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airo.hau\Documents\ppe2024\Automatización Tomos\Finales para publicar\FINALES\"/>
    </mc:Choice>
  </mc:AlternateContent>
  <bookViews>
    <workbookView xWindow="0" yWindow="0" windowWidth="13128" windowHeight="6108"/>
  </bookViews>
  <sheets>
    <sheet name="EP - Clasificación Admin" sheetId="1" r:id="rId1"/>
    <sheet name="ISS - Clasificación Admin" sheetId="12" r:id="rId2"/>
    <sheet name="EMP - Clasificación Admin" sheetId="23" r:id="rId3"/>
    <sheet name="EP - COG" sheetId="2" r:id="rId4"/>
    <sheet name="EP - COG desglosado" sheetId="3" r:id="rId5"/>
    <sheet name="ISS - COG" sheetId="13" r:id="rId6"/>
    <sheet name="ISS - COG desglosado" sheetId="14" r:id="rId7"/>
    <sheet name="EMP - COG" sheetId="24" r:id="rId8"/>
    <sheet name="EMP - COG desglosado" sheetId="25" r:id="rId9"/>
    <sheet name="EP - Tipo Gasto" sheetId="4" r:id="rId10"/>
    <sheet name="EP - Tipo Gasto desglosado" sheetId="5" r:id="rId11"/>
    <sheet name="ISS - Tipo Gasto" sheetId="15" r:id="rId12"/>
    <sheet name="ISS - Tipo Gasto desglosado" sheetId="16" r:id="rId13"/>
    <sheet name="EMP - Tipo Gasto" sheetId="26" r:id="rId14"/>
    <sheet name="EMP - Tipo Gasto desglosado" sheetId="27" r:id="rId15"/>
    <sheet name="EP - Programable" sheetId="6" r:id="rId16"/>
    <sheet name="EP - Programable desglosado" sheetId="7" r:id="rId17"/>
    <sheet name="ISS - Programable" sheetId="17" r:id="rId18"/>
    <sheet name="ISS - Programable desglosado" sheetId="18" r:id="rId19"/>
    <sheet name="EMP - Programable" sheetId="28" r:id="rId20"/>
    <sheet name="EMP - Programable desglosado" sheetId="29" r:id="rId21"/>
    <sheet name="EP - CFP" sheetId="8" r:id="rId22"/>
    <sheet name="EP - CFP detalle" sheetId="9" r:id="rId23"/>
    <sheet name="ISS - CFP" sheetId="19" r:id="rId24"/>
    <sheet name="ISS - CFP detalle" sheetId="20" r:id="rId25"/>
    <sheet name="EMP - CFP" sheetId="30" r:id="rId26"/>
    <sheet name="EMP - CFP detalle" sheetId="31" r:id="rId27"/>
    <sheet name="EP - Flujos Efectivo" sheetId="10" r:id="rId28"/>
    <sheet name="EP - FE por Entidad" sheetId="11" r:id="rId29"/>
    <sheet name="ISS - Flujos Efectivo" sheetId="21" r:id="rId30"/>
    <sheet name="ISS - FE por Entidad" sheetId="22" r:id="rId31"/>
    <sheet name="EMP - Flujos Efectivo" sheetId="32" r:id="rId32"/>
    <sheet name="EMP - FE por Entidad" sheetId="33" r:id="rId33"/>
    <sheet name="RESUMEN ENTIDADES" sheetId="34" r:id="rId34"/>
    <sheet name="TELEYUC-PLAZAS" sheetId="35" r:id="rId35"/>
    <sheet name="TELEYUC-TAB" sheetId="36" r:id="rId36"/>
    <sheet name="INDEMAYA-PLAZAS" sheetId="37" r:id="rId37"/>
    <sheet name="INDEMAYA-TAB" sheetId="38" r:id="rId38"/>
    <sheet name="CEEAV-PLAZAS" sheetId="39" r:id="rId39"/>
    <sheet name="CEEAV-TAB" sheetId="40" r:id="rId40"/>
    <sheet name="CECOLEY-PLAZAS" sheetId="41" r:id="rId41"/>
    <sheet name="CECOLEY_TAB" sheetId="42" r:id="rId42"/>
    <sheet name="IDEFEEY-PLAZAS" sheetId="43" r:id="rId43"/>
    <sheet name="IDEFEEY-TAB" sheetId="44" r:id="rId44"/>
    <sheet name="INCAY-PLAZAS" sheetId="45" r:id="rId45"/>
    <sheet name="INCAY-TAB" sheetId="46" r:id="rId46"/>
    <sheet name="JAPAY-PLAZAS" sheetId="47" r:id="rId47"/>
    <sheet name="JAPAY-TAB" sheetId="48" r:id="rId48"/>
    <sheet name="INCCOPY-PLAZAS" sheetId="49" r:id="rId49"/>
    <sheet name="INCCOPY-TAB" sheetId="50" r:id="rId50"/>
    <sheet name="IVEY-PLAZAS" sheetId="51" r:id="rId51"/>
    <sheet name="IVEY-TAB" sheetId="52" r:id="rId52"/>
    <sheet name="IDEY-PLAZAS" sheetId="53" r:id="rId53"/>
    <sheet name="IDEY-TAB" sheetId="54" r:id="rId54"/>
    <sheet name="IEAEY-PLAZAS" sheetId="55" r:id="rId55"/>
    <sheet name="IEAEY-TAB" sheetId="56" r:id="rId56"/>
    <sheet name="IYEM-PLAZAS" sheetId="57" r:id="rId57"/>
    <sheet name="IYEM-TAB" sheetId="58" r:id="rId58"/>
    <sheet name="ACIEY-PLAZAS" sheetId="59" r:id="rId59"/>
    <sheet name="ACIEY-TAB" sheetId="60" r:id="rId60"/>
    <sheet name="IPFY-PLAZAS" sheetId="61" r:id="rId61"/>
    <sheet name="IPFY-TAB" sheetId="62" r:id="rId62"/>
    <sheet name="OEMY-PLAZAS" sheetId="63" r:id="rId63"/>
    <sheet name="OEMY-TAB" sheetId="64" r:id="rId64"/>
    <sheet name="CULTUR-PLAZAS" sheetId="65" r:id="rId65"/>
    <sheet name="CULTUR-TAB" sheetId="66" r:id="rId66"/>
    <sheet name="FIDETURE-PLAZAS" sheetId="67" r:id="rId67"/>
    <sheet name="FIDETURE-TAB" sheetId="68" r:id="rId68"/>
    <sheet name="IMDUT-PLAZAS" sheetId="69" r:id="rId69"/>
    <sheet name="IMDUT-TAB" sheetId="70" r:id="rId70"/>
    <sheet name="DIF-PLAZAS" sheetId="71" r:id="rId71"/>
    <sheet name="DIF-TAB" sheetId="72" r:id="rId72"/>
    <sheet name="JAPEY-PLAZAS" sheetId="73" r:id="rId73"/>
    <sheet name="JAPEY-TAB" sheetId="74" r:id="rId74"/>
    <sheet name="IIPEDEY-PLAZAS" sheetId="75" r:id="rId75"/>
    <sheet name="IIPEDEY_TAB" sheetId="76" r:id="rId76"/>
    <sheet name="SSY-PLAZAS" sheetId="77" r:id="rId77"/>
    <sheet name="SSY-TAB" sheetId="78" r:id="rId78"/>
    <sheet name="APBPY-PLAZAS" sheetId="79" r:id="rId79"/>
    <sheet name="APBPY-TAB" sheetId="80" r:id="rId80"/>
    <sheet name="HA-PLAZAS" sheetId="81" r:id="rId81"/>
    <sheet name="HA-TAB" sheetId="82" r:id="rId82"/>
    <sheet name="HCTY-PLAZAS" sheetId="83" r:id="rId83"/>
    <sheet name="HCTY-TAB" sheetId="84" r:id="rId84"/>
    <sheet name="HCPY-PLAZAS" sheetId="85" r:id="rId85"/>
    <sheet name="HCPY-TAB" sheetId="86" r:id="rId86"/>
    <sheet name="CEETRY-PLAZAS" sheetId="87" r:id="rId87"/>
    <sheet name="INSEJUPY-PLAZAS" sheetId="88" r:id="rId88"/>
    <sheet name="INSEJUPY-TAB" sheetId="89" r:id="rId89"/>
    <sheet name="FIGAROSY_PLAZAS" sheetId="90" r:id="rId90"/>
    <sheet name="FIGAROSY-TAB" sheetId="91" r:id="rId91"/>
    <sheet name="FIPAPAM-PLAZAS" sheetId="92" r:id="rId92"/>
    <sheet name="FIPAPAM-TAB" sheetId="93" r:id="rId93"/>
    <sheet name="SEPLAN-PLAZAS" sheetId="94" r:id="rId94"/>
    <sheet name="SEPLAN-TAB" sheetId="95" r:id="rId95"/>
    <sheet name="ISSTEY-PLAZAS" sheetId="96" r:id="rId96"/>
    <sheet name="ISSTEY-TAB" sheetId="97" r:id="rId97"/>
    <sheet name="FIDARTU-PLAZAS" sheetId="98" r:id="rId98"/>
    <sheet name="FIDARTU-TAB" sheetId="99" r:id="rId99"/>
    <sheet name="PCYT-PLAZAS" sheetId="100" r:id="rId100"/>
    <sheet name="PCYT-TAB" sheetId="101" r:id="rId101"/>
    <sheet name="SESEAY-PLAZAS" sheetId="102" r:id="rId102"/>
    <sheet name="SESEAY-TAB" sheetId="103" r:id="rId103"/>
    <sheet name="Resumen Entidades Educación" sheetId="104" r:id="rId104"/>
    <sheet name="ICATEY-PLAZAS" sheetId="105" r:id="rId105"/>
    <sheet name="ICATEY-TAB" sheetId="106" r:id="rId106"/>
    <sheet name="COBAY-PLAZAS" sheetId="107" r:id="rId107"/>
    <sheet name="COBAY-TAB" sheetId="108" r:id="rId108"/>
    <sheet name="CECYTEY-PLAZAS" sheetId="109" r:id="rId109"/>
    <sheet name="CECYTEY-TAB" sheetId="110" r:id="rId110"/>
    <sheet name="CONALEP-PLAZAS" sheetId="111" r:id="rId111"/>
    <sheet name="CONALEP-TAB" sheetId="112" r:id="rId112"/>
    <sheet name="UNAY-PLAZAS" sheetId="113" r:id="rId113"/>
    <sheet name="UNAY-TAB" sheetId="114" r:id="rId114"/>
    <sheet name="UTM-PLAZAS" sheetId="115" r:id="rId115"/>
    <sheet name="UTM-TAB" sheetId="116" r:id="rId116"/>
    <sheet name="UTC-PLAZAS" sheetId="117" r:id="rId117"/>
    <sheet name="UTC-TAB" sheetId="118" r:id="rId118"/>
    <sheet name="UTMAYAB-PLAZAS" sheetId="119" r:id="rId119"/>
    <sheet name="UTMAYAB-TAB" sheetId="120" r:id="rId120"/>
    <sheet name="UTP-PLAZAS" sheetId="121" r:id="rId121"/>
    <sheet name="UTP-TAB" sheetId="122" r:id="rId122"/>
    <sheet name="UNO-PLAZAS" sheetId="123" r:id="rId123"/>
    <sheet name="UNO-TAB" sheetId="124" r:id="rId124"/>
    <sheet name="UTRS-PLAZAS" sheetId="125" r:id="rId125"/>
    <sheet name="UTRS-TAB" sheetId="126" r:id="rId126"/>
    <sheet name="UPY-PLAZAS" sheetId="127" r:id="rId127"/>
    <sheet name="UPY-TAB" sheetId="128" r:id="rId128"/>
    <sheet name="ITSVA-PLAZAS" sheetId="129" r:id="rId129"/>
    <sheet name="ITSVA-TAB" sheetId="130" r:id="rId130"/>
    <sheet name="ITSM-PLAZAS" sheetId="131" r:id="rId131"/>
    <sheet name="ITSM-TAB" sheetId="132" r:id="rId132"/>
    <sheet name="ITSP-PLAZAS" sheetId="133" r:id="rId133"/>
    <sheet name="ITSP-TAB" sheetId="134" r:id="rId134"/>
    <sheet name="ITSSY-PLAZAS" sheetId="135" r:id="rId135"/>
    <sheet name="ITSSY-TAB" sheetId="136" r:id="rId136"/>
  </sheets>
  <externalReferences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</externalReferences>
  <definedNames>
    <definedName name="______CAT2012" localSheetId="41">[1]TABULADOR!$B$7:$B$71</definedName>
    <definedName name="______CAT2012" localSheetId="40">[1]TABULADOR!$B$7:$B$71</definedName>
    <definedName name="______CAT2012" localSheetId="108">[1]TABULADOR!$B$7:$B$71</definedName>
    <definedName name="______CAT2012" localSheetId="109">[1]TABULADOR!$B$7:$B$71</definedName>
    <definedName name="______CAT2012" localSheetId="38">[1]TABULADOR!$B$7:$B$71</definedName>
    <definedName name="______CAT2012" localSheetId="39">[2]TABULADOR!$B$7:$B$71</definedName>
    <definedName name="______CAT2012" localSheetId="106">[1]TABULADOR!$B$7:$B$71</definedName>
    <definedName name="______CAT2012" localSheetId="107">[1]TABULADOR!$B$7:$B$71</definedName>
    <definedName name="______CAT2012" localSheetId="110">[1]TABULADOR!$B$7:$B$71</definedName>
    <definedName name="______CAT2012" localSheetId="111">[1]TABULADOR!$B$7:$B$71</definedName>
    <definedName name="______CAT2012" localSheetId="89">[1]TABULADOR!$B$7:$B$71</definedName>
    <definedName name="______CAT2012" localSheetId="90">[1]TABULADOR!$B$7:$B$71</definedName>
    <definedName name="______CAT2012" localSheetId="91">[1]TABULADOR!$B$7:$B$71</definedName>
    <definedName name="______CAT2012" localSheetId="92">[1]TABULADOR!$B$7:$B$71</definedName>
    <definedName name="______CAT2012" localSheetId="80">[1]TABULADOR!$B$7:$B$71</definedName>
    <definedName name="______CAT2012" localSheetId="81">[1]TABULADOR!$B$7:$B$71</definedName>
    <definedName name="______CAT2012" localSheetId="82">[1]TABULADOR!$B$7:$B$71</definedName>
    <definedName name="______CAT2012" localSheetId="83">[1]TABULADOR!$B$7:$B$71</definedName>
    <definedName name="______CAT2012" localSheetId="104">[1]TABULADOR!$B$7:$B$71</definedName>
    <definedName name="______CAT2012" localSheetId="105">[1]TABULADOR!$B$7:$B$71</definedName>
    <definedName name="______CAT2012" localSheetId="54">[1]TABULADOR!$B$7:$B$71</definedName>
    <definedName name="______CAT2012" localSheetId="55">[1]TABULADOR!$B$7:$B$71</definedName>
    <definedName name="______CAT2012" localSheetId="75">[1]TABULADOR!$B$7:$B$71</definedName>
    <definedName name="______CAT2012" localSheetId="74">[1]TABULADOR!$B$7:$B$71</definedName>
    <definedName name="______CAT2012" localSheetId="48">[1]TABULADOR!$B$7:$B$71</definedName>
    <definedName name="______CAT2012" localSheetId="49">[1]TABULADOR!$B$7:$B$71</definedName>
    <definedName name="______CAT2012" localSheetId="36">[1]TABULADOR!$B$7:$B$71</definedName>
    <definedName name="______CAT2012" localSheetId="37">[1]TABULADOR!$B$7:$B$71</definedName>
    <definedName name="______CAT2012" localSheetId="130">[1]TABULADOR!$B$7:$B$71</definedName>
    <definedName name="______CAT2012" localSheetId="131">[1]TABULADOR!$B$7:$B$71</definedName>
    <definedName name="______CAT2012" localSheetId="132">[1]TABULADOR!$B$7:$B$71</definedName>
    <definedName name="______CAT2012" localSheetId="133">[1]TABULADOR!$B$7:$B$71</definedName>
    <definedName name="______CAT2012" localSheetId="134">[1]TABULADOR!$B$7:$B$71</definedName>
    <definedName name="______CAT2012" localSheetId="135">[1]TABULADOR!$B$7:$B$71</definedName>
    <definedName name="______CAT2012" localSheetId="128">[1]TABULADOR!$B$7:$B$71</definedName>
    <definedName name="______CAT2012" localSheetId="129">[1]TABULADOR!$B$7:$B$71</definedName>
    <definedName name="______CAT2012" localSheetId="50">[1]TABULADOR!$B$7:$B$71</definedName>
    <definedName name="______CAT2012" localSheetId="51">[1]TABULADOR!$B$7:$B$71</definedName>
    <definedName name="______CAT2012" localSheetId="72">[1]TABULADOR!$B$7:$B$71</definedName>
    <definedName name="______CAT2012" localSheetId="73">[1]TABULADOR!$B$7:$B$71</definedName>
    <definedName name="______CAT2012" localSheetId="103">#N/A</definedName>
    <definedName name="______CAT2012" localSheetId="101">[2]TABULADOR!$B$7:$B$71</definedName>
    <definedName name="______CAT2012" localSheetId="102">[2]TABULADOR!$B$7:$B$71</definedName>
    <definedName name="______CAT2012" localSheetId="76">[3]TABULADOR!$B$7:$B$71</definedName>
    <definedName name="______CAT2012" localSheetId="77">[3]TABULADOR!$B$7:$B$71</definedName>
    <definedName name="______CAT2012" localSheetId="112">[1]TABULADOR!$B$7:$B$71</definedName>
    <definedName name="______CAT2012" localSheetId="113">[1]TABULADOR!$B$7:$B$71</definedName>
    <definedName name="______CAT2012" localSheetId="122">[1]TABULADOR!$B$7:$B$71</definedName>
    <definedName name="______CAT2012" localSheetId="123">[1]TABULADOR!$B$7:$B$71</definedName>
    <definedName name="______CAT2012" localSheetId="126">[1]TABULADOR!$B$7:$B$71</definedName>
    <definedName name="______CAT2012" localSheetId="127">[1]TABULADOR!$B$7:$B$71</definedName>
    <definedName name="______CAT2012" localSheetId="116">[1]TABULADOR!$B$7:$B$71</definedName>
    <definedName name="______CAT2012" localSheetId="117">[1]TABULADOR!$B$7:$B$71</definedName>
    <definedName name="______CAT2012" localSheetId="118">[1]TABULADOR!$B$7:$B$71</definedName>
    <definedName name="______CAT2012" localSheetId="119">[1]TABULADOR!$B$7:$B$71</definedName>
    <definedName name="______CAT2012" localSheetId="114">[1]TABULADOR!$B$7:$B$71</definedName>
    <definedName name="______CAT2012" localSheetId="115">[1]TABULADOR!$B$7:$B$71</definedName>
    <definedName name="______CAT2012" localSheetId="120">[1]TABULADOR!$B$7:$B$71</definedName>
    <definedName name="______CAT2012" localSheetId="121">[1]TABULADOR!$B$7:$B$71</definedName>
    <definedName name="______CAT2012" localSheetId="124">[1]TABULADOR!$B$7:$B$71</definedName>
    <definedName name="______CAT2012" localSheetId="125">[1]TABULADOR!$B$7:$B$71</definedName>
    <definedName name="______CAT2012">#N/A</definedName>
    <definedName name="_____ISR2" localSheetId="58">#REF!</definedName>
    <definedName name="_____ISR2" localSheetId="59">#REF!</definedName>
    <definedName name="_____ISR2" localSheetId="41">#REF!</definedName>
    <definedName name="_____ISR2" localSheetId="40">#REF!</definedName>
    <definedName name="_____ISR2" localSheetId="108">#REF!</definedName>
    <definedName name="_____ISR2" localSheetId="109">#REF!</definedName>
    <definedName name="_____ISR2" localSheetId="38">#REF!</definedName>
    <definedName name="_____ISR2" localSheetId="39">#REF!</definedName>
    <definedName name="_____ISR2" localSheetId="106">#REF!</definedName>
    <definedName name="_____ISR2" localSheetId="107">#REF!</definedName>
    <definedName name="_____ISR2" localSheetId="110">#REF!</definedName>
    <definedName name="_____ISR2" localSheetId="111">#REF!</definedName>
    <definedName name="_____ISR2" localSheetId="66">#REF!</definedName>
    <definedName name="_____ISR2" localSheetId="67">#REF!</definedName>
    <definedName name="_____ISR2" localSheetId="89">#REF!</definedName>
    <definedName name="_____ISR2" localSheetId="90">#REF!</definedName>
    <definedName name="_____ISR2" localSheetId="91">#REF!</definedName>
    <definedName name="_____ISR2" localSheetId="92">#REF!</definedName>
    <definedName name="_____ISR2" localSheetId="80">#REF!</definedName>
    <definedName name="_____ISR2" localSheetId="81">#REF!</definedName>
    <definedName name="_____ISR2" localSheetId="82">#REF!</definedName>
    <definedName name="_____ISR2" localSheetId="83">#REF!</definedName>
    <definedName name="_____ISR2" localSheetId="104">#REF!</definedName>
    <definedName name="_____ISR2" localSheetId="105">#REF!</definedName>
    <definedName name="_____ISR2" localSheetId="54">#REF!</definedName>
    <definedName name="_____ISR2" localSheetId="55">#REF!</definedName>
    <definedName name="_____ISR2" localSheetId="75">#REF!</definedName>
    <definedName name="_____ISR2" localSheetId="74">#REF!</definedName>
    <definedName name="_____ISR2" localSheetId="48">#REF!</definedName>
    <definedName name="_____ISR2" localSheetId="49">#REF!</definedName>
    <definedName name="_____ISR2" localSheetId="36">#REF!</definedName>
    <definedName name="_____ISR2" localSheetId="37">#REF!</definedName>
    <definedName name="_____ISR2" localSheetId="60">#REF!</definedName>
    <definedName name="_____ISR2" localSheetId="61">#REF!</definedName>
    <definedName name="_____ISR2" localSheetId="130">#REF!</definedName>
    <definedName name="_____ISR2" localSheetId="131">#REF!</definedName>
    <definedName name="_____ISR2" localSheetId="132">#REF!</definedName>
    <definedName name="_____ISR2" localSheetId="133">#REF!</definedName>
    <definedName name="_____ISR2" localSheetId="134">#REF!</definedName>
    <definedName name="_____ISR2" localSheetId="135">#REF!</definedName>
    <definedName name="_____ISR2" localSheetId="128">#REF!</definedName>
    <definedName name="_____ISR2" localSheetId="129">#REF!</definedName>
    <definedName name="_____ISR2" localSheetId="50">#REF!</definedName>
    <definedName name="_____ISR2" localSheetId="51">#REF!</definedName>
    <definedName name="_____ISR2" localSheetId="72">#REF!</definedName>
    <definedName name="_____ISR2" localSheetId="73">#REF!</definedName>
    <definedName name="_____ISR2" localSheetId="103">#REF!</definedName>
    <definedName name="_____ISR2" localSheetId="101">#REF!</definedName>
    <definedName name="_____ISR2" localSheetId="102">#REF!</definedName>
    <definedName name="_____ISR2" localSheetId="76">#REF!</definedName>
    <definedName name="_____ISR2" localSheetId="77">#REF!</definedName>
    <definedName name="_____ISR2" localSheetId="112">#REF!</definedName>
    <definedName name="_____ISR2" localSheetId="113">#REF!</definedName>
    <definedName name="_____ISR2" localSheetId="122">#REF!</definedName>
    <definedName name="_____ISR2" localSheetId="123">#REF!</definedName>
    <definedName name="_____ISR2" localSheetId="126">#REF!</definedName>
    <definedName name="_____ISR2" localSheetId="127">#REF!</definedName>
    <definedName name="_____ISR2" localSheetId="116">#REF!</definedName>
    <definedName name="_____ISR2" localSheetId="117">#REF!</definedName>
    <definedName name="_____ISR2" localSheetId="118">#REF!</definedName>
    <definedName name="_____ISR2" localSheetId="119">#REF!</definedName>
    <definedName name="_____ISR2" localSheetId="114">#REF!</definedName>
    <definedName name="_____ISR2" localSheetId="115">#REF!</definedName>
    <definedName name="_____ISR2" localSheetId="120">#REF!</definedName>
    <definedName name="_____ISR2" localSheetId="121">#REF!</definedName>
    <definedName name="_____ISR2" localSheetId="124">#REF!</definedName>
    <definedName name="_____ISR2" localSheetId="125">#REF!</definedName>
    <definedName name="_____ISR2">#REF!</definedName>
    <definedName name="____ISR2" localSheetId="58">#REF!</definedName>
    <definedName name="____ISR2" localSheetId="59">#REF!</definedName>
    <definedName name="____ISR2" localSheetId="41">#REF!</definedName>
    <definedName name="____ISR2" localSheetId="40">#REF!</definedName>
    <definedName name="____ISR2" localSheetId="108">#REF!</definedName>
    <definedName name="____ISR2" localSheetId="109">#REF!</definedName>
    <definedName name="____ISR2" localSheetId="38">#REF!</definedName>
    <definedName name="____ISR2" localSheetId="39">#REF!</definedName>
    <definedName name="____ISR2" localSheetId="106">#REF!</definedName>
    <definedName name="____ISR2" localSheetId="107">#REF!</definedName>
    <definedName name="____ISR2" localSheetId="110">#REF!</definedName>
    <definedName name="____ISR2" localSheetId="111">#REF!</definedName>
    <definedName name="____ISR2" localSheetId="66">#REF!</definedName>
    <definedName name="____ISR2" localSheetId="67">#REF!</definedName>
    <definedName name="____ISR2" localSheetId="89">#REF!</definedName>
    <definedName name="____ISR2" localSheetId="90">#REF!</definedName>
    <definedName name="____ISR2" localSheetId="91">#REF!</definedName>
    <definedName name="____ISR2" localSheetId="92">#REF!</definedName>
    <definedName name="____ISR2" localSheetId="80">#REF!</definedName>
    <definedName name="____ISR2" localSheetId="81">#REF!</definedName>
    <definedName name="____ISR2" localSheetId="82">#REF!</definedName>
    <definedName name="____ISR2" localSheetId="83">#REF!</definedName>
    <definedName name="____ISR2" localSheetId="104">#REF!</definedName>
    <definedName name="____ISR2" localSheetId="105">#REF!</definedName>
    <definedName name="____ISR2" localSheetId="54">#REF!</definedName>
    <definedName name="____ISR2" localSheetId="55">#REF!</definedName>
    <definedName name="____ISR2" localSheetId="75">#REF!</definedName>
    <definedName name="____ISR2" localSheetId="74">#REF!</definedName>
    <definedName name="____ISR2" localSheetId="48">#REF!</definedName>
    <definedName name="____ISR2" localSheetId="49">#REF!</definedName>
    <definedName name="____ISR2" localSheetId="36">#REF!</definedName>
    <definedName name="____ISR2" localSheetId="37">#REF!</definedName>
    <definedName name="____ISR2" localSheetId="60">#REF!</definedName>
    <definedName name="____ISR2" localSheetId="61">#REF!</definedName>
    <definedName name="____ISR2" localSheetId="130">#REF!</definedName>
    <definedName name="____ISR2" localSheetId="131">#REF!</definedName>
    <definedName name="____ISR2" localSheetId="132">#REF!</definedName>
    <definedName name="____ISR2" localSheetId="133">#REF!</definedName>
    <definedName name="____ISR2" localSheetId="134">#REF!</definedName>
    <definedName name="____ISR2" localSheetId="135">#REF!</definedName>
    <definedName name="____ISR2" localSheetId="128">#REF!</definedName>
    <definedName name="____ISR2" localSheetId="129">#REF!</definedName>
    <definedName name="____ISR2" localSheetId="50">#REF!</definedName>
    <definedName name="____ISR2" localSheetId="51">#REF!</definedName>
    <definedName name="____ISR2" localSheetId="72">#REF!</definedName>
    <definedName name="____ISR2" localSheetId="73">#REF!</definedName>
    <definedName name="____ISR2" localSheetId="103">#REF!</definedName>
    <definedName name="____ISR2" localSheetId="101">#REF!</definedName>
    <definedName name="____ISR2" localSheetId="102">#REF!</definedName>
    <definedName name="____ISR2" localSheetId="76">#REF!</definedName>
    <definedName name="____ISR2" localSheetId="77">#REF!</definedName>
    <definedName name="____ISR2" localSheetId="112">#REF!</definedName>
    <definedName name="____ISR2" localSheetId="113">#REF!</definedName>
    <definedName name="____ISR2" localSheetId="122">#REF!</definedName>
    <definedName name="____ISR2" localSheetId="123">#REF!</definedName>
    <definedName name="____ISR2" localSheetId="126">#REF!</definedName>
    <definedName name="____ISR2" localSheetId="127">#REF!</definedName>
    <definedName name="____ISR2" localSheetId="116">#REF!</definedName>
    <definedName name="____ISR2" localSheetId="117">#REF!</definedName>
    <definedName name="____ISR2" localSheetId="118">#REF!</definedName>
    <definedName name="____ISR2" localSheetId="119">#REF!</definedName>
    <definedName name="____ISR2" localSheetId="114">#REF!</definedName>
    <definedName name="____ISR2" localSheetId="115">#REF!</definedName>
    <definedName name="____ISR2" localSheetId="120">#REF!</definedName>
    <definedName name="____ISR2" localSheetId="121">#REF!</definedName>
    <definedName name="____ISR2" localSheetId="124">#REF!</definedName>
    <definedName name="____ISR2" localSheetId="125">#REF!</definedName>
    <definedName name="____ISR2">#REF!</definedName>
    <definedName name="___ISR2" localSheetId="58">#REF!</definedName>
    <definedName name="___ISR2" localSheetId="59">#REF!</definedName>
    <definedName name="___ISR2" localSheetId="41">#REF!</definedName>
    <definedName name="___ISR2" localSheetId="40">#REF!</definedName>
    <definedName name="___ISR2" localSheetId="108">#REF!</definedName>
    <definedName name="___ISR2" localSheetId="109">#REF!</definedName>
    <definedName name="___ISR2" localSheetId="38">#REF!</definedName>
    <definedName name="___ISR2" localSheetId="39">#REF!</definedName>
    <definedName name="___ISR2" localSheetId="106">#REF!</definedName>
    <definedName name="___ISR2" localSheetId="107">#REF!</definedName>
    <definedName name="___ISR2" localSheetId="110">#REF!</definedName>
    <definedName name="___ISR2" localSheetId="111">#REF!</definedName>
    <definedName name="___ISR2" localSheetId="66">#REF!</definedName>
    <definedName name="___ISR2" localSheetId="67">#REF!</definedName>
    <definedName name="___ISR2" localSheetId="89">#REF!</definedName>
    <definedName name="___ISR2" localSheetId="90">#REF!</definedName>
    <definedName name="___ISR2" localSheetId="91">#REF!</definedName>
    <definedName name="___ISR2" localSheetId="92">#REF!</definedName>
    <definedName name="___ISR2" localSheetId="80">#REF!</definedName>
    <definedName name="___ISR2" localSheetId="81">#REF!</definedName>
    <definedName name="___ISR2" localSheetId="82">#REF!</definedName>
    <definedName name="___ISR2" localSheetId="83">#REF!</definedName>
    <definedName name="___ISR2" localSheetId="104">#REF!</definedName>
    <definedName name="___ISR2" localSheetId="105">#REF!</definedName>
    <definedName name="___ISR2" localSheetId="54">#REF!</definedName>
    <definedName name="___ISR2" localSheetId="55">#REF!</definedName>
    <definedName name="___ISR2" localSheetId="75">#REF!</definedName>
    <definedName name="___ISR2" localSheetId="74">#REF!</definedName>
    <definedName name="___ISR2" localSheetId="48">#REF!</definedName>
    <definedName name="___ISR2" localSheetId="49">#REF!</definedName>
    <definedName name="___ISR2" localSheetId="36">#REF!</definedName>
    <definedName name="___ISR2" localSheetId="37">#REF!</definedName>
    <definedName name="___ISR2" localSheetId="60">#REF!</definedName>
    <definedName name="___ISR2" localSheetId="61">#REF!</definedName>
    <definedName name="___ISR2" localSheetId="130">#REF!</definedName>
    <definedName name="___ISR2" localSheetId="131">#REF!</definedName>
    <definedName name="___ISR2" localSheetId="132">#REF!</definedName>
    <definedName name="___ISR2" localSheetId="133">#REF!</definedName>
    <definedName name="___ISR2" localSheetId="134">#REF!</definedName>
    <definedName name="___ISR2" localSheetId="135">#REF!</definedName>
    <definedName name="___ISR2" localSheetId="128">#REF!</definedName>
    <definedName name="___ISR2" localSheetId="129">#REF!</definedName>
    <definedName name="___ISR2" localSheetId="50">#REF!</definedName>
    <definedName name="___ISR2" localSheetId="51">#REF!</definedName>
    <definedName name="___ISR2" localSheetId="72">#REF!</definedName>
    <definedName name="___ISR2" localSheetId="73">#REF!</definedName>
    <definedName name="___ISR2" localSheetId="103">#REF!</definedName>
    <definedName name="___ISR2" localSheetId="101">#REF!</definedName>
    <definedName name="___ISR2" localSheetId="102">#REF!</definedName>
    <definedName name="___ISR2" localSheetId="76">#REF!</definedName>
    <definedName name="___ISR2" localSheetId="77">#REF!</definedName>
    <definedName name="___ISR2" localSheetId="112">#REF!</definedName>
    <definedName name="___ISR2" localSheetId="113">#REF!</definedName>
    <definedName name="___ISR2" localSheetId="122">#REF!</definedName>
    <definedName name="___ISR2" localSheetId="123">#REF!</definedName>
    <definedName name="___ISR2" localSheetId="126">#REF!</definedName>
    <definedName name="___ISR2" localSheetId="127">#REF!</definedName>
    <definedName name="___ISR2" localSheetId="116">#REF!</definedName>
    <definedName name="___ISR2" localSheetId="117">#REF!</definedName>
    <definedName name="___ISR2" localSheetId="118">#REF!</definedName>
    <definedName name="___ISR2" localSheetId="119">#REF!</definedName>
    <definedName name="___ISR2" localSheetId="114">#REF!</definedName>
    <definedName name="___ISR2" localSheetId="115">#REF!</definedName>
    <definedName name="___ISR2" localSheetId="120">#REF!</definedName>
    <definedName name="___ISR2" localSheetId="121">#REF!</definedName>
    <definedName name="___ISR2" localSheetId="124">#REF!</definedName>
    <definedName name="___ISR2" localSheetId="125">#REF!</definedName>
    <definedName name="___ISR2">#REF!</definedName>
    <definedName name="___SD2012" localSheetId="58">#REF!</definedName>
    <definedName name="___SD2012" localSheetId="59">#REF!</definedName>
    <definedName name="___SD2012" localSheetId="41">#REF!</definedName>
    <definedName name="___SD2012" localSheetId="40">#REF!</definedName>
    <definedName name="___SD2012" localSheetId="108">#REF!</definedName>
    <definedName name="___SD2012" localSheetId="109">#REF!</definedName>
    <definedName name="___SD2012" localSheetId="38">#REF!</definedName>
    <definedName name="___SD2012" localSheetId="39">#REF!</definedName>
    <definedName name="___SD2012" localSheetId="106">#REF!</definedName>
    <definedName name="___SD2012" localSheetId="107">#REF!</definedName>
    <definedName name="___SD2012" localSheetId="110">#REF!</definedName>
    <definedName name="___SD2012" localSheetId="111">#REF!</definedName>
    <definedName name="___SD2012" localSheetId="66">#REF!</definedName>
    <definedName name="___SD2012" localSheetId="67">#REF!</definedName>
    <definedName name="___SD2012" localSheetId="89">#REF!</definedName>
    <definedName name="___SD2012" localSheetId="90">#REF!</definedName>
    <definedName name="___SD2012" localSheetId="91">#REF!</definedName>
    <definedName name="___SD2012" localSheetId="92">#REF!</definedName>
    <definedName name="___SD2012" localSheetId="80">#REF!</definedName>
    <definedName name="___SD2012" localSheetId="81">#REF!</definedName>
    <definedName name="___SD2012" localSheetId="82">#REF!</definedName>
    <definedName name="___SD2012" localSheetId="83">#REF!</definedName>
    <definedName name="___SD2012" localSheetId="104">#REF!</definedName>
    <definedName name="___SD2012" localSheetId="105">#REF!</definedName>
    <definedName name="___SD2012" localSheetId="54">#REF!</definedName>
    <definedName name="___SD2012" localSheetId="55">#REF!</definedName>
    <definedName name="___SD2012" localSheetId="75">#REF!</definedName>
    <definedName name="___SD2012" localSheetId="74">#REF!</definedName>
    <definedName name="___SD2012" localSheetId="48">#REF!</definedName>
    <definedName name="___SD2012" localSheetId="49">#REF!</definedName>
    <definedName name="___SD2012" localSheetId="36">#REF!</definedName>
    <definedName name="___SD2012" localSheetId="37">#REF!</definedName>
    <definedName name="___SD2012" localSheetId="60">#REF!</definedName>
    <definedName name="___SD2012" localSheetId="61">#REF!</definedName>
    <definedName name="___SD2012" localSheetId="130">#REF!</definedName>
    <definedName name="___SD2012" localSheetId="131">#REF!</definedName>
    <definedName name="___SD2012" localSheetId="132">#REF!</definedName>
    <definedName name="___SD2012" localSheetId="133">#REF!</definedName>
    <definedName name="___SD2012" localSheetId="134">#REF!</definedName>
    <definedName name="___SD2012" localSheetId="135">#REF!</definedName>
    <definedName name="___SD2012" localSheetId="128">#REF!</definedName>
    <definedName name="___SD2012" localSheetId="129">#REF!</definedName>
    <definedName name="___SD2012" localSheetId="50">#REF!</definedName>
    <definedName name="___SD2012" localSheetId="51">#REF!</definedName>
    <definedName name="___SD2012" localSheetId="72">#REF!</definedName>
    <definedName name="___SD2012" localSheetId="73">#REF!</definedName>
    <definedName name="___SD2012" localSheetId="103">#REF!</definedName>
    <definedName name="___SD2012" localSheetId="101">#REF!</definedName>
    <definedName name="___SD2012" localSheetId="102">#REF!</definedName>
    <definedName name="___SD2012" localSheetId="76">#REF!</definedName>
    <definedName name="___SD2012" localSheetId="77">#REF!</definedName>
    <definedName name="___SD2012" localSheetId="112">#REF!</definedName>
    <definedName name="___SD2012" localSheetId="113">#REF!</definedName>
    <definedName name="___SD2012" localSheetId="122">#REF!</definedName>
    <definedName name="___SD2012" localSheetId="123">#REF!</definedName>
    <definedName name="___SD2012" localSheetId="126">#REF!</definedName>
    <definedName name="___SD2012" localSheetId="127">#REF!</definedName>
    <definedName name="___SD2012" localSheetId="116">#REF!</definedName>
    <definedName name="___SD2012" localSheetId="117">#REF!</definedName>
    <definedName name="___SD2012" localSheetId="118">#REF!</definedName>
    <definedName name="___SD2012" localSheetId="119">#REF!</definedName>
    <definedName name="___SD2012" localSheetId="114">#REF!</definedName>
    <definedName name="___SD2012" localSheetId="115">#REF!</definedName>
    <definedName name="___SD2012" localSheetId="120">#REF!</definedName>
    <definedName name="___SD2012" localSheetId="121">#REF!</definedName>
    <definedName name="___SD2012" localSheetId="124">#REF!</definedName>
    <definedName name="___SD2012" localSheetId="125">#REF!</definedName>
    <definedName name="___SD2012">#REF!</definedName>
    <definedName name="__ISR2" localSheetId="58">#REF!</definedName>
    <definedName name="__ISR2" localSheetId="59">#REF!</definedName>
    <definedName name="__ISR2" localSheetId="41">#REF!</definedName>
    <definedName name="__ISR2" localSheetId="40">#REF!</definedName>
    <definedName name="__ISR2" localSheetId="108">#REF!</definedName>
    <definedName name="__ISR2" localSheetId="109">#REF!</definedName>
    <definedName name="__ISR2" localSheetId="38">#REF!</definedName>
    <definedName name="__ISR2" localSheetId="39">#REF!</definedName>
    <definedName name="__ISR2" localSheetId="106">#REF!</definedName>
    <definedName name="__ISR2" localSheetId="107">#REF!</definedName>
    <definedName name="__ISR2" localSheetId="110">#REF!</definedName>
    <definedName name="__ISR2" localSheetId="111">#REF!</definedName>
    <definedName name="__ISR2" localSheetId="66">#REF!</definedName>
    <definedName name="__ISR2" localSheetId="67">#REF!</definedName>
    <definedName name="__ISR2" localSheetId="89">#REF!</definedName>
    <definedName name="__ISR2" localSheetId="90">#REF!</definedName>
    <definedName name="__ISR2" localSheetId="91">#REF!</definedName>
    <definedName name="__ISR2" localSheetId="92">#REF!</definedName>
    <definedName name="__ISR2" localSheetId="80">#REF!</definedName>
    <definedName name="__ISR2" localSheetId="81">#REF!</definedName>
    <definedName name="__ISR2" localSheetId="82">#REF!</definedName>
    <definedName name="__ISR2" localSheetId="83">#REF!</definedName>
    <definedName name="__ISR2" localSheetId="104">#REF!</definedName>
    <definedName name="__ISR2" localSheetId="105">#REF!</definedName>
    <definedName name="__ISR2" localSheetId="54">#REF!</definedName>
    <definedName name="__ISR2" localSheetId="55">#REF!</definedName>
    <definedName name="__ISR2" localSheetId="75">#REF!</definedName>
    <definedName name="__ISR2" localSheetId="74">#REF!</definedName>
    <definedName name="__ISR2" localSheetId="48">#REF!</definedName>
    <definedName name="__ISR2" localSheetId="49">#REF!</definedName>
    <definedName name="__ISR2" localSheetId="36">#REF!</definedName>
    <definedName name="__ISR2" localSheetId="37">#REF!</definedName>
    <definedName name="__ISR2" localSheetId="60">#REF!</definedName>
    <definedName name="__ISR2" localSheetId="61">#REF!</definedName>
    <definedName name="__ISR2" localSheetId="130">#REF!</definedName>
    <definedName name="__ISR2" localSheetId="131">#REF!</definedName>
    <definedName name="__ISR2" localSheetId="132">#REF!</definedName>
    <definedName name="__ISR2" localSheetId="133">#REF!</definedName>
    <definedName name="__ISR2" localSheetId="134">#REF!</definedName>
    <definedName name="__ISR2" localSheetId="135">#REF!</definedName>
    <definedName name="__ISR2" localSheetId="128">#REF!</definedName>
    <definedName name="__ISR2" localSheetId="129">#REF!</definedName>
    <definedName name="__ISR2" localSheetId="50">#REF!</definedName>
    <definedName name="__ISR2" localSheetId="51">#REF!</definedName>
    <definedName name="__ISR2" localSheetId="72">#REF!</definedName>
    <definedName name="__ISR2" localSheetId="73">#REF!</definedName>
    <definedName name="__ISR2" localSheetId="103">#REF!</definedName>
    <definedName name="__ISR2" localSheetId="101">#REF!</definedName>
    <definedName name="__ISR2" localSheetId="102">#REF!</definedName>
    <definedName name="__ISR2" localSheetId="76">#REF!</definedName>
    <definedName name="__ISR2" localSheetId="77">#REF!</definedName>
    <definedName name="__ISR2" localSheetId="112">#REF!</definedName>
    <definedName name="__ISR2" localSheetId="113">#REF!</definedName>
    <definedName name="__ISR2" localSheetId="122">#REF!</definedName>
    <definedName name="__ISR2" localSheetId="123">#REF!</definedName>
    <definedName name="__ISR2" localSheetId="126">#REF!</definedName>
    <definedName name="__ISR2" localSheetId="127">#REF!</definedName>
    <definedName name="__ISR2" localSheetId="116">#REF!</definedName>
    <definedName name="__ISR2" localSheetId="117">#REF!</definedName>
    <definedName name="__ISR2" localSheetId="118">#REF!</definedName>
    <definedName name="__ISR2" localSheetId="119">#REF!</definedName>
    <definedName name="__ISR2" localSheetId="114">#REF!</definedName>
    <definedName name="__ISR2" localSheetId="115">#REF!</definedName>
    <definedName name="__ISR2" localSheetId="120">#REF!</definedName>
    <definedName name="__ISR2" localSheetId="121">#REF!</definedName>
    <definedName name="__ISR2" localSheetId="124">#REF!</definedName>
    <definedName name="__ISR2" localSheetId="125">#REF!</definedName>
    <definedName name="__ISR2">#REF!</definedName>
    <definedName name="__SD2012" localSheetId="58">#REF!</definedName>
    <definedName name="__SD2012" localSheetId="59">#REF!</definedName>
    <definedName name="__SD2012" localSheetId="41">#REF!</definedName>
    <definedName name="__SD2012" localSheetId="40">#REF!</definedName>
    <definedName name="__SD2012" localSheetId="108">#REF!</definedName>
    <definedName name="__SD2012" localSheetId="109">#REF!</definedName>
    <definedName name="__SD2012" localSheetId="38">#REF!</definedName>
    <definedName name="__SD2012" localSheetId="39">#REF!</definedName>
    <definedName name="__SD2012" localSheetId="106">#REF!</definedName>
    <definedName name="__SD2012" localSheetId="107">#REF!</definedName>
    <definedName name="__SD2012" localSheetId="110">#REF!</definedName>
    <definedName name="__SD2012" localSheetId="111">#REF!</definedName>
    <definedName name="__SD2012" localSheetId="66">#REF!</definedName>
    <definedName name="__SD2012" localSheetId="67">#REF!</definedName>
    <definedName name="__SD2012" localSheetId="89">#REF!</definedName>
    <definedName name="__SD2012" localSheetId="90">#REF!</definedName>
    <definedName name="__SD2012" localSheetId="91">#REF!</definedName>
    <definedName name="__SD2012" localSheetId="92">#REF!</definedName>
    <definedName name="__SD2012" localSheetId="80">#REF!</definedName>
    <definedName name="__SD2012" localSheetId="81">#REF!</definedName>
    <definedName name="__SD2012" localSheetId="82">#REF!</definedName>
    <definedName name="__SD2012" localSheetId="83">#REF!</definedName>
    <definedName name="__SD2012" localSheetId="104">#REF!</definedName>
    <definedName name="__SD2012" localSheetId="105">#REF!</definedName>
    <definedName name="__SD2012" localSheetId="54">#REF!</definedName>
    <definedName name="__SD2012" localSheetId="55">#REF!</definedName>
    <definedName name="__SD2012" localSheetId="75">#REF!</definedName>
    <definedName name="__SD2012" localSheetId="74">#REF!</definedName>
    <definedName name="__SD2012" localSheetId="48">#REF!</definedName>
    <definedName name="__SD2012" localSheetId="49">#REF!</definedName>
    <definedName name="__SD2012" localSheetId="36">#REF!</definedName>
    <definedName name="__SD2012" localSheetId="37">#REF!</definedName>
    <definedName name="__SD2012" localSheetId="60">#REF!</definedName>
    <definedName name="__SD2012" localSheetId="61">#REF!</definedName>
    <definedName name="__SD2012" localSheetId="130">#REF!</definedName>
    <definedName name="__SD2012" localSheetId="131">#REF!</definedName>
    <definedName name="__SD2012" localSheetId="132">#REF!</definedName>
    <definedName name="__SD2012" localSheetId="133">#REF!</definedName>
    <definedName name="__SD2012" localSheetId="134">#REF!</definedName>
    <definedName name="__SD2012" localSheetId="135">#REF!</definedName>
    <definedName name="__SD2012" localSheetId="128">#REF!</definedName>
    <definedName name="__SD2012" localSheetId="129">#REF!</definedName>
    <definedName name="__SD2012" localSheetId="50">#REF!</definedName>
    <definedName name="__SD2012" localSheetId="51">#REF!</definedName>
    <definedName name="__SD2012" localSheetId="72">#REF!</definedName>
    <definedName name="__SD2012" localSheetId="73">#REF!</definedName>
    <definedName name="__SD2012" localSheetId="103">#REF!</definedName>
    <definedName name="__SD2012" localSheetId="101">#REF!</definedName>
    <definedName name="__SD2012" localSheetId="102">#REF!</definedName>
    <definedName name="__SD2012" localSheetId="76">#REF!</definedName>
    <definedName name="__SD2012" localSheetId="77">#REF!</definedName>
    <definedName name="__SD2012" localSheetId="112">#REF!</definedName>
    <definedName name="__SD2012" localSheetId="113">#REF!</definedName>
    <definedName name="__SD2012" localSheetId="122">#REF!</definedName>
    <definedName name="__SD2012" localSheetId="123">#REF!</definedName>
    <definedName name="__SD2012" localSheetId="126">#REF!</definedName>
    <definedName name="__SD2012" localSheetId="127">#REF!</definedName>
    <definedName name="__SD2012" localSheetId="116">#REF!</definedName>
    <definedName name="__SD2012" localSheetId="117">#REF!</definedName>
    <definedName name="__SD2012" localSheetId="118">#REF!</definedName>
    <definedName name="__SD2012" localSheetId="119">#REF!</definedName>
    <definedName name="__SD2012" localSheetId="114">#REF!</definedName>
    <definedName name="__SD2012" localSheetId="115">#REF!</definedName>
    <definedName name="__SD2012" localSheetId="120">#REF!</definedName>
    <definedName name="__SD2012" localSheetId="121">#REF!</definedName>
    <definedName name="__SD2012" localSheetId="124">#REF!</definedName>
    <definedName name="__SD2012" localSheetId="125">#REF!</definedName>
    <definedName name="__SD2012">#REF!</definedName>
    <definedName name="_xlnm._FilterDatabase" localSheetId="41" hidden="1">CECOLEY_TAB!$A$21:$M$32</definedName>
    <definedName name="_xlnm._FilterDatabase" localSheetId="109" hidden="1">'CECYTEY-TAB'!$A$25:$L$25</definedName>
    <definedName name="_xlnm._FilterDatabase" localSheetId="39" hidden="1">'CEEAV-TAB'!$A$18:$L$20</definedName>
    <definedName name="_xlnm._FilterDatabase" localSheetId="106" hidden="1">'COBAY-PLAZAS'!$A$29:$I$79</definedName>
    <definedName name="_xlnm._FilterDatabase" localSheetId="107" hidden="1">'COBAY-TAB'!$A$36:$O$171</definedName>
    <definedName name="_xlnm._FilterDatabase" localSheetId="65" hidden="1">'CULTUR-TAB'!$A$32:$K$32</definedName>
    <definedName name="_xlnm._FilterDatabase" localSheetId="28" hidden="1">'EP - FE por Entidad'!$B$3:$G$3530</definedName>
    <definedName name="_xlnm._FilterDatabase" localSheetId="90" hidden="1">'FIGAROSY-TAB'!$A$28:$K$46</definedName>
    <definedName name="_xlnm._FilterDatabase" localSheetId="92" hidden="1">'FIPAPAM-TAB'!$A$18:$L$24</definedName>
    <definedName name="_xlnm._FilterDatabase" localSheetId="81" hidden="1">'HA-TAB'!$A$31:$L$55</definedName>
    <definedName name="_xlnm._FilterDatabase" localSheetId="83" hidden="1">'HCTY-TAB'!$A$18:$M$19</definedName>
    <definedName name="_xlnm._FilterDatabase" localSheetId="55" hidden="1">'IEAEY-TAB'!$A$20:$M$38</definedName>
    <definedName name="_xlnm._FilterDatabase" localSheetId="75" hidden="1">IIPEDEY_TAB!$A$20:$M$22</definedName>
    <definedName name="_xlnm._FilterDatabase" localSheetId="37" hidden="1">'INDEMAYA-TAB'!$A$20:$M$27</definedName>
    <definedName name="_xlnm._FilterDatabase" localSheetId="61" hidden="1">'IPFY-TAB'!$A$24:$L$54</definedName>
    <definedName name="_xlnm._FilterDatabase" localSheetId="96" hidden="1">'ISSTEY-TAB'!$A$28:$L$73</definedName>
    <definedName name="_xlnm._FilterDatabase" localSheetId="131" hidden="1">'ITSM-TAB'!$A$19:$K$43</definedName>
    <definedName name="_xlnm._FilterDatabase" localSheetId="133" hidden="1">'ITSP-TAB'!$A$19:$L$42</definedName>
    <definedName name="_xlnm._FilterDatabase" localSheetId="135" hidden="1">'ITSSY-TAB'!$A$19:$M$43</definedName>
    <definedName name="_xlnm._FilterDatabase" localSheetId="129" hidden="1">'ITSVA-TAB'!$A$19:$M$45</definedName>
    <definedName name="_xlnm._FilterDatabase" localSheetId="51" hidden="1">'IVEY-TAB'!$A$24:$M$33</definedName>
    <definedName name="_xlnm._FilterDatabase" localSheetId="73" hidden="1">'JAPEY-TAB'!$A$17:$M$20</definedName>
    <definedName name="_xlnm._FilterDatabase" localSheetId="102" hidden="1">'SESEAY-TAB'!$A$19:$L$25</definedName>
    <definedName name="_xlnm._FilterDatabase" localSheetId="77" hidden="1">'SSY-TAB'!#REF!</definedName>
    <definedName name="_xlnm._FilterDatabase" localSheetId="35" hidden="1">'TELEYUC-TAB'!$A$19:$L$63</definedName>
    <definedName name="_xlnm._FilterDatabase" localSheetId="113" hidden="1">'UNAY-TAB'!$A$20:$K$42</definedName>
    <definedName name="_xlnm._FilterDatabase" localSheetId="123" hidden="1">'UNO-TAB'!#REF!</definedName>
    <definedName name="_xlnm._FilterDatabase" localSheetId="127" hidden="1">'UPY-TAB'!$A$19:$L$30</definedName>
    <definedName name="_xlnm._FilterDatabase" localSheetId="117" hidden="1">'UTC-TAB'!$A$17:$K$30</definedName>
    <definedName name="_xlnm._FilterDatabase" localSheetId="119" hidden="1">'UTMAYAB-TAB'!$A$18:$M$29</definedName>
    <definedName name="_xlnm._FilterDatabase" localSheetId="115" hidden="1">'UTM-TAB'!$A$22:$L$89</definedName>
    <definedName name="_xlnm._FilterDatabase" localSheetId="121" hidden="1">'UTP-TAB'!$A$17:$L$19</definedName>
    <definedName name="_xlnm._FilterDatabase" localSheetId="125" hidden="1">'UTRS-TAB'!$A$18:$K$34</definedName>
    <definedName name="_ISR2" localSheetId="58">#REF!</definedName>
    <definedName name="_ISR2" localSheetId="59">#REF!</definedName>
    <definedName name="_ISR2" localSheetId="41">#REF!</definedName>
    <definedName name="_ISR2" localSheetId="40">#REF!</definedName>
    <definedName name="_ISR2" localSheetId="108">#REF!</definedName>
    <definedName name="_ISR2" localSheetId="109">#REF!</definedName>
    <definedName name="_ISR2" localSheetId="38">#REF!</definedName>
    <definedName name="_ISR2" localSheetId="39">#REF!</definedName>
    <definedName name="_ISR2" localSheetId="106">#REF!</definedName>
    <definedName name="_ISR2" localSheetId="107">#REF!</definedName>
    <definedName name="_ISR2" localSheetId="110">#REF!</definedName>
    <definedName name="_ISR2" localSheetId="111">#REF!</definedName>
    <definedName name="_ISR2" localSheetId="66">#REF!</definedName>
    <definedName name="_ISR2" localSheetId="67">#REF!</definedName>
    <definedName name="_ISR2" localSheetId="89">#REF!</definedName>
    <definedName name="_ISR2" localSheetId="90">#REF!</definedName>
    <definedName name="_ISR2" localSheetId="91">#REF!</definedName>
    <definedName name="_ISR2" localSheetId="92">#REF!</definedName>
    <definedName name="_ISR2" localSheetId="80">#REF!</definedName>
    <definedName name="_ISR2" localSheetId="81">#REF!</definedName>
    <definedName name="_ISR2" localSheetId="82">#REF!</definedName>
    <definedName name="_ISR2" localSheetId="83">#REF!</definedName>
    <definedName name="_ISR2" localSheetId="104">#REF!</definedName>
    <definedName name="_ISR2" localSheetId="105">#REF!</definedName>
    <definedName name="_ISR2" localSheetId="54">#REF!</definedName>
    <definedName name="_ISR2" localSheetId="55">#REF!</definedName>
    <definedName name="_ISR2" localSheetId="75">#REF!</definedName>
    <definedName name="_ISR2" localSheetId="74">#REF!</definedName>
    <definedName name="_ISR2" localSheetId="48">#REF!</definedName>
    <definedName name="_ISR2" localSheetId="49">#REF!</definedName>
    <definedName name="_ISR2" localSheetId="36">#REF!</definedName>
    <definedName name="_ISR2" localSheetId="37">#REF!</definedName>
    <definedName name="_ISR2" localSheetId="60">#REF!</definedName>
    <definedName name="_ISR2" localSheetId="61">#REF!</definedName>
    <definedName name="_ISR2" localSheetId="130">#REF!</definedName>
    <definedName name="_ISR2" localSheetId="131">#REF!</definedName>
    <definedName name="_ISR2" localSheetId="132">#REF!</definedName>
    <definedName name="_ISR2" localSheetId="133">#REF!</definedName>
    <definedName name="_ISR2" localSheetId="134">#REF!</definedName>
    <definedName name="_ISR2" localSheetId="135">#REF!</definedName>
    <definedName name="_ISR2" localSheetId="128">#REF!</definedName>
    <definedName name="_ISR2" localSheetId="129">#REF!</definedName>
    <definedName name="_ISR2" localSheetId="50">#REF!</definedName>
    <definedName name="_ISR2" localSheetId="51">#REF!</definedName>
    <definedName name="_ISR2" localSheetId="72">#REF!</definedName>
    <definedName name="_ISR2" localSheetId="73">#REF!</definedName>
    <definedName name="_ISR2" localSheetId="103">#REF!</definedName>
    <definedName name="_ISR2" localSheetId="101">#REF!</definedName>
    <definedName name="_ISR2" localSheetId="102">#REF!</definedName>
    <definedName name="_ISR2" localSheetId="76">#REF!</definedName>
    <definedName name="_ISR2" localSheetId="77">#REF!</definedName>
    <definedName name="_ISR2" localSheetId="112">#REF!</definedName>
    <definedName name="_ISR2" localSheetId="113">#REF!</definedName>
    <definedName name="_ISR2" localSheetId="122">#REF!</definedName>
    <definedName name="_ISR2" localSheetId="123">#REF!</definedName>
    <definedName name="_ISR2" localSheetId="126">#REF!</definedName>
    <definedName name="_ISR2" localSheetId="127">#REF!</definedName>
    <definedName name="_ISR2" localSheetId="116">#REF!</definedName>
    <definedName name="_ISR2" localSheetId="117">#REF!</definedName>
    <definedName name="_ISR2" localSheetId="118">#REF!</definedName>
    <definedName name="_ISR2" localSheetId="119">#REF!</definedName>
    <definedName name="_ISR2" localSheetId="114">#REF!</definedName>
    <definedName name="_ISR2" localSheetId="115">#REF!</definedName>
    <definedName name="_ISR2" localSheetId="120">#REF!</definedName>
    <definedName name="_ISR2" localSheetId="121">#REF!</definedName>
    <definedName name="_ISR2" localSheetId="124">#REF!</definedName>
    <definedName name="_ISR2" localSheetId="125">#REF!</definedName>
    <definedName name="_ISR2">#REF!</definedName>
    <definedName name="_SD2012" localSheetId="58">#REF!</definedName>
    <definedName name="_SD2012" localSheetId="59">#REF!</definedName>
    <definedName name="_SD2012" localSheetId="41">#REF!</definedName>
    <definedName name="_SD2012" localSheetId="40">#REF!</definedName>
    <definedName name="_SD2012" localSheetId="108">#REF!</definedName>
    <definedName name="_SD2012" localSheetId="109">#REF!</definedName>
    <definedName name="_SD2012" localSheetId="38">#REF!</definedName>
    <definedName name="_SD2012" localSheetId="39">#REF!</definedName>
    <definedName name="_SD2012" localSheetId="106">#REF!</definedName>
    <definedName name="_SD2012" localSheetId="107">#REF!</definedName>
    <definedName name="_SD2012" localSheetId="110">#REF!</definedName>
    <definedName name="_SD2012" localSheetId="111">#REF!</definedName>
    <definedName name="_SD2012" localSheetId="66">#REF!</definedName>
    <definedName name="_SD2012" localSheetId="67">#REF!</definedName>
    <definedName name="_SD2012" localSheetId="89">#REF!</definedName>
    <definedName name="_SD2012" localSheetId="90">#REF!</definedName>
    <definedName name="_SD2012" localSheetId="91">#REF!</definedName>
    <definedName name="_SD2012" localSheetId="92">#REF!</definedName>
    <definedName name="_SD2012" localSheetId="80">#REF!</definedName>
    <definedName name="_SD2012" localSheetId="81">#REF!</definedName>
    <definedName name="_SD2012" localSheetId="82">#REF!</definedName>
    <definedName name="_SD2012" localSheetId="83">#REF!</definedName>
    <definedName name="_SD2012" localSheetId="104">#REF!</definedName>
    <definedName name="_SD2012" localSheetId="105">#REF!</definedName>
    <definedName name="_SD2012" localSheetId="54">#REF!</definedName>
    <definedName name="_SD2012" localSheetId="55">#REF!</definedName>
    <definedName name="_SD2012" localSheetId="75">#REF!</definedName>
    <definedName name="_SD2012" localSheetId="74">#REF!</definedName>
    <definedName name="_SD2012" localSheetId="48">#REF!</definedName>
    <definedName name="_SD2012" localSheetId="49">#REF!</definedName>
    <definedName name="_SD2012" localSheetId="36">#REF!</definedName>
    <definedName name="_SD2012" localSheetId="37">#REF!</definedName>
    <definedName name="_SD2012" localSheetId="60">#REF!</definedName>
    <definedName name="_SD2012" localSheetId="61">#REF!</definedName>
    <definedName name="_SD2012" localSheetId="130">#REF!</definedName>
    <definedName name="_SD2012" localSheetId="131">#REF!</definedName>
    <definedName name="_SD2012" localSheetId="132">#REF!</definedName>
    <definedName name="_SD2012" localSheetId="133">#REF!</definedName>
    <definedName name="_SD2012" localSheetId="134">#REF!</definedName>
    <definedName name="_SD2012" localSheetId="135">#REF!</definedName>
    <definedName name="_SD2012" localSheetId="128">#REF!</definedName>
    <definedName name="_SD2012" localSheetId="129">#REF!</definedName>
    <definedName name="_SD2012" localSheetId="50">#REF!</definedName>
    <definedName name="_SD2012" localSheetId="51">#REF!</definedName>
    <definedName name="_SD2012" localSheetId="72">#REF!</definedName>
    <definedName name="_SD2012" localSheetId="73">#REF!</definedName>
    <definedName name="_SD2012" localSheetId="103">#REF!</definedName>
    <definedName name="_SD2012" localSheetId="101">#REF!</definedName>
    <definedName name="_SD2012" localSheetId="102">#REF!</definedName>
    <definedName name="_SD2012" localSheetId="76">#REF!</definedName>
    <definedName name="_SD2012" localSheetId="77">#REF!</definedName>
    <definedName name="_SD2012" localSheetId="112">#REF!</definedName>
    <definedName name="_SD2012" localSheetId="113">#REF!</definedName>
    <definedName name="_SD2012" localSheetId="122">#REF!</definedName>
    <definedName name="_SD2012" localSheetId="123">#REF!</definedName>
    <definedName name="_SD2012" localSheetId="126">#REF!</definedName>
    <definedName name="_SD2012" localSheetId="127">#REF!</definedName>
    <definedName name="_SD2012" localSheetId="116">#REF!</definedName>
    <definedName name="_SD2012" localSheetId="117">#REF!</definedName>
    <definedName name="_SD2012" localSheetId="118">#REF!</definedName>
    <definedName name="_SD2012" localSheetId="119">#REF!</definedName>
    <definedName name="_SD2012" localSheetId="114">#REF!</definedName>
    <definedName name="_SD2012" localSheetId="115">#REF!</definedName>
    <definedName name="_SD2012" localSheetId="120">#REF!</definedName>
    <definedName name="_SD2012" localSheetId="121">#REF!</definedName>
    <definedName name="_SD2012" localSheetId="124">#REF!</definedName>
    <definedName name="_SD2012" localSheetId="125">#REF!</definedName>
    <definedName name="_SD2012">#REF!</definedName>
    <definedName name="AAA" localSheetId="58">#REF!</definedName>
    <definedName name="AAA" localSheetId="59">#REF!</definedName>
    <definedName name="AAA" localSheetId="108">#REF!</definedName>
    <definedName name="AAA" localSheetId="109">#REF!</definedName>
    <definedName name="AAA" localSheetId="38">#REF!</definedName>
    <definedName name="AAA" localSheetId="39">#REF!</definedName>
    <definedName name="AAA" localSheetId="106">#REF!</definedName>
    <definedName name="AAA" localSheetId="107">#REF!</definedName>
    <definedName name="AAA" localSheetId="110">#REF!</definedName>
    <definedName name="AAA" localSheetId="111">#REF!</definedName>
    <definedName name="AAA" localSheetId="66">#REF!</definedName>
    <definedName name="AAA" localSheetId="67">#REF!</definedName>
    <definedName name="AAA" localSheetId="89">#REF!</definedName>
    <definedName name="AAA" localSheetId="90">#REF!</definedName>
    <definedName name="AAA" localSheetId="91">#REF!</definedName>
    <definedName name="AAA" localSheetId="92">#REF!</definedName>
    <definedName name="AAA" localSheetId="104">#REF!</definedName>
    <definedName name="AAA" localSheetId="105">#REF!</definedName>
    <definedName name="AAA" localSheetId="75">#REF!</definedName>
    <definedName name="AAA" localSheetId="74">#REF!</definedName>
    <definedName name="AAA" localSheetId="60">#REF!</definedName>
    <definedName name="AAA" localSheetId="61">#REF!</definedName>
    <definedName name="AAA" localSheetId="130">#REF!</definedName>
    <definedName name="AAA" localSheetId="131">#REF!</definedName>
    <definedName name="AAA" localSheetId="132">#REF!</definedName>
    <definedName name="AAA" localSheetId="133">#REF!</definedName>
    <definedName name="AAA" localSheetId="134">#REF!</definedName>
    <definedName name="AAA" localSheetId="135">#REF!</definedName>
    <definedName name="AAA" localSheetId="128">#REF!</definedName>
    <definedName name="AAA" localSheetId="129">#REF!</definedName>
    <definedName name="AAA" localSheetId="72">#REF!</definedName>
    <definedName name="AAA" localSheetId="73">#REF!</definedName>
    <definedName name="AAA" localSheetId="103">#REF!</definedName>
    <definedName name="AAA" localSheetId="101">#REF!</definedName>
    <definedName name="AAA" localSheetId="102">#REF!</definedName>
    <definedName name="AAA" localSheetId="112">#REF!</definedName>
    <definedName name="AAA" localSheetId="113">#REF!</definedName>
    <definedName name="AAA" localSheetId="122">#REF!</definedName>
    <definedName name="AAA" localSheetId="123">#REF!</definedName>
    <definedName name="AAA" localSheetId="126">#REF!</definedName>
    <definedName name="AAA" localSheetId="127">#REF!</definedName>
    <definedName name="AAA" localSheetId="116">#REF!</definedName>
    <definedName name="AAA" localSheetId="117">#REF!</definedName>
    <definedName name="AAA" localSheetId="118">#REF!</definedName>
    <definedName name="AAA" localSheetId="119">#REF!</definedName>
    <definedName name="AAA" localSheetId="114">#REF!</definedName>
    <definedName name="AAA" localSheetId="115">#REF!</definedName>
    <definedName name="AAA" localSheetId="120">#REF!</definedName>
    <definedName name="AAA" localSheetId="121">#REF!</definedName>
    <definedName name="AAA" localSheetId="124">#REF!</definedName>
    <definedName name="AAA" localSheetId="125">#REF!</definedName>
    <definedName name="AAA">#REF!</definedName>
    <definedName name="AAAA" localSheetId="58">#REF!</definedName>
    <definedName name="AAAA" localSheetId="59">#REF!</definedName>
    <definedName name="AAAA" localSheetId="108">#REF!</definedName>
    <definedName name="AAAA" localSheetId="109">#REF!</definedName>
    <definedName name="AAAA" localSheetId="38">#REF!</definedName>
    <definedName name="AAAA" localSheetId="39">#REF!</definedName>
    <definedName name="AAAA" localSheetId="106">#REF!</definedName>
    <definedName name="AAAA" localSheetId="107">#REF!</definedName>
    <definedName name="AAAA" localSheetId="110">#REF!</definedName>
    <definedName name="AAAA" localSheetId="111">#REF!</definedName>
    <definedName name="AAAA" localSheetId="66">#REF!</definedName>
    <definedName name="AAAA" localSheetId="67">#REF!</definedName>
    <definedName name="AAAA" localSheetId="89">#REF!</definedName>
    <definedName name="AAAA" localSheetId="90">#REF!</definedName>
    <definedName name="AAAA" localSheetId="91">#REF!</definedName>
    <definedName name="AAAA" localSheetId="92">#REF!</definedName>
    <definedName name="AAAA" localSheetId="104">#REF!</definedName>
    <definedName name="AAAA" localSheetId="105">#REF!</definedName>
    <definedName name="AAAA" localSheetId="75">#REF!</definedName>
    <definedName name="AAAA" localSheetId="74">#REF!</definedName>
    <definedName name="AAAA" localSheetId="60">#REF!</definedName>
    <definedName name="AAAA" localSheetId="61">#REF!</definedName>
    <definedName name="AAAA" localSheetId="130">#REF!</definedName>
    <definedName name="AAAA" localSheetId="131">#REF!</definedName>
    <definedName name="AAAA" localSheetId="132">#REF!</definedName>
    <definedName name="AAAA" localSheetId="133">#REF!</definedName>
    <definedName name="AAAA" localSheetId="134">#REF!</definedName>
    <definedName name="AAAA" localSheetId="135">#REF!</definedName>
    <definedName name="AAAA" localSheetId="128">#REF!</definedName>
    <definedName name="AAAA" localSheetId="129">#REF!</definedName>
    <definedName name="AAAA" localSheetId="72">#REF!</definedName>
    <definedName name="AAAA" localSheetId="73">#REF!</definedName>
    <definedName name="AAAA" localSheetId="103">#REF!</definedName>
    <definedName name="AAAA" localSheetId="101">#REF!</definedName>
    <definedName name="AAAA" localSheetId="102">#REF!</definedName>
    <definedName name="AAAA" localSheetId="112">#REF!</definedName>
    <definedName name="AAAA" localSheetId="113">#REF!</definedName>
    <definedName name="AAAA" localSheetId="122">#REF!</definedName>
    <definedName name="AAAA" localSheetId="123">#REF!</definedName>
    <definedName name="AAAA" localSheetId="126">#REF!</definedName>
    <definedName name="AAAA" localSheetId="127">#REF!</definedName>
    <definedName name="AAAA" localSheetId="116">#REF!</definedName>
    <definedName name="AAAA" localSheetId="117">#REF!</definedName>
    <definedName name="AAAA" localSheetId="118">#REF!</definedName>
    <definedName name="AAAA" localSheetId="119">#REF!</definedName>
    <definedName name="AAAA" localSheetId="114">#REF!</definedName>
    <definedName name="AAAA" localSheetId="115">#REF!</definedName>
    <definedName name="AAAA" localSheetId="120">#REF!</definedName>
    <definedName name="AAAA" localSheetId="121">#REF!</definedName>
    <definedName name="AAAA" localSheetId="124">#REF!</definedName>
    <definedName name="AAAA" localSheetId="125">#REF!</definedName>
    <definedName name="AAAA">#REF!</definedName>
    <definedName name="ADSCRIPCION">[4]Hoja2!$A$2:$B$36</definedName>
    <definedName name="aguinaldo" localSheetId="58">#REF!</definedName>
    <definedName name="aguinaldo" localSheetId="59">#REF!</definedName>
    <definedName name="aguinaldo" localSheetId="108">#REF!</definedName>
    <definedName name="aguinaldo" localSheetId="109">#REF!</definedName>
    <definedName name="aguinaldo" localSheetId="38">#REF!</definedName>
    <definedName name="aguinaldo" localSheetId="39">#REF!</definedName>
    <definedName name="aguinaldo" localSheetId="106">#REF!</definedName>
    <definedName name="aguinaldo" localSheetId="107">#REF!</definedName>
    <definedName name="aguinaldo" localSheetId="110">#REF!</definedName>
    <definedName name="aguinaldo" localSheetId="111">#REF!</definedName>
    <definedName name="aguinaldo" localSheetId="66">#REF!</definedName>
    <definedName name="aguinaldo" localSheetId="67">#REF!</definedName>
    <definedName name="aguinaldo" localSheetId="89">#REF!</definedName>
    <definedName name="aguinaldo" localSheetId="90">#REF!</definedName>
    <definedName name="aguinaldo" localSheetId="91">#REF!</definedName>
    <definedName name="aguinaldo" localSheetId="92">#REF!</definedName>
    <definedName name="aguinaldo" localSheetId="104">#REF!</definedName>
    <definedName name="aguinaldo" localSheetId="105">#REF!</definedName>
    <definedName name="aguinaldo" localSheetId="75">#REF!</definedName>
    <definedName name="aguinaldo" localSheetId="74">#REF!</definedName>
    <definedName name="aguinaldo" localSheetId="60">#REF!</definedName>
    <definedName name="aguinaldo" localSheetId="61">#REF!</definedName>
    <definedName name="aguinaldo" localSheetId="130">#REF!</definedName>
    <definedName name="aguinaldo" localSheetId="131">#REF!</definedName>
    <definedName name="aguinaldo" localSheetId="132">#REF!</definedName>
    <definedName name="aguinaldo" localSheetId="133">#REF!</definedName>
    <definedName name="aguinaldo" localSheetId="134">#REF!</definedName>
    <definedName name="aguinaldo" localSheetId="135">#REF!</definedName>
    <definedName name="aguinaldo" localSheetId="128">#REF!</definedName>
    <definedName name="aguinaldo" localSheetId="129">#REF!</definedName>
    <definedName name="aguinaldo" localSheetId="72">#REF!</definedName>
    <definedName name="aguinaldo" localSheetId="73">#REF!</definedName>
    <definedName name="aguinaldo" localSheetId="103">#REF!</definedName>
    <definedName name="aguinaldo" localSheetId="101">#REF!</definedName>
    <definedName name="aguinaldo" localSheetId="102">#REF!</definedName>
    <definedName name="aguinaldo" localSheetId="112">#REF!</definedName>
    <definedName name="aguinaldo" localSheetId="113">#REF!</definedName>
    <definedName name="aguinaldo" localSheetId="122">#REF!</definedName>
    <definedName name="aguinaldo" localSheetId="123">#REF!</definedName>
    <definedName name="aguinaldo" localSheetId="126">#REF!</definedName>
    <definedName name="aguinaldo" localSheetId="127">#REF!</definedName>
    <definedName name="aguinaldo" localSheetId="116">#REF!</definedName>
    <definedName name="aguinaldo" localSheetId="117">#REF!</definedName>
    <definedName name="aguinaldo" localSheetId="118">#REF!</definedName>
    <definedName name="aguinaldo" localSheetId="119">#REF!</definedName>
    <definedName name="aguinaldo" localSheetId="114">#REF!</definedName>
    <definedName name="aguinaldo" localSheetId="115">#REF!</definedName>
    <definedName name="aguinaldo" localSheetId="120">#REF!</definedName>
    <definedName name="aguinaldo" localSheetId="121">#REF!</definedName>
    <definedName name="aguinaldo" localSheetId="124">#REF!</definedName>
    <definedName name="aguinaldo" localSheetId="125">#REF!</definedName>
    <definedName name="aguinaldo">#REF!</definedName>
    <definedName name="AÑO">[5]Funciones!$I$2:$I$13</definedName>
    <definedName name="añoservicio" localSheetId="58">[6]Quinquenios!#REF!</definedName>
    <definedName name="añoservicio" localSheetId="59">[6]Quinquenios!#REF!</definedName>
    <definedName name="añoservicio" localSheetId="41">[6]Quinquenios!#REF!</definedName>
    <definedName name="añoservicio" localSheetId="40">[6]Quinquenios!#REF!</definedName>
    <definedName name="añoservicio" localSheetId="108">[6]Quinquenios!#REF!</definedName>
    <definedName name="añoservicio" localSheetId="109">[6]Quinquenios!#REF!</definedName>
    <definedName name="añoservicio" localSheetId="38">[6]Quinquenios!#REF!</definedName>
    <definedName name="añoservicio" localSheetId="39">[6]Quinquenios!#REF!</definedName>
    <definedName name="añoservicio" localSheetId="106">[6]Quinquenios!#REF!</definedName>
    <definedName name="añoservicio" localSheetId="107">[6]Quinquenios!#REF!</definedName>
    <definedName name="añoservicio" localSheetId="110">[6]Quinquenios!#REF!</definedName>
    <definedName name="añoservicio" localSheetId="111">[6]Quinquenios!#REF!</definedName>
    <definedName name="añoservicio" localSheetId="66">[6]Quinquenios!#REF!</definedName>
    <definedName name="añoservicio" localSheetId="67">[6]Quinquenios!#REF!</definedName>
    <definedName name="añoservicio" localSheetId="89">[6]Quinquenios!#REF!</definedName>
    <definedName name="añoservicio" localSheetId="90">[6]Quinquenios!#REF!</definedName>
    <definedName name="añoservicio" localSheetId="91">[6]Quinquenios!#REF!</definedName>
    <definedName name="añoservicio" localSheetId="92">[6]Quinquenios!#REF!</definedName>
    <definedName name="añoservicio" localSheetId="80">[6]Quinquenios!#REF!</definedName>
    <definedName name="añoservicio" localSheetId="81">[6]Quinquenios!#REF!</definedName>
    <definedName name="añoservicio" localSheetId="82">[6]Quinquenios!#REF!</definedName>
    <definedName name="añoservicio" localSheetId="83">[6]Quinquenios!#REF!</definedName>
    <definedName name="añoservicio" localSheetId="104">[6]Quinquenios!#REF!</definedName>
    <definedName name="añoservicio" localSheetId="105">[6]Quinquenios!#REF!</definedName>
    <definedName name="añoservicio" localSheetId="75">[6]Quinquenios!#REF!</definedName>
    <definedName name="añoservicio" localSheetId="74">[6]Quinquenios!#REF!</definedName>
    <definedName name="añoservicio" localSheetId="48">[6]Quinquenios!#REF!</definedName>
    <definedName name="añoservicio" localSheetId="49">[6]Quinquenios!#REF!</definedName>
    <definedName name="añoservicio" localSheetId="36">[6]Quinquenios!#REF!</definedName>
    <definedName name="añoservicio" localSheetId="37">[6]Quinquenios!#REF!</definedName>
    <definedName name="añoservicio" localSheetId="60">[6]Quinquenios!#REF!</definedName>
    <definedName name="añoservicio" localSheetId="61">[6]Quinquenios!#REF!</definedName>
    <definedName name="añoservicio" localSheetId="130">[6]Quinquenios!#REF!</definedName>
    <definedName name="añoservicio" localSheetId="131">[6]Quinquenios!#REF!</definedName>
    <definedName name="añoservicio" localSheetId="132">[6]Quinquenios!#REF!</definedName>
    <definedName name="añoservicio" localSheetId="133">[6]Quinquenios!#REF!</definedName>
    <definedName name="añoservicio" localSheetId="134">[6]Quinquenios!#REF!</definedName>
    <definedName name="añoservicio" localSheetId="135">[6]Quinquenios!#REF!</definedName>
    <definedName name="añoservicio" localSheetId="128">[6]Quinquenios!#REF!</definedName>
    <definedName name="añoservicio" localSheetId="129">[6]Quinquenios!#REF!</definedName>
    <definedName name="añoservicio" localSheetId="50">[6]Quinquenios!#REF!</definedName>
    <definedName name="añoservicio" localSheetId="51">[6]Quinquenios!#REF!</definedName>
    <definedName name="añoservicio" localSheetId="72">[6]Quinquenios!#REF!</definedName>
    <definedName name="añoservicio" localSheetId="73">[6]Quinquenios!#REF!</definedName>
    <definedName name="añoservicio" localSheetId="103">[6]Quinquenios!#REF!</definedName>
    <definedName name="añoservicio" localSheetId="101">[6]Quinquenios!#REF!</definedName>
    <definedName name="añoservicio" localSheetId="102">[6]Quinquenios!#REF!</definedName>
    <definedName name="añoservicio" localSheetId="76">[6]Quinquenios!#REF!</definedName>
    <definedName name="añoservicio" localSheetId="77">[6]Quinquenios!#REF!</definedName>
    <definedName name="añoservicio" localSheetId="112">[6]Quinquenios!#REF!</definedName>
    <definedName name="añoservicio" localSheetId="113">[6]Quinquenios!#REF!</definedName>
    <definedName name="añoservicio" localSheetId="122">[6]Quinquenios!#REF!</definedName>
    <definedName name="añoservicio" localSheetId="123">[6]Quinquenios!#REF!</definedName>
    <definedName name="añoservicio" localSheetId="126">[6]Quinquenios!#REF!</definedName>
    <definedName name="añoservicio" localSheetId="127">[6]Quinquenios!#REF!</definedName>
    <definedName name="añoservicio" localSheetId="116">[6]Quinquenios!#REF!</definedName>
    <definedName name="añoservicio" localSheetId="117">[6]Quinquenios!#REF!</definedName>
    <definedName name="añoservicio" localSheetId="118">[6]Quinquenios!#REF!</definedName>
    <definedName name="añoservicio" localSheetId="119">[6]Quinquenios!#REF!</definedName>
    <definedName name="añoservicio" localSheetId="114">[6]Quinquenios!#REF!</definedName>
    <definedName name="añoservicio" localSheetId="115">[6]Quinquenios!#REF!</definedName>
    <definedName name="añoservicio" localSheetId="120">[6]Quinquenios!#REF!</definedName>
    <definedName name="añoservicio" localSheetId="121">[6]Quinquenios!#REF!</definedName>
    <definedName name="añoservicio" localSheetId="124">[6]Quinquenios!#REF!</definedName>
    <definedName name="añoservicio" localSheetId="125">[6]Quinquenios!#REF!</definedName>
    <definedName name="añoservicio">[6]Quinquenios!#REF!</definedName>
    <definedName name="_xlnm.Print_Area" localSheetId="82">'HCTY-PLAZAS'!$A$1:$E$40</definedName>
    <definedName name="autorizacion" localSheetId="58">#REF!</definedName>
    <definedName name="autorizacion" localSheetId="59">#REF!</definedName>
    <definedName name="autorizacion" localSheetId="108">#REF!</definedName>
    <definedName name="autorizacion" localSheetId="109">#REF!</definedName>
    <definedName name="autorizacion" localSheetId="38">#REF!</definedName>
    <definedName name="autorizacion" localSheetId="39">#REF!</definedName>
    <definedName name="autorizacion" localSheetId="106">#REF!</definedName>
    <definedName name="autorizacion" localSheetId="107">#REF!</definedName>
    <definedName name="autorizacion" localSheetId="110">#REF!</definedName>
    <definedName name="autorizacion" localSheetId="111">#REF!</definedName>
    <definedName name="autorizacion" localSheetId="66">#REF!</definedName>
    <definedName name="autorizacion" localSheetId="67">#REF!</definedName>
    <definedName name="autorizacion" localSheetId="89">#REF!</definedName>
    <definedName name="autorizacion" localSheetId="90">#REF!</definedName>
    <definedName name="autorizacion" localSheetId="91">#REF!</definedName>
    <definedName name="autorizacion" localSheetId="92">#REF!</definedName>
    <definedName name="autorizacion" localSheetId="104">#REF!</definedName>
    <definedName name="autorizacion" localSheetId="105">#REF!</definedName>
    <definedName name="autorizacion" localSheetId="75">#REF!</definedName>
    <definedName name="autorizacion" localSheetId="74">#REF!</definedName>
    <definedName name="autorizacion" localSheetId="60">#REF!</definedName>
    <definedName name="autorizacion" localSheetId="61">#REF!</definedName>
    <definedName name="autorizacion" localSheetId="130">#REF!</definedName>
    <definedName name="autorizacion" localSheetId="131">#REF!</definedName>
    <definedName name="autorizacion" localSheetId="132">#REF!</definedName>
    <definedName name="autorizacion" localSheetId="133">#REF!</definedName>
    <definedName name="autorizacion" localSheetId="134">#REF!</definedName>
    <definedName name="autorizacion" localSheetId="135">#REF!</definedName>
    <definedName name="autorizacion" localSheetId="128">#REF!</definedName>
    <definedName name="autorizacion" localSheetId="129">#REF!</definedName>
    <definedName name="autorizacion" localSheetId="72">#REF!</definedName>
    <definedName name="autorizacion" localSheetId="73">#REF!</definedName>
    <definedName name="autorizacion" localSheetId="103">#REF!</definedName>
    <definedName name="autorizacion" localSheetId="101">#REF!</definedName>
    <definedName name="autorizacion" localSheetId="102">#REF!</definedName>
    <definedName name="autorizacion" localSheetId="112">#REF!</definedName>
    <definedName name="autorizacion" localSheetId="113">#REF!</definedName>
    <definedName name="autorizacion" localSheetId="122">#REF!</definedName>
    <definedName name="autorizacion" localSheetId="123">#REF!</definedName>
    <definedName name="autorizacion" localSheetId="126">#REF!</definedName>
    <definedName name="autorizacion" localSheetId="127">#REF!</definedName>
    <definedName name="autorizacion" localSheetId="116">#REF!</definedName>
    <definedName name="autorizacion" localSheetId="117">#REF!</definedName>
    <definedName name="autorizacion" localSheetId="118">#REF!</definedName>
    <definedName name="autorizacion" localSheetId="119">#REF!</definedName>
    <definedName name="autorizacion" localSheetId="114">#REF!</definedName>
    <definedName name="autorizacion" localSheetId="115">#REF!</definedName>
    <definedName name="autorizacion" localSheetId="120">#REF!</definedName>
    <definedName name="autorizacion" localSheetId="121">#REF!</definedName>
    <definedName name="autorizacion" localSheetId="124">#REF!</definedName>
    <definedName name="autorizacion" localSheetId="125">#REF!</definedName>
    <definedName name="autorizacion">#REF!</definedName>
    <definedName name="BASEDATOS1" localSheetId="58">'[7]BASE DE DATOS'!$A$2:$G$545</definedName>
    <definedName name="BASEDATOS1" localSheetId="59">'[7]BASE DE DATOS'!$A$2:$G$545</definedName>
    <definedName name="BASEDATOS1" localSheetId="38">'[7]BASE DE DATOS'!$A$2:$G$545</definedName>
    <definedName name="BASEDATOS1" localSheetId="39">'[7]BASE DE DATOS'!$A$2:$G$545</definedName>
    <definedName name="BASEDATOS1" localSheetId="66">'[7]BASE DE DATOS'!$A$2:$G$545</definedName>
    <definedName name="BASEDATOS1" localSheetId="67">'[7]BASE DE DATOS'!$A$2:$G$545</definedName>
    <definedName name="BASEDATOS1" localSheetId="89">'[7]BASE DE DATOS'!$A$2:$G$545</definedName>
    <definedName name="BASEDATOS1" localSheetId="90">'[7]BASE DE DATOS'!$A$2:$G$545</definedName>
    <definedName name="BASEDATOS1" localSheetId="91">'[7]BASE DE DATOS'!$A$2:$G$545</definedName>
    <definedName name="BASEDATOS1" localSheetId="92">'[7]BASE DE DATOS'!$A$2:$G$545</definedName>
    <definedName name="BASEDATOS1" localSheetId="75">'[7]BASE DE DATOS'!$A$2:$G$545</definedName>
    <definedName name="BASEDATOS1" localSheetId="74">'[7]BASE DE DATOS'!$A$2:$G$545</definedName>
    <definedName name="BASEDATOS1" localSheetId="60">'[7]BASE DE DATOS'!$A$2:$G$545</definedName>
    <definedName name="BASEDATOS1" localSheetId="61">'[7]BASE DE DATOS'!$A$2:$G$545</definedName>
    <definedName name="BASEDATOS1" localSheetId="72">'[7]BASE DE DATOS'!$A$2:$G$545</definedName>
    <definedName name="BASEDATOS1" localSheetId="73">'[7]BASE DE DATOS'!$A$2:$G$545</definedName>
    <definedName name="BASEDATOS1" localSheetId="103">'[8]BASE DE DATOS'!$A$2:$G$545</definedName>
    <definedName name="BASEDATOS1">'[7]BASE DE DATOS'!$A$2:$G$545</definedName>
    <definedName name="_xlnm.Database" localSheetId="58">#REF!</definedName>
    <definedName name="_xlnm.Database" localSheetId="59">#REF!</definedName>
    <definedName name="_xlnm.Database" localSheetId="108">#REF!</definedName>
    <definedName name="_xlnm.Database" localSheetId="109">#REF!</definedName>
    <definedName name="_xlnm.Database" localSheetId="38">#REF!</definedName>
    <definedName name="_xlnm.Database" localSheetId="39">#REF!</definedName>
    <definedName name="_xlnm.Database" localSheetId="106">#REF!</definedName>
    <definedName name="_xlnm.Database" localSheetId="107">#REF!</definedName>
    <definedName name="_xlnm.Database" localSheetId="110">#REF!</definedName>
    <definedName name="_xlnm.Database" localSheetId="111">#REF!</definedName>
    <definedName name="_xlnm.Database" localSheetId="66">#REF!</definedName>
    <definedName name="_xlnm.Database" localSheetId="67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 localSheetId="92">#REF!</definedName>
    <definedName name="_xlnm.Database" localSheetId="104">#REF!</definedName>
    <definedName name="_xlnm.Database" localSheetId="105">#REF!</definedName>
    <definedName name="_xlnm.Database" localSheetId="75">#REF!</definedName>
    <definedName name="_xlnm.Database" localSheetId="74">#REF!</definedName>
    <definedName name="_xlnm.Database" localSheetId="60">#REF!</definedName>
    <definedName name="_xlnm.Database" localSheetId="61">#REF!</definedName>
    <definedName name="_xlnm.Database" localSheetId="130">#REF!</definedName>
    <definedName name="_xlnm.Database" localSheetId="131">#REF!</definedName>
    <definedName name="_xlnm.Database" localSheetId="132">#REF!</definedName>
    <definedName name="_xlnm.Database" localSheetId="133">#REF!</definedName>
    <definedName name="_xlnm.Database" localSheetId="134">#REF!</definedName>
    <definedName name="_xlnm.Database" localSheetId="135">#REF!</definedName>
    <definedName name="_xlnm.Database" localSheetId="128">#REF!</definedName>
    <definedName name="_xlnm.Database" localSheetId="129">#REF!</definedName>
    <definedName name="_xlnm.Database" localSheetId="72">#REF!</definedName>
    <definedName name="_xlnm.Database" localSheetId="73">#REF!</definedName>
    <definedName name="_xlnm.Database" localSheetId="103">#REF!</definedName>
    <definedName name="_xlnm.Database" localSheetId="101">#REF!</definedName>
    <definedName name="_xlnm.Database" localSheetId="102">#REF!</definedName>
    <definedName name="_xlnm.Database" localSheetId="112">#REF!</definedName>
    <definedName name="_xlnm.Database" localSheetId="113">#REF!</definedName>
    <definedName name="_xlnm.Database" localSheetId="122">#REF!</definedName>
    <definedName name="_xlnm.Database" localSheetId="123">#REF!</definedName>
    <definedName name="_xlnm.Database" localSheetId="126">#REF!</definedName>
    <definedName name="_xlnm.Database" localSheetId="127">#REF!</definedName>
    <definedName name="_xlnm.Database" localSheetId="116">#REF!</definedName>
    <definedName name="_xlnm.Database" localSheetId="117">#REF!</definedName>
    <definedName name="_xlnm.Database" localSheetId="118">#REF!</definedName>
    <definedName name="_xlnm.Database" localSheetId="119">#REF!</definedName>
    <definedName name="_xlnm.Database" localSheetId="114">#REF!</definedName>
    <definedName name="_xlnm.Database" localSheetId="115">#REF!</definedName>
    <definedName name="_xlnm.Database" localSheetId="120">#REF!</definedName>
    <definedName name="_xlnm.Database" localSheetId="121">#REF!</definedName>
    <definedName name="_xlnm.Database" localSheetId="124">#REF!</definedName>
    <definedName name="_xlnm.Database" localSheetId="125">#REF!</definedName>
    <definedName name="_xlnm.Database">#REF!</definedName>
    <definedName name="bbb" localSheetId="58">#REF!</definedName>
    <definedName name="bbb" localSheetId="59">#REF!</definedName>
    <definedName name="bbb" localSheetId="108">#REF!</definedName>
    <definedName name="bbb" localSheetId="109">#REF!</definedName>
    <definedName name="bbb" localSheetId="38">#REF!</definedName>
    <definedName name="bbb" localSheetId="39">#REF!</definedName>
    <definedName name="bbb" localSheetId="106">#REF!</definedName>
    <definedName name="bbb" localSheetId="107">#REF!</definedName>
    <definedName name="bbb" localSheetId="110">#REF!</definedName>
    <definedName name="bbb" localSheetId="111">#REF!</definedName>
    <definedName name="bbb" localSheetId="66">#REF!</definedName>
    <definedName name="bbb" localSheetId="67">#REF!</definedName>
    <definedName name="bbb" localSheetId="89">#REF!</definedName>
    <definedName name="bbb" localSheetId="90">#REF!</definedName>
    <definedName name="bbb" localSheetId="91">#REF!</definedName>
    <definedName name="bbb" localSheetId="92">#REF!</definedName>
    <definedName name="bbb" localSheetId="104">#REF!</definedName>
    <definedName name="bbb" localSheetId="105">#REF!</definedName>
    <definedName name="bbb" localSheetId="75">#REF!</definedName>
    <definedName name="bbb" localSheetId="74">#REF!</definedName>
    <definedName name="bbb" localSheetId="60">#REF!</definedName>
    <definedName name="bbb" localSheetId="61">#REF!</definedName>
    <definedName name="bbb" localSheetId="130">#REF!</definedName>
    <definedName name="bbb" localSheetId="131">#REF!</definedName>
    <definedName name="bbb" localSheetId="132">#REF!</definedName>
    <definedName name="bbb" localSheetId="133">#REF!</definedName>
    <definedName name="bbb" localSheetId="134">#REF!</definedName>
    <definedName name="bbb" localSheetId="135">#REF!</definedName>
    <definedName name="bbb" localSheetId="128">#REF!</definedName>
    <definedName name="bbb" localSheetId="129">#REF!</definedName>
    <definedName name="bbb" localSheetId="72">#REF!</definedName>
    <definedName name="bbb" localSheetId="73">#REF!</definedName>
    <definedName name="bbb" localSheetId="103">#REF!</definedName>
    <definedName name="bbb" localSheetId="101">#REF!</definedName>
    <definedName name="bbb" localSheetId="102">#REF!</definedName>
    <definedName name="bbb" localSheetId="112">#REF!</definedName>
    <definedName name="bbb" localSheetId="113">#REF!</definedName>
    <definedName name="bbb" localSheetId="122">#REF!</definedName>
    <definedName name="bbb" localSheetId="123">#REF!</definedName>
    <definedName name="bbb" localSheetId="126">#REF!</definedName>
    <definedName name="bbb" localSheetId="127">#REF!</definedName>
    <definedName name="bbb" localSheetId="116">#REF!</definedName>
    <definedName name="bbb" localSheetId="117">#REF!</definedName>
    <definedName name="bbb" localSheetId="118">#REF!</definedName>
    <definedName name="bbb" localSheetId="119">#REF!</definedName>
    <definedName name="bbb" localSheetId="114">#REF!</definedName>
    <definedName name="bbb" localSheetId="115">#REF!</definedName>
    <definedName name="bbb" localSheetId="120">#REF!</definedName>
    <definedName name="bbb" localSheetId="121">#REF!</definedName>
    <definedName name="bbb" localSheetId="124">#REF!</definedName>
    <definedName name="bbb" localSheetId="125">#REF!</definedName>
    <definedName name="bbb">#REF!</definedName>
    <definedName name="BD" localSheetId="58">#REF!</definedName>
    <definedName name="BD" localSheetId="59">#REF!</definedName>
    <definedName name="BD" localSheetId="41">#REF!</definedName>
    <definedName name="BD" localSheetId="40">#REF!</definedName>
    <definedName name="BD" localSheetId="108">#REF!</definedName>
    <definedName name="BD" localSheetId="109">#REF!</definedName>
    <definedName name="BD" localSheetId="38">#REF!</definedName>
    <definedName name="BD" localSheetId="39">#REF!</definedName>
    <definedName name="BD" localSheetId="106">#REF!</definedName>
    <definedName name="BD" localSheetId="107">#REF!</definedName>
    <definedName name="BD" localSheetId="110">#REF!</definedName>
    <definedName name="BD" localSheetId="111">#REF!</definedName>
    <definedName name="BD" localSheetId="66">#REF!</definedName>
    <definedName name="BD" localSheetId="67">#REF!</definedName>
    <definedName name="BD" localSheetId="89">#REF!</definedName>
    <definedName name="BD" localSheetId="90">#REF!</definedName>
    <definedName name="BD" localSheetId="91">#REF!</definedName>
    <definedName name="BD" localSheetId="92">#REF!</definedName>
    <definedName name="BD" localSheetId="80">#REF!</definedName>
    <definedName name="BD" localSheetId="81">#REF!</definedName>
    <definedName name="BD" localSheetId="82">#REF!</definedName>
    <definedName name="BD" localSheetId="83">#REF!</definedName>
    <definedName name="BD" localSheetId="104">#REF!</definedName>
    <definedName name="BD" localSheetId="105">#REF!</definedName>
    <definedName name="BD" localSheetId="54">#REF!</definedName>
    <definedName name="BD" localSheetId="55">#REF!</definedName>
    <definedName name="BD" localSheetId="75">#REF!</definedName>
    <definedName name="BD" localSheetId="74">#REF!</definedName>
    <definedName name="BD" localSheetId="48">#REF!</definedName>
    <definedName name="BD" localSheetId="49">#REF!</definedName>
    <definedName name="BD" localSheetId="36">#REF!</definedName>
    <definedName name="BD" localSheetId="37">#REF!</definedName>
    <definedName name="BD" localSheetId="60">#REF!</definedName>
    <definedName name="BD" localSheetId="61">#REF!</definedName>
    <definedName name="BD" localSheetId="130">#REF!</definedName>
    <definedName name="BD" localSheetId="131">#REF!</definedName>
    <definedName name="BD" localSheetId="132">#REF!</definedName>
    <definedName name="BD" localSheetId="133">#REF!</definedName>
    <definedName name="BD" localSheetId="134">#REF!</definedName>
    <definedName name="BD" localSheetId="135">#REF!</definedName>
    <definedName name="BD" localSheetId="128">#REF!</definedName>
    <definedName name="BD" localSheetId="129">#REF!</definedName>
    <definedName name="BD" localSheetId="50">#REF!</definedName>
    <definedName name="BD" localSheetId="51">#REF!</definedName>
    <definedName name="BD" localSheetId="72">#REF!</definedName>
    <definedName name="BD" localSheetId="73">#REF!</definedName>
    <definedName name="BD" localSheetId="103">#REF!</definedName>
    <definedName name="BD" localSheetId="101">#REF!</definedName>
    <definedName name="BD" localSheetId="102">#REF!</definedName>
    <definedName name="BD" localSheetId="76">#REF!</definedName>
    <definedName name="BD" localSheetId="77">#REF!</definedName>
    <definedName name="BD" localSheetId="112">#REF!</definedName>
    <definedName name="BD" localSheetId="113">#REF!</definedName>
    <definedName name="BD" localSheetId="122">#REF!</definedName>
    <definedName name="BD" localSheetId="123">#REF!</definedName>
    <definedName name="BD" localSheetId="126">#REF!</definedName>
    <definedName name="BD" localSheetId="127">#REF!</definedName>
    <definedName name="BD" localSheetId="116">#REF!</definedName>
    <definedName name="BD" localSheetId="117">#REF!</definedName>
    <definedName name="BD" localSheetId="118">#REF!</definedName>
    <definedName name="BD" localSheetId="119">#REF!</definedName>
    <definedName name="BD" localSheetId="114">#REF!</definedName>
    <definedName name="BD" localSheetId="115">#REF!</definedName>
    <definedName name="BD" localSheetId="120">#REF!</definedName>
    <definedName name="BD" localSheetId="121">#REF!</definedName>
    <definedName name="BD" localSheetId="124">#REF!</definedName>
    <definedName name="BD" localSheetId="125">#REF!</definedName>
    <definedName name="BD">#REF!</definedName>
    <definedName name="BOLSA" localSheetId="58">#REF!</definedName>
    <definedName name="BOLSA" localSheetId="59">#REF!</definedName>
    <definedName name="BOLSA" localSheetId="108">#REF!</definedName>
    <definedName name="BOLSA" localSheetId="109">#REF!</definedName>
    <definedName name="BOLSA" localSheetId="38">#REF!</definedName>
    <definedName name="BOLSA" localSheetId="39">#REF!</definedName>
    <definedName name="BOLSA" localSheetId="106">#REF!</definedName>
    <definedName name="BOLSA" localSheetId="107">#REF!</definedName>
    <definedName name="BOLSA" localSheetId="110">#REF!</definedName>
    <definedName name="BOLSA" localSheetId="111">#REF!</definedName>
    <definedName name="BOLSA" localSheetId="66">#REF!</definedName>
    <definedName name="BOLSA" localSheetId="67">#REF!</definedName>
    <definedName name="BOLSA" localSheetId="89">#REF!</definedName>
    <definedName name="BOLSA" localSheetId="90">#REF!</definedName>
    <definedName name="BOLSA" localSheetId="91">#REF!</definedName>
    <definedName name="BOLSA" localSheetId="92">#REF!</definedName>
    <definedName name="BOLSA" localSheetId="104">#REF!</definedName>
    <definedName name="BOLSA" localSheetId="105">#REF!</definedName>
    <definedName name="BOLSA" localSheetId="75">#REF!</definedName>
    <definedName name="BOLSA" localSheetId="74">#REF!</definedName>
    <definedName name="BOLSA" localSheetId="60">#REF!</definedName>
    <definedName name="BOLSA" localSheetId="61">#REF!</definedName>
    <definedName name="BOLSA" localSheetId="130">#REF!</definedName>
    <definedName name="BOLSA" localSheetId="131">#REF!</definedName>
    <definedName name="BOLSA" localSheetId="132">#REF!</definedName>
    <definedName name="BOLSA" localSheetId="133">#REF!</definedName>
    <definedName name="BOLSA" localSheetId="134">#REF!</definedName>
    <definedName name="BOLSA" localSheetId="135">#REF!</definedName>
    <definedName name="BOLSA" localSheetId="128">#REF!</definedName>
    <definedName name="BOLSA" localSheetId="129">#REF!</definedName>
    <definedName name="BOLSA" localSheetId="72">#REF!</definedName>
    <definedName name="BOLSA" localSheetId="73">#REF!</definedName>
    <definedName name="BOLSA" localSheetId="103">#REF!</definedName>
    <definedName name="BOLSA" localSheetId="101">#REF!</definedName>
    <definedName name="BOLSA" localSheetId="102">#REF!</definedName>
    <definedName name="BOLSA" localSheetId="112">#REF!</definedName>
    <definedName name="BOLSA" localSheetId="113">#REF!</definedName>
    <definedName name="BOLSA" localSheetId="122">#REF!</definedName>
    <definedName name="BOLSA" localSheetId="123">#REF!</definedName>
    <definedName name="BOLSA" localSheetId="126">#REF!</definedName>
    <definedName name="BOLSA" localSheetId="127">#REF!</definedName>
    <definedName name="BOLSA" localSheetId="116">#REF!</definedName>
    <definedName name="BOLSA" localSheetId="117">#REF!</definedName>
    <definedName name="BOLSA" localSheetId="118">#REF!</definedName>
    <definedName name="BOLSA" localSheetId="119">#REF!</definedName>
    <definedName name="BOLSA" localSheetId="114">#REF!</definedName>
    <definedName name="BOLSA" localSheetId="115">#REF!</definedName>
    <definedName name="BOLSA" localSheetId="120">#REF!</definedName>
    <definedName name="BOLSA" localSheetId="121">#REF!</definedName>
    <definedName name="BOLSA" localSheetId="124">#REF!</definedName>
    <definedName name="BOLSA" localSheetId="125">#REF!</definedName>
    <definedName name="BOLSA">#REF!</definedName>
    <definedName name="BONOAÑOSERVICIO2014">'[9]Bono x Años Servicio'!$A$2:$G$75</definedName>
    <definedName name="bonoañosservicio2017" localSheetId="39">'[10]tabla de bonoaños'!$B$1:$D$6</definedName>
    <definedName name="bonoañosservicio2017" localSheetId="89">'[10]tabla de bonoaños'!$B$1:$D$6</definedName>
    <definedName name="bonoañosservicio2017" localSheetId="90">'[10]tabla de bonoaños'!$B$1:$D$6</definedName>
    <definedName name="bonoañosservicio2017" localSheetId="91">'[10]tabla de bonoaños'!$B$1:$D$6</definedName>
    <definedName name="bonoañosservicio2017" localSheetId="92">'[10]tabla de bonoaños'!$B$1:$D$6</definedName>
    <definedName name="bonoañosservicio2017" localSheetId="101">'[10]tabla de bonoaños'!$B$1:$D$6</definedName>
    <definedName name="bonoañosservicio2017" localSheetId="102">'[10]tabla de bonoaños'!$B$1:$D$6</definedName>
    <definedName name="bonoañosservicio2017" localSheetId="76">'[11]tabla de bonoaños'!$B$1:$D$6</definedName>
    <definedName name="bonoañosservicio2017" localSheetId="77">'[11]tabla de bonoaños'!$B$1:$D$6</definedName>
    <definedName name="bonoañosservicio2017">'[12]tabla de bonoaños'!$B$1:$D$6</definedName>
    <definedName name="bonodepuntualidadmensual" localSheetId="58">#REF!</definedName>
    <definedName name="bonodepuntualidadmensual" localSheetId="59">#REF!</definedName>
    <definedName name="bonodepuntualidadmensual" localSheetId="108">#REF!</definedName>
    <definedName name="bonodepuntualidadmensual" localSheetId="109">#REF!</definedName>
    <definedName name="bonodepuntualidadmensual" localSheetId="38">#REF!</definedName>
    <definedName name="bonodepuntualidadmensual" localSheetId="39">#REF!</definedName>
    <definedName name="bonodepuntualidadmensual" localSheetId="106">#REF!</definedName>
    <definedName name="bonodepuntualidadmensual" localSheetId="107">#REF!</definedName>
    <definedName name="bonodepuntualidadmensual" localSheetId="110">#REF!</definedName>
    <definedName name="bonodepuntualidadmensual" localSheetId="111">#REF!</definedName>
    <definedName name="bonodepuntualidadmensual" localSheetId="66">#REF!</definedName>
    <definedName name="bonodepuntualidadmensual" localSheetId="67">#REF!</definedName>
    <definedName name="bonodepuntualidadmensual" localSheetId="89">#REF!</definedName>
    <definedName name="bonodepuntualidadmensual" localSheetId="90">#REF!</definedName>
    <definedName name="bonodepuntualidadmensual" localSheetId="91">#REF!</definedName>
    <definedName name="bonodepuntualidadmensual" localSheetId="92">#REF!</definedName>
    <definedName name="bonodepuntualidadmensual" localSheetId="104">#REF!</definedName>
    <definedName name="bonodepuntualidadmensual" localSheetId="105">#REF!</definedName>
    <definedName name="bonodepuntualidadmensual" localSheetId="75">#REF!</definedName>
    <definedName name="bonodepuntualidadmensual" localSheetId="74">#REF!</definedName>
    <definedName name="bonodepuntualidadmensual" localSheetId="60">#REF!</definedName>
    <definedName name="bonodepuntualidadmensual" localSheetId="61">#REF!</definedName>
    <definedName name="bonodepuntualidadmensual" localSheetId="130">#REF!</definedName>
    <definedName name="bonodepuntualidadmensual" localSheetId="131">#REF!</definedName>
    <definedName name="bonodepuntualidadmensual" localSheetId="132">#REF!</definedName>
    <definedName name="bonodepuntualidadmensual" localSheetId="133">#REF!</definedName>
    <definedName name="bonodepuntualidadmensual" localSheetId="134">#REF!</definedName>
    <definedName name="bonodepuntualidadmensual" localSheetId="135">#REF!</definedName>
    <definedName name="bonodepuntualidadmensual" localSheetId="128">#REF!</definedName>
    <definedName name="bonodepuntualidadmensual" localSheetId="129">#REF!</definedName>
    <definedName name="bonodepuntualidadmensual" localSheetId="72">#REF!</definedName>
    <definedName name="bonodepuntualidadmensual" localSheetId="73">#REF!</definedName>
    <definedName name="bonodepuntualidadmensual" localSheetId="103">#REF!</definedName>
    <definedName name="bonodepuntualidadmensual" localSheetId="101">#REF!</definedName>
    <definedName name="bonodepuntualidadmensual" localSheetId="102">#REF!</definedName>
    <definedName name="bonodepuntualidadmensual" localSheetId="112">#REF!</definedName>
    <definedName name="bonodepuntualidadmensual" localSheetId="113">#REF!</definedName>
    <definedName name="bonodepuntualidadmensual" localSheetId="122">#REF!</definedName>
    <definedName name="bonodepuntualidadmensual" localSheetId="123">#REF!</definedName>
    <definedName name="bonodepuntualidadmensual" localSheetId="126">#REF!</definedName>
    <definedName name="bonodepuntualidadmensual" localSheetId="127">#REF!</definedName>
    <definedName name="bonodepuntualidadmensual" localSheetId="116">#REF!</definedName>
    <definedName name="bonodepuntualidadmensual" localSheetId="117">#REF!</definedName>
    <definedName name="bonodepuntualidadmensual" localSheetId="118">#REF!</definedName>
    <definedName name="bonodepuntualidadmensual" localSheetId="119">#REF!</definedName>
    <definedName name="bonodepuntualidadmensual" localSheetId="114">#REF!</definedName>
    <definedName name="bonodepuntualidadmensual" localSheetId="115">#REF!</definedName>
    <definedName name="bonodepuntualidadmensual" localSheetId="120">#REF!</definedName>
    <definedName name="bonodepuntualidadmensual" localSheetId="121">#REF!</definedName>
    <definedName name="bonodepuntualidadmensual" localSheetId="124">#REF!</definedName>
    <definedName name="bonodepuntualidadmensual" localSheetId="125">#REF!</definedName>
    <definedName name="bonodepuntualidadmensual">#REF!</definedName>
    <definedName name="BONOPUNTUALIDAD2023" localSheetId="58">#REF!</definedName>
    <definedName name="BONOPUNTUALIDAD2023" localSheetId="59">#REF!</definedName>
    <definedName name="BONOPUNTUALIDAD2023" localSheetId="108">#REF!</definedName>
    <definedName name="BONOPUNTUALIDAD2023" localSheetId="109">#REF!</definedName>
    <definedName name="BONOPUNTUALIDAD2023" localSheetId="38">#REF!</definedName>
    <definedName name="BONOPUNTUALIDAD2023" localSheetId="39">#REF!</definedName>
    <definedName name="BONOPUNTUALIDAD2023" localSheetId="106">#REF!</definedName>
    <definedName name="BONOPUNTUALIDAD2023" localSheetId="107">#REF!</definedName>
    <definedName name="BONOPUNTUALIDAD2023" localSheetId="110">#REF!</definedName>
    <definedName name="BONOPUNTUALIDAD2023" localSheetId="111">#REF!</definedName>
    <definedName name="BONOPUNTUALIDAD2023" localSheetId="66">#REF!</definedName>
    <definedName name="BONOPUNTUALIDAD2023" localSheetId="67">#REF!</definedName>
    <definedName name="BONOPUNTUALIDAD2023" localSheetId="89">#REF!</definedName>
    <definedName name="BONOPUNTUALIDAD2023" localSheetId="90">#REF!</definedName>
    <definedName name="BONOPUNTUALIDAD2023" localSheetId="91">#REF!</definedName>
    <definedName name="BONOPUNTUALIDAD2023" localSheetId="92">#REF!</definedName>
    <definedName name="BONOPUNTUALIDAD2023" localSheetId="104">#REF!</definedName>
    <definedName name="BONOPUNTUALIDAD2023" localSheetId="105">#REF!</definedName>
    <definedName name="BONOPUNTUALIDAD2023" localSheetId="75">#REF!</definedName>
    <definedName name="BONOPUNTUALIDAD2023" localSheetId="74">#REF!</definedName>
    <definedName name="BONOPUNTUALIDAD2023" localSheetId="60">#REF!</definedName>
    <definedName name="BONOPUNTUALIDAD2023" localSheetId="61">#REF!</definedName>
    <definedName name="BONOPUNTUALIDAD2023" localSheetId="130">#REF!</definedName>
    <definedName name="BONOPUNTUALIDAD2023" localSheetId="131">#REF!</definedName>
    <definedName name="BONOPUNTUALIDAD2023" localSheetId="132">#REF!</definedName>
    <definedName name="BONOPUNTUALIDAD2023" localSheetId="133">#REF!</definedName>
    <definedName name="BONOPUNTUALIDAD2023" localSheetId="134">#REF!</definedName>
    <definedName name="BONOPUNTUALIDAD2023" localSheetId="135">#REF!</definedName>
    <definedName name="BONOPUNTUALIDAD2023" localSheetId="128">#REF!</definedName>
    <definedName name="BONOPUNTUALIDAD2023" localSheetId="129">#REF!</definedName>
    <definedName name="BONOPUNTUALIDAD2023" localSheetId="72">#REF!</definedName>
    <definedName name="BONOPUNTUALIDAD2023" localSheetId="73">#REF!</definedName>
    <definedName name="BONOPUNTUALIDAD2023" localSheetId="103">#REF!</definedName>
    <definedName name="BONOPUNTUALIDAD2023" localSheetId="101">#REF!</definedName>
    <definedName name="BONOPUNTUALIDAD2023" localSheetId="102">#REF!</definedName>
    <definedName name="BONOPUNTUALIDAD2023" localSheetId="112">#REF!</definedName>
    <definedName name="BONOPUNTUALIDAD2023" localSheetId="113">#REF!</definedName>
    <definedName name="BONOPUNTUALIDAD2023" localSheetId="122">#REF!</definedName>
    <definedName name="BONOPUNTUALIDAD2023" localSheetId="123">#REF!</definedName>
    <definedName name="BONOPUNTUALIDAD2023" localSheetId="126">#REF!</definedName>
    <definedName name="BONOPUNTUALIDAD2023" localSheetId="127">#REF!</definedName>
    <definedName name="BONOPUNTUALIDAD2023" localSheetId="116">#REF!</definedName>
    <definedName name="BONOPUNTUALIDAD2023" localSheetId="117">#REF!</definedName>
    <definedName name="BONOPUNTUALIDAD2023" localSheetId="118">#REF!</definedName>
    <definedName name="BONOPUNTUALIDAD2023" localSheetId="119">#REF!</definedName>
    <definedName name="BONOPUNTUALIDAD2023" localSheetId="114">#REF!</definedName>
    <definedName name="BONOPUNTUALIDAD2023" localSheetId="115">#REF!</definedName>
    <definedName name="BONOPUNTUALIDAD2023" localSheetId="120">#REF!</definedName>
    <definedName name="BONOPUNTUALIDAD2023" localSheetId="121">#REF!</definedName>
    <definedName name="BONOPUNTUALIDAD2023" localSheetId="124">#REF!</definedName>
    <definedName name="BONOPUNTUALIDAD2023" localSheetId="125">#REF!</definedName>
    <definedName name="BONOPUNTUALIDAD2023">#REF!</definedName>
    <definedName name="BORRAR">'[13]Bono x Años Servicio'!$A$2:$G$60</definedName>
    <definedName name="BS" localSheetId="58">#REF!</definedName>
    <definedName name="BS" localSheetId="59">#REF!</definedName>
    <definedName name="BS" localSheetId="41">#REF!</definedName>
    <definedName name="BS" localSheetId="40">#REF!</definedName>
    <definedName name="BS" localSheetId="108">#REF!</definedName>
    <definedName name="BS" localSheetId="109">#REF!</definedName>
    <definedName name="BS" localSheetId="38">#REF!</definedName>
    <definedName name="BS" localSheetId="39">#REF!</definedName>
    <definedName name="BS" localSheetId="106">#REF!</definedName>
    <definedName name="BS" localSheetId="107">#REF!</definedName>
    <definedName name="BS" localSheetId="110">#REF!</definedName>
    <definedName name="BS" localSheetId="111">#REF!</definedName>
    <definedName name="BS" localSheetId="66">#REF!</definedName>
    <definedName name="BS" localSheetId="67">#REF!</definedName>
    <definedName name="BS" localSheetId="89">#REF!</definedName>
    <definedName name="BS" localSheetId="90">#REF!</definedName>
    <definedName name="BS" localSheetId="91">#REF!</definedName>
    <definedName name="BS" localSheetId="92">#REF!</definedName>
    <definedName name="BS" localSheetId="80">#REF!</definedName>
    <definedName name="BS" localSheetId="81">#REF!</definedName>
    <definedName name="BS" localSheetId="82">#REF!</definedName>
    <definedName name="BS" localSheetId="83">#REF!</definedName>
    <definedName name="BS" localSheetId="104">#REF!</definedName>
    <definedName name="BS" localSheetId="105">#REF!</definedName>
    <definedName name="BS" localSheetId="54">#REF!</definedName>
    <definedName name="BS" localSheetId="55">#REF!</definedName>
    <definedName name="BS" localSheetId="75">#REF!</definedName>
    <definedName name="BS" localSheetId="74">#REF!</definedName>
    <definedName name="BS" localSheetId="48">#REF!</definedName>
    <definedName name="BS" localSheetId="49">#REF!</definedName>
    <definedName name="BS" localSheetId="36">#REF!</definedName>
    <definedName name="BS" localSheetId="37">#REF!</definedName>
    <definedName name="BS" localSheetId="60">#REF!</definedName>
    <definedName name="BS" localSheetId="61">#REF!</definedName>
    <definedName name="BS" localSheetId="130">#REF!</definedName>
    <definedName name="BS" localSheetId="131">#REF!</definedName>
    <definedName name="BS" localSheetId="132">#REF!</definedName>
    <definedName name="BS" localSheetId="133">#REF!</definedName>
    <definedName name="BS" localSheetId="134">#REF!</definedName>
    <definedName name="BS" localSheetId="135">#REF!</definedName>
    <definedName name="BS" localSheetId="128">#REF!</definedName>
    <definedName name="BS" localSheetId="129">#REF!</definedName>
    <definedName name="BS" localSheetId="50">#REF!</definedName>
    <definedName name="BS" localSheetId="51">#REF!</definedName>
    <definedName name="BS" localSheetId="72">#REF!</definedName>
    <definedName name="BS" localSheetId="73">#REF!</definedName>
    <definedName name="BS" localSheetId="103">#REF!</definedName>
    <definedName name="BS" localSheetId="101">#REF!</definedName>
    <definedName name="BS" localSheetId="102">#REF!</definedName>
    <definedName name="BS" localSheetId="76">#REF!</definedName>
    <definedName name="BS" localSheetId="77">#REF!</definedName>
    <definedName name="BS" localSheetId="112">#REF!</definedName>
    <definedName name="BS" localSheetId="113">#REF!</definedName>
    <definedName name="BS" localSheetId="122">#REF!</definedName>
    <definedName name="BS" localSheetId="123">#REF!</definedName>
    <definedName name="BS" localSheetId="126">#REF!</definedName>
    <definedName name="BS" localSheetId="127">#REF!</definedName>
    <definedName name="BS" localSheetId="116">#REF!</definedName>
    <definedName name="BS" localSheetId="117">#REF!</definedName>
    <definedName name="BS" localSheetId="118">#REF!</definedName>
    <definedName name="BS" localSheetId="119">#REF!</definedName>
    <definedName name="BS" localSheetId="114">#REF!</definedName>
    <definedName name="BS" localSheetId="115">#REF!</definedName>
    <definedName name="BS" localSheetId="120">#REF!</definedName>
    <definedName name="BS" localSheetId="121">#REF!</definedName>
    <definedName name="BS" localSheetId="124">#REF!</definedName>
    <definedName name="BS" localSheetId="125">#REF!</definedName>
    <definedName name="BS">#REF!</definedName>
    <definedName name="cas" localSheetId="103">[14]pruebas!$A$2:$C$826</definedName>
    <definedName name="cas">[14]pruebas!$A$2:$C$826</definedName>
    <definedName name="cas_anual" localSheetId="58">[15]tabla!$A$27:$D$39</definedName>
    <definedName name="cas_anual" localSheetId="59">[15]tabla!$A$27:$D$39</definedName>
    <definedName name="cas_anual" localSheetId="38">[15]tabla!$A$27:$D$39</definedName>
    <definedName name="cas_anual" localSheetId="39">[15]tabla!$A$27:$D$39</definedName>
    <definedName name="cas_anual" localSheetId="66">[15]tabla!$A$27:$D$39</definedName>
    <definedName name="cas_anual" localSheetId="67">[15]tabla!$A$27:$D$39</definedName>
    <definedName name="cas_anual" localSheetId="89">[15]tabla!$A$27:$D$39</definedName>
    <definedName name="cas_anual" localSheetId="90">[15]tabla!$A$27:$D$39</definedName>
    <definedName name="cas_anual" localSheetId="91">[15]tabla!$A$27:$D$39</definedName>
    <definedName name="cas_anual" localSheetId="92">[15]tabla!$A$27:$D$39</definedName>
    <definedName name="cas_anual" localSheetId="75">[15]tabla!$A$27:$D$39</definedName>
    <definedName name="cas_anual" localSheetId="74">[15]tabla!$A$27:$D$39</definedName>
    <definedName name="cas_anual" localSheetId="60">[15]tabla!$A$27:$D$39</definedName>
    <definedName name="cas_anual" localSheetId="61">[15]tabla!$A$27:$D$39</definedName>
    <definedName name="cas_anual" localSheetId="72">[15]tabla!$A$27:$D$39</definedName>
    <definedName name="cas_anual" localSheetId="73">[15]tabla!$A$27:$D$39</definedName>
    <definedName name="cas_anual" localSheetId="101">[15]tabla!$A$27:$D$39</definedName>
    <definedName name="cas_anual" localSheetId="102">[15]tabla!$A$27:$D$39</definedName>
    <definedName name="cas_anual">[16]tabla!$A$27:$D$39</definedName>
    <definedName name="casm">[17]tabla!$A$27:$D$39</definedName>
    <definedName name="categoría_" localSheetId="108">#REF!</definedName>
    <definedName name="categoría_" localSheetId="109">#REF!</definedName>
    <definedName name="categoría_" localSheetId="106">#REF!</definedName>
    <definedName name="categoría_" localSheetId="107">#REF!</definedName>
    <definedName name="categoría_" localSheetId="132">#REF!</definedName>
    <definedName name="categoría_" localSheetId="133">#REF!</definedName>
    <definedName name="categoría_">#REF!</definedName>
    <definedName name="CATEGORIA2012" localSheetId="58">#REF!</definedName>
    <definedName name="CATEGORIA2012" localSheetId="59">#REF!</definedName>
    <definedName name="CATEGORIA2012" localSheetId="41">#REF!</definedName>
    <definedName name="CATEGORIA2012" localSheetId="40">#REF!</definedName>
    <definedName name="CATEGORIA2012" localSheetId="108">#REF!</definedName>
    <definedName name="CATEGORIA2012" localSheetId="109">#REF!</definedName>
    <definedName name="CATEGORIA2012" localSheetId="38">#REF!</definedName>
    <definedName name="CATEGORIA2012" localSheetId="39">#REF!</definedName>
    <definedName name="CATEGORIA2012" localSheetId="106">#REF!</definedName>
    <definedName name="CATEGORIA2012" localSheetId="107">#REF!</definedName>
    <definedName name="CATEGORIA2012" localSheetId="110">#REF!</definedName>
    <definedName name="CATEGORIA2012" localSheetId="111">#REF!</definedName>
    <definedName name="CATEGORIA2012" localSheetId="66">#REF!</definedName>
    <definedName name="CATEGORIA2012" localSheetId="67">#REF!</definedName>
    <definedName name="CATEGORIA2012" localSheetId="89">#REF!</definedName>
    <definedName name="CATEGORIA2012" localSheetId="90">#REF!</definedName>
    <definedName name="CATEGORIA2012" localSheetId="91">#REF!</definedName>
    <definedName name="CATEGORIA2012" localSheetId="92">#REF!</definedName>
    <definedName name="CATEGORIA2012" localSheetId="80">#REF!</definedName>
    <definedName name="CATEGORIA2012" localSheetId="81">#REF!</definedName>
    <definedName name="CATEGORIA2012" localSheetId="82">#REF!</definedName>
    <definedName name="CATEGORIA2012" localSheetId="83">#REF!</definedName>
    <definedName name="CATEGORIA2012" localSheetId="104">#REF!</definedName>
    <definedName name="CATEGORIA2012" localSheetId="105">#REF!</definedName>
    <definedName name="CATEGORIA2012" localSheetId="54">#REF!</definedName>
    <definedName name="CATEGORIA2012" localSheetId="55">#REF!</definedName>
    <definedName name="CATEGORIA2012" localSheetId="75">#REF!</definedName>
    <definedName name="CATEGORIA2012" localSheetId="74">#REF!</definedName>
    <definedName name="CATEGORIA2012" localSheetId="48">#REF!</definedName>
    <definedName name="CATEGORIA2012" localSheetId="49">#REF!</definedName>
    <definedName name="CATEGORIA2012" localSheetId="36">#REF!</definedName>
    <definedName name="CATEGORIA2012" localSheetId="37">#REF!</definedName>
    <definedName name="CATEGORIA2012" localSheetId="60">#REF!</definedName>
    <definedName name="CATEGORIA2012" localSheetId="61">#REF!</definedName>
    <definedName name="CATEGORIA2012" localSheetId="130">#REF!</definedName>
    <definedName name="CATEGORIA2012" localSheetId="131">#REF!</definedName>
    <definedName name="CATEGORIA2012" localSheetId="132">#REF!</definedName>
    <definedName name="CATEGORIA2012" localSheetId="133">#REF!</definedName>
    <definedName name="CATEGORIA2012" localSheetId="134">#REF!</definedName>
    <definedName name="CATEGORIA2012" localSheetId="135">#REF!</definedName>
    <definedName name="CATEGORIA2012" localSheetId="128">#REF!</definedName>
    <definedName name="CATEGORIA2012" localSheetId="129">#REF!</definedName>
    <definedName name="CATEGORIA2012" localSheetId="50">#REF!</definedName>
    <definedName name="CATEGORIA2012" localSheetId="51">#REF!</definedName>
    <definedName name="CATEGORIA2012" localSheetId="72">#REF!</definedName>
    <definedName name="CATEGORIA2012" localSheetId="73">#REF!</definedName>
    <definedName name="CATEGORIA2012" localSheetId="103">#REF!</definedName>
    <definedName name="CATEGORIA2012" localSheetId="101">#REF!</definedName>
    <definedName name="CATEGORIA2012" localSheetId="102">#REF!</definedName>
    <definedName name="CATEGORIA2012" localSheetId="76">#REF!</definedName>
    <definedName name="CATEGORIA2012" localSheetId="77">#REF!</definedName>
    <definedName name="CATEGORIA2012" localSheetId="112">#REF!</definedName>
    <definedName name="CATEGORIA2012" localSheetId="113">#REF!</definedName>
    <definedName name="CATEGORIA2012" localSheetId="122">#REF!</definedName>
    <definedName name="CATEGORIA2012" localSheetId="123">#REF!</definedName>
    <definedName name="CATEGORIA2012" localSheetId="126">#REF!</definedName>
    <definedName name="CATEGORIA2012" localSheetId="127">#REF!</definedName>
    <definedName name="CATEGORIA2012" localSheetId="116">#REF!</definedName>
    <definedName name="CATEGORIA2012" localSheetId="117">#REF!</definedName>
    <definedName name="CATEGORIA2012" localSheetId="118">#REF!</definedName>
    <definedName name="CATEGORIA2012" localSheetId="119">#REF!</definedName>
    <definedName name="CATEGORIA2012" localSheetId="114">#REF!</definedName>
    <definedName name="CATEGORIA2012" localSheetId="115">#REF!</definedName>
    <definedName name="CATEGORIA2012" localSheetId="120">#REF!</definedName>
    <definedName name="CATEGORIA2012" localSheetId="121">#REF!</definedName>
    <definedName name="CATEGORIA2012" localSheetId="124">#REF!</definedName>
    <definedName name="CATEGORIA2012" localSheetId="125">#REF!</definedName>
    <definedName name="CATEGORIA2012">#REF!</definedName>
    <definedName name="checandoINEGI" localSheetId="58">#REF!</definedName>
    <definedName name="checandoINEGI" localSheetId="59">#REF!</definedName>
    <definedName name="checandoINEGI" localSheetId="41">#REF!</definedName>
    <definedName name="checandoINEGI" localSheetId="40">#REF!</definedName>
    <definedName name="checandoINEGI" localSheetId="108">#REF!</definedName>
    <definedName name="checandoINEGI" localSheetId="109">#REF!</definedName>
    <definedName name="checandoINEGI" localSheetId="38">#REF!</definedName>
    <definedName name="checandoINEGI" localSheetId="39">#REF!</definedName>
    <definedName name="checandoINEGI" localSheetId="106">#REF!</definedName>
    <definedName name="checandoINEGI" localSheetId="107">#REF!</definedName>
    <definedName name="checandoINEGI" localSheetId="110">#REF!</definedName>
    <definedName name="checandoINEGI" localSheetId="111">#REF!</definedName>
    <definedName name="checandoINEGI" localSheetId="66">#REF!</definedName>
    <definedName name="checandoINEGI" localSheetId="67">#REF!</definedName>
    <definedName name="checandoINEGI" localSheetId="89">#REF!</definedName>
    <definedName name="checandoINEGI" localSheetId="90">#REF!</definedName>
    <definedName name="checandoINEGI" localSheetId="91">#REF!</definedName>
    <definedName name="checandoINEGI" localSheetId="92">#REF!</definedName>
    <definedName name="checandoINEGI" localSheetId="80">#REF!</definedName>
    <definedName name="checandoINEGI" localSheetId="81">#REF!</definedName>
    <definedName name="checandoINEGI" localSheetId="82">#REF!</definedName>
    <definedName name="checandoINEGI" localSheetId="83">#REF!</definedName>
    <definedName name="checandoINEGI" localSheetId="104">#REF!</definedName>
    <definedName name="checandoINEGI" localSheetId="105">#REF!</definedName>
    <definedName name="checandoINEGI" localSheetId="54">#REF!</definedName>
    <definedName name="checandoINEGI" localSheetId="55">#REF!</definedName>
    <definedName name="checandoINEGI" localSheetId="75">#REF!</definedName>
    <definedName name="checandoINEGI" localSheetId="74">#REF!</definedName>
    <definedName name="checandoINEGI" localSheetId="48">#REF!</definedName>
    <definedName name="checandoINEGI" localSheetId="49">#REF!</definedName>
    <definedName name="checandoINEGI" localSheetId="36">#REF!</definedName>
    <definedName name="checandoINEGI" localSheetId="37">#REF!</definedName>
    <definedName name="checandoINEGI" localSheetId="60">#REF!</definedName>
    <definedName name="checandoINEGI" localSheetId="61">#REF!</definedName>
    <definedName name="checandoINEGI" localSheetId="130">#REF!</definedName>
    <definedName name="checandoINEGI" localSheetId="131">#REF!</definedName>
    <definedName name="checandoINEGI" localSheetId="132">#REF!</definedName>
    <definedName name="checandoINEGI" localSheetId="133">#REF!</definedName>
    <definedName name="checandoINEGI" localSheetId="134">#REF!</definedName>
    <definedName name="checandoINEGI" localSheetId="135">#REF!</definedName>
    <definedName name="checandoINEGI" localSheetId="128">#REF!</definedName>
    <definedName name="checandoINEGI" localSheetId="129">#REF!</definedName>
    <definedName name="checandoINEGI" localSheetId="50">#REF!</definedName>
    <definedName name="checandoINEGI" localSheetId="51">#REF!</definedName>
    <definedName name="checandoINEGI" localSheetId="72">#REF!</definedName>
    <definedName name="checandoINEGI" localSheetId="73">#REF!</definedName>
    <definedName name="checandoINEGI" localSheetId="103">#REF!</definedName>
    <definedName name="checandoINEGI" localSheetId="101">#REF!</definedName>
    <definedName name="checandoINEGI" localSheetId="102">#REF!</definedName>
    <definedName name="checandoINEGI" localSheetId="76">#REF!</definedName>
    <definedName name="checandoINEGI" localSheetId="77">#REF!</definedName>
    <definedName name="checandoINEGI" localSheetId="112">#REF!</definedName>
    <definedName name="checandoINEGI" localSheetId="113">#REF!</definedName>
    <definedName name="checandoINEGI" localSheetId="122">#REF!</definedName>
    <definedName name="checandoINEGI" localSheetId="123">#REF!</definedName>
    <definedName name="checandoINEGI" localSheetId="126">#REF!</definedName>
    <definedName name="checandoINEGI" localSheetId="127">#REF!</definedName>
    <definedName name="checandoINEGI" localSheetId="116">#REF!</definedName>
    <definedName name="checandoINEGI" localSheetId="117">#REF!</definedName>
    <definedName name="checandoINEGI" localSheetId="118">#REF!</definedName>
    <definedName name="checandoINEGI" localSheetId="119">#REF!</definedName>
    <definedName name="checandoINEGI" localSheetId="114">#REF!</definedName>
    <definedName name="checandoINEGI" localSheetId="115">#REF!</definedName>
    <definedName name="checandoINEGI" localSheetId="120">#REF!</definedName>
    <definedName name="checandoINEGI" localSheetId="121">#REF!</definedName>
    <definedName name="checandoINEGI" localSheetId="124">#REF!</definedName>
    <definedName name="checandoINEGI" localSheetId="125">#REF!</definedName>
    <definedName name="checandoINEGI">#REF!</definedName>
    <definedName name="Cod" localSheetId="58">#REF!</definedName>
    <definedName name="Cod" localSheetId="59">#REF!</definedName>
    <definedName name="Cod" localSheetId="41">#REF!</definedName>
    <definedName name="Cod" localSheetId="40">#REF!</definedName>
    <definedName name="Cod" localSheetId="108">#REF!</definedName>
    <definedName name="Cod" localSheetId="109">#REF!</definedName>
    <definedName name="Cod" localSheetId="38">#REF!</definedName>
    <definedName name="Cod" localSheetId="39">#REF!</definedName>
    <definedName name="Cod" localSheetId="106">#REF!</definedName>
    <definedName name="Cod" localSheetId="107">#REF!</definedName>
    <definedName name="Cod" localSheetId="110">#REF!</definedName>
    <definedName name="Cod" localSheetId="111">#REF!</definedName>
    <definedName name="Cod" localSheetId="66">#REF!</definedName>
    <definedName name="Cod" localSheetId="67">#REF!</definedName>
    <definedName name="Cod" localSheetId="89">#REF!</definedName>
    <definedName name="Cod" localSheetId="90">#REF!</definedName>
    <definedName name="Cod" localSheetId="91">#REF!</definedName>
    <definedName name="Cod" localSheetId="92">#REF!</definedName>
    <definedName name="Cod" localSheetId="80">#REF!</definedName>
    <definedName name="Cod" localSheetId="81">#REF!</definedName>
    <definedName name="Cod" localSheetId="82">#REF!</definedName>
    <definedName name="Cod" localSheetId="83">#REF!</definedName>
    <definedName name="Cod" localSheetId="104">#REF!</definedName>
    <definedName name="Cod" localSheetId="105">#REF!</definedName>
    <definedName name="Cod" localSheetId="54">#REF!</definedName>
    <definedName name="Cod" localSheetId="55">#REF!</definedName>
    <definedName name="Cod" localSheetId="75">#REF!</definedName>
    <definedName name="Cod" localSheetId="74">#REF!</definedName>
    <definedName name="Cod" localSheetId="48">#REF!</definedName>
    <definedName name="Cod" localSheetId="49">#REF!</definedName>
    <definedName name="Cod" localSheetId="36">#REF!</definedName>
    <definedName name="Cod" localSheetId="37">#REF!</definedName>
    <definedName name="Cod" localSheetId="60">#REF!</definedName>
    <definedName name="Cod" localSheetId="61">#REF!</definedName>
    <definedName name="Cod" localSheetId="130">#REF!</definedName>
    <definedName name="Cod" localSheetId="131">#REF!</definedName>
    <definedName name="Cod" localSheetId="132">#REF!</definedName>
    <definedName name="Cod" localSheetId="133">#REF!</definedName>
    <definedName name="Cod" localSheetId="134">#REF!</definedName>
    <definedName name="Cod" localSheetId="135">#REF!</definedName>
    <definedName name="Cod" localSheetId="128">#REF!</definedName>
    <definedName name="Cod" localSheetId="129">#REF!</definedName>
    <definedName name="Cod" localSheetId="50">#REF!</definedName>
    <definedName name="Cod" localSheetId="51">#REF!</definedName>
    <definedName name="Cod" localSheetId="72">#REF!</definedName>
    <definedName name="Cod" localSheetId="73">#REF!</definedName>
    <definedName name="Cod" localSheetId="103">#REF!</definedName>
    <definedName name="Cod" localSheetId="101">#REF!</definedName>
    <definedName name="Cod" localSheetId="102">#REF!</definedName>
    <definedName name="Cod" localSheetId="76">#REF!</definedName>
    <definedName name="Cod" localSheetId="77">#REF!</definedName>
    <definedName name="Cod" localSheetId="112">#REF!</definedName>
    <definedName name="Cod" localSheetId="113">#REF!</definedName>
    <definedName name="Cod" localSheetId="122">#REF!</definedName>
    <definedName name="Cod" localSheetId="123">#REF!</definedName>
    <definedName name="Cod" localSheetId="126">#REF!</definedName>
    <definedName name="Cod" localSheetId="127">#REF!</definedName>
    <definedName name="Cod" localSheetId="116">#REF!</definedName>
    <definedName name="Cod" localSheetId="117">#REF!</definedName>
    <definedName name="Cod" localSheetId="118">#REF!</definedName>
    <definedName name="Cod" localSheetId="119">#REF!</definedName>
    <definedName name="Cod" localSheetId="114">#REF!</definedName>
    <definedName name="Cod" localSheetId="115">#REF!</definedName>
    <definedName name="Cod" localSheetId="120">#REF!</definedName>
    <definedName name="Cod" localSheetId="121">#REF!</definedName>
    <definedName name="Cod" localSheetId="124">#REF!</definedName>
    <definedName name="Cod" localSheetId="125">#REF!</definedName>
    <definedName name="Cod">#REF!</definedName>
    <definedName name="COMPENSACIONES2019" localSheetId="58">#REF!</definedName>
    <definedName name="COMPENSACIONES2019" localSheetId="59">#REF!</definedName>
    <definedName name="COMPENSACIONES2019" localSheetId="41">#REF!</definedName>
    <definedName name="COMPENSACIONES2019" localSheetId="40">#REF!</definedName>
    <definedName name="COMPENSACIONES2019" localSheetId="108">#REF!</definedName>
    <definedName name="COMPENSACIONES2019" localSheetId="109">#REF!</definedName>
    <definedName name="COMPENSACIONES2019" localSheetId="38">#REF!</definedName>
    <definedName name="COMPENSACIONES2019" localSheetId="39">#REF!</definedName>
    <definedName name="COMPENSACIONES2019" localSheetId="106">#REF!</definedName>
    <definedName name="COMPENSACIONES2019" localSheetId="107">#REF!</definedName>
    <definedName name="COMPENSACIONES2019" localSheetId="110">#REF!</definedName>
    <definedName name="COMPENSACIONES2019" localSheetId="111">#REF!</definedName>
    <definedName name="COMPENSACIONES2019" localSheetId="66">#REF!</definedName>
    <definedName name="COMPENSACIONES2019" localSheetId="67">#REF!</definedName>
    <definedName name="COMPENSACIONES2019" localSheetId="89">#REF!</definedName>
    <definedName name="COMPENSACIONES2019" localSheetId="90">#REF!</definedName>
    <definedName name="COMPENSACIONES2019" localSheetId="91">#REF!</definedName>
    <definedName name="COMPENSACIONES2019" localSheetId="92">#REF!</definedName>
    <definedName name="COMPENSACIONES2019" localSheetId="80">#REF!</definedName>
    <definedName name="COMPENSACIONES2019" localSheetId="81">#REF!</definedName>
    <definedName name="COMPENSACIONES2019" localSheetId="82">#REF!</definedName>
    <definedName name="COMPENSACIONES2019" localSheetId="83">#REF!</definedName>
    <definedName name="COMPENSACIONES2019" localSheetId="104">#REF!</definedName>
    <definedName name="COMPENSACIONES2019" localSheetId="105">#REF!</definedName>
    <definedName name="COMPENSACIONES2019" localSheetId="54">#REF!</definedName>
    <definedName name="COMPENSACIONES2019" localSheetId="55">#REF!</definedName>
    <definedName name="COMPENSACIONES2019" localSheetId="75">#REF!</definedName>
    <definedName name="COMPENSACIONES2019" localSheetId="74">#REF!</definedName>
    <definedName name="COMPENSACIONES2019" localSheetId="48">#REF!</definedName>
    <definedName name="COMPENSACIONES2019" localSheetId="49">#REF!</definedName>
    <definedName name="COMPENSACIONES2019" localSheetId="36">#REF!</definedName>
    <definedName name="COMPENSACIONES2019" localSheetId="37">#REF!</definedName>
    <definedName name="COMPENSACIONES2019" localSheetId="60">#REF!</definedName>
    <definedName name="COMPENSACIONES2019" localSheetId="61">#REF!</definedName>
    <definedName name="COMPENSACIONES2019" localSheetId="130">#REF!</definedName>
    <definedName name="COMPENSACIONES2019" localSheetId="131">#REF!</definedName>
    <definedName name="COMPENSACIONES2019" localSheetId="132">#REF!</definedName>
    <definedName name="COMPENSACIONES2019" localSheetId="133">#REF!</definedName>
    <definedName name="COMPENSACIONES2019" localSheetId="134">#REF!</definedName>
    <definedName name="COMPENSACIONES2019" localSheetId="135">#REF!</definedName>
    <definedName name="COMPENSACIONES2019" localSheetId="128">#REF!</definedName>
    <definedName name="COMPENSACIONES2019" localSheetId="129">#REF!</definedName>
    <definedName name="COMPENSACIONES2019" localSheetId="50">#REF!</definedName>
    <definedName name="COMPENSACIONES2019" localSheetId="51">#REF!</definedName>
    <definedName name="COMPENSACIONES2019" localSheetId="72">#REF!</definedName>
    <definedName name="COMPENSACIONES2019" localSheetId="73">#REF!</definedName>
    <definedName name="COMPENSACIONES2019" localSheetId="103">#REF!</definedName>
    <definedName name="COMPENSACIONES2019" localSheetId="101">#REF!</definedName>
    <definedName name="COMPENSACIONES2019" localSheetId="102">#REF!</definedName>
    <definedName name="COMPENSACIONES2019" localSheetId="76">#REF!</definedName>
    <definedName name="COMPENSACIONES2019" localSheetId="77">#REF!</definedName>
    <definedName name="COMPENSACIONES2019" localSheetId="112">#REF!</definedName>
    <definedName name="COMPENSACIONES2019" localSheetId="113">#REF!</definedName>
    <definedName name="COMPENSACIONES2019" localSheetId="122">#REF!</definedName>
    <definedName name="COMPENSACIONES2019" localSheetId="123">#REF!</definedName>
    <definedName name="COMPENSACIONES2019" localSheetId="126">#REF!</definedName>
    <definedName name="COMPENSACIONES2019" localSheetId="127">#REF!</definedName>
    <definedName name="COMPENSACIONES2019" localSheetId="116">#REF!</definedName>
    <definedName name="COMPENSACIONES2019" localSheetId="117">#REF!</definedName>
    <definedName name="COMPENSACIONES2019" localSheetId="118">#REF!</definedName>
    <definedName name="COMPENSACIONES2019" localSheetId="119">#REF!</definedName>
    <definedName name="COMPENSACIONES2019" localSheetId="114">#REF!</definedName>
    <definedName name="COMPENSACIONES2019" localSheetId="115">#REF!</definedName>
    <definedName name="COMPENSACIONES2019" localSheetId="120">#REF!</definedName>
    <definedName name="COMPENSACIONES2019" localSheetId="121">#REF!</definedName>
    <definedName name="COMPENSACIONES2019" localSheetId="124">#REF!</definedName>
    <definedName name="COMPENSACIONES2019" localSheetId="125">#REF!</definedName>
    <definedName name="COMPENSACIONES2019">#REF!</definedName>
    <definedName name="correoelectronico">#N/A</definedName>
    <definedName name="CRED_SAL" localSheetId="58">[18]TabAnus!#REF!</definedName>
    <definedName name="CRED_SAL" localSheetId="59">[18]TabAnus!#REF!</definedName>
    <definedName name="CRED_SAL" localSheetId="41">[18]TabAnus!#REF!</definedName>
    <definedName name="CRED_SAL" localSheetId="40">[18]TabAnus!#REF!</definedName>
    <definedName name="CRED_SAL" localSheetId="108">[18]TabAnus!#REF!</definedName>
    <definedName name="CRED_SAL" localSheetId="109">[18]TabAnus!#REF!</definedName>
    <definedName name="CRED_SAL" localSheetId="38">[18]TabAnus!#REF!</definedName>
    <definedName name="CRED_SAL" localSheetId="39">[18]TabAnus!#REF!</definedName>
    <definedName name="CRED_SAL" localSheetId="106">[18]TabAnus!#REF!</definedName>
    <definedName name="CRED_SAL" localSheetId="107">[18]TabAnus!#REF!</definedName>
    <definedName name="CRED_SAL" localSheetId="110">[18]TabAnus!#REF!</definedName>
    <definedName name="CRED_SAL" localSheetId="111">[18]TabAnus!#REF!</definedName>
    <definedName name="CRED_SAL" localSheetId="66">[18]TabAnus!#REF!</definedName>
    <definedName name="CRED_SAL" localSheetId="67">[18]TabAnus!#REF!</definedName>
    <definedName name="CRED_SAL" localSheetId="89">[18]TabAnus!#REF!</definedName>
    <definedName name="CRED_SAL" localSheetId="90">[18]TabAnus!#REF!</definedName>
    <definedName name="CRED_SAL" localSheetId="91">[18]TabAnus!#REF!</definedName>
    <definedName name="CRED_SAL" localSheetId="92">[18]TabAnus!#REF!</definedName>
    <definedName name="CRED_SAL" localSheetId="80">[18]TabAnus!#REF!</definedName>
    <definedName name="CRED_SAL" localSheetId="81">[18]TabAnus!#REF!</definedName>
    <definedName name="CRED_SAL" localSheetId="82">[18]TabAnus!#REF!</definedName>
    <definedName name="CRED_SAL" localSheetId="83">[18]TabAnus!#REF!</definedName>
    <definedName name="CRED_SAL" localSheetId="104">[18]TabAnus!#REF!</definedName>
    <definedName name="CRED_SAL" localSheetId="105">[18]TabAnus!#REF!</definedName>
    <definedName name="CRED_SAL" localSheetId="75">[18]TabAnus!#REF!</definedName>
    <definedName name="CRED_SAL" localSheetId="74">[18]TabAnus!#REF!</definedName>
    <definedName name="CRED_SAL" localSheetId="48">[18]TabAnus!#REF!</definedName>
    <definedName name="CRED_SAL" localSheetId="49">[18]TabAnus!#REF!</definedName>
    <definedName name="CRED_SAL" localSheetId="36">[18]TabAnus!#REF!</definedName>
    <definedName name="CRED_SAL" localSheetId="37">[18]TabAnus!#REF!</definedName>
    <definedName name="CRED_SAL" localSheetId="60">[18]TabAnus!#REF!</definedName>
    <definedName name="CRED_SAL" localSheetId="61">[18]TabAnus!#REF!</definedName>
    <definedName name="CRED_SAL" localSheetId="130">[18]TabAnus!#REF!</definedName>
    <definedName name="CRED_SAL" localSheetId="131">[18]TabAnus!#REF!</definedName>
    <definedName name="CRED_SAL" localSheetId="132">[18]TabAnus!#REF!</definedName>
    <definedName name="CRED_SAL" localSheetId="133">[18]TabAnus!#REF!</definedName>
    <definedName name="CRED_SAL" localSheetId="134">[18]TabAnus!#REF!</definedName>
    <definedName name="CRED_SAL" localSheetId="135">[18]TabAnus!#REF!</definedName>
    <definedName name="CRED_SAL" localSheetId="128">[18]TabAnus!#REF!</definedName>
    <definedName name="CRED_SAL" localSheetId="129">[18]TabAnus!#REF!</definedName>
    <definedName name="CRED_SAL" localSheetId="50">[18]TabAnus!#REF!</definedName>
    <definedName name="CRED_SAL" localSheetId="51">[18]TabAnus!#REF!</definedName>
    <definedName name="CRED_SAL" localSheetId="72">[18]TabAnus!#REF!</definedName>
    <definedName name="CRED_SAL" localSheetId="73">[18]TabAnus!#REF!</definedName>
    <definedName name="CRED_SAL" localSheetId="103">[18]TabAnus!#REF!</definedName>
    <definedName name="CRED_SAL" localSheetId="101">[18]TabAnus!#REF!</definedName>
    <definedName name="CRED_SAL" localSheetId="102">[18]TabAnus!#REF!</definedName>
    <definedName name="CRED_SAL" localSheetId="76">[18]TabAnus!#REF!</definedName>
    <definedName name="CRED_SAL" localSheetId="77">[18]TabAnus!#REF!</definedName>
    <definedName name="CRED_SAL" localSheetId="112">[18]TabAnus!#REF!</definedName>
    <definedName name="CRED_SAL" localSheetId="113">[18]TabAnus!#REF!</definedName>
    <definedName name="CRED_SAL" localSheetId="122">[18]TabAnus!#REF!</definedName>
    <definedName name="CRED_SAL" localSheetId="123">[18]TabAnus!#REF!</definedName>
    <definedName name="CRED_SAL" localSheetId="126">[18]TabAnus!#REF!</definedName>
    <definedName name="CRED_SAL" localSheetId="127">[18]TabAnus!#REF!</definedName>
    <definedName name="CRED_SAL" localSheetId="116">[18]TabAnus!#REF!</definedName>
    <definedName name="CRED_SAL" localSheetId="117">[18]TabAnus!#REF!</definedName>
    <definedName name="CRED_SAL" localSheetId="118">[18]TabAnus!#REF!</definedName>
    <definedName name="CRED_SAL" localSheetId="119">[18]TabAnus!#REF!</definedName>
    <definedName name="CRED_SAL" localSheetId="114">[18]TabAnus!#REF!</definedName>
    <definedName name="CRED_SAL" localSheetId="115">[18]TabAnus!#REF!</definedName>
    <definedName name="CRED_SAL" localSheetId="120">[18]TabAnus!#REF!</definedName>
    <definedName name="CRED_SAL" localSheetId="121">[18]TabAnus!#REF!</definedName>
    <definedName name="CRED_SAL" localSheetId="124">[18]TabAnus!#REF!</definedName>
    <definedName name="CRED_SAL" localSheetId="125">[18]TabAnus!#REF!</definedName>
    <definedName name="CRED_SAL">[18]TabAnus!#REF!</definedName>
    <definedName name="CREDMENS">'[19]Tabla para piramidar'!$F$12:$H$23</definedName>
    <definedName name="CREDSAL" localSheetId="58">#REF!</definedName>
    <definedName name="CREDSAL" localSheetId="59">#REF!</definedName>
    <definedName name="CREDSAL" localSheetId="41">#REF!</definedName>
    <definedName name="CREDSAL" localSheetId="40">#REF!</definedName>
    <definedName name="CREDSAL" localSheetId="108">#REF!</definedName>
    <definedName name="CREDSAL" localSheetId="109">#REF!</definedName>
    <definedName name="CREDSAL" localSheetId="38">#REF!</definedName>
    <definedName name="CREDSAL" localSheetId="39">#REF!</definedName>
    <definedName name="CREDSAL" localSheetId="106">#REF!</definedName>
    <definedName name="CREDSAL" localSheetId="107">#REF!</definedName>
    <definedName name="CREDSAL" localSheetId="110">#REF!</definedName>
    <definedName name="CREDSAL" localSheetId="111">#REF!</definedName>
    <definedName name="CREDSAL" localSheetId="66">#REF!</definedName>
    <definedName name="CREDSAL" localSheetId="67">#REF!</definedName>
    <definedName name="CREDSAL" localSheetId="89">#REF!</definedName>
    <definedName name="CREDSAL" localSheetId="90">#REF!</definedName>
    <definedName name="CREDSAL" localSheetId="91">#REF!</definedName>
    <definedName name="CREDSAL" localSheetId="92">#REF!</definedName>
    <definedName name="CREDSAL" localSheetId="80">#REF!</definedName>
    <definedName name="CREDSAL" localSheetId="81">#REF!</definedName>
    <definedName name="CREDSAL" localSheetId="82">#REF!</definedName>
    <definedName name="CREDSAL" localSheetId="83">#REF!</definedName>
    <definedName name="CREDSAL" localSheetId="104">#REF!</definedName>
    <definedName name="CREDSAL" localSheetId="105">#REF!</definedName>
    <definedName name="CREDSAL" localSheetId="54">#REF!</definedName>
    <definedName name="CREDSAL" localSheetId="55">#REF!</definedName>
    <definedName name="CREDSAL" localSheetId="75">#REF!</definedName>
    <definedName name="CREDSAL" localSheetId="74">#REF!</definedName>
    <definedName name="CREDSAL" localSheetId="48">#REF!</definedName>
    <definedName name="CREDSAL" localSheetId="49">#REF!</definedName>
    <definedName name="CREDSAL" localSheetId="36">#REF!</definedName>
    <definedName name="CREDSAL" localSheetId="37">#REF!</definedName>
    <definedName name="CREDSAL" localSheetId="60">#REF!</definedName>
    <definedName name="CREDSAL" localSheetId="61">#REF!</definedName>
    <definedName name="CREDSAL" localSheetId="130">#REF!</definedName>
    <definedName name="CREDSAL" localSheetId="131">#REF!</definedName>
    <definedName name="CREDSAL" localSheetId="132">#REF!</definedName>
    <definedName name="CREDSAL" localSheetId="133">#REF!</definedName>
    <definedName name="CREDSAL" localSheetId="134">#REF!</definedName>
    <definedName name="CREDSAL" localSheetId="135">#REF!</definedName>
    <definedName name="CREDSAL" localSheetId="128">#REF!</definedName>
    <definedName name="CREDSAL" localSheetId="129">#REF!</definedName>
    <definedName name="CREDSAL" localSheetId="50">#REF!</definedName>
    <definedName name="CREDSAL" localSheetId="51">#REF!</definedName>
    <definedName name="CREDSAL" localSheetId="72">#REF!</definedName>
    <definedName name="CREDSAL" localSheetId="73">#REF!</definedName>
    <definedName name="CREDSAL" localSheetId="103">#REF!</definedName>
    <definedName name="CREDSAL" localSheetId="101">#REF!</definedName>
    <definedName name="CREDSAL" localSheetId="102">#REF!</definedName>
    <definedName name="CREDSAL" localSheetId="76">#REF!</definedName>
    <definedName name="CREDSAL" localSheetId="77">#REF!</definedName>
    <definedName name="CREDSAL" localSheetId="112">#REF!</definedName>
    <definedName name="CREDSAL" localSheetId="113">#REF!</definedName>
    <definedName name="CREDSAL" localSheetId="122">#REF!</definedName>
    <definedName name="CREDSAL" localSheetId="123">#REF!</definedName>
    <definedName name="CREDSAL" localSheetId="126">#REF!</definedName>
    <definedName name="CREDSAL" localSheetId="127">#REF!</definedName>
    <definedName name="CREDSAL" localSheetId="116">#REF!</definedName>
    <definedName name="CREDSAL" localSheetId="117">#REF!</definedName>
    <definedName name="CREDSAL" localSheetId="118">#REF!</definedName>
    <definedName name="CREDSAL" localSheetId="119">#REF!</definedName>
    <definedName name="CREDSAL" localSheetId="114">#REF!</definedName>
    <definedName name="CREDSAL" localSheetId="115">#REF!</definedName>
    <definedName name="CREDSAL" localSheetId="120">#REF!</definedName>
    <definedName name="CREDSAL" localSheetId="121">#REF!</definedName>
    <definedName name="CREDSAL" localSheetId="124">#REF!</definedName>
    <definedName name="CREDSAL" localSheetId="125">#REF!</definedName>
    <definedName name="CREDSAL">#REF!</definedName>
    <definedName name="CREDSAL2" localSheetId="58">#REF!</definedName>
    <definedName name="CREDSAL2" localSheetId="59">#REF!</definedName>
    <definedName name="CREDSAL2" localSheetId="41">#REF!</definedName>
    <definedName name="CREDSAL2" localSheetId="40">#REF!</definedName>
    <definedName name="CREDSAL2" localSheetId="108">#REF!</definedName>
    <definedName name="CREDSAL2" localSheetId="109">#REF!</definedName>
    <definedName name="CREDSAL2" localSheetId="38">#REF!</definedName>
    <definedName name="CREDSAL2" localSheetId="39">#REF!</definedName>
    <definedName name="CREDSAL2" localSheetId="106">#REF!</definedName>
    <definedName name="CREDSAL2" localSheetId="107">#REF!</definedName>
    <definedName name="CREDSAL2" localSheetId="110">#REF!</definedName>
    <definedName name="CREDSAL2" localSheetId="111">#REF!</definedName>
    <definedName name="CREDSAL2" localSheetId="66">#REF!</definedName>
    <definedName name="CREDSAL2" localSheetId="67">#REF!</definedName>
    <definedName name="CREDSAL2" localSheetId="89">#REF!</definedName>
    <definedName name="CREDSAL2" localSheetId="90">#REF!</definedName>
    <definedName name="CREDSAL2" localSheetId="91">#REF!</definedName>
    <definedName name="CREDSAL2" localSheetId="92">#REF!</definedName>
    <definedName name="CREDSAL2" localSheetId="80">#REF!</definedName>
    <definedName name="CREDSAL2" localSheetId="81">#REF!</definedName>
    <definedName name="CREDSAL2" localSheetId="82">#REF!</definedName>
    <definedName name="CREDSAL2" localSheetId="83">#REF!</definedName>
    <definedName name="CREDSAL2" localSheetId="104">#REF!</definedName>
    <definedName name="CREDSAL2" localSheetId="105">#REF!</definedName>
    <definedName name="CREDSAL2" localSheetId="54">#REF!</definedName>
    <definedName name="CREDSAL2" localSheetId="55">#REF!</definedName>
    <definedName name="CREDSAL2" localSheetId="75">#REF!</definedName>
    <definedName name="CREDSAL2" localSheetId="74">#REF!</definedName>
    <definedName name="CREDSAL2" localSheetId="48">#REF!</definedName>
    <definedName name="CREDSAL2" localSheetId="49">#REF!</definedName>
    <definedName name="CREDSAL2" localSheetId="36">#REF!</definedName>
    <definedName name="CREDSAL2" localSheetId="37">#REF!</definedName>
    <definedName name="CREDSAL2" localSheetId="60">#REF!</definedName>
    <definedName name="CREDSAL2" localSheetId="61">#REF!</definedName>
    <definedName name="CREDSAL2" localSheetId="130">#REF!</definedName>
    <definedName name="CREDSAL2" localSheetId="131">#REF!</definedName>
    <definedName name="CREDSAL2" localSheetId="132">#REF!</definedName>
    <definedName name="CREDSAL2" localSheetId="133">#REF!</definedName>
    <definedName name="CREDSAL2" localSheetId="134">#REF!</definedName>
    <definedName name="CREDSAL2" localSheetId="135">#REF!</definedName>
    <definedName name="CREDSAL2" localSheetId="128">#REF!</definedName>
    <definedName name="CREDSAL2" localSheetId="129">#REF!</definedName>
    <definedName name="CREDSAL2" localSheetId="50">#REF!</definedName>
    <definedName name="CREDSAL2" localSheetId="51">#REF!</definedName>
    <definedName name="CREDSAL2" localSheetId="72">#REF!</definedName>
    <definedName name="CREDSAL2" localSheetId="73">#REF!</definedName>
    <definedName name="CREDSAL2" localSheetId="103">#REF!</definedName>
    <definedName name="CREDSAL2" localSheetId="101">#REF!</definedName>
    <definedName name="CREDSAL2" localSheetId="102">#REF!</definedName>
    <definedName name="CREDSAL2" localSheetId="76">#REF!</definedName>
    <definedName name="CREDSAL2" localSheetId="77">#REF!</definedName>
    <definedName name="CREDSAL2" localSheetId="112">#REF!</definedName>
    <definedName name="CREDSAL2" localSheetId="113">#REF!</definedName>
    <definedName name="CREDSAL2" localSheetId="122">#REF!</definedName>
    <definedName name="CREDSAL2" localSheetId="123">#REF!</definedName>
    <definedName name="CREDSAL2" localSheetId="126">#REF!</definedName>
    <definedName name="CREDSAL2" localSheetId="127">#REF!</definedName>
    <definedName name="CREDSAL2" localSheetId="116">#REF!</definedName>
    <definedName name="CREDSAL2" localSheetId="117">#REF!</definedName>
    <definedName name="CREDSAL2" localSheetId="118">#REF!</definedName>
    <definedName name="CREDSAL2" localSheetId="119">#REF!</definedName>
    <definedName name="CREDSAL2" localSheetId="114">#REF!</definedName>
    <definedName name="CREDSAL2" localSheetId="115">#REF!</definedName>
    <definedName name="CREDSAL2" localSheetId="120">#REF!</definedName>
    <definedName name="CREDSAL2" localSheetId="121">#REF!</definedName>
    <definedName name="CREDSAL2" localSheetId="124">#REF!</definedName>
    <definedName name="CREDSAL2" localSheetId="125">#REF!</definedName>
    <definedName name="CREDSAL2">#REF!</definedName>
    <definedName name="DATOSCONFBASEEVEN">[4]EMPLEADOS!$A$5:$AR$434</definedName>
    <definedName name="DDDDDDDD" localSheetId="58">#REF!</definedName>
    <definedName name="DDDDDDDD" localSheetId="59">#REF!</definedName>
    <definedName name="DDDDDDDD" localSheetId="41">#REF!</definedName>
    <definedName name="DDDDDDDD" localSheetId="40">#REF!</definedName>
    <definedName name="DDDDDDDD" localSheetId="108">#REF!</definedName>
    <definedName name="DDDDDDDD" localSheetId="109">#REF!</definedName>
    <definedName name="DDDDDDDD" localSheetId="38">#REF!</definedName>
    <definedName name="DDDDDDDD" localSheetId="39">#REF!</definedName>
    <definedName name="DDDDDDDD" localSheetId="106">#REF!</definedName>
    <definedName name="DDDDDDDD" localSheetId="107">#REF!</definedName>
    <definedName name="DDDDDDDD" localSheetId="110">#REF!</definedName>
    <definedName name="DDDDDDDD" localSheetId="111">#REF!</definedName>
    <definedName name="DDDDDDDD" localSheetId="66">#REF!</definedName>
    <definedName name="DDDDDDDD" localSheetId="67">#REF!</definedName>
    <definedName name="DDDDDDDD" localSheetId="89">#REF!</definedName>
    <definedName name="DDDDDDDD" localSheetId="90">#REF!</definedName>
    <definedName name="DDDDDDDD" localSheetId="91">#REF!</definedName>
    <definedName name="DDDDDDDD" localSheetId="92">#REF!</definedName>
    <definedName name="DDDDDDDD" localSheetId="80">#REF!</definedName>
    <definedName name="DDDDDDDD" localSheetId="81">#REF!</definedName>
    <definedName name="DDDDDDDD" localSheetId="82">#REF!</definedName>
    <definedName name="DDDDDDDD" localSheetId="83">#REF!</definedName>
    <definedName name="DDDDDDDD" localSheetId="104">#REF!</definedName>
    <definedName name="DDDDDDDD" localSheetId="105">#REF!</definedName>
    <definedName name="DDDDDDDD" localSheetId="54">#REF!</definedName>
    <definedName name="DDDDDDDD" localSheetId="55">#REF!</definedName>
    <definedName name="DDDDDDDD" localSheetId="75">#REF!</definedName>
    <definedName name="DDDDDDDD" localSheetId="74">#REF!</definedName>
    <definedName name="DDDDDDDD" localSheetId="48">#REF!</definedName>
    <definedName name="DDDDDDDD" localSheetId="49">#REF!</definedName>
    <definedName name="DDDDDDDD" localSheetId="36">#REF!</definedName>
    <definedName name="DDDDDDDD" localSheetId="37">#REF!</definedName>
    <definedName name="DDDDDDDD" localSheetId="60">#REF!</definedName>
    <definedName name="DDDDDDDD" localSheetId="61">#REF!</definedName>
    <definedName name="DDDDDDDD" localSheetId="130">#REF!</definedName>
    <definedName name="DDDDDDDD" localSheetId="131">#REF!</definedName>
    <definedName name="DDDDDDDD" localSheetId="132">#REF!</definedName>
    <definedName name="DDDDDDDD" localSheetId="133">#REF!</definedName>
    <definedName name="DDDDDDDD" localSheetId="134">#REF!</definedName>
    <definedName name="DDDDDDDD" localSheetId="135">#REF!</definedName>
    <definedName name="DDDDDDDD" localSheetId="128">#REF!</definedName>
    <definedName name="DDDDDDDD" localSheetId="129">#REF!</definedName>
    <definedName name="DDDDDDDD" localSheetId="50">#REF!</definedName>
    <definedName name="DDDDDDDD" localSheetId="51">#REF!</definedName>
    <definedName name="DDDDDDDD" localSheetId="72">#REF!</definedName>
    <definedName name="DDDDDDDD" localSheetId="73">#REF!</definedName>
    <definedName name="DDDDDDDD" localSheetId="103">#REF!</definedName>
    <definedName name="DDDDDDDD" localSheetId="101">#REF!</definedName>
    <definedName name="DDDDDDDD" localSheetId="102">#REF!</definedName>
    <definedName name="DDDDDDDD" localSheetId="76">#REF!</definedName>
    <definedName name="DDDDDDDD" localSheetId="77">#REF!</definedName>
    <definedName name="DDDDDDDD" localSheetId="112">#REF!</definedName>
    <definedName name="DDDDDDDD" localSheetId="113">#REF!</definedName>
    <definedName name="DDDDDDDD" localSheetId="122">#REF!</definedName>
    <definedName name="DDDDDDDD" localSheetId="123">#REF!</definedName>
    <definedName name="DDDDDDDD" localSheetId="126">#REF!</definedName>
    <definedName name="DDDDDDDD" localSheetId="127">#REF!</definedName>
    <definedName name="DDDDDDDD" localSheetId="116">#REF!</definedName>
    <definedName name="DDDDDDDD" localSheetId="117">#REF!</definedName>
    <definedName name="DDDDDDDD" localSheetId="118">#REF!</definedName>
    <definedName name="DDDDDDDD" localSheetId="119">#REF!</definedName>
    <definedName name="DDDDDDDD" localSheetId="114">#REF!</definedName>
    <definedName name="DDDDDDDD" localSheetId="115">#REF!</definedName>
    <definedName name="DDDDDDDD" localSheetId="120">#REF!</definedName>
    <definedName name="DDDDDDDD" localSheetId="121">#REF!</definedName>
    <definedName name="DDDDDDDD" localSheetId="124">#REF!</definedName>
    <definedName name="DDDDDDDD" localSheetId="125">#REF!</definedName>
    <definedName name="DDDDDDDD">#REF!</definedName>
    <definedName name="dep" localSheetId="58">#REF!</definedName>
    <definedName name="dep" localSheetId="59">#REF!</definedName>
    <definedName name="dep" localSheetId="41">#REF!</definedName>
    <definedName name="dep" localSheetId="40">#REF!</definedName>
    <definedName name="dep" localSheetId="108">#REF!</definedName>
    <definedName name="dep" localSheetId="109">#REF!</definedName>
    <definedName name="dep" localSheetId="38">#REF!</definedName>
    <definedName name="dep" localSheetId="39">#REF!</definedName>
    <definedName name="dep" localSheetId="106">#REF!</definedName>
    <definedName name="dep" localSheetId="107">#REF!</definedName>
    <definedName name="dep" localSheetId="110">#REF!</definedName>
    <definedName name="dep" localSheetId="111">#REF!</definedName>
    <definedName name="dep" localSheetId="66">#REF!</definedName>
    <definedName name="dep" localSheetId="67">#REF!</definedName>
    <definedName name="dep" localSheetId="89">#REF!</definedName>
    <definedName name="dep" localSheetId="90">#REF!</definedName>
    <definedName name="dep" localSheetId="91">#REF!</definedName>
    <definedName name="dep" localSheetId="92">#REF!</definedName>
    <definedName name="dep" localSheetId="80">#REF!</definedName>
    <definedName name="dep" localSheetId="81">#REF!</definedName>
    <definedName name="dep" localSheetId="82">#REF!</definedName>
    <definedName name="dep" localSheetId="83">#REF!</definedName>
    <definedName name="dep" localSheetId="104">#REF!</definedName>
    <definedName name="dep" localSheetId="105">#REF!</definedName>
    <definedName name="dep" localSheetId="54">#REF!</definedName>
    <definedName name="dep" localSheetId="55">#REF!</definedName>
    <definedName name="dep" localSheetId="75">#REF!</definedName>
    <definedName name="dep" localSheetId="74">#REF!</definedName>
    <definedName name="dep" localSheetId="48">#REF!</definedName>
    <definedName name="dep" localSheetId="49">#REF!</definedName>
    <definedName name="dep" localSheetId="36">#REF!</definedName>
    <definedName name="dep" localSheetId="37">#REF!</definedName>
    <definedName name="dep" localSheetId="60">#REF!</definedName>
    <definedName name="dep" localSheetId="61">#REF!</definedName>
    <definedName name="dep" localSheetId="130">#REF!</definedName>
    <definedName name="dep" localSheetId="131">#REF!</definedName>
    <definedName name="dep" localSheetId="132">#REF!</definedName>
    <definedName name="dep" localSheetId="133">#REF!</definedName>
    <definedName name="dep" localSheetId="134">#REF!</definedName>
    <definedName name="dep" localSheetId="135">#REF!</definedName>
    <definedName name="dep" localSheetId="128">#REF!</definedName>
    <definedName name="dep" localSheetId="129">#REF!</definedName>
    <definedName name="dep" localSheetId="50">#REF!</definedName>
    <definedName name="dep" localSheetId="51">#REF!</definedName>
    <definedName name="dep" localSheetId="72">#REF!</definedName>
    <definedName name="dep" localSheetId="73">#REF!</definedName>
    <definedName name="dep" localSheetId="103">#REF!</definedName>
    <definedName name="dep" localSheetId="101">#REF!</definedName>
    <definedName name="dep" localSheetId="102">#REF!</definedName>
    <definedName name="dep" localSheetId="76">#REF!</definedName>
    <definedName name="dep" localSheetId="77">#REF!</definedName>
    <definedName name="dep" localSheetId="112">#REF!</definedName>
    <definedName name="dep" localSheetId="113">#REF!</definedName>
    <definedName name="dep" localSheetId="122">#REF!</definedName>
    <definedName name="dep" localSheetId="123">#REF!</definedName>
    <definedName name="dep" localSheetId="126">#REF!</definedName>
    <definedName name="dep" localSheetId="127">#REF!</definedName>
    <definedName name="dep" localSheetId="116">#REF!</definedName>
    <definedName name="dep" localSheetId="117">#REF!</definedName>
    <definedName name="dep" localSheetId="118">#REF!</definedName>
    <definedName name="dep" localSheetId="119">#REF!</definedName>
    <definedName name="dep" localSheetId="114">#REF!</definedName>
    <definedName name="dep" localSheetId="115">#REF!</definedName>
    <definedName name="dep" localSheetId="120">#REF!</definedName>
    <definedName name="dep" localSheetId="121">#REF!</definedName>
    <definedName name="dep" localSheetId="124">#REF!</definedName>
    <definedName name="dep" localSheetId="125">#REF!</definedName>
    <definedName name="dep">#REF!</definedName>
    <definedName name="dfdfadfs13" localSheetId="41">'[20]Hoja de Trabajo'!$AE:$AE</definedName>
    <definedName name="dfdfadfs13" localSheetId="40">'[20]Hoja de Trabajo'!$AE:$AE</definedName>
    <definedName name="dfdfadfs13" localSheetId="108">'[20]Hoja de Trabajo'!$AE:$AE</definedName>
    <definedName name="dfdfadfs13" localSheetId="109">'[20]Hoja de Trabajo'!$AE:$AE</definedName>
    <definedName name="dfdfadfs13" localSheetId="38">'[20]Hoja de Trabajo'!$AE:$AE</definedName>
    <definedName name="dfdfadfs13" localSheetId="39">'[21]Hoja de Trabajo'!$AE:$AE</definedName>
    <definedName name="dfdfadfs13" localSheetId="106">'[20]Hoja de Trabajo'!$AE:$AE</definedName>
    <definedName name="dfdfadfs13" localSheetId="107">'[20]Hoja de Trabajo'!$AE:$AE</definedName>
    <definedName name="dfdfadfs13" localSheetId="110">'[20]Hoja de Trabajo'!$AE:$AE</definedName>
    <definedName name="dfdfadfs13" localSheetId="111">'[20]Hoja de Trabajo'!$AE:$AE</definedName>
    <definedName name="dfdfadfs13" localSheetId="89">'[20]Hoja de Trabajo'!$AE:$AE</definedName>
    <definedName name="dfdfadfs13" localSheetId="90">'[20]Hoja de Trabajo'!$AE:$AE</definedName>
    <definedName name="dfdfadfs13" localSheetId="91">'[20]Hoja de Trabajo'!$AE:$AE</definedName>
    <definedName name="dfdfadfs13" localSheetId="92">'[20]Hoja de Trabajo'!$AE:$AE</definedName>
    <definedName name="dfdfadfs13" localSheetId="80">'[20]Hoja de Trabajo'!$AE:$AE</definedName>
    <definedName name="dfdfadfs13" localSheetId="81">'[20]Hoja de Trabajo'!$AE:$AE</definedName>
    <definedName name="dfdfadfs13" localSheetId="82">'[20]Hoja de Trabajo'!$AE:$AE</definedName>
    <definedName name="dfdfadfs13" localSheetId="83">'[20]Hoja de Trabajo'!$AE:$AE</definedName>
    <definedName name="dfdfadfs13" localSheetId="104">'[20]Hoja de Trabajo'!$AE:$AE</definedName>
    <definedName name="dfdfadfs13" localSheetId="105">'[20]Hoja de Trabajo'!$AE:$AE</definedName>
    <definedName name="dfdfadfs13" localSheetId="54">'[20]Hoja de Trabajo'!$AE:$AE</definedName>
    <definedName name="dfdfadfs13" localSheetId="55">'[20]Hoja de Trabajo'!$AE:$AE</definedName>
    <definedName name="dfdfadfs13" localSheetId="75">'[20]Hoja de Trabajo'!$AE:$AE</definedName>
    <definedName name="dfdfadfs13" localSheetId="74">'[20]Hoja de Trabajo'!$AE:$AE</definedName>
    <definedName name="dfdfadfs13" localSheetId="48">'[20]Hoja de Trabajo'!$AE:$AE</definedName>
    <definedName name="dfdfadfs13" localSheetId="49">'[20]Hoja de Trabajo'!$AE:$AE</definedName>
    <definedName name="dfdfadfs13" localSheetId="36">'[20]Hoja de Trabajo'!$AE:$AE</definedName>
    <definedName name="dfdfadfs13" localSheetId="37">'[20]Hoja de Trabajo'!$AE:$AE</definedName>
    <definedName name="dfdfadfs13" localSheetId="130">'[20]Hoja de Trabajo'!$AE:$AE</definedName>
    <definedName name="dfdfadfs13" localSheetId="131">'[20]Hoja de Trabajo'!$AE:$AE</definedName>
    <definedName name="dfdfadfs13" localSheetId="132">'[20]Hoja de Trabajo'!$AE:$AE</definedName>
    <definedName name="dfdfadfs13" localSheetId="133">'[20]Hoja de Trabajo'!$AE:$AE</definedName>
    <definedName name="dfdfadfs13" localSheetId="134">'[20]Hoja de Trabajo'!$AE:$AE</definedName>
    <definedName name="dfdfadfs13" localSheetId="135">'[20]Hoja de Trabajo'!$AE:$AE</definedName>
    <definedName name="dfdfadfs13" localSheetId="128">'[20]Hoja de Trabajo'!$AE:$AE</definedName>
    <definedName name="dfdfadfs13" localSheetId="129">'[20]Hoja de Trabajo'!$AE:$AE</definedName>
    <definedName name="dfdfadfs13" localSheetId="50">'[20]Hoja de Trabajo'!$AE:$AE</definedName>
    <definedName name="dfdfadfs13" localSheetId="51">'[20]Hoja de Trabajo'!$AE:$AE</definedName>
    <definedName name="dfdfadfs13" localSheetId="72">'[20]Hoja de Trabajo'!$AE:$AE</definedName>
    <definedName name="dfdfadfs13" localSheetId="73">'[20]Hoja de Trabajo'!$AE:$AE</definedName>
    <definedName name="dfdfadfs13" localSheetId="103">#N/A</definedName>
    <definedName name="dfdfadfs13" localSheetId="101">'[21]Hoja de Trabajo'!$AE:$AE</definedName>
    <definedName name="dfdfadfs13" localSheetId="102">'[21]Hoja de Trabajo'!$AE:$AE</definedName>
    <definedName name="dfdfadfs13" localSheetId="76">'[22]Hoja de Trabajo'!$AE:$AE</definedName>
    <definedName name="dfdfadfs13" localSheetId="77">'[22]Hoja de Trabajo'!$AE:$AE</definedName>
    <definedName name="dfdfadfs13" localSheetId="112">'[20]Hoja de Trabajo'!$AE:$AE</definedName>
    <definedName name="dfdfadfs13" localSheetId="113">'[20]Hoja de Trabajo'!$AE:$AE</definedName>
    <definedName name="dfdfadfs13" localSheetId="122">'[20]Hoja de Trabajo'!$AE:$AE</definedName>
    <definedName name="dfdfadfs13" localSheetId="123">'[20]Hoja de Trabajo'!$AE:$AE</definedName>
    <definedName name="dfdfadfs13" localSheetId="126">'[20]Hoja de Trabajo'!$AE:$AE</definedName>
    <definedName name="dfdfadfs13" localSheetId="127">'[20]Hoja de Trabajo'!$AE:$AE</definedName>
    <definedName name="dfdfadfs13" localSheetId="116">'[20]Hoja de Trabajo'!$AE:$AE</definedName>
    <definedName name="dfdfadfs13" localSheetId="117">'[20]Hoja de Trabajo'!$AE:$AE</definedName>
    <definedName name="dfdfadfs13" localSheetId="118">'[20]Hoja de Trabajo'!$AE:$AE</definedName>
    <definedName name="dfdfadfs13" localSheetId="119">'[20]Hoja de Trabajo'!$AE:$AE</definedName>
    <definedName name="dfdfadfs13" localSheetId="114">'[20]Hoja de Trabajo'!$AE:$AE</definedName>
    <definedName name="dfdfadfs13" localSheetId="115">'[20]Hoja de Trabajo'!$AE:$AE</definedName>
    <definedName name="dfdfadfs13" localSheetId="120">'[20]Hoja de Trabajo'!$AE:$AE</definedName>
    <definedName name="dfdfadfs13" localSheetId="121">'[20]Hoja de Trabajo'!$AE:$AE</definedName>
    <definedName name="dfdfadfs13" localSheetId="124">'[20]Hoja de Trabajo'!$AE:$AE</definedName>
    <definedName name="dfdfadfs13" localSheetId="125">'[20]Hoja de Trabajo'!$AE:$AE</definedName>
    <definedName name="dfdfadfs13">#N/A</definedName>
    <definedName name="dffdsafd" localSheetId="103">'[23]ORGANIGRAMA 2020'!$A$1:$B$33</definedName>
    <definedName name="dffdsafd">'[23]ORGANIGRAMA 2020'!$A$1:$B$33</definedName>
    <definedName name="dfsfsafd" localSheetId="103">'[23]ORGANIGRAMA 2020'!$A$1:$B$33</definedName>
    <definedName name="dfsfsafd">'[23]ORGANIGRAMA 2020'!$A$1:$B$33</definedName>
    <definedName name="DIRECCION_DE_ADSCRIPCION_2018_2024">'[24]DIRECCION DE ADSCRIPCION'!$A$1:$B$40</definedName>
    <definedName name="Direccionadscripcion2020" localSheetId="41">'[25]ORGANIGRAMA 2020'!$A$1:$B$33</definedName>
    <definedName name="Direccionadscripcion2020" localSheetId="40">'[25]ORGANIGRAMA 2020'!$A$1:$B$33</definedName>
    <definedName name="Direccionadscripcion2020" localSheetId="80">'[25]ORGANIGRAMA 2020'!$A$1:$B$33</definedName>
    <definedName name="Direccionadscripcion2020" localSheetId="81">'[25]ORGANIGRAMA 2020'!$A$1:$B$33</definedName>
    <definedName name="Direccionadscripcion2020" localSheetId="48">'[25]ORGANIGRAMA 2020'!$A$1:$B$33</definedName>
    <definedName name="Direccionadscripcion2020" localSheetId="49">'[25]ORGANIGRAMA 2020'!$A$1:$B$33</definedName>
    <definedName name="Direccionadscripcion2020" localSheetId="36">'[25]ORGANIGRAMA 2020'!$A$1:$B$33</definedName>
    <definedName name="Direccionadscripcion2020" localSheetId="37">'[25]ORGANIGRAMA 2020'!$A$1:$B$33</definedName>
    <definedName name="Direccionadscripcion2020" localSheetId="50">'[25]ORGANIGRAMA 2020'!$A$1:$B$33</definedName>
    <definedName name="Direccionadscripcion2020" localSheetId="51">'[25]ORGANIGRAMA 2020'!$A$1:$B$33</definedName>
    <definedName name="Direccionadscripcion2020" localSheetId="103">'[25]ORGANIGRAMA 2020'!$A$1:$B$33</definedName>
    <definedName name="Direccionadscripcion2020" localSheetId="112">'[26]ORGANIGRAMA 2020'!$A$1:$B$33</definedName>
    <definedName name="Direccionadscripcion2020" localSheetId="113">'[26]ORGANIGRAMA 2020'!$A$1:$B$33</definedName>
    <definedName name="Direccionadscripcion2020">'[25]ORGANIGRAMA 2020'!$A$1:$B$33</definedName>
    <definedName name="enero312008" localSheetId="58">#REF!</definedName>
    <definedName name="enero312008" localSheetId="59">#REF!</definedName>
    <definedName name="enero312008" localSheetId="108">#REF!</definedName>
    <definedName name="enero312008" localSheetId="109">#REF!</definedName>
    <definedName name="enero312008" localSheetId="38">#REF!</definedName>
    <definedName name="enero312008" localSheetId="39">#REF!</definedName>
    <definedName name="enero312008" localSheetId="106">#REF!</definedName>
    <definedName name="enero312008" localSheetId="107">#REF!</definedName>
    <definedName name="enero312008" localSheetId="110">#REF!</definedName>
    <definedName name="enero312008" localSheetId="111">#REF!</definedName>
    <definedName name="enero312008" localSheetId="66">#REF!</definedName>
    <definedName name="enero312008" localSheetId="67">#REF!</definedName>
    <definedName name="enero312008" localSheetId="89">#REF!</definedName>
    <definedName name="enero312008" localSheetId="90">#REF!</definedName>
    <definedName name="enero312008" localSheetId="91">#REF!</definedName>
    <definedName name="enero312008" localSheetId="92">#REF!</definedName>
    <definedName name="enero312008" localSheetId="104">#REF!</definedName>
    <definedName name="enero312008" localSheetId="105">#REF!</definedName>
    <definedName name="enero312008" localSheetId="75">#REF!</definedName>
    <definedName name="enero312008" localSheetId="74">#REF!</definedName>
    <definedName name="enero312008" localSheetId="60">#REF!</definedName>
    <definedName name="enero312008" localSheetId="61">#REF!</definedName>
    <definedName name="enero312008" localSheetId="130">#REF!</definedName>
    <definedName name="enero312008" localSheetId="131">#REF!</definedName>
    <definedName name="enero312008" localSheetId="132">#REF!</definedName>
    <definedName name="enero312008" localSheetId="133">#REF!</definedName>
    <definedName name="enero312008" localSheetId="134">#REF!</definedName>
    <definedName name="enero312008" localSheetId="135">#REF!</definedName>
    <definedName name="enero312008" localSheetId="128">#REF!</definedName>
    <definedName name="enero312008" localSheetId="129">#REF!</definedName>
    <definedName name="enero312008" localSheetId="72">#REF!</definedName>
    <definedName name="enero312008" localSheetId="73">#REF!</definedName>
    <definedName name="enero312008" localSheetId="103">#REF!</definedName>
    <definedName name="enero312008" localSheetId="101">#REF!</definedName>
    <definedName name="enero312008" localSheetId="102">#REF!</definedName>
    <definedName name="enero312008" localSheetId="112">#REF!</definedName>
    <definedName name="enero312008" localSheetId="113">#REF!</definedName>
    <definedName name="enero312008" localSheetId="122">#REF!</definedName>
    <definedName name="enero312008" localSheetId="123">#REF!</definedName>
    <definedName name="enero312008" localSheetId="126">#REF!</definedName>
    <definedName name="enero312008" localSheetId="127">#REF!</definedName>
    <definedName name="enero312008" localSheetId="116">#REF!</definedName>
    <definedName name="enero312008" localSheetId="117">#REF!</definedName>
    <definedName name="enero312008" localSheetId="118">#REF!</definedName>
    <definedName name="enero312008" localSheetId="119">#REF!</definedName>
    <definedName name="enero312008" localSheetId="114">#REF!</definedName>
    <definedName name="enero312008" localSheetId="115">#REF!</definedName>
    <definedName name="enero312008" localSheetId="120">#REF!</definedName>
    <definedName name="enero312008" localSheetId="121">#REF!</definedName>
    <definedName name="enero312008" localSheetId="124">#REF!</definedName>
    <definedName name="enero312008" localSheetId="125">#REF!</definedName>
    <definedName name="enero312008">#REF!</definedName>
    <definedName name="FALTAS" localSheetId="58">#REF!</definedName>
    <definedName name="FALTAS" localSheetId="59">#REF!</definedName>
    <definedName name="FALTAS" localSheetId="108">#REF!</definedName>
    <definedName name="FALTAS" localSheetId="109">#REF!</definedName>
    <definedName name="FALTAS" localSheetId="38">#REF!</definedName>
    <definedName name="FALTAS" localSheetId="39">#REF!</definedName>
    <definedName name="FALTAS" localSheetId="106">#REF!</definedName>
    <definedName name="FALTAS" localSheetId="107">#REF!</definedName>
    <definedName name="FALTAS" localSheetId="110">#REF!</definedName>
    <definedName name="FALTAS" localSheetId="111">#REF!</definedName>
    <definedName name="FALTAS" localSheetId="66">#REF!</definedName>
    <definedName name="FALTAS" localSheetId="67">#REF!</definedName>
    <definedName name="FALTAS" localSheetId="89">#REF!</definedName>
    <definedName name="FALTAS" localSheetId="90">#REF!</definedName>
    <definedName name="FALTAS" localSheetId="91">#REF!</definedName>
    <definedName name="FALTAS" localSheetId="92">#REF!</definedName>
    <definedName name="FALTAS" localSheetId="104">#REF!</definedName>
    <definedName name="FALTAS" localSheetId="105">#REF!</definedName>
    <definedName name="FALTAS" localSheetId="75">#REF!</definedName>
    <definedName name="FALTAS" localSheetId="74">#REF!</definedName>
    <definedName name="FALTAS" localSheetId="60">#REF!</definedName>
    <definedName name="FALTAS" localSheetId="61">#REF!</definedName>
    <definedName name="FALTAS" localSheetId="130">#REF!</definedName>
    <definedName name="FALTAS" localSheetId="131">#REF!</definedName>
    <definedName name="FALTAS" localSheetId="132">#REF!</definedName>
    <definedName name="FALTAS" localSheetId="133">#REF!</definedName>
    <definedName name="FALTAS" localSheetId="134">#REF!</definedName>
    <definedName name="FALTAS" localSheetId="135">#REF!</definedName>
    <definedName name="FALTAS" localSheetId="128">#REF!</definedName>
    <definedName name="FALTAS" localSheetId="129">#REF!</definedName>
    <definedName name="FALTAS" localSheetId="72">#REF!</definedName>
    <definedName name="FALTAS" localSheetId="73">#REF!</definedName>
    <definedName name="FALTAS" localSheetId="103">#REF!</definedName>
    <definedName name="FALTAS" localSheetId="101">#REF!</definedName>
    <definedName name="FALTAS" localSheetId="102">#REF!</definedName>
    <definedName name="FALTAS" localSheetId="112">#REF!</definedName>
    <definedName name="FALTAS" localSheetId="113">#REF!</definedName>
    <definedName name="FALTAS" localSheetId="122">#REF!</definedName>
    <definedName name="FALTAS" localSheetId="123">#REF!</definedName>
    <definedName name="FALTAS" localSheetId="126">#REF!</definedName>
    <definedName name="FALTAS" localSheetId="127">#REF!</definedName>
    <definedName name="FALTAS" localSheetId="116">#REF!</definedName>
    <definedName name="FALTAS" localSheetId="117">#REF!</definedName>
    <definedName name="FALTAS" localSheetId="118">#REF!</definedName>
    <definedName name="FALTAS" localSheetId="119">#REF!</definedName>
    <definedName name="FALTAS" localSheetId="114">#REF!</definedName>
    <definedName name="FALTAS" localSheetId="115">#REF!</definedName>
    <definedName name="FALTAS" localSheetId="120">#REF!</definedName>
    <definedName name="FALTAS" localSheetId="121">#REF!</definedName>
    <definedName name="FALTAS" localSheetId="124">#REF!</definedName>
    <definedName name="FALTAS" localSheetId="125">#REF!</definedName>
    <definedName name="FALTAS">#REF!</definedName>
    <definedName name="FALTASTE" localSheetId="58">#REF!</definedName>
    <definedName name="FALTASTE" localSheetId="59">#REF!</definedName>
    <definedName name="FALTASTE" localSheetId="108">#REF!</definedName>
    <definedName name="FALTASTE" localSheetId="109">#REF!</definedName>
    <definedName name="FALTASTE" localSheetId="38">#REF!</definedName>
    <definedName name="FALTASTE" localSheetId="39">#REF!</definedName>
    <definedName name="FALTASTE" localSheetId="106">#REF!</definedName>
    <definedName name="FALTASTE" localSheetId="107">#REF!</definedName>
    <definedName name="FALTASTE" localSheetId="110">#REF!</definedName>
    <definedName name="FALTASTE" localSheetId="111">#REF!</definedName>
    <definedName name="FALTASTE" localSheetId="66">#REF!</definedName>
    <definedName name="FALTASTE" localSheetId="67">#REF!</definedName>
    <definedName name="FALTASTE" localSheetId="89">#REF!</definedName>
    <definedName name="FALTASTE" localSheetId="90">#REF!</definedName>
    <definedName name="FALTASTE" localSheetId="91">#REF!</definedName>
    <definedName name="FALTASTE" localSheetId="92">#REF!</definedName>
    <definedName name="FALTASTE" localSheetId="104">#REF!</definedName>
    <definedName name="FALTASTE" localSheetId="105">#REF!</definedName>
    <definedName name="FALTASTE" localSheetId="75">#REF!</definedName>
    <definedName name="FALTASTE" localSheetId="74">#REF!</definedName>
    <definedName name="FALTASTE" localSheetId="60">#REF!</definedName>
    <definedName name="FALTASTE" localSheetId="61">#REF!</definedName>
    <definedName name="FALTASTE" localSheetId="130">#REF!</definedName>
    <definedName name="FALTASTE" localSheetId="131">#REF!</definedName>
    <definedName name="FALTASTE" localSheetId="132">#REF!</definedName>
    <definedName name="FALTASTE" localSheetId="133">#REF!</definedName>
    <definedName name="FALTASTE" localSheetId="134">#REF!</definedName>
    <definedName name="FALTASTE" localSheetId="135">#REF!</definedName>
    <definedName name="FALTASTE" localSheetId="128">#REF!</definedName>
    <definedName name="FALTASTE" localSheetId="129">#REF!</definedName>
    <definedName name="FALTASTE" localSheetId="72">#REF!</definedName>
    <definedName name="FALTASTE" localSheetId="73">#REF!</definedName>
    <definedName name="FALTASTE" localSheetId="103">#REF!</definedName>
    <definedName name="FALTASTE" localSheetId="101">#REF!</definedName>
    <definedName name="FALTASTE" localSheetId="102">#REF!</definedName>
    <definedName name="FALTASTE" localSheetId="112">#REF!</definedName>
    <definedName name="FALTASTE" localSheetId="113">#REF!</definedName>
    <definedName name="FALTASTE" localSheetId="122">#REF!</definedName>
    <definedName name="FALTASTE" localSheetId="123">#REF!</definedName>
    <definedName name="FALTASTE" localSheetId="126">#REF!</definedName>
    <definedName name="FALTASTE" localSheetId="127">#REF!</definedName>
    <definedName name="FALTASTE" localSheetId="116">#REF!</definedName>
    <definedName name="FALTASTE" localSheetId="117">#REF!</definedName>
    <definedName name="FALTASTE" localSheetId="118">#REF!</definedName>
    <definedName name="FALTASTE" localSheetId="119">#REF!</definedName>
    <definedName name="FALTASTE" localSheetId="114">#REF!</definedName>
    <definedName name="FALTASTE" localSheetId="115">#REF!</definedName>
    <definedName name="FALTASTE" localSheetId="120">#REF!</definedName>
    <definedName name="FALTASTE" localSheetId="121">#REF!</definedName>
    <definedName name="FALTASTE" localSheetId="124">#REF!</definedName>
    <definedName name="FALTASTE" localSheetId="125">#REF!</definedName>
    <definedName name="FALTASTE">#REF!</definedName>
    <definedName name="fdfdsf" localSheetId="58">#REF!</definedName>
    <definedName name="fdfdsf" localSheetId="59">#REF!</definedName>
    <definedName name="fdfdsf" localSheetId="41">#REF!</definedName>
    <definedName name="fdfdsf" localSheetId="40">#REF!</definedName>
    <definedName name="fdfdsf" localSheetId="108">#REF!</definedName>
    <definedName name="fdfdsf" localSheetId="109">#REF!</definedName>
    <definedName name="fdfdsf" localSheetId="38">#REF!</definedName>
    <definedName name="fdfdsf" localSheetId="39">#REF!</definedName>
    <definedName name="fdfdsf" localSheetId="106">#REF!</definedName>
    <definedName name="fdfdsf" localSheetId="107">#REF!</definedName>
    <definedName name="fdfdsf" localSheetId="110">#REF!</definedName>
    <definedName name="fdfdsf" localSheetId="111">#REF!</definedName>
    <definedName name="fdfdsf" localSheetId="66">#REF!</definedName>
    <definedName name="fdfdsf" localSheetId="67">#REF!</definedName>
    <definedName name="fdfdsf" localSheetId="89">#REF!</definedName>
    <definedName name="fdfdsf" localSheetId="90">#REF!</definedName>
    <definedName name="fdfdsf" localSheetId="91">#REF!</definedName>
    <definedName name="fdfdsf" localSheetId="92">#REF!</definedName>
    <definedName name="fdfdsf" localSheetId="80">#REF!</definedName>
    <definedName name="fdfdsf" localSheetId="81">#REF!</definedName>
    <definedName name="fdfdsf" localSheetId="82">#REF!</definedName>
    <definedName name="fdfdsf" localSheetId="83">#REF!</definedName>
    <definedName name="fdfdsf" localSheetId="104">#REF!</definedName>
    <definedName name="fdfdsf" localSheetId="105">#REF!</definedName>
    <definedName name="fdfdsf" localSheetId="54">#REF!</definedName>
    <definedName name="fdfdsf" localSheetId="55">#REF!</definedName>
    <definedName name="fdfdsf" localSheetId="75">#REF!</definedName>
    <definedName name="fdfdsf" localSheetId="74">#REF!</definedName>
    <definedName name="fdfdsf" localSheetId="48">#REF!</definedName>
    <definedName name="fdfdsf" localSheetId="49">#REF!</definedName>
    <definedName name="fdfdsf" localSheetId="36">#REF!</definedName>
    <definedName name="fdfdsf" localSheetId="37">#REF!</definedName>
    <definedName name="fdfdsf" localSheetId="60">#REF!</definedName>
    <definedName name="fdfdsf" localSheetId="61">#REF!</definedName>
    <definedName name="fdfdsf" localSheetId="130">#REF!</definedName>
    <definedName name="fdfdsf" localSheetId="131">#REF!</definedName>
    <definedName name="fdfdsf" localSheetId="132">#REF!</definedName>
    <definedName name="fdfdsf" localSheetId="133">#REF!</definedName>
    <definedName name="fdfdsf" localSheetId="134">#REF!</definedName>
    <definedName name="fdfdsf" localSheetId="135">#REF!</definedName>
    <definedName name="fdfdsf" localSheetId="128">#REF!</definedName>
    <definedName name="fdfdsf" localSheetId="129">#REF!</definedName>
    <definedName name="fdfdsf" localSheetId="50">#REF!</definedName>
    <definedName name="fdfdsf" localSheetId="51">#REF!</definedName>
    <definedName name="fdfdsf" localSheetId="72">#REF!</definedName>
    <definedName name="fdfdsf" localSheetId="73">#REF!</definedName>
    <definedName name="fdfdsf" localSheetId="103">#REF!</definedName>
    <definedName name="fdfdsf" localSheetId="101">#REF!</definedName>
    <definedName name="fdfdsf" localSheetId="102">#REF!</definedName>
    <definedName name="fdfdsf" localSheetId="76">#REF!</definedName>
    <definedName name="fdfdsf" localSheetId="77">#REF!</definedName>
    <definedName name="fdfdsf" localSheetId="112">#REF!</definedName>
    <definedName name="fdfdsf" localSheetId="113">#REF!</definedName>
    <definedName name="fdfdsf" localSheetId="122">#REF!</definedName>
    <definedName name="fdfdsf" localSheetId="123">#REF!</definedName>
    <definedName name="fdfdsf" localSheetId="126">#REF!</definedName>
    <definedName name="fdfdsf" localSheetId="127">#REF!</definedName>
    <definedName name="fdfdsf" localSheetId="116">#REF!</definedName>
    <definedName name="fdfdsf" localSheetId="117">#REF!</definedName>
    <definedName name="fdfdsf" localSheetId="118">#REF!</definedName>
    <definedName name="fdfdsf" localSheetId="119">#REF!</definedName>
    <definedName name="fdfdsf" localSheetId="114">#REF!</definedName>
    <definedName name="fdfdsf" localSheetId="115">#REF!</definedName>
    <definedName name="fdfdsf" localSheetId="120">#REF!</definedName>
    <definedName name="fdfdsf" localSheetId="121">#REF!</definedName>
    <definedName name="fdfdsf" localSheetId="124">#REF!</definedName>
    <definedName name="fdfdsf" localSheetId="125">#REF!</definedName>
    <definedName name="fdfdsf">#REF!</definedName>
    <definedName name="FONDORETIRO2019">[6]FONDORETIROTRABAJADOR!$B$11:$I$33</definedName>
    <definedName name="GE">[27]Entrenadores!$A$1:$C$79</definedName>
    <definedName name="Generalidades" localSheetId="58">#REF!</definedName>
    <definedName name="Generalidades" localSheetId="59">#REF!</definedName>
    <definedName name="Generalidades" localSheetId="108">#REF!</definedName>
    <definedName name="Generalidades" localSheetId="109">#REF!</definedName>
    <definedName name="Generalidades" localSheetId="38">#REF!</definedName>
    <definedName name="Generalidades" localSheetId="39">#REF!</definedName>
    <definedName name="Generalidades" localSheetId="106">#REF!</definedName>
    <definedName name="Generalidades" localSheetId="107">#REF!</definedName>
    <definedName name="Generalidades" localSheetId="110">#REF!</definedName>
    <definedName name="Generalidades" localSheetId="111">#REF!</definedName>
    <definedName name="Generalidades" localSheetId="66">#REF!</definedName>
    <definedName name="Generalidades" localSheetId="67">#REF!</definedName>
    <definedName name="Generalidades" localSheetId="89">#REF!</definedName>
    <definedName name="Generalidades" localSheetId="90">#REF!</definedName>
    <definedName name="Generalidades" localSheetId="91">#REF!</definedName>
    <definedName name="Generalidades" localSheetId="92">#REF!</definedName>
    <definedName name="Generalidades" localSheetId="104">#REF!</definedName>
    <definedName name="Generalidades" localSheetId="105">#REF!</definedName>
    <definedName name="Generalidades" localSheetId="75">#REF!</definedName>
    <definedName name="Generalidades" localSheetId="74">#REF!</definedName>
    <definedName name="Generalidades" localSheetId="60">#REF!</definedName>
    <definedName name="Generalidades" localSheetId="61">#REF!</definedName>
    <definedName name="Generalidades" localSheetId="130">#REF!</definedName>
    <definedName name="Generalidades" localSheetId="131">#REF!</definedName>
    <definedName name="Generalidades" localSheetId="132">#REF!</definedName>
    <definedName name="Generalidades" localSheetId="133">#REF!</definedName>
    <definedName name="Generalidades" localSheetId="134">#REF!</definedName>
    <definedName name="Generalidades" localSheetId="135">#REF!</definedName>
    <definedName name="Generalidades" localSheetId="128">#REF!</definedName>
    <definedName name="Generalidades" localSheetId="129">#REF!</definedName>
    <definedName name="Generalidades" localSheetId="72">#REF!</definedName>
    <definedName name="Generalidades" localSheetId="73">#REF!</definedName>
    <definedName name="Generalidades" localSheetId="103">#REF!</definedName>
    <definedName name="Generalidades" localSheetId="101">#REF!</definedName>
    <definedName name="Generalidades" localSheetId="102">#REF!</definedName>
    <definedName name="Generalidades" localSheetId="112">#REF!</definedName>
    <definedName name="Generalidades" localSheetId="113">#REF!</definedName>
    <definedName name="Generalidades" localSheetId="122">#REF!</definedName>
    <definedName name="Generalidades" localSheetId="123">#REF!</definedName>
    <definedName name="Generalidades" localSheetId="126">#REF!</definedName>
    <definedName name="Generalidades" localSheetId="127">#REF!</definedName>
    <definedName name="Generalidades" localSheetId="116">#REF!</definedName>
    <definedName name="Generalidades" localSheetId="117">#REF!</definedName>
    <definedName name="Generalidades" localSheetId="118">#REF!</definedName>
    <definedName name="Generalidades" localSheetId="119">#REF!</definedName>
    <definedName name="Generalidades" localSheetId="114">#REF!</definedName>
    <definedName name="Generalidades" localSheetId="115">#REF!</definedName>
    <definedName name="Generalidades" localSheetId="120">#REF!</definedName>
    <definedName name="Generalidades" localSheetId="121">#REF!</definedName>
    <definedName name="Generalidades" localSheetId="124">#REF!</definedName>
    <definedName name="Generalidades" localSheetId="125">#REF!</definedName>
    <definedName name="Generalidades">#REF!</definedName>
    <definedName name="gfds">#N/A</definedName>
    <definedName name="gratificacion" localSheetId="58">#REF!</definedName>
    <definedName name="gratificacion" localSheetId="59">#REF!</definedName>
    <definedName name="gratificacion" localSheetId="108">#REF!</definedName>
    <definedName name="gratificacion" localSheetId="109">#REF!</definedName>
    <definedName name="gratificacion" localSheetId="38">#REF!</definedName>
    <definedName name="gratificacion" localSheetId="39">#REF!</definedName>
    <definedName name="gratificacion" localSheetId="106">#REF!</definedName>
    <definedName name="gratificacion" localSheetId="107">#REF!</definedName>
    <definedName name="gratificacion" localSheetId="110">#REF!</definedName>
    <definedName name="gratificacion" localSheetId="111">#REF!</definedName>
    <definedName name="gratificacion" localSheetId="66">#REF!</definedName>
    <definedName name="gratificacion" localSheetId="67">#REF!</definedName>
    <definedName name="gratificacion" localSheetId="89">#REF!</definedName>
    <definedName name="gratificacion" localSheetId="90">#REF!</definedName>
    <definedName name="gratificacion" localSheetId="91">#REF!</definedName>
    <definedName name="gratificacion" localSheetId="92">#REF!</definedName>
    <definedName name="gratificacion" localSheetId="104">#REF!</definedName>
    <definedName name="gratificacion" localSheetId="105">#REF!</definedName>
    <definedName name="gratificacion" localSheetId="75">#REF!</definedName>
    <definedName name="gratificacion" localSheetId="74">#REF!</definedName>
    <definedName name="gratificacion" localSheetId="60">#REF!</definedName>
    <definedName name="gratificacion" localSheetId="61">#REF!</definedName>
    <definedName name="gratificacion" localSheetId="130">#REF!</definedName>
    <definedName name="gratificacion" localSheetId="131">#REF!</definedName>
    <definedName name="gratificacion" localSheetId="132">#REF!</definedName>
    <definedName name="gratificacion" localSheetId="133">#REF!</definedName>
    <definedName name="gratificacion" localSheetId="134">#REF!</definedName>
    <definedName name="gratificacion" localSheetId="135">#REF!</definedName>
    <definedName name="gratificacion" localSheetId="128">#REF!</definedName>
    <definedName name="gratificacion" localSheetId="129">#REF!</definedName>
    <definedName name="gratificacion" localSheetId="72">#REF!</definedName>
    <definedName name="gratificacion" localSheetId="73">#REF!</definedName>
    <definedName name="gratificacion" localSheetId="103">#REF!</definedName>
    <definedName name="gratificacion" localSheetId="101">#REF!</definedName>
    <definedName name="gratificacion" localSheetId="102">#REF!</definedName>
    <definedName name="gratificacion" localSheetId="112">#REF!</definedName>
    <definedName name="gratificacion" localSheetId="113">#REF!</definedName>
    <definedName name="gratificacion" localSheetId="122">#REF!</definedName>
    <definedName name="gratificacion" localSheetId="123">#REF!</definedName>
    <definedName name="gratificacion" localSheetId="126">#REF!</definedName>
    <definedName name="gratificacion" localSheetId="127">#REF!</definedName>
    <definedName name="gratificacion" localSheetId="116">#REF!</definedName>
    <definedName name="gratificacion" localSheetId="117">#REF!</definedName>
    <definedName name="gratificacion" localSheetId="118">#REF!</definedName>
    <definedName name="gratificacion" localSheetId="119">#REF!</definedName>
    <definedName name="gratificacion" localSheetId="114">#REF!</definedName>
    <definedName name="gratificacion" localSheetId="115">#REF!</definedName>
    <definedName name="gratificacion" localSheetId="120">#REF!</definedName>
    <definedName name="gratificacion" localSheetId="121">#REF!</definedName>
    <definedName name="gratificacion" localSheetId="124">#REF!</definedName>
    <definedName name="gratificacion" localSheetId="125">#REF!</definedName>
    <definedName name="gratificacion">#REF!</definedName>
    <definedName name="HS" localSheetId="58">#REF!</definedName>
    <definedName name="HS" localSheetId="59">#REF!</definedName>
    <definedName name="HS" localSheetId="108">#REF!</definedName>
    <definedName name="HS" localSheetId="109">#REF!</definedName>
    <definedName name="HS" localSheetId="38">#REF!</definedName>
    <definedName name="HS" localSheetId="39">#REF!</definedName>
    <definedName name="HS" localSheetId="106">#REF!</definedName>
    <definedName name="HS" localSheetId="107">#REF!</definedName>
    <definedName name="HS" localSheetId="110">#REF!</definedName>
    <definedName name="HS" localSheetId="111">#REF!</definedName>
    <definedName name="HS" localSheetId="66">#REF!</definedName>
    <definedName name="HS" localSheetId="67">#REF!</definedName>
    <definedName name="HS" localSheetId="89">#REF!</definedName>
    <definedName name="HS" localSheetId="90">#REF!</definedName>
    <definedName name="HS" localSheetId="91">#REF!</definedName>
    <definedName name="HS" localSheetId="92">#REF!</definedName>
    <definedName name="HS" localSheetId="104">#REF!</definedName>
    <definedName name="HS" localSheetId="105">#REF!</definedName>
    <definedName name="HS" localSheetId="75">#REF!</definedName>
    <definedName name="HS" localSheetId="74">#REF!</definedName>
    <definedName name="HS" localSheetId="60">#REF!</definedName>
    <definedName name="HS" localSheetId="61">#REF!</definedName>
    <definedName name="HS" localSheetId="130">#REF!</definedName>
    <definedName name="HS" localSheetId="131">#REF!</definedName>
    <definedName name="HS" localSheetId="132">#REF!</definedName>
    <definedName name="HS" localSheetId="133">#REF!</definedName>
    <definedName name="HS" localSheetId="134">#REF!</definedName>
    <definedName name="HS" localSheetId="135">#REF!</definedName>
    <definedName name="HS" localSheetId="128">#REF!</definedName>
    <definedName name="HS" localSheetId="129">#REF!</definedName>
    <definedName name="HS" localSheetId="72">#REF!</definedName>
    <definedName name="HS" localSheetId="73">#REF!</definedName>
    <definedName name="HS" localSheetId="103">#REF!</definedName>
    <definedName name="HS" localSheetId="101">#REF!</definedName>
    <definedName name="HS" localSheetId="102">#REF!</definedName>
    <definedName name="HS" localSheetId="112">#REF!</definedName>
    <definedName name="HS" localSheetId="113">#REF!</definedName>
    <definedName name="HS" localSheetId="122">#REF!</definedName>
    <definedName name="HS" localSheetId="123">#REF!</definedName>
    <definedName name="HS" localSheetId="126">#REF!</definedName>
    <definedName name="HS" localSheetId="127">#REF!</definedName>
    <definedName name="HS" localSheetId="116">#REF!</definedName>
    <definedName name="HS" localSheetId="117">#REF!</definedName>
    <definedName name="HS" localSheetId="118">#REF!</definedName>
    <definedName name="HS" localSheetId="119">#REF!</definedName>
    <definedName name="HS" localSheetId="114">#REF!</definedName>
    <definedName name="HS" localSheetId="115">#REF!</definedName>
    <definedName name="HS" localSheetId="120">#REF!</definedName>
    <definedName name="HS" localSheetId="121">#REF!</definedName>
    <definedName name="HS" localSheetId="124">#REF!</definedName>
    <definedName name="HS" localSheetId="125">#REF!</definedName>
    <definedName name="HS">#REF!</definedName>
    <definedName name="HSE" localSheetId="58">#REF!</definedName>
    <definedName name="HSE" localSheetId="59">#REF!</definedName>
    <definedName name="HSE" localSheetId="108">#REF!</definedName>
    <definedName name="HSE" localSheetId="109">#REF!</definedName>
    <definedName name="HSE" localSheetId="38">#REF!</definedName>
    <definedName name="HSE" localSheetId="39">#REF!</definedName>
    <definedName name="HSE" localSheetId="106">#REF!</definedName>
    <definedName name="HSE" localSheetId="107">#REF!</definedName>
    <definedName name="HSE" localSheetId="110">#REF!</definedName>
    <definedName name="HSE" localSheetId="111">#REF!</definedName>
    <definedName name="HSE" localSheetId="66">#REF!</definedName>
    <definedName name="HSE" localSheetId="67">#REF!</definedName>
    <definedName name="HSE" localSheetId="89">#REF!</definedName>
    <definedName name="HSE" localSheetId="90">#REF!</definedName>
    <definedName name="HSE" localSheetId="91">#REF!</definedName>
    <definedName name="HSE" localSheetId="92">#REF!</definedName>
    <definedName name="HSE" localSheetId="104">#REF!</definedName>
    <definedName name="HSE" localSheetId="105">#REF!</definedName>
    <definedName name="HSE" localSheetId="75">#REF!</definedName>
    <definedName name="HSE" localSheetId="74">#REF!</definedName>
    <definedName name="HSE" localSheetId="60">#REF!</definedName>
    <definedName name="HSE" localSheetId="61">#REF!</definedName>
    <definedName name="HSE" localSheetId="130">#REF!</definedName>
    <definedName name="HSE" localSheetId="131">#REF!</definedName>
    <definedName name="HSE" localSheetId="132">#REF!</definedName>
    <definedName name="HSE" localSheetId="133">#REF!</definedName>
    <definedName name="HSE" localSheetId="134">#REF!</definedName>
    <definedName name="HSE" localSheetId="135">#REF!</definedName>
    <definedName name="HSE" localSheetId="128">#REF!</definedName>
    <definedName name="HSE" localSheetId="129">#REF!</definedName>
    <definedName name="HSE" localSheetId="72">#REF!</definedName>
    <definedName name="HSE" localSheetId="73">#REF!</definedName>
    <definedName name="HSE" localSheetId="103">#REF!</definedName>
    <definedName name="HSE" localSheetId="101">#REF!</definedName>
    <definedName name="HSE" localSheetId="102">#REF!</definedName>
    <definedName name="HSE" localSheetId="112">#REF!</definedName>
    <definedName name="HSE" localSheetId="113">#REF!</definedName>
    <definedName name="HSE" localSheetId="122">#REF!</definedName>
    <definedName name="HSE" localSheetId="123">#REF!</definedName>
    <definedName name="HSE" localSheetId="126">#REF!</definedName>
    <definedName name="HSE" localSheetId="127">#REF!</definedName>
    <definedName name="HSE" localSheetId="116">#REF!</definedName>
    <definedName name="HSE" localSheetId="117">#REF!</definedName>
    <definedName name="HSE" localSheetId="118">#REF!</definedName>
    <definedName name="HSE" localSheetId="119">#REF!</definedName>
    <definedName name="HSE" localSheetId="114">#REF!</definedName>
    <definedName name="HSE" localSheetId="115">#REF!</definedName>
    <definedName name="HSE" localSheetId="120">#REF!</definedName>
    <definedName name="HSE" localSheetId="121">#REF!</definedName>
    <definedName name="HSE" localSheetId="124">#REF!</definedName>
    <definedName name="HSE" localSheetId="125">#REF!</definedName>
    <definedName name="HSE">#REF!</definedName>
    <definedName name="HSES" localSheetId="58">#REF!</definedName>
    <definedName name="HSES" localSheetId="59">#REF!</definedName>
    <definedName name="HSES" localSheetId="108">#REF!</definedName>
    <definedName name="HSES" localSheetId="109">#REF!</definedName>
    <definedName name="HSES" localSheetId="38">#REF!</definedName>
    <definedName name="HSES" localSheetId="39">#REF!</definedName>
    <definedName name="HSES" localSheetId="106">#REF!</definedName>
    <definedName name="HSES" localSheetId="107">#REF!</definedName>
    <definedName name="HSES" localSheetId="110">#REF!</definedName>
    <definedName name="HSES" localSheetId="111">#REF!</definedName>
    <definedName name="HSES" localSheetId="66">#REF!</definedName>
    <definedName name="HSES" localSheetId="67">#REF!</definedName>
    <definedName name="HSES" localSheetId="89">#REF!</definedName>
    <definedName name="HSES" localSheetId="90">#REF!</definedName>
    <definedName name="HSES" localSheetId="91">#REF!</definedName>
    <definedName name="HSES" localSheetId="92">#REF!</definedName>
    <definedName name="HSES" localSheetId="104">#REF!</definedName>
    <definedName name="HSES" localSheetId="105">#REF!</definedName>
    <definedName name="HSES" localSheetId="75">#REF!</definedName>
    <definedName name="HSES" localSheetId="74">#REF!</definedName>
    <definedName name="HSES" localSheetId="60">#REF!</definedName>
    <definedName name="HSES" localSheetId="61">#REF!</definedName>
    <definedName name="HSES" localSheetId="130">#REF!</definedName>
    <definedName name="HSES" localSheetId="131">#REF!</definedName>
    <definedName name="HSES" localSheetId="132">#REF!</definedName>
    <definedName name="HSES" localSheetId="133">#REF!</definedName>
    <definedName name="HSES" localSheetId="134">#REF!</definedName>
    <definedName name="HSES" localSheetId="135">#REF!</definedName>
    <definedName name="HSES" localSheetId="128">#REF!</definedName>
    <definedName name="HSES" localSheetId="129">#REF!</definedName>
    <definedName name="HSES" localSheetId="72">#REF!</definedName>
    <definedName name="HSES" localSheetId="73">#REF!</definedName>
    <definedName name="HSES" localSheetId="103">#REF!</definedName>
    <definedName name="HSES" localSheetId="101">#REF!</definedName>
    <definedName name="HSES" localSheetId="102">#REF!</definedName>
    <definedName name="HSES" localSheetId="112">#REF!</definedName>
    <definedName name="HSES" localSheetId="113">#REF!</definedName>
    <definedName name="HSES" localSheetId="122">#REF!</definedName>
    <definedName name="HSES" localSheetId="123">#REF!</definedName>
    <definedName name="HSES" localSheetId="126">#REF!</definedName>
    <definedName name="HSES" localSheetId="127">#REF!</definedName>
    <definedName name="HSES" localSheetId="116">#REF!</definedName>
    <definedName name="HSES" localSheetId="117">#REF!</definedName>
    <definedName name="HSES" localSheetId="118">#REF!</definedName>
    <definedName name="HSES" localSheetId="119">#REF!</definedName>
    <definedName name="HSES" localSheetId="114">#REF!</definedName>
    <definedName name="HSES" localSheetId="115">#REF!</definedName>
    <definedName name="HSES" localSheetId="120">#REF!</definedName>
    <definedName name="HSES" localSheetId="121">#REF!</definedName>
    <definedName name="HSES" localSheetId="124">#REF!</definedName>
    <definedName name="HSES" localSheetId="125">#REF!</definedName>
    <definedName name="HSES">#REF!</definedName>
    <definedName name="IMPUESTO" localSheetId="58">#REF!</definedName>
    <definedName name="IMPUESTO" localSheetId="59">#REF!</definedName>
    <definedName name="IMPUESTO" localSheetId="108">#REF!</definedName>
    <definedName name="IMPUESTO" localSheetId="109">#REF!</definedName>
    <definedName name="IMPUESTO" localSheetId="38">#REF!</definedName>
    <definedName name="IMPUESTO" localSheetId="39">#REF!</definedName>
    <definedName name="IMPUESTO" localSheetId="106">#REF!</definedName>
    <definedName name="IMPUESTO" localSheetId="107">#REF!</definedName>
    <definedName name="IMPUESTO" localSheetId="110">#REF!</definedName>
    <definedName name="IMPUESTO" localSheetId="111">#REF!</definedName>
    <definedName name="IMPUESTO" localSheetId="66">#REF!</definedName>
    <definedName name="IMPUESTO" localSheetId="67">#REF!</definedName>
    <definedName name="IMPUESTO" localSheetId="89">#REF!</definedName>
    <definedName name="IMPUESTO" localSheetId="90">#REF!</definedName>
    <definedName name="IMPUESTO" localSheetId="91">#REF!</definedName>
    <definedName name="IMPUESTO" localSheetId="92">#REF!</definedName>
    <definedName name="IMPUESTO" localSheetId="104">#REF!</definedName>
    <definedName name="IMPUESTO" localSheetId="105">#REF!</definedName>
    <definedName name="IMPUESTO" localSheetId="75">#REF!</definedName>
    <definedName name="IMPUESTO" localSheetId="74">#REF!</definedName>
    <definedName name="IMPUESTO" localSheetId="60">#REF!</definedName>
    <definedName name="IMPUESTO" localSheetId="61">#REF!</definedName>
    <definedName name="IMPUESTO" localSheetId="130">#REF!</definedName>
    <definedName name="IMPUESTO" localSheetId="131">#REF!</definedName>
    <definedName name="IMPUESTO" localSheetId="132">#REF!</definedName>
    <definedName name="IMPUESTO" localSheetId="133">#REF!</definedName>
    <definedName name="IMPUESTO" localSheetId="134">#REF!</definedName>
    <definedName name="IMPUESTO" localSheetId="135">#REF!</definedName>
    <definedName name="IMPUESTO" localSheetId="128">#REF!</definedName>
    <definedName name="IMPUESTO" localSheetId="129">#REF!</definedName>
    <definedName name="IMPUESTO" localSheetId="72">#REF!</definedName>
    <definedName name="IMPUESTO" localSheetId="73">#REF!</definedName>
    <definedName name="IMPUESTO" localSheetId="103">#REF!</definedName>
    <definedName name="IMPUESTO" localSheetId="101">#REF!</definedName>
    <definedName name="IMPUESTO" localSheetId="102">#REF!</definedName>
    <definedName name="IMPUESTO" localSheetId="112">#REF!</definedName>
    <definedName name="IMPUESTO" localSheetId="113">#REF!</definedName>
    <definedName name="IMPUESTO" localSheetId="122">#REF!</definedName>
    <definedName name="IMPUESTO" localSheetId="123">#REF!</definedName>
    <definedName name="IMPUESTO" localSheetId="126">#REF!</definedName>
    <definedName name="IMPUESTO" localSheetId="127">#REF!</definedName>
    <definedName name="IMPUESTO" localSheetId="116">#REF!</definedName>
    <definedName name="IMPUESTO" localSheetId="117">#REF!</definedName>
    <definedName name="IMPUESTO" localSheetId="118">#REF!</definedName>
    <definedName name="IMPUESTO" localSheetId="119">#REF!</definedName>
    <definedName name="IMPUESTO" localSheetId="114">#REF!</definedName>
    <definedName name="IMPUESTO" localSheetId="115">#REF!</definedName>
    <definedName name="IMPUESTO" localSheetId="120">#REF!</definedName>
    <definedName name="IMPUESTO" localSheetId="121">#REF!</definedName>
    <definedName name="IMPUESTO" localSheetId="124">#REF!</definedName>
    <definedName name="IMPUESTO" localSheetId="125">#REF!</definedName>
    <definedName name="IMPUESTO">#REF!</definedName>
    <definedName name="impuestom">[17]tabla!$A$2:$D$8</definedName>
    <definedName name="indded" localSheetId="58">#REF!</definedName>
    <definedName name="indded" localSheetId="59">#REF!</definedName>
    <definedName name="indded" localSheetId="41">#REF!</definedName>
    <definedName name="indded" localSheetId="40">#REF!</definedName>
    <definedName name="indded" localSheetId="108">#REF!</definedName>
    <definedName name="indded" localSheetId="109">#REF!</definedName>
    <definedName name="indded" localSheetId="38">#REF!</definedName>
    <definedName name="indded" localSheetId="39">#REF!</definedName>
    <definedName name="indded" localSheetId="106">#REF!</definedName>
    <definedName name="indded" localSheetId="107">#REF!</definedName>
    <definedName name="indded" localSheetId="110">#REF!</definedName>
    <definedName name="indded" localSheetId="111">#REF!</definedName>
    <definedName name="indded" localSheetId="66">#REF!</definedName>
    <definedName name="indded" localSheetId="67">#REF!</definedName>
    <definedName name="indded" localSheetId="89">#REF!</definedName>
    <definedName name="indded" localSheetId="90">#REF!</definedName>
    <definedName name="indded" localSheetId="91">#REF!</definedName>
    <definedName name="indded" localSheetId="92">#REF!</definedName>
    <definedName name="indded" localSheetId="80">#REF!</definedName>
    <definedName name="indded" localSheetId="81">#REF!</definedName>
    <definedName name="indded" localSheetId="82">#REF!</definedName>
    <definedName name="indded" localSheetId="83">#REF!</definedName>
    <definedName name="indded" localSheetId="104">#REF!</definedName>
    <definedName name="indded" localSheetId="105">#REF!</definedName>
    <definedName name="indded" localSheetId="54">#REF!</definedName>
    <definedName name="indded" localSheetId="55">#REF!</definedName>
    <definedName name="indded" localSheetId="75">#REF!</definedName>
    <definedName name="indded" localSheetId="74">#REF!</definedName>
    <definedName name="indded" localSheetId="48">#REF!</definedName>
    <definedName name="indded" localSheetId="49">#REF!</definedName>
    <definedName name="indded" localSheetId="36">#REF!</definedName>
    <definedName name="indded" localSheetId="37">#REF!</definedName>
    <definedName name="indded" localSheetId="60">#REF!</definedName>
    <definedName name="indded" localSheetId="61">#REF!</definedName>
    <definedName name="indded" localSheetId="130">#REF!</definedName>
    <definedName name="indded" localSheetId="131">#REF!</definedName>
    <definedName name="indded" localSheetId="132">#REF!</definedName>
    <definedName name="indded" localSheetId="133">#REF!</definedName>
    <definedName name="indded" localSheetId="134">#REF!</definedName>
    <definedName name="indded" localSheetId="135">#REF!</definedName>
    <definedName name="indded" localSheetId="128">#REF!</definedName>
    <definedName name="indded" localSheetId="129">#REF!</definedName>
    <definedName name="indded" localSheetId="50">#REF!</definedName>
    <definedName name="indded" localSheetId="51">#REF!</definedName>
    <definedName name="indded" localSheetId="72">#REF!</definedName>
    <definedName name="indded" localSheetId="73">#REF!</definedName>
    <definedName name="indded" localSheetId="103">#REF!</definedName>
    <definedName name="indded" localSheetId="101">#REF!</definedName>
    <definedName name="indded" localSheetId="102">#REF!</definedName>
    <definedName name="indded" localSheetId="76">#REF!</definedName>
    <definedName name="indded" localSheetId="77">#REF!</definedName>
    <definedName name="indded" localSheetId="112">#REF!</definedName>
    <definedName name="indded" localSheetId="113">#REF!</definedName>
    <definedName name="indded" localSheetId="122">#REF!</definedName>
    <definedName name="indded" localSheetId="123">#REF!</definedName>
    <definedName name="indded" localSheetId="126">#REF!</definedName>
    <definedName name="indded" localSheetId="127">#REF!</definedName>
    <definedName name="indded" localSheetId="116">#REF!</definedName>
    <definedName name="indded" localSheetId="117">#REF!</definedName>
    <definedName name="indded" localSheetId="118">#REF!</definedName>
    <definedName name="indded" localSheetId="119">#REF!</definedName>
    <definedName name="indded" localSheetId="114">#REF!</definedName>
    <definedName name="indded" localSheetId="115">#REF!</definedName>
    <definedName name="indded" localSheetId="120">#REF!</definedName>
    <definedName name="indded" localSheetId="121">#REF!</definedName>
    <definedName name="indded" localSheetId="124">#REF!</definedName>
    <definedName name="indded" localSheetId="125">#REF!</definedName>
    <definedName name="indded">#REF!</definedName>
    <definedName name="indper" localSheetId="58">#REF!</definedName>
    <definedName name="indper" localSheetId="59">#REF!</definedName>
    <definedName name="indper" localSheetId="41">#REF!</definedName>
    <definedName name="indper" localSheetId="40">#REF!</definedName>
    <definedName name="indper" localSheetId="108">#REF!</definedName>
    <definedName name="indper" localSheetId="109">#REF!</definedName>
    <definedName name="indper" localSheetId="38">#REF!</definedName>
    <definedName name="indper" localSheetId="39">#REF!</definedName>
    <definedName name="indper" localSheetId="106">#REF!</definedName>
    <definedName name="indper" localSheetId="107">#REF!</definedName>
    <definedName name="indper" localSheetId="110">#REF!</definedName>
    <definedName name="indper" localSheetId="111">#REF!</definedName>
    <definedName name="indper" localSheetId="66">#REF!</definedName>
    <definedName name="indper" localSheetId="67">#REF!</definedName>
    <definedName name="indper" localSheetId="89">#REF!</definedName>
    <definedName name="indper" localSheetId="90">#REF!</definedName>
    <definedName name="indper" localSheetId="91">#REF!</definedName>
    <definedName name="indper" localSheetId="92">#REF!</definedName>
    <definedName name="indper" localSheetId="80">#REF!</definedName>
    <definedName name="indper" localSheetId="81">#REF!</definedName>
    <definedName name="indper" localSheetId="82">#REF!</definedName>
    <definedName name="indper" localSheetId="83">#REF!</definedName>
    <definedName name="indper" localSheetId="104">#REF!</definedName>
    <definedName name="indper" localSheetId="105">#REF!</definedName>
    <definedName name="indper" localSheetId="54">#REF!</definedName>
    <definedName name="indper" localSheetId="55">#REF!</definedName>
    <definedName name="indper" localSheetId="75">#REF!</definedName>
    <definedName name="indper" localSheetId="74">#REF!</definedName>
    <definedName name="indper" localSheetId="48">#REF!</definedName>
    <definedName name="indper" localSheetId="49">#REF!</definedName>
    <definedName name="indper" localSheetId="36">#REF!</definedName>
    <definedName name="indper" localSheetId="37">#REF!</definedName>
    <definedName name="indper" localSheetId="60">#REF!</definedName>
    <definedName name="indper" localSheetId="61">#REF!</definedName>
    <definedName name="indper" localSheetId="130">#REF!</definedName>
    <definedName name="indper" localSheetId="131">#REF!</definedName>
    <definedName name="indper" localSheetId="132">#REF!</definedName>
    <definedName name="indper" localSheetId="133">#REF!</definedName>
    <definedName name="indper" localSheetId="134">#REF!</definedName>
    <definedName name="indper" localSheetId="135">#REF!</definedName>
    <definedName name="indper" localSheetId="128">#REF!</definedName>
    <definedName name="indper" localSheetId="129">#REF!</definedName>
    <definedName name="indper" localSheetId="50">#REF!</definedName>
    <definedName name="indper" localSheetId="51">#REF!</definedName>
    <definedName name="indper" localSheetId="72">#REF!</definedName>
    <definedName name="indper" localSheetId="73">#REF!</definedName>
    <definedName name="indper" localSheetId="103">#REF!</definedName>
    <definedName name="indper" localSheetId="101">#REF!</definedName>
    <definedName name="indper" localSheetId="102">#REF!</definedName>
    <definedName name="indper" localSheetId="76">#REF!</definedName>
    <definedName name="indper" localSheetId="77">#REF!</definedName>
    <definedName name="indper" localSheetId="112">#REF!</definedName>
    <definedName name="indper" localSheetId="113">#REF!</definedName>
    <definedName name="indper" localSheetId="122">#REF!</definedName>
    <definedName name="indper" localSheetId="123">#REF!</definedName>
    <definedName name="indper" localSheetId="126">#REF!</definedName>
    <definedName name="indper" localSheetId="127">#REF!</definedName>
    <definedName name="indper" localSheetId="116">#REF!</definedName>
    <definedName name="indper" localSheetId="117">#REF!</definedName>
    <definedName name="indper" localSheetId="118">#REF!</definedName>
    <definedName name="indper" localSheetId="119">#REF!</definedName>
    <definedName name="indper" localSheetId="114">#REF!</definedName>
    <definedName name="indper" localSheetId="115">#REF!</definedName>
    <definedName name="indper" localSheetId="120">#REF!</definedName>
    <definedName name="indper" localSheetId="121">#REF!</definedName>
    <definedName name="indper" localSheetId="124">#REF!</definedName>
    <definedName name="indper" localSheetId="125">#REF!</definedName>
    <definedName name="indper">#REF!</definedName>
    <definedName name="INEGIFUNCIONES">'[28]INEGI '!$G$5:$G$142</definedName>
    <definedName name="INEGISEXO">'[28]INEGI '!$H$5:$H$142</definedName>
    <definedName name="INSTITUTO_UNIDADES">'[29]VALES DEPARTAMENTO'!$A$2:$B$40</definedName>
    <definedName name="ISPT">[18]TabAnus!$A$4:$D$12</definedName>
    <definedName name="ISPT80">'[19]Tabla para piramidar'!$J$11:$M$23</definedName>
    <definedName name="ISR" localSheetId="58">#REF!</definedName>
    <definedName name="ISR" localSheetId="59">#REF!</definedName>
    <definedName name="ISR" localSheetId="41">#REF!</definedName>
    <definedName name="ISR" localSheetId="40">#REF!</definedName>
    <definedName name="ISR" localSheetId="108">#REF!</definedName>
    <definedName name="ISR" localSheetId="109">#REF!</definedName>
    <definedName name="ISR" localSheetId="38">#REF!</definedName>
    <definedName name="ISR" localSheetId="39">#REF!</definedName>
    <definedName name="ISR" localSheetId="106">#REF!</definedName>
    <definedName name="ISR" localSheetId="107">#REF!</definedName>
    <definedName name="ISR" localSheetId="110">#REF!</definedName>
    <definedName name="ISR" localSheetId="111">#REF!</definedName>
    <definedName name="ISR" localSheetId="66">#REF!</definedName>
    <definedName name="ISR" localSheetId="67">#REF!</definedName>
    <definedName name="ISR" localSheetId="89">#REF!</definedName>
    <definedName name="ISR" localSheetId="90">#REF!</definedName>
    <definedName name="ISR" localSheetId="91">#REF!</definedName>
    <definedName name="ISR" localSheetId="92">#REF!</definedName>
    <definedName name="ISR" localSheetId="80">#REF!</definedName>
    <definedName name="ISR" localSheetId="81">#REF!</definedName>
    <definedName name="ISR" localSheetId="82">#REF!</definedName>
    <definedName name="ISR" localSheetId="83">#REF!</definedName>
    <definedName name="ISR" localSheetId="104">#REF!</definedName>
    <definedName name="ISR" localSheetId="105">#REF!</definedName>
    <definedName name="ISR" localSheetId="54">#REF!</definedName>
    <definedName name="ISR" localSheetId="55">#REF!</definedName>
    <definedName name="ISR" localSheetId="75">#REF!</definedName>
    <definedName name="ISR" localSheetId="74">#REF!</definedName>
    <definedName name="ISR" localSheetId="48">#REF!</definedName>
    <definedName name="ISR" localSheetId="49">#REF!</definedName>
    <definedName name="ISR" localSheetId="36">#REF!</definedName>
    <definedName name="ISR" localSheetId="37">#REF!</definedName>
    <definedName name="ISR" localSheetId="60">#REF!</definedName>
    <definedName name="ISR" localSheetId="61">#REF!</definedName>
    <definedName name="ISR" localSheetId="130">#REF!</definedName>
    <definedName name="ISR" localSheetId="131">#REF!</definedName>
    <definedName name="ISR" localSheetId="132">#REF!</definedName>
    <definedName name="ISR" localSheetId="133">#REF!</definedName>
    <definedName name="ISR" localSheetId="134">#REF!</definedName>
    <definedName name="ISR" localSheetId="135">#REF!</definedName>
    <definedName name="ISR" localSheetId="128">#REF!</definedName>
    <definedName name="ISR" localSheetId="129">#REF!</definedName>
    <definedName name="ISR" localSheetId="50">#REF!</definedName>
    <definedName name="ISR" localSheetId="51">#REF!</definedName>
    <definedName name="ISR" localSheetId="72">#REF!</definedName>
    <definedName name="ISR" localSheetId="73">#REF!</definedName>
    <definedName name="ISR" localSheetId="103">#REF!</definedName>
    <definedName name="ISR" localSheetId="101">#REF!</definedName>
    <definedName name="ISR" localSheetId="102">#REF!</definedName>
    <definedName name="ISR" localSheetId="76">#REF!</definedName>
    <definedName name="ISR" localSheetId="77">#REF!</definedName>
    <definedName name="ISR" localSheetId="112">#REF!</definedName>
    <definedName name="ISR" localSheetId="113">#REF!</definedName>
    <definedName name="ISR" localSheetId="122">#REF!</definedName>
    <definedName name="ISR" localSheetId="123">#REF!</definedName>
    <definedName name="ISR" localSheetId="126">#REF!</definedName>
    <definedName name="ISR" localSheetId="127">#REF!</definedName>
    <definedName name="ISR" localSheetId="116">#REF!</definedName>
    <definedName name="ISR" localSheetId="117">#REF!</definedName>
    <definedName name="ISR" localSheetId="118">#REF!</definedName>
    <definedName name="ISR" localSheetId="119">#REF!</definedName>
    <definedName name="ISR" localSheetId="114">#REF!</definedName>
    <definedName name="ISR" localSheetId="115">#REF!</definedName>
    <definedName name="ISR" localSheetId="120">#REF!</definedName>
    <definedName name="ISR" localSheetId="121">#REF!</definedName>
    <definedName name="ISR" localSheetId="124">#REF!</definedName>
    <definedName name="ISR" localSheetId="125">#REF!</definedName>
    <definedName name="ISR">#REF!</definedName>
    <definedName name="isrbonoporañoservicio">'[6]ISR BONO POR AÑOS DE SERVICIO'!$B$5:$AQ$60</definedName>
    <definedName name="limite_infanual" localSheetId="58">[15]tabla!$A$2:$D$7</definedName>
    <definedName name="limite_infanual" localSheetId="59">[15]tabla!$A$2:$D$7</definedName>
    <definedName name="limite_infanual" localSheetId="38">[15]tabla!$A$2:$D$7</definedName>
    <definedName name="limite_infanual" localSheetId="39">[15]tabla!$A$2:$D$7</definedName>
    <definedName name="limite_infanual" localSheetId="66">[15]tabla!$A$2:$D$7</definedName>
    <definedName name="limite_infanual" localSheetId="67">[15]tabla!$A$2:$D$7</definedName>
    <definedName name="limite_infanual" localSheetId="89">[15]tabla!$A$2:$D$7</definedName>
    <definedName name="limite_infanual" localSheetId="90">[15]tabla!$A$2:$D$7</definedName>
    <definedName name="limite_infanual" localSheetId="91">[15]tabla!$A$2:$D$7</definedName>
    <definedName name="limite_infanual" localSheetId="92">[15]tabla!$A$2:$D$7</definedName>
    <definedName name="limite_infanual" localSheetId="75">[15]tabla!$A$2:$D$7</definedName>
    <definedName name="limite_infanual" localSheetId="74">[15]tabla!$A$2:$D$7</definedName>
    <definedName name="limite_infanual" localSheetId="60">[15]tabla!$A$2:$D$7</definedName>
    <definedName name="limite_infanual" localSheetId="61">[15]tabla!$A$2:$D$7</definedName>
    <definedName name="limite_infanual" localSheetId="72">[15]tabla!$A$2:$D$7</definedName>
    <definedName name="limite_infanual" localSheetId="73">[15]tabla!$A$2:$D$7</definedName>
    <definedName name="limite_infanual" localSheetId="101">[15]tabla!$A$2:$D$7</definedName>
    <definedName name="limite_infanual" localSheetId="102">[15]tabla!$A$2:$D$7</definedName>
    <definedName name="limite_infanual">[16]tabla!$A$2:$D$7</definedName>
    <definedName name="listaseptiembre" localSheetId="58">#REF!</definedName>
    <definedName name="listaseptiembre" localSheetId="59">#REF!</definedName>
    <definedName name="listaseptiembre" localSheetId="41">#REF!</definedName>
    <definedName name="listaseptiembre" localSheetId="40">#REF!</definedName>
    <definedName name="listaseptiembre" localSheetId="108">#REF!</definedName>
    <definedName name="listaseptiembre" localSheetId="109">#REF!</definedName>
    <definedName name="listaseptiembre" localSheetId="38">#REF!</definedName>
    <definedName name="listaseptiembre" localSheetId="39">#REF!</definedName>
    <definedName name="listaseptiembre" localSheetId="106">#REF!</definedName>
    <definedName name="listaseptiembre" localSheetId="107">#REF!</definedName>
    <definedName name="listaseptiembre" localSheetId="110">#REF!</definedName>
    <definedName name="listaseptiembre" localSheetId="111">#REF!</definedName>
    <definedName name="listaseptiembre" localSheetId="66">#REF!</definedName>
    <definedName name="listaseptiembre" localSheetId="67">#REF!</definedName>
    <definedName name="listaseptiembre" localSheetId="89">#REF!</definedName>
    <definedName name="listaseptiembre" localSheetId="90">#REF!</definedName>
    <definedName name="listaseptiembre" localSheetId="91">#REF!</definedName>
    <definedName name="listaseptiembre" localSheetId="92">#REF!</definedName>
    <definedName name="listaseptiembre" localSheetId="80">#REF!</definedName>
    <definedName name="listaseptiembre" localSheetId="81">#REF!</definedName>
    <definedName name="listaseptiembre" localSheetId="82">#REF!</definedName>
    <definedName name="listaseptiembre" localSheetId="83">#REF!</definedName>
    <definedName name="listaseptiembre" localSheetId="104">#REF!</definedName>
    <definedName name="listaseptiembre" localSheetId="105">#REF!</definedName>
    <definedName name="listaseptiembre" localSheetId="54">#REF!</definedName>
    <definedName name="listaseptiembre" localSheetId="55">#REF!</definedName>
    <definedName name="listaseptiembre" localSheetId="75">#REF!</definedName>
    <definedName name="listaseptiembre" localSheetId="74">#REF!</definedName>
    <definedName name="listaseptiembre" localSheetId="48">#REF!</definedName>
    <definedName name="listaseptiembre" localSheetId="49">#REF!</definedName>
    <definedName name="listaseptiembre" localSheetId="36">#REF!</definedName>
    <definedName name="listaseptiembre" localSheetId="37">#REF!</definedName>
    <definedName name="listaseptiembre" localSheetId="60">#REF!</definedName>
    <definedName name="listaseptiembre" localSheetId="61">#REF!</definedName>
    <definedName name="listaseptiembre" localSheetId="130">#REF!</definedName>
    <definedName name="listaseptiembre" localSheetId="131">#REF!</definedName>
    <definedName name="listaseptiembre" localSheetId="132">#REF!</definedName>
    <definedName name="listaseptiembre" localSheetId="133">#REF!</definedName>
    <definedName name="listaseptiembre" localSheetId="134">#REF!</definedName>
    <definedName name="listaseptiembre" localSheetId="135">#REF!</definedName>
    <definedName name="listaseptiembre" localSheetId="128">#REF!</definedName>
    <definedName name="listaseptiembre" localSheetId="129">#REF!</definedName>
    <definedName name="listaseptiembre" localSheetId="50">#REF!</definedName>
    <definedName name="listaseptiembre" localSheetId="51">#REF!</definedName>
    <definedName name="listaseptiembre" localSheetId="72">#REF!</definedName>
    <definedName name="listaseptiembre" localSheetId="73">#REF!</definedName>
    <definedName name="listaseptiembre" localSheetId="103">#REF!</definedName>
    <definedName name="listaseptiembre" localSheetId="101">#REF!</definedName>
    <definedName name="listaseptiembre" localSheetId="102">#REF!</definedName>
    <definedName name="listaseptiembre" localSheetId="76">#REF!</definedName>
    <definedName name="listaseptiembre" localSheetId="77">#REF!</definedName>
    <definedName name="listaseptiembre" localSheetId="112">#REF!</definedName>
    <definedName name="listaseptiembre" localSheetId="113">#REF!</definedName>
    <definedName name="listaseptiembre" localSheetId="122">#REF!</definedName>
    <definedName name="listaseptiembre" localSheetId="123">#REF!</definedName>
    <definedName name="listaseptiembre" localSheetId="126">#REF!</definedName>
    <definedName name="listaseptiembre" localSheetId="127">#REF!</definedName>
    <definedName name="listaseptiembre" localSheetId="116">#REF!</definedName>
    <definedName name="listaseptiembre" localSheetId="117">#REF!</definedName>
    <definedName name="listaseptiembre" localSheetId="118">#REF!</definedName>
    <definedName name="listaseptiembre" localSheetId="119">#REF!</definedName>
    <definedName name="listaseptiembre" localSheetId="114">#REF!</definedName>
    <definedName name="listaseptiembre" localSheetId="115">#REF!</definedName>
    <definedName name="listaseptiembre" localSheetId="120">#REF!</definedName>
    <definedName name="listaseptiembre" localSheetId="121">#REF!</definedName>
    <definedName name="listaseptiembre" localSheetId="124">#REF!</definedName>
    <definedName name="listaseptiembre" localSheetId="125">#REF!</definedName>
    <definedName name="listaseptiembre">#REF!</definedName>
    <definedName name="MAURICIOCOMPENSACIONES" localSheetId="58">#REF!</definedName>
    <definedName name="MAURICIOCOMPENSACIONES" localSheetId="59">#REF!</definedName>
    <definedName name="MAURICIOCOMPENSACIONES" localSheetId="41">#REF!</definedName>
    <definedName name="MAURICIOCOMPENSACIONES" localSheetId="40">#REF!</definedName>
    <definedName name="MAURICIOCOMPENSACIONES" localSheetId="108">#REF!</definedName>
    <definedName name="MAURICIOCOMPENSACIONES" localSheetId="109">#REF!</definedName>
    <definedName name="MAURICIOCOMPENSACIONES" localSheetId="38">#REF!</definedName>
    <definedName name="MAURICIOCOMPENSACIONES" localSheetId="39">#REF!</definedName>
    <definedName name="MAURICIOCOMPENSACIONES" localSheetId="106">#REF!</definedName>
    <definedName name="MAURICIOCOMPENSACIONES" localSheetId="107">#REF!</definedName>
    <definedName name="MAURICIOCOMPENSACIONES" localSheetId="110">#REF!</definedName>
    <definedName name="MAURICIOCOMPENSACIONES" localSheetId="111">#REF!</definedName>
    <definedName name="MAURICIOCOMPENSACIONES" localSheetId="66">#REF!</definedName>
    <definedName name="MAURICIOCOMPENSACIONES" localSheetId="67">#REF!</definedName>
    <definedName name="MAURICIOCOMPENSACIONES" localSheetId="89">#REF!</definedName>
    <definedName name="MAURICIOCOMPENSACIONES" localSheetId="90">#REF!</definedName>
    <definedName name="MAURICIOCOMPENSACIONES" localSheetId="91">#REF!</definedName>
    <definedName name="MAURICIOCOMPENSACIONES" localSheetId="92">#REF!</definedName>
    <definedName name="MAURICIOCOMPENSACIONES" localSheetId="80">#REF!</definedName>
    <definedName name="MAURICIOCOMPENSACIONES" localSheetId="81">#REF!</definedName>
    <definedName name="MAURICIOCOMPENSACIONES" localSheetId="82">#REF!</definedName>
    <definedName name="MAURICIOCOMPENSACIONES" localSheetId="83">#REF!</definedName>
    <definedName name="MAURICIOCOMPENSACIONES" localSheetId="104">#REF!</definedName>
    <definedName name="MAURICIOCOMPENSACIONES" localSheetId="105">#REF!</definedName>
    <definedName name="MAURICIOCOMPENSACIONES" localSheetId="54">#REF!</definedName>
    <definedName name="MAURICIOCOMPENSACIONES" localSheetId="55">#REF!</definedName>
    <definedName name="MAURICIOCOMPENSACIONES" localSheetId="75">#REF!</definedName>
    <definedName name="MAURICIOCOMPENSACIONES" localSheetId="74">#REF!</definedName>
    <definedName name="MAURICIOCOMPENSACIONES" localSheetId="48">#REF!</definedName>
    <definedName name="MAURICIOCOMPENSACIONES" localSheetId="49">#REF!</definedName>
    <definedName name="MAURICIOCOMPENSACIONES" localSheetId="36">#REF!</definedName>
    <definedName name="MAURICIOCOMPENSACIONES" localSheetId="37">#REF!</definedName>
    <definedName name="MAURICIOCOMPENSACIONES" localSheetId="60">#REF!</definedName>
    <definedName name="MAURICIOCOMPENSACIONES" localSheetId="61">#REF!</definedName>
    <definedName name="MAURICIOCOMPENSACIONES" localSheetId="130">#REF!</definedName>
    <definedName name="MAURICIOCOMPENSACIONES" localSheetId="131">#REF!</definedName>
    <definedName name="MAURICIOCOMPENSACIONES" localSheetId="132">#REF!</definedName>
    <definedName name="MAURICIOCOMPENSACIONES" localSheetId="133">#REF!</definedName>
    <definedName name="MAURICIOCOMPENSACIONES" localSheetId="134">#REF!</definedName>
    <definedName name="MAURICIOCOMPENSACIONES" localSheetId="135">#REF!</definedName>
    <definedName name="MAURICIOCOMPENSACIONES" localSheetId="128">#REF!</definedName>
    <definedName name="MAURICIOCOMPENSACIONES" localSheetId="129">#REF!</definedName>
    <definedName name="MAURICIOCOMPENSACIONES" localSheetId="50">#REF!</definedName>
    <definedName name="MAURICIOCOMPENSACIONES" localSheetId="51">#REF!</definedName>
    <definedName name="MAURICIOCOMPENSACIONES" localSheetId="72">#REF!</definedName>
    <definedName name="MAURICIOCOMPENSACIONES" localSheetId="73">#REF!</definedName>
    <definedName name="MAURICIOCOMPENSACIONES" localSheetId="103">#REF!</definedName>
    <definedName name="MAURICIOCOMPENSACIONES" localSheetId="101">#REF!</definedName>
    <definedName name="MAURICIOCOMPENSACIONES" localSheetId="102">#REF!</definedName>
    <definedName name="MAURICIOCOMPENSACIONES" localSheetId="76">#REF!</definedName>
    <definedName name="MAURICIOCOMPENSACIONES" localSheetId="77">#REF!</definedName>
    <definedName name="MAURICIOCOMPENSACIONES" localSheetId="112">#REF!</definedName>
    <definedName name="MAURICIOCOMPENSACIONES" localSheetId="113">#REF!</definedName>
    <definedName name="MAURICIOCOMPENSACIONES" localSheetId="122">#REF!</definedName>
    <definedName name="MAURICIOCOMPENSACIONES" localSheetId="123">#REF!</definedName>
    <definedName name="MAURICIOCOMPENSACIONES" localSheetId="126">#REF!</definedName>
    <definedName name="MAURICIOCOMPENSACIONES" localSheetId="127">#REF!</definedName>
    <definedName name="MAURICIOCOMPENSACIONES" localSheetId="116">#REF!</definedName>
    <definedName name="MAURICIOCOMPENSACIONES" localSheetId="117">#REF!</definedName>
    <definedName name="MAURICIOCOMPENSACIONES" localSheetId="118">#REF!</definedName>
    <definedName name="MAURICIOCOMPENSACIONES" localSheetId="119">#REF!</definedName>
    <definedName name="MAURICIOCOMPENSACIONES" localSheetId="114">#REF!</definedName>
    <definedName name="MAURICIOCOMPENSACIONES" localSheetId="115">#REF!</definedName>
    <definedName name="MAURICIOCOMPENSACIONES" localSheetId="120">#REF!</definedName>
    <definedName name="MAURICIOCOMPENSACIONES" localSheetId="121">#REF!</definedName>
    <definedName name="MAURICIOCOMPENSACIONES" localSheetId="124">#REF!</definedName>
    <definedName name="MAURICIOCOMPENSACIONES" localSheetId="125">#REF!</definedName>
    <definedName name="MAURICIOCOMPENSACIONES">#REF!</definedName>
    <definedName name="MES">[5]Funciones!$H$2:$H$19</definedName>
    <definedName name="NO" localSheetId="58">#REF!</definedName>
    <definedName name="NO" localSheetId="59">#REF!</definedName>
    <definedName name="NO" localSheetId="108">#REF!</definedName>
    <definedName name="NO" localSheetId="109">#REF!</definedName>
    <definedName name="NO" localSheetId="38">#REF!</definedName>
    <definedName name="NO" localSheetId="39">#REF!</definedName>
    <definedName name="NO" localSheetId="106">#REF!</definedName>
    <definedName name="NO" localSheetId="107">#REF!</definedName>
    <definedName name="NO" localSheetId="110">#REF!</definedName>
    <definedName name="NO" localSheetId="111">#REF!</definedName>
    <definedName name="NO" localSheetId="66">#REF!</definedName>
    <definedName name="NO" localSheetId="67">#REF!</definedName>
    <definedName name="NO" localSheetId="89">#REF!</definedName>
    <definedName name="NO" localSheetId="90">#REF!</definedName>
    <definedName name="NO" localSheetId="91">#REF!</definedName>
    <definedName name="NO" localSheetId="92">#REF!</definedName>
    <definedName name="NO" localSheetId="104">#REF!</definedName>
    <definedName name="NO" localSheetId="105">#REF!</definedName>
    <definedName name="NO" localSheetId="75">#REF!</definedName>
    <definedName name="NO" localSheetId="74">#REF!</definedName>
    <definedName name="NO" localSheetId="60">#REF!</definedName>
    <definedName name="NO" localSheetId="61">#REF!</definedName>
    <definedName name="NO" localSheetId="130">#REF!</definedName>
    <definedName name="NO" localSheetId="131">#REF!</definedName>
    <definedName name="NO" localSheetId="132">#REF!</definedName>
    <definedName name="NO" localSheetId="133">#REF!</definedName>
    <definedName name="NO" localSheetId="134">#REF!</definedName>
    <definedName name="NO" localSheetId="135">#REF!</definedName>
    <definedName name="NO" localSheetId="128">#REF!</definedName>
    <definedName name="NO" localSheetId="129">#REF!</definedName>
    <definedName name="NO" localSheetId="72">#REF!</definedName>
    <definedName name="NO" localSheetId="73">#REF!</definedName>
    <definedName name="NO" localSheetId="103">#REF!</definedName>
    <definedName name="NO" localSheetId="101">#REF!</definedName>
    <definedName name="NO" localSheetId="102">#REF!</definedName>
    <definedName name="NO" localSheetId="112">#REF!</definedName>
    <definedName name="NO" localSheetId="113">#REF!</definedName>
    <definedName name="NO" localSheetId="122">#REF!</definedName>
    <definedName name="NO" localSheetId="123">#REF!</definedName>
    <definedName name="NO" localSheetId="126">#REF!</definedName>
    <definedName name="NO" localSheetId="127">#REF!</definedName>
    <definedName name="NO" localSheetId="116">#REF!</definedName>
    <definedName name="NO" localSheetId="117">#REF!</definedName>
    <definedName name="NO" localSheetId="118">#REF!</definedName>
    <definedName name="NO" localSheetId="119">#REF!</definedName>
    <definedName name="NO" localSheetId="114">#REF!</definedName>
    <definedName name="NO" localSheetId="115">#REF!</definedName>
    <definedName name="NO" localSheetId="120">#REF!</definedName>
    <definedName name="NO" localSheetId="121">#REF!</definedName>
    <definedName name="NO" localSheetId="124">#REF!</definedName>
    <definedName name="NO" localSheetId="125">#REF!</definedName>
    <definedName name="NO">#REF!</definedName>
    <definedName name="nombres2017" localSheetId="58">#REF!</definedName>
    <definedName name="nombres2017" localSheetId="59">#REF!</definedName>
    <definedName name="nombres2017" localSheetId="41">#REF!</definedName>
    <definedName name="nombres2017" localSheetId="40">#REF!</definedName>
    <definedName name="nombres2017" localSheetId="108">#REF!</definedName>
    <definedName name="nombres2017" localSheetId="109">#REF!</definedName>
    <definedName name="nombres2017" localSheetId="38">#REF!</definedName>
    <definedName name="nombres2017" localSheetId="39">#REF!</definedName>
    <definedName name="nombres2017" localSheetId="106">#REF!</definedName>
    <definedName name="nombres2017" localSheetId="107">#REF!</definedName>
    <definedName name="nombres2017" localSheetId="110">#REF!</definedName>
    <definedName name="nombres2017" localSheetId="111">#REF!</definedName>
    <definedName name="nombres2017" localSheetId="66">#REF!</definedName>
    <definedName name="nombres2017" localSheetId="67">#REF!</definedName>
    <definedName name="nombres2017" localSheetId="89">#REF!</definedName>
    <definedName name="nombres2017" localSheetId="90">#REF!</definedName>
    <definedName name="nombres2017" localSheetId="91">#REF!</definedName>
    <definedName name="nombres2017" localSheetId="92">#REF!</definedName>
    <definedName name="nombres2017" localSheetId="80">#REF!</definedName>
    <definedName name="nombres2017" localSheetId="81">#REF!</definedName>
    <definedName name="nombres2017" localSheetId="82">#REF!</definedName>
    <definedName name="nombres2017" localSheetId="83">#REF!</definedName>
    <definedName name="nombres2017" localSheetId="104">#REF!</definedName>
    <definedName name="nombres2017" localSheetId="105">#REF!</definedName>
    <definedName name="nombres2017" localSheetId="54">#REF!</definedName>
    <definedName name="nombres2017" localSheetId="55">#REF!</definedName>
    <definedName name="nombres2017" localSheetId="75">#REF!</definedName>
    <definedName name="nombres2017" localSheetId="74">#REF!</definedName>
    <definedName name="nombres2017" localSheetId="48">#REF!</definedName>
    <definedName name="nombres2017" localSheetId="49">#REF!</definedName>
    <definedName name="nombres2017" localSheetId="36">#REF!</definedName>
    <definedName name="nombres2017" localSheetId="37">#REF!</definedName>
    <definedName name="nombres2017" localSheetId="60">#REF!</definedName>
    <definedName name="nombres2017" localSheetId="61">#REF!</definedName>
    <definedName name="nombres2017" localSheetId="130">#REF!</definedName>
    <definedName name="nombres2017" localSheetId="131">#REF!</definedName>
    <definedName name="nombres2017" localSheetId="132">#REF!</definedName>
    <definedName name="nombres2017" localSheetId="133">#REF!</definedName>
    <definedName name="nombres2017" localSheetId="134">#REF!</definedName>
    <definedName name="nombres2017" localSheetId="135">#REF!</definedName>
    <definedName name="nombres2017" localSheetId="128">#REF!</definedName>
    <definedName name="nombres2017" localSheetId="129">#REF!</definedName>
    <definedName name="nombres2017" localSheetId="50">#REF!</definedName>
    <definedName name="nombres2017" localSheetId="51">#REF!</definedName>
    <definedName name="nombres2017" localSheetId="72">#REF!</definedName>
    <definedName name="nombres2017" localSheetId="73">#REF!</definedName>
    <definedName name="nombres2017" localSheetId="103">#REF!</definedName>
    <definedName name="nombres2017" localSheetId="101">#REF!</definedName>
    <definedName name="nombres2017" localSheetId="102">#REF!</definedName>
    <definedName name="nombres2017" localSheetId="76">#REF!</definedName>
    <definedName name="nombres2017" localSheetId="77">#REF!</definedName>
    <definedName name="nombres2017" localSheetId="112">#REF!</definedName>
    <definedName name="nombres2017" localSheetId="113">#REF!</definedName>
    <definedName name="nombres2017" localSheetId="122">#REF!</definedName>
    <definedName name="nombres2017" localSheetId="123">#REF!</definedName>
    <definedName name="nombres2017" localSheetId="126">#REF!</definedName>
    <definedName name="nombres2017" localSheetId="127">#REF!</definedName>
    <definedName name="nombres2017" localSheetId="116">#REF!</definedName>
    <definedName name="nombres2017" localSheetId="117">#REF!</definedName>
    <definedName name="nombres2017" localSheetId="118">#REF!</definedName>
    <definedName name="nombres2017" localSheetId="119">#REF!</definedName>
    <definedName name="nombres2017" localSheetId="114">#REF!</definedName>
    <definedName name="nombres2017" localSheetId="115">#REF!</definedName>
    <definedName name="nombres2017" localSheetId="120">#REF!</definedName>
    <definedName name="nombres2017" localSheetId="121">#REF!</definedName>
    <definedName name="nombres2017" localSheetId="124">#REF!</definedName>
    <definedName name="nombres2017" localSheetId="125">#REF!</definedName>
    <definedName name="nombres2017">#REF!</definedName>
    <definedName name="nomina" localSheetId="58">#REF!</definedName>
    <definedName name="nomina" localSheetId="59">#REF!</definedName>
    <definedName name="nomina" localSheetId="41">#REF!</definedName>
    <definedName name="nomina" localSheetId="40">#REF!</definedName>
    <definedName name="nomina" localSheetId="108">#REF!</definedName>
    <definedName name="nomina" localSheetId="109">#REF!</definedName>
    <definedName name="nomina" localSheetId="38">#REF!</definedName>
    <definedName name="nomina" localSheetId="39">#REF!</definedName>
    <definedName name="nomina" localSheetId="106">#REF!</definedName>
    <definedName name="nomina" localSheetId="107">#REF!</definedName>
    <definedName name="nomina" localSheetId="110">#REF!</definedName>
    <definedName name="nomina" localSheetId="111">#REF!</definedName>
    <definedName name="nomina" localSheetId="66">#REF!</definedName>
    <definedName name="nomina" localSheetId="67">#REF!</definedName>
    <definedName name="nomina" localSheetId="89">#REF!</definedName>
    <definedName name="nomina" localSheetId="90">#REF!</definedName>
    <definedName name="nomina" localSheetId="91">#REF!</definedName>
    <definedName name="nomina" localSheetId="92">#REF!</definedName>
    <definedName name="nomina" localSheetId="80">#REF!</definedName>
    <definedName name="nomina" localSheetId="81">#REF!</definedName>
    <definedName name="nomina" localSheetId="82">#REF!</definedName>
    <definedName name="nomina" localSheetId="83">#REF!</definedName>
    <definedName name="nomina" localSheetId="104">#REF!</definedName>
    <definedName name="nomina" localSheetId="105">#REF!</definedName>
    <definedName name="nomina" localSheetId="54">#REF!</definedName>
    <definedName name="nomina" localSheetId="55">#REF!</definedName>
    <definedName name="nomina" localSheetId="75">#REF!</definedName>
    <definedName name="nomina" localSheetId="74">#REF!</definedName>
    <definedName name="nomina" localSheetId="48">#REF!</definedName>
    <definedName name="nomina" localSheetId="49">#REF!</definedName>
    <definedName name="nomina" localSheetId="36">#REF!</definedName>
    <definedName name="nomina" localSheetId="37">#REF!</definedName>
    <definedName name="nomina" localSheetId="60">#REF!</definedName>
    <definedName name="nomina" localSheetId="61">#REF!</definedName>
    <definedName name="nomina" localSheetId="130">#REF!</definedName>
    <definedName name="nomina" localSheetId="131">#REF!</definedName>
    <definedName name="nomina" localSheetId="132">#REF!</definedName>
    <definedName name="nomina" localSheetId="133">#REF!</definedName>
    <definedName name="nomina" localSheetId="134">#REF!</definedName>
    <definedName name="nomina" localSheetId="135">#REF!</definedName>
    <definedName name="nomina" localSheetId="128">#REF!</definedName>
    <definedName name="nomina" localSheetId="129">#REF!</definedName>
    <definedName name="nomina" localSheetId="50">#REF!</definedName>
    <definedName name="nomina" localSheetId="51">#REF!</definedName>
    <definedName name="nomina" localSheetId="72">#REF!</definedName>
    <definedName name="nomina" localSheetId="73">#REF!</definedName>
    <definedName name="nomina" localSheetId="103">#REF!</definedName>
    <definedName name="nomina" localSheetId="101">#REF!</definedName>
    <definedName name="nomina" localSheetId="102">#REF!</definedName>
    <definedName name="nomina" localSheetId="76">#REF!</definedName>
    <definedName name="nomina" localSheetId="77">#REF!</definedName>
    <definedName name="nomina" localSheetId="112">#REF!</definedName>
    <definedName name="nomina" localSheetId="113">#REF!</definedName>
    <definedName name="nomina" localSheetId="122">#REF!</definedName>
    <definedName name="nomina" localSheetId="123">#REF!</definedName>
    <definedName name="nomina" localSheetId="126">#REF!</definedName>
    <definedName name="nomina" localSheetId="127">#REF!</definedName>
    <definedName name="nomina" localSheetId="116">#REF!</definedName>
    <definedName name="nomina" localSheetId="117">#REF!</definedName>
    <definedName name="nomina" localSheetId="118">#REF!</definedName>
    <definedName name="nomina" localSheetId="119">#REF!</definedName>
    <definedName name="nomina" localSheetId="114">#REF!</definedName>
    <definedName name="nomina" localSheetId="115">#REF!</definedName>
    <definedName name="nomina" localSheetId="120">#REF!</definedName>
    <definedName name="nomina" localSheetId="121">#REF!</definedName>
    <definedName name="nomina" localSheetId="124">#REF!</definedName>
    <definedName name="nomina" localSheetId="125">#REF!</definedName>
    <definedName name="nomina">#REF!</definedName>
    <definedName name="NUEVAS_CATEGORIAS">[9]RECATEGORIZACIONES!$B$2:$P$263</definedName>
    <definedName name="Pag_Ext">'[30]PAGOS EXTRAORDINARIOS PROGRAMAD'!$A$1:$C$21</definedName>
    <definedName name="PAGOEXTRA2016" localSheetId="58">#REF!</definedName>
    <definedName name="PAGOEXTRA2016" localSheetId="59">#REF!</definedName>
    <definedName name="PAGOEXTRA2016" localSheetId="41">#REF!</definedName>
    <definedName name="PAGOEXTRA2016" localSheetId="40">#REF!</definedName>
    <definedName name="PAGOEXTRA2016" localSheetId="108">#REF!</definedName>
    <definedName name="PAGOEXTRA2016" localSheetId="109">#REF!</definedName>
    <definedName name="PAGOEXTRA2016" localSheetId="38">#REF!</definedName>
    <definedName name="PAGOEXTRA2016" localSheetId="39">#REF!</definedName>
    <definedName name="PAGOEXTRA2016" localSheetId="106">#REF!</definedName>
    <definedName name="PAGOEXTRA2016" localSheetId="107">#REF!</definedName>
    <definedName name="PAGOEXTRA2016" localSheetId="110">#REF!</definedName>
    <definedName name="PAGOEXTRA2016" localSheetId="111">#REF!</definedName>
    <definedName name="PAGOEXTRA2016" localSheetId="66">#REF!</definedName>
    <definedName name="PAGOEXTRA2016" localSheetId="67">#REF!</definedName>
    <definedName name="PAGOEXTRA2016" localSheetId="89">#REF!</definedName>
    <definedName name="PAGOEXTRA2016" localSheetId="90">#REF!</definedName>
    <definedName name="PAGOEXTRA2016" localSheetId="91">#REF!</definedName>
    <definedName name="PAGOEXTRA2016" localSheetId="92">#REF!</definedName>
    <definedName name="PAGOEXTRA2016" localSheetId="80">#REF!</definedName>
    <definedName name="PAGOEXTRA2016" localSheetId="81">#REF!</definedName>
    <definedName name="PAGOEXTRA2016" localSheetId="82">#REF!</definedName>
    <definedName name="PAGOEXTRA2016" localSheetId="83">#REF!</definedName>
    <definedName name="PAGOEXTRA2016" localSheetId="104">#REF!</definedName>
    <definedName name="PAGOEXTRA2016" localSheetId="105">#REF!</definedName>
    <definedName name="PAGOEXTRA2016" localSheetId="54">#REF!</definedName>
    <definedName name="PAGOEXTRA2016" localSheetId="55">#REF!</definedName>
    <definedName name="PAGOEXTRA2016" localSheetId="75">#REF!</definedName>
    <definedName name="PAGOEXTRA2016" localSheetId="74">#REF!</definedName>
    <definedName name="PAGOEXTRA2016" localSheetId="48">#REF!</definedName>
    <definedName name="PAGOEXTRA2016" localSheetId="49">#REF!</definedName>
    <definedName name="PAGOEXTRA2016" localSheetId="36">#REF!</definedName>
    <definedName name="PAGOEXTRA2016" localSheetId="37">#REF!</definedName>
    <definedName name="PAGOEXTRA2016" localSheetId="60">#REF!</definedName>
    <definedName name="PAGOEXTRA2016" localSheetId="61">#REF!</definedName>
    <definedName name="PAGOEXTRA2016" localSheetId="130">#REF!</definedName>
    <definedName name="PAGOEXTRA2016" localSheetId="131">#REF!</definedName>
    <definedName name="PAGOEXTRA2016" localSheetId="132">#REF!</definedName>
    <definedName name="PAGOEXTRA2016" localSheetId="133">#REF!</definedName>
    <definedName name="PAGOEXTRA2016" localSheetId="134">#REF!</definedName>
    <definedName name="PAGOEXTRA2016" localSheetId="135">#REF!</definedName>
    <definedName name="PAGOEXTRA2016" localSheetId="128">#REF!</definedName>
    <definedName name="PAGOEXTRA2016" localSheetId="129">#REF!</definedName>
    <definedName name="PAGOEXTRA2016" localSheetId="50">#REF!</definedName>
    <definedName name="PAGOEXTRA2016" localSheetId="51">#REF!</definedName>
    <definedName name="PAGOEXTRA2016" localSheetId="72">#REF!</definedName>
    <definedName name="PAGOEXTRA2016" localSheetId="73">#REF!</definedName>
    <definedName name="PAGOEXTRA2016" localSheetId="103">#REF!</definedName>
    <definedName name="PAGOEXTRA2016" localSheetId="101">#REF!</definedName>
    <definedName name="PAGOEXTRA2016" localSheetId="102">#REF!</definedName>
    <definedName name="PAGOEXTRA2016" localSheetId="76">#REF!</definedName>
    <definedName name="PAGOEXTRA2016" localSheetId="77">#REF!</definedName>
    <definedName name="PAGOEXTRA2016" localSheetId="112">#REF!</definedName>
    <definedName name="PAGOEXTRA2016" localSheetId="113">#REF!</definedName>
    <definedName name="PAGOEXTRA2016" localSheetId="122">#REF!</definedName>
    <definedName name="PAGOEXTRA2016" localSheetId="123">#REF!</definedName>
    <definedName name="PAGOEXTRA2016" localSheetId="126">#REF!</definedName>
    <definedName name="PAGOEXTRA2016" localSheetId="127">#REF!</definedName>
    <definedName name="PAGOEXTRA2016" localSheetId="116">#REF!</definedName>
    <definedName name="PAGOEXTRA2016" localSheetId="117">#REF!</definedName>
    <definedName name="PAGOEXTRA2016" localSheetId="118">#REF!</definedName>
    <definedName name="PAGOEXTRA2016" localSheetId="119">#REF!</definedName>
    <definedName name="PAGOEXTRA2016" localSheetId="114">#REF!</definedName>
    <definedName name="PAGOEXTRA2016" localSheetId="115">#REF!</definedName>
    <definedName name="PAGOEXTRA2016" localSheetId="120">#REF!</definedName>
    <definedName name="PAGOEXTRA2016" localSheetId="121">#REF!</definedName>
    <definedName name="PAGOEXTRA2016" localSheetId="124">#REF!</definedName>
    <definedName name="PAGOEXTRA2016" localSheetId="125">#REF!</definedName>
    <definedName name="PAGOEXTRA2016">#REF!</definedName>
    <definedName name="PARTIDASPRESUPEUSTALES2017">'[29]PARTIDAS PRESUPUESTALES 4000'!$A$2:$O$40</definedName>
    <definedName name="PartidasPresupuestales2020" localSheetId="41">[25]PARTIDAPRESUPUESTAL2020!$C$3:$E$36</definedName>
    <definedName name="PartidasPresupuestales2020" localSheetId="40">[25]PARTIDAPRESUPUESTAL2020!$C$3:$E$36</definedName>
    <definedName name="PartidasPresupuestales2020" localSheetId="80">[25]PARTIDAPRESUPUESTAL2020!$C$3:$E$36</definedName>
    <definedName name="PartidasPresupuestales2020" localSheetId="81">[25]PARTIDAPRESUPUESTAL2020!$C$3:$E$36</definedName>
    <definedName name="PartidasPresupuestales2020" localSheetId="48">[25]PARTIDAPRESUPUESTAL2020!$C$3:$E$36</definedName>
    <definedName name="PartidasPresupuestales2020" localSheetId="49">[25]PARTIDAPRESUPUESTAL2020!$C$3:$E$36</definedName>
    <definedName name="PartidasPresupuestales2020" localSheetId="36">[25]PARTIDAPRESUPUESTAL2020!$C$3:$E$36</definedName>
    <definedName name="PartidasPresupuestales2020" localSheetId="37">[25]PARTIDAPRESUPUESTAL2020!$C$3:$E$36</definedName>
    <definedName name="PartidasPresupuestales2020" localSheetId="50">[25]PARTIDAPRESUPUESTAL2020!$C$3:$E$36</definedName>
    <definedName name="PartidasPresupuestales2020" localSheetId="51">[25]PARTIDAPRESUPUESTAL2020!$C$3:$E$36</definedName>
    <definedName name="PartidasPresupuestales2020" localSheetId="103">[25]PARTIDAPRESUPUESTAL2020!$C$3:$E$36</definedName>
    <definedName name="PartidasPresupuestales2020" localSheetId="112">[26]PARTIDAPRESUPUESTAL2020!$C$3:$E$36</definedName>
    <definedName name="PartidasPresupuestales2020" localSheetId="113">[26]PARTIDAPRESUPUESTAL2020!$C$3:$E$36</definedName>
    <definedName name="PartidasPresupuestales2020">[25]PARTIDAPRESUPUESTAL2020!$C$3:$E$36</definedName>
    <definedName name="PELANA" localSheetId="58">#REF!</definedName>
    <definedName name="PELANA" localSheetId="59">#REF!</definedName>
    <definedName name="PELANA" localSheetId="41">#REF!</definedName>
    <definedName name="PELANA" localSheetId="40">#REF!</definedName>
    <definedName name="PELANA" localSheetId="108">#REF!</definedName>
    <definedName name="PELANA" localSheetId="109">#REF!</definedName>
    <definedName name="PELANA" localSheetId="38">#REF!</definedName>
    <definedName name="PELANA" localSheetId="39">#REF!</definedName>
    <definedName name="PELANA" localSheetId="106">#REF!</definedName>
    <definedName name="PELANA" localSheetId="107">#REF!</definedName>
    <definedName name="PELANA" localSheetId="110">#REF!</definedName>
    <definedName name="PELANA" localSheetId="111">#REF!</definedName>
    <definedName name="PELANA" localSheetId="66">#REF!</definedName>
    <definedName name="PELANA" localSheetId="67">#REF!</definedName>
    <definedName name="PELANA" localSheetId="89">#REF!</definedName>
    <definedName name="PELANA" localSheetId="90">#REF!</definedName>
    <definedName name="PELANA" localSheetId="91">#REF!</definedName>
    <definedName name="PELANA" localSheetId="92">#REF!</definedName>
    <definedName name="PELANA" localSheetId="80">#REF!</definedName>
    <definedName name="PELANA" localSheetId="81">#REF!</definedName>
    <definedName name="PELANA" localSheetId="82">#REF!</definedName>
    <definedName name="PELANA" localSheetId="83">#REF!</definedName>
    <definedName name="PELANA" localSheetId="104">#REF!</definedName>
    <definedName name="PELANA" localSheetId="105">#REF!</definedName>
    <definedName name="PELANA" localSheetId="54">#REF!</definedName>
    <definedName name="PELANA" localSheetId="55">#REF!</definedName>
    <definedName name="PELANA" localSheetId="75">#REF!</definedName>
    <definedName name="PELANA" localSheetId="74">#REF!</definedName>
    <definedName name="PELANA" localSheetId="48">#REF!</definedName>
    <definedName name="PELANA" localSheetId="49">#REF!</definedName>
    <definedName name="PELANA" localSheetId="36">#REF!</definedName>
    <definedName name="PELANA" localSheetId="37">#REF!</definedName>
    <definedName name="PELANA" localSheetId="60">#REF!</definedName>
    <definedName name="PELANA" localSheetId="61">#REF!</definedName>
    <definedName name="PELANA" localSheetId="130">#REF!</definedName>
    <definedName name="PELANA" localSheetId="131">#REF!</definedName>
    <definedName name="PELANA" localSheetId="132">#REF!</definedName>
    <definedName name="PELANA" localSheetId="133">#REF!</definedName>
    <definedName name="PELANA" localSheetId="134">#REF!</definedName>
    <definedName name="PELANA" localSheetId="135">#REF!</definedName>
    <definedName name="PELANA" localSheetId="128">#REF!</definedName>
    <definedName name="PELANA" localSheetId="129">#REF!</definedName>
    <definedName name="PELANA" localSheetId="50">#REF!</definedName>
    <definedName name="PELANA" localSheetId="51">#REF!</definedName>
    <definedName name="PELANA" localSheetId="72">#REF!</definedName>
    <definedName name="PELANA" localSheetId="73">#REF!</definedName>
    <definedName name="PELANA" localSheetId="103">#REF!</definedName>
    <definedName name="PELANA" localSheetId="101">#REF!</definedName>
    <definedName name="PELANA" localSheetId="102">#REF!</definedName>
    <definedName name="PELANA" localSheetId="76">#REF!</definedName>
    <definedName name="PELANA" localSheetId="77">#REF!</definedName>
    <definedName name="PELANA" localSheetId="112">#REF!</definedName>
    <definedName name="PELANA" localSheetId="113">#REF!</definedName>
    <definedName name="PELANA" localSheetId="122">#REF!</definedName>
    <definedName name="PELANA" localSheetId="123">#REF!</definedName>
    <definedName name="PELANA" localSheetId="126">#REF!</definedName>
    <definedName name="PELANA" localSheetId="127">#REF!</definedName>
    <definedName name="PELANA" localSheetId="116">#REF!</definedName>
    <definedName name="PELANA" localSheetId="117">#REF!</definedName>
    <definedName name="PELANA" localSheetId="118">#REF!</definedName>
    <definedName name="PELANA" localSheetId="119">#REF!</definedName>
    <definedName name="PELANA" localSheetId="114">#REF!</definedName>
    <definedName name="PELANA" localSheetId="115">#REF!</definedName>
    <definedName name="PELANA" localSheetId="120">#REF!</definedName>
    <definedName name="PELANA" localSheetId="121">#REF!</definedName>
    <definedName name="PELANA" localSheetId="124">#REF!</definedName>
    <definedName name="PELANA" localSheetId="125">#REF!</definedName>
    <definedName name="PELANA">#REF!</definedName>
    <definedName name="Periodo" localSheetId="58">#REF!</definedName>
    <definedName name="Periodo" localSheetId="59">#REF!</definedName>
    <definedName name="Periodo" localSheetId="108">#REF!</definedName>
    <definedName name="Periodo" localSheetId="109">#REF!</definedName>
    <definedName name="Periodo" localSheetId="38">#REF!</definedName>
    <definedName name="Periodo" localSheetId="39">#REF!</definedName>
    <definedName name="Periodo" localSheetId="106">#REF!</definedName>
    <definedName name="Periodo" localSheetId="107">#REF!</definedName>
    <definedName name="Periodo" localSheetId="110">#REF!</definedName>
    <definedName name="Periodo" localSheetId="111">#REF!</definedName>
    <definedName name="Periodo" localSheetId="66">#REF!</definedName>
    <definedName name="Periodo" localSheetId="67">#REF!</definedName>
    <definedName name="Periodo" localSheetId="89">#REF!</definedName>
    <definedName name="Periodo" localSheetId="90">#REF!</definedName>
    <definedName name="Periodo" localSheetId="91">#REF!</definedName>
    <definedName name="Periodo" localSheetId="92">#REF!</definedName>
    <definedName name="Periodo" localSheetId="104">#REF!</definedName>
    <definedName name="Periodo" localSheetId="105">#REF!</definedName>
    <definedName name="Periodo" localSheetId="75">#REF!</definedName>
    <definedName name="Periodo" localSheetId="74">#REF!</definedName>
    <definedName name="Periodo" localSheetId="60">#REF!</definedName>
    <definedName name="Periodo" localSheetId="61">#REF!</definedName>
    <definedName name="Periodo" localSheetId="130">#REF!</definedName>
    <definedName name="Periodo" localSheetId="131">#REF!</definedName>
    <definedName name="Periodo" localSheetId="132">#REF!</definedName>
    <definedName name="Periodo" localSheetId="133">#REF!</definedName>
    <definedName name="Periodo" localSheetId="134">#REF!</definedName>
    <definedName name="Periodo" localSheetId="135">#REF!</definedName>
    <definedName name="Periodo" localSheetId="128">#REF!</definedName>
    <definedName name="Periodo" localSheetId="129">#REF!</definedName>
    <definedName name="Periodo" localSheetId="72">#REF!</definedName>
    <definedName name="Periodo" localSheetId="73">#REF!</definedName>
    <definedName name="Periodo" localSheetId="103">#REF!</definedName>
    <definedName name="Periodo" localSheetId="101">#REF!</definedName>
    <definedName name="Periodo" localSheetId="102">#REF!</definedName>
    <definedName name="Periodo" localSheetId="112">#REF!</definedName>
    <definedName name="Periodo" localSheetId="113">#REF!</definedName>
    <definedName name="Periodo" localSheetId="122">#REF!</definedName>
    <definedName name="Periodo" localSheetId="123">#REF!</definedName>
    <definedName name="Periodo" localSheetId="126">#REF!</definedName>
    <definedName name="Periodo" localSheetId="127">#REF!</definedName>
    <definedName name="Periodo" localSheetId="116">#REF!</definedName>
    <definedName name="Periodo" localSheetId="117">#REF!</definedName>
    <definedName name="Periodo" localSheetId="118">#REF!</definedName>
    <definedName name="Periodo" localSheetId="119">#REF!</definedName>
    <definedName name="Periodo" localSheetId="114">#REF!</definedName>
    <definedName name="Periodo" localSheetId="115">#REF!</definedName>
    <definedName name="Periodo" localSheetId="120">#REF!</definedName>
    <definedName name="Periodo" localSheetId="121">#REF!</definedName>
    <definedName name="Periodo" localSheetId="124">#REF!</definedName>
    <definedName name="Periodo" localSheetId="125">#REF!</definedName>
    <definedName name="Periodo">#REF!</definedName>
    <definedName name="periodos" localSheetId="58">#REF!</definedName>
    <definedName name="periodos" localSheetId="59">#REF!</definedName>
    <definedName name="periodos" localSheetId="108">#REF!</definedName>
    <definedName name="periodos" localSheetId="109">#REF!</definedName>
    <definedName name="periodos" localSheetId="38">#REF!</definedName>
    <definedName name="periodos" localSheetId="39">#REF!</definedName>
    <definedName name="periodos" localSheetId="106">#REF!</definedName>
    <definedName name="periodos" localSheetId="107">#REF!</definedName>
    <definedName name="periodos" localSheetId="110">#REF!</definedName>
    <definedName name="periodos" localSheetId="111">#REF!</definedName>
    <definedName name="periodos" localSheetId="66">#REF!</definedName>
    <definedName name="periodos" localSheetId="67">#REF!</definedName>
    <definedName name="periodos" localSheetId="89">#REF!</definedName>
    <definedName name="periodos" localSheetId="90">#REF!</definedName>
    <definedName name="periodos" localSheetId="91">#REF!</definedName>
    <definedName name="periodos" localSheetId="92">#REF!</definedName>
    <definedName name="periodos" localSheetId="104">#REF!</definedName>
    <definedName name="periodos" localSheetId="105">#REF!</definedName>
    <definedName name="periodos" localSheetId="75">#REF!</definedName>
    <definedName name="periodos" localSheetId="74">#REF!</definedName>
    <definedName name="periodos" localSheetId="60">#REF!</definedName>
    <definedName name="periodos" localSheetId="61">#REF!</definedName>
    <definedName name="periodos" localSheetId="130">#REF!</definedName>
    <definedName name="periodos" localSheetId="131">#REF!</definedName>
    <definedName name="periodos" localSheetId="132">#REF!</definedName>
    <definedName name="periodos" localSheetId="133">#REF!</definedName>
    <definedName name="periodos" localSheetId="134">#REF!</definedName>
    <definedName name="periodos" localSheetId="135">#REF!</definedName>
    <definedName name="periodos" localSheetId="128">#REF!</definedName>
    <definedName name="periodos" localSheetId="129">#REF!</definedName>
    <definedName name="periodos" localSheetId="72">#REF!</definedName>
    <definedName name="periodos" localSheetId="73">#REF!</definedName>
    <definedName name="periodos" localSheetId="103">#REF!</definedName>
    <definedName name="periodos" localSheetId="101">#REF!</definedName>
    <definedName name="periodos" localSheetId="102">#REF!</definedName>
    <definedName name="periodos" localSheetId="112">#REF!</definedName>
    <definedName name="periodos" localSheetId="113">#REF!</definedName>
    <definedName name="periodos" localSheetId="122">#REF!</definedName>
    <definedName name="periodos" localSheetId="123">#REF!</definedName>
    <definedName name="periodos" localSheetId="126">#REF!</definedName>
    <definedName name="periodos" localSheetId="127">#REF!</definedName>
    <definedName name="periodos" localSheetId="116">#REF!</definedName>
    <definedName name="periodos" localSheetId="117">#REF!</definedName>
    <definedName name="periodos" localSheetId="118">#REF!</definedName>
    <definedName name="periodos" localSheetId="119">#REF!</definedName>
    <definedName name="periodos" localSheetId="114">#REF!</definedName>
    <definedName name="periodos" localSheetId="115">#REF!</definedName>
    <definedName name="periodos" localSheetId="120">#REF!</definedName>
    <definedName name="periodos" localSheetId="121">#REF!</definedName>
    <definedName name="periodos" localSheetId="124">#REF!</definedName>
    <definedName name="periodos" localSheetId="125">#REF!</definedName>
    <definedName name="periodos">#REF!</definedName>
    <definedName name="piramidacion2020">'[6]PREVISION SALARIAL AGUINALDO'!$B$5:$AR$423</definedName>
    <definedName name="plantilla" localSheetId="103">[14]prueba!$A$1:$F$765</definedName>
    <definedName name="plantilla">[14]prueba!$A$1:$F$765</definedName>
    <definedName name="PORCENTAJECOMPENSACIONES" localSheetId="58">#REF!</definedName>
    <definedName name="PORCENTAJECOMPENSACIONES" localSheetId="59">#REF!</definedName>
    <definedName name="PORCENTAJECOMPENSACIONES" localSheetId="41">#REF!</definedName>
    <definedName name="PORCENTAJECOMPENSACIONES" localSheetId="40">#REF!</definedName>
    <definedName name="PORCENTAJECOMPENSACIONES" localSheetId="108">#REF!</definedName>
    <definedName name="PORCENTAJECOMPENSACIONES" localSheetId="109">#REF!</definedName>
    <definedName name="PORCENTAJECOMPENSACIONES" localSheetId="38">#REF!</definedName>
    <definedName name="PORCENTAJECOMPENSACIONES" localSheetId="39">#REF!</definedName>
    <definedName name="PORCENTAJECOMPENSACIONES" localSheetId="106">#REF!</definedName>
    <definedName name="PORCENTAJECOMPENSACIONES" localSheetId="107">#REF!</definedName>
    <definedName name="PORCENTAJECOMPENSACIONES" localSheetId="110">#REF!</definedName>
    <definedName name="PORCENTAJECOMPENSACIONES" localSheetId="111">#REF!</definedName>
    <definedName name="PORCENTAJECOMPENSACIONES" localSheetId="66">#REF!</definedName>
    <definedName name="PORCENTAJECOMPENSACIONES" localSheetId="67">#REF!</definedName>
    <definedName name="PORCENTAJECOMPENSACIONES" localSheetId="89">#REF!</definedName>
    <definedName name="PORCENTAJECOMPENSACIONES" localSheetId="90">#REF!</definedName>
    <definedName name="PORCENTAJECOMPENSACIONES" localSheetId="91">#REF!</definedName>
    <definedName name="PORCENTAJECOMPENSACIONES" localSheetId="92">#REF!</definedName>
    <definedName name="PORCENTAJECOMPENSACIONES" localSheetId="80">#REF!</definedName>
    <definedName name="PORCENTAJECOMPENSACIONES" localSheetId="81">#REF!</definedName>
    <definedName name="PORCENTAJECOMPENSACIONES" localSheetId="82">#REF!</definedName>
    <definedName name="PORCENTAJECOMPENSACIONES" localSheetId="83">#REF!</definedName>
    <definedName name="PORCENTAJECOMPENSACIONES" localSheetId="104">#REF!</definedName>
    <definedName name="PORCENTAJECOMPENSACIONES" localSheetId="105">#REF!</definedName>
    <definedName name="PORCENTAJECOMPENSACIONES" localSheetId="54">#REF!</definedName>
    <definedName name="PORCENTAJECOMPENSACIONES" localSheetId="55">#REF!</definedName>
    <definedName name="PORCENTAJECOMPENSACIONES" localSheetId="75">#REF!</definedName>
    <definedName name="PORCENTAJECOMPENSACIONES" localSheetId="74">#REF!</definedName>
    <definedName name="PORCENTAJECOMPENSACIONES" localSheetId="48">#REF!</definedName>
    <definedName name="PORCENTAJECOMPENSACIONES" localSheetId="49">#REF!</definedName>
    <definedName name="PORCENTAJECOMPENSACIONES" localSheetId="36">#REF!</definedName>
    <definedName name="PORCENTAJECOMPENSACIONES" localSheetId="37">#REF!</definedName>
    <definedName name="PORCENTAJECOMPENSACIONES" localSheetId="60">#REF!</definedName>
    <definedName name="PORCENTAJECOMPENSACIONES" localSheetId="61">#REF!</definedName>
    <definedName name="PORCENTAJECOMPENSACIONES" localSheetId="130">#REF!</definedName>
    <definedName name="PORCENTAJECOMPENSACIONES" localSheetId="131">#REF!</definedName>
    <definedName name="PORCENTAJECOMPENSACIONES" localSheetId="132">#REF!</definedName>
    <definedName name="PORCENTAJECOMPENSACIONES" localSheetId="133">#REF!</definedName>
    <definedName name="PORCENTAJECOMPENSACIONES" localSheetId="134">#REF!</definedName>
    <definedName name="PORCENTAJECOMPENSACIONES" localSheetId="135">#REF!</definedName>
    <definedName name="PORCENTAJECOMPENSACIONES" localSheetId="128">#REF!</definedName>
    <definedName name="PORCENTAJECOMPENSACIONES" localSheetId="129">#REF!</definedName>
    <definedName name="PORCENTAJECOMPENSACIONES" localSheetId="50">#REF!</definedName>
    <definedName name="PORCENTAJECOMPENSACIONES" localSheetId="51">#REF!</definedName>
    <definedName name="PORCENTAJECOMPENSACIONES" localSheetId="72">#REF!</definedName>
    <definedName name="PORCENTAJECOMPENSACIONES" localSheetId="73">#REF!</definedName>
    <definedName name="PORCENTAJECOMPENSACIONES" localSheetId="103">#REF!</definedName>
    <definedName name="PORCENTAJECOMPENSACIONES" localSheetId="101">#REF!</definedName>
    <definedName name="PORCENTAJECOMPENSACIONES" localSheetId="102">#REF!</definedName>
    <definedName name="PORCENTAJECOMPENSACIONES" localSheetId="76">#REF!</definedName>
    <definedName name="PORCENTAJECOMPENSACIONES" localSheetId="77">#REF!</definedName>
    <definedName name="PORCENTAJECOMPENSACIONES" localSheetId="112">#REF!</definedName>
    <definedName name="PORCENTAJECOMPENSACIONES" localSheetId="113">#REF!</definedName>
    <definedName name="PORCENTAJECOMPENSACIONES" localSheetId="122">#REF!</definedName>
    <definedName name="PORCENTAJECOMPENSACIONES" localSheetId="123">#REF!</definedName>
    <definedName name="PORCENTAJECOMPENSACIONES" localSheetId="126">#REF!</definedName>
    <definedName name="PORCENTAJECOMPENSACIONES" localSheetId="127">#REF!</definedName>
    <definedName name="PORCENTAJECOMPENSACIONES" localSheetId="116">#REF!</definedName>
    <definedName name="PORCENTAJECOMPENSACIONES" localSheetId="117">#REF!</definedName>
    <definedName name="PORCENTAJECOMPENSACIONES" localSheetId="118">#REF!</definedName>
    <definedName name="PORCENTAJECOMPENSACIONES" localSheetId="119">#REF!</definedName>
    <definedName name="PORCENTAJECOMPENSACIONES" localSheetId="114">#REF!</definedName>
    <definedName name="PORCENTAJECOMPENSACIONES" localSheetId="115">#REF!</definedName>
    <definedName name="PORCENTAJECOMPENSACIONES" localSheetId="120">#REF!</definedName>
    <definedName name="PORCENTAJECOMPENSACIONES" localSheetId="121">#REF!</definedName>
    <definedName name="PORCENTAJECOMPENSACIONES" localSheetId="124">#REF!</definedName>
    <definedName name="PORCENTAJECOMPENSACIONES" localSheetId="125">#REF!</definedName>
    <definedName name="PORCENTAJECOMPENSACIONES">#REF!</definedName>
    <definedName name="presupuesto" localSheetId="103">'[31]ene-dic'!$A$1:$AB$865</definedName>
    <definedName name="presupuesto">'[31]ene-dic'!$A$1:$AB$865</definedName>
    <definedName name="priE" localSheetId="58">#REF!</definedName>
    <definedName name="priE" localSheetId="59">#REF!</definedName>
    <definedName name="priE" localSheetId="41">#REF!</definedName>
    <definedName name="priE" localSheetId="40">#REF!</definedName>
    <definedName name="priE" localSheetId="108">#REF!</definedName>
    <definedName name="priE" localSheetId="109">#REF!</definedName>
    <definedName name="priE" localSheetId="38">#REF!</definedName>
    <definedName name="priE" localSheetId="39">#REF!</definedName>
    <definedName name="priE" localSheetId="106">#REF!</definedName>
    <definedName name="priE" localSheetId="107">#REF!</definedName>
    <definedName name="priE" localSheetId="110">#REF!</definedName>
    <definedName name="priE" localSheetId="111">#REF!</definedName>
    <definedName name="priE" localSheetId="66">#REF!</definedName>
    <definedName name="priE" localSheetId="67">#REF!</definedName>
    <definedName name="priE" localSheetId="89">#REF!</definedName>
    <definedName name="priE" localSheetId="90">#REF!</definedName>
    <definedName name="priE" localSheetId="91">#REF!</definedName>
    <definedName name="priE" localSheetId="92">#REF!</definedName>
    <definedName name="priE" localSheetId="80">#REF!</definedName>
    <definedName name="priE" localSheetId="81">#REF!</definedName>
    <definedName name="priE" localSheetId="82">#REF!</definedName>
    <definedName name="priE" localSheetId="83">#REF!</definedName>
    <definedName name="priE" localSheetId="104">#REF!</definedName>
    <definedName name="priE" localSheetId="105">#REF!</definedName>
    <definedName name="priE" localSheetId="54">#REF!</definedName>
    <definedName name="priE" localSheetId="55">#REF!</definedName>
    <definedName name="priE" localSheetId="75">#REF!</definedName>
    <definedName name="priE" localSheetId="74">#REF!</definedName>
    <definedName name="priE" localSheetId="48">#REF!</definedName>
    <definedName name="priE" localSheetId="49">#REF!</definedName>
    <definedName name="priE" localSheetId="36">#REF!</definedName>
    <definedName name="priE" localSheetId="37">#REF!</definedName>
    <definedName name="priE" localSheetId="60">#REF!</definedName>
    <definedName name="priE" localSheetId="61">#REF!</definedName>
    <definedName name="priE" localSheetId="130">#REF!</definedName>
    <definedName name="priE" localSheetId="131">#REF!</definedName>
    <definedName name="priE" localSheetId="132">#REF!</definedName>
    <definedName name="priE" localSheetId="133">#REF!</definedName>
    <definedName name="priE" localSheetId="134">#REF!</definedName>
    <definedName name="priE" localSheetId="135">#REF!</definedName>
    <definedName name="priE" localSheetId="128">#REF!</definedName>
    <definedName name="priE" localSheetId="129">#REF!</definedName>
    <definedName name="priE" localSheetId="50">#REF!</definedName>
    <definedName name="priE" localSheetId="51">#REF!</definedName>
    <definedName name="priE" localSheetId="72">#REF!</definedName>
    <definedName name="priE" localSheetId="73">#REF!</definedName>
    <definedName name="priE" localSheetId="103">#REF!</definedName>
    <definedName name="priE" localSheetId="101">#REF!</definedName>
    <definedName name="priE" localSheetId="102">#REF!</definedName>
    <definedName name="priE" localSheetId="76">#REF!</definedName>
    <definedName name="priE" localSheetId="77">#REF!</definedName>
    <definedName name="priE" localSheetId="112">#REF!</definedName>
    <definedName name="priE" localSheetId="113">#REF!</definedName>
    <definedName name="priE" localSheetId="122">#REF!</definedName>
    <definedName name="priE" localSheetId="123">#REF!</definedName>
    <definedName name="priE" localSheetId="126">#REF!</definedName>
    <definedName name="priE" localSheetId="127">#REF!</definedName>
    <definedName name="priE" localSheetId="116">#REF!</definedName>
    <definedName name="priE" localSheetId="117">#REF!</definedName>
    <definedName name="priE" localSheetId="118">#REF!</definedName>
    <definedName name="priE" localSheetId="119">#REF!</definedName>
    <definedName name="priE" localSheetId="114">#REF!</definedName>
    <definedName name="priE" localSheetId="115">#REF!</definedName>
    <definedName name="priE" localSheetId="120">#REF!</definedName>
    <definedName name="priE" localSheetId="121">#REF!</definedName>
    <definedName name="priE" localSheetId="124">#REF!</definedName>
    <definedName name="priE" localSheetId="125">#REF!</definedName>
    <definedName name="priE">#REF!</definedName>
    <definedName name="quinquenios2011">[13]Quinquenios!$B$2:$D$42</definedName>
    <definedName name="QUINQUENIOS2014_2015">[9]Quinquenios!$B$2:$D$42</definedName>
    <definedName name="RangoEmpleado" localSheetId="58">#REF!</definedName>
    <definedName name="RangoEmpleado" localSheetId="59">#REF!</definedName>
    <definedName name="RangoEmpleado" localSheetId="41">#REF!</definedName>
    <definedName name="RangoEmpleado" localSheetId="40">#REF!</definedName>
    <definedName name="RangoEmpleado" localSheetId="108">#REF!</definedName>
    <definedName name="RangoEmpleado" localSheetId="109">#REF!</definedName>
    <definedName name="RangoEmpleado" localSheetId="38">#REF!</definedName>
    <definedName name="RangoEmpleado" localSheetId="39">#REF!</definedName>
    <definedName name="RangoEmpleado" localSheetId="106">#REF!</definedName>
    <definedName name="RangoEmpleado" localSheetId="107">#REF!</definedName>
    <definedName name="RangoEmpleado" localSheetId="110">#REF!</definedName>
    <definedName name="RangoEmpleado" localSheetId="111">#REF!</definedName>
    <definedName name="RangoEmpleado" localSheetId="66">#REF!</definedName>
    <definedName name="RangoEmpleado" localSheetId="67">#REF!</definedName>
    <definedName name="RangoEmpleado" localSheetId="89">#REF!</definedName>
    <definedName name="RangoEmpleado" localSheetId="90">#REF!</definedName>
    <definedName name="RangoEmpleado" localSheetId="91">#REF!</definedName>
    <definedName name="RangoEmpleado" localSheetId="92">#REF!</definedName>
    <definedName name="RangoEmpleado" localSheetId="80">#REF!</definedName>
    <definedName name="RangoEmpleado" localSheetId="81">#REF!</definedName>
    <definedName name="RangoEmpleado" localSheetId="82">#REF!</definedName>
    <definedName name="RangoEmpleado" localSheetId="83">#REF!</definedName>
    <definedName name="RangoEmpleado" localSheetId="104">#REF!</definedName>
    <definedName name="RangoEmpleado" localSheetId="105">#REF!</definedName>
    <definedName name="RangoEmpleado" localSheetId="54">#REF!</definedName>
    <definedName name="RangoEmpleado" localSheetId="55">#REF!</definedName>
    <definedName name="RangoEmpleado" localSheetId="75">#REF!</definedName>
    <definedName name="RangoEmpleado" localSheetId="74">#REF!</definedName>
    <definedName name="RangoEmpleado" localSheetId="48">#REF!</definedName>
    <definedName name="RangoEmpleado" localSheetId="49">#REF!</definedName>
    <definedName name="RangoEmpleado" localSheetId="36">#REF!</definedName>
    <definedName name="RangoEmpleado" localSheetId="37">#REF!</definedName>
    <definedName name="RangoEmpleado" localSheetId="60">#REF!</definedName>
    <definedName name="RangoEmpleado" localSheetId="61">#REF!</definedName>
    <definedName name="RangoEmpleado" localSheetId="130">#REF!</definedName>
    <definedName name="RangoEmpleado" localSheetId="131">#REF!</definedName>
    <definedName name="RangoEmpleado" localSheetId="132">#REF!</definedName>
    <definedName name="RangoEmpleado" localSheetId="133">#REF!</definedName>
    <definedName name="RangoEmpleado" localSheetId="134">#REF!</definedName>
    <definedName name="RangoEmpleado" localSheetId="135">#REF!</definedName>
    <definedName name="RangoEmpleado" localSheetId="128">#REF!</definedName>
    <definedName name="RangoEmpleado" localSheetId="129">#REF!</definedName>
    <definedName name="RangoEmpleado" localSheetId="50">#REF!</definedName>
    <definedName name="RangoEmpleado" localSheetId="51">#REF!</definedName>
    <definedName name="RangoEmpleado" localSheetId="72">#REF!</definedName>
    <definedName name="RangoEmpleado" localSheetId="73">#REF!</definedName>
    <definedName name="RangoEmpleado" localSheetId="103">#REF!</definedName>
    <definedName name="RangoEmpleado" localSheetId="101">#REF!</definedName>
    <definedName name="RangoEmpleado" localSheetId="102">#REF!</definedName>
    <definedName name="RangoEmpleado" localSheetId="76">#REF!</definedName>
    <definedName name="RangoEmpleado" localSheetId="77">#REF!</definedName>
    <definedName name="RangoEmpleado" localSheetId="112">#REF!</definedName>
    <definedName name="RangoEmpleado" localSheetId="113">#REF!</definedName>
    <definedName name="RangoEmpleado" localSheetId="122">#REF!</definedName>
    <definedName name="RangoEmpleado" localSheetId="123">#REF!</definedName>
    <definedName name="RangoEmpleado" localSheetId="126">#REF!</definedName>
    <definedName name="RangoEmpleado" localSheetId="127">#REF!</definedName>
    <definedName name="RangoEmpleado" localSheetId="116">#REF!</definedName>
    <definedName name="RangoEmpleado" localSheetId="117">#REF!</definedName>
    <definedName name="RangoEmpleado" localSheetId="118">#REF!</definedName>
    <definedName name="RangoEmpleado" localSheetId="119">#REF!</definedName>
    <definedName name="RangoEmpleado" localSheetId="114">#REF!</definedName>
    <definedName name="RangoEmpleado" localSheetId="115">#REF!</definedName>
    <definedName name="RangoEmpleado" localSheetId="120">#REF!</definedName>
    <definedName name="RangoEmpleado" localSheetId="121">#REF!</definedName>
    <definedName name="RangoEmpleado" localSheetId="124">#REF!</definedName>
    <definedName name="RangoEmpleado" localSheetId="125">#REF!</definedName>
    <definedName name="RangoEmpleado">#REF!</definedName>
    <definedName name="recategorizaciones2017" localSheetId="58">#REF!</definedName>
    <definedName name="recategorizaciones2017" localSheetId="59">#REF!</definedName>
    <definedName name="recategorizaciones2017" localSheetId="41">#REF!</definedName>
    <definedName name="recategorizaciones2017" localSheetId="40">#REF!</definedName>
    <definedName name="recategorizaciones2017" localSheetId="108">#REF!</definedName>
    <definedName name="recategorizaciones2017" localSheetId="109">#REF!</definedName>
    <definedName name="recategorizaciones2017" localSheetId="38">#REF!</definedName>
    <definedName name="recategorizaciones2017" localSheetId="39">#REF!</definedName>
    <definedName name="recategorizaciones2017" localSheetId="106">#REF!</definedName>
    <definedName name="recategorizaciones2017" localSheetId="107">#REF!</definedName>
    <definedName name="recategorizaciones2017" localSheetId="110">#REF!</definedName>
    <definedName name="recategorizaciones2017" localSheetId="111">#REF!</definedName>
    <definedName name="recategorizaciones2017" localSheetId="66">#REF!</definedName>
    <definedName name="recategorizaciones2017" localSheetId="67">#REF!</definedName>
    <definedName name="recategorizaciones2017" localSheetId="89">#REF!</definedName>
    <definedName name="recategorizaciones2017" localSheetId="90">#REF!</definedName>
    <definedName name="recategorizaciones2017" localSheetId="91">#REF!</definedName>
    <definedName name="recategorizaciones2017" localSheetId="92">#REF!</definedName>
    <definedName name="recategorizaciones2017" localSheetId="80">#REF!</definedName>
    <definedName name="recategorizaciones2017" localSheetId="81">#REF!</definedName>
    <definedName name="recategorizaciones2017" localSheetId="82">#REF!</definedName>
    <definedName name="recategorizaciones2017" localSheetId="83">#REF!</definedName>
    <definedName name="recategorizaciones2017" localSheetId="104">#REF!</definedName>
    <definedName name="recategorizaciones2017" localSheetId="105">#REF!</definedName>
    <definedName name="recategorizaciones2017" localSheetId="54">#REF!</definedName>
    <definedName name="recategorizaciones2017" localSheetId="55">#REF!</definedName>
    <definedName name="recategorizaciones2017" localSheetId="75">#REF!</definedName>
    <definedName name="recategorizaciones2017" localSheetId="74">#REF!</definedName>
    <definedName name="recategorizaciones2017" localSheetId="48">#REF!</definedName>
    <definedName name="recategorizaciones2017" localSheetId="49">#REF!</definedName>
    <definedName name="recategorizaciones2017" localSheetId="36">#REF!</definedName>
    <definedName name="recategorizaciones2017" localSheetId="37">#REF!</definedName>
    <definedName name="recategorizaciones2017" localSheetId="60">#REF!</definedName>
    <definedName name="recategorizaciones2017" localSheetId="61">#REF!</definedName>
    <definedName name="recategorizaciones2017" localSheetId="130">#REF!</definedName>
    <definedName name="recategorizaciones2017" localSheetId="131">#REF!</definedName>
    <definedName name="recategorizaciones2017" localSheetId="132">#REF!</definedName>
    <definedName name="recategorizaciones2017" localSheetId="133">#REF!</definedName>
    <definedName name="recategorizaciones2017" localSheetId="134">#REF!</definedName>
    <definedName name="recategorizaciones2017" localSheetId="135">#REF!</definedName>
    <definedName name="recategorizaciones2017" localSheetId="128">#REF!</definedName>
    <definedName name="recategorizaciones2017" localSheetId="129">#REF!</definedName>
    <definedName name="recategorizaciones2017" localSheetId="50">#REF!</definedName>
    <definedName name="recategorizaciones2017" localSheetId="51">#REF!</definedName>
    <definedName name="recategorizaciones2017" localSheetId="72">#REF!</definedName>
    <definedName name="recategorizaciones2017" localSheetId="73">#REF!</definedName>
    <definedName name="recategorizaciones2017" localSheetId="103">#REF!</definedName>
    <definedName name="recategorizaciones2017" localSheetId="101">#REF!</definedName>
    <definedName name="recategorizaciones2017" localSheetId="102">#REF!</definedName>
    <definedName name="recategorizaciones2017" localSheetId="76">#REF!</definedName>
    <definedName name="recategorizaciones2017" localSheetId="77">#REF!</definedName>
    <definedName name="recategorizaciones2017" localSheetId="112">#REF!</definedName>
    <definedName name="recategorizaciones2017" localSheetId="113">#REF!</definedName>
    <definedName name="recategorizaciones2017" localSheetId="122">#REF!</definedName>
    <definedName name="recategorizaciones2017" localSheetId="123">#REF!</definedName>
    <definedName name="recategorizaciones2017" localSheetId="126">#REF!</definedName>
    <definedName name="recategorizaciones2017" localSheetId="127">#REF!</definedName>
    <definedName name="recategorizaciones2017" localSheetId="116">#REF!</definedName>
    <definedName name="recategorizaciones2017" localSheetId="117">#REF!</definedName>
    <definedName name="recategorizaciones2017" localSheetId="118">#REF!</definedName>
    <definedName name="recategorizaciones2017" localSheetId="119">#REF!</definedName>
    <definedName name="recategorizaciones2017" localSheetId="114">#REF!</definedName>
    <definedName name="recategorizaciones2017" localSheetId="115">#REF!</definedName>
    <definedName name="recategorizaciones2017" localSheetId="120">#REF!</definedName>
    <definedName name="recategorizaciones2017" localSheetId="121">#REF!</definedName>
    <definedName name="recategorizaciones2017" localSheetId="124">#REF!</definedName>
    <definedName name="recategorizaciones2017" localSheetId="125">#REF!</definedName>
    <definedName name="recategorizaciones2017">#REF!</definedName>
    <definedName name="REDUCCIONCOMPENSACIONES" localSheetId="58">#REF!</definedName>
    <definedName name="REDUCCIONCOMPENSACIONES" localSheetId="59">#REF!</definedName>
    <definedName name="REDUCCIONCOMPENSACIONES" localSheetId="41">#REF!</definedName>
    <definedName name="REDUCCIONCOMPENSACIONES" localSheetId="40">#REF!</definedName>
    <definedName name="REDUCCIONCOMPENSACIONES" localSheetId="108">#REF!</definedName>
    <definedName name="REDUCCIONCOMPENSACIONES" localSheetId="109">#REF!</definedName>
    <definedName name="REDUCCIONCOMPENSACIONES" localSheetId="38">#REF!</definedName>
    <definedName name="REDUCCIONCOMPENSACIONES" localSheetId="39">#REF!</definedName>
    <definedName name="REDUCCIONCOMPENSACIONES" localSheetId="106">#REF!</definedName>
    <definedName name="REDUCCIONCOMPENSACIONES" localSheetId="107">#REF!</definedName>
    <definedName name="REDUCCIONCOMPENSACIONES" localSheetId="110">#REF!</definedName>
    <definedName name="REDUCCIONCOMPENSACIONES" localSheetId="111">#REF!</definedName>
    <definedName name="REDUCCIONCOMPENSACIONES" localSheetId="66">#REF!</definedName>
    <definedName name="REDUCCIONCOMPENSACIONES" localSheetId="67">#REF!</definedName>
    <definedName name="REDUCCIONCOMPENSACIONES" localSheetId="89">#REF!</definedName>
    <definedName name="REDUCCIONCOMPENSACIONES" localSheetId="90">#REF!</definedName>
    <definedName name="REDUCCIONCOMPENSACIONES" localSheetId="91">#REF!</definedName>
    <definedName name="REDUCCIONCOMPENSACIONES" localSheetId="92">#REF!</definedName>
    <definedName name="REDUCCIONCOMPENSACIONES" localSheetId="80">#REF!</definedName>
    <definedName name="REDUCCIONCOMPENSACIONES" localSheetId="81">#REF!</definedName>
    <definedName name="REDUCCIONCOMPENSACIONES" localSheetId="82">#REF!</definedName>
    <definedName name="REDUCCIONCOMPENSACIONES" localSheetId="83">#REF!</definedName>
    <definedName name="REDUCCIONCOMPENSACIONES" localSheetId="104">#REF!</definedName>
    <definedName name="REDUCCIONCOMPENSACIONES" localSheetId="105">#REF!</definedName>
    <definedName name="REDUCCIONCOMPENSACIONES" localSheetId="54">#REF!</definedName>
    <definedName name="REDUCCIONCOMPENSACIONES" localSheetId="55">#REF!</definedName>
    <definedName name="REDUCCIONCOMPENSACIONES" localSheetId="75">#REF!</definedName>
    <definedName name="REDUCCIONCOMPENSACIONES" localSheetId="74">#REF!</definedName>
    <definedName name="REDUCCIONCOMPENSACIONES" localSheetId="48">#REF!</definedName>
    <definedName name="REDUCCIONCOMPENSACIONES" localSheetId="49">#REF!</definedName>
    <definedName name="REDUCCIONCOMPENSACIONES" localSheetId="36">#REF!</definedName>
    <definedName name="REDUCCIONCOMPENSACIONES" localSheetId="37">#REF!</definedName>
    <definedName name="REDUCCIONCOMPENSACIONES" localSheetId="60">#REF!</definedName>
    <definedName name="REDUCCIONCOMPENSACIONES" localSheetId="61">#REF!</definedName>
    <definedName name="REDUCCIONCOMPENSACIONES" localSheetId="130">#REF!</definedName>
    <definedName name="REDUCCIONCOMPENSACIONES" localSheetId="131">#REF!</definedName>
    <definedName name="REDUCCIONCOMPENSACIONES" localSheetId="132">#REF!</definedName>
    <definedName name="REDUCCIONCOMPENSACIONES" localSheetId="133">#REF!</definedName>
    <definedName name="REDUCCIONCOMPENSACIONES" localSheetId="134">#REF!</definedName>
    <definedName name="REDUCCIONCOMPENSACIONES" localSheetId="135">#REF!</definedName>
    <definedName name="REDUCCIONCOMPENSACIONES" localSheetId="128">#REF!</definedName>
    <definedName name="REDUCCIONCOMPENSACIONES" localSheetId="129">#REF!</definedName>
    <definedName name="REDUCCIONCOMPENSACIONES" localSheetId="50">#REF!</definedName>
    <definedName name="REDUCCIONCOMPENSACIONES" localSheetId="51">#REF!</definedName>
    <definedName name="REDUCCIONCOMPENSACIONES" localSheetId="72">#REF!</definedName>
    <definedName name="REDUCCIONCOMPENSACIONES" localSheetId="73">#REF!</definedName>
    <definedName name="REDUCCIONCOMPENSACIONES" localSheetId="103">#REF!</definedName>
    <definedName name="REDUCCIONCOMPENSACIONES" localSheetId="101">#REF!</definedName>
    <definedName name="REDUCCIONCOMPENSACIONES" localSheetId="102">#REF!</definedName>
    <definedName name="REDUCCIONCOMPENSACIONES" localSheetId="76">#REF!</definedName>
    <definedName name="REDUCCIONCOMPENSACIONES" localSheetId="77">#REF!</definedName>
    <definedName name="REDUCCIONCOMPENSACIONES" localSheetId="112">#REF!</definedName>
    <definedName name="REDUCCIONCOMPENSACIONES" localSheetId="113">#REF!</definedName>
    <definedName name="REDUCCIONCOMPENSACIONES" localSheetId="122">#REF!</definedName>
    <definedName name="REDUCCIONCOMPENSACIONES" localSheetId="123">#REF!</definedName>
    <definedName name="REDUCCIONCOMPENSACIONES" localSheetId="126">#REF!</definedName>
    <definedName name="REDUCCIONCOMPENSACIONES" localSheetId="127">#REF!</definedName>
    <definedName name="REDUCCIONCOMPENSACIONES" localSheetId="116">#REF!</definedName>
    <definedName name="REDUCCIONCOMPENSACIONES" localSheetId="117">#REF!</definedName>
    <definedName name="REDUCCIONCOMPENSACIONES" localSheetId="118">#REF!</definedName>
    <definedName name="REDUCCIONCOMPENSACIONES" localSheetId="119">#REF!</definedName>
    <definedName name="REDUCCIONCOMPENSACIONES" localSheetId="114">#REF!</definedName>
    <definedName name="REDUCCIONCOMPENSACIONES" localSheetId="115">#REF!</definedName>
    <definedName name="REDUCCIONCOMPENSACIONES" localSheetId="120">#REF!</definedName>
    <definedName name="REDUCCIONCOMPENSACIONES" localSheetId="121">#REF!</definedName>
    <definedName name="REDUCCIONCOMPENSACIONES" localSheetId="124">#REF!</definedName>
    <definedName name="REDUCCIONCOMPENSACIONES" localSheetId="125">#REF!</definedName>
    <definedName name="REDUCCIONCOMPENSACIONES">#REF!</definedName>
    <definedName name="Resumen" localSheetId="58">#REF!</definedName>
    <definedName name="Resumen" localSheetId="59">#REF!</definedName>
    <definedName name="Resumen" localSheetId="108">#REF!</definedName>
    <definedName name="Resumen" localSheetId="109">#REF!</definedName>
    <definedName name="Resumen" localSheetId="38">#REF!</definedName>
    <definedName name="Resumen" localSheetId="39">#REF!</definedName>
    <definedName name="Resumen" localSheetId="106">#REF!</definedName>
    <definedName name="Resumen" localSheetId="107">#REF!</definedName>
    <definedName name="Resumen" localSheetId="110">#REF!</definedName>
    <definedName name="Resumen" localSheetId="111">#REF!</definedName>
    <definedName name="Resumen" localSheetId="66">#REF!</definedName>
    <definedName name="Resumen" localSheetId="67">#REF!</definedName>
    <definedName name="Resumen" localSheetId="89">#REF!</definedName>
    <definedName name="Resumen" localSheetId="90">#REF!</definedName>
    <definedName name="Resumen" localSheetId="91">#REF!</definedName>
    <definedName name="Resumen" localSheetId="92">#REF!</definedName>
    <definedName name="Resumen" localSheetId="104">#REF!</definedName>
    <definedName name="Resumen" localSheetId="105">#REF!</definedName>
    <definedName name="Resumen" localSheetId="75">#REF!</definedName>
    <definedName name="Resumen" localSheetId="74">#REF!</definedName>
    <definedName name="Resumen" localSheetId="60">#REF!</definedName>
    <definedName name="Resumen" localSheetId="61">#REF!</definedName>
    <definedName name="Resumen" localSheetId="130">#REF!</definedName>
    <definedName name="Resumen" localSheetId="131">#REF!</definedName>
    <definedName name="Resumen" localSheetId="132">#REF!</definedName>
    <definedName name="Resumen" localSheetId="133">#REF!</definedName>
    <definedName name="Resumen" localSheetId="134">#REF!</definedName>
    <definedName name="Resumen" localSheetId="135">#REF!</definedName>
    <definedName name="Resumen" localSheetId="128">#REF!</definedName>
    <definedName name="Resumen" localSheetId="129">#REF!</definedName>
    <definedName name="Resumen" localSheetId="72">#REF!</definedName>
    <definedName name="Resumen" localSheetId="73">#REF!</definedName>
    <definedName name="Resumen" localSheetId="103">#REF!</definedName>
    <definedName name="Resumen" localSheetId="101">#REF!</definedName>
    <definedName name="Resumen" localSheetId="102">#REF!</definedName>
    <definedName name="Resumen" localSheetId="112">#REF!</definedName>
    <definedName name="Resumen" localSheetId="113">#REF!</definedName>
    <definedName name="Resumen" localSheetId="122">#REF!</definedName>
    <definedName name="Resumen" localSheetId="123">#REF!</definedName>
    <definedName name="Resumen" localSheetId="126">#REF!</definedName>
    <definedName name="Resumen" localSheetId="127">#REF!</definedName>
    <definedName name="Resumen" localSheetId="116">#REF!</definedName>
    <definedName name="Resumen" localSheetId="117">#REF!</definedName>
    <definedName name="Resumen" localSheetId="118">#REF!</definedName>
    <definedName name="Resumen" localSheetId="119">#REF!</definedName>
    <definedName name="Resumen" localSheetId="114">#REF!</definedName>
    <definedName name="Resumen" localSheetId="115">#REF!</definedName>
    <definedName name="Resumen" localSheetId="120">#REF!</definedName>
    <definedName name="Resumen" localSheetId="121">#REF!</definedName>
    <definedName name="Resumen" localSheetId="124">#REF!</definedName>
    <definedName name="Resumen" localSheetId="125">#REF!</definedName>
    <definedName name="Resumen">#REF!</definedName>
    <definedName name="RESUMENPLAZASPESOS" localSheetId="58">#REF!</definedName>
    <definedName name="RESUMENPLAZASPESOS" localSheetId="59">#REF!</definedName>
    <definedName name="RESUMENPLAZASPESOS" localSheetId="108">#REF!</definedName>
    <definedName name="RESUMENPLAZASPESOS" localSheetId="109">#REF!</definedName>
    <definedName name="RESUMENPLAZASPESOS" localSheetId="38">#REF!</definedName>
    <definedName name="RESUMENPLAZASPESOS" localSheetId="39">#REF!</definedName>
    <definedName name="RESUMENPLAZASPESOS" localSheetId="106">#REF!</definedName>
    <definedName name="RESUMENPLAZASPESOS" localSheetId="107">#REF!</definedName>
    <definedName name="RESUMENPLAZASPESOS" localSheetId="110">#REF!</definedName>
    <definedName name="RESUMENPLAZASPESOS" localSheetId="111">#REF!</definedName>
    <definedName name="RESUMENPLAZASPESOS" localSheetId="66">#REF!</definedName>
    <definedName name="RESUMENPLAZASPESOS" localSheetId="67">#REF!</definedName>
    <definedName name="RESUMENPLAZASPESOS" localSheetId="89">#REF!</definedName>
    <definedName name="RESUMENPLAZASPESOS" localSheetId="90">#REF!</definedName>
    <definedName name="RESUMENPLAZASPESOS" localSheetId="91">#REF!</definedName>
    <definedName name="RESUMENPLAZASPESOS" localSheetId="92">#REF!</definedName>
    <definedName name="RESUMENPLAZASPESOS" localSheetId="104">#REF!</definedName>
    <definedName name="RESUMENPLAZASPESOS" localSheetId="105">#REF!</definedName>
    <definedName name="RESUMENPLAZASPESOS" localSheetId="75">#REF!</definedName>
    <definedName name="RESUMENPLAZASPESOS" localSheetId="74">#REF!</definedName>
    <definedName name="RESUMENPLAZASPESOS" localSheetId="60">#REF!</definedName>
    <definedName name="RESUMENPLAZASPESOS" localSheetId="61">#REF!</definedName>
    <definedName name="RESUMENPLAZASPESOS" localSheetId="130">#REF!</definedName>
    <definedName name="RESUMENPLAZASPESOS" localSheetId="131">#REF!</definedName>
    <definedName name="RESUMENPLAZASPESOS" localSheetId="132">#REF!</definedName>
    <definedName name="RESUMENPLAZASPESOS" localSheetId="133">#REF!</definedName>
    <definedName name="RESUMENPLAZASPESOS" localSheetId="134">#REF!</definedName>
    <definedName name="RESUMENPLAZASPESOS" localSheetId="135">#REF!</definedName>
    <definedName name="RESUMENPLAZASPESOS" localSheetId="128">#REF!</definedName>
    <definedName name="RESUMENPLAZASPESOS" localSheetId="129">#REF!</definedName>
    <definedName name="RESUMENPLAZASPESOS" localSheetId="72">#REF!</definedName>
    <definedName name="RESUMENPLAZASPESOS" localSheetId="73">#REF!</definedName>
    <definedName name="RESUMENPLAZASPESOS" localSheetId="103">#REF!</definedName>
    <definedName name="RESUMENPLAZASPESOS" localSheetId="101">#REF!</definedName>
    <definedName name="RESUMENPLAZASPESOS" localSheetId="102">#REF!</definedName>
    <definedName name="RESUMENPLAZASPESOS" localSheetId="112">#REF!</definedName>
    <definedName name="RESUMENPLAZASPESOS" localSheetId="113">#REF!</definedName>
    <definedName name="RESUMENPLAZASPESOS" localSheetId="122">#REF!</definedName>
    <definedName name="RESUMENPLAZASPESOS" localSheetId="123">#REF!</definedName>
    <definedName name="RESUMENPLAZASPESOS" localSheetId="126">#REF!</definedName>
    <definedName name="RESUMENPLAZASPESOS" localSheetId="127">#REF!</definedName>
    <definedName name="RESUMENPLAZASPESOS" localSheetId="116">#REF!</definedName>
    <definedName name="RESUMENPLAZASPESOS" localSheetId="117">#REF!</definedName>
    <definedName name="RESUMENPLAZASPESOS" localSheetId="118">#REF!</definedName>
    <definedName name="RESUMENPLAZASPESOS" localSheetId="119">#REF!</definedName>
    <definedName name="RESUMENPLAZASPESOS" localSheetId="114">#REF!</definedName>
    <definedName name="RESUMENPLAZASPESOS" localSheetId="115">#REF!</definedName>
    <definedName name="RESUMENPLAZASPESOS" localSheetId="120">#REF!</definedName>
    <definedName name="RESUMENPLAZASPESOS" localSheetId="121">#REF!</definedName>
    <definedName name="RESUMENPLAZASPESOS" localSheetId="124">#REF!</definedName>
    <definedName name="RESUMENPLAZASPESOS" localSheetId="125">#REF!</definedName>
    <definedName name="RESUMENPLAZASPESOS">#REF!</definedName>
    <definedName name="s" localSheetId="58">#REF!</definedName>
    <definedName name="s" localSheetId="59">#REF!</definedName>
    <definedName name="s" localSheetId="41">#REF!</definedName>
    <definedName name="s" localSheetId="40">#REF!</definedName>
    <definedName name="s" localSheetId="108">#REF!</definedName>
    <definedName name="s" localSheetId="109">#REF!</definedName>
    <definedName name="s" localSheetId="38">#REF!</definedName>
    <definedName name="s" localSheetId="39">#REF!</definedName>
    <definedName name="s" localSheetId="106">#REF!</definedName>
    <definedName name="s" localSheetId="107">#REF!</definedName>
    <definedName name="s" localSheetId="110">#REF!</definedName>
    <definedName name="s" localSheetId="111">#REF!</definedName>
    <definedName name="s" localSheetId="66">#REF!</definedName>
    <definedName name="s" localSheetId="67">#REF!</definedName>
    <definedName name="s" localSheetId="89">#REF!</definedName>
    <definedName name="s" localSheetId="90">#REF!</definedName>
    <definedName name="s" localSheetId="91">#REF!</definedName>
    <definedName name="s" localSheetId="92">#REF!</definedName>
    <definedName name="s" localSheetId="80">#REF!</definedName>
    <definedName name="s" localSheetId="81">#REF!</definedName>
    <definedName name="s" localSheetId="82">#REF!</definedName>
    <definedName name="s" localSheetId="83">#REF!</definedName>
    <definedName name="s" localSheetId="104">#REF!</definedName>
    <definedName name="s" localSheetId="105">#REF!</definedName>
    <definedName name="s" localSheetId="54">#REF!</definedName>
    <definedName name="s" localSheetId="55">#REF!</definedName>
    <definedName name="s" localSheetId="75">#REF!</definedName>
    <definedName name="s" localSheetId="74">#REF!</definedName>
    <definedName name="s" localSheetId="48">#REF!</definedName>
    <definedName name="s" localSheetId="49">#REF!</definedName>
    <definedName name="s" localSheetId="36">#REF!</definedName>
    <definedName name="s" localSheetId="37">#REF!</definedName>
    <definedName name="s" localSheetId="60">#REF!</definedName>
    <definedName name="s" localSheetId="61">#REF!</definedName>
    <definedName name="s" localSheetId="130">#REF!</definedName>
    <definedName name="s" localSheetId="131">#REF!</definedName>
    <definedName name="s" localSheetId="132">#REF!</definedName>
    <definedName name="s" localSheetId="133">#REF!</definedName>
    <definedName name="s" localSheetId="134">#REF!</definedName>
    <definedName name="s" localSheetId="135">#REF!</definedName>
    <definedName name="s" localSheetId="128">#REF!</definedName>
    <definedName name="s" localSheetId="129">#REF!</definedName>
    <definedName name="s" localSheetId="50">#REF!</definedName>
    <definedName name="s" localSheetId="51">#REF!</definedName>
    <definedName name="s" localSheetId="72">#REF!</definedName>
    <definedName name="s" localSheetId="73">#REF!</definedName>
    <definedName name="s" localSheetId="103">#REF!</definedName>
    <definedName name="s" localSheetId="101">#REF!</definedName>
    <definedName name="s" localSheetId="102">#REF!</definedName>
    <definedName name="s" localSheetId="76">#REF!</definedName>
    <definedName name="s" localSheetId="77">#REF!</definedName>
    <definedName name="s" localSheetId="112">#REF!</definedName>
    <definedName name="s" localSheetId="113">#REF!</definedName>
    <definedName name="s" localSheetId="122">#REF!</definedName>
    <definedName name="s" localSheetId="123">#REF!</definedName>
    <definedName name="s" localSheetId="126">#REF!</definedName>
    <definedName name="s" localSheetId="127">#REF!</definedName>
    <definedName name="s" localSheetId="116">#REF!</definedName>
    <definedName name="s" localSheetId="117">#REF!</definedName>
    <definedName name="s" localSheetId="118">#REF!</definedName>
    <definedName name="s" localSheetId="119">#REF!</definedName>
    <definedName name="s" localSheetId="114">#REF!</definedName>
    <definedName name="s" localSheetId="115">#REF!</definedName>
    <definedName name="s" localSheetId="120">#REF!</definedName>
    <definedName name="s" localSheetId="121">#REF!</definedName>
    <definedName name="s" localSheetId="124">#REF!</definedName>
    <definedName name="s" localSheetId="125">#REF!</definedName>
    <definedName name="s">#REF!</definedName>
    <definedName name="SEPASAN">[32]ZZZZ!$A$2:$F$23</definedName>
    <definedName name="SEXO">'[33]BASE-EVENTUAL'!$S:$S</definedName>
    <definedName name="SUB">[18]TabAnus!$F$4:$H$15</definedName>
    <definedName name="subs_anual" localSheetId="58">[15]tabla!$A$14:$D$21</definedName>
    <definedName name="subs_anual" localSheetId="59">[15]tabla!$A$14:$D$21</definedName>
    <definedName name="subs_anual" localSheetId="38">[15]tabla!$A$14:$D$21</definedName>
    <definedName name="subs_anual" localSheetId="39">[15]tabla!$A$14:$D$21</definedName>
    <definedName name="subs_anual" localSheetId="66">[15]tabla!$A$14:$D$21</definedName>
    <definedName name="subs_anual" localSheetId="67">[15]tabla!$A$14:$D$21</definedName>
    <definedName name="subs_anual" localSheetId="89">[15]tabla!$A$14:$D$21</definedName>
    <definedName name="subs_anual" localSheetId="90">[15]tabla!$A$14:$D$21</definedName>
    <definedName name="subs_anual" localSheetId="91">[15]tabla!$A$14:$D$21</definedName>
    <definedName name="subs_anual" localSheetId="92">[15]tabla!$A$14:$D$21</definedName>
    <definedName name="subs_anual" localSheetId="75">[15]tabla!$A$14:$D$21</definedName>
    <definedName name="subs_anual" localSheetId="74">[15]tabla!$A$14:$D$21</definedName>
    <definedName name="subs_anual" localSheetId="60">[15]tabla!$A$14:$D$21</definedName>
    <definedName name="subs_anual" localSheetId="61">[15]tabla!$A$14:$D$21</definedName>
    <definedName name="subs_anual" localSheetId="72">[15]tabla!$A$14:$D$21</definedName>
    <definedName name="subs_anual" localSheetId="73">[15]tabla!$A$14:$D$21</definedName>
    <definedName name="subs_anual" localSheetId="101">[15]tabla!$A$14:$D$21</definedName>
    <definedName name="subs_anual" localSheetId="102">[15]tabla!$A$14:$D$21</definedName>
    <definedName name="subs_anual">[16]tabla!$A$14:$D$21</definedName>
    <definedName name="SUBSIDIO" localSheetId="58">#REF!</definedName>
    <definedName name="SUBSIDIO" localSheetId="59">#REF!</definedName>
    <definedName name="SUBSIDIO" localSheetId="41">#REF!</definedName>
    <definedName name="SUBSIDIO" localSheetId="40">#REF!</definedName>
    <definedName name="SUBSIDIO" localSheetId="108">#REF!</definedName>
    <definedName name="SUBSIDIO" localSheetId="109">#REF!</definedName>
    <definedName name="SUBSIDIO" localSheetId="38">#REF!</definedName>
    <definedName name="SUBSIDIO" localSheetId="39">#REF!</definedName>
    <definedName name="SUBSIDIO" localSheetId="106">#REF!</definedName>
    <definedName name="SUBSIDIO" localSheetId="107">#REF!</definedName>
    <definedName name="SUBSIDIO" localSheetId="110">#REF!</definedName>
    <definedName name="SUBSIDIO" localSheetId="111">#REF!</definedName>
    <definedName name="SUBSIDIO" localSheetId="66">#REF!</definedName>
    <definedName name="SUBSIDIO" localSheetId="67">#REF!</definedName>
    <definedName name="SUBSIDIO" localSheetId="89">#REF!</definedName>
    <definedName name="SUBSIDIO" localSheetId="90">#REF!</definedName>
    <definedName name="SUBSIDIO" localSheetId="91">#REF!</definedName>
    <definedName name="SUBSIDIO" localSheetId="92">#REF!</definedName>
    <definedName name="SUBSIDIO" localSheetId="80">#REF!</definedName>
    <definedName name="SUBSIDIO" localSheetId="81">#REF!</definedName>
    <definedName name="SUBSIDIO" localSheetId="82">#REF!</definedName>
    <definedName name="SUBSIDIO" localSheetId="83">#REF!</definedName>
    <definedName name="SUBSIDIO" localSheetId="104">#REF!</definedName>
    <definedName name="SUBSIDIO" localSheetId="105">#REF!</definedName>
    <definedName name="SUBSIDIO" localSheetId="54">#REF!</definedName>
    <definedName name="SUBSIDIO" localSheetId="55">#REF!</definedName>
    <definedName name="SUBSIDIO" localSheetId="75">#REF!</definedName>
    <definedName name="SUBSIDIO" localSheetId="74">#REF!</definedName>
    <definedName name="SUBSIDIO" localSheetId="48">#REF!</definedName>
    <definedName name="SUBSIDIO" localSheetId="49">#REF!</definedName>
    <definedName name="SUBSIDIO" localSheetId="36">#REF!</definedName>
    <definedName name="SUBSIDIO" localSheetId="37">#REF!</definedName>
    <definedName name="SUBSIDIO" localSheetId="60">#REF!</definedName>
    <definedName name="SUBSIDIO" localSheetId="61">#REF!</definedName>
    <definedName name="SUBSIDIO" localSheetId="130">#REF!</definedName>
    <definedName name="SUBSIDIO" localSheetId="131">#REF!</definedName>
    <definedName name="SUBSIDIO" localSheetId="132">#REF!</definedName>
    <definedName name="SUBSIDIO" localSheetId="133">#REF!</definedName>
    <definedName name="SUBSIDIO" localSheetId="134">#REF!</definedName>
    <definedName name="SUBSIDIO" localSheetId="135">#REF!</definedName>
    <definedName name="SUBSIDIO" localSheetId="128">#REF!</definedName>
    <definedName name="SUBSIDIO" localSheetId="129">#REF!</definedName>
    <definedName name="SUBSIDIO" localSheetId="50">#REF!</definedName>
    <definedName name="SUBSIDIO" localSheetId="51">#REF!</definedName>
    <definedName name="SUBSIDIO" localSheetId="72">#REF!</definedName>
    <definedName name="SUBSIDIO" localSheetId="73">#REF!</definedName>
    <definedName name="SUBSIDIO" localSheetId="103">#REF!</definedName>
    <definedName name="SUBSIDIO" localSheetId="101">#REF!</definedName>
    <definedName name="SUBSIDIO" localSheetId="102">#REF!</definedName>
    <definedName name="SUBSIDIO" localSheetId="76">#REF!</definedName>
    <definedName name="SUBSIDIO" localSheetId="77">#REF!</definedName>
    <definedName name="SUBSIDIO" localSheetId="112">#REF!</definedName>
    <definedName name="SUBSIDIO" localSheetId="113">#REF!</definedName>
    <definedName name="SUBSIDIO" localSheetId="122">#REF!</definedName>
    <definedName name="SUBSIDIO" localSheetId="123">#REF!</definedName>
    <definedName name="SUBSIDIO" localSheetId="126">#REF!</definedName>
    <definedName name="SUBSIDIO" localSheetId="127">#REF!</definedName>
    <definedName name="SUBSIDIO" localSheetId="116">#REF!</definedName>
    <definedName name="SUBSIDIO" localSheetId="117">#REF!</definedName>
    <definedName name="SUBSIDIO" localSheetId="118">#REF!</definedName>
    <definedName name="SUBSIDIO" localSheetId="119">#REF!</definedName>
    <definedName name="SUBSIDIO" localSheetId="114">#REF!</definedName>
    <definedName name="SUBSIDIO" localSheetId="115">#REF!</definedName>
    <definedName name="SUBSIDIO" localSheetId="120">#REF!</definedName>
    <definedName name="SUBSIDIO" localSheetId="121">#REF!</definedName>
    <definedName name="SUBSIDIO" localSheetId="124">#REF!</definedName>
    <definedName name="SUBSIDIO" localSheetId="125">#REF!</definedName>
    <definedName name="SUBSIDIO">#REF!</definedName>
    <definedName name="SUBSIDIO2" localSheetId="58">#REF!</definedName>
    <definedName name="SUBSIDIO2" localSheetId="59">#REF!</definedName>
    <definedName name="SUBSIDIO2" localSheetId="41">#REF!</definedName>
    <definedName name="SUBSIDIO2" localSheetId="40">#REF!</definedName>
    <definedName name="SUBSIDIO2" localSheetId="108">#REF!</definedName>
    <definedName name="SUBSIDIO2" localSheetId="109">#REF!</definedName>
    <definedName name="SUBSIDIO2" localSheetId="38">#REF!</definedName>
    <definedName name="SUBSIDIO2" localSheetId="39">#REF!</definedName>
    <definedName name="SUBSIDIO2" localSheetId="106">#REF!</definedName>
    <definedName name="SUBSIDIO2" localSheetId="107">#REF!</definedName>
    <definedName name="SUBSIDIO2" localSheetId="110">#REF!</definedName>
    <definedName name="SUBSIDIO2" localSheetId="111">#REF!</definedName>
    <definedName name="SUBSIDIO2" localSheetId="66">#REF!</definedName>
    <definedName name="SUBSIDIO2" localSheetId="67">#REF!</definedName>
    <definedName name="SUBSIDIO2" localSheetId="89">#REF!</definedName>
    <definedName name="SUBSIDIO2" localSheetId="90">#REF!</definedName>
    <definedName name="SUBSIDIO2" localSheetId="91">#REF!</definedName>
    <definedName name="SUBSIDIO2" localSheetId="92">#REF!</definedName>
    <definedName name="SUBSIDIO2" localSheetId="80">#REF!</definedName>
    <definedName name="SUBSIDIO2" localSheetId="81">#REF!</definedName>
    <definedName name="SUBSIDIO2" localSheetId="82">#REF!</definedName>
    <definedName name="SUBSIDIO2" localSheetId="83">#REF!</definedName>
    <definedName name="SUBSIDIO2" localSheetId="104">#REF!</definedName>
    <definedName name="SUBSIDIO2" localSheetId="105">#REF!</definedName>
    <definedName name="SUBSIDIO2" localSheetId="54">#REF!</definedName>
    <definedName name="SUBSIDIO2" localSheetId="55">#REF!</definedName>
    <definedName name="SUBSIDIO2" localSheetId="75">#REF!</definedName>
    <definedName name="SUBSIDIO2" localSheetId="74">#REF!</definedName>
    <definedName name="SUBSIDIO2" localSheetId="48">#REF!</definedName>
    <definedName name="SUBSIDIO2" localSheetId="49">#REF!</definedName>
    <definedName name="SUBSIDIO2" localSheetId="36">#REF!</definedName>
    <definedName name="SUBSIDIO2" localSheetId="37">#REF!</definedName>
    <definedName name="SUBSIDIO2" localSheetId="60">#REF!</definedName>
    <definedName name="SUBSIDIO2" localSheetId="61">#REF!</definedName>
    <definedName name="SUBSIDIO2" localSheetId="130">#REF!</definedName>
    <definedName name="SUBSIDIO2" localSheetId="131">#REF!</definedName>
    <definedName name="SUBSIDIO2" localSheetId="132">#REF!</definedName>
    <definedName name="SUBSIDIO2" localSheetId="133">#REF!</definedName>
    <definedName name="SUBSIDIO2" localSheetId="134">#REF!</definedName>
    <definedName name="SUBSIDIO2" localSheetId="135">#REF!</definedName>
    <definedName name="SUBSIDIO2" localSheetId="128">#REF!</definedName>
    <definedName name="SUBSIDIO2" localSheetId="129">#REF!</definedName>
    <definedName name="SUBSIDIO2" localSheetId="50">#REF!</definedName>
    <definedName name="SUBSIDIO2" localSheetId="51">#REF!</definedName>
    <definedName name="SUBSIDIO2" localSheetId="72">#REF!</definedName>
    <definedName name="SUBSIDIO2" localSheetId="73">#REF!</definedName>
    <definedName name="SUBSIDIO2" localSheetId="103">#REF!</definedName>
    <definedName name="SUBSIDIO2" localSheetId="101">#REF!</definedName>
    <definedName name="SUBSIDIO2" localSheetId="102">#REF!</definedName>
    <definedName name="SUBSIDIO2" localSheetId="76">#REF!</definedName>
    <definedName name="SUBSIDIO2" localSheetId="77">#REF!</definedName>
    <definedName name="SUBSIDIO2" localSheetId="112">#REF!</definedName>
    <definedName name="SUBSIDIO2" localSheetId="113">#REF!</definedName>
    <definedName name="SUBSIDIO2" localSheetId="122">#REF!</definedName>
    <definedName name="SUBSIDIO2" localSheetId="123">#REF!</definedName>
    <definedName name="SUBSIDIO2" localSheetId="126">#REF!</definedName>
    <definedName name="SUBSIDIO2" localSheetId="127">#REF!</definedName>
    <definedName name="SUBSIDIO2" localSheetId="116">#REF!</definedName>
    <definedName name="SUBSIDIO2" localSheetId="117">#REF!</definedName>
    <definedName name="SUBSIDIO2" localSheetId="118">#REF!</definedName>
    <definedName name="SUBSIDIO2" localSheetId="119">#REF!</definedName>
    <definedName name="SUBSIDIO2" localSheetId="114">#REF!</definedName>
    <definedName name="SUBSIDIO2" localSheetId="115">#REF!</definedName>
    <definedName name="SUBSIDIO2" localSheetId="120">#REF!</definedName>
    <definedName name="SUBSIDIO2" localSheetId="121">#REF!</definedName>
    <definedName name="SUBSIDIO2" localSheetId="124">#REF!</definedName>
    <definedName name="SUBSIDIO2" localSheetId="125">#REF!</definedName>
    <definedName name="SUBSIDIO2">#REF!</definedName>
    <definedName name="subsm">[17]tabla!$A$14:$D$21</definedName>
    <definedName name="Suplencias" localSheetId="58">#REF!</definedName>
    <definedName name="Suplencias" localSheetId="59">#REF!</definedName>
    <definedName name="Suplencias" localSheetId="108">#REF!</definedName>
    <definedName name="Suplencias" localSheetId="109">#REF!</definedName>
    <definedName name="Suplencias" localSheetId="38">#REF!</definedName>
    <definedName name="Suplencias" localSheetId="39">#REF!</definedName>
    <definedName name="Suplencias" localSheetId="106">#REF!</definedName>
    <definedName name="Suplencias" localSheetId="107">#REF!</definedName>
    <definedName name="Suplencias" localSheetId="110">#REF!</definedName>
    <definedName name="Suplencias" localSheetId="111">#REF!</definedName>
    <definedName name="Suplencias" localSheetId="66">#REF!</definedName>
    <definedName name="Suplencias" localSheetId="67">#REF!</definedName>
    <definedName name="Suplencias" localSheetId="89">#REF!</definedName>
    <definedName name="Suplencias" localSheetId="90">#REF!</definedName>
    <definedName name="Suplencias" localSheetId="91">#REF!</definedName>
    <definedName name="Suplencias" localSheetId="92">#REF!</definedName>
    <definedName name="Suplencias" localSheetId="104">#REF!</definedName>
    <definedName name="Suplencias" localSheetId="105">#REF!</definedName>
    <definedName name="Suplencias" localSheetId="75">#REF!</definedName>
    <definedName name="Suplencias" localSheetId="74">#REF!</definedName>
    <definedName name="Suplencias" localSheetId="60">#REF!</definedName>
    <definedName name="Suplencias" localSheetId="61">#REF!</definedName>
    <definedName name="Suplencias" localSheetId="130">#REF!</definedName>
    <definedName name="Suplencias" localSheetId="131">#REF!</definedName>
    <definedName name="Suplencias" localSheetId="132">#REF!</definedName>
    <definedName name="Suplencias" localSheetId="133">#REF!</definedName>
    <definedName name="Suplencias" localSheetId="134">#REF!</definedName>
    <definedName name="Suplencias" localSheetId="135">#REF!</definedName>
    <definedName name="Suplencias" localSheetId="128">#REF!</definedName>
    <definedName name="Suplencias" localSheetId="129">#REF!</definedName>
    <definedName name="Suplencias" localSheetId="72">#REF!</definedName>
    <definedName name="Suplencias" localSheetId="73">#REF!</definedName>
    <definedName name="Suplencias" localSheetId="103">#REF!</definedName>
    <definedName name="Suplencias" localSheetId="101">#REF!</definedName>
    <definedName name="Suplencias" localSheetId="102">#REF!</definedName>
    <definedName name="Suplencias" localSheetId="112">#REF!</definedName>
    <definedName name="Suplencias" localSheetId="113">#REF!</definedName>
    <definedName name="Suplencias" localSheetId="122">#REF!</definedName>
    <definedName name="Suplencias" localSheetId="123">#REF!</definedName>
    <definedName name="Suplencias" localSheetId="126">#REF!</definedName>
    <definedName name="Suplencias" localSheetId="127">#REF!</definedName>
    <definedName name="Suplencias" localSheetId="116">#REF!</definedName>
    <definedName name="Suplencias" localSheetId="117">#REF!</definedName>
    <definedName name="Suplencias" localSheetId="118">#REF!</definedName>
    <definedName name="Suplencias" localSheetId="119">#REF!</definedName>
    <definedName name="Suplencias" localSheetId="114">#REF!</definedName>
    <definedName name="Suplencias" localSheetId="115">#REF!</definedName>
    <definedName name="Suplencias" localSheetId="120">#REF!</definedName>
    <definedName name="Suplencias" localSheetId="121">#REF!</definedName>
    <definedName name="Suplencias" localSheetId="124">#REF!</definedName>
    <definedName name="Suplencias" localSheetId="125">#REF!</definedName>
    <definedName name="Suplencias">#REF!</definedName>
    <definedName name="TABULADO2023INCREMENTO3PORCIENTOPRESUPUESTO2023" localSheetId="58">#REF!</definedName>
    <definedName name="TABULADO2023INCREMENTO3PORCIENTOPRESUPUESTO2023" localSheetId="59">#REF!</definedName>
    <definedName name="TABULADO2023INCREMENTO3PORCIENTOPRESUPUESTO2023" localSheetId="108">#REF!</definedName>
    <definedName name="TABULADO2023INCREMENTO3PORCIENTOPRESUPUESTO2023" localSheetId="109">#REF!</definedName>
    <definedName name="TABULADO2023INCREMENTO3PORCIENTOPRESUPUESTO2023" localSheetId="38">#REF!</definedName>
    <definedName name="TABULADO2023INCREMENTO3PORCIENTOPRESUPUESTO2023" localSheetId="39">#REF!</definedName>
    <definedName name="TABULADO2023INCREMENTO3PORCIENTOPRESUPUESTO2023" localSheetId="106">#REF!</definedName>
    <definedName name="TABULADO2023INCREMENTO3PORCIENTOPRESUPUESTO2023" localSheetId="107">#REF!</definedName>
    <definedName name="TABULADO2023INCREMENTO3PORCIENTOPRESUPUESTO2023" localSheetId="110">#REF!</definedName>
    <definedName name="TABULADO2023INCREMENTO3PORCIENTOPRESUPUESTO2023" localSheetId="111">#REF!</definedName>
    <definedName name="TABULADO2023INCREMENTO3PORCIENTOPRESUPUESTO2023" localSheetId="66">#REF!</definedName>
    <definedName name="TABULADO2023INCREMENTO3PORCIENTOPRESUPUESTO2023" localSheetId="67">#REF!</definedName>
    <definedName name="TABULADO2023INCREMENTO3PORCIENTOPRESUPUESTO2023" localSheetId="89">#REF!</definedName>
    <definedName name="TABULADO2023INCREMENTO3PORCIENTOPRESUPUESTO2023" localSheetId="90">#REF!</definedName>
    <definedName name="TABULADO2023INCREMENTO3PORCIENTOPRESUPUESTO2023" localSheetId="91">#REF!</definedName>
    <definedName name="TABULADO2023INCREMENTO3PORCIENTOPRESUPUESTO2023" localSheetId="92">#REF!</definedName>
    <definedName name="TABULADO2023INCREMENTO3PORCIENTOPRESUPUESTO2023" localSheetId="104">#REF!</definedName>
    <definedName name="TABULADO2023INCREMENTO3PORCIENTOPRESUPUESTO2023" localSheetId="105">#REF!</definedName>
    <definedName name="TABULADO2023INCREMENTO3PORCIENTOPRESUPUESTO2023" localSheetId="75">#REF!</definedName>
    <definedName name="TABULADO2023INCREMENTO3PORCIENTOPRESUPUESTO2023" localSheetId="74">#REF!</definedName>
    <definedName name="TABULADO2023INCREMENTO3PORCIENTOPRESUPUESTO2023" localSheetId="60">#REF!</definedName>
    <definedName name="TABULADO2023INCREMENTO3PORCIENTOPRESUPUESTO2023" localSheetId="61">#REF!</definedName>
    <definedName name="TABULADO2023INCREMENTO3PORCIENTOPRESUPUESTO2023" localSheetId="130">#REF!</definedName>
    <definedName name="TABULADO2023INCREMENTO3PORCIENTOPRESUPUESTO2023" localSheetId="131">#REF!</definedName>
    <definedName name="TABULADO2023INCREMENTO3PORCIENTOPRESUPUESTO2023" localSheetId="132">#REF!</definedName>
    <definedName name="TABULADO2023INCREMENTO3PORCIENTOPRESUPUESTO2023" localSheetId="133">#REF!</definedName>
    <definedName name="TABULADO2023INCREMENTO3PORCIENTOPRESUPUESTO2023" localSheetId="134">#REF!</definedName>
    <definedName name="TABULADO2023INCREMENTO3PORCIENTOPRESUPUESTO2023" localSheetId="135">#REF!</definedName>
    <definedName name="TABULADO2023INCREMENTO3PORCIENTOPRESUPUESTO2023" localSheetId="128">#REF!</definedName>
    <definedName name="TABULADO2023INCREMENTO3PORCIENTOPRESUPUESTO2023" localSheetId="129">#REF!</definedName>
    <definedName name="TABULADO2023INCREMENTO3PORCIENTOPRESUPUESTO2023" localSheetId="72">#REF!</definedName>
    <definedName name="TABULADO2023INCREMENTO3PORCIENTOPRESUPUESTO2023" localSheetId="73">#REF!</definedName>
    <definedName name="TABULADO2023INCREMENTO3PORCIENTOPRESUPUESTO2023" localSheetId="103">#REF!</definedName>
    <definedName name="TABULADO2023INCREMENTO3PORCIENTOPRESUPUESTO2023" localSheetId="101">#REF!</definedName>
    <definedName name="TABULADO2023INCREMENTO3PORCIENTOPRESUPUESTO2023" localSheetId="102">#REF!</definedName>
    <definedName name="TABULADO2023INCREMENTO3PORCIENTOPRESUPUESTO2023" localSheetId="112">#REF!</definedName>
    <definedName name="TABULADO2023INCREMENTO3PORCIENTOPRESUPUESTO2023" localSheetId="113">#REF!</definedName>
    <definedName name="TABULADO2023INCREMENTO3PORCIENTOPRESUPUESTO2023" localSheetId="122">#REF!</definedName>
    <definedName name="TABULADO2023INCREMENTO3PORCIENTOPRESUPUESTO2023" localSheetId="123">#REF!</definedName>
    <definedName name="TABULADO2023INCREMENTO3PORCIENTOPRESUPUESTO2023" localSheetId="126">#REF!</definedName>
    <definedName name="TABULADO2023INCREMENTO3PORCIENTOPRESUPUESTO2023" localSheetId="127">#REF!</definedName>
    <definedName name="TABULADO2023INCREMENTO3PORCIENTOPRESUPUESTO2023" localSheetId="116">#REF!</definedName>
    <definedName name="TABULADO2023INCREMENTO3PORCIENTOPRESUPUESTO2023" localSheetId="117">#REF!</definedName>
    <definedName name="TABULADO2023INCREMENTO3PORCIENTOPRESUPUESTO2023" localSheetId="118">#REF!</definedName>
    <definedName name="TABULADO2023INCREMENTO3PORCIENTOPRESUPUESTO2023" localSheetId="119">#REF!</definedName>
    <definedName name="TABULADO2023INCREMENTO3PORCIENTOPRESUPUESTO2023" localSheetId="114">#REF!</definedName>
    <definedName name="TABULADO2023INCREMENTO3PORCIENTOPRESUPUESTO2023" localSheetId="115">#REF!</definedName>
    <definedName name="TABULADO2023INCREMENTO3PORCIENTOPRESUPUESTO2023" localSheetId="120">#REF!</definedName>
    <definedName name="TABULADO2023INCREMENTO3PORCIENTOPRESUPUESTO2023" localSheetId="121">#REF!</definedName>
    <definedName name="TABULADO2023INCREMENTO3PORCIENTOPRESUPUESTO2023" localSheetId="124">#REF!</definedName>
    <definedName name="TABULADO2023INCREMENTO3PORCIENTOPRESUPUESTO2023" localSheetId="125">#REF!</definedName>
    <definedName name="TABULADO2023INCREMENTO3PORCIENTOPRESUPUESTO2023">#REF!</definedName>
    <definedName name="tabulador">'[34]TABULADOR 2010'!$B$7:$D$66</definedName>
    <definedName name="tabulador2012">'[13]TABULADOR 2012'!$A$4:$C$63</definedName>
    <definedName name="TABULADOR2013">'[18]TABULADOR 2013'!$A$4:$C$63</definedName>
    <definedName name="TABULADOR2014">[9]TABULADOR2016!$A$3:$C$67</definedName>
    <definedName name="TABULADOR2014OK" localSheetId="58">[9]TABULADOR2016!#REF!</definedName>
    <definedName name="TABULADOR2014OK" localSheetId="59">[9]TABULADOR2016!#REF!</definedName>
    <definedName name="TABULADOR2014OK" localSheetId="41">[9]TABULADOR2016!#REF!</definedName>
    <definedName name="TABULADOR2014OK" localSheetId="40">[9]TABULADOR2016!#REF!</definedName>
    <definedName name="TABULADOR2014OK" localSheetId="108">[9]TABULADOR2016!#REF!</definedName>
    <definedName name="TABULADOR2014OK" localSheetId="109">[9]TABULADOR2016!#REF!</definedName>
    <definedName name="TABULADOR2014OK" localSheetId="38">[9]TABULADOR2016!#REF!</definedName>
    <definedName name="TABULADOR2014OK" localSheetId="39">[9]TABULADOR2016!#REF!</definedName>
    <definedName name="TABULADOR2014OK" localSheetId="106">[9]TABULADOR2016!#REF!</definedName>
    <definedName name="TABULADOR2014OK" localSheetId="107">[9]TABULADOR2016!#REF!</definedName>
    <definedName name="TABULADOR2014OK" localSheetId="110">[9]TABULADOR2016!#REF!</definedName>
    <definedName name="TABULADOR2014OK" localSheetId="111">[9]TABULADOR2016!#REF!</definedName>
    <definedName name="TABULADOR2014OK" localSheetId="66">[9]TABULADOR2016!#REF!</definedName>
    <definedName name="TABULADOR2014OK" localSheetId="67">[9]TABULADOR2016!#REF!</definedName>
    <definedName name="TABULADOR2014OK" localSheetId="89">[9]TABULADOR2016!#REF!</definedName>
    <definedName name="TABULADOR2014OK" localSheetId="90">[9]TABULADOR2016!#REF!</definedName>
    <definedName name="TABULADOR2014OK" localSheetId="91">[9]TABULADOR2016!#REF!</definedName>
    <definedName name="TABULADOR2014OK" localSheetId="92">[9]TABULADOR2016!#REF!</definedName>
    <definedName name="TABULADOR2014OK" localSheetId="80">[9]TABULADOR2016!#REF!</definedName>
    <definedName name="TABULADOR2014OK" localSheetId="81">[9]TABULADOR2016!#REF!</definedName>
    <definedName name="TABULADOR2014OK" localSheetId="82">[9]TABULADOR2016!#REF!</definedName>
    <definedName name="TABULADOR2014OK" localSheetId="83">[9]TABULADOR2016!#REF!</definedName>
    <definedName name="TABULADOR2014OK" localSheetId="104">[9]TABULADOR2016!#REF!</definedName>
    <definedName name="TABULADOR2014OK" localSheetId="105">[9]TABULADOR2016!#REF!</definedName>
    <definedName name="TABULADOR2014OK" localSheetId="75">[9]TABULADOR2016!#REF!</definedName>
    <definedName name="TABULADOR2014OK" localSheetId="74">[9]TABULADOR2016!#REF!</definedName>
    <definedName name="TABULADOR2014OK" localSheetId="48">[9]TABULADOR2016!#REF!</definedName>
    <definedName name="TABULADOR2014OK" localSheetId="49">[9]TABULADOR2016!#REF!</definedName>
    <definedName name="TABULADOR2014OK" localSheetId="36">[9]TABULADOR2016!#REF!</definedName>
    <definedName name="TABULADOR2014OK" localSheetId="37">[9]TABULADOR2016!#REF!</definedName>
    <definedName name="TABULADOR2014OK" localSheetId="60">[9]TABULADOR2016!#REF!</definedName>
    <definedName name="TABULADOR2014OK" localSheetId="61">[9]TABULADOR2016!#REF!</definedName>
    <definedName name="TABULADOR2014OK" localSheetId="130">[9]TABULADOR2016!#REF!</definedName>
    <definedName name="TABULADOR2014OK" localSheetId="131">[9]TABULADOR2016!#REF!</definedName>
    <definedName name="TABULADOR2014OK" localSheetId="132">[9]TABULADOR2016!#REF!</definedName>
    <definedName name="TABULADOR2014OK" localSheetId="133">[9]TABULADOR2016!#REF!</definedName>
    <definedName name="TABULADOR2014OK" localSheetId="134">[9]TABULADOR2016!#REF!</definedName>
    <definedName name="TABULADOR2014OK" localSheetId="135">[9]TABULADOR2016!#REF!</definedName>
    <definedName name="TABULADOR2014OK" localSheetId="128">[9]TABULADOR2016!#REF!</definedName>
    <definedName name="TABULADOR2014OK" localSheetId="129">[9]TABULADOR2016!#REF!</definedName>
    <definedName name="TABULADOR2014OK" localSheetId="50">[9]TABULADOR2016!#REF!</definedName>
    <definedName name="TABULADOR2014OK" localSheetId="51">[9]TABULADOR2016!#REF!</definedName>
    <definedName name="TABULADOR2014OK" localSheetId="72">[9]TABULADOR2016!#REF!</definedName>
    <definedName name="TABULADOR2014OK" localSheetId="73">[9]TABULADOR2016!#REF!</definedName>
    <definedName name="TABULADOR2014OK" localSheetId="103">[9]TABULADOR2016!#REF!</definedName>
    <definedName name="TABULADOR2014OK" localSheetId="101">[9]TABULADOR2016!#REF!</definedName>
    <definedName name="TABULADOR2014OK" localSheetId="102">[9]TABULADOR2016!#REF!</definedName>
    <definedName name="TABULADOR2014OK" localSheetId="76">[9]TABULADOR2016!#REF!</definedName>
    <definedName name="TABULADOR2014OK" localSheetId="77">[9]TABULADOR2016!#REF!</definedName>
    <definedName name="TABULADOR2014OK" localSheetId="112">[9]TABULADOR2016!#REF!</definedName>
    <definedName name="TABULADOR2014OK" localSheetId="113">[9]TABULADOR2016!#REF!</definedName>
    <definedName name="TABULADOR2014OK" localSheetId="122">[9]TABULADOR2016!#REF!</definedName>
    <definedName name="TABULADOR2014OK" localSheetId="123">[9]TABULADOR2016!#REF!</definedName>
    <definedName name="TABULADOR2014OK" localSheetId="126">[9]TABULADOR2016!#REF!</definedName>
    <definedName name="TABULADOR2014OK" localSheetId="127">[9]TABULADOR2016!#REF!</definedName>
    <definedName name="TABULADOR2014OK" localSheetId="116">[9]TABULADOR2016!#REF!</definedName>
    <definedName name="TABULADOR2014OK" localSheetId="117">[9]TABULADOR2016!#REF!</definedName>
    <definedName name="TABULADOR2014OK" localSheetId="118">[9]TABULADOR2016!#REF!</definedName>
    <definedName name="TABULADOR2014OK" localSheetId="119">[9]TABULADOR2016!#REF!</definedName>
    <definedName name="TABULADOR2014OK" localSheetId="114">[9]TABULADOR2016!#REF!</definedName>
    <definedName name="TABULADOR2014OK" localSheetId="115">[9]TABULADOR2016!#REF!</definedName>
    <definedName name="TABULADOR2014OK" localSheetId="120">[9]TABULADOR2016!#REF!</definedName>
    <definedName name="TABULADOR2014OK" localSheetId="121">[9]TABULADOR2016!#REF!</definedName>
    <definedName name="TABULADOR2014OK" localSheetId="124">[9]TABULADOR2016!#REF!</definedName>
    <definedName name="TABULADOR2014OK" localSheetId="125">[9]TABULADOR2016!#REF!</definedName>
    <definedName name="TABULADOR2014OK">[9]TABULADOR2016!#REF!</definedName>
    <definedName name="TABULADOR2017">'[6]TABULADOR 2019 Pagandolo'!$B$3:$D$62</definedName>
    <definedName name="TABULADOR2022_01_Septiembre_2022" localSheetId="58">#REF!</definedName>
    <definedName name="TABULADOR2022_01_Septiembre_2022" localSheetId="59">#REF!</definedName>
    <definedName name="TABULADOR2022_01_Septiembre_2022" localSheetId="108">#REF!</definedName>
    <definedName name="TABULADOR2022_01_Septiembre_2022" localSheetId="109">#REF!</definedName>
    <definedName name="TABULADOR2022_01_Septiembre_2022" localSheetId="38">#REF!</definedName>
    <definedName name="TABULADOR2022_01_Septiembre_2022" localSheetId="39">#REF!</definedName>
    <definedName name="TABULADOR2022_01_Septiembre_2022" localSheetId="106">#REF!</definedName>
    <definedName name="TABULADOR2022_01_Septiembre_2022" localSheetId="107">#REF!</definedName>
    <definedName name="TABULADOR2022_01_Septiembre_2022" localSheetId="110">#REF!</definedName>
    <definedName name="TABULADOR2022_01_Septiembre_2022" localSheetId="111">#REF!</definedName>
    <definedName name="TABULADOR2022_01_Septiembre_2022" localSheetId="66">#REF!</definedName>
    <definedName name="TABULADOR2022_01_Septiembre_2022" localSheetId="67">#REF!</definedName>
    <definedName name="TABULADOR2022_01_Septiembre_2022" localSheetId="89">#REF!</definedName>
    <definedName name="TABULADOR2022_01_Septiembre_2022" localSheetId="90">#REF!</definedName>
    <definedName name="TABULADOR2022_01_Septiembre_2022" localSheetId="91">#REF!</definedName>
    <definedName name="TABULADOR2022_01_Septiembre_2022" localSheetId="92">#REF!</definedName>
    <definedName name="TABULADOR2022_01_Septiembre_2022" localSheetId="104">#REF!</definedName>
    <definedName name="TABULADOR2022_01_Septiembre_2022" localSheetId="105">#REF!</definedName>
    <definedName name="TABULADOR2022_01_Septiembre_2022" localSheetId="75">#REF!</definedName>
    <definedName name="TABULADOR2022_01_Septiembre_2022" localSheetId="74">#REF!</definedName>
    <definedName name="TABULADOR2022_01_Septiembre_2022" localSheetId="60">#REF!</definedName>
    <definedName name="TABULADOR2022_01_Septiembre_2022" localSheetId="61">#REF!</definedName>
    <definedName name="TABULADOR2022_01_Septiembre_2022" localSheetId="130">#REF!</definedName>
    <definedName name="TABULADOR2022_01_Septiembre_2022" localSheetId="131">#REF!</definedName>
    <definedName name="TABULADOR2022_01_Septiembre_2022" localSheetId="132">#REF!</definedName>
    <definedName name="TABULADOR2022_01_Septiembre_2022" localSheetId="133">#REF!</definedName>
    <definedName name="TABULADOR2022_01_Septiembre_2022" localSheetId="134">#REF!</definedName>
    <definedName name="TABULADOR2022_01_Septiembre_2022" localSheetId="135">#REF!</definedName>
    <definedName name="TABULADOR2022_01_Septiembre_2022" localSheetId="128">#REF!</definedName>
    <definedName name="TABULADOR2022_01_Septiembre_2022" localSheetId="129">#REF!</definedName>
    <definedName name="TABULADOR2022_01_Septiembre_2022" localSheetId="72">#REF!</definedName>
    <definedName name="TABULADOR2022_01_Septiembre_2022" localSheetId="73">#REF!</definedName>
    <definedName name="TABULADOR2022_01_Septiembre_2022" localSheetId="103">#REF!</definedName>
    <definedName name="TABULADOR2022_01_Septiembre_2022" localSheetId="101">#REF!</definedName>
    <definedName name="TABULADOR2022_01_Septiembre_2022" localSheetId="102">#REF!</definedName>
    <definedName name="TABULADOR2022_01_Septiembre_2022" localSheetId="112">#REF!</definedName>
    <definedName name="TABULADOR2022_01_Septiembre_2022" localSheetId="113">#REF!</definedName>
    <definedName name="TABULADOR2022_01_Septiembre_2022" localSheetId="122">#REF!</definedName>
    <definedName name="TABULADOR2022_01_Septiembre_2022" localSheetId="123">#REF!</definedName>
    <definedName name="TABULADOR2022_01_Septiembre_2022" localSheetId="126">#REF!</definedName>
    <definedName name="TABULADOR2022_01_Septiembre_2022" localSheetId="127">#REF!</definedName>
    <definedName name="TABULADOR2022_01_Septiembre_2022" localSheetId="116">#REF!</definedName>
    <definedName name="TABULADOR2022_01_Septiembre_2022" localSheetId="117">#REF!</definedName>
    <definedName name="TABULADOR2022_01_Septiembre_2022" localSheetId="118">#REF!</definedName>
    <definedName name="TABULADOR2022_01_Septiembre_2022" localSheetId="119">#REF!</definedName>
    <definedName name="TABULADOR2022_01_Septiembre_2022" localSheetId="114">#REF!</definedName>
    <definedName name="TABULADOR2022_01_Septiembre_2022" localSheetId="115">#REF!</definedName>
    <definedName name="TABULADOR2022_01_Septiembre_2022" localSheetId="120">#REF!</definedName>
    <definedName name="TABULADOR2022_01_Septiembre_2022" localSheetId="121">#REF!</definedName>
    <definedName name="TABULADOR2022_01_Septiembre_2022" localSheetId="124">#REF!</definedName>
    <definedName name="TABULADOR2022_01_Septiembre_2022" localSheetId="125">#REF!</definedName>
    <definedName name="TABULADOR2022_01_Septiembre_2022">#REF!</definedName>
    <definedName name="TARDE" localSheetId="58">#REF!</definedName>
    <definedName name="TARDE" localSheetId="59">#REF!</definedName>
    <definedName name="TARDE" localSheetId="108">#REF!</definedName>
    <definedName name="TARDE" localSheetId="109">#REF!</definedName>
    <definedName name="TARDE" localSheetId="38">#REF!</definedName>
    <definedName name="TARDE" localSheetId="39">#REF!</definedName>
    <definedName name="TARDE" localSheetId="106">#REF!</definedName>
    <definedName name="TARDE" localSheetId="107">#REF!</definedName>
    <definedName name="TARDE" localSheetId="110">#REF!</definedName>
    <definedName name="TARDE" localSheetId="111">#REF!</definedName>
    <definedName name="TARDE" localSheetId="66">#REF!</definedName>
    <definedName name="TARDE" localSheetId="67">#REF!</definedName>
    <definedName name="TARDE" localSheetId="89">#REF!</definedName>
    <definedName name="TARDE" localSheetId="90">#REF!</definedName>
    <definedName name="TARDE" localSheetId="91">#REF!</definedName>
    <definedName name="TARDE" localSheetId="92">#REF!</definedName>
    <definedName name="TARDE" localSheetId="104">#REF!</definedName>
    <definedName name="TARDE" localSheetId="105">#REF!</definedName>
    <definedName name="TARDE" localSheetId="75">#REF!</definedName>
    <definedName name="TARDE" localSheetId="74">#REF!</definedName>
    <definedName name="TARDE" localSheetId="60">#REF!</definedName>
    <definedName name="TARDE" localSheetId="61">#REF!</definedName>
    <definedName name="TARDE" localSheetId="130">#REF!</definedName>
    <definedName name="TARDE" localSheetId="131">#REF!</definedName>
    <definedName name="TARDE" localSheetId="132">#REF!</definedName>
    <definedName name="TARDE" localSheetId="133">#REF!</definedName>
    <definedName name="TARDE" localSheetId="134">#REF!</definedName>
    <definedName name="TARDE" localSheetId="135">#REF!</definedName>
    <definedName name="TARDE" localSheetId="128">#REF!</definedName>
    <definedName name="TARDE" localSheetId="129">#REF!</definedName>
    <definedName name="TARDE" localSheetId="72">#REF!</definedName>
    <definedName name="TARDE" localSheetId="73">#REF!</definedName>
    <definedName name="TARDE" localSheetId="103">#REF!</definedName>
    <definedName name="TARDE" localSheetId="101">#REF!</definedName>
    <definedName name="TARDE" localSheetId="102">#REF!</definedName>
    <definedName name="TARDE" localSheetId="112">#REF!</definedName>
    <definedName name="TARDE" localSheetId="113">#REF!</definedName>
    <definedName name="TARDE" localSheetId="122">#REF!</definedName>
    <definedName name="TARDE" localSheetId="123">#REF!</definedName>
    <definedName name="TARDE" localSheetId="126">#REF!</definedName>
    <definedName name="TARDE" localSheetId="127">#REF!</definedName>
    <definedName name="TARDE" localSheetId="116">#REF!</definedName>
    <definedName name="TARDE" localSheetId="117">#REF!</definedName>
    <definedName name="TARDE" localSheetId="118">#REF!</definedName>
    <definedName name="TARDE" localSheetId="119">#REF!</definedName>
    <definedName name="TARDE" localSheetId="114">#REF!</definedName>
    <definedName name="TARDE" localSheetId="115">#REF!</definedName>
    <definedName name="TARDE" localSheetId="120">#REF!</definedName>
    <definedName name="TARDE" localSheetId="121">#REF!</definedName>
    <definedName name="TARDE" localSheetId="124">#REF!</definedName>
    <definedName name="TARDE" localSheetId="125">#REF!</definedName>
    <definedName name="TARDE">#REF!</definedName>
    <definedName name="TIP_EMPLEADO">'[33]BASE-EVENTUAL'!$U:$U</definedName>
    <definedName name="_xlnm.Print_Titles" localSheetId="33">'RESUMEN ENTIDADES'!$5:$5</definedName>
    <definedName name="VALEDESPENSAJEFES">'[6]VALES DE DESPENSA JEFES'!$D$2:$E$41</definedName>
    <definedName name="vales" localSheetId="58">#REF!</definedName>
    <definedName name="vales" localSheetId="59">#REF!</definedName>
    <definedName name="vales" localSheetId="41">#REF!</definedName>
    <definedName name="vales" localSheetId="40">#REF!</definedName>
    <definedName name="vales" localSheetId="108">#REF!</definedName>
    <definedName name="vales" localSheetId="109">#REF!</definedName>
    <definedName name="vales" localSheetId="38">#REF!</definedName>
    <definedName name="vales" localSheetId="39">#REF!</definedName>
    <definedName name="vales" localSheetId="106">#REF!</definedName>
    <definedName name="vales" localSheetId="107">#REF!</definedName>
    <definedName name="vales" localSheetId="110">#REF!</definedName>
    <definedName name="vales" localSheetId="111">#REF!</definedName>
    <definedName name="vales" localSheetId="66">#REF!</definedName>
    <definedName name="vales" localSheetId="67">#REF!</definedName>
    <definedName name="vales" localSheetId="89">#REF!</definedName>
    <definedName name="vales" localSheetId="90">#REF!</definedName>
    <definedName name="vales" localSheetId="91">#REF!</definedName>
    <definedName name="vales" localSheetId="92">#REF!</definedName>
    <definedName name="vales" localSheetId="80">#REF!</definedName>
    <definedName name="vales" localSheetId="81">#REF!</definedName>
    <definedName name="vales" localSheetId="82">#REF!</definedName>
    <definedName name="vales" localSheetId="83">#REF!</definedName>
    <definedName name="vales" localSheetId="104">#REF!</definedName>
    <definedName name="vales" localSheetId="105">#REF!</definedName>
    <definedName name="vales" localSheetId="54">#REF!</definedName>
    <definedName name="vales" localSheetId="55">#REF!</definedName>
    <definedName name="vales" localSheetId="75">#REF!</definedName>
    <definedName name="vales" localSheetId="74">#REF!</definedName>
    <definedName name="vales" localSheetId="48">#REF!</definedName>
    <definedName name="vales" localSheetId="49">#REF!</definedName>
    <definedName name="vales" localSheetId="36">#REF!</definedName>
    <definedName name="vales" localSheetId="37">#REF!</definedName>
    <definedName name="vales" localSheetId="60">#REF!</definedName>
    <definedName name="vales" localSheetId="61">#REF!</definedName>
    <definedName name="vales" localSheetId="130">#REF!</definedName>
    <definedName name="vales" localSheetId="131">#REF!</definedName>
    <definedName name="vales" localSheetId="132">#REF!</definedName>
    <definedName name="vales" localSheetId="133">#REF!</definedName>
    <definedName name="vales" localSheetId="134">#REF!</definedName>
    <definedName name="vales" localSheetId="135">#REF!</definedName>
    <definedName name="vales" localSheetId="128">#REF!</definedName>
    <definedName name="vales" localSheetId="129">#REF!</definedName>
    <definedName name="vales" localSheetId="50">#REF!</definedName>
    <definedName name="vales" localSheetId="51">#REF!</definedName>
    <definedName name="vales" localSheetId="72">#REF!</definedName>
    <definedName name="vales" localSheetId="73">#REF!</definedName>
    <definedName name="vales" localSheetId="103">#REF!</definedName>
    <definedName name="vales" localSheetId="101">#REF!</definedName>
    <definedName name="vales" localSheetId="102">#REF!</definedName>
    <definedName name="vales" localSheetId="76">#REF!</definedName>
    <definedName name="vales" localSheetId="77">#REF!</definedName>
    <definedName name="vales" localSheetId="112">#REF!</definedName>
    <definedName name="vales" localSheetId="113">#REF!</definedName>
    <definedName name="vales" localSheetId="122">#REF!</definedName>
    <definedName name="vales" localSheetId="123">#REF!</definedName>
    <definedName name="vales" localSheetId="126">#REF!</definedName>
    <definedName name="vales" localSheetId="127">#REF!</definedName>
    <definedName name="vales" localSheetId="116">#REF!</definedName>
    <definedName name="vales" localSheetId="117">#REF!</definedName>
    <definedName name="vales" localSheetId="118">#REF!</definedName>
    <definedName name="vales" localSheetId="119">#REF!</definedName>
    <definedName name="vales" localSheetId="114">#REF!</definedName>
    <definedName name="vales" localSheetId="115">#REF!</definedName>
    <definedName name="vales" localSheetId="120">#REF!</definedName>
    <definedName name="vales" localSheetId="121">#REF!</definedName>
    <definedName name="vales" localSheetId="124">#REF!</definedName>
    <definedName name="vales" localSheetId="125">#REF!</definedName>
    <definedName name="vales">#REF!</definedName>
    <definedName name="VALESDESPENSACONFIANZA" localSheetId="58">#REF!</definedName>
    <definedName name="VALESDESPENSACONFIANZA" localSheetId="59">#REF!</definedName>
    <definedName name="VALESDESPENSACONFIANZA" localSheetId="41">#REF!</definedName>
    <definedName name="VALESDESPENSACONFIANZA" localSheetId="40">#REF!</definedName>
    <definedName name="VALESDESPENSACONFIANZA" localSheetId="108">#REF!</definedName>
    <definedName name="VALESDESPENSACONFIANZA" localSheetId="109">#REF!</definedName>
    <definedName name="VALESDESPENSACONFIANZA" localSheetId="38">#REF!</definedName>
    <definedName name="VALESDESPENSACONFIANZA" localSheetId="39">#REF!</definedName>
    <definedName name="VALESDESPENSACONFIANZA" localSheetId="106">#REF!</definedName>
    <definedName name="VALESDESPENSACONFIANZA" localSheetId="107">#REF!</definedName>
    <definedName name="VALESDESPENSACONFIANZA" localSheetId="110">#REF!</definedName>
    <definedName name="VALESDESPENSACONFIANZA" localSheetId="111">#REF!</definedName>
    <definedName name="VALESDESPENSACONFIANZA" localSheetId="66">#REF!</definedName>
    <definedName name="VALESDESPENSACONFIANZA" localSheetId="67">#REF!</definedName>
    <definedName name="VALESDESPENSACONFIANZA" localSheetId="89">#REF!</definedName>
    <definedName name="VALESDESPENSACONFIANZA" localSheetId="90">#REF!</definedName>
    <definedName name="VALESDESPENSACONFIANZA" localSheetId="91">#REF!</definedName>
    <definedName name="VALESDESPENSACONFIANZA" localSheetId="92">#REF!</definedName>
    <definedName name="VALESDESPENSACONFIANZA" localSheetId="80">#REF!</definedName>
    <definedName name="VALESDESPENSACONFIANZA" localSheetId="81">#REF!</definedName>
    <definedName name="VALESDESPENSACONFIANZA" localSheetId="82">#REF!</definedName>
    <definedName name="VALESDESPENSACONFIANZA" localSheetId="83">#REF!</definedName>
    <definedName name="VALESDESPENSACONFIANZA" localSheetId="104">#REF!</definedName>
    <definedName name="VALESDESPENSACONFIANZA" localSheetId="105">#REF!</definedName>
    <definedName name="VALESDESPENSACONFIANZA" localSheetId="54">#REF!</definedName>
    <definedName name="VALESDESPENSACONFIANZA" localSheetId="55">#REF!</definedName>
    <definedName name="VALESDESPENSACONFIANZA" localSheetId="75">#REF!</definedName>
    <definedName name="VALESDESPENSACONFIANZA" localSheetId="74">#REF!</definedName>
    <definedName name="VALESDESPENSACONFIANZA" localSheetId="48">#REF!</definedName>
    <definedName name="VALESDESPENSACONFIANZA" localSheetId="49">#REF!</definedName>
    <definedName name="VALESDESPENSACONFIANZA" localSheetId="36">#REF!</definedName>
    <definedName name="VALESDESPENSACONFIANZA" localSheetId="37">#REF!</definedName>
    <definedName name="VALESDESPENSACONFIANZA" localSheetId="60">#REF!</definedName>
    <definedName name="VALESDESPENSACONFIANZA" localSheetId="61">#REF!</definedName>
    <definedName name="VALESDESPENSACONFIANZA" localSheetId="130">#REF!</definedName>
    <definedName name="VALESDESPENSACONFIANZA" localSheetId="131">#REF!</definedName>
    <definedName name="VALESDESPENSACONFIANZA" localSheetId="132">#REF!</definedName>
    <definedName name="VALESDESPENSACONFIANZA" localSheetId="133">#REF!</definedName>
    <definedName name="VALESDESPENSACONFIANZA" localSheetId="134">#REF!</definedName>
    <definedName name="VALESDESPENSACONFIANZA" localSheetId="135">#REF!</definedName>
    <definedName name="VALESDESPENSACONFIANZA" localSheetId="128">#REF!</definedName>
    <definedName name="VALESDESPENSACONFIANZA" localSheetId="129">#REF!</definedName>
    <definedName name="VALESDESPENSACONFIANZA" localSheetId="50">#REF!</definedName>
    <definedName name="VALESDESPENSACONFIANZA" localSheetId="51">#REF!</definedName>
    <definedName name="VALESDESPENSACONFIANZA" localSheetId="72">#REF!</definedName>
    <definedName name="VALESDESPENSACONFIANZA" localSheetId="73">#REF!</definedName>
    <definedName name="VALESDESPENSACONFIANZA" localSheetId="103">#REF!</definedName>
    <definedName name="VALESDESPENSACONFIANZA" localSheetId="101">#REF!</definedName>
    <definedName name="VALESDESPENSACONFIANZA" localSheetId="102">#REF!</definedName>
    <definedName name="VALESDESPENSACONFIANZA" localSheetId="76">#REF!</definedName>
    <definedName name="VALESDESPENSACONFIANZA" localSheetId="77">#REF!</definedName>
    <definedName name="VALESDESPENSACONFIANZA" localSheetId="112">#REF!</definedName>
    <definedName name="VALESDESPENSACONFIANZA" localSheetId="113">#REF!</definedName>
    <definedName name="VALESDESPENSACONFIANZA" localSheetId="122">#REF!</definedName>
    <definedName name="VALESDESPENSACONFIANZA" localSheetId="123">#REF!</definedName>
    <definedName name="VALESDESPENSACONFIANZA" localSheetId="126">#REF!</definedName>
    <definedName name="VALESDESPENSACONFIANZA" localSheetId="127">#REF!</definedName>
    <definedName name="VALESDESPENSACONFIANZA" localSheetId="116">#REF!</definedName>
    <definedName name="VALESDESPENSACONFIANZA" localSheetId="117">#REF!</definedName>
    <definedName name="VALESDESPENSACONFIANZA" localSheetId="118">#REF!</definedName>
    <definedName name="VALESDESPENSACONFIANZA" localSheetId="119">#REF!</definedName>
    <definedName name="VALESDESPENSACONFIANZA" localSheetId="114">#REF!</definedName>
    <definedName name="VALESDESPENSACONFIANZA" localSheetId="115">#REF!</definedName>
    <definedName name="VALESDESPENSACONFIANZA" localSheetId="120">#REF!</definedName>
    <definedName name="VALESDESPENSACONFIANZA" localSheetId="121">#REF!</definedName>
    <definedName name="VALESDESPENSACONFIANZA" localSheetId="124">#REF!</definedName>
    <definedName name="VALESDESPENSACONFIANZA" localSheetId="125">#REF!</definedName>
    <definedName name="VALESDESPENSACONFIANZA">#REF!</definedName>
    <definedName name="valesdespensajefes2021" localSheetId="58">#REF!</definedName>
    <definedName name="valesdespensajefes2021" localSheetId="59">#REF!</definedName>
    <definedName name="valesdespensajefes2021" localSheetId="41">#REF!</definedName>
    <definedName name="valesdespensajefes2021" localSheetId="40">#REF!</definedName>
    <definedName name="valesdespensajefes2021" localSheetId="108">#REF!</definedName>
    <definedName name="valesdespensajefes2021" localSheetId="109">#REF!</definedName>
    <definedName name="valesdespensajefes2021" localSheetId="38">#REF!</definedName>
    <definedName name="valesdespensajefes2021" localSheetId="39">#REF!</definedName>
    <definedName name="valesdespensajefes2021" localSheetId="106">#REF!</definedName>
    <definedName name="valesdespensajefes2021" localSheetId="107">#REF!</definedName>
    <definedName name="valesdespensajefes2021" localSheetId="110">#REF!</definedName>
    <definedName name="valesdespensajefes2021" localSheetId="111">#REF!</definedName>
    <definedName name="valesdespensajefes2021" localSheetId="66">#REF!</definedName>
    <definedName name="valesdespensajefes2021" localSheetId="67">#REF!</definedName>
    <definedName name="valesdespensajefes2021" localSheetId="89">#REF!</definedName>
    <definedName name="valesdespensajefes2021" localSheetId="90">#REF!</definedName>
    <definedName name="valesdespensajefes2021" localSheetId="91">#REF!</definedName>
    <definedName name="valesdespensajefes2021" localSheetId="92">#REF!</definedName>
    <definedName name="valesdespensajefes2021" localSheetId="80">#REF!</definedName>
    <definedName name="valesdespensajefes2021" localSheetId="81">#REF!</definedName>
    <definedName name="valesdespensajefes2021" localSheetId="82">#REF!</definedName>
    <definedName name="valesdespensajefes2021" localSheetId="83">#REF!</definedName>
    <definedName name="valesdespensajefes2021" localSheetId="104">#REF!</definedName>
    <definedName name="valesdespensajefes2021" localSheetId="105">#REF!</definedName>
    <definedName name="valesdespensajefes2021" localSheetId="54">#REF!</definedName>
    <definedName name="valesdespensajefes2021" localSheetId="55">#REF!</definedName>
    <definedName name="valesdespensajefes2021" localSheetId="75">#REF!</definedName>
    <definedName name="valesdespensajefes2021" localSheetId="74">#REF!</definedName>
    <definedName name="valesdespensajefes2021" localSheetId="48">#REF!</definedName>
    <definedName name="valesdespensajefes2021" localSheetId="49">#REF!</definedName>
    <definedName name="valesdespensajefes2021" localSheetId="36">#REF!</definedName>
    <definedName name="valesdespensajefes2021" localSheetId="37">#REF!</definedName>
    <definedName name="valesdespensajefes2021" localSheetId="60">#REF!</definedName>
    <definedName name="valesdespensajefes2021" localSheetId="61">#REF!</definedName>
    <definedName name="valesdespensajefes2021" localSheetId="130">#REF!</definedName>
    <definedName name="valesdespensajefes2021" localSheetId="131">#REF!</definedName>
    <definedName name="valesdespensajefes2021" localSheetId="132">#REF!</definedName>
    <definedName name="valesdespensajefes2021" localSheetId="133">#REF!</definedName>
    <definedName name="valesdespensajefes2021" localSheetId="134">#REF!</definedName>
    <definedName name="valesdespensajefes2021" localSheetId="135">#REF!</definedName>
    <definedName name="valesdespensajefes2021" localSheetId="128">#REF!</definedName>
    <definedName name="valesdespensajefes2021" localSheetId="129">#REF!</definedName>
    <definedName name="valesdespensajefes2021" localSheetId="50">#REF!</definedName>
    <definedName name="valesdespensajefes2021" localSheetId="51">#REF!</definedName>
    <definedName name="valesdespensajefes2021" localSheetId="72">#REF!</definedName>
    <definedName name="valesdespensajefes2021" localSheetId="73">#REF!</definedName>
    <definedName name="valesdespensajefes2021" localSheetId="103">#REF!</definedName>
    <definedName name="valesdespensajefes2021" localSheetId="101">#REF!</definedName>
    <definedName name="valesdespensajefes2021" localSheetId="102">#REF!</definedName>
    <definedName name="valesdespensajefes2021" localSheetId="76">#REF!</definedName>
    <definedName name="valesdespensajefes2021" localSheetId="77">#REF!</definedName>
    <definedName name="valesdespensajefes2021" localSheetId="112">#REF!</definedName>
    <definedName name="valesdespensajefes2021" localSheetId="113">#REF!</definedName>
    <definedName name="valesdespensajefes2021" localSheetId="122">#REF!</definedName>
    <definedName name="valesdespensajefes2021" localSheetId="123">#REF!</definedName>
    <definedName name="valesdespensajefes2021" localSheetId="126">#REF!</definedName>
    <definedName name="valesdespensajefes2021" localSheetId="127">#REF!</definedName>
    <definedName name="valesdespensajefes2021" localSheetId="116">#REF!</definedName>
    <definedName name="valesdespensajefes2021" localSheetId="117">#REF!</definedName>
    <definedName name="valesdespensajefes2021" localSheetId="118">#REF!</definedName>
    <definedName name="valesdespensajefes2021" localSheetId="119">#REF!</definedName>
    <definedName name="valesdespensajefes2021" localSheetId="114">#REF!</definedName>
    <definedName name="valesdespensajefes2021" localSheetId="115">#REF!</definedName>
    <definedName name="valesdespensajefes2021" localSheetId="120">#REF!</definedName>
    <definedName name="valesdespensajefes2021" localSheetId="121">#REF!</definedName>
    <definedName name="valesdespensajefes2021" localSheetId="124">#REF!</definedName>
    <definedName name="valesdespensajefes2021" localSheetId="125">#REF!</definedName>
    <definedName name="valesdespensajefes2021">#REF!</definedName>
  </definedNames>
  <calcPr calcId="162913"/>
</workbook>
</file>

<file path=xl/calcChain.xml><?xml version="1.0" encoding="utf-8"?>
<calcChain xmlns="http://schemas.openxmlformats.org/spreadsheetml/2006/main">
  <c r="J43" i="136" l="1"/>
  <c r="I43" i="136"/>
  <c r="H43" i="136"/>
  <c r="G43" i="136"/>
  <c r="K43" i="136" s="1"/>
  <c r="F43" i="136"/>
  <c r="J42" i="136"/>
  <c r="K42" i="136" s="1"/>
  <c r="I42" i="136"/>
  <c r="H42" i="136"/>
  <c r="G42" i="136"/>
  <c r="F42" i="136"/>
  <c r="I41" i="136"/>
  <c r="H41" i="136"/>
  <c r="G41" i="136"/>
  <c r="K41" i="136" s="1"/>
  <c r="F41" i="136"/>
  <c r="I40" i="136"/>
  <c r="H40" i="136"/>
  <c r="G40" i="136"/>
  <c r="K40" i="136" s="1"/>
  <c r="F40" i="136"/>
  <c r="I39" i="136"/>
  <c r="K39" i="136" s="1"/>
  <c r="H39" i="136"/>
  <c r="G39" i="136"/>
  <c r="F39" i="136"/>
  <c r="I38" i="136"/>
  <c r="H38" i="136"/>
  <c r="G38" i="136"/>
  <c r="K38" i="136" s="1"/>
  <c r="F38" i="136"/>
  <c r="I37" i="136"/>
  <c r="H37" i="136"/>
  <c r="G37" i="136"/>
  <c r="F37" i="136"/>
  <c r="I36" i="136"/>
  <c r="H36" i="136"/>
  <c r="K36" i="136" s="1"/>
  <c r="G36" i="136"/>
  <c r="F36" i="136"/>
  <c r="K35" i="136"/>
  <c r="I35" i="136"/>
  <c r="H35" i="136"/>
  <c r="G35" i="136"/>
  <c r="F35" i="136"/>
  <c r="I34" i="136"/>
  <c r="H34" i="136"/>
  <c r="G34" i="136"/>
  <c r="K34" i="136" s="1"/>
  <c r="F34" i="136"/>
  <c r="I33" i="136"/>
  <c r="H33" i="136"/>
  <c r="G33" i="136"/>
  <c r="K33" i="136" s="1"/>
  <c r="F33" i="136"/>
  <c r="I32" i="136"/>
  <c r="H32" i="136"/>
  <c r="G32" i="136"/>
  <c r="F32" i="136"/>
  <c r="I31" i="136"/>
  <c r="K31" i="136" s="1"/>
  <c r="H31" i="136"/>
  <c r="G31" i="136"/>
  <c r="F31" i="136"/>
  <c r="K30" i="136"/>
  <c r="I30" i="136"/>
  <c r="H30" i="136"/>
  <c r="G30" i="136"/>
  <c r="F30" i="136"/>
  <c r="I29" i="136"/>
  <c r="H29" i="136"/>
  <c r="G29" i="136"/>
  <c r="K29" i="136" s="1"/>
  <c r="F29" i="136"/>
  <c r="I28" i="136"/>
  <c r="H28" i="136"/>
  <c r="K28" i="136" s="1"/>
  <c r="G28" i="136"/>
  <c r="F28" i="136"/>
  <c r="I27" i="136"/>
  <c r="H27" i="136"/>
  <c r="K27" i="136" s="1"/>
  <c r="G27" i="136"/>
  <c r="F27" i="136"/>
  <c r="I26" i="136"/>
  <c r="H26" i="136"/>
  <c r="G26" i="136"/>
  <c r="K26" i="136" s="1"/>
  <c r="F26" i="136"/>
  <c r="K25" i="136"/>
  <c r="I25" i="136"/>
  <c r="H25" i="136"/>
  <c r="G25" i="136"/>
  <c r="F25" i="136"/>
  <c r="I24" i="136"/>
  <c r="H24" i="136"/>
  <c r="G24" i="136"/>
  <c r="F24" i="136"/>
  <c r="K23" i="136"/>
  <c r="I23" i="136"/>
  <c r="H23" i="136"/>
  <c r="G23" i="136"/>
  <c r="F23" i="136"/>
  <c r="K22" i="136"/>
  <c r="I22" i="136"/>
  <c r="H22" i="136"/>
  <c r="G22" i="136"/>
  <c r="F22" i="136"/>
  <c r="I21" i="136"/>
  <c r="H21" i="136"/>
  <c r="G21" i="136"/>
  <c r="F21" i="136"/>
  <c r="I20" i="136"/>
  <c r="K20" i="136" s="1"/>
  <c r="H20" i="136"/>
  <c r="G20" i="136"/>
  <c r="F20" i="136"/>
  <c r="I14" i="136"/>
  <c r="K14" i="136" s="1"/>
  <c r="H14" i="136"/>
  <c r="G14" i="136"/>
  <c r="F14" i="136"/>
  <c r="I13" i="136"/>
  <c r="H13" i="136"/>
  <c r="G13" i="136"/>
  <c r="K13" i="136" s="1"/>
  <c r="F13" i="136"/>
  <c r="K12" i="136"/>
  <c r="I12" i="136"/>
  <c r="H12" i="136"/>
  <c r="G12" i="136"/>
  <c r="F12" i="136"/>
  <c r="I11" i="136"/>
  <c r="H11" i="136"/>
  <c r="G11" i="136"/>
  <c r="K11" i="136" s="1"/>
  <c r="F11" i="136"/>
  <c r="D62" i="135"/>
  <c r="C58" i="135"/>
  <c r="D47" i="135"/>
  <c r="C47" i="135"/>
  <c r="D43" i="135"/>
  <c r="D49" i="135" s="1"/>
  <c r="C38" i="135"/>
  <c r="C49" i="135" s="1"/>
  <c r="J42" i="134"/>
  <c r="K42" i="134" s="1"/>
  <c r="I42" i="134"/>
  <c r="H42" i="134"/>
  <c r="G42" i="134"/>
  <c r="F42" i="134"/>
  <c r="J41" i="134"/>
  <c r="I41" i="134"/>
  <c r="H41" i="134"/>
  <c r="K41" i="134" s="1"/>
  <c r="G41" i="134"/>
  <c r="F41" i="134"/>
  <c r="J40" i="134"/>
  <c r="I40" i="134"/>
  <c r="H40" i="134"/>
  <c r="G40" i="134"/>
  <c r="K40" i="134" s="1"/>
  <c r="F40" i="134"/>
  <c r="J39" i="134"/>
  <c r="I39" i="134"/>
  <c r="H39" i="134"/>
  <c r="G39" i="134"/>
  <c r="F39" i="134"/>
  <c r="C38" i="134"/>
  <c r="J37" i="134"/>
  <c r="C37" i="134"/>
  <c r="I36" i="134"/>
  <c r="H36" i="134"/>
  <c r="G36" i="134"/>
  <c r="F36" i="134"/>
  <c r="I35" i="134"/>
  <c r="H35" i="134"/>
  <c r="G35" i="134"/>
  <c r="K35" i="134" s="1"/>
  <c r="F35" i="134"/>
  <c r="K34" i="134"/>
  <c r="I34" i="134"/>
  <c r="H34" i="134"/>
  <c r="G34" i="134"/>
  <c r="F34" i="134"/>
  <c r="I33" i="134"/>
  <c r="H33" i="134"/>
  <c r="G33" i="134"/>
  <c r="F33" i="134"/>
  <c r="K32" i="134"/>
  <c r="I32" i="134"/>
  <c r="H32" i="134"/>
  <c r="G32" i="134"/>
  <c r="F32" i="134"/>
  <c r="I31" i="134"/>
  <c r="H31" i="134"/>
  <c r="G31" i="134"/>
  <c r="K31" i="134" s="1"/>
  <c r="F31" i="134"/>
  <c r="I30" i="134"/>
  <c r="H30" i="134"/>
  <c r="G30" i="134"/>
  <c r="K30" i="134" s="1"/>
  <c r="F30" i="134"/>
  <c r="I29" i="134"/>
  <c r="K29" i="134" s="1"/>
  <c r="H29" i="134"/>
  <c r="G29" i="134"/>
  <c r="F29" i="134"/>
  <c r="I28" i="134"/>
  <c r="H28" i="134"/>
  <c r="G28" i="134"/>
  <c r="F28" i="134"/>
  <c r="I27" i="134"/>
  <c r="H27" i="134"/>
  <c r="G27" i="134"/>
  <c r="F27" i="134"/>
  <c r="I26" i="134"/>
  <c r="K26" i="134" s="1"/>
  <c r="H26" i="134"/>
  <c r="G26" i="134"/>
  <c r="F26" i="134"/>
  <c r="I25" i="134"/>
  <c r="H25" i="134"/>
  <c r="G25" i="134"/>
  <c r="K25" i="134" s="1"/>
  <c r="F25" i="134"/>
  <c r="K24" i="134"/>
  <c r="I24" i="134"/>
  <c r="H24" i="134"/>
  <c r="G24" i="134"/>
  <c r="F24" i="134"/>
  <c r="I23" i="134"/>
  <c r="H23" i="134"/>
  <c r="G23" i="134"/>
  <c r="F23" i="134"/>
  <c r="I22" i="134"/>
  <c r="H22" i="134"/>
  <c r="G22" i="134"/>
  <c r="F22" i="134"/>
  <c r="K21" i="134"/>
  <c r="I21" i="134"/>
  <c r="H21" i="134"/>
  <c r="G21" i="134"/>
  <c r="F21" i="134"/>
  <c r="I20" i="134"/>
  <c r="H20" i="134"/>
  <c r="G20" i="134"/>
  <c r="K20" i="134" s="1"/>
  <c r="F20" i="134"/>
  <c r="I14" i="134"/>
  <c r="H14" i="134"/>
  <c r="G14" i="134"/>
  <c r="K14" i="134" s="1"/>
  <c r="F14" i="134"/>
  <c r="I13" i="134"/>
  <c r="H13" i="134"/>
  <c r="K13" i="134" s="1"/>
  <c r="G13" i="134"/>
  <c r="F13" i="134"/>
  <c r="I12" i="134"/>
  <c r="K12" i="134" s="1"/>
  <c r="H12" i="134"/>
  <c r="G12" i="134"/>
  <c r="F12" i="134"/>
  <c r="K11" i="134"/>
  <c r="I11" i="134"/>
  <c r="H11" i="134"/>
  <c r="G11" i="134"/>
  <c r="F11" i="134"/>
  <c r="D57" i="133"/>
  <c r="D48" i="133"/>
  <c r="D46" i="133"/>
  <c r="C46" i="133"/>
  <c r="D42" i="133"/>
  <c r="C42" i="133"/>
  <c r="C48" i="133" s="1"/>
  <c r="F37" i="133"/>
  <c r="E37" i="133"/>
  <c r="F36" i="133"/>
  <c r="E36" i="133"/>
  <c r="D16" i="133"/>
  <c r="C16" i="133"/>
  <c r="J43" i="132"/>
  <c r="I43" i="132"/>
  <c r="H43" i="132"/>
  <c r="G43" i="132"/>
  <c r="D43" i="132"/>
  <c r="F43" i="132" s="1"/>
  <c r="J42" i="132"/>
  <c r="I42" i="132"/>
  <c r="H42" i="132"/>
  <c r="G42" i="132"/>
  <c r="F42" i="132"/>
  <c r="D42" i="132"/>
  <c r="C42" i="132"/>
  <c r="I41" i="132"/>
  <c r="H41" i="132"/>
  <c r="G41" i="132"/>
  <c r="K41" i="132" s="1"/>
  <c r="F41" i="132"/>
  <c r="I40" i="132"/>
  <c r="K40" i="132" s="1"/>
  <c r="H40" i="132"/>
  <c r="G40" i="132"/>
  <c r="F40" i="132"/>
  <c r="I39" i="132"/>
  <c r="H39" i="132"/>
  <c r="G39" i="132"/>
  <c r="K39" i="132" s="1"/>
  <c r="F39" i="132"/>
  <c r="I38" i="132"/>
  <c r="H38" i="132"/>
  <c r="G38" i="132"/>
  <c r="K38" i="132" s="1"/>
  <c r="F38" i="132"/>
  <c r="I37" i="132"/>
  <c r="H37" i="132"/>
  <c r="K37" i="132" s="1"/>
  <c r="G37" i="132"/>
  <c r="F37" i="132"/>
  <c r="I36" i="132"/>
  <c r="H36" i="132"/>
  <c r="G36" i="132"/>
  <c r="F36" i="132"/>
  <c r="I35" i="132"/>
  <c r="K35" i="132" s="1"/>
  <c r="H35" i="132"/>
  <c r="G35" i="132"/>
  <c r="F35" i="132"/>
  <c r="I34" i="132"/>
  <c r="H34" i="132"/>
  <c r="G34" i="132"/>
  <c r="K34" i="132" s="1"/>
  <c r="F34" i="132"/>
  <c r="I33" i="132"/>
  <c r="H33" i="132"/>
  <c r="G33" i="132"/>
  <c r="K33" i="132" s="1"/>
  <c r="F33" i="132"/>
  <c r="I32" i="132"/>
  <c r="H32" i="132"/>
  <c r="K32" i="132" s="1"/>
  <c r="G32" i="132"/>
  <c r="F32" i="132"/>
  <c r="I31" i="132"/>
  <c r="H31" i="132"/>
  <c r="G31" i="132"/>
  <c r="F31" i="132"/>
  <c r="K30" i="132"/>
  <c r="I30" i="132"/>
  <c r="H30" i="132"/>
  <c r="G30" i="132"/>
  <c r="F30" i="132"/>
  <c r="K29" i="132"/>
  <c r="I29" i="132"/>
  <c r="H29" i="132"/>
  <c r="G29" i="132"/>
  <c r="F29" i="132"/>
  <c r="I28" i="132"/>
  <c r="H28" i="132"/>
  <c r="G28" i="132"/>
  <c r="K28" i="132" s="1"/>
  <c r="F28" i="132"/>
  <c r="K27" i="132"/>
  <c r="I27" i="132"/>
  <c r="H27" i="132"/>
  <c r="G27" i="132"/>
  <c r="F27" i="132"/>
  <c r="I26" i="132"/>
  <c r="H26" i="132"/>
  <c r="G26" i="132"/>
  <c r="K26" i="132" s="1"/>
  <c r="F26" i="132"/>
  <c r="I25" i="132"/>
  <c r="H25" i="132"/>
  <c r="G25" i="132"/>
  <c r="F25" i="132"/>
  <c r="I24" i="132"/>
  <c r="H24" i="132"/>
  <c r="K24" i="132" s="1"/>
  <c r="G24" i="132"/>
  <c r="F24" i="132"/>
  <c r="I23" i="132"/>
  <c r="H23" i="132"/>
  <c r="G23" i="132"/>
  <c r="K23" i="132" s="1"/>
  <c r="F23" i="132"/>
  <c r="K22" i="132"/>
  <c r="I22" i="132"/>
  <c r="H22" i="132"/>
  <c r="G22" i="132"/>
  <c r="F22" i="132"/>
  <c r="I21" i="132"/>
  <c r="H21" i="132"/>
  <c r="G21" i="132"/>
  <c r="K21" i="132" s="1"/>
  <c r="F21" i="132"/>
  <c r="K20" i="132"/>
  <c r="I20" i="132"/>
  <c r="H20" i="132"/>
  <c r="G20" i="132"/>
  <c r="F20" i="132"/>
  <c r="I14" i="132"/>
  <c r="H14" i="132"/>
  <c r="G14" i="132"/>
  <c r="F14" i="132"/>
  <c r="I13" i="132"/>
  <c r="H13" i="132"/>
  <c r="G13" i="132"/>
  <c r="K13" i="132" s="1"/>
  <c r="F13" i="132"/>
  <c r="I12" i="132"/>
  <c r="H12" i="132"/>
  <c r="G12" i="132"/>
  <c r="F12" i="132"/>
  <c r="I11" i="132"/>
  <c r="H11" i="132"/>
  <c r="K11" i="132" s="1"/>
  <c r="G11" i="132"/>
  <c r="F11" i="132"/>
  <c r="D51" i="131"/>
  <c r="C51" i="131"/>
  <c r="F48" i="131"/>
  <c r="D48" i="131"/>
  <c r="C44" i="131"/>
  <c r="D42" i="131"/>
  <c r="C42" i="131"/>
  <c r="D37" i="131"/>
  <c r="D44" i="131" s="1"/>
  <c r="C37" i="131"/>
  <c r="D16" i="131"/>
  <c r="C16" i="131"/>
  <c r="J45" i="130"/>
  <c r="I45" i="130"/>
  <c r="H45" i="130"/>
  <c r="G45" i="130"/>
  <c r="K45" i="130" s="1"/>
  <c r="F45" i="130"/>
  <c r="D45" i="130"/>
  <c r="J44" i="130"/>
  <c r="I44" i="130"/>
  <c r="H44" i="130"/>
  <c r="G44" i="130"/>
  <c r="F44" i="130"/>
  <c r="D44" i="130"/>
  <c r="I43" i="130"/>
  <c r="H43" i="130"/>
  <c r="G43" i="130"/>
  <c r="F43" i="130"/>
  <c r="I42" i="130"/>
  <c r="K42" i="130" s="1"/>
  <c r="H42" i="130"/>
  <c r="G42" i="130"/>
  <c r="F42" i="130"/>
  <c r="I41" i="130"/>
  <c r="K41" i="130" s="1"/>
  <c r="H41" i="130"/>
  <c r="G41" i="130"/>
  <c r="F41" i="130"/>
  <c r="I40" i="130"/>
  <c r="H40" i="130"/>
  <c r="G40" i="130"/>
  <c r="K40" i="130" s="1"/>
  <c r="F40" i="130"/>
  <c r="I39" i="130"/>
  <c r="H39" i="130"/>
  <c r="G39" i="130"/>
  <c r="F39" i="130"/>
  <c r="I38" i="130"/>
  <c r="H38" i="130"/>
  <c r="K38" i="130" s="1"/>
  <c r="G38" i="130"/>
  <c r="F38" i="130"/>
  <c r="K37" i="130"/>
  <c r="I37" i="130"/>
  <c r="H37" i="130"/>
  <c r="G37" i="130"/>
  <c r="F37" i="130"/>
  <c r="I36" i="130"/>
  <c r="H36" i="130"/>
  <c r="G36" i="130"/>
  <c r="F36" i="130"/>
  <c r="I35" i="130"/>
  <c r="H35" i="130"/>
  <c r="G35" i="130"/>
  <c r="K35" i="130" s="1"/>
  <c r="F35" i="130"/>
  <c r="I34" i="130"/>
  <c r="H34" i="130"/>
  <c r="K34" i="130" s="1"/>
  <c r="G34" i="130"/>
  <c r="F34" i="130"/>
  <c r="I33" i="130"/>
  <c r="H33" i="130"/>
  <c r="G33" i="130"/>
  <c r="F33" i="130"/>
  <c r="K32" i="130"/>
  <c r="I32" i="130"/>
  <c r="H32" i="130"/>
  <c r="G32" i="130"/>
  <c r="F32" i="130"/>
  <c r="I31" i="130"/>
  <c r="H31" i="130"/>
  <c r="G31" i="130"/>
  <c r="K31" i="130" s="1"/>
  <c r="F31" i="130"/>
  <c r="I30" i="130"/>
  <c r="H30" i="130"/>
  <c r="K30" i="130" s="1"/>
  <c r="G30" i="130"/>
  <c r="F30" i="130"/>
  <c r="I29" i="130"/>
  <c r="H29" i="130"/>
  <c r="K29" i="130" s="1"/>
  <c r="G29" i="130"/>
  <c r="F29" i="130"/>
  <c r="I28" i="130"/>
  <c r="H28" i="130"/>
  <c r="G28" i="130"/>
  <c r="K28" i="130" s="1"/>
  <c r="F28" i="130"/>
  <c r="K27" i="130"/>
  <c r="I27" i="130"/>
  <c r="H27" i="130"/>
  <c r="G27" i="130"/>
  <c r="F27" i="130"/>
  <c r="I26" i="130"/>
  <c r="H26" i="130"/>
  <c r="G26" i="130"/>
  <c r="F26" i="130"/>
  <c r="I25" i="130"/>
  <c r="H25" i="130"/>
  <c r="G25" i="130"/>
  <c r="K25" i="130" s="1"/>
  <c r="F25" i="130"/>
  <c r="I24" i="130"/>
  <c r="K24" i="130" s="1"/>
  <c r="H24" i="130"/>
  <c r="G24" i="130"/>
  <c r="F24" i="130"/>
  <c r="I23" i="130"/>
  <c r="H23" i="130"/>
  <c r="G23" i="130"/>
  <c r="F23" i="130"/>
  <c r="K22" i="130"/>
  <c r="I22" i="130"/>
  <c r="H22" i="130"/>
  <c r="G22" i="130"/>
  <c r="F22" i="130"/>
  <c r="I21" i="130"/>
  <c r="H21" i="130"/>
  <c r="G21" i="130"/>
  <c r="F21" i="130"/>
  <c r="I20" i="130"/>
  <c r="H20" i="130"/>
  <c r="G20" i="130"/>
  <c r="K20" i="130" s="1"/>
  <c r="F20" i="130"/>
  <c r="I14" i="130"/>
  <c r="K14" i="130" s="1"/>
  <c r="H14" i="130"/>
  <c r="G14" i="130"/>
  <c r="F14" i="130"/>
  <c r="I13" i="130"/>
  <c r="K13" i="130" s="1"/>
  <c r="H13" i="130"/>
  <c r="G13" i="130"/>
  <c r="F13" i="130"/>
  <c r="I12" i="130"/>
  <c r="H12" i="130"/>
  <c r="G12" i="130"/>
  <c r="K12" i="130" s="1"/>
  <c r="F12" i="130"/>
  <c r="K11" i="130"/>
  <c r="I11" i="130"/>
  <c r="H11" i="130"/>
  <c r="G11" i="130"/>
  <c r="F11" i="130"/>
  <c r="D70" i="129"/>
  <c r="C70" i="129"/>
  <c r="D57" i="129"/>
  <c r="D55" i="129"/>
  <c r="C55" i="129"/>
  <c r="D45" i="129"/>
  <c r="C45" i="129"/>
  <c r="D16" i="129"/>
  <c r="C16" i="129"/>
  <c r="C57" i="129" s="1"/>
  <c r="J30" i="128"/>
  <c r="D30" i="128"/>
  <c r="C30" i="128"/>
  <c r="K29" i="128"/>
  <c r="I29" i="128"/>
  <c r="H29" i="128"/>
  <c r="G29" i="128"/>
  <c r="F29" i="128"/>
  <c r="I28" i="128"/>
  <c r="H28" i="128"/>
  <c r="G28" i="128"/>
  <c r="K28" i="128" s="1"/>
  <c r="F28" i="128"/>
  <c r="K27" i="128"/>
  <c r="I27" i="128"/>
  <c r="H27" i="128"/>
  <c r="G27" i="128"/>
  <c r="F27" i="128"/>
  <c r="I26" i="128"/>
  <c r="H26" i="128"/>
  <c r="K26" i="128" s="1"/>
  <c r="G26" i="128"/>
  <c r="F26" i="128"/>
  <c r="I25" i="128"/>
  <c r="H25" i="128"/>
  <c r="G25" i="128"/>
  <c r="K25" i="128" s="1"/>
  <c r="F25" i="128"/>
  <c r="I24" i="128"/>
  <c r="K24" i="128" s="1"/>
  <c r="H24" i="128"/>
  <c r="G24" i="128"/>
  <c r="F24" i="128"/>
  <c r="I23" i="128"/>
  <c r="H23" i="128"/>
  <c r="G23" i="128"/>
  <c r="K23" i="128" s="1"/>
  <c r="F23" i="128"/>
  <c r="K22" i="128"/>
  <c r="I22" i="128"/>
  <c r="H22" i="128"/>
  <c r="G22" i="128"/>
  <c r="F22" i="128"/>
  <c r="I21" i="128"/>
  <c r="H21" i="128"/>
  <c r="G21" i="128"/>
  <c r="K21" i="128" s="1"/>
  <c r="F21" i="128"/>
  <c r="I20" i="128"/>
  <c r="H20" i="128"/>
  <c r="G20" i="128"/>
  <c r="K20" i="128" s="1"/>
  <c r="F20" i="128"/>
  <c r="I14" i="128"/>
  <c r="H14" i="128"/>
  <c r="K14" i="128" s="1"/>
  <c r="G14" i="128"/>
  <c r="F14" i="128"/>
  <c r="I13" i="128"/>
  <c r="H13" i="128"/>
  <c r="G13" i="128"/>
  <c r="K13" i="128" s="1"/>
  <c r="F13" i="128"/>
  <c r="K12" i="128"/>
  <c r="I12" i="128"/>
  <c r="H12" i="128"/>
  <c r="G12" i="128"/>
  <c r="F12" i="128"/>
  <c r="I11" i="128"/>
  <c r="H11" i="128"/>
  <c r="G11" i="128"/>
  <c r="K11" i="128" s="1"/>
  <c r="F11" i="128"/>
  <c r="D45" i="127"/>
  <c r="C45" i="127"/>
  <c r="F44" i="127"/>
  <c r="D40" i="127"/>
  <c r="C40" i="127"/>
  <c r="C35" i="127"/>
  <c r="D33" i="127"/>
  <c r="C33" i="127"/>
  <c r="F32" i="127"/>
  <c r="E32" i="127"/>
  <c r="C29" i="127"/>
  <c r="F27" i="127"/>
  <c r="F26" i="127"/>
  <c r="F25" i="127"/>
  <c r="F24" i="127"/>
  <c r="F23" i="127"/>
  <c r="F22" i="127"/>
  <c r="F21" i="127"/>
  <c r="F20" i="127"/>
  <c r="F19" i="127"/>
  <c r="D16" i="127"/>
  <c r="D29" i="127" s="1"/>
  <c r="C16" i="127"/>
  <c r="F15" i="127"/>
  <c r="F14" i="127"/>
  <c r="F13" i="127"/>
  <c r="F12" i="127"/>
  <c r="I34" i="126"/>
  <c r="K34" i="126" s="1"/>
  <c r="G34" i="126"/>
  <c r="F34" i="126"/>
  <c r="I33" i="126"/>
  <c r="G33" i="126"/>
  <c r="F33" i="126"/>
  <c r="I32" i="126"/>
  <c r="G32" i="126"/>
  <c r="K32" i="126" s="1"/>
  <c r="F32" i="126"/>
  <c r="I31" i="126"/>
  <c r="G31" i="126"/>
  <c r="K31" i="126" s="1"/>
  <c r="F31" i="126"/>
  <c r="I30" i="126"/>
  <c r="G30" i="126"/>
  <c r="K30" i="126" s="1"/>
  <c r="F30" i="126"/>
  <c r="I29" i="126"/>
  <c r="G29" i="126"/>
  <c r="F29" i="126"/>
  <c r="I28" i="126"/>
  <c r="G28" i="126"/>
  <c r="K28" i="126" s="1"/>
  <c r="F28" i="126"/>
  <c r="I27" i="126"/>
  <c r="G27" i="126"/>
  <c r="K27" i="126" s="1"/>
  <c r="F27" i="126"/>
  <c r="K26" i="126"/>
  <c r="I26" i="126"/>
  <c r="G26" i="126"/>
  <c r="F26" i="126"/>
  <c r="I25" i="126"/>
  <c r="G25" i="126"/>
  <c r="K25" i="126" s="1"/>
  <c r="F25" i="126"/>
  <c r="I24" i="126"/>
  <c r="K24" i="126" s="1"/>
  <c r="G24" i="126"/>
  <c r="F24" i="126"/>
  <c r="I23" i="126"/>
  <c r="G23" i="126"/>
  <c r="K23" i="126" s="1"/>
  <c r="F23" i="126"/>
  <c r="I22" i="126"/>
  <c r="G22" i="126"/>
  <c r="K22" i="126" s="1"/>
  <c r="F22" i="126"/>
  <c r="J21" i="126"/>
  <c r="I21" i="126"/>
  <c r="G21" i="126"/>
  <c r="D21" i="126"/>
  <c r="F21" i="126" s="1"/>
  <c r="C21" i="126"/>
  <c r="I20" i="126"/>
  <c r="G20" i="126"/>
  <c r="K20" i="126" s="1"/>
  <c r="F20" i="126"/>
  <c r="I19" i="126"/>
  <c r="G19" i="126"/>
  <c r="K19" i="126" s="1"/>
  <c r="F19" i="126"/>
  <c r="K13" i="126"/>
  <c r="I13" i="126"/>
  <c r="G13" i="126"/>
  <c r="F13" i="126"/>
  <c r="I12" i="126"/>
  <c r="G12" i="126"/>
  <c r="F12" i="126"/>
  <c r="I11" i="126"/>
  <c r="G11" i="126"/>
  <c r="K11" i="126" s="1"/>
  <c r="F11" i="126"/>
  <c r="D48" i="125"/>
  <c r="C44" i="125"/>
  <c r="D39" i="125"/>
  <c r="D37" i="125"/>
  <c r="C37" i="125"/>
  <c r="F36" i="125"/>
  <c r="E36" i="125"/>
  <c r="C33" i="125"/>
  <c r="D15" i="125"/>
  <c r="D33" i="125" s="1"/>
  <c r="C15" i="125"/>
  <c r="C39" i="125" s="1"/>
  <c r="I33" i="124"/>
  <c r="H33" i="124"/>
  <c r="G33" i="124"/>
  <c r="K33" i="124" s="1"/>
  <c r="F33" i="124"/>
  <c r="I32" i="124"/>
  <c r="H32" i="124"/>
  <c r="G32" i="124"/>
  <c r="F32" i="124"/>
  <c r="I31" i="124"/>
  <c r="K31" i="124" s="1"/>
  <c r="H31" i="124"/>
  <c r="G31" i="124"/>
  <c r="F31" i="124"/>
  <c r="I30" i="124"/>
  <c r="H30" i="124"/>
  <c r="G30" i="124"/>
  <c r="F30" i="124"/>
  <c r="K29" i="124"/>
  <c r="I29" i="124"/>
  <c r="H29" i="124"/>
  <c r="G29" i="124"/>
  <c r="F29" i="124"/>
  <c r="I28" i="124"/>
  <c r="H28" i="124"/>
  <c r="G28" i="124"/>
  <c r="K28" i="124" s="1"/>
  <c r="F28" i="124"/>
  <c r="I27" i="124"/>
  <c r="K27" i="124" s="1"/>
  <c r="H27" i="124"/>
  <c r="G27" i="124"/>
  <c r="F27" i="124"/>
  <c r="K26" i="124"/>
  <c r="I26" i="124"/>
  <c r="H26" i="124"/>
  <c r="G26" i="124"/>
  <c r="F26" i="124"/>
  <c r="I25" i="124"/>
  <c r="H25" i="124"/>
  <c r="G25" i="124"/>
  <c r="K25" i="124" s="1"/>
  <c r="F25" i="124"/>
  <c r="I24" i="124"/>
  <c r="K24" i="124" s="1"/>
  <c r="H24" i="124"/>
  <c r="G24" i="124"/>
  <c r="F24" i="124"/>
  <c r="I23" i="124"/>
  <c r="H23" i="124"/>
  <c r="G23" i="124"/>
  <c r="K23" i="124" s="1"/>
  <c r="F23" i="124"/>
  <c r="K22" i="124"/>
  <c r="I22" i="124"/>
  <c r="H22" i="124"/>
  <c r="G22" i="124"/>
  <c r="F22" i="124"/>
  <c r="I21" i="124"/>
  <c r="K21" i="124" s="1"/>
  <c r="H21" i="124"/>
  <c r="G21" i="124"/>
  <c r="F21" i="124"/>
  <c r="I20" i="124"/>
  <c r="H20" i="124"/>
  <c r="G20" i="124"/>
  <c r="K20" i="124" s="1"/>
  <c r="F20" i="124"/>
  <c r="K14" i="124"/>
  <c r="I14" i="124"/>
  <c r="H14" i="124"/>
  <c r="G14" i="124"/>
  <c r="F14" i="124"/>
  <c r="I13" i="124"/>
  <c r="H13" i="124"/>
  <c r="G13" i="124"/>
  <c r="K13" i="124" s="1"/>
  <c r="F13" i="124"/>
  <c r="K12" i="124"/>
  <c r="I12" i="124"/>
  <c r="H12" i="124"/>
  <c r="G12" i="124"/>
  <c r="F12" i="124"/>
  <c r="I11" i="124"/>
  <c r="H11" i="124"/>
  <c r="K11" i="124" s="1"/>
  <c r="G11" i="124"/>
  <c r="F11" i="124"/>
  <c r="D50" i="123"/>
  <c r="C50" i="123"/>
  <c r="F49" i="123"/>
  <c r="F48" i="123"/>
  <c r="D45" i="123"/>
  <c r="C45" i="123"/>
  <c r="D39" i="123"/>
  <c r="D37" i="123"/>
  <c r="C37" i="123"/>
  <c r="C33" i="123"/>
  <c r="D16" i="123"/>
  <c r="D33" i="123" s="1"/>
  <c r="C16" i="123"/>
  <c r="C39" i="123" s="1"/>
  <c r="K28" i="122"/>
  <c r="J28" i="122"/>
  <c r="I28" i="122"/>
  <c r="G28" i="122"/>
  <c r="D28" i="122"/>
  <c r="F28" i="122" s="1"/>
  <c r="I27" i="122"/>
  <c r="G27" i="122"/>
  <c r="F27" i="122"/>
  <c r="I26" i="122"/>
  <c r="G26" i="122"/>
  <c r="K26" i="122" s="1"/>
  <c r="F26" i="122"/>
  <c r="I25" i="122"/>
  <c r="G25" i="122"/>
  <c r="K25" i="122" s="1"/>
  <c r="F25" i="122"/>
  <c r="G24" i="122"/>
  <c r="F24" i="122"/>
  <c r="I24" i="122" s="1"/>
  <c r="K24" i="122" s="1"/>
  <c r="K23" i="122"/>
  <c r="I23" i="122"/>
  <c r="G23" i="122"/>
  <c r="F23" i="122"/>
  <c r="I22" i="122"/>
  <c r="K22" i="122" s="1"/>
  <c r="G22" i="122"/>
  <c r="F22" i="122"/>
  <c r="I21" i="122"/>
  <c r="K21" i="122" s="1"/>
  <c r="G21" i="122"/>
  <c r="F21" i="122"/>
  <c r="G20" i="122"/>
  <c r="F20" i="122"/>
  <c r="I20" i="122" s="1"/>
  <c r="K20" i="122" s="1"/>
  <c r="I19" i="122"/>
  <c r="G19" i="122"/>
  <c r="F19" i="122"/>
  <c r="G13" i="122"/>
  <c r="F13" i="122"/>
  <c r="I13" i="122" s="1"/>
  <c r="K13" i="122" s="1"/>
  <c r="I12" i="122"/>
  <c r="K12" i="122" s="1"/>
  <c r="G12" i="122"/>
  <c r="F12" i="122"/>
  <c r="G11" i="122"/>
  <c r="F11" i="122"/>
  <c r="I11" i="122" s="1"/>
  <c r="K11" i="122" s="1"/>
  <c r="D44" i="121"/>
  <c r="D32" i="121"/>
  <c r="D34" i="121" s="1"/>
  <c r="C32" i="121"/>
  <c r="D24" i="121"/>
  <c r="C24" i="121"/>
  <c r="C34" i="121" s="1"/>
  <c r="I29" i="120"/>
  <c r="H29" i="120"/>
  <c r="K29" i="120" s="1"/>
  <c r="G29" i="120"/>
  <c r="F29" i="120"/>
  <c r="D29" i="120"/>
  <c r="I28" i="120"/>
  <c r="H28" i="120"/>
  <c r="G28" i="120"/>
  <c r="F28" i="120"/>
  <c r="I27" i="120"/>
  <c r="H27" i="120"/>
  <c r="G27" i="120"/>
  <c r="F27" i="120"/>
  <c r="I26" i="120"/>
  <c r="H26" i="120"/>
  <c r="K26" i="120" s="1"/>
  <c r="G26" i="120"/>
  <c r="F26" i="120"/>
  <c r="I25" i="120"/>
  <c r="H25" i="120"/>
  <c r="K25" i="120" s="1"/>
  <c r="G25" i="120"/>
  <c r="F25" i="120"/>
  <c r="K24" i="120"/>
  <c r="I24" i="120"/>
  <c r="H24" i="120"/>
  <c r="G24" i="120"/>
  <c r="F24" i="120"/>
  <c r="I23" i="120"/>
  <c r="H23" i="120"/>
  <c r="G23" i="120"/>
  <c r="K23" i="120" s="1"/>
  <c r="F23" i="120"/>
  <c r="I22" i="120"/>
  <c r="H22" i="120"/>
  <c r="G22" i="120"/>
  <c r="K22" i="120" s="1"/>
  <c r="F22" i="120"/>
  <c r="I21" i="120"/>
  <c r="H21" i="120"/>
  <c r="G21" i="120"/>
  <c r="F21" i="120"/>
  <c r="I20" i="120"/>
  <c r="H20" i="120"/>
  <c r="G20" i="120"/>
  <c r="F20" i="120"/>
  <c r="I19" i="120"/>
  <c r="H19" i="120"/>
  <c r="G19" i="120"/>
  <c r="F19" i="120"/>
  <c r="K13" i="120"/>
  <c r="I13" i="120"/>
  <c r="H13" i="120"/>
  <c r="G13" i="120"/>
  <c r="F13" i="120"/>
  <c r="K12" i="120"/>
  <c r="I12" i="120"/>
  <c r="H12" i="120"/>
  <c r="G12" i="120"/>
  <c r="F12" i="120"/>
  <c r="I11" i="120"/>
  <c r="H11" i="120"/>
  <c r="G11" i="120"/>
  <c r="K11" i="120" s="1"/>
  <c r="F11" i="120"/>
  <c r="D45" i="119"/>
  <c r="C41" i="119"/>
  <c r="D35" i="119"/>
  <c r="C33" i="119"/>
  <c r="D29" i="119"/>
  <c r="C29" i="119"/>
  <c r="C35" i="119" s="1"/>
  <c r="D15" i="119"/>
  <c r="C15" i="119"/>
  <c r="K30" i="118"/>
  <c r="G30" i="118"/>
  <c r="F30" i="118"/>
  <c r="I29" i="118"/>
  <c r="G29" i="118"/>
  <c r="K29" i="118" s="1"/>
  <c r="F29" i="118"/>
  <c r="K28" i="118"/>
  <c r="I28" i="118"/>
  <c r="G28" i="118"/>
  <c r="F28" i="118"/>
  <c r="I27" i="118"/>
  <c r="G27" i="118"/>
  <c r="K27" i="118" s="1"/>
  <c r="F27" i="118"/>
  <c r="I26" i="118"/>
  <c r="K26" i="118" s="1"/>
  <c r="G26" i="118"/>
  <c r="F26" i="118"/>
  <c r="I25" i="118"/>
  <c r="G25" i="118"/>
  <c r="K25" i="118" s="1"/>
  <c r="F25" i="118"/>
  <c r="I24" i="118"/>
  <c r="G24" i="118"/>
  <c r="K24" i="118" s="1"/>
  <c r="F24" i="118"/>
  <c r="I23" i="118"/>
  <c r="G23" i="118"/>
  <c r="F23" i="118"/>
  <c r="I22" i="118"/>
  <c r="G22" i="118"/>
  <c r="F22" i="118"/>
  <c r="I21" i="118"/>
  <c r="G21" i="118"/>
  <c r="K21" i="118" s="1"/>
  <c r="F21" i="118"/>
  <c r="I20" i="118"/>
  <c r="G20" i="118"/>
  <c r="K20" i="118" s="1"/>
  <c r="F20" i="118"/>
  <c r="I19" i="118"/>
  <c r="G19" i="118"/>
  <c r="F19" i="118"/>
  <c r="I18" i="118"/>
  <c r="G18" i="118"/>
  <c r="F18" i="118"/>
  <c r="I13" i="118"/>
  <c r="H13" i="118"/>
  <c r="G13" i="118"/>
  <c r="F13" i="118"/>
  <c r="I12" i="118"/>
  <c r="H12" i="118"/>
  <c r="K12" i="118" s="1"/>
  <c r="G12" i="118"/>
  <c r="F12" i="118"/>
  <c r="I11" i="118"/>
  <c r="H11" i="118"/>
  <c r="K11" i="118" s="1"/>
  <c r="G11" i="118"/>
  <c r="F11" i="118"/>
  <c r="D48" i="117"/>
  <c r="D43" i="117"/>
  <c r="D44" i="117" s="1"/>
  <c r="C36" i="117"/>
  <c r="D32" i="117"/>
  <c r="D38" i="117" s="1"/>
  <c r="D28" i="117"/>
  <c r="C28" i="117"/>
  <c r="C38" i="117" s="1"/>
  <c r="I89" i="116"/>
  <c r="H89" i="116"/>
  <c r="G89" i="116"/>
  <c r="F89" i="116"/>
  <c r="J88" i="116"/>
  <c r="I88" i="116"/>
  <c r="H88" i="116"/>
  <c r="G88" i="116"/>
  <c r="K88" i="116" s="1"/>
  <c r="F88" i="116"/>
  <c r="J87" i="116"/>
  <c r="I87" i="116"/>
  <c r="H87" i="116"/>
  <c r="K87" i="116" s="1"/>
  <c r="G87" i="116"/>
  <c r="F87" i="116"/>
  <c r="J86" i="116"/>
  <c r="K86" i="116" s="1"/>
  <c r="I86" i="116"/>
  <c r="H86" i="116"/>
  <c r="G86" i="116"/>
  <c r="F86" i="116"/>
  <c r="J85" i="116"/>
  <c r="I85" i="116"/>
  <c r="H85" i="116"/>
  <c r="G85" i="116"/>
  <c r="K85" i="116" s="1"/>
  <c r="F85" i="116"/>
  <c r="J84" i="116"/>
  <c r="I84" i="116"/>
  <c r="H84" i="116"/>
  <c r="G84" i="116"/>
  <c r="K84" i="116" s="1"/>
  <c r="F84" i="116"/>
  <c r="J83" i="116"/>
  <c r="K83" i="116" s="1"/>
  <c r="I83" i="116"/>
  <c r="H83" i="116"/>
  <c r="G83" i="116"/>
  <c r="F83" i="116"/>
  <c r="J82" i="116"/>
  <c r="I82" i="116"/>
  <c r="H82" i="116"/>
  <c r="K82" i="116" s="1"/>
  <c r="G82" i="116"/>
  <c r="F82" i="116"/>
  <c r="J81" i="116"/>
  <c r="I81" i="116"/>
  <c r="H81" i="116"/>
  <c r="G81" i="116"/>
  <c r="K81" i="116" s="1"/>
  <c r="F81" i="116"/>
  <c r="J80" i="116"/>
  <c r="I80" i="116"/>
  <c r="H80" i="116"/>
  <c r="G80" i="116"/>
  <c r="F80" i="116"/>
  <c r="J79" i="116"/>
  <c r="I79" i="116"/>
  <c r="H79" i="116"/>
  <c r="K79" i="116" s="1"/>
  <c r="G79" i="116"/>
  <c r="F79" i="116"/>
  <c r="J78" i="116"/>
  <c r="I78" i="116"/>
  <c r="H78" i="116"/>
  <c r="K78" i="116" s="1"/>
  <c r="G78" i="116"/>
  <c r="F78" i="116"/>
  <c r="J77" i="116"/>
  <c r="I77" i="116"/>
  <c r="H77" i="116"/>
  <c r="G77" i="116"/>
  <c r="K77" i="116" s="1"/>
  <c r="F77" i="116"/>
  <c r="J76" i="116"/>
  <c r="I76" i="116"/>
  <c r="H76" i="116"/>
  <c r="G76" i="116"/>
  <c r="F76" i="116"/>
  <c r="J75" i="116"/>
  <c r="I75" i="116"/>
  <c r="H75" i="116"/>
  <c r="K75" i="116" s="1"/>
  <c r="G75" i="116"/>
  <c r="F75" i="116"/>
  <c r="J74" i="116"/>
  <c r="I74" i="116"/>
  <c r="H74" i="116"/>
  <c r="G74" i="116"/>
  <c r="F74" i="116"/>
  <c r="J73" i="116"/>
  <c r="I73" i="116"/>
  <c r="H73" i="116"/>
  <c r="G73" i="116"/>
  <c r="F73" i="116"/>
  <c r="J72" i="116"/>
  <c r="I72" i="116"/>
  <c r="H72" i="116"/>
  <c r="G72" i="116"/>
  <c r="K72" i="116" s="1"/>
  <c r="F72" i="116"/>
  <c r="J71" i="116"/>
  <c r="I71" i="116"/>
  <c r="H71" i="116"/>
  <c r="K71" i="116" s="1"/>
  <c r="G71" i="116"/>
  <c r="F71" i="116"/>
  <c r="J70" i="116"/>
  <c r="K70" i="116" s="1"/>
  <c r="I70" i="116"/>
  <c r="H70" i="116"/>
  <c r="G70" i="116"/>
  <c r="F70" i="116"/>
  <c r="J69" i="116"/>
  <c r="I69" i="116"/>
  <c r="H69" i="116"/>
  <c r="G69" i="116"/>
  <c r="K69" i="116" s="1"/>
  <c r="F69" i="116"/>
  <c r="J68" i="116"/>
  <c r="I68" i="116"/>
  <c r="H68" i="116"/>
  <c r="G68" i="116"/>
  <c r="K68" i="116" s="1"/>
  <c r="F68" i="116"/>
  <c r="J67" i="116"/>
  <c r="K67" i="116" s="1"/>
  <c r="I67" i="116"/>
  <c r="H67" i="116"/>
  <c r="G67" i="116"/>
  <c r="F67" i="116"/>
  <c r="J66" i="116"/>
  <c r="I66" i="116"/>
  <c r="H66" i="116"/>
  <c r="K66" i="116" s="1"/>
  <c r="G66" i="116"/>
  <c r="F66" i="116"/>
  <c r="J65" i="116"/>
  <c r="I65" i="116"/>
  <c r="H65" i="116"/>
  <c r="G65" i="116"/>
  <c r="F65" i="116"/>
  <c r="J64" i="116"/>
  <c r="I64" i="116"/>
  <c r="H64" i="116"/>
  <c r="G64" i="116"/>
  <c r="F64" i="116"/>
  <c r="J63" i="116"/>
  <c r="I63" i="116"/>
  <c r="H63" i="116"/>
  <c r="K63" i="116" s="1"/>
  <c r="G63" i="116"/>
  <c r="F63" i="116"/>
  <c r="J62" i="116"/>
  <c r="K62" i="116" s="1"/>
  <c r="I62" i="116"/>
  <c r="H62" i="116"/>
  <c r="G62" i="116"/>
  <c r="F62" i="116"/>
  <c r="J61" i="116"/>
  <c r="I61" i="116"/>
  <c r="H61" i="116"/>
  <c r="G61" i="116"/>
  <c r="K61" i="116" s="1"/>
  <c r="F61" i="116"/>
  <c r="J60" i="116"/>
  <c r="I60" i="116"/>
  <c r="H60" i="116"/>
  <c r="G60" i="116"/>
  <c r="F60" i="116"/>
  <c r="J59" i="116"/>
  <c r="K59" i="116" s="1"/>
  <c r="I59" i="116"/>
  <c r="H59" i="116"/>
  <c r="G59" i="116"/>
  <c r="F59" i="116"/>
  <c r="J58" i="116"/>
  <c r="I58" i="116"/>
  <c r="H58" i="116"/>
  <c r="G58" i="116"/>
  <c r="F58" i="116"/>
  <c r="J57" i="116"/>
  <c r="I57" i="116"/>
  <c r="H57" i="116"/>
  <c r="G57" i="116"/>
  <c r="F57" i="116"/>
  <c r="J56" i="116"/>
  <c r="I56" i="116"/>
  <c r="H56" i="116"/>
  <c r="G56" i="116"/>
  <c r="F56" i="116"/>
  <c r="J55" i="116"/>
  <c r="I55" i="116"/>
  <c r="H55" i="116"/>
  <c r="K55" i="116" s="1"/>
  <c r="G55" i="116"/>
  <c r="F55" i="116"/>
  <c r="J54" i="116"/>
  <c r="K54" i="116" s="1"/>
  <c r="I54" i="116"/>
  <c r="H54" i="116"/>
  <c r="G54" i="116"/>
  <c r="F54" i="116"/>
  <c r="J53" i="116"/>
  <c r="I53" i="116"/>
  <c r="H53" i="116"/>
  <c r="G53" i="116"/>
  <c r="F53" i="116"/>
  <c r="J52" i="116"/>
  <c r="I52" i="116"/>
  <c r="H52" i="116"/>
  <c r="G52" i="116"/>
  <c r="K52" i="116" s="1"/>
  <c r="F52" i="116"/>
  <c r="J51" i="116"/>
  <c r="K51" i="116" s="1"/>
  <c r="I51" i="116"/>
  <c r="H51" i="116"/>
  <c r="G51" i="116"/>
  <c r="F51" i="116"/>
  <c r="J50" i="116"/>
  <c r="K50" i="116" s="1"/>
  <c r="I50" i="116"/>
  <c r="H50" i="116"/>
  <c r="G50" i="116"/>
  <c r="F50" i="116"/>
  <c r="J49" i="116"/>
  <c r="I49" i="116"/>
  <c r="H49" i="116"/>
  <c r="G49" i="116"/>
  <c r="K49" i="116" s="1"/>
  <c r="F49" i="116"/>
  <c r="J48" i="116"/>
  <c r="I48" i="116"/>
  <c r="H48" i="116"/>
  <c r="G48" i="116"/>
  <c r="K48" i="116" s="1"/>
  <c r="F48" i="116"/>
  <c r="J47" i="116"/>
  <c r="K47" i="116" s="1"/>
  <c r="I47" i="116"/>
  <c r="H47" i="116"/>
  <c r="G47" i="116"/>
  <c r="F47" i="116"/>
  <c r="J46" i="116"/>
  <c r="I46" i="116"/>
  <c r="H46" i="116"/>
  <c r="G46" i="116"/>
  <c r="F46" i="116"/>
  <c r="J45" i="116"/>
  <c r="I45" i="116"/>
  <c r="H45" i="116"/>
  <c r="G45" i="116"/>
  <c r="K45" i="116" s="1"/>
  <c r="F45" i="116"/>
  <c r="J44" i="116"/>
  <c r="I44" i="116"/>
  <c r="H44" i="116"/>
  <c r="G44" i="116"/>
  <c r="F44" i="116"/>
  <c r="J43" i="116"/>
  <c r="I43" i="116"/>
  <c r="H43" i="116"/>
  <c r="G43" i="116"/>
  <c r="F43" i="116"/>
  <c r="J42" i="116"/>
  <c r="I42" i="116"/>
  <c r="H42" i="116"/>
  <c r="G42" i="116"/>
  <c r="F42" i="116"/>
  <c r="J41" i="116"/>
  <c r="I41" i="116"/>
  <c r="H41" i="116"/>
  <c r="G41" i="116"/>
  <c r="F41" i="116"/>
  <c r="J40" i="116"/>
  <c r="I40" i="116"/>
  <c r="H40" i="116"/>
  <c r="G40" i="116"/>
  <c r="K40" i="116" s="1"/>
  <c r="F40" i="116"/>
  <c r="J39" i="116"/>
  <c r="I39" i="116"/>
  <c r="H39" i="116"/>
  <c r="K39" i="116" s="1"/>
  <c r="G39" i="116"/>
  <c r="F39" i="116"/>
  <c r="K38" i="116"/>
  <c r="J38" i="116"/>
  <c r="I38" i="116"/>
  <c r="H38" i="116"/>
  <c r="G38" i="116"/>
  <c r="F38" i="116"/>
  <c r="J37" i="116"/>
  <c r="I37" i="116"/>
  <c r="H37" i="116"/>
  <c r="G37" i="116"/>
  <c r="F37" i="116"/>
  <c r="J36" i="116"/>
  <c r="I36" i="116"/>
  <c r="H36" i="116"/>
  <c r="G36" i="116"/>
  <c r="K36" i="116" s="1"/>
  <c r="F36" i="116"/>
  <c r="K35" i="116"/>
  <c r="J35" i="116"/>
  <c r="I35" i="116"/>
  <c r="H35" i="116"/>
  <c r="G35" i="116"/>
  <c r="F35" i="116"/>
  <c r="J34" i="116"/>
  <c r="I34" i="116"/>
  <c r="H34" i="116"/>
  <c r="K34" i="116" s="1"/>
  <c r="G34" i="116"/>
  <c r="F34" i="116"/>
  <c r="J33" i="116"/>
  <c r="I33" i="116"/>
  <c r="H33" i="116"/>
  <c r="G33" i="116"/>
  <c r="K33" i="116" s="1"/>
  <c r="F33" i="116"/>
  <c r="J32" i="116"/>
  <c r="I32" i="116"/>
  <c r="H32" i="116"/>
  <c r="G32" i="116"/>
  <c r="F32" i="116"/>
  <c r="J31" i="116"/>
  <c r="I31" i="116"/>
  <c r="H31" i="116"/>
  <c r="K31" i="116" s="1"/>
  <c r="G31" i="116"/>
  <c r="F31" i="116"/>
  <c r="J30" i="116"/>
  <c r="I30" i="116"/>
  <c r="H30" i="116"/>
  <c r="G30" i="116"/>
  <c r="F30" i="116"/>
  <c r="J29" i="116"/>
  <c r="I29" i="116"/>
  <c r="H29" i="116"/>
  <c r="G29" i="116"/>
  <c r="K29" i="116" s="1"/>
  <c r="F29" i="116"/>
  <c r="J28" i="116"/>
  <c r="I28" i="116"/>
  <c r="H28" i="116"/>
  <c r="G28" i="116"/>
  <c r="F28" i="116"/>
  <c r="J27" i="116"/>
  <c r="I27" i="116"/>
  <c r="H27" i="116"/>
  <c r="K27" i="116" s="1"/>
  <c r="G27" i="116"/>
  <c r="F27" i="116"/>
  <c r="J26" i="116"/>
  <c r="I26" i="116"/>
  <c r="H26" i="116"/>
  <c r="K26" i="116" s="1"/>
  <c r="G26" i="116"/>
  <c r="F26" i="116"/>
  <c r="J25" i="116"/>
  <c r="I25" i="116"/>
  <c r="H25" i="116"/>
  <c r="G25" i="116"/>
  <c r="F25" i="116"/>
  <c r="J24" i="116"/>
  <c r="I24" i="116"/>
  <c r="H24" i="116"/>
  <c r="G24" i="116"/>
  <c r="K24" i="116" s="1"/>
  <c r="F24" i="116"/>
  <c r="J23" i="116"/>
  <c r="I23" i="116"/>
  <c r="H23" i="116"/>
  <c r="K23" i="116" s="1"/>
  <c r="G23" i="116"/>
  <c r="F23" i="116"/>
  <c r="J18" i="116"/>
  <c r="K18" i="116" s="1"/>
  <c r="I18" i="116"/>
  <c r="H18" i="116"/>
  <c r="G18" i="116"/>
  <c r="F18" i="116"/>
  <c r="J17" i="116"/>
  <c r="I17" i="116"/>
  <c r="H17" i="116"/>
  <c r="G17" i="116"/>
  <c r="K17" i="116" s="1"/>
  <c r="F17" i="116"/>
  <c r="J16" i="116"/>
  <c r="I16" i="116"/>
  <c r="H16" i="116"/>
  <c r="G16" i="116"/>
  <c r="K16" i="116" s="1"/>
  <c r="F16" i="116"/>
  <c r="J15" i="116"/>
  <c r="K15" i="116" s="1"/>
  <c r="I15" i="116"/>
  <c r="H15" i="116"/>
  <c r="G15" i="116"/>
  <c r="F15" i="116"/>
  <c r="J14" i="116"/>
  <c r="I14" i="116"/>
  <c r="H14" i="116"/>
  <c r="K14" i="116" s="1"/>
  <c r="G14" i="116"/>
  <c r="F14" i="116"/>
  <c r="J13" i="116"/>
  <c r="I13" i="116"/>
  <c r="H13" i="116"/>
  <c r="G13" i="116"/>
  <c r="K13" i="116" s="1"/>
  <c r="F13" i="116"/>
  <c r="J12" i="116"/>
  <c r="I12" i="116"/>
  <c r="H12" i="116"/>
  <c r="G12" i="116"/>
  <c r="F12" i="116"/>
  <c r="J11" i="116"/>
  <c r="I11" i="116"/>
  <c r="H11" i="116"/>
  <c r="G11" i="116"/>
  <c r="F11" i="116"/>
  <c r="D55" i="115"/>
  <c r="C51" i="115"/>
  <c r="D46" i="115"/>
  <c r="C46" i="115"/>
  <c r="D44" i="115"/>
  <c r="C44" i="115"/>
  <c r="D43" i="115"/>
  <c r="C40" i="115"/>
  <c r="D35" i="115"/>
  <c r="D40" i="115" s="1"/>
  <c r="C35" i="115"/>
  <c r="I42" i="114"/>
  <c r="K42" i="114" s="1"/>
  <c r="G42" i="114"/>
  <c r="F42" i="114"/>
  <c r="I41" i="114"/>
  <c r="G41" i="114"/>
  <c r="K41" i="114" s="1"/>
  <c r="F41" i="114"/>
  <c r="I40" i="114"/>
  <c r="G40" i="114"/>
  <c r="K40" i="114" s="1"/>
  <c r="F40" i="114"/>
  <c r="I39" i="114"/>
  <c r="G39" i="114"/>
  <c r="F39" i="114"/>
  <c r="I38" i="114"/>
  <c r="G38" i="114"/>
  <c r="K38" i="114" s="1"/>
  <c r="F38" i="114"/>
  <c r="I37" i="114"/>
  <c r="H37" i="114"/>
  <c r="G37" i="114"/>
  <c r="F37" i="114"/>
  <c r="I36" i="114"/>
  <c r="H36" i="114"/>
  <c r="K36" i="114" s="1"/>
  <c r="G36" i="114"/>
  <c r="F36" i="114"/>
  <c r="K35" i="114"/>
  <c r="I35" i="114"/>
  <c r="H35" i="114"/>
  <c r="G35" i="114"/>
  <c r="F35" i="114"/>
  <c r="I34" i="114"/>
  <c r="H34" i="114"/>
  <c r="G34" i="114"/>
  <c r="K34" i="114" s="1"/>
  <c r="F34" i="114"/>
  <c r="I33" i="114"/>
  <c r="H33" i="114"/>
  <c r="G33" i="114"/>
  <c r="F33" i="114"/>
  <c r="I32" i="114"/>
  <c r="H32" i="114"/>
  <c r="G32" i="114"/>
  <c r="F32" i="114"/>
  <c r="K31" i="114"/>
  <c r="I31" i="114"/>
  <c r="H31" i="114"/>
  <c r="G31" i="114"/>
  <c r="F31" i="114"/>
  <c r="I30" i="114"/>
  <c r="H30" i="114"/>
  <c r="G30" i="114"/>
  <c r="F30" i="114"/>
  <c r="I29" i="114"/>
  <c r="H29" i="114"/>
  <c r="G29" i="114"/>
  <c r="K29" i="114" s="1"/>
  <c r="F29" i="114"/>
  <c r="K28" i="114"/>
  <c r="I28" i="114"/>
  <c r="H28" i="114"/>
  <c r="G28" i="114"/>
  <c r="F28" i="114"/>
  <c r="I27" i="114"/>
  <c r="H27" i="114"/>
  <c r="G27" i="114"/>
  <c r="K27" i="114" s="1"/>
  <c r="F27" i="114"/>
  <c r="I26" i="114"/>
  <c r="H26" i="114"/>
  <c r="K26" i="114" s="1"/>
  <c r="G26" i="114"/>
  <c r="F26" i="114"/>
  <c r="I25" i="114"/>
  <c r="H25" i="114"/>
  <c r="G25" i="114"/>
  <c r="K25" i="114" s="1"/>
  <c r="F25" i="114"/>
  <c r="I24" i="114"/>
  <c r="H24" i="114"/>
  <c r="K24" i="114" s="1"/>
  <c r="G24" i="114"/>
  <c r="F24" i="114"/>
  <c r="I23" i="114"/>
  <c r="K23" i="114" s="1"/>
  <c r="H23" i="114"/>
  <c r="G23" i="114"/>
  <c r="F23" i="114"/>
  <c r="K22" i="114"/>
  <c r="I22" i="114"/>
  <c r="H22" i="114"/>
  <c r="G22" i="114"/>
  <c r="F22" i="114"/>
  <c r="I21" i="114"/>
  <c r="H21" i="114"/>
  <c r="G21" i="114"/>
  <c r="F21" i="114"/>
  <c r="I15" i="114"/>
  <c r="H15" i="114"/>
  <c r="G15" i="114"/>
  <c r="F15" i="114"/>
  <c r="I14" i="114"/>
  <c r="H14" i="114"/>
  <c r="K14" i="114" s="1"/>
  <c r="G14" i="114"/>
  <c r="F14" i="114"/>
  <c r="K13" i="114"/>
  <c r="I13" i="114"/>
  <c r="H13" i="114"/>
  <c r="G13" i="114"/>
  <c r="F13" i="114"/>
  <c r="I12" i="114"/>
  <c r="H12" i="114"/>
  <c r="G12" i="114"/>
  <c r="K12" i="114" s="1"/>
  <c r="F12" i="114"/>
  <c r="I11" i="114"/>
  <c r="H11" i="114"/>
  <c r="G11" i="114"/>
  <c r="K11" i="114" s="1"/>
  <c r="F11" i="114"/>
  <c r="D53" i="113"/>
  <c r="D44" i="113"/>
  <c r="D42" i="113"/>
  <c r="C42" i="113"/>
  <c r="D34" i="113"/>
  <c r="C34" i="113"/>
  <c r="D17" i="113"/>
  <c r="C17" i="113"/>
  <c r="K43" i="112"/>
  <c r="I43" i="112"/>
  <c r="F43" i="112"/>
  <c r="K42" i="112"/>
  <c r="I42" i="112"/>
  <c r="F42" i="112"/>
  <c r="K41" i="112"/>
  <c r="I41" i="112"/>
  <c r="F41" i="112"/>
  <c r="I40" i="112"/>
  <c r="K40" i="112" s="1"/>
  <c r="F40" i="112"/>
  <c r="I39" i="112"/>
  <c r="H39" i="112"/>
  <c r="G39" i="112"/>
  <c r="K39" i="112" s="1"/>
  <c r="F39" i="112"/>
  <c r="I38" i="112"/>
  <c r="H38" i="112"/>
  <c r="G38" i="112"/>
  <c r="F38" i="112"/>
  <c r="I37" i="112"/>
  <c r="H37" i="112"/>
  <c r="K37" i="112" s="1"/>
  <c r="G37" i="112"/>
  <c r="F37" i="112"/>
  <c r="I36" i="112"/>
  <c r="K36" i="112" s="1"/>
  <c r="H36" i="112"/>
  <c r="G36" i="112"/>
  <c r="F36" i="112"/>
  <c r="K35" i="112"/>
  <c r="I35" i="112"/>
  <c r="H35" i="112"/>
  <c r="G35" i="112"/>
  <c r="F35" i="112"/>
  <c r="I34" i="112"/>
  <c r="H34" i="112"/>
  <c r="G34" i="112"/>
  <c r="K34" i="112" s="1"/>
  <c r="F34" i="112"/>
  <c r="I33" i="112"/>
  <c r="H33" i="112"/>
  <c r="K33" i="112" s="1"/>
  <c r="G33" i="112"/>
  <c r="F33" i="112"/>
  <c r="I32" i="112"/>
  <c r="H32" i="112"/>
  <c r="G32" i="112"/>
  <c r="K32" i="112" s="1"/>
  <c r="F32" i="112"/>
  <c r="I31" i="112"/>
  <c r="K31" i="112" s="1"/>
  <c r="H31" i="112"/>
  <c r="G31" i="112"/>
  <c r="F31" i="112"/>
  <c r="I30" i="112"/>
  <c r="H30" i="112"/>
  <c r="G30" i="112"/>
  <c r="F30" i="112"/>
  <c r="K29" i="112"/>
  <c r="I29" i="112"/>
  <c r="H29" i="112"/>
  <c r="G29" i="112"/>
  <c r="F29" i="112"/>
  <c r="K28" i="112"/>
  <c r="I28" i="112"/>
  <c r="H28" i="112"/>
  <c r="G28" i="112"/>
  <c r="F28" i="112"/>
  <c r="I27" i="112"/>
  <c r="H27" i="112"/>
  <c r="G27" i="112"/>
  <c r="K27" i="112" s="1"/>
  <c r="F27" i="112"/>
  <c r="I26" i="112"/>
  <c r="H26" i="112"/>
  <c r="K26" i="112" s="1"/>
  <c r="G26" i="112"/>
  <c r="F26" i="112"/>
  <c r="I25" i="112"/>
  <c r="H25" i="112"/>
  <c r="G25" i="112"/>
  <c r="K25" i="112" s="1"/>
  <c r="F25" i="112"/>
  <c r="K24" i="112"/>
  <c r="I24" i="112"/>
  <c r="H24" i="112"/>
  <c r="G24" i="112"/>
  <c r="F24" i="112"/>
  <c r="I23" i="112"/>
  <c r="K23" i="112" s="1"/>
  <c r="H23" i="112"/>
  <c r="G23" i="112"/>
  <c r="F23" i="112"/>
  <c r="I22" i="112"/>
  <c r="H22" i="112"/>
  <c r="G22" i="112"/>
  <c r="F22" i="112"/>
  <c r="K16" i="112"/>
  <c r="F16" i="112"/>
  <c r="K15" i="112"/>
  <c r="F15" i="112"/>
  <c r="K14" i="112"/>
  <c r="F14" i="112"/>
  <c r="K13" i="112"/>
  <c r="F13" i="112"/>
  <c r="K12" i="112"/>
  <c r="F12" i="112"/>
  <c r="K11" i="112"/>
  <c r="F11" i="112"/>
  <c r="D86" i="111"/>
  <c r="C86" i="111"/>
  <c r="D82" i="111"/>
  <c r="C82" i="111"/>
  <c r="D49" i="111"/>
  <c r="D47" i="111"/>
  <c r="C47" i="111"/>
  <c r="C43" i="111"/>
  <c r="D40" i="111"/>
  <c r="D39" i="111"/>
  <c r="D43" i="111" s="1"/>
  <c r="D20" i="111"/>
  <c r="C20" i="111"/>
  <c r="C49" i="111" s="1"/>
  <c r="L81" i="110"/>
  <c r="J81" i="110"/>
  <c r="I81" i="110"/>
  <c r="H81" i="110"/>
  <c r="G81" i="110"/>
  <c r="J80" i="110"/>
  <c r="I80" i="110"/>
  <c r="L80" i="110" s="1"/>
  <c r="H80" i="110"/>
  <c r="G80" i="110"/>
  <c r="J79" i="110"/>
  <c r="I79" i="110"/>
  <c r="H79" i="110"/>
  <c r="L79" i="110" s="1"/>
  <c r="G79" i="110"/>
  <c r="J78" i="110"/>
  <c r="L78" i="110" s="1"/>
  <c r="I78" i="110"/>
  <c r="H78" i="110"/>
  <c r="G78" i="110"/>
  <c r="K77" i="110"/>
  <c r="J77" i="110"/>
  <c r="I77" i="110"/>
  <c r="H77" i="110"/>
  <c r="L77" i="110" s="1"/>
  <c r="G77" i="110"/>
  <c r="K76" i="110"/>
  <c r="J76" i="110"/>
  <c r="I76" i="110"/>
  <c r="H76" i="110"/>
  <c r="L76" i="110" s="1"/>
  <c r="G76" i="110"/>
  <c r="L75" i="110"/>
  <c r="K75" i="110"/>
  <c r="J75" i="110"/>
  <c r="I75" i="110"/>
  <c r="H75" i="110"/>
  <c r="G75" i="110"/>
  <c r="K74" i="110"/>
  <c r="J74" i="110"/>
  <c r="L74" i="110" s="1"/>
  <c r="I74" i="110"/>
  <c r="H74" i="110"/>
  <c r="G74" i="110"/>
  <c r="K73" i="110"/>
  <c r="J73" i="110"/>
  <c r="I73" i="110"/>
  <c r="H73" i="110"/>
  <c r="L73" i="110" s="1"/>
  <c r="G73" i="110"/>
  <c r="L72" i="110"/>
  <c r="K72" i="110"/>
  <c r="J72" i="110"/>
  <c r="I72" i="110"/>
  <c r="H72" i="110"/>
  <c r="G72" i="110"/>
  <c r="K71" i="110"/>
  <c r="J71" i="110"/>
  <c r="L71" i="110" s="1"/>
  <c r="I71" i="110"/>
  <c r="H71" i="110"/>
  <c r="G71" i="110"/>
  <c r="K70" i="110"/>
  <c r="J70" i="110"/>
  <c r="I70" i="110"/>
  <c r="H70" i="110"/>
  <c r="L70" i="110" s="1"/>
  <c r="G70" i="110"/>
  <c r="K69" i="110"/>
  <c r="J69" i="110"/>
  <c r="I69" i="110"/>
  <c r="H69" i="110"/>
  <c r="L69" i="110" s="1"/>
  <c r="G69" i="110"/>
  <c r="L68" i="110"/>
  <c r="K68" i="110"/>
  <c r="J68" i="110"/>
  <c r="I68" i="110"/>
  <c r="H68" i="110"/>
  <c r="G68" i="110"/>
  <c r="J67" i="110"/>
  <c r="I67" i="110"/>
  <c r="L67" i="110" s="1"/>
  <c r="H67" i="110"/>
  <c r="G67" i="110"/>
  <c r="J66" i="110"/>
  <c r="I66" i="110"/>
  <c r="H66" i="110"/>
  <c r="L66" i="110" s="1"/>
  <c r="G66" i="110"/>
  <c r="L65" i="110"/>
  <c r="J65" i="110"/>
  <c r="I65" i="110"/>
  <c r="H65" i="110"/>
  <c r="G65" i="110"/>
  <c r="J64" i="110"/>
  <c r="I64" i="110"/>
  <c r="H64" i="110"/>
  <c r="L64" i="110" s="1"/>
  <c r="G64" i="110"/>
  <c r="J63" i="110"/>
  <c r="I63" i="110"/>
  <c r="H63" i="110"/>
  <c r="G63" i="110"/>
  <c r="J62" i="110"/>
  <c r="I62" i="110"/>
  <c r="H62" i="110"/>
  <c r="G62" i="110"/>
  <c r="L61" i="110"/>
  <c r="J61" i="110"/>
  <c r="I61" i="110"/>
  <c r="H61" i="110"/>
  <c r="G61" i="110"/>
  <c r="J60" i="110"/>
  <c r="I60" i="110"/>
  <c r="H60" i="110"/>
  <c r="L60" i="110" s="1"/>
  <c r="G60" i="110"/>
  <c r="J59" i="110"/>
  <c r="I59" i="110"/>
  <c r="H59" i="110"/>
  <c r="L59" i="110" s="1"/>
  <c r="G59" i="110"/>
  <c r="J58" i="110"/>
  <c r="I58" i="110"/>
  <c r="H58" i="110"/>
  <c r="G58" i="110"/>
  <c r="J57" i="110"/>
  <c r="I57" i="110"/>
  <c r="H57" i="110"/>
  <c r="G57" i="110"/>
  <c r="L56" i="110"/>
  <c r="J56" i="110"/>
  <c r="I56" i="110"/>
  <c r="H56" i="110"/>
  <c r="G56" i="110"/>
  <c r="J55" i="110"/>
  <c r="I55" i="110"/>
  <c r="H55" i="110"/>
  <c r="G55" i="110"/>
  <c r="J54" i="110"/>
  <c r="I54" i="110"/>
  <c r="H54" i="110"/>
  <c r="G54" i="110"/>
  <c r="L53" i="110"/>
  <c r="J53" i="110"/>
  <c r="I53" i="110"/>
  <c r="H53" i="110"/>
  <c r="G53" i="110"/>
  <c r="J52" i="110"/>
  <c r="I52" i="110"/>
  <c r="H52" i="110"/>
  <c r="L52" i="110" s="1"/>
  <c r="G52" i="110"/>
  <c r="J51" i="110"/>
  <c r="I51" i="110"/>
  <c r="L51" i="110" s="1"/>
  <c r="H51" i="110"/>
  <c r="G51" i="110"/>
  <c r="J50" i="110"/>
  <c r="I50" i="110"/>
  <c r="H50" i="110"/>
  <c r="L50" i="110" s="1"/>
  <c r="G50" i="110"/>
  <c r="J49" i="110"/>
  <c r="I49" i="110"/>
  <c r="L49" i="110" s="1"/>
  <c r="H49" i="110"/>
  <c r="G49" i="110"/>
  <c r="L48" i="110"/>
  <c r="K48" i="110"/>
  <c r="J48" i="110"/>
  <c r="I48" i="110"/>
  <c r="H48" i="110"/>
  <c r="G48" i="110"/>
  <c r="K47" i="110"/>
  <c r="J47" i="110"/>
  <c r="I47" i="110"/>
  <c r="H47" i="110"/>
  <c r="G47" i="110"/>
  <c r="K46" i="110"/>
  <c r="J46" i="110"/>
  <c r="I46" i="110"/>
  <c r="H46" i="110"/>
  <c r="L46" i="110" s="1"/>
  <c r="G46" i="110"/>
  <c r="K45" i="110"/>
  <c r="J45" i="110"/>
  <c r="I45" i="110"/>
  <c r="H45" i="110"/>
  <c r="G45" i="110"/>
  <c r="K44" i="110"/>
  <c r="L44" i="110" s="1"/>
  <c r="J44" i="110"/>
  <c r="I44" i="110"/>
  <c r="H44" i="110"/>
  <c r="G44" i="110"/>
  <c r="K43" i="110"/>
  <c r="J43" i="110"/>
  <c r="I43" i="110"/>
  <c r="L43" i="110" s="1"/>
  <c r="H43" i="110"/>
  <c r="G43" i="110"/>
  <c r="K42" i="110"/>
  <c r="J42" i="110"/>
  <c r="I42" i="110"/>
  <c r="H42" i="110"/>
  <c r="L42" i="110" s="1"/>
  <c r="G42" i="110"/>
  <c r="K41" i="110"/>
  <c r="J41" i="110"/>
  <c r="I41" i="110"/>
  <c r="H41" i="110"/>
  <c r="G41" i="110"/>
  <c r="K40" i="110"/>
  <c r="J40" i="110"/>
  <c r="I40" i="110"/>
  <c r="H40" i="110"/>
  <c r="G40" i="110"/>
  <c r="K39" i="110"/>
  <c r="J39" i="110"/>
  <c r="I39" i="110"/>
  <c r="H39" i="110"/>
  <c r="G39" i="110"/>
  <c r="J38" i="110"/>
  <c r="L38" i="110" s="1"/>
  <c r="I38" i="110"/>
  <c r="H38" i="110"/>
  <c r="G38" i="110"/>
  <c r="J37" i="110"/>
  <c r="I37" i="110"/>
  <c r="H37" i="110"/>
  <c r="G37" i="110"/>
  <c r="J36" i="110"/>
  <c r="I36" i="110"/>
  <c r="H36" i="110"/>
  <c r="G36" i="110"/>
  <c r="J35" i="110"/>
  <c r="I35" i="110"/>
  <c r="L35" i="110" s="1"/>
  <c r="H35" i="110"/>
  <c r="G35" i="110"/>
  <c r="J34" i="110"/>
  <c r="I34" i="110"/>
  <c r="H34" i="110"/>
  <c r="G34" i="110"/>
  <c r="L33" i="110"/>
  <c r="J33" i="110"/>
  <c r="I33" i="110"/>
  <c r="H33" i="110"/>
  <c r="G33" i="110"/>
  <c r="J32" i="110"/>
  <c r="I32" i="110"/>
  <c r="H32" i="110"/>
  <c r="L32" i="110" s="1"/>
  <c r="G32" i="110"/>
  <c r="J31" i="110"/>
  <c r="I31" i="110"/>
  <c r="H31" i="110"/>
  <c r="G31" i="110"/>
  <c r="J30" i="110"/>
  <c r="I30" i="110"/>
  <c r="L30" i="110" s="1"/>
  <c r="H30" i="110"/>
  <c r="G30" i="110"/>
  <c r="J29" i="110"/>
  <c r="I29" i="110"/>
  <c r="H29" i="110"/>
  <c r="L29" i="110" s="1"/>
  <c r="G29" i="110"/>
  <c r="J28" i="110"/>
  <c r="I28" i="110"/>
  <c r="L28" i="110" s="1"/>
  <c r="H28" i="110"/>
  <c r="G28" i="110"/>
  <c r="L27" i="110"/>
  <c r="J27" i="110"/>
  <c r="I27" i="110"/>
  <c r="H27" i="110"/>
  <c r="G27" i="110"/>
  <c r="J26" i="110"/>
  <c r="I26" i="110"/>
  <c r="H26" i="110"/>
  <c r="L26" i="110" s="1"/>
  <c r="G26" i="110"/>
  <c r="J20" i="110"/>
  <c r="I20" i="110"/>
  <c r="H20" i="110"/>
  <c r="L20" i="110" s="1"/>
  <c r="G20" i="110"/>
  <c r="J19" i="110"/>
  <c r="I19" i="110"/>
  <c r="H19" i="110"/>
  <c r="G19" i="110"/>
  <c r="J18" i="110"/>
  <c r="I18" i="110"/>
  <c r="L18" i="110" s="1"/>
  <c r="H18" i="110"/>
  <c r="G18" i="110"/>
  <c r="J17" i="110"/>
  <c r="L17" i="110" s="1"/>
  <c r="I17" i="110"/>
  <c r="H17" i="110"/>
  <c r="G17" i="110"/>
  <c r="L16" i="110"/>
  <c r="J16" i="110"/>
  <c r="I16" i="110"/>
  <c r="H16" i="110"/>
  <c r="G16" i="110"/>
  <c r="J15" i="110"/>
  <c r="I15" i="110"/>
  <c r="H15" i="110"/>
  <c r="L15" i="110" s="1"/>
  <c r="G15" i="110"/>
  <c r="J14" i="110"/>
  <c r="I14" i="110"/>
  <c r="L14" i="110" s="1"/>
  <c r="H14" i="110"/>
  <c r="G14" i="110"/>
  <c r="J13" i="110"/>
  <c r="I13" i="110"/>
  <c r="H13" i="110"/>
  <c r="G13" i="110"/>
  <c r="J12" i="110"/>
  <c r="L12" i="110" s="1"/>
  <c r="I12" i="110"/>
  <c r="H12" i="110"/>
  <c r="G12" i="110"/>
  <c r="J11" i="110"/>
  <c r="I11" i="110"/>
  <c r="H11" i="110"/>
  <c r="G11" i="110"/>
  <c r="L10" i="110"/>
  <c r="J10" i="110"/>
  <c r="I10" i="110"/>
  <c r="H10" i="110"/>
  <c r="G10" i="110"/>
  <c r="D73" i="109"/>
  <c r="C73" i="109"/>
  <c r="D69" i="109"/>
  <c r="C69" i="109"/>
  <c r="D61" i="109"/>
  <c r="C61" i="109"/>
  <c r="D56" i="109"/>
  <c r="C56" i="109"/>
  <c r="C63" i="109" s="1"/>
  <c r="D20" i="109"/>
  <c r="C20" i="109"/>
  <c r="K171" i="108"/>
  <c r="J171" i="108"/>
  <c r="I171" i="108"/>
  <c r="H171" i="108"/>
  <c r="L171" i="108" s="1"/>
  <c r="G171" i="108"/>
  <c r="L170" i="108"/>
  <c r="K170" i="108"/>
  <c r="J170" i="108"/>
  <c r="I170" i="108"/>
  <c r="H170" i="108"/>
  <c r="G170" i="108"/>
  <c r="K169" i="108"/>
  <c r="J169" i="108"/>
  <c r="L169" i="108" s="1"/>
  <c r="I169" i="108"/>
  <c r="H169" i="108"/>
  <c r="G169" i="108"/>
  <c r="K168" i="108"/>
  <c r="J168" i="108"/>
  <c r="I168" i="108"/>
  <c r="H168" i="108"/>
  <c r="G168" i="108"/>
  <c r="L167" i="108"/>
  <c r="K167" i="108"/>
  <c r="J167" i="108"/>
  <c r="I167" i="108"/>
  <c r="H167" i="108"/>
  <c r="G167" i="108"/>
  <c r="K166" i="108"/>
  <c r="L166" i="108" s="1"/>
  <c r="J166" i="108"/>
  <c r="I166" i="108"/>
  <c r="H166" i="108"/>
  <c r="G166" i="108"/>
  <c r="K165" i="108"/>
  <c r="J165" i="108"/>
  <c r="I165" i="108"/>
  <c r="H165" i="108"/>
  <c r="L165" i="108" s="1"/>
  <c r="G165" i="108"/>
  <c r="K164" i="108"/>
  <c r="J164" i="108"/>
  <c r="I164" i="108"/>
  <c r="H164" i="108"/>
  <c r="L164" i="108" s="1"/>
  <c r="G164" i="108"/>
  <c r="K163" i="108"/>
  <c r="L163" i="108" s="1"/>
  <c r="J163" i="108"/>
  <c r="I163" i="108"/>
  <c r="H163" i="108"/>
  <c r="G163" i="108"/>
  <c r="K162" i="108"/>
  <c r="J162" i="108"/>
  <c r="I162" i="108"/>
  <c r="L162" i="108" s="1"/>
  <c r="H162" i="108"/>
  <c r="G162" i="108"/>
  <c r="K161" i="108"/>
  <c r="J161" i="108"/>
  <c r="I161" i="108"/>
  <c r="H161" i="108"/>
  <c r="L161" i="108" s="1"/>
  <c r="G161" i="108"/>
  <c r="K160" i="108"/>
  <c r="J160" i="108"/>
  <c r="I160" i="108"/>
  <c r="H160" i="108"/>
  <c r="G160" i="108"/>
  <c r="K159" i="108"/>
  <c r="J159" i="108"/>
  <c r="I159" i="108"/>
  <c r="L159" i="108" s="1"/>
  <c r="H159" i="108"/>
  <c r="G159" i="108"/>
  <c r="K158" i="108"/>
  <c r="J158" i="108"/>
  <c r="I158" i="108"/>
  <c r="L158" i="108" s="1"/>
  <c r="H158" i="108"/>
  <c r="G158" i="108"/>
  <c r="K157" i="108"/>
  <c r="J157" i="108"/>
  <c r="I157" i="108"/>
  <c r="H157" i="108"/>
  <c r="G157" i="108"/>
  <c r="K156" i="108"/>
  <c r="J156" i="108"/>
  <c r="I156" i="108"/>
  <c r="H156" i="108"/>
  <c r="L156" i="108" s="1"/>
  <c r="G156" i="108"/>
  <c r="K155" i="108"/>
  <c r="J155" i="108"/>
  <c r="I155" i="108"/>
  <c r="H155" i="108"/>
  <c r="L155" i="108" s="1"/>
  <c r="G155" i="108"/>
  <c r="L154" i="108"/>
  <c r="K154" i="108"/>
  <c r="J154" i="108"/>
  <c r="I154" i="108"/>
  <c r="H154" i="108"/>
  <c r="G154" i="108"/>
  <c r="L153" i="108"/>
  <c r="K153" i="108"/>
  <c r="J153" i="108"/>
  <c r="I153" i="108"/>
  <c r="H153" i="108"/>
  <c r="G153" i="108"/>
  <c r="K152" i="108"/>
  <c r="J152" i="108"/>
  <c r="I152" i="108"/>
  <c r="H152" i="108"/>
  <c r="G152" i="108"/>
  <c r="K151" i="108"/>
  <c r="J151" i="108"/>
  <c r="I151" i="108"/>
  <c r="H151" i="108"/>
  <c r="G151" i="108"/>
  <c r="K150" i="108"/>
  <c r="J150" i="108"/>
  <c r="I150" i="108"/>
  <c r="H150" i="108"/>
  <c r="G150" i="108"/>
  <c r="K149" i="108"/>
  <c r="J149" i="108"/>
  <c r="I149" i="108"/>
  <c r="L149" i="108" s="1"/>
  <c r="H149" i="108"/>
  <c r="G149" i="108"/>
  <c r="K148" i="108"/>
  <c r="J148" i="108"/>
  <c r="I148" i="108"/>
  <c r="H148" i="108"/>
  <c r="G148" i="108"/>
  <c r="K147" i="108"/>
  <c r="J147" i="108"/>
  <c r="I147" i="108"/>
  <c r="L147" i="108" s="1"/>
  <c r="H147" i="108"/>
  <c r="G147" i="108"/>
  <c r="K146" i="108"/>
  <c r="J146" i="108"/>
  <c r="L146" i="108" s="1"/>
  <c r="I146" i="108"/>
  <c r="H146" i="108"/>
  <c r="G146" i="108"/>
  <c r="K145" i="108"/>
  <c r="J145" i="108"/>
  <c r="I145" i="108"/>
  <c r="H145" i="108"/>
  <c r="L145" i="108" s="1"/>
  <c r="G145" i="108"/>
  <c r="K144" i="108"/>
  <c r="J144" i="108"/>
  <c r="I144" i="108"/>
  <c r="H144" i="108"/>
  <c r="G144" i="108"/>
  <c r="K143" i="108"/>
  <c r="J143" i="108"/>
  <c r="I143" i="108"/>
  <c r="H143" i="108"/>
  <c r="L143" i="108" s="1"/>
  <c r="G143" i="108"/>
  <c r="K142" i="108"/>
  <c r="J142" i="108"/>
  <c r="I142" i="108"/>
  <c r="L142" i="108" s="1"/>
  <c r="H142" i="108"/>
  <c r="G142" i="108"/>
  <c r="K141" i="108"/>
  <c r="L141" i="108" s="1"/>
  <c r="J141" i="108"/>
  <c r="I141" i="108"/>
  <c r="H141" i="108"/>
  <c r="G141" i="108"/>
  <c r="K140" i="108"/>
  <c r="J140" i="108"/>
  <c r="I140" i="108"/>
  <c r="H140" i="108"/>
  <c r="L140" i="108" s="1"/>
  <c r="G140" i="108"/>
  <c r="K139" i="108"/>
  <c r="J139" i="108"/>
  <c r="I139" i="108"/>
  <c r="H139" i="108"/>
  <c r="L139" i="108" s="1"/>
  <c r="G139" i="108"/>
  <c r="L138" i="108"/>
  <c r="K138" i="108"/>
  <c r="J138" i="108"/>
  <c r="I138" i="108"/>
  <c r="H138" i="108"/>
  <c r="G138" i="108"/>
  <c r="K137" i="108"/>
  <c r="J137" i="108"/>
  <c r="L137" i="108" s="1"/>
  <c r="I137" i="108"/>
  <c r="H137" i="108"/>
  <c r="G137" i="108"/>
  <c r="K136" i="108"/>
  <c r="J136" i="108"/>
  <c r="I136" i="108"/>
  <c r="H136" i="108"/>
  <c r="G136" i="108"/>
  <c r="K135" i="108"/>
  <c r="J135" i="108"/>
  <c r="I135" i="108"/>
  <c r="L135" i="108" s="1"/>
  <c r="H135" i="108"/>
  <c r="G135" i="108"/>
  <c r="K134" i="108"/>
  <c r="L134" i="108" s="1"/>
  <c r="J134" i="108"/>
  <c r="I134" i="108"/>
  <c r="H134" i="108"/>
  <c r="G134" i="108"/>
  <c r="K133" i="108"/>
  <c r="J133" i="108"/>
  <c r="I133" i="108"/>
  <c r="H133" i="108"/>
  <c r="G133" i="108"/>
  <c r="K132" i="108"/>
  <c r="J132" i="108"/>
  <c r="I132" i="108"/>
  <c r="H132" i="108"/>
  <c r="L132" i="108" s="1"/>
  <c r="G132" i="108"/>
  <c r="K131" i="108"/>
  <c r="J131" i="108"/>
  <c r="I131" i="108"/>
  <c r="H131" i="108"/>
  <c r="L131" i="108" s="1"/>
  <c r="G131" i="108"/>
  <c r="L130" i="108"/>
  <c r="K130" i="108"/>
  <c r="J130" i="108"/>
  <c r="I130" i="108"/>
  <c r="H130" i="108"/>
  <c r="G130" i="108"/>
  <c r="L129" i="108"/>
  <c r="K129" i="108"/>
  <c r="J129" i="108"/>
  <c r="I129" i="108"/>
  <c r="H129" i="108"/>
  <c r="G129" i="108"/>
  <c r="K128" i="108"/>
  <c r="J128" i="108"/>
  <c r="I128" i="108"/>
  <c r="H128" i="108"/>
  <c r="G128" i="108"/>
  <c r="L127" i="108"/>
  <c r="K127" i="108"/>
  <c r="J127" i="108"/>
  <c r="I127" i="108"/>
  <c r="H127" i="108"/>
  <c r="G127" i="108"/>
  <c r="K126" i="108"/>
  <c r="J126" i="108"/>
  <c r="I126" i="108"/>
  <c r="H126" i="108"/>
  <c r="G126" i="108"/>
  <c r="K125" i="108"/>
  <c r="J125" i="108"/>
  <c r="I125" i="108"/>
  <c r="H125" i="108"/>
  <c r="G125" i="108"/>
  <c r="K124" i="108"/>
  <c r="J124" i="108"/>
  <c r="I124" i="108"/>
  <c r="H124" i="108"/>
  <c r="G124" i="108"/>
  <c r="L123" i="108"/>
  <c r="K123" i="108"/>
  <c r="J123" i="108"/>
  <c r="I123" i="108"/>
  <c r="H123" i="108"/>
  <c r="G123" i="108"/>
  <c r="K122" i="108"/>
  <c r="J122" i="108"/>
  <c r="I122" i="108"/>
  <c r="L122" i="108" s="1"/>
  <c r="H122" i="108"/>
  <c r="G122" i="108"/>
  <c r="K121" i="108"/>
  <c r="J121" i="108"/>
  <c r="I121" i="108"/>
  <c r="H121" i="108"/>
  <c r="L121" i="108" s="1"/>
  <c r="G121" i="108"/>
  <c r="K120" i="108"/>
  <c r="J120" i="108"/>
  <c r="I120" i="108"/>
  <c r="H120" i="108"/>
  <c r="G120" i="108"/>
  <c r="K119" i="108"/>
  <c r="J119" i="108"/>
  <c r="I119" i="108"/>
  <c r="H119" i="108"/>
  <c r="L119" i="108" s="1"/>
  <c r="G119" i="108"/>
  <c r="K118" i="108"/>
  <c r="J118" i="108"/>
  <c r="I118" i="108"/>
  <c r="H118" i="108"/>
  <c r="G118" i="108"/>
  <c r="K117" i="108"/>
  <c r="L117" i="108" s="1"/>
  <c r="J117" i="108"/>
  <c r="I117" i="108"/>
  <c r="H117" i="108"/>
  <c r="G117" i="108"/>
  <c r="K116" i="108"/>
  <c r="J116" i="108"/>
  <c r="I116" i="108"/>
  <c r="H116" i="108"/>
  <c r="L116" i="108" s="1"/>
  <c r="G116" i="108"/>
  <c r="K115" i="108"/>
  <c r="J115" i="108"/>
  <c r="I115" i="108"/>
  <c r="H115" i="108"/>
  <c r="L115" i="108" s="1"/>
  <c r="G115" i="108"/>
  <c r="L114" i="108"/>
  <c r="K114" i="108"/>
  <c r="J114" i="108"/>
  <c r="I114" i="108"/>
  <c r="H114" i="108"/>
  <c r="G114" i="108"/>
  <c r="K113" i="108"/>
  <c r="J113" i="108"/>
  <c r="L113" i="108" s="1"/>
  <c r="I113" i="108"/>
  <c r="H113" i="108"/>
  <c r="G113" i="108"/>
  <c r="K112" i="108"/>
  <c r="J112" i="108"/>
  <c r="I112" i="108"/>
  <c r="H112" i="108"/>
  <c r="L112" i="108" s="1"/>
  <c r="G112" i="108"/>
  <c r="K111" i="108"/>
  <c r="J111" i="108"/>
  <c r="I111" i="108"/>
  <c r="H111" i="108"/>
  <c r="G111" i="108"/>
  <c r="K110" i="108"/>
  <c r="J110" i="108"/>
  <c r="I110" i="108"/>
  <c r="H110" i="108"/>
  <c r="G110" i="108"/>
  <c r="K109" i="108"/>
  <c r="J109" i="108"/>
  <c r="I109" i="108"/>
  <c r="H109" i="108"/>
  <c r="G109" i="108"/>
  <c r="K108" i="108"/>
  <c r="J108" i="108"/>
  <c r="I108" i="108"/>
  <c r="H108" i="108"/>
  <c r="G108" i="108"/>
  <c r="L107" i="108"/>
  <c r="K107" i="108"/>
  <c r="J107" i="108"/>
  <c r="I107" i="108"/>
  <c r="H107" i="108"/>
  <c r="G107" i="108"/>
  <c r="K106" i="108"/>
  <c r="J106" i="108"/>
  <c r="L106" i="108" s="1"/>
  <c r="I106" i="108"/>
  <c r="H106" i="108"/>
  <c r="G106" i="108"/>
  <c r="K105" i="108"/>
  <c r="J105" i="108"/>
  <c r="I105" i="108"/>
  <c r="H105" i="108"/>
  <c r="L105" i="108" s="1"/>
  <c r="G105" i="108"/>
  <c r="K104" i="108"/>
  <c r="J104" i="108"/>
  <c r="I104" i="108"/>
  <c r="H104" i="108"/>
  <c r="G104" i="108"/>
  <c r="K103" i="108"/>
  <c r="J103" i="108"/>
  <c r="I103" i="108"/>
  <c r="H103" i="108"/>
  <c r="G103" i="108"/>
  <c r="K102" i="108"/>
  <c r="J102" i="108"/>
  <c r="I102" i="108"/>
  <c r="L102" i="108" s="1"/>
  <c r="H102" i="108"/>
  <c r="G102" i="108"/>
  <c r="K101" i="108"/>
  <c r="J101" i="108"/>
  <c r="I101" i="108"/>
  <c r="H101" i="108"/>
  <c r="G101" i="108"/>
  <c r="K100" i="108"/>
  <c r="J100" i="108"/>
  <c r="I100" i="108"/>
  <c r="H100" i="108"/>
  <c r="G100" i="108"/>
  <c r="K99" i="108"/>
  <c r="J99" i="108"/>
  <c r="I99" i="108"/>
  <c r="H99" i="108"/>
  <c r="L99" i="108" s="1"/>
  <c r="G99" i="108"/>
  <c r="L98" i="108"/>
  <c r="K98" i="108"/>
  <c r="J98" i="108"/>
  <c r="I98" i="108"/>
  <c r="H98" i="108"/>
  <c r="G98" i="108"/>
  <c r="K97" i="108"/>
  <c r="J97" i="108"/>
  <c r="I97" i="108"/>
  <c r="L97" i="108" s="1"/>
  <c r="H97" i="108"/>
  <c r="G97" i="108"/>
  <c r="K96" i="108"/>
  <c r="J96" i="108"/>
  <c r="I96" i="108"/>
  <c r="H96" i="108"/>
  <c r="G96" i="108"/>
  <c r="L95" i="108"/>
  <c r="K95" i="108"/>
  <c r="J95" i="108"/>
  <c r="I95" i="108"/>
  <c r="H95" i="108"/>
  <c r="G95" i="108"/>
  <c r="K94" i="108"/>
  <c r="J94" i="108"/>
  <c r="I94" i="108"/>
  <c r="L94" i="108" s="1"/>
  <c r="H94" i="108"/>
  <c r="G94" i="108"/>
  <c r="K93" i="108"/>
  <c r="J93" i="108"/>
  <c r="I93" i="108"/>
  <c r="H93" i="108"/>
  <c r="L93" i="108" s="1"/>
  <c r="G93" i="108"/>
  <c r="K92" i="108"/>
  <c r="J92" i="108"/>
  <c r="I92" i="108"/>
  <c r="H92" i="108"/>
  <c r="G92" i="108"/>
  <c r="K91" i="108"/>
  <c r="J91" i="108"/>
  <c r="I91" i="108"/>
  <c r="L91" i="108" s="1"/>
  <c r="H91" i="108"/>
  <c r="G91" i="108"/>
  <c r="K90" i="108"/>
  <c r="J90" i="108"/>
  <c r="I90" i="108"/>
  <c r="L90" i="108" s="1"/>
  <c r="H90" i="108"/>
  <c r="G90" i="108"/>
  <c r="K89" i="108"/>
  <c r="J89" i="108"/>
  <c r="I89" i="108"/>
  <c r="H89" i="108"/>
  <c r="G89" i="108"/>
  <c r="K88" i="108"/>
  <c r="J88" i="108"/>
  <c r="I88" i="108"/>
  <c r="H88" i="108"/>
  <c r="G88" i="108"/>
  <c r="K87" i="108"/>
  <c r="J87" i="108"/>
  <c r="I87" i="108"/>
  <c r="H87" i="108"/>
  <c r="L87" i="108" s="1"/>
  <c r="G87" i="108"/>
  <c r="K86" i="108"/>
  <c r="J86" i="108"/>
  <c r="I86" i="108"/>
  <c r="L86" i="108" s="1"/>
  <c r="H86" i="108"/>
  <c r="G86" i="108"/>
  <c r="K85" i="108"/>
  <c r="L85" i="108" s="1"/>
  <c r="J85" i="108"/>
  <c r="I85" i="108"/>
  <c r="H85" i="108"/>
  <c r="G85" i="108"/>
  <c r="K84" i="108"/>
  <c r="J84" i="108"/>
  <c r="I84" i="108"/>
  <c r="H84" i="108"/>
  <c r="L84" i="108" s="1"/>
  <c r="G84" i="108"/>
  <c r="K83" i="108"/>
  <c r="J83" i="108"/>
  <c r="I83" i="108"/>
  <c r="H83" i="108"/>
  <c r="G83" i="108"/>
  <c r="L82" i="108"/>
  <c r="K82" i="108"/>
  <c r="J82" i="108"/>
  <c r="I82" i="108"/>
  <c r="H82" i="108"/>
  <c r="G82" i="108"/>
  <c r="K81" i="108"/>
  <c r="J81" i="108"/>
  <c r="L81" i="108" s="1"/>
  <c r="I81" i="108"/>
  <c r="H81" i="108"/>
  <c r="G81" i="108"/>
  <c r="K80" i="108"/>
  <c r="J80" i="108"/>
  <c r="I80" i="108"/>
  <c r="H80" i="108"/>
  <c r="G80" i="108"/>
  <c r="K79" i="108"/>
  <c r="J79" i="108"/>
  <c r="I79" i="108"/>
  <c r="H79" i="108"/>
  <c r="G79" i="108"/>
  <c r="K78" i="108"/>
  <c r="J78" i="108"/>
  <c r="I78" i="108"/>
  <c r="L78" i="108" s="1"/>
  <c r="H78" i="108"/>
  <c r="G78" i="108"/>
  <c r="L77" i="108"/>
  <c r="K77" i="108"/>
  <c r="J77" i="108"/>
  <c r="I77" i="108"/>
  <c r="H77" i="108"/>
  <c r="G77" i="108"/>
  <c r="K76" i="108"/>
  <c r="J76" i="108"/>
  <c r="I76" i="108"/>
  <c r="H76" i="108"/>
  <c r="G76" i="108"/>
  <c r="L75" i="108"/>
  <c r="K75" i="108"/>
  <c r="J75" i="108"/>
  <c r="I75" i="108"/>
  <c r="H75" i="108"/>
  <c r="G75" i="108"/>
  <c r="L74" i="108"/>
  <c r="K74" i="108"/>
  <c r="J74" i="108"/>
  <c r="I74" i="108"/>
  <c r="H74" i="108"/>
  <c r="G74" i="108"/>
  <c r="K73" i="108"/>
  <c r="J73" i="108"/>
  <c r="I73" i="108"/>
  <c r="H73" i="108"/>
  <c r="G73" i="108"/>
  <c r="K72" i="108"/>
  <c r="J72" i="108"/>
  <c r="I72" i="108"/>
  <c r="H72" i="108"/>
  <c r="L72" i="108" s="1"/>
  <c r="G72" i="108"/>
  <c r="L71" i="108"/>
  <c r="K71" i="108"/>
  <c r="J71" i="108"/>
  <c r="I71" i="108"/>
  <c r="H71" i="108"/>
  <c r="G71" i="108"/>
  <c r="K70" i="108"/>
  <c r="L70" i="108" s="1"/>
  <c r="J70" i="108"/>
  <c r="I70" i="108"/>
  <c r="H70" i="108"/>
  <c r="G70" i="108"/>
  <c r="K69" i="108"/>
  <c r="J69" i="108"/>
  <c r="I69" i="108"/>
  <c r="H69" i="108"/>
  <c r="L69" i="108" s="1"/>
  <c r="G69" i="108"/>
  <c r="K68" i="108"/>
  <c r="J68" i="108"/>
  <c r="I68" i="108"/>
  <c r="H68" i="108"/>
  <c r="G68" i="108"/>
  <c r="K67" i="108"/>
  <c r="L67" i="108" s="1"/>
  <c r="J67" i="108"/>
  <c r="I67" i="108"/>
  <c r="H67" i="108"/>
  <c r="G67" i="108"/>
  <c r="K66" i="108"/>
  <c r="J66" i="108"/>
  <c r="I66" i="108"/>
  <c r="H66" i="108"/>
  <c r="G66" i="108"/>
  <c r="K65" i="108"/>
  <c r="J65" i="108"/>
  <c r="I65" i="108"/>
  <c r="H65" i="108"/>
  <c r="G65" i="108"/>
  <c r="K64" i="108"/>
  <c r="J64" i="108"/>
  <c r="I64" i="108"/>
  <c r="H64" i="108"/>
  <c r="G64" i="108"/>
  <c r="K63" i="108"/>
  <c r="J63" i="108"/>
  <c r="I63" i="108"/>
  <c r="L63" i="108" s="1"/>
  <c r="H63" i="108"/>
  <c r="G63" i="108"/>
  <c r="L62" i="108"/>
  <c r="K62" i="108"/>
  <c r="J62" i="108"/>
  <c r="I62" i="108"/>
  <c r="H62" i="108"/>
  <c r="G62" i="108"/>
  <c r="K61" i="108"/>
  <c r="J61" i="108"/>
  <c r="I61" i="108"/>
  <c r="H61" i="108"/>
  <c r="G61" i="108"/>
  <c r="K60" i="108"/>
  <c r="J60" i="108"/>
  <c r="I60" i="108"/>
  <c r="H60" i="108"/>
  <c r="G60" i="108"/>
  <c r="L59" i="108"/>
  <c r="K59" i="108"/>
  <c r="J59" i="108"/>
  <c r="I59" i="108"/>
  <c r="H59" i="108"/>
  <c r="G59" i="108"/>
  <c r="K58" i="108"/>
  <c r="L58" i="108" s="1"/>
  <c r="J58" i="108"/>
  <c r="I58" i="108"/>
  <c r="H58" i="108"/>
  <c r="G58" i="108"/>
  <c r="K57" i="108"/>
  <c r="J57" i="108"/>
  <c r="I57" i="108"/>
  <c r="H57" i="108"/>
  <c r="G57" i="108"/>
  <c r="K56" i="108"/>
  <c r="J56" i="108"/>
  <c r="I56" i="108"/>
  <c r="H56" i="108"/>
  <c r="L56" i="108" s="1"/>
  <c r="G56" i="108"/>
  <c r="K55" i="108"/>
  <c r="L55" i="108" s="1"/>
  <c r="J55" i="108"/>
  <c r="I55" i="108"/>
  <c r="H55" i="108"/>
  <c r="G55" i="108"/>
  <c r="K54" i="108"/>
  <c r="J54" i="108"/>
  <c r="I54" i="108"/>
  <c r="H54" i="108"/>
  <c r="G54" i="108"/>
  <c r="K53" i="108"/>
  <c r="J53" i="108"/>
  <c r="I53" i="108"/>
  <c r="H53" i="108"/>
  <c r="L53" i="108" s="1"/>
  <c r="G53" i="108"/>
  <c r="K52" i="108"/>
  <c r="J52" i="108"/>
  <c r="I52" i="108"/>
  <c r="H52" i="108"/>
  <c r="G52" i="108"/>
  <c r="K51" i="108"/>
  <c r="J51" i="108"/>
  <c r="I51" i="108"/>
  <c r="L51" i="108" s="1"/>
  <c r="H51" i="108"/>
  <c r="G51" i="108"/>
  <c r="K50" i="108"/>
  <c r="J50" i="108"/>
  <c r="I50" i="108"/>
  <c r="L50" i="108" s="1"/>
  <c r="H50" i="108"/>
  <c r="G50" i="108"/>
  <c r="K49" i="108"/>
  <c r="J49" i="108"/>
  <c r="I49" i="108"/>
  <c r="H49" i="108"/>
  <c r="G49" i="108"/>
  <c r="K48" i="108"/>
  <c r="J48" i="108"/>
  <c r="I48" i="108"/>
  <c r="H48" i="108"/>
  <c r="L48" i="108" s="1"/>
  <c r="G48" i="108"/>
  <c r="K47" i="108"/>
  <c r="J47" i="108"/>
  <c r="I47" i="108"/>
  <c r="L47" i="108" s="1"/>
  <c r="H47" i="108"/>
  <c r="G47" i="108"/>
  <c r="K46" i="108"/>
  <c r="L46" i="108" s="1"/>
  <c r="J46" i="108"/>
  <c r="I46" i="108"/>
  <c r="H46" i="108"/>
  <c r="G46" i="108"/>
  <c r="K45" i="108"/>
  <c r="J45" i="108"/>
  <c r="I45" i="108"/>
  <c r="H45" i="108"/>
  <c r="L45" i="108" s="1"/>
  <c r="G45" i="108"/>
  <c r="K44" i="108"/>
  <c r="J44" i="108"/>
  <c r="I44" i="108"/>
  <c r="H44" i="108"/>
  <c r="L44" i="108" s="1"/>
  <c r="G44" i="108"/>
  <c r="K43" i="108"/>
  <c r="L43" i="108" s="1"/>
  <c r="J43" i="108"/>
  <c r="I43" i="108"/>
  <c r="H43" i="108"/>
  <c r="G43" i="108"/>
  <c r="K42" i="108"/>
  <c r="J42" i="108"/>
  <c r="I42" i="108"/>
  <c r="L42" i="108" s="1"/>
  <c r="H42" i="108"/>
  <c r="G42" i="108"/>
  <c r="K41" i="108"/>
  <c r="J41" i="108"/>
  <c r="I41" i="108"/>
  <c r="H41" i="108"/>
  <c r="L41" i="108" s="1"/>
  <c r="G41" i="108"/>
  <c r="K40" i="108"/>
  <c r="J40" i="108"/>
  <c r="I40" i="108"/>
  <c r="H40" i="108"/>
  <c r="G40" i="108"/>
  <c r="K39" i="108"/>
  <c r="J39" i="108"/>
  <c r="I39" i="108"/>
  <c r="L39" i="108" s="1"/>
  <c r="H39" i="108"/>
  <c r="G39" i="108"/>
  <c r="K38" i="108"/>
  <c r="J38" i="108"/>
  <c r="I38" i="108"/>
  <c r="H38" i="108"/>
  <c r="G38" i="108"/>
  <c r="K37" i="108"/>
  <c r="J37" i="108"/>
  <c r="I37" i="108"/>
  <c r="H37" i="108"/>
  <c r="L37" i="108" s="1"/>
  <c r="G37" i="108"/>
  <c r="J31" i="108"/>
  <c r="I31" i="108"/>
  <c r="H31" i="108"/>
  <c r="L31" i="108" s="1"/>
  <c r="G31" i="108"/>
  <c r="J30" i="108"/>
  <c r="I30" i="108"/>
  <c r="H30" i="108"/>
  <c r="G30" i="108"/>
  <c r="J29" i="108"/>
  <c r="I29" i="108"/>
  <c r="H29" i="108"/>
  <c r="G29" i="108"/>
  <c r="J28" i="108"/>
  <c r="I28" i="108"/>
  <c r="L28" i="108" s="1"/>
  <c r="H28" i="108"/>
  <c r="G28" i="108"/>
  <c r="L27" i="108"/>
  <c r="J27" i="108"/>
  <c r="I27" i="108"/>
  <c r="H27" i="108"/>
  <c r="G27" i="108"/>
  <c r="J26" i="108"/>
  <c r="I26" i="108"/>
  <c r="H26" i="108"/>
  <c r="L26" i="108" s="1"/>
  <c r="G26" i="108"/>
  <c r="J25" i="108"/>
  <c r="I25" i="108"/>
  <c r="H25" i="108"/>
  <c r="G25" i="108"/>
  <c r="J24" i="108"/>
  <c r="L24" i="108" s="1"/>
  <c r="I24" i="108"/>
  <c r="H24" i="108"/>
  <c r="G24" i="108"/>
  <c r="J23" i="108"/>
  <c r="I23" i="108"/>
  <c r="H23" i="108"/>
  <c r="L23" i="108" s="1"/>
  <c r="G23" i="108"/>
  <c r="L22" i="108"/>
  <c r="J22" i="108"/>
  <c r="I22" i="108"/>
  <c r="H22" i="108"/>
  <c r="G22" i="108"/>
  <c r="J21" i="108"/>
  <c r="I21" i="108"/>
  <c r="H21" i="108"/>
  <c r="L21" i="108" s="1"/>
  <c r="G21" i="108"/>
  <c r="J20" i="108"/>
  <c r="I20" i="108"/>
  <c r="L20" i="108" s="1"/>
  <c r="H20" i="108"/>
  <c r="G20" i="108"/>
  <c r="J19" i="108"/>
  <c r="I19" i="108"/>
  <c r="L19" i="108" s="1"/>
  <c r="H19" i="108"/>
  <c r="G19" i="108"/>
  <c r="L18" i="108"/>
  <c r="J18" i="108"/>
  <c r="I18" i="108"/>
  <c r="H18" i="108"/>
  <c r="G18" i="108"/>
  <c r="J17" i="108"/>
  <c r="I17" i="108"/>
  <c r="H17" i="108"/>
  <c r="L17" i="108" s="1"/>
  <c r="G17" i="108"/>
  <c r="J16" i="108"/>
  <c r="I16" i="108"/>
  <c r="H16" i="108"/>
  <c r="L16" i="108" s="1"/>
  <c r="G16" i="108"/>
  <c r="J15" i="108"/>
  <c r="I15" i="108"/>
  <c r="H15" i="108"/>
  <c r="L15" i="108" s="1"/>
  <c r="G15" i="108"/>
  <c r="J14" i="108"/>
  <c r="I14" i="108"/>
  <c r="L14" i="108" s="1"/>
  <c r="H14" i="108"/>
  <c r="G14" i="108"/>
  <c r="J13" i="108"/>
  <c r="I13" i="108"/>
  <c r="H13" i="108"/>
  <c r="G13" i="108"/>
  <c r="L12" i="108"/>
  <c r="J12" i="108"/>
  <c r="I12" i="108"/>
  <c r="H12" i="108"/>
  <c r="G12" i="108"/>
  <c r="L11" i="108"/>
  <c r="J11" i="108"/>
  <c r="I11" i="108"/>
  <c r="H11" i="108"/>
  <c r="G11" i="108"/>
  <c r="J10" i="108"/>
  <c r="I10" i="108"/>
  <c r="H10" i="108"/>
  <c r="G10" i="108"/>
  <c r="D98" i="107"/>
  <c r="C98" i="107"/>
  <c r="D93" i="107"/>
  <c r="C93" i="107"/>
  <c r="D84" i="107"/>
  <c r="C84" i="107"/>
  <c r="D77" i="107"/>
  <c r="D76" i="107"/>
  <c r="D75" i="107"/>
  <c r="D74" i="107"/>
  <c r="D72" i="107"/>
  <c r="D71" i="107"/>
  <c r="D68" i="107"/>
  <c r="D67" i="107"/>
  <c r="D79" i="107" s="1"/>
  <c r="D86" i="107" s="1"/>
  <c r="D66" i="107"/>
  <c r="D65" i="107"/>
  <c r="D62" i="107"/>
  <c r="D61" i="107"/>
  <c r="C60" i="107"/>
  <c r="C59" i="107"/>
  <c r="C57" i="107"/>
  <c r="C55" i="107"/>
  <c r="C54" i="107"/>
  <c r="C53" i="107"/>
  <c r="C52" i="107"/>
  <c r="C51" i="107"/>
  <c r="C49" i="107"/>
  <c r="C48" i="107"/>
  <c r="C47" i="107"/>
  <c r="C46" i="107"/>
  <c r="C45" i="107"/>
  <c r="C44" i="107"/>
  <c r="C42" i="107"/>
  <c r="C40" i="107"/>
  <c r="C39" i="107"/>
  <c r="C38" i="107"/>
  <c r="C37" i="107"/>
  <c r="C36" i="107"/>
  <c r="C79" i="107" s="1"/>
  <c r="C86" i="107" s="1"/>
  <c r="C35" i="107"/>
  <c r="C33" i="107"/>
  <c r="C31" i="107"/>
  <c r="C30" i="107"/>
  <c r="D25" i="107"/>
  <c r="C24" i="107"/>
  <c r="C23" i="107"/>
  <c r="C22" i="107"/>
  <c r="C21" i="107"/>
  <c r="C20" i="107"/>
  <c r="C19" i="107"/>
  <c r="C16" i="107"/>
  <c r="C25" i="107" s="1"/>
  <c r="F31" i="106"/>
  <c r="I30" i="106"/>
  <c r="K30" i="106" s="1"/>
  <c r="H30" i="106"/>
  <c r="G30" i="106"/>
  <c r="F30" i="106"/>
  <c r="I29" i="106"/>
  <c r="H29" i="106"/>
  <c r="G29" i="106"/>
  <c r="F29" i="106"/>
  <c r="I28" i="106"/>
  <c r="H28" i="106"/>
  <c r="G28" i="106"/>
  <c r="F28" i="106"/>
  <c r="I27" i="106"/>
  <c r="K27" i="106" s="1"/>
  <c r="H27" i="106"/>
  <c r="G27" i="106"/>
  <c r="F27" i="106"/>
  <c r="I26" i="106"/>
  <c r="H26" i="106"/>
  <c r="G26" i="106"/>
  <c r="F26" i="106"/>
  <c r="K25" i="106"/>
  <c r="I25" i="106"/>
  <c r="H25" i="106"/>
  <c r="G25" i="106"/>
  <c r="F25" i="106"/>
  <c r="I24" i="106"/>
  <c r="H24" i="106"/>
  <c r="G24" i="106"/>
  <c r="K24" i="106" s="1"/>
  <c r="F24" i="106"/>
  <c r="I23" i="106"/>
  <c r="H23" i="106"/>
  <c r="K23" i="106" s="1"/>
  <c r="G23" i="106"/>
  <c r="F23" i="106"/>
  <c r="I22" i="106"/>
  <c r="H22" i="106"/>
  <c r="G22" i="106"/>
  <c r="K22" i="106" s="1"/>
  <c r="F22" i="106"/>
  <c r="K21" i="106"/>
  <c r="I21" i="106"/>
  <c r="H21" i="106"/>
  <c r="G21" i="106"/>
  <c r="F21" i="106"/>
  <c r="I15" i="106"/>
  <c r="H15" i="106"/>
  <c r="G15" i="106"/>
  <c r="F15" i="106"/>
  <c r="I14" i="106"/>
  <c r="H14" i="106"/>
  <c r="K14" i="106" s="1"/>
  <c r="G14" i="106"/>
  <c r="F14" i="106"/>
  <c r="I13" i="106"/>
  <c r="H13" i="106"/>
  <c r="G13" i="106"/>
  <c r="F13" i="106"/>
  <c r="I12" i="106"/>
  <c r="H12" i="106"/>
  <c r="G12" i="106"/>
  <c r="K12" i="106" s="1"/>
  <c r="F12" i="106"/>
  <c r="I11" i="106"/>
  <c r="K11" i="106" s="1"/>
  <c r="H11" i="106"/>
  <c r="G11" i="106"/>
  <c r="F11" i="106"/>
  <c r="D47" i="105"/>
  <c r="C47" i="105"/>
  <c r="D43" i="105"/>
  <c r="C43" i="105"/>
  <c r="D37" i="105"/>
  <c r="D35" i="105"/>
  <c r="C35" i="105"/>
  <c r="D27" i="105"/>
  <c r="C27" i="105"/>
  <c r="L24" i="104"/>
  <c r="K24" i="104"/>
  <c r="J24" i="104"/>
  <c r="G24" i="104"/>
  <c r="F24" i="104"/>
  <c r="E24" i="104"/>
  <c r="D24" i="104"/>
  <c r="C24" i="104"/>
  <c r="I23" i="104"/>
  <c r="H23" i="104"/>
  <c r="I22" i="104"/>
  <c r="H22" i="104"/>
  <c r="I21" i="104"/>
  <c r="H21" i="104"/>
  <c r="I20" i="104"/>
  <c r="H20" i="104"/>
  <c r="I19" i="104"/>
  <c r="H19" i="104"/>
  <c r="I18" i="104"/>
  <c r="H18" i="104"/>
  <c r="I17" i="104"/>
  <c r="H17" i="104"/>
  <c r="I16" i="104"/>
  <c r="H16" i="104"/>
  <c r="I15" i="104"/>
  <c r="H15" i="104"/>
  <c r="I14" i="104"/>
  <c r="H14" i="104"/>
  <c r="I13" i="104"/>
  <c r="H13" i="104"/>
  <c r="I12" i="104"/>
  <c r="H12" i="104"/>
  <c r="I11" i="104"/>
  <c r="H11" i="104"/>
  <c r="I10" i="104"/>
  <c r="H10" i="104"/>
  <c r="I9" i="104"/>
  <c r="H9" i="104"/>
  <c r="I25" i="103"/>
  <c r="H25" i="103"/>
  <c r="K25" i="103" s="1"/>
  <c r="G25" i="103"/>
  <c r="F25" i="103"/>
  <c r="I24" i="103"/>
  <c r="K24" i="103" s="1"/>
  <c r="H24" i="103"/>
  <c r="G24" i="103"/>
  <c r="F24" i="103"/>
  <c r="I23" i="103"/>
  <c r="H23" i="103"/>
  <c r="G23" i="103"/>
  <c r="K23" i="103" s="1"/>
  <c r="F23" i="103"/>
  <c r="K22" i="103"/>
  <c r="I22" i="103"/>
  <c r="H22" i="103"/>
  <c r="G22" i="103"/>
  <c r="F22" i="103"/>
  <c r="I21" i="103"/>
  <c r="H21" i="103"/>
  <c r="G21" i="103"/>
  <c r="K21" i="103" s="1"/>
  <c r="F21" i="103"/>
  <c r="K20" i="103"/>
  <c r="I20" i="103"/>
  <c r="H20" i="103"/>
  <c r="G20" i="103"/>
  <c r="F20" i="103"/>
  <c r="I14" i="103"/>
  <c r="H14" i="103"/>
  <c r="K14" i="103" s="1"/>
  <c r="G14" i="103"/>
  <c r="F14" i="103"/>
  <c r="I13" i="103"/>
  <c r="H13" i="103"/>
  <c r="G13" i="103"/>
  <c r="F13" i="103"/>
  <c r="I12" i="103"/>
  <c r="K12" i="103" s="1"/>
  <c r="H12" i="103"/>
  <c r="G12" i="103"/>
  <c r="F12" i="103"/>
  <c r="I11" i="103"/>
  <c r="H11" i="103"/>
  <c r="G11" i="103"/>
  <c r="K11" i="103" s="1"/>
  <c r="F11" i="103"/>
  <c r="C40" i="102"/>
  <c r="C25" i="102"/>
  <c r="C16" i="102"/>
  <c r="I27" i="101"/>
  <c r="H27" i="101"/>
  <c r="G27" i="101"/>
  <c r="K27" i="101" s="1"/>
  <c r="F27" i="101"/>
  <c r="I26" i="101"/>
  <c r="H26" i="101"/>
  <c r="G26" i="101"/>
  <c r="K26" i="101" s="1"/>
  <c r="F26" i="101"/>
  <c r="I25" i="101"/>
  <c r="H25" i="101"/>
  <c r="K25" i="101" s="1"/>
  <c r="G25" i="101"/>
  <c r="F25" i="101"/>
  <c r="I24" i="101"/>
  <c r="H24" i="101"/>
  <c r="G24" i="101"/>
  <c r="K24" i="101" s="1"/>
  <c r="F24" i="101"/>
  <c r="K23" i="101"/>
  <c r="I23" i="101"/>
  <c r="H23" i="101"/>
  <c r="G23" i="101"/>
  <c r="F23" i="101"/>
  <c r="I22" i="101"/>
  <c r="H22" i="101"/>
  <c r="G22" i="101"/>
  <c r="K22" i="101" s="1"/>
  <c r="F22" i="101"/>
  <c r="I21" i="101"/>
  <c r="H21" i="101"/>
  <c r="G21" i="101"/>
  <c r="K21" i="101" s="1"/>
  <c r="F21" i="101"/>
  <c r="K20" i="101"/>
  <c r="I20" i="101"/>
  <c r="H20" i="101"/>
  <c r="G20" i="101"/>
  <c r="F20" i="101"/>
  <c r="I19" i="101"/>
  <c r="H19" i="101"/>
  <c r="G19" i="101"/>
  <c r="K19" i="101" s="1"/>
  <c r="F19" i="101"/>
  <c r="I18" i="101"/>
  <c r="H18" i="101"/>
  <c r="G18" i="101"/>
  <c r="F18" i="101"/>
  <c r="I17" i="101"/>
  <c r="H17" i="101"/>
  <c r="G17" i="101"/>
  <c r="F17" i="101"/>
  <c r="K12" i="101"/>
  <c r="I12" i="101"/>
  <c r="H12" i="101"/>
  <c r="G12" i="101"/>
  <c r="F12" i="101"/>
  <c r="I11" i="101"/>
  <c r="H11" i="101"/>
  <c r="G11" i="101"/>
  <c r="K11" i="101" s="1"/>
  <c r="F11" i="101"/>
  <c r="I10" i="101"/>
  <c r="H10" i="101"/>
  <c r="G10" i="101"/>
  <c r="F10" i="101"/>
  <c r="C48" i="100"/>
  <c r="C44" i="100"/>
  <c r="C36" i="100"/>
  <c r="C31" i="100"/>
  <c r="C26" i="100"/>
  <c r="K19" i="99"/>
  <c r="I19" i="99"/>
  <c r="H19" i="99"/>
  <c r="G19" i="99"/>
  <c r="F19" i="99"/>
  <c r="I18" i="99"/>
  <c r="H18" i="99"/>
  <c r="G18" i="99"/>
  <c r="K18" i="99" s="1"/>
  <c r="F18" i="99"/>
  <c r="I17" i="99"/>
  <c r="H17" i="99"/>
  <c r="G17" i="99"/>
  <c r="F17" i="99"/>
  <c r="I12" i="99"/>
  <c r="K12" i="99" s="1"/>
  <c r="H12" i="99"/>
  <c r="G12" i="99"/>
  <c r="F12" i="99"/>
  <c r="K11" i="99"/>
  <c r="I11" i="99"/>
  <c r="H11" i="99"/>
  <c r="G11" i="99"/>
  <c r="F11" i="99"/>
  <c r="C39" i="98"/>
  <c r="C35" i="98"/>
  <c r="C29" i="98"/>
  <c r="C27" i="98"/>
  <c r="C22" i="98"/>
  <c r="C17" i="98"/>
  <c r="I73" i="97"/>
  <c r="K73" i="97" s="1"/>
  <c r="H73" i="97"/>
  <c r="G73" i="97"/>
  <c r="F73" i="97"/>
  <c r="K72" i="97"/>
  <c r="I72" i="97"/>
  <c r="H72" i="97"/>
  <c r="G72" i="97"/>
  <c r="F72" i="97"/>
  <c r="I71" i="97"/>
  <c r="H71" i="97"/>
  <c r="G71" i="97"/>
  <c r="K71" i="97" s="1"/>
  <c r="F71" i="97"/>
  <c r="I70" i="97"/>
  <c r="H70" i="97"/>
  <c r="K70" i="97" s="1"/>
  <c r="G70" i="97"/>
  <c r="F70" i="97"/>
  <c r="I69" i="97"/>
  <c r="H69" i="97"/>
  <c r="K69" i="97" s="1"/>
  <c r="G69" i="97"/>
  <c r="F69" i="97"/>
  <c r="I68" i="97"/>
  <c r="H68" i="97"/>
  <c r="G68" i="97"/>
  <c r="K68" i="97" s="1"/>
  <c r="F68" i="97"/>
  <c r="K67" i="97"/>
  <c r="I67" i="97"/>
  <c r="H67" i="97"/>
  <c r="G67" i="97"/>
  <c r="F67" i="97"/>
  <c r="I66" i="97"/>
  <c r="H66" i="97"/>
  <c r="G66" i="97"/>
  <c r="F66" i="97"/>
  <c r="K65" i="97"/>
  <c r="I65" i="97"/>
  <c r="H65" i="97"/>
  <c r="G65" i="97"/>
  <c r="F65" i="97"/>
  <c r="K64" i="97"/>
  <c r="I64" i="97"/>
  <c r="H64" i="97"/>
  <c r="G64" i="97"/>
  <c r="F64" i="97"/>
  <c r="I63" i="97"/>
  <c r="H63" i="97"/>
  <c r="G63" i="97"/>
  <c r="K63" i="97" s="1"/>
  <c r="F63" i="97"/>
  <c r="I62" i="97"/>
  <c r="K62" i="97" s="1"/>
  <c r="H62" i="97"/>
  <c r="G62" i="97"/>
  <c r="F62" i="97"/>
  <c r="I61" i="97"/>
  <c r="H61" i="97"/>
  <c r="G61" i="97"/>
  <c r="K61" i="97" s="1"/>
  <c r="F61" i="97"/>
  <c r="I60" i="97"/>
  <c r="H60" i="97"/>
  <c r="G60" i="97"/>
  <c r="K60" i="97" s="1"/>
  <c r="F60" i="97"/>
  <c r="I59" i="97"/>
  <c r="H59" i="97"/>
  <c r="K59" i="97" s="1"/>
  <c r="G59" i="97"/>
  <c r="F59" i="97"/>
  <c r="I58" i="97"/>
  <c r="H58" i="97"/>
  <c r="G58" i="97"/>
  <c r="F58" i="97"/>
  <c r="K57" i="97"/>
  <c r="I57" i="97"/>
  <c r="H57" i="97"/>
  <c r="G57" i="97"/>
  <c r="F57" i="97"/>
  <c r="I56" i="97"/>
  <c r="H56" i="97"/>
  <c r="G56" i="97"/>
  <c r="K56" i="97" s="1"/>
  <c r="F56" i="97"/>
  <c r="I55" i="97"/>
  <c r="H55" i="97"/>
  <c r="G55" i="97"/>
  <c r="K55" i="97" s="1"/>
  <c r="F55" i="97"/>
  <c r="I54" i="97"/>
  <c r="H54" i="97"/>
  <c r="K54" i="97" s="1"/>
  <c r="G54" i="97"/>
  <c r="F54" i="97"/>
  <c r="I53" i="97"/>
  <c r="H53" i="97"/>
  <c r="G53" i="97"/>
  <c r="F53" i="97"/>
  <c r="K52" i="97"/>
  <c r="I52" i="97"/>
  <c r="H52" i="97"/>
  <c r="G52" i="97"/>
  <c r="F52" i="97"/>
  <c r="K51" i="97"/>
  <c r="I51" i="97"/>
  <c r="H51" i="97"/>
  <c r="G51" i="97"/>
  <c r="F51" i="97"/>
  <c r="I50" i="97"/>
  <c r="H50" i="97"/>
  <c r="G50" i="97"/>
  <c r="K50" i="97" s="1"/>
  <c r="F50" i="97"/>
  <c r="K49" i="97"/>
  <c r="I49" i="97"/>
  <c r="H49" i="97"/>
  <c r="G49" i="97"/>
  <c r="F49" i="97"/>
  <c r="I48" i="97"/>
  <c r="H48" i="97"/>
  <c r="G48" i="97"/>
  <c r="K48" i="97" s="1"/>
  <c r="F48" i="97"/>
  <c r="I47" i="97"/>
  <c r="H47" i="97"/>
  <c r="G47" i="97"/>
  <c r="F47" i="97"/>
  <c r="I46" i="97"/>
  <c r="H46" i="97"/>
  <c r="K46" i="97" s="1"/>
  <c r="G46" i="97"/>
  <c r="F46" i="97"/>
  <c r="K45" i="97"/>
  <c r="I45" i="97"/>
  <c r="H45" i="97"/>
  <c r="G45" i="97"/>
  <c r="F45" i="97"/>
  <c r="K44" i="97"/>
  <c r="I44" i="97"/>
  <c r="H44" i="97"/>
  <c r="G44" i="97"/>
  <c r="F44" i="97"/>
  <c r="I43" i="97"/>
  <c r="H43" i="97"/>
  <c r="G43" i="97"/>
  <c r="K43" i="97" s="1"/>
  <c r="F43" i="97"/>
  <c r="I42" i="97"/>
  <c r="H42" i="97"/>
  <c r="G42" i="97"/>
  <c r="F42" i="97"/>
  <c r="I41" i="97"/>
  <c r="K41" i="97" s="1"/>
  <c r="H41" i="97"/>
  <c r="G41" i="97"/>
  <c r="F41" i="97"/>
  <c r="K40" i="97"/>
  <c r="I40" i="97"/>
  <c r="H40" i="97"/>
  <c r="G40" i="97"/>
  <c r="F40" i="97"/>
  <c r="I39" i="97"/>
  <c r="H39" i="97"/>
  <c r="G39" i="97"/>
  <c r="K39" i="97" s="1"/>
  <c r="F39" i="97"/>
  <c r="I38" i="97"/>
  <c r="H38" i="97"/>
  <c r="K38" i="97" s="1"/>
  <c r="G38" i="97"/>
  <c r="F38" i="97"/>
  <c r="I37" i="97"/>
  <c r="H37" i="97"/>
  <c r="K37" i="97" s="1"/>
  <c r="G37" i="97"/>
  <c r="F37" i="97"/>
  <c r="I36" i="97"/>
  <c r="H36" i="97"/>
  <c r="G36" i="97"/>
  <c r="K36" i="97" s="1"/>
  <c r="F36" i="97"/>
  <c r="K35" i="97"/>
  <c r="I35" i="97"/>
  <c r="H35" i="97"/>
  <c r="G35" i="97"/>
  <c r="F35" i="97"/>
  <c r="I34" i="97"/>
  <c r="H34" i="97"/>
  <c r="G34" i="97"/>
  <c r="F34" i="97"/>
  <c r="K33" i="97"/>
  <c r="I33" i="97"/>
  <c r="H33" i="97"/>
  <c r="G33" i="97"/>
  <c r="F33" i="97"/>
  <c r="I32" i="97"/>
  <c r="H32" i="97"/>
  <c r="K32" i="97" s="1"/>
  <c r="G32" i="97"/>
  <c r="F32" i="97"/>
  <c r="I31" i="97"/>
  <c r="H31" i="97"/>
  <c r="G31" i="97"/>
  <c r="K31" i="97" s="1"/>
  <c r="F31" i="97"/>
  <c r="I30" i="97"/>
  <c r="K30" i="97" s="1"/>
  <c r="H30" i="97"/>
  <c r="G30" i="97"/>
  <c r="F30" i="97"/>
  <c r="I29" i="97"/>
  <c r="H29" i="97"/>
  <c r="G29" i="97"/>
  <c r="K29" i="97" s="1"/>
  <c r="F29" i="97"/>
  <c r="I28" i="97"/>
  <c r="H28" i="97"/>
  <c r="G28" i="97"/>
  <c r="K28" i="97" s="1"/>
  <c r="F28" i="97"/>
  <c r="I22" i="97"/>
  <c r="H22" i="97"/>
  <c r="K22" i="97" s="1"/>
  <c r="G22" i="97"/>
  <c r="F22" i="97"/>
  <c r="I21" i="97"/>
  <c r="H21" i="97"/>
  <c r="G21" i="97"/>
  <c r="F21" i="97"/>
  <c r="K20" i="97"/>
  <c r="I20" i="97"/>
  <c r="H20" i="97"/>
  <c r="G20" i="97"/>
  <c r="F20" i="97"/>
  <c r="I19" i="97"/>
  <c r="H19" i="97"/>
  <c r="G19" i="97"/>
  <c r="K19" i="97" s="1"/>
  <c r="F19" i="97"/>
  <c r="I18" i="97"/>
  <c r="H18" i="97"/>
  <c r="G18" i="97"/>
  <c r="K18" i="97" s="1"/>
  <c r="F18" i="97"/>
  <c r="I17" i="97"/>
  <c r="H17" i="97"/>
  <c r="K17" i="97" s="1"/>
  <c r="G17" i="97"/>
  <c r="F17" i="97"/>
  <c r="I16" i="97"/>
  <c r="H16" i="97"/>
  <c r="G16" i="97"/>
  <c r="F16" i="97"/>
  <c r="K15" i="97"/>
  <c r="I15" i="97"/>
  <c r="H15" i="97"/>
  <c r="G15" i="97"/>
  <c r="F15" i="97"/>
  <c r="K14" i="97"/>
  <c r="I14" i="97"/>
  <c r="H14" i="97"/>
  <c r="G14" i="97"/>
  <c r="F14" i="97"/>
  <c r="I13" i="97"/>
  <c r="H13" i="97"/>
  <c r="G13" i="97"/>
  <c r="K13" i="97" s="1"/>
  <c r="F13" i="97"/>
  <c r="K12" i="97"/>
  <c r="I12" i="97"/>
  <c r="H12" i="97"/>
  <c r="G12" i="97"/>
  <c r="F12" i="97"/>
  <c r="I11" i="97"/>
  <c r="H11" i="97"/>
  <c r="G11" i="97"/>
  <c r="K11" i="97" s="1"/>
  <c r="F11" i="97"/>
  <c r="I10" i="97"/>
  <c r="H10" i="97"/>
  <c r="G10" i="97"/>
  <c r="F10" i="97"/>
  <c r="C69" i="96"/>
  <c r="C65" i="96"/>
  <c r="C60" i="96"/>
  <c r="C58" i="96"/>
  <c r="C44" i="96"/>
  <c r="C22" i="96"/>
  <c r="I29" i="95"/>
  <c r="H29" i="95"/>
  <c r="G29" i="95"/>
  <c r="K29" i="95" s="1"/>
  <c r="F29" i="95"/>
  <c r="I28" i="95"/>
  <c r="H28" i="95"/>
  <c r="G28" i="95"/>
  <c r="F28" i="95"/>
  <c r="I27" i="95"/>
  <c r="H27" i="95"/>
  <c r="K27" i="95" s="1"/>
  <c r="G27" i="95"/>
  <c r="F27" i="95"/>
  <c r="K26" i="95"/>
  <c r="I26" i="95"/>
  <c r="H26" i="95"/>
  <c r="G26" i="95"/>
  <c r="F26" i="95"/>
  <c r="I25" i="95"/>
  <c r="H25" i="95"/>
  <c r="G25" i="95"/>
  <c r="K25" i="95" s="1"/>
  <c r="F25" i="95"/>
  <c r="I24" i="95"/>
  <c r="H24" i="95"/>
  <c r="G24" i="95"/>
  <c r="K24" i="95" s="1"/>
  <c r="F24" i="95"/>
  <c r="I23" i="95"/>
  <c r="H23" i="95"/>
  <c r="G23" i="95"/>
  <c r="K23" i="95" s="1"/>
  <c r="F23" i="95"/>
  <c r="I17" i="95"/>
  <c r="K17" i="95" s="1"/>
  <c r="H17" i="95"/>
  <c r="G17" i="95"/>
  <c r="F17" i="95"/>
  <c r="I16" i="95"/>
  <c r="K16" i="95" s="1"/>
  <c r="H16" i="95"/>
  <c r="G16" i="95"/>
  <c r="F16" i="95"/>
  <c r="I15" i="95"/>
  <c r="H15" i="95"/>
  <c r="G15" i="95"/>
  <c r="F15" i="95"/>
  <c r="K14" i="95"/>
  <c r="I14" i="95"/>
  <c r="H14" i="95"/>
  <c r="G14" i="95"/>
  <c r="F14" i="95"/>
  <c r="I13" i="95"/>
  <c r="H13" i="95"/>
  <c r="G13" i="95"/>
  <c r="K13" i="95" s="1"/>
  <c r="F13" i="95"/>
  <c r="I12" i="95"/>
  <c r="H12" i="95"/>
  <c r="G12" i="95"/>
  <c r="K12" i="95" s="1"/>
  <c r="F12" i="95"/>
  <c r="I11" i="95"/>
  <c r="K11" i="95" s="1"/>
  <c r="H11" i="95"/>
  <c r="G11" i="95"/>
  <c r="F11" i="95"/>
  <c r="C52" i="94"/>
  <c r="C44" i="94"/>
  <c r="C36" i="94"/>
  <c r="C31" i="94"/>
  <c r="C38" i="94" s="1"/>
  <c r="C26" i="94"/>
  <c r="I24" i="93"/>
  <c r="H24" i="93"/>
  <c r="G24" i="93"/>
  <c r="K24" i="93" s="1"/>
  <c r="F24" i="93"/>
  <c r="K23" i="93"/>
  <c r="I23" i="93"/>
  <c r="H23" i="93"/>
  <c r="G23" i="93"/>
  <c r="F23" i="93"/>
  <c r="I22" i="93"/>
  <c r="H22" i="93"/>
  <c r="G22" i="93"/>
  <c r="K22" i="93" s="1"/>
  <c r="F22" i="93"/>
  <c r="K21" i="93"/>
  <c r="I21" i="93"/>
  <c r="H21" i="93"/>
  <c r="G21" i="93"/>
  <c r="F21" i="93"/>
  <c r="I20" i="93"/>
  <c r="H20" i="93"/>
  <c r="G20" i="93"/>
  <c r="K20" i="93" s="1"/>
  <c r="F20" i="93"/>
  <c r="I19" i="93"/>
  <c r="H19" i="93"/>
  <c r="G19" i="93"/>
  <c r="K19" i="93" s="1"/>
  <c r="F19" i="93"/>
  <c r="I13" i="93"/>
  <c r="H13" i="93"/>
  <c r="G13" i="93"/>
  <c r="F13" i="93"/>
  <c r="I12" i="93"/>
  <c r="H12" i="93"/>
  <c r="G12" i="93"/>
  <c r="F12" i="93"/>
  <c r="K11" i="93"/>
  <c r="I11" i="93"/>
  <c r="H11" i="93"/>
  <c r="G11" i="93"/>
  <c r="F11" i="93"/>
  <c r="C42" i="92"/>
  <c r="C38" i="92"/>
  <c r="C30" i="92"/>
  <c r="C32" i="92" s="1"/>
  <c r="C25" i="92"/>
  <c r="C15" i="92"/>
  <c r="I48" i="91"/>
  <c r="H48" i="91"/>
  <c r="G48" i="91"/>
  <c r="F48" i="91"/>
  <c r="K47" i="91"/>
  <c r="I47" i="91"/>
  <c r="H47" i="91"/>
  <c r="G47" i="91"/>
  <c r="F47" i="91"/>
  <c r="K46" i="91"/>
  <c r="I46" i="91"/>
  <c r="H46" i="91"/>
  <c r="G46" i="91"/>
  <c r="F46" i="91"/>
  <c r="I45" i="91"/>
  <c r="H45" i="91"/>
  <c r="G45" i="91"/>
  <c r="K45" i="91" s="1"/>
  <c r="F45" i="91"/>
  <c r="K44" i="91"/>
  <c r="I44" i="91"/>
  <c r="H44" i="91"/>
  <c r="G44" i="91"/>
  <c r="F44" i="91"/>
  <c r="I43" i="91"/>
  <c r="H43" i="91"/>
  <c r="G43" i="91"/>
  <c r="K43" i="91" s="1"/>
  <c r="F43" i="91"/>
  <c r="I42" i="91"/>
  <c r="H42" i="91"/>
  <c r="G42" i="91"/>
  <c r="F42" i="91"/>
  <c r="I41" i="91"/>
  <c r="H41" i="91"/>
  <c r="K41" i="91" s="1"/>
  <c r="G41" i="91"/>
  <c r="F41" i="91"/>
  <c r="I40" i="91"/>
  <c r="H40" i="91"/>
  <c r="G40" i="91"/>
  <c r="K40" i="91" s="1"/>
  <c r="F40" i="91"/>
  <c r="K39" i="91"/>
  <c r="I39" i="91"/>
  <c r="H39" i="91"/>
  <c r="G39" i="91"/>
  <c r="F39" i="91"/>
  <c r="I38" i="91"/>
  <c r="H38" i="91"/>
  <c r="G38" i="91"/>
  <c r="F38" i="91"/>
  <c r="I37" i="91"/>
  <c r="H37" i="91"/>
  <c r="G37" i="91"/>
  <c r="F37" i="91"/>
  <c r="K36" i="91"/>
  <c r="I36" i="91"/>
  <c r="H36" i="91"/>
  <c r="G36" i="91"/>
  <c r="F36" i="91"/>
  <c r="I35" i="91"/>
  <c r="H35" i="91"/>
  <c r="G35" i="91"/>
  <c r="K35" i="91" s="1"/>
  <c r="F35" i="91"/>
  <c r="I34" i="91"/>
  <c r="H34" i="91"/>
  <c r="G34" i="91"/>
  <c r="K34" i="91" s="1"/>
  <c r="F34" i="91"/>
  <c r="I33" i="91"/>
  <c r="H33" i="91"/>
  <c r="K33" i="91" s="1"/>
  <c r="G33" i="91"/>
  <c r="F33" i="91"/>
  <c r="I32" i="91"/>
  <c r="K32" i="91" s="1"/>
  <c r="H32" i="91"/>
  <c r="G32" i="91"/>
  <c r="F32" i="91"/>
  <c r="I31" i="91"/>
  <c r="H31" i="91"/>
  <c r="G31" i="91"/>
  <c r="K31" i="91" s="1"/>
  <c r="F31" i="91"/>
  <c r="I30" i="91"/>
  <c r="H30" i="91"/>
  <c r="G30" i="91"/>
  <c r="K30" i="91" s="1"/>
  <c r="F30" i="91"/>
  <c r="I29" i="91"/>
  <c r="H29" i="91"/>
  <c r="G29" i="91"/>
  <c r="F29" i="91"/>
  <c r="I28" i="91"/>
  <c r="K28" i="91" s="1"/>
  <c r="H28" i="91"/>
  <c r="G28" i="91"/>
  <c r="F28" i="91"/>
  <c r="I23" i="91"/>
  <c r="K23" i="91" s="1"/>
  <c r="H23" i="91"/>
  <c r="G23" i="91"/>
  <c r="F23" i="91"/>
  <c r="I22" i="91"/>
  <c r="H22" i="91"/>
  <c r="G22" i="91"/>
  <c r="F22" i="91"/>
  <c r="K21" i="91"/>
  <c r="I21" i="91"/>
  <c r="H21" i="91"/>
  <c r="G21" i="91"/>
  <c r="F21" i="91"/>
  <c r="I20" i="91"/>
  <c r="H20" i="91"/>
  <c r="G20" i="91"/>
  <c r="K20" i="91" s="1"/>
  <c r="F20" i="91"/>
  <c r="I19" i="91"/>
  <c r="H19" i="91"/>
  <c r="G19" i="91"/>
  <c r="K19" i="91" s="1"/>
  <c r="F19" i="91"/>
  <c r="I18" i="91"/>
  <c r="K18" i="91" s="1"/>
  <c r="H18" i="91"/>
  <c r="G18" i="91"/>
  <c r="F18" i="91"/>
  <c r="I17" i="91"/>
  <c r="H17" i="91"/>
  <c r="G17" i="91"/>
  <c r="F17" i="91"/>
  <c r="K16" i="91"/>
  <c r="I16" i="91"/>
  <c r="H16" i="91"/>
  <c r="G16" i="91"/>
  <c r="F16" i="91"/>
  <c r="K15" i="91"/>
  <c r="I15" i="91"/>
  <c r="H15" i="91"/>
  <c r="G15" i="91"/>
  <c r="F15" i="91"/>
  <c r="I14" i="91"/>
  <c r="H14" i="91"/>
  <c r="G14" i="91"/>
  <c r="K14" i="91" s="1"/>
  <c r="F14" i="91"/>
  <c r="I13" i="91"/>
  <c r="H13" i="91"/>
  <c r="K13" i="91" s="1"/>
  <c r="G13" i="91"/>
  <c r="F13" i="91"/>
  <c r="I12" i="91"/>
  <c r="H12" i="91"/>
  <c r="G12" i="91"/>
  <c r="K12" i="91" s="1"/>
  <c r="F12" i="91"/>
  <c r="K11" i="91"/>
  <c r="I11" i="91"/>
  <c r="H11" i="91"/>
  <c r="G11" i="91"/>
  <c r="F11" i="91"/>
  <c r="C69" i="90"/>
  <c r="C63" i="90"/>
  <c r="C57" i="90"/>
  <c r="C55" i="90"/>
  <c r="C50" i="90"/>
  <c r="C31" i="90"/>
  <c r="I39" i="89"/>
  <c r="H39" i="89"/>
  <c r="G39" i="89"/>
  <c r="K39" i="89" s="1"/>
  <c r="F39" i="89"/>
  <c r="K38" i="89"/>
  <c r="I38" i="89"/>
  <c r="H38" i="89"/>
  <c r="G38" i="89"/>
  <c r="F38" i="89"/>
  <c r="I37" i="89"/>
  <c r="H37" i="89"/>
  <c r="K37" i="89" s="1"/>
  <c r="G37" i="89"/>
  <c r="F37" i="89"/>
  <c r="I36" i="89"/>
  <c r="H36" i="89"/>
  <c r="G36" i="89"/>
  <c r="K36" i="89" s="1"/>
  <c r="F36" i="89"/>
  <c r="I35" i="89"/>
  <c r="K35" i="89" s="1"/>
  <c r="H35" i="89"/>
  <c r="G35" i="89"/>
  <c r="F35" i="89"/>
  <c r="I34" i="89"/>
  <c r="H34" i="89"/>
  <c r="G34" i="89"/>
  <c r="K34" i="89" s="1"/>
  <c r="F34" i="89"/>
  <c r="I33" i="89"/>
  <c r="H33" i="89"/>
  <c r="G33" i="89"/>
  <c r="F33" i="89"/>
  <c r="I32" i="89"/>
  <c r="H32" i="89"/>
  <c r="K32" i="89" s="1"/>
  <c r="G32" i="89"/>
  <c r="F32" i="89"/>
  <c r="I31" i="89"/>
  <c r="H31" i="89"/>
  <c r="G31" i="89"/>
  <c r="K31" i="89" s="1"/>
  <c r="F31" i="89"/>
  <c r="K30" i="89"/>
  <c r="I30" i="89"/>
  <c r="H30" i="89"/>
  <c r="G30" i="89"/>
  <c r="F30" i="89"/>
  <c r="I29" i="89"/>
  <c r="H29" i="89"/>
  <c r="G29" i="89"/>
  <c r="K29" i="89" s="1"/>
  <c r="F29" i="89"/>
  <c r="I28" i="89"/>
  <c r="H28" i="89"/>
  <c r="G28" i="89"/>
  <c r="F28" i="89"/>
  <c r="I27" i="89"/>
  <c r="K27" i="89" s="1"/>
  <c r="H27" i="89"/>
  <c r="G27" i="89"/>
  <c r="F27" i="89"/>
  <c r="I26" i="89"/>
  <c r="H26" i="89"/>
  <c r="G26" i="89"/>
  <c r="K26" i="89" s="1"/>
  <c r="F26" i="89"/>
  <c r="I25" i="89"/>
  <c r="H25" i="89"/>
  <c r="G25" i="89"/>
  <c r="F25" i="89"/>
  <c r="I24" i="89"/>
  <c r="H24" i="89"/>
  <c r="K24" i="89" s="1"/>
  <c r="G24" i="89"/>
  <c r="F24" i="89"/>
  <c r="I23" i="89"/>
  <c r="K23" i="89" s="1"/>
  <c r="H23" i="89"/>
  <c r="G23" i="89"/>
  <c r="F23" i="89"/>
  <c r="K17" i="89"/>
  <c r="I17" i="89"/>
  <c r="H17" i="89"/>
  <c r="G17" i="89"/>
  <c r="F17" i="89"/>
  <c r="I16" i="89"/>
  <c r="H16" i="89"/>
  <c r="G16" i="89"/>
  <c r="K16" i="89" s="1"/>
  <c r="F16" i="89"/>
  <c r="I15" i="89"/>
  <c r="H15" i="89"/>
  <c r="G15" i="89"/>
  <c r="K15" i="89" s="1"/>
  <c r="F15" i="89"/>
  <c r="I14" i="89"/>
  <c r="K14" i="89" s="1"/>
  <c r="H14" i="89"/>
  <c r="G14" i="89"/>
  <c r="F14" i="89"/>
  <c r="K13" i="89"/>
  <c r="I13" i="89"/>
  <c r="H13" i="89"/>
  <c r="G13" i="89"/>
  <c r="F13" i="89"/>
  <c r="I12" i="89"/>
  <c r="H12" i="89"/>
  <c r="G12" i="89"/>
  <c r="K12" i="89" s="1"/>
  <c r="F12" i="89"/>
  <c r="K11" i="89"/>
  <c r="I11" i="89"/>
  <c r="H11" i="89"/>
  <c r="G11" i="89"/>
  <c r="F11" i="89"/>
  <c r="C61" i="88"/>
  <c r="C57" i="88"/>
  <c r="C47" i="88"/>
  <c r="C45" i="88"/>
  <c r="C40" i="88"/>
  <c r="C19" i="88"/>
  <c r="C35" i="87"/>
  <c r="C31" i="87"/>
  <c r="C23" i="87"/>
  <c r="C25" i="87" s="1"/>
  <c r="C18" i="87"/>
  <c r="C13" i="87"/>
  <c r="K16" i="86"/>
  <c r="I16" i="86"/>
  <c r="H16" i="86"/>
  <c r="G16" i="86"/>
  <c r="F16" i="86"/>
  <c r="K11" i="86"/>
  <c r="I11" i="86"/>
  <c r="H11" i="86"/>
  <c r="G11" i="86"/>
  <c r="F11" i="86"/>
  <c r="I10" i="86"/>
  <c r="H10" i="86"/>
  <c r="G10" i="86"/>
  <c r="K10" i="86" s="1"/>
  <c r="F10" i="86"/>
  <c r="C36" i="85"/>
  <c r="C32" i="85"/>
  <c r="C19" i="85"/>
  <c r="C24" i="85" s="1"/>
  <c r="C14" i="85"/>
  <c r="C26" i="85" s="1"/>
  <c r="I19" i="84"/>
  <c r="H19" i="84"/>
  <c r="G19" i="84"/>
  <c r="F19" i="84"/>
  <c r="I13" i="84"/>
  <c r="H13" i="84"/>
  <c r="G13" i="84"/>
  <c r="K13" i="84" s="1"/>
  <c r="F13" i="84"/>
  <c r="K12" i="84"/>
  <c r="I12" i="84"/>
  <c r="H12" i="84"/>
  <c r="G12" i="84"/>
  <c r="F12" i="84"/>
  <c r="I11" i="84"/>
  <c r="H11" i="84"/>
  <c r="G11" i="84"/>
  <c r="F11" i="84"/>
  <c r="C37" i="83"/>
  <c r="C33" i="83"/>
  <c r="C25" i="83"/>
  <c r="C20" i="83"/>
  <c r="C15" i="83"/>
  <c r="E14" i="83"/>
  <c r="D14" i="83"/>
  <c r="E13" i="83"/>
  <c r="D13" i="83"/>
  <c r="E12" i="83"/>
  <c r="D12" i="83"/>
  <c r="I55" i="82"/>
  <c r="H55" i="82"/>
  <c r="G55" i="82"/>
  <c r="K55" i="82" s="1"/>
  <c r="F55" i="82"/>
  <c r="I54" i="82"/>
  <c r="H54" i="82"/>
  <c r="G54" i="82"/>
  <c r="F54" i="82"/>
  <c r="I53" i="82"/>
  <c r="H53" i="82"/>
  <c r="K53" i="82" s="1"/>
  <c r="G53" i="82"/>
  <c r="F53" i="82"/>
  <c r="K52" i="82"/>
  <c r="I52" i="82"/>
  <c r="H52" i="82"/>
  <c r="G52" i="82"/>
  <c r="F52" i="82"/>
  <c r="I51" i="82"/>
  <c r="H51" i="82"/>
  <c r="G51" i="82"/>
  <c r="K51" i="82" s="1"/>
  <c r="F51" i="82"/>
  <c r="I50" i="82"/>
  <c r="H50" i="82"/>
  <c r="G50" i="82"/>
  <c r="F50" i="82"/>
  <c r="I49" i="82"/>
  <c r="H49" i="82"/>
  <c r="G49" i="82"/>
  <c r="F49" i="82"/>
  <c r="I48" i="82"/>
  <c r="K48" i="82" s="1"/>
  <c r="H48" i="82"/>
  <c r="G48" i="82"/>
  <c r="F48" i="82"/>
  <c r="K47" i="82"/>
  <c r="I47" i="82"/>
  <c r="H47" i="82"/>
  <c r="G47" i="82"/>
  <c r="F47" i="82"/>
  <c r="I46" i="82"/>
  <c r="H46" i="82"/>
  <c r="G46" i="82"/>
  <c r="K46" i="82" s="1"/>
  <c r="F46" i="82"/>
  <c r="I45" i="82"/>
  <c r="H45" i="82"/>
  <c r="K45" i="82" s="1"/>
  <c r="G45" i="82"/>
  <c r="F45" i="82"/>
  <c r="I44" i="82"/>
  <c r="H44" i="82"/>
  <c r="K44" i="82" s="1"/>
  <c r="G44" i="82"/>
  <c r="F44" i="82"/>
  <c r="I43" i="82"/>
  <c r="H43" i="82"/>
  <c r="G43" i="82"/>
  <c r="K43" i="82" s="1"/>
  <c r="F43" i="82"/>
  <c r="K42" i="82"/>
  <c r="I42" i="82"/>
  <c r="H42" i="82"/>
  <c r="G42" i="82"/>
  <c r="F42" i="82"/>
  <c r="I41" i="82"/>
  <c r="H41" i="82"/>
  <c r="G41" i="82"/>
  <c r="F41" i="82"/>
  <c r="K40" i="82"/>
  <c r="I40" i="82"/>
  <c r="H40" i="82"/>
  <c r="G40" i="82"/>
  <c r="F40" i="82"/>
  <c r="K39" i="82"/>
  <c r="I39" i="82"/>
  <c r="H39" i="82"/>
  <c r="G39" i="82"/>
  <c r="F39" i="82"/>
  <c r="I38" i="82"/>
  <c r="H38" i="82"/>
  <c r="G38" i="82"/>
  <c r="K38" i="82" s="1"/>
  <c r="F38" i="82"/>
  <c r="K37" i="82"/>
  <c r="I37" i="82"/>
  <c r="H37" i="82"/>
  <c r="G37" i="82"/>
  <c r="F37" i="82"/>
  <c r="I36" i="82"/>
  <c r="H36" i="82"/>
  <c r="K36" i="82" s="1"/>
  <c r="G36" i="82"/>
  <c r="F36" i="82"/>
  <c r="I35" i="82"/>
  <c r="H35" i="82"/>
  <c r="G35" i="82"/>
  <c r="K35" i="82" s="1"/>
  <c r="F35" i="82"/>
  <c r="I34" i="82"/>
  <c r="K34" i="82" s="1"/>
  <c r="H34" i="82"/>
  <c r="G34" i="82"/>
  <c r="F34" i="82"/>
  <c r="I33" i="82"/>
  <c r="H33" i="82"/>
  <c r="G33" i="82"/>
  <c r="K33" i="82" s="1"/>
  <c r="F33" i="82"/>
  <c r="K32" i="82"/>
  <c r="I32" i="82"/>
  <c r="H32" i="82"/>
  <c r="G32" i="82"/>
  <c r="F32" i="82"/>
  <c r="I26" i="82"/>
  <c r="H26" i="82"/>
  <c r="G26" i="82"/>
  <c r="K26" i="82" s="1"/>
  <c r="F26" i="82"/>
  <c r="I25" i="82"/>
  <c r="H25" i="82"/>
  <c r="G25" i="82"/>
  <c r="K25" i="82" s="1"/>
  <c r="F25" i="82"/>
  <c r="I24" i="82"/>
  <c r="H24" i="82"/>
  <c r="K24" i="82" s="1"/>
  <c r="G24" i="82"/>
  <c r="F24" i="82"/>
  <c r="I23" i="82"/>
  <c r="H23" i="82"/>
  <c r="G23" i="82"/>
  <c r="F23" i="82"/>
  <c r="K22" i="82"/>
  <c r="I22" i="82"/>
  <c r="H22" i="82"/>
  <c r="G22" i="82"/>
  <c r="F22" i="82"/>
  <c r="I21" i="82"/>
  <c r="H21" i="82"/>
  <c r="G21" i="82"/>
  <c r="K21" i="82" s="1"/>
  <c r="F21" i="82"/>
  <c r="I20" i="82"/>
  <c r="H20" i="82"/>
  <c r="G20" i="82"/>
  <c r="K20" i="82" s="1"/>
  <c r="F20" i="82"/>
  <c r="I19" i="82"/>
  <c r="K19" i="82" s="1"/>
  <c r="H19" i="82"/>
  <c r="G19" i="82"/>
  <c r="F19" i="82"/>
  <c r="I18" i="82"/>
  <c r="H18" i="82"/>
  <c r="G18" i="82"/>
  <c r="K18" i="82" s="1"/>
  <c r="F18" i="82"/>
  <c r="I17" i="82"/>
  <c r="H17" i="82"/>
  <c r="G17" i="82"/>
  <c r="F17" i="82"/>
  <c r="I16" i="82"/>
  <c r="H16" i="82"/>
  <c r="K16" i="82" s="1"/>
  <c r="G16" i="82"/>
  <c r="F16" i="82"/>
  <c r="K15" i="82"/>
  <c r="I15" i="82"/>
  <c r="H15" i="82"/>
  <c r="G15" i="82"/>
  <c r="F15" i="82"/>
  <c r="I14" i="82"/>
  <c r="H14" i="82"/>
  <c r="G14" i="82"/>
  <c r="K14" i="82" s="1"/>
  <c r="F14" i="82"/>
  <c r="I13" i="82"/>
  <c r="H13" i="82"/>
  <c r="G13" i="82"/>
  <c r="F13" i="82"/>
  <c r="I12" i="82"/>
  <c r="H12" i="82"/>
  <c r="G12" i="82"/>
  <c r="F12" i="82"/>
  <c r="I11" i="82"/>
  <c r="H11" i="82"/>
  <c r="G11" i="82"/>
  <c r="F11" i="82"/>
  <c r="C78" i="81"/>
  <c r="C74" i="81"/>
  <c r="C66" i="81"/>
  <c r="C52" i="81"/>
  <c r="C68" i="81" s="1"/>
  <c r="C15" i="81"/>
  <c r="I21" i="80"/>
  <c r="G21" i="80"/>
  <c r="K21" i="80" s="1"/>
  <c r="F21" i="80"/>
  <c r="I20" i="80"/>
  <c r="G20" i="80"/>
  <c r="K20" i="80" s="1"/>
  <c r="F20" i="80"/>
  <c r="K19" i="80"/>
  <c r="I19" i="80"/>
  <c r="G19" i="80"/>
  <c r="F19" i="80"/>
  <c r="I13" i="80"/>
  <c r="G13" i="80"/>
  <c r="K13" i="80" s="1"/>
  <c r="F13" i="80"/>
  <c r="I12" i="80"/>
  <c r="K12" i="80" s="1"/>
  <c r="G12" i="80"/>
  <c r="F12" i="80"/>
  <c r="I11" i="80"/>
  <c r="G11" i="80"/>
  <c r="K11" i="80" s="1"/>
  <c r="F11" i="80"/>
  <c r="B38" i="79"/>
  <c r="C40" i="79" s="1"/>
  <c r="C36" i="79"/>
  <c r="C28" i="79"/>
  <c r="C18" i="79"/>
  <c r="C30" i="79" s="1"/>
  <c r="K249" i="78"/>
  <c r="C562" i="77"/>
  <c r="C558" i="77"/>
  <c r="C550" i="77"/>
  <c r="C552" i="77" s="1"/>
  <c r="C415" i="77"/>
  <c r="C103" i="77"/>
  <c r="I21" i="76"/>
  <c r="H21" i="76"/>
  <c r="G21" i="76"/>
  <c r="K21" i="76" s="1"/>
  <c r="F21" i="76"/>
  <c r="K15" i="76"/>
  <c r="I15" i="76"/>
  <c r="H15" i="76"/>
  <c r="G15" i="76"/>
  <c r="F15" i="76"/>
  <c r="I14" i="76"/>
  <c r="H14" i="76"/>
  <c r="G14" i="76"/>
  <c r="F14" i="76"/>
  <c r="K13" i="76"/>
  <c r="I13" i="76"/>
  <c r="H13" i="76"/>
  <c r="G13" i="76"/>
  <c r="F13" i="76"/>
  <c r="K12" i="76"/>
  <c r="I12" i="76"/>
  <c r="H12" i="76"/>
  <c r="G12" i="76"/>
  <c r="F12" i="76"/>
  <c r="I11" i="76"/>
  <c r="H11" i="76"/>
  <c r="G11" i="76"/>
  <c r="K11" i="76" s="1"/>
  <c r="F11" i="76"/>
  <c r="C33" i="75"/>
  <c r="C28" i="75"/>
  <c r="C26" i="75"/>
  <c r="C22" i="75"/>
  <c r="C18" i="75"/>
  <c r="I20" i="74"/>
  <c r="H20" i="74"/>
  <c r="G20" i="74"/>
  <c r="K20" i="74" s="1"/>
  <c r="F20" i="74"/>
  <c r="I19" i="74"/>
  <c r="H19" i="74"/>
  <c r="G19" i="74"/>
  <c r="K19" i="74" s="1"/>
  <c r="F19" i="74"/>
  <c r="I18" i="74"/>
  <c r="K18" i="74" s="1"/>
  <c r="H18" i="74"/>
  <c r="G18" i="74"/>
  <c r="F18" i="74"/>
  <c r="I12" i="74"/>
  <c r="H12" i="74"/>
  <c r="G12" i="74"/>
  <c r="F12" i="74"/>
  <c r="K11" i="74"/>
  <c r="I11" i="74"/>
  <c r="H11" i="74"/>
  <c r="G11" i="74"/>
  <c r="F11" i="74"/>
  <c r="C31" i="73"/>
  <c r="C36" i="73" s="1"/>
  <c r="C26" i="73"/>
  <c r="C24" i="73"/>
  <c r="C20" i="73"/>
  <c r="C15" i="73"/>
  <c r="I165" i="72"/>
  <c r="H165" i="72"/>
  <c r="G165" i="72"/>
  <c r="F165" i="72"/>
  <c r="J164" i="72"/>
  <c r="K164" i="72" s="1"/>
  <c r="I164" i="72"/>
  <c r="H164" i="72"/>
  <c r="G164" i="72"/>
  <c r="F164" i="72"/>
  <c r="J163" i="72"/>
  <c r="I163" i="72"/>
  <c r="H163" i="72"/>
  <c r="K163" i="72" s="1"/>
  <c r="G163" i="72"/>
  <c r="F163" i="72"/>
  <c r="J162" i="72"/>
  <c r="I162" i="72"/>
  <c r="H162" i="72"/>
  <c r="G162" i="72"/>
  <c r="F162" i="72"/>
  <c r="J161" i="72"/>
  <c r="I161" i="72"/>
  <c r="H161" i="72"/>
  <c r="G161" i="72"/>
  <c r="K161" i="72" s="1"/>
  <c r="F161" i="72"/>
  <c r="J160" i="72"/>
  <c r="K160" i="72" s="1"/>
  <c r="I160" i="72"/>
  <c r="H160" i="72"/>
  <c r="G160" i="72"/>
  <c r="F160" i="72"/>
  <c r="J159" i="72"/>
  <c r="K159" i="72" s="1"/>
  <c r="I159" i="72"/>
  <c r="H159" i="72"/>
  <c r="G159" i="72"/>
  <c r="F159" i="72"/>
  <c r="J158" i="72"/>
  <c r="I158" i="72"/>
  <c r="H158" i="72"/>
  <c r="G158" i="72"/>
  <c r="K158" i="72" s="1"/>
  <c r="F158" i="72"/>
  <c r="J157" i="72"/>
  <c r="I157" i="72"/>
  <c r="H157" i="72"/>
  <c r="G157" i="72"/>
  <c r="F157" i="72"/>
  <c r="J156" i="72"/>
  <c r="K156" i="72" s="1"/>
  <c r="I156" i="72"/>
  <c r="H156" i="72"/>
  <c r="G156" i="72"/>
  <c r="F156" i="72"/>
  <c r="J155" i="72"/>
  <c r="I155" i="72"/>
  <c r="H155" i="72"/>
  <c r="K155" i="72" s="1"/>
  <c r="G155" i="72"/>
  <c r="F155" i="72"/>
  <c r="J154" i="72"/>
  <c r="I154" i="72"/>
  <c r="H154" i="72"/>
  <c r="G154" i="72"/>
  <c r="K154" i="72" s="1"/>
  <c r="F154" i="72"/>
  <c r="J153" i="72"/>
  <c r="I153" i="72"/>
  <c r="H153" i="72"/>
  <c r="G153" i="72"/>
  <c r="K153" i="72" s="1"/>
  <c r="F153" i="72"/>
  <c r="J152" i="72"/>
  <c r="K152" i="72" s="1"/>
  <c r="I152" i="72"/>
  <c r="H152" i="72"/>
  <c r="G152" i="72"/>
  <c r="F152" i="72"/>
  <c r="J151" i="72"/>
  <c r="I151" i="72"/>
  <c r="H151" i="72"/>
  <c r="G151" i="72"/>
  <c r="F151" i="72"/>
  <c r="J150" i="72"/>
  <c r="I150" i="72"/>
  <c r="H150" i="72"/>
  <c r="G150" i="72"/>
  <c r="K150" i="72" s="1"/>
  <c r="F150" i="72"/>
  <c r="J149" i="72"/>
  <c r="I149" i="72"/>
  <c r="H149" i="72"/>
  <c r="G149" i="72"/>
  <c r="F149" i="72"/>
  <c r="J148" i="72"/>
  <c r="K148" i="72" s="1"/>
  <c r="I148" i="72"/>
  <c r="H148" i="72"/>
  <c r="G148" i="72"/>
  <c r="F148" i="72"/>
  <c r="J147" i="72"/>
  <c r="I147" i="72"/>
  <c r="H147" i="72"/>
  <c r="K147" i="72" s="1"/>
  <c r="G147" i="72"/>
  <c r="F147" i="72"/>
  <c r="J146" i="72"/>
  <c r="I146" i="72"/>
  <c r="H146" i="72"/>
  <c r="G146" i="72"/>
  <c r="F146" i="72"/>
  <c r="J145" i="72"/>
  <c r="I145" i="72"/>
  <c r="H145" i="72"/>
  <c r="G145" i="72"/>
  <c r="K145" i="72" s="1"/>
  <c r="F145" i="72"/>
  <c r="J144" i="72"/>
  <c r="K144" i="72" s="1"/>
  <c r="I144" i="72"/>
  <c r="H144" i="72"/>
  <c r="G144" i="72"/>
  <c r="F144" i="72"/>
  <c r="J143" i="72"/>
  <c r="K143" i="72" s="1"/>
  <c r="I143" i="72"/>
  <c r="H143" i="72"/>
  <c r="G143" i="72"/>
  <c r="F143" i="72"/>
  <c r="J142" i="72"/>
  <c r="I142" i="72"/>
  <c r="H142" i="72"/>
  <c r="G142" i="72"/>
  <c r="K142" i="72" s="1"/>
  <c r="F142" i="72"/>
  <c r="J141" i="72"/>
  <c r="I141" i="72"/>
  <c r="H141" i="72"/>
  <c r="G141" i="72"/>
  <c r="F141" i="72"/>
  <c r="J140" i="72"/>
  <c r="K140" i="72" s="1"/>
  <c r="I140" i="72"/>
  <c r="H140" i="72"/>
  <c r="G140" i="72"/>
  <c r="F140" i="72"/>
  <c r="J139" i="72"/>
  <c r="I139" i="72"/>
  <c r="H139" i="72"/>
  <c r="K139" i="72" s="1"/>
  <c r="G139" i="72"/>
  <c r="F139" i="72"/>
  <c r="J138" i="72"/>
  <c r="I138" i="72"/>
  <c r="H138" i="72"/>
  <c r="G138" i="72"/>
  <c r="K138" i="72" s="1"/>
  <c r="F138" i="72"/>
  <c r="I137" i="72"/>
  <c r="H137" i="72"/>
  <c r="G137" i="72"/>
  <c r="K137" i="72" s="1"/>
  <c r="F137" i="72"/>
  <c r="J136" i="72"/>
  <c r="I136" i="72"/>
  <c r="K136" i="72" s="1"/>
  <c r="H136" i="72"/>
  <c r="G136" i="72"/>
  <c r="F136" i="72"/>
  <c r="J135" i="72"/>
  <c r="I135" i="72"/>
  <c r="H135" i="72"/>
  <c r="G135" i="72"/>
  <c r="K135" i="72" s="1"/>
  <c r="F135" i="72"/>
  <c r="I134" i="72"/>
  <c r="H134" i="72"/>
  <c r="G134" i="72"/>
  <c r="K134" i="72" s="1"/>
  <c r="F134" i="72"/>
  <c r="K133" i="72"/>
  <c r="J133" i="72"/>
  <c r="I133" i="72"/>
  <c r="H133" i="72"/>
  <c r="G133" i="72"/>
  <c r="F133" i="72"/>
  <c r="J132" i="72"/>
  <c r="I132" i="72"/>
  <c r="H132" i="72"/>
  <c r="K132" i="72" s="1"/>
  <c r="G132" i="72"/>
  <c r="F132" i="72"/>
  <c r="J131" i="72"/>
  <c r="I131" i="72"/>
  <c r="H131" i="72"/>
  <c r="G131" i="72"/>
  <c r="F131" i="72"/>
  <c r="J130" i="72"/>
  <c r="I130" i="72"/>
  <c r="H130" i="72"/>
  <c r="G130" i="72"/>
  <c r="K130" i="72" s="1"/>
  <c r="F130" i="72"/>
  <c r="J129" i="72"/>
  <c r="K129" i="72" s="1"/>
  <c r="I129" i="72"/>
  <c r="H129" i="72"/>
  <c r="G129" i="72"/>
  <c r="F129" i="72"/>
  <c r="K128" i="72"/>
  <c r="J128" i="72"/>
  <c r="I128" i="72"/>
  <c r="H128" i="72"/>
  <c r="G128" i="72"/>
  <c r="F128" i="72"/>
  <c r="J127" i="72"/>
  <c r="I127" i="72"/>
  <c r="H127" i="72"/>
  <c r="G127" i="72"/>
  <c r="F127" i="72"/>
  <c r="J126" i="72"/>
  <c r="I126" i="72"/>
  <c r="H126" i="72"/>
  <c r="G126" i="72"/>
  <c r="K126" i="72" s="1"/>
  <c r="F126" i="72"/>
  <c r="K125" i="72"/>
  <c r="J125" i="72"/>
  <c r="I125" i="72"/>
  <c r="H125" i="72"/>
  <c r="G125" i="72"/>
  <c r="F125" i="72"/>
  <c r="J124" i="72"/>
  <c r="I124" i="72"/>
  <c r="K124" i="72" s="1"/>
  <c r="H124" i="72"/>
  <c r="G124" i="72"/>
  <c r="F124" i="72"/>
  <c r="J123" i="72"/>
  <c r="I123" i="72"/>
  <c r="H123" i="72"/>
  <c r="G123" i="72"/>
  <c r="F123" i="72"/>
  <c r="J122" i="72"/>
  <c r="I122" i="72"/>
  <c r="H122" i="72"/>
  <c r="G122" i="72"/>
  <c r="K122" i="72" s="1"/>
  <c r="F122" i="72"/>
  <c r="J121" i="72"/>
  <c r="K121" i="72" s="1"/>
  <c r="I121" i="72"/>
  <c r="H121" i="72"/>
  <c r="G121" i="72"/>
  <c r="F121" i="72"/>
  <c r="K120" i="72"/>
  <c r="J120" i="72"/>
  <c r="I120" i="72"/>
  <c r="H120" i="72"/>
  <c r="G120" i="72"/>
  <c r="F120" i="72"/>
  <c r="J119" i="72"/>
  <c r="I119" i="72"/>
  <c r="H119" i="72"/>
  <c r="G119" i="72"/>
  <c r="F119" i="72"/>
  <c r="J118" i="72"/>
  <c r="I118" i="72"/>
  <c r="H118" i="72"/>
  <c r="G118" i="72"/>
  <c r="K118" i="72" s="1"/>
  <c r="F118" i="72"/>
  <c r="K117" i="72"/>
  <c r="J117" i="72"/>
  <c r="I117" i="72"/>
  <c r="H117" i="72"/>
  <c r="G117" i="72"/>
  <c r="F117" i="72"/>
  <c r="J116" i="72"/>
  <c r="I116" i="72"/>
  <c r="H116" i="72"/>
  <c r="K116" i="72" s="1"/>
  <c r="G116" i="72"/>
  <c r="F116" i="72"/>
  <c r="J115" i="72"/>
  <c r="I115" i="72"/>
  <c r="H115" i="72"/>
  <c r="G115" i="72"/>
  <c r="F115" i="72"/>
  <c r="J114" i="72"/>
  <c r="I114" i="72"/>
  <c r="H114" i="72"/>
  <c r="G114" i="72"/>
  <c r="K114" i="72" s="1"/>
  <c r="F114" i="72"/>
  <c r="J113" i="72"/>
  <c r="K113" i="72" s="1"/>
  <c r="I113" i="72"/>
  <c r="H113" i="72"/>
  <c r="G113" i="72"/>
  <c r="F113" i="72"/>
  <c r="K112" i="72"/>
  <c r="J112" i="72"/>
  <c r="I112" i="72"/>
  <c r="H112" i="72"/>
  <c r="G112" i="72"/>
  <c r="F112" i="72"/>
  <c r="J111" i="72"/>
  <c r="I111" i="72"/>
  <c r="H111" i="72"/>
  <c r="G111" i="72"/>
  <c r="F111" i="72"/>
  <c r="J110" i="72"/>
  <c r="I110" i="72"/>
  <c r="H110" i="72"/>
  <c r="G110" i="72"/>
  <c r="K110" i="72" s="1"/>
  <c r="F110" i="72"/>
  <c r="K109" i="72"/>
  <c r="J109" i="72"/>
  <c r="I109" i="72"/>
  <c r="H109" i="72"/>
  <c r="G109" i="72"/>
  <c r="F109" i="72"/>
  <c r="K108" i="72"/>
  <c r="J108" i="72"/>
  <c r="I108" i="72"/>
  <c r="H108" i="72"/>
  <c r="G108" i="72"/>
  <c r="F108" i="72"/>
  <c r="J107" i="72"/>
  <c r="I107" i="72"/>
  <c r="H107" i="72"/>
  <c r="G107" i="72"/>
  <c r="F107" i="72"/>
  <c r="J106" i="72"/>
  <c r="I106" i="72"/>
  <c r="H106" i="72"/>
  <c r="G106" i="72"/>
  <c r="K106" i="72" s="1"/>
  <c r="F106" i="72"/>
  <c r="K105" i="72"/>
  <c r="J105" i="72"/>
  <c r="I105" i="72"/>
  <c r="H105" i="72"/>
  <c r="G105" i="72"/>
  <c r="F105" i="72"/>
  <c r="J104" i="72"/>
  <c r="I104" i="72"/>
  <c r="K104" i="72" s="1"/>
  <c r="H104" i="72"/>
  <c r="G104" i="72"/>
  <c r="F104" i="72"/>
  <c r="J103" i="72"/>
  <c r="I103" i="72"/>
  <c r="H103" i="72"/>
  <c r="G103" i="72"/>
  <c r="F103" i="72"/>
  <c r="J102" i="72"/>
  <c r="I102" i="72"/>
  <c r="H102" i="72"/>
  <c r="G102" i="72"/>
  <c r="K102" i="72" s="1"/>
  <c r="F102" i="72"/>
  <c r="K101" i="72"/>
  <c r="J101" i="72"/>
  <c r="I101" i="72"/>
  <c r="H101" i="72"/>
  <c r="G101" i="72"/>
  <c r="F101" i="72"/>
  <c r="J100" i="72"/>
  <c r="I100" i="72"/>
  <c r="H100" i="72"/>
  <c r="K100" i="72" s="1"/>
  <c r="G100" i="72"/>
  <c r="F100" i="72"/>
  <c r="J99" i="72"/>
  <c r="I99" i="72"/>
  <c r="H99" i="72"/>
  <c r="G99" i="72"/>
  <c r="F99" i="72"/>
  <c r="J98" i="72"/>
  <c r="I98" i="72"/>
  <c r="H98" i="72"/>
  <c r="G98" i="72"/>
  <c r="F98" i="72"/>
  <c r="J97" i="72"/>
  <c r="K97" i="72" s="1"/>
  <c r="I97" i="72"/>
  <c r="H97" i="72"/>
  <c r="G97" i="72"/>
  <c r="F97" i="72"/>
  <c r="K96" i="72"/>
  <c r="J96" i="72"/>
  <c r="I96" i="72"/>
  <c r="H96" i="72"/>
  <c r="G96" i="72"/>
  <c r="F96" i="72"/>
  <c r="J95" i="72"/>
  <c r="I95" i="72"/>
  <c r="H95" i="72"/>
  <c r="G95" i="72"/>
  <c r="F95" i="72"/>
  <c r="J94" i="72"/>
  <c r="I94" i="72"/>
  <c r="H94" i="72"/>
  <c r="G94" i="72"/>
  <c r="K94" i="72" s="1"/>
  <c r="F94" i="72"/>
  <c r="K93" i="72"/>
  <c r="J93" i="72"/>
  <c r="I93" i="72"/>
  <c r="H93" i="72"/>
  <c r="G93" i="72"/>
  <c r="F93" i="72"/>
  <c r="J92" i="72"/>
  <c r="I92" i="72"/>
  <c r="K92" i="72" s="1"/>
  <c r="H92" i="72"/>
  <c r="G92" i="72"/>
  <c r="F92" i="72"/>
  <c r="J91" i="72"/>
  <c r="I91" i="72"/>
  <c r="H91" i="72"/>
  <c r="G91" i="72"/>
  <c r="K91" i="72" s="1"/>
  <c r="F91" i="72"/>
  <c r="J90" i="72"/>
  <c r="I90" i="72"/>
  <c r="H90" i="72"/>
  <c r="G90" i="72"/>
  <c r="K90" i="72" s="1"/>
  <c r="F90" i="72"/>
  <c r="J89" i="72"/>
  <c r="K89" i="72" s="1"/>
  <c r="I89" i="72"/>
  <c r="H89" i="72"/>
  <c r="G89" i="72"/>
  <c r="F89" i="72"/>
  <c r="J88" i="72"/>
  <c r="I88" i="72"/>
  <c r="H88" i="72"/>
  <c r="K88" i="72" s="1"/>
  <c r="G88" i="72"/>
  <c r="F88" i="72"/>
  <c r="J87" i="72"/>
  <c r="I87" i="72"/>
  <c r="H87" i="72"/>
  <c r="G87" i="72"/>
  <c r="F87" i="72"/>
  <c r="J86" i="72"/>
  <c r="I86" i="72"/>
  <c r="H86" i="72"/>
  <c r="G86" i="72"/>
  <c r="K86" i="72" s="1"/>
  <c r="F86" i="72"/>
  <c r="K85" i="72"/>
  <c r="F85" i="72"/>
  <c r="J84" i="72"/>
  <c r="I84" i="72"/>
  <c r="H84" i="72"/>
  <c r="G84" i="72"/>
  <c r="F84" i="72"/>
  <c r="J83" i="72"/>
  <c r="K83" i="72" s="1"/>
  <c r="I83" i="72"/>
  <c r="H83" i="72"/>
  <c r="G83" i="72"/>
  <c r="F83" i="72"/>
  <c r="J82" i="72"/>
  <c r="I82" i="72"/>
  <c r="H82" i="72"/>
  <c r="K82" i="72" s="1"/>
  <c r="G82" i="72"/>
  <c r="F82" i="72"/>
  <c r="J81" i="72"/>
  <c r="I81" i="72"/>
  <c r="H81" i="72"/>
  <c r="G81" i="72"/>
  <c r="F81" i="72"/>
  <c r="J80" i="72"/>
  <c r="I80" i="72"/>
  <c r="H80" i="72"/>
  <c r="G80" i="72"/>
  <c r="K80" i="72" s="1"/>
  <c r="F80" i="72"/>
  <c r="J79" i="72"/>
  <c r="K79" i="72" s="1"/>
  <c r="I79" i="72"/>
  <c r="H79" i="72"/>
  <c r="G79" i="72"/>
  <c r="F79" i="72"/>
  <c r="J78" i="72"/>
  <c r="K78" i="72" s="1"/>
  <c r="I78" i="72"/>
  <c r="H78" i="72"/>
  <c r="G78" i="72"/>
  <c r="F78" i="72"/>
  <c r="J77" i="72"/>
  <c r="I77" i="72"/>
  <c r="H77" i="72"/>
  <c r="G77" i="72"/>
  <c r="K77" i="72" s="1"/>
  <c r="F77" i="72"/>
  <c r="J76" i="72"/>
  <c r="I76" i="72"/>
  <c r="H76" i="72"/>
  <c r="G76" i="72"/>
  <c r="F76" i="72"/>
  <c r="J75" i="72"/>
  <c r="K75" i="72" s="1"/>
  <c r="I75" i="72"/>
  <c r="H75" i="72"/>
  <c r="G75" i="72"/>
  <c r="F75" i="72"/>
  <c r="J74" i="72"/>
  <c r="I74" i="72"/>
  <c r="H74" i="72"/>
  <c r="K74" i="72" s="1"/>
  <c r="G74" i="72"/>
  <c r="F74" i="72"/>
  <c r="J73" i="72"/>
  <c r="I73" i="72"/>
  <c r="H73" i="72"/>
  <c r="G73" i="72"/>
  <c r="F73" i="72"/>
  <c r="J72" i="72"/>
  <c r="I72" i="72"/>
  <c r="H72" i="72"/>
  <c r="G72" i="72"/>
  <c r="K72" i="72" s="1"/>
  <c r="F72" i="72"/>
  <c r="J71" i="72"/>
  <c r="K71" i="72" s="1"/>
  <c r="I71" i="72"/>
  <c r="H71" i="72"/>
  <c r="G71" i="72"/>
  <c r="F71" i="72"/>
  <c r="J70" i="72"/>
  <c r="I70" i="72"/>
  <c r="H70" i="72"/>
  <c r="K70" i="72" s="1"/>
  <c r="G70" i="72"/>
  <c r="F70" i="72"/>
  <c r="J69" i="72"/>
  <c r="I69" i="72"/>
  <c r="H69" i="72"/>
  <c r="G69" i="72"/>
  <c r="K69" i="72" s="1"/>
  <c r="F69" i="72"/>
  <c r="J68" i="72"/>
  <c r="I68" i="72"/>
  <c r="H68" i="72"/>
  <c r="G68" i="72"/>
  <c r="F68" i="72"/>
  <c r="J67" i="72"/>
  <c r="K67" i="72" s="1"/>
  <c r="I67" i="72"/>
  <c r="H67" i="72"/>
  <c r="G67" i="72"/>
  <c r="F67" i="72"/>
  <c r="J66" i="72"/>
  <c r="I66" i="72"/>
  <c r="H66" i="72"/>
  <c r="K66" i="72" s="1"/>
  <c r="G66" i="72"/>
  <c r="F66" i="72"/>
  <c r="J65" i="72"/>
  <c r="I65" i="72"/>
  <c r="H65" i="72"/>
  <c r="G65" i="72"/>
  <c r="F65" i="72"/>
  <c r="J64" i="72"/>
  <c r="I64" i="72"/>
  <c r="H64" i="72"/>
  <c r="G64" i="72"/>
  <c r="K64" i="72" s="1"/>
  <c r="F64" i="72"/>
  <c r="K63" i="72"/>
  <c r="J63" i="72"/>
  <c r="I63" i="72"/>
  <c r="H63" i="72"/>
  <c r="G63" i="72"/>
  <c r="F63" i="72"/>
  <c r="J62" i="72"/>
  <c r="K62" i="72" s="1"/>
  <c r="I62" i="72"/>
  <c r="H62" i="72"/>
  <c r="G62" i="72"/>
  <c r="F62" i="72"/>
  <c r="J61" i="72"/>
  <c r="I61" i="72"/>
  <c r="H61" i="72"/>
  <c r="G61" i="72"/>
  <c r="K61" i="72" s="1"/>
  <c r="F61" i="72"/>
  <c r="J60" i="72"/>
  <c r="I60" i="72"/>
  <c r="H60" i="72"/>
  <c r="G60" i="72"/>
  <c r="F60" i="72"/>
  <c r="J59" i="72"/>
  <c r="K59" i="72" s="1"/>
  <c r="I59" i="72"/>
  <c r="H59" i="72"/>
  <c r="G59" i="72"/>
  <c r="F59" i="72"/>
  <c r="J58" i="72"/>
  <c r="I58" i="72"/>
  <c r="H58" i="72"/>
  <c r="K58" i="72" s="1"/>
  <c r="G58" i="72"/>
  <c r="F58" i="72"/>
  <c r="J57" i="72"/>
  <c r="I57" i="72"/>
  <c r="H57" i="72"/>
  <c r="G57" i="72"/>
  <c r="K57" i="72" s="1"/>
  <c r="F57" i="72"/>
  <c r="J56" i="72"/>
  <c r="I56" i="72"/>
  <c r="H56" i="72"/>
  <c r="G56" i="72"/>
  <c r="K56" i="72" s="1"/>
  <c r="F56" i="72"/>
  <c r="J55" i="72"/>
  <c r="K55" i="72" s="1"/>
  <c r="I55" i="72"/>
  <c r="H55" i="72"/>
  <c r="G55" i="72"/>
  <c r="F55" i="72"/>
  <c r="J54" i="72"/>
  <c r="I54" i="72"/>
  <c r="H54" i="72"/>
  <c r="K54" i="72" s="1"/>
  <c r="G54" i="72"/>
  <c r="F54" i="72"/>
  <c r="J53" i="72"/>
  <c r="I53" i="72"/>
  <c r="H53" i="72"/>
  <c r="G53" i="72"/>
  <c r="K53" i="72" s="1"/>
  <c r="F53" i="72"/>
  <c r="J52" i="72"/>
  <c r="I52" i="72"/>
  <c r="H52" i="72"/>
  <c r="G52" i="72"/>
  <c r="F52" i="72"/>
  <c r="J51" i="72"/>
  <c r="K51" i="72" s="1"/>
  <c r="I51" i="72"/>
  <c r="H51" i="72"/>
  <c r="G51" i="72"/>
  <c r="F51" i="72"/>
  <c r="J50" i="72"/>
  <c r="I50" i="72"/>
  <c r="H50" i="72"/>
  <c r="K50" i="72" s="1"/>
  <c r="G50" i="72"/>
  <c r="F50" i="72"/>
  <c r="J49" i="72"/>
  <c r="I49" i="72"/>
  <c r="H49" i="72"/>
  <c r="G49" i="72"/>
  <c r="F49" i="72"/>
  <c r="J48" i="72"/>
  <c r="I48" i="72"/>
  <c r="H48" i="72"/>
  <c r="G48" i="72"/>
  <c r="K48" i="72" s="1"/>
  <c r="F48" i="72"/>
  <c r="K47" i="72"/>
  <c r="J47" i="72"/>
  <c r="I47" i="72"/>
  <c r="H47" i="72"/>
  <c r="G47" i="72"/>
  <c r="F47" i="72"/>
  <c r="J46" i="72"/>
  <c r="K46" i="72" s="1"/>
  <c r="I46" i="72"/>
  <c r="H46" i="72"/>
  <c r="G46" i="72"/>
  <c r="F46" i="72"/>
  <c r="J45" i="72"/>
  <c r="I45" i="72"/>
  <c r="H45" i="72"/>
  <c r="G45" i="72"/>
  <c r="K45" i="72" s="1"/>
  <c r="F45" i="72"/>
  <c r="J44" i="72"/>
  <c r="I44" i="72"/>
  <c r="H44" i="72"/>
  <c r="G44" i="72"/>
  <c r="F44" i="72"/>
  <c r="J43" i="72"/>
  <c r="K43" i="72" s="1"/>
  <c r="I43" i="72"/>
  <c r="H43" i="72"/>
  <c r="G43" i="72"/>
  <c r="F43" i="72"/>
  <c r="J42" i="72"/>
  <c r="I42" i="72"/>
  <c r="H42" i="72"/>
  <c r="G42" i="72"/>
  <c r="F42" i="72"/>
  <c r="J41" i="72"/>
  <c r="I41" i="72"/>
  <c r="H41" i="72"/>
  <c r="G41" i="72"/>
  <c r="K41" i="72" s="1"/>
  <c r="F41" i="72"/>
  <c r="J40" i="72"/>
  <c r="I40" i="72"/>
  <c r="H40" i="72"/>
  <c r="G40" i="72"/>
  <c r="K40" i="72" s="1"/>
  <c r="F40" i="72"/>
  <c r="J39" i="72"/>
  <c r="K39" i="72" s="1"/>
  <c r="I39" i="72"/>
  <c r="H39" i="72"/>
  <c r="G39" i="72"/>
  <c r="F39" i="72"/>
  <c r="J38" i="72"/>
  <c r="I38" i="72"/>
  <c r="H38" i="72"/>
  <c r="K38" i="72" s="1"/>
  <c r="G38" i="72"/>
  <c r="F38" i="72"/>
  <c r="J37" i="72"/>
  <c r="I37" i="72"/>
  <c r="H37" i="72"/>
  <c r="G37" i="72"/>
  <c r="K37" i="72" s="1"/>
  <c r="F37" i="72"/>
  <c r="J36" i="72"/>
  <c r="I36" i="72"/>
  <c r="H36" i="72"/>
  <c r="G36" i="72"/>
  <c r="F36" i="72"/>
  <c r="J35" i="72"/>
  <c r="K35" i="72" s="1"/>
  <c r="I35" i="72"/>
  <c r="H35" i="72"/>
  <c r="G35" i="72"/>
  <c r="F35" i="72"/>
  <c r="J34" i="72"/>
  <c r="I34" i="72"/>
  <c r="H34" i="72"/>
  <c r="K34" i="72" s="1"/>
  <c r="G34" i="72"/>
  <c r="F34" i="72"/>
  <c r="J33" i="72"/>
  <c r="I33" i="72"/>
  <c r="H33" i="72"/>
  <c r="G33" i="72"/>
  <c r="F33" i="72"/>
  <c r="J32" i="72"/>
  <c r="I32" i="72"/>
  <c r="H32" i="72"/>
  <c r="G32" i="72"/>
  <c r="K32" i="72" s="1"/>
  <c r="F32" i="72"/>
  <c r="K27" i="72"/>
  <c r="I27" i="72"/>
  <c r="H27" i="72"/>
  <c r="G27" i="72"/>
  <c r="F27" i="72"/>
  <c r="I26" i="72"/>
  <c r="H26" i="72"/>
  <c r="K26" i="72" s="1"/>
  <c r="G26" i="72"/>
  <c r="F26" i="72"/>
  <c r="J25" i="72"/>
  <c r="I25" i="72"/>
  <c r="H25" i="72"/>
  <c r="G25" i="72"/>
  <c r="K25" i="72" s="1"/>
  <c r="F25" i="72"/>
  <c r="K24" i="72"/>
  <c r="I24" i="72"/>
  <c r="H24" i="72"/>
  <c r="G24" i="72"/>
  <c r="F24" i="72"/>
  <c r="I23" i="72"/>
  <c r="H23" i="72"/>
  <c r="G23" i="72"/>
  <c r="K23" i="72" s="1"/>
  <c r="F23" i="72"/>
  <c r="I22" i="72"/>
  <c r="H22" i="72"/>
  <c r="G22" i="72"/>
  <c r="K22" i="72" s="1"/>
  <c r="F22" i="72"/>
  <c r="I21" i="72"/>
  <c r="H21" i="72"/>
  <c r="K21" i="72" s="1"/>
  <c r="G21" i="72"/>
  <c r="F21" i="72"/>
  <c r="I20" i="72"/>
  <c r="H20" i="72"/>
  <c r="G20" i="72"/>
  <c r="F20" i="72"/>
  <c r="K19" i="72"/>
  <c r="I19" i="72"/>
  <c r="H19" i="72"/>
  <c r="G19" i="72"/>
  <c r="F19" i="72"/>
  <c r="I18" i="72"/>
  <c r="H18" i="72"/>
  <c r="G18" i="72"/>
  <c r="K18" i="72" s="1"/>
  <c r="F18" i="72"/>
  <c r="I17" i="72"/>
  <c r="H17" i="72"/>
  <c r="G17" i="72"/>
  <c r="K17" i="72" s="1"/>
  <c r="F17" i="72"/>
  <c r="I16" i="72"/>
  <c r="K16" i="72" s="1"/>
  <c r="H16" i="72"/>
  <c r="G16" i="72"/>
  <c r="F16" i="72"/>
  <c r="I15" i="72"/>
  <c r="H15" i="72"/>
  <c r="G15" i="72"/>
  <c r="K15" i="72" s="1"/>
  <c r="F15" i="72"/>
  <c r="I14" i="72"/>
  <c r="H14" i="72"/>
  <c r="G14" i="72"/>
  <c r="K14" i="72" s="1"/>
  <c r="F14" i="72"/>
  <c r="I13" i="72"/>
  <c r="H13" i="72"/>
  <c r="K13" i="72" s="1"/>
  <c r="G13" i="72"/>
  <c r="F13" i="72"/>
  <c r="J12" i="72"/>
  <c r="I12" i="72"/>
  <c r="H12" i="72"/>
  <c r="G12" i="72"/>
  <c r="F12" i="72"/>
  <c r="I11" i="72"/>
  <c r="H11" i="72"/>
  <c r="G11" i="72"/>
  <c r="K11" i="72" s="1"/>
  <c r="F11" i="72"/>
  <c r="C96" i="71"/>
  <c r="C89" i="71"/>
  <c r="C83" i="71"/>
  <c r="C81" i="71"/>
  <c r="C77" i="71"/>
  <c r="C30" i="71"/>
  <c r="I31" i="70"/>
  <c r="K31" i="70" s="1"/>
  <c r="H31" i="70"/>
  <c r="G31" i="70"/>
  <c r="F31" i="70"/>
  <c r="I30" i="70"/>
  <c r="H30" i="70"/>
  <c r="G30" i="70"/>
  <c r="K30" i="70" s="1"/>
  <c r="F30" i="70"/>
  <c r="K29" i="70"/>
  <c r="I29" i="70"/>
  <c r="H29" i="70"/>
  <c r="G29" i="70"/>
  <c r="F29" i="70"/>
  <c r="I28" i="70"/>
  <c r="H28" i="70"/>
  <c r="G28" i="70"/>
  <c r="F28" i="70"/>
  <c r="K27" i="70"/>
  <c r="I27" i="70"/>
  <c r="H27" i="70"/>
  <c r="G27" i="70"/>
  <c r="F27" i="70"/>
  <c r="K26" i="70"/>
  <c r="I26" i="70"/>
  <c r="H26" i="70"/>
  <c r="G26" i="70"/>
  <c r="F26" i="70"/>
  <c r="I25" i="70"/>
  <c r="H25" i="70"/>
  <c r="G25" i="70"/>
  <c r="F25" i="70"/>
  <c r="I24" i="70"/>
  <c r="K24" i="70" s="1"/>
  <c r="H24" i="70"/>
  <c r="G24" i="70"/>
  <c r="F24" i="70"/>
  <c r="I23" i="70"/>
  <c r="H23" i="70"/>
  <c r="K23" i="70" s="1"/>
  <c r="G23" i="70"/>
  <c r="F23" i="70"/>
  <c r="I17" i="70"/>
  <c r="H17" i="70"/>
  <c r="G17" i="70"/>
  <c r="K17" i="70" s="1"/>
  <c r="F17" i="70"/>
  <c r="I16" i="70"/>
  <c r="H16" i="70"/>
  <c r="K16" i="70" s="1"/>
  <c r="G16" i="70"/>
  <c r="F16" i="70"/>
  <c r="I15" i="70"/>
  <c r="H15" i="70"/>
  <c r="G15" i="70"/>
  <c r="K15" i="70" s="1"/>
  <c r="F15" i="70"/>
  <c r="K14" i="70"/>
  <c r="I14" i="70"/>
  <c r="H14" i="70"/>
  <c r="G14" i="70"/>
  <c r="F14" i="70"/>
  <c r="I13" i="70"/>
  <c r="H13" i="70"/>
  <c r="G13" i="70"/>
  <c r="K13" i="70" s="1"/>
  <c r="F13" i="70"/>
  <c r="I12" i="70"/>
  <c r="H12" i="70"/>
  <c r="G12" i="70"/>
  <c r="F12" i="70"/>
  <c r="K11" i="70"/>
  <c r="I11" i="70"/>
  <c r="H11" i="70"/>
  <c r="G11" i="70"/>
  <c r="F11" i="70"/>
  <c r="C38" i="69"/>
  <c r="C34" i="69"/>
  <c r="C24" i="69"/>
  <c r="C40" i="69" s="1"/>
  <c r="K23" i="68"/>
  <c r="F23" i="68"/>
  <c r="K22" i="68"/>
  <c r="F22" i="68"/>
  <c r="K21" i="68"/>
  <c r="F21" i="68"/>
  <c r="K20" i="68"/>
  <c r="F20" i="68"/>
  <c r="K16" i="68"/>
  <c r="I16" i="68"/>
  <c r="H16" i="68"/>
  <c r="G16" i="68"/>
  <c r="F16" i="68"/>
  <c r="I15" i="68"/>
  <c r="H15" i="68"/>
  <c r="G15" i="68"/>
  <c r="K15" i="68" s="1"/>
  <c r="F15" i="68"/>
  <c r="I14" i="68"/>
  <c r="H14" i="68"/>
  <c r="G14" i="68"/>
  <c r="F14" i="68"/>
  <c r="I13" i="68"/>
  <c r="K13" i="68" s="1"/>
  <c r="H13" i="68"/>
  <c r="G13" i="68"/>
  <c r="F13" i="68"/>
  <c r="K12" i="68"/>
  <c r="I12" i="68"/>
  <c r="H12" i="68"/>
  <c r="G12" i="68"/>
  <c r="F12" i="68"/>
  <c r="I11" i="68"/>
  <c r="H11" i="68"/>
  <c r="G11" i="68"/>
  <c r="K11" i="68" s="1"/>
  <c r="F11" i="68"/>
  <c r="C38" i="67"/>
  <c r="C30" i="67"/>
  <c r="C32" i="67" s="1"/>
  <c r="C26" i="67"/>
  <c r="C22" i="67"/>
  <c r="I119" i="66"/>
  <c r="H119" i="66"/>
  <c r="G119" i="66"/>
  <c r="K119" i="66" s="1"/>
  <c r="F119" i="66"/>
  <c r="K118" i="66"/>
  <c r="I118" i="66"/>
  <c r="H118" i="66"/>
  <c r="G118" i="66"/>
  <c r="F118" i="66"/>
  <c r="I117" i="66"/>
  <c r="K117" i="66" s="1"/>
  <c r="H117" i="66"/>
  <c r="G117" i="66"/>
  <c r="F117" i="66"/>
  <c r="I116" i="66"/>
  <c r="H116" i="66"/>
  <c r="G116" i="66"/>
  <c r="K116" i="66" s="1"/>
  <c r="F116" i="66"/>
  <c r="K115" i="66"/>
  <c r="I115" i="66"/>
  <c r="H115" i="66"/>
  <c r="G115" i="66"/>
  <c r="F115" i="66"/>
  <c r="I114" i="66"/>
  <c r="H114" i="66"/>
  <c r="G114" i="66"/>
  <c r="K114" i="66" s="1"/>
  <c r="F114" i="66"/>
  <c r="I113" i="66"/>
  <c r="H113" i="66"/>
  <c r="G113" i="66"/>
  <c r="K113" i="66" s="1"/>
  <c r="F113" i="66"/>
  <c r="I112" i="66"/>
  <c r="H112" i="66"/>
  <c r="K112" i="66" s="1"/>
  <c r="G112" i="66"/>
  <c r="F112" i="66"/>
  <c r="I111" i="66"/>
  <c r="H111" i="66"/>
  <c r="G111" i="66"/>
  <c r="F111" i="66"/>
  <c r="K110" i="66"/>
  <c r="I110" i="66"/>
  <c r="H110" i="66"/>
  <c r="G110" i="66"/>
  <c r="F110" i="66"/>
  <c r="K109" i="66"/>
  <c r="I109" i="66"/>
  <c r="H109" i="66"/>
  <c r="G109" i="66"/>
  <c r="F109" i="66"/>
  <c r="I108" i="66"/>
  <c r="H108" i="66"/>
  <c r="G108" i="66"/>
  <c r="K108" i="66" s="1"/>
  <c r="F108" i="66"/>
  <c r="I107" i="66"/>
  <c r="K107" i="66" s="1"/>
  <c r="H107" i="66"/>
  <c r="G107" i="66"/>
  <c r="F107" i="66"/>
  <c r="I106" i="66"/>
  <c r="H106" i="66"/>
  <c r="G106" i="66"/>
  <c r="K106" i="66" s="1"/>
  <c r="F106" i="66"/>
  <c r="I105" i="66"/>
  <c r="H105" i="66"/>
  <c r="G105" i="66"/>
  <c r="K105" i="66" s="1"/>
  <c r="F105" i="66"/>
  <c r="I104" i="66"/>
  <c r="H104" i="66"/>
  <c r="K104" i="66" s="1"/>
  <c r="G104" i="66"/>
  <c r="F104" i="66"/>
  <c r="I103" i="66"/>
  <c r="H103" i="66"/>
  <c r="G103" i="66"/>
  <c r="F103" i="66"/>
  <c r="K102" i="66"/>
  <c r="I102" i="66"/>
  <c r="H102" i="66"/>
  <c r="G102" i="66"/>
  <c r="F102" i="66"/>
  <c r="I101" i="66"/>
  <c r="H101" i="66"/>
  <c r="G101" i="66"/>
  <c r="K101" i="66" s="1"/>
  <c r="F101" i="66"/>
  <c r="I100" i="66"/>
  <c r="H100" i="66"/>
  <c r="G100" i="66"/>
  <c r="K100" i="66" s="1"/>
  <c r="F100" i="66"/>
  <c r="I99" i="66"/>
  <c r="K99" i="66" s="1"/>
  <c r="H99" i="66"/>
  <c r="G99" i="66"/>
  <c r="F99" i="66"/>
  <c r="I98" i="66"/>
  <c r="K98" i="66" s="1"/>
  <c r="H98" i="66"/>
  <c r="G98" i="66"/>
  <c r="F98" i="66"/>
  <c r="I97" i="66"/>
  <c r="H97" i="66"/>
  <c r="G97" i="66"/>
  <c r="K97" i="66" s="1"/>
  <c r="F97" i="66"/>
  <c r="K96" i="66"/>
  <c r="I96" i="66"/>
  <c r="H96" i="66"/>
  <c r="G96" i="66"/>
  <c r="F96" i="66"/>
  <c r="I95" i="66"/>
  <c r="H95" i="66"/>
  <c r="G95" i="66"/>
  <c r="K95" i="66" s="1"/>
  <c r="F95" i="66"/>
  <c r="K94" i="66"/>
  <c r="I94" i="66"/>
  <c r="H94" i="66"/>
  <c r="G94" i="66"/>
  <c r="F94" i="66"/>
  <c r="I93" i="66"/>
  <c r="H93" i="66"/>
  <c r="K93" i="66" s="1"/>
  <c r="G93" i="66"/>
  <c r="F93" i="66"/>
  <c r="I92" i="66"/>
  <c r="H92" i="66"/>
  <c r="G92" i="66"/>
  <c r="F92" i="66"/>
  <c r="I91" i="66"/>
  <c r="K91" i="66" s="1"/>
  <c r="H91" i="66"/>
  <c r="G91" i="66"/>
  <c r="F91" i="66"/>
  <c r="I90" i="66"/>
  <c r="H90" i="66"/>
  <c r="G90" i="66"/>
  <c r="K90" i="66" s="1"/>
  <c r="F90" i="66"/>
  <c r="I89" i="66"/>
  <c r="H89" i="66"/>
  <c r="G89" i="66"/>
  <c r="K89" i="66" s="1"/>
  <c r="F89" i="66"/>
  <c r="I88" i="66"/>
  <c r="H88" i="66"/>
  <c r="K88" i="66" s="1"/>
  <c r="G88" i="66"/>
  <c r="F88" i="66"/>
  <c r="I87" i="66"/>
  <c r="H87" i="66"/>
  <c r="G87" i="66"/>
  <c r="K87" i="66" s="1"/>
  <c r="F87" i="66"/>
  <c r="K86" i="66"/>
  <c r="I86" i="66"/>
  <c r="H86" i="66"/>
  <c r="G86" i="66"/>
  <c r="F86" i="66"/>
  <c r="I85" i="66"/>
  <c r="H85" i="66"/>
  <c r="G85" i="66"/>
  <c r="F85" i="66"/>
  <c r="I84" i="66"/>
  <c r="H84" i="66"/>
  <c r="G84" i="66"/>
  <c r="K84" i="66" s="1"/>
  <c r="F84" i="66"/>
  <c r="K83" i="66"/>
  <c r="I83" i="66"/>
  <c r="H83" i="66"/>
  <c r="G83" i="66"/>
  <c r="F83" i="66"/>
  <c r="I82" i="66"/>
  <c r="H82" i="66"/>
  <c r="G82" i="66"/>
  <c r="K82" i="66" s="1"/>
  <c r="F82" i="66"/>
  <c r="I81" i="66"/>
  <c r="H81" i="66"/>
  <c r="G81" i="66"/>
  <c r="K81" i="66" s="1"/>
  <c r="F81" i="66"/>
  <c r="I80" i="66"/>
  <c r="H80" i="66"/>
  <c r="K80" i="66" s="1"/>
  <c r="G80" i="66"/>
  <c r="F80" i="66"/>
  <c r="I79" i="66"/>
  <c r="H79" i="66"/>
  <c r="G79" i="66"/>
  <c r="F79" i="66"/>
  <c r="K78" i="66"/>
  <c r="I78" i="66"/>
  <c r="H78" i="66"/>
  <c r="G78" i="66"/>
  <c r="F78" i="66"/>
  <c r="K77" i="66"/>
  <c r="I77" i="66"/>
  <c r="H77" i="66"/>
  <c r="G77" i="66"/>
  <c r="F77" i="66"/>
  <c r="I76" i="66"/>
  <c r="H76" i="66"/>
  <c r="G76" i="66"/>
  <c r="F76" i="66"/>
  <c r="K75" i="66"/>
  <c r="I75" i="66"/>
  <c r="H75" i="66"/>
  <c r="G75" i="66"/>
  <c r="F75" i="66"/>
  <c r="K74" i="66"/>
  <c r="I74" i="66"/>
  <c r="H74" i="66"/>
  <c r="G74" i="66"/>
  <c r="F74" i="66"/>
  <c r="I73" i="66"/>
  <c r="H73" i="66"/>
  <c r="G73" i="66"/>
  <c r="K73" i="66" s="1"/>
  <c r="F73" i="66"/>
  <c r="I72" i="66"/>
  <c r="K72" i="66" s="1"/>
  <c r="H72" i="66"/>
  <c r="G72" i="66"/>
  <c r="F72" i="66"/>
  <c r="I71" i="66"/>
  <c r="H71" i="66"/>
  <c r="G71" i="66"/>
  <c r="K71" i="66" s="1"/>
  <c r="F71" i="66"/>
  <c r="K70" i="66"/>
  <c r="I70" i="66"/>
  <c r="H70" i="66"/>
  <c r="G70" i="66"/>
  <c r="F70" i="66"/>
  <c r="I69" i="66"/>
  <c r="H69" i="66"/>
  <c r="G69" i="66"/>
  <c r="F69" i="66"/>
  <c r="I68" i="66"/>
  <c r="H68" i="66"/>
  <c r="G68" i="66"/>
  <c r="K68" i="66" s="1"/>
  <c r="F68" i="66"/>
  <c r="I67" i="66"/>
  <c r="K67" i="66" s="1"/>
  <c r="H67" i="66"/>
  <c r="G67" i="66"/>
  <c r="F67" i="66"/>
  <c r="I66" i="66"/>
  <c r="H66" i="66"/>
  <c r="G66" i="66"/>
  <c r="K66" i="66" s="1"/>
  <c r="F66" i="66"/>
  <c r="I65" i="66"/>
  <c r="H65" i="66"/>
  <c r="G65" i="66"/>
  <c r="K65" i="66" s="1"/>
  <c r="F65" i="66"/>
  <c r="I64" i="66"/>
  <c r="H64" i="66"/>
  <c r="K64" i="66" s="1"/>
  <c r="G64" i="66"/>
  <c r="F64" i="66"/>
  <c r="I63" i="66"/>
  <c r="H63" i="66"/>
  <c r="G63" i="66"/>
  <c r="K63" i="66" s="1"/>
  <c r="F63" i="66"/>
  <c r="K62" i="66"/>
  <c r="I62" i="66"/>
  <c r="H62" i="66"/>
  <c r="G62" i="66"/>
  <c r="F62" i="66"/>
  <c r="I61" i="66"/>
  <c r="H61" i="66"/>
  <c r="G61" i="66"/>
  <c r="K61" i="66" s="1"/>
  <c r="F61" i="66"/>
  <c r="I60" i="66"/>
  <c r="H60" i="66"/>
  <c r="G60" i="66"/>
  <c r="F60" i="66"/>
  <c r="I59" i="66"/>
  <c r="K59" i="66" s="1"/>
  <c r="H59" i="66"/>
  <c r="G59" i="66"/>
  <c r="F59" i="66"/>
  <c r="K58" i="66"/>
  <c r="I58" i="66"/>
  <c r="H58" i="66"/>
  <c r="G58" i="66"/>
  <c r="F58" i="66"/>
  <c r="I57" i="66"/>
  <c r="H57" i="66"/>
  <c r="G57" i="66"/>
  <c r="K57" i="66" s="1"/>
  <c r="F57" i="66"/>
  <c r="I56" i="66"/>
  <c r="H56" i="66"/>
  <c r="K56" i="66" s="1"/>
  <c r="G56" i="66"/>
  <c r="F56" i="66"/>
  <c r="I55" i="66"/>
  <c r="H55" i="66"/>
  <c r="G55" i="66"/>
  <c r="K55" i="66" s="1"/>
  <c r="F55" i="66"/>
  <c r="K54" i="66"/>
  <c r="I54" i="66"/>
  <c r="H54" i="66"/>
  <c r="G54" i="66"/>
  <c r="F54" i="66"/>
  <c r="I53" i="66"/>
  <c r="K53" i="66" s="1"/>
  <c r="H53" i="66"/>
  <c r="G53" i="66"/>
  <c r="F53" i="66"/>
  <c r="I52" i="66"/>
  <c r="H52" i="66"/>
  <c r="G52" i="66"/>
  <c r="K52" i="66" s="1"/>
  <c r="F52" i="66"/>
  <c r="K51" i="66"/>
  <c r="I51" i="66"/>
  <c r="H51" i="66"/>
  <c r="G51" i="66"/>
  <c r="F51" i="66"/>
  <c r="I50" i="66"/>
  <c r="H50" i="66"/>
  <c r="G50" i="66"/>
  <c r="K50" i="66" s="1"/>
  <c r="F50" i="66"/>
  <c r="I49" i="66"/>
  <c r="H49" i="66"/>
  <c r="G49" i="66"/>
  <c r="K49" i="66" s="1"/>
  <c r="F49" i="66"/>
  <c r="I48" i="66"/>
  <c r="H48" i="66"/>
  <c r="K48" i="66" s="1"/>
  <c r="G48" i="66"/>
  <c r="F48" i="66"/>
  <c r="I47" i="66"/>
  <c r="H47" i="66"/>
  <c r="G47" i="66"/>
  <c r="F47" i="66"/>
  <c r="K46" i="66"/>
  <c r="I46" i="66"/>
  <c r="H46" i="66"/>
  <c r="G46" i="66"/>
  <c r="F46" i="66"/>
  <c r="K45" i="66"/>
  <c r="I45" i="66"/>
  <c r="H45" i="66"/>
  <c r="G45" i="66"/>
  <c r="F45" i="66"/>
  <c r="I44" i="66"/>
  <c r="H44" i="66"/>
  <c r="G44" i="66"/>
  <c r="K44" i="66" s="1"/>
  <c r="F44" i="66"/>
  <c r="I43" i="66"/>
  <c r="K43" i="66" s="1"/>
  <c r="H43" i="66"/>
  <c r="G43" i="66"/>
  <c r="F43" i="66"/>
  <c r="I42" i="66"/>
  <c r="H42" i="66"/>
  <c r="G42" i="66"/>
  <c r="K42" i="66" s="1"/>
  <c r="F42" i="66"/>
  <c r="I41" i="66"/>
  <c r="H41" i="66"/>
  <c r="G41" i="66"/>
  <c r="K41" i="66" s="1"/>
  <c r="F41" i="66"/>
  <c r="I40" i="66"/>
  <c r="H40" i="66"/>
  <c r="K40" i="66" s="1"/>
  <c r="G40" i="66"/>
  <c r="F40" i="66"/>
  <c r="I39" i="66"/>
  <c r="H39" i="66"/>
  <c r="G39" i="66"/>
  <c r="F39" i="66"/>
  <c r="K38" i="66"/>
  <c r="I38" i="66"/>
  <c r="H38" i="66"/>
  <c r="G38" i="66"/>
  <c r="F38" i="66"/>
  <c r="I37" i="66"/>
  <c r="H37" i="66"/>
  <c r="G37" i="66"/>
  <c r="K37" i="66" s="1"/>
  <c r="F37" i="66"/>
  <c r="I36" i="66"/>
  <c r="H36" i="66"/>
  <c r="G36" i="66"/>
  <c r="K36" i="66" s="1"/>
  <c r="F36" i="66"/>
  <c r="I35" i="66"/>
  <c r="K35" i="66" s="1"/>
  <c r="H35" i="66"/>
  <c r="G35" i="66"/>
  <c r="F35" i="66"/>
  <c r="I34" i="66"/>
  <c r="K34" i="66" s="1"/>
  <c r="H34" i="66"/>
  <c r="G34" i="66"/>
  <c r="F34" i="66"/>
  <c r="I33" i="66"/>
  <c r="H33" i="66"/>
  <c r="G33" i="66"/>
  <c r="K33" i="66" s="1"/>
  <c r="F33" i="66"/>
  <c r="K28" i="66"/>
  <c r="I28" i="66"/>
  <c r="H28" i="66"/>
  <c r="G28" i="66"/>
  <c r="F28" i="66"/>
  <c r="I27" i="66"/>
  <c r="H27" i="66"/>
  <c r="G27" i="66"/>
  <c r="K27" i="66" s="1"/>
  <c r="F27" i="66"/>
  <c r="K26" i="66"/>
  <c r="I26" i="66"/>
  <c r="H26" i="66"/>
  <c r="G26" i="66"/>
  <c r="F26" i="66"/>
  <c r="I25" i="66"/>
  <c r="H25" i="66"/>
  <c r="K25" i="66" s="1"/>
  <c r="G25" i="66"/>
  <c r="F25" i="66"/>
  <c r="I24" i="66"/>
  <c r="H24" i="66"/>
  <c r="G24" i="66"/>
  <c r="K24" i="66" s="1"/>
  <c r="F24" i="66"/>
  <c r="I23" i="66"/>
  <c r="K23" i="66" s="1"/>
  <c r="H23" i="66"/>
  <c r="G23" i="66"/>
  <c r="F23" i="66"/>
  <c r="I22" i="66"/>
  <c r="H22" i="66"/>
  <c r="G22" i="66"/>
  <c r="K22" i="66" s="1"/>
  <c r="F22" i="66"/>
  <c r="I21" i="66"/>
  <c r="H21" i="66"/>
  <c r="G21" i="66"/>
  <c r="K21" i="66" s="1"/>
  <c r="F21" i="66"/>
  <c r="I20" i="66"/>
  <c r="H20" i="66"/>
  <c r="K20" i="66" s="1"/>
  <c r="G20" i="66"/>
  <c r="F20" i="66"/>
  <c r="I19" i="66"/>
  <c r="H19" i="66"/>
  <c r="G19" i="66"/>
  <c r="K19" i="66" s="1"/>
  <c r="F19" i="66"/>
  <c r="K18" i="66"/>
  <c r="I18" i="66"/>
  <c r="H18" i="66"/>
  <c r="G18" i="66"/>
  <c r="F18" i="66"/>
  <c r="I17" i="66"/>
  <c r="H17" i="66"/>
  <c r="G17" i="66"/>
  <c r="K17" i="66" s="1"/>
  <c r="F17" i="66"/>
  <c r="I16" i="66"/>
  <c r="H16" i="66"/>
  <c r="G16" i="66"/>
  <c r="F16" i="66"/>
  <c r="I15" i="66"/>
  <c r="K15" i="66" s="1"/>
  <c r="H15" i="66"/>
  <c r="G15" i="66"/>
  <c r="F15" i="66"/>
  <c r="I14" i="66"/>
  <c r="H14" i="66"/>
  <c r="G14" i="66"/>
  <c r="K14" i="66" s="1"/>
  <c r="F14" i="66"/>
  <c r="I13" i="66"/>
  <c r="H13" i="66"/>
  <c r="G13" i="66"/>
  <c r="K13" i="66" s="1"/>
  <c r="F13" i="66"/>
  <c r="I12" i="66"/>
  <c r="H12" i="66"/>
  <c r="K12" i="66" s="1"/>
  <c r="G12" i="66"/>
  <c r="F12" i="66"/>
  <c r="I11" i="66"/>
  <c r="H11" i="66"/>
  <c r="G11" i="66"/>
  <c r="F11" i="66"/>
  <c r="C151" i="65"/>
  <c r="C129" i="65"/>
  <c r="C131" i="65" s="1"/>
  <c r="C125" i="65"/>
  <c r="C32" i="65"/>
  <c r="I19" i="64"/>
  <c r="K19" i="64" s="1"/>
  <c r="H19" i="64"/>
  <c r="G19" i="64"/>
  <c r="F19" i="64"/>
  <c r="I13" i="64"/>
  <c r="H13" i="64"/>
  <c r="G13" i="64"/>
  <c r="K13" i="64" s="1"/>
  <c r="F13" i="64"/>
  <c r="K12" i="64"/>
  <c r="I12" i="64"/>
  <c r="H12" i="64"/>
  <c r="G12" i="64"/>
  <c r="F12" i="64"/>
  <c r="I11" i="64"/>
  <c r="H11" i="64"/>
  <c r="G11" i="64"/>
  <c r="K11" i="64" s="1"/>
  <c r="F11" i="64"/>
  <c r="C23" i="63"/>
  <c r="C19" i="63"/>
  <c r="C15" i="63"/>
  <c r="I54" i="62"/>
  <c r="H54" i="62"/>
  <c r="G54" i="62"/>
  <c r="K54" i="62" s="1"/>
  <c r="F54" i="62"/>
  <c r="I53" i="62"/>
  <c r="H53" i="62"/>
  <c r="G53" i="62"/>
  <c r="K53" i="62" s="1"/>
  <c r="F53" i="62"/>
  <c r="I52" i="62"/>
  <c r="K52" i="62" s="1"/>
  <c r="H52" i="62"/>
  <c r="G52" i="62"/>
  <c r="F52" i="62"/>
  <c r="I51" i="62"/>
  <c r="H51" i="62"/>
  <c r="G51" i="62"/>
  <c r="F51" i="62"/>
  <c r="I50" i="62"/>
  <c r="H50" i="62"/>
  <c r="G50" i="62"/>
  <c r="K50" i="62" s="1"/>
  <c r="F50" i="62"/>
  <c r="I49" i="62"/>
  <c r="K49" i="62" s="1"/>
  <c r="H49" i="62"/>
  <c r="G49" i="62"/>
  <c r="F49" i="62"/>
  <c r="I48" i="62"/>
  <c r="H48" i="62"/>
  <c r="G48" i="62"/>
  <c r="K48" i="62" s="1"/>
  <c r="F48" i="62"/>
  <c r="K47" i="62"/>
  <c r="I47" i="62"/>
  <c r="H47" i="62"/>
  <c r="G47" i="62"/>
  <c r="F47" i="62"/>
  <c r="I46" i="62"/>
  <c r="H46" i="62"/>
  <c r="G46" i="62"/>
  <c r="K46" i="62" s="1"/>
  <c r="F46" i="62"/>
  <c r="I45" i="62"/>
  <c r="H45" i="62"/>
  <c r="G45" i="62"/>
  <c r="F45" i="62"/>
  <c r="I44" i="62"/>
  <c r="K44" i="62" s="1"/>
  <c r="H44" i="62"/>
  <c r="G44" i="62"/>
  <c r="F44" i="62"/>
  <c r="K43" i="62"/>
  <c r="I43" i="62"/>
  <c r="H43" i="62"/>
  <c r="G43" i="62"/>
  <c r="F43" i="62"/>
  <c r="I42" i="62"/>
  <c r="H42" i="62"/>
  <c r="G42" i="62"/>
  <c r="K42" i="62" s="1"/>
  <c r="F42" i="62"/>
  <c r="I41" i="62"/>
  <c r="H41" i="62"/>
  <c r="K41" i="62" s="1"/>
  <c r="G41" i="62"/>
  <c r="F41" i="62"/>
  <c r="I40" i="62"/>
  <c r="H40" i="62"/>
  <c r="G40" i="62"/>
  <c r="K40" i="62" s="1"/>
  <c r="F40" i="62"/>
  <c r="K39" i="62"/>
  <c r="I39" i="62"/>
  <c r="H39" i="62"/>
  <c r="G39" i="62"/>
  <c r="F39" i="62"/>
  <c r="I38" i="62"/>
  <c r="K38" i="62" s="1"/>
  <c r="H38" i="62"/>
  <c r="G38" i="62"/>
  <c r="F38" i="62"/>
  <c r="I37" i="62"/>
  <c r="H37" i="62"/>
  <c r="G37" i="62"/>
  <c r="K37" i="62" s="1"/>
  <c r="F37" i="62"/>
  <c r="K36" i="62"/>
  <c r="I36" i="62"/>
  <c r="H36" i="62"/>
  <c r="G36" i="62"/>
  <c r="F36" i="62"/>
  <c r="I35" i="62"/>
  <c r="H35" i="62"/>
  <c r="G35" i="62"/>
  <c r="K35" i="62" s="1"/>
  <c r="F35" i="62"/>
  <c r="I34" i="62"/>
  <c r="H34" i="62"/>
  <c r="G34" i="62"/>
  <c r="K34" i="62" s="1"/>
  <c r="F34" i="62"/>
  <c r="I33" i="62"/>
  <c r="H33" i="62"/>
  <c r="K33" i="62" s="1"/>
  <c r="G33" i="62"/>
  <c r="F33" i="62"/>
  <c r="I32" i="62"/>
  <c r="H32" i="62"/>
  <c r="G32" i="62"/>
  <c r="K32" i="62" s="1"/>
  <c r="F32" i="62"/>
  <c r="K31" i="62"/>
  <c r="I31" i="62"/>
  <c r="H31" i="62"/>
  <c r="G31" i="62"/>
  <c r="F31" i="62"/>
  <c r="I30" i="62"/>
  <c r="H30" i="62"/>
  <c r="G30" i="62"/>
  <c r="K30" i="62" s="1"/>
  <c r="F30" i="62"/>
  <c r="I29" i="62"/>
  <c r="H29" i="62"/>
  <c r="G29" i="62"/>
  <c r="K29" i="62" s="1"/>
  <c r="F29" i="62"/>
  <c r="I28" i="62"/>
  <c r="K28" i="62" s="1"/>
  <c r="H28" i="62"/>
  <c r="G28" i="62"/>
  <c r="F28" i="62"/>
  <c r="I27" i="62"/>
  <c r="H27" i="62"/>
  <c r="G27" i="62"/>
  <c r="K27" i="62" s="1"/>
  <c r="F27" i="62"/>
  <c r="I26" i="62"/>
  <c r="H26" i="62"/>
  <c r="G26" i="62"/>
  <c r="K26" i="62" s="1"/>
  <c r="F26" i="62"/>
  <c r="I25" i="62"/>
  <c r="H25" i="62"/>
  <c r="K25" i="62" s="1"/>
  <c r="G25" i="62"/>
  <c r="F25" i="62"/>
  <c r="I19" i="62"/>
  <c r="H19" i="62"/>
  <c r="G19" i="62"/>
  <c r="F19" i="62"/>
  <c r="K18" i="62"/>
  <c r="I18" i="62"/>
  <c r="H18" i="62"/>
  <c r="G18" i="62"/>
  <c r="F18" i="62"/>
  <c r="I17" i="62"/>
  <c r="H17" i="62"/>
  <c r="G17" i="62"/>
  <c r="K17" i="62" s="1"/>
  <c r="F17" i="62"/>
  <c r="I16" i="62"/>
  <c r="H16" i="62"/>
  <c r="G16" i="62"/>
  <c r="K16" i="62" s="1"/>
  <c r="F16" i="62"/>
  <c r="I15" i="62"/>
  <c r="K15" i="62" s="1"/>
  <c r="H15" i="62"/>
  <c r="G15" i="62"/>
  <c r="F15" i="62"/>
  <c r="I14" i="62"/>
  <c r="K14" i="62" s="1"/>
  <c r="H14" i="62"/>
  <c r="G14" i="62"/>
  <c r="F14" i="62"/>
  <c r="I13" i="62"/>
  <c r="H13" i="62"/>
  <c r="G13" i="62"/>
  <c r="K13" i="62" s="1"/>
  <c r="F13" i="62"/>
  <c r="K12" i="62"/>
  <c r="I12" i="62"/>
  <c r="H12" i="62"/>
  <c r="G12" i="62"/>
  <c r="F12" i="62"/>
  <c r="I11" i="62"/>
  <c r="H11" i="62"/>
  <c r="G11" i="62"/>
  <c r="K11" i="62" s="1"/>
  <c r="F11" i="62"/>
  <c r="C68" i="61"/>
  <c r="C58" i="61"/>
  <c r="C54" i="61"/>
  <c r="C38" i="61"/>
  <c r="C60" i="61" s="1"/>
  <c r="I17" i="60"/>
  <c r="H17" i="60"/>
  <c r="G17" i="60"/>
  <c r="K17" i="60" s="1"/>
  <c r="F17" i="60"/>
  <c r="I12" i="60"/>
  <c r="H12" i="60"/>
  <c r="G12" i="60"/>
  <c r="K12" i="60" s="1"/>
  <c r="F12" i="60"/>
  <c r="I11" i="60"/>
  <c r="K11" i="60" s="1"/>
  <c r="H11" i="60"/>
  <c r="G11" i="60"/>
  <c r="F11" i="60"/>
  <c r="C21" i="59"/>
  <c r="C17" i="59"/>
  <c r="C13" i="59"/>
  <c r="K40" i="58"/>
  <c r="I40" i="58"/>
  <c r="H40" i="58"/>
  <c r="G40" i="58"/>
  <c r="F40" i="58"/>
  <c r="I39" i="58"/>
  <c r="K39" i="58" s="1"/>
  <c r="H39" i="58"/>
  <c r="G39" i="58"/>
  <c r="F39" i="58"/>
  <c r="I38" i="58"/>
  <c r="H38" i="58"/>
  <c r="G38" i="58"/>
  <c r="K38" i="58" s="1"/>
  <c r="F38" i="58"/>
  <c r="K37" i="58"/>
  <c r="I37" i="58"/>
  <c r="H37" i="58"/>
  <c r="G37" i="58"/>
  <c r="F37" i="58"/>
  <c r="I36" i="58"/>
  <c r="H36" i="58"/>
  <c r="G36" i="58"/>
  <c r="K36" i="58" s="1"/>
  <c r="F36" i="58"/>
  <c r="I35" i="58"/>
  <c r="H35" i="58"/>
  <c r="G35" i="58"/>
  <c r="K35" i="58" s="1"/>
  <c r="F35" i="58"/>
  <c r="I34" i="58"/>
  <c r="H34" i="58"/>
  <c r="K34" i="58" s="1"/>
  <c r="G34" i="58"/>
  <c r="F34" i="58"/>
  <c r="I33" i="58"/>
  <c r="H33" i="58"/>
  <c r="G33" i="58"/>
  <c r="F33" i="58"/>
  <c r="K32" i="58"/>
  <c r="I32" i="58"/>
  <c r="H32" i="58"/>
  <c r="G32" i="58"/>
  <c r="F32" i="58"/>
  <c r="I31" i="58"/>
  <c r="H31" i="58"/>
  <c r="G31" i="58"/>
  <c r="K31" i="58" s="1"/>
  <c r="F31" i="58"/>
  <c r="I30" i="58"/>
  <c r="H30" i="58"/>
  <c r="G30" i="58"/>
  <c r="K30" i="58" s="1"/>
  <c r="F30" i="58"/>
  <c r="I29" i="58"/>
  <c r="K29" i="58" s="1"/>
  <c r="H29" i="58"/>
  <c r="G29" i="58"/>
  <c r="F29" i="58"/>
  <c r="I28" i="58"/>
  <c r="K28" i="58" s="1"/>
  <c r="H28" i="58"/>
  <c r="G28" i="58"/>
  <c r="F28" i="58"/>
  <c r="I27" i="58"/>
  <c r="H27" i="58"/>
  <c r="G27" i="58"/>
  <c r="K27" i="58" s="1"/>
  <c r="F27" i="58"/>
  <c r="K26" i="58"/>
  <c r="I26" i="58"/>
  <c r="H26" i="58"/>
  <c r="G26" i="58"/>
  <c r="F26" i="58"/>
  <c r="I25" i="58"/>
  <c r="H25" i="58"/>
  <c r="G25" i="58"/>
  <c r="K25" i="58" s="1"/>
  <c r="F25" i="58"/>
  <c r="K20" i="58"/>
  <c r="I20" i="58"/>
  <c r="H20" i="58"/>
  <c r="G20" i="58"/>
  <c r="F20" i="58"/>
  <c r="I19" i="58"/>
  <c r="H19" i="58"/>
  <c r="K19" i="58" s="1"/>
  <c r="G19" i="58"/>
  <c r="F19" i="58"/>
  <c r="I18" i="58"/>
  <c r="H18" i="58"/>
  <c r="G18" i="58"/>
  <c r="K18" i="58" s="1"/>
  <c r="F18" i="58"/>
  <c r="I17" i="58"/>
  <c r="K17" i="58" s="1"/>
  <c r="H17" i="58"/>
  <c r="G17" i="58"/>
  <c r="F17" i="58"/>
  <c r="I16" i="58"/>
  <c r="H16" i="58"/>
  <c r="G16" i="58"/>
  <c r="K16" i="58" s="1"/>
  <c r="F16" i="58"/>
  <c r="I15" i="58"/>
  <c r="H15" i="58"/>
  <c r="G15" i="58"/>
  <c r="K15" i="58" s="1"/>
  <c r="F15" i="58"/>
  <c r="I14" i="58"/>
  <c r="H14" i="58"/>
  <c r="K14" i="58" s="1"/>
  <c r="G14" i="58"/>
  <c r="F14" i="58"/>
  <c r="I13" i="58"/>
  <c r="H13" i="58"/>
  <c r="G13" i="58"/>
  <c r="K13" i="58" s="1"/>
  <c r="F13" i="58"/>
  <c r="K12" i="58"/>
  <c r="I12" i="58"/>
  <c r="H12" i="58"/>
  <c r="G12" i="58"/>
  <c r="F12" i="58"/>
  <c r="I11" i="58"/>
  <c r="H11" i="58"/>
  <c r="G11" i="58"/>
  <c r="K11" i="58" s="1"/>
  <c r="F11" i="58"/>
  <c r="C54" i="57"/>
  <c r="C50" i="57"/>
  <c r="C43" i="57"/>
  <c r="C45" i="57" s="1"/>
  <c r="C39" i="57"/>
  <c r="C19" i="57"/>
  <c r="K38" i="56"/>
  <c r="I38" i="56"/>
  <c r="H38" i="56"/>
  <c r="G38" i="56"/>
  <c r="F38" i="56"/>
  <c r="I37" i="56"/>
  <c r="H37" i="56"/>
  <c r="G37" i="56"/>
  <c r="F37" i="56"/>
  <c r="I36" i="56"/>
  <c r="H36" i="56"/>
  <c r="G36" i="56"/>
  <c r="K36" i="56" s="1"/>
  <c r="F36" i="56"/>
  <c r="K35" i="56"/>
  <c r="I35" i="56"/>
  <c r="H35" i="56"/>
  <c r="G35" i="56"/>
  <c r="F35" i="56"/>
  <c r="I34" i="56"/>
  <c r="H34" i="56"/>
  <c r="G34" i="56"/>
  <c r="K34" i="56" s="1"/>
  <c r="F34" i="56"/>
  <c r="I33" i="56"/>
  <c r="H33" i="56"/>
  <c r="G33" i="56"/>
  <c r="K33" i="56" s="1"/>
  <c r="F33" i="56"/>
  <c r="I32" i="56"/>
  <c r="H32" i="56"/>
  <c r="K32" i="56" s="1"/>
  <c r="G32" i="56"/>
  <c r="F32" i="56"/>
  <c r="I31" i="56"/>
  <c r="H31" i="56"/>
  <c r="G31" i="56"/>
  <c r="F31" i="56"/>
  <c r="K30" i="56"/>
  <c r="I30" i="56"/>
  <c r="H30" i="56"/>
  <c r="G30" i="56"/>
  <c r="F30" i="56"/>
  <c r="K29" i="56"/>
  <c r="I29" i="56"/>
  <c r="H29" i="56"/>
  <c r="G29" i="56"/>
  <c r="F29" i="56"/>
  <c r="I28" i="56"/>
  <c r="H28" i="56"/>
  <c r="G28" i="56"/>
  <c r="F28" i="56"/>
  <c r="K27" i="56"/>
  <c r="I27" i="56"/>
  <c r="H27" i="56"/>
  <c r="G27" i="56"/>
  <c r="F27" i="56"/>
  <c r="K26" i="56"/>
  <c r="I26" i="56"/>
  <c r="H26" i="56"/>
  <c r="G26" i="56"/>
  <c r="F26" i="56"/>
  <c r="I25" i="56"/>
  <c r="H25" i="56"/>
  <c r="G25" i="56"/>
  <c r="K25" i="56" s="1"/>
  <c r="F25" i="56"/>
  <c r="K24" i="56"/>
  <c r="I24" i="56"/>
  <c r="H24" i="56"/>
  <c r="G24" i="56"/>
  <c r="F24" i="56"/>
  <c r="I23" i="56"/>
  <c r="H23" i="56"/>
  <c r="G23" i="56"/>
  <c r="K23" i="56" s="1"/>
  <c r="F23" i="56"/>
  <c r="K22" i="56"/>
  <c r="I22" i="56"/>
  <c r="H22" i="56"/>
  <c r="G22" i="56"/>
  <c r="F22" i="56"/>
  <c r="I21" i="56"/>
  <c r="K21" i="56" s="1"/>
  <c r="H21" i="56"/>
  <c r="G21" i="56"/>
  <c r="F21" i="56"/>
  <c r="I15" i="56"/>
  <c r="G15" i="56"/>
  <c r="K15" i="56" s="1"/>
  <c r="F15" i="56"/>
  <c r="I14" i="56"/>
  <c r="K14" i="56" s="1"/>
  <c r="G14" i="56"/>
  <c r="F14" i="56"/>
  <c r="I13" i="56"/>
  <c r="G13" i="56"/>
  <c r="K13" i="56" s="1"/>
  <c r="F13" i="56"/>
  <c r="I12" i="56"/>
  <c r="G12" i="56"/>
  <c r="K12" i="56" s="1"/>
  <c r="F12" i="56"/>
  <c r="I11" i="56"/>
  <c r="G11" i="56"/>
  <c r="K11" i="56" s="1"/>
  <c r="F11" i="56"/>
  <c r="C53" i="55"/>
  <c r="C49" i="55"/>
  <c r="C38" i="55"/>
  <c r="C36" i="55"/>
  <c r="C32" i="55"/>
  <c r="C30" i="55"/>
  <c r="C19" i="55"/>
  <c r="I75" i="54"/>
  <c r="H75" i="54"/>
  <c r="G75" i="54"/>
  <c r="K75" i="54" s="1"/>
  <c r="F75" i="54"/>
  <c r="I74" i="54"/>
  <c r="H74" i="54"/>
  <c r="G74" i="54"/>
  <c r="F74" i="54"/>
  <c r="I73" i="54"/>
  <c r="K73" i="54" s="1"/>
  <c r="H73" i="54"/>
  <c r="G73" i="54"/>
  <c r="F73" i="54"/>
  <c r="K72" i="54"/>
  <c r="I72" i="54"/>
  <c r="H72" i="54"/>
  <c r="G72" i="54"/>
  <c r="F72" i="54"/>
  <c r="I71" i="54"/>
  <c r="H71" i="54"/>
  <c r="G71" i="54"/>
  <c r="K71" i="54" s="1"/>
  <c r="F71" i="54"/>
  <c r="I70" i="54"/>
  <c r="H70" i="54"/>
  <c r="K70" i="54" s="1"/>
  <c r="G70" i="54"/>
  <c r="F70" i="54"/>
  <c r="I69" i="54"/>
  <c r="H69" i="54"/>
  <c r="G69" i="54"/>
  <c r="K69" i="54" s="1"/>
  <c r="F69" i="54"/>
  <c r="K68" i="54"/>
  <c r="I68" i="54"/>
  <c r="H68" i="54"/>
  <c r="G68" i="54"/>
  <c r="F68" i="54"/>
  <c r="I67" i="54"/>
  <c r="K67" i="54" s="1"/>
  <c r="H67" i="54"/>
  <c r="G67" i="54"/>
  <c r="F67" i="54"/>
  <c r="I66" i="54"/>
  <c r="H66" i="54"/>
  <c r="G66" i="54"/>
  <c r="K66" i="54" s="1"/>
  <c r="F66" i="54"/>
  <c r="K65" i="54"/>
  <c r="I65" i="54"/>
  <c r="H65" i="54"/>
  <c r="G65" i="54"/>
  <c r="F65" i="54"/>
  <c r="I64" i="54"/>
  <c r="H64" i="54"/>
  <c r="G64" i="54"/>
  <c r="K64" i="54" s="1"/>
  <c r="F64" i="54"/>
  <c r="I63" i="54"/>
  <c r="H63" i="54"/>
  <c r="G63" i="54"/>
  <c r="K63" i="54" s="1"/>
  <c r="F63" i="54"/>
  <c r="I62" i="54"/>
  <c r="H62" i="54"/>
  <c r="K62" i="54" s="1"/>
  <c r="G62" i="54"/>
  <c r="F62" i="54"/>
  <c r="I61" i="54"/>
  <c r="H61" i="54"/>
  <c r="G61" i="54"/>
  <c r="K61" i="54" s="1"/>
  <c r="F61" i="54"/>
  <c r="K60" i="54"/>
  <c r="I60" i="54"/>
  <c r="H60" i="54"/>
  <c r="G60" i="54"/>
  <c r="F60" i="54"/>
  <c r="I59" i="54"/>
  <c r="H59" i="54"/>
  <c r="G59" i="54"/>
  <c r="K59" i="54" s="1"/>
  <c r="F59" i="54"/>
  <c r="I58" i="54"/>
  <c r="H58" i="54"/>
  <c r="G58" i="54"/>
  <c r="K58" i="54" s="1"/>
  <c r="F58" i="54"/>
  <c r="I57" i="54"/>
  <c r="K57" i="54" s="1"/>
  <c r="H57" i="54"/>
  <c r="G57" i="54"/>
  <c r="F57" i="54"/>
  <c r="I56" i="54"/>
  <c r="H56" i="54"/>
  <c r="G56" i="54"/>
  <c r="K56" i="54" s="1"/>
  <c r="F56" i="54"/>
  <c r="I55" i="54"/>
  <c r="H55" i="54"/>
  <c r="G55" i="54"/>
  <c r="K55" i="54" s="1"/>
  <c r="F55" i="54"/>
  <c r="I54" i="54"/>
  <c r="H54" i="54"/>
  <c r="K54" i="54" s="1"/>
  <c r="G54" i="54"/>
  <c r="F54" i="54"/>
  <c r="I53" i="54"/>
  <c r="H53" i="54"/>
  <c r="G53" i="54"/>
  <c r="F53" i="54"/>
  <c r="K52" i="54"/>
  <c r="I52" i="54"/>
  <c r="H52" i="54"/>
  <c r="G52" i="54"/>
  <c r="F52" i="54"/>
  <c r="I51" i="54"/>
  <c r="H51" i="54"/>
  <c r="G51" i="54"/>
  <c r="K51" i="54" s="1"/>
  <c r="F51" i="54"/>
  <c r="I50" i="54"/>
  <c r="H50" i="54"/>
  <c r="G50" i="54"/>
  <c r="K50" i="54" s="1"/>
  <c r="F50" i="54"/>
  <c r="I49" i="54"/>
  <c r="K49" i="54" s="1"/>
  <c r="H49" i="54"/>
  <c r="G49" i="54"/>
  <c r="F49" i="54"/>
  <c r="I48" i="54"/>
  <c r="K48" i="54" s="1"/>
  <c r="H48" i="54"/>
  <c r="G48" i="54"/>
  <c r="F48" i="54"/>
  <c r="I47" i="54"/>
  <c r="H47" i="54"/>
  <c r="G47" i="54"/>
  <c r="K47" i="54" s="1"/>
  <c r="F47" i="54"/>
  <c r="K46" i="54"/>
  <c r="I46" i="54"/>
  <c r="H46" i="54"/>
  <c r="G46" i="54"/>
  <c r="F46" i="54"/>
  <c r="I45" i="54"/>
  <c r="H45" i="54"/>
  <c r="G45" i="54"/>
  <c r="F45" i="54"/>
  <c r="K44" i="54"/>
  <c r="I44" i="54"/>
  <c r="H44" i="54"/>
  <c r="G44" i="54"/>
  <c r="F44" i="54"/>
  <c r="K43" i="54"/>
  <c r="I43" i="54"/>
  <c r="H43" i="54"/>
  <c r="G43" i="54"/>
  <c r="F43" i="54"/>
  <c r="I42" i="54"/>
  <c r="H42" i="54"/>
  <c r="G42" i="54"/>
  <c r="K42" i="54" s="1"/>
  <c r="F42" i="54"/>
  <c r="I41" i="54"/>
  <c r="K41" i="54" s="1"/>
  <c r="H41" i="54"/>
  <c r="G41" i="54"/>
  <c r="F41" i="54"/>
  <c r="I40" i="54"/>
  <c r="H40" i="54"/>
  <c r="K40" i="54" s="1"/>
  <c r="G40" i="54"/>
  <c r="F40" i="54"/>
  <c r="I39" i="54"/>
  <c r="H39" i="54"/>
  <c r="G39" i="54"/>
  <c r="K39" i="54" s="1"/>
  <c r="F39" i="54"/>
  <c r="I38" i="54"/>
  <c r="K38" i="54" s="1"/>
  <c r="H38" i="54"/>
  <c r="G38" i="54"/>
  <c r="F38" i="54"/>
  <c r="I37" i="54"/>
  <c r="H37" i="54"/>
  <c r="G37" i="54"/>
  <c r="K37" i="54" s="1"/>
  <c r="F37" i="54"/>
  <c r="K36" i="54"/>
  <c r="I36" i="54"/>
  <c r="H36" i="54"/>
  <c r="G36" i="54"/>
  <c r="F36" i="54"/>
  <c r="I35" i="54"/>
  <c r="H35" i="54"/>
  <c r="G35" i="54"/>
  <c r="K35" i="54" s="1"/>
  <c r="F35" i="54"/>
  <c r="I34" i="54"/>
  <c r="H34" i="54"/>
  <c r="G34" i="54"/>
  <c r="K34" i="54" s="1"/>
  <c r="F34" i="54"/>
  <c r="I33" i="54"/>
  <c r="H33" i="54"/>
  <c r="K33" i="54" s="1"/>
  <c r="G33" i="54"/>
  <c r="F33" i="54"/>
  <c r="I32" i="54"/>
  <c r="H32" i="54"/>
  <c r="G32" i="54"/>
  <c r="K32" i="54" s="1"/>
  <c r="F32" i="54"/>
  <c r="K31" i="54"/>
  <c r="I31" i="54"/>
  <c r="H31" i="54"/>
  <c r="G31" i="54"/>
  <c r="F31" i="54"/>
  <c r="I30" i="54"/>
  <c r="H30" i="54"/>
  <c r="G30" i="54"/>
  <c r="K30" i="54" s="1"/>
  <c r="F30" i="54"/>
  <c r="I29" i="54"/>
  <c r="H29" i="54"/>
  <c r="G29" i="54"/>
  <c r="K29" i="54" s="1"/>
  <c r="F29" i="54"/>
  <c r="I28" i="54"/>
  <c r="K28" i="54" s="1"/>
  <c r="H28" i="54"/>
  <c r="G28" i="54"/>
  <c r="F28" i="54"/>
  <c r="I27" i="54"/>
  <c r="H27" i="54"/>
  <c r="G27" i="54"/>
  <c r="K27" i="54" s="1"/>
  <c r="F27" i="54"/>
  <c r="I26" i="54"/>
  <c r="H26" i="54"/>
  <c r="G26" i="54"/>
  <c r="F26" i="54"/>
  <c r="I25" i="54"/>
  <c r="H25" i="54"/>
  <c r="K25" i="54" s="1"/>
  <c r="G25" i="54"/>
  <c r="F25" i="54"/>
  <c r="K24" i="54"/>
  <c r="I24" i="54"/>
  <c r="H24" i="54"/>
  <c r="G24" i="54"/>
  <c r="F24" i="54"/>
  <c r="I23" i="54"/>
  <c r="H23" i="54"/>
  <c r="G23" i="54"/>
  <c r="K23" i="54" s="1"/>
  <c r="F23" i="54"/>
  <c r="I17" i="54"/>
  <c r="H17" i="54"/>
  <c r="G17" i="54"/>
  <c r="K17" i="54" s="1"/>
  <c r="F17" i="54"/>
  <c r="I16" i="54"/>
  <c r="H16" i="54"/>
  <c r="G16" i="54"/>
  <c r="F16" i="54"/>
  <c r="I15" i="54"/>
  <c r="K15" i="54" s="1"/>
  <c r="H15" i="54"/>
  <c r="G15" i="54"/>
  <c r="F15" i="54"/>
  <c r="K14" i="54"/>
  <c r="I14" i="54"/>
  <c r="H14" i="54"/>
  <c r="G14" i="54"/>
  <c r="F14" i="54"/>
  <c r="I13" i="54"/>
  <c r="H13" i="54"/>
  <c r="G13" i="54"/>
  <c r="K13" i="54" s="1"/>
  <c r="F13" i="54"/>
  <c r="I12" i="54"/>
  <c r="H12" i="54"/>
  <c r="K12" i="54" s="1"/>
  <c r="G12" i="54"/>
  <c r="F12" i="54"/>
  <c r="I11" i="54"/>
  <c r="H11" i="54"/>
  <c r="K11" i="54" s="1"/>
  <c r="G11" i="54"/>
  <c r="F11" i="54"/>
  <c r="C84" i="53"/>
  <c r="C80" i="53"/>
  <c r="C73" i="53"/>
  <c r="C69" i="53"/>
  <c r="C17" i="53"/>
  <c r="C75" i="53" s="1"/>
  <c r="K33" i="52"/>
  <c r="J33" i="52"/>
  <c r="I33" i="52"/>
  <c r="H33" i="52"/>
  <c r="G33" i="52"/>
  <c r="F33" i="52"/>
  <c r="J32" i="52"/>
  <c r="I32" i="52"/>
  <c r="K32" i="52" s="1"/>
  <c r="H32" i="52"/>
  <c r="G32" i="52"/>
  <c r="F32" i="52"/>
  <c r="J31" i="52"/>
  <c r="I31" i="52"/>
  <c r="H31" i="52"/>
  <c r="G31" i="52"/>
  <c r="F31" i="52"/>
  <c r="J30" i="52"/>
  <c r="I30" i="52"/>
  <c r="H30" i="52"/>
  <c r="G30" i="52"/>
  <c r="K30" i="52" s="1"/>
  <c r="F30" i="52"/>
  <c r="J29" i="52"/>
  <c r="K29" i="52" s="1"/>
  <c r="I29" i="52"/>
  <c r="H29" i="52"/>
  <c r="G29" i="52"/>
  <c r="F29" i="52"/>
  <c r="J28" i="52"/>
  <c r="K28" i="52" s="1"/>
  <c r="I28" i="52"/>
  <c r="H28" i="52"/>
  <c r="G28" i="52"/>
  <c r="F28" i="52"/>
  <c r="J27" i="52"/>
  <c r="I27" i="52"/>
  <c r="H27" i="52"/>
  <c r="G27" i="52"/>
  <c r="K27" i="52" s="1"/>
  <c r="F27" i="52"/>
  <c r="J26" i="52"/>
  <c r="I26" i="52"/>
  <c r="H26" i="52"/>
  <c r="G26" i="52"/>
  <c r="K26" i="52" s="1"/>
  <c r="F26" i="52"/>
  <c r="K25" i="52"/>
  <c r="J25" i="52"/>
  <c r="I25" i="52"/>
  <c r="H25" i="52"/>
  <c r="G25" i="52"/>
  <c r="F25" i="52"/>
  <c r="J19" i="52"/>
  <c r="I19" i="52"/>
  <c r="K19" i="52" s="1"/>
  <c r="H19" i="52"/>
  <c r="G19" i="52"/>
  <c r="F19" i="52"/>
  <c r="J18" i="52"/>
  <c r="I18" i="52"/>
  <c r="H18" i="52"/>
  <c r="G18" i="52"/>
  <c r="K18" i="52" s="1"/>
  <c r="F18" i="52"/>
  <c r="K17" i="52"/>
  <c r="J17" i="52"/>
  <c r="I17" i="52"/>
  <c r="H17" i="52"/>
  <c r="G17" i="52"/>
  <c r="F17" i="52"/>
  <c r="J16" i="52"/>
  <c r="K16" i="52" s="1"/>
  <c r="I16" i="52"/>
  <c r="H16" i="52"/>
  <c r="G16" i="52"/>
  <c r="F16" i="52"/>
  <c r="J15" i="52"/>
  <c r="I15" i="52"/>
  <c r="H15" i="52"/>
  <c r="G15" i="52"/>
  <c r="K15" i="52" s="1"/>
  <c r="F15" i="52"/>
  <c r="I14" i="52"/>
  <c r="H14" i="52"/>
  <c r="G14" i="52"/>
  <c r="K14" i="52" s="1"/>
  <c r="F14" i="52"/>
  <c r="I13" i="52"/>
  <c r="K13" i="52" s="1"/>
  <c r="H13" i="52"/>
  <c r="G13" i="52"/>
  <c r="F13" i="52"/>
  <c r="I12" i="52"/>
  <c r="H12" i="52"/>
  <c r="G12" i="52"/>
  <c r="K12" i="52" s="1"/>
  <c r="F12" i="52"/>
  <c r="I11" i="52"/>
  <c r="H11" i="52"/>
  <c r="G11" i="52"/>
  <c r="F11" i="52"/>
  <c r="C48" i="51"/>
  <c r="C44" i="51"/>
  <c r="C34" i="51"/>
  <c r="C30" i="51"/>
  <c r="C18" i="51"/>
  <c r="C36" i="51" s="1"/>
  <c r="I53" i="50"/>
  <c r="H53" i="50"/>
  <c r="G53" i="50"/>
  <c r="K53" i="50" s="1"/>
  <c r="F53" i="50"/>
  <c r="I52" i="50"/>
  <c r="H52" i="50"/>
  <c r="G52" i="50"/>
  <c r="K52" i="50" s="1"/>
  <c r="F52" i="50"/>
  <c r="I51" i="50"/>
  <c r="H51" i="50"/>
  <c r="K51" i="50" s="1"/>
  <c r="G51" i="50"/>
  <c r="F51" i="50"/>
  <c r="I50" i="50"/>
  <c r="K50" i="50" s="1"/>
  <c r="H50" i="50"/>
  <c r="G50" i="50"/>
  <c r="F50" i="50"/>
  <c r="I49" i="50"/>
  <c r="H49" i="50"/>
  <c r="G49" i="50"/>
  <c r="K49" i="50" s="1"/>
  <c r="F49" i="50"/>
  <c r="I48" i="50"/>
  <c r="H48" i="50"/>
  <c r="G48" i="50"/>
  <c r="K48" i="50" s="1"/>
  <c r="F48" i="50"/>
  <c r="I47" i="50"/>
  <c r="H47" i="50"/>
  <c r="G47" i="50"/>
  <c r="K47" i="50" s="1"/>
  <c r="F47" i="50"/>
  <c r="I46" i="50"/>
  <c r="K46" i="50" s="1"/>
  <c r="H46" i="50"/>
  <c r="G46" i="50"/>
  <c r="F46" i="50"/>
  <c r="I45" i="50"/>
  <c r="K45" i="50" s="1"/>
  <c r="H45" i="50"/>
  <c r="G45" i="50"/>
  <c r="F45" i="50"/>
  <c r="I44" i="50"/>
  <c r="H44" i="50"/>
  <c r="G44" i="50"/>
  <c r="K44" i="50" s="1"/>
  <c r="F44" i="50"/>
  <c r="K43" i="50"/>
  <c r="I43" i="50"/>
  <c r="H43" i="50"/>
  <c r="G43" i="50"/>
  <c r="F43" i="50"/>
  <c r="I42" i="50"/>
  <c r="H42" i="50"/>
  <c r="G42" i="50"/>
  <c r="K42" i="50" s="1"/>
  <c r="F42" i="50"/>
  <c r="I41" i="50"/>
  <c r="H41" i="50"/>
  <c r="G41" i="50"/>
  <c r="K41" i="50" s="1"/>
  <c r="F41" i="50"/>
  <c r="I40" i="50"/>
  <c r="K40" i="50" s="1"/>
  <c r="H40" i="50"/>
  <c r="G40" i="50"/>
  <c r="F40" i="50"/>
  <c r="I39" i="50"/>
  <c r="H39" i="50"/>
  <c r="G39" i="50"/>
  <c r="F39" i="50"/>
  <c r="K38" i="50"/>
  <c r="I38" i="50"/>
  <c r="H38" i="50"/>
  <c r="G38" i="50"/>
  <c r="F38" i="50"/>
  <c r="K37" i="50"/>
  <c r="I37" i="50"/>
  <c r="H37" i="50"/>
  <c r="G37" i="50"/>
  <c r="F37" i="50"/>
  <c r="I36" i="50"/>
  <c r="H36" i="50"/>
  <c r="G36" i="50"/>
  <c r="K36" i="50" s="1"/>
  <c r="F36" i="50"/>
  <c r="I35" i="50"/>
  <c r="H35" i="50"/>
  <c r="K35" i="50" s="1"/>
  <c r="G35" i="50"/>
  <c r="F35" i="50"/>
  <c r="I34" i="50"/>
  <c r="H34" i="50"/>
  <c r="G34" i="50"/>
  <c r="K34" i="50" s="1"/>
  <c r="F34" i="50"/>
  <c r="K33" i="50"/>
  <c r="I33" i="50"/>
  <c r="H33" i="50"/>
  <c r="G33" i="50"/>
  <c r="F33" i="50"/>
  <c r="I32" i="50"/>
  <c r="K32" i="50" s="1"/>
  <c r="H32" i="50"/>
  <c r="G32" i="50"/>
  <c r="F32" i="50"/>
  <c r="I31" i="50"/>
  <c r="H31" i="50"/>
  <c r="G31" i="50"/>
  <c r="K31" i="50" s="1"/>
  <c r="F31" i="50"/>
  <c r="K30" i="50"/>
  <c r="I30" i="50"/>
  <c r="H30" i="50"/>
  <c r="G30" i="50"/>
  <c r="F30" i="50"/>
  <c r="I29" i="50"/>
  <c r="H29" i="50"/>
  <c r="G29" i="50"/>
  <c r="K29" i="50" s="1"/>
  <c r="F29" i="50"/>
  <c r="I28" i="50"/>
  <c r="H28" i="50"/>
  <c r="G28" i="50"/>
  <c r="F28" i="50"/>
  <c r="I27" i="50"/>
  <c r="H27" i="50"/>
  <c r="K27" i="50" s="1"/>
  <c r="G27" i="50"/>
  <c r="F27" i="50"/>
  <c r="I26" i="50"/>
  <c r="H26" i="50"/>
  <c r="G26" i="50"/>
  <c r="K26" i="50" s="1"/>
  <c r="F26" i="50"/>
  <c r="K25" i="50"/>
  <c r="I25" i="50"/>
  <c r="H25" i="50"/>
  <c r="G25" i="50"/>
  <c r="F25" i="50"/>
  <c r="I24" i="50"/>
  <c r="H24" i="50"/>
  <c r="G24" i="50"/>
  <c r="K24" i="50" s="1"/>
  <c r="F24" i="50"/>
  <c r="I23" i="50"/>
  <c r="H23" i="50"/>
  <c r="G23" i="50"/>
  <c r="F23" i="50"/>
  <c r="I22" i="50"/>
  <c r="K22" i="50" s="1"/>
  <c r="H22" i="50"/>
  <c r="G22" i="50"/>
  <c r="F22" i="50"/>
  <c r="I21" i="50"/>
  <c r="H21" i="50"/>
  <c r="G21" i="50"/>
  <c r="K21" i="50" s="1"/>
  <c r="F21" i="50"/>
  <c r="I20" i="50"/>
  <c r="H20" i="50"/>
  <c r="G20" i="50"/>
  <c r="K20" i="50" s="1"/>
  <c r="F20" i="50"/>
  <c r="I14" i="50"/>
  <c r="H14" i="50"/>
  <c r="K14" i="50" s="1"/>
  <c r="G14" i="50"/>
  <c r="F14" i="50"/>
  <c r="I13" i="50"/>
  <c r="K13" i="50" s="1"/>
  <c r="H13" i="50"/>
  <c r="G13" i="50"/>
  <c r="F13" i="50"/>
  <c r="I12" i="50"/>
  <c r="H12" i="50"/>
  <c r="G12" i="50"/>
  <c r="K12" i="50" s="1"/>
  <c r="F12" i="50"/>
  <c r="I11" i="50"/>
  <c r="H11" i="50"/>
  <c r="G11" i="50"/>
  <c r="K11" i="50" s="1"/>
  <c r="F11" i="50"/>
  <c r="C37" i="49"/>
  <c r="C33" i="49"/>
  <c r="C16" i="49"/>
  <c r="F19" i="48"/>
  <c r="F18" i="48"/>
  <c r="F17" i="48"/>
  <c r="F16" i="48"/>
  <c r="F15" i="48"/>
  <c r="F14" i="48"/>
  <c r="F13" i="48"/>
  <c r="F12" i="48"/>
  <c r="F11" i="48"/>
  <c r="C118" i="47"/>
  <c r="C120" i="47" s="1"/>
  <c r="E117" i="47"/>
  <c r="E116" i="47"/>
  <c r="E115" i="47"/>
  <c r="E114" i="47"/>
  <c r="E113" i="47"/>
  <c r="E112" i="47"/>
  <c r="E111" i="47"/>
  <c r="E110" i="47"/>
  <c r="E109" i="47"/>
  <c r="E108" i="47"/>
  <c r="E107" i="47"/>
  <c r="E106" i="47"/>
  <c r="E105" i="47"/>
  <c r="E104" i="47"/>
  <c r="E103" i="47"/>
  <c r="E102" i="47"/>
  <c r="E101" i="47"/>
  <c r="E100" i="47"/>
  <c r="E99" i="47"/>
  <c r="C96" i="47"/>
  <c r="E95" i="47"/>
  <c r="E94" i="47"/>
  <c r="E89" i="47"/>
  <c r="E88" i="47"/>
  <c r="E86" i="47"/>
  <c r="E85" i="47"/>
  <c r="E84" i="47"/>
  <c r="E83" i="47"/>
  <c r="E82" i="47"/>
  <c r="E81" i="47"/>
  <c r="E80" i="47"/>
  <c r="E79" i="47"/>
  <c r="E78" i="47"/>
  <c r="E77" i="47"/>
  <c r="E76" i="47"/>
  <c r="E75" i="47"/>
  <c r="E74" i="47"/>
  <c r="E72" i="47"/>
  <c r="E71" i="47"/>
  <c r="E70" i="47"/>
  <c r="E69" i="47"/>
  <c r="E68" i="47"/>
  <c r="E67" i="47"/>
  <c r="E66" i="47"/>
  <c r="E65" i="47"/>
  <c r="E64" i="47"/>
  <c r="E61" i="47"/>
  <c r="E60" i="47"/>
  <c r="E59" i="47"/>
  <c r="C53" i="47"/>
  <c r="E52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8" i="47"/>
  <c r="E17" i="47"/>
  <c r="E16" i="47"/>
  <c r="E15" i="47"/>
  <c r="I103" i="46"/>
  <c r="H103" i="46"/>
  <c r="G103" i="46"/>
  <c r="K103" i="46" s="1"/>
  <c r="F103" i="46"/>
  <c r="K102" i="46"/>
  <c r="I102" i="46"/>
  <c r="H102" i="46"/>
  <c r="G102" i="46"/>
  <c r="F102" i="46"/>
  <c r="I101" i="46"/>
  <c r="H101" i="46"/>
  <c r="G101" i="46"/>
  <c r="F101" i="46"/>
  <c r="K100" i="46"/>
  <c r="I100" i="46"/>
  <c r="H100" i="46"/>
  <c r="G100" i="46"/>
  <c r="F100" i="46"/>
  <c r="K99" i="46"/>
  <c r="I99" i="46"/>
  <c r="H99" i="46"/>
  <c r="G99" i="46"/>
  <c r="F99" i="46"/>
  <c r="I98" i="46"/>
  <c r="H98" i="46"/>
  <c r="G98" i="46"/>
  <c r="K98" i="46" s="1"/>
  <c r="F98" i="46"/>
  <c r="I97" i="46"/>
  <c r="K97" i="46" s="1"/>
  <c r="H97" i="46"/>
  <c r="G97" i="46"/>
  <c r="F97" i="46"/>
  <c r="I96" i="46"/>
  <c r="H96" i="46"/>
  <c r="K96" i="46" s="1"/>
  <c r="G96" i="46"/>
  <c r="F96" i="46"/>
  <c r="I95" i="46"/>
  <c r="H95" i="46"/>
  <c r="G95" i="46"/>
  <c r="K95" i="46" s="1"/>
  <c r="F95" i="46"/>
  <c r="I94" i="46"/>
  <c r="K94" i="46" s="1"/>
  <c r="H94" i="46"/>
  <c r="G94" i="46"/>
  <c r="F94" i="46"/>
  <c r="I93" i="46"/>
  <c r="H93" i="46"/>
  <c r="G93" i="46"/>
  <c r="K93" i="46" s="1"/>
  <c r="F93" i="46"/>
  <c r="K92" i="46"/>
  <c r="I92" i="46"/>
  <c r="H92" i="46"/>
  <c r="G92" i="46"/>
  <c r="F92" i="46"/>
  <c r="I91" i="46"/>
  <c r="H91" i="46"/>
  <c r="G91" i="46"/>
  <c r="K91" i="46" s="1"/>
  <c r="F91" i="46"/>
  <c r="I90" i="46"/>
  <c r="H90" i="46"/>
  <c r="G90" i="46"/>
  <c r="K90" i="46" s="1"/>
  <c r="F90" i="46"/>
  <c r="I89" i="46"/>
  <c r="H89" i="46"/>
  <c r="K89" i="46" s="1"/>
  <c r="G89" i="46"/>
  <c r="F89" i="46"/>
  <c r="I88" i="46"/>
  <c r="H88" i="46"/>
  <c r="G88" i="46"/>
  <c r="K88" i="46" s="1"/>
  <c r="F88" i="46"/>
  <c r="K87" i="46"/>
  <c r="I87" i="46"/>
  <c r="H87" i="46"/>
  <c r="G87" i="46"/>
  <c r="F87" i="46"/>
  <c r="I86" i="46"/>
  <c r="H86" i="46"/>
  <c r="G86" i="46"/>
  <c r="K86" i="46" s="1"/>
  <c r="F86" i="46"/>
  <c r="I85" i="46"/>
  <c r="H85" i="46"/>
  <c r="G85" i="46"/>
  <c r="K85" i="46" s="1"/>
  <c r="F85" i="46"/>
  <c r="I84" i="46"/>
  <c r="K84" i="46" s="1"/>
  <c r="H84" i="46"/>
  <c r="G84" i="46"/>
  <c r="F84" i="46"/>
  <c r="I83" i="46"/>
  <c r="H83" i="46"/>
  <c r="G83" i="46"/>
  <c r="K83" i="46" s="1"/>
  <c r="F83" i="46"/>
  <c r="I82" i="46"/>
  <c r="H82" i="46"/>
  <c r="G82" i="46"/>
  <c r="F82" i="46"/>
  <c r="I81" i="46"/>
  <c r="H81" i="46"/>
  <c r="K81" i="46" s="1"/>
  <c r="G81" i="46"/>
  <c r="F81" i="46"/>
  <c r="K80" i="46"/>
  <c r="I80" i="46"/>
  <c r="H80" i="46"/>
  <c r="G80" i="46"/>
  <c r="F80" i="46"/>
  <c r="I79" i="46"/>
  <c r="H79" i="46"/>
  <c r="G79" i="46"/>
  <c r="K79" i="46" s="1"/>
  <c r="F79" i="46"/>
  <c r="I78" i="46"/>
  <c r="H78" i="46"/>
  <c r="G78" i="46"/>
  <c r="K78" i="46" s="1"/>
  <c r="F78" i="46"/>
  <c r="I77" i="46"/>
  <c r="H77" i="46"/>
  <c r="G77" i="46"/>
  <c r="F77" i="46"/>
  <c r="I76" i="46"/>
  <c r="K76" i="46" s="1"/>
  <c r="H76" i="46"/>
  <c r="G76" i="46"/>
  <c r="F76" i="46"/>
  <c r="K75" i="46"/>
  <c r="I75" i="46"/>
  <c r="H75" i="46"/>
  <c r="G75" i="46"/>
  <c r="F75" i="46"/>
  <c r="I74" i="46"/>
  <c r="H74" i="46"/>
  <c r="G74" i="46"/>
  <c r="K74" i="46" s="1"/>
  <c r="F74" i="46"/>
  <c r="I73" i="46"/>
  <c r="H73" i="46"/>
  <c r="K73" i="46" s="1"/>
  <c r="G73" i="46"/>
  <c r="F73" i="46"/>
  <c r="I72" i="46"/>
  <c r="H72" i="46"/>
  <c r="K72" i="46" s="1"/>
  <c r="G72" i="46"/>
  <c r="F72" i="46"/>
  <c r="I71" i="46"/>
  <c r="H71" i="46"/>
  <c r="G71" i="46"/>
  <c r="K71" i="46" s="1"/>
  <c r="F71" i="46"/>
  <c r="K70" i="46"/>
  <c r="I70" i="46"/>
  <c r="H70" i="46"/>
  <c r="G70" i="46"/>
  <c r="F70" i="46"/>
  <c r="I69" i="46"/>
  <c r="H69" i="46"/>
  <c r="G69" i="46"/>
  <c r="F69" i="46"/>
  <c r="K68" i="46"/>
  <c r="I68" i="46"/>
  <c r="H68" i="46"/>
  <c r="G68" i="46"/>
  <c r="F68" i="46"/>
  <c r="K67" i="46"/>
  <c r="I67" i="46"/>
  <c r="H67" i="46"/>
  <c r="G67" i="46"/>
  <c r="F67" i="46"/>
  <c r="I66" i="46"/>
  <c r="H66" i="46"/>
  <c r="G66" i="46"/>
  <c r="K66" i="46" s="1"/>
  <c r="F66" i="46"/>
  <c r="I65" i="46"/>
  <c r="K65" i="46" s="1"/>
  <c r="H65" i="46"/>
  <c r="G65" i="46"/>
  <c r="F65" i="46"/>
  <c r="I64" i="46"/>
  <c r="H64" i="46"/>
  <c r="K64" i="46" s="1"/>
  <c r="G64" i="46"/>
  <c r="F64" i="46"/>
  <c r="I63" i="46"/>
  <c r="H63" i="46"/>
  <c r="G63" i="46"/>
  <c r="K63" i="46" s="1"/>
  <c r="F63" i="46"/>
  <c r="I62" i="46"/>
  <c r="K62" i="46" s="1"/>
  <c r="H62" i="46"/>
  <c r="G62" i="46"/>
  <c r="F62" i="46"/>
  <c r="I61" i="46"/>
  <c r="H61" i="46"/>
  <c r="G61" i="46"/>
  <c r="K61" i="46" s="1"/>
  <c r="F61" i="46"/>
  <c r="K60" i="46"/>
  <c r="I60" i="46"/>
  <c r="H60" i="46"/>
  <c r="G60" i="46"/>
  <c r="F60" i="46"/>
  <c r="I59" i="46"/>
  <c r="H59" i="46"/>
  <c r="G59" i="46"/>
  <c r="K59" i="46" s="1"/>
  <c r="F59" i="46"/>
  <c r="I58" i="46"/>
  <c r="H58" i="46"/>
  <c r="G58" i="46"/>
  <c r="K58" i="46" s="1"/>
  <c r="F58" i="46"/>
  <c r="I57" i="46"/>
  <c r="H57" i="46"/>
  <c r="K57" i="46" s="1"/>
  <c r="G57" i="46"/>
  <c r="F57" i="46"/>
  <c r="I56" i="46"/>
  <c r="H56" i="46"/>
  <c r="G56" i="46"/>
  <c r="K56" i="46" s="1"/>
  <c r="F56" i="46"/>
  <c r="K55" i="46"/>
  <c r="I55" i="46"/>
  <c r="H55" i="46"/>
  <c r="G55" i="46"/>
  <c r="F55" i="46"/>
  <c r="I54" i="46"/>
  <c r="H54" i="46"/>
  <c r="G54" i="46"/>
  <c r="K54" i="46" s="1"/>
  <c r="F54" i="46"/>
  <c r="I53" i="46"/>
  <c r="H53" i="46"/>
  <c r="G53" i="46"/>
  <c r="K53" i="46" s="1"/>
  <c r="F53" i="46"/>
  <c r="I52" i="46"/>
  <c r="K52" i="46" s="1"/>
  <c r="H52" i="46"/>
  <c r="G52" i="46"/>
  <c r="F52" i="46"/>
  <c r="I51" i="46"/>
  <c r="H51" i="46"/>
  <c r="G51" i="46"/>
  <c r="K51" i="46" s="1"/>
  <c r="F51" i="46"/>
  <c r="I50" i="46"/>
  <c r="H50" i="46"/>
  <c r="G50" i="46"/>
  <c r="F50" i="46"/>
  <c r="I49" i="46"/>
  <c r="H49" i="46"/>
  <c r="K49" i="46" s="1"/>
  <c r="G49" i="46"/>
  <c r="F49" i="46"/>
  <c r="K48" i="46"/>
  <c r="I48" i="46"/>
  <c r="H48" i="46"/>
  <c r="G48" i="46"/>
  <c r="F48" i="46"/>
  <c r="I47" i="46"/>
  <c r="H47" i="46"/>
  <c r="G47" i="46"/>
  <c r="K47" i="46" s="1"/>
  <c r="F47" i="46"/>
  <c r="I46" i="46"/>
  <c r="H46" i="46"/>
  <c r="G46" i="46"/>
  <c r="K46" i="46" s="1"/>
  <c r="F46" i="46"/>
  <c r="I45" i="46"/>
  <c r="H45" i="46"/>
  <c r="G45" i="46"/>
  <c r="F45" i="46"/>
  <c r="I44" i="46"/>
  <c r="K44" i="46" s="1"/>
  <c r="H44" i="46"/>
  <c r="G44" i="46"/>
  <c r="F44" i="46"/>
  <c r="K43" i="46"/>
  <c r="I43" i="46"/>
  <c r="H43" i="46"/>
  <c r="G43" i="46"/>
  <c r="F43" i="46"/>
  <c r="I42" i="46"/>
  <c r="H42" i="46"/>
  <c r="G42" i="46"/>
  <c r="K42" i="46" s="1"/>
  <c r="F42" i="46"/>
  <c r="I41" i="46"/>
  <c r="H41" i="46"/>
  <c r="K41" i="46" s="1"/>
  <c r="G41" i="46"/>
  <c r="F41" i="46"/>
  <c r="I40" i="46"/>
  <c r="H40" i="46"/>
  <c r="K40" i="46" s="1"/>
  <c r="G40" i="46"/>
  <c r="F40" i="46"/>
  <c r="I39" i="46"/>
  <c r="H39" i="46"/>
  <c r="G39" i="46"/>
  <c r="K39" i="46" s="1"/>
  <c r="F39" i="46"/>
  <c r="K38" i="46"/>
  <c r="I38" i="46"/>
  <c r="H38" i="46"/>
  <c r="G38" i="46"/>
  <c r="F38" i="46"/>
  <c r="I37" i="46"/>
  <c r="H37" i="46"/>
  <c r="G37" i="46"/>
  <c r="F37" i="46"/>
  <c r="K36" i="46"/>
  <c r="I36" i="46"/>
  <c r="H36" i="46"/>
  <c r="G36" i="46"/>
  <c r="F36" i="46"/>
  <c r="K35" i="46"/>
  <c r="I35" i="46"/>
  <c r="H35" i="46"/>
  <c r="G35" i="46"/>
  <c r="F35" i="46"/>
  <c r="I34" i="46"/>
  <c r="H34" i="46"/>
  <c r="G34" i="46"/>
  <c r="K34" i="46" s="1"/>
  <c r="F34" i="46"/>
  <c r="I33" i="46"/>
  <c r="K33" i="46" s="1"/>
  <c r="H33" i="46"/>
  <c r="G33" i="46"/>
  <c r="F33" i="46"/>
  <c r="I32" i="46"/>
  <c r="H32" i="46"/>
  <c r="K32" i="46" s="1"/>
  <c r="G32" i="46"/>
  <c r="F32" i="46"/>
  <c r="I31" i="46"/>
  <c r="H31" i="46"/>
  <c r="G31" i="46"/>
  <c r="K31" i="46" s="1"/>
  <c r="F31" i="46"/>
  <c r="I30" i="46"/>
  <c r="K30" i="46" s="1"/>
  <c r="H30" i="46"/>
  <c r="G30" i="46"/>
  <c r="F30" i="46"/>
  <c r="I29" i="46"/>
  <c r="H29" i="46"/>
  <c r="G29" i="46"/>
  <c r="K29" i="46" s="1"/>
  <c r="F29" i="46"/>
  <c r="K28" i="46"/>
  <c r="I28" i="46"/>
  <c r="H28" i="46"/>
  <c r="G28" i="46"/>
  <c r="F28" i="46"/>
  <c r="I27" i="46"/>
  <c r="H27" i="46"/>
  <c r="G27" i="46"/>
  <c r="K27" i="46" s="1"/>
  <c r="F27" i="46"/>
  <c r="I26" i="46"/>
  <c r="H26" i="46"/>
  <c r="G26" i="46"/>
  <c r="K26" i="46" s="1"/>
  <c r="F26" i="46"/>
  <c r="I25" i="46"/>
  <c r="H25" i="46"/>
  <c r="K25" i="46" s="1"/>
  <c r="G25" i="46"/>
  <c r="F25" i="46"/>
  <c r="I24" i="46"/>
  <c r="H24" i="46"/>
  <c r="G24" i="46"/>
  <c r="K24" i="46" s="1"/>
  <c r="F24" i="46"/>
  <c r="K23" i="46"/>
  <c r="I23" i="46"/>
  <c r="H23" i="46"/>
  <c r="G23" i="46"/>
  <c r="F23" i="46"/>
  <c r="I22" i="46"/>
  <c r="H22" i="46"/>
  <c r="G22" i="46"/>
  <c r="K22" i="46" s="1"/>
  <c r="F22" i="46"/>
  <c r="I21" i="46"/>
  <c r="H21" i="46"/>
  <c r="G21" i="46"/>
  <c r="K21" i="46" s="1"/>
  <c r="F21" i="46"/>
  <c r="I20" i="46"/>
  <c r="K20" i="46" s="1"/>
  <c r="H20" i="46"/>
  <c r="G20" i="46"/>
  <c r="F20" i="46"/>
  <c r="I14" i="46"/>
  <c r="H14" i="46"/>
  <c r="G14" i="46"/>
  <c r="K14" i="46" s="1"/>
  <c r="F14" i="46"/>
  <c r="I13" i="46"/>
  <c r="H13" i="46"/>
  <c r="G13" i="46"/>
  <c r="F13" i="46"/>
  <c r="I12" i="46"/>
  <c r="H12" i="46"/>
  <c r="K12" i="46" s="1"/>
  <c r="G12" i="46"/>
  <c r="F12" i="46"/>
  <c r="K11" i="46"/>
  <c r="I11" i="46"/>
  <c r="H11" i="46"/>
  <c r="G11" i="46"/>
  <c r="F11" i="46"/>
  <c r="C86" i="45"/>
  <c r="C82" i="45"/>
  <c r="C23" i="45"/>
  <c r="C88" i="45" s="1"/>
  <c r="I73" i="44"/>
  <c r="H73" i="44"/>
  <c r="G73" i="44"/>
  <c r="K73" i="44" s="1"/>
  <c r="F73" i="44"/>
  <c r="I72" i="44"/>
  <c r="H72" i="44"/>
  <c r="G72" i="44"/>
  <c r="K72" i="44" s="1"/>
  <c r="F72" i="44"/>
  <c r="I71" i="44"/>
  <c r="H71" i="44"/>
  <c r="K71" i="44" s="1"/>
  <c r="G71" i="44"/>
  <c r="F71" i="44"/>
  <c r="I70" i="44"/>
  <c r="K70" i="44" s="1"/>
  <c r="H70" i="44"/>
  <c r="G70" i="44"/>
  <c r="F70" i="44"/>
  <c r="K69" i="44"/>
  <c r="I69" i="44"/>
  <c r="H69" i="44"/>
  <c r="G69" i="44"/>
  <c r="F69" i="44"/>
  <c r="I68" i="44"/>
  <c r="H68" i="44"/>
  <c r="G68" i="44"/>
  <c r="K68" i="44" s="1"/>
  <c r="F68" i="44"/>
  <c r="I67" i="44"/>
  <c r="H67" i="44"/>
  <c r="G67" i="44"/>
  <c r="K67" i="44" s="1"/>
  <c r="F67" i="44"/>
  <c r="I66" i="44"/>
  <c r="K66" i="44" s="1"/>
  <c r="H66" i="44"/>
  <c r="G66" i="44"/>
  <c r="F66" i="44"/>
  <c r="I65" i="44"/>
  <c r="K65" i="44" s="1"/>
  <c r="H65" i="44"/>
  <c r="G65" i="44"/>
  <c r="F65" i="44"/>
  <c r="I64" i="44"/>
  <c r="H64" i="44"/>
  <c r="G64" i="44"/>
  <c r="K64" i="44" s="1"/>
  <c r="F64" i="44"/>
  <c r="K63" i="44"/>
  <c r="I63" i="44"/>
  <c r="H63" i="44"/>
  <c r="G63" i="44"/>
  <c r="F63" i="44"/>
  <c r="I62" i="44"/>
  <c r="K62" i="44" s="1"/>
  <c r="H62" i="44"/>
  <c r="G62" i="44"/>
  <c r="F62" i="44"/>
  <c r="I61" i="44"/>
  <c r="H61" i="44"/>
  <c r="G61" i="44"/>
  <c r="K61" i="44" s="1"/>
  <c r="F61" i="44"/>
  <c r="K60" i="44"/>
  <c r="I60" i="44"/>
  <c r="H60" i="44"/>
  <c r="G60" i="44"/>
  <c r="F60" i="44"/>
  <c r="I59" i="44"/>
  <c r="H59" i="44"/>
  <c r="G59" i="44"/>
  <c r="K59" i="44" s="1"/>
  <c r="F59" i="44"/>
  <c r="K58" i="44"/>
  <c r="I58" i="44"/>
  <c r="H58" i="44"/>
  <c r="G58" i="44"/>
  <c r="F58" i="44"/>
  <c r="I57" i="44"/>
  <c r="H57" i="44"/>
  <c r="K57" i="44" s="1"/>
  <c r="G57" i="44"/>
  <c r="F57" i="44"/>
  <c r="I56" i="44"/>
  <c r="H56" i="44"/>
  <c r="G56" i="44"/>
  <c r="K56" i="44" s="1"/>
  <c r="F56" i="44"/>
  <c r="I55" i="44"/>
  <c r="K55" i="44" s="1"/>
  <c r="H55" i="44"/>
  <c r="G55" i="44"/>
  <c r="F55" i="44"/>
  <c r="I54" i="44"/>
  <c r="H54" i="44"/>
  <c r="G54" i="44"/>
  <c r="K54" i="44" s="1"/>
  <c r="F54" i="44"/>
  <c r="K53" i="44"/>
  <c r="I53" i="44"/>
  <c r="H53" i="44"/>
  <c r="G53" i="44"/>
  <c r="F53" i="44"/>
  <c r="I52" i="44"/>
  <c r="H52" i="44"/>
  <c r="G52" i="44"/>
  <c r="K52" i="44" s="1"/>
  <c r="F52" i="44"/>
  <c r="I51" i="44"/>
  <c r="H51" i="44"/>
  <c r="G51" i="44"/>
  <c r="K51" i="44" s="1"/>
  <c r="F51" i="44"/>
  <c r="I50" i="44"/>
  <c r="K50" i="44" s="1"/>
  <c r="H50" i="44"/>
  <c r="G50" i="44"/>
  <c r="F50" i="44"/>
  <c r="I49" i="44"/>
  <c r="H49" i="44"/>
  <c r="G49" i="44"/>
  <c r="K49" i="44" s="1"/>
  <c r="F49" i="44"/>
  <c r="I48" i="44"/>
  <c r="H48" i="44"/>
  <c r="G48" i="44"/>
  <c r="F48" i="44"/>
  <c r="I47" i="44"/>
  <c r="H47" i="44"/>
  <c r="K47" i="44" s="1"/>
  <c r="G47" i="44"/>
  <c r="F47" i="44"/>
  <c r="I46" i="44"/>
  <c r="H46" i="44"/>
  <c r="G46" i="44"/>
  <c r="K46" i="44" s="1"/>
  <c r="F46" i="44"/>
  <c r="K45" i="44"/>
  <c r="I45" i="44"/>
  <c r="H45" i="44"/>
  <c r="G45" i="44"/>
  <c r="F45" i="44"/>
  <c r="I44" i="44"/>
  <c r="H44" i="44"/>
  <c r="G44" i="44"/>
  <c r="K44" i="44" s="1"/>
  <c r="F44" i="44"/>
  <c r="I43" i="44"/>
  <c r="H43" i="44"/>
  <c r="G43" i="44"/>
  <c r="F43" i="44"/>
  <c r="I42" i="44"/>
  <c r="K42" i="44" s="1"/>
  <c r="H42" i="44"/>
  <c r="G42" i="44"/>
  <c r="F42" i="44"/>
  <c r="I41" i="44"/>
  <c r="H41" i="44"/>
  <c r="G41" i="44"/>
  <c r="K41" i="44" s="1"/>
  <c r="F41" i="44"/>
  <c r="I40" i="44"/>
  <c r="H40" i="44"/>
  <c r="G40" i="44"/>
  <c r="K40" i="44" s="1"/>
  <c r="F40" i="44"/>
  <c r="I39" i="44"/>
  <c r="H39" i="44"/>
  <c r="K39" i="44" s="1"/>
  <c r="G39" i="44"/>
  <c r="F39" i="44"/>
  <c r="I38" i="44"/>
  <c r="K38" i="44" s="1"/>
  <c r="H38" i="44"/>
  <c r="G38" i="44"/>
  <c r="F38" i="44"/>
  <c r="K37" i="44"/>
  <c r="I37" i="44"/>
  <c r="H37" i="44"/>
  <c r="G37" i="44"/>
  <c r="F37" i="44"/>
  <c r="I36" i="44"/>
  <c r="H36" i="44"/>
  <c r="G36" i="44"/>
  <c r="K36" i="44" s="1"/>
  <c r="F36" i="44"/>
  <c r="I35" i="44"/>
  <c r="H35" i="44"/>
  <c r="G35" i="44"/>
  <c r="F35" i="44"/>
  <c r="I34" i="44"/>
  <c r="K34" i="44" s="1"/>
  <c r="H34" i="44"/>
  <c r="G34" i="44"/>
  <c r="F34" i="44"/>
  <c r="K33" i="44"/>
  <c r="I33" i="44"/>
  <c r="H33" i="44"/>
  <c r="G33" i="44"/>
  <c r="F33" i="44"/>
  <c r="I32" i="44"/>
  <c r="H32" i="44"/>
  <c r="G32" i="44"/>
  <c r="K32" i="44" s="1"/>
  <c r="F32" i="44"/>
  <c r="K31" i="44"/>
  <c r="I31" i="44"/>
  <c r="H31" i="44"/>
  <c r="G31" i="44"/>
  <c r="F31" i="44"/>
  <c r="I30" i="44"/>
  <c r="H30" i="44"/>
  <c r="K30" i="44" s="1"/>
  <c r="G30" i="44"/>
  <c r="F30" i="44"/>
  <c r="I29" i="44"/>
  <c r="H29" i="44"/>
  <c r="G29" i="44"/>
  <c r="K29" i="44" s="1"/>
  <c r="F29" i="44"/>
  <c r="I28" i="44"/>
  <c r="K28" i="44" s="1"/>
  <c r="H28" i="44"/>
  <c r="G28" i="44"/>
  <c r="F28" i="44"/>
  <c r="I27" i="44"/>
  <c r="H27" i="44"/>
  <c r="G27" i="44"/>
  <c r="K27" i="44" s="1"/>
  <c r="F27" i="44"/>
  <c r="K26" i="44"/>
  <c r="I26" i="44"/>
  <c r="H26" i="44"/>
  <c r="G26" i="44"/>
  <c r="F26" i="44"/>
  <c r="I25" i="44"/>
  <c r="H25" i="44"/>
  <c r="G25" i="44"/>
  <c r="K25" i="44" s="1"/>
  <c r="F25" i="44"/>
  <c r="I24" i="44"/>
  <c r="H24" i="44"/>
  <c r="G24" i="44"/>
  <c r="K24" i="44" s="1"/>
  <c r="F24" i="44"/>
  <c r="I23" i="44"/>
  <c r="H23" i="44"/>
  <c r="K23" i="44" s="1"/>
  <c r="G23" i="44"/>
  <c r="F23" i="44"/>
  <c r="I22" i="44"/>
  <c r="H22" i="44"/>
  <c r="G22" i="44"/>
  <c r="K22" i="44" s="1"/>
  <c r="F22" i="44"/>
  <c r="K16" i="44"/>
  <c r="I16" i="44"/>
  <c r="H16" i="44"/>
  <c r="G16" i="44"/>
  <c r="F16" i="44"/>
  <c r="I15" i="44"/>
  <c r="H15" i="44"/>
  <c r="G15" i="44"/>
  <c r="K15" i="44" s="1"/>
  <c r="F15" i="44"/>
  <c r="I14" i="44"/>
  <c r="H14" i="44"/>
  <c r="G14" i="44"/>
  <c r="K14" i="44" s="1"/>
  <c r="F14" i="44"/>
  <c r="I13" i="44"/>
  <c r="K13" i="44" s="1"/>
  <c r="H13" i="44"/>
  <c r="G13" i="44"/>
  <c r="F13" i="44"/>
  <c r="I12" i="44"/>
  <c r="H12" i="44"/>
  <c r="G12" i="44"/>
  <c r="K12" i="44" s="1"/>
  <c r="F12" i="44"/>
  <c r="I11" i="44"/>
  <c r="H11" i="44"/>
  <c r="G11" i="44"/>
  <c r="F11" i="44"/>
  <c r="C69" i="43"/>
  <c r="C71" i="43" s="1"/>
  <c r="C65" i="43"/>
  <c r="C31" i="43"/>
  <c r="I32" i="42"/>
  <c r="H32" i="42"/>
  <c r="G32" i="42"/>
  <c r="F32" i="42"/>
  <c r="I31" i="42"/>
  <c r="K31" i="42" s="1"/>
  <c r="H31" i="42"/>
  <c r="G31" i="42"/>
  <c r="F31" i="42"/>
  <c r="I30" i="42"/>
  <c r="H30" i="42"/>
  <c r="G30" i="42"/>
  <c r="K30" i="42" s="1"/>
  <c r="F30" i="42"/>
  <c r="I29" i="42"/>
  <c r="H29" i="42"/>
  <c r="G29" i="42"/>
  <c r="K29" i="42" s="1"/>
  <c r="F29" i="42"/>
  <c r="I28" i="42"/>
  <c r="H28" i="42"/>
  <c r="K28" i="42" s="1"/>
  <c r="G28" i="42"/>
  <c r="F28" i="42"/>
  <c r="I27" i="42"/>
  <c r="K27" i="42" s="1"/>
  <c r="H27" i="42"/>
  <c r="G27" i="42"/>
  <c r="F27" i="42"/>
  <c r="K26" i="42"/>
  <c r="I26" i="42"/>
  <c r="H26" i="42"/>
  <c r="G26" i="42"/>
  <c r="F26" i="42"/>
  <c r="I25" i="42"/>
  <c r="H25" i="42"/>
  <c r="G25" i="42"/>
  <c r="K25" i="42" s="1"/>
  <c r="F25" i="42"/>
  <c r="I24" i="42"/>
  <c r="H24" i="42"/>
  <c r="G24" i="42"/>
  <c r="K24" i="42" s="1"/>
  <c r="F24" i="42"/>
  <c r="I23" i="42"/>
  <c r="K23" i="42" s="1"/>
  <c r="H23" i="42"/>
  <c r="G23" i="42"/>
  <c r="F23" i="42"/>
  <c r="I22" i="42"/>
  <c r="K22" i="42" s="1"/>
  <c r="H22" i="42"/>
  <c r="G22" i="42"/>
  <c r="F22" i="42"/>
  <c r="I16" i="42"/>
  <c r="H16" i="42"/>
  <c r="G16" i="42"/>
  <c r="K16" i="42" s="1"/>
  <c r="F16" i="42"/>
  <c r="K15" i="42"/>
  <c r="I15" i="42"/>
  <c r="H15" i="42"/>
  <c r="G15" i="42"/>
  <c r="F15" i="42"/>
  <c r="I14" i="42"/>
  <c r="K14" i="42" s="1"/>
  <c r="H14" i="42"/>
  <c r="G14" i="42"/>
  <c r="F14" i="42"/>
  <c r="I13" i="42"/>
  <c r="H13" i="42"/>
  <c r="G13" i="42"/>
  <c r="K13" i="42" s="1"/>
  <c r="F13" i="42"/>
  <c r="K12" i="42"/>
  <c r="I12" i="42"/>
  <c r="H12" i="42"/>
  <c r="G12" i="42"/>
  <c r="F12" i="42"/>
  <c r="I11" i="42"/>
  <c r="H11" i="42"/>
  <c r="G11" i="42"/>
  <c r="K11" i="42" s="1"/>
  <c r="F11" i="42"/>
  <c r="C38" i="41"/>
  <c r="C36" i="41"/>
  <c r="C32" i="41"/>
  <c r="C24" i="41"/>
  <c r="I14" i="40"/>
  <c r="H14" i="40"/>
  <c r="G14" i="40"/>
  <c r="K14" i="40" s="1"/>
  <c r="F14" i="40"/>
  <c r="I13" i="40"/>
  <c r="H13" i="40"/>
  <c r="G13" i="40"/>
  <c r="K13" i="40" s="1"/>
  <c r="F13" i="40"/>
  <c r="I12" i="40"/>
  <c r="H12" i="40"/>
  <c r="K12" i="40" s="1"/>
  <c r="G12" i="40"/>
  <c r="F12" i="40"/>
  <c r="I11" i="40"/>
  <c r="H11" i="40"/>
  <c r="G11" i="40"/>
  <c r="K11" i="40" s="1"/>
  <c r="F11" i="40"/>
  <c r="C58" i="39"/>
  <c r="C49" i="39"/>
  <c r="C47" i="39"/>
  <c r="C43" i="39"/>
  <c r="C16" i="39"/>
  <c r="I27" i="38"/>
  <c r="H27" i="38"/>
  <c r="G27" i="38"/>
  <c r="K27" i="38" s="1"/>
  <c r="F27" i="38"/>
  <c r="I26" i="38"/>
  <c r="H26" i="38"/>
  <c r="G26" i="38"/>
  <c r="K26" i="38" s="1"/>
  <c r="F26" i="38"/>
  <c r="I25" i="38"/>
  <c r="H25" i="38"/>
  <c r="K25" i="38" s="1"/>
  <c r="G25" i="38"/>
  <c r="F25" i="38"/>
  <c r="I24" i="38"/>
  <c r="H24" i="38"/>
  <c r="G24" i="38"/>
  <c r="K24" i="38" s="1"/>
  <c r="F24" i="38"/>
  <c r="K23" i="38"/>
  <c r="I23" i="38"/>
  <c r="H23" i="38"/>
  <c r="G23" i="38"/>
  <c r="F23" i="38"/>
  <c r="I22" i="38"/>
  <c r="H22" i="38"/>
  <c r="G22" i="38"/>
  <c r="K22" i="38" s="1"/>
  <c r="F22" i="38"/>
  <c r="I21" i="38"/>
  <c r="H21" i="38"/>
  <c r="G21" i="38"/>
  <c r="K21" i="38" s="1"/>
  <c r="F21" i="38"/>
  <c r="I15" i="38"/>
  <c r="K15" i="38" s="1"/>
  <c r="H15" i="38"/>
  <c r="G15" i="38"/>
  <c r="F15" i="38"/>
  <c r="I14" i="38"/>
  <c r="H14" i="38"/>
  <c r="G14" i="38"/>
  <c r="K14" i="38" s="1"/>
  <c r="F14" i="38"/>
  <c r="I13" i="38"/>
  <c r="H13" i="38"/>
  <c r="G13" i="38"/>
  <c r="F13" i="38"/>
  <c r="I12" i="38"/>
  <c r="H12" i="38"/>
  <c r="K12" i="38" s="1"/>
  <c r="G12" i="38"/>
  <c r="F12" i="38"/>
  <c r="K11" i="38"/>
  <c r="I11" i="38"/>
  <c r="H11" i="38"/>
  <c r="G11" i="38"/>
  <c r="F11" i="38"/>
  <c r="C38" i="37"/>
  <c r="C31" i="37"/>
  <c r="C27" i="37"/>
  <c r="C17" i="37"/>
  <c r="C33" i="37" s="1"/>
  <c r="I63" i="36"/>
  <c r="H63" i="36"/>
  <c r="K63" i="36" s="1"/>
  <c r="F63" i="36"/>
  <c r="I62" i="36"/>
  <c r="H62" i="36"/>
  <c r="K62" i="36" s="1"/>
  <c r="F62" i="36"/>
  <c r="K61" i="36"/>
  <c r="I61" i="36"/>
  <c r="H61" i="36"/>
  <c r="F61" i="36"/>
  <c r="I60" i="36"/>
  <c r="H60" i="36"/>
  <c r="K60" i="36" s="1"/>
  <c r="F60" i="36"/>
  <c r="I59" i="36"/>
  <c r="K59" i="36" s="1"/>
  <c r="H59" i="36"/>
  <c r="F59" i="36"/>
  <c r="I58" i="36"/>
  <c r="H58" i="36"/>
  <c r="K58" i="36" s="1"/>
  <c r="F58" i="36"/>
  <c r="I57" i="36"/>
  <c r="H57" i="36"/>
  <c r="K57" i="36" s="1"/>
  <c r="G57" i="36"/>
  <c r="F57" i="36"/>
  <c r="I56" i="36"/>
  <c r="H56" i="36"/>
  <c r="K56" i="36" s="1"/>
  <c r="F56" i="36"/>
  <c r="I55" i="36"/>
  <c r="H55" i="36"/>
  <c r="K55" i="36" s="1"/>
  <c r="F55" i="36"/>
  <c r="I54" i="36"/>
  <c r="H54" i="36"/>
  <c r="K54" i="36" s="1"/>
  <c r="F54" i="36"/>
  <c r="I53" i="36"/>
  <c r="H53" i="36"/>
  <c r="K53" i="36" s="1"/>
  <c r="F53" i="36"/>
  <c r="I52" i="36"/>
  <c r="H52" i="36"/>
  <c r="F52" i="36"/>
  <c r="K51" i="36"/>
  <c r="I51" i="36"/>
  <c r="H51" i="36"/>
  <c r="F51" i="36"/>
  <c r="I50" i="36"/>
  <c r="H50" i="36"/>
  <c r="F50" i="36"/>
  <c r="I49" i="36"/>
  <c r="H49" i="36"/>
  <c r="K49" i="36" s="1"/>
  <c r="F49" i="36"/>
  <c r="I48" i="36"/>
  <c r="H48" i="36"/>
  <c r="K48" i="36" s="1"/>
  <c r="F48" i="36"/>
  <c r="I47" i="36"/>
  <c r="H47" i="36"/>
  <c r="K47" i="36" s="1"/>
  <c r="F47" i="36"/>
  <c r="I46" i="36"/>
  <c r="H46" i="36"/>
  <c r="F46" i="36"/>
  <c r="I45" i="36"/>
  <c r="H45" i="36"/>
  <c r="K45" i="36" s="1"/>
  <c r="F45" i="36"/>
  <c r="I44" i="36"/>
  <c r="H44" i="36"/>
  <c r="K44" i="36" s="1"/>
  <c r="F44" i="36"/>
  <c r="K43" i="36"/>
  <c r="I43" i="36"/>
  <c r="H43" i="36"/>
  <c r="F43" i="36"/>
  <c r="I42" i="36"/>
  <c r="H42" i="36"/>
  <c r="K42" i="36" s="1"/>
  <c r="F42" i="36"/>
  <c r="K41" i="36"/>
  <c r="I41" i="36"/>
  <c r="H41" i="36"/>
  <c r="F41" i="36"/>
  <c r="I40" i="36"/>
  <c r="H40" i="36"/>
  <c r="K40" i="36" s="1"/>
  <c r="F40" i="36"/>
  <c r="I39" i="36"/>
  <c r="K39" i="36" s="1"/>
  <c r="H39" i="36"/>
  <c r="F39" i="36"/>
  <c r="I38" i="36"/>
  <c r="H38" i="36"/>
  <c r="K38" i="36" s="1"/>
  <c r="F38" i="36"/>
  <c r="I37" i="36"/>
  <c r="H37" i="36"/>
  <c r="K37" i="36" s="1"/>
  <c r="F37" i="36"/>
  <c r="I36" i="36"/>
  <c r="H36" i="36"/>
  <c r="K36" i="36" s="1"/>
  <c r="F36" i="36"/>
  <c r="I35" i="36"/>
  <c r="H35" i="36"/>
  <c r="K35" i="36" s="1"/>
  <c r="F35" i="36"/>
  <c r="I34" i="36"/>
  <c r="H34" i="36"/>
  <c r="K34" i="36" s="1"/>
  <c r="F34" i="36"/>
  <c r="I33" i="36"/>
  <c r="H33" i="36"/>
  <c r="K33" i="36" s="1"/>
  <c r="F33" i="36"/>
  <c r="I32" i="36"/>
  <c r="H32" i="36"/>
  <c r="K32" i="36" s="1"/>
  <c r="F32" i="36"/>
  <c r="I31" i="36"/>
  <c r="H31" i="36"/>
  <c r="K31" i="36" s="1"/>
  <c r="F31" i="36"/>
  <c r="I30" i="36"/>
  <c r="H30" i="36"/>
  <c r="K30" i="36" s="1"/>
  <c r="F30" i="36"/>
  <c r="I29" i="36"/>
  <c r="H29" i="36"/>
  <c r="K29" i="36" s="1"/>
  <c r="F29" i="36"/>
  <c r="I28" i="36"/>
  <c r="H28" i="36"/>
  <c r="K28" i="36" s="1"/>
  <c r="F28" i="36"/>
  <c r="I27" i="36"/>
  <c r="H27" i="36"/>
  <c r="K27" i="36" s="1"/>
  <c r="F27" i="36"/>
  <c r="I26" i="36"/>
  <c r="H26" i="36"/>
  <c r="K26" i="36" s="1"/>
  <c r="F26" i="36"/>
  <c r="K25" i="36"/>
  <c r="I25" i="36"/>
  <c r="H25" i="36"/>
  <c r="F25" i="36"/>
  <c r="I24" i="36"/>
  <c r="H24" i="36"/>
  <c r="K24" i="36" s="1"/>
  <c r="F24" i="36"/>
  <c r="I23" i="36"/>
  <c r="K23" i="36" s="1"/>
  <c r="H23" i="36"/>
  <c r="F23" i="36"/>
  <c r="I22" i="36"/>
  <c r="H22" i="36"/>
  <c r="K22" i="36" s="1"/>
  <c r="F22" i="36"/>
  <c r="I21" i="36"/>
  <c r="H21" i="36"/>
  <c r="K21" i="36" s="1"/>
  <c r="F21" i="36"/>
  <c r="I20" i="36"/>
  <c r="H20" i="36"/>
  <c r="K20" i="36" s="1"/>
  <c r="F20" i="36"/>
  <c r="I14" i="36"/>
  <c r="H14" i="36"/>
  <c r="K14" i="36" s="1"/>
  <c r="F14" i="36"/>
  <c r="I13" i="36"/>
  <c r="H13" i="36"/>
  <c r="K13" i="36" s="1"/>
  <c r="F13" i="36"/>
  <c r="I12" i="36"/>
  <c r="H12" i="36"/>
  <c r="K12" i="36" s="1"/>
  <c r="F12" i="36"/>
  <c r="I11" i="36"/>
  <c r="H11" i="36"/>
  <c r="K11" i="36" s="1"/>
  <c r="F11" i="36"/>
  <c r="I10" i="36"/>
  <c r="H10" i="36"/>
  <c r="K10" i="36" s="1"/>
  <c r="F10" i="36"/>
  <c r="C94" i="35"/>
  <c r="C76" i="35"/>
  <c r="C68" i="35"/>
  <c r="C64" i="35"/>
  <c r="C42" i="35"/>
  <c r="H43" i="34"/>
  <c r="G43" i="34"/>
  <c r="E43" i="34"/>
  <c r="D43" i="34"/>
  <c r="C43" i="34"/>
  <c r="F42" i="34"/>
  <c r="F41" i="34"/>
  <c r="F40" i="34"/>
  <c r="F39" i="34"/>
  <c r="F38" i="34"/>
  <c r="F37" i="34"/>
  <c r="F36" i="34"/>
  <c r="F35" i="34"/>
  <c r="F34" i="34"/>
  <c r="F33" i="34"/>
  <c r="F32" i="34"/>
  <c r="F31" i="34"/>
  <c r="F30" i="34"/>
  <c r="F29" i="34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8" i="34"/>
  <c r="I24" i="104" l="1"/>
  <c r="H38" i="134"/>
  <c r="G38" i="134"/>
  <c r="I38" i="134"/>
  <c r="F38" i="134"/>
  <c r="F43" i="34"/>
  <c r="K35" i="44"/>
  <c r="K123" i="72"/>
  <c r="G30" i="128"/>
  <c r="K30" i="128" s="1"/>
  <c r="I30" i="128"/>
  <c r="H30" i="128"/>
  <c r="F30" i="128"/>
  <c r="C39" i="49"/>
  <c r="K31" i="52"/>
  <c r="C70" i="35"/>
  <c r="K46" i="36"/>
  <c r="K37" i="46"/>
  <c r="K69" i="46"/>
  <c r="K101" i="46"/>
  <c r="K39" i="50"/>
  <c r="K45" i="54"/>
  <c r="K37" i="56"/>
  <c r="K85" i="66"/>
  <c r="K42" i="72"/>
  <c r="K73" i="72"/>
  <c r="K19" i="84"/>
  <c r="C38" i="100"/>
  <c r="L57" i="108"/>
  <c r="L110" i="108"/>
  <c r="L13" i="110"/>
  <c r="K46" i="116"/>
  <c r="K14" i="132"/>
  <c r="K28" i="56"/>
  <c r="C23" i="59"/>
  <c r="K51" i="62"/>
  <c r="K69" i="66"/>
  <c r="K76" i="66"/>
  <c r="K28" i="70"/>
  <c r="K98" i="72"/>
  <c r="K107" i="72"/>
  <c r="K151" i="72"/>
  <c r="K38" i="91"/>
  <c r="K13" i="93"/>
  <c r="L54" i="108"/>
  <c r="L60" i="108"/>
  <c r="L66" i="108"/>
  <c r="L19" i="110"/>
  <c r="K37" i="116"/>
  <c r="K43" i="116"/>
  <c r="K19" i="122"/>
  <c r="K43" i="130"/>
  <c r="K47" i="66"/>
  <c r="K92" i="66"/>
  <c r="K111" i="66"/>
  <c r="K25" i="70"/>
  <c r="K20" i="72"/>
  <c r="K44" i="72"/>
  <c r="K60" i="72"/>
  <c r="K76" i="72"/>
  <c r="K87" i="72"/>
  <c r="K103" i="72"/>
  <c r="K119" i="72"/>
  <c r="K141" i="72"/>
  <c r="K157" i="72"/>
  <c r="K14" i="76"/>
  <c r="K23" i="82"/>
  <c r="K11" i="84"/>
  <c r="K25" i="89"/>
  <c r="K29" i="91"/>
  <c r="K15" i="95"/>
  <c r="K34" i="97"/>
  <c r="K66" i="97"/>
  <c r="K13" i="103"/>
  <c r="L38" i="108"/>
  <c r="L100" i="108"/>
  <c r="L103" i="108"/>
  <c r="L109" i="108"/>
  <c r="L150" i="108"/>
  <c r="L168" i="108"/>
  <c r="D63" i="109"/>
  <c r="K30" i="116"/>
  <c r="K42" i="116"/>
  <c r="K27" i="122"/>
  <c r="D35" i="127"/>
  <c r="K21" i="130"/>
  <c r="K36" i="130"/>
  <c r="K21" i="136"/>
  <c r="K99" i="72"/>
  <c r="K115" i="72"/>
  <c r="L40" i="110"/>
  <c r="K52" i="36"/>
  <c r="K32" i="42"/>
  <c r="K11" i="44"/>
  <c r="K43" i="44"/>
  <c r="K48" i="44"/>
  <c r="K23" i="50"/>
  <c r="K28" i="50"/>
  <c r="K53" i="54"/>
  <c r="K33" i="58"/>
  <c r="K19" i="62"/>
  <c r="C25" i="63"/>
  <c r="K16" i="66"/>
  <c r="K39" i="66"/>
  <c r="K103" i="66"/>
  <c r="K12" i="70"/>
  <c r="K33" i="72"/>
  <c r="K49" i="72"/>
  <c r="K65" i="72"/>
  <c r="K81" i="72"/>
  <c r="K146" i="72"/>
  <c r="K162" i="72"/>
  <c r="K12" i="74"/>
  <c r="K11" i="82"/>
  <c r="K13" i="82"/>
  <c r="K50" i="82"/>
  <c r="K22" i="91"/>
  <c r="K12" i="93"/>
  <c r="K28" i="95"/>
  <c r="K21" i="97"/>
  <c r="K58" i="97"/>
  <c r="K17" i="101"/>
  <c r="H24" i="104"/>
  <c r="L10" i="108"/>
  <c r="K11" i="116"/>
  <c r="K64" i="116"/>
  <c r="K32" i="124"/>
  <c r="K12" i="72"/>
  <c r="K131" i="72"/>
  <c r="K50" i="36"/>
  <c r="K13" i="38"/>
  <c r="K13" i="46"/>
  <c r="K45" i="46"/>
  <c r="K50" i="46"/>
  <c r="K77" i="46"/>
  <c r="K82" i="46"/>
  <c r="K11" i="52"/>
  <c r="K16" i="54"/>
  <c r="K26" i="54"/>
  <c r="K74" i="54"/>
  <c r="K31" i="56"/>
  <c r="K45" i="62"/>
  <c r="K11" i="66"/>
  <c r="K60" i="66"/>
  <c r="K79" i="66"/>
  <c r="K14" i="68"/>
  <c r="K36" i="72"/>
  <c r="K52" i="72"/>
  <c r="K68" i="72"/>
  <c r="K84" i="72"/>
  <c r="K95" i="72"/>
  <c r="K111" i="72"/>
  <c r="K127" i="72"/>
  <c r="K149" i="72"/>
  <c r="K165" i="72"/>
  <c r="K41" i="82"/>
  <c r="K17" i="91"/>
  <c r="K48" i="91"/>
  <c r="K16" i="97"/>
  <c r="K53" i="97"/>
  <c r="K10" i="101"/>
  <c r="K13" i="106"/>
  <c r="K15" i="106"/>
  <c r="K29" i="106"/>
  <c r="L76" i="108"/>
  <c r="L79" i="108"/>
  <c r="L125" i="108"/>
  <c r="L31" i="110"/>
  <c r="L37" i="110"/>
  <c r="K30" i="112"/>
  <c r="K58" i="116"/>
  <c r="K22" i="118"/>
  <c r="K31" i="132"/>
  <c r="K42" i="132"/>
  <c r="L133" i="108"/>
  <c r="L136" i="108"/>
  <c r="L151" i="108"/>
  <c r="K32" i="116"/>
  <c r="C27" i="83"/>
  <c r="K28" i="89"/>
  <c r="K33" i="89"/>
  <c r="K37" i="91"/>
  <c r="K42" i="91"/>
  <c r="C31" i="102"/>
  <c r="C37" i="105"/>
  <c r="L25" i="108"/>
  <c r="L30" i="108"/>
  <c r="L40" i="108"/>
  <c r="L80" i="108"/>
  <c r="L89" i="108"/>
  <c r="L148" i="108"/>
  <c r="L54" i="110"/>
  <c r="L63" i="110"/>
  <c r="K33" i="114"/>
  <c r="K53" i="116"/>
  <c r="K56" i="116"/>
  <c r="K65" i="116"/>
  <c r="K33" i="130"/>
  <c r="K23" i="134"/>
  <c r="K36" i="134"/>
  <c r="K12" i="82"/>
  <c r="K17" i="82"/>
  <c r="K49" i="82"/>
  <c r="K54" i="82"/>
  <c r="K10" i="97"/>
  <c r="K42" i="97"/>
  <c r="K47" i="97"/>
  <c r="K17" i="99"/>
  <c r="K18" i="101"/>
  <c r="L13" i="108"/>
  <c r="L61" i="108"/>
  <c r="L64" i="108"/>
  <c r="L73" i="108"/>
  <c r="L83" i="108"/>
  <c r="L92" i="108"/>
  <c r="L126" i="108"/>
  <c r="L11" i="110"/>
  <c r="L47" i="110"/>
  <c r="L58" i="110"/>
  <c r="K38" i="112"/>
  <c r="K15" i="114"/>
  <c r="K12" i="116"/>
  <c r="K74" i="116"/>
  <c r="K80" i="116"/>
  <c r="K19" i="120"/>
  <c r="K21" i="120"/>
  <c r="K28" i="120"/>
  <c r="K30" i="124"/>
  <c r="K12" i="126"/>
  <c r="K26" i="130"/>
  <c r="K44" i="130"/>
  <c r="K26" i="106"/>
  <c r="L49" i="108"/>
  <c r="L65" i="108"/>
  <c r="L101" i="108"/>
  <c r="L108" i="108"/>
  <c r="L144" i="108"/>
  <c r="L157" i="108"/>
  <c r="L34" i="110"/>
  <c r="L39" i="110"/>
  <c r="L45" i="110"/>
  <c r="L55" i="110"/>
  <c r="K22" i="112"/>
  <c r="K30" i="114"/>
  <c r="K25" i="116"/>
  <c r="K41" i="116"/>
  <c r="K57" i="116"/>
  <c r="K73" i="116"/>
  <c r="K89" i="116"/>
  <c r="K21" i="126"/>
  <c r="K23" i="130"/>
  <c r="K39" i="130"/>
  <c r="K33" i="134"/>
  <c r="K28" i="106"/>
  <c r="L29" i="108"/>
  <c r="L52" i="108"/>
  <c r="L68" i="108"/>
  <c r="L104" i="108"/>
  <c r="L111" i="108"/>
  <c r="L118" i="108"/>
  <c r="L124" i="108"/>
  <c r="L36" i="110"/>
  <c r="L57" i="110"/>
  <c r="K32" i="114"/>
  <c r="K28" i="116"/>
  <c r="K44" i="116"/>
  <c r="K60" i="116"/>
  <c r="K76" i="116"/>
  <c r="K18" i="118"/>
  <c r="K20" i="120"/>
  <c r="K36" i="132"/>
  <c r="K28" i="134"/>
  <c r="G37" i="134"/>
  <c r="K37" i="134" s="1"/>
  <c r="F37" i="134"/>
  <c r="I37" i="134"/>
  <c r="H37" i="134"/>
  <c r="K24" i="136"/>
  <c r="L96" i="108"/>
  <c r="L128" i="108"/>
  <c r="L160" i="108"/>
  <c r="L62" i="110"/>
  <c r="C44" i="113"/>
  <c r="K37" i="114"/>
  <c r="K39" i="114"/>
  <c r="K23" i="118"/>
  <c r="K33" i="126"/>
  <c r="K25" i="132"/>
  <c r="K22" i="134"/>
  <c r="K27" i="134"/>
  <c r="K39" i="134"/>
  <c r="L88" i="108"/>
  <c r="L120" i="108"/>
  <c r="L152" i="108"/>
  <c r="L41" i="110"/>
  <c r="K21" i="114"/>
  <c r="K13" i="118"/>
  <c r="K19" i="118"/>
  <c r="K27" i="120"/>
  <c r="K29" i="126"/>
  <c r="K12" i="132"/>
  <c r="K43" i="132"/>
  <c r="K32" i="136"/>
  <c r="K37" i="136"/>
  <c r="K38" i="134" l="1"/>
</calcChain>
</file>

<file path=xl/sharedStrings.xml><?xml version="1.0" encoding="utf-8"?>
<sst xmlns="http://schemas.openxmlformats.org/spreadsheetml/2006/main" count="45230" uniqueCount="7519">
  <si>
    <t>ENTIDADES PARAESTATALES Y FIDEICOMISOS NO EMPRESARIALES Y NO FINANCIEROS</t>
  </si>
  <si>
    <t>ADMINISTRACIÓN DEL PATRIMONIO DE LA BENEFICENCIA PÚBLICA DEL ESTADO DE YUCATÁN</t>
  </si>
  <si>
    <t>CENTRO DE CONCILIACIÓN LABORAL DEL ESTADO DE YUCATÁN</t>
  </si>
  <si>
    <t>CENTRO ESTATAL DE TRASPLANTES DE YUCATÁN</t>
  </si>
  <si>
    <t>COLEGIO DE BACHILLERES DEL ESTADO DE YUCATÁN</t>
  </si>
  <si>
    <t>COLEGIO DE EDUCACIÓN PROFESIONAL TÉCNICA DEL ESTADO DE YUCATÁN</t>
  </si>
  <si>
    <t>COLEGIO DE ESTUDIOS CIENTÍFICOS Y TECNOLÓGICOS DEL ESTADO DE YUCATÁN</t>
  </si>
  <si>
    <t>COMISIÓN EJECUTIVA ESTATAL DE ATENCIÓN A VÍCTIMAS</t>
  </si>
  <si>
    <t>FIDEICOMISO GARANTE DE LA ORQUESTA SINFÓNICA DE YUCATÁN</t>
  </si>
  <si>
    <t>FIDEICOMISO PARA EL DESARROLLO DEL TURISMO DE REUNIONES EN YUCATÁN</t>
  </si>
  <si>
    <t>FIDEICOMISO PARA LA PROMOCIÓN TURÍSTICA DEL ESTADO DE YUCATÁN</t>
  </si>
  <si>
    <t>FIDEICOMISO PÚBLICO PARA LA ADMINISTRACIÓN DE LA RESERVA TERRITORIAL DE UCÚ</t>
  </si>
  <si>
    <t>FIDEICOMISO PÚBLICO PARA LA ADMINISTRACIÓN DEL PALACIO DE LA MÚSICA</t>
  </si>
  <si>
    <t>HOSPITAL COMUNITARIO DE PETO, YUCATÁN</t>
  </si>
  <si>
    <t>HOSPITAL COMUNITARIO DE TICUL, YUCATÁN</t>
  </si>
  <si>
    <t>HOSPITAL DE LA AMISTAD</t>
  </si>
  <si>
    <t>INSTITUTO DE CAPACITACIÓN PARA EL TRABAJO DEL ESTADO DE YUCATÁN</t>
  </si>
  <si>
    <t>INSTITUTO DE EDUCACIÓN PARA ADULTOS DEL ESTADO DE YUCATÁN</t>
  </si>
  <si>
    <t>INSTITUTO DE INFRAESTRUCTURA CARRETERA DE YUCATÁN</t>
  </si>
  <si>
    <t>INSTITUTO DE MOVILIDAD Y DESARROLLO URBANO TERRITORIAL</t>
  </si>
  <si>
    <t>INSTITUTO DE SEGURIDAD JURÍDICA PATRIMONIAL DE YUCATÁN</t>
  </si>
  <si>
    <t>INSTITUTO DE VIVIENDA DEL ESTADO DE YUCATÁN</t>
  </si>
  <si>
    <t>INSTITUTO DEL DEPORTE DEL ESTADO DE YUCATÁN</t>
  </si>
  <si>
    <t>INSTITUTO PARA EL DESARROLLO DE LA CULTURA MAYA DEL ESTADO DE YUCATÁN</t>
  </si>
  <si>
    <t>INSTITUTO PARA EL DESARROLLO Y CERTIFICACIÓN DE LA INFRAESTRUCTURA FÍSICA EDUCATIVA Y ELÉCTRICA DE YUCATÁN</t>
  </si>
  <si>
    <t>INSTITUTO PARA LA CONSTRUCCIÓN Y CONSERVACIÓN DE OBRA PÚBLICA EN YUCATÁN</t>
  </si>
  <si>
    <t>INSTITUTO PARA LA INCLUSIÓN DE LAS PERSONAS CON DISCAPACIDAD DEL ESTADO DE YUCATÁN</t>
  </si>
  <si>
    <t>INSTITUTO PROMOTOR DE FERIAS DE YUCATÁN</t>
  </si>
  <si>
    <t>INSTITUTO TECNOLÓGICO SUPERIOR DE MOTUL</t>
  </si>
  <si>
    <t>INSTITUTO TECNOLÓGICO SUPERIOR DE PROGRESO</t>
  </si>
  <si>
    <t>INSTITUTO TECNOLÓGICO SUPERIOR DE VALLADOLID</t>
  </si>
  <si>
    <t>INSTITUTO TECNOLÓGICO SUPERIOR DEL SUR DEL ESTADO DE YUCATÁN</t>
  </si>
  <si>
    <t>INSTITUTO YUCATECO DE EMPRENDEDORES</t>
  </si>
  <si>
    <t>JUNTA DE AGUA POTABLE Y ALCANTARILLADO DE YUCATÁN</t>
  </si>
  <si>
    <t>JUNTA DE ASISTENCIA PRIVADA DEL ESTADO DE YUCATÁN</t>
  </si>
  <si>
    <t>PARQUE CIENTÍFICO Y TECNOLÓGICO DE YUCATÁN</t>
  </si>
  <si>
    <t>PATRONATO DE LAS UNIDADES DE SERVICIOS CULTURALES Y TURÍSTICOS DEL ESTADO DE YUCATÁN</t>
  </si>
  <si>
    <t>SECRETARÍA EJECUTIVA DEL SISTEMA ESTATAL ANTICORRUPCIÓN</t>
  </si>
  <si>
    <t>SECRETARÍA TÉCNICA DE PLANEACIÓN Y EVALUACIÓN</t>
  </si>
  <si>
    <t>SERVICIOS DE SALUD DE YUCATÁN</t>
  </si>
  <si>
    <t>SISTEMA PARA EL DESARROLLO INTEGRAL DE LA FAMILIA EN YUCATÁN</t>
  </si>
  <si>
    <t>UNIVERSIDAD DE LAS ARTES DE YUCATÁN</t>
  </si>
  <si>
    <t>UNIVERSIDAD DE ORIENTE</t>
  </si>
  <si>
    <t>UNIVERSIDAD POLITÉCNICA DE YUCATÁN</t>
  </si>
  <si>
    <t>UNIVERSIDAD TECNOLÓGICA DEL CENTRO</t>
  </si>
  <si>
    <t>UNIVERSIDAD TECNOLÓGICA DEL MAYAB</t>
  </si>
  <si>
    <t>UNIVERSIDAD TECNOLÓGICA DEL PONIENTE</t>
  </si>
  <si>
    <t>UNIVERSIDAD TECNOLÓGICA METROPOLITANA</t>
  </si>
  <si>
    <t>UNIVERSIDAD TECNOLÓGICA REGIONAL DEL SUR</t>
  </si>
  <si>
    <t>TOTAL</t>
  </si>
  <si>
    <t>IMPORTE</t>
  </si>
  <si>
    <t>2,422,768</t>
  </si>
  <si>
    <t>25,576,486</t>
  </si>
  <si>
    <t>2,742,219</t>
  </si>
  <si>
    <t>623,437,973</t>
  </si>
  <si>
    <t>157,211,523</t>
  </si>
  <si>
    <t>111,316,464</t>
  </si>
  <si>
    <t>23,416,450</t>
  </si>
  <si>
    <t>36,302,525</t>
  </si>
  <si>
    <t>52,754,086</t>
  </si>
  <si>
    <t>76,080,000</t>
  </si>
  <si>
    <t>193,524,805</t>
  </si>
  <si>
    <t>16,826,001</t>
  </si>
  <si>
    <t>44,128,803</t>
  </si>
  <si>
    <t>51,973,912</t>
  </si>
  <si>
    <t>74,689,871</t>
  </si>
  <si>
    <t>12,129,473</t>
  </si>
  <si>
    <t>116,910,898</t>
  </si>
  <si>
    <t>282,990,634</t>
  </si>
  <si>
    <t>58,853,243</t>
  </si>
  <si>
    <t>96,795,896</t>
  </si>
  <si>
    <t>573,989,703</t>
  </si>
  <si>
    <t>283,013,742</t>
  </si>
  <si>
    <t>21,323,389</t>
  </si>
  <si>
    <t>151,896,579</t>
  </si>
  <si>
    <t>68,449,327</t>
  </si>
  <si>
    <t>5,479,583</t>
  </si>
  <si>
    <t>94,140,414</t>
  </si>
  <si>
    <t>18,853,012</t>
  </si>
  <si>
    <t>15,745,658</t>
  </si>
  <si>
    <t>20,167,186</t>
  </si>
  <si>
    <t>12,807,438</t>
  </si>
  <si>
    <t>59,960,354</t>
  </si>
  <si>
    <t>660,825,460</t>
  </si>
  <si>
    <t>4,189,999</t>
  </si>
  <si>
    <t>13,835,819</t>
  </si>
  <si>
    <t>403,908,678</t>
  </si>
  <si>
    <t>16,346,299</t>
  </si>
  <si>
    <t>33,453,506</t>
  </si>
  <si>
    <t>5,982,196,358</t>
  </si>
  <si>
    <t>773,682,905</t>
  </si>
  <si>
    <t>58,021,328</t>
  </si>
  <si>
    <t>36,698,626</t>
  </si>
  <si>
    <t>32,610,613</t>
  </si>
  <si>
    <t>29,841,455</t>
  </si>
  <si>
    <t>25,487,472</t>
  </si>
  <si>
    <t>25,593,122</t>
  </si>
  <si>
    <t>154,847,697</t>
  </si>
  <si>
    <t>34,666,545</t>
  </si>
  <si>
    <t>11,672,116,297</t>
  </si>
  <si>
    <t>1000 SERVICIOS PERSONALES</t>
  </si>
  <si>
    <t>1100 REMUNERACIONES AL PERSONAL DE CARÁCTER PERMANENTE</t>
  </si>
  <si>
    <t>1130 SUELDOS BASE AL PERSONAL PERMANENTE</t>
  </si>
  <si>
    <t>1200 REMUNERACIONES AL PERSONAL DE CARÁCTER TRANSITORIO</t>
  </si>
  <si>
    <t>1210 HONORARIOS ASIMILABLES A SALARIOS</t>
  </si>
  <si>
    <t>1220 SUELDOS BASE AL PERSONAL EVENTUAL</t>
  </si>
  <si>
    <t>1300 REMUNERACIONES ADICIONALES Y ESPECIALES</t>
  </si>
  <si>
    <t>1310 PRIMAS POR AÑOS DE SERVICIOS EFECTIVOS PRESTADOS</t>
  </si>
  <si>
    <t>1320 PRIMAS DE VACACIONES, DOMINICAL Y GRATIFICACIÓN DE FIN DE AÑO</t>
  </si>
  <si>
    <t>1330 HORAS EXTRAORDINARIAS</t>
  </si>
  <si>
    <t>1340 COMPENSACIONES</t>
  </si>
  <si>
    <t>1400 SEGURIDAD SOCIAL</t>
  </si>
  <si>
    <t>1410 APORTACIONES DE SEGURIDAD SOCIAL</t>
  </si>
  <si>
    <t>1420 APORTACIONES A FONDOS DE VIVIENDA</t>
  </si>
  <si>
    <t>1430 APORTACIONES AL SISTEMA PARA EL RETIRO</t>
  </si>
  <si>
    <t>1440 APORTACIONES PARA SEGUROS</t>
  </si>
  <si>
    <t>1500 OTRAS PRESTACIONES SOCIALES Y ECONÓMICAS</t>
  </si>
  <si>
    <t>1510 CUOTAS PARA EL FONDO DE AHORRO Y FONDO DE TRABAJO</t>
  </si>
  <si>
    <t>1520 INDEMNIZACIONES</t>
  </si>
  <si>
    <t>1530 PRESTACIONES Y HABERES DE RETIRO</t>
  </si>
  <si>
    <t>1540 PRESTACIONES CONTRACTUALES</t>
  </si>
  <si>
    <t>1550 APOYOS A LA CAPACITACIÓN DE LOS SERVIDORES PÚBLICOS</t>
  </si>
  <si>
    <t>1590 OTRAS PRESTACIONES SOCIALES Y ECONÓMICAS</t>
  </si>
  <si>
    <t>1600 PREVISIONES</t>
  </si>
  <si>
    <t>1610 PREVISIONES DE CARÁCTER LABORAL, ECONÓMICA Y DE SEGURIDAD SOCIAL</t>
  </si>
  <si>
    <t>1700 PAGO DE ESTÍMULOS A SERVIDORES PÚBLICOS</t>
  </si>
  <si>
    <t>1710 ESTÍMULOS</t>
  </si>
  <si>
    <t>2000 MATERIALES Y SUMINISTROS</t>
  </si>
  <si>
    <t>2100 MATERIALES DE ADMINISTRACIÓN, EMISIÓN DE DOCUMENTOS Y ARTÍCULOS OFICIALES</t>
  </si>
  <si>
    <t>2110 MATERIALES, ÚTILES Y EQUIPOS MENORES DE OFICINA</t>
  </si>
  <si>
    <t>2120 MATERIALES Y ÚTILES DE IMPRESIÓN Y REPRODUCCIÓN</t>
  </si>
  <si>
    <t>2130 MATERIAL ESTADÍSTICO Y GEOGRÁFICO</t>
  </si>
  <si>
    <t>2140 MATERIALES, ÚTILES Y EQUIPOS MENORES DE TECNOLOGÍAS DE LA INFORMACIÓN Y COMUNICACIONES</t>
  </si>
  <si>
    <t>2150 MATERIAL IMPRESO E INFORMACIÓN DIGITAL</t>
  </si>
  <si>
    <t>2160 MATERIAL DE LIMPIEZA</t>
  </si>
  <si>
    <t>2170 MATERIALES Y ÚTILES DE ENSEÑANZA</t>
  </si>
  <si>
    <t>2180 MATERIALES PARA EL REGISTRO E IDENTIFICACIÓN DE BIENES Y PERSONAS</t>
  </si>
  <si>
    <t>2200 ALIMENTOS Y UTENSILIOS</t>
  </si>
  <si>
    <t>2210 PRODUCTOS ALIMENTICIOS PARA PERSONAS</t>
  </si>
  <si>
    <t>2220 PRODUCTOS ALIMENTICIOS PARA ANIMALES</t>
  </si>
  <si>
    <t>2230 UTENSILIOS PARA EL SERVICIO DE ALIMENTACIÓN</t>
  </si>
  <si>
    <t>2300 MATERIAS PRIMAS Y MATERIALES DE PRODUCCIÓN Y COMERCIALIZACIÓN</t>
  </si>
  <si>
    <t>2310 PRODUCTOS ALIMENTICIOS, AGROPECUARIOS Y FORESTALES ADQUIRIDOS COMO MATERIA PRIMA</t>
  </si>
  <si>
    <t>2340 COMBUSTIBLES, LUBRICANTES, ADITIVOS, CARBÓN Y SUS DERIVADOS ADQUIRIDOS COMO MATERIA PRIMA</t>
  </si>
  <si>
    <t>2350 PRODUCTOS QUÍMICOS, FARMACÉUTICOS Y DE LABORATORIO ADQUIRIDOS COMO MATERIA PRIMA</t>
  </si>
  <si>
    <t>2370 PRODUCTOS DE CUERO, PIEL, PLÁSTICO Y HULE ADQUIRIDOS COMO MATERIA PRIMA</t>
  </si>
  <si>
    <t>2380 MERCANCÍAS ADQUIRIDAS PARA SU COMERCIALIZACIÓN</t>
  </si>
  <si>
    <t>2390 OTROS PRODUCTOS ADQUIRIDOS COMO MATERIA PRIMA</t>
  </si>
  <si>
    <t>2400 MATERIALES Y ARTÍCULOS DE CONSTRUCCIÓN Y DE REPARACIÓN</t>
  </si>
  <si>
    <t>2410 PRODUCTOS MINERALES NO METÁLICOS</t>
  </si>
  <si>
    <t>2420 CEMENTO Y PRODUCTOS DE CONCRETO</t>
  </si>
  <si>
    <t>2430 CAL, YESO Y PRODUCTOS DE YESO</t>
  </si>
  <si>
    <t>2440 MADERA Y PRODUCTOS DE MADERA</t>
  </si>
  <si>
    <t>2450 VIDRIO Y PRODUCTOS DE VIDRIO</t>
  </si>
  <si>
    <t>2460 MATERIAL ELÉCTRICO Y ELECTRÓNICO</t>
  </si>
  <si>
    <t>2470 ARTÍCULOS METÁLICOS PARA LA CONSTRUCCIÓN</t>
  </si>
  <si>
    <t>2480 MATERIALES COMPLEMENTARIOS</t>
  </si>
  <si>
    <t>2490 OTROS MATERIALES Y ARTÍCULOS DE CONSTRUCCIÓN Y REPARACIÓN</t>
  </si>
  <si>
    <t>2500 PRODUCTOS QUÍMICOS, FARMACÉUTICOS Y DE LABORATORIO</t>
  </si>
  <si>
    <t>2510 PRODUCTOS QUÍMICOS BÁSICOS</t>
  </si>
  <si>
    <t>2520 FERTILIZANTES, PESTICIDAS Y OTROS AGROQUÍMICOS</t>
  </si>
  <si>
    <t>2530 MEDICINAS Y PRODUCTOS FARMACÉUTICOS</t>
  </si>
  <si>
    <t>2540 MATERIALES, ACCESORIOS Y SUMINISTROS MÉDICOS</t>
  </si>
  <si>
    <t>2550 MATERIALES, ACCESORIOS Y SUMINISTROS DE LABORATORIO</t>
  </si>
  <si>
    <t>2560 FIBRAS SINTÉTICAS, HULES, PLÁSTICOS Y DERIVADOS</t>
  </si>
  <si>
    <t>2590 OTROS PRODUCTOS QUÍMICOS</t>
  </si>
  <si>
    <t>2600 COMBUSTIBLES, LUBRICANTES Y ADITIVOS</t>
  </si>
  <si>
    <t>2610 COMBUSTIBLES, LUBRICANTES Y ADITIVOS</t>
  </si>
  <si>
    <t>2700 VESTUARIO, BLANCOS, PRENDAS DE PROTECCIÓN Y ARTÍCULOS DEPORTIVOS</t>
  </si>
  <si>
    <t>2710 VESTUARIO Y UNIFORMES</t>
  </si>
  <si>
    <t>2720 PRENDAS DE SEGURIDAD Y PROTECCIÓN PERSONAL</t>
  </si>
  <si>
    <t>2730 ARTÍCULOS DEPORTIVOS</t>
  </si>
  <si>
    <t>2740 PRODUCTOS TEXTILES</t>
  </si>
  <si>
    <t>2750 BLANCOS Y OTROS PRODUCTOS TEXTILES, EXCEPTO PRENDAS DE VESTIR</t>
  </si>
  <si>
    <t>2900 HERRAMIENTAS, REFACCIONES Y ACCESORIOS MENORES</t>
  </si>
  <si>
    <t>2910 HERRAMIENTAS MENORES</t>
  </si>
  <si>
    <t>2920 REFACCIONES Y ACCESORIOS MENORES DE EDIFICIOS</t>
  </si>
  <si>
    <t>2930 REFACCIONES Y ACCESORIOS MENORES DE MOBILIARIO Y EQUIPO DE ADMINISTRACIÓN, EDUCACIONAL Y RECREATIVO</t>
  </si>
  <si>
    <t>2940 REFACCIONES Y ACCESORIOS MENORES DE EQUIPO DE CÓMPUTO Y TECNOLOGÍAS DE LA INFORMACIÓN</t>
  </si>
  <si>
    <t>2950 REFACCIONES Y ACCESORIOS MENORES DE EQUIPO E INSTRUMENTAL MÉDICO Y DE LABORATORIO</t>
  </si>
  <si>
    <t>2960 REFACCIONES Y ACCESORIOS MENORES DE EQUIPO DE TRANSPORTE</t>
  </si>
  <si>
    <t>2980 REFACCIONES Y ACCESORIOS MENORES DE MAQUINARIA Y OTROS EQUIPOS</t>
  </si>
  <si>
    <t>2990 REFACCIONES Y ACCESORIOS MENORES OTROS BIENES MUEBLES</t>
  </si>
  <si>
    <t>3000 SERVICIOS GENERALES</t>
  </si>
  <si>
    <t>3100 SERVICIOS BÁSICOS</t>
  </si>
  <si>
    <t>3110 ENERGÍA ELÉCTRICA</t>
  </si>
  <si>
    <t>3120 GAS</t>
  </si>
  <si>
    <t>3130 AGUA</t>
  </si>
  <si>
    <t>3140 TELEFONÍA TRADICIONAL</t>
  </si>
  <si>
    <t>3150 TELEFONÍA CELULAR</t>
  </si>
  <si>
    <t>3160 SERVICIOS DE TELECOMUNICACIONES Y SATÉLITES</t>
  </si>
  <si>
    <t>3170 SERVICIOS DE ACCESO DE INTERNET, REDES Y PROCESAMIENTO DE INFORMACIÓN</t>
  </si>
  <si>
    <t>3180 SERVICIOS POSTALES Y TELEGRÁFICOS</t>
  </si>
  <si>
    <t>3200 SERVICIOS DE ARRENDAMIENTO</t>
  </si>
  <si>
    <t>3220 ARRENDAMIENTO DE EDIFICIOS</t>
  </si>
  <si>
    <t>3230 ARRENDAMIENTO DE MOBILIARIO Y EQUIPO DE ADMINISTRACIÓN, EDUCACIONAL Y RECREATIVO</t>
  </si>
  <si>
    <t>3240 ARRENDAMIENTO DE EQUIPO E INSTRUMENTAL MÉDICO Y DE LABORATORIO</t>
  </si>
  <si>
    <t>3250 ARRENDAMIENTO DE EQUIPO DE TRANSPORTE</t>
  </si>
  <si>
    <t>3260 ARRENDAMIENTO DE MAQUINARIA, OTROS EQUIPOS Y HERRAMIENTAS</t>
  </si>
  <si>
    <t>3270 ARRENDAMIENTO DE ACTIVOS INTANGIBLES</t>
  </si>
  <si>
    <t>3290 OTROS ARRENDAMIENTOS</t>
  </si>
  <si>
    <t>3300 SERVICIOS PROFESIONALES, CIENTÍFICOS, TÉCNICOS Y OTROS SERVICIOS</t>
  </si>
  <si>
    <t>3310 SERVICIOS LEGALES, DE CONTABILIDAD, AUDITORÍA Y RELACIONADOS</t>
  </si>
  <si>
    <t>3320 SERVICIOS DE DISEÑO, ARQUITECTURA, INGENIERÍA Y ACTIVIDADES RELACIONADAS</t>
  </si>
  <si>
    <t>3330 SERVICIOS DE CONSULTORÍA ADMINISTRATIVA, PROCESOS, TÉCNICA Y EN TECNOLOGÍAS DE LA INFORMACIÓN</t>
  </si>
  <si>
    <t>3340 SERVICIOS DE CAPACITACIÓN A SERVIDORES PÚBLICOS</t>
  </si>
  <si>
    <t>3350 SERVICIOS DE INVESTIGACIÓN CIENTÍFICA Y DESARROLLO</t>
  </si>
  <si>
    <t>3360 SERVICIOS DE APOYO ADMINISTRATIVO, FOTOCOPIADO E IMPRESIÓN</t>
  </si>
  <si>
    <t>3370 SERVICIOS DE PROTECCIÓN Y SEGURIDAD</t>
  </si>
  <si>
    <t>3380 SERVICIOS DE VIGILANCIA</t>
  </si>
  <si>
    <t>3390 SERVICIOS PROFESIONALES, CIENTÍFICOS Y TÉCNICOS INTEGRALES</t>
  </si>
  <si>
    <t>3400 SERVICIOS FINANCIEROS, BANCARIOS Y COMERCIALES</t>
  </si>
  <si>
    <t>3410 SERVICIOS FINANCIEROS Y BANCARIOS</t>
  </si>
  <si>
    <t>3430 SERVICIOS DE RECAUDACIÓN, TRASLADO Y CUSTODIA DE VALORES</t>
  </si>
  <si>
    <t>3440 SEGUROS DE RESPONSABILIDAD PATRIMONIAL Y FINANZAS</t>
  </si>
  <si>
    <t>3450 SEGURO DE BIENES PATRIMONIALES</t>
  </si>
  <si>
    <t>3460 ALMACENAJE, ENVASE Y EMBALAJE</t>
  </si>
  <si>
    <t>3470 FLETES Y MANIOBRAS</t>
  </si>
  <si>
    <t>3480 COMISIONES POR VENTAS</t>
  </si>
  <si>
    <t>3500 SERVICIOS DE INSTALACIÓN, REPARACIÓN, MANTENIMIENTO Y CONSERVACIÓN</t>
  </si>
  <si>
    <t>3510 CONSERVACIÓN Y MANTENIMIENTO MENOR DE INMUEBLES</t>
  </si>
  <si>
    <t>3520 INSTALACIÓN, REPARACIÓN Y MANTENIMIENTO DE MOBILIARIO Y EQUIPO DE ADMINISTRACIÓN, EDUCACIONAL Y RECREATIVO</t>
  </si>
  <si>
    <t>3530 INSTALACIÓN, REPARACIÓN Y MANTENIMIENTO DE EQUIPO DE CÓMPUTO Y TECNOLOGÍAS DE LA INFORMACIÓN</t>
  </si>
  <si>
    <t>3540 INSTALACIÓN, REPARACIÓN Y MANTENIMIENTO DE EQUIPO E INSTRUMENTAL MÉDICO Y DE LABORATORIO</t>
  </si>
  <si>
    <t>3550 REPARACIÓN Y MANTENIMIENTO DE EQUIPO DE TRANSPORTE</t>
  </si>
  <si>
    <t>3570 INSTALACIÓN, REPARACIÓN Y MANTENIMIENTO DE MAQUINARIA, OTROS EQUIPOS Y HERRAMIENTA</t>
  </si>
  <si>
    <t>3580 SERVICIOS DE LIMPIEZA Y MANEJO DE DESECHOS</t>
  </si>
  <si>
    <t>3590 SERVICIOS DE JARDINERÍA Y FUMIGACIÓN</t>
  </si>
  <si>
    <t>3600 SERVICIOS DE COMUNICACIÓN SOCIAL Y PUBLICIDAD</t>
  </si>
  <si>
    <t>3610 DIFUSIÓN POR RADIO, TELEVISIÓN Y OTROS MEDIOS DE MENSAJES SOBRE PROGRAMAS Y ACTIVIDADES GUBERNAMENTALES</t>
  </si>
  <si>
    <t>3620 DIFUSIÓN POR RADIO, TELEVISIÓN Y OTROS MEDIOS DE MENSAJES COMERCIALES PARA PROMOVER LA VENTA DE BIENES O SERVICIOS</t>
  </si>
  <si>
    <t>3630 SERVICIOS DE CREATIVIDAD, PREPRODUCCIÓN Y PRODUCCIÓN DE PUBLICIDAD, EXCEPTO INTERNET</t>
  </si>
  <si>
    <t>3650 SERVICIOS DE LA INDUSTRIA FÍLMICA, DEL SONIDO Y DEL VIDEO</t>
  </si>
  <si>
    <t>3690 OTROS SERVICIOS DE INFORMACIÓN</t>
  </si>
  <si>
    <t>3700 SERVICIOS DE TRASLADO Y VIÁTICOS</t>
  </si>
  <si>
    <t>3710 PASAJES AÉREOS</t>
  </si>
  <si>
    <t>3720 PASAJES TERRESTRES</t>
  </si>
  <si>
    <t>3730 PASAJES MARÍTIMOS, LACUSTRES Y FLUVIALES</t>
  </si>
  <si>
    <t>3750 VIÁTICOS EN EL PAÍS</t>
  </si>
  <si>
    <t>3760 VIÁTICOS EN EL EXTRANJERO</t>
  </si>
  <si>
    <t>3780 SERVICIOS INTEGRALES DE TRASLADO Y VIÁTICOS</t>
  </si>
  <si>
    <t>3790 OTROS SERVICIOS DE TRASLADO Y HOSPEDAJE</t>
  </si>
  <si>
    <t>3800 SERVICIOS OFICIALES</t>
  </si>
  <si>
    <t>3810 GASTOS DE CEREMONIAL</t>
  </si>
  <si>
    <t>3820 GASTOS DE ORDEN SOCIAL Y CULTURAL</t>
  </si>
  <si>
    <t>3830 CONGRESOS Y CONVENCIONES</t>
  </si>
  <si>
    <t>3840 EXPOSICIONES</t>
  </si>
  <si>
    <t>3850 GASTOS DE REPRESENTACIÓN</t>
  </si>
  <si>
    <t>3900 OTROS SERVICIOS GENERALES</t>
  </si>
  <si>
    <t>3910 SERVICIOS FUNERARIOS Y DE CEMENTERIOS</t>
  </si>
  <si>
    <t>3920 IMPUESTOS Y DERECHOS</t>
  </si>
  <si>
    <t>3930 IMPUESTOS Y DERECHOS DE IMPORTACIÓN</t>
  </si>
  <si>
    <t>3940 SENTENCIAS Y RESOLUCIONES POR AUTORIDAD COMPETENTE</t>
  </si>
  <si>
    <t>3950 PENAS, MULTAS, ACCESORIOS Y ACTUALIZACIONES</t>
  </si>
  <si>
    <t>3960 OTROS GASTOS POR RESPONSABILIDADES</t>
  </si>
  <si>
    <t>3980 IMPUESTOS SOBRE NÓMINAS Y OTROS QUE SE DERIVEN DE UNA RELACIÓN LABORAL</t>
  </si>
  <si>
    <t>3990 OTROS SERVICIOS GENERALES</t>
  </si>
  <si>
    <t>4000 TRANSFERENCIAS, ASIGNACIONES, SUBSIDIOS Y OTRAS AYUDAS</t>
  </si>
  <si>
    <t>4200 TRANSFERENCIAS AL RESTO DEL SECTOR PÚBLICO</t>
  </si>
  <si>
    <t>4250 TRANSFERENCIAS A FIDEICOMISOS DE ENTIDADES FEDERATIVAS Y MUNICIPIOS</t>
  </si>
  <si>
    <t>4300 SUBSIDIOS Y SUBVENCIONES</t>
  </si>
  <si>
    <t>4310 SUBSIDIOS A LA PRODUCCIÓN</t>
  </si>
  <si>
    <t>4330 SUBSIDIOS A LA INVERSIÓN</t>
  </si>
  <si>
    <t>4360 SUBSIDIOS A LA VIVIENDA</t>
  </si>
  <si>
    <t>4390 OTROS SUBSIDIOS</t>
  </si>
  <si>
    <t>4400 AYUDAS SOCIALES</t>
  </si>
  <si>
    <t>4410 AYUDAS SOCIALES A PERSONAS</t>
  </si>
  <si>
    <t>4420 BECAS Y OTRAS AYUDAS PARA PROGRAMAS DE CAPACITACIÓN</t>
  </si>
  <si>
    <t>4500 PENSIONES Y JUBILACIONES</t>
  </si>
  <si>
    <t>4510 PENSIONES</t>
  </si>
  <si>
    <t>4520 JUBILACIONES</t>
  </si>
  <si>
    <t>4800 DONATIVOS</t>
  </si>
  <si>
    <t>4810 DONATIVOS A INSTITUCIONES SIN FINES DE LUCRO</t>
  </si>
  <si>
    <t>5000 BIENES MUEBLES, INMUEBLES E INTANGIBLES</t>
  </si>
  <si>
    <t>5100 MOBILIARIO Y EQUIPO DE ADMINISTRACIÓN</t>
  </si>
  <si>
    <t>5110 MUEBLES DE OFICINA Y ESTANTERÍA</t>
  </si>
  <si>
    <t>5120 MUEBLES, EXCEPTO DE OFICINA Y ESTANTERÍA</t>
  </si>
  <si>
    <t>5130 BIENES ARTÍSTICOS, CULTURALES Y CIENTÍFICOS</t>
  </si>
  <si>
    <t>5150 EQUIPO DE CÓMPUTO Y DE TECNOLOGÍA DE LA INFORMACIÓN</t>
  </si>
  <si>
    <t>5190 OTROS MOBILIARIOS Y EQUIPOS DE ADMINISTRACIÓN</t>
  </si>
  <si>
    <t>5200 MOBILIARIO Y EQUIPO EDUCACIONAL Y RECREATIVO</t>
  </si>
  <si>
    <t>5210 EQUIPOS Y APARATOS AUDIOVISUALES</t>
  </si>
  <si>
    <t>5220 APARATOS DEPORTIVOS</t>
  </si>
  <si>
    <t>5230 CÁMARAS FOTOGRÁFICAS Y DE VIDEO</t>
  </si>
  <si>
    <t>5290 OTRO MOBILIARIO Y EQUIPO EDUCACIONAL Y RECREATIVO</t>
  </si>
  <si>
    <t>5300 EQUIPO E INSTRUMENTAL MÉDICO Y DE LABORATORIO</t>
  </si>
  <si>
    <t>5310 EQUIPO MÉDICO Y DE LABORATORIO</t>
  </si>
  <si>
    <t>5320 INSTRUMENTAL MÉDICO Y DE LABORATORIO</t>
  </si>
  <si>
    <t>5400 VEHÍCULOS Y EQUIPO DE TRANSPORTE</t>
  </si>
  <si>
    <t>5410 VEHÍCULOS Y EQUIPO TERRESTRE</t>
  </si>
  <si>
    <t>5490 OTROS EQUIPOS DE TRANSPORTE</t>
  </si>
  <si>
    <t>5600 MAQUINARIA, OTROS EQUIPOS Y HERRAMIENTAS</t>
  </si>
  <si>
    <t>5620 MAQUINARIA Y EQUIPO INDUSTRIAL</t>
  </si>
  <si>
    <t>5640 SISTEMAS DE AIRE ACONDICIONADO, CALEFACCIÓN Y DE REFRIGERACIÓN INDUSTRIAL Y COMERCIAL.</t>
  </si>
  <si>
    <t>5650 EQUIPO DE COMUNICACIÓN Y TELECOMUNICACIÓN</t>
  </si>
  <si>
    <t>5660 EQUIPOS DE GENERACIÓN ELÉCTRICA, APARATOS Y ACCESORIOS ELÉCTRICOS</t>
  </si>
  <si>
    <t>5670 HERRAMIENTAS Y MÁQUINAS-HERRAMIENTA</t>
  </si>
  <si>
    <t>5690 OTROS EQUIPOS</t>
  </si>
  <si>
    <t>5800 BIENES INMUEBLES</t>
  </si>
  <si>
    <t>5810 TERRENOS</t>
  </si>
  <si>
    <t>5900 ACTIVOS INTANGIBLES</t>
  </si>
  <si>
    <t>5910 SOFTWARE</t>
  </si>
  <si>
    <t>5970 LICENCIAS INFORMÁTICAS E INTELECTUALES</t>
  </si>
  <si>
    <t>6000 INVERSIÓN PÚBLICA</t>
  </si>
  <si>
    <t>6100 OBRA PÚBLICA EN BIENES DE DOMINIO PÚBLICO</t>
  </si>
  <si>
    <t>6110 EDIFICACIÓN HABITACIONAL</t>
  </si>
  <si>
    <t>6120 EDIFICACIÓN NO HABITACIONAL</t>
  </si>
  <si>
    <t>6140 DIVISIÓN DE TERRENOS Y CONSTRUCCIÓN DE OBRAS DE URBANIZACIÓN</t>
  </si>
  <si>
    <t>6150 CONSTRUCCIÓN DE VÍAS DE COMUNICACIÓN</t>
  </si>
  <si>
    <t>6170 INSTALACIONES Y EQUIPAMIENTO EN CONSTRUCCIONES</t>
  </si>
  <si>
    <t>6190 TRABAJOS DE ACABADOS EN EDIFICACIONES Y OTROS TRABAJOS ESPECIALIZADOS</t>
  </si>
  <si>
    <t>6200 OBRA PÚBLICA EN BIENES PROPIOS</t>
  </si>
  <si>
    <t>6210 EDIFICACIÓN HABITACIONAL</t>
  </si>
  <si>
    <t>6220 EDIFICACIÓN NO HABITACIONAL</t>
  </si>
  <si>
    <t>6240 DIVISIÓN DE TERRENOS Y CONSTRUCCIÓN DE OBRAS DE URBANIZACIÓN</t>
  </si>
  <si>
    <t>7000 INVERSIONES FINANCIERAS Y OTRAS PROVISIONES</t>
  </si>
  <si>
    <t>7400 CONCESIÓN DE PRÉSTAMOS</t>
  </si>
  <si>
    <t>7450 CONCESIÓN DE PRÉSTAMOS AL SECTOR PRIVADO CON FINES DE POLÍTICA ECONÓMICA</t>
  </si>
  <si>
    <t>7900 PROVISIONES PARA CONTINGENCIAS Y OTRAS EROGACIONES ESPECIALES</t>
  </si>
  <si>
    <t>7990 OTRAS EROGACIONES ESPECIALES</t>
  </si>
  <si>
    <t>6,318,949,816</t>
  </si>
  <si>
    <t>2,552,730,863</t>
  </si>
  <si>
    <t>374,541,889</t>
  </si>
  <si>
    <t>212,078,800</t>
  </si>
  <si>
    <t>162,463,089</t>
  </si>
  <si>
    <t>781,622,574</t>
  </si>
  <si>
    <t>100,765,200</t>
  </si>
  <si>
    <t>425,555,775</t>
  </si>
  <si>
    <t>20,869,327</t>
  </si>
  <si>
    <t>234,432,272</t>
  </si>
  <si>
    <t>582,747,560</t>
  </si>
  <si>
    <t>396,351,134</t>
  </si>
  <si>
    <t>67,014,448</t>
  </si>
  <si>
    <t>66,582,059</t>
  </si>
  <si>
    <t>52,799,919</t>
  </si>
  <si>
    <t>1,638,545,446</t>
  </si>
  <si>
    <t>46,909,894</t>
  </si>
  <si>
    <t>53,235,040</t>
  </si>
  <si>
    <t>8,255,246</t>
  </si>
  <si>
    <t>179,951,882</t>
  </si>
  <si>
    <t>3,840,000</t>
  </si>
  <si>
    <t>1,346,353,384</t>
  </si>
  <si>
    <t>144,610,962</t>
  </si>
  <si>
    <t>244,150,522</t>
  </si>
  <si>
    <t>2,289,192,685</t>
  </si>
  <si>
    <t>98,664,173</t>
  </si>
  <si>
    <t>29,753,718</t>
  </si>
  <si>
    <t>1,987,172</t>
  </si>
  <si>
    <t>1,200,000</t>
  </si>
  <si>
    <t>9,415,652</t>
  </si>
  <si>
    <t>1,168,986</t>
  </si>
  <si>
    <t>44,860,498</t>
  </si>
  <si>
    <t>8,046,310</t>
  </si>
  <si>
    <t>2,231,837</t>
  </si>
  <si>
    <t>467,203,036</t>
  </si>
  <si>
    <t>462,681,417</t>
  </si>
  <si>
    <t>146,325</t>
  </si>
  <si>
    <t>4,375,294</t>
  </si>
  <si>
    <t>24,269,149</t>
  </si>
  <si>
    <t>807,000</t>
  </si>
  <si>
    <t>78,750</t>
  </si>
  <si>
    <t>15,090,000</t>
  </si>
  <si>
    <t>1,474,750</t>
  </si>
  <si>
    <t>6,318,649</t>
  </si>
  <si>
    <t>500,000</t>
  </si>
  <si>
    <t>114,791,845</t>
  </si>
  <si>
    <t>48,871,228</t>
  </si>
  <si>
    <t>7,339,771</t>
  </si>
  <si>
    <t>573,895</t>
  </si>
  <si>
    <t>2,011,008</t>
  </si>
  <si>
    <t>751,817</t>
  </si>
  <si>
    <t>10,215,302</t>
  </si>
  <si>
    <t>7,124,866</t>
  </si>
  <si>
    <t>17,703,272</t>
  </si>
  <si>
    <t>20,200,686</t>
  </si>
  <si>
    <t>1,308,150,328</t>
  </si>
  <si>
    <t>44,317,976</t>
  </si>
  <si>
    <t>49,521,735</t>
  </si>
  <si>
    <t>735,806,818</t>
  </si>
  <si>
    <t>372,342,655</t>
  </si>
  <si>
    <t>103,333,430</t>
  </si>
  <si>
    <t>6,189</t>
  </si>
  <si>
    <t>2,821,525</t>
  </si>
  <si>
    <t>116,106,917</t>
  </si>
  <si>
    <t>47,601,286</t>
  </si>
  <si>
    <t>28,367,639</t>
  </si>
  <si>
    <t>8,031,667</t>
  </si>
  <si>
    <t>9,175,659</t>
  </si>
  <si>
    <t>379,681</t>
  </si>
  <si>
    <t>1,646,640</t>
  </si>
  <si>
    <t>112,405,951</t>
  </si>
  <si>
    <t>10,471,841</t>
  </si>
  <si>
    <t>26,985,704</t>
  </si>
  <si>
    <t>5,777,214</t>
  </si>
  <si>
    <t>24,379,102</t>
  </si>
  <si>
    <t>7,369,677</t>
  </si>
  <si>
    <t>15,114,454</t>
  </si>
  <si>
    <t>16,888,179</t>
  </si>
  <si>
    <t>5,419,780</t>
  </si>
  <si>
    <t>2,181,959,775</t>
  </si>
  <si>
    <t>385,872,707</t>
  </si>
  <si>
    <t>345,597,341</t>
  </si>
  <si>
    <t>1,693,676</t>
  </si>
  <si>
    <t>6,683,170</t>
  </si>
  <si>
    <t>13,733,191</t>
  </si>
  <si>
    <t>1,741,306</t>
  </si>
  <si>
    <t>3,051,858</t>
  </si>
  <si>
    <t>10,889,711</t>
  </si>
  <si>
    <t>2,482,454</t>
  </si>
  <si>
    <t>78,617,335</t>
  </si>
  <si>
    <t>17,414,672</t>
  </si>
  <si>
    <t>21,735,389</t>
  </si>
  <si>
    <t>10,302,240</t>
  </si>
  <si>
    <t>16,249,529</t>
  </si>
  <si>
    <t>4,355,628</t>
  </si>
  <si>
    <t>4,288,461</t>
  </si>
  <si>
    <t>4,271,416</t>
  </si>
  <si>
    <t>708,382,366</t>
  </si>
  <si>
    <t>64,578,981</t>
  </si>
  <si>
    <t>5,030,000</t>
  </si>
  <si>
    <t>57,193,633</t>
  </si>
  <si>
    <t>8,036,261</t>
  </si>
  <si>
    <t>6,116,300</t>
  </si>
  <si>
    <t>34,048,044</t>
  </si>
  <si>
    <t>201,000</t>
  </si>
  <si>
    <t>54,665,420</t>
  </si>
  <si>
    <t>478,512,727</t>
  </si>
  <si>
    <t>413,055,104</t>
  </si>
  <si>
    <t>182,372,346</t>
  </si>
  <si>
    <t>4,012,600</t>
  </si>
  <si>
    <t>2,097,540</t>
  </si>
  <si>
    <t>30,478,356</t>
  </si>
  <si>
    <t>228,000</t>
  </si>
  <si>
    <t>103,273,013</t>
  </si>
  <si>
    <t>90,593,249</t>
  </si>
  <si>
    <t>344,434,921</t>
  </si>
  <si>
    <t>61,758,502</t>
  </si>
  <si>
    <t>18,477,279</t>
  </si>
  <si>
    <t>9,652,942</t>
  </si>
  <si>
    <t>69,931,522</t>
  </si>
  <si>
    <t>26,965,283</t>
  </si>
  <si>
    <t>41,080,355</t>
  </si>
  <si>
    <t>91,386,607</t>
  </si>
  <si>
    <t>25,182,431</t>
  </si>
  <si>
    <t>33,546,028</t>
  </si>
  <si>
    <t>18,700,551</t>
  </si>
  <si>
    <t>6,150,053</t>
  </si>
  <si>
    <t>8,355,424</t>
  </si>
  <si>
    <t>40,000</t>
  </si>
  <si>
    <t>300,000</t>
  </si>
  <si>
    <t>54,893,158</t>
  </si>
  <si>
    <t>13,263,229</t>
  </si>
  <si>
    <t>4,431,792</t>
  </si>
  <si>
    <t>20,000</t>
  </si>
  <si>
    <t>35,354,439</t>
  </si>
  <si>
    <t>773,530</t>
  </si>
  <si>
    <t>188,505</t>
  </si>
  <si>
    <t>861,663</t>
  </si>
  <si>
    <t>62,775,257</t>
  </si>
  <si>
    <t>17,690,382</t>
  </si>
  <si>
    <t>13,133,753</t>
  </si>
  <si>
    <t>21,280,180</t>
  </si>
  <si>
    <t>10,639,442</t>
  </si>
  <si>
    <t>31,500</t>
  </si>
  <si>
    <t>100,382,899</t>
  </si>
  <si>
    <t>391,818</t>
  </si>
  <si>
    <t>19,284,415</t>
  </si>
  <si>
    <t>25,000</t>
  </si>
  <si>
    <t>1,304,400</t>
  </si>
  <si>
    <t>7,123,615</t>
  </si>
  <si>
    <t>161,210</t>
  </si>
  <si>
    <t>66,331,195</t>
  </si>
  <si>
    <t>5,761,246</t>
  </si>
  <si>
    <t>174,427,903</t>
  </si>
  <si>
    <t>1,000,000</t>
  </si>
  <si>
    <t>21,588,534</t>
  </si>
  <si>
    <t>2,015,000</t>
  </si>
  <si>
    <t>3,801,754</t>
  </si>
  <si>
    <t>14,550,000</t>
  </si>
  <si>
    <t>1,221,780</t>
  </si>
  <si>
    <t>125,279,369</t>
  </si>
  <si>
    <t>120,979,369</t>
  </si>
  <si>
    <t>4,300,000</t>
  </si>
  <si>
    <t>7,560,000</t>
  </si>
  <si>
    <t>3,780,000</t>
  </si>
  <si>
    <t>19,000,000</t>
  </si>
  <si>
    <t>125,909,427</t>
  </si>
  <si>
    <t>17,303,890</t>
  </si>
  <si>
    <t>3,396,964</t>
  </si>
  <si>
    <t>64,957</t>
  </si>
  <si>
    <t>100,000</t>
  </si>
  <si>
    <t>12,180,868</t>
  </si>
  <si>
    <t>1,561,101</t>
  </si>
  <si>
    <t>827,901</t>
  </si>
  <si>
    <t>365,000</t>
  </si>
  <si>
    <t>200,000</t>
  </si>
  <si>
    <t>182,901</t>
  </si>
  <si>
    <t>80,000</t>
  </si>
  <si>
    <t>49,876,356</t>
  </si>
  <si>
    <t>40,070,300</t>
  </si>
  <si>
    <t>9,806,056</t>
  </si>
  <si>
    <t>4,651,000</t>
  </si>
  <si>
    <t>4,225,000</t>
  </si>
  <si>
    <t>426,000</t>
  </si>
  <si>
    <t>19,343,280</t>
  </si>
  <si>
    <t>6,181,531</t>
  </si>
  <si>
    <t>3,578,915</t>
  </si>
  <si>
    <t>927,139</t>
  </si>
  <si>
    <t>5,779,645</t>
  </si>
  <si>
    <t>2,233,450</t>
  </si>
  <si>
    <t>642,600</t>
  </si>
  <si>
    <t>32,105,000</t>
  </si>
  <si>
    <t>1,802,000</t>
  </si>
  <si>
    <t>1,176,000</t>
  </si>
  <si>
    <t>626,000</t>
  </si>
  <si>
    <t>564,666,279</t>
  </si>
  <si>
    <t>539,286,911</t>
  </si>
  <si>
    <t>392,367,965</t>
  </si>
  <si>
    <t>29,409,264</t>
  </si>
  <si>
    <t>50,600,872</t>
  </si>
  <si>
    <t>48,850,000</t>
  </si>
  <si>
    <t>16,368,092</t>
  </si>
  <si>
    <t>1,690,718</t>
  </si>
  <si>
    <t>25,379,368</t>
  </si>
  <si>
    <t>12,000,000</t>
  </si>
  <si>
    <t>12,379,368</t>
  </si>
  <si>
    <t>17,010,412</t>
  </si>
  <si>
    <t>3,532,750</t>
  </si>
  <si>
    <t>13,477,662</t>
  </si>
  <si>
    <t/>
  </si>
  <si>
    <t>1,145,952</t>
  </si>
  <si>
    <t>1,017,067</t>
  </si>
  <si>
    <t>128,885</t>
  </si>
  <si>
    <t>97,387</t>
  </si>
  <si>
    <t>804,597</t>
  </si>
  <si>
    <t>335,100</t>
  </si>
  <si>
    <t>67,020</t>
  </si>
  <si>
    <t>335,457</t>
  </si>
  <si>
    <t>67,377</t>
  </si>
  <si>
    <t>374,832</t>
  </si>
  <si>
    <t>20,754,461</t>
  </si>
  <si>
    <t>13,103,378</t>
  </si>
  <si>
    <t>2,399,224</t>
  </si>
  <si>
    <t>13,404</t>
  </si>
  <si>
    <t>2,153,980</t>
  </si>
  <si>
    <t>231,840</t>
  </si>
  <si>
    <t>3,060,586</t>
  </si>
  <si>
    <t>2,608,250</t>
  </si>
  <si>
    <t>452,336</t>
  </si>
  <si>
    <t>1,177,019</t>
  </si>
  <si>
    <t>368,099</t>
  </si>
  <si>
    <t>808,920</t>
  </si>
  <si>
    <t>880,909</t>
  </si>
  <si>
    <t>133,345</t>
  </si>
  <si>
    <t>814,200</t>
  </si>
  <si>
    <t>371,200</t>
  </si>
  <si>
    <t>125,200</t>
  </si>
  <si>
    <t>168,000</t>
  </si>
  <si>
    <t>18,000</t>
  </si>
  <si>
    <t>60,000</t>
  </si>
  <si>
    <t>48,000</t>
  </si>
  <si>
    <t>7,300</t>
  </si>
  <si>
    <t>1,500</t>
  </si>
  <si>
    <t>1,800</t>
  </si>
  <si>
    <t>2,000</t>
  </si>
  <si>
    <t>2,200</t>
  </si>
  <si>
    <t>1,200</t>
  </si>
  <si>
    <t>1,000</t>
  </si>
  <si>
    <t>364,800</t>
  </si>
  <si>
    <t>20,700</t>
  </si>
  <si>
    <t>7,200</t>
  </si>
  <si>
    <t>4,500</t>
  </si>
  <si>
    <t>3,000</t>
  </si>
  <si>
    <t>6,000</t>
  </si>
  <si>
    <t>4,007,825</t>
  </si>
  <si>
    <t>371,500</t>
  </si>
  <si>
    <t>137,500</t>
  </si>
  <si>
    <t>24,000</t>
  </si>
  <si>
    <t>156,000</t>
  </si>
  <si>
    <t>1,596,000</t>
  </si>
  <si>
    <t>816,000</t>
  </si>
  <si>
    <t>780,000</t>
  </si>
  <si>
    <t>1,026,500</t>
  </si>
  <si>
    <t>490,000</t>
  </si>
  <si>
    <t>12,500</t>
  </si>
  <si>
    <t>312,000</t>
  </si>
  <si>
    <t>12,000</t>
  </si>
  <si>
    <t>180,000</t>
  </si>
  <si>
    <t>40,800</t>
  </si>
  <si>
    <t>4,800</t>
  </si>
  <si>
    <t>30,000</t>
  </si>
  <si>
    <t>13,000</t>
  </si>
  <si>
    <t>702,025</t>
  </si>
  <si>
    <t>1,451,748</t>
  </si>
  <si>
    <t>262,000</t>
  </si>
  <si>
    <t>75,000</t>
  </si>
  <si>
    <t>15,000</t>
  </si>
  <si>
    <t>10,000</t>
  </si>
  <si>
    <t>120,000</t>
  </si>
  <si>
    <t>57,000</t>
  </si>
  <si>
    <t>35,000</t>
  </si>
  <si>
    <t>692,729</t>
  </si>
  <si>
    <t>12,600</t>
  </si>
  <si>
    <t>9,600</t>
  </si>
  <si>
    <t>415,560</t>
  </si>
  <si>
    <t>247,040</t>
  </si>
  <si>
    <t>83,520</t>
  </si>
  <si>
    <t>70,000</t>
  </si>
  <si>
    <t>135,000</t>
  </si>
  <si>
    <t>58,069</t>
  </si>
  <si>
    <t>155,742</t>
  </si>
  <si>
    <t>130,000</t>
  </si>
  <si>
    <t>50,000</t>
  </si>
  <si>
    <t>555,431,511</t>
  </si>
  <si>
    <t>288,567,395</t>
  </si>
  <si>
    <t>15,971,532</t>
  </si>
  <si>
    <t>112,815,232</t>
  </si>
  <si>
    <t>59,643,692</t>
  </si>
  <si>
    <t>50,521,814</t>
  </si>
  <si>
    <t>2,649,726</t>
  </si>
  <si>
    <t>46,409,510</t>
  </si>
  <si>
    <t>36,613,742</t>
  </si>
  <si>
    <t>9,795,768</t>
  </si>
  <si>
    <t>65,000,281</t>
  </si>
  <si>
    <t>6,439,519</t>
  </si>
  <si>
    <t>50,675,017</t>
  </si>
  <si>
    <t>7,885,745</t>
  </si>
  <si>
    <t>16,188,288</t>
  </si>
  <si>
    <t>10,479,273</t>
  </si>
  <si>
    <t>27,460,000</t>
  </si>
  <si>
    <t>9,890,000</t>
  </si>
  <si>
    <t>3,500,000</t>
  </si>
  <si>
    <t>2,000,000</t>
  </si>
  <si>
    <t>240,000</t>
  </si>
  <si>
    <t>2,150,000</t>
  </si>
  <si>
    <t>4,900,000</t>
  </si>
  <si>
    <t>1,500,000</t>
  </si>
  <si>
    <t>600,000</t>
  </si>
  <si>
    <t>3,000,000</t>
  </si>
  <si>
    <t>6,200,000</t>
  </si>
  <si>
    <t>4,700,000</t>
  </si>
  <si>
    <t>1,370,000</t>
  </si>
  <si>
    <t>220,000</t>
  </si>
  <si>
    <t>1,150,000</t>
  </si>
  <si>
    <t>36,246,462</t>
  </si>
  <si>
    <t>9,830,000</t>
  </si>
  <si>
    <t>8,000,000</t>
  </si>
  <si>
    <t>150,000</t>
  </si>
  <si>
    <t>3,400,000</t>
  </si>
  <si>
    <t>1,900,000</t>
  </si>
  <si>
    <t>3,672,980</t>
  </si>
  <si>
    <t>572,980</t>
  </si>
  <si>
    <t>350,000</t>
  </si>
  <si>
    <t>5,263,903</t>
  </si>
  <si>
    <t>763,903</t>
  </si>
  <si>
    <t>1,180,000</t>
  </si>
  <si>
    <t>750,000</t>
  </si>
  <si>
    <t>2,650,721</t>
  </si>
  <si>
    <t>9,148,858</t>
  </si>
  <si>
    <t>800,000</t>
  </si>
  <si>
    <t>2,100,000</t>
  </si>
  <si>
    <t>1,400,000</t>
  </si>
  <si>
    <t>400,000</t>
  </si>
  <si>
    <t>134,571,886</t>
  </si>
  <si>
    <t>52,661,693</t>
  </si>
  <si>
    <t>15,323,301</t>
  </si>
  <si>
    <t>21,603,117</t>
  </si>
  <si>
    <t>6,845,661</t>
  </si>
  <si>
    <t>9,405,699</t>
  </si>
  <si>
    <t>5,351,757</t>
  </si>
  <si>
    <t>12,269,451</t>
  </si>
  <si>
    <t>7,176,406</t>
  </si>
  <si>
    <t>1,623,425</t>
  </si>
  <si>
    <t>2,751,523</t>
  </si>
  <si>
    <t>718,097</t>
  </si>
  <si>
    <t>20,391,679</t>
  </si>
  <si>
    <t>578,776</t>
  </si>
  <si>
    <t>2,706,998</t>
  </si>
  <si>
    <t>10,510,563</t>
  </si>
  <si>
    <t>3,504,000</t>
  </si>
  <si>
    <t>3,091,342</t>
  </si>
  <si>
    <t>7,374,626</t>
  </si>
  <si>
    <t>4,948,019</t>
  </si>
  <si>
    <t>6,764,188</t>
  </si>
  <si>
    <t>3,419,764</t>
  </si>
  <si>
    <t>673,820</t>
  </si>
  <si>
    <t>263,868</t>
  </si>
  <si>
    <t>175,456</t>
  </si>
  <si>
    <t>522,100</t>
  </si>
  <si>
    <t>1,784,520</t>
  </si>
  <si>
    <t>758,300</t>
  </si>
  <si>
    <t>897,100</t>
  </si>
  <si>
    <t>325,800</t>
  </si>
  <si>
    <t>218,000</t>
  </si>
  <si>
    <t>26,100</t>
  </si>
  <si>
    <t>327,200</t>
  </si>
  <si>
    <t>4,084</t>
  </si>
  <si>
    <t>1,424,800</t>
  </si>
  <si>
    <t>260,140</t>
  </si>
  <si>
    <t>5,750</t>
  </si>
  <si>
    <t>185,000</t>
  </si>
  <si>
    <t>69,390</t>
  </si>
  <si>
    <t>15,875,449</t>
  </si>
  <si>
    <t>2,808,536</t>
  </si>
  <si>
    <t>2,124,360</t>
  </si>
  <si>
    <t>34,716</t>
  </si>
  <si>
    <t>300,260</t>
  </si>
  <si>
    <t>322,800</t>
  </si>
  <si>
    <t>26,400</t>
  </si>
  <si>
    <t>955,002</t>
  </si>
  <si>
    <t>523,392</t>
  </si>
  <si>
    <t>181,470</t>
  </si>
  <si>
    <t>250,140</t>
  </si>
  <si>
    <t>6,470,056</t>
  </si>
  <si>
    <t>474,795</t>
  </si>
  <si>
    <t>2,704,801</t>
  </si>
  <si>
    <t>335,000</t>
  </si>
  <si>
    <t>111,700</t>
  </si>
  <si>
    <t>2,843,760</t>
  </si>
  <si>
    <t>1,307,639</t>
  </si>
  <si>
    <t>3,256,360</t>
  </si>
  <si>
    <t>52,000</t>
  </si>
  <si>
    <t>2,996,160</t>
  </si>
  <si>
    <t>208,200</t>
  </si>
  <si>
    <t>211,000</t>
  </si>
  <si>
    <t>8,600</t>
  </si>
  <si>
    <t>202,400</t>
  </si>
  <si>
    <t>65,900</t>
  </si>
  <si>
    <t>800,956</t>
  </si>
  <si>
    <t>92,886,114</t>
  </si>
  <si>
    <t>43,522,966</t>
  </si>
  <si>
    <t>22,935,104</t>
  </si>
  <si>
    <t>10,226,237</t>
  </si>
  <si>
    <t>10,986,868</t>
  </si>
  <si>
    <t>1,721,999</t>
  </si>
  <si>
    <t>18,677,249</t>
  </si>
  <si>
    <t>13,524,959</t>
  </si>
  <si>
    <t>2,721,021</t>
  </si>
  <si>
    <t>1,191,954</t>
  </si>
  <si>
    <t>1,239,315</t>
  </si>
  <si>
    <t>4,107,586</t>
  </si>
  <si>
    <t>742,809</t>
  </si>
  <si>
    <t>1,990,312</t>
  </si>
  <si>
    <t>1,374,465</t>
  </si>
  <si>
    <t>3,643,209</t>
  </si>
  <si>
    <t>3,790,485</t>
  </si>
  <si>
    <t>1,943,405</t>
  </si>
  <si>
    <t>557,154</t>
  </si>
  <si>
    <t>49,358</t>
  </si>
  <si>
    <t>221,857</t>
  </si>
  <si>
    <t>1,115,036</t>
  </si>
  <si>
    <t>109,276</t>
  </si>
  <si>
    <t>481,750</t>
  </si>
  <si>
    <t>8,182</t>
  </si>
  <si>
    <t>194,516</t>
  </si>
  <si>
    <t>18,078</t>
  </si>
  <si>
    <t>41,264</t>
  </si>
  <si>
    <t>219,710</t>
  </si>
  <si>
    <t>28,600</t>
  </si>
  <si>
    <t>609,350</t>
  </si>
  <si>
    <t>304,442</t>
  </si>
  <si>
    <t>135,944</t>
  </si>
  <si>
    <t>168,498</t>
  </si>
  <si>
    <t>313,662</t>
  </si>
  <si>
    <t>24,263</t>
  </si>
  <si>
    <t>147,469</t>
  </si>
  <si>
    <t>36,414</t>
  </si>
  <si>
    <t>43,295</t>
  </si>
  <si>
    <t>43,943</t>
  </si>
  <si>
    <t>18,278</t>
  </si>
  <si>
    <t>14,639,865</t>
  </si>
  <si>
    <t>2,275,738</t>
  </si>
  <si>
    <t>1,882,045</t>
  </si>
  <si>
    <t>154,788</t>
  </si>
  <si>
    <t>226,098</t>
  </si>
  <si>
    <t>12,807</t>
  </si>
  <si>
    <t>495,671</t>
  </si>
  <si>
    <t>256,771</t>
  </si>
  <si>
    <t>48,077</t>
  </si>
  <si>
    <t>10,823</t>
  </si>
  <si>
    <t>1,433,121</t>
  </si>
  <si>
    <t>865,740</t>
  </si>
  <si>
    <t>291,000</t>
  </si>
  <si>
    <t>276,381</t>
  </si>
  <si>
    <t>148,823</t>
  </si>
  <si>
    <t>92,031</t>
  </si>
  <si>
    <t>55,800</t>
  </si>
  <si>
    <t>6,717,219</t>
  </si>
  <si>
    <t>2,063,270</t>
  </si>
  <si>
    <t>1,791,993</t>
  </si>
  <si>
    <t>599,975</t>
  </si>
  <si>
    <t>738,549</t>
  </si>
  <si>
    <t>631,519</t>
  </si>
  <si>
    <t>708,977</t>
  </si>
  <si>
    <t>182,936</t>
  </si>
  <si>
    <t>85,503</t>
  </si>
  <si>
    <t>54,255</t>
  </si>
  <si>
    <t>31,248</t>
  </si>
  <si>
    <t>1,958,296</t>
  </si>
  <si>
    <t>1,505,596</t>
  </si>
  <si>
    <t>452,700</t>
  </si>
  <si>
    <t>348,831</t>
  </si>
  <si>
    <t>1,176,663</t>
  </si>
  <si>
    <t>8,680</t>
  </si>
  <si>
    <t>1,167,983</t>
  </si>
  <si>
    <t>16,005,218</t>
  </si>
  <si>
    <t>8,943,021</t>
  </si>
  <si>
    <t>1,734,684</t>
  </si>
  <si>
    <t>1,723,427</t>
  </si>
  <si>
    <t>52,776</t>
  </si>
  <si>
    <t>1,471,775</t>
  </si>
  <si>
    <t>198,876</t>
  </si>
  <si>
    <t>1,699,524</t>
  </si>
  <si>
    <t>1,390,806</t>
  </si>
  <si>
    <t>308,718</t>
  </si>
  <si>
    <t>892,267</t>
  </si>
  <si>
    <t>378,667</t>
  </si>
  <si>
    <t>513,600</t>
  </si>
  <si>
    <t>571,333</t>
  </si>
  <si>
    <t>440,962</t>
  </si>
  <si>
    <t>2,002,998</t>
  </si>
  <si>
    <t>566,000</t>
  </si>
  <si>
    <t>44,000</t>
  </si>
  <si>
    <t>152,000</t>
  </si>
  <si>
    <t>146,000</t>
  </si>
  <si>
    <t>18,500</t>
  </si>
  <si>
    <t>8,000</t>
  </si>
  <si>
    <t>893,498</t>
  </si>
  <si>
    <t>243,000</t>
  </si>
  <si>
    <t>34,000</t>
  </si>
  <si>
    <t>132,000</t>
  </si>
  <si>
    <t>23,000</t>
  </si>
  <si>
    <t>4,322,234</t>
  </si>
  <si>
    <t>5,000</t>
  </si>
  <si>
    <t>354,500</t>
  </si>
  <si>
    <t>67,000</t>
  </si>
  <si>
    <t>274,000</t>
  </si>
  <si>
    <t>13,500</t>
  </si>
  <si>
    <t>2,168,200</t>
  </si>
  <si>
    <t>1,367,240</t>
  </si>
  <si>
    <t>575,960</t>
  </si>
  <si>
    <t>147,000</t>
  </si>
  <si>
    <t>897,502</t>
  </si>
  <si>
    <t>121,800</t>
  </si>
  <si>
    <t>231,702</t>
  </si>
  <si>
    <t>322,000</t>
  </si>
  <si>
    <t>22,000</t>
  </si>
  <si>
    <t>150,500</t>
  </si>
  <si>
    <t>64,000</t>
  </si>
  <si>
    <t>32,500</t>
  </si>
  <si>
    <t>584,532</t>
  </si>
  <si>
    <t>9,297</t>
  </si>
  <si>
    <t>569,235</t>
  </si>
  <si>
    <t>1,086,000</t>
  </si>
  <si>
    <t>86,000</t>
  </si>
  <si>
    <t>29,311,842</t>
  </si>
  <si>
    <t>20,350,374</t>
  </si>
  <si>
    <t>3,557,533</t>
  </si>
  <si>
    <t>147,360</t>
  </si>
  <si>
    <t>3,353,173</t>
  </si>
  <si>
    <t>4,020,709</t>
  </si>
  <si>
    <t>3,318,204</t>
  </si>
  <si>
    <t>702,505</t>
  </si>
  <si>
    <t>1,292,026</t>
  </si>
  <si>
    <t>91,200</t>
  </si>
  <si>
    <t>279,300</t>
  </si>
  <si>
    <t>153,000</t>
  </si>
  <si>
    <t>12,300</t>
  </si>
  <si>
    <t>96,000</t>
  </si>
  <si>
    <t>139,000</t>
  </si>
  <si>
    <t>112,000</t>
  </si>
  <si>
    <t>27,000</t>
  </si>
  <si>
    <t>26,000</t>
  </si>
  <si>
    <t>4,000</t>
  </si>
  <si>
    <t>41,000</t>
  </si>
  <si>
    <t>154,700</t>
  </si>
  <si>
    <t>3,700</t>
  </si>
  <si>
    <t>31,000</t>
  </si>
  <si>
    <t>58,000</t>
  </si>
  <si>
    <t>5,800,683</t>
  </si>
  <si>
    <t>403,400</t>
  </si>
  <si>
    <t>72,000</t>
  </si>
  <si>
    <t>285,000</t>
  </si>
  <si>
    <t>231,623</t>
  </si>
  <si>
    <t>47,423</t>
  </si>
  <si>
    <t>33,000</t>
  </si>
  <si>
    <t>2,152,756</t>
  </si>
  <si>
    <t>250,000</t>
  </si>
  <si>
    <t>1,197</t>
  </si>
  <si>
    <t>1,838,559</t>
  </si>
  <si>
    <t>466,226</t>
  </si>
  <si>
    <t>392,000</t>
  </si>
  <si>
    <t>44,226</t>
  </si>
  <si>
    <t>297,421</t>
  </si>
  <si>
    <t>39,000</t>
  </si>
  <si>
    <t>74,400</t>
  </si>
  <si>
    <t>11,021</t>
  </si>
  <si>
    <t>16,000</t>
  </si>
  <si>
    <t>735,000</t>
  </si>
  <si>
    <t>420,000</t>
  </si>
  <si>
    <t>47,000</t>
  </si>
  <si>
    <t>455,000</t>
  </si>
  <si>
    <t>1,012,257</t>
  </si>
  <si>
    <t>1,004,257</t>
  </si>
  <si>
    <t>190,000</t>
  </si>
  <si>
    <t>90,000</t>
  </si>
  <si>
    <t>15,776,088</t>
  </si>
  <si>
    <t>9,317,569</t>
  </si>
  <si>
    <t>384,000</t>
  </si>
  <si>
    <t>1,531,661</t>
  </si>
  <si>
    <t>2,441,080</t>
  </si>
  <si>
    <t>865,324</t>
  </si>
  <si>
    <t>557,828</t>
  </si>
  <si>
    <t>696,280</t>
  </si>
  <si>
    <t>321,648</t>
  </si>
  <si>
    <t>1,467,166</t>
  </si>
  <si>
    <t>724,450</t>
  </si>
  <si>
    <t>742,716</t>
  </si>
  <si>
    <t>634,612</t>
  </si>
  <si>
    <t>2,694,296</t>
  </si>
  <si>
    <t>1,211,414</t>
  </si>
  <si>
    <t>161,214</t>
  </si>
  <si>
    <t>60,250</t>
  </si>
  <si>
    <t>6,500</t>
  </si>
  <si>
    <t>983,450</t>
  </si>
  <si>
    <t>527,978</t>
  </si>
  <si>
    <t>521,478</t>
  </si>
  <si>
    <t>411,854</t>
  </si>
  <si>
    <t>211,290</t>
  </si>
  <si>
    <t>10,900</t>
  </si>
  <si>
    <t>78,664</t>
  </si>
  <si>
    <t>111,000</t>
  </si>
  <si>
    <t>256,000</t>
  </si>
  <si>
    <t>145,000</t>
  </si>
  <si>
    <t>130,050</t>
  </si>
  <si>
    <t>10,350</t>
  </si>
  <si>
    <t>17,500</t>
  </si>
  <si>
    <t>33,989,318</t>
  </si>
  <si>
    <t>6,847,202</t>
  </si>
  <si>
    <t>6,404,362</t>
  </si>
  <si>
    <t>68,400</t>
  </si>
  <si>
    <t>67,440</t>
  </si>
  <si>
    <t>7,000</t>
  </si>
  <si>
    <t>2,731,464</t>
  </si>
  <si>
    <t>765,600</t>
  </si>
  <si>
    <t>36,000</t>
  </si>
  <si>
    <t>1,206,500</t>
  </si>
  <si>
    <t>723,364</t>
  </si>
  <si>
    <t>5,515,665</t>
  </si>
  <si>
    <t>446,000</t>
  </si>
  <si>
    <t>122,000</t>
  </si>
  <si>
    <t>41,326</t>
  </si>
  <si>
    <t>229,000</t>
  </si>
  <si>
    <t>1,618,641</t>
  </si>
  <si>
    <t>3,058,698</t>
  </si>
  <si>
    <t>5,716,985</t>
  </si>
  <si>
    <t>476,200</t>
  </si>
  <si>
    <t>4,740,785</t>
  </si>
  <si>
    <t>6,378,381</t>
  </si>
  <si>
    <t>224,581</t>
  </si>
  <si>
    <t>3,698,158</t>
  </si>
  <si>
    <t>1,888,642</t>
  </si>
  <si>
    <t>330,000</t>
  </si>
  <si>
    <t>4,020,000</t>
  </si>
  <si>
    <t>2,365,000</t>
  </si>
  <si>
    <t>460,000</t>
  </si>
  <si>
    <t>1,195,000</t>
  </si>
  <si>
    <t>2,255,000</t>
  </si>
  <si>
    <t>527,500</t>
  </si>
  <si>
    <t>1,727,500</t>
  </si>
  <si>
    <t>523,621</t>
  </si>
  <si>
    <t>521,621</t>
  </si>
  <si>
    <t>294,384</t>
  </si>
  <si>
    <t>164,384</t>
  </si>
  <si>
    <t>4,384</t>
  </si>
  <si>
    <t>160,000</t>
  </si>
  <si>
    <t>13,500,000</t>
  </si>
  <si>
    <t>6,000,000</t>
  </si>
  <si>
    <t>7,500,000</t>
  </si>
  <si>
    <t>20,080,000</t>
  </si>
  <si>
    <t>8,080,000</t>
  </si>
  <si>
    <t>42,500,000</t>
  </si>
  <si>
    <t>16,500,000</t>
  </si>
  <si>
    <t>9,500,000</t>
  </si>
  <si>
    <t>3,103,698</t>
  </si>
  <si>
    <t>2,050,746</t>
  </si>
  <si>
    <t>339,294</t>
  </si>
  <si>
    <t>2,184</t>
  </si>
  <si>
    <t>337,110</t>
  </si>
  <si>
    <t>368,058</t>
  </si>
  <si>
    <t>297,266</t>
  </si>
  <si>
    <t>70,792</t>
  </si>
  <si>
    <t>249,024</t>
  </si>
  <si>
    <t>210,504</t>
  </si>
  <si>
    <t>38,520</t>
  </si>
  <si>
    <t>96,576</t>
  </si>
  <si>
    <t>102,375</t>
  </si>
  <si>
    <t>23,625</t>
  </si>
  <si>
    <t>21,000</t>
  </si>
  <si>
    <t>2,625</t>
  </si>
  <si>
    <t>179,068,732</t>
  </si>
  <si>
    <t>8,190</t>
  </si>
  <si>
    <t>159,651</t>
  </si>
  <si>
    <t>178,755,145</t>
  </si>
  <si>
    <t>177,505,145</t>
  </si>
  <si>
    <t>1,250,000</t>
  </si>
  <si>
    <t>24,150</t>
  </si>
  <si>
    <t>108,996</t>
  </si>
  <si>
    <t>11,250,000</t>
  </si>
  <si>
    <t>7,750,000</t>
  </si>
  <si>
    <t>7,027,023</t>
  </si>
  <si>
    <t>3,875,636</t>
  </si>
  <si>
    <t>895,108</t>
  </si>
  <si>
    <t>649,102</t>
  </si>
  <si>
    <t>12,012</t>
  </si>
  <si>
    <t>637,090</t>
  </si>
  <si>
    <t>990,617</t>
  </si>
  <si>
    <t>389,428</t>
  </si>
  <si>
    <t>221,271</t>
  </si>
  <si>
    <t>274,798</t>
  </si>
  <si>
    <t>105,120</t>
  </si>
  <si>
    <t>390,264</t>
  </si>
  <si>
    <t>179,760</t>
  </si>
  <si>
    <t>226,296</t>
  </si>
  <si>
    <t>984,190</t>
  </si>
  <si>
    <t>266,000</t>
  </si>
  <si>
    <t>106,000</t>
  </si>
  <si>
    <t>109,600</t>
  </si>
  <si>
    <t>159,460</t>
  </si>
  <si>
    <t>22,587</t>
  </si>
  <si>
    <t>11,587</t>
  </si>
  <si>
    <t>11,000</t>
  </si>
  <si>
    <t>332,543</t>
  </si>
  <si>
    <t>27,073</t>
  </si>
  <si>
    <t>53,310</t>
  </si>
  <si>
    <t>42,160</t>
  </si>
  <si>
    <t>8,614,788</t>
  </si>
  <si>
    <t>3,009,000</t>
  </si>
  <si>
    <t>9,000</t>
  </si>
  <si>
    <t>303,000</t>
  </si>
  <si>
    <t>29,000</t>
  </si>
  <si>
    <t>1,809,400</t>
  </si>
  <si>
    <t>470,000</t>
  </si>
  <si>
    <t>210,400</t>
  </si>
  <si>
    <t>1,080,000</t>
  </si>
  <si>
    <t>1,060,000</t>
  </si>
  <si>
    <t>360,000</t>
  </si>
  <si>
    <t>700,000</t>
  </si>
  <si>
    <t>1,935,155</t>
  </si>
  <si>
    <t>54,087</t>
  </si>
  <si>
    <t>751,068</t>
  </si>
  <si>
    <t>145,800</t>
  </si>
  <si>
    <t>66,800</t>
  </si>
  <si>
    <t>79,000</t>
  </si>
  <si>
    <t>292,433</t>
  </si>
  <si>
    <t>239,823</t>
  </si>
  <si>
    <t>52,610</t>
  </si>
  <si>
    <t>34,057,808</t>
  </si>
  <si>
    <t>1,372,595</t>
  </si>
  <si>
    <t>31,992,772</t>
  </si>
  <si>
    <t>228,910</t>
  </si>
  <si>
    <t>3,276</t>
  </si>
  <si>
    <t>225,634</t>
  </si>
  <si>
    <t>254,585</t>
  </si>
  <si>
    <t>207,202</t>
  </si>
  <si>
    <t>47,383</t>
  </si>
  <si>
    <t>156,044</t>
  </si>
  <si>
    <t>52,902</t>
  </si>
  <si>
    <t>7,236,487</t>
  </si>
  <si>
    <t>470,508</t>
  </si>
  <si>
    <t>181,908</t>
  </si>
  <si>
    <t>36,600</t>
  </si>
  <si>
    <t>252,000</t>
  </si>
  <si>
    <t>16,200</t>
  </si>
  <si>
    <t>5,783,779</t>
  </si>
  <si>
    <t>2,975,779</t>
  </si>
  <si>
    <t>1,776,000</t>
  </si>
  <si>
    <t>1,020,000</t>
  </si>
  <si>
    <t>786,000</t>
  </si>
  <si>
    <t>14,400</t>
  </si>
  <si>
    <t>21,600</t>
  </si>
  <si>
    <t>2,834,508</t>
  </si>
  <si>
    <t>1,813,200</t>
  </si>
  <si>
    <t>1,740,000</t>
  </si>
  <si>
    <t>44,400</t>
  </si>
  <si>
    <t>10,800</t>
  </si>
  <si>
    <t>36,306</t>
  </si>
  <si>
    <t>257,202</t>
  </si>
  <si>
    <t>211,602</t>
  </si>
  <si>
    <t>15,600</t>
  </si>
  <si>
    <t>35,400</t>
  </si>
  <si>
    <t>11,400</t>
  </si>
  <si>
    <t>680,400</t>
  </si>
  <si>
    <t>80,400</t>
  </si>
  <si>
    <t>192,000</t>
  </si>
  <si>
    <t>37,540,615</t>
  </si>
  <si>
    <t>1,241,126</t>
  </si>
  <si>
    <t>35,653,952</t>
  </si>
  <si>
    <t>204,020</t>
  </si>
  <si>
    <t>235,644</t>
  </si>
  <si>
    <t>192,800</t>
  </si>
  <si>
    <t>42,844</t>
  </si>
  <si>
    <t>138,641</t>
  </si>
  <si>
    <t>67,232</t>
  </si>
  <si>
    <t>9,229,743</t>
  </si>
  <si>
    <t>328,000</t>
  </si>
  <si>
    <t>114,000</t>
  </si>
  <si>
    <t>204,000</t>
  </si>
  <si>
    <t>373,800</t>
  </si>
  <si>
    <t>372,000</t>
  </si>
  <si>
    <t>7,436,000</t>
  </si>
  <si>
    <t>4,340,000</t>
  </si>
  <si>
    <t>2,160,000</t>
  </si>
  <si>
    <t>864,000</t>
  </si>
  <si>
    <t>624,600</t>
  </si>
  <si>
    <t>375,343</t>
  </si>
  <si>
    <t>88,000</t>
  </si>
  <si>
    <t>194,343</t>
  </si>
  <si>
    <t>4,454,060</t>
  </si>
  <si>
    <t>2,438,660</t>
  </si>
  <si>
    <t>2,328,000</t>
  </si>
  <si>
    <t>10,500</t>
  </si>
  <si>
    <t>3,360</t>
  </si>
  <si>
    <t>349,500</t>
  </si>
  <si>
    <t>40,900</t>
  </si>
  <si>
    <t>29,500</t>
  </si>
  <si>
    <t>1,193,000</t>
  </si>
  <si>
    <t>215,000</t>
  </si>
  <si>
    <t>108,000</t>
  </si>
  <si>
    <t>324,000</t>
  </si>
  <si>
    <t>264,000</t>
  </si>
  <si>
    <t>282,000</t>
  </si>
  <si>
    <t>749,494</t>
  </si>
  <si>
    <t>349,494</t>
  </si>
  <si>
    <t>149,494</t>
  </si>
  <si>
    <t>65,033,678</t>
  </si>
  <si>
    <t>45,297,248</t>
  </si>
  <si>
    <t>6,939,636</t>
  </si>
  <si>
    <t>377,544</t>
  </si>
  <si>
    <t>6,562,092</t>
  </si>
  <si>
    <t>7,170,848</t>
  </si>
  <si>
    <t>5,882,024</t>
  </si>
  <si>
    <t>1,288,824</t>
  </si>
  <si>
    <t>2,189,524</t>
  </si>
  <si>
    <t>404,764</t>
  </si>
  <si>
    <t>1,784,760</t>
  </si>
  <si>
    <t>2,645,646</t>
  </si>
  <si>
    <t>790,776</t>
  </si>
  <si>
    <t>4,243,981</t>
  </si>
  <si>
    <t>489,062</t>
  </si>
  <si>
    <t>210,868</t>
  </si>
  <si>
    <t>17,214</t>
  </si>
  <si>
    <t>260,980</t>
  </si>
  <si>
    <t>445,797</t>
  </si>
  <si>
    <t>434,997</t>
  </si>
  <si>
    <t>38,700</t>
  </si>
  <si>
    <t>1,620</t>
  </si>
  <si>
    <t>19,080</t>
  </si>
  <si>
    <t>2,908,108</t>
  </si>
  <si>
    <t>401,745</t>
  </si>
  <si>
    <t>1,080</t>
  </si>
  <si>
    <t>850,000</t>
  </si>
  <si>
    <t>1,329,953</t>
  </si>
  <si>
    <t>325,330</t>
  </si>
  <si>
    <t>322,174</t>
  </si>
  <si>
    <t>8,640</t>
  </si>
  <si>
    <t>3,600</t>
  </si>
  <si>
    <t>5,400</t>
  </si>
  <si>
    <t>5,319,959</t>
  </si>
  <si>
    <t>1,912,498</t>
  </si>
  <si>
    <t>1,800,000</t>
  </si>
  <si>
    <t>33,197</t>
  </si>
  <si>
    <t>8,001</t>
  </si>
  <si>
    <t>71,300</t>
  </si>
  <si>
    <t>159,657</t>
  </si>
  <si>
    <t>157,657</t>
  </si>
  <si>
    <t>1,110,558</t>
  </si>
  <si>
    <t>260,000</t>
  </si>
  <si>
    <t>212,548</t>
  </si>
  <si>
    <t>611,010</t>
  </si>
  <si>
    <t>35,100</t>
  </si>
  <si>
    <t>18,900</t>
  </si>
  <si>
    <t>2,007,604</t>
  </si>
  <si>
    <t>48,600</t>
  </si>
  <si>
    <t>81,000</t>
  </si>
  <si>
    <t>586,498</t>
  </si>
  <si>
    <t>20,406</t>
  </si>
  <si>
    <t>450,000</t>
  </si>
  <si>
    <t>552,400</t>
  </si>
  <si>
    <t>88,700</t>
  </si>
  <si>
    <t>89,142</t>
  </si>
  <si>
    <t>92,253</t>
  </si>
  <si>
    <t>54,000</t>
  </si>
  <si>
    <t>38,253</t>
  </si>
  <si>
    <t>9,759,708</t>
  </si>
  <si>
    <t>6,182,863</t>
  </si>
  <si>
    <t>569,542</t>
  </si>
  <si>
    <t>1,273,753</t>
  </si>
  <si>
    <t>12,664</t>
  </si>
  <si>
    <t>1,246,089</t>
  </si>
  <si>
    <t>860,901</t>
  </si>
  <si>
    <t>725,407</t>
  </si>
  <si>
    <t>135,494</t>
  </si>
  <si>
    <t>783,747</t>
  </si>
  <si>
    <t>88,902</t>
  </si>
  <si>
    <t>781,165</t>
  </si>
  <si>
    <t>403,433</t>
  </si>
  <si>
    <t>151,840</t>
  </si>
  <si>
    <t>10,460</t>
  </si>
  <si>
    <t>26,892</t>
  </si>
  <si>
    <t>22,276</t>
  </si>
  <si>
    <t>75,690</t>
  </si>
  <si>
    <t>115,438</t>
  </si>
  <si>
    <t>80,982</t>
  </si>
  <si>
    <t>77,844</t>
  </si>
  <si>
    <t>3,138</t>
  </si>
  <si>
    <t>14,619</t>
  </si>
  <si>
    <t>1,255</t>
  </si>
  <si>
    <t>8,092</t>
  </si>
  <si>
    <t>5,272</t>
  </si>
  <si>
    <t>254,600</t>
  </si>
  <si>
    <t>27,531</t>
  </si>
  <si>
    <t>4,393</t>
  </si>
  <si>
    <t>1,466,265</t>
  </si>
  <si>
    <t>315,880</t>
  </si>
  <si>
    <t>161,290</t>
  </si>
  <si>
    <t>55,690</t>
  </si>
  <si>
    <t>23,584</t>
  </si>
  <si>
    <t>2,400</t>
  </si>
  <si>
    <t>58,456</t>
  </si>
  <si>
    <t>14,460</t>
  </si>
  <si>
    <t>91,129</t>
  </si>
  <si>
    <t>65,021</t>
  </si>
  <si>
    <t>26,108</t>
  </si>
  <si>
    <t>404,054</t>
  </si>
  <si>
    <t>178,826</t>
  </si>
  <si>
    <t>171,882</t>
  </si>
  <si>
    <t>6,276</t>
  </si>
  <si>
    <t>47,070</t>
  </si>
  <si>
    <t>42,635</t>
  </si>
  <si>
    <t>32,635</t>
  </si>
  <si>
    <t>220,300</t>
  </si>
  <si>
    <t>77,690</t>
  </si>
  <si>
    <t>42,121</t>
  </si>
  <si>
    <t>39,807</t>
  </si>
  <si>
    <t>25,368</t>
  </si>
  <si>
    <t>35,314</t>
  </si>
  <si>
    <t>2,510</t>
  </si>
  <si>
    <t>71,696</t>
  </si>
  <si>
    <t>30,255</t>
  </si>
  <si>
    <t>9,855</t>
  </si>
  <si>
    <t>31,586</t>
  </si>
  <si>
    <t>318,061</t>
  </si>
  <si>
    <t>3,766</t>
  </si>
  <si>
    <t>4,184</t>
  </si>
  <si>
    <t>310,111</t>
  </si>
  <si>
    <t>122,335</t>
  </si>
  <si>
    <t>21,652</t>
  </si>
  <si>
    <t>35,726</t>
  </si>
  <si>
    <t>61,061,745</t>
  </si>
  <si>
    <t>20,485,379</t>
  </si>
  <si>
    <t>1,155,480</t>
  </si>
  <si>
    <t>10,396,274</t>
  </si>
  <si>
    <t>1,439,277</t>
  </si>
  <si>
    <t>3,443,972</t>
  </si>
  <si>
    <t>5,513,025</t>
  </si>
  <si>
    <t>7,084,884</t>
  </si>
  <si>
    <t>3,662,880</t>
  </si>
  <si>
    <t>1,218,000</t>
  </si>
  <si>
    <t>646,116</t>
  </si>
  <si>
    <t>1,557,888</t>
  </si>
  <si>
    <t>20,567,396</t>
  </si>
  <si>
    <t>79,144</t>
  </si>
  <si>
    <t>47,182</t>
  </si>
  <si>
    <t>17,941,459</t>
  </si>
  <si>
    <t>2,499,611</t>
  </si>
  <si>
    <t>1,372,332</t>
  </si>
  <si>
    <t>5,268,906</t>
  </si>
  <si>
    <t>1,032,066</t>
  </si>
  <si>
    <t>367,425</t>
  </si>
  <si>
    <t>203,241</t>
  </si>
  <si>
    <t>91,800</t>
  </si>
  <si>
    <t>369,600</t>
  </si>
  <si>
    <t>213,000</t>
  </si>
  <si>
    <t>552,000</t>
  </si>
  <si>
    <t>270,000</t>
  </si>
  <si>
    <t>2,560,000</t>
  </si>
  <si>
    <t>308,240</t>
  </si>
  <si>
    <t>38,240</t>
  </si>
  <si>
    <t>294,000</t>
  </si>
  <si>
    <t>21,711,410</t>
  </si>
  <si>
    <t>1,158,110</t>
  </si>
  <si>
    <t>942,000</t>
  </si>
  <si>
    <t>28,200</t>
  </si>
  <si>
    <t>162,710</t>
  </si>
  <si>
    <t>25,200</t>
  </si>
  <si>
    <t>6,406,800</t>
  </si>
  <si>
    <t>4,627,200</t>
  </si>
  <si>
    <t>429,600</t>
  </si>
  <si>
    <t>1,320,000</t>
  </si>
  <si>
    <t>10,392,810</t>
  </si>
  <si>
    <t>9,350,400</t>
  </si>
  <si>
    <t>280,326</t>
  </si>
  <si>
    <t>79,584</t>
  </si>
  <si>
    <t>320,500</t>
  </si>
  <si>
    <t>362,000</t>
  </si>
  <si>
    <t>424,803</t>
  </si>
  <si>
    <t>27,240</t>
  </si>
  <si>
    <t>359,163</t>
  </si>
  <si>
    <t>38,400</t>
  </si>
  <si>
    <t>2,109,600</t>
  </si>
  <si>
    <t>888,000</t>
  </si>
  <si>
    <t>234,000</t>
  </si>
  <si>
    <t>375,600</t>
  </si>
  <si>
    <t>318,000</t>
  </si>
  <si>
    <t>990,000</t>
  </si>
  <si>
    <t>78,000</t>
  </si>
  <si>
    <t>151,287</t>
  </si>
  <si>
    <t>149,400</t>
  </si>
  <si>
    <t>1,887</t>
  </si>
  <si>
    <t>27,992,089</t>
  </si>
  <si>
    <t>876,748</t>
  </si>
  <si>
    <t>756,748</t>
  </si>
  <si>
    <t>264,900</t>
  </si>
  <si>
    <t>280,000</t>
  </si>
  <si>
    <t>211,848</t>
  </si>
  <si>
    <t>98,475,766</t>
  </si>
  <si>
    <t>55,034,999</t>
  </si>
  <si>
    <t>16,235,360</t>
  </si>
  <si>
    <t>864,852</t>
  </si>
  <si>
    <t>9,297,236</t>
  </si>
  <si>
    <t>2,424,718</t>
  </si>
  <si>
    <t>3,648,554</t>
  </si>
  <si>
    <t>14,725,948</t>
  </si>
  <si>
    <t>12,879,536</t>
  </si>
  <si>
    <t>1,846,412</t>
  </si>
  <si>
    <t>6,842,477</t>
  </si>
  <si>
    <t>2,437,037</t>
  </si>
  <si>
    <t>4,405,440</t>
  </si>
  <si>
    <t>4,909,982</t>
  </si>
  <si>
    <t>727,000</t>
  </si>
  <si>
    <t>34,002,888</t>
  </si>
  <si>
    <t>1,189,963</t>
  </si>
  <si>
    <t>381,280</t>
  </si>
  <si>
    <t>379,783</t>
  </si>
  <si>
    <t>428,696</t>
  </si>
  <si>
    <t>877,942</t>
  </si>
  <si>
    <t>848,609</t>
  </si>
  <si>
    <t>29,333</t>
  </si>
  <si>
    <t>16,162,951</t>
  </si>
  <si>
    <t>115,462</t>
  </si>
  <si>
    <t>3,271,487</t>
  </si>
  <si>
    <t>4,666</t>
  </si>
  <si>
    <t>1,920,788</t>
  </si>
  <si>
    <t>518,493</t>
  </si>
  <si>
    <t>378,063</t>
  </si>
  <si>
    <t>3,000,912</t>
  </si>
  <si>
    <t>217,370</t>
  </si>
  <si>
    <t>6,735,710</t>
  </si>
  <si>
    <t>315,092</t>
  </si>
  <si>
    <t>204,555</t>
  </si>
  <si>
    <t>38,055</t>
  </si>
  <si>
    <t>53,717</t>
  </si>
  <si>
    <t>10,708</t>
  </si>
  <si>
    <t>1,115</t>
  </si>
  <si>
    <t>12,095,169</t>
  </si>
  <si>
    <t>744,950</t>
  </si>
  <si>
    <t>703,385</t>
  </si>
  <si>
    <t>20,276</t>
  </si>
  <si>
    <t>21,289</t>
  </si>
  <si>
    <t>2,616,821</t>
  </si>
  <si>
    <t>263,282</t>
  </si>
  <si>
    <t>51,199</t>
  </si>
  <si>
    <t>89,430</t>
  </si>
  <si>
    <t>2,059,742</t>
  </si>
  <si>
    <t>12,126</t>
  </si>
  <si>
    <t>141,042</t>
  </si>
  <si>
    <t>49,931,740</t>
  </si>
  <si>
    <t>27,588,871</t>
  </si>
  <si>
    <t>27,077,772</t>
  </si>
  <si>
    <t>178,337</t>
  </si>
  <si>
    <t>80,865</t>
  </si>
  <si>
    <t>220,417</t>
  </si>
  <si>
    <t>26,046</t>
  </si>
  <si>
    <t>5,434</t>
  </si>
  <si>
    <t>3,499,230</t>
  </si>
  <si>
    <t>1,158,205</t>
  </si>
  <si>
    <t>2,336,940</t>
  </si>
  <si>
    <t>3,674</t>
  </si>
  <si>
    <t>3,282,893</t>
  </si>
  <si>
    <t>928,437</t>
  </si>
  <si>
    <t>3,038</t>
  </si>
  <si>
    <t>124,387</t>
  </si>
  <si>
    <t>815,174</t>
  </si>
  <si>
    <t>1,411,857</t>
  </si>
  <si>
    <t>1,479,837</t>
  </si>
  <si>
    <t>114,194</t>
  </si>
  <si>
    <t>1,365,643</t>
  </si>
  <si>
    <t>8,156,049</t>
  </si>
  <si>
    <t>834,015</t>
  </si>
  <si>
    <t>1,530</t>
  </si>
  <si>
    <t>2,154</t>
  </si>
  <si>
    <t>2,124,015</t>
  </si>
  <si>
    <t>1,327,650</t>
  </si>
  <si>
    <t>246,685</t>
  </si>
  <si>
    <t>3,620,000</t>
  </si>
  <si>
    <t>212,796</t>
  </si>
  <si>
    <t>102,983</t>
  </si>
  <si>
    <t>46,983</t>
  </si>
  <si>
    <t>62,830</t>
  </si>
  <si>
    <t>41,382</t>
  </si>
  <si>
    <t>5,670,682</t>
  </si>
  <si>
    <t>18,387</t>
  </si>
  <si>
    <t>3,264,730</t>
  </si>
  <si>
    <t>2,386,849</t>
  </si>
  <si>
    <t>100,580,240</t>
  </si>
  <si>
    <t>88,200,872</t>
  </si>
  <si>
    <t>42,850,872</t>
  </si>
  <si>
    <t>45,350,000</t>
  </si>
  <si>
    <t>16,114,863</t>
  </si>
  <si>
    <t>10,825,621</t>
  </si>
  <si>
    <t>1,991,618</t>
  </si>
  <si>
    <t>33,432</t>
  </si>
  <si>
    <t>1,773,084</t>
  </si>
  <si>
    <t>185,102</t>
  </si>
  <si>
    <t>1,714,453</t>
  </si>
  <si>
    <t>1,663,571</t>
  </si>
  <si>
    <t>50,882</t>
  </si>
  <si>
    <t>1,060,102</t>
  </si>
  <si>
    <t>798,022</t>
  </si>
  <si>
    <t>262,080</t>
  </si>
  <si>
    <t>471,569</t>
  </si>
  <si>
    <t>51,500</t>
  </si>
  <si>
    <t>13,740,000</t>
  </si>
  <si>
    <t>960,000</t>
  </si>
  <si>
    <t>1,380,000</t>
  </si>
  <si>
    <t>10,370,000</t>
  </si>
  <si>
    <t>5,000,000</t>
  </si>
  <si>
    <t>5,170,000</t>
  </si>
  <si>
    <t>17,650,718</t>
  </si>
  <si>
    <t>3,026,000</t>
  </si>
  <si>
    <t>2,006,000</t>
  </si>
  <si>
    <t>1,270,000</t>
  </si>
  <si>
    <t>415,000</t>
  </si>
  <si>
    <t>820,000</t>
  </si>
  <si>
    <t>10,270,149</t>
  </si>
  <si>
    <t>2,282,590</t>
  </si>
  <si>
    <t>6,275,559</t>
  </si>
  <si>
    <t>1,712,000</t>
  </si>
  <si>
    <t>617,540</t>
  </si>
  <si>
    <t>406,540</t>
  </si>
  <si>
    <t>1,040,000</t>
  </si>
  <si>
    <t>278,976</t>
  </si>
  <si>
    <t>320,000</t>
  </si>
  <si>
    <t>564,053</t>
  </si>
  <si>
    <t>170,000</t>
  </si>
  <si>
    <t>11,077,662</t>
  </si>
  <si>
    <t>84,072,439</t>
  </si>
  <si>
    <t>50,297,340</t>
  </si>
  <si>
    <t>2,203,338</t>
  </si>
  <si>
    <t>10,726,388</t>
  </si>
  <si>
    <t>621,960</t>
  </si>
  <si>
    <t>8,344,974</t>
  </si>
  <si>
    <t>1,759,454</t>
  </si>
  <si>
    <t>10,237,430</t>
  </si>
  <si>
    <t>8,501,138</t>
  </si>
  <si>
    <t>1,736,292</t>
  </si>
  <si>
    <t>4,782,660</t>
  </si>
  <si>
    <t>1,059,060</t>
  </si>
  <si>
    <t>3,723,600</t>
  </si>
  <si>
    <t>3,141,315</t>
  </si>
  <si>
    <t>2,683,968</t>
  </si>
  <si>
    <t>2,513,610</t>
  </si>
  <si>
    <t>708,210</t>
  </si>
  <si>
    <t>254,000</t>
  </si>
  <si>
    <t>424,210</t>
  </si>
  <si>
    <t>8,400</t>
  </si>
  <si>
    <t>37,000</t>
  </si>
  <si>
    <t>154,000</t>
  </si>
  <si>
    <t>10,209,847</t>
  </si>
  <si>
    <t>2,403,600</t>
  </si>
  <si>
    <t>1,656,000</t>
  </si>
  <si>
    <t>19,800</t>
  </si>
  <si>
    <t>558,000</t>
  </si>
  <si>
    <t>22,800</t>
  </si>
  <si>
    <t>2,112,400</t>
  </si>
  <si>
    <t>1,100,000</t>
  </si>
  <si>
    <t>268,400</t>
  </si>
  <si>
    <t>744,000</t>
  </si>
  <si>
    <t>430,000</t>
  </si>
  <si>
    <t>1,443,170</t>
  </si>
  <si>
    <t>231,170</t>
  </si>
  <si>
    <t>972,000</t>
  </si>
  <si>
    <t>244,000</t>
  </si>
  <si>
    <t>194,000</t>
  </si>
  <si>
    <t>2,936,677</t>
  </si>
  <si>
    <t>95,091,343</t>
  </si>
  <si>
    <t>50,440,638</t>
  </si>
  <si>
    <t>2,370,242</t>
  </si>
  <si>
    <t>7,516,897</t>
  </si>
  <si>
    <t>616,344</t>
  </si>
  <si>
    <t>6,731,353</t>
  </si>
  <si>
    <t>169,200</t>
  </si>
  <si>
    <t>14,802,451</t>
  </si>
  <si>
    <t>6,386,308</t>
  </si>
  <si>
    <t>2,960,049</t>
  </si>
  <si>
    <t>3,714,855</t>
  </si>
  <si>
    <t>1,741,239</t>
  </si>
  <si>
    <t>12,487,626</t>
  </si>
  <si>
    <t>6,167,516</t>
  </si>
  <si>
    <t>1,555,800</t>
  </si>
  <si>
    <t>4,188,310</t>
  </si>
  <si>
    <t>336,000</t>
  </si>
  <si>
    <t>4,205,367</t>
  </si>
  <si>
    <t>3,268,122</t>
  </si>
  <si>
    <t>22,208,950</t>
  </si>
  <si>
    <t>4,084,350</t>
  </si>
  <si>
    <t>929,250</t>
  </si>
  <si>
    <t>1,312,500</t>
  </si>
  <si>
    <t>630,000</t>
  </si>
  <si>
    <t>1,253,700</t>
  </si>
  <si>
    <t>1,197,000</t>
  </si>
  <si>
    <t>56,700</t>
  </si>
  <si>
    <t>1,669,500</t>
  </si>
  <si>
    <t>50,400</t>
  </si>
  <si>
    <t>75,600</t>
  </si>
  <si>
    <t>126,000</t>
  </si>
  <si>
    <t>63,000</t>
  </si>
  <si>
    <t>1,260,000</t>
  </si>
  <si>
    <t>44,100</t>
  </si>
  <si>
    <t>11,706,700</t>
  </si>
  <si>
    <t>800,100</t>
  </si>
  <si>
    <t>724,500</t>
  </si>
  <si>
    <t>2,637,900</t>
  </si>
  <si>
    <t>150,400</t>
  </si>
  <si>
    <t>137,800</t>
  </si>
  <si>
    <t>112,600</t>
  </si>
  <si>
    <t>1,378,000</t>
  </si>
  <si>
    <t>318,900</t>
  </si>
  <si>
    <t>74,737,226</t>
  </si>
  <si>
    <t>5,671,501</t>
  </si>
  <si>
    <t>4,647,501</t>
  </si>
  <si>
    <t>520,000</t>
  </si>
  <si>
    <t>378,000</t>
  </si>
  <si>
    <t>6,264,200</t>
  </si>
  <si>
    <t>2,975,000</t>
  </si>
  <si>
    <t>1,791,500</t>
  </si>
  <si>
    <t>94,500</t>
  </si>
  <si>
    <t>1,126,000</t>
  </si>
  <si>
    <t>34,401,546</t>
  </si>
  <si>
    <t>9,687,400</t>
  </si>
  <si>
    <t>4,160,000</t>
  </si>
  <si>
    <t>7,491,536</t>
  </si>
  <si>
    <t>1,894,910</t>
  </si>
  <si>
    <t>3,890,000</t>
  </si>
  <si>
    <t>5,092,500</t>
  </si>
  <si>
    <t>1,975,800</t>
  </si>
  <si>
    <t>1,581,000</t>
  </si>
  <si>
    <t>105,000</t>
  </si>
  <si>
    <t>138,600</t>
  </si>
  <si>
    <t>10,583,677</t>
  </si>
  <si>
    <t>4,150,000</t>
  </si>
  <si>
    <t>357,500</t>
  </si>
  <si>
    <t>563,000</t>
  </si>
  <si>
    <t>3,675,000</t>
  </si>
  <si>
    <t>510,000</t>
  </si>
  <si>
    <t>1,002,177</t>
  </si>
  <si>
    <t>326,000</t>
  </si>
  <si>
    <t>617,956</t>
  </si>
  <si>
    <t>2,569,000</t>
  </si>
  <si>
    <t>1,965,000</t>
  </si>
  <si>
    <t>121,000</t>
  </si>
  <si>
    <t>2,423,800</t>
  </si>
  <si>
    <t>37,800</t>
  </si>
  <si>
    <t>1,472,500</t>
  </si>
  <si>
    <t>10,229,746</t>
  </si>
  <si>
    <t>156,818</t>
  </si>
  <si>
    <t>4,612,000</t>
  </si>
  <si>
    <t>3,187,428</t>
  </si>
  <si>
    <t>383,500</t>
  </si>
  <si>
    <t>43,469,100</t>
  </si>
  <si>
    <t>2,782,000</t>
  </si>
  <si>
    <t>757,500</t>
  </si>
  <si>
    <t>1,930,000</t>
  </si>
  <si>
    <t>3,526,000</t>
  </si>
  <si>
    <t>3,100,000</t>
  </si>
  <si>
    <t>3,241,100</t>
  </si>
  <si>
    <t>1,315,000</t>
  </si>
  <si>
    <t>363,000</t>
  </si>
  <si>
    <t>557,500</t>
  </si>
  <si>
    <t>1,752,000</t>
  </si>
  <si>
    <t>320,400,334</t>
  </si>
  <si>
    <t>307,400,334</t>
  </si>
  <si>
    <t>13,000,000</t>
  </si>
  <si>
    <t>107,940,633</t>
  </si>
  <si>
    <t>51,875,973</t>
  </si>
  <si>
    <t>22,448,564</t>
  </si>
  <si>
    <t>12,869,353</t>
  </si>
  <si>
    <t>899,868</t>
  </si>
  <si>
    <t>8,947,305</t>
  </si>
  <si>
    <t>3,022,180</t>
  </si>
  <si>
    <t>11,269,702</t>
  </si>
  <si>
    <t>9,478,917</t>
  </si>
  <si>
    <t>1,790,785</t>
  </si>
  <si>
    <t>7,597,351</t>
  </si>
  <si>
    <t>1,459,639</t>
  </si>
  <si>
    <t>1,618,032</t>
  </si>
  <si>
    <t>4,519,680</t>
  </si>
  <si>
    <t>1,879,690</t>
  </si>
  <si>
    <t>29,794,991</t>
  </si>
  <si>
    <t>2,409,473</t>
  </si>
  <si>
    <t>279,896</t>
  </si>
  <si>
    <t>248,788</t>
  </si>
  <si>
    <t>1,880,289</t>
  </si>
  <si>
    <t>3,827,125</t>
  </si>
  <si>
    <t>3,825,125</t>
  </si>
  <si>
    <t>2,823,645</t>
  </si>
  <si>
    <t>1,338,497</t>
  </si>
  <si>
    <t>776,010</t>
  </si>
  <si>
    <t>687,138</t>
  </si>
  <si>
    <t>2,150,412</t>
  </si>
  <si>
    <t>1,668,112</t>
  </si>
  <si>
    <t>266,400</t>
  </si>
  <si>
    <t>215,900</t>
  </si>
  <si>
    <t>4,268,400</t>
  </si>
  <si>
    <t>14,310,436</t>
  </si>
  <si>
    <t>7,203,723</t>
  </si>
  <si>
    <t>7,106,713</t>
  </si>
  <si>
    <t>5,500</t>
  </si>
  <si>
    <t>66,899,655</t>
  </si>
  <si>
    <t>18,779,800</t>
  </si>
  <si>
    <t>17,950,000</t>
  </si>
  <si>
    <t>289,800</t>
  </si>
  <si>
    <t>475,200</t>
  </si>
  <si>
    <t>16,800</t>
  </si>
  <si>
    <t>1,955,259</t>
  </si>
  <si>
    <t>558,300</t>
  </si>
  <si>
    <t>1,011,259</t>
  </si>
  <si>
    <t>344,700</t>
  </si>
  <si>
    <t>13,875,968</t>
  </si>
  <si>
    <t>1,359,200</t>
  </si>
  <si>
    <t>3,200</t>
  </si>
  <si>
    <t>228,400</t>
  </si>
  <si>
    <t>5,601,636</t>
  </si>
  <si>
    <t>6,683,532</t>
  </si>
  <si>
    <t>851,308</t>
  </si>
  <si>
    <t>466,008</t>
  </si>
  <si>
    <t>185,300</t>
  </si>
  <si>
    <t>15,010,292</t>
  </si>
  <si>
    <t>10,720,000</t>
  </si>
  <si>
    <t>484,900</t>
  </si>
  <si>
    <t>1,440,000</t>
  </si>
  <si>
    <t>925,392</t>
  </si>
  <si>
    <t>14,876,964</t>
  </si>
  <si>
    <t>4,491,200</t>
  </si>
  <si>
    <t>1,355,000</t>
  </si>
  <si>
    <t>9,030,764</t>
  </si>
  <si>
    <t>805,521</t>
  </si>
  <si>
    <t>263,700</t>
  </si>
  <si>
    <t>541,821</t>
  </si>
  <si>
    <t>497,503</t>
  </si>
  <si>
    <t>496,003</t>
  </si>
  <si>
    <t>78,178,463</t>
  </si>
  <si>
    <t>73,878,463</t>
  </si>
  <si>
    <t>14,224,064</t>
  </si>
  <si>
    <t>9,047,842</t>
  </si>
  <si>
    <t>1,716,864</t>
  </si>
  <si>
    <t>73,596</t>
  </si>
  <si>
    <t>1,487,316</t>
  </si>
  <si>
    <t>155,952</t>
  </si>
  <si>
    <t>1,729,705</t>
  </si>
  <si>
    <t>1,417,369</t>
  </si>
  <si>
    <t>312,336</t>
  </si>
  <si>
    <t>1,068,285</t>
  </si>
  <si>
    <t>516,165</t>
  </si>
  <si>
    <t>552,120</t>
  </si>
  <si>
    <t>556,868</t>
  </si>
  <si>
    <t>104,500</t>
  </si>
  <si>
    <t>254,694</t>
  </si>
  <si>
    <t>122,494</t>
  </si>
  <si>
    <t>80,494</t>
  </si>
  <si>
    <t>27,600</t>
  </si>
  <si>
    <t>132,200</t>
  </si>
  <si>
    <t>5,907,631</t>
  </si>
  <si>
    <t>2,600,520</t>
  </si>
  <si>
    <t>93,000</t>
  </si>
  <si>
    <t>2,507,520</t>
  </si>
  <si>
    <t>64,888</t>
  </si>
  <si>
    <t>169,000</t>
  </si>
  <si>
    <t>1,117,900</t>
  </si>
  <si>
    <t>580,000</t>
  </si>
  <si>
    <t>112,200</t>
  </si>
  <si>
    <t>425,700</t>
  </si>
  <si>
    <t>1,008,575</t>
  </si>
  <si>
    <t>977,895</t>
  </si>
  <si>
    <t>30,680</t>
  </si>
  <si>
    <t>508,748</t>
  </si>
  <si>
    <t>496,748</t>
  </si>
  <si>
    <t>937,000</t>
  </si>
  <si>
    <t>47,710,246</t>
  </si>
  <si>
    <t>26,238,467</t>
  </si>
  <si>
    <t>10,355,134</t>
  </si>
  <si>
    <t>176,100</t>
  </si>
  <si>
    <t>4,810,807</t>
  </si>
  <si>
    <t>1,785,231</t>
  </si>
  <si>
    <t>3,582,996</t>
  </si>
  <si>
    <t>5,306,698</t>
  </si>
  <si>
    <t>4,400,932</t>
  </si>
  <si>
    <t>905,766</t>
  </si>
  <si>
    <t>3,090,102</t>
  </si>
  <si>
    <t>1,074,222</t>
  </si>
  <si>
    <t>2,015,880</t>
  </si>
  <si>
    <t>1,626,873</t>
  </si>
  <si>
    <t>1,092,972</t>
  </si>
  <si>
    <t>65,606,734</t>
  </si>
  <si>
    <t>660,000</t>
  </si>
  <si>
    <t>126,734</t>
  </si>
  <si>
    <t>50,000,000</t>
  </si>
  <si>
    <t>48,000,000</t>
  </si>
  <si>
    <t>2,780,000</t>
  </si>
  <si>
    <t>12,040,000</t>
  </si>
  <si>
    <t>17,929,599</t>
  </si>
  <si>
    <t>1,026,000</t>
  </si>
  <si>
    <t>216,000</t>
  </si>
  <si>
    <t>42,000</t>
  </si>
  <si>
    <t>890,000</t>
  </si>
  <si>
    <t>840,000</t>
  </si>
  <si>
    <t>1,584,000</t>
  </si>
  <si>
    <t>564,000</t>
  </si>
  <si>
    <t>12,318,000</t>
  </si>
  <si>
    <t>11,800,000</t>
  </si>
  <si>
    <t>1,687,599</t>
  </si>
  <si>
    <t>20,650,000</t>
  </si>
  <si>
    <t>54,357,038</t>
  </si>
  <si>
    <t>31,557,905</t>
  </si>
  <si>
    <t>8,447,781</t>
  </si>
  <si>
    <t>371,604</t>
  </si>
  <si>
    <t>5,289,976</t>
  </si>
  <si>
    <t>2,023,476</t>
  </si>
  <si>
    <t>762,725</t>
  </si>
  <si>
    <t>6,848,736</t>
  </si>
  <si>
    <t>5,759,341</t>
  </si>
  <si>
    <t>1,089,395</t>
  </si>
  <si>
    <t>4,363,584</t>
  </si>
  <si>
    <t>1,375,704</t>
  </si>
  <si>
    <t>933,480</t>
  </si>
  <si>
    <t>2,054,400</t>
  </si>
  <si>
    <t>1,866,226</t>
  </si>
  <si>
    <t>1,272,806</t>
  </si>
  <si>
    <t>4,490,693</t>
  </si>
  <si>
    <t>1,420,501</t>
  </si>
  <si>
    <t>452,000</t>
  </si>
  <si>
    <t>92,500</t>
  </si>
  <si>
    <t>577,001</t>
  </si>
  <si>
    <t>296,000</t>
  </si>
  <si>
    <t>97,800</t>
  </si>
  <si>
    <t>109,880</t>
  </si>
  <si>
    <t>54,880</t>
  </si>
  <si>
    <t>55,000</t>
  </si>
  <si>
    <t>2,465,420</t>
  </si>
  <si>
    <t>397,092</t>
  </si>
  <si>
    <t>46,000</t>
  </si>
  <si>
    <t>275,092</t>
  </si>
  <si>
    <t>9,601,596</t>
  </si>
  <si>
    <t>276,000</t>
  </si>
  <si>
    <t>999,238</t>
  </si>
  <si>
    <t>338,196</t>
  </si>
  <si>
    <t>540,466</t>
  </si>
  <si>
    <t>41,076</t>
  </si>
  <si>
    <t>79,500</t>
  </si>
  <si>
    <t>3,210,337</t>
  </si>
  <si>
    <t>2,923,262</t>
  </si>
  <si>
    <t>35,800</t>
  </si>
  <si>
    <t>53,300</t>
  </si>
  <si>
    <t>15,200</t>
  </si>
  <si>
    <t>162,000</t>
  </si>
  <si>
    <t>20,775</t>
  </si>
  <si>
    <t>343,000</t>
  </si>
  <si>
    <t>1,262,524</t>
  </si>
  <si>
    <t>340,200</t>
  </si>
  <si>
    <t>71,400</t>
  </si>
  <si>
    <t>147,924</t>
  </si>
  <si>
    <t>1,890,497</t>
  </si>
  <si>
    <t>5,071,733</t>
  </si>
  <si>
    <t>3,314,788</t>
  </si>
  <si>
    <t>550,357</t>
  </si>
  <si>
    <t>5,460</t>
  </si>
  <si>
    <t>544,897</t>
  </si>
  <si>
    <t>651,985</t>
  </si>
  <si>
    <t>537,558</t>
  </si>
  <si>
    <t>114,427</t>
  </si>
  <si>
    <t>285,580</t>
  </si>
  <si>
    <t>157,180</t>
  </si>
  <si>
    <t>128,400</t>
  </si>
  <si>
    <t>179,023</t>
  </si>
  <si>
    <t>127,088</t>
  </si>
  <si>
    <t>62,000</t>
  </si>
  <si>
    <t>13,088</t>
  </si>
  <si>
    <t>280,762</t>
  </si>
  <si>
    <t>14,000</t>
  </si>
  <si>
    <t>29,762</t>
  </si>
  <si>
    <t>6,200</t>
  </si>
  <si>
    <t>6,562</t>
  </si>
  <si>
    <t>32,000</t>
  </si>
  <si>
    <t>45,000</t>
  </si>
  <si>
    <t>20,155,063</t>
  </si>
  <si>
    <t>10,356,457</t>
  </si>
  <si>
    <t>3,408,839</t>
  </si>
  <si>
    <t>2,029,658</t>
  </si>
  <si>
    <t>41,016</t>
  </si>
  <si>
    <t>1,988,642</t>
  </si>
  <si>
    <t>2,725,038</t>
  </si>
  <si>
    <t>1,411,870</t>
  </si>
  <si>
    <t>585,502</t>
  </si>
  <si>
    <t>447,745</t>
  </si>
  <si>
    <t>279,921</t>
  </si>
  <si>
    <t>840,557</t>
  </si>
  <si>
    <t>776,014</t>
  </si>
  <si>
    <t>6,742,895</t>
  </si>
  <si>
    <t>1,060,782</t>
  </si>
  <si>
    <t>235,000</t>
  </si>
  <si>
    <t>441,600</t>
  </si>
  <si>
    <t>34,492</t>
  </si>
  <si>
    <t>9,010</t>
  </si>
  <si>
    <t>340,680</t>
  </si>
  <si>
    <t>1,796,664</t>
  </si>
  <si>
    <t>1,614,836</t>
  </si>
  <si>
    <t>35,503</t>
  </si>
  <si>
    <t>2,134,241</t>
  </si>
  <si>
    <t>17,768</t>
  </si>
  <si>
    <t>304,846</t>
  </si>
  <si>
    <t>376,272</t>
  </si>
  <si>
    <t>201,724</t>
  </si>
  <si>
    <t>491,978</t>
  </si>
  <si>
    <t>345,000</t>
  </si>
  <si>
    <t>396,653</t>
  </si>
  <si>
    <t>471,365</t>
  </si>
  <si>
    <t>276,863</t>
  </si>
  <si>
    <t>175,000</t>
  </si>
  <si>
    <t>13,588</t>
  </si>
  <si>
    <t>3,768</t>
  </si>
  <si>
    <t>2,146</t>
  </si>
  <si>
    <t>718,052</t>
  </si>
  <si>
    <t>250,848</t>
  </si>
  <si>
    <t>310,943</t>
  </si>
  <si>
    <t>201,933</t>
  </si>
  <si>
    <t>73,059</t>
  </si>
  <si>
    <t>10,871</t>
  </si>
  <si>
    <t>25,080</t>
  </si>
  <si>
    <t>67,157,926</t>
  </si>
  <si>
    <t>4,727,442</t>
  </si>
  <si>
    <t>4,629,191</t>
  </si>
  <si>
    <t>10,457</t>
  </si>
  <si>
    <t>87,794</t>
  </si>
  <si>
    <t>5,245,726</t>
  </si>
  <si>
    <t>657,579</t>
  </si>
  <si>
    <t>2,003,473</t>
  </si>
  <si>
    <t>120,198</t>
  </si>
  <si>
    <t>900,000</t>
  </si>
  <si>
    <t>14,476</t>
  </si>
  <si>
    <t>1,550,000</t>
  </si>
  <si>
    <t>48,338,477</t>
  </si>
  <si>
    <t>1,299,241</t>
  </si>
  <si>
    <t>550,000</t>
  </si>
  <si>
    <t>591,600</t>
  </si>
  <si>
    <t>104,100</t>
  </si>
  <si>
    <t>238,360</t>
  </si>
  <si>
    <t>351,750</t>
  </si>
  <si>
    <t>45,002,426</t>
  </si>
  <si>
    <t>660,828</t>
  </si>
  <si>
    <t>50,172</t>
  </si>
  <si>
    <t>310,656</t>
  </si>
  <si>
    <t>5,692,811</t>
  </si>
  <si>
    <t>1,310,080</t>
  </si>
  <si>
    <t>450,300</t>
  </si>
  <si>
    <t>41,812</t>
  </si>
  <si>
    <t>5,228</t>
  </si>
  <si>
    <t>257,263</t>
  </si>
  <si>
    <t>1,214,500</t>
  </si>
  <si>
    <t>1,912,716</t>
  </si>
  <si>
    <t>500,912</t>
  </si>
  <si>
    <t>125,424</t>
  </si>
  <si>
    <t>2,295,934</t>
  </si>
  <si>
    <t>1,433,492</t>
  </si>
  <si>
    <t>862,442</t>
  </si>
  <si>
    <t>71,284</t>
  </si>
  <si>
    <t>26,128</t>
  </si>
  <si>
    <t>37,632</t>
  </si>
  <si>
    <t>7,524</t>
  </si>
  <si>
    <t>84,530</t>
  </si>
  <si>
    <t>47,040</t>
  </si>
  <si>
    <t>37,490</t>
  </si>
  <si>
    <t>10,363,678</t>
  </si>
  <si>
    <t>5,529,505</t>
  </si>
  <si>
    <t>375,375</t>
  </si>
  <si>
    <t>144,984</t>
  </si>
  <si>
    <t>891,049</t>
  </si>
  <si>
    <t>1,312,765</t>
  </si>
  <si>
    <t>467,223</t>
  </si>
  <si>
    <t>845,542</t>
  </si>
  <si>
    <t>2,110,000</t>
  </si>
  <si>
    <t>1,575,647</t>
  </si>
  <si>
    <t>575,147</t>
  </si>
  <si>
    <t>255,000</t>
  </si>
  <si>
    <t>31,494</t>
  </si>
  <si>
    <t>164,000</t>
  </si>
  <si>
    <t>124,653</t>
  </si>
  <si>
    <t>490,500</t>
  </si>
  <si>
    <t>1,877,487</t>
  </si>
  <si>
    <t>1,090,992</t>
  </si>
  <si>
    <t>718,800</t>
  </si>
  <si>
    <t>19,152</t>
  </si>
  <si>
    <t>341,040</t>
  </si>
  <si>
    <t>68,512</t>
  </si>
  <si>
    <t>537,983</t>
  </si>
  <si>
    <t>36,200</t>
  </si>
  <si>
    <t>11,062,702</t>
  </si>
  <si>
    <t>3,905,642</t>
  </si>
  <si>
    <t>380,563</t>
  </si>
  <si>
    <t>1,290,863</t>
  </si>
  <si>
    <t>675,377</t>
  </si>
  <si>
    <t>615,486</t>
  </si>
  <si>
    <t>4,234,766</t>
  </si>
  <si>
    <t>929,937</t>
  </si>
  <si>
    <t>586,807</t>
  </si>
  <si>
    <t>343,130</t>
  </si>
  <si>
    <t>320,931</t>
  </si>
  <si>
    <t>1,070,831</t>
  </si>
  <si>
    <t>195,000</t>
  </si>
  <si>
    <t>65,000</t>
  </si>
  <si>
    <t>85,000</t>
  </si>
  <si>
    <t>7,831</t>
  </si>
  <si>
    <t>3,831</t>
  </si>
  <si>
    <t>483,000</t>
  </si>
  <si>
    <t>3,022,125</t>
  </si>
  <si>
    <t>251,000</t>
  </si>
  <si>
    <t>351,341</t>
  </si>
  <si>
    <t>270,208</t>
  </si>
  <si>
    <t>45,133</t>
  </si>
  <si>
    <t>376,443</t>
  </si>
  <si>
    <t>76,443</t>
  </si>
  <si>
    <t>140,000</t>
  </si>
  <si>
    <t>212,841</t>
  </si>
  <si>
    <t>1,490,500</t>
  </si>
  <si>
    <t>1,430,500</t>
  </si>
  <si>
    <t>11,432,093</t>
  </si>
  <si>
    <t>2,796,672</t>
  </si>
  <si>
    <t>5,509,186</t>
  </si>
  <si>
    <t>3,239,736</t>
  </si>
  <si>
    <t>2,269,450</t>
  </si>
  <si>
    <t>605,506</t>
  </si>
  <si>
    <t>840,906</t>
  </si>
  <si>
    <t>1,507,955</t>
  </si>
  <si>
    <t>559,539</t>
  </si>
  <si>
    <t>748,416</t>
  </si>
  <si>
    <t>171,868</t>
  </si>
  <si>
    <t>533,000</t>
  </si>
  <si>
    <t>22,500</t>
  </si>
  <si>
    <t>89,000</t>
  </si>
  <si>
    <t>16,900</t>
  </si>
  <si>
    <t>302,400</t>
  </si>
  <si>
    <t>53,500</t>
  </si>
  <si>
    <t>3,500</t>
  </si>
  <si>
    <t>9,500</t>
  </si>
  <si>
    <t>2,500</t>
  </si>
  <si>
    <t>1,900</t>
  </si>
  <si>
    <t>2,100</t>
  </si>
  <si>
    <t>3,792,093</t>
  </si>
  <si>
    <t>1,281,400</t>
  </si>
  <si>
    <t>1,190,000</t>
  </si>
  <si>
    <t>16,400</t>
  </si>
  <si>
    <t>30,800</t>
  </si>
  <si>
    <t>5,800</t>
  </si>
  <si>
    <t>515,053</t>
  </si>
  <si>
    <t>164,953</t>
  </si>
  <si>
    <t>215,600</t>
  </si>
  <si>
    <t>74,649</t>
  </si>
  <si>
    <t>4,649</t>
  </si>
  <si>
    <t>366,253</t>
  </si>
  <si>
    <t>98,000</t>
  </si>
  <si>
    <t>250,353</t>
  </si>
  <si>
    <t>1,523,938</t>
  </si>
  <si>
    <t>183,800</t>
  </si>
  <si>
    <t>1,340,138</t>
  </si>
  <si>
    <t>410,000</t>
  </si>
  <si>
    <t>4,000,000</t>
  </si>
  <si>
    <t>5,851,159</t>
  </si>
  <si>
    <t>2,957,443</t>
  </si>
  <si>
    <t>843,968</t>
  </si>
  <si>
    <t>40,963</t>
  </si>
  <si>
    <t>788,840</t>
  </si>
  <si>
    <t>14,165</t>
  </si>
  <si>
    <t>626,127</t>
  </si>
  <si>
    <t>1,423,621</t>
  </si>
  <si>
    <t>586,601</t>
  </si>
  <si>
    <t>379,700</t>
  </si>
  <si>
    <t>457,320</t>
  </si>
  <si>
    <t>1,158,600</t>
  </si>
  <si>
    <t>447,000</t>
  </si>
  <si>
    <t>95,000</t>
  </si>
  <si>
    <t>215,200</t>
  </si>
  <si>
    <t>210,000</t>
  </si>
  <si>
    <t>5,200</t>
  </si>
  <si>
    <t>82,600</t>
  </si>
  <si>
    <t>28,000</t>
  </si>
  <si>
    <t>5,600</t>
  </si>
  <si>
    <t>51,800</t>
  </si>
  <si>
    <t>118,000</t>
  </si>
  <si>
    <t>199,000</t>
  </si>
  <si>
    <t>73,000</t>
  </si>
  <si>
    <t>5,201,729</t>
  </si>
  <si>
    <t>548,000</t>
  </si>
  <si>
    <t>518,000</t>
  </si>
  <si>
    <t>1,845,020</t>
  </si>
  <si>
    <t>380,000</t>
  </si>
  <si>
    <t>828,520</t>
  </si>
  <si>
    <t>340,550</t>
  </si>
  <si>
    <t>49,050</t>
  </si>
  <si>
    <t>273,450</t>
  </si>
  <si>
    <t>8,450</t>
  </si>
  <si>
    <t>1,712,709</t>
  </si>
  <si>
    <t>1,552,709</t>
  </si>
  <si>
    <t>595,950</t>
  </si>
  <si>
    <t>230,000</t>
  </si>
  <si>
    <t>25,950</t>
  </si>
  <si>
    <t>22,729,163</t>
  </si>
  <si>
    <t>10,828,026</t>
  </si>
  <si>
    <t>5,867,232</t>
  </si>
  <si>
    <t>2,120,048</t>
  </si>
  <si>
    <t>57,853</t>
  </si>
  <si>
    <t>1,849,771</t>
  </si>
  <si>
    <t>212,424</t>
  </si>
  <si>
    <t>2,398,422</t>
  </si>
  <si>
    <t>2,024,460</t>
  </si>
  <si>
    <t>373,962</t>
  </si>
  <si>
    <t>1,327,360</t>
  </si>
  <si>
    <t>942,160</t>
  </si>
  <si>
    <t>385,200</t>
  </si>
  <si>
    <t>75,455</t>
  </si>
  <si>
    <t>112,620</t>
  </si>
  <si>
    <t>7,031,489</t>
  </si>
  <si>
    <t>742,208</t>
  </si>
  <si>
    <t>452,208</t>
  </si>
  <si>
    <t>110,000</t>
  </si>
  <si>
    <t>923,400</t>
  </si>
  <si>
    <t>909,000</t>
  </si>
  <si>
    <t>4,150,289</t>
  </si>
  <si>
    <t>202,500</t>
  </si>
  <si>
    <t>49,500</t>
  </si>
  <si>
    <t>164,892</t>
  </si>
  <si>
    <t>468,200</t>
  </si>
  <si>
    <t>369,000</t>
  </si>
  <si>
    <t>39,200</t>
  </si>
  <si>
    <t>22,560,948</t>
  </si>
  <si>
    <t>1,140,240</t>
  </si>
  <si>
    <t>860,000</t>
  </si>
  <si>
    <t>16,240</t>
  </si>
  <si>
    <t>198,600</t>
  </si>
  <si>
    <t>123,600</t>
  </si>
  <si>
    <t>15,642,830</t>
  </si>
  <si>
    <t>1,017,305</t>
  </si>
  <si>
    <t>56,000</t>
  </si>
  <si>
    <t>12,387,525</t>
  </si>
  <si>
    <t>192,300</t>
  </si>
  <si>
    <t>115,000</t>
  </si>
  <si>
    <t>77,300</t>
  </si>
  <si>
    <t>3,773,900</t>
  </si>
  <si>
    <t>51,000</t>
  </si>
  <si>
    <t>1,280,300</t>
  </si>
  <si>
    <t>96,600</t>
  </si>
  <si>
    <t>813,078</t>
  </si>
  <si>
    <t>6,068,754</t>
  </si>
  <si>
    <t>5,816,754</t>
  </si>
  <si>
    <t>1,570,000</t>
  </si>
  <si>
    <t>770,000</t>
  </si>
  <si>
    <t>240,277,196</t>
  </si>
  <si>
    <t>106,473,794</t>
  </si>
  <si>
    <t>7,646,112</t>
  </si>
  <si>
    <t>32,804,828</t>
  </si>
  <si>
    <t>23,326,030</t>
  </si>
  <si>
    <t>8,433,328</t>
  </si>
  <si>
    <t>1,045,470</t>
  </si>
  <si>
    <t>47,255,174</t>
  </si>
  <si>
    <t>38,141,462</t>
  </si>
  <si>
    <t>8,013,712</t>
  </si>
  <si>
    <t>37,321,756</t>
  </si>
  <si>
    <t>2,314,316</t>
  </si>
  <si>
    <t>11,225,496</t>
  </si>
  <si>
    <t>23,781,944</t>
  </si>
  <si>
    <t>8,775,532</t>
  </si>
  <si>
    <t>106,028,402</t>
  </si>
  <si>
    <t>3,336,928</t>
  </si>
  <si>
    <t>1,916,528</t>
  </si>
  <si>
    <t>170,400</t>
  </si>
  <si>
    <t>650,000</t>
  </si>
  <si>
    <t>2,500,000</t>
  </si>
  <si>
    <t>18,539,808</t>
  </si>
  <si>
    <t>78,598</t>
  </si>
  <si>
    <t>1,684,374</t>
  </si>
  <si>
    <t>2,570,650</t>
  </si>
  <si>
    <t>1,449,176</t>
  </si>
  <si>
    <t>6,558,930</t>
  </si>
  <si>
    <t>6,198,080</t>
  </si>
  <si>
    <t>21,399,147</t>
  </si>
  <si>
    <t>19,399,147</t>
  </si>
  <si>
    <t>14,582,500</t>
  </si>
  <si>
    <t>8,100,000</t>
  </si>
  <si>
    <t>3,900,000</t>
  </si>
  <si>
    <t>4,200,000</t>
  </si>
  <si>
    <t>37,570,019</t>
  </si>
  <si>
    <t>14,938,109</t>
  </si>
  <si>
    <t>13,931,910</t>
  </si>
  <si>
    <t>212,116,561</t>
  </si>
  <si>
    <t>128,030,532</t>
  </si>
  <si>
    <t>126,918,032</t>
  </si>
  <si>
    <t>527,000</t>
  </si>
  <si>
    <t>575,000</t>
  </si>
  <si>
    <t>4,798,488</t>
  </si>
  <si>
    <t>1,381,000</t>
  </si>
  <si>
    <t>2,200,000</t>
  </si>
  <si>
    <t>1,067,488</t>
  </si>
  <si>
    <t>19,438,000</t>
  </si>
  <si>
    <t>4,500,000</t>
  </si>
  <si>
    <t>1,843,000</t>
  </si>
  <si>
    <t>2,395,000</t>
  </si>
  <si>
    <t>7,362,000</t>
  </si>
  <si>
    <t>3,700,000</t>
  </si>
  <si>
    <t>1,162,000</t>
  </si>
  <si>
    <t>23,300,000</t>
  </si>
  <si>
    <t>2,400,000</t>
  </si>
  <si>
    <t>1,055,000</t>
  </si>
  <si>
    <t>620,000</t>
  </si>
  <si>
    <t>1,175,000</t>
  </si>
  <si>
    <t>22,552,541</t>
  </si>
  <si>
    <t>12,400,000</t>
  </si>
  <si>
    <t>795,000</t>
  </si>
  <si>
    <t>8,122,541</t>
  </si>
  <si>
    <t>9,875,670</t>
  </si>
  <si>
    <t>2,420,000</t>
  </si>
  <si>
    <t>486,000</t>
  </si>
  <si>
    <t>1,134,000</t>
  </si>
  <si>
    <t>6,905,670</t>
  </si>
  <si>
    <t>5,211,531</t>
  </si>
  <si>
    <t>294,139</t>
  </si>
  <si>
    <t>84,967,631</t>
  </si>
  <si>
    <t>3,380,669</t>
  </si>
  <si>
    <t>1,973,275</t>
  </si>
  <si>
    <t>329,666</t>
  </si>
  <si>
    <t>5,292</t>
  </si>
  <si>
    <t>324,374</t>
  </si>
  <si>
    <t>527,854</t>
  </si>
  <si>
    <t>187,693</t>
  </si>
  <si>
    <t>112,954</t>
  </si>
  <si>
    <t>159,088</t>
  </si>
  <si>
    <t>68,119</t>
  </si>
  <si>
    <t>411,874</t>
  </si>
  <si>
    <t>374,434</t>
  </si>
  <si>
    <t>37,440</t>
  </si>
  <si>
    <t>105,659</t>
  </si>
  <si>
    <t>32,341</t>
  </si>
  <si>
    <t>183,600</t>
  </si>
  <si>
    <t>14,100</t>
  </si>
  <si>
    <t>6,100</t>
  </si>
  <si>
    <t>625,730</t>
  </si>
  <si>
    <t>19,200</t>
  </si>
  <si>
    <t>50,900</t>
  </si>
  <si>
    <t>32,400</t>
  </si>
  <si>
    <t>241,485</t>
  </si>
  <si>
    <t>93,200</t>
  </si>
  <si>
    <t>1,285</t>
  </si>
  <si>
    <t>144,000</t>
  </si>
  <si>
    <t>53,840</t>
  </si>
  <si>
    <t>3,840</t>
  </si>
  <si>
    <t>139,100</t>
  </si>
  <si>
    <t>99,600</t>
  </si>
  <si>
    <t>113,205</t>
  </si>
  <si>
    <t>8,848,095</t>
  </si>
  <si>
    <t>5,836,509</t>
  </si>
  <si>
    <t>874,585</t>
  </si>
  <si>
    <t>1,466,220</t>
  </si>
  <si>
    <t>691,554</t>
  </si>
  <si>
    <t>326,064</t>
  </si>
  <si>
    <t>448,602</t>
  </si>
  <si>
    <t>670,781</t>
  </si>
  <si>
    <t>157,181</t>
  </si>
  <si>
    <t>2,328,154</t>
  </si>
  <si>
    <t>189,107</t>
  </si>
  <si>
    <t>89,107</t>
  </si>
  <si>
    <t>763,000</t>
  </si>
  <si>
    <t>102,000</t>
  </si>
  <si>
    <t>68,500</t>
  </si>
  <si>
    <t>1,038,547</t>
  </si>
  <si>
    <t>68,000</t>
  </si>
  <si>
    <t>177,000</t>
  </si>
  <si>
    <t>2,659,570</t>
  </si>
  <si>
    <t>1,601,800</t>
  </si>
  <si>
    <t>1,106,000</t>
  </si>
  <si>
    <t>31,800</t>
  </si>
  <si>
    <t>511,400</t>
  </si>
  <si>
    <t>481,400</t>
  </si>
  <si>
    <t>239,800</t>
  </si>
  <si>
    <t>109,000</t>
  </si>
  <si>
    <t>25,800</t>
  </si>
  <si>
    <t>284,970</t>
  </si>
  <si>
    <t>111,742,620</t>
  </si>
  <si>
    <t>67,710,515</t>
  </si>
  <si>
    <t>7,846,452</t>
  </si>
  <si>
    <t>11,737,502</t>
  </si>
  <si>
    <t>607,008</t>
  </si>
  <si>
    <t>11,130,494</t>
  </si>
  <si>
    <t>13,638,615</t>
  </si>
  <si>
    <t>11,301,211</t>
  </si>
  <si>
    <t>2,337,404</t>
  </si>
  <si>
    <t>5,736,539</t>
  </si>
  <si>
    <t>1,106,459</t>
  </si>
  <si>
    <t>4,630,080</t>
  </si>
  <si>
    <t>4,190,897</t>
  </si>
  <si>
    <t>882,100</t>
  </si>
  <si>
    <t>50,373,959</t>
  </si>
  <si>
    <t>13,465,432</t>
  </si>
  <si>
    <t>1,594,332</t>
  </si>
  <si>
    <t>1,496,100</t>
  </si>
  <si>
    <t>10,375,000</t>
  </si>
  <si>
    <t>2,073,360</t>
  </si>
  <si>
    <t>8,685,800</t>
  </si>
  <si>
    <t>590,000</t>
  </si>
  <si>
    <t>1,875,000</t>
  </si>
  <si>
    <t>3,020,000</t>
  </si>
  <si>
    <t>3,200,800</t>
  </si>
  <si>
    <t>3,318,306</t>
  </si>
  <si>
    <t>1,618,450</t>
  </si>
  <si>
    <t>699,856</t>
  </si>
  <si>
    <t>5,560,561</t>
  </si>
  <si>
    <t>17,270,500</t>
  </si>
  <si>
    <t>3,771,500</t>
  </si>
  <si>
    <t>3,290,000</t>
  </si>
  <si>
    <t>3,960,000</t>
  </si>
  <si>
    <t>1,749,000</t>
  </si>
  <si>
    <t>241,165,575</t>
  </si>
  <si>
    <t>19,365,184</t>
  </si>
  <si>
    <t>14,200,000</t>
  </si>
  <si>
    <t>833,136</t>
  </si>
  <si>
    <t>12,048</t>
  </si>
  <si>
    <t>9,049,843</t>
  </si>
  <si>
    <t>8,041,843</t>
  </si>
  <si>
    <t>648,000</t>
  </si>
  <si>
    <t>60,015,091</t>
  </si>
  <si>
    <t>1,880,000</t>
  </si>
  <si>
    <t>2,505,000</t>
  </si>
  <si>
    <t>509,992</t>
  </si>
  <si>
    <t>4,544,000</t>
  </si>
  <si>
    <t>50,576,099</t>
  </si>
  <si>
    <t>101,700,000</t>
  </si>
  <si>
    <t>88,700,000</t>
  </si>
  <si>
    <t>47,134,165</t>
  </si>
  <si>
    <t>7,799,840</t>
  </si>
  <si>
    <t>5,250,200</t>
  </si>
  <si>
    <t>2,285,828</t>
  </si>
  <si>
    <t>7,440,000</t>
  </si>
  <si>
    <t>10,799,500</t>
  </si>
  <si>
    <t>1,558,797</t>
  </si>
  <si>
    <t>3,901,292</t>
  </si>
  <si>
    <t>626,524</t>
  </si>
  <si>
    <t>10,735,197</t>
  </si>
  <si>
    <t>7,330,175</t>
  </si>
  <si>
    <t>1,212,604</t>
  </si>
  <si>
    <t>7,644</t>
  </si>
  <si>
    <t>1,204,960</t>
  </si>
  <si>
    <t>1,594,797</t>
  </si>
  <si>
    <t>1,341,756</t>
  </si>
  <si>
    <t>253,041</t>
  </si>
  <si>
    <t>141,240</t>
  </si>
  <si>
    <t>355,469</t>
  </si>
  <si>
    <t>100,912</t>
  </si>
  <si>
    <t>5,491,102</t>
  </si>
  <si>
    <t>163,160</t>
  </si>
  <si>
    <t>41,660</t>
  </si>
  <si>
    <t>1,020,486</t>
  </si>
  <si>
    <t>870,486</t>
  </si>
  <si>
    <t>3,839,000</t>
  </si>
  <si>
    <t>3,779,000</t>
  </si>
  <si>
    <t>49,900</t>
  </si>
  <si>
    <t>40,400</t>
  </si>
  <si>
    <t>363,556</t>
  </si>
  <si>
    <t>19,243,498</t>
  </si>
  <si>
    <t>13,130,852</t>
  </si>
  <si>
    <t>2,181,443</t>
  </si>
  <si>
    <t>22,944</t>
  </si>
  <si>
    <t>2,158,499</t>
  </si>
  <si>
    <t>2,474,686</t>
  </si>
  <si>
    <t>2,021,410</t>
  </si>
  <si>
    <t>453,276</t>
  </si>
  <si>
    <t>1,265,317</t>
  </si>
  <si>
    <t>931,477</t>
  </si>
  <si>
    <t>333,840</t>
  </si>
  <si>
    <t>11,200</t>
  </si>
  <si>
    <t>1,075,889</t>
  </si>
  <si>
    <t>87,000</t>
  </si>
  <si>
    <t>273,089</t>
  </si>
  <si>
    <t>268,289</t>
  </si>
  <si>
    <t>690,000</t>
  </si>
  <si>
    <t>10,734,119</t>
  </si>
  <si>
    <t>421,783</t>
  </si>
  <si>
    <t>48,300</t>
  </si>
  <si>
    <t>4,483</t>
  </si>
  <si>
    <t>157,400</t>
  </si>
  <si>
    <t>113,000</t>
  </si>
  <si>
    <t>9,043,584</t>
  </si>
  <si>
    <t>233,340</t>
  </si>
  <si>
    <t>8,273,000</t>
  </si>
  <si>
    <t>457,244</t>
  </si>
  <si>
    <t>57,200</t>
  </si>
  <si>
    <t>288,000</t>
  </si>
  <si>
    <t>38,000</t>
  </si>
  <si>
    <t>53,800</t>
  </si>
  <si>
    <t>29,800</t>
  </si>
  <si>
    <t>674,352</t>
  </si>
  <si>
    <t>670,752</t>
  </si>
  <si>
    <t>3,694,081,644</t>
  </si>
  <si>
    <t>1,228,729,617</t>
  </si>
  <si>
    <t>144,578,142</t>
  </si>
  <si>
    <t>88,841,526</t>
  </si>
  <si>
    <t>55,736,616</t>
  </si>
  <si>
    <t>398,116,449</t>
  </si>
  <si>
    <t>14,385,900</t>
  </si>
  <si>
    <t>185,182,264</t>
  </si>
  <si>
    <t>6,202,574</t>
  </si>
  <si>
    <t>192,345,711</t>
  </si>
  <si>
    <t>269,254,428</t>
  </si>
  <si>
    <t>148,958,784</t>
  </si>
  <si>
    <t>48,674,622</t>
  </si>
  <si>
    <t>56,251,098</t>
  </si>
  <si>
    <t>15,369,924</t>
  </si>
  <si>
    <t>1,390,647,864</t>
  </si>
  <si>
    <t>46,830,750</t>
  </si>
  <si>
    <t>9,656,270</t>
  </si>
  <si>
    <t>31,647,780</t>
  </si>
  <si>
    <t>1,302,513,064</t>
  </si>
  <si>
    <t>62,671,508</t>
  </si>
  <si>
    <t>200,083,636</t>
  </si>
  <si>
    <t>1,419,417,005</t>
  </si>
  <si>
    <t>26,748,434</t>
  </si>
  <si>
    <t>7,994,247</t>
  </si>
  <si>
    <t>519,343</t>
  </si>
  <si>
    <t>18,234,844</t>
  </si>
  <si>
    <t>54,955,918</t>
  </si>
  <si>
    <t>51,928,930</t>
  </si>
  <si>
    <t>3,026,988</t>
  </si>
  <si>
    <t>15,000,000</t>
  </si>
  <si>
    <t>4,111,028</t>
  </si>
  <si>
    <t>24,800</t>
  </si>
  <si>
    <t>336,228</t>
  </si>
  <si>
    <t>3,750,000</t>
  </si>
  <si>
    <t>1,258,266,156</t>
  </si>
  <si>
    <t>20,513,570</t>
  </si>
  <si>
    <t>48,636,200</t>
  </si>
  <si>
    <t>722,632,563</t>
  </si>
  <si>
    <t>365,591,212</t>
  </si>
  <si>
    <t>99,091,201</t>
  </si>
  <si>
    <t>1,801,410</t>
  </si>
  <si>
    <t>33,523,444</t>
  </si>
  <si>
    <t>12,446,373</t>
  </si>
  <si>
    <t>7,467,222</t>
  </si>
  <si>
    <t>3,479,151</t>
  </si>
  <si>
    <t>14,365,652</t>
  </si>
  <si>
    <t>113,664</t>
  </si>
  <si>
    <t>6,385,160</t>
  </si>
  <si>
    <t>167,992</t>
  </si>
  <si>
    <t>6,640,844</t>
  </si>
  <si>
    <t>1,057,992</t>
  </si>
  <si>
    <t>816,674,676</t>
  </si>
  <si>
    <t>109,358,344</t>
  </si>
  <si>
    <t>91,232,702</t>
  </si>
  <si>
    <t>1,472,676</t>
  </si>
  <si>
    <t>3,692,124</t>
  </si>
  <si>
    <t>6,969,600</t>
  </si>
  <si>
    <t>2,824,890</t>
  </si>
  <si>
    <t>2,816,112</t>
  </si>
  <si>
    <t>290,240</t>
  </si>
  <si>
    <t>14,474,762</t>
  </si>
  <si>
    <t>4,222,239</t>
  </si>
  <si>
    <t>94,149</t>
  </si>
  <si>
    <t>4,302,240</t>
  </si>
  <si>
    <t>5,830,134</t>
  </si>
  <si>
    <t>392,865,312</t>
  </si>
  <si>
    <t>3,468,772</t>
  </si>
  <si>
    <t>15,062,661</t>
  </si>
  <si>
    <t>525,000</t>
  </si>
  <si>
    <t>11,886,355</t>
  </si>
  <si>
    <t>20,236,287</t>
  </si>
  <si>
    <t>341,686,237</t>
  </si>
  <si>
    <t>104,554,913</t>
  </si>
  <si>
    <t>1,695,200</t>
  </si>
  <si>
    <t>102,859,713</t>
  </si>
  <si>
    <t>165,257,294</t>
  </si>
  <si>
    <t>12,810,972</t>
  </si>
  <si>
    <t>68,858,713</t>
  </si>
  <si>
    <t>8,438,432</t>
  </si>
  <si>
    <t>15,862,845</t>
  </si>
  <si>
    <t>56,809,000</t>
  </si>
  <si>
    <t>2,427,332</t>
  </si>
  <si>
    <t>4,368,500</t>
  </si>
  <si>
    <t>20,319,540</t>
  </si>
  <si>
    <t>552,676</t>
  </si>
  <si>
    <t>208,987</t>
  </si>
  <si>
    <t>19,219,264</t>
  </si>
  <si>
    <t>338,613</t>
  </si>
  <si>
    <t>440,000</t>
  </si>
  <si>
    <t>5,036,011</t>
  </si>
  <si>
    <t>36,011</t>
  </si>
  <si>
    <t>52,023,033</t>
  </si>
  <si>
    <t>5,616,721</t>
  </si>
  <si>
    <t>5,562,221</t>
  </si>
  <si>
    <t>54,500</t>
  </si>
  <si>
    <t>264,901</t>
  </si>
  <si>
    <t>119,901</t>
  </si>
  <si>
    <t>45,766,411</t>
  </si>
  <si>
    <t>36,060,355</t>
  </si>
  <si>
    <t>9,706,056</t>
  </si>
  <si>
    <t>375,000</t>
  </si>
  <si>
    <t>263,162,912</t>
  </si>
  <si>
    <t>157,035,612</t>
  </si>
  <si>
    <t>2,624,400</t>
  </si>
  <si>
    <t>30,466,936</t>
  </si>
  <si>
    <t>2,346,264</t>
  </si>
  <si>
    <t>25,963,826</t>
  </si>
  <si>
    <t>2,156,846</t>
  </si>
  <si>
    <t>33,567,319</t>
  </si>
  <si>
    <t>28,151,805</t>
  </si>
  <si>
    <t>5,415,514</t>
  </si>
  <si>
    <t>18,740,586</t>
  </si>
  <si>
    <t>1,359,810</t>
  </si>
  <si>
    <t>1,431,336</t>
  </si>
  <si>
    <t>15,949,440</t>
  </si>
  <si>
    <t>10,977,420</t>
  </si>
  <si>
    <t>9,750,639</t>
  </si>
  <si>
    <t>424,646,292</t>
  </si>
  <si>
    <t>11,570,117</t>
  </si>
  <si>
    <t>3,249,513</t>
  </si>
  <si>
    <t>261,520</t>
  </si>
  <si>
    <t>320,602</t>
  </si>
  <si>
    <t>610,000</t>
  </si>
  <si>
    <t>4,229,582</t>
  </si>
  <si>
    <t>2,859,900</t>
  </si>
  <si>
    <t>387,356,888</t>
  </si>
  <si>
    <t>386,414,593</t>
  </si>
  <si>
    <t>942,295</t>
  </si>
  <si>
    <t>2,774,750</t>
  </si>
  <si>
    <t>2,332,390</t>
  </si>
  <si>
    <t>738,890</t>
  </si>
  <si>
    <t>921,500</t>
  </si>
  <si>
    <t>672,000</t>
  </si>
  <si>
    <t>4,861,185</t>
  </si>
  <si>
    <t>3,684,900</t>
  </si>
  <si>
    <t>1,175,285</t>
  </si>
  <si>
    <t>6,628,486</t>
  </si>
  <si>
    <t>993,278</t>
  </si>
  <si>
    <t>684,278</t>
  </si>
  <si>
    <t>131,000</t>
  </si>
  <si>
    <t>8,129,198</t>
  </si>
  <si>
    <t>908,233</t>
  </si>
  <si>
    <t>925,720</t>
  </si>
  <si>
    <t>1,940,700</t>
  </si>
  <si>
    <t>2,511,707</t>
  </si>
  <si>
    <t>68,833</t>
  </si>
  <si>
    <t>249,005</t>
  </si>
  <si>
    <t>1,525,000</t>
  </si>
  <si>
    <t>45,610,418</t>
  </si>
  <si>
    <t>3,892,885</t>
  </si>
  <si>
    <t>2,916,673</t>
  </si>
  <si>
    <t>538,200</t>
  </si>
  <si>
    <t>270,012</t>
  </si>
  <si>
    <t>7,692,799</t>
  </si>
  <si>
    <t>970,500</t>
  </si>
  <si>
    <t>590,299</t>
  </si>
  <si>
    <t>13,123,198</t>
  </si>
  <si>
    <t>6,527,000</t>
  </si>
  <si>
    <t>2,240,000</t>
  </si>
  <si>
    <t>1,081,600</t>
  </si>
  <si>
    <t>2,409,398</t>
  </si>
  <si>
    <t>535,200</t>
  </si>
  <si>
    <t>678,000</t>
  </si>
  <si>
    <t>123,000</t>
  </si>
  <si>
    <t>5,347,341</t>
  </si>
  <si>
    <t>2,339,966</t>
  </si>
  <si>
    <t>490,375</t>
  </si>
  <si>
    <t>94,879</t>
  </si>
  <si>
    <t>1,546,500</t>
  </si>
  <si>
    <t>338,753</t>
  </si>
  <si>
    <t>344,000</t>
  </si>
  <si>
    <t>192,868</t>
  </si>
  <si>
    <t>589,000</t>
  </si>
  <si>
    <t>268,000</t>
  </si>
  <si>
    <t>321,000</t>
  </si>
  <si>
    <t>3,356,810</t>
  </si>
  <si>
    <t>2,656,810</t>
  </si>
  <si>
    <t>10,930,385</t>
  </si>
  <si>
    <t>9,125,201</t>
  </si>
  <si>
    <t>1,790,584</t>
  </si>
  <si>
    <t>35,536,719</t>
  </si>
  <si>
    <t>16,536,719</t>
  </si>
  <si>
    <t>4,726,564</t>
  </si>
  <si>
    <t>1,098,719</t>
  </si>
  <si>
    <t>575,488</t>
  </si>
  <si>
    <t>521,231</t>
  </si>
  <si>
    <t>3,469,945</t>
  </si>
  <si>
    <t>3,369,945</t>
  </si>
  <si>
    <t>157,900</t>
  </si>
  <si>
    <t>44,901,595</t>
  </si>
  <si>
    <t>22,813,959</t>
  </si>
  <si>
    <t>7,396,356</t>
  </si>
  <si>
    <t>5,301,048</t>
  </si>
  <si>
    <t>135,636</t>
  </si>
  <si>
    <t>4,641,885</t>
  </si>
  <si>
    <t>523,527</t>
  </si>
  <si>
    <t>5,829,431</t>
  </si>
  <si>
    <t>5,054,939</t>
  </si>
  <si>
    <t>774,492</t>
  </si>
  <si>
    <t>2,089,260</t>
  </si>
  <si>
    <t>920,820</t>
  </si>
  <si>
    <t>1,168,440</t>
  </si>
  <si>
    <t>1,292,641</t>
  </si>
  <si>
    <t>178,900</t>
  </si>
  <si>
    <t>1,412,579</t>
  </si>
  <si>
    <t>852,524</t>
  </si>
  <si>
    <t>252,547</t>
  </si>
  <si>
    <t>136,258</t>
  </si>
  <si>
    <t>192,619</t>
  </si>
  <si>
    <t>242,600</t>
  </si>
  <si>
    <t>191,700</t>
  </si>
  <si>
    <t>191,200</t>
  </si>
  <si>
    <t>117,955</t>
  </si>
  <si>
    <t>1,600</t>
  </si>
  <si>
    <t>41,555</t>
  </si>
  <si>
    <t>74,600</t>
  </si>
  <si>
    <t>129,800</t>
  </si>
  <si>
    <t>21,500</t>
  </si>
  <si>
    <t>25,300</t>
  </si>
  <si>
    <t>11,285,374</t>
  </si>
  <si>
    <t>3,938,046</t>
  </si>
  <si>
    <t>3,600,000</t>
  </si>
  <si>
    <t>167,758</t>
  </si>
  <si>
    <t>121,788</t>
  </si>
  <si>
    <t>145,418</t>
  </si>
  <si>
    <t>12,760</t>
  </si>
  <si>
    <t>132,658</t>
  </si>
  <si>
    <t>4,749,688</t>
  </si>
  <si>
    <t>282,836</t>
  </si>
  <si>
    <t>1,381,716</t>
  </si>
  <si>
    <t>60,800</t>
  </si>
  <si>
    <t>95,700</t>
  </si>
  <si>
    <t>2,928,636</t>
  </si>
  <si>
    <t>315,519</t>
  </si>
  <si>
    <t>86,107</t>
  </si>
  <si>
    <t>223,612</t>
  </si>
  <si>
    <t>145,551</t>
  </si>
  <si>
    <t>52,700</t>
  </si>
  <si>
    <t>28,051</t>
  </si>
  <si>
    <t>41,800</t>
  </si>
  <si>
    <t>159,998</t>
  </si>
  <si>
    <t>59,898</t>
  </si>
  <si>
    <t>31,100</t>
  </si>
  <si>
    <t>1,661,154</t>
  </si>
  <si>
    <t>1,508</t>
  </si>
  <si>
    <t>111,210</t>
  </si>
  <si>
    <t>1,547,536</t>
  </si>
  <si>
    <t>421,780</t>
  </si>
  <si>
    <t>11,067,152</t>
  </si>
  <si>
    <t>7,866,987</t>
  </si>
  <si>
    <t>132,661</t>
  </si>
  <si>
    <t>2,274,420</t>
  </si>
  <si>
    <t>716,895</t>
  </si>
  <si>
    <t>76,189</t>
  </si>
  <si>
    <t>10,517,228</t>
  </si>
  <si>
    <t>3,816,824</t>
  </si>
  <si>
    <t>2,348,024</t>
  </si>
  <si>
    <t>382,800</t>
  </si>
  <si>
    <t>774,000</t>
  </si>
  <si>
    <t>1,744,404</t>
  </si>
  <si>
    <t>1,726,404</t>
  </si>
  <si>
    <t>1,537,000</t>
  </si>
  <si>
    <t>1,360,000</t>
  </si>
  <si>
    <t>1,563,000</t>
  </si>
  <si>
    <t>1,631,000</t>
  </si>
  <si>
    <t>1,610,000</t>
  </si>
  <si>
    <t>15,114,246</t>
  </si>
  <si>
    <t>2,655,026</t>
  </si>
  <si>
    <t>1,600,000</t>
  </si>
  <si>
    <t>597,426</t>
  </si>
  <si>
    <t>51,600</t>
  </si>
  <si>
    <t>348,000</t>
  </si>
  <si>
    <t>4,738,615</t>
  </si>
  <si>
    <t>1,500,798</t>
  </si>
  <si>
    <t>124,817</t>
  </si>
  <si>
    <t>3,023,000</t>
  </si>
  <si>
    <t>1,422,000</t>
  </si>
  <si>
    <t>1,386,000</t>
  </si>
  <si>
    <t>2,355,208</t>
  </si>
  <si>
    <t>540,000</t>
  </si>
  <si>
    <t>640,860</t>
  </si>
  <si>
    <t>596,348</t>
  </si>
  <si>
    <t>1,894,000</t>
  </si>
  <si>
    <t>1,309,397</t>
  </si>
  <si>
    <t>275,000</t>
  </si>
  <si>
    <t>1,034,397</t>
  </si>
  <si>
    <t>13,558,575</t>
  </si>
  <si>
    <t>7,326,471</t>
  </si>
  <si>
    <t>3,884,149</t>
  </si>
  <si>
    <t>106,728</t>
  </si>
  <si>
    <t>3,777,421</t>
  </si>
  <si>
    <t>1,092,058</t>
  </si>
  <si>
    <t>694,226</t>
  </si>
  <si>
    <t>397,832</t>
  </si>
  <si>
    <t>427,044</t>
  </si>
  <si>
    <t>651,720</t>
  </si>
  <si>
    <t>491,519</t>
  </si>
  <si>
    <t>160,201</t>
  </si>
  <si>
    <t>177,133</t>
  </si>
  <si>
    <t>1,509,248</t>
  </si>
  <si>
    <t>393,120</t>
  </si>
  <si>
    <t>91,150</t>
  </si>
  <si>
    <t>65,800</t>
  </si>
  <si>
    <t>108,070</t>
  </si>
  <si>
    <t>44,500</t>
  </si>
  <si>
    <t>33,600</t>
  </si>
  <si>
    <t>242,000</t>
  </si>
  <si>
    <t>313,785</t>
  </si>
  <si>
    <t>131,442</t>
  </si>
  <si>
    <t>72,343</t>
  </si>
  <si>
    <t>245,343</t>
  </si>
  <si>
    <t>70,343</t>
  </si>
  <si>
    <t>12,542,790</t>
  </si>
  <si>
    <t>3,099,791</t>
  </si>
  <si>
    <t>2,315,228</t>
  </si>
  <si>
    <t>174,237</t>
  </si>
  <si>
    <t>552,026</t>
  </si>
  <si>
    <t>58,300</t>
  </si>
  <si>
    <t>280,433</t>
  </si>
  <si>
    <t>207,433</t>
  </si>
  <si>
    <t>2,963,152</t>
  </si>
  <si>
    <t>514,189</t>
  </si>
  <si>
    <t>177,065</t>
  </si>
  <si>
    <t>1,818,898</t>
  </si>
  <si>
    <t>163,515</t>
  </si>
  <si>
    <t>128,515</t>
  </si>
  <si>
    <t>2,312,732</t>
  </si>
  <si>
    <t>458,000</t>
  </si>
  <si>
    <t>1,319,732</t>
  </si>
  <si>
    <t>757,505</t>
  </si>
  <si>
    <t>225,000</t>
  </si>
  <si>
    <t>167,505</t>
  </si>
  <si>
    <t>2,105,662</t>
  </si>
  <si>
    <t>1,314,118</t>
  </si>
  <si>
    <t>716,544</t>
  </si>
  <si>
    <t>16,838,637</t>
  </si>
  <si>
    <t>11,149,921</t>
  </si>
  <si>
    <t>22,291</t>
  </si>
  <si>
    <t>2,335,935</t>
  </si>
  <si>
    <t>2,109,018</t>
  </si>
  <si>
    <t>226,917</t>
  </si>
  <si>
    <t>1,396,878</t>
  </si>
  <si>
    <t>1,325,704</t>
  </si>
  <si>
    <t>693,814</t>
  </si>
  <si>
    <t>631,890</t>
  </si>
  <si>
    <t>607,908</t>
  </si>
  <si>
    <t>3,080,487</t>
  </si>
  <si>
    <t>1,364,983</t>
  </si>
  <si>
    <t>310,000</t>
  </si>
  <si>
    <t>290,000</t>
  </si>
  <si>
    <t>484,983</t>
  </si>
  <si>
    <t>400,504</t>
  </si>
  <si>
    <t>260,504</t>
  </si>
  <si>
    <t>370,000</t>
  </si>
  <si>
    <t>680,000</t>
  </si>
  <si>
    <t>6,161,091</t>
  </si>
  <si>
    <t>787,000</t>
  </si>
  <si>
    <t>617,000</t>
  </si>
  <si>
    <t>1,535,000</t>
  </si>
  <si>
    <t>480,000</t>
  </si>
  <si>
    <t>1,476,057</t>
  </si>
  <si>
    <t>641,057</t>
  </si>
  <si>
    <t>214,895</t>
  </si>
  <si>
    <t>265,000</t>
  </si>
  <si>
    <t>708,139</t>
  </si>
  <si>
    <t>617,960</t>
  </si>
  <si>
    <t>90,179</t>
  </si>
  <si>
    <t>526,521</t>
  </si>
  <si>
    <t>3,234,719</t>
  </si>
  <si>
    <t>2,124,001</t>
  </si>
  <si>
    <t>1,110,718</t>
  </si>
  <si>
    <t>21,305,413</t>
  </si>
  <si>
    <t>14,273,007</t>
  </si>
  <si>
    <t>2,527,492</t>
  </si>
  <si>
    <t>2,378,266</t>
  </si>
  <si>
    <t>149,226</t>
  </si>
  <si>
    <t>2,249,025</t>
  </si>
  <si>
    <t>1,697,363</t>
  </si>
  <si>
    <t>735,446</t>
  </si>
  <si>
    <t>404,005</t>
  </si>
  <si>
    <t>557,912</t>
  </si>
  <si>
    <t>558,526</t>
  </si>
  <si>
    <t>1,246,672</t>
  </si>
  <si>
    <t>511,279</t>
  </si>
  <si>
    <t>224,279</t>
  </si>
  <si>
    <t>42,457</t>
  </si>
  <si>
    <t>27,457</t>
  </si>
  <si>
    <t>28,500</t>
  </si>
  <si>
    <t>539,222</t>
  </si>
  <si>
    <t>70,214</t>
  </si>
  <si>
    <t>45,214</t>
  </si>
  <si>
    <t>2,935,387</t>
  </si>
  <si>
    <t>691,505</t>
  </si>
  <si>
    <t>661,505</t>
  </si>
  <si>
    <t>552,459</t>
  </si>
  <si>
    <t>517,459</t>
  </si>
  <si>
    <t>59,667</t>
  </si>
  <si>
    <t>34,667</t>
  </si>
  <si>
    <t>570,000</t>
  </si>
  <si>
    <t>340,000</t>
  </si>
  <si>
    <t>147,734</t>
  </si>
  <si>
    <t>93,621</t>
  </si>
  <si>
    <t>54,113</t>
  </si>
  <si>
    <t>814,022</t>
  </si>
  <si>
    <t>17,295,248</t>
  </si>
  <si>
    <t>9,120,618</t>
  </si>
  <si>
    <t>3,152,672</t>
  </si>
  <si>
    <t>2,176,800</t>
  </si>
  <si>
    <t>2,010,000</t>
  </si>
  <si>
    <t>166,800</t>
  </si>
  <si>
    <t>1,496,400</t>
  </si>
  <si>
    <t>1,348,758</t>
  </si>
  <si>
    <t>707,158</t>
  </si>
  <si>
    <t>632,000</t>
  </si>
  <si>
    <t>1,162,200</t>
  </si>
  <si>
    <t>210,200</t>
  </si>
  <si>
    <t>43,200</t>
  </si>
  <si>
    <t>69,000</t>
  </si>
  <si>
    <t>159,000</t>
  </si>
  <si>
    <t>80,900</t>
  </si>
  <si>
    <t>422,000</t>
  </si>
  <si>
    <t>154,100</t>
  </si>
  <si>
    <t>17,900</t>
  </si>
  <si>
    <t>47,300</t>
  </si>
  <si>
    <t>42,500</t>
  </si>
  <si>
    <t>2,085,674</t>
  </si>
  <si>
    <t>633,778</t>
  </si>
  <si>
    <t>435,000</t>
  </si>
  <si>
    <t>150,200</t>
  </si>
  <si>
    <t>12,578</t>
  </si>
  <si>
    <t>495,429</t>
  </si>
  <si>
    <t>59,549</t>
  </si>
  <si>
    <t>63,450</t>
  </si>
  <si>
    <t>33,450</t>
  </si>
  <si>
    <t>197,550</t>
  </si>
  <si>
    <t>47,550</t>
  </si>
  <si>
    <t>599,467</t>
  </si>
  <si>
    <t>7,800</t>
  </si>
  <si>
    <t>511,667</t>
  </si>
  <si>
    <t>120,445,233</t>
  </si>
  <si>
    <t>48,963,177</t>
  </si>
  <si>
    <t>26,997,678</t>
  </si>
  <si>
    <t>21,860,116</t>
  </si>
  <si>
    <t>15,058,124</t>
  </si>
  <si>
    <t>6,801,992</t>
  </si>
  <si>
    <t>11,791,816</t>
  </si>
  <si>
    <t>6,541,205</t>
  </si>
  <si>
    <t>1,532,667</t>
  </si>
  <si>
    <t>5,008,538</t>
  </si>
  <si>
    <t>4,291,241</t>
  </si>
  <si>
    <t>2,155,612</t>
  </si>
  <si>
    <t>820,420</t>
  </si>
  <si>
    <t>260,420</t>
  </si>
  <si>
    <t>595,447</t>
  </si>
  <si>
    <t>573,110</t>
  </si>
  <si>
    <t>22,337</t>
  </si>
  <si>
    <t>100,982</t>
  </si>
  <si>
    <t>10,982</t>
  </si>
  <si>
    <t>103,763</t>
  </si>
  <si>
    <t>23,434</t>
  </si>
  <si>
    <t>22,246,852</t>
  </si>
  <si>
    <t>7,393,513</t>
  </si>
  <si>
    <t>6,800,000</t>
  </si>
  <si>
    <t>70,013</t>
  </si>
  <si>
    <t>1,684,069</t>
  </si>
  <si>
    <t>240,816</t>
  </si>
  <si>
    <t>1,194,135</t>
  </si>
  <si>
    <t>249,118</t>
  </si>
  <si>
    <t>5,316,406</t>
  </si>
  <si>
    <t>1,670,406</t>
  </si>
  <si>
    <t>996,000</t>
  </si>
  <si>
    <t>266,574</t>
  </si>
  <si>
    <t>223,274</t>
  </si>
  <si>
    <t>43,300</t>
  </si>
  <si>
    <t>4,061,451</t>
  </si>
  <si>
    <t>23,951</t>
  </si>
  <si>
    <t>47,500</t>
  </si>
  <si>
    <t>2,760,000</t>
  </si>
  <si>
    <t>930,000</t>
  </si>
  <si>
    <t>3,114,839</t>
  </si>
  <si>
    <t>3,030,439</t>
  </si>
  <si>
    <t>5,416,645</t>
  </si>
  <si>
    <t>4,583,355</t>
  </si>
  <si>
    <t>1,635,263</t>
  </si>
  <si>
    <t>2,368,092</t>
  </si>
  <si>
    <t>32,495,054</t>
  </si>
  <si>
    <t>22,428,179</t>
  </si>
  <si>
    <t>4,431,385</t>
  </si>
  <si>
    <t>2,956,391</t>
  </si>
  <si>
    <t>2,679,099</t>
  </si>
  <si>
    <t>1,196,751</t>
  </si>
  <si>
    <t>1,482,348</t>
  </si>
  <si>
    <t>350,847</t>
  </si>
  <si>
    <t>175,300</t>
  </si>
  <si>
    <t>175,547</t>
  </si>
  <si>
    <t>1,820,644</t>
  </si>
  <si>
    <t>644,700</t>
  </si>
  <si>
    <t>524,700</t>
  </si>
  <si>
    <t>34,792</t>
  </si>
  <si>
    <t>1,141,152</t>
  </si>
  <si>
    <t>TIPO DE GASTO</t>
  </si>
  <si>
    <t>GASTO CORRIENTE</t>
  </si>
  <si>
    <t>GASTO DE CAPITAL</t>
  </si>
  <si>
    <t>PENSIONES Y JUBILACIONES</t>
  </si>
  <si>
    <t>10,970,447,841</t>
  </si>
  <si>
    <t>694,108,456</t>
  </si>
  <si>
    <t>TOTALES</t>
  </si>
  <si>
    <t>182,410,394</t>
  </si>
  <si>
    <t>206,587,519</t>
  </si>
  <si>
    <t>131,246,579</t>
  </si>
  <si>
    <t>558,422,159</t>
  </si>
  <si>
    <t>619,937,973</t>
  </si>
  <si>
    <t>116,034,150</t>
  </si>
  <si>
    <t>282,813,742</t>
  </si>
  <si>
    <t>94,055,884</t>
  </si>
  <si>
    <t>58,390,354</t>
  </si>
  <si>
    <t>52,459,702</t>
  </si>
  <si>
    <t>58,583,243</t>
  </si>
  <si>
    <t>768,956,341</t>
  </si>
  <si>
    <t>2,562,219</t>
  </si>
  <si>
    <t>51,224,418</t>
  </si>
  <si>
    <t>74,597,618</t>
  </si>
  <si>
    <t>5,930,173,325</t>
  </si>
  <si>
    <t>36,112,525</t>
  </si>
  <si>
    <t>16,626,001</t>
  </si>
  <si>
    <t>182,274,805</t>
  </si>
  <si>
    <t>12,007,138</t>
  </si>
  <si>
    <t>13,816,812</t>
  </si>
  <si>
    <t>15,245,658</t>
  </si>
  <si>
    <t>15,757,186</t>
  </si>
  <si>
    <t>12,211,488</t>
  </si>
  <si>
    <t>27,610,613</t>
  </si>
  <si>
    <t>26,080,215</t>
  </si>
  <si>
    <t>20,593,122</t>
  </si>
  <si>
    <t>144,847,697</t>
  </si>
  <si>
    <t>367,402,184</t>
  </si>
  <si>
    <t>94,843,301</t>
  </si>
  <si>
    <t>5,036,200</t>
  </si>
  <si>
    <t>4,410,000</t>
  </si>
  <si>
    <t>3,761,240</t>
  </si>
  <si>
    <t>10,000,000</t>
  </si>
  <si>
    <t>PARTICIPACIONES Y APORTACIONES</t>
  </si>
  <si>
    <t>AMORTIZACIÓN DE LA DEUDA Y DISMINUCIÓN DE PASIVOS</t>
  </si>
  <si>
    <t>PROGRAMABLE / NO PROGRAMABLE</t>
  </si>
  <si>
    <t>PROGRAMABLE</t>
  </si>
  <si>
    <t>NO PROGRAMABLE</t>
  </si>
  <si>
    <t>11,487,653,603</t>
  </si>
  <si>
    <t>184,462,694</t>
  </si>
  <si>
    <t>ENTIDADES PARAESTATALES Y FIDEICOMISOS</t>
  </si>
  <si>
    <t>14,062,111</t>
  </si>
  <si>
    <t>5,977,196,358</t>
  </si>
  <si>
    <t>179,462,694</t>
  </si>
  <si>
    <t>ESTRUCTURA FUNCIONAL - PROGRAMA PRESUPUESTARIO</t>
  </si>
  <si>
    <t>FINALIDAD: 01- GOBIERNO</t>
  </si>
  <si>
    <t>FUNCIÓN: 01.01.03- COORDINACIÓN DE LA POLÍTICA DE GOBIERNO</t>
  </si>
  <si>
    <t>Atención a Migrantes</t>
  </si>
  <si>
    <t>FUNCIÓN: 01.02.03- COORDINACIÓN DE LA POLÍTICA DE GOBIERNO</t>
  </si>
  <si>
    <t>Innovación y Eficiencia en la Información para la Gestión Pública</t>
  </si>
  <si>
    <t>FUNCIÓN: 01.03.03- COORDINACIÓN DE LA POLÍTICA DE GOBIERNO</t>
  </si>
  <si>
    <t>Desarrollo Urbano y Ordenamiento Territorial</t>
  </si>
  <si>
    <t>FUNCIÓN: 01.03.07- ASUNTOS DE ORDEN PÚBLICO Y DE SEGURIDAD INTERIOR</t>
  </si>
  <si>
    <t>Prevención y Seguridad Vial</t>
  </si>
  <si>
    <t>FUNCIÓN: 01.04.02- JUSTICIA</t>
  </si>
  <si>
    <t>Atención a Víctimas de Violencia</t>
  </si>
  <si>
    <t>FUNCIÓN: 01.04.03- COORDINACIÓN DE LA POLÍTICA DE GOBIERNO</t>
  </si>
  <si>
    <t>Asistencia Jurídica al Sector Público y Social</t>
  </si>
  <si>
    <t>Consolidación del Sistema de Seguimiento y Evaluación del Desempeño</t>
  </si>
  <si>
    <t>Prevención y Sanción de Actos de Corrupción</t>
  </si>
  <si>
    <t>FUNCIÓN: 01.04.05- ASUNTOS FINANCIEROS Y HACENDARIOS</t>
  </si>
  <si>
    <t>Implementación del Presupuesto Basado en Resultados</t>
  </si>
  <si>
    <t>FUNCIÓN: 01.04.07- ASUNTOS DE ORDEN PÚBLICO Y DE SEGURIDAD INTERIOR</t>
  </si>
  <si>
    <t>Gestión Eficiente de las Instituciones del Sector Seguridad, Paz, Justicia y Buen Gobierno</t>
  </si>
  <si>
    <t>FUNCIÓN: 01.04.08- OTROS SERVICIOS GENERALES</t>
  </si>
  <si>
    <t>Certeza Jurídica de Identidad y Patrimonio</t>
  </si>
  <si>
    <t>Transparencia, Difusión y Rendición de Cuentas del Poder Ejecutivo</t>
  </si>
  <si>
    <t>FINALIDAD: 02- DESARROLLO SOCIAL</t>
  </si>
  <si>
    <t>FUNCIÓN: 02.01.02- VIVIENDA Y SERVICIOS A LA COMUNIDAD</t>
  </si>
  <si>
    <t>Ampliación de la Cobertura para Acceso a los Servicios Básicos de la Vivienda</t>
  </si>
  <si>
    <t>FUNCIÓN: 02.01.03- SALUD</t>
  </si>
  <si>
    <t>Atención Integral a la Salud Reproductiva</t>
  </si>
  <si>
    <t>Atención Integral a Personas con Discapacidad del Estado de Yucatán</t>
  </si>
  <si>
    <t>Mejora de la Calidad de los Servicios de Salud</t>
  </si>
  <si>
    <t>Mitigación de Riesgos Sanitarios</t>
  </si>
  <si>
    <t>Prestación de Servicios de Salud</t>
  </si>
  <si>
    <t>Prestación de Servicios de Salud a la Infancia y la Adolescencia</t>
  </si>
  <si>
    <t>Prevención y Atención Integral del Cáncer en la Mujer</t>
  </si>
  <si>
    <t>Prevención y Control de Enfermedades Transmitidas por Vector</t>
  </si>
  <si>
    <t>Prevención y Control de Enfermedades Zoonóticas</t>
  </si>
  <si>
    <t>Prevención y Control de VIH, SIDA e Infecciones de Transmisión Sexual</t>
  </si>
  <si>
    <t>Prevención y Promoción de la Salud en la Comunidad</t>
  </si>
  <si>
    <t>Promoción, Prevención y Atención Integral de la Salud Mental</t>
  </si>
  <si>
    <t>Promoción, Prevención y Atención Nutricional desde la Primera Infancia</t>
  </si>
  <si>
    <t>Vigilancia Epidemiológica</t>
  </si>
  <si>
    <t>FUNCIÓN: 02.01.04- RECREACIÓN, CULTURA Y OTRAS MANIFESTACIONES SOCIALES</t>
  </si>
  <si>
    <t>Acceso Incluyente a los Bienes y Servicios Culturales</t>
  </si>
  <si>
    <t>Educación para la Profesionalización Artística</t>
  </si>
  <si>
    <t>Fomento de la Cultura Física y Recreación</t>
  </si>
  <si>
    <t>Impulso al Deporte en el Estado</t>
  </si>
  <si>
    <t>Preservación, Fomento y Difusión de las Tradiciones y el Patrimonio Cultural en Yucatán</t>
  </si>
  <si>
    <t>FUNCIÓN: 02.01.05- EDUCACIÓN</t>
  </si>
  <si>
    <t>Acceso y Permanencia en Educación Media Superior</t>
  </si>
  <si>
    <t>Atención del Rezago Educativo y Analfabetismo</t>
  </si>
  <si>
    <t>Atención Educativa en Media Superior</t>
  </si>
  <si>
    <t>Cobertura con Equidad en Educación Básica</t>
  </si>
  <si>
    <t>Mejoramiento de la Calidad en Instituciones de Educación Superior Públicas</t>
  </si>
  <si>
    <t>FUNCIÓN: 02.01.06- PROTECCIÓN SOCIAL</t>
  </si>
  <si>
    <t>Asistencia Social a Personas Vulnerables</t>
  </si>
  <si>
    <t>Atención Integral en Alimentación a Personas Sujetas de Asistencia Social</t>
  </si>
  <si>
    <t>Atención y Desarrollo de las Organizaciones Sociales</t>
  </si>
  <si>
    <t>Gestión Eficiente de las Instituciones del Sector Mejor Calidad de Vida para las Personas</t>
  </si>
  <si>
    <t>Otorgamiento del Sistema de Jubilaciones y Pensiones de los Servidores Públicos del Gobierno del Estado</t>
  </si>
  <si>
    <t>Preservación de las Tradiciones e Identidad Cultural Maya</t>
  </si>
  <si>
    <t>Procuración del Acceso a la Alimentación de la Población del Estado de Yucatán</t>
  </si>
  <si>
    <t>Promoción de Calidad y Espacios en la Vivienda</t>
  </si>
  <si>
    <t>Promoción y Restitución de Derechos de Niñas, Niños y Adolescentes del Estado de Yucatán</t>
  </si>
  <si>
    <t>Promoción y Vigilancia de los Derechos de las Personas con Discapacidad</t>
  </si>
  <si>
    <t>FUNCIÓN: 02.01.07- OTROS ASUNTOS SOCIALES</t>
  </si>
  <si>
    <t>Prevención y Atención a las Violencias contra las Mujeres</t>
  </si>
  <si>
    <t>FUNCIÓN: 02.02.02- VIVIENDA Y SERVICIOS A LA COMUNIDAD</t>
  </si>
  <si>
    <t>Planeación, Ejecución y Seguimiento de la Inversión en Obra Pública</t>
  </si>
  <si>
    <t>FUNCIÓN: 02.02.05- EDUCACIÓN</t>
  </si>
  <si>
    <t>Eficiencia Terminal en Educación Superior</t>
  </si>
  <si>
    <t>Fortalecimiento de las Instituciones de Educación Superior</t>
  </si>
  <si>
    <t>FUNCIÓN: 02.03.01- PROTECCIÓN AMBIENTAL</t>
  </si>
  <si>
    <t>Gestión Eficiente de las Instituciones del Sector que Cuida al Planeta de Manera Responsable</t>
  </si>
  <si>
    <t>Optimización del Uso y Aprovechamiento del Agua en Yucatán</t>
  </si>
  <si>
    <t>FUNCIÓN: 02.03.02- VIVIENDA Y SERVICIOS A LA COMUNIDAD</t>
  </si>
  <si>
    <t>Dotación, Preservación y Saneamiento del Agua en Yucatán</t>
  </si>
  <si>
    <t>FINALIDAD: 03- DESARROLLO ECONÓMICO</t>
  </si>
  <si>
    <t>FUNCIÓN: 03.02.01- ASUNTOS ECONÓMICOS, COMERCIALES Y LABORALES EN GENERAL</t>
  </si>
  <si>
    <t>Empleo de Calidad, Incluyente y Formal</t>
  </si>
  <si>
    <t>Impulso a la Población Emprendedora y Empresarial con Enfoque de Inclusión</t>
  </si>
  <si>
    <t>Productividad y Comercialización Empresarial</t>
  </si>
  <si>
    <t>FUNCIÓN: 03.02.05- TRANSPORTE</t>
  </si>
  <si>
    <t>Construcción, Modernización y Conservación de las Vías de Comunicación Terrestre</t>
  </si>
  <si>
    <t>FUNCIÓN: 03.02.07- TURISMO</t>
  </si>
  <si>
    <t>Fomento a Productos y Servicios Turísticos Incluyentes y de Calidad</t>
  </si>
  <si>
    <t>Impulso a los Atractivos Turísticos y Segmentos de Mercado</t>
  </si>
  <si>
    <t>FUNCIÓN: 03.02.08- CIENCIA, TECNOLOGÍA E INNOVACIÓN</t>
  </si>
  <si>
    <t>Fortalecimiento al Conocimiento Científico, Tecnológico e Innovación</t>
  </si>
  <si>
    <t>Vinculación, Promoción y Gestión con el Sector Productivo y Social</t>
  </si>
  <si>
    <t>FUNCIÓN: 03.02.09- OTRAS INDUSTRIAS Y OTROS ASUNTOS ECONÓMICOS</t>
  </si>
  <si>
    <t>Gestión Eficiente de las Instituciones del Sector Próspero y Competitivo</t>
  </si>
  <si>
    <t>FUNCIÓN: 03.03.05- TRANSPORTE</t>
  </si>
  <si>
    <t>Fortalecimiento a la Movilidad Sustentable</t>
  </si>
  <si>
    <t>FUNCIÓN: 03.04.01- ASUNTOS ECONÓMICOS, COMERCIALES Y LABORALES EN GENERAL</t>
  </si>
  <si>
    <t>Planeación y Articulación de Política de Competitividad</t>
  </si>
  <si>
    <t>FINALIDAD: 04- OTRAS NO CLASIFICADAS EN FUNCIONES ANTERIORES</t>
  </si>
  <si>
    <t>FUNCIÓN: 04.04.01- TRANSACCIONES DE LA DEUDA PÚBLICA / COSTO FINANCIERO DE LA DEUDA</t>
  </si>
  <si>
    <t>Gestión de la Deuda Pública</t>
  </si>
  <si>
    <t>FUNCIÓN: 04.04.04- ADEUDOS DE EJERCICIOS FISCALES ANTERIORES</t>
  </si>
  <si>
    <t>Previsiones para el pago de Adeudos de Ejercicios Fiscales Anteriores (ADEFAS)</t>
  </si>
  <si>
    <t>MODALIDAD</t>
  </si>
  <si>
    <t>E</t>
  </si>
  <si>
    <t>M</t>
  </si>
  <si>
    <t>P</t>
  </si>
  <si>
    <t>G</t>
  </si>
  <si>
    <t>O</t>
  </si>
  <si>
    <t>S</t>
  </si>
  <si>
    <t>J</t>
  </si>
  <si>
    <t>F</t>
  </si>
  <si>
    <t>K</t>
  </si>
  <si>
    <t>D</t>
  </si>
  <si>
    <t>H</t>
  </si>
  <si>
    <t>296,502,925</t>
  </si>
  <si>
    <t>4,987,520</t>
  </si>
  <si>
    <t>6,145,022</t>
  </si>
  <si>
    <t>70,916,563</t>
  </si>
  <si>
    <t>78,400</t>
  </si>
  <si>
    <t>17,774,326</t>
  </si>
  <si>
    <t>51,491,044</t>
  </si>
  <si>
    <t>27,830,763</t>
  </si>
  <si>
    <t>15,500,638</t>
  </si>
  <si>
    <t>8,159,643</t>
  </si>
  <si>
    <t>4,871,400</t>
  </si>
  <si>
    <t>42,339,553</t>
  </si>
  <si>
    <t>97,899,097</t>
  </si>
  <si>
    <t>94,518,373</t>
  </si>
  <si>
    <t>3,380,724</t>
  </si>
  <si>
    <t>9,964,042,794</t>
  </si>
  <si>
    <t>256,471,187</t>
  </si>
  <si>
    <t>5,847,461,628</t>
  </si>
  <si>
    <t>183,357,363</t>
  </si>
  <si>
    <t>56,145,189</t>
  </si>
  <si>
    <t>157,772,724</t>
  </si>
  <si>
    <t>186,149,531</t>
  </si>
  <si>
    <t>4,923,226,988</t>
  </si>
  <si>
    <t>76,323,530</t>
  </si>
  <si>
    <t>4,799,680</t>
  </si>
  <si>
    <t>137,621,067</t>
  </si>
  <si>
    <t>19,000,780</t>
  </si>
  <si>
    <t>10,761,804</t>
  </si>
  <si>
    <t>14,549,145</t>
  </si>
  <si>
    <t>19,711,746</t>
  </si>
  <si>
    <t>53,107,396</t>
  </si>
  <si>
    <t>4,934,685</t>
  </si>
  <si>
    <t>328,570,097</t>
  </si>
  <si>
    <t>38,474,890</t>
  </si>
  <si>
    <t>37,385,512</t>
  </si>
  <si>
    <t>179,614,912</t>
  </si>
  <si>
    <t>72,773,343</t>
  </si>
  <si>
    <t>321,440</t>
  </si>
  <si>
    <t>952,163,273</t>
  </si>
  <si>
    <t>56,909,146</t>
  </si>
  <si>
    <t>838,538,057</t>
  </si>
  <si>
    <t>53,786,112</t>
  </si>
  <si>
    <t>2,129,958</t>
  </si>
  <si>
    <t>1,681,387,059</t>
  </si>
  <si>
    <t>107,112,805</t>
  </si>
  <si>
    <t>259,167,973</t>
  </si>
  <si>
    <t>22,582,474</t>
  </si>
  <si>
    <t>795,669,370</t>
  </si>
  <si>
    <t>15,462,981</t>
  </si>
  <si>
    <t>107,687,725</t>
  </si>
  <si>
    <t>191,182,242</t>
  </si>
  <si>
    <t>169,522,106</t>
  </si>
  <si>
    <t>5,439,383</t>
  </si>
  <si>
    <t>15,494,100</t>
  </si>
  <si>
    <t>52,503,510</t>
  </si>
  <si>
    <t>233,163,809</t>
  </si>
  <si>
    <t>148,792,308</t>
  </si>
  <si>
    <t>84,371,501</t>
  </si>
  <si>
    <t>95,528,120</t>
  </si>
  <si>
    <t>95,522,120</t>
  </si>
  <si>
    <t>501,300,011</t>
  </si>
  <si>
    <t>1,227,107,884</t>
  </si>
  <si>
    <t>136,025,342</t>
  </si>
  <si>
    <t>1,425,818</t>
  </si>
  <si>
    <t>49,074,694</t>
  </si>
  <si>
    <t>85,524,830</t>
  </si>
  <si>
    <t>247,706,595</t>
  </si>
  <si>
    <t>239,725,574</t>
  </si>
  <si>
    <t>89,732,527</t>
  </si>
  <si>
    <t>149,993,047</t>
  </si>
  <si>
    <t>13,445,343</t>
  </si>
  <si>
    <t>9,187,565</t>
  </si>
  <si>
    <t>4,257,778</t>
  </si>
  <si>
    <t>569,979,514</t>
  </si>
  <si>
    <t>17,105,716</t>
  </si>
  <si>
    <t>3,119,800</t>
  </si>
  <si>
    <t>1,520,784</t>
  </si>
  <si>
    <t>901,984</t>
  </si>
  <si>
    <t>23,076,186</t>
  </si>
  <si>
    <t>2,500,300</t>
  </si>
  <si>
    <t>210,742</t>
  </si>
  <si>
    <t>2,531,477</t>
  </si>
  <si>
    <t>574,036,945</t>
  </si>
  <si>
    <t>573,236,945</t>
  </si>
  <si>
    <t>49,401,028</t>
  </si>
  <si>
    <t>157,051,323</t>
  </si>
  <si>
    <t>160,200</t>
  </si>
  <si>
    <t>108,249,789</t>
  </si>
  <si>
    <t>3,066,675</t>
  </si>
  <si>
    <t>17,619,241</t>
  </si>
  <si>
    <t>5,797,209</t>
  </si>
  <si>
    <t>29,448,433</t>
  </si>
  <si>
    <t>6,854,092</t>
  </si>
  <si>
    <t>33,361,380</t>
  </si>
  <si>
    <t>19,392,706</t>
  </si>
  <si>
    <t>2,812,111</t>
  </si>
  <si>
    <t>6,335,933</t>
  </si>
  <si>
    <t>10,490,068</t>
  </si>
  <si>
    <t>10,070,995</t>
  </si>
  <si>
    <t>1,886,663</t>
  </si>
  <si>
    <t>50,087,249</t>
  </si>
  <si>
    <t>66,588,576</t>
  </si>
  <si>
    <t>8,101,295</t>
  </si>
  <si>
    <t>10,703,655</t>
  </si>
  <si>
    <t>60,001,752</t>
  </si>
  <si>
    <t>35,284,039</t>
  </si>
  <si>
    <t>13,229,225</t>
  </si>
  <si>
    <t>28,518,302</t>
  </si>
  <si>
    <t>4,754,577</t>
  </si>
  <si>
    <t>16,458,733</t>
  </si>
  <si>
    <t>69,437,564</t>
  </si>
  <si>
    <t>69,433,964</t>
  </si>
  <si>
    <t>82,771,747</t>
  </si>
  <si>
    <t>57,687,338</t>
  </si>
  <si>
    <t>25,084,409</t>
  </si>
  <si>
    <t>491,217,956</t>
  </si>
  <si>
    <t>171,503,556</t>
  </si>
  <si>
    <t>318,714,400</t>
  </si>
  <si>
    <t>127,532,158</t>
  </si>
  <si>
    <t>252,388,255</t>
  </si>
  <si>
    <t>30,625,487</t>
  </si>
  <si>
    <t>16,335,869</t>
  </si>
  <si>
    <t>872,888</t>
  </si>
  <si>
    <t>140,096,579</t>
  </si>
  <si>
    <t>51,124,028</t>
  </si>
  <si>
    <t>88,972,551</t>
  </si>
  <si>
    <t>40,253,510</t>
  </si>
  <si>
    <t>28,195,817</t>
  </si>
  <si>
    <t>40,200</t>
  </si>
  <si>
    <t>80,136,110</t>
  </si>
  <si>
    <t>14,004,304</t>
  </si>
  <si>
    <t>7,167,222</t>
  </si>
  <si>
    <t>2,167,222</t>
  </si>
  <si>
    <t>11,685,790</t>
  </si>
  <si>
    <t>31,152</t>
  </si>
  <si>
    <t>11,654,638</t>
  </si>
  <si>
    <t>14,989,215</t>
  </si>
  <si>
    <t>14,879,215</t>
  </si>
  <si>
    <t>14,799,082</t>
  </si>
  <si>
    <t>80,133</t>
  </si>
  <si>
    <t>756,443</t>
  </si>
  <si>
    <t>651,443</t>
  </si>
  <si>
    <t>18,748,947</t>
  </si>
  <si>
    <t>18,719,447</t>
  </si>
  <si>
    <t>13,331,484</t>
  </si>
  <si>
    <t>5,387,963</t>
  </si>
  <si>
    <t>1,418,239</t>
  </si>
  <si>
    <t>71,039</t>
  </si>
  <si>
    <t>1,347,200</t>
  </si>
  <si>
    <t>12,096,938</t>
  </si>
  <si>
    <t>7,563,868</t>
  </si>
  <si>
    <t>4,533,070</t>
  </si>
  <si>
    <t>710,500</t>
  </si>
  <si>
    <t>663,000</t>
  </si>
  <si>
    <t>311,440</t>
  </si>
  <si>
    <t>59,648,914</t>
  </si>
  <si>
    <t>54,463,414</t>
  </si>
  <si>
    <t>5,388,720</t>
  </si>
  <si>
    <t>5,185,500</t>
  </si>
  <si>
    <t>67,003,818</t>
  </si>
  <si>
    <t>501,294,011</t>
  </si>
  <si>
    <t>3,493,874</t>
  </si>
  <si>
    <t>696,125</t>
  </si>
  <si>
    <t>4,648,254</t>
  </si>
  <si>
    <t>403,282,154</t>
  </si>
  <si>
    <t>118,484,194</t>
  </si>
  <si>
    <t>28,751,667</t>
  </si>
  <si>
    <t>284,797,960</t>
  </si>
  <si>
    <t>8,186,656</t>
  </si>
  <si>
    <t>30,333,706</t>
  </si>
  <si>
    <t>6,584,544</t>
  </si>
  <si>
    <t>3,377,124</t>
  </si>
  <si>
    <t>5,977,117,958</t>
  </si>
  <si>
    <t>5,669,635,808</t>
  </si>
  <si>
    <t>147,412,892</t>
  </si>
  <si>
    <t>4,921,867,496</t>
  </si>
  <si>
    <t>9,734,954</t>
  </si>
  <si>
    <t>14,494,145</t>
  </si>
  <si>
    <t>35,374,304</t>
  </si>
  <si>
    <t>292,463,550</t>
  </si>
  <si>
    <t>15,006,600</t>
  </si>
  <si>
    <t>155,085</t>
  </si>
  <si>
    <t>773,527,820</t>
  </si>
  <si>
    <t>75,082,031</t>
  </si>
  <si>
    <t>1,203,750</t>
  </si>
  <si>
    <t>17,733,092</t>
  </si>
  <si>
    <t>2,662,084</t>
  </si>
  <si>
    <t>695,296,205</t>
  </si>
  <si>
    <t>105,592,021</t>
  </si>
  <si>
    <t>19,088,600</t>
  </si>
  <si>
    <t>34,237,780</t>
  </si>
  <si>
    <t>487,500</t>
  </si>
  <si>
    <t>39,459,512</t>
  </si>
  <si>
    <t>2,064,000</t>
  </si>
  <si>
    <t>18,561,816</t>
  </si>
  <si>
    <t>30,737,575</t>
  </si>
  <si>
    <t>30,687,575</t>
  </si>
  <si>
    <t>30,577,575</t>
  </si>
  <si>
    <t>5,961,051</t>
  </si>
  <si>
    <t>5,941,051</t>
  </si>
  <si>
    <t>24,993,687</t>
  </si>
  <si>
    <t>19,816,622</t>
  </si>
  <si>
    <t>5,177,065</t>
  </si>
  <si>
    <t>7,616,926</t>
  </si>
  <si>
    <t>952,505</t>
  </si>
  <si>
    <t>6,664,421</t>
  </si>
  <si>
    <t>27,413,461</t>
  </si>
  <si>
    <t>185,179</t>
  </si>
  <si>
    <t>27,228,282</t>
  </si>
  <si>
    <t>2,427,994</t>
  </si>
  <si>
    <t>615,994</t>
  </si>
  <si>
    <t>1,812,000</t>
  </si>
  <si>
    <t>24,630,967</t>
  </si>
  <si>
    <t>24,406,688</t>
  </si>
  <si>
    <t>22,636,894</t>
  </si>
  <si>
    <t>1,769,794</t>
  </si>
  <si>
    <t>856,505</t>
  </si>
  <si>
    <t>771,505</t>
  </si>
  <si>
    <t>24,909,894</t>
  </si>
  <si>
    <t>683,228</t>
  </si>
  <si>
    <t>15,794,355</t>
  </si>
  <si>
    <t>1,531,000</t>
  </si>
  <si>
    <t>14,263,355</t>
  </si>
  <si>
    <t>4,263,355</t>
  </si>
  <si>
    <t>139,053,342</t>
  </si>
  <si>
    <t>2,154,041</t>
  </si>
  <si>
    <t>136,899,301</t>
  </si>
  <si>
    <t>33,811,506</t>
  </si>
  <si>
    <t>33,636,206</t>
  </si>
  <si>
    <t>855,039</t>
  </si>
  <si>
    <t>679,492</t>
  </si>
  <si>
    <t>Entidades Paraestatales y Fideicomisos</t>
  </si>
  <si>
    <t>Estado de Flujos de Efectivo</t>
  </si>
  <si>
    <t>Del  1o. de Enero al 31 de Diciembre de 2024</t>
  </si>
  <si>
    <t>(Cifras en Pesos)</t>
  </si>
  <si>
    <t>Concepto</t>
  </si>
  <si>
    <t>Flujos de Efectivo de las Actividades de Operación</t>
  </si>
  <si>
    <t>Flujos Netos de Efectivo por Actividades de Operación</t>
  </si>
  <si>
    <t>Flujos de Efectivo de las Actividades de Inversión</t>
  </si>
  <si>
    <t>Flujos Netos de Efectivo por Actividades de Inversión</t>
  </si>
  <si>
    <t>Flujos de Efectivo de las Actividades de Financiamiento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</si>
  <si>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</si>
  <si>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</si>
  <si>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</si>
  <si>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</si>
  <si>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Nombre del Ente Público</t>
  </si>
  <si>
    <t>Origen</t>
  </si>
  <si>
    <t>Aplicación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</si>
  <si>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</si>
  <si>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</si>
  <si>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</si>
  <si>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</si>
  <si>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</si>
  <si>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</si>
  <si>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</si>
  <si>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</si>
  <si>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</si>
  <si>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</si>
  <si>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</si>
  <si>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</si>
  <si>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</si>
  <si>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</si>
  <si>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</si>
  <si>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</si>
  <si>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</si>
  <si>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</si>
  <si>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</si>
  <si>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</si>
  <si>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</si>
  <si>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</si>
  <si>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</si>
  <si>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</si>
  <si>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</si>
  <si>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</si>
  <si>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</si>
  <si>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</si>
  <si>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</si>
  <si>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</si>
  <si>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Endeudamiento Neto</t>
  </si>
  <si>
    <t>Otros Orígenes de Financiamiento</t>
  </si>
  <si>
    <t>Servicios de la Deuda</t>
  </si>
  <si>
    <t>Otras Aplicaciones de Financiamiento</t>
  </si>
  <si>
    <t>Interno</t>
  </si>
  <si>
    <t>Externo</t>
  </si>
  <si>
    <t>1,213,168,404</t>
  </si>
  <si>
    <t>10,458,947,893</t>
  </si>
  <si>
    <t>10,964,530,179</t>
  </si>
  <si>
    <t>707,586,118</t>
  </si>
  <si>
    <t>596,771,279</t>
  </si>
  <si>
    <t>92,002,427</t>
  </si>
  <si>
    <t>18,812,412</t>
  </si>
  <si>
    <t>-707,586,118</t>
  </si>
  <si>
    <t>13,243,373,470</t>
  </si>
  <si>
    <t>2,368,731,536</t>
  </si>
  <si>
    <t>10,874,641,934</t>
  </si>
  <si>
    <t>10,686,122,270</t>
  </si>
  <si>
    <t>5,896,705,842</t>
  </si>
  <si>
    <t>2,334,698,579</t>
  </si>
  <si>
    <t>2,008,443,059</t>
  </si>
  <si>
    <t>110,652,441</t>
  </si>
  <si>
    <t>2,925,100</t>
  </si>
  <si>
    <t>146,144,226</t>
  </si>
  <si>
    <t>130,673,023</t>
  </si>
  <si>
    <t>7,000,000</t>
  </si>
  <si>
    <t>28,000,000</t>
  </si>
  <si>
    <t>20,880,000</t>
  </si>
  <si>
    <t>2,557,251,200</t>
  </si>
  <si>
    <t>765,217,340</t>
  </si>
  <si>
    <t>80,464,905</t>
  </si>
  <si>
    <t>1,711,568,955</t>
  </si>
  <si>
    <t>-2,557,251,200</t>
  </si>
  <si>
    <t>-180,000</t>
  </si>
  <si>
    <t>39,285,500</t>
  </si>
  <si>
    <t>584,152,473</t>
  </si>
  <si>
    <t>-3,500,000</t>
  </si>
  <si>
    <t>12,500,000</t>
  </si>
  <si>
    <t>144,711,523</t>
  </si>
  <si>
    <t>2,508,768</t>
  </si>
  <si>
    <t>108,807,696</t>
  </si>
  <si>
    <t>17,302,525</t>
  </si>
  <si>
    <t>-190,000</t>
  </si>
  <si>
    <t>32,980,658</t>
  </si>
  <si>
    <t>19,773,428</t>
  </si>
  <si>
    <t>-294,384</t>
  </si>
  <si>
    <t>25,000,000</t>
  </si>
  <si>
    <t>168,524,805</t>
  </si>
  <si>
    <t>-11,250,000</t>
  </si>
  <si>
    <t>12,826,001</t>
  </si>
  <si>
    <t>-200,000</t>
  </si>
  <si>
    <t>-749,494</t>
  </si>
  <si>
    <t>74,539,871</t>
  </si>
  <si>
    <t>-92,253</t>
  </si>
  <si>
    <t>1,202,900</t>
  </si>
  <si>
    <t>10,926,573</t>
  </si>
  <si>
    <t>-122,335</t>
  </si>
  <si>
    <t>-876,748</t>
  </si>
  <si>
    <t>16,777,349</t>
  </si>
  <si>
    <t>266,213,285</t>
  </si>
  <si>
    <t>-100,580,240</t>
  </si>
  <si>
    <t>47,775,581</t>
  </si>
  <si>
    <t>47,505,581</t>
  </si>
  <si>
    <t>11,347,662</t>
  </si>
  <si>
    <t>-11,347,662</t>
  </si>
  <si>
    <t>250,392,261</t>
  </si>
  <si>
    <t>323,597,442</t>
  </si>
  <si>
    <t>352,505,334</t>
  </si>
  <si>
    <t>9,612,100</t>
  </si>
  <si>
    <t>5,284,750</t>
  </si>
  <si>
    <t>-367,402,184</t>
  </si>
  <si>
    <t>10,664,938</t>
  </si>
  <si>
    <t>272,348,804</t>
  </si>
  <si>
    <t>151,296,579</t>
  </si>
  <si>
    <t>-20,650,000</t>
  </si>
  <si>
    <t>68,329,327</t>
  </si>
  <si>
    <t>79,873,857</t>
  </si>
  <si>
    <t>14,266,557</t>
  </si>
  <si>
    <t>-84,530</t>
  </si>
  <si>
    <t>3,982,400</t>
  </si>
  <si>
    <t>14,870,612</t>
  </si>
  <si>
    <t>-5,036,200</t>
  </si>
  <si>
    <t>4,709,681</t>
  </si>
  <si>
    <t>11,035,977</t>
  </si>
  <si>
    <t>-500,000</t>
  </si>
  <si>
    <t>6,207,465</t>
  </si>
  <si>
    <t>13,959,721</t>
  </si>
  <si>
    <t>-4,410,000</t>
  </si>
  <si>
    <t>4,080,000</t>
  </si>
  <si>
    <t>8,727,438</t>
  </si>
  <si>
    <t>-595,950</t>
  </si>
  <si>
    <t>7,778,262</t>
  </si>
  <si>
    <t>52,182,092</t>
  </si>
  <si>
    <t>-1,570,000</t>
  </si>
  <si>
    <t>548,140,596</t>
  </si>
  <si>
    <t>112,684,864</t>
  </si>
  <si>
    <t>565,982,159</t>
  </si>
  <si>
    <t>-94,843,301</t>
  </si>
  <si>
    <t>1,288,547</t>
  </si>
  <si>
    <t>12,547,272</t>
  </si>
  <si>
    <t>70,042,612</t>
  </si>
  <si>
    <t>333,866,066</t>
  </si>
  <si>
    <t>33,373,506</t>
  </si>
  <si>
    <t>31,053,506</t>
  </si>
  <si>
    <t>-2,400,000</t>
  </si>
  <si>
    <t>9,360,000</t>
  </si>
  <si>
    <t>5,972,836,358</t>
  </si>
  <si>
    <t>-52,023,033</t>
  </si>
  <si>
    <t>11,001,193</t>
  </si>
  <si>
    <t>762,681,712</t>
  </si>
  <si>
    <t>-4,726,564</t>
  </si>
  <si>
    <t>6,872,085</t>
  </si>
  <si>
    <t>51,149,243</t>
  </si>
  <si>
    <t>5,100,389</t>
  </si>
  <si>
    <t>31,598,237</t>
  </si>
  <si>
    <t>3,917,491</t>
  </si>
  <si>
    <t>28,693,122</t>
  </si>
  <si>
    <t>-5,000,000</t>
  </si>
  <si>
    <t>2,820,000</t>
  </si>
  <si>
    <t>27,021,455</t>
  </si>
  <si>
    <t>-3,761,240</t>
  </si>
  <si>
    <t>24,587,472</t>
  </si>
  <si>
    <t>1,919,071</t>
  </si>
  <si>
    <t>23,674,051</t>
  </si>
  <si>
    <t>18,532,194</t>
  </si>
  <si>
    <t>136,315,503</t>
  </si>
  <si>
    <t>-10,000,000</t>
  </si>
  <si>
    <t>32,666,545</t>
  </si>
  <si>
    <t>2,260,504</t>
  </si>
  <si>
    <t>983,688</t>
  </si>
  <si>
    <t>23,480,523</t>
  </si>
  <si>
    <t>19,335,960</t>
  </si>
  <si>
    <t>650,100</t>
  </si>
  <si>
    <t>3,494,463</t>
  </si>
  <si>
    <t>2,684,150</t>
  </si>
  <si>
    <t>2,193,724</t>
  </si>
  <si>
    <t>173,000</t>
  </si>
  <si>
    <t>464,780</t>
  </si>
  <si>
    <t>104,196</t>
  </si>
  <si>
    <t>490,426</t>
  </si>
  <si>
    <t>-490,426</t>
  </si>
  <si>
    <t>565,875,164</t>
  </si>
  <si>
    <t>526,589,664</t>
  </si>
  <si>
    <t>562,784,214</t>
  </si>
  <si>
    <t>491,011,026</t>
  </si>
  <si>
    <t>21,232,589</t>
  </si>
  <si>
    <t>49,740,599</t>
  </si>
  <si>
    <t>3,090,950</t>
  </si>
  <si>
    <t>-3,090,950</t>
  </si>
  <si>
    <t>147,948,858</t>
  </si>
  <si>
    <t>135,448,858</t>
  </si>
  <si>
    <t>124,727,587</t>
  </si>
  <si>
    <t>7,021,875</t>
  </si>
  <si>
    <t>16,199,396</t>
  </si>
  <si>
    <t>105,490,937</t>
  </si>
  <si>
    <t>2,023,200</t>
  </si>
  <si>
    <t>103,467,737</t>
  </si>
  <si>
    <t>89,039,350</t>
  </si>
  <si>
    <t>7,714,185</t>
  </si>
  <si>
    <t>8,737,402</t>
  </si>
  <si>
    <t>22,300,253</t>
  </si>
  <si>
    <t>14,925,368</t>
  </si>
  <si>
    <t>4,371,887</t>
  </si>
  <si>
    <t>33,077,761</t>
  </si>
  <si>
    <t>20,206,372</t>
  </si>
  <si>
    <t>12,871,389</t>
  </si>
  <si>
    <t>32,887,761</t>
  </si>
  <si>
    <t>27,782,937</t>
  </si>
  <si>
    <t>4,664,824</t>
  </si>
  <si>
    <t>58,203,584</t>
  </si>
  <si>
    <t>30,540,474</t>
  </si>
  <si>
    <t>27,663,110</t>
  </si>
  <si>
    <t>57,657,374</t>
  </si>
  <si>
    <t>14,847,946</t>
  </si>
  <si>
    <t>2,463,000</t>
  </si>
  <si>
    <t>40,346,428</t>
  </si>
  <si>
    <t>546,210</t>
  </si>
  <si>
    <t>-546,210</t>
  </si>
  <si>
    <t>199,186,330</t>
  </si>
  <si>
    <t>174,186,330</t>
  </si>
  <si>
    <t>176,936,330</t>
  </si>
  <si>
    <t>2,777,163</t>
  </si>
  <si>
    <t>97,500</t>
  </si>
  <si>
    <t>174,061,667</t>
  </si>
  <si>
    <t>22,250,000</t>
  </si>
  <si>
    <t>-22,250,000</t>
  </si>
  <si>
    <t>15,282,980</t>
  </si>
  <si>
    <t>2,972,600</t>
  </si>
  <si>
    <t>12,310,380</t>
  </si>
  <si>
    <t>15,232,980</t>
  </si>
  <si>
    <t>5,882,815</t>
  </si>
  <si>
    <t>535,401</t>
  </si>
  <si>
    <t>8,814,764</t>
  </si>
  <si>
    <t>-50,000</t>
  </si>
  <si>
    <t>46,593,245</t>
  </si>
  <si>
    <t>10,762,571</t>
  </si>
  <si>
    <t>35,830,674</t>
  </si>
  <si>
    <t>30,083,130</t>
  </si>
  <si>
    <t>12,293,827</t>
  </si>
  <si>
    <t>4,216,288</t>
  </si>
  <si>
    <t>50,783,898</t>
  </si>
  <si>
    <t>6,820,528</t>
  </si>
  <si>
    <t>43,963,370</t>
  </si>
  <si>
    <t>48,218,732</t>
  </si>
  <si>
    <t>36,607,518</t>
  </si>
  <si>
    <t>7,137,059</t>
  </si>
  <si>
    <t>4,474,155</t>
  </si>
  <si>
    <t>2,565,166</t>
  </si>
  <si>
    <t>-2,565,166</t>
  </si>
  <si>
    <t>73,495,795</t>
  </si>
  <si>
    <t>3,062,381</t>
  </si>
  <si>
    <t>70,433,414</t>
  </si>
  <si>
    <t>73,403,542</t>
  </si>
  <si>
    <t>60,788,335</t>
  </si>
  <si>
    <t>5,800,279</t>
  </si>
  <si>
    <t>6,814,928</t>
  </si>
  <si>
    <t>10,899,485</t>
  </si>
  <si>
    <t>9,749,485</t>
  </si>
  <si>
    <t>10,782,530</t>
  </si>
  <si>
    <t>8,663,689</t>
  </si>
  <si>
    <t>717,040</t>
  </si>
  <si>
    <t>1,401,801</t>
  </si>
  <si>
    <t>116,955</t>
  </si>
  <si>
    <t>-116,955</t>
  </si>
  <si>
    <t>107,397,243</t>
  </si>
  <si>
    <t>59,237,441</t>
  </si>
  <si>
    <t>4,238,405</t>
  </si>
  <si>
    <t>22,198,954</t>
  </si>
  <si>
    <t>21,722,443</t>
  </si>
  <si>
    <t>301,777,737</t>
  </si>
  <si>
    <t>12,953,595</t>
  </si>
  <si>
    <t>288,824,142</t>
  </si>
  <si>
    <t>162,039,222</t>
  </si>
  <si>
    <t>82,144,006</t>
  </si>
  <si>
    <t>32,519,674</t>
  </si>
  <si>
    <t>47,375,542</t>
  </si>
  <si>
    <t>139,738,515</t>
  </si>
  <si>
    <t>-139,738,515</t>
  </si>
  <si>
    <t>2,092,825,976</t>
  </si>
  <si>
    <t>1,232,695,520</t>
  </si>
  <si>
    <t>860,130,456</t>
  </si>
  <si>
    <t>381,260,691</t>
  </si>
  <si>
    <t>55,906,959</t>
  </si>
  <si>
    <t>60,900,617</t>
  </si>
  <si>
    <t>140,453,115</t>
  </si>
  <si>
    <t>124,000,000</t>
  </si>
  <si>
    <t>1,711,565,285</t>
  </si>
  <si>
    <t>4,969,765</t>
  </si>
  <si>
    <t>1,706,595,520</t>
  </si>
  <si>
    <t>-1,711,565,285</t>
  </si>
  <si>
    <t>92,239,617</t>
  </si>
  <si>
    <t>91,883,827</t>
  </si>
  <si>
    <t>79,651,079</t>
  </si>
  <si>
    <t>2,336,480</t>
  </si>
  <si>
    <t>9,896,268</t>
  </si>
  <si>
    <t>355,790</t>
  </si>
  <si>
    <t>-355,790</t>
  </si>
  <si>
    <t>576,762,122</t>
  </si>
  <si>
    <t>204,753,655</t>
  </si>
  <si>
    <t>372,008,467</t>
  </si>
  <si>
    <t>175,311,905</t>
  </si>
  <si>
    <t>85,524,597</t>
  </si>
  <si>
    <t>19,399,000</t>
  </si>
  <si>
    <t>55,838,308</t>
  </si>
  <si>
    <t>401,450,217</t>
  </si>
  <si>
    <t>392,175,467</t>
  </si>
  <si>
    <t>5,002,000</t>
  </si>
  <si>
    <t>4,272,750</t>
  </si>
  <si>
    <t>-401,450,217</t>
  </si>
  <si>
    <t>282,468,132</t>
  </si>
  <si>
    <t>8,345,302</t>
  </si>
  <si>
    <t>274,122,830</t>
  </si>
  <si>
    <t>281,568,132</t>
  </si>
  <si>
    <t>97,927,451</t>
  </si>
  <si>
    <t>33,086,945</t>
  </si>
  <si>
    <t>58,295,398</t>
  </si>
  <si>
    <t>92,258,338</t>
  </si>
  <si>
    <t>-900,000</t>
  </si>
  <si>
    <t>16,744,693</t>
  </si>
  <si>
    <t>12,946,156</t>
  </si>
  <si>
    <t>218,083</t>
  </si>
  <si>
    <t>2,948,959</t>
  </si>
  <si>
    <t>631,495</t>
  </si>
  <si>
    <t>126,935,472</t>
  </si>
  <si>
    <t>126,335,472</t>
  </si>
  <si>
    <t>43,541,765</t>
  </si>
  <si>
    <t>65,704,734</t>
  </si>
  <si>
    <t>17,688,973</t>
  </si>
  <si>
    <t>146,485,675</t>
  </si>
  <si>
    <t>146,370,675</t>
  </si>
  <si>
    <t>53,919,986</t>
  </si>
  <si>
    <t>49,629,776</t>
  </si>
  <si>
    <t>443,352</t>
  </si>
  <si>
    <t>3,846,858</t>
  </si>
  <si>
    <t>92,565,689</t>
  </si>
  <si>
    <t>-92,565,689</t>
  </si>
  <si>
    <t>5,137,557</t>
  </si>
  <si>
    <t>4,571,395</t>
  </si>
  <si>
    <t>137,924</t>
  </si>
  <si>
    <t>162,672</t>
  </si>
  <si>
    <t>265,566</t>
  </si>
  <si>
    <t>91,882,312</t>
  </si>
  <si>
    <t>86,591,442</t>
  </si>
  <si>
    <t>18,268,238</t>
  </si>
  <si>
    <t>5,924,637</t>
  </si>
  <si>
    <t>62,398,567</t>
  </si>
  <si>
    <t>5,290,870</t>
  </si>
  <si>
    <t>90,870</t>
  </si>
  <si>
    <t>-5,290,870</t>
  </si>
  <si>
    <t>12,809,560</t>
  </si>
  <si>
    <t>3,800,000</t>
  </si>
  <si>
    <t>9,009,560</t>
  </si>
  <si>
    <t>12,710,560</t>
  </si>
  <si>
    <t>9,447,062</t>
  </si>
  <si>
    <t>1,141,674</t>
  </si>
  <si>
    <t>1,941,824</t>
  </si>
  <si>
    <t>99,000</t>
  </si>
  <si>
    <t>-99,000</t>
  </si>
  <si>
    <t>13,446,029</t>
  </si>
  <si>
    <t>4,493,971</t>
  </si>
  <si>
    <t>8,952,058</t>
  </si>
  <si>
    <t>12,712,259</t>
  </si>
  <si>
    <t>9,037,816</t>
  </si>
  <si>
    <t>869,000</t>
  </si>
  <si>
    <t>2,805,443</t>
  </si>
  <si>
    <t>733,770</t>
  </si>
  <si>
    <t>-733,770</t>
  </si>
  <si>
    <t>18,288,802</t>
  </si>
  <si>
    <t>5,980,605</t>
  </si>
  <si>
    <t>12,308,197</t>
  </si>
  <si>
    <t>14,118,802</t>
  </si>
  <si>
    <t>9,745,963</t>
  </si>
  <si>
    <t>741,075</t>
  </si>
  <si>
    <t>3,387,564</t>
  </si>
  <si>
    <t>227,200</t>
  </si>
  <si>
    <t>17,000</t>
  </si>
  <si>
    <t>4,170,000</t>
  </si>
  <si>
    <t>-4,170,000</t>
  </si>
  <si>
    <t>16,037,874</t>
  </si>
  <si>
    <t>11,957,874</t>
  </si>
  <si>
    <t>10,441,218</t>
  </si>
  <si>
    <t>4,177,927</t>
  </si>
  <si>
    <t>1,291,744</t>
  </si>
  <si>
    <t>4,971,547</t>
  </si>
  <si>
    <t>5,596,656</t>
  </si>
  <si>
    <t>596,656</t>
  </si>
  <si>
    <t>-5,596,656</t>
  </si>
  <si>
    <t>55,201,130</t>
  </si>
  <si>
    <t>5,456,400</t>
  </si>
  <si>
    <t>49,744,730</t>
  </si>
  <si>
    <t>53,211,130</t>
  </si>
  <si>
    <t>20,030,480</t>
  </si>
  <si>
    <t>2,430,698</t>
  </si>
  <si>
    <t>24,829,952</t>
  </si>
  <si>
    <t>5,920,000</t>
  </si>
  <si>
    <t>1,990,000</t>
  </si>
  <si>
    <t>-1,990,000</t>
  </si>
  <si>
    <t>618,704,371</t>
  </si>
  <si>
    <t>507,537,579</t>
  </si>
  <si>
    <t>111,166,792</t>
  </si>
  <si>
    <t>524,301,080</t>
  </si>
  <si>
    <t>221,539,704</t>
  </si>
  <si>
    <t>98,330,900</t>
  </si>
  <si>
    <t>197,430,476</t>
  </si>
  <si>
    <t>94,403,291</t>
  </si>
  <si>
    <t>85,259,152</t>
  </si>
  <si>
    <t>9,144,139</t>
  </si>
  <si>
    <t>-94,403,291</t>
  </si>
  <si>
    <t>3,645,771</t>
  </si>
  <si>
    <t>2,854,351</t>
  </si>
  <si>
    <t>107,850</t>
  </si>
  <si>
    <t>683,570</t>
  </si>
  <si>
    <t>11,566,861</t>
  </si>
  <si>
    <t>566,861</t>
  </si>
  <si>
    <t>11,000,000</t>
  </si>
  <si>
    <t>7,331,041</t>
  </si>
  <si>
    <t>1,636,090</t>
  </si>
  <si>
    <t>2,599,730</t>
  </si>
  <si>
    <t>340,782,377</t>
  </si>
  <si>
    <t>66,707,250</t>
  </si>
  <si>
    <t>274,075,127</t>
  </si>
  <si>
    <t>102,084,230</t>
  </si>
  <si>
    <t>50,373,957</t>
  </si>
  <si>
    <t>185,594,090</t>
  </si>
  <si>
    <t>1,925,100</t>
  </si>
  <si>
    <t>805,000</t>
  </si>
  <si>
    <t>15,417,154</t>
  </si>
  <si>
    <t>9,820,970</t>
  </si>
  <si>
    <t>91,715</t>
  </si>
  <si>
    <t>5,504,469</t>
  </si>
  <si>
    <t>60,514,142</t>
  </si>
  <si>
    <t>229,650</t>
  </si>
  <si>
    <t>60,284,492</t>
  </si>
  <si>
    <t>17,482,047</t>
  </si>
  <si>
    <t>1,272,501</t>
  </si>
  <si>
    <t>41,729,594</t>
  </si>
  <si>
    <t>5,618,786,002</t>
  </si>
  <si>
    <t>5,616,986,002</t>
  </si>
  <si>
    <t>5,586,509,994</t>
  </si>
  <si>
    <t>3,454,611,581</t>
  </si>
  <si>
    <t>1,451,729,398</t>
  </si>
  <si>
    <t>680,169,015</t>
  </si>
  <si>
    <t>32,276,008</t>
  </si>
  <si>
    <t>-32,276,008</t>
  </si>
  <si>
    <t>783,585,261</t>
  </si>
  <si>
    <t>9,142,869</t>
  </si>
  <si>
    <t>774,442,392</t>
  </si>
  <si>
    <t>780,660,295</t>
  </si>
  <si>
    <t>246,545,287</t>
  </si>
  <si>
    <t>419,650,219</t>
  </si>
  <si>
    <t>51,726,070</t>
  </si>
  <si>
    <t>13,858,719</t>
  </si>
  <si>
    <t>2,924,966</t>
  </si>
  <si>
    <t>-2,924,966</t>
  </si>
  <si>
    <t>37,239,469</t>
  </si>
  <si>
    <t>4,459,348</t>
  </si>
  <si>
    <t>32,780,121</t>
  </si>
  <si>
    <t>32,239,469</t>
  </si>
  <si>
    <t>26,676,245</t>
  </si>
  <si>
    <t>1,595,000</t>
  </si>
  <si>
    <t>3,968,224</t>
  </si>
  <si>
    <t>34,525,610</t>
  </si>
  <si>
    <t>6,192,910</t>
  </si>
  <si>
    <t>28,332,700</t>
  </si>
  <si>
    <t>27,525,610</t>
  </si>
  <si>
    <t>16,978,207</t>
  </si>
  <si>
    <t>929,000</t>
  </si>
  <si>
    <t>9,618,403</t>
  </si>
  <si>
    <t>1,639,715</t>
  </si>
  <si>
    <t>360,285</t>
  </si>
  <si>
    <t>-7,000,000</t>
  </si>
  <si>
    <t>28,144,431</t>
  </si>
  <si>
    <t>2,660,000</t>
  </si>
  <si>
    <t>25,484,431</t>
  </si>
  <si>
    <t>22,379,431</t>
  </si>
  <si>
    <t>15,323,358</t>
  </si>
  <si>
    <t>2,323,895</t>
  </si>
  <si>
    <t>4,732,178</t>
  </si>
  <si>
    <t>5,765,000</t>
  </si>
  <si>
    <t>4,765,000</t>
  </si>
  <si>
    <t>-5,765,000</t>
  </si>
  <si>
    <t>22,749,409</t>
  </si>
  <si>
    <t>849,800</t>
  </si>
  <si>
    <t>21,899,609</t>
  </si>
  <si>
    <t>19,833,423</t>
  </si>
  <si>
    <t>1,045,272</t>
  </si>
  <si>
    <t>1,870,714</t>
  </si>
  <si>
    <t>23,248,809</t>
  </si>
  <si>
    <t>21,329,738</t>
  </si>
  <si>
    <t>19,215,026</t>
  </si>
  <si>
    <t>15,831,309</t>
  </si>
  <si>
    <t>1,036,000</t>
  </si>
  <si>
    <t>2,297,717</t>
  </si>
  <si>
    <t>4,033,783</t>
  </si>
  <si>
    <t>-4,033,783</t>
  </si>
  <si>
    <t>148,369,048</t>
  </si>
  <si>
    <t>27,422,106</t>
  </si>
  <si>
    <t>120,946,942</t>
  </si>
  <si>
    <t>136,368,648</t>
  </si>
  <si>
    <t>108,846,237</t>
  </si>
  <si>
    <t>3,185,400</t>
  </si>
  <si>
    <t>23,696,011</t>
  </si>
  <si>
    <t>641,000</t>
  </si>
  <si>
    <t>12,000,400</t>
  </si>
  <si>
    <t>429,734</t>
  </si>
  <si>
    <t>11,430,266</t>
  </si>
  <si>
    <t>140,400</t>
  </si>
  <si>
    <t>-12,000,400</t>
  </si>
  <si>
    <t>34,988,894</t>
  </si>
  <si>
    <t>4,993,470</t>
  </si>
  <si>
    <t>29,995,424</t>
  </si>
  <si>
    <t>31,657,494</t>
  </si>
  <si>
    <t>706,464</t>
  </si>
  <si>
    <t>2,624,936</t>
  </si>
  <si>
    <t>INSTITUCIONES PÚBLICAS DE SEGURIDAD SOCIAL</t>
  </si>
  <si>
    <t>INSTITUTO DE SEGURIDAD SOCIAL DE LOS TRABAJADORES DEL ESTADO DE YUCATÁN</t>
  </si>
  <si>
    <t>2,897,920,766</t>
  </si>
  <si>
    <t>4700 TRANSFERENCIAS A LA SEGURIDAD SOCIAL</t>
  </si>
  <si>
    <t>4710 TRANSFERENCIAS POR OBLIGACIÓN DE LEY</t>
  </si>
  <si>
    <t>125,340,285</t>
  </si>
  <si>
    <t>71,749,504</t>
  </si>
  <si>
    <t>3,731,515</t>
  </si>
  <si>
    <t>14,520,679</t>
  </si>
  <si>
    <t>859,140</t>
  </si>
  <si>
    <t>12,461,539</t>
  </si>
  <si>
    <t>14,189,731</t>
  </si>
  <si>
    <t>11,584,087</t>
  </si>
  <si>
    <t>2,605,644</t>
  </si>
  <si>
    <t>17,013,260</t>
  </si>
  <si>
    <t>12,159,738</t>
  </si>
  <si>
    <t>4,853,522</t>
  </si>
  <si>
    <t>4,135,596</t>
  </si>
  <si>
    <t>11,512,493</t>
  </si>
  <si>
    <t>2,250,087</t>
  </si>
  <si>
    <t>398,564</t>
  </si>
  <si>
    <t>452,100</t>
  </si>
  <si>
    <t>379,765</t>
  </si>
  <si>
    <t>868,332</t>
  </si>
  <si>
    <t>147,326</t>
  </si>
  <si>
    <t>1,335,640</t>
  </si>
  <si>
    <t>1,280,415</t>
  </si>
  <si>
    <t>55,225</t>
  </si>
  <si>
    <t>509,437</t>
  </si>
  <si>
    <t>8,775</t>
  </si>
  <si>
    <t>3,400</t>
  </si>
  <si>
    <t>148,100</t>
  </si>
  <si>
    <t>43,976</t>
  </si>
  <si>
    <t>134,136</t>
  </si>
  <si>
    <t>103,050</t>
  </si>
  <si>
    <t>691,199</t>
  </si>
  <si>
    <t>530,040</t>
  </si>
  <si>
    <t>75,760</t>
  </si>
  <si>
    <t>80,899</t>
  </si>
  <si>
    <t>2,245,400</t>
  </si>
  <si>
    <t>249,928</t>
  </si>
  <si>
    <t>22,300</t>
  </si>
  <si>
    <t>7,892</t>
  </si>
  <si>
    <t>120,736</t>
  </si>
  <si>
    <t>530,802</t>
  </si>
  <si>
    <t>40,130</t>
  </si>
  <si>
    <t>132,402</t>
  </si>
  <si>
    <t>95,037</t>
  </si>
  <si>
    <t>30,150</t>
  </si>
  <si>
    <t>120,580</t>
  </si>
  <si>
    <t>81,003</t>
  </si>
  <si>
    <t>144,281,576</t>
  </si>
  <si>
    <t>6,219,931</t>
  </si>
  <si>
    <t>4,180,485</t>
  </si>
  <si>
    <t>481,000</t>
  </si>
  <si>
    <t>139,025</t>
  </si>
  <si>
    <t>750,800</t>
  </si>
  <si>
    <t>371,050</t>
  </si>
  <si>
    <t>7,571</t>
  </si>
  <si>
    <t>2,170,630</t>
  </si>
  <si>
    <t>1,843,530</t>
  </si>
  <si>
    <t>246,700</t>
  </si>
  <si>
    <t>75,400</t>
  </si>
  <si>
    <t>13,773,693</t>
  </si>
  <si>
    <t>5,408,588</t>
  </si>
  <si>
    <t>1,992,000</t>
  </si>
  <si>
    <t>115,560</t>
  </si>
  <si>
    <t>1,056,015</t>
  </si>
  <si>
    <t>5,186,530</t>
  </si>
  <si>
    <t>4,967,063</t>
  </si>
  <si>
    <t>48,924</t>
  </si>
  <si>
    <t>114,659</t>
  </si>
  <si>
    <t>4,803,480</t>
  </si>
  <si>
    <t>4,192,068</t>
  </si>
  <si>
    <t>21,263</t>
  </si>
  <si>
    <t>30,502</t>
  </si>
  <si>
    <t>291,810</t>
  </si>
  <si>
    <t>203,000</t>
  </si>
  <si>
    <t>1,033,685</t>
  </si>
  <si>
    <t>1,417,100</t>
  </si>
  <si>
    <t>1,194,708</t>
  </si>
  <si>
    <t>145,700</t>
  </si>
  <si>
    <t>82,000</t>
  </si>
  <si>
    <t>8,900</t>
  </si>
  <si>
    <t>46,800</t>
  </si>
  <si>
    <t>362,530</t>
  </si>
  <si>
    <t>357,030</t>
  </si>
  <si>
    <t>112,449,961</t>
  </si>
  <si>
    <t>7,500,240</t>
  </si>
  <si>
    <t>475,700</t>
  </si>
  <si>
    <t>100,000,000</t>
  </si>
  <si>
    <t>4,446,021</t>
  </si>
  <si>
    <t>2,615,786,412</t>
  </si>
  <si>
    <t>2,052,657,531</t>
  </si>
  <si>
    <t>563,128,881</t>
  </si>
  <si>
    <t>281,134,354</t>
  </si>
  <si>
    <t>Otorgamiento de Prestaciones para la Seguridad Social de los Trabajadores del Gobierno del Estado</t>
  </si>
  <si>
    <t>43,854,931</t>
  </si>
  <si>
    <t>692,892,464</t>
  </si>
  <si>
    <t>2,161,173,371</t>
  </si>
  <si>
    <t>Instituciones Públicas de Seguridad Social</t>
  </si>
  <si>
    <t>1,976,066,537</t>
  </si>
  <si>
    <t>921,854,229</t>
  </si>
  <si>
    <t>2,896,920,766</t>
  </si>
  <si>
    <t>-1,000,000</t>
  </si>
  <si>
    <t>2,461,035,123</t>
  </si>
  <si>
    <t>1,851,035,123</t>
  </si>
  <si>
    <t>610,000,000</t>
  </si>
  <si>
    <t>120,262,591</t>
  </si>
  <si>
    <t>17,839,840</t>
  </si>
  <si>
    <t>127,090,803</t>
  </si>
  <si>
    <t>19,600</t>
  </si>
  <si>
    <t>1,703,132,133</t>
  </si>
  <si>
    <t>492,690,156</t>
  </si>
  <si>
    <t>ENTIDADES PARAESTATALES EMPRESARIALES NO FINANCIERAS CON PARTICIPACIÓN ESTATAL MAYORITARIA</t>
  </si>
  <si>
    <t>AEROPUERTO DE CHICHÉN ITZÁ DEL ESTADO DE YUCATÁN, S. A. DE C. V.</t>
  </si>
  <si>
    <t>OPERADORA ENERGÉTICA Y MARÍTIMA DE YUCATÁN S.A. DE C.V.</t>
  </si>
  <si>
    <t>SISTEMA TELE YUCATÁN SA DE CV</t>
  </si>
  <si>
    <t>1,342,526</t>
  </si>
  <si>
    <t>3,027,917,429</t>
  </si>
  <si>
    <t>40,545,395</t>
  </si>
  <si>
    <t>3,069,805,350</t>
  </si>
  <si>
    <t>6160 OTRAS CONSTRUCCIONES DE INGENIERÍA CIVIL U OBRA PESADA</t>
  </si>
  <si>
    <t>36,659,213</t>
  </si>
  <si>
    <t>21,599,222</t>
  </si>
  <si>
    <t>5,136,248</t>
  </si>
  <si>
    <t>3,884,452</t>
  </si>
  <si>
    <t>17,842</t>
  </si>
  <si>
    <t>1,233,954</t>
  </si>
  <si>
    <t>5,645,730</t>
  </si>
  <si>
    <t>2,468,185</t>
  </si>
  <si>
    <t>1,206,418</t>
  </si>
  <si>
    <t>1,575,366</t>
  </si>
  <si>
    <t>395,761</t>
  </si>
  <si>
    <t>3,040,477</t>
  </si>
  <si>
    <t>1,728,099</t>
  </si>
  <si>
    <t>187,124</t>
  </si>
  <si>
    <t>1,125,254</t>
  </si>
  <si>
    <t>1,237,536</t>
  </si>
  <si>
    <t>3,168,368</t>
  </si>
  <si>
    <t>418,900</t>
  </si>
  <si>
    <t>85,464</t>
  </si>
  <si>
    <t>154,632</t>
  </si>
  <si>
    <t>62,196</t>
  </si>
  <si>
    <t>46,608</t>
  </si>
  <si>
    <t>554,736</t>
  </si>
  <si>
    <t>522,888</t>
  </si>
  <si>
    <t>31,848</t>
  </si>
  <si>
    <t>116,820</t>
  </si>
  <si>
    <t>48,804</t>
  </si>
  <si>
    <t>7,260</t>
  </si>
  <si>
    <t>60,756</t>
  </si>
  <si>
    <t>6,491</t>
  </si>
  <si>
    <t>1,530,631</t>
  </si>
  <si>
    <t>158,386</t>
  </si>
  <si>
    <t>155,794</t>
  </si>
  <si>
    <t>2,592</t>
  </si>
  <si>
    <t>382,404</t>
  </si>
  <si>
    <t>44,652</t>
  </si>
  <si>
    <t>8,304</t>
  </si>
  <si>
    <t>20,772</t>
  </si>
  <si>
    <t>92,892</t>
  </si>
  <si>
    <t>185,784</t>
  </si>
  <si>
    <t>29,132,769</t>
  </si>
  <si>
    <t>4,089,029</t>
  </si>
  <si>
    <t>1,011,072</t>
  </si>
  <si>
    <t>15,696</t>
  </si>
  <si>
    <t>47,832</t>
  </si>
  <si>
    <t>50,496</t>
  </si>
  <si>
    <t>2,540,004</t>
  </si>
  <si>
    <t>418,685</t>
  </si>
  <si>
    <t>5,244</t>
  </si>
  <si>
    <t>1,914,632</t>
  </si>
  <si>
    <t>377,964</t>
  </si>
  <si>
    <t>588,894</t>
  </si>
  <si>
    <t>906,552</t>
  </si>
  <si>
    <t>41,221</t>
  </si>
  <si>
    <t>18,601,475</t>
  </si>
  <si>
    <t>5,463,589</t>
  </si>
  <si>
    <t>5,182,848</t>
  </si>
  <si>
    <t>504,288</t>
  </si>
  <si>
    <t>2,055,750</t>
  </si>
  <si>
    <t>403,976</t>
  </si>
  <si>
    <t>31,940</t>
  </si>
  <si>
    <t>199,632</t>
  </si>
  <si>
    <t>158,904</t>
  </si>
  <si>
    <t>1,082,836</t>
  </si>
  <si>
    <t>155,044</t>
  </si>
  <si>
    <t>148,740</t>
  </si>
  <si>
    <t>435,440</t>
  </si>
  <si>
    <t>248,112</t>
  </si>
  <si>
    <t>40,500</t>
  </si>
  <si>
    <t>458,286</t>
  </si>
  <si>
    <t>447,900</t>
  </si>
  <si>
    <t>10,386</t>
  </si>
  <si>
    <t>522,053</t>
  </si>
  <si>
    <t>324,233</t>
  </si>
  <si>
    <t>14,592</t>
  </si>
  <si>
    <t>183,228</t>
  </si>
  <si>
    <t>2,050,482</t>
  </si>
  <si>
    <t>728,006</t>
  </si>
  <si>
    <t>1,262,476</t>
  </si>
  <si>
    <t>845,000</t>
  </si>
  <si>
    <t>425,000</t>
  </si>
  <si>
    <t>3,000,000,000</t>
  </si>
  <si>
    <t>1,071,069</t>
  </si>
  <si>
    <t>708,600</t>
  </si>
  <si>
    <t>39,799</t>
  </si>
  <si>
    <t>142,996</t>
  </si>
  <si>
    <t>146,084</t>
  </si>
  <si>
    <t>33,590</t>
  </si>
  <si>
    <t>64,889</t>
  </si>
  <si>
    <t>61,289</t>
  </si>
  <si>
    <t>206,568</t>
  </si>
  <si>
    <t>127,800</t>
  </si>
  <si>
    <t>72,768</t>
  </si>
  <si>
    <t>35,875</t>
  </si>
  <si>
    <t>36,893</t>
  </si>
  <si>
    <t>13,457,327</t>
  </si>
  <si>
    <t>8,929,802</t>
  </si>
  <si>
    <t>1,370,050</t>
  </si>
  <si>
    <t>1,879,537</t>
  </si>
  <si>
    <t>684,273</t>
  </si>
  <si>
    <t>436,953</t>
  </si>
  <si>
    <t>450,049</t>
  </si>
  <si>
    <t>308,262</t>
  </si>
  <si>
    <t>863,667</t>
  </si>
  <si>
    <t>786,627</t>
  </si>
  <si>
    <t>77,040</t>
  </si>
  <si>
    <t>414,271</t>
  </si>
  <si>
    <t>1,045,000</t>
  </si>
  <si>
    <t>205,000</t>
  </si>
  <si>
    <t>12,570,102</t>
  </si>
  <si>
    <t>660,001</t>
  </si>
  <si>
    <t>10,045,000</t>
  </si>
  <si>
    <t>462,000</t>
  </si>
  <si>
    <t>970,101</t>
  </si>
  <si>
    <t>460,101</t>
  </si>
  <si>
    <t>22,130,817</t>
  </si>
  <si>
    <t>11,960,820</t>
  </si>
  <si>
    <t>3,726,399</t>
  </si>
  <si>
    <t>2,474,603</t>
  </si>
  <si>
    <t>3,623,197</t>
  </si>
  <si>
    <t>1,640,916</t>
  </si>
  <si>
    <t>769,465</t>
  </si>
  <si>
    <t>1,125,317</t>
  </si>
  <si>
    <t>87,499</t>
  </si>
  <si>
    <t>2,030,726</t>
  </si>
  <si>
    <t>795,388</t>
  </si>
  <si>
    <t>1,048,214</t>
  </si>
  <si>
    <t>789,675</t>
  </si>
  <si>
    <t>2,058,479</t>
  </si>
  <si>
    <t>210,300</t>
  </si>
  <si>
    <t>36,864</t>
  </si>
  <si>
    <t>124,632</t>
  </si>
  <si>
    <t>32,196</t>
  </si>
  <si>
    <t>16,608</t>
  </si>
  <si>
    <t>329,736</t>
  </si>
  <si>
    <t>327,888</t>
  </si>
  <si>
    <t>1,848</t>
  </si>
  <si>
    <t>929,342</t>
  </si>
  <si>
    <t>307,404</t>
  </si>
  <si>
    <t>77,892</t>
  </si>
  <si>
    <t>155,784</t>
  </si>
  <si>
    <t>16,356,099</t>
  </si>
  <si>
    <t>3,981,029</t>
  </si>
  <si>
    <t>951,072</t>
  </si>
  <si>
    <t>3,696</t>
  </si>
  <si>
    <t>35,832</t>
  </si>
  <si>
    <t>394,685</t>
  </si>
  <si>
    <t>1,254,631</t>
  </si>
  <si>
    <t>17,964</t>
  </si>
  <si>
    <t>606,552</t>
  </si>
  <si>
    <t>8,428,675</t>
  </si>
  <si>
    <t>4,835,789</t>
  </si>
  <si>
    <t>1,162,848</t>
  </si>
  <si>
    <t>384,288</t>
  </si>
  <si>
    <t>2,045,750</t>
  </si>
  <si>
    <t>308,976</t>
  </si>
  <si>
    <t>11,940</t>
  </si>
  <si>
    <t>856,836</t>
  </si>
  <si>
    <t>55,044</t>
  </si>
  <si>
    <t>127,740</t>
  </si>
  <si>
    <t>415,440</t>
  </si>
  <si>
    <t>218,112</t>
  </si>
  <si>
    <t>60,053</t>
  </si>
  <si>
    <t>24,233</t>
  </si>
  <si>
    <t>33,228</t>
  </si>
  <si>
    <t>1,007,613</t>
  </si>
  <si>
    <t>242,131</t>
  </si>
  <si>
    <t>765,482</t>
  </si>
  <si>
    <t>68,960,350</t>
  </si>
  <si>
    <t>3,000,845,000</t>
  </si>
  <si>
    <t>27,072,429</t>
  </si>
  <si>
    <t>ENTIDADES EMPRESARIALES</t>
  </si>
  <si>
    <t>FUNCIÓN: 01.05.03- COORDINACIÓN DE LA POLÍTICA DE GOBIERNO</t>
  </si>
  <si>
    <t>Fomento a la participación de los actores públicos, privados y académicos en los programas y acciones del Gobierno del Estado</t>
  </si>
  <si>
    <t>Crecimiento Industrial Sostenible</t>
  </si>
  <si>
    <t>5,346,785</t>
  </si>
  <si>
    <t>35,198,610</t>
  </si>
  <si>
    <t>3,029,259,955</t>
  </si>
  <si>
    <t>3,023,721,068</t>
  </si>
  <si>
    <t>5,538,887</t>
  </si>
  <si>
    <t>3,022,378,542</t>
  </si>
  <si>
    <t>Entidades Empresariales</t>
  </si>
  <si>
    <t>21,468,213</t>
  </si>
  <si>
    <t>3,048,337,137</t>
  </si>
  <si>
    <t>-3,000,845,000</t>
  </si>
  <si>
    <t>39,326,420</t>
  </si>
  <si>
    <t>21,468,212</t>
  </si>
  <si>
    <t>17,858,208</t>
  </si>
  <si>
    <t>20,476,506</t>
  </si>
  <si>
    <t>2,516,657</t>
  </si>
  <si>
    <t>16,333,257</t>
  </si>
  <si>
    <t>1,190,599</t>
  </si>
  <si>
    <t>151,927</t>
  </si>
  <si>
    <t>3,027,917,428</t>
  </si>
  <si>
    <t>20,277,613</t>
  </si>
  <si>
    <t>20,267,782</t>
  </si>
  <si>
    <t>877,679</t>
  </si>
  <si>
    <t>59,044</t>
  </si>
  <si>
    <t>253,876</t>
  </si>
  <si>
    <t>38,135,821</t>
  </si>
  <si>
    <t>19,598,827</t>
  </si>
  <si>
    <t>2,457,613</t>
  </si>
  <si>
    <t>16,079,381</t>
  </si>
  <si>
    <t>CLASIFICACIÓN ADMINISTRATIVA – ENTIDADES PARAESTATALES Y FIDEICOMISOS NO EMPRESARIALES Y NO FINANCIEROS</t>
  </si>
  <si>
    <t>CLASIFICACIÓN ADMINISTRATIVA - INSTITUCIONES PÚBLICAS DE SEGURIDAD SOCIAL</t>
  </si>
  <si>
    <t>CLASIFICACIÓN ADMINISTRATIVA - ENTIDADES PARAESTATALES EMPRESARIALES NO FINANCIERAS CON PARTICIPACIÓN ESTATAL MAYORITARIA</t>
  </si>
  <si>
    <t>CLASIFICACIÓN POR OBJETO DEL GASTO – ENTIDADES PARAESTATALES Y FIDEICOMISOS NO EMPRESARIALES Y NO FINANCIEROS</t>
  </si>
  <si>
    <t>CLASIFICACIÓN POR OBJETO DEL GASTO POR ENTIDAD – ENTIDADES PARAESTATALES Y FIDEICOMISOS NO EMPRESARIALES Y NO FINANCIEROS</t>
  </si>
  <si>
    <t>CLASIFICACIÓN POR OBJETO DEL GASTO - INSTITUCIONES PÚBLICAS DE SEGURIDAD SOCIAL</t>
  </si>
  <si>
    <t>CLASIFICACIÓN POR OBJETO DEL GASTO POR ENTIDAD - INSTITUCIONES PÚBLICAS DE SEGURIDAD SOCIAL</t>
  </si>
  <si>
    <t>CLASIFICACIÓN POR OBJETO DEL GASTO – ENTIDADES PARAESTATALES EMPRESARIALES  NO FINANCIEROS CON PARTICIPACIÓN ESTATAL MAYORITARIA</t>
  </si>
  <si>
    <t>CLASIFICACIÓN POR OBJETO DEL GASTO POR ENTIDAD – ENTIDADES PARAESTATALES 
EMPRESARIALES NO FINANCIEROS CON PARTICIPACIÓN ESTATAL MAYORITARIA</t>
  </si>
  <si>
    <t>CLASIFICACIÓN POR TIPO DE GASTO - ENTIDADES PARAESTATALES Y FIDEICOMISOS 
NO EMPRESARIALES Y NO FINANCIEROS</t>
  </si>
  <si>
    <t>CLASIFICACIÓN POR TIPO DE GASTO POR ENTIDAD - ENTIDADES PARAESTATALES Y FIDEICOMISOS NO EMPRESARIALES Y NO FINANCIEROS</t>
  </si>
  <si>
    <t>CLASIFICACIÓN POR TIPO DE GASTO - INSTITUCIONES PÚBLICAS DE SEGURIDAD SOCIAL</t>
  </si>
  <si>
    <t>CLASIFICACIÓN POR TIPO DE GASTO POR ENTIDAD - INSTITUCIONES PÚBLICAS DE SEGURIDAD SOCIAL</t>
  </si>
  <si>
    <t>CLASIFICACIÓN POR TIPO DE GASTO - ENTIDADES PARAESTATALES EMPRESARIALES 
NO FINANCIERAS CON PARTICIPACIÓN ESTATAL MAYORITARIA</t>
  </si>
  <si>
    <t>CLASIFICACIÓN POR TIPO DE GASTO POR ENTIDAD - ENTIDADES PARAESTATALES EMPRESARIALES NO FINANCIERAS CON PARTICIPACIÓN ESTATAL MAYORITARIA</t>
  </si>
  <si>
    <t>CLASIFICACIÓN PROGRAMABLE / NO PROGRAMABLE - ENTIDADES PARAESTATALES
Y FIDEICOMISOS NO EMPRESARIALES Y NO FINANCIEROS</t>
  </si>
  <si>
    <t>CLASIFICACIÓN PROGRAMABLE / NO PROGRAMABLE POR ENTIDAD - ENTIDADES PARAESTATALES
Y FIDEICOMISOS NO EMPRESARIALES Y NO FINANCIEROS</t>
  </si>
  <si>
    <t>CLASIFICACIÓN PROGRAMABLE / NO PROGRAMABLE - INSTITUCIONES PÚBLICAS DE SEGURIDAD SOCIAL</t>
  </si>
  <si>
    <t>CLASIFICACIÓN PROGRAMABLE / NO PROGRAMABLE POR ENTIDAD - INSTITUCIONES 
PÚBLICAS DE SEGURIDAD SOCIAL</t>
  </si>
  <si>
    <t>CLASIFICACIÓN PROGRAMABLE / NO PROGRAMABLE - ENTIDADES PARAESTATALES 
EMPRESARIALES NO FINANCIERAS</t>
  </si>
  <si>
    <t>CLASIFICACIÓN PROGRAMABLE / NO PROGRAMABLE POR ENTIDAD - ENTIDADES PARAESTATALES 
EMPRESARIALES NO FINANCIERAS</t>
  </si>
  <si>
    <t>CLASIFICACIÓN FUNCIONAL - PROGRAMA PRESUPUESTARIO AGRUPADA: ENTIDADES PARAESTATALES</t>
  </si>
  <si>
    <t>CLASIFICACIÓN FUNCIONAL - PROGRAMA PRESUPUESTARIO: ENTIDADES PARAESTATALES</t>
  </si>
  <si>
    <t>CLASIFICACIÓN FUNCIONAL - PROGRAMA PRESUPUESTARIO AGRUPADA: INSTITUCIONES 
PÚBLICAS DE SEGURIDAD SOCIAL</t>
  </si>
  <si>
    <t>CLASIFICACIÓN FUNCIONAL - PROGRAMA PRESUPUESTARIO: INSTITUCIONES PÚBLICAS DE SEGURIDAD SOCIAL</t>
  </si>
  <si>
    <t>CLASIFICACIÓN FUNCIONAL PROGRAMA PRESUPUESTARIO AGRUPADA – ENTIDADES PARAESTATALES 
EMPRESARIALES NO FINANCIEROS CON PARTICIPACIÓN ESTATAL MAYORITARIA</t>
  </si>
  <si>
    <t>CLASIFICACIÓN FUNCIONAL PROGRAMA PRESUPUESTARIO – ENTIDADES PARAESTATALES EMPRESARIALES NO 
FINANCIEROS CON PARTICIPACIÓN ESTATAL MAYORITARIA</t>
  </si>
  <si>
    <t>ESTADOS DE FLUJOS DE EFECTIVO: ENTIDADES PARAESTATALES</t>
  </si>
  <si>
    <t>ESTADOS DE FLUJOS DE EFECTIVO: INSTITUCIONES PÚBLICAS DE SEGURIDAD SOCIAL</t>
  </si>
  <si>
    <t>ESTADOS DE FLUJOS DE EFECTIVO: ENTIDADES PARAESTATALES EMPRESARIALES NO FINANCIERAS</t>
  </si>
  <si>
    <t xml:space="preserve">AGENCIA PARA EL DESARROLLO DE YUCATÁN </t>
  </si>
  <si>
    <t>AGENCIA PARA EL DESARROLLO DE YUCATÁN</t>
  </si>
  <si>
    <t>EMPRESA PORTUARIA YUCATECA, S. A. DE C. V.</t>
  </si>
  <si>
    <t>}</t>
  </si>
  <si>
    <t>ENTIDADES PARAESTATALES</t>
  </si>
  <si>
    <t>Presupuesto 2024</t>
  </si>
  <si>
    <t>Resumen de Plazas de las Entidades Paraestatales</t>
  </si>
  <si>
    <t>SIGLAS</t>
  </si>
  <si>
    <t>ENTIDAD</t>
  </si>
  <si>
    <t>NÓMINA</t>
  </si>
  <si>
    <t>CONTRATACIONES EXTERNAS</t>
  </si>
  <si>
    <t>CONFIANZA</t>
  </si>
  <si>
    <t>BASE</t>
  </si>
  <si>
    <t>EVENTUALES</t>
  </si>
  <si>
    <t>TOTAL DE PLAZAS</t>
  </si>
  <si>
    <t>ASIMILADOS A SALARIO</t>
  </si>
  <si>
    <t>HONORARIOS PROFESIONALES</t>
  </si>
  <si>
    <t>STY</t>
  </si>
  <si>
    <t>SISTEMA TELE YUCATÁN, S. A. DE C. V</t>
  </si>
  <si>
    <t>INDEMAYA</t>
  </si>
  <si>
    <t>CEEAV</t>
  </si>
  <si>
    <t xml:space="preserve">COMISIÓN EJECUTIVA ESTATAL DE ATENCIÓN A VÍCTIMAS  </t>
  </si>
  <si>
    <t>CECOLEY</t>
  </si>
  <si>
    <t>IDEFEEY</t>
  </si>
  <si>
    <t>INCAY</t>
  </si>
  <si>
    <t>JAPAY</t>
  </si>
  <si>
    <t>INCCOPY</t>
  </si>
  <si>
    <t xml:space="preserve">INSTITUTO PARA LA CONSTRUCCIÓN Y CONSERVACIÓN DE OBRA PÚBLICA EN YUCATÁN  </t>
  </si>
  <si>
    <t>IVEY</t>
  </si>
  <si>
    <t>IDEY</t>
  </si>
  <si>
    <t>IEAEY</t>
  </si>
  <si>
    <t>IYEM</t>
  </si>
  <si>
    <t>ACIEY</t>
  </si>
  <si>
    <t>IPFY</t>
  </si>
  <si>
    <t>OEMY</t>
  </si>
  <si>
    <t xml:space="preserve">OPERADORA ENERGÉTICA Y MARÍTIMA DE YUCATÁN S.A. DE C.V. </t>
  </si>
  <si>
    <t>CULTUR</t>
  </si>
  <si>
    <t>FIDETURE</t>
  </si>
  <si>
    <t>FIDEICOMISO PÚBLICO PARA EL DESARROLLO DEL TURISMO DE REUNIONES EN YUCATÁN</t>
  </si>
  <si>
    <t>IMDUT</t>
  </si>
  <si>
    <t xml:space="preserve">INSTITUTO DE MOVILIDAD Y DESARROLLO URBANO TERRITORIAL </t>
  </si>
  <si>
    <t>DIF YUCATÁN</t>
  </si>
  <si>
    <t>JAPEY</t>
  </si>
  <si>
    <t>JUNTA DE  ASISTENCIA PRIVADA DEL ESTADO DE YUCATÁN</t>
  </si>
  <si>
    <t>IIPEDEY</t>
  </si>
  <si>
    <t>SSY</t>
  </si>
  <si>
    <t>APBY</t>
  </si>
  <si>
    <t xml:space="preserve">ADMINISTRACIÓN DEL PATRIMONIO DE LA  BENEFICENCIA PÚBLICA DEL ESTADO DE YUCATÁN  </t>
  </si>
  <si>
    <t>HA</t>
  </si>
  <si>
    <t>HCTY</t>
  </si>
  <si>
    <t>HCPY</t>
  </si>
  <si>
    <t>CEETRY</t>
  </si>
  <si>
    <t xml:space="preserve">CENTRO ESTATAL DE TRASPLANTES DE YUCATÁN </t>
  </si>
  <si>
    <t>INSEJUPY</t>
  </si>
  <si>
    <t xml:space="preserve">INSTITUTO DE SEGURIDAD JURÍDICA PATRIMONIAL DE YUCATÁN  </t>
  </si>
  <si>
    <t>FIGAROSY</t>
  </si>
  <si>
    <t>FIPAPAM</t>
  </si>
  <si>
    <t>SEPLAN</t>
  </si>
  <si>
    <t xml:space="preserve">SECRETARÍA TÉCNICA DE PLANEACIÓN Y EVALUACIÓN </t>
  </si>
  <si>
    <t>ISSTEY</t>
  </si>
  <si>
    <t xml:space="preserve">INSTITUTO DE SEGURIDAD SOCIAL DE LOS TRABAJADORES DEL ESTADO DE YUCATÁN  </t>
  </si>
  <si>
    <t>FIDARTU</t>
  </si>
  <si>
    <t>PCYT</t>
  </si>
  <si>
    <t>SESEAY</t>
  </si>
  <si>
    <t>Presupuesto 2022</t>
  </si>
  <si>
    <t>Analítico de plazas</t>
  </si>
  <si>
    <t>(Importes en pesos)</t>
  </si>
  <si>
    <t>Clave del puesto</t>
  </si>
  <si>
    <t>Nombre del Puesto</t>
  </si>
  <si>
    <t>Número de Plazas</t>
  </si>
  <si>
    <t>Rango</t>
  </si>
  <si>
    <t>Desde</t>
  </si>
  <si>
    <t>Hasta</t>
  </si>
  <si>
    <t>DIR001</t>
  </si>
  <si>
    <t>DIRECTOR GENERAL</t>
  </si>
  <si>
    <t>DIR002</t>
  </si>
  <si>
    <t>DIRECTOR DE ADMINISTRACIÓN Y FINANZAS</t>
  </si>
  <si>
    <t>DIR003</t>
  </si>
  <si>
    <t>DIRECTOR DE PRODUCCIÓN</t>
  </si>
  <si>
    <t>DIR004</t>
  </si>
  <si>
    <t>DIRECTOR DE NOTICIAS</t>
  </si>
  <si>
    <t>DIR005</t>
  </si>
  <si>
    <t>DIRECTORA DE VENTAS</t>
  </si>
  <si>
    <t>CONJ01</t>
  </si>
  <si>
    <t>JEFE DE CONTABILIDAD</t>
  </si>
  <si>
    <t>CON001</t>
  </si>
  <si>
    <t xml:space="preserve">COORDINADOR </t>
  </si>
  <si>
    <t>CON002</t>
  </si>
  <si>
    <t>COORDINADOR</t>
  </si>
  <si>
    <t>CON003</t>
  </si>
  <si>
    <t>REPORTERO</t>
  </si>
  <si>
    <t>CON004</t>
  </si>
  <si>
    <t>CON005</t>
  </si>
  <si>
    <t>CON006</t>
  </si>
  <si>
    <t>CON007</t>
  </si>
  <si>
    <t>CON008</t>
  </si>
  <si>
    <t>CON009</t>
  </si>
  <si>
    <t>CON010</t>
  </si>
  <si>
    <t>SECRETARIA</t>
  </si>
  <si>
    <t>CON012</t>
  </si>
  <si>
    <t>CON013</t>
  </si>
  <si>
    <t>TÉCNICO</t>
  </si>
  <si>
    <t>CON014</t>
  </si>
  <si>
    <t>CON015</t>
  </si>
  <si>
    <t>CON016</t>
  </si>
  <si>
    <t>CON017</t>
  </si>
  <si>
    <t>CON018</t>
  </si>
  <si>
    <t>CON019</t>
  </si>
  <si>
    <t>CHOFER</t>
  </si>
  <si>
    <t>CON020</t>
  </si>
  <si>
    <t>CON021</t>
  </si>
  <si>
    <t>CONDUCTOR DE NOTICIAS</t>
  </si>
  <si>
    <t>CON022</t>
  </si>
  <si>
    <t>COMENTARISTA DEPORTIVO</t>
  </si>
  <si>
    <t>CON023</t>
  </si>
  <si>
    <t>EDITOR</t>
  </si>
  <si>
    <t>CON024</t>
  </si>
  <si>
    <t>CON025</t>
  </si>
  <si>
    <t>TOTAL DE CONFIANZA</t>
  </si>
  <si>
    <t>BAS001</t>
  </si>
  <si>
    <t>RECEPCIONISTA</t>
  </si>
  <si>
    <t>BAS002</t>
  </si>
  <si>
    <t>SECRETARIA CONTINUISTA Y EDICIÓN DE PAUTA</t>
  </si>
  <si>
    <t>BAS003</t>
  </si>
  <si>
    <t>CAMARÓGRAFO</t>
  </si>
  <si>
    <t>BAS004</t>
  </si>
  <si>
    <t>BAS005</t>
  </si>
  <si>
    <t>REALIZADOR</t>
  </si>
  <si>
    <t>BAS006</t>
  </si>
  <si>
    <t>BAS007</t>
  </si>
  <si>
    <t>OPERADOR DE VIDEO TAPE</t>
  </si>
  <si>
    <t>BAS008</t>
  </si>
  <si>
    <t>BAS009</t>
  </si>
  <si>
    <t>BAS010</t>
  </si>
  <si>
    <t>RESPONSABLE DE CONTINUIDAD</t>
  </si>
  <si>
    <t>BAS012</t>
  </si>
  <si>
    <t>ASISTENTE DE OPERACIONES</t>
  </si>
  <si>
    <t>BAS013</t>
  </si>
  <si>
    <t>ASISTENTE DE PRODUCCIÓN</t>
  </si>
  <si>
    <t>BAS014</t>
  </si>
  <si>
    <t>COORDINADOR GENERAL</t>
  </si>
  <si>
    <t>BAS015</t>
  </si>
  <si>
    <t>DIRECTOR DE CÁMARAS</t>
  </si>
  <si>
    <t>BAS016</t>
  </si>
  <si>
    <t>JEFE DE PISO</t>
  </si>
  <si>
    <t>BAS017</t>
  </si>
  <si>
    <t>ILUMINADOR</t>
  </si>
  <si>
    <t>BAS018</t>
  </si>
  <si>
    <t>VIDEOTECARIO</t>
  </si>
  <si>
    <t>BAS019</t>
  </si>
  <si>
    <t>ESCENÓGRAFO</t>
  </si>
  <si>
    <t>BAS020</t>
  </si>
  <si>
    <t>OPERADOR DE AUDIO</t>
  </si>
  <si>
    <t>TOTAL DE BASE</t>
  </si>
  <si>
    <t>Plazas Eventuales</t>
  </si>
  <si>
    <t>N/A</t>
  </si>
  <si>
    <t>TOTAL DE EVENTUALES</t>
  </si>
  <si>
    <t>ASIMILABLE</t>
  </si>
  <si>
    <t>TOTAL DE ASIMILABLES</t>
  </si>
  <si>
    <t>HJR007</t>
  </si>
  <si>
    <t>JEFE DE REDACCIÓN NOTICIAS</t>
  </si>
  <si>
    <t>HEP005</t>
  </si>
  <si>
    <t>EDITOR Y POSTPRODUCTOR</t>
  </si>
  <si>
    <t>HCP003</t>
  </si>
  <si>
    <t>CONDUCTOR/A</t>
  </si>
  <si>
    <t>HTL012</t>
  </si>
  <si>
    <t>TRAQDUCTORA AL LENGUAJE SIGNADO</t>
  </si>
  <si>
    <t>HVI013</t>
  </si>
  <si>
    <t>VOZ INSTITUCIONAL TELE YUCATAN</t>
  </si>
  <si>
    <t>HRE009</t>
  </si>
  <si>
    <t>REPORTERO DEPORTES</t>
  </si>
  <si>
    <t>HRS001</t>
  </si>
  <si>
    <t>MANEJO DE REDES SOCIALES</t>
  </si>
  <si>
    <t>HRT001</t>
  </si>
  <si>
    <t>RECEPCIÓN Y TELEPROMTER</t>
  </si>
  <si>
    <t>HCC001</t>
  </si>
  <si>
    <t>COORDINADORA DE COMUNICACIÓN SOCIAL</t>
  </si>
  <si>
    <t>HAC001</t>
  </si>
  <si>
    <t>ASESOR PROGRAMA CÓMICO</t>
  </si>
  <si>
    <t>HDG001</t>
  </si>
  <si>
    <t>DISEÑADOR GRÁFICO</t>
  </si>
  <si>
    <t>HGC001</t>
  </si>
  <si>
    <t>GRABACIÓN CÁPSULAS MAYA</t>
  </si>
  <si>
    <t>HRP001</t>
  </si>
  <si>
    <t>REINGENIERÍA PARRILLA PROG.</t>
  </si>
  <si>
    <t>HPF001</t>
  </si>
  <si>
    <t>PRODUCTOR DE FONDOS MUSICALES</t>
  </si>
  <si>
    <t>HAR001</t>
  </si>
  <si>
    <t>ARTISTA CÓMICO</t>
  </si>
  <si>
    <t>TOTAL DE HONORARIOS PROFESIONALES</t>
  </si>
  <si>
    <t>Tabulador de Sueldos y Salarios</t>
  </si>
  <si>
    <t>Tabulador de Mandos Medios y Superiores</t>
  </si>
  <si>
    <t>Clave</t>
  </si>
  <si>
    <t>Puesto</t>
  </si>
  <si>
    <t>Percepciones Mensuales</t>
  </si>
  <si>
    <t>Percepciones Anuales</t>
  </si>
  <si>
    <t>Sueldo Base</t>
  </si>
  <si>
    <t>Despensa</t>
  </si>
  <si>
    <t>Compensación</t>
  </si>
  <si>
    <t>Total</t>
  </si>
  <si>
    <t>Prima Vacacional</t>
  </si>
  <si>
    <t>Ajuste Calendario</t>
  </si>
  <si>
    <t>Aguinaldo</t>
  </si>
  <si>
    <t>Otros</t>
  </si>
  <si>
    <t>DIRECTOR DE PRODUCCION</t>
  </si>
  <si>
    <t xml:space="preserve">Tabulador Operativos </t>
  </si>
  <si>
    <t>Clave del Puesto</t>
  </si>
  <si>
    <t xml:space="preserve">Número de Plazas </t>
  </si>
  <si>
    <t>SC0001</t>
  </si>
  <si>
    <t>SC0003</t>
  </si>
  <si>
    <t>SUBDIRECTOR</t>
  </si>
  <si>
    <t>SC0005</t>
  </si>
  <si>
    <t>JEFE DE DEPARTAMENTO "B"</t>
  </si>
  <si>
    <t>SC0006</t>
  </si>
  <si>
    <t>JEFE DE DEPARTAMENTO "C"</t>
  </si>
  <si>
    <t>SC0007</t>
  </si>
  <si>
    <t>JEFE DE DEPARTAMENTO "D"</t>
  </si>
  <si>
    <t>MM0001</t>
  </si>
  <si>
    <t>COORDINADOR "A"</t>
  </si>
  <si>
    <t>MM0002</t>
  </si>
  <si>
    <t>COORDINADOR "B"</t>
  </si>
  <si>
    <t>MM0003</t>
  </si>
  <si>
    <t>COORDINADOR "C"</t>
  </si>
  <si>
    <t>MM0004</t>
  </si>
  <si>
    <t>COORDINADOR "D"</t>
  </si>
  <si>
    <t>BU0001</t>
  </si>
  <si>
    <t>TECNICO ESPECIALISTA "A"</t>
  </si>
  <si>
    <t>BU0002</t>
  </si>
  <si>
    <t>SECRETARIA EJECUTIVA</t>
  </si>
  <si>
    <t>BU0003</t>
  </si>
  <si>
    <t>AUXILIAR DE SERVICIOS GENERALES</t>
  </si>
  <si>
    <t xml:space="preserve">Otros </t>
  </si>
  <si>
    <t xml:space="preserve">COMISIÓN EJECUTIVA ESTATAL DE ATENCIÓN A VÍCTIMAS </t>
  </si>
  <si>
    <t>MSDG01</t>
  </si>
  <si>
    <t>MSDA01</t>
  </si>
  <si>
    <t>DIRECTOR</t>
  </si>
  <si>
    <t>MMJC01</t>
  </si>
  <si>
    <t xml:space="preserve">JEFE DEPARTAMENTO </t>
  </si>
  <si>
    <t>MMJC02</t>
  </si>
  <si>
    <t>MMCS01</t>
  </si>
  <si>
    <t>COORDINADOR JURIDICO</t>
  </si>
  <si>
    <t>COORDINADOR ADMINISTRATIVO</t>
  </si>
  <si>
    <t>MMCS02</t>
  </si>
  <si>
    <t>MMCS03</t>
  </si>
  <si>
    <t>ASJS01</t>
  </si>
  <si>
    <t>ASESOR JURÍDICO</t>
  </si>
  <si>
    <t>ASJS02</t>
  </si>
  <si>
    <t>ASJS03</t>
  </si>
  <si>
    <t>ASJS04</t>
  </si>
  <si>
    <t>ASJS05</t>
  </si>
  <si>
    <t>CHOC01</t>
  </si>
  <si>
    <t>PSIS01</t>
  </si>
  <si>
    <t xml:space="preserve">PSICOLOGO </t>
  </si>
  <si>
    <t>PSIS02</t>
  </si>
  <si>
    <t>PSIS03</t>
  </si>
  <si>
    <t>PSIS04</t>
  </si>
  <si>
    <t>PSIS05</t>
  </si>
  <si>
    <t>PSIS06</t>
  </si>
  <si>
    <t>PSIS07</t>
  </si>
  <si>
    <t>PSIS08</t>
  </si>
  <si>
    <t>ANAS01</t>
  </si>
  <si>
    <t xml:space="preserve">ANALISTA ADMINISTRATIVO </t>
  </si>
  <si>
    <t>TBSS01</t>
  </si>
  <si>
    <t xml:space="preserve">TRABAJADORA SOCIAL </t>
  </si>
  <si>
    <t>TBSS02</t>
  </si>
  <si>
    <t>SECS01</t>
  </si>
  <si>
    <t xml:space="preserve">SECRETARIA </t>
  </si>
  <si>
    <t>SECS02</t>
  </si>
  <si>
    <t>AXJS01</t>
  </si>
  <si>
    <t>AUXILIAR JURÍDICO</t>
  </si>
  <si>
    <t>PSICOLOGO</t>
  </si>
  <si>
    <t>AUXILIAR ADMINISTRATIVO</t>
  </si>
  <si>
    <t>TRABAJO SOCIAL</t>
  </si>
  <si>
    <t>ASESOR JURIDICO</t>
  </si>
  <si>
    <t xml:space="preserve">Tabulador de Sueldos y Salarios </t>
  </si>
  <si>
    <t xml:space="preserve">COORDINADOR ADMINISTRATIVO </t>
  </si>
  <si>
    <t xml:space="preserve">ASESOR JURÍDICO </t>
  </si>
  <si>
    <t>CCD013</t>
  </si>
  <si>
    <t>CCS022</t>
  </si>
  <si>
    <t>CCS144</t>
  </si>
  <si>
    <t>CJC043</t>
  </si>
  <si>
    <t>JEFE DE DEPARTAMENTO</t>
  </si>
  <si>
    <t>CJC059</t>
  </si>
  <si>
    <t>CJA066</t>
  </si>
  <si>
    <t>CAS056</t>
  </si>
  <si>
    <t>ASISTENTE JURIDICO</t>
  </si>
  <si>
    <t>CCR090</t>
  </si>
  <si>
    <t>CONCILIADOR RATIFICADOR</t>
  </si>
  <si>
    <t>CCA059</t>
  </si>
  <si>
    <t>CONCILIADOR AUDIENCIA</t>
  </si>
  <si>
    <t>CCN013</t>
  </si>
  <si>
    <t>NOTIFICADOR</t>
  </si>
  <si>
    <t>CCC013</t>
  </si>
  <si>
    <t>COORDINADOR DE AREA</t>
  </si>
  <si>
    <t>CCC030</t>
  </si>
  <si>
    <t>COORDINACION ADMINISTRATIVA</t>
  </si>
  <si>
    <t>CAX027</t>
  </si>
  <si>
    <t>AUXILIAR DE CONCILIACIÓN Y JURIDICO</t>
  </si>
  <si>
    <t>CAX036</t>
  </si>
  <si>
    <t>AUXILIAR</t>
  </si>
  <si>
    <t>CAX056</t>
  </si>
  <si>
    <t>CAX079</t>
  </si>
  <si>
    <t>AUXILIAR DE SERVICIOS</t>
  </si>
  <si>
    <t>CSE071</t>
  </si>
  <si>
    <t>SUBDIRECTOR DE CONCILIACION</t>
  </si>
  <si>
    <t>SUBDIRECTOR ADMINISTRATIVO</t>
  </si>
  <si>
    <t>CONCILIADOR AUDIENCIAS</t>
  </si>
  <si>
    <t>AUXILIARES DE CONCILIACION Y JURIDICO</t>
  </si>
  <si>
    <t>NOTIFICADORES</t>
  </si>
  <si>
    <t>COORDINADORES DE AREA</t>
  </si>
  <si>
    <t>AUXILIARES</t>
  </si>
  <si>
    <t>AUXILIARES DE INFORMACION</t>
  </si>
  <si>
    <t>AUXILIARES DE SERVICIOS</t>
  </si>
  <si>
    <t>IDI0101</t>
  </si>
  <si>
    <t>DIRECTOR D</t>
  </si>
  <si>
    <t>IDI0104</t>
  </si>
  <si>
    <t>DIRECTOR  A</t>
  </si>
  <si>
    <t>IJE0104</t>
  </si>
  <si>
    <t>JEFE DE DEPARTAMENTO A</t>
  </si>
  <si>
    <t>ICO0109</t>
  </si>
  <si>
    <t>ICO0108</t>
  </si>
  <si>
    <t>COORDINADOR A</t>
  </si>
  <si>
    <t>ICO0107</t>
  </si>
  <si>
    <t>COORDINADOR B</t>
  </si>
  <si>
    <t>ICO0106</t>
  </si>
  <si>
    <t>COORDINADOR C</t>
  </si>
  <si>
    <t>ICO0105</t>
  </si>
  <si>
    <t>COORDINADOR D</t>
  </si>
  <si>
    <t>ICO0104</t>
  </si>
  <si>
    <t>COORDINADOR E</t>
  </si>
  <si>
    <t>ICO0103</t>
  </si>
  <si>
    <t>COORDINADOR F</t>
  </si>
  <si>
    <t>ICO0102</t>
  </si>
  <si>
    <t>COORDINADOR G</t>
  </si>
  <si>
    <t>ICO0101</t>
  </si>
  <si>
    <t>COORDINADOR H</t>
  </si>
  <si>
    <t>ISU0107</t>
  </si>
  <si>
    <t>SUPERVISOR DE OBRA F</t>
  </si>
  <si>
    <t>ISU0101</t>
  </si>
  <si>
    <t>SUPERVISOR DE OBRA E</t>
  </si>
  <si>
    <t>ISU0102</t>
  </si>
  <si>
    <t>SUPERVISOR DE OBRA D</t>
  </si>
  <si>
    <t>ISU0103</t>
  </si>
  <si>
    <t>SUPERVISOR DE OBRA C</t>
  </si>
  <si>
    <t>ISU0104</t>
  </si>
  <si>
    <t>SUPERVISOR DE OBRA B</t>
  </si>
  <si>
    <t>ISU0105</t>
  </si>
  <si>
    <t>SUPERVISOR DE OBRA A</t>
  </si>
  <si>
    <t>ISU0106</t>
  </si>
  <si>
    <t>SUPERVISOR</t>
  </si>
  <si>
    <t>ISU0201</t>
  </si>
  <si>
    <t>SUPERVISOR TECNICO ADMINISTRATIVO B</t>
  </si>
  <si>
    <t>ISU0202</t>
  </si>
  <si>
    <t>SUPERVISOR TECNICO ADMINISTRATIVO A</t>
  </si>
  <si>
    <t>IAN0101</t>
  </si>
  <si>
    <t>ANALISTA OPERATIVO C</t>
  </si>
  <si>
    <t>IAN0302</t>
  </si>
  <si>
    <t>ANALISTA DE COSTOS</t>
  </si>
  <si>
    <t>IAN0401</t>
  </si>
  <si>
    <t>ANALISTA ADMINISTRATIVO D</t>
  </si>
  <si>
    <t>IAN0402</t>
  </si>
  <si>
    <t>ANALISTA ADMINISTRATIVO C</t>
  </si>
  <si>
    <t>IAN0403</t>
  </si>
  <si>
    <t>ANALISTA ADMINISTRATIVO B</t>
  </si>
  <si>
    <t>IAN0404</t>
  </si>
  <si>
    <t>ANALISTA ADMINISTRATIVO A</t>
  </si>
  <si>
    <t>IAU0102</t>
  </si>
  <si>
    <t>AUXILIAR ADMINISTRATIVO B</t>
  </si>
  <si>
    <t>IAU0103</t>
  </si>
  <si>
    <t>AUXILIAR ADMINISTRATIVO A</t>
  </si>
  <si>
    <t>IAU0104</t>
  </si>
  <si>
    <t>IPR0101</t>
  </si>
  <si>
    <t>PROYECTISTA B</t>
  </si>
  <si>
    <t>IPR0102</t>
  </si>
  <si>
    <t>PROYECTISTA A</t>
  </si>
  <si>
    <t>IDI0201</t>
  </si>
  <si>
    <t>DIBUJANTE</t>
  </si>
  <si>
    <t>ISE0103</t>
  </si>
  <si>
    <t>SECRETARIA C</t>
  </si>
  <si>
    <t>ISE0104</t>
  </si>
  <si>
    <t>SECRETARIA B</t>
  </si>
  <si>
    <t>ISE0105</t>
  </si>
  <si>
    <t>SECRETARIA A</t>
  </si>
  <si>
    <t>ISE0106</t>
  </si>
  <si>
    <t>IBO0101</t>
  </si>
  <si>
    <t xml:space="preserve">BODEGUERO </t>
  </si>
  <si>
    <t>ICH0102</t>
  </si>
  <si>
    <t>CHOFER B</t>
  </si>
  <si>
    <t>ICH0103</t>
  </si>
  <si>
    <t>CHOFER A</t>
  </si>
  <si>
    <t>ICH0104</t>
  </si>
  <si>
    <t>IHE0101</t>
  </si>
  <si>
    <t xml:space="preserve">HERRERO </t>
  </si>
  <si>
    <t>IELE0102</t>
  </si>
  <si>
    <t>ELECTRICISTA B</t>
  </si>
  <si>
    <t>IELE0101</t>
  </si>
  <si>
    <t>ELECTRICISTA A</t>
  </si>
  <si>
    <t>IAR0101</t>
  </si>
  <si>
    <t>ARCHIVISTA</t>
  </si>
  <si>
    <t>IME0101</t>
  </si>
  <si>
    <t>MENSAJERO</t>
  </si>
  <si>
    <t>IAL0101</t>
  </si>
  <si>
    <t xml:space="preserve">ALBANIL </t>
  </si>
  <si>
    <t>IPI0101</t>
  </si>
  <si>
    <t>PINTOR</t>
  </si>
  <si>
    <t>IAU0201</t>
  </si>
  <si>
    <t>AUXILIAR DE SERVICIOS B</t>
  </si>
  <si>
    <t>IAU0202</t>
  </si>
  <si>
    <t>AUXILIAR DE SERVICIOS A</t>
  </si>
  <si>
    <t>IDI0102</t>
  </si>
  <si>
    <t>DIRECTOR C</t>
  </si>
  <si>
    <t>IJE0101</t>
  </si>
  <si>
    <t>JEFE DE DEPARTAMENTO D</t>
  </si>
  <si>
    <t>IJE0102</t>
  </si>
  <si>
    <t>JEFE DE DEPARTAMENTO C</t>
  </si>
  <si>
    <t>JEFE DE DEPARTAMENTO  A</t>
  </si>
  <si>
    <t>ALBAÑIL</t>
  </si>
  <si>
    <t>ANÁLISTA ADMINISTRATIVO A</t>
  </si>
  <si>
    <t>IAN0201</t>
  </si>
  <si>
    <t>ANÁLISTA JURIDICO</t>
  </si>
  <si>
    <t>IAN0103</t>
  </si>
  <si>
    <t>ANALISTA OPERATIVO A</t>
  </si>
  <si>
    <t>IAN0102</t>
  </si>
  <si>
    <t>ANALISTA OPERATIVO B</t>
  </si>
  <si>
    <t>IAU0101</t>
  </si>
  <si>
    <t>AUXILIAR ADMINISTRATIVO C</t>
  </si>
  <si>
    <t>BODEGUERO</t>
  </si>
  <si>
    <t>HERRERO</t>
  </si>
  <si>
    <t>ISE0102</t>
  </si>
  <si>
    <t>SECRETARIA D</t>
  </si>
  <si>
    <t>INSTITUTO DE INFRAESTRUCTURA CARRETERA DE YUCATAN</t>
  </si>
  <si>
    <t xml:space="preserve">MM0027 MM0013 SC0097 SC0090 SC0080 SC0155     </t>
  </si>
  <si>
    <t xml:space="preserve">COORDINADOR                   </t>
  </si>
  <si>
    <t>VT0063</t>
  </si>
  <si>
    <t>VT0029</t>
  </si>
  <si>
    <t>COORDINADOR "B-1"</t>
  </si>
  <si>
    <t>VT0149</t>
  </si>
  <si>
    <t>COORDINADOR "E"</t>
  </si>
  <si>
    <t>MM0044</t>
  </si>
  <si>
    <t>COORDINADOR DE PROYECTO</t>
  </si>
  <si>
    <t>SC0013</t>
  </si>
  <si>
    <t>SC0014</t>
  </si>
  <si>
    <t xml:space="preserve">DIRECTOR DE CONSTRUCCIÓN </t>
  </si>
  <si>
    <t>SC0011</t>
  </si>
  <si>
    <t xml:space="preserve">DIRECTOR GENERAL </t>
  </si>
  <si>
    <t>SC0043</t>
  </si>
  <si>
    <t>SC0156</t>
  </si>
  <si>
    <t>RESIDENTE "A"</t>
  </si>
  <si>
    <t>SC0157</t>
  </si>
  <si>
    <t>RESIDENTE "B"</t>
  </si>
  <si>
    <t>VT0016</t>
  </si>
  <si>
    <t xml:space="preserve">ALBAÑIL                       </t>
  </si>
  <si>
    <t>VT0137</t>
  </si>
  <si>
    <t xml:space="preserve">ALBAÑIL "A"                   </t>
  </si>
  <si>
    <t>MM0084 MM0069 MM0057 MM0063 MM0164 MM0036 VT0151 MM0165 VT0152 MM0166 MM0169</t>
  </si>
  <si>
    <t xml:space="preserve">ANALISTA ADMINISTRATIVO       </t>
  </si>
  <si>
    <t>VT0142</t>
  </si>
  <si>
    <t>ASISTENTE ADMITIVO"B"</t>
  </si>
  <si>
    <t>VT0110</t>
  </si>
  <si>
    <t xml:space="preserve">ASISTENTE ADMITIVO.           </t>
  </si>
  <si>
    <t>VT0086</t>
  </si>
  <si>
    <t xml:space="preserve">AUX. DE DEPARTAMENTO          </t>
  </si>
  <si>
    <t xml:space="preserve">VT0148, VT0154         </t>
  </si>
  <si>
    <t xml:space="preserve">AUXILIAR ADMINISTRATIVO "E"   </t>
  </si>
  <si>
    <t>VT0126</t>
  </si>
  <si>
    <t xml:space="preserve">AUXILIAR ADMITVO H-1          </t>
  </si>
  <si>
    <t>VT0127</t>
  </si>
  <si>
    <t xml:space="preserve">AUXILIAR ADMITVO. H           </t>
  </si>
  <si>
    <t>VT0041</t>
  </si>
  <si>
    <t xml:space="preserve">AYUD. DE TOPOGRAFO            </t>
  </si>
  <si>
    <t>VT0062</t>
  </si>
  <si>
    <t xml:space="preserve">AYUDANTE                      </t>
  </si>
  <si>
    <t xml:space="preserve">VT0040, VT0039, VT0091        </t>
  </si>
  <si>
    <t xml:space="preserve">AYUDANTES                     </t>
  </si>
  <si>
    <t>CA0001</t>
  </si>
  <si>
    <t xml:space="preserve">CAPATAZ                       </t>
  </si>
  <si>
    <t xml:space="preserve">VT0076, VT0018         </t>
  </si>
  <si>
    <t xml:space="preserve">CHOFER                        </t>
  </si>
  <si>
    <t>VT0113</t>
  </si>
  <si>
    <t xml:space="preserve">CHOFER DE DIRECCION           </t>
  </si>
  <si>
    <t>VT0109</t>
  </si>
  <si>
    <t xml:space="preserve">CHOFER DE PIPA                </t>
  </si>
  <si>
    <t>VT0131</t>
  </si>
  <si>
    <t xml:space="preserve">CHOFER DE SUPERVISOR          </t>
  </si>
  <si>
    <t>VT0019</t>
  </si>
  <si>
    <t xml:space="preserve">CHOFER DE VOLQUETE            </t>
  </si>
  <si>
    <t>VT0098</t>
  </si>
  <si>
    <t xml:space="preserve">ELECT. AUTOMOTRIZ             </t>
  </si>
  <si>
    <t>VT0100</t>
  </si>
  <si>
    <t xml:space="preserve">HERRERO "B"                   </t>
  </si>
  <si>
    <t>VT0079</t>
  </si>
  <si>
    <t xml:space="preserve">LABORATORISTA                 </t>
  </si>
  <si>
    <t>VT0133</t>
  </si>
  <si>
    <t xml:space="preserve">LABORATORISTA "A"             </t>
  </si>
  <si>
    <t>VT0106</t>
  </si>
  <si>
    <t xml:space="preserve">LLANTERO "A"                  </t>
  </si>
  <si>
    <t xml:space="preserve">VT0025, VT0084         </t>
  </si>
  <si>
    <t xml:space="preserve">MECANICO                      </t>
  </si>
  <si>
    <t>VT0103</t>
  </si>
  <si>
    <t xml:space="preserve">MECANICO DE GAS               </t>
  </si>
  <si>
    <t xml:space="preserve">VT0102,VT0081         </t>
  </si>
  <si>
    <t xml:space="preserve">MECANICO DIESEL               </t>
  </si>
  <si>
    <t>VT0105</t>
  </si>
  <si>
    <t xml:space="preserve">MECANICO LUBRICADOR           </t>
  </si>
  <si>
    <t>OS0001</t>
  </si>
  <si>
    <t xml:space="preserve">OFICIAL DE SERVICIO           </t>
  </si>
  <si>
    <t>VT0138</t>
  </si>
  <si>
    <t xml:space="preserve">OP. APLANADORA "A"            </t>
  </si>
  <si>
    <t>VT0047</t>
  </si>
  <si>
    <t xml:space="preserve">OP. DE EXCAVADORA             </t>
  </si>
  <si>
    <t>VT0072</t>
  </si>
  <si>
    <t xml:space="preserve">OP. DE MOTO "A"               </t>
  </si>
  <si>
    <t>VT0078</t>
  </si>
  <si>
    <t xml:space="preserve">OP. DE MOTO "AA"              </t>
  </si>
  <si>
    <t>VT0135</t>
  </si>
  <si>
    <t xml:space="preserve">OP. DE TRACTOR "A"            </t>
  </si>
  <si>
    <t>VT0136</t>
  </si>
  <si>
    <t xml:space="preserve">OP. DE TRAXCAVO "A"           </t>
  </si>
  <si>
    <t>VT0056</t>
  </si>
  <si>
    <t xml:space="preserve">OP. PETROLIZADORA             </t>
  </si>
  <si>
    <t>VT0020</t>
  </si>
  <si>
    <t xml:space="preserve">OP. TRACTOR                   </t>
  </si>
  <si>
    <t>VT0073</t>
  </si>
  <si>
    <t xml:space="preserve">OP. TRAXCAVO                  </t>
  </si>
  <si>
    <t>VT0038</t>
  </si>
  <si>
    <t xml:space="preserve">OPERADOR                      </t>
  </si>
  <si>
    <t>VT0150</t>
  </si>
  <si>
    <t xml:space="preserve">OPERADOR "A"                  </t>
  </si>
  <si>
    <t>VT0035</t>
  </si>
  <si>
    <t xml:space="preserve">OPERADOR BACHEADORA           </t>
  </si>
  <si>
    <t>VT0130</t>
  </si>
  <si>
    <t xml:space="preserve">OPERADOR DE DRILL             </t>
  </si>
  <si>
    <t>VT0060</t>
  </si>
  <si>
    <t xml:space="preserve">OPERADOR DE TANDEN            </t>
  </si>
  <si>
    <t>VT0026</t>
  </si>
  <si>
    <t xml:space="preserve">OPERADOR DE TRAILER           </t>
  </si>
  <si>
    <t>VT0145</t>
  </si>
  <si>
    <t xml:space="preserve">OPERADOR FINISHER "B          </t>
  </si>
  <si>
    <t>VT0001</t>
  </si>
  <si>
    <t xml:space="preserve">PEON                          </t>
  </si>
  <si>
    <t xml:space="preserve">VT0015,VT0090         </t>
  </si>
  <si>
    <t xml:space="preserve">PINTOR                        </t>
  </si>
  <si>
    <t>MM0071</t>
  </si>
  <si>
    <t xml:space="preserve">SECRETARIA                    </t>
  </si>
  <si>
    <t>VT0075</t>
  </si>
  <si>
    <t xml:space="preserve">SOBRESTANTE                   </t>
  </si>
  <si>
    <t>VT0089</t>
  </si>
  <si>
    <t xml:space="preserve">SOBRESTANTE "A"               </t>
  </si>
  <si>
    <t>VT0119</t>
  </si>
  <si>
    <t xml:space="preserve">SOBRESTANTE "C"               </t>
  </si>
  <si>
    <t>VT0107</t>
  </si>
  <si>
    <t xml:space="preserve">SOLDADOR                      </t>
  </si>
  <si>
    <t>VT0108</t>
  </si>
  <si>
    <t xml:space="preserve">SOLDADOR "B"                  </t>
  </si>
  <si>
    <t>VT0144</t>
  </si>
  <si>
    <t xml:space="preserve">SUPERVISOR EVENT."A"          </t>
  </si>
  <si>
    <t>VT0129</t>
  </si>
  <si>
    <t xml:space="preserve">SUPERVISOR TECNICO            </t>
  </si>
  <si>
    <t>VT0031</t>
  </si>
  <si>
    <t xml:space="preserve">TOPOGRAFO "A"                 </t>
  </si>
  <si>
    <t xml:space="preserve">SC0011    </t>
  </si>
  <si>
    <t xml:space="preserve">SC0014    </t>
  </si>
  <si>
    <t>DIRECTOR DE CONSTRUCCIÓN</t>
  </si>
  <si>
    <t xml:space="preserve">SC0013    </t>
  </si>
  <si>
    <t xml:space="preserve">SC0043    </t>
  </si>
  <si>
    <t xml:space="preserve">OS0001    </t>
  </si>
  <si>
    <t xml:space="preserve">OFICIAL DE SERVICIO       </t>
  </si>
  <si>
    <t xml:space="preserve">VT0001    </t>
  </si>
  <si>
    <t>PEON</t>
  </si>
  <si>
    <t xml:space="preserve">VT0015    </t>
  </si>
  <si>
    <t xml:space="preserve">VT0016    </t>
  </si>
  <si>
    <t xml:space="preserve">VT0018    </t>
  </si>
  <si>
    <t xml:space="preserve">VT0035    </t>
  </si>
  <si>
    <t>OPERADOR BACHEADORA</t>
  </si>
  <si>
    <t xml:space="preserve">VT0039    </t>
  </si>
  <si>
    <t>AYUDANTES</t>
  </si>
  <si>
    <t xml:space="preserve">VT0040    </t>
  </si>
  <si>
    <t xml:space="preserve">VT0041    </t>
  </si>
  <si>
    <t>AYUD. DE TOPOGRAFO</t>
  </si>
  <si>
    <t xml:space="preserve">VT0062    </t>
  </si>
  <si>
    <t>AYUDANTE</t>
  </si>
  <si>
    <t xml:space="preserve">VT0020    </t>
  </si>
  <si>
    <t>OP. TRACTOR</t>
  </si>
  <si>
    <t xml:space="preserve">VT0076    </t>
  </si>
  <si>
    <t xml:space="preserve">VT0073    </t>
  </si>
  <si>
    <t>OP. TRAXCAVO</t>
  </si>
  <si>
    <t xml:space="preserve">VT0079    </t>
  </si>
  <si>
    <t>LABORATORISTA</t>
  </si>
  <si>
    <t xml:space="preserve">VT0131    </t>
  </si>
  <si>
    <t>CHOFER DE SUPERVISOR</t>
  </si>
  <si>
    <t xml:space="preserve">VT0105    </t>
  </si>
  <si>
    <t>MECANICO LUBRICADOR</t>
  </si>
  <si>
    <t>VT0025</t>
  </si>
  <si>
    <t>MECANICO</t>
  </si>
  <si>
    <t xml:space="preserve">VT0137    </t>
  </si>
  <si>
    <t>ALBAÑIL "A"</t>
  </si>
  <si>
    <t xml:space="preserve">VT0138    </t>
  </si>
  <si>
    <t>OP. APLANADORA "A"</t>
  </si>
  <si>
    <t>OPERADOR DE DRILL</t>
  </si>
  <si>
    <t xml:space="preserve">VT0109    </t>
  </si>
  <si>
    <t>CHOFER DE PIPA</t>
  </si>
  <si>
    <t>CHOFER DE VOLQUETE</t>
  </si>
  <si>
    <t>SOBRESTANTE</t>
  </si>
  <si>
    <t xml:space="preserve">VT0060    </t>
  </si>
  <si>
    <t>OPERADOR DE TANDEN</t>
  </si>
  <si>
    <t xml:space="preserve">VT0145    </t>
  </si>
  <si>
    <t>OPERADOR FINISHER "B</t>
  </si>
  <si>
    <t xml:space="preserve">VT0133    </t>
  </si>
  <si>
    <t>LABORATORISTA "A"</t>
  </si>
  <si>
    <t xml:space="preserve">VT0090    </t>
  </si>
  <si>
    <t xml:space="preserve">VT0091    </t>
  </si>
  <si>
    <t xml:space="preserve">VT0100    </t>
  </si>
  <si>
    <t>HERRERO "B"</t>
  </si>
  <si>
    <t xml:space="preserve">VT0103    </t>
  </si>
  <si>
    <t>MECANICO DE GAS</t>
  </si>
  <si>
    <t>VT0102</t>
  </si>
  <si>
    <t>MECANICO DIESEL</t>
  </si>
  <si>
    <t xml:space="preserve">VT0119    </t>
  </si>
  <si>
    <t xml:space="preserve">SOBRESTANTE "C" </t>
  </si>
  <si>
    <t xml:space="preserve">VT0038    </t>
  </si>
  <si>
    <t>OPERADOR</t>
  </si>
  <si>
    <t xml:space="preserve">VT0056    </t>
  </si>
  <si>
    <t>OP. PETROLIZADORA</t>
  </si>
  <si>
    <t xml:space="preserve">VT0113    </t>
  </si>
  <si>
    <t>CHOFER DE DIRECCION</t>
  </si>
  <si>
    <t xml:space="preserve">VT0089    </t>
  </si>
  <si>
    <t>SOBRESTANTE "A"</t>
  </si>
  <si>
    <t xml:space="preserve">CA0001    </t>
  </si>
  <si>
    <t>CAPATAZ</t>
  </si>
  <si>
    <t xml:space="preserve">VT0108    </t>
  </si>
  <si>
    <t>SOLDADOR "B"</t>
  </si>
  <si>
    <t xml:space="preserve">VT0136    </t>
  </si>
  <si>
    <t>OP. DE TRAXCAVO "A"</t>
  </si>
  <si>
    <t xml:space="preserve">MM0084    </t>
  </si>
  <si>
    <t>ANALISTA ADMINISTRATIVO</t>
  </si>
  <si>
    <t xml:space="preserve">VT0031    </t>
  </si>
  <si>
    <t>TOPOGRAFO "A"</t>
  </si>
  <si>
    <t xml:space="preserve">VT0072    </t>
  </si>
  <si>
    <t>OP. DE MOTO "A"</t>
  </si>
  <si>
    <t xml:space="preserve">VT0135    </t>
  </si>
  <si>
    <t>OP. DE TRACTOR "A"</t>
  </si>
  <si>
    <t xml:space="preserve">VT0047    </t>
  </si>
  <si>
    <t>OP. DE EXCAVADORA</t>
  </si>
  <si>
    <t xml:space="preserve">VT0078    </t>
  </si>
  <si>
    <t>OP. DE MOTO "AA"</t>
  </si>
  <si>
    <t xml:space="preserve">MM0071    </t>
  </si>
  <si>
    <t xml:space="preserve">MM0069    </t>
  </si>
  <si>
    <t xml:space="preserve">VT0126    </t>
  </si>
  <si>
    <t>AUXILIAR ADMITVO H-1</t>
  </si>
  <si>
    <t xml:space="preserve">VT0026    </t>
  </si>
  <si>
    <t>OPERADOR DE TRAILER</t>
  </si>
  <si>
    <t xml:space="preserve">VT0081    </t>
  </si>
  <si>
    <t xml:space="preserve">VT0084    </t>
  </si>
  <si>
    <t xml:space="preserve">VT0098    </t>
  </si>
  <si>
    <t>ELECT. AUTOMOTRIZ</t>
  </si>
  <si>
    <t xml:space="preserve">VT0106    </t>
  </si>
  <si>
    <t xml:space="preserve">LLANTERO "A" </t>
  </si>
  <si>
    <t xml:space="preserve">VT0107    </t>
  </si>
  <si>
    <t>SOLDADOR</t>
  </si>
  <si>
    <t xml:space="preserve">VT0150    </t>
  </si>
  <si>
    <t xml:space="preserve">OPERADOR "A" </t>
  </si>
  <si>
    <t xml:space="preserve">MM0057    </t>
  </si>
  <si>
    <t xml:space="preserve">MM0063    </t>
  </si>
  <si>
    <t xml:space="preserve">MM0164    </t>
  </si>
  <si>
    <t xml:space="preserve">MM0044    </t>
  </si>
  <si>
    <t xml:space="preserve">MM0036    </t>
  </si>
  <si>
    <t xml:space="preserve">VT0110    </t>
  </si>
  <si>
    <t>ASISTENTE ADMITIVO.</t>
  </si>
  <si>
    <t xml:space="preserve">VT0086    </t>
  </si>
  <si>
    <t>AUX. DE DEPARTAMENTO</t>
  </si>
  <si>
    <t xml:space="preserve">VT0127    </t>
  </si>
  <si>
    <t>AUXILIAR ADMITVO. H</t>
  </si>
  <si>
    <t>VT0151</t>
  </si>
  <si>
    <t>SUPERVISOR EVENT."A"</t>
  </si>
  <si>
    <t>VT0148</t>
  </si>
  <si>
    <t>AUXILIAR ADMINISTRATIVO "E"</t>
  </si>
  <si>
    <t xml:space="preserve">VT0142    </t>
  </si>
  <si>
    <t xml:space="preserve">MM0165    </t>
  </si>
  <si>
    <t xml:space="preserve">MM0027    </t>
  </si>
  <si>
    <t xml:space="preserve">VT0152    </t>
  </si>
  <si>
    <t xml:space="preserve">MM0166    </t>
  </si>
  <si>
    <t xml:space="preserve">MM0013    </t>
  </si>
  <si>
    <t xml:space="preserve">VT0154    </t>
  </si>
  <si>
    <t xml:space="preserve">SC0097    </t>
  </si>
  <si>
    <t xml:space="preserve">SC0157    </t>
  </si>
  <si>
    <t xml:space="preserve">SC0090    </t>
  </si>
  <si>
    <t xml:space="preserve">VT0129    </t>
  </si>
  <si>
    <t>SUPERVISOR TECNICO</t>
  </si>
  <si>
    <t xml:space="preserve">MM0169    </t>
  </si>
  <si>
    <t xml:space="preserve">SC0080    </t>
  </si>
  <si>
    <t xml:space="preserve">SC0156    </t>
  </si>
  <si>
    <t xml:space="preserve">VT0149    </t>
  </si>
  <si>
    <t xml:space="preserve">SC0155    </t>
  </si>
  <si>
    <t>AU02</t>
  </si>
  <si>
    <t>AUXILIAR  IA</t>
  </si>
  <si>
    <t>AU01</t>
  </si>
  <si>
    <t>AUXILIAR IAA</t>
  </si>
  <si>
    <t>AU03</t>
  </si>
  <si>
    <t xml:space="preserve">AUXILIAR IB </t>
  </si>
  <si>
    <t>AU04</t>
  </si>
  <si>
    <t xml:space="preserve">AUXILIAR IC </t>
  </si>
  <si>
    <t>AU05</t>
  </si>
  <si>
    <t xml:space="preserve">AUXILIAR ID </t>
  </si>
  <si>
    <t>AT02</t>
  </si>
  <si>
    <t xml:space="preserve">AYUDANTE TECNICO HA </t>
  </si>
  <si>
    <t>AT01</t>
  </si>
  <si>
    <t>AYUDANTE TECNICO HAA</t>
  </si>
  <si>
    <t>AT03</t>
  </si>
  <si>
    <t>AYUDANTE TECNICO HB</t>
  </si>
  <si>
    <t>DG01</t>
  </si>
  <si>
    <t xml:space="preserve">DIRECTOR AA </t>
  </si>
  <si>
    <t>ES02</t>
  </si>
  <si>
    <t xml:space="preserve">ESPECIALISTA EA </t>
  </si>
  <si>
    <t>ES01</t>
  </si>
  <si>
    <t xml:space="preserve">ESPECIALISTA EAA </t>
  </si>
  <si>
    <t>ES03</t>
  </si>
  <si>
    <t xml:space="preserve">ESPECIALISTA EB </t>
  </si>
  <si>
    <t>ES04</t>
  </si>
  <si>
    <t xml:space="preserve">ESPECIALISTA EC </t>
  </si>
  <si>
    <t>ES05</t>
  </si>
  <si>
    <t xml:space="preserve">ESPECIALISTA ED </t>
  </si>
  <si>
    <t xml:space="preserve">ESPECIALISTA FAA </t>
  </si>
  <si>
    <t>GT02</t>
  </si>
  <si>
    <t>GERENTE CA</t>
  </si>
  <si>
    <t>GT01</t>
  </si>
  <si>
    <t xml:space="preserve">GERENTE CAA </t>
  </si>
  <si>
    <t>JD02</t>
  </si>
  <si>
    <t xml:space="preserve">JEFE DEPARTAMENTO DA </t>
  </si>
  <si>
    <t>JD01</t>
  </si>
  <si>
    <t xml:space="preserve">JEFE DEPARTAMENTO DAA </t>
  </si>
  <si>
    <t>JD03</t>
  </si>
  <si>
    <t xml:space="preserve">JEFE DEPARTAMENTO DB </t>
  </si>
  <si>
    <t>JD04</t>
  </si>
  <si>
    <t xml:space="preserve">JEFE DEPARTAMENTO DC </t>
  </si>
  <si>
    <t>JD05</t>
  </si>
  <si>
    <t xml:space="preserve">JEFE DEPARTAMENTO DD </t>
  </si>
  <si>
    <t>OF02</t>
  </si>
  <si>
    <t xml:space="preserve">OFICIAL JA </t>
  </si>
  <si>
    <t>OF01</t>
  </si>
  <si>
    <t>OFICIAL JAA</t>
  </si>
  <si>
    <t>OF03</t>
  </si>
  <si>
    <t xml:space="preserve">OFICIAL JB </t>
  </si>
  <si>
    <t>OF04</t>
  </si>
  <si>
    <t xml:space="preserve">OFICIAL JC </t>
  </si>
  <si>
    <t>OF05</t>
  </si>
  <si>
    <t xml:space="preserve">OFICIAL JD </t>
  </si>
  <si>
    <t>SE03</t>
  </si>
  <si>
    <t xml:space="preserve">SECRETARIA GB </t>
  </si>
  <si>
    <t>SE06</t>
  </si>
  <si>
    <t xml:space="preserve">SECRETARIA IA </t>
  </si>
  <si>
    <t>SD01</t>
  </si>
  <si>
    <t xml:space="preserve">SUBDIRECTOR BAA </t>
  </si>
  <si>
    <t>TE04</t>
  </si>
  <si>
    <t xml:space="preserve">TECNICO ESPECIALISTA EC </t>
  </si>
  <si>
    <t>TE02</t>
  </si>
  <si>
    <t xml:space="preserve">TECNICO ESPECIALISTA FA </t>
  </si>
  <si>
    <t>TE01</t>
  </si>
  <si>
    <t xml:space="preserve">TECNICO ESPECIALISTA FAA </t>
  </si>
  <si>
    <t>TE03</t>
  </si>
  <si>
    <t xml:space="preserve">TECNICO ESPECIALISTA FB </t>
  </si>
  <si>
    <t xml:space="preserve">TECNICO ESPECIALISTA FC </t>
  </si>
  <si>
    <t>TE05</t>
  </si>
  <si>
    <t>TECNICO ESPECIALISTA FD</t>
  </si>
  <si>
    <t>TC02</t>
  </si>
  <si>
    <t xml:space="preserve">TECNICO GA </t>
  </si>
  <si>
    <t>TC01</t>
  </si>
  <si>
    <t xml:space="preserve">TECNICO GAA </t>
  </si>
  <si>
    <t>TC03</t>
  </si>
  <si>
    <t xml:space="preserve">TECNICO GB </t>
  </si>
  <si>
    <t>TC04</t>
  </si>
  <si>
    <t xml:space="preserve">TECNICO GC </t>
  </si>
  <si>
    <t>TC05</t>
  </si>
  <si>
    <t xml:space="preserve">TECNICO GD </t>
  </si>
  <si>
    <t>AUXILIAR IB</t>
  </si>
  <si>
    <t>AUXILIAR ID</t>
  </si>
  <si>
    <t xml:space="preserve">AUXILIAR JAA </t>
  </si>
  <si>
    <t>AT04</t>
  </si>
  <si>
    <t xml:space="preserve">AYUDANTE TECNICO HC </t>
  </si>
  <si>
    <t>AT05</t>
  </si>
  <si>
    <t xml:space="preserve">AYUDANTE TECNICO HD </t>
  </si>
  <si>
    <t>JEFE DE DEPARTAMENTO DAA</t>
  </si>
  <si>
    <t xml:space="preserve">JEFE DE DEPARTAMENTO DB </t>
  </si>
  <si>
    <t>JEFE DE DEPARTAMENTO DC</t>
  </si>
  <si>
    <t>JEFE DE DEPARTAMENTO DD</t>
  </si>
  <si>
    <t>OFICIAL JA</t>
  </si>
  <si>
    <t>OFICIAL JB</t>
  </si>
  <si>
    <t>OFICIAL JC</t>
  </si>
  <si>
    <t>SE01</t>
  </si>
  <si>
    <t>SECRETARIA EJECUTIVA GAA</t>
  </si>
  <si>
    <t>SE02</t>
  </si>
  <si>
    <t xml:space="preserve">SECRETARIA GA </t>
  </si>
  <si>
    <t xml:space="preserve">SECRETARIA GAA </t>
  </si>
  <si>
    <t>SE04</t>
  </si>
  <si>
    <t xml:space="preserve">SECRETARIA GC </t>
  </si>
  <si>
    <t>SECRETARIA IA</t>
  </si>
  <si>
    <t>SE05</t>
  </si>
  <si>
    <t>SECRETARIA IAA</t>
  </si>
  <si>
    <t>SE07</t>
  </si>
  <si>
    <t xml:space="preserve">SECRETARIA IB </t>
  </si>
  <si>
    <t>SI01</t>
  </si>
  <si>
    <t>CAPACITACION SI</t>
  </si>
  <si>
    <t>TECNICO ESPECIALISTA FB</t>
  </si>
  <si>
    <t>TECNICO ESPECIALISTA FC</t>
  </si>
  <si>
    <t>TECNICO GA</t>
  </si>
  <si>
    <t>TECNICO GAA</t>
  </si>
  <si>
    <t xml:space="preserve">TECNICO HA </t>
  </si>
  <si>
    <t xml:space="preserve">AUXILIAR IA </t>
  </si>
  <si>
    <t xml:space="preserve">AYUDANTE TECNICO HAA </t>
  </si>
  <si>
    <t xml:space="preserve">AYUDANTE TECNICO HB </t>
  </si>
  <si>
    <t xml:space="preserve">OFICIAL JAA </t>
  </si>
  <si>
    <t xml:space="preserve">TECNICO HB </t>
  </si>
  <si>
    <t>INSTITUTO PARA LA CONSTRUCCION Y CONSERVACION DE OBRA PUBLICA EN YUCATAN</t>
  </si>
  <si>
    <r>
      <t xml:space="preserve">Presupuesto </t>
    </r>
    <r>
      <rPr>
        <b/>
        <sz val="12"/>
        <rFont val="Barlow"/>
      </rPr>
      <t>2024</t>
    </r>
  </si>
  <si>
    <t>DG0001</t>
  </si>
  <si>
    <t>SC0023</t>
  </si>
  <si>
    <t>SC0068</t>
  </si>
  <si>
    <t>LIDER DE PROYECTO</t>
  </si>
  <si>
    <t>SC0080, SC0097, MM0013, MM0027</t>
  </si>
  <si>
    <t>SC0078, MM0041</t>
  </si>
  <si>
    <t>PROGRAMADOR</t>
  </si>
  <si>
    <t>MM0036, MM0057, MM0069, MM0085, MM0084, MM0095</t>
  </si>
  <si>
    <t>MM0001, MM0070, BU0023</t>
  </si>
  <si>
    <t>MM0071, MM0096, BU0006, BU0014, BU0039</t>
  </si>
  <si>
    <t>MM0073</t>
  </si>
  <si>
    <t>MM0098</t>
  </si>
  <si>
    <t>TECNICO ESPECIALIZADO</t>
  </si>
  <si>
    <t>MM0099, BU0004, BU0012, BU0038</t>
  </si>
  <si>
    <t>BU0029</t>
  </si>
  <si>
    <t xml:space="preserve">SUPERVISOR </t>
  </si>
  <si>
    <t>BU0017, BU0061, BU0066</t>
  </si>
  <si>
    <t>BU0062</t>
  </si>
  <si>
    <t>VIGILANTE</t>
  </si>
  <si>
    <t>OFICIAL DE SERVICIO</t>
  </si>
  <si>
    <t>SC0080</t>
  </si>
  <si>
    <t>SC0097</t>
  </si>
  <si>
    <t>MM0013</t>
  </si>
  <si>
    <t>MM0027</t>
  </si>
  <si>
    <t>SC0078</t>
  </si>
  <si>
    <t>MM0041</t>
  </si>
  <si>
    <t>MM0036</t>
  </si>
  <si>
    <t>MM0057</t>
  </si>
  <si>
    <t>MM0069</t>
  </si>
  <si>
    <t>MM0085</t>
  </si>
  <si>
    <t>MM0084</t>
  </si>
  <si>
    <t>MM0095</t>
  </si>
  <si>
    <t>MM0070</t>
  </si>
  <si>
    <t>BU0023</t>
  </si>
  <si>
    <t>MM0096</t>
  </si>
  <si>
    <t>BU0006</t>
  </si>
  <si>
    <t>BU0014</t>
  </si>
  <si>
    <t>BU0039</t>
  </si>
  <si>
    <t>MM0099</t>
  </si>
  <si>
    <t>BU0004</t>
  </si>
  <si>
    <t>BU0012</t>
  </si>
  <si>
    <t>BU0038</t>
  </si>
  <si>
    <t>BU0061</t>
  </si>
  <si>
    <t>BU0017</t>
  </si>
  <si>
    <t>BU0066</t>
  </si>
  <si>
    <t>INSTITUTO DE VIVIENDA DEL ESTADO DE YUCATAN</t>
  </si>
  <si>
    <t>DA02</t>
  </si>
  <si>
    <t>DIRECTOR DE AREA "B"</t>
  </si>
  <si>
    <t>SA</t>
  </si>
  <si>
    <t>SUBDIRECTOR DE ÁREA</t>
  </si>
  <si>
    <t>JEFE DE DEPARTAMENTO "E"</t>
  </si>
  <si>
    <t>C003</t>
  </si>
  <si>
    <t>C002</t>
  </si>
  <si>
    <t>C001</t>
  </si>
  <si>
    <t>A006</t>
  </si>
  <si>
    <t>AUXILIAR "F"</t>
  </si>
  <si>
    <t>A005</t>
  </si>
  <si>
    <t>AUXILIAR "E"</t>
  </si>
  <si>
    <t>A004</t>
  </si>
  <si>
    <t>AUXILIAR "D"</t>
  </si>
  <si>
    <t>A003</t>
  </si>
  <si>
    <t>AUXILIAR "C"</t>
  </si>
  <si>
    <t>A002</t>
  </si>
  <si>
    <t>AUXILIAR "B"</t>
  </si>
  <si>
    <t>A001</t>
  </si>
  <si>
    <t>AUXILIAR "A"</t>
  </si>
  <si>
    <t>AUXILIAR JURIDICO</t>
  </si>
  <si>
    <t>AUXILIAR TECNICO</t>
  </si>
  <si>
    <t>AUXILIAR DE PLANEACION TERRITORIAL</t>
  </si>
  <si>
    <t>SUPERVISOR DE OBRA</t>
  </si>
  <si>
    <t>DA01</t>
  </si>
  <si>
    <t>DIRECTOR DE AREA "A"</t>
  </si>
  <si>
    <t>JEFE DE DEPARTAMENTO "A"</t>
  </si>
  <si>
    <t xml:space="preserve"> </t>
  </si>
  <si>
    <t>* Otras prestaciones :</t>
  </si>
  <si>
    <t xml:space="preserve">                                          BONO DE PUNTUALIDAD</t>
  </si>
  <si>
    <t xml:space="preserve">SC0164 </t>
  </si>
  <si>
    <t xml:space="preserve">SC0013 </t>
  </si>
  <si>
    <t>DIRECTOR B</t>
  </si>
  <si>
    <t xml:space="preserve">SC0022 </t>
  </si>
  <si>
    <t>DIRECTOR A</t>
  </si>
  <si>
    <t xml:space="preserve">SC0064 </t>
  </si>
  <si>
    <t xml:space="preserve">SC0029 </t>
  </si>
  <si>
    <t xml:space="preserve">SC0043 </t>
  </si>
  <si>
    <t>JEFE DE DEPARTAMENTO B</t>
  </si>
  <si>
    <t xml:space="preserve">SC0098 </t>
  </si>
  <si>
    <t xml:space="preserve">SC0097 </t>
  </si>
  <si>
    <t xml:space="preserve">MM0013 </t>
  </si>
  <si>
    <t xml:space="preserve">MM0027 </t>
  </si>
  <si>
    <t xml:space="preserve">MM0041 </t>
  </si>
  <si>
    <t>PROGRAMADOR D</t>
  </si>
  <si>
    <t xml:space="preserve">MM0044 </t>
  </si>
  <si>
    <t>COORDINADOR DE PROYECTOS</t>
  </si>
  <si>
    <t xml:space="preserve">MM0104 </t>
  </si>
  <si>
    <t>PROMOTOR A</t>
  </si>
  <si>
    <t xml:space="preserve">MM0062 </t>
  </si>
  <si>
    <t>ANALISTA ADMINISTRATIVO F</t>
  </si>
  <si>
    <t xml:space="preserve">MM0069 </t>
  </si>
  <si>
    <t>ANALISTA ADMINISTRATIVO E</t>
  </si>
  <si>
    <t xml:space="preserve">MM0097 </t>
  </si>
  <si>
    <t>SECRETARIA I</t>
  </si>
  <si>
    <t xml:space="preserve">BU0072 </t>
  </si>
  <si>
    <t>INSTRUCTOR DEPORTIVO B</t>
  </si>
  <si>
    <t xml:space="preserve">550    </t>
  </si>
  <si>
    <t xml:space="preserve">MM0084 </t>
  </si>
  <si>
    <t xml:space="preserve">MM0085 </t>
  </si>
  <si>
    <t>JEFE DE PROGRAMACION</t>
  </si>
  <si>
    <t xml:space="preserve">MM0042 </t>
  </si>
  <si>
    <t>PROGRAMADOR B</t>
  </si>
  <si>
    <t xml:space="preserve">MM0095 </t>
  </si>
  <si>
    <t xml:space="preserve">MM0094 </t>
  </si>
  <si>
    <t>JEFE DE OFICINA C</t>
  </si>
  <si>
    <t xml:space="preserve">MM0102 </t>
  </si>
  <si>
    <t xml:space="preserve">MM0099 </t>
  </si>
  <si>
    <t>AUXILIAR ADMINISTRATIVO K</t>
  </si>
  <si>
    <t xml:space="preserve">MM0100 </t>
  </si>
  <si>
    <t>JEFE OFICINA B</t>
  </si>
  <si>
    <t xml:space="preserve">BU0004 </t>
  </si>
  <si>
    <t>AUXILIAR ADMINISTRATIVO J</t>
  </si>
  <si>
    <t xml:space="preserve">BU0003 </t>
  </si>
  <si>
    <t>JEFE DE SECCION D</t>
  </si>
  <si>
    <t xml:space="preserve">BU0006 </t>
  </si>
  <si>
    <t>SECRETARIA F</t>
  </si>
  <si>
    <t xml:space="preserve">BU0009 </t>
  </si>
  <si>
    <t>AUXILIAR ADMINISTRATIVO I</t>
  </si>
  <si>
    <t xml:space="preserve">BU0017 </t>
  </si>
  <si>
    <t>AUXILIAR DE SERVICIO G</t>
  </si>
  <si>
    <t xml:space="preserve">BU0020 </t>
  </si>
  <si>
    <t>CAJERO B</t>
  </si>
  <si>
    <t xml:space="preserve">BU0023 </t>
  </si>
  <si>
    <t>CHOFER C</t>
  </si>
  <si>
    <t xml:space="preserve">BU0022 </t>
  </si>
  <si>
    <t>ENCARGADO B</t>
  </si>
  <si>
    <t xml:space="preserve">BU0026 </t>
  </si>
  <si>
    <t>AUXILIAR ADMINISTRATIVO G</t>
  </si>
  <si>
    <t xml:space="preserve">BU0033 </t>
  </si>
  <si>
    <t xml:space="preserve">BU0032 </t>
  </si>
  <si>
    <t>ENCARGADO A</t>
  </si>
  <si>
    <t xml:space="preserve">BU0027 </t>
  </si>
  <si>
    <t xml:space="preserve">BU0029 </t>
  </si>
  <si>
    <t xml:space="preserve">BU0036 </t>
  </si>
  <si>
    <t>JEFE DE SECCION A</t>
  </si>
  <si>
    <t xml:space="preserve">BU0042 </t>
  </si>
  <si>
    <t>AUXILIAR DE SERVICIO F</t>
  </si>
  <si>
    <t xml:space="preserve">BU0039 </t>
  </si>
  <si>
    <t xml:space="preserve">BU0048 </t>
  </si>
  <si>
    <t>AUXILIAR DE SERVICIO E</t>
  </si>
  <si>
    <t xml:space="preserve">BU0050 </t>
  </si>
  <si>
    <t>AUXILIAR ADMINISTRATIVO D</t>
  </si>
  <si>
    <t xml:space="preserve">BU0053 </t>
  </si>
  <si>
    <t>AUXILIAR DE SERVICIO D</t>
  </si>
  <si>
    <t xml:space="preserve">BU0054 </t>
  </si>
  <si>
    <t xml:space="preserve">BU0055 </t>
  </si>
  <si>
    <t xml:space="preserve">BU0059 </t>
  </si>
  <si>
    <t xml:space="preserve">BU0061 </t>
  </si>
  <si>
    <t>AUXILIAR DE SERVICIO B</t>
  </si>
  <si>
    <t xml:space="preserve">BU0062 </t>
  </si>
  <si>
    <t>VIGILANTE C</t>
  </si>
  <si>
    <t xml:space="preserve">BU0064 </t>
  </si>
  <si>
    <t xml:space="preserve">BU0066 </t>
  </si>
  <si>
    <t>AUXILIAR DE SERVICIO A</t>
  </si>
  <si>
    <t xml:space="preserve">BU0065 </t>
  </si>
  <si>
    <t>VIGILANTE B</t>
  </si>
  <si>
    <t xml:space="preserve">BU0068 </t>
  </si>
  <si>
    <t>VIGILANTE A</t>
  </si>
  <si>
    <t xml:space="preserve">BU0070 </t>
  </si>
  <si>
    <t>INSTRUCTOR DEPORTIVO A</t>
  </si>
  <si>
    <t>ASIMILABLES A SALARIOS</t>
  </si>
  <si>
    <t xml:space="preserve">SC0030 </t>
  </si>
  <si>
    <t>CONTRALOR INTERNO C</t>
  </si>
  <si>
    <t xml:space="preserve">BU0012 </t>
  </si>
  <si>
    <t>AUXILIAR ADMINISTRATIVO H</t>
  </si>
  <si>
    <t xml:space="preserve">BU0014 </t>
  </si>
  <si>
    <t>SECRETARIA E</t>
  </si>
  <si>
    <t xml:space="preserve">BU0038 </t>
  </si>
  <si>
    <t>AUXILIAR ADMINISTRATIVO F</t>
  </si>
  <si>
    <t xml:space="preserve">BU0058 </t>
  </si>
  <si>
    <t>AUXILIAR DE SERVICIO C</t>
  </si>
  <si>
    <t>INSTITUTO DE EDUCACION PARA ADULTOS DEL ESTADO DE YUCATÁN</t>
  </si>
  <si>
    <t>CF04807</t>
  </si>
  <si>
    <t>SECRETARIA EJECUTIVA B</t>
  </si>
  <si>
    <t>CF33849</t>
  </si>
  <si>
    <t>COORDINADOR DE SERVICIOS ESPECIALIZADOS</t>
  </si>
  <si>
    <t>CF14070</t>
  </si>
  <si>
    <t>CF36014</t>
  </si>
  <si>
    <t>COORDINADOR REGIONAL</t>
  </si>
  <si>
    <t>COORDINADOR DE ZONA</t>
  </si>
  <si>
    <t>CF01059</t>
  </si>
  <si>
    <t>A03804</t>
  </si>
  <si>
    <t>A01805</t>
  </si>
  <si>
    <t>AUXILIAR DE ADMINISTRADOR</t>
  </si>
  <si>
    <t>S01803</t>
  </si>
  <si>
    <t>OFICIAL DE SERVICIOS Y MANTENIMIENTO</t>
  </si>
  <si>
    <t>T03803</t>
  </si>
  <si>
    <t>TECNICO MEDIO</t>
  </si>
  <si>
    <t>T03810</t>
  </si>
  <si>
    <t>ESPECIALISTA EN PROYECTOS TECNICOS</t>
  </si>
  <si>
    <t>A01806</t>
  </si>
  <si>
    <t>A01807</t>
  </si>
  <si>
    <t>JEFE DE OFICINA</t>
  </si>
  <si>
    <t>T03820</t>
  </si>
  <si>
    <t>TECNICO DOCENTE</t>
  </si>
  <si>
    <t>T03823</t>
  </si>
  <si>
    <t>TECNICO SUPERIOR</t>
  </si>
  <si>
    <t>CUSE C</t>
  </si>
  <si>
    <t>CUSE D</t>
  </si>
  <si>
    <t>CUSE E</t>
  </si>
  <si>
    <t>COORDINADOR UNICO DE SERVICIOS ADMINISTRATIVOS</t>
  </si>
  <si>
    <t>JEFE DE UNIDAD</t>
  </si>
  <si>
    <t>INSTITUTO DE EDUCACION PARA ADULTOS DEL ESTADO DE YUCATAN</t>
  </si>
  <si>
    <t>T06803</t>
  </si>
  <si>
    <t>COORDINADOR DE TECNICOS EN COMPUTACION</t>
  </si>
  <si>
    <t>VALES MEDIDAS FIN DE AÑO</t>
  </si>
  <si>
    <t>IYEM-001</t>
  </si>
  <si>
    <t>IYEM-002</t>
  </si>
  <si>
    <t>IYEM-003</t>
  </si>
  <si>
    <t>IYEM-028</t>
  </si>
  <si>
    <t>IYEM-004</t>
  </si>
  <si>
    <t>IYEM-027</t>
  </si>
  <si>
    <t>IYEM-026, IYEM -029</t>
  </si>
  <si>
    <t>COORDINADOR OPERATIVO</t>
  </si>
  <si>
    <t>IYEM-005</t>
  </si>
  <si>
    <t>IYEM-006</t>
  </si>
  <si>
    <t>LÍDER DE PROYECTO</t>
  </si>
  <si>
    <t>IYEM-007</t>
  </si>
  <si>
    <t>IYEM-008</t>
  </si>
  <si>
    <t>IYEM-010</t>
  </si>
  <si>
    <t>IYEM-011</t>
  </si>
  <si>
    <t>IYEM-012</t>
  </si>
  <si>
    <t>IYEM-013</t>
  </si>
  <si>
    <t>IYEM-014</t>
  </si>
  <si>
    <t>IYEM-016</t>
  </si>
  <si>
    <t>IYEM-018</t>
  </si>
  <si>
    <t>IYEM-019</t>
  </si>
  <si>
    <t>IYEM-020</t>
  </si>
  <si>
    <t>IYEM-021</t>
  </si>
  <si>
    <t>ENCARGADO DE TIENDA</t>
  </si>
  <si>
    <t>IYEM-022</t>
  </si>
  <si>
    <t>IYEM-024</t>
  </si>
  <si>
    <t>AUXILIAR DE TIENDA</t>
  </si>
  <si>
    <t>IYEM-025</t>
  </si>
  <si>
    <t>NA</t>
  </si>
  <si>
    <t>SERVICIOS PROFESIONALES ASIMILADOS A SALARIOS</t>
  </si>
  <si>
    <t>SERVICIOS HONORARIOS PROFESIONALES</t>
  </si>
  <si>
    <t>IYEM-026</t>
  </si>
  <si>
    <t>IYEM-029</t>
  </si>
  <si>
    <t>ACIEY 01</t>
  </si>
  <si>
    <t>DIRECTOR DE ADMINISTRACIÓN</t>
  </si>
  <si>
    <t>ACIEY 02</t>
  </si>
  <si>
    <t>IPFY-01</t>
  </si>
  <si>
    <t>IPFY-02</t>
  </si>
  <si>
    <t>DIRECTOR ADMINISTRATIVO</t>
  </si>
  <si>
    <t>IPFY-03</t>
  </si>
  <si>
    <t>DIRECTOR JURÍDICO</t>
  </si>
  <si>
    <t>IPFY-04</t>
  </si>
  <si>
    <t>DIRECTOR DE MERCADOTECNIA Y RELACIONES PÚBLICAS</t>
  </si>
  <si>
    <t>IPFY-05</t>
  </si>
  <si>
    <t>DIRECTOR DE EVENTOS</t>
  </si>
  <si>
    <t>IPFY-06</t>
  </si>
  <si>
    <t>DIRECTOR DE OPERACIONES</t>
  </si>
  <si>
    <t>IPFY-07</t>
  </si>
  <si>
    <t>JEFE ADMINISTRATIVO</t>
  </si>
  <si>
    <t>IPFY-08</t>
  </si>
  <si>
    <t>JEFE DE SEGURIDAD Y VIGILANCIA</t>
  </si>
  <si>
    <t>IPFY-09</t>
  </si>
  <si>
    <t>JEFE DE PARQUES</t>
  </si>
  <si>
    <t>IPFY-10</t>
  </si>
  <si>
    <t>COORDINADOR ADMINISTRATIVO PARQUES</t>
  </si>
  <si>
    <t>IPFY-11</t>
  </si>
  <si>
    <t>COORDINADOR ESPACIOS</t>
  </si>
  <si>
    <t>IPFY-12</t>
  </si>
  <si>
    <t>IPFY-13</t>
  </si>
  <si>
    <t>COORDINADOR JURÍDICO</t>
  </si>
  <si>
    <t>IPFY-14A</t>
  </si>
  <si>
    <t>COORDINADOR SERVICIOS GENERALES OFICINA</t>
  </si>
  <si>
    <t>IPFY-15</t>
  </si>
  <si>
    <t>COORDINADOR DE SERVICIOS GENERALES FERIA</t>
  </si>
  <si>
    <t>IPFY-15A</t>
  </si>
  <si>
    <t>COORDINADOR PARQUE ACUATICO</t>
  </si>
  <si>
    <t>IPFY-16</t>
  </si>
  <si>
    <t>COORDINADOR DE MANTENIMIENTO</t>
  </si>
  <si>
    <t>IPFY-17</t>
  </si>
  <si>
    <t>COORDINADOR PARQUE INTERACTIVO</t>
  </si>
  <si>
    <t>IPFY-19</t>
  </si>
  <si>
    <t>SUPERVISOR PARQUE ACUATICO</t>
  </si>
  <si>
    <t>IPFY-19A</t>
  </si>
  <si>
    <t>SUPERVISOR DE SEGURIDAD Y VIGILANCIA</t>
  </si>
  <si>
    <t>IPFY-19B</t>
  </si>
  <si>
    <t>IPFY-23</t>
  </si>
  <si>
    <t>AUXILIAR ACTIVO FIJO</t>
  </si>
  <si>
    <t>IPFY-24</t>
  </si>
  <si>
    <t>AUXILIAR DE ESPACIOS</t>
  </si>
  <si>
    <t>IPFY-25</t>
  </si>
  <si>
    <t>IPFY-35</t>
  </si>
  <si>
    <t>AUXILIAR OPERATIVO ACCESOS</t>
  </si>
  <si>
    <t>IPFY-38</t>
  </si>
  <si>
    <t>ASISTENTE DIRECTOR GENERAL</t>
  </si>
  <si>
    <t>IPFY-20</t>
  </si>
  <si>
    <t>RESPONSABLE OPERATIVO PARQUE INTERACTIVO</t>
  </si>
  <si>
    <t>IPFY-21</t>
  </si>
  <si>
    <t>SUPERVISOR OPERACIONES ACCESOS</t>
  </si>
  <si>
    <t>IPFY-26</t>
  </si>
  <si>
    <t>AUXILIAR DE SEGURIDAD</t>
  </si>
  <si>
    <t>IPFY-27</t>
  </si>
  <si>
    <t>VELADOR</t>
  </si>
  <si>
    <t>IPFY-28A</t>
  </si>
  <si>
    <t>AUXILIAR SERVICIOS GENERALES</t>
  </si>
  <si>
    <t>IPFY-28</t>
  </si>
  <si>
    <t>IPFY-29</t>
  </si>
  <si>
    <t>AUXILIAR DE MANTENIMIENTO</t>
  </si>
  <si>
    <t>IPFY-29A</t>
  </si>
  <si>
    <t>AUXILIAR PARQUE ACUATICO</t>
  </si>
  <si>
    <t>IPFY-30</t>
  </si>
  <si>
    <t>AUXILIAR OPERATIVO LIMPIEZA</t>
  </si>
  <si>
    <t>IPFY-31</t>
  </si>
  <si>
    <t>AUXILIAR OPERATIVO JARDINERIA</t>
  </si>
  <si>
    <t>IPFY-32</t>
  </si>
  <si>
    <t>AUXILIAR OPERATIVO MANTENIMIENTO</t>
  </si>
  <si>
    <t>IPFY-33</t>
  </si>
  <si>
    <t>AUXILIAR OPERATIVO PARQUE INTERACTIVO</t>
  </si>
  <si>
    <t>IPFY-34</t>
  </si>
  <si>
    <t>AUXILIAR OPERATIVO COCINA</t>
  </si>
  <si>
    <t>AUXILIAR DIRECCIÓN GENERAL</t>
  </si>
  <si>
    <t>AUXILIAR DIRECCIÓN ADMINISTRATIVA</t>
  </si>
  <si>
    <t>AUXILIAR DIRECCIÓN DE OPERACIONES</t>
  </si>
  <si>
    <t>ASIMILADOS FERIA XMATKUIL</t>
  </si>
  <si>
    <t>DIRECTOR JURIDICO</t>
  </si>
  <si>
    <t>OEM1</t>
  </si>
  <si>
    <t>OEM2</t>
  </si>
  <si>
    <t>GERENCIA</t>
  </si>
  <si>
    <t>OEM3</t>
  </si>
  <si>
    <t>OEM4</t>
  </si>
  <si>
    <t>OEM01</t>
  </si>
  <si>
    <t>OEM02</t>
  </si>
  <si>
    <t>OEM03</t>
  </si>
  <si>
    <t>ASI08</t>
  </si>
  <si>
    <t>ASISTENTE</t>
  </si>
  <si>
    <t>COO01</t>
  </si>
  <si>
    <t>COO02</t>
  </si>
  <si>
    <t>COO03</t>
  </si>
  <si>
    <t>COP03</t>
  </si>
  <si>
    <t>COORDINADOROPERATIVO</t>
  </si>
  <si>
    <t>COP05</t>
  </si>
  <si>
    <t>COP06</t>
  </si>
  <si>
    <t>COP07</t>
  </si>
  <si>
    <t>COORDINADORDESOFWARE</t>
  </si>
  <si>
    <t>COP08</t>
  </si>
  <si>
    <t>COP09</t>
  </si>
  <si>
    <t>DIR01</t>
  </si>
  <si>
    <t>DIR02</t>
  </si>
  <si>
    <t>ENC11</t>
  </si>
  <si>
    <t>ENCARGADO</t>
  </si>
  <si>
    <t>GER02</t>
  </si>
  <si>
    <t>GERENTE</t>
  </si>
  <si>
    <t>JDE01</t>
  </si>
  <si>
    <t>JEFEDEDEPARTAMENTO</t>
  </si>
  <si>
    <t>JDE02</t>
  </si>
  <si>
    <t>JDE03</t>
  </si>
  <si>
    <t>JDE04</t>
  </si>
  <si>
    <t>JDE05</t>
  </si>
  <si>
    <t>JDE06</t>
  </si>
  <si>
    <t>ACP01</t>
  </si>
  <si>
    <t>AUXILIARDECONTROLPRESUPUESTAL</t>
  </si>
  <si>
    <t>ACP02</t>
  </si>
  <si>
    <t>ALM01</t>
  </si>
  <si>
    <t>ALMACENISTA</t>
  </si>
  <si>
    <t>ALM02</t>
  </si>
  <si>
    <t>ALM04</t>
  </si>
  <si>
    <t>ALS01</t>
  </si>
  <si>
    <t>AUXILIARDELUZYSONIDO</t>
  </si>
  <si>
    <t>ALS02</t>
  </si>
  <si>
    <t>ANA01</t>
  </si>
  <si>
    <t>ANALISTAADMINISTRATIVO</t>
  </si>
  <si>
    <t>ASI03</t>
  </si>
  <si>
    <t>ASI04</t>
  </si>
  <si>
    <t>ASI05</t>
  </si>
  <si>
    <t>ASI07</t>
  </si>
  <si>
    <t>ASI09</t>
  </si>
  <si>
    <t>AUA03</t>
  </si>
  <si>
    <t>AUXILIARADMINISTRATIVO</t>
  </si>
  <si>
    <t>AUA05</t>
  </si>
  <si>
    <t>AUA06</t>
  </si>
  <si>
    <t>AUA10</t>
  </si>
  <si>
    <t>AUA11</t>
  </si>
  <si>
    <t>AUA12</t>
  </si>
  <si>
    <t>AUA14</t>
  </si>
  <si>
    <t>AUC03</t>
  </si>
  <si>
    <t>AUXILIARCONTABLE</t>
  </si>
  <si>
    <t>AUC04</t>
  </si>
  <si>
    <t>AUC05</t>
  </si>
  <si>
    <t>AUC06</t>
  </si>
  <si>
    <t>AUD01</t>
  </si>
  <si>
    <t>AUDITOR</t>
  </si>
  <si>
    <t>AUD02</t>
  </si>
  <si>
    <t>AUXILIARDEDULCERIA</t>
  </si>
  <si>
    <t>AUD03</t>
  </si>
  <si>
    <t>AUI02</t>
  </si>
  <si>
    <t>AUXILIARDEIMAGEN</t>
  </si>
  <si>
    <t>AUM01</t>
  </si>
  <si>
    <t>AUXILIARDEMANTENIMIENTO</t>
  </si>
  <si>
    <t>AUM02</t>
  </si>
  <si>
    <t>AUM03</t>
  </si>
  <si>
    <t>AUM04</t>
  </si>
  <si>
    <t>AUM05</t>
  </si>
  <si>
    <t>AUM08</t>
  </si>
  <si>
    <t>AUX02</t>
  </si>
  <si>
    <t>AUX03</t>
  </si>
  <si>
    <t>AUX05</t>
  </si>
  <si>
    <t>AUX06</t>
  </si>
  <si>
    <t>AUX07</t>
  </si>
  <si>
    <t>AUX09</t>
  </si>
  <si>
    <t>CHO02</t>
  </si>
  <si>
    <t>CHO03</t>
  </si>
  <si>
    <t>COP01</t>
  </si>
  <si>
    <t>ENC01</t>
  </si>
  <si>
    <t>ENC03</t>
  </si>
  <si>
    <t>ENC05</t>
  </si>
  <si>
    <t>ENC06</t>
  </si>
  <si>
    <t>ENC07</t>
  </si>
  <si>
    <t>ENC09</t>
  </si>
  <si>
    <t>GEJ01</t>
  </si>
  <si>
    <t>GUARDIAEJECUTIVO</t>
  </si>
  <si>
    <t>GEJ02</t>
  </si>
  <si>
    <t>GUP02</t>
  </si>
  <si>
    <t>GUARDAPARQUES</t>
  </si>
  <si>
    <t>INT01</t>
  </si>
  <si>
    <t>INTENDENTE</t>
  </si>
  <si>
    <t>INT02</t>
  </si>
  <si>
    <t>INT03</t>
  </si>
  <si>
    <t>INT05</t>
  </si>
  <si>
    <t>INT06</t>
  </si>
  <si>
    <t>INT07</t>
  </si>
  <si>
    <t>INT08</t>
  </si>
  <si>
    <t>JAR01</t>
  </si>
  <si>
    <t>JARDINERO</t>
  </si>
  <si>
    <t>JAR02</t>
  </si>
  <si>
    <t>JAR03</t>
  </si>
  <si>
    <t>PAR03</t>
  </si>
  <si>
    <t>PARAMEDICO</t>
  </si>
  <si>
    <t>PRO01</t>
  </si>
  <si>
    <t>REC01</t>
  </si>
  <si>
    <t>REH02</t>
  </si>
  <si>
    <t>REHILETERO</t>
  </si>
  <si>
    <t>RTU01</t>
  </si>
  <si>
    <t>RESPONSABLEDETURNO</t>
  </si>
  <si>
    <t>RTU02</t>
  </si>
  <si>
    <t>SCO01</t>
  </si>
  <si>
    <t>SUBCOORDINADOR</t>
  </si>
  <si>
    <t>SEC02</t>
  </si>
  <si>
    <t>SEC04</t>
  </si>
  <si>
    <t>SUG01</t>
  </si>
  <si>
    <t>SUPERVISORDEGUARDIAS</t>
  </si>
  <si>
    <t>SUP01</t>
  </si>
  <si>
    <t>TAQ02</t>
  </si>
  <si>
    <t>TAQUILLERO</t>
  </si>
  <si>
    <t>TAQ03</t>
  </si>
  <si>
    <t>TAQ04</t>
  </si>
  <si>
    <t>TAQ05</t>
  </si>
  <si>
    <t>TAQ06</t>
  </si>
  <si>
    <t>TEC01</t>
  </si>
  <si>
    <t>TECNICO</t>
  </si>
  <si>
    <t>VEL02</t>
  </si>
  <si>
    <t>VEL03</t>
  </si>
  <si>
    <t>VEL04</t>
  </si>
  <si>
    <t>VIG02</t>
  </si>
  <si>
    <t>VIG03</t>
  </si>
  <si>
    <t>VIG04</t>
  </si>
  <si>
    <t>AAI01</t>
  </si>
  <si>
    <t>AAU01</t>
  </si>
  <si>
    <t>AAU02</t>
  </si>
  <si>
    <t>AAU03</t>
  </si>
  <si>
    <t>AAU04</t>
  </si>
  <si>
    <t>AAU05</t>
  </si>
  <si>
    <t>AAU06</t>
  </si>
  <si>
    <t>AAU07</t>
  </si>
  <si>
    <t>AAU11</t>
  </si>
  <si>
    <t>ACO01</t>
  </si>
  <si>
    <t>ACO02</t>
  </si>
  <si>
    <t>ACO03</t>
  </si>
  <si>
    <t>APR01</t>
  </si>
  <si>
    <t>ASP01</t>
  </si>
  <si>
    <t>AVE01</t>
  </si>
  <si>
    <t>AVE02</t>
  </si>
  <si>
    <t>AnalÍtico de plazas</t>
  </si>
  <si>
    <t>SC0164</t>
  </si>
  <si>
    <t>SC0029</t>
  </si>
  <si>
    <t>SC0134</t>
  </si>
  <si>
    <t>SC0044</t>
  </si>
  <si>
    <t>SECRETARIO PARTICULAR</t>
  </si>
  <si>
    <t>SC0059</t>
  </si>
  <si>
    <t>JEFE DEL DEPARTAMENTO</t>
  </si>
  <si>
    <t>SC0155</t>
  </si>
  <si>
    <t>SC0090</t>
  </si>
  <si>
    <t>MM0037</t>
  </si>
  <si>
    <t>COORDINADOR DE OPERACIONES</t>
  </si>
  <si>
    <t>COORDINADOR DE ADMINISTRACIÓN Y FINANZAS</t>
  </si>
  <si>
    <t>DIRECTOR DE AREA</t>
  </si>
  <si>
    <t>SAM002</t>
  </si>
  <si>
    <t>SC0039</t>
  </si>
  <si>
    <t>MM0062</t>
  </si>
  <si>
    <t>SISTEMA PARA EL DESARROLLO INTEGRAL DE LA FAMILIA EN YUCATAN</t>
  </si>
  <si>
    <t>0049-0050-0051-0131-0172</t>
  </si>
  <si>
    <t>0052-0053</t>
  </si>
  <si>
    <t>DELEGADO</t>
  </si>
  <si>
    <t>0055-0124-125-0126</t>
  </si>
  <si>
    <t>0056</t>
  </si>
  <si>
    <t xml:space="preserve">0057 </t>
  </si>
  <si>
    <t>ENC CASA CUNA HOGAR</t>
  </si>
  <si>
    <t xml:space="preserve">0059 </t>
  </si>
  <si>
    <t>ENCARGADA CADI</t>
  </si>
  <si>
    <t>0060-0132</t>
  </si>
  <si>
    <t>ENCARGADA CDF</t>
  </si>
  <si>
    <t>0062-0133</t>
  </si>
  <si>
    <t>ESCOLTA</t>
  </si>
  <si>
    <t>0068-0069-0070-0135-0173</t>
  </si>
  <si>
    <t>0071-0072-0137</t>
  </si>
  <si>
    <t>0081</t>
  </si>
  <si>
    <t>PROCURADOR</t>
  </si>
  <si>
    <t>0093</t>
  </si>
  <si>
    <t>RESIDENTE</t>
  </si>
  <si>
    <t>0109-0127</t>
  </si>
  <si>
    <t>0110</t>
  </si>
  <si>
    <t>SECRETARIO TECNICO</t>
  </si>
  <si>
    <t>0112</t>
  </si>
  <si>
    <t>SUBPROCURADOR</t>
  </si>
  <si>
    <t>0114-0115</t>
  </si>
  <si>
    <t>0158</t>
  </si>
  <si>
    <t>0168</t>
  </si>
  <si>
    <t>0001</t>
  </si>
  <si>
    <t>0002-0003</t>
  </si>
  <si>
    <t>ASISTENTE EDUCATIVO</t>
  </si>
  <si>
    <t>0005-0006-0007-0008-0009-0010</t>
  </si>
  <si>
    <t>0011-0012-0013-0014-0015-0016-0017-0018-0019-0020-0021-0022</t>
  </si>
  <si>
    <t>0023</t>
  </si>
  <si>
    <t>AUXILIAR DE ALMACEN</t>
  </si>
  <si>
    <t>0024-0140</t>
  </si>
  <si>
    <t>AUXILIAR CONTABLE</t>
  </si>
  <si>
    <t>0028-0029</t>
  </si>
  <si>
    <t>AUXILIAR DE REHABILITACION</t>
  </si>
  <si>
    <t>0031-0032-0033</t>
  </si>
  <si>
    <t>0035-0036-0037</t>
  </si>
  <si>
    <t>0038</t>
  </si>
  <si>
    <t>AUXILIAR ORTES Y PROT</t>
  </si>
  <si>
    <t>0039-0040-0129</t>
  </si>
  <si>
    <t>AUXILIAR TERAPISTA</t>
  </si>
  <si>
    <t>0041-0042-0043-0044-0045-0046</t>
  </si>
  <si>
    <t>0047-0048</t>
  </si>
  <si>
    <t>COCINERA</t>
  </si>
  <si>
    <t>0054</t>
  </si>
  <si>
    <t>DILIGENCIERO</t>
  </si>
  <si>
    <t xml:space="preserve">0061 </t>
  </si>
  <si>
    <t>ENFERMERA  O</t>
  </si>
  <si>
    <t>0065-0067-0166</t>
  </si>
  <si>
    <t>0073</t>
  </si>
  <si>
    <t>LAVANDERA</t>
  </si>
  <si>
    <t>0074-0075</t>
  </si>
  <si>
    <t>MAESTRO</t>
  </si>
  <si>
    <t>0076</t>
  </si>
  <si>
    <t>MEDICO GENERAL</t>
  </si>
  <si>
    <t>0077</t>
  </si>
  <si>
    <t>MEDICO ODONTOLOGO</t>
  </si>
  <si>
    <t>0079</t>
  </si>
  <si>
    <t>NIÑERA</t>
  </si>
  <si>
    <t>0080-0164</t>
  </si>
  <si>
    <t>NUTRIOLOGO</t>
  </si>
  <si>
    <t>0082-0083-0084-0085-0086</t>
  </si>
  <si>
    <t>PROMOTOR</t>
  </si>
  <si>
    <t>0087-0088-0089-0090</t>
  </si>
  <si>
    <t>0091-0092</t>
  </si>
  <si>
    <t>PUERICULTISTA</t>
  </si>
  <si>
    <t>0094-0095-0096-0097</t>
  </si>
  <si>
    <t>RESPONSABLE DE PROGRAMA</t>
  </si>
  <si>
    <t>0098-0099-0100-0102-0103-0104-0105-0107-0108</t>
  </si>
  <si>
    <t>0114</t>
  </si>
  <si>
    <t>0116</t>
  </si>
  <si>
    <t>TECNICO DE PROTESIS</t>
  </si>
  <si>
    <t>0117-0118-0119-0120-0163</t>
  </si>
  <si>
    <t>TRABAJADOR SOCIAL</t>
  </si>
  <si>
    <t>0121-0122</t>
  </si>
  <si>
    <t>0123</t>
  </si>
  <si>
    <t>ZAPATERO</t>
  </si>
  <si>
    <t>0141</t>
  </si>
  <si>
    <t>AUXILIAR DE CAJA</t>
  </si>
  <si>
    <t>0142</t>
  </si>
  <si>
    <t>AUXILIAR INFORMATICO</t>
  </si>
  <si>
    <t>0143</t>
  </si>
  <si>
    <t>AYUDANTE TECNICO</t>
  </si>
  <si>
    <t>0144-0145</t>
  </si>
  <si>
    <t>COMPRADOR</t>
  </si>
  <si>
    <t>0148</t>
  </si>
  <si>
    <t>DISEÑADOR GRAFICO</t>
  </si>
  <si>
    <t>0149-0150-0151-0152-0153-0154</t>
  </si>
  <si>
    <t>GESTOR</t>
  </si>
  <si>
    <t>0155-0157</t>
  </si>
  <si>
    <t>0159-0160</t>
  </si>
  <si>
    <t>NOMINISTA</t>
  </si>
  <si>
    <t>0161</t>
  </si>
  <si>
    <t>0162</t>
  </si>
  <si>
    <t>RESPONSABLE DE PERSONAL</t>
  </si>
  <si>
    <t>0165</t>
  </si>
  <si>
    <t>AUXILIAR DE COCINA</t>
  </si>
  <si>
    <t>0169-0170-0171</t>
  </si>
  <si>
    <t>PEDAGOGA</t>
  </si>
  <si>
    <t>0064</t>
  </si>
  <si>
    <t>INSTRUCTOR CDFM</t>
  </si>
  <si>
    <t>PSICOLOGO ESPECIALIZADO</t>
  </si>
  <si>
    <t>ABOGADO</t>
  </si>
  <si>
    <t>0068</t>
  </si>
  <si>
    <t>0069</t>
  </si>
  <si>
    <t>0070</t>
  </si>
  <si>
    <t>0109</t>
  </si>
  <si>
    <t>0055</t>
  </si>
  <si>
    <t>0124</t>
  </si>
  <si>
    <t>0125</t>
  </si>
  <si>
    <t>0126</t>
  </si>
  <si>
    <t>0111</t>
  </si>
  <si>
    <t>0127</t>
  </si>
  <si>
    <t>0135</t>
  </si>
  <si>
    <t>0173</t>
  </si>
  <si>
    <t>0002</t>
  </si>
  <si>
    <t>0003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</si>
  <si>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</si>
  <si>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</si>
  <si>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</si>
  <si>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</si>
  <si>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</si>
  <si>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</si>
  <si>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</si>
  <si>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</si>
  <si>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</si>
  <si>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</si>
  <si>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</si>
  <si>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</si>
  <si>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</si>
  <si>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</si>
  <si>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</si>
  <si>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</si>
  <si>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</si>
  <si>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</si>
  <si>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0024</t>
  </si>
  <si>
    <t>0028</t>
  </si>
  <si>
    <t>0029</t>
  </si>
  <si>
    <t>0031</t>
  </si>
  <si>
    <t>0032</t>
  </si>
  <si>
    <t>0033</t>
  </si>
  <si>
    <t>0035</t>
  </si>
  <si>
    <t>AUXILIAR MANTENIMIENTO</t>
  </si>
  <si>
    <t>0036</t>
  </si>
  <si>
    <t>0037</t>
  </si>
  <si>
    <t>AUXILIAR ORTESYPROT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</si>
  <si>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</si>
  <si>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</si>
  <si>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</si>
  <si>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</si>
  <si>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</si>
  <si>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</si>
  <si>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</si>
  <si>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</si>
  <si>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</si>
  <si>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</si>
  <si>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</si>
  <si>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</si>
  <si>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</si>
  <si>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</si>
  <si>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</si>
  <si>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0057</t>
  </si>
  <si>
    <t>ENC CASA CUNA/HOGAR</t>
  </si>
  <si>
    <t>0059</t>
  </si>
  <si>
    <t>0060</t>
  </si>
  <si>
    <t>0061</t>
  </si>
  <si>
    <t>ENFERMERAO</t>
  </si>
  <si>
    <t>0062</t>
  </si>
  <si>
    <t>0134</t>
  </si>
  <si>
    <t>INSTRUCTOR</t>
  </si>
  <si>
    <t>0065</t>
  </si>
  <si>
    <t>0067</t>
  </si>
  <si>
    <t>0071</t>
  </si>
  <si>
    <t>0072</t>
  </si>
  <si>
    <t>0074</t>
  </si>
  <si>
    <t>0075</t>
  </si>
  <si>
    <t>0080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</si>
  <si>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</si>
  <si>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</si>
  <si>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</si>
  <si>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</si>
  <si>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</si>
  <si>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</si>
  <si>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</si>
  <si>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</si>
  <si>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</si>
  <si>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</si>
  <si>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</si>
  <si>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0094</t>
  </si>
  <si>
    <t>0095</t>
  </si>
  <si>
    <t>0096</t>
  </si>
  <si>
    <t>0097</t>
  </si>
  <si>
    <t>0098</t>
  </si>
  <si>
    <t>0099</t>
  </si>
  <si>
    <t>0100</t>
  </si>
  <si>
    <t>0102</t>
  </si>
  <si>
    <t>0103</t>
  </si>
  <si>
    <t>0104</t>
  </si>
  <si>
    <t>0105</t>
  </si>
  <si>
    <t>0107</t>
  </si>
  <si>
    <t>0108</t>
  </si>
  <si>
    <t>0115</t>
  </si>
  <si>
    <t>0117</t>
  </si>
  <si>
    <t>0118</t>
  </si>
  <si>
    <t>0119</t>
  </si>
  <si>
    <t>0120</t>
  </si>
  <si>
    <t>0121</t>
  </si>
  <si>
    <t>0122</t>
  </si>
  <si>
    <t>0129</t>
  </si>
  <si>
    <t>0131</t>
  </si>
  <si>
    <t>0132</t>
  </si>
  <si>
    <t>0133</t>
  </si>
  <si>
    <t>0137</t>
  </si>
  <si>
    <t>0140</t>
  </si>
  <si>
    <t>0144</t>
  </si>
  <si>
    <t>0145</t>
  </si>
  <si>
    <t>0149</t>
  </si>
  <si>
    <t>0150</t>
  </si>
  <si>
    <t>0151</t>
  </si>
  <si>
    <t>0152</t>
  </si>
  <si>
    <t>0153</t>
  </si>
  <si>
    <t>0154</t>
  </si>
  <si>
    <t>0155</t>
  </si>
  <si>
    <t>0157</t>
  </si>
  <si>
    <t>0159</t>
  </si>
  <si>
    <t>0160</t>
  </si>
  <si>
    <t>0163</t>
  </si>
  <si>
    <t>0164</t>
  </si>
  <si>
    <t>0166</t>
  </si>
  <si>
    <t>0169</t>
  </si>
  <si>
    <t>0170</t>
  </si>
  <si>
    <t>0171</t>
  </si>
  <si>
    <t>0172</t>
  </si>
  <si>
    <t>BONO DE PUNTUALIDAD</t>
  </si>
  <si>
    <t>JAPDG-01</t>
  </si>
  <si>
    <t>JAPD-01</t>
  </si>
  <si>
    <t xml:space="preserve">DIRECTOR  </t>
  </si>
  <si>
    <t>JAPC-01</t>
  </si>
  <si>
    <t>JAPR-01</t>
  </si>
  <si>
    <t>JAPA-01</t>
  </si>
  <si>
    <t>ANALISTA</t>
  </si>
  <si>
    <t>SC0144</t>
  </si>
  <si>
    <t>SC0087</t>
  </si>
  <si>
    <t>CAPACITACIÓN</t>
  </si>
  <si>
    <t>OPD SERVICIOS DE SALUD DE YUCATÁN</t>
  </si>
  <si>
    <t>420-CF21135</t>
  </si>
  <si>
    <t>JEFE DE DEPARTAMENTO ESTATAL</t>
  </si>
  <si>
    <t>420-CF21905</t>
  </si>
  <si>
    <t>COORDINADOR DICT. DE SERVICIOS ESPECIALIZADOS</t>
  </si>
  <si>
    <t>420-CF34068</t>
  </si>
  <si>
    <t>420-CF34245</t>
  </si>
  <si>
    <t>DIRECTOR DE HOSPITAL ESTATAL</t>
  </si>
  <si>
    <t>420-CF34260</t>
  </si>
  <si>
    <t>DIRECTOR ESTATAL</t>
  </si>
  <si>
    <t>420-CF34261</t>
  </si>
  <si>
    <t>SUBDIRECTOR ESTATAL.</t>
  </si>
  <si>
    <t>420-CF34263</t>
  </si>
  <si>
    <t>JEFE DE DEPARTAMENTO ESTATAL.</t>
  </si>
  <si>
    <t>420-CF40002</t>
  </si>
  <si>
    <t>SOPORTE ADMINISTRATIVO "C"</t>
  </si>
  <si>
    <t>420-CF40003</t>
  </si>
  <si>
    <t>SOPORTE ADMINISTRATIVO "B"</t>
  </si>
  <si>
    <t>420-CF40004</t>
  </si>
  <si>
    <t>SOPORTE ADMINISTRATIVO "A"</t>
  </si>
  <si>
    <t>420-CF41001</t>
  </si>
  <si>
    <t>JEFE DE UNIDAD DE ATENCION MEDICA "A"</t>
  </si>
  <si>
    <t>420-CF41003</t>
  </si>
  <si>
    <t>JEFE DE UNIDAD DE ATENCION MEDICA "C"</t>
  </si>
  <si>
    <t>420-CF41007</t>
  </si>
  <si>
    <t>SUBDIRECTOR MEDICO "C" EN HOSPITAL</t>
  </si>
  <si>
    <t>420-CF41011</t>
  </si>
  <si>
    <t>ASISTENTE DE LA DIRECCION DE HOSPITAL</t>
  </si>
  <si>
    <t>420-CF41012</t>
  </si>
  <si>
    <t>JEFE DE DIVISION</t>
  </si>
  <si>
    <t>420-CF41013</t>
  </si>
  <si>
    <t>JEFE DE SERVICIOS</t>
  </si>
  <si>
    <t>420-CF41014</t>
  </si>
  <si>
    <t>JEFE DE UNIDAD EN HOSPITAL</t>
  </si>
  <si>
    <t>420-CF41015</t>
  </si>
  <si>
    <t>COORDINADOR MEDICO EN AREA NORMATIVA "A"</t>
  </si>
  <si>
    <t>420-CF41024</t>
  </si>
  <si>
    <t>JEFE DE ENFERMERAS "A"</t>
  </si>
  <si>
    <t>420-CF41026</t>
  </si>
  <si>
    <t>JEFE DE ENFERMERAS "C"</t>
  </si>
  <si>
    <t>420-CF41027</t>
  </si>
  <si>
    <t>JEFE DE ENFERMERAS "D"</t>
  </si>
  <si>
    <t>420-CF41030</t>
  </si>
  <si>
    <t>JEFE DE REGISTROS HOSPITALARIOS</t>
  </si>
  <si>
    <t>420-CF41031</t>
  </si>
  <si>
    <t>JEFE DE FARMACIA</t>
  </si>
  <si>
    <t>420-CF41032</t>
  </si>
  <si>
    <t>JEFE DE DIETETICA</t>
  </si>
  <si>
    <t>420-CF41038</t>
  </si>
  <si>
    <t>SUPERVISOR DE ACCION COMUNITARIA DE P.A.P.A.</t>
  </si>
  <si>
    <t>420-CF41040</t>
  </si>
  <si>
    <t>SUPERVISOR MEDICO EN AREA NORMATIVA</t>
  </si>
  <si>
    <t>420-CF41052</t>
  </si>
  <si>
    <t>SUBJEFE DE ENFERMERAS</t>
  </si>
  <si>
    <t>420-CF41054</t>
  </si>
  <si>
    <t>JEFE DE TRABAJO SOCIAL EN AREA MEDICA</t>
  </si>
  <si>
    <t>420-CF41056</t>
  </si>
  <si>
    <t>TEC. EN VERIF.DICT. O SANEAMIENTO "A"</t>
  </si>
  <si>
    <t>420-CF41057</t>
  </si>
  <si>
    <t>TEC. EN VERIF.DICT. O SANEAMIENTO "B"</t>
  </si>
  <si>
    <t>420-CF41058</t>
  </si>
  <si>
    <t>TEC. EN VERIF.DICT. O SANEAMIENTO "C"</t>
  </si>
  <si>
    <t>420-CF41059</t>
  </si>
  <si>
    <t>VERIF. O DICT. SANITARIO "A"</t>
  </si>
  <si>
    <t>420-CF41060</t>
  </si>
  <si>
    <t>VERIF. O DICT. SANITARIO "B"</t>
  </si>
  <si>
    <t>420-CF41061</t>
  </si>
  <si>
    <t>VERIF. O DICT. SANITARIO "C"</t>
  </si>
  <si>
    <t>420-CF41062</t>
  </si>
  <si>
    <t>VERIF. O DICT. ESP. "A"</t>
  </si>
  <si>
    <t>420-CF41063</t>
  </si>
  <si>
    <t>VERIF. O DICT. ESP. "B"</t>
  </si>
  <si>
    <t>420-CF41064</t>
  </si>
  <si>
    <t>VERIF. O DICT. ESP. "C"</t>
  </si>
  <si>
    <t>420-CF41075</t>
  </si>
  <si>
    <t>COORDINADOR PARAMEDICO EN AREA NORMATIVA "A"</t>
  </si>
  <si>
    <t>420-CF41076</t>
  </si>
  <si>
    <t>COORDINADOR PARAMEDICO EN AREA NORMATIVA "B"</t>
  </si>
  <si>
    <t>420-CF41087</t>
  </si>
  <si>
    <t>COORDINADOR(A) NORMATIVO EN ENFERMERIA</t>
  </si>
  <si>
    <t>420-CF52254</t>
  </si>
  <si>
    <t>DIRECTOR GENERAL DE LOS SERVICIOS DE SALUD</t>
  </si>
  <si>
    <t>420-CF53083</t>
  </si>
  <si>
    <t>SECRETARIO PARTICULAR DE S. P. S. 33.</t>
  </si>
  <si>
    <t>EST-CF001A</t>
  </si>
  <si>
    <t>PROFESIONAL ESPECIALIZADO</t>
  </si>
  <si>
    <t>EST-CF007</t>
  </si>
  <si>
    <t>SUP. GRAL. DE NORM., EVAL. Y CONTROL</t>
  </si>
  <si>
    <t>EST-CF008</t>
  </si>
  <si>
    <t>COORDINADOR DE PROFESIONALES</t>
  </si>
  <si>
    <t>EST-CF008A</t>
  </si>
  <si>
    <t>EST-CF008B</t>
  </si>
  <si>
    <t>EST-CF008D</t>
  </si>
  <si>
    <t>EST-CF009</t>
  </si>
  <si>
    <t>JEFE DE SERVICIOS ADMINISTRATIVOS EN HOSPITAL</t>
  </si>
  <si>
    <t>EST-CF013</t>
  </si>
  <si>
    <t>EST-CF016</t>
  </si>
  <si>
    <t>COMISIONADO DE ARBITRAJE MEDICO</t>
  </si>
  <si>
    <t>EST-CF017</t>
  </si>
  <si>
    <t>SUBCOMISIONADO CODAMEDY</t>
  </si>
  <si>
    <t>EST-CF018</t>
  </si>
  <si>
    <t>DIRECTOR ADMINISTRATIVO CODAMEDY</t>
  </si>
  <si>
    <t>EST-CF019</t>
  </si>
  <si>
    <t>DIRECTOR DE ASUNTOS JURIDICOS CODAMEDY</t>
  </si>
  <si>
    <t>EST-CF020</t>
  </si>
  <si>
    <t>ADMINISTRATIVO</t>
  </si>
  <si>
    <t>EST-CF025</t>
  </si>
  <si>
    <t>EST-CF060</t>
  </si>
  <si>
    <t>VERIFICADOR O DICTAMINADOR SANITARIO "B"</t>
  </si>
  <si>
    <t>EST-CF2032</t>
  </si>
  <si>
    <t>EST-CF245</t>
  </si>
  <si>
    <t>DIRECTOR DE HOSPITAL</t>
  </si>
  <si>
    <t>EST-CF261</t>
  </si>
  <si>
    <t>EST-CF263A</t>
  </si>
  <si>
    <t>COORDINADOR ESTATAL</t>
  </si>
  <si>
    <t>EST-CF263B</t>
  </si>
  <si>
    <t>EST-CF3018D</t>
  </si>
  <si>
    <t>SUBDIRECTOR ESTATAL</t>
  </si>
  <si>
    <t>EST-CF33812</t>
  </si>
  <si>
    <t>CHOFER DE LA DIRECCION</t>
  </si>
  <si>
    <t>EST-CF34260</t>
  </si>
  <si>
    <t>EST-CF34261</t>
  </si>
  <si>
    <t>EST-CF34262</t>
  </si>
  <si>
    <t>EST-CF34263</t>
  </si>
  <si>
    <t>EST-CF40002</t>
  </si>
  <si>
    <t>EST-CF40005</t>
  </si>
  <si>
    <t>SOPORTE ADMINISTRATIVO</t>
  </si>
  <si>
    <t>EST-CF4002A</t>
  </si>
  <si>
    <t>SOPORTE ADMINISTRATIVO C</t>
  </si>
  <si>
    <t>EST-CF4002C</t>
  </si>
  <si>
    <t>EST-CF4003A</t>
  </si>
  <si>
    <t>SOPORTE ADMINISTRATIVO B</t>
  </si>
  <si>
    <t>EST-CF4003B</t>
  </si>
  <si>
    <t>EST-CF4004A</t>
  </si>
  <si>
    <t>SOPORTE ADMINISTRATIVO A</t>
  </si>
  <si>
    <t>EST-CF41056</t>
  </si>
  <si>
    <t>TEC. EN VERIFICACION, DICTAMINACION O SANEAMIENTO</t>
  </si>
  <si>
    <t>EST-CF41058</t>
  </si>
  <si>
    <t>TECNICO EN VERIF. DICT. O SANEAMIENTO C</t>
  </si>
  <si>
    <t>EST-CF41062</t>
  </si>
  <si>
    <t>VERIFICADOR O DICTAMINADOR ESPECIALIZADO</t>
  </si>
  <si>
    <t>EST-CF807</t>
  </si>
  <si>
    <t>SECRETARIA EJECUTIVA "B"</t>
  </si>
  <si>
    <t>FO2-CF40004</t>
  </si>
  <si>
    <t>FOR-CF40004</t>
  </si>
  <si>
    <t>HOM-C33891B</t>
  </si>
  <si>
    <t>HOM-CF004</t>
  </si>
  <si>
    <t>JEFE DE ALMACEN</t>
  </si>
  <si>
    <t>HOM-CF006</t>
  </si>
  <si>
    <t>JEFE DE PSICOLOGIA CLINICA</t>
  </si>
  <si>
    <t>HOM-CF007</t>
  </si>
  <si>
    <t>HOM-CF008</t>
  </si>
  <si>
    <t>HOM-CF008B</t>
  </si>
  <si>
    <t>HOM-CF011</t>
  </si>
  <si>
    <t>COORD. MEDICO EN AREA NORMATIVA "A"</t>
  </si>
  <si>
    <t>HOM-CF015</t>
  </si>
  <si>
    <t>SUBJEFE DE ENFERMERIA</t>
  </si>
  <si>
    <t>HOM-CF4002A</t>
  </si>
  <si>
    <t>HOM-CF4004A</t>
  </si>
  <si>
    <t>420-M01004</t>
  </si>
  <si>
    <t>MEDICO ESPECIALISTA "A"</t>
  </si>
  <si>
    <t>420-M01005</t>
  </si>
  <si>
    <t>CIRUJANO DENTISTA ESPECIALIZADO</t>
  </si>
  <si>
    <t>420-M01006</t>
  </si>
  <si>
    <t>MEDICO GENERAL "A"</t>
  </si>
  <si>
    <t>420-M01007</t>
  </si>
  <si>
    <t>CIRUJANO DENTISTA "A"</t>
  </si>
  <si>
    <t>420-M01008</t>
  </si>
  <si>
    <t>MEDICO GENERAL "B"</t>
  </si>
  <si>
    <t>420-M01009</t>
  </si>
  <si>
    <t>MEDICO GENERAL "C"</t>
  </si>
  <si>
    <t>420-M01010</t>
  </si>
  <si>
    <t>MEDICO ESPECIALISTA "B"</t>
  </si>
  <si>
    <t>420-M01011</t>
  </si>
  <si>
    <t>MEDICO ESPECIALISTA "C"</t>
  </si>
  <si>
    <t>420-M01012</t>
  </si>
  <si>
    <t>CIRUJANO MAXILOFACIAL</t>
  </si>
  <si>
    <t>420-M01014</t>
  </si>
  <si>
    <t>CIRUJANO DENTISTA "B"</t>
  </si>
  <si>
    <t>420-M01015</t>
  </si>
  <si>
    <t>CIRUJANO DENTISTA "C"</t>
  </si>
  <si>
    <t>420-M02001</t>
  </si>
  <si>
    <t>QUIMICO "A"</t>
  </si>
  <si>
    <t>420-M02002</t>
  </si>
  <si>
    <t>BIOLOGO "A"</t>
  </si>
  <si>
    <t>420-M02003</t>
  </si>
  <si>
    <t>TECNICO LABORATORISTA "A"</t>
  </si>
  <si>
    <t>420-M02005</t>
  </si>
  <si>
    <t>AUXILIAR DE LABORATORISTA DE BIOTERIO "A"</t>
  </si>
  <si>
    <t>420-M02006</t>
  </si>
  <si>
    <t>TECNICO RADIOLOGO O EN RADIOTERAPIA</t>
  </si>
  <si>
    <t>420-M02007</t>
  </si>
  <si>
    <t>TECNICO EN ELECTRODIAGNOSTICO</t>
  </si>
  <si>
    <t>420-M02011</t>
  </si>
  <si>
    <t>TERAPISTA ESPECIALIZADO</t>
  </si>
  <si>
    <t>420-M02012</t>
  </si>
  <si>
    <t>TERAPISTA</t>
  </si>
  <si>
    <t>420-M02015</t>
  </si>
  <si>
    <t>PSICOLOGO CLINICO</t>
  </si>
  <si>
    <t>420-M02016</t>
  </si>
  <si>
    <t>CITOTECNOLOGO "A"</t>
  </si>
  <si>
    <t>420-M02023</t>
  </si>
  <si>
    <t>TECNICO ESPECIALISTA EN BIOLOGICOS Y REACTIVOS</t>
  </si>
  <si>
    <t>420-M02031</t>
  </si>
  <si>
    <t>ENFERMERA JEFE DE SERVICIOS</t>
  </si>
  <si>
    <t>420-M02034</t>
  </si>
  <si>
    <t>ENFERMERA ESPECIALISTA "A"</t>
  </si>
  <si>
    <t>420-M02035</t>
  </si>
  <si>
    <t>ENFERMERA GENERAL TITULADA "A"</t>
  </si>
  <si>
    <t>420-M02036</t>
  </si>
  <si>
    <t>AUXILIAR DE ENFERMERIA "A"</t>
  </si>
  <si>
    <t>420-M02038</t>
  </si>
  <si>
    <t>OFICIAL Y/O PREPARADOR DESPACHADOR DE FARMACIA</t>
  </si>
  <si>
    <t>420-M02040</t>
  </si>
  <si>
    <t>TRABAJADORA SOCIAL EN AREA MEDICA "A"</t>
  </si>
  <si>
    <t>420-M02044</t>
  </si>
  <si>
    <t>SUBJEFE DE DIETETICA</t>
  </si>
  <si>
    <t>420-M02045</t>
  </si>
  <si>
    <t>DIETISTA</t>
  </si>
  <si>
    <t>420-M02046</t>
  </si>
  <si>
    <t>COCINERO JEFE DE HOSPITAL</t>
  </si>
  <si>
    <t>420-M02047</t>
  </si>
  <si>
    <t>COCINERO EN HOSPITAL</t>
  </si>
  <si>
    <t>420-M02048</t>
  </si>
  <si>
    <t>AUXILIAR DE COCINA EN HOSPITAL</t>
  </si>
  <si>
    <t>420-M02049</t>
  </si>
  <si>
    <t>NUTRICIONISTA</t>
  </si>
  <si>
    <t>420-M02051</t>
  </si>
  <si>
    <t>ECONOMO</t>
  </si>
  <si>
    <t>420-M02054</t>
  </si>
  <si>
    <t>JEFE DE BRIGADA EN PROGRAMAS DE SALUD</t>
  </si>
  <si>
    <t>420-M02055</t>
  </si>
  <si>
    <t>JEFE DE SECTOR EN PROGRAMAS DE SALUD</t>
  </si>
  <si>
    <t>420-M02056</t>
  </si>
  <si>
    <t>JEFE DE DISTRITO EN PROGRAMAS DE SALUD</t>
  </si>
  <si>
    <t>420-M02057</t>
  </si>
  <si>
    <t>JEFE DE ESTADISTICA Y ARCHIVO CLINICO</t>
  </si>
  <si>
    <t>420-M02058</t>
  </si>
  <si>
    <t>TECNICO EN ESTADISTICA EN AREA MEDICA</t>
  </si>
  <si>
    <t>420-M02059</t>
  </si>
  <si>
    <t>AUXILIAR DE ESTADISTICA Y ARCHIVO CLINICO</t>
  </si>
  <si>
    <t>420-M02060</t>
  </si>
  <si>
    <t>JEFE DE ADMISION</t>
  </si>
  <si>
    <t>420-M02061</t>
  </si>
  <si>
    <t>AUXILIAR DE ADMISION</t>
  </si>
  <si>
    <t>420-M02062</t>
  </si>
  <si>
    <t>420-M02063</t>
  </si>
  <si>
    <t>AYUDANTE DE AUTOPSIAS</t>
  </si>
  <si>
    <t>420-M02064</t>
  </si>
  <si>
    <t>AUXILIAR TECNICO DE DIAGNOSTICO Y/O TRATAMIENTO</t>
  </si>
  <si>
    <t>420-M02066</t>
  </si>
  <si>
    <t>TECNICO EN TRABAJO SOCIAL EN AREA MEDICA "A"</t>
  </si>
  <si>
    <t>420-M02068</t>
  </si>
  <si>
    <t>TECNICO EN ATENCION PRIMARIA A LA SALUD</t>
  </si>
  <si>
    <t>420-M02072</t>
  </si>
  <si>
    <t>SUPERVISORA DE TRABAJO SOCIAL EN AREA MEDICA "A"</t>
  </si>
  <si>
    <t>420-M02073</t>
  </si>
  <si>
    <t>TECNICO EN PROGRAMAS DE SALUD</t>
  </si>
  <si>
    <t>420-M02074</t>
  </si>
  <si>
    <t>420-M02077</t>
  </si>
  <si>
    <t>QUIMICO JEFE DE SECCION DE LABORATORIO DE A. C."A"</t>
  </si>
  <si>
    <t>420-M02081</t>
  </si>
  <si>
    <t>ENFERMERA GENERAL TITULADA "B"</t>
  </si>
  <si>
    <t>420-M02082</t>
  </si>
  <si>
    <t>AUXILIAR DE ENFERMERIA "B"</t>
  </si>
  <si>
    <t>420-M02083</t>
  </si>
  <si>
    <t>ENFERMERA GENERAL TECNICA</t>
  </si>
  <si>
    <t>420-M02085</t>
  </si>
  <si>
    <t>TRABAJADORA SOCIAL EN AREA MEDICA "B"</t>
  </si>
  <si>
    <t>420-M02087</t>
  </si>
  <si>
    <t>ENFERMERA ESPECIALISTA "B"</t>
  </si>
  <si>
    <t>420-M02088</t>
  </si>
  <si>
    <t>QUIMICO "B"</t>
  </si>
  <si>
    <t>420-M02089</t>
  </si>
  <si>
    <t>QUIMICO "C"</t>
  </si>
  <si>
    <t>420-M02092</t>
  </si>
  <si>
    <t>BIOLOGO "B"</t>
  </si>
  <si>
    <t>420-M02095</t>
  </si>
  <si>
    <t>TECNICO LABORATORISTA "B"</t>
  </si>
  <si>
    <t>420-M02098</t>
  </si>
  <si>
    <t>MICROSCOPISTA DE DIAGNOSTICO Y PALUDISMO</t>
  </si>
  <si>
    <t>420-M02105</t>
  </si>
  <si>
    <t>ENFERMERA GENERAL TITULADA "C"</t>
  </si>
  <si>
    <t>420-M02107</t>
  </si>
  <si>
    <t>ENFERMERA ESPECIALISTA "C"</t>
  </si>
  <si>
    <t>420-M02109</t>
  </si>
  <si>
    <t>TERAPISTA PROFESIONAL EN REHABILITACION</t>
  </si>
  <si>
    <t>420-M02110</t>
  </si>
  <si>
    <t>PROFESIONAL EN TRABAJO SOCIAL EN AREA MEDICA "A"</t>
  </si>
  <si>
    <t>420-M02111</t>
  </si>
  <si>
    <t>PROFESIONAL EN TRABAJO SOCIAL EN AREA MEDICA "B"</t>
  </si>
  <si>
    <t>420-M02112</t>
  </si>
  <si>
    <t>SUPERVISORA PROF.EN TRABAJO SOCIAL EN AREA MED "C"</t>
  </si>
  <si>
    <t>420-M02113</t>
  </si>
  <si>
    <t>SUPERVISORA PROF.EN TRABAJO SOCIAL EN AREA MED "D"</t>
  </si>
  <si>
    <t>420-M02115</t>
  </si>
  <si>
    <t>LICENCIADO EN CIENCIAS DE LA NUTRICION</t>
  </si>
  <si>
    <t>420-M03002</t>
  </si>
  <si>
    <t>VETERINARIO "A"</t>
  </si>
  <si>
    <t>420-M03004</t>
  </si>
  <si>
    <t>PROMOTOR EN SALUD</t>
  </si>
  <si>
    <t>420-M03005</t>
  </si>
  <si>
    <t>AFANADORA</t>
  </si>
  <si>
    <t>420-M03006</t>
  </si>
  <si>
    <t>CAMILLERO</t>
  </si>
  <si>
    <t>420-M03011</t>
  </si>
  <si>
    <t>LAVANDERA EN HOSPITAL</t>
  </si>
  <si>
    <t>420-M03012</t>
  </si>
  <si>
    <t>OPERADOR DE CALDERAS EN HOSPITAL</t>
  </si>
  <si>
    <t>420-M03013</t>
  </si>
  <si>
    <t>OPERADOR TECNICO DE CALDERAS EN HOSPITAL</t>
  </si>
  <si>
    <t>420-M03018</t>
  </si>
  <si>
    <t>APOYO ADMINISTRATIVO EN SALUD A8</t>
  </si>
  <si>
    <t>420-M03019</t>
  </si>
  <si>
    <t>APOYO ADMINISTRATIVO EN SALUD A7</t>
  </si>
  <si>
    <t>420-M03020</t>
  </si>
  <si>
    <t>APOYO ADMINISTRATIVO EN SALUD A6</t>
  </si>
  <si>
    <t>420-M03021</t>
  </si>
  <si>
    <t>APOYO ADMINISTRATIVO EN SALUD A5</t>
  </si>
  <si>
    <t>420-M03022</t>
  </si>
  <si>
    <t>APOYO ADMINISTRATIVO EN SALUD A4</t>
  </si>
  <si>
    <t>420-M03023</t>
  </si>
  <si>
    <t>APOYO ADMINISTRATIVO EN SALUD A3</t>
  </si>
  <si>
    <t>420-M03024</t>
  </si>
  <si>
    <t>APOYO ADMINISTRATIVO EN SALUD A2</t>
  </si>
  <si>
    <t>420-M03025</t>
  </si>
  <si>
    <t>APOYO ADMINISTRATIVO EN SALUD A1</t>
  </si>
  <si>
    <t>EST-M02073B</t>
  </si>
  <si>
    <t>EST-M03004</t>
  </si>
  <si>
    <t>EST-M03004B</t>
  </si>
  <si>
    <t>EST-M03018</t>
  </si>
  <si>
    <t>APOYO ADMINISTRATIVO EN SALUD - A8</t>
  </si>
  <si>
    <t>EST-M03018A</t>
  </si>
  <si>
    <t>EST-M03018B</t>
  </si>
  <si>
    <t>EST-M03018C</t>
  </si>
  <si>
    <t>EST-M03018D</t>
  </si>
  <si>
    <t>EST-M03018E</t>
  </si>
  <si>
    <t>EST-M03019A</t>
  </si>
  <si>
    <t>APOYO ADMINISTRATIVO EN SALUD - A7</t>
  </si>
  <si>
    <t>EST-M03019B</t>
  </si>
  <si>
    <t>EST-M03019C</t>
  </si>
  <si>
    <t>EST-M03019D</t>
  </si>
  <si>
    <t>EST-M03019E</t>
  </si>
  <si>
    <t>EST-M03019F</t>
  </si>
  <si>
    <t>EST-M03020</t>
  </si>
  <si>
    <t>APOYO ADMINISTRATIVO EN SALUD - A6</t>
  </si>
  <si>
    <t>EST-M03020A</t>
  </si>
  <si>
    <t>EST-M03020B</t>
  </si>
  <si>
    <t>EST-M03020C</t>
  </si>
  <si>
    <t>EST-M03020D</t>
  </si>
  <si>
    <t>EST-M03020E</t>
  </si>
  <si>
    <t>EST-M03020F</t>
  </si>
  <si>
    <t>EST-M03021</t>
  </si>
  <si>
    <t>APOYO ADMINISTRATIVO EN SALUD - A5</t>
  </si>
  <si>
    <t>EST-M03021A</t>
  </si>
  <si>
    <t>EST-M03023</t>
  </si>
  <si>
    <t>APOYO ADMINISTRATIVO EN SALUD - A3</t>
  </si>
  <si>
    <t>EST-M03023A</t>
  </si>
  <si>
    <t>EST-M03023B</t>
  </si>
  <si>
    <t>EST-M03023C</t>
  </si>
  <si>
    <t>EST-M03024A</t>
  </si>
  <si>
    <t>APOYO ADMINISTRATIVO EN SALUD - A2</t>
  </si>
  <si>
    <t>EST-M03024B</t>
  </si>
  <si>
    <t>EST-M03024C</t>
  </si>
  <si>
    <t>EST-M03024F</t>
  </si>
  <si>
    <t>EST-M03024G</t>
  </si>
  <si>
    <t>EST-M03024H</t>
  </si>
  <si>
    <t>EST-M03025</t>
  </si>
  <si>
    <t>APOYO ADMINISTRATIVO EN SALUD - A1</t>
  </si>
  <si>
    <t>EST-M03025A</t>
  </si>
  <si>
    <t>EST-M03025B</t>
  </si>
  <si>
    <t>EST-M03025C</t>
  </si>
  <si>
    <t>EST-M03025F</t>
  </si>
  <si>
    <t>EST-M03025H</t>
  </si>
  <si>
    <t>EST-M03025I</t>
  </si>
  <si>
    <t>EST-M03025J</t>
  </si>
  <si>
    <t>EST-M03026</t>
  </si>
  <si>
    <t>APOYO ADMINISTRATIVO</t>
  </si>
  <si>
    <t>EST-ME003</t>
  </si>
  <si>
    <t>EST-ME007</t>
  </si>
  <si>
    <t>EST-ME008</t>
  </si>
  <si>
    <t>TECNICO EN TRABAJO SOCIAL EN AREA MEDICA</t>
  </si>
  <si>
    <t>EST-ME009</t>
  </si>
  <si>
    <t>TECNICO EN ODONTOLOGIA</t>
  </si>
  <si>
    <t>EST-ME012</t>
  </si>
  <si>
    <t>EST-ME012A</t>
  </si>
  <si>
    <t>EST-ME013A</t>
  </si>
  <si>
    <t>EST-ME014</t>
  </si>
  <si>
    <t>EST-ME015</t>
  </si>
  <si>
    <t>EST-ME015A</t>
  </si>
  <si>
    <t>EST-ME016</t>
  </si>
  <si>
    <t>EST-ME017</t>
  </si>
  <si>
    <t>EST-ME018</t>
  </si>
  <si>
    <t>EST-ME018A</t>
  </si>
  <si>
    <t>EST-ME018C</t>
  </si>
  <si>
    <t>EST-ME020</t>
  </si>
  <si>
    <t>EST-ME020B</t>
  </si>
  <si>
    <t>MEDICO ESPECIALISTA</t>
  </si>
  <si>
    <t>EST-ME022</t>
  </si>
  <si>
    <t>TECNICO DE LABORATORIO</t>
  </si>
  <si>
    <t>EST-ME024</t>
  </si>
  <si>
    <t>FO2-M01004</t>
  </si>
  <si>
    <t>FO2-M01006</t>
  </si>
  <si>
    <t>FO2-M01007</t>
  </si>
  <si>
    <t>FO2-M02001</t>
  </si>
  <si>
    <t>FO2-M02002</t>
  </si>
  <si>
    <t>FO2-M02003</t>
  </si>
  <si>
    <t>FO2-M02004</t>
  </si>
  <si>
    <t>TECNICO LABORATORISTA DE BIOTERIO</t>
  </si>
  <si>
    <t>FO2-M02005</t>
  </si>
  <si>
    <t>FO2-M02006</t>
  </si>
  <si>
    <t>FO2-M02012</t>
  </si>
  <si>
    <t>FO2-M02015</t>
  </si>
  <si>
    <t>FO2-M02034</t>
  </si>
  <si>
    <t>FO2-M02035</t>
  </si>
  <si>
    <t>FO2-M02036</t>
  </si>
  <si>
    <t>FO2-M02038</t>
  </si>
  <si>
    <t>FO2-M02040</t>
  </si>
  <si>
    <t>FO2-M02048</t>
  </si>
  <si>
    <t>FO2-M02049</t>
  </si>
  <si>
    <t>FO2-M02050</t>
  </si>
  <si>
    <t>TECNICO EN NUTRICION</t>
  </si>
  <si>
    <t>FO2-M02058</t>
  </si>
  <si>
    <t>FO2-M02066</t>
  </si>
  <si>
    <t>FO2-M02073</t>
  </si>
  <si>
    <t>FO2-M02109</t>
  </si>
  <si>
    <t>FO2-M02115</t>
  </si>
  <si>
    <t>FO2-M03002</t>
  </si>
  <si>
    <t>FO2-M03004</t>
  </si>
  <si>
    <t>FO2-M03005</t>
  </si>
  <si>
    <t>FO2-M03006</t>
  </si>
  <si>
    <t>FO2-M03025</t>
  </si>
  <si>
    <t>FO3-M01004</t>
  </si>
  <si>
    <t>FO3-M01006</t>
  </si>
  <si>
    <t>FO3-M01007</t>
  </si>
  <si>
    <t>FO3-M02001</t>
  </si>
  <si>
    <t>FO3-M02002</t>
  </si>
  <si>
    <t>FO3-M02003</t>
  </si>
  <si>
    <t>FO3-M02006</t>
  </si>
  <si>
    <t>FO3-M02015</t>
  </si>
  <si>
    <t>FO3-M02034</t>
  </si>
  <si>
    <t>FO3-M02035</t>
  </si>
  <si>
    <t>FO3-M02036</t>
  </si>
  <si>
    <t>FO3-M02038</t>
  </si>
  <si>
    <t>FO3-M02040</t>
  </si>
  <si>
    <t>FO3-M02048</t>
  </si>
  <si>
    <t>FO3-M02049</t>
  </si>
  <si>
    <t>FO3-M02050</t>
  </si>
  <si>
    <t>FO3-M02066</t>
  </si>
  <si>
    <t>FO3-M02073</t>
  </si>
  <si>
    <t>FO3-M02115</t>
  </si>
  <si>
    <t>FO3-M02116</t>
  </si>
  <si>
    <t>MAESTRO EN CIENCIAS DE LA NUTRICION</t>
  </si>
  <si>
    <t>FO3-M03004</t>
  </si>
  <si>
    <t>FO3-M03005</t>
  </si>
  <si>
    <t>FO3-M03006</t>
  </si>
  <si>
    <t>FO3-M03011</t>
  </si>
  <si>
    <t>FO3-M03025</t>
  </si>
  <si>
    <t>FOR-M01006</t>
  </si>
  <si>
    <t>FOR-M01007</t>
  </si>
  <si>
    <t>FOR-M02001</t>
  </si>
  <si>
    <t>FOR-M02002</t>
  </si>
  <si>
    <t>FOR-M02003</t>
  </si>
  <si>
    <t>FOR-M02006</t>
  </si>
  <si>
    <t>FOR-M02015</t>
  </si>
  <si>
    <t>FOR-M02036</t>
  </si>
  <si>
    <t>FOR-M02038</t>
  </si>
  <si>
    <t>FOR-M02048</t>
  </si>
  <si>
    <t>FOR-M02050</t>
  </si>
  <si>
    <t>FOR-M02066</t>
  </si>
  <si>
    <t>FOR-M02073</t>
  </si>
  <si>
    <t>FOR-M02117</t>
  </si>
  <si>
    <t>PARTERA ASISTENCIAL</t>
  </si>
  <si>
    <t>FOR-M03004</t>
  </si>
  <si>
    <t>FOR-M03005</t>
  </si>
  <si>
    <t>FOR-M03006</t>
  </si>
  <si>
    <t>FOR-M03025</t>
  </si>
  <si>
    <t>HOM-M03018</t>
  </si>
  <si>
    <t>HOM-M03019A</t>
  </si>
  <si>
    <t>HOM-M03019B</t>
  </si>
  <si>
    <t>HOM-M03019C</t>
  </si>
  <si>
    <t>HOM-M03019D</t>
  </si>
  <si>
    <t>HOM-M03019F</t>
  </si>
  <si>
    <t>HOM-M03020A</t>
  </si>
  <si>
    <t>HOM-M03020B</t>
  </si>
  <si>
    <t>HOM-M03020C</t>
  </si>
  <si>
    <t>HOM-M03020E</t>
  </si>
  <si>
    <t>HOM-M03021</t>
  </si>
  <si>
    <t>HOM-M03021A</t>
  </si>
  <si>
    <t>HOM-M03023A</t>
  </si>
  <si>
    <t>HOM-M03023B</t>
  </si>
  <si>
    <t>HOM-M03024A</t>
  </si>
  <si>
    <t>HOM-M03024B</t>
  </si>
  <si>
    <t>HOM-M03024C</t>
  </si>
  <si>
    <t>HOM-M03024D</t>
  </si>
  <si>
    <t>HOM-M03024E</t>
  </si>
  <si>
    <t>HOM-M03024F</t>
  </si>
  <si>
    <t>HOM-M03024G</t>
  </si>
  <si>
    <t>HOM-M03025</t>
  </si>
  <si>
    <t>HOM-M03025A</t>
  </si>
  <si>
    <t>HOM-M03025B</t>
  </si>
  <si>
    <t>HOM-M03025C</t>
  </si>
  <si>
    <t>HOM-M03025D</t>
  </si>
  <si>
    <t>HOM-M03025E</t>
  </si>
  <si>
    <t>HOM-M03025G</t>
  </si>
  <si>
    <t>HOM-M03025H</t>
  </si>
  <si>
    <t>HOM-ME001</t>
  </si>
  <si>
    <t>HOM-ME002</t>
  </si>
  <si>
    <t>HOM-ME002A</t>
  </si>
  <si>
    <t>HOM-ME003A</t>
  </si>
  <si>
    <t>HOM-ME005</t>
  </si>
  <si>
    <t>MASAJISTA</t>
  </si>
  <si>
    <t>HOM-ME006</t>
  </si>
  <si>
    <t>HOM-ME007</t>
  </si>
  <si>
    <t>HOM-ME008</t>
  </si>
  <si>
    <t>HOM-ME009</t>
  </si>
  <si>
    <t>HOM-ME010</t>
  </si>
  <si>
    <t>HOM-ME011</t>
  </si>
  <si>
    <t>TECNICO PROTESISTA Y ORTESISTA</t>
  </si>
  <si>
    <t>HOM-ME012</t>
  </si>
  <si>
    <t>HOM-ME012A</t>
  </si>
  <si>
    <t>HOM-ME013</t>
  </si>
  <si>
    <t>HOM-ME013A</t>
  </si>
  <si>
    <t>HOM-ME014</t>
  </si>
  <si>
    <t>HOM-ME015</t>
  </si>
  <si>
    <t>HOM-ME016</t>
  </si>
  <si>
    <t>HOM-ME017</t>
  </si>
  <si>
    <t>HOM-ME018</t>
  </si>
  <si>
    <t>HOM-ME018A</t>
  </si>
  <si>
    <t>HOM-ME018B</t>
  </si>
  <si>
    <t>MEDICO GENERAL A</t>
  </si>
  <si>
    <t>HOM-ME019</t>
  </si>
  <si>
    <t>HOM-ME020</t>
  </si>
  <si>
    <t>HOM-ME020A</t>
  </si>
  <si>
    <t>HOM-ME020B</t>
  </si>
  <si>
    <t>HOM-ME022</t>
  </si>
  <si>
    <t>HOM-ME023A</t>
  </si>
  <si>
    <t>TECNICO RADIOLOGO</t>
  </si>
  <si>
    <t>HOM-ME023B</t>
  </si>
  <si>
    <t>U00-M01004</t>
  </si>
  <si>
    <t>U00-M01006</t>
  </si>
  <si>
    <t>U00-M01007</t>
  </si>
  <si>
    <t>U00-M01012</t>
  </si>
  <si>
    <t>U00-M02001</t>
  </si>
  <si>
    <t>U00-M02003</t>
  </si>
  <si>
    <t>U00-M02006</t>
  </si>
  <si>
    <t>U00-M02015</t>
  </si>
  <si>
    <t>U00-M02036</t>
  </si>
  <si>
    <t>U00-M02048</t>
  </si>
  <si>
    <t>U00-M02050</t>
  </si>
  <si>
    <t>U00-M02061</t>
  </si>
  <si>
    <t>U00-M02066</t>
  </si>
  <si>
    <t>U00-M02072</t>
  </si>
  <si>
    <t>U00-M02073</t>
  </si>
  <si>
    <t>U00-M02105</t>
  </si>
  <si>
    <t>U00-M02107</t>
  </si>
  <si>
    <t>U00-M02110</t>
  </si>
  <si>
    <t>U00-M03004</t>
  </si>
  <si>
    <t>U00-M03005</t>
  </si>
  <si>
    <t>U00-M03006</t>
  </si>
  <si>
    <t>U00-M03012</t>
  </si>
  <si>
    <t>U00-M03013</t>
  </si>
  <si>
    <t>U00-M03018</t>
  </si>
  <si>
    <t>U00-M03019</t>
  </si>
  <si>
    <t>U00-M03020</t>
  </si>
  <si>
    <t>U00-M03021</t>
  </si>
  <si>
    <t>U00-M03022</t>
  </si>
  <si>
    <t>U00-M03023</t>
  </si>
  <si>
    <t>U00-M03024</t>
  </si>
  <si>
    <t>U00-M03025</t>
  </si>
  <si>
    <t>CF41059</t>
  </si>
  <si>
    <t>VERIF. O DICTAMINADOR SANITARIO "A"</t>
  </si>
  <si>
    <t>M01004G</t>
  </si>
  <si>
    <t>M01004I</t>
  </si>
  <si>
    <t>M01006</t>
  </si>
  <si>
    <t>M01006D</t>
  </si>
  <si>
    <t>M01006E</t>
  </si>
  <si>
    <t>M01006I</t>
  </si>
  <si>
    <t>M01006Ñ</t>
  </si>
  <si>
    <t>M01006S</t>
  </si>
  <si>
    <t>M01006Z</t>
  </si>
  <si>
    <t>M01007A</t>
  </si>
  <si>
    <t>M01007E</t>
  </si>
  <si>
    <t>M01016B</t>
  </si>
  <si>
    <t>FISICO MEDICO</t>
  </si>
  <si>
    <t>M02001</t>
  </si>
  <si>
    <t>M02001B</t>
  </si>
  <si>
    <t>M02001E</t>
  </si>
  <si>
    <t>M02001Ñ</t>
  </si>
  <si>
    <t>M02003M</t>
  </si>
  <si>
    <t>M02005A</t>
  </si>
  <si>
    <t>AUX. DE LABORATORIO Y/O BIOTERIO "A"</t>
  </si>
  <si>
    <t>M02006B</t>
  </si>
  <si>
    <t>M02006F</t>
  </si>
  <si>
    <t>M02006J</t>
  </si>
  <si>
    <t>M02012</t>
  </si>
  <si>
    <t>M02015D</t>
  </si>
  <si>
    <t>M02015H</t>
  </si>
  <si>
    <t>M02015J</t>
  </si>
  <si>
    <t>M02015L</t>
  </si>
  <si>
    <t>M02015O</t>
  </si>
  <si>
    <t>M02015P</t>
  </si>
  <si>
    <t>M02019B</t>
  </si>
  <si>
    <t>TECNICO HISTOPATOLOGO</t>
  </si>
  <si>
    <t>M02035B</t>
  </si>
  <si>
    <t>M02035C</t>
  </si>
  <si>
    <t>M02035F</t>
  </si>
  <si>
    <t>M02035G</t>
  </si>
  <si>
    <t>M02035K</t>
  </si>
  <si>
    <t>M02035M</t>
  </si>
  <si>
    <t>M02035N</t>
  </si>
  <si>
    <t>M02035O</t>
  </si>
  <si>
    <t>M02036</t>
  </si>
  <si>
    <t>M02036D</t>
  </si>
  <si>
    <t>M02036E</t>
  </si>
  <si>
    <t>M02036K</t>
  </si>
  <si>
    <t>M02036L</t>
  </si>
  <si>
    <t>M02036M</t>
  </si>
  <si>
    <t>M02036Q</t>
  </si>
  <si>
    <t>M02036S</t>
  </si>
  <si>
    <t>M02036T</t>
  </si>
  <si>
    <t>M02036Y</t>
  </si>
  <si>
    <t>M02040B</t>
  </si>
  <si>
    <t>M02040C</t>
  </si>
  <si>
    <t>M02040L</t>
  </si>
  <si>
    <t>M02048</t>
  </si>
  <si>
    <t>AUX. DE COCINA EN HOSPITAL</t>
  </si>
  <si>
    <t>M02048B</t>
  </si>
  <si>
    <t>M02049A</t>
  </si>
  <si>
    <t>M02049C</t>
  </si>
  <si>
    <t>M02050</t>
  </si>
  <si>
    <t>M02050A</t>
  </si>
  <si>
    <t>M02066C</t>
  </si>
  <si>
    <t>M02066D</t>
  </si>
  <si>
    <t>M02066G</t>
  </si>
  <si>
    <t>M02066H</t>
  </si>
  <si>
    <t>M02074A</t>
  </si>
  <si>
    <t>M02083A</t>
  </si>
  <si>
    <t>M02109A</t>
  </si>
  <si>
    <t>M02115B</t>
  </si>
  <si>
    <t>M02115K</t>
  </si>
  <si>
    <t>M03001D</t>
  </si>
  <si>
    <t>INGENIERO BIOMEDICO</t>
  </si>
  <si>
    <t>M03002A</t>
  </si>
  <si>
    <t>M03004A</t>
  </si>
  <si>
    <t>M03004B</t>
  </si>
  <si>
    <t>M03004C</t>
  </si>
  <si>
    <t>M03004G</t>
  </si>
  <si>
    <t>M03004I</t>
  </si>
  <si>
    <t>M03005E</t>
  </si>
  <si>
    <t>M03005F</t>
  </si>
  <si>
    <t>M03005G</t>
  </si>
  <si>
    <t>M03005H</t>
  </si>
  <si>
    <t>M03005I</t>
  </si>
  <si>
    <t>M03006B</t>
  </si>
  <si>
    <t>M03006C</t>
  </si>
  <si>
    <t>M03006G</t>
  </si>
  <si>
    <t>M03019AA</t>
  </si>
  <si>
    <t>M03019J</t>
  </si>
  <si>
    <t>M03019N</t>
  </si>
  <si>
    <t>M03019Ñ</t>
  </si>
  <si>
    <t>M03019Q</t>
  </si>
  <si>
    <t>M03019W</t>
  </si>
  <si>
    <t>M03020E</t>
  </si>
  <si>
    <t>M03020G</t>
  </si>
  <si>
    <t>M03021F</t>
  </si>
  <si>
    <t>M03021G</t>
  </si>
  <si>
    <t>M03021H</t>
  </si>
  <si>
    <t>M03021L</t>
  </si>
  <si>
    <t>M03021Ñ</t>
  </si>
  <si>
    <t>M03023C</t>
  </si>
  <si>
    <t>M03023J</t>
  </si>
  <si>
    <t>M03024</t>
  </si>
  <si>
    <t>M03024I</t>
  </si>
  <si>
    <t>M03024K</t>
  </si>
  <si>
    <t>M03024N</t>
  </si>
  <si>
    <t>M03024Q</t>
  </si>
  <si>
    <t>M03024R</t>
  </si>
  <si>
    <t>M03025B</t>
  </si>
  <si>
    <t>M03025D</t>
  </si>
  <si>
    <t>M03025F</t>
  </si>
  <si>
    <t>M03025G</t>
  </si>
  <si>
    <t>M03025H</t>
  </si>
  <si>
    <t>M03025J</t>
  </si>
  <si>
    <t>M03025K</t>
  </si>
  <si>
    <t>M03025L</t>
  </si>
  <si>
    <t>M03025M</t>
  </si>
  <si>
    <t>M03025N</t>
  </si>
  <si>
    <t>M03025P</t>
  </si>
  <si>
    <t>M03025Q</t>
  </si>
  <si>
    <t>M03025R</t>
  </si>
  <si>
    <t>M03025T</t>
  </si>
  <si>
    <t>M03025U</t>
  </si>
  <si>
    <t>M03025V</t>
  </si>
  <si>
    <t>M03025W</t>
  </si>
  <si>
    <t>M03025Y</t>
  </si>
  <si>
    <t>M03022I</t>
  </si>
  <si>
    <t>APOYO ADMINISTRATIVO EN SALUD - A4</t>
  </si>
  <si>
    <t>M03021I</t>
  </si>
  <si>
    <t>CF34261A</t>
  </si>
  <si>
    <t>CF40003A</t>
  </si>
  <si>
    <t>M03025Ñ</t>
  </si>
  <si>
    <t>CF40002B</t>
  </si>
  <si>
    <t>M01006H</t>
  </si>
  <si>
    <t>M03024V</t>
  </si>
  <si>
    <t>M01004O</t>
  </si>
  <si>
    <t>M01007ZZ</t>
  </si>
  <si>
    <t>M02015ZZ</t>
  </si>
  <si>
    <t>TOTAL DE ASIMILABLE</t>
  </si>
  <si>
    <t>Mandos medios y superiores</t>
  </si>
  <si>
    <t>Nombre</t>
  </si>
  <si>
    <t>Operativo</t>
  </si>
  <si>
    <t>Eventuales</t>
  </si>
  <si>
    <t>CTO 44</t>
  </si>
  <si>
    <t>PREVISION SOCIAL MULTIPLE</t>
  </si>
  <si>
    <t>CTO 46</t>
  </si>
  <si>
    <t>AYUDA DE SERVICIIOS</t>
  </si>
  <si>
    <t>CTO 59</t>
  </si>
  <si>
    <t>DIA DEL TRABAJADOR DE LA SALUD</t>
  </si>
  <si>
    <t>MEDIDAS DE FIN DE AÑO</t>
  </si>
  <si>
    <t> ADMINISTRACIÓN DEL PATRIMONIO DE LA BENEFICENCIA PÚBLICA DEL ESTADO DE YUCATÁN</t>
  </si>
  <si>
    <t xml:space="preserve">JEFE DE DEPARTAMENTO </t>
  </si>
  <si>
    <t>SC0022</t>
  </si>
  <si>
    <t>DIRECTORA GENERAL</t>
  </si>
  <si>
    <t>MM0030</t>
  </si>
  <si>
    <t>Subtotal Plazas de Eventuales</t>
  </si>
  <si>
    <t>HA001</t>
  </si>
  <si>
    <t>HA002</t>
  </si>
  <si>
    <t>DIRECTOR MÉDICO</t>
  </si>
  <si>
    <t>HA003</t>
  </si>
  <si>
    <t>DIRECTORA ADMINISTRATIVA</t>
  </si>
  <si>
    <t>HA004</t>
  </si>
  <si>
    <t>COORDINADORA DE RECURSOS HUMANOS Y CONTABILIDAD A</t>
  </si>
  <si>
    <t>HA005</t>
  </si>
  <si>
    <t>COORDINADORA DE IMAGENOLOGIA A</t>
  </si>
  <si>
    <t>HA006</t>
  </si>
  <si>
    <t>MÉDICO ESPECIALISTA</t>
  </si>
  <si>
    <t>HA007</t>
  </si>
  <si>
    <t>COORDINADOR DE CALIDAD B</t>
  </si>
  <si>
    <t>HA008</t>
  </si>
  <si>
    <t>COORDINADORA DE ENFERMERIA C</t>
  </si>
  <si>
    <t>HA009</t>
  </si>
  <si>
    <t>COORDINADOR DE TECNOLOGIA DE LA INFORMACION D</t>
  </si>
  <si>
    <t>HA010</t>
  </si>
  <si>
    <t>COORDINADORA DE LABORATORIO F</t>
  </si>
  <si>
    <t>HA011</t>
  </si>
  <si>
    <t>QUIMICA</t>
  </si>
  <si>
    <t>HA012</t>
  </si>
  <si>
    <t>COORDINADORA DE TRABAJO SOCIAL G</t>
  </si>
  <si>
    <t>HA013</t>
  </si>
  <si>
    <t>COORDINADOR DE MANTENIMIENTO G</t>
  </si>
  <si>
    <t>HA014</t>
  </si>
  <si>
    <t>COORDINADOR DE COMPRAS G</t>
  </si>
  <si>
    <t>HA015</t>
  </si>
  <si>
    <t>ENFERMERO GENERAL TITULADO A</t>
  </si>
  <si>
    <t>HA016</t>
  </si>
  <si>
    <t>ENFERMERA GENERAL TITULADA B</t>
  </si>
  <si>
    <t>HA017</t>
  </si>
  <si>
    <t>COORDINADORA DE NUTRICION H</t>
  </si>
  <si>
    <t>HA018</t>
  </si>
  <si>
    <t>NUTRIOLOGA</t>
  </si>
  <si>
    <t>HA019</t>
  </si>
  <si>
    <t>COORDINADOR JURIDICO I</t>
  </si>
  <si>
    <t>HA020</t>
  </si>
  <si>
    <t>TRABAJADORA SOCIAL</t>
  </si>
  <si>
    <t>HA021</t>
  </si>
  <si>
    <t>AUXILIAR DE ENFERMERIA A</t>
  </si>
  <si>
    <t>HA022</t>
  </si>
  <si>
    <t>COORDINADOR DE PRESUPUESTO J</t>
  </si>
  <si>
    <t>HA023</t>
  </si>
  <si>
    <t>ENCARGADO DE ALMACEN</t>
  </si>
  <si>
    <t>HA024</t>
  </si>
  <si>
    <t>TÉCNICO RADIÓLOGO</t>
  </si>
  <si>
    <t>HA025</t>
  </si>
  <si>
    <t>AUXILIAR DE CONTABILIDAD</t>
  </si>
  <si>
    <t>HA026</t>
  </si>
  <si>
    <t>HA027</t>
  </si>
  <si>
    <t>ENCARGADO OPERATIVO DE MANTENIMIENTO</t>
  </si>
  <si>
    <t>HA028</t>
  </si>
  <si>
    <t>HA029</t>
  </si>
  <si>
    <t>ASISTENTE DE DIRECCIÓN</t>
  </si>
  <si>
    <t>HA030</t>
  </si>
  <si>
    <t>CAJERA</t>
  </si>
  <si>
    <t>HA031</t>
  </si>
  <si>
    <t>AUXILIAR A</t>
  </si>
  <si>
    <t>HA032</t>
  </si>
  <si>
    <t>ENCARGADA DE COCINA</t>
  </si>
  <si>
    <t>HA033</t>
  </si>
  <si>
    <t>AUXILIAR OPERATIVO DE MANTENIMIENTO</t>
  </si>
  <si>
    <t>HA034</t>
  </si>
  <si>
    <t>INTENDENCIA</t>
  </si>
  <si>
    <t>HA035</t>
  </si>
  <si>
    <t>AUXILIAR B</t>
  </si>
  <si>
    <t>HA036</t>
  </si>
  <si>
    <t>HA037</t>
  </si>
  <si>
    <t>AUXILIAR MÉDICO</t>
  </si>
  <si>
    <t>HA038</t>
  </si>
  <si>
    <t>COORDINADORA DE ENSEÑANZA</t>
  </si>
  <si>
    <t>HA039</t>
  </si>
  <si>
    <t>MÉDICO GENERAL</t>
  </si>
  <si>
    <t>HA042</t>
  </si>
  <si>
    <t>PSICOLOGA</t>
  </si>
  <si>
    <t>HOSPITAL COMUNITARIO DE TICUL,YUCATÁN</t>
  </si>
  <si>
    <t>JEFE DE ADMINISTRACION</t>
  </si>
  <si>
    <t>JEFA DE ENFERMERAS</t>
  </si>
  <si>
    <t>SERVICIOS MÉDICOS Y ADMINISTRATIVOS</t>
  </si>
  <si>
    <t>HCP01</t>
  </si>
  <si>
    <t>HCP02</t>
  </si>
  <si>
    <t>Analítico de Plazas</t>
  </si>
  <si>
    <t>(Importes en Pesos)</t>
  </si>
  <si>
    <t>SERVICIOS MEDICOS Y ADMINISTRATIVOS</t>
  </si>
  <si>
    <t>(Importe en Pesos)</t>
  </si>
  <si>
    <t>DGRB1</t>
  </si>
  <si>
    <t>DIRB1</t>
  </si>
  <si>
    <t>COORDINADOR DE PROGRAMACION</t>
  </si>
  <si>
    <t>JEFB3</t>
  </si>
  <si>
    <t>JEFB1</t>
  </si>
  <si>
    <t>JEFB4</t>
  </si>
  <si>
    <t>REGB1</t>
  </si>
  <si>
    <t>REGISTRADOR</t>
  </si>
  <si>
    <t>LDPB1</t>
  </si>
  <si>
    <t>COOB7</t>
  </si>
  <si>
    <t>COOB1</t>
  </si>
  <si>
    <t>COOB2</t>
  </si>
  <si>
    <t>COOB3</t>
  </si>
  <si>
    <t>COOB4</t>
  </si>
  <si>
    <t>COOB5</t>
  </si>
  <si>
    <t>COOB6</t>
  </si>
  <si>
    <t>ADMB1</t>
  </si>
  <si>
    <t xml:space="preserve">ANALISTA </t>
  </si>
  <si>
    <t>ADMB2</t>
  </si>
  <si>
    <t>ADMB3</t>
  </si>
  <si>
    <t>PERB2</t>
  </si>
  <si>
    <t>PERITO</t>
  </si>
  <si>
    <t>SECB3</t>
  </si>
  <si>
    <t>AUXB1</t>
  </si>
  <si>
    <t>SECB4</t>
  </si>
  <si>
    <t>AUXB2</t>
  </si>
  <si>
    <t>SECB5</t>
  </si>
  <si>
    <t>COOH1</t>
  </si>
  <si>
    <t>COOH6</t>
  </si>
  <si>
    <t>COOH7</t>
  </si>
  <si>
    <t>ADMH2</t>
  </si>
  <si>
    <t>AUXH1</t>
  </si>
  <si>
    <t>FD0001</t>
  </si>
  <si>
    <t>FM0001</t>
  </si>
  <si>
    <t>DIRECTOR ARTÍSTICO</t>
  </si>
  <si>
    <t>FD0002</t>
  </si>
  <si>
    <t>FD0004</t>
  </si>
  <si>
    <t xml:space="preserve">DIRECTOR DE ASUNTOS Y SERVICIOS JURÍDICOS </t>
  </si>
  <si>
    <t>FD0003</t>
  </si>
  <si>
    <t>DIRECTOR DE COMUNICACIÓN Y MEDIOS</t>
  </si>
  <si>
    <t>FD0005</t>
  </si>
  <si>
    <t>DIRECTOR DE PRODUCCIÓN Y OPERACIÓN ARTÍSTICA</t>
  </si>
  <si>
    <t>FJ0005</t>
  </si>
  <si>
    <t>JEFE DE RECURSOS HUMANOS Y PROCESOS</t>
  </si>
  <si>
    <t>FJ0002</t>
  </si>
  <si>
    <t>FJ0001</t>
  </si>
  <si>
    <t>JEFE DE PERSONAL ARTÍSTICO</t>
  </si>
  <si>
    <t>FJ0006</t>
  </si>
  <si>
    <t>JEFE DE TAQUILLA Y ATENCIÓN A GRUPOS</t>
  </si>
  <si>
    <t>FJ0008</t>
  </si>
  <si>
    <t>JEFE DE PRODUCCIÓN AUDIOVISUAL</t>
  </si>
  <si>
    <t>FA0001</t>
  </si>
  <si>
    <t>JEFE DE BIBLIOTECA</t>
  </si>
  <si>
    <t>FJ0007</t>
  </si>
  <si>
    <t>JEFE DE COMPRAS</t>
  </si>
  <si>
    <t>FO0001</t>
  </si>
  <si>
    <t>FA0004</t>
  </si>
  <si>
    <t>FA0008</t>
  </si>
  <si>
    <t>FA0012</t>
  </si>
  <si>
    <t>AUXILIAR CONTABLE DE COMPRAS</t>
  </si>
  <si>
    <t>FA0007</t>
  </si>
  <si>
    <t>FO0004</t>
  </si>
  <si>
    <t>CHOFER/DILIGENCIERO</t>
  </si>
  <si>
    <t>FM0009</t>
  </si>
  <si>
    <t>PRIMER CONCERTINO</t>
  </si>
  <si>
    <t>FM0002</t>
  </si>
  <si>
    <t>CONCERTINO</t>
  </si>
  <si>
    <t>FM0003</t>
  </si>
  <si>
    <t>MÚSICO PRINCIPAL</t>
  </si>
  <si>
    <t>FM0004</t>
  </si>
  <si>
    <t>MÚSICO CO-PRINCIPAL</t>
  </si>
  <si>
    <t>FM0005</t>
  </si>
  <si>
    <t>MÚSICO “A”</t>
  </si>
  <si>
    <t>FM0006</t>
  </si>
  <si>
    <t>MÚSICO “B”</t>
  </si>
  <si>
    <t>FA0002</t>
  </si>
  <si>
    <t>FA0003</t>
  </si>
  <si>
    <t>DISEÑADOR</t>
  </si>
  <si>
    <t>FA0009</t>
  </si>
  <si>
    <t>FA0010</t>
  </si>
  <si>
    <t>AUXILIAR DE RECURSOS HUMANOS Y PROCESOS</t>
  </si>
  <si>
    <t>FA0011</t>
  </si>
  <si>
    <t>AUXILIAR DE ARCHIVOS</t>
  </si>
  <si>
    <t>FO0002</t>
  </si>
  <si>
    <t>AUXILIAR TÉCNICO</t>
  </si>
  <si>
    <t>FA0005</t>
  </si>
  <si>
    <t>AUXILIAR DE BIBLIOTECA</t>
  </si>
  <si>
    <t>FA0006</t>
  </si>
  <si>
    <t>FO0003</t>
  </si>
  <si>
    <t>H001</t>
  </si>
  <si>
    <t>DIRECTORES INVITADOS</t>
  </si>
  <si>
    <t>H002</t>
  </si>
  <si>
    <t>SOLISTAS INVITADOS</t>
  </si>
  <si>
    <t>H003</t>
  </si>
  <si>
    <t>MÚSICOS EXTRA</t>
  </si>
  <si>
    <t>PM001</t>
  </si>
  <si>
    <t>PM002</t>
  </si>
  <si>
    <t>JEFE A DE DEPARTAMENTO</t>
  </si>
  <si>
    <t>PM003</t>
  </si>
  <si>
    <t>JEFE B DE DEPARTAMENTO</t>
  </si>
  <si>
    <t>PM004</t>
  </si>
  <si>
    <t>COORDINADOR  A</t>
  </si>
  <si>
    <t>PM005</t>
  </si>
  <si>
    <t>PM006</t>
  </si>
  <si>
    <t>PM007</t>
  </si>
  <si>
    <t>PM008</t>
  </si>
  <si>
    <t>PM009</t>
  </si>
  <si>
    <t>SERVICIOS OPERATIVOS Y ADMINISTRATIVOS</t>
  </si>
  <si>
    <t>ENTIDADES PARA ESTATALES</t>
  </si>
  <si>
    <t>SEPLAN01</t>
  </si>
  <si>
    <t>SECRETARIO TÉCNICO</t>
  </si>
  <si>
    <t>SEPLAN04</t>
  </si>
  <si>
    <t>ASESOR</t>
  </si>
  <si>
    <t>SEPLAN02</t>
  </si>
  <si>
    <t xml:space="preserve">DIRECTOR </t>
  </si>
  <si>
    <t>SEPLAN05</t>
  </si>
  <si>
    <t xml:space="preserve">SUBDIRECTOR </t>
  </si>
  <si>
    <t>SEPLAN06</t>
  </si>
  <si>
    <t>SEPLAN015</t>
  </si>
  <si>
    <t>SEPLAN07</t>
  </si>
  <si>
    <t>SEPLAN08</t>
  </si>
  <si>
    <t>SEPLAN09</t>
  </si>
  <si>
    <t>SEPLAN10</t>
  </si>
  <si>
    <t>SEPLAN12</t>
  </si>
  <si>
    <t>SEPLAN11</t>
  </si>
  <si>
    <t>SEPLAN13</t>
  </si>
  <si>
    <t>SEPLAN14</t>
  </si>
  <si>
    <t>A-1</t>
  </si>
  <si>
    <t>H-1</t>
  </si>
  <si>
    <t>H-2</t>
  </si>
  <si>
    <t>H-3</t>
  </si>
  <si>
    <t>H-4</t>
  </si>
  <si>
    <t>H-5</t>
  </si>
  <si>
    <t xml:space="preserve">ENTIDADES PARAESTATATLES </t>
  </si>
  <si>
    <t xml:space="preserve">INSTITUTO DE SEGURIDAD SOCIAL DE LOS TRABAJADORES DEL ESTADO DE YUCATAN </t>
  </si>
  <si>
    <t>ISS02</t>
  </si>
  <si>
    <t>GERENTE CENTRO COMERCIAL</t>
  </si>
  <si>
    <t>ISS23</t>
  </si>
  <si>
    <t>ISS03</t>
  </si>
  <si>
    <t>GERENTE CENTRO TURISTICO</t>
  </si>
  <si>
    <t>ISS04</t>
  </si>
  <si>
    <t>ASESOR II</t>
  </si>
  <si>
    <t>ISS16</t>
  </si>
  <si>
    <t>DIRECTOR DE CAI</t>
  </si>
  <si>
    <t>ISS14</t>
  </si>
  <si>
    <t>DIRECTOR CENTRO DE APOYO A LA EDUC ESPECIAL</t>
  </si>
  <si>
    <t>ISS32</t>
  </si>
  <si>
    <t>GERENTE DE RECURSOS HUMANOS</t>
  </si>
  <si>
    <t>ISS27</t>
  </si>
  <si>
    <t>ISS31</t>
  </si>
  <si>
    <t>TITULAR DEL ORGANISMO AUXILIAR</t>
  </si>
  <si>
    <t>ISS01</t>
  </si>
  <si>
    <t>ISS05</t>
  </si>
  <si>
    <t>ASESOR JURIDICO I</t>
  </si>
  <si>
    <t>ISS06</t>
  </si>
  <si>
    <t>ASISTENTE EDUCATIVO I</t>
  </si>
  <si>
    <t>ISS08</t>
  </si>
  <si>
    <t>ISS07</t>
  </si>
  <si>
    <t>AUXILIAR OPERATIVO I</t>
  </si>
  <si>
    <t>ISS09</t>
  </si>
  <si>
    <t>CONTADOR CENTRO COMERCIAL</t>
  </si>
  <si>
    <t>ISS13</t>
  </si>
  <si>
    <t>COORDINADOR DE PEDAGOGIA</t>
  </si>
  <si>
    <t>ISS12</t>
  </si>
  <si>
    <t>COORDINADOR I</t>
  </si>
  <si>
    <t>ISS17</t>
  </si>
  <si>
    <t>DOCTOR DE CAI</t>
  </si>
  <si>
    <t>ISS18</t>
  </si>
  <si>
    <t>ENCARGADO DE COCINA</t>
  </si>
  <si>
    <t>ISS19</t>
  </si>
  <si>
    <t>ENCARGADO DE GRUPO</t>
  </si>
  <si>
    <t>ISS24</t>
  </si>
  <si>
    <t>ENCARGADO DE MANTENIMIENTO</t>
  </si>
  <si>
    <t>ISS20</t>
  </si>
  <si>
    <t>ENFERMERO</t>
  </si>
  <si>
    <t>ISS22</t>
  </si>
  <si>
    <t xml:space="preserve">PROFESOR DEL CENTRO DE JUBILADOS </t>
  </si>
  <si>
    <t>ISS25</t>
  </si>
  <si>
    <t xml:space="preserve">PROGRAMADOR </t>
  </si>
  <si>
    <t>ISS26</t>
  </si>
  <si>
    <t>ISS11</t>
  </si>
  <si>
    <t>ISS10</t>
  </si>
  <si>
    <t xml:space="preserve">SUPERVISOR OPERATIVO </t>
  </si>
  <si>
    <t>ISS28</t>
  </si>
  <si>
    <t>TERAPEUTA</t>
  </si>
  <si>
    <t>PROFESOR DE CENTRO DE JUBILADOS</t>
  </si>
  <si>
    <t>AUXILIAR OPERATIVO</t>
  </si>
  <si>
    <t>ISS30</t>
  </si>
  <si>
    <t>GUARDAVIDAS</t>
  </si>
  <si>
    <t>DIRECTOR CENT APOYO A LA EDUC ESPECIAL</t>
  </si>
  <si>
    <t>GERENTE CENTRO TURISTICO II</t>
  </si>
  <si>
    <t>JEFE DE DEPARTAMENTO I</t>
  </si>
  <si>
    <t>JEFE DE DEPARTAMENTO II</t>
  </si>
  <si>
    <t>JEFE DE DEPARTAMENTO III</t>
  </si>
  <si>
    <t>JEFE DE DEPARTAMENTO IV</t>
  </si>
  <si>
    <t>ASESOR JURIDICO II</t>
  </si>
  <si>
    <t>ASESOR JURIDICO III</t>
  </si>
  <si>
    <t>ASESOR JURIDICO IV</t>
  </si>
  <si>
    <t>ASISTENTE EDUCATIVO II</t>
  </si>
  <si>
    <t>AUXILIAR ADMINISTRATIVO II</t>
  </si>
  <si>
    <t>AUXILIAR ADMINISTRATIVO III</t>
  </si>
  <si>
    <t>AUXILIAR ADMINISTRATIVO IV</t>
  </si>
  <si>
    <t>AUXILIAR ADMINISTRATIVO V</t>
  </si>
  <si>
    <t>AUXILIAR OPERATIVO II</t>
  </si>
  <si>
    <t>AUXILIAR OPERATIVO III</t>
  </si>
  <si>
    <t>AUXILIAR OPERATIVO IV</t>
  </si>
  <si>
    <t>COORDINADOR II</t>
  </si>
  <si>
    <t>COORDINADOR III</t>
  </si>
  <si>
    <t>COORDINADOR IV</t>
  </si>
  <si>
    <t>COORDINADOR V</t>
  </si>
  <si>
    <t>GUARDAVIDAS I</t>
  </si>
  <si>
    <t>GUARDAVIDAS II</t>
  </si>
  <si>
    <t>ISS21</t>
  </si>
  <si>
    <t>INSTRUCTOR I (POR HORA)</t>
  </si>
  <si>
    <t>PROFESOR DEL CENTRO DE JUBILADOS I</t>
  </si>
  <si>
    <t>PROFESOR DEL CENTRO DE JUBILADOS II (POR HORA)</t>
  </si>
  <si>
    <t>PROGRAMADOR I</t>
  </si>
  <si>
    <t>PROGRAMADOR II</t>
  </si>
  <si>
    <t>PROGRAMADOR III</t>
  </si>
  <si>
    <t>PROGRAMADOR IV</t>
  </si>
  <si>
    <t>PROGRAMADOR V</t>
  </si>
  <si>
    <t>SUPERVISOR I</t>
  </si>
  <si>
    <t>SUPERVISOR II</t>
  </si>
  <si>
    <t>SUPERVISOR III</t>
  </si>
  <si>
    <t>SUPERVISOR IV</t>
  </si>
  <si>
    <t>SUPERVISOR OPERATIVO I</t>
  </si>
  <si>
    <t>SUPERVISOR OPERATIVO II</t>
  </si>
  <si>
    <t xml:space="preserve">FIDEICOMISO PUBLICO PARA LA ADMINISTRACIÓN DE LA RESERVA TERRITORIAL DE UCÚ    </t>
  </si>
  <si>
    <t>SC0088</t>
  </si>
  <si>
    <t>PC001</t>
  </si>
  <si>
    <t>DIRECCIÓN GENERAL</t>
  </si>
  <si>
    <t>PC002</t>
  </si>
  <si>
    <t>JEFATURA DE ADMINISTRACIÓN Y FINANZAS</t>
  </si>
  <si>
    <t>PC003</t>
  </si>
  <si>
    <t>JEFATURA DE VINCULACIÓN</t>
  </si>
  <si>
    <t>PC004</t>
  </si>
  <si>
    <t>COORDINACIÓN</t>
  </si>
  <si>
    <t>PC005</t>
  </si>
  <si>
    <t>COORDINACIÓN DE BIBLIOTECA</t>
  </si>
  <si>
    <t>PC006</t>
  </si>
  <si>
    <t>TÉCNICO ESPECIALIZADO</t>
  </si>
  <si>
    <t>PC007</t>
  </si>
  <si>
    <t>PC008</t>
  </si>
  <si>
    <t>TÉCNICO EN MANTENIMIENTO</t>
  </si>
  <si>
    <t>PC009</t>
  </si>
  <si>
    <t>PC010</t>
  </si>
  <si>
    <t>ENCARGADO DE CUADRILLA</t>
  </si>
  <si>
    <t>PC011</t>
  </si>
  <si>
    <t>PC012</t>
  </si>
  <si>
    <t>AUXILIAR GENERAL</t>
  </si>
  <si>
    <t>PC014</t>
  </si>
  <si>
    <t>AUXILIAR DE LIMPIEZA</t>
  </si>
  <si>
    <t>PC015</t>
  </si>
  <si>
    <t>SC0153</t>
  </si>
  <si>
    <t>SC0041</t>
  </si>
  <si>
    <t>CONTRALOR INTERNO</t>
  </si>
  <si>
    <t>MM0014</t>
  </si>
  <si>
    <t>MM0018</t>
  </si>
  <si>
    <t>MM0026</t>
  </si>
  <si>
    <t>MM0139</t>
  </si>
  <si>
    <t>MM0079</t>
  </si>
  <si>
    <t xml:space="preserve">AUXILIAR DE SERVICIOS </t>
  </si>
  <si>
    <t>COMITÉ DE PARTICIPACIÓN CIUDADANA (CPC)</t>
  </si>
  <si>
    <t>Resumen de Plazas de las Entidades Paraestatales Sector Educación</t>
  </si>
  <si>
    <t>HORAS BASE</t>
  </si>
  <si>
    <t>HORAS EVENTUALES</t>
  </si>
  <si>
    <t>TOTAL DE HORAS</t>
  </si>
  <si>
    <t>ASIMILIADOS A SALARIO</t>
  </si>
  <si>
    <t>HORAS ASIMILADOS A SALARIO</t>
  </si>
  <si>
    <t>ICATEY</t>
  </si>
  <si>
    <t>(1)</t>
  </si>
  <si>
    <t>COBAY</t>
  </si>
  <si>
    <t>CECYTEY</t>
  </si>
  <si>
    <t>CONALEP</t>
  </si>
  <si>
    <t>UNAY</t>
  </si>
  <si>
    <t>(2)</t>
  </si>
  <si>
    <t>UTM</t>
  </si>
  <si>
    <t>UTC</t>
  </si>
  <si>
    <t>UTMAYAB</t>
  </si>
  <si>
    <t>UTP</t>
  </si>
  <si>
    <t>UNO</t>
  </si>
  <si>
    <t>UTRSUR</t>
  </si>
  <si>
    <t>UPY</t>
  </si>
  <si>
    <t>ITSVA</t>
  </si>
  <si>
    <t>ITSSY</t>
  </si>
  <si>
    <t>ITSMOTUL</t>
  </si>
  <si>
    <t>ITSPROGRESO</t>
  </si>
  <si>
    <t>(1) Horas mensuales</t>
  </si>
  <si>
    <t>(2) Horas anuales</t>
  </si>
  <si>
    <r>
      <t xml:space="preserve">Presupuesto </t>
    </r>
    <r>
      <rPr>
        <b/>
        <sz val="12"/>
        <rFont val="Barlow"/>
        <family val="3"/>
      </rPr>
      <t>2024</t>
    </r>
  </si>
  <si>
    <t>Número de Horas</t>
  </si>
  <si>
    <t xml:space="preserve">DIRECTOR DE AREA </t>
  </si>
  <si>
    <t>JEFE DE CAPACITACIÓN</t>
  </si>
  <si>
    <t xml:space="preserve">JEFATURA DE VINCULACIÓN </t>
  </si>
  <si>
    <t>CF12814</t>
  </si>
  <si>
    <t>ESPECIALISTA EN TELEINFORMÁTICA</t>
  </si>
  <si>
    <t>CF33892</t>
  </si>
  <si>
    <t xml:space="preserve">TÉCNICO SUPERIOR </t>
  </si>
  <si>
    <t>CF34813</t>
  </si>
  <si>
    <t xml:space="preserve">JEFE DE OFICINA </t>
  </si>
  <si>
    <t>CF33834</t>
  </si>
  <si>
    <t xml:space="preserve">TÉCNICO ESPECIALIZADO </t>
  </si>
  <si>
    <t>CF21807</t>
  </si>
  <si>
    <t>ANALISTA PROFESIONAL</t>
  </si>
  <si>
    <t>CF04806</t>
  </si>
  <si>
    <t>SECRETARIA EJECUTIVA "C"</t>
  </si>
  <si>
    <t>CF06801</t>
  </si>
  <si>
    <t>GUARDA</t>
  </si>
  <si>
    <t>S03802</t>
  </si>
  <si>
    <t>S05805</t>
  </si>
  <si>
    <t>TÉCNICO MEDIO EN IMPRENTA</t>
  </si>
  <si>
    <t>S01804</t>
  </si>
  <si>
    <t xml:space="preserve">JEFE DE SERVICIOS Y MANTENIMIENTO </t>
  </si>
  <si>
    <t>E11001</t>
  </si>
  <si>
    <t>PROFESOR INSTRUCTOR DE CAPACITACÓN</t>
  </si>
  <si>
    <t>COLEGIO DE BACHILLERES DEL ESTADO DE YUCATAN</t>
  </si>
  <si>
    <t>SECRETARÍA DE ADMINISTRACIÓN Y FINANZAS</t>
  </si>
  <si>
    <t>N/A|6</t>
  </si>
  <si>
    <t>N/A|801</t>
  </si>
  <si>
    <t>N/A|10</t>
  </si>
  <si>
    <t>N/A|804</t>
  </si>
  <si>
    <t>SUBDIRECTOR DE AREA</t>
  </si>
  <si>
    <t>N/A|967</t>
  </si>
  <si>
    <t>N/A|30</t>
  </si>
  <si>
    <t>JEFE DE MATERIA</t>
  </si>
  <si>
    <t>N/A|972</t>
  </si>
  <si>
    <t>DIRECTOR DE PLANTEL "C"</t>
  </si>
  <si>
    <t>N/A|966</t>
  </si>
  <si>
    <t>DIRECTOR DE PLANTEL "B"</t>
  </si>
  <si>
    <t>N/A|965</t>
  </si>
  <si>
    <t>DIRECTOR DE PLANTEL "A"</t>
  </si>
  <si>
    <t>N/A|970</t>
  </si>
  <si>
    <t>RESPONSABLE DEL CENTRO "C"</t>
  </si>
  <si>
    <t>N/A|968</t>
  </si>
  <si>
    <t>SUBDIRECTOR DE PLANTEL "C"</t>
  </si>
  <si>
    <t>N/A|971</t>
  </si>
  <si>
    <t>SUBDIRECTOR DE PLANTEL "B"</t>
  </si>
  <si>
    <t>CF12027</t>
  </si>
  <si>
    <t>INGENIERO EN SISTEMAS NV16</t>
  </si>
  <si>
    <t>CF21850</t>
  </si>
  <si>
    <t>RESPONSABLE DE LAB. TEC NV16</t>
  </si>
  <si>
    <t>CF33116</t>
  </si>
  <si>
    <t>TÉCNICO ESPECIALIZADO NV14</t>
  </si>
  <si>
    <t>CF53455</t>
  </si>
  <si>
    <t>SECRETARIA DIR. GRAL NV13</t>
  </si>
  <si>
    <t>CF33057</t>
  </si>
  <si>
    <t>ANALISTA TECNICO NV10</t>
  </si>
  <si>
    <t>CF34006</t>
  </si>
  <si>
    <t>SECRETARIA DIR. AREA NV10</t>
  </si>
  <si>
    <t>CF33053</t>
  </si>
  <si>
    <t>S14201</t>
  </si>
  <si>
    <t>ENCARGADO DE ORDEN</t>
  </si>
  <si>
    <t>T16005</t>
  </si>
  <si>
    <t>A01005</t>
  </si>
  <si>
    <t>ADMINISTRATIVO ESP</t>
  </si>
  <si>
    <t>CF34279</t>
  </si>
  <si>
    <t>SECRETARIA DIR. PLANTEL</t>
  </si>
  <si>
    <t>T05003</t>
  </si>
  <si>
    <t>BIBLIOTECARIO</t>
  </si>
  <si>
    <t>CF34004</t>
  </si>
  <si>
    <t>SECRETARIA JEFE DEPTO NV05</t>
  </si>
  <si>
    <t>A08004</t>
  </si>
  <si>
    <t>TAQUIMECANÓGRAFA</t>
  </si>
  <si>
    <t>CF34280</t>
  </si>
  <si>
    <t>SECRETARIA SUBDIR. PLANTEL NV04</t>
  </si>
  <si>
    <t>S13008</t>
  </si>
  <si>
    <t>CHOFER NV04</t>
  </si>
  <si>
    <t>S14003</t>
  </si>
  <si>
    <t>S06006</t>
  </si>
  <si>
    <t>AUXILIAR DE INTENDENCIA NV03</t>
  </si>
  <si>
    <t>T05004</t>
  </si>
  <si>
    <t>AUXILIAR DE BIBLIOTECA NV03</t>
  </si>
  <si>
    <t>S07093</t>
  </si>
  <si>
    <t>OFICIAL DE SERVICIOS "C"</t>
  </si>
  <si>
    <t>N/A|969</t>
  </si>
  <si>
    <t>AUXILIAR RESPONSABLE DEL CENTRO "C"</t>
  </si>
  <si>
    <t>T06095</t>
  </si>
  <si>
    <t xml:space="preserve">ENCARGADO DE LA SALA DE COMP. "C" </t>
  </si>
  <si>
    <t>EH4625</t>
  </si>
  <si>
    <t>PROFESOR ASOCIADO "B" 1/2 T</t>
  </si>
  <si>
    <t>EH4725</t>
  </si>
  <si>
    <t>PROFESOR ASOCIADO "B" 3/4 T</t>
  </si>
  <si>
    <t>EH4661</t>
  </si>
  <si>
    <t>PROFESOR ASOCIADO "C" 1/2 T</t>
  </si>
  <si>
    <t>EH4761</t>
  </si>
  <si>
    <t>PROFESOR ASOCIADO "C" 3/4 T</t>
  </si>
  <si>
    <t>EH4627</t>
  </si>
  <si>
    <t>PROFESOR TITULAR "A" 1/2 T</t>
  </si>
  <si>
    <t>EH4629</t>
  </si>
  <si>
    <t>PROFESOR TITULAR "B" 1/2 T</t>
  </si>
  <si>
    <t>EH4653</t>
  </si>
  <si>
    <t>TEC. DOC. ASOCIADO "A" 1/2 T</t>
  </si>
  <si>
    <t>EH4753</t>
  </si>
  <si>
    <t>TEC. DOC. ASOCIADO "A" 3/4 T</t>
  </si>
  <si>
    <t>EH4655</t>
  </si>
  <si>
    <t>TEC. DOC. ASOCIADO "B" 1/2 T</t>
  </si>
  <si>
    <t>EH4755</t>
  </si>
  <si>
    <t>TEC. DOC. ASOCIADO "B" 3/4 T</t>
  </si>
  <si>
    <t>EH8619</t>
  </si>
  <si>
    <t>PROFESOR CB I</t>
  </si>
  <si>
    <t>*</t>
  </si>
  <si>
    <t>EH8621</t>
  </si>
  <si>
    <t>PROFESOR CB I I</t>
  </si>
  <si>
    <t>EH8623</t>
  </si>
  <si>
    <t>PROFESOR CB I I I</t>
  </si>
  <si>
    <t>EH8625</t>
  </si>
  <si>
    <t xml:space="preserve">PROFESOR CB IV </t>
  </si>
  <si>
    <t>EH8613</t>
  </si>
  <si>
    <t>TÉCNICO CB I</t>
  </si>
  <si>
    <t>EH8614</t>
  </si>
  <si>
    <t>TÉCNICO CB I I</t>
  </si>
  <si>
    <t>PROFESOR CB I (APOYO DOCENCIA)</t>
  </si>
  <si>
    <t>PROFESOR CB I I (APOYO DOCENCIA)</t>
  </si>
  <si>
    <t>PROFESOR CB I I I (APOYO DOCENCIA)</t>
  </si>
  <si>
    <t>PROFESOR CB I  (ADICIONALES)</t>
  </si>
  <si>
    <t>PROFESOR CB I I (ADICIONALES)</t>
  </si>
  <si>
    <t>PROFESOR CB I I I (ADICIONALES)</t>
  </si>
  <si>
    <t>PROFESOR CB  I I I (APOYO DOCENCIA)</t>
  </si>
  <si>
    <t>EH9953</t>
  </si>
  <si>
    <t>EMSAD I</t>
  </si>
  <si>
    <t>EMSAD I (ADICIONALES) ASOCIADO "B"</t>
  </si>
  <si>
    <t>TEMI</t>
  </si>
  <si>
    <t>TEMII</t>
  </si>
  <si>
    <t>EH9951</t>
  </si>
  <si>
    <t>EMSAD II (ADICIONALES) ASOCIADO "C"</t>
  </si>
  <si>
    <t>DOCENTES ASIMILADOS (HORA/SEMANA/MES)</t>
  </si>
  <si>
    <t>MANUALES POR JORNADA</t>
  </si>
  <si>
    <t>*IMPORTE H/S/M</t>
  </si>
  <si>
    <t>PODER EJECUTIVO</t>
  </si>
  <si>
    <t>Zona</t>
  </si>
  <si>
    <t>III</t>
  </si>
  <si>
    <t>II</t>
  </si>
  <si>
    <t>TÉCNICO NV09</t>
  </si>
  <si>
    <t>ENCARGADO DE ORDEN NV08</t>
  </si>
  <si>
    <t>LABORATORISTA NV08</t>
  </si>
  <si>
    <t>ADMINISTRATIVO ESP. NV07</t>
  </si>
  <si>
    <t>SECRETARIA DIR. PLANTEL NV07</t>
  </si>
  <si>
    <t>BIBLIOTECARIO NV06</t>
  </si>
  <si>
    <t>LABORATORISTA NV06</t>
  </si>
  <si>
    <t>ADMINISTRATIVO ESP NV05</t>
  </si>
  <si>
    <t>SECRETARIA DIR. PLANTEL NV05</t>
  </si>
  <si>
    <t>TAQUIMECANÓGRAFA NV04</t>
  </si>
  <si>
    <t>VIGILANTE NV04</t>
  </si>
  <si>
    <t>BIBLIOTECARIO NV04</t>
  </si>
  <si>
    <t>TAQUIMECANÓGRAFA NV03</t>
  </si>
  <si>
    <t>VIGILANTE NV03</t>
  </si>
  <si>
    <t>ENCARGADO DE ORDEN NV03</t>
  </si>
  <si>
    <t>RESPONSABLE DE LAB. TEC. NV16</t>
  </si>
  <si>
    <t>TÉCNICO 09</t>
  </si>
  <si>
    <t>ENCARGADO DE ORDEN NV 08</t>
  </si>
  <si>
    <t>ADMINISTRATIVO ESP NV07</t>
  </si>
  <si>
    <t xml:space="preserve">T05003 </t>
  </si>
  <si>
    <t>TÉCNICO NV07</t>
  </si>
  <si>
    <t>TÉCNICO NV05</t>
  </si>
  <si>
    <t>SECRETARIA DIR. PLANTEL NV 05</t>
  </si>
  <si>
    <t>TÉCNICO NV 05</t>
  </si>
  <si>
    <t>PROFESOR CB  I (APOYO DOCENCIA)</t>
  </si>
  <si>
    <t>PROFESOR CB  I I (APOYO DOCENCIA)</t>
  </si>
  <si>
    <t>* Otros:</t>
  </si>
  <si>
    <t>PRIMAS POR AÑOS DE SERVICIO EFECTIVOS PRESTADOS</t>
  </si>
  <si>
    <t>PRIMA DOMINICAL</t>
  </si>
  <si>
    <t>MATERIAL DIDACTICO</t>
  </si>
  <si>
    <t>PRESTACIONES ESTABLECIDAS EN EL CONTRATO COLECTIVO</t>
  </si>
  <si>
    <t>OTRAS PRESTACIONES</t>
  </si>
  <si>
    <t>ESTIMULO POR PRODUCTIVIDAD Y EFICIENCIA</t>
  </si>
  <si>
    <t>ESTIMULO AL PERSONAL OPERATIVO</t>
  </si>
  <si>
    <t>DH-CF2800</t>
  </si>
  <si>
    <t>DH-CF2500</t>
  </si>
  <si>
    <t>DIRECTOR DE ÁREA</t>
  </si>
  <si>
    <t>DH-CF2500A</t>
  </si>
  <si>
    <t>DH-CF2600</t>
  </si>
  <si>
    <t>DH-CF2700</t>
  </si>
  <si>
    <t>DH-CF2100</t>
  </si>
  <si>
    <t>DH-CF1900</t>
  </si>
  <si>
    <t>DH-CF2000</t>
  </si>
  <si>
    <t>COORDINADOR DE ACADÉMICO</t>
  </si>
  <si>
    <t>HM-A01005</t>
  </si>
  <si>
    <t>ADMINISTRATIVO ESPECIALIZADO</t>
  </si>
  <si>
    <t>HM-A03004</t>
  </si>
  <si>
    <t>HM-P01002</t>
  </si>
  <si>
    <t>ANALISTA ESPECIALIZADO</t>
  </si>
  <si>
    <t>HM-S01801</t>
  </si>
  <si>
    <t>AUXILIAR DE SERVICIOS Y MANTTO</t>
  </si>
  <si>
    <t>HM-T05003</t>
  </si>
  <si>
    <t>HM-T06027</t>
  </si>
  <si>
    <t>CAPTURISTA</t>
  </si>
  <si>
    <t>HM-CF33158</t>
  </si>
  <si>
    <t>COORDINADOR DE TÉCNICOS ESP.</t>
  </si>
  <si>
    <t>HM-CF18201</t>
  </si>
  <si>
    <t>HM-T09802</t>
  </si>
  <si>
    <t>ENFERMERA</t>
  </si>
  <si>
    <t>HM-CF12027</t>
  </si>
  <si>
    <t>INGENIERO EN SISTEMAS</t>
  </si>
  <si>
    <t>HM-A01001</t>
  </si>
  <si>
    <t>HM-T16005</t>
  </si>
  <si>
    <t>HM-S07007</t>
  </si>
  <si>
    <t>OFICIAL DE MANTENIMIENTO</t>
  </si>
  <si>
    <t>EH12001</t>
  </si>
  <si>
    <t xml:space="preserve">PROFR. CECYT  I </t>
  </si>
  <si>
    <t>EH12002</t>
  </si>
  <si>
    <t>PROFR. CECYT II (1-19)</t>
  </si>
  <si>
    <t>EH12003</t>
  </si>
  <si>
    <t>PROFR.CECYT III</t>
  </si>
  <si>
    <t>PROFR. ASOCIADO "B"  MT</t>
  </si>
  <si>
    <t>PROFR. ASOCIADO "B"  TT</t>
  </si>
  <si>
    <t>PROFR. ASOCIADO "C"  MT</t>
  </si>
  <si>
    <t>PROFR. ASOCIADO "C"  TT</t>
  </si>
  <si>
    <t>PROFR. TITULAR "A"  MT</t>
  </si>
  <si>
    <t>EH4727</t>
  </si>
  <si>
    <t>PROFR. TITULAR "A"  TT</t>
  </si>
  <si>
    <t>EH4827</t>
  </si>
  <si>
    <t>PROFR. TITULAR "A"  TC</t>
  </si>
  <si>
    <t>HM-T06018</t>
  </si>
  <si>
    <t>HM-CF34006</t>
  </si>
  <si>
    <t>SECRETARIA DE DIRECTOR DE ÁREA</t>
  </si>
  <si>
    <t>HM-CF53455</t>
  </si>
  <si>
    <t>SECRETARIA DE DIRECTOR GENERAL</t>
  </si>
  <si>
    <t>CF-34279</t>
  </si>
  <si>
    <t>SECRETARIA DE DIRECTOR DE PLANTEL</t>
  </si>
  <si>
    <t>HM-CF08011</t>
  </si>
  <si>
    <t>HM-A08004</t>
  </si>
  <si>
    <t>TAQUIMECANOGRAFA</t>
  </si>
  <si>
    <t>HM-CF33116</t>
  </si>
  <si>
    <t>HM-T26803</t>
  </si>
  <si>
    <t>HM-S14003</t>
  </si>
  <si>
    <t>* IMPORTE H/S/M</t>
  </si>
  <si>
    <t>CF33204</t>
  </si>
  <si>
    <t>SUBJEFE TECNICO ESPECIALISTA</t>
  </si>
  <si>
    <t>CF33206</t>
  </si>
  <si>
    <t>JEFE DE PROYECTO</t>
  </si>
  <si>
    <t>D00012</t>
  </si>
  <si>
    <t>COORDINADOR EJECUTIVO</t>
  </si>
  <si>
    <t>D00010</t>
  </si>
  <si>
    <t>D007</t>
  </si>
  <si>
    <t>DIRECTOR DE PLANTEL "B" Y "C" III</t>
  </si>
  <si>
    <t>DIRECTOR D Y E II</t>
  </si>
  <si>
    <t>D006</t>
  </si>
  <si>
    <t>DIRECTOR DE PLANTEL "A" III</t>
  </si>
  <si>
    <t>D001</t>
  </si>
  <si>
    <t>REPRESENTANTE</t>
  </si>
  <si>
    <t>S01201</t>
  </si>
  <si>
    <t>ASISTENTE DE SERVICIOS BASICOS</t>
  </si>
  <si>
    <t>CF18201</t>
  </si>
  <si>
    <t>AUXILAR DE SEGURIDAD</t>
  </si>
  <si>
    <t>S01202</t>
  </si>
  <si>
    <t>CF34202</t>
  </si>
  <si>
    <t>PROMOTOR CULTURAL Y DEPORTIVO</t>
  </si>
  <si>
    <t>A03202</t>
  </si>
  <si>
    <t>SECRETARIA "C"</t>
  </si>
  <si>
    <t xml:space="preserve"> CF34201</t>
  </si>
  <si>
    <t>TECNICO BIBLIOTECARIO</t>
  </si>
  <si>
    <t>ED01201</t>
  </si>
  <si>
    <t>TECNICO EN MATERIALES DIDACTICOS</t>
  </si>
  <si>
    <t xml:space="preserve"> CF19201</t>
  </si>
  <si>
    <t>TUTOR ESCOLAR</t>
  </si>
  <si>
    <t xml:space="preserve"> CF21202</t>
  </si>
  <si>
    <t>ASISTENTE ESCOLAR Y SOCIAL</t>
  </si>
  <si>
    <t>CF04201</t>
  </si>
  <si>
    <t>SECRETARIA "B"</t>
  </si>
  <si>
    <t>T08201</t>
  </si>
  <si>
    <t>TECNICO EN GRAFICACION</t>
  </si>
  <si>
    <t>CF33202</t>
  </si>
  <si>
    <t>TECNICO EN CONTABILIDAD</t>
  </si>
  <si>
    <t>CF33203</t>
  </si>
  <si>
    <t>TECNICO FINANCIERO</t>
  </si>
  <si>
    <t>CF18203</t>
  </si>
  <si>
    <t>SUPERVISOR DE MANTENIMIENTO</t>
  </si>
  <si>
    <t>CF04202</t>
  </si>
  <si>
    <t>SECRETARIA "A"</t>
  </si>
  <si>
    <t>A01801</t>
  </si>
  <si>
    <t>ADMVO. TECNICO ESPECIALISTA</t>
  </si>
  <si>
    <t>E3701</t>
  </si>
  <si>
    <t>TECNICO INSTRUCTOR A</t>
  </si>
  <si>
    <t>E3711</t>
  </si>
  <si>
    <t>TECNICO CB I</t>
  </si>
  <si>
    <t>E3713</t>
  </si>
  <si>
    <t>TECNICO CB II</t>
  </si>
  <si>
    <t>E3725</t>
  </si>
  <si>
    <t>PROFESOR INSTRUCTOR C</t>
  </si>
  <si>
    <t>1</t>
  </si>
  <si>
    <t>4</t>
  </si>
  <si>
    <t>AUX DE PROMOCION Y VINCULACION</t>
  </si>
  <si>
    <t>5</t>
  </si>
  <si>
    <t>6</t>
  </si>
  <si>
    <t>INSTRUCTOR DE BANDA DE GUERRA</t>
  </si>
  <si>
    <t>8</t>
  </si>
  <si>
    <t>AUXILIAR DE ENFERMERIA</t>
  </si>
  <si>
    <t>9</t>
  </si>
  <si>
    <t>ENCARGADO DE DICTAMENES CEM</t>
  </si>
  <si>
    <t>11</t>
  </si>
  <si>
    <t>ENTRENADOR DE DEPORTES</t>
  </si>
  <si>
    <t>12</t>
  </si>
  <si>
    <t>AUX DE SERVICIOS ESCOLARES</t>
  </si>
  <si>
    <t>AUX FORMACION TECNICA</t>
  </si>
  <si>
    <t>13</t>
  </si>
  <si>
    <t>PREFECTO</t>
  </si>
  <si>
    <t>14</t>
  </si>
  <si>
    <t>AUXILIAR DE INFORMATICA</t>
  </si>
  <si>
    <t>16</t>
  </si>
  <si>
    <t>SECRETARIA DE DIRECCION</t>
  </si>
  <si>
    <t>17</t>
  </si>
  <si>
    <t>23</t>
  </si>
  <si>
    <t>ASESOR COMPLEMENTARIO</t>
  </si>
  <si>
    <t>24</t>
  </si>
  <si>
    <t>ENCARGADO TALLER DE ALIM Y BEB</t>
  </si>
  <si>
    <t>49</t>
  </si>
  <si>
    <t>AUX CAPACITACION</t>
  </si>
  <si>
    <t>COORDINADORA ORIENTACION EDUCATIVA</t>
  </si>
  <si>
    <t>ASESOR DE FORMACIÓN TÉCNICA</t>
  </si>
  <si>
    <t>ASESOR DE INFORMÁTICA</t>
  </si>
  <si>
    <t>AUXILIAR DE COMPRAS</t>
  </si>
  <si>
    <t>ADMINISTRATIVO TECNICO ESPECIALISTA</t>
  </si>
  <si>
    <t>CF21202</t>
  </si>
  <si>
    <t>CF01474</t>
  </si>
  <si>
    <t>DIRECTOR DE PLANTEL "D" Y "E" III</t>
  </si>
  <si>
    <t xml:space="preserve">VALES DE DESPENSA MM      </t>
  </si>
  <si>
    <t>BONO EMPLEADO CONALEP</t>
  </si>
  <si>
    <t xml:space="preserve"> VALES DE DESPENSA </t>
  </si>
  <si>
    <t>DIAS ECONOMICOS</t>
  </si>
  <si>
    <t>DIAS DE DESCANSO OBLIGATORIO</t>
  </si>
  <si>
    <t>ANTEOJOS Y/O LENTES DE CONTACTO</t>
  </si>
  <si>
    <t>PUNTUALIDAD Y ASISTENCIA</t>
  </si>
  <si>
    <t>P109</t>
  </si>
  <si>
    <t>ESTIMULO POR CUMPLEAÑOS</t>
  </si>
  <si>
    <t>P122</t>
  </si>
  <si>
    <t>COMPENSACIÓN ANUAL</t>
  </si>
  <si>
    <t>P113</t>
  </si>
  <si>
    <t>BONO DEL DIA DEL MAESTRO</t>
  </si>
  <si>
    <t>P115</t>
  </si>
  <si>
    <t>P121</t>
  </si>
  <si>
    <t>PAGO DE AJUSTE</t>
  </si>
  <si>
    <t>0025</t>
  </si>
  <si>
    <t>VALES DE DESPENSA</t>
  </si>
  <si>
    <t>VALES DE DESPENSA ADICIONAL</t>
  </si>
  <si>
    <t>P106</t>
  </si>
  <si>
    <t>AYUDA PARA GASTOS ESCOLARES</t>
  </si>
  <si>
    <t>P105</t>
  </si>
  <si>
    <t xml:space="preserve">AYUDA PARA ANTEOJOS </t>
  </si>
  <si>
    <t>P107</t>
  </si>
  <si>
    <t>AYUDA APARATOS ORTOPEDICOS</t>
  </si>
  <si>
    <t>REC001</t>
  </si>
  <si>
    <t>RECTOR</t>
  </si>
  <si>
    <t>DAF003</t>
  </si>
  <si>
    <t>SEA002</t>
  </si>
  <si>
    <t>SECRETARIO ACADÉMICO</t>
  </si>
  <si>
    <t>DIA004</t>
  </si>
  <si>
    <t>JED005</t>
  </si>
  <si>
    <t>COB007,COC006</t>
  </si>
  <si>
    <t>ASA010,ASB009,ASC008</t>
  </si>
  <si>
    <t>AAC019</t>
  </si>
  <si>
    <t>AUXILIAR ADMINISTRATIVO "C"</t>
  </si>
  <si>
    <t>AUM021</t>
  </si>
  <si>
    <t>BIB018</t>
  </si>
  <si>
    <t>INC013</t>
  </si>
  <si>
    <t>INVESTIGADOR "C"</t>
  </si>
  <si>
    <t>OFS022</t>
  </si>
  <si>
    <t>PROCA025</t>
  </si>
  <si>
    <t>PROFESOR DE CARRERA "A"</t>
  </si>
  <si>
    <t>SEB012</t>
  </si>
  <si>
    <t>PROCB037</t>
  </si>
  <si>
    <t>PROFESOR DE CARRERA "B"</t>
  </si>
  <si>
    <t>RES016</t>
  </si>
  <si>
    <t>RESTAURADOR</t>
  </si>
  <si>
    <t>CHO024</t>
  </si>
  <si>
    <t>TRA017</t>
  </si>
  <si>
    <t>TRANSCRIPTOR ARREGLISTA</t>
  </si>
  <si>
    <t>VIG023</t>
  </si>
  <si>
    <t>MODEL032</t>
  </si>
  <si>
    <t>MODELO</t>
  </si>
  <si>
    <t>PROAA036</t>
  </si>
  <si>
    <t>PROFESOR DE ASIGNATURA " A"</t>
  </si>
  <si>
    <t>PROAB035</t>
  </si>
  <si>
    <t>PROFESOR DE ASIGNATURA " B"</t>
  </si>
  <si>
    <t>PROAC034</t>
  </si>
  <si>
    <t>PROFESOR DE ASIGNATURA " C"</t>
  </si>
  <si>
    <t>TECAC031</t>
  </si>
  <si>
    <t>TÉCNICO ACADÉMICO</t>
  </si>
  <si>
    <t>*IMPORTE POR HORA DE ASIGNATURA</t>
  </si>
  <si>
    <t>COC006</t>
  </si>
  <si>
    <t>COB007</t>
  </si>
  <si>
    <t>ASC008</t>
  </si>
  <si>
    <t>ASISTENTE "C"</t>
  </si>
  <si>
    <t>ASB009</t>
  </si>
  <si>
    <t>ASISTENTE "B"</t>
  </si>
  <si>
    <t>ASA010</t>
  </si>
  <si>
    <t>ASISTENTE "A"</t>
  </si>
  <si>
    <t>A21</t>
  </si>
  <si>
    <t>A10</t>
  </si>
  <si>
    <t>A25</t>
  </si>
  <si>
    <t>SUB DIRECTOR DE AREA</t>
  </si>
  <si>
    <t>A18</t>
  </si>
  <si>
    <t>A1</t>
  </si>
  <si>
    <t>A11</t>
  </si>
  <si>
    <t>ENCARGADO ADMINISTRATIVO</t>
  </si>
  <si>
    <t>A12</t>
  </si>
  <si>
    <t>ENCARGADO DE LABORATORIO</t>
  </si>
  <si>
    <t>A13</t>
  </si>
  <si>
    <t>ENCARGADO DE LABORATORIO DE INFOR</t>
  </si>
  <si>
    <t>A16</t>
  </si>
  <si>
    <t>INVESTIGADOR CONSULTOR</t>
  </si>
  <si>
    <t>A17</t>
  </si>
  <si>
    <t>INVESTIGADOR ESPECIALIZADO</t>
  </si>
  <si>
    <t>A19</t>
  </si>
  <si>
    <t>A20</t>
  </si>
  <si>
    <t>PROGRAMADOR ANALISTA</t>
  </si>
  <si>
    <t>A2</t>
  </si>
  <si>
    <t>ASISTENTE ACADEMICO</t>
  </si>
  <si>
    <t>A22</t>
  </si>
  <si>
    <t>SECRETARIA DE DIRC DE AREA</t>
  </si>
  <si>
    <t>A23</t>
  </si>
  <si>
    <t>SECRETARIA DE JEFE DE DEPARTAMENTO</t>
  </si>
  <si>
    <t>A27</t>
  </si>
  <si>
    <t>TECNICO BIBLOTECARIO</t>
  </si>
  <si>
    <t>A29</t>
  </si>
  <si>
    <t>TECNICO EN SOPORTE INFORMATICO</t>
  </si>
  <si>
    <t>A30</t>
  </si>
  <si>
    <t>TECNICO ESPEC EN MANTENIMIENTO</t>
  </si>
  <si>
    <t>A3</t>
  </si>
  <si>
    <t>ASISTENTE DE SERV DE MANTENIMIENTO</t>
  </si>
  <si>
    <t>A4</t>
  </si>
  <si>
    <t>A5</t>
  </si>
  <si>
    <t>A6</t>
  </si>
  <si>
    <t>CAJERO</t>
  </si>
  <si>
    <t>A9</t>
  </si>
  <si>
    <t>DESARROLLADOR ESPECIALIZADO</t>
  </si>
  <si>
    <t>D1</t>
  </si>
  <si>
    <t>PROFESOR ASOCIADO</t>
  </si>
  <si>
    <t>D2</t>
  </si>
  <si>
    <t>PROFESOR TITULAR</t>
  </si>
  <si>
    <t>H1-01</t>
  </si>
  <si>
    <t>PROFESOR DE ASIGNATURA</t>
  </si>
  <si>
    <t>ACADÉMICO-ADMINISTRATIVO</t>
  </si>
  <si>
    <t>ENTIDADES PARAESTARALES</t>
  </si>
  <si>
    <t>A21-01</t>
  </si>
  <si>
    <t>A10-01</t>
  </si>
  <si>
    <t>A25-01</t>
  </si>
  <si>
    <t>A18-01</t>
  </si>
  <si>
    <t>A18-02</t>
  </si>
  <si>
    <t>A18-03</t>
  </si>
  <si>
    <t>JEFE DE DEPARTAMENTO C 1</t>
  </si>
  <si>
    <t>A18-04</t>
  </si>
  <si>
    <t>JEFE DE DEPARTAMENTO C 2</t>
  </si>
  <si>
    <t>A18-05</t>
  </si>
  <si>
    <t>A1-01</t>
  </si>
  <si>
    <t>A1-02</t>
  </si>
  <si>
    <t>A1-03</t>
  </si>
  <si>
    <t>A2-01</t>
  </si>
  <si>
    <t>ASISTENTE ACADEMICO A</t>
  </si>
  <si>
    <t>A2-02</t>
  </si>
  <si>
    <t>ASISTENTE ACADEMICO B</t>
  </si>
  <si>
    <t>A2-03</t>
  </si>
  <si>
    <t>ASISTENTE ACADEMICO C</t>
  </si>
  <si>
    <t>A3-01</t>
  </si>
  <si>
    <t>ASISTENTE DE SERV DE MANTENIMIENTO A</t>
  </si>
  <si>
    <t>A3-02</t>
  </si>
  <si>
    <t>ASISTENTE DE SERV DE MANTENIMIENTO B</t>
  </si>
  <si>
    <t>A3-03</t>
  </si>
  <si>
    <t>ASISTENTE DE SERV DE MANTENIMIENTO C</t>
  </si>
  <si>
    <t>A4-01</t>
  </si>
  <si>
    <t>AUXILIAR CONTABLE A</t>
  </si>
  <si>
    <t>A4-02</t>
  </si>
  <si>
    <t>AUXILIAR CONTABLE B</t>
  </si>
  <si>
    <t>A4-03</t>
  </si>
  <si>
    <t>AUXILIAR CONTABLE C</t>
  </si>
  <si>
    <t>A5-01</t>
  </si>
  <si>
    <t>AUXILIAR DE ALMACEN A</t>
  </si>
  <si>
    <t>A5-02</t>
  </si>
  <si>
    <t>AUXILIAR DE ALMACEN B</t>
  </si>
  <si>
    <t>A5-03</t>
  </si>
  <si>
    <t>AUXILIAR DE ALMACEN C</t>
  </si>
  <si>
    <t>A6-01</t>
  </si>
  <si>
    <t>CAJERO A</t>
  </si>
  <si>
    <t>A6-02</t>
  </si>
  <si>
    <t>A6-03</t>
  </si>
  <si>
    <t>CAJERO C</t>
  </si>
  <si>
    <t>A9-01</t>
  </si>
  <si>
    <t>DESARROLLADOR ESPECIALIZADO A</t>
  </si>
  <si>
    <t>A9-02</t>
  </si>
  <si>
    <t>DESARROLLADOR ESPECIALIZADO B</t>
  </si>
  <si>
    <t>A9-03</t>
  </si>
  <si>
    <t>DESARROLLADOR ESPECIALIZADO C</t>
  </si>
  <si>
    <t>A11-01</t>
  </si>
  <si>
    <t>ENCARGADO ADMINISTRATIVO A</t>
  </si>
  <si>
    <t>A11-02</t>
  </si>
  <si>
    <t>ENCARGADO ADMINISTRATIVO B</t>
  </si>
  <si>
    <t>A11-03</t>
  </si>
  <si>
    <t>ENCARGADO ADMINISTRATIVO C</t>
  </si>
  <si>
    <t>A11-04</t>
  </si>
  <si>
    <t>ENCARGADO ADMINISTRATIVO D</t>
  </si>
  <si>
    <t>A12-01</t>
  </si>
  <si>
    <t>ENCARGADO DE LABORATORIO A</t>
  </si>
  <si>
    <t>A12-02</t>
  </si>
  <si>
    <t>ENCARGADO DE LABORATORIO B</t>
  </si>
  <si>
    <t>A12-03</t>
  </si>
  <si>
    <t>ENCARGADO DE LABORATORIO C</t>
  </si>
  <si>
    <t>A13-01</t>
  </si>
  <si>
    <t>ENCARGADO DE LABORATORIO DE INFOR A</t>
  </si>
  <si>
    <t>A13-02</t>
  </si>
  <si>
    <t>ENCARGADO DE LABORATORIO DE INFOR B</t>
  </si>
  <si>
    <t>A13-03</t>
  </si>
  <si>
    <t>ENCARGADO DE LABORATORIO DE INFOR C</t>
  </si>
  <si>
    <t>A16-01</t>
  </si>
  <si>
    <t>INVESTIGADOR CONSULTOR A</t>
  </si>
  <si>
    <t>A16-02</t>
  </si>
  <si>
    <t>INVESTIGADOR CONSULTOR B</t>
  </si>
  <si>
    <t>A16-03</t>
  </si>
  <si>
    <t>INVESTIGADOR CONSULTOR C</t>
  </si>
  <si>
    <t>A17-01</t>
  </si>
  <si>
    <t>INVESTIGADOR ESPECIALIZADO A</t>
  </si>
  <si>
    <t>A17-02</t>
  </si>
  <si>
    <t>INVESTIGADOR ESPECIALIZADO B</t>
  </si>
  <si>
    <t>A17-03</t>
  </si>
  <si>
    <t>INVESTIGADOR ESPECIALIZADO C</t>
  </si>
  <si>
    <t>A19-01</t>
  </si>
  <si>
    <t>JEFE DE OFICINA A</t>
  </si>
  <si>
    <t>A19-02</t>
  </si>
  <si>
    <t>JEFE DE OFICINA B</t>
  </si>
  <si>
    <t>A19-03</t>
  </si>
  <si>
    <t>A20-01</t>
  </si>
  <si>
    <t>PROGRAMADOR ANALISTA A</t>
  </si>
  <si>
    <t>A20-02</t>
  </si>
  <si>
    <t>PROGRAMADOR ANALISTA B</t>
  </si>
  <si>
    <t>A20-03</t>
  </si>
  <si>
    <t>PROGRAMADOR ANALISTA C</t>
  </si>
  <si>
    <t>A22-01</t>
  </si>
  <si>
    <t>SECRETARIA DE DIRC DE AREA A</t>
  </si>
  <si>
    <t>A22-02</t>
  </si>
  <si>
    <t>SECRETARIA DE DIRC DE AREA B</t>
  </si>
  <si>
    <t>A22-03</t>
  </si>
  <si>
    <t>SECRETARIA DE DIRC DE AREA C</t>
  </si>
  <si>
    <t>A23-01</t>
  </si>
  <si>
    <t>SECRETARIA DE JEFE DE DEPARTAMENTO A</t>
  </si>
  <si>
    <t>A23-02</t>
  </si>
  <si>
    <t>SECRETARIA DE JEFE DE DEPARTAMENTO B</t>
  </si>
  <si>
    <t>A23-03</t>
  </si>
  <si>
    <t>SECRETARIA DE JEFE DE DEPARTAMENTO C</t>
  </si>
  <si>
    <t>A24-01</t>
  </si>
  <si>
    <t>SECRETARIA DE RECTOR</t>
  </si>
  <si>
    <t>A27-01</t>
  </si>
  <si>
    <t>TECNICO BIBLOTECARIO A</t>
  </si>
  <si>
    <t>A27-02</t>
  </si>
  <si>
    <t>TECNICO BIBLIOTECARIO B</t>
  </si>
  <si>
    <t>A27-03</t>
  </si>
  <si>
    <t>TECNICO BIBLIOTECARIO C</t>
  </si>
  <si>
    <t>A28-01</t>
  </si>
  <si>
    <t>TÉCNICO EN CONTABILIDAD</t>
  </si>
  <si>
    <t>A29-01</t>
  </si>
  <si>
    <t>TECNICO EN SOPORTE INFORMATICO A</t>
  </si>
  <si>
    <t>A29-02</t>
  </si>
  <si>
    <t>TECNICO EN SOPORTE INFORMATICO B</t>
  </si>
  <si>
    <t>A29-03</t>
  </si>
  <si>
    <t>TECNICO EN SOPORTE INFORMATICO C</t>
  </si>
  <si>
    <t>A30-01</t>
  </si>
  <si>
    <t>TECNICO ESPEC EN MANTENIMIENTO A</t>
  </si>
  <si>
    <t>A30-02</t>
  </si>
  <si>
    <t>TECNICO ESPEC EN MANTENIMIENTO B</t>
  </si>
  <si>
    <t>A30-03</t>
  </si>
  <si>
    <t>TECNICO ESPEC EN MANTENIMIENTO C</t>
  </si>
  <si>
    <t>D1-01</t>
  </si>
  <si>
    <t>PROFESOR ASOCIADO A</t>
  </si>
  <si>
    <t>D1-02</t>
  </si>
  <si>
    <t>PROFESOR ASOCIADO B</t>
  </si>
  <si>
    <t>D1-03</t>
  </si>
  <si>
    <t>PROFESOR ASOCIADO C</t>
  </si>
  <si>
    <t>D2-01</t>
  </si>
  <si>
    <t>PROFESOR TITULAR A</t>
  </si>
  <si>
    <t>D2-02</t>
  </si>
  <si>
    <t>PROFESOR TITULAR B</t>
  </si>
  <si>
    <t>D2-03</t>
  </si>
  <si>
    <t>PROFESOR TITULAR C</t>
  </si>
  <si>
    <t>Material Didactico</t>
  </si>
  <si>
    <t>Proporcion a las hora según carga horaria</t>
  </si>
  <si>
    <t>Prestaciones Socioeconómicas</t>
  </si>
  <si>
    <t>ASISTENTE DE SERVICIOS DE MANTENIMIENTO</t>
  </si>
  <si>
    <t>PROFESOR TITULAR "B"</t>
  </si>
  <si>
    <t>PROFESOR ASOCIADO "C"</t>
  </si>
  <si>
    <t>SECRETARIA DEL RECTOR</t>
  </si>
  <si>
    <t>PROFESOR DE ASIGNATURA "B"</t>
  </si>
  <si>
    <t>Material Didáctico</t>
  </si>
  <si>
    <t>UTdM01</t>
  </si>
  <si>
    <t>UTdM02</t>
  </si>
  <si>
    <t>UTdM03</t>
  </si>
  <si>
    <t>UTdM05</t>
  </si>
  <si>
    <t>PROFESOR ASOCIADO "A"</t>
  </si>
  <si>
    <t>UTdM06</t>
  </si>
  <si>
    <t>UTdM07</t>
  </si>
  <si>
    <t>UTdM08</t>
  </si>
  <si>
    <t>UTdM09</t>
  </si>
  <si>
    <t>UTdM10</t>
  </si>
  <si>
    <t>TÉCNICO ESPECIALIZADO EN MANTENIMIENTO</t>
  </si>
  <si>
    <t>UTdM11</t>
  </si>
  <si>
    <t>CHOFER DEL RECTOR</t>
  </si>
  <si>
    <t>UTdM12</t>
  </si>
  <si>
    <t>UTdM13</t>
  </si>
  <si>
    <t>UTdM15</t>
  </si>
  <si>
    <t>PROFESOR DE ASIGNATURA "B" (H/S/M)</t>
  </si>
  <si>
    <t>CRT0001</t>
  </si>
  <si>
    <t>CRT0004</t>
  </si>
  <si>
    <t>CJF0001</t>
  </si>
  <si>
    <t>CJF0002</t>
  </si>
  <si>
    <t>CJF0003</t>
  </si>
  <si>
    <t>CJF0004</t>
  </si>
  <si>
    <t>CAD0004</t>
  </si>
  <si>
    <t>CAD0005</t>
  </si>
  <si>
    <t>ASISTENTE DE SERVICIOS  Y MANTENIMIENTO</t>
  </si>
  <si>
    <t>CSR0001</t>
  </si>
  <si>
    <t>CPF0007</t>
  </si>
  <si>
    <t>CPF0005</t>
  </si>
  <si>
    <t>CPF0004</t>
  </si>
  <si>
    <t>CPA0001</t>
  </si>
  <si>
    <t>PERSONAL DE VIGILANCIA Y LIMPIEZA</t>
  </si>
  <si>
    <t>UO1001</t>
  </si>
  <si>
    <t>UO1002</t>
  </si>
  <si>
    <t>UO2001</t>
  </si>
  <si>
    <t>COORDINADOR ACADÉMICO</t>
  </si>
  <si>
    <t>UO2002</t>
  </si>
  <si>
    <t>UO2003</t>
  </si>
  <si>
    <t>SECRETARIO TÉCNICO DE RECTORIA</t>
  </si>
  <si>
    <t>UO3001</t>
  </si>
  <si>
    <t>DOCENTE  DE CARRERA TITULAR  NIVEL "B"</t>
  </si>
  <si>
    <t>UO3004</t>
  </si>
  <si>
    <t>DOCENTE ASOCIADO NIVEL "B"</t>
  </si>
  <si>
    <t>UO3005</t>
  </si>
  <si>
    <t>DOCENTE ASOCIADO NIVEL "A"</t>
  </si>
  <si>
    <t>UO3006</t>
  </si>
  <si>
    <t>CERTIFICADOR EN LENGUA MAYA  NIVEL "C"</t>
  </si>
  <si>
    <t>UO4001</t>
  </si>
  <si>
    <t>ENCARGADO DE PROYECTOS ESTRATEGICOS</t>
  </si>
  <si>
    <t>UO4002</t>
  </si>
  <si>
    <t>RESPONSABLE DE AREA "C"</t>
  </si>
  <si>
    <t>UO4003</t>
  </si>
  <si>
    <t>RESPONSABLE DE AREA "B"</t>
  </si>
  <si>
    <t>UO4004</t>
  </si>
  <si>
    <t>RESPONSABLE DE AREA "A"</t>
  </si>
  <si>
    <t>UO4005</t>
  </si>
  <si>
    <t>UO4006</t>
  </si>
  <si>
    <t>AUXILIAR ADMINISTRATIVO "B"</t>
  </si>
  <si>
    <t>UO4007</t>
  </si>
  <si>
    <t>AUXILIAR ADMINISTRATIVO "A"</t>
  </si>
  <si>
    <t>UO4008</t>
  </si>
  <si>
    <t>AUXILIAR DE SERVICIOS DE GENERALES</t>
  </si>
  <si>
    <t>UO3011</t>
  </si>
  <si>
    <t xml:space="preserve">DOCENTE DE ASIGNATURA EN LICENCIATURA </t>
  </si>
  <si>
    <t>APOYO PSICOLÓGICO</t>
  </si>
  <si>
    <t>*IMPORTE POR HORA DE ASIGNTURA</t>
  </si>
  <si>
    <t>MS0001</t>
  </si>
  <si>
    <t>AC0003</t>
  </si>
  <si>
    <t xml:space="preserve">PROFESOR ASOCIADO A </t>
  </si>
  <si>
    <t>AC0001</t>
  </si>
  <si>
    <t>AS0001</t>
  </si>
  <si>
    <t>AS0002</t>
  </si>
  <si>
    <t>AS0003</t>
  </si>
  <si>
    <t xml:space="preserve">TÉCNICO EN CONTABILIDAD </t>
  </si>
  <si>
    <t>AS0004</t>
  </si>
  <si>
    <t xml:space="preserve">TÉCNICO BIBLIOTECARIO </t>
  </si>
  <si>
    <t>AS0005</t>
  </si>
  <si>
    <t>AS0006</t>
  </si>
  <si>
    <t>AS0007</t>
  </si>
  <si>
    <t>AS0008</t>
  </si>
  <si>
    <t>SECRETARIA DE DIRECTOR DE AREA</t>
  </si>
  <si>
    <t>AS0009</t>
  </si>
  <si>
    <t>SECRETARIA/O DE JEFE/A DE DEPARTAMENTO</t>
  </si>
  <si>
    <t>AP0001</t>
  </si>
  <si>
    <t>CHOFER DE RECTOR/A</t>
  </si>
  <si>
    <t>AP0002</t>
  </si>
  <si>
    <t>CHOFER ADMINISTRATIVO/A</t>
  </si>
  <si>
    <t>AP0003</t>
  </si>
  <si>
    <t>JEFE/A DE SERVICIOS DE MANTENIMIENTO</t>
  </si>
  <si>
    <t>AP0004</t>
  </si>
  <si>
    <t>AC0004</t>
  </si>
  <si>
    <t>PROFESOR/A DE ASIGNATURA B (H/S/M)</t>
  </si>
  <si>
    <t>PROFESOR DE ASIGNATURA B (H/S/M)</t>
  </si>
  <si>
    <t>CHOFER DE RECTOR</t>
  </si>
  <si>
    <t>CHOFER ADMINISTRATIVO</t>
  </si>
  <si>
    <t>JEFE DE SERVICIOS DE MANTENIMIENTO</t>
  </si>
  <si>
    <t>UPYR01</t>
  </si>
  <si>
    <t>UPYSA01</t>
  </si>
  <si>
    <t>SECRETARIO ACADEMICO</t>
  </si>
  <si>
    <t>UPYDA01</t>
  </si>
  <si>
    <t>UPYJD01</t>
  </si>
  <si>
    <t>UPYC01</t>
  </si>
  <si>
    <t>UPYA01</t>
  </si>
  <si>
    <t>UPYIS01</t>
  </si>
  <si>
    <t>UPYJO01</t>
  </si>
  <si>
    <t>UPYSR01</t>
  </si>
  <si>
    <t>UPYTC01</t>
  </si>
  <si>
    <t>UPYAA01</t>
  </si>
  <si>
    <t>UPYPAC01</t>
  </si>
  <si>
    <t>UPYPAB01</t>
  </si>
  <si>
    <t>UPYPAA01</t>
  </si>
  <si>
    <t>UPYPAH01</t>
  </si>
  <si>
    <t>PROFESOR DE ASIGNATURA H/S/M</t>
  </si>
  <si>
    <t>Personas por Asimilados a salario</t>
  </si>
  <si>
    <t>UPYPTB01</t>
  </si>
  <si>
    <t>ASESOR DE INGENIERIA DE CIBERSEGURIDAD</t>
  </si>
  <si>
    <t>* Otros</t>
  </si>
  <si>
    <t>ITS0001</t>
  </si>
  <si>
    <t>ITS0002</t>
  </si>
  <si>
    <t>ITS0003</t>
  </si>
  <si>
    <t>ITS0004</t>
  </si>
  <si>
    <t>P16004</t>
  </si>
  <si>
    <t>P01002</t>
  </si>
  <si>
    <t>A01001</t>
  </si>
  <si>
    <t>SECRETARIA DE DIRECTOR GRAL.</t>
  </si>
  <si>
    <t>SECRETARIO DE DIRECTOR</t>
  </si>
  <si>
    <t>P01001</t>
  </si>
  <si>
    <t>ANALISTA TECNICO</t>
  </si>
  <si>
    <t>SECRETARIA DE SUBDIRECTOR</t>
  </si>
  <si>
    <t>T06027</t>
  </si>
  <si>
    <t>CF53453</t>
  </si>
  <si>
    <t>CHOFER DE DIRECTOR</t>
  </si>
  <si>
    <t>SECRETARIA DE JEFE DEPARTAMENTO</t>
  </si>
  <si>
    <t>BIBLIOTECARIA</t>
  </si>
  <si>
    <t>S08011</t>
  </si>
  <si>
    <t>TECNICO EN MANTENIMIENTO</t>
  </si>
  <si>
    <t>A03004</t>
  </si>
  <si>
    <t>A01024</t>
  </si>
  <si>
    <t>S06002</t>
  </si>
  <si>
    <t>S14001</t>
  </si>
  <si>
    <t>E13010</t>
  </si>
  <si>
    <t>E13011</t>
  </si>
  <si>
    <t>PROFESOR ASOCIADO "B"</t>
  </si>
  <si>
    <t>E13012</t>
  </si>
  <si>
    <t>E13013</t>
  </si>
  <si>
    <t>PROFESOR TITULAR "A"</t>
  </si>
  <si>
    <t>E13001</t>
  </si>
  <si>
    <t>PROFESOR ASIGNATURA "A"</t>
  </si>
  <si>
    <t>E13002</t>
  </si>
  <si>
    <t>PROFESOR ASIGNATURA "B"</t>
  </si>
  <si>
    <t>JEFE DE DIVISIÓN</t>
  </si>
  <si>
    <t>A06009</t>
  </si>
  <si>
    <t>COORDINADOR DE PROMOCIONES</t>
  </si>
  <si>
    <t>ANALISTA TÉCNICO</t>
  </si>
  <si>
    <t>SECRETARÍA DE JEFE DE DEPARTAMENTO</t>
  </si>
  <si>
    <t>PROFESOR DE ASIGNATURA "A"</t>
  </si>
  <si>
    <t xml:space="preserve">VIGILANTE </t>
  </si>
  <si>
    <t xml:space="preserve"> INSTITUTO TECNOLÓGICO SUPERIOR DE MOTUL</t>
  </si>
  <si>
    <t>P13006</t>
  </si>
  <si>
    <t>T06018</t>
  </si>
  <si>
    <t>ITD001</t>
  </si>
  <si>
    <t>DDIRECTOR GENERAL</t>
  </si>
  <si>
    <t>ITS002</t>
  </si>
  <si>
    <t>ITS003</t>
  </si>
  <si>
    <t>ITS004</t>
  </si>
  <si>
    <t>SERVICIOS ADMINISTRATIVOS Y ACADÈMICOS</t>
  </si>
  <si>
    <t>ITS001</t>
  </si>
  <si>
    <t>PSICÓLOGO</t>
  </si>
  <si>
    <t>S07009</t>
  </si>
  <si>
    <t>OFICIAL DE MANTENIMIENTO GENERAL</t>
  </si>
  <si>
    <t>PROFESOR ASIGNATURA A</t>
  </si>
  <si>
    <t>PROFESOR ASIGNATURA B</t>
  </si>
  <si>
    <t>TALLER DE INGLÉS</t>
  </si>
  <si>
    <t>EXTRAESCOLARES</t>
  </si>
  <si>
    <t>VIGILANTES</t>
  </si>
  <si>
    <t>INTENDENTES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</si>
</sst>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_-* #,##0_-;\-* #,##0_-;_-* &quot;-&quot;??_-;_-@"/>
  </numFmts>
  <fonts count="7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arial"/>
    </font>
    <font>
      <sz val="11"/>
      <color rgb="FF000000"/>
      <name val="arial"/>
    </font>
    <font>
      <b/>
      <sz val="11"/>
      <color rgb="FF000000"/>
      <name val="arial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Barlow"/>
      <family val="3"/>
    </font>
    <font>
      <sz val="11"/>
      <color theme="1"/>
      <name val="Barlow"/>
      <family val="3"/>
    </font>
    <font>
      <b/>
      <sz val="12"/>
      <color theme="1"/>
      <name val="Arial"/>
      <family val="2"/>
    </font>
    <font>
      <b/>
      <sz val="12"/>
      <color theme="1"/>
      <name val="Barlow Light"/>
      <family val="3"/>
    </font>
    <font>
      <b/>
      <sz val="10"/>
      <color theme="0"/>
      <name val="Barlow"/>
      <family val="3"/>
    </font>
    <font>
      <b/>
      <sz val="10"/>
      <color rgb="FFFFFFFF"/>
      <name val="Barlow"/>
      <family val="3"/>
    </font>
    <font>
      <sz val="10"/>
      <color rgb="FF000000"/>
      <name val="Balow"/>
    </font>
    <font>
      <sz val="10"/>
      <color theme="1"/>
      <name val="Barlow"/>
      <family val="3"/>
    </font>
    <font>
      <b/>
      <sz val="12"/>
      <color theme="1"/>
      <name val="Barlow"/>
    </font>
    <font>
      <b/>
      <sz val="12"/>
      <color rgb="FF000000"/>
      <name val="Barlow"/>
      <family val="3"/>
    </font>
    <font>
      <sz val="12"/>
      <color rgb="FF000000"/>
      <name val="Barlow"/>
      <family val="3"/>
    </font>
    <font>
      <sz val="10"/>
      <color rgb="FF000000"/>
      <name val="Barlow"/>
      <family val="3"/>
    </font>
    <font>
      <b/>
      <sz val="10"/>
      <color rgb="FF000000"/>
      <name val="Barlow"/>
      <family val="3"/>
    </font>
    <font>
      <sz val="10"/>
      <name val="Arial"/>
      <family val="2"/>
    </font>
    <font>
      <sz val="12"/>
      <name val="Arial"/>
      <family val="2"/>
    </font>
    <font>
      <sz val="12"/>
      <name val="Barlow"/>
    </font>
    <font>
      <sz val="12"/>
      <color theme="1"/>
      <name val="Barlow"/>
    </font>
    <font>
      <b/>
      <sz val="10"/>
      <color rgb="FFFFFFFF"/>
      <name val="Barlow"/>
    </font>
    <font>
      <sz val="10"/>
      <name val="Barlow"/>
    </font>
    <font>
      <sz val="10"/>
      <color indexed="8"/>
      <name val="Arial"/>
      <family val="2"/>
    </font>
    <font>
      <sz val="10"/>
      <color rgb="FF000000"/>
      <name val="Barlow"/>
    </font>
    <font>
      <sz val="12"/>
      <color rgb="FF000000"/>
      <name val="Arial"/>
      <family val="2"/>
    </font>
    <font>
      <sz val="10"/>
      <color theme="1"/>
      <name val="Barlow"/>
    </font>
    <font>
      <b/>
      <sz val="10"/>
      <color theme="1"/>
      <name val="Barlow"/>
    </font>
    <font>
      <b/>
      <sz val="10"/>
      <color rgb="FF000000"/>
      <name val="Barlow"/>
    </font>
    <font>
      <b/>
      <sz val="12"/>
      <name val="Barlow"/>
    </font>
    <font>
      <b/>
      <sz val="10"/>
      <color theme="0"/>
      <name val="Barlow"/>
    </font>
    <font>
      <sz val="10"/>
      <name val="Barlow"/>
      <family val="3"/>
    </font>
    <font>
      <b/>
      <sz val="12"/>
      <name val="Arial"/>
      <family val="2"/>
    </font>
    <font>
      <sz val="12"/>
      <color theme="1"/>
      <name val="Barlow"/>
      <family val="3"/>
    </font>
    <font>
      <sz val="12"/>
      <color rgb="FF000000"/>
      <name val="Barlow"/>
    </font>
    <font>
      <b/>
      <sz val="12"/>
      <color rgb="FF000000"/>
      <name val="Barlow"/>
    </font>
    <font>
      <b/>
      <sz val="10"/>
      <color rgb="FF002060"/>
      <name val="Barlow"/>
    </font>
    <font>
      <sz val="10"/>
      <color indexed="8"/>
      <name val="Barlow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Barlow Light"/>
      <family val="3"/>
    </font>
    <font>
      <b/>
      <sz val="12"/>
      <color rgb="FF002060"/>
      <name val="Arial"/>
      <family val="2"/>
    </font>
    <font>
      <sz val="12"/>
      <color indexed="8"/>
      <name val="Arial"/>
      <family val="2"/>
    </font>
    <font>
      <b/>
      <sz val="12"/>
      <name val="Barlow"/>
      <family val="3"/>
    </font>
    <font>
      <sz val="11"/>
      <color theme="1"/>
      <name val="Barlow"/>
    </font>
    <font>
      <sz val="12"/>
      <color rgb="FFFF0000"/>
      <name val="Arial"/>
      <family val="2"/>
    </font>
    <font>
      <sz val="10"/>
      <color rgb="FFFF0000"/>
      <name val="Barlow"/>
    </font>
    <font>
      <b/>
      <sz val="12"/>
      <color rgb="FFFF0000"/>
      <name val="Arial"/>
      <family val="2"/>
    </font>
    <font>
      <b/>
      <sz val="12"/>
      <color rgb="FFFFFFFF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Barlow"/>
    </font>
    <font>
      <sz val="8"/>
      <color theme="1"/>
      <name val="Arial"/>
      <family val="2"/>
    </font>
    <font>
      <b/>
      <sz val="11"/>
      <color theme="1"/>
      <name val="Barlow"/>
      <family val="3"/>
    </font>
    <font>
      <b/>
      <sz val="11"/>
      <color theme="0"/>
      <name val="Barlow"/>
      <family val="3"/>
    </font>
    <font>
      <b/>
      <sz val="11"/>
      <color rgb="FFFFFFFF"/>
      <name val="Barlow"/>
      <family val="3"/>
    </font>
    <font>
      <sz val="9"/>
      <color theme="1"/>
      <name val="Barlow"/>
      <family val="3"/>
    </font>
    <font>
      <sz val="12"/>
      <name val="Barlow"/>
      <family val="3"/>
    </font>
    <font>
      <sz val="11"/>
      <color rgb="FF000000"/>
      <name val="Barlow"/>
      <family val="3"/>
    </font>
    <font>
      <b/>
      <sz val="12"/>
      <color rgb="FF002060"/>
      <name val="Barlow"/>
      <family val="3"/>
    </font>
    <font>
      <sz val="9"/>
      <color indexed="8"/>
      <name val="Barlow"/>
      <family val="3"/>
    </font>
    <font>
      <sz val="8"/>
      <color rgb="FF000000"/>
      <name val="Barlow"/>
      <family val="3"/>
    </font>
    <font>
      <b/>
      <sz val="8"/>
      <color rgb="FF000000"/>
      <name val="Barlow"/>
      <family val="3"/>
    </font>
    <font>
      <sz val="8"/>
      <color theme="1"/>
      <name val="Barlow"/>
      <family val="3"/>
    </font>
    <font>
      <sz val="8"/>
      <color indexed="8"/>
      <name val="Barlow"/>
      <family val="3"/>
    </font>
    <font>
      <sz val="10"/>
      <color indexed="8"/>
      <name val="Barlow"/>
      <family val="3"/>
    </font>
    <font>
      <sz val="11"/>
      <name val="Barlow"/>
      <family val="3"/>
    </font>
    <font>
      <b/>
      <sz val="10"/>
      <color theme="1"/>
      <name val="Barlow"/>
      <family val="3"/>
    </font>
    <font>
      <b/>
      <sz val="10"/>
      <name val="Barlow"/>
      <family val="3"/>
    </font>
    <font>
      <b/>
      <sz val="10"/>
      <color rgb="FF002060"/>
      <name val="Barlow"/>
      <family val="3"/>
    </font>
  </fonts>
  <fills count="10">
    <fill>
      <patternFill patternType="none"/>
    </fill>
    <fill>
      <patternFill patternType="gray125"/>
    </fill>
    <fill>
      <patternFill patternType="solid">
        <fgColor rgb="FF005578"/>
      </patternFill>
    </fill>
    <fill>
      <patternFill patternType="solid">
        <fgColor rgb="FF268DAD"/>
      </patternFill>
    </fill>
    <fill>
      <patternFill patternType="solid">
        <fgColor rgb="FFEDEDED"/>
      </patternFill>
    </fill>
    <fill>
      <patternFill patternType="solid">
        <fgColor rgb="FFDBF0FA"/>
      </patternFill>
    </fill>
    <fill>
      <patternFill patternType="solid">
        <fgColor theme="0"/>
        <bgColor indexed="64"/>
      </patternFill>
    </fill>
    <fill>
      <patternFill patternType="solid">
        <fgColor rgb="FF005578"/>
        <bgColor indexed="64"/>
      </patternFill>
    </fill>
    <fill>
      <patternFill patternType="solid">
        <fgColor rgb="FFDBF0FA"/>
        <bgColor indexed="64"/>
      </patternFill>
    </fill>
    <fill>
      <patternFill patternType="solid">
        <fgColor rgb="FFFFFFFF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FFFFFF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20">
    <xf numFmtId="0" fontId="0" fillId="0" borderId="0"/>
    <xf numFmtId="0" fontId="1" fillId="0" borderId="2"/>
    <xf numFmtId="0" fontId="1" fillId="0" borderId="2"/>
    <xf numFmtId="0" fontId="23" fillId="0" borderId="2"/>
    <xf numFmtId="0" fontId="29" fillId="0" borderId="2">
      <alignment vertical="top"/>
    </xf>
    <xf numFmtId="0" fontId="1" fillId="0" borderId="2"/>
    <xf numFmtId="0" fontId="1" fillId="0" borderId="2"/>
    <xf numFmtId="43" fontId="23" fillId="0" borderId="2" applyFont="0" applyFill="0" applyBorder="0" applyAlignment="0" applyProtection="0"/>
    <xf numFmtId="43" fontId="1" fillId="0" borderId="2" applyFont="0" applyFill="0" applyBorder="0" applyAlignment="0" applyProtection="0"/>
    <xf numFmtId="0" fontId="1" fillId="0" borderId="2"/>
    <xf numFmtId="43" fontId="23" fillId="0" borderId="2" applyFont="0" applyFill="0" applyBorder="0" applyAlignment="0" applyProtection="0"/>
    <xf numFmtId="0" fontId="8" fillId="0" borderId="2"/>
    <xf numFmtId="0" fontId="1" fillId="0" borderId="2"/>
    <xf numFmtId="0" fontId="23" fillId="0" borderId="2"/>
    <xf numFmtId="0" fontId="8" fillId="0" borderId="2"/>
    <xf numFmtId="0" fontId="23" fillId="0" borderId="2"/>
    <xf numFmtId="44" fontId="1" fillId="0" borderId="2" applyFont="0" applyFill="0" applyBorder="0" applyAlignment="0" applyProtection="0"/>
    <xf numFmtId="0" fontId="1" fillId="0" borderId="2"/>
    <xf numFmtId="0" fontId="23" fillId="0" borderId="2"/>
    <xf numFmtId="44" fontId="23" fillId="0" borderId="2" applyFont="0" applyFill="0" applyBorder="0" applyAlignment="0" applyProtection="0"/>
  </cellStyleXfs>
  <cellXfs count="142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right" vertical="center" wrapText="1"/>
    </xf>
    <xf numFmtId="0" fontId="4" fillId="4" borderId="1" xfId="0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2" fillId="2" borderId="2" xfId="0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4" fillId="4" borderId="2" xfId="0" applyFont="1" applyFill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right" vertical="center" wrapText="1"/>
    </xf>
    <xf numFmtId="0" fontId="3" fillId="0" borderId="13" xfId="0" applyFont="1" applyBorder="1" applyAlignment="1">
      <alignment horizontal="right" vertical="center" wrapText="1"/>
    </xf>
    <xf numFmtId="0" fontId="7" fillId="0" borderId="0" xfId="0" applyFont="1"/>
    <xf numFmtId="3" fontId="4" fillId="0" borderId="1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0" fontId="2" fillId="2" borderId="2" xfId="0" quotePrefix="1" applyFont="1" applyFill="1" applyBorder="1" applyAlignment="1">
      <alignment horizontal="right" vertical="center" wrapText="1"/>
    </xf>
    <xf numFmtId="0" fontId="9" fillId="0" borderId="2" xfId="1" applyFont="1" applyAlignment="1">
      <alignment vertical="center"/>
    </xf>
    <xf numFmtId="0" fontId="1" fillId="0" borderId="2" xfId="1" applyAlignment="1">
      <alignment vertical="center"/>
    </xf>
    <xf numFmtId="0" fontId="10" fillId="6" borderId="2" xfId="2" applyFont="1" applyFill="1" applyAlignment="1">
      <alignment vertical="center"/>
    </xf>
    <xf numFmtId="0" fontId="11" fillId="0" borderId="2" xfId="1" applyFont="1" applyAlignment="1">
      <alignment vertical="center"/>
    </xf>
    <xf numFmtId="0" fontId="12" fillId="6" borderId="2" xfId="2" applyFont="1" applyFill="1" applyAlignment="1">
      <alignment horizontal="center" vertical="center"/>
    </xf>
    <xf numFmtId="0" fontId="13" fillId="6" borderId="2" xfId="2" applyFont="1" applyFill="1" applyAlignment="1">
      <alignment horizontal="center" vertical="center"/>
    </xf>
    <xf numFmtId="0" fontId="14" fillId="7" borderId="17" xfId="2" applyFont="1" applyFill="1" applyBorder="1" applyAlignment="1">
      <alignment horizontal="center" vertical="center" wrapText="1"/>
    </xf>
    <xf numFmtId="0" fontId="16" fillId="0" borderId="17" xfId="1" applyFont="1" applyFill="1" applyBorder="1" applyAlignment="1">
      <alignment horizontal="left" vertical="center" wrapText="1"/>
    </xf>
    <xf numFmtId="3" fontId="16" fillId="0" borderId="17" xfId="1" applyNumberFormat="1" applyFont="1" applyFill="1" applyBorder="1" applyAlignment="1">
      <alignment horizontal="center" vertical="center" wrapText="1"/>
    </xf>
    <xf numFmtId="0" fontId="17" fillId="0" borderId="2" xfId="1" applyFont="1" applyBorder="1" applyAlignment="1">
      <alignment vertical="center" wrapText="1"/>
    </xf>
    <xf numFmtId="3" fontId="14" fillId="7" borderId="17" xfId="1" applyNumberFormat="1" applyFont="1" applyFill="1" applyBorder="1" applyAlignment="1">
      <alignment horizontal="center" vertical="center" wrapText="1"/>
    </xf>
    <xf numFmtId="0" fontId="1" fillId="0" borderId="2" xfId="1"/>
    <xf numFmtId="0" fontId="20" fillId="0" borderId="2" xfId="1" applyFont="1" applyBorder="1" applyAlignment="1">
      <alignment horizontal="center" vertical="top" wrapText="1"/>
    </xf>
    <xf numFmtId="0" fontId="21" fillId="0" borderId="2" xfId="1" applyFont="1"/>
    <xf numFmtId="0" fontId="15" fillId="7" borderId="17" xfId="1" applyFont="1" applyFill="1" applyBorder="1" applyAlignment="1">
      <alignment horizontal="center" vertical="top" wrapText="1"/>
    </xf>
    <xf numFmtId="0" fontId="15" fillId="0" borderId="2" xfId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center" vertical="top" wrapText="1"/>
    </xf>
    <xf numFmtId="0" fontId="15" fillId="0" borderId="18" xfId="1" applyFont="1" applyFill="1" applyBorder="1" applyAlignment="1">
      <alignment horizontal="center" vertical="center" wrapText="1"/>
    </xf>
    <xf numFmtId="0" fontId="15" fillId="0" borderId="18" xfId="1" applyFont="1" applyFill="1" applyBorder="1" applyAlignment="1">
      <alignment horizontal="center" vertical="top" wrapText="1"/>
    </xf>
    <xf numFmtId="0" fontId="21" fillId="0" borderId="1" xfId="1" applyFont="1" applyBorder="1" applyAlignment="1">
      <alignment horizontal="left" vertical="top" wrapText="1"/>
    </xf>
    <xf numFmtId="3" fontId="21" fillId="0" borderId="1" xfId="1" applyNumberFormat="1" applyFont="1" applyBorder="1" applyAlignment="1">
      <alignment horizontal="center" vertical="top" wrapText="1"/>
    </xf>
    <xf numFmtId="3" fontId="21" fillId="0" borderId="1" xfId="1" applyNumberFormat="1" applyFont="1" applyBorder="1" applyAlignment="1">
      <alignment horizontal="right" vertical="top" wrapText="1"/>
    </xf>
    <xf numFmtId="0" fontId="21" fillId="0" borderId="3" xfId="1" applyFont="1" applyBorder="1" applyAlignment="1">
      <alignment horizontal="left" vertical="top" wrapText="1"/>
    </xf>
    <xf numFmtId="0" fontId="21" fillId="0" borderId="17" xfId="1" applyFont="1" applyBorder="1" applyAlignment="1">
      <alignment horizontal="left" vertical="top" wrapText="1"/>
    </xf>
    <xf numFmtId="3" fontId="21" fillId="0" borderId="8" xfId="1" applyNumberFormat="1" applyFont="1" applyBorder="1" applyAlignment="1">
      <alignment horizontal="center" vertical="top" wrapText="1"/>
    </xf>
    <xf numFmtId="0" fontId="22" fillId="0" borderId="2" xfId="1" applyFont="1" applyFill="1" applyBorder="1" applyAlignment="1">
      <alignment horizontal="left" vertical="top" wrapText="1"/>
    </xf>
    <xf numFmtId="3" fontId="22" fillId="8" borderId="17" xfId="1" applyNumberFormat="1" applyFont="1" applyFill="1" applyBorder="1" applyAlignment="1">
      <alignment horizontal="center" vertical="top" wrapText="1"/>
    </xf>
    <xf numFmtId="0" fontId="22" fillId="8" borderId="8" xfId="1" applyFont="1" applyFill="1" applyBorder="1" applyAlignment="1">
      <alignment horizontal="center" vertical="top" wrapText="1"/>
    </xf>
    <xf numFmtId="3" fontId="22" fillId="0" borderId="2" xfId="1" applyNumberFormat="1" applyFont="1" applyBorder="1" applyAlignment="1">
      <alignment horizontal="left" vertical="top" wrapText="1"/>
    </xf>
    <xf numFmtId="0" fontId="21" fillId="0" borderId="2" xfId="1" applyFont="1" applyFill="1" applyBorder="1"/>
    <xf numFmtId="0" fontId="21" fillId="0" borderId="2" xfId="1" applyFont="1" applyFill="1"/>
    <xf numFmtId="3" fontId="21" fillId="0" borderId="2" xfId="1" applyNumberFormat="1" applyFont="1" applyBorder="1" applyAlignment="1">
      <alignment horizontal="center" vertical="top" wrapText="1"/>
    </xf>
    <xf numFmtId="3" fontId="21" fillId="0" borderId="2" xfId="1" applyNumberFormat="1" applyFont="1" applyBorder="1" applyAlignment="1">
      <alignment horizontal="right" vertical="top" wrapText="1"/>
    </xf>
    <xf numFmtId="0" fontId="21" fillId="0" borderId="5" xfId="1" applyFont="1" applyBorder="1" applyAlignment="1">
      <alignment horizontal="left" vertical="top" wrapText="1"/>
    </xf>
    <xf numFmtId="0" fontId="21" fillId="0" borderId="11" xfId="1" applyFont="1" applyBorder="1" applyAlignment="1">
      <alignment horizontal="left" vertical="top" wrapText="1"/>
    </xf>
    <xf numFmtId="3" fontId="21" fillId="0" borderId="17" xfId="1" applyNumberFormat="1" applyFont="1" applyBorder="1" applyAlignment="1">
      <alignment horizontal="center" vertical="top" wrapText="1"/>
    </xf>
    <xf numFmtId="3" fontId="21" fillId="0" borderId="17" xfId="1" applyNumberFormat="1" applyFont="1" applyBorder="1" applyAlignment="1">
      <alignment horizontal="right" vertical="top" wrapText="1"/>
    </xf>
    <xf numFmtId="0" fontId="21" fillId="0" borderId="6" xfId="1" applyFont="1" applyBorder="1" applyAlignment="1">
      <alignment horizontal="left" vertical="top" wrapText="1"/>
    </xf>
    <xf numFmtId="3" fontId="21" fillId="0" borderId="19" xfId="1" applyNumberFormat="1" applyFont="1" applyBorder="1" applyAlignment="1">
      <alignment horizontal="center" vertical="top" wrapText="1"/>
    </xf>
    <xf numFmtId="3" fontId="21" fillId="0" borderId="19" xfId="1" applyNumberFormat="1" applyFont="1" applyBorder="1" applyAlignment="1">
      <alignment horizontal="right" vertical="top" wrapText="1"/>
    </xf>
    <xf numFmtId="0" fontId="21" fillId="0" borderId="9" xfId="1" applyFont="1" applyBorder="1" applyAlignment="1">
      <alignment horizontal="left" vertical="top" wrapText="1"/>
    </xf>
    <xf numFmtId="3" fontId="21" fillId="0" borderId="20" xfId="1" applyNumberFormat="1" applyFont="1" applyBorder="1" applyAlignment="1">
      <alignment horizontal="center" vertical="top" wrapText="1"/>
    </xf>
    <xf numFmtId="3" fontId="21" fillId="0" borderId="20" xfId="1" applyNumberFormat="1" applyFont="1" applyBorder="1" applyAlignment="1">
      <alignment horizontal="right" vertical="top" wrapText="1"/>
    </xf>
    <xf numFmtId="0" fontId="1" fillId="0" borderId="2" xfId="1" applyBorder="1"/>
    <xf numFmtId="3" fontId="22" fillId="8" borderId="19" xfId="1" applyNumberFormat="1" applyFont="1" applyFill="1" applyBorder="1" applyAlignment="1">
      <alignment horizontal="center" vertical="top" wrapText="1"/>
    </xf>
    <xf numFmtId="0" fontId="22" fillId="8" borderId="21" xfId="1" applyFont="1" applyFill="1" applyBorder="1" applyAlignment="1">
      <alignment horizontal="center" vertical="top" wrapText="1"/>
    </xf>
    <xf numFmtId="3" fontId="22" fillId="0" borderId="13" xfId="1" applyNumberFormat="1" applyFont="1" applyBorder="1" applyAlignment="1">
      <alignment horizontal="center" vertical="top" wrapText="1"/>
    </xf>
    <xf numFmtId="3" fontId="22" fillId="0" borderId="13" xfId="1" applyNumberFormat="1" applyFont="1" applyBorder="1" applyAlignment="1">
      <alignment horizontal="left" vertical="top" wrapText="1"/>
    </xf>
    <xf numFmtId="0" fontId="15" fillId="7" borderId="22" xfId="1" applyFont="1" applyFill="1" applyBorder="1" applyAlignment="1">
      <alignment horizontal="left" vertical="top" wrapText="1"/>
    </xf>
    <xf numFmtId="3" fontId="15" fillId="7" borderId="23" xfId="1" applyNumberFormat="1" applyFont="1" applyFill="1" applyBorder="1" applyAlignment="1">
      <alignment horizontal="center" vertical="top" wrapText="1"/>
    </xf>
    <xf numFmtId="0" fontId="1" fillId="0" borderId="2" xfId="1" applyFill="1"/>
    <xf numFmtId="0" fontId="15" fillId="0" borderId="2" xfId="1" applyFont="1" applyFill="1" applyBorder="1" applyAlignment="1">
      <alignment horizontal="left" vertical="top" wrapText="1"/>
    </xf>
    <xf numFmtId="3" fontId="15" fillId="0" borderId="2" xfId="1" applyNumberFormat="1" applyFont="1" applyFill="1" applyBorder="1" applyAlignment="1">
      <alignment horizontal="center" vertical="top" wrapText="1"/>
    </xf>
    <xf numFmtId="0" fontId="1" fillId="0" borderId="2" xfId="1" applyAlignment="1">
      <alignment horizontal="center"/>
    </xf>
    <xf numFmtId="0" fontId="1" fillId="0" borderId="17" xfId="1" applyBorder="1"/>
    <xf numFmtId="0" fontId="1" fillId="0" borderId="17" xfId="1" applyBorder="1" applyAlignment="1">
      <alignment horizontal="center"/>
    </xf>
    <xf numFmtId="0" fontId="22" fillId="8" borderId="19" xfId="1" applyFont="1" applyFill="1" applyBorder="1" applyAlignment="1">
      <alignment horizontal="left" vertical="top" wrapText="1"/>
    </xf>
    <xf numFmtId="3" fontId="22" fillId="8" borderId="21" xfId="1" applyNumberFormat="1" applyFont="1" applyFill="1" applyBorder="1" applyAlignment="1">
      <alignment horizontal="center" vertical="top" wrapText="1"/>
    </xf>
    <xf numFmtId="3" fontId="24" fillId="0" borderId="2" xfId="3" applyNumberFormat="1" applyFont="1" applyFill="1"/>
    <xf numFmtId="0" fontId="24" fillId="0" borderId="2" xfId="3" applyFont="1" applyFill="1"/>
    <xf numFmtId="0" fontId="9" fillId="0" borderId="2" xfId="3" applyFont="1" applyFill="1"/>
    <xf numFmtId="0" fontId="18" fillId="0" borderId="2" xfId="3" applyFont="1" applyFill="1" applyAlignment="1">
      <alignment vertical="center"/>
    </xf>
    <xf numFmtId="0" fontId="25" fillId="0" borderId="2" xfId="3" applyFont="1" applyFill="1"/>
    <xf numFmtId="0" fontId="26" fillId="0" borderId="2" xfId="3" applyFont="1" applyFill="1"/>
    <xf numFmtId="3" fontId="25" fillId="0" borderId="2" xfId="3" applyNumberFormat="1" applyFont="1" applyFill="1"/>
    <xf numFmtId="3" fontId="28" fillId="0" borderId="2" xfId="3" applyNumberFormat="1" applyFont="1" applyFill="1"/>
    <xf numFmtId="0" fontId="27" fillId="7" borderId="17" xfId="1" applyFont="1" applyFill="1" applyBorder="1" applyAlignment="1">
      <alignment horizontal="center" vertical="center" wrapText="1"/>
    </xf>
    <xf numFmtId="3" fontId="30" fillId="0" borderId="17" xfId="4" applyNumberFormat="1" applyFont="1" applyFill="1" applyBorder="1" applyAlignment="1">
      <alignment horizontal="left" vertical="center"/>
    </xf>
    <xf numFmtId="3" fontId="30" fillId="0" borderId="17" xfId="3" applyNumberFormat="1" applyFont="1" applyFill="1" applyBorder="1" applyAlignment="1">
      <alignment horizontal="center" vertical="center"/>
    </xf>
    <xf numFmtId="3" fontId="30" fillId="0" borderId="17" xfId="4" applyNumberFormat="1" applyFont="1" applyFill="1" applyBorder="1" applyAlignment="1">
      <alignment horizontal="center" vertical="center"/>
    </xf>
    <xf numFmtId="3" fontId="31" fillId="0" borderId="2" xfId="4" applyNumberFormat="1" applyFont="1" applyFill="1" applyAlignment="1">
      <alignment horizontal="left" vertical="center"/>
    </xf>
    <xf numFmtId="3" fontId="31" fillId="0" borderId="2" xfId="4" applyNumberFormat="1" applyFont="1" applyFill="1" applyAlignment="1">
      <alignment horizontal="center" vertical="center"/>
    </xf>
    <xf numFmtId="3" fontId="31" fillId="0" borderId="2" xfId="3" applyNumberFormat="1" applyFont="1" applyFill="1" applyAlignment="1">
      <alignment horizontal="center" vertical="center"/>
    </xf>
    <xf numFmtId="0" fontId="9" fillId="0" borderId="2" xfId="3" applyFont="1" applyFill="1" applyAlignment="1">
      <alignment vertical="center"/>
    </xf>
    <xf numFmtId="0" fontId="15" fillId="7" borderId="17" xfId="1" applyFont="1" applyFill="1" applyBorder="1" applyAlignment="1">
      <alignment horizontal="center" vertical="center" wrapText="1"/>
    </xf>
    <xf numFmtId="3" fontId="32" fillId="0" borderId="17" xfId="4" applyNumberFormat="1" applyFont="1" applyFill="1" applyBorder="1" applyAlignment="1">
      <alignment horizontal="center" vertical="center"/>
    </xf>
    <xf numFmtId="3" fontId="30" fillId="0" borderId="17" xfId="4" applyNumberFormat="1" applyFont="1" applyFill="1" applyBorder="1" applyAlignment="1">
      <alignment horizontal="left" vertical="center" wrapText="1"/>
    </xf>
    <xf numFmtId="0" fontId="32" fillId="0" borderId="2" xfId="2" applyFont="1" applyFill="1"/>
    <xf numFmtId="0" fontId="28" fillId="0" borderId="2" xfId="3" applyFont="1" applyFill="1" applyBorder="1"/>
    <xf numFmtId="0" fontId="28" fillId="6" borderId="2" xfId="3" applyFont="1" applyFill="1" applyBorder="1"/>
    <xf numFmtId="0" fontId="25" fillId="0" borderId="2" xfId="3" applyFont="1" applyFill="1" applyBorder="1"/>
    <xf numFmtId="0" fontId="25" fillId="6" borderId="2" xfId="3" applyFont="1" applyFill="1" applyBorder="1"/>
    <xf numFmtId="0" fontId="33" fillId="0" borderId="2" xfId="2" applyFont="1" applyFill="1"/>
    <xf numFmtId="0" fontId="32" fillId="0" borderId="2" xfId="2" applyFont="1" applyFill="1" applyAlignment="1">
      <alignment horizontal="center"/>
    </xf>
    <xf numFmtId="4" fontId="32" fillId="0" borderId="2" xfId="2" applyNumberFormat="1" applyFont="1" applyFill="1" applyAlignment="1">
      <alignment horizontal="center"/>
    </xf>
    <xf numFmtId="0" fontId="27" fillId="0" borderId="25" xfId="2" applyFont="1" applyFill="1" applyBorder="1" applyAlignment="1">
      <alignment horizontal="center" vertical="center"/>
    </xf>
    <xf numFmtId="0" fontId="27" fillId="0" borderId="2" xfId="2" applyFont="1" applyFill="1" applyBorder="1" applyAlignment="1">
      <alignment horizontal="center" vertical="center"/>
    </xf>
    <xf numFmtId="4" fontId="27" fillId="0" borderId="2" xfId="2" applyNumberFormat="1" applyFont="1" applyFill="1" applyBorder="1" applyAlignment="1">
      <alignment horizontal="center" vertical="center"/>
    </xf>
    <xf numFmtId="0" fontId="32" fillId="0" borderId="2" xfId="2" applyFont="1" applyBorder="1" applyAlignment="1">
      <alignment horizontal="center"/>
    </xf>
    <xf numFmtId="4" fontId="32" fillId="0" borderId="2" xfId="2" applyNumberFormat="1" applyFont="1" applyBorder="1" applyAlignment="1">
      <alignment horizontal="center"/>
    </xf>
    <xf numFmtId="0" fontId="30" fillId="0" borderId="17" xfId="2" applyFont="1" applyBorder="1" applyAlignment="1">
      <alignment vertical="center" wrapText="1"/>
    </xf>
    <xf numFmtId="0" fontId="30" fillId="0" borderId="26" xfId="2" applyFont="1" applyBorder="1" applyAlignment="1">
      <alignment horizontal="center" vertical="center" wrapText="1"/>
    </xf>
    <xf numFmtId="4" fontId="30" fillId="0" borderId="17" xfId="3" applyNumberFormat="1" applyFont="1" applyFill="1" applyBorder="1" applyAlignment="1">
      <alignment horizontal="center" vertical="center"/>
    </xf>
    <xf numFmtId="0" fontId="30" fillId="0" borderId="2" xfId="2" applyFont="1" applyFill="1" applyBorder="1" applyAlignment="1">
      <alignment vertical="center" wrapText="1"/>
    </xf>
    <xf numFmtId="4" fontId="30" fillId="0" borderId="2" xfId="2" applyNumberFormat="1" applyFont="1" applyFill="1" applyBorder="1" applyAlignment="1">
      <alignment vertical="center" wrapText="1"/>
    </xf>
    <xf numFmtId="0" fontId="30" fillId="6" borderId="2" xfId="2" applyFont="1" applyFill="1" applyBorder="1" applyAlignment="1">
      <alignment vertical="center" wrapText="1"/>
    </xf>
    <xf numFmtId="0" fontId="30" fillId="0" borderId="24" xfId="2" applyFont="1" applyBorder="1" applyAlignment="1">
      <alignment vertical="center" wrapText="1"/>
    </xf>
    <xf numFmtId="0" fontId="30" fillId="0" borderId="27" xfId="2" applyFont="1" applyBorder="1" applyAlignment="1">
      <alignment vertical="center" wrapText="1"/>
    </xf>
    <xf numFmtId="0" fontId="30" fillId="0" borderId="28" xfId="2" applyFont="1" applyBorder="1" applyAlignment="1">
      <alignment horizontal="center" vertical="center" wrapText="1"/>
    </xf>
    <xf numFmtId="0" fontId="30" fillId="0" borderId="29" xfId="2" applyFont="1" applyBorder="1" applyAlignment="1">
      <alignment vertical="center" wrapText="1"/>
    </xf>
    <xf numFmtId="3" fontId="22" fillId="8" borderId="27" xfId="1" applyNumberFormat="1" applyFont="1" applyFill="1" applyBorder="1" applyAlignment="1">
      <alignment horizontal="center" vertical="top" wrapText="1"/>
    </xf>
    <xf numFmtId="0" fontId="32" fillId="6" borderId="2" xfId="2" applyFont="1" applyFill="1" applyAlignment="1">
      <alignment vertical="center"/>
    </xf>
    <xf numFmtId="0" fontId="32" fillId="6" borderId="2" xfId="2" applyFont="1" applyFill="1"/>
    <xf numFmtId="3" fontId="32" fillId="0" borderId="2" xfId="2" applyNumberFormat="1" applyFont="1" applyFill="1" applyAlignment="1">
      <alignment horizontal="center"/>
    </xf>
    <xf numFmtId="0" fontId="34" fillId="0" borderId="2" xfId="2" applyFont="1" applyFill="1" applyAlignment="1">
      <alignment horizontal="center" vertical="center"/>
    </xf>
    <xf numFmtId="0" fontId="34" fillId="0" borderId="2" xfId="2" applyFont="1" applyFill="1" applyAlignment="1">
      <alignment horizontal="right" vertical="center"/>
    </xf>
    <xf numFmtId="3" fontId="34" fillId="0" borderId="2" xfId="2" applyNumberFormat="1" applyFont="1" applyFill="1" applyAlignment="1">
      <alignment horizontal="center" vertical="center"/>
    </xf>
    <xf numFmtId="0" fontId="30" fillId="0" borderId="29" xfId="2" applyFont="1" applyBorder="1" applyAlignment="1">
      <alignment vertical="center"/>
    </xf>
    <xf numFmtId="0" fontId="30" fillId="0" borderId="27" xfId="2" applyFont="1" applyBorder="1" applyAlignment="1">
      <alignment vertical="center"/>
    </xf>
    <xf numFmtId="0" fontId="30" fillId="0" borderId="30" xfId="2" applyFont="1" applyBorder="1" applyAlignment="1">
      <alignment horizontal="center" vertical="center"/>
    </xf>
    <xf numFmtId="3" fontId="30" fillId="0" borderId="17" xfId="2" applyNumberFormat="1" applyFont="1" applyBorder="1" applyAlignment="1">
      <alignment horizontal="center" vertical="center"/>
    </xf>
    <xf numFmtId="3" fontId="22" fillId="0" borderId="2" xfId="1" applyNumberFormat="1" applyFont="1" applyFill="1" applyBorder="1" applyAlignment="1">
      <alignment horizontal="center" vertical="top" wrapText="1"/>
    </xf>
    <xf numFmtId="0" fontId="22" fillId="0" borderId="2" xfId="1" applyFont="1" applyFill="1" applyBorder="1" applyAlignment="1">
      <alignment horizontal="center" vertical="top" wrapText="1"/>
    </xf>
    <xf numFmtId="3" fontId="22" fillId="0" borderId="2" xfId="1" applyNumberFormat="1" applyFont="1" applyFill="1" applyBorder="1" applyAlignment="1">
      <alignment horizontal="left" vertical="top" wrapText="1"/>
    </xf>
    <xf numFmtId="0" fontId="30" fillId="0" borderId="17" xfId="2" applyFont="1" applyFill="1" applyBorder="1" applyAlignment="1">
      <alignment vertical="center"/>
    </xf>
    <xf numFmtId="0" fontId="30" fillId="0" borderId="17" xfId="2" applyFont="1" applyFill="1" applyBorder="1" applyAlignment="1">
      <alignment horizontal="left" vertical="center"/>
    </xf>
    <xf numFmtId="0" fontId="30" fillId="0" borderId="17" xfId="2" applyFont="1" applyFill="1" applyBorder="1" applyAlignment="1">
      <alignment horizontal="center" vertical="center"/>
    </xf>
    <xf numFmtId="3" fontId="30" fillId="0" borderId="17" xfId="2" applyNumberFormat="1" applyFont="1" applyFill="1" applyBorder="1" applyAlignment="1">
      <alignment horizontal="center" vertical="center"/>
    </xf>
    <xf numFmtId="0" fontId="30" fillId="0" borderId="17" xfId="2" applyFont="1" applyBorder="1" applyAlignment="1">
      <alignment vertical="center"/>
    </xf>
    <xf numFmtId="0" fontId="22" fillId="8" borderId="17" xfId="1" applyFont="1" applyFill="1" applyBorder="1" applyAlignment="1">
      <alignment horizontal="left" vertical="top" wrapText="1"/>
    </xf>
    <xf numFmtId="3" fontId="22" fillId="8" borderId="8" xfId="1" applyNumberFormat="1" applyFont="1" applyFill="1" applyBorder="1" applyAlignment="1">
      <alignment horizontal="center" vertical="top" wrapText="1"/>
    </xf>
    <xf numFmtId="0" fontId="28" fillId="0" borderId="2" xfId="3" applyFont="1"/>
    <xf numFmtId="3" fontId="24" fillId="0" borderId="2" xfId="3" applyNumberFormat="1" applyFont="1" applyFill="1" applyAlignment="1">
      <alignment vertical="center"/>
    </xf>
    <xf numFmtId="0" fontId="24" fillId="0" borderId="2" xfId="3" applyFont="1" applyFill="1" applyAlignment="1">
      <alignment vertical="center"/>
    </xf>
    <xf numFmtId="3" fontId="28" fillId="0" borderId="2" xfId="3" applyNumberFormat="1" applyFont="1" applyFill="1" applyAlignment="1">
      <alignment vertical="center"/>
    </xf>
    <xf numFmtId="3" fontId="9" fillId="0" borderId="2" xfId="3" applyNumberFormat="1" applyFont="1" applyFill="1" applyAlignment="1">
      <alignment vertical="center"/>
    </xf>
    <xf numFmtId="0" fontId="24" fillId="0" borderId="2" xfId="3" applyNumberFormat="1" applyFont="1" applyFill="1" applyAlignment="1">
      <alignment vertical="center"/>
    </xf>
    <xf numFmtId="0" fontId="9" fillId="0" borderId="2" xfId="2" applyFont="1" applyFill="1" applyAlignment="1">
      <alignment vertical="center"/>
    </xf>
    <xf numFmtId="0" fontId="24" fillId="0" borderId="2" xfId="3" applyFont="1" applyFill="1" applyBorder="1" applyAlignment="1">
      <alignment vertical="center"/>
    </xf>
    <xf numFmtId="0" fontId="24" fillId="6" borderId="2" xfId="3" applyFont="1" applyFill="1" applyBorder="1" applyAlignment="1">
      <alignment vertical="center"/>
    </xf>
    <xf numFmtId="0" fontId="28" fillId="0" borderId="2" xfId="3" applyFont="1" applyFill="1" applyBorder="1" applyAlignment="1">
      <alignment vertical="center"/>
    </xf>
    <xf numFmtId="0" fontId="28" fillId="6" borderId="2" xfId="3" applyFont="1" applyFill="1" applyBorder="1" applyAlignment="1">
      <alignment vertical="center"/>
    </xf>
    <xf numFmtId="0" fontId="12" fillId="0" borderId="2" xfId="3" applyFont="1" applyFill="1" applyAlignment="1">
      <alignment vertical="center"/>
    </xf>
    <xf numFmtId="0" fontId="12" fillId="0" borderId="2" xfId="2" applyFont="1" applyFill="1" applyAlignment="1">
      <alignment vertical="center"/>
    </xf>
    <xf numFmtId="0" fontId="9" fillId="0" borderId="2" xfId="2" applyFont="1" applyFill="1" applyAlignment="1">
      <alignment horizontal="center" vertical="center"/>
    </xf>
    <xf numFmtId="4" fontId="9" fillId="0" borderId="2" xfId="2" applyNumberFormat="1" applyFont="1" applyFill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30" fillId="0" borderId="17" xfId="2" applyFont="1" applyBorder="1" applyAlignment="1">
      <alignment horizontal="center" vertical="center" wrapText="1"/>
    </xf>
    <xf numFmtId="0" fontId="30" fillId="0" borderId="2" xfId="2" applyFont="1" applyFill="1" applyBorder="1" applyAlignment="1">
      <alignment vertical="center"/>
    </xf>
    <xf numFmtId="0" fontId="30" fillId="0" borderId="31" xfId="2" applyFont="1" applyBorder="1" applyAlignment="1">
      <alignment vertical="center" wrapText="1"/>
    </xf>
    <xf numFmtId="0" fontId="30" fillId="0" borderId="32" xfId="2" applyFont="1" applyBorder="1" applyAlignment="1">
      <alignment horizontal="center" vertical="center" wrapText="1"/>
    </xf>
    <xf numFmtId="0" fontId="30" fillId="0" borderId="27" xfId="2" applyFont="1" applyBorder="1" applyAlignment="1">
      <alignment horizontal="center" vertical="center" wrapText="1"/>
    </xf>
    <xf numFmtId="3" fontId="30" fillId="0" borderId="30" xfId="3" applyNumberFormat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horizontal="left" vertical="center" wrapText="1"/>
    </xf>
    <xf numFmtId="3" fontId="34" fillId="8" borderId="27" xfId="1" applyNumberFormat="1" applyFont="1" applyFill="1" applyBorder="1" applyAlignment="1">
      <alignment horizontal="center" vertical="center" wrapText="1"/>
    </xf>
    <xf numFmtId="0" fontId="34" fillId="8" borderId="27" xfId="1" applyFont="1" applyFill="1" applyBorder="1" applyAlignment="1">
      <alignment horizontal="center" vertical="center" wrapText="1"/>
    </xf>
    <xf numFmtId="3" fontId="32" fillId="0" borderId="2" xfId="2" applyNumberFormat="1" applyFont="1" applyFill="1" applyAlignment="1">
      <alignment horizontal="center" vertical="center"/>
    </xf>
    <xf numFmtId="0" fontId="32" fillId="0" borderId="2" xfId="2" applyFont="1" applyFill="1" applyAlignment="1">
      <alignment horizontal="center" vertical="center"/>
    </xf>
    <xf numFmtId="164" fontId="28" fillId="0" borderId="17" xfId="6" applyNumberFormat="1" applyFont="1" applyFill="1" applyBorder="1" applyAlignment="1">
      <alignment horizontal="left" vertical="center" wrapText="1"/>
    </xf>
    <xf numFmtId="164" fontId="28" fillId="0" borderId="24" xfId="6" applyNumberFormat="1" applyFont="1" applyFill="1" applyBorder="1" applyAlignment="1">
      <alignment horizontal="left" vertical="center" wrapText="1"/>
    </xf>
    <xf numFmtId="164" fontId="28" fillId="0" borderId="27" xfId="6" applyNumberFormat="1" applyFont="1" applyFill="1" applyBorder="1" applyAlignment="1">
      <alignment horizontal="left" vertical="center" wrapText="1"/>
    </xf>
    <xf numFmtId="0" fontId="30" fillId="0" borderId="30" xfId="2" applyFont="1" applyBorder="1" applyAlignment="1">
      <alignment horizontal="center" vertical="center" wrapText="1"/>
    </xf>
    <xf numFmtId="0" fontId="34" fillId="8" borderId="21" xfId="1" applyFont="1" applyFill="1" applyBorder="1" applyAlignment="1">
      <alignment horizontal="center" vertical="center" wrapText="1"/>
    </xf>
    <xf numFmtId="3" fontId="34" fillId="0" borderId="2" xfId="1" applyNumberFormat="1" applyFont="1" applyBorder="1" applyAlignment="1">
      <alignment horizontal="left" vertical="center" wrapText="1"/>
    </xf>
    <xf numFmtId="0" fontId="30" fillId="0" borderId="2" xfId="1" applyFont="1" applyAlignment="1">
      <alignment vertical="center"/>
    </xf>
    <xf numFmtId="0" fontId="32" fillId="0" borderId="2" xfId="2" applyFont="1" applyFill="1" applyAlignment="1">
      <alignment vertical="center"/>
    </xf>
    <xf numFmtId="0" fontId="34" fillId="8" borderId="8" xfId="1" applyFont="1" applyFill="1" applyBorder="1" applyAlignment="1">
      <alignment horizontal="center" vertical="center" wrapText="1"/>
    </xf>
    <xf numFmtId="0" fontId="27" fillId="7" borderId="22" xfId="1" applyFont="1" applyFill="1" applyBorder="1" applyAlignment="1">
      <alignment horizontal="left" vertical="center" wrapText="1"/>
    </xf>
    <xf numFmtId="3" fontId="27" fillId="7" borderId="23" xfId="1" applyNumberFormat="1" applyFont="1" applyFill="1" applyBorder="1" applyAlignment="1">
      <alignment horizontal="center" vertical="center" wrapText="1"/>
    </xf>
    <xf numFmtId="0" fontId="30" fillId="6" borderId="17" xfId="2" applyFont="1" applyFill="1" applyBorder="1" applyAlignment="1">
      <alignment horizontal="left" vertical="center"/>
    </xf>
    <xf numFmtId="0" fontId="32" fillId="6" borderId="17" xfId="2" applyFont="1" applyFill="1" applyBorder="1" applyAlignment="1">
      <alignment horizontal="center" vertical="center"/>
    </xf>
    <xf numFmtId="3" fontId="32" fillId="6" borderId="17" xfId="2" applyNumberFormat="1" applyFont="1" applyFill="1" applyBorder="1" applyAlignment="1">
      <alignment horizontal="center" vertical="center"/>
    </xf>
    <xf numFmtId="3" fontId="32" fillId="0" borderId="17" xfId="2" applyNumberFormat="1" applyFont="1" applyFill="1" applyBorder="1" applyAlignment="1">
      <alignment horizontal="center" vertical="center"/>
    </xf>
    <xf numFmtId="3" fontId="34" fillId="8" borderId="17" xfId="1" applyNumberFormat="1" applyFont="1" applyFill="1" applyBorder="1" applyAlignment="1">
      <alignment horizontal="center" vertical="center" wrapText="1"/>
    </xf>
    <xf numFmtId="0" fontId="30" fillId="0" borderId="24" xfId="2" applyFont="1" applyBorder="1" applyAlignment="1">
      <alignment vertical="center"/>
    </xf>
    <xf numFmtId="0" fontId="30" fillId="0" borderId="17" xfId="2" applyFont="1" applyBorder="1" applyAlignment="1">
      <alignment horizontal="center" vertical="center"/>
    </xf>
    <xf numFmtId="0" fontId="32" fillId="0" borderId="2" xfId="1" applyFont="1" applyAlignment="1">
      <alignment vertical="center"/>
    </xf>
    <xf numFmtId="0" fontId="34" fillId="8" borderId="17" xfId="1" applyFont="1" applyFill="1" applyBorder="1" applyAlignment="1">
      <alignment horizontal="left" vertical="center" wrapText="1"/>
    </xf>
    <xf numFmtId="3" fontId="34" fillId="8" borderId="8" xfId="1" applyNumberFormat="1" applyFont="1" applyFill="1" applyBorder="1" applyAlignment="1">
      <alignment horizontal="center" vertical="center" wrapText="1"/>
    </xf>
    <xf numFmtId="0" fontId="28" fillId="0" borderId="2" xfId="3" applyFont="1" applyAlignment="1">
      <alignment vertical="center"/>
    </xf>
    <xf numFmtId="0" fontId="24" fillId="0" borderId="2" xfId="3" applyFont="1" applyAlignment="1">
      <alignment vertical="center"/>
    </xf>
    <xf numFmtId="3" fontId="25" fillId="0" borderId="2" xfId="3" applyNumberFormat="1" applyFont="1" applyFill="1" applyAlignment="1">
      <alignment vertical="center"/>
    </xf>
    <xf numFmtId="0" fontId="25" fillId="0" borderId="2" xfId="3" applyFont="1" applyFill="1" applyAlignment="1">
      <alignment vertical="center"/>
    </xf>
    <xf numFmtId="3" fontId="28" fillId="0" borderId="2" xfId="6" applyNumberFormat="1" applyFont="1" applyAlignment="1">
      <alignment vertical="center"/>
    </xf>
    <xf numFmtId="3" fontId="31" fillId="0" borderId="2" xfId="4" applyNumberFormat="1" applyFont="1" applyFill="1" applyBorder="1" applyAlignment="1">
      <alignment horizontal="left" vertical="center"/>
    </xf>
    <xf numFmtId="3" fontId="31" fillId="0" borderId="2" xfId="3" applyNumberFormat="1" applyFont="1" applyFill="1" applyBorder="1" applyAlignment="1">
      <alignment horizontal="center" vertical="center"/>
    </xf>
    <xf numFmtId="3" fontId="9" fillId="0" borderId="2" xfId="4" applyNumberFormat="1" applyFont="1" applyFill="1" applyBorder="1" applyAlignment="1">
      <alignment horizontal="center" vertical="center"/>
    </xf>
    <xf numFmtId="3" fontId="31" fillId="0" borderId="2" xfId="4" applyNumberFormat="1" applyFont="1" applyFill="1" applyBorder="1" applyAlignment="1">
      <alignment horizontal="center" vertical="center"/>
    </xf>
    <xf numFmtId="0" fontId="9" fillId="0" borderId="2" xfId="2" applyFont="1" applyFill="1"/>
    <xf numFmtId="0" fontId="24" fillId="0" borderId="2" xfId="3" applyFont="1" applyFill="1" applyBorder="1"/>
    <xf numFmtId="0" fontId="24" fillId="6" borderId="2" xfId="3" applyFont="1" applyFill="1" applyBorder="1"/>
    <xf numFmtId="0" fontId="12" fillId="0" borderId="2" xfId="2" applyFont="1" applyFill="1"/>
    <xf numFmtId="0" fontId="9" fillId="0" borderId="33" xfId="2" applyFont="1" applyFill="1" applyBorder="1" applyAlignment="1">
      <alignment horizontal="center"/>
    </xf>
    <xf numFmtId="4" fontId="9" fillId="0" borderId="33" xfId="2" applyNumberFormat="1" applyFont="1" applyFill="1" applyBorder="1" applyAlignment="1">
      <alignment horizontal="center"/>
    </xf>
    <xf numFmtId="0" fontId="9" fillId="0" borderId="34" xfId="2" applyFont="1" applyBorder="1" applyAlignment="1">
      <alignment horizontal="center"/>
    </xf>
    <xf numFmtId="4" fontId="9" fillId="0" borderId="2" xfId="2" applyNumberFormat="1" applyFont="1" applyBorder="1" applyAlignment="1">
      <alignment horizontal="center"/>
    </xf>
    <xf numFmtId="164" fontId="37" fillId="0" borderId="17" xfId="6" applyNumberFormat="1" applyFont="1" applyFill="1" applyBorder="1" applyAlignment="1">
      <alignment horizontal="left" vertical="center" wrapText="1"/>
    </xf>
    <xf numFmtId="4" fontId="30" fillId="0" borderId="2" xfId="2" applyNumberFormat="1" applyFont="1" applyFill="1" applyBorder="1" applyAlignment="1">
      <alignment horizontal="center" vertical="center" wrapText="1"/>
    </xf>
    <xf numFmtId="0" fontId="34" fillId="0" borderId="2" xfId="1" applyFont="1" applyFill="1" applyBorder="1" applyAlignment="1">
      <alignment horizontal="left" vertical="top" wrapText="1"/>
    </xf>
    <xf numFmtId="3" fontId="34" fillId="8" borderId="17" xfId="1" applyNumberFormat="1" applyFont="1" applyFill="1" applyBorder="1" applyAlignment="1">
      <alignment horizontal="center" vertical="top" wrapText="1"/>
    </xf>
    <xf numFmtId="0" fontId="34" fillId="8" borderId="8" xfId="1" applyFont="1" applyFill="1" applyBorder="1" applyAlignment="1">
      <alignment horizontal="center" vertical="top" wrapText="1"/>
    </xf>
    <xf numFmtId="0" fontId="9" fillId="6" borderId="2" xfId="2" applyFont="1" applyFill="1" applyAlignment="1">
      <alignment vertical="center"/>
    </xf>
    <xf numFmtId="0" fontId="9" fillId="6" borderId="2" xfId="2" applyFont="1" applyFill="1"/>
    <xf numFmtId="0" fontId="9" fillId="0" borderId="2" xfId="2" applyFont="1" applyFill="1" applyAlignment="1">
      <alignment horizontal="center"/>
    </xf>
    <xf numFmtId="3" fontId="9" fillId="0" borderId="2" xfId="2" applyNumberFormat="1" applyFont="1" applyFill="1" applyAlignment="1">
      <alignment horizontal="center"/>
    </xf>
    <xf numFmtId="164" fontId="28" fillId="0" borderId="19" xfId="6" applyNumberFormat="1" applyFont="1" applyFill="1" applyBorder="1" applyAlignment="1">
      <alignment horizontal="left" vertical="center" wrapText="1"/>
    </xf>
    <xf numFmtId="3" fontId="34" fillId="0" borderId="2" xfId="1" applyNumberFormat="1" applyFont="1" applyBorder="1" applyAlignment="1">
      <alignment horizontal="left" vertical="top" wrapText="1"/>
    </xf>
    <xf numFmtId="0" fontId="30" fillId="0" borderId="2" xfId="1" applyFont="1"/>
    <xf numFmtId="0" fontId="5" fillId="0" borderId="2" xfId="2" applyFont="1" applyFill="1" applyAlignment="1">
      <alignment horizontal="center" vertical="center"/>
    </xf>
    <xf numFmtId="0" fontId="5" fillId="0" borderId="2" xfId="2" applyFont="1" applyFill="1" applyAlignment="1">
      <alignment horizontal="right" vertical="center"/>
    </xf>
    <xf numFmtId="3" fontId="5" fillId="0" borderId="2" xfId="2" applyNumberFormat="1" applyFont="1" applyFill="1" applyAlignment="1">
      <alignment horizontal="center" vertical="center"/>
    </xf>
    <xf numFmtId="0" fontId="21" fillId="0" borderId="17" xfId="2" applyFont="1" applyBorder="1" applyAlignment="1">
      <alignment vertical="center"/>
    </xf>
    <xf numFmtId="0" fontId="21" fillId="0" borderId="17" xfId="2" applyFont="1" applyBorder="1" applyAlignment="1">
      <alignment horizontal="center" vertical="center"/>
    </xf>
    <xf numFmtId="3" fontId="21" fillId="0" borderId="17" xfId="2" applyNumberFormat="1" applyFont="1" applyBorder="1" applyAlignment="1">
      <alignment horizontal="center" vertical="center"/>
    </xf>
    <xf numFmtId="3" fontId="34" fillId="0" borderId="2" xfId="1" applyNumberFormat="1" applyFont="1" applyFill="1" applyBorder="1" applyAlignment="1">
      <alignment horizontal="center" vertical="top" wrapText="1"/>
    </xf>
    <xf numFmtId="0" fontId="34" fillId="0" borderId="2" xfId="1" applyFont="1" applyFill="1" applyBorder="1" applyAlignment="1">
      <alignment horizontal="center" vertical="top" wrapText="1"/>
    </xf>
    <xf numFmtId="0" fontId="27" fillId="7" borderId="22" xfId="1" applyFont="1" applyFill="1" applyBorder="1" applyAlignment="1">
      <alignment horizontal="left" vertical="top" wrapText="1"/>
    </xf>
    <xf numFmtId="3" fontId="27" fillId="7" borderId="23" xfId="1" applyNumberFormat="1" applyFont="1" applyFill="1" applyBorder="1" applyAlignment="1">
      <alignment horizontal="center" vertical="top" wrapText="1"/>
    </xf>
    <xf numFmtId="0" fontId="27" fillId="0" borderId="2" xfId="1" applyFont="1" applyFill="1" applyBorder="1" applyAlignment="1">
      <alignment horizontal="left" vertical="top" wrapText="1"/>
    </xf>
    <xf numFmtId="3" fontId="27" fillId="0" borderId="2" xfId="1" applyNumberFormat="1" applyFont="1" applyFill="1" applyBorder="1" applyAlignment="1">
      <alignment horizontal="center" vertical="top" wrapText="1"/>
    </xf>
    <xf numFmtId="0" fontId="32" fillId="0" borderId="2" xfId="1" applyFont="1"/>
    <xf numFmtId="0" fontId="34" fillId="8" borderId="17" xfId="1" applyFont="1" applyFill="1" applyBorder="1" applyAlignment="1">
      <alignment horizontal="left" vertical="top" wrapText="1"/>
    </xf>
    <xf numFmtId="3" fontId="34" fillId="8" borderId="8" xfId="1" applyNumberFormat="1" applyFont="1" applyFill="1" applyBorder="1" applyAlignment="1">
      <alignment horizontal="center" vertical="top" wrapText="1"/>
    </xf>
    <xf numFmtId="0" fontId="24" fillId="0" borderId="2" xfId="3" applyFont="1"/>
    <xf numFmtId="0" fontId="26" fillId="0" borderId="2" xfId="3" applyFont="1" applyFill="1" applyAlignment="1">
      <alignment vertical="center"/>
    </xf>
    <xf numFmtId="3" fontId="30" fillId="0" borderId="2" xfId="4" applyNumberFormat="1" applyFont="1" applyFill="1" applyBorder="1" applyAlignment="1">
      <alignment horizontal="left" vertical="center"/>
    </xf>
    <xf numFmtId="0" fontId="38" fillId="0" borderId="2" xfId="3" applyFont="1" applyFill="1" applyBorder="1" applyAlignment="1">
      <alignment vertical="center"/>
    </xf>
    <xf numFmtId="0" fontId="38" fillId="6" borderId="2" xfId="3" applyFont="1" applyFill="1" applyBorder="1" applyAlignment="1">
      <alignment vertical="center"/>
    </xf>
    <xf numFmtId="0" fontId="20" fillId="0" borderId="2" xfId="1" applyFont="1" applyBorder="1" applyAlignment="1">
      <alignment horizontal="center" vertical="center" wrapText="1"/>
    </xf>
    <xf numFmtId="0" fontId="15" fillId="0" borderId="33" xfId="1" applyFont="1" applyFill="1" applyBorder="1" applyAlignment="1">
      <alignment horizontal="center" vertical="center" wrapText="1"/>
    </xf>
    <xf numFmtId="0" fontId="9" fillId="0" borderId="18" xfId="2" applyFont="1" applyBorder="1" applyAlignment="1">
      <alignment horizontal="center" vertical="center"/>
    </xf>
    <xf numFmtId="3" fontId="30" fillId="0" borderId="17" xfId="3" applyNumberFormat="1" applyFont="1" applyBorder="1" applyAlignment="1">
      <alignment horizontal="center" vertical="center"/>
    </xf>
    <xf numFmtId="0" fontId="30" fillId="0" borderId="26" xfId="2" applyFont="1" applyBorder="1" applyAlignment="1">
      <alignment vertical="center" wrapText="1"/>
    </xf>
    <xf numFmtId="3" fontId="30" fillId="0" borderId="30" xfId="3" applyNumberFormat="1" applyFont="1" applyBorder="1" applyAlignment="1">
      <alignment horizontal="center" vertical="center"/>
    </xf>
    <xf numFmtId="0" fontId="34" fillId="8" borderId="17" xfId="1" applyFont="1" applyFill="1" applyBorder="1" applyAlignment="1">
      <alignment horizontal="center" vertical="center" wrapText="1"/>
    </xf>
    <xf numFmtId="3" fontId="9" fillId="0" borderId="2" xfId="2" applyNumberFormat="1" applyFont="1" applyFill="1" applyAlignment="1">
      <alignment horizontal="center" vertical="center"/>
    </xf>
    <xf numFmtId="0" fontId="30" fillId="0" borderId="26" xfId="2" applyFont="1" applyBorder="1" applyAlignment="1">
      <alignment vertical="center"/>
    </xf>
    <xf numFmtId="3" fontId="30" fillId="0" borderId="17" xfId="3" applyNumberFormat="1" applyFont="1" applyBorder="1" applyAlignment="1">
      <alignment horizontal="left" vertical="center"/>
    </xf>
    <xf numFmtId="3" fontId="32" fillId="0" borderId="17" xfId="3" applyNumberFormat="1" applyFont="1" applyBorder="1" applyAlignment="1">
      <alignment horizontal="center" vertical="center"/>
    </xf>
    <xf numFmtId="3" fontId="28" fillId="0" borderId="2" xfId="3" applyNumberFormat="1" applyFont="1" applyAlignment="1">
      <alignment vertical="center"/>
    </xf>
    <xf numFmtId="3" fontId="31" fillId="0" borderId="2" xfId="3" applyNumberFormat="1" applyFont="1" applyFill="1" applyAlignment="1">
      <alignment horizontal="left" vertical="center"/>
    </xf>
    <xf numFmtId="0" fontId="9" fillId="0" borderId="35" xfId="2" applyFont="1" applyBorder="1" applyAlignment="1">
      <alignment horizontal="center"/>
    </xf>
    <xf numFmtId="4" fontId="9" fillId="0" borderId="35" xfId="2" applyNumberFormat="1" applyFont="1" applyBorder="1" applyAlignment="1">
      <alignment horizontal="center"/>
    </xf>
    <xf numFmtId="3" fontId="30" fillId="0" borderId="17" xfId="3" applyNumberFormat="1" applyFont="1" applyFill="1" applyBorder="1" applyAlignment="1">
      <alignment horizontal="left" vertical="center"/>
    </xf>
    <xf numFmtId="0" fontId="34" fillId="8" borderId="21" xfId="1" applyFont="1" applyFill="1" applyBorder="1" applyAlignment="1">
      <alignment horizontal="center" vertical="top" wrapText="1"/>
    </xf>
    <xf numFmtId="0" fontId="34" fillId="8" borderId="17" xfId="1" applyFont="1" applyFill="1" applyBorder="1" applyAlignment="1">
      <alignment horizontal="center" vertical="top" wrapText="1"/>
    </xf>
    <xf numFmtId="0" fontId="27" fillId="7" borderId="36" xfId="1" applyFont="1" applyFill="1" applyBorder="1" applyAlignment="1">
      <alignment horizontal="left" vertical="top" wrapText="1"/>
    </xf>
    <xf numFmtId="3" fontId="27" fillId="7" borderId="22" xfId="1" applyNumberFormat="1" applyFont="1" applyFill="1" applyBorder="1" applyAlignment="1">
      <alignment horizontal="center" vertical="top" wrapText="1"/>
    </xf>
    <xf numFmtId="3" fontId="32" fillId="0" borderId="17" xfId="3" applyNumberFormat="1" applyFont="1" applyFill="1" applyBorder="1" applyAlignment="1">
      <alignment horizontal="center" vertical="center"/>
    </xf>
    <xf numFmtId="0" fontId="30" fillId="0" borderId="17" xfId="2" applyFont="1" applyFill="1" applyBorder="1" applyAlignment="1">
      <alignment vertical="center" wrapText="1"/>
    </xf>
    <xf numFmtId="0" fontId="39" fillId="0" borderId="2" xfId="3" applyFont="1" applyFill="1" applyAlignment="1">
      <alignment vertical="center"/>
    </xf>
    <xf numFmtId="0" fontId="38" fillId="0" borderId="2" xfId="3" applyFont="1" applyFill="1" applyBorder="1"/>
    <xf numFmtId="0" fontId="38" fillId="6" borderId="2" xfId="3" applyFont="1" applyFill="1" applyBorder="1"/>
    <xf numFmtId="0" fontId="15" fillId="0" borderId="33" xfId="1" applyFont="1" applyFill="1" applyBorder="1" applyAlignment="1">
      <alignment horizontal="center" vertical="top" wrapText="1"/>
    </xf>
    <xf numFmtId="0" fontId="21" fillId="0" borderId="17" xfId="2" applyFont="1" applyBorder="1" applyAlignment="1">
      <alignment vertical="center" wrapText="1"/>
    </xf>
    <xf numFmtId="0" fontId="21" fillId="0" borderId="17" xfId="2" applyFont="1" applyBorder="1" applyAlignment="1">
      <alignment horizontal="center" vertical="center" wrapText="1"/>
    </xf>
    <xf numFmtId="3" fontId="21" fillId="0" borderId="17" xfId="3" applyNumberFormat="1" applyFont="1" applyFill="1" applyBorder="1" applyAlignment="1">
      <alignment horizontal="center" vertical="center"/>
    </xf>
    <xf numFmtId="0" fontId="21" fillId="0" borderId="2" xfId="2" applyFont="1" applyFill="1" applyBorder="1" applyAlignment="1">
      <alignment vertical="center" wrapText="1"/>
    </xf>
    <xf numFmtId="0" fontId="21" fillId="6" borderId="2" xfId="2" applyFont="1" applyFill="1" applyBorder="1" applyAlignment="1">
      <alignment vertical="center" wrapText="1"/>
    </xf>
    <xf numFmtId="0" fontId="34" fillId="8" borderId="19" xfId="1" applyFont="1" applyFill="1" applyBorder="1" applyAlignment="1">
      <alignment horizontal="left" vertical="top" wrapText="1"/>
    </xf>
    <xf numFmtId="3" fontId="34" fillId="8" borderId="21" xfId="1" applyNumberFormat="1" applyFont="1" applyFill="1" applyBorder="1" applyAlignment="1">
      <alignment horizontal="center" vertical="top" wrapText="1"/>
    </xf>
    <xf numFmtId="0" fontId="27" fillId="7" borderId="17" xfId="1" applyFont="1" applyFill="1" applyBorder="1" applyAlignment="1">
      <alignment horizontal="center" vertical="top" wrapText="1"/>
    </xf>
    <xf numFmtId="3" fontId="21" fillId="0" borderId="17" xfId="4" applyNumberFormat="1" applyFont="1" applyFill="1" applyBorder="1" applyAlignment="1">
      <alignment horizontal="left" vertical="center"/>
    </xf>
    <xf numFmtId="3" fontId="17" fillId="0" borderId="17" xfId="3" applyNumberFormat="1" applyFont="1" applyBorder="1" applyAlignment="1">
      <alignment horizontal="center" vertical="center"/>
    </xf>
    <xf numFmtId="3" fontId="17" fillId="0" borderId="17" xfId="4" applyNumberFormat="1" applyFont="1" applyFill="1" applyBorder="1" applyAlignment="1">
      <alignment horizontal="center" vertical="center"/>
    </xf>
    <xf numFmtId="3" fontId="21" fillId="0" borderId="17" xfId="3" applyNumberFormat="1" applyFont="1" applyBorder="1" applyAlignment="1">
      <alignment horizontal="center" vertical="center"/>
    </xf>
    <xf numFmtId="3" fontId="37" fillId="0" borderId="2" xfId="3" applyNumberFormat="1" applyFont="1"/>
    <xf numFmtId="0" fontId="25" fillId="0" borderId="2" xfId="3" applyFont="1" applyFill="1" applyBorder="1" applyAlignment="1">
      <alignment vertical="center"/>
    </xf>
    <xf numFmtId="0" fontId="25" fillId="6" borderId="2" xfId="3" applyFont="1" applyFill="1" applyBorder="1" applyAlignment="1">
      <alignment vertical="center"/>
    </xf>
    <xf numFmtId="0" fontId="9" fillId="0" borderId="35" xfId="2" applyFont="1" applyBorder="1" applyAlignment="1">
      <alignment horizontal="center" vertical="center"/>
    </xf>
    <xf numFmtId="4" fontId="9" fillId="0" borderId="35" xfId="2" applyNumberFormat="1" applyFont="1" applyBorder="1" applyAlignment="1">
      <alignment horizontal="center" vertical="center"/>
    </xf>
    <xf numFmtId="0" fontId="34" fillId="0" borderId="10" xfId="1" applyFont="1" applyFill="1" applyBorder="1" applyAlignment="1">
      <alignment horizontal="left" vertical="center" wrapText="1"/>
    </xf>
    <xf numFmtId="0" fontId="31" fillId="0" borderId="2" xfId="2" applyFont="1" applyFill="1" applyBorder="1" applyAlignment="1">
      <alignment vertical="center" wrapText="1"/>
    </xf>
    <xf numFmtId="0" fontId="31" fillId="6" borderId="2" xfId="2" applyFont="1" applyFill="1" applyBorder="1" applyAlignment="1">
      <alignment vertical="center" wrapText="1"/>
    </xf>
    <xf numFmtId="3" fontId="34" fillId="8" borderId="19" xfId="1" applyNumberFormat="1" applyFont="1" applyFill="1" applyBorder="1" applyAlignment="1">
      <alignment horizontal="center" vertical="center" wrapText="1"/>
    </xf>
    <xf numFmtId="0" fontId="34" fillId="0" borderId="9" xfId="1" applyFont="1" applyFill="1" applyBorder="1" applyAlignment="1">
      <alignment horizontal="left" vertical="center" wrapText="1"/>
    </xf>
    <xf numFmtId="3" fontId="40" fillId="0" borderId="2" xfId="4" applyNumberFormat="1" applyFont="1" applyFill="1" applyAlignment="1">
      <alignment horizontal="left" vertical="center"/>
    </xf>
    <xf numFmtId="3" fontId="40" fillId="0" borderId="2" xfId="4" applyNumberFormat="1" applyFont="1" applyFill="1" applyAlignment="1">
      <alignment horizontal="center" vertical="center"/>
    </xf>
    <xf numFmtId="3" fontId="40" fillId="0" borderId="2" xfId="3" applyNumberFormat="1" applyFont="1" applyFill="1" applyAlignment="1">
      <alignment horizontal="center" vertical="center"/>
    </xf>
    <xf numFmtId="0" fontId="26" fillId="0" borderId="2" xfId="2" applyFont="1" applyFill="1"/>
    <xf numFmtId="0" fontId="18" fillId="0" borderId="2" xfId="2" applyFont="1" applyFill="1"/>
    <xf numFmtId="0" fontId="26" fillId="0" borderId="2" xfId="2" applyFont="1" applyFill="1" applyAlignment="1">
      <alignment horizontal="center"/>
    </xf>
    <xf numFmtId="4" fontId="26" fillId="0" borderId="2" xfId="2" applyNumberFormat="1" applyFont="1" applyFill="1" applyAlignment="1">
      <alignment horizontal="center"/>
    </xf>
    <xf numFmtId="0" fontId="26" fillId="0" borderId="2" xfId="2" applyFont="1" applyBorder="1" applyAlignment="1">
      <alignment horizontal="center"/>
    </xf>
    <xf numFmtId="4" fontId="26" fillId="0" borderId="2" xfId="2" applyNumberFormat="1" applyFont="1" applyBorder="1" applyAlignment="1">
      <alignment horizontal="center"/>
    </xf>
    <xf numFmtId="0" fontId="26" fillId="6" borderId="2" xfId="2" applyFont="1" applyFill="1" applyAlignment="1">
      <alignment vertical="center"/>
    </xf>
    <xf numFmtId="0" fontId="26" fillId="6" borderId="2" xfId="2" applyFont="1" applyFill="1"/>
    <xf numFmtId="3" fontId="26" fillId="0" borderId="2" xfId="2" applyNumberFormat="1" applyFont="1" applyFill="1" applyAlignment="1">
      <alignment horizontal="center"/>
    </xf>
    <xf numFmtId="0" fontId="30" fillId="0" borderId="17" xfId="2" applyFont="1" applyFill="1" applyBorder="1" applyAlignment="1">
      <alignment horizontal="center" vertical="center" wrapText="1"/>
    </xf>
    <xf numFmtId="0" fontId="41" fillId="0" borderId="2" xfId="2" applyFont="1" applyFill="1" applyAlignment="1">
      <alignment horizontal="center" vertical="center"/>
    </xf>
    <xf numFmtId="0" fontId="41" fillId="0" borderId="2" xfId="2" applyFont="1" applyFill="1" applyAlignment="1">
      <alignment horizontal="right" vertical="center"/>
    </xf>
    <xf numFmtId="3" fontId="41" fillId="0" borderId="2" xfId="2" applyNumberFormat="1" applyFont="1" applyFill="1" applyAlignment="1">
      <alignment horizontal="center" vertical="center"/>
    </xf>
    <xf numFmtId="3" fontId="34" fillId="8" borderId="19" xfId="1" applyNumberFormat="1" applyFont="1" applyFill="1" applyBorder="1" applyAlignment="1">
      <alignment horizontal="center" vertical="top" wrapText="1"/>
    </xf>
    <xf numFmtId="0" fontId="25" fillId="0" borderId="2" xfId="3" applyFont="1"/>
    <xf numFmtId="0" fontId="42" fillId="0" borderId="2" xfId="3" applyFont="1" applyAlignment="1">
      <alignment vertical="center"/>
    </xf>
    <xf numFmtId="0" fontId="27" fillId="7" borderId="38" xfId="1" applyFont="1" applyFill="1" applyBorder="1" applyAlignment="1">
      <alignment horizontal="center" vertical="center" wrapText="1"/>
    </xf>
    <xf numFmtId="0" fontId="43" fillId="0" borderId="17" xfId="3" applyFont="1" applyFill="1" applyBorder="1" applyAlignment="1">
      <alignment horizontal="center" vertical="center"/>
    </xf>
    <xf numFmtId="0" fontId="43" fillId="0" borderId="26" xfId="3" applyFont="1" applyFill="1" applyBorder="1" applyAlignment="1">
      <alignment horizontal="center" vertical="center"/>
    </xf>
    <xf numFmtId="0" fontId="28" fillId="0" borderId="2" xfId="3" applyFont="1" applyFill="1" applyAlignment="1">
      <alignment vertical="center"/>
    </xf>
    <xf numFmtId="0" fontId="44" fillId="0" borderId="2" xfId="2" applyFont="1" applyFill="1" applyAlignment="1">
      <alignment vertical="center"/>
    </xf>
    <xf numFmtId="0" fontId="23" fillId="0" borderId="2" xfId="3" applyFont="1" applyFill="1" applyBorder="1" applyAlignment="1">
      <alignment vertical="center"/>
    </xf>
    <xf numFmtId="0" fontId="23" fillId="6" borderId="2" xfId="3" applyFont="1" applyFill="1" applyBorder="1" applyAlignment="1">
      <alignment vertical="center"/>
    </xf>
    <xf numFmtId="0" fontId="44" fillId="0" borderId="2" xfId="2" applyFont="1" applyFill="1" applyAlignment="1">
      <alignment horizontal="center" vertical="center"/>
    </xf>
    <xf numFmtId="4" fontId="44" fillId="0" borderId="2" xfId="2" applyNumberFormat="1" applyFont="1" applyFill="1" applyAlignment="1">
      <alignment horizontal="center" vertical="center"/>
    </xf>
    <xf numFmtId="0" fontId="45" fillId="0" borderId="35" xfId="2" applyFont="1" applyBorder="1" applyAlignment="1">
      <alignment horizontal="center" vertical="center"/>
    </xf>
    <xf numFmtId="4" fontId="45" fillId="0" borderId="35" xfId="2" applyNumberFormat="1" applyFont="1" applyBorder="1" applyAlignment="1">
      <alignment horizontal="center" vertical="center"/>
    </xf>
    <xf numFmtId="0" fontId="34" fillId="8" borderId="30" xfId="1" applyFont="1" applyFill="1" applyBorder="1" applyAlignment="1">
      <alignment horizontal="center" vertical="center" wrapText="1"/>
    </xf>
    <xf numFmtId="0" fontId="45" fillId="6" borderId="2" xfId="2" applyFont="1" applyFill="1" applyAlignment="1">
      <alignment vertical="center"/>
    </xf>
    <xf numFmtId="0" fontId="45" fillId="0" borderId="2" xfId="2" applyFont="1" applyFill="1" applyAlignment="1">
      <alignment horizontal="center" vertical="center"/>
    </xf>
    <xf numFmtId="3" fontId="45" fillId="0" borderId="2" xfId="2" applyNumberFormat="1" applyFont="1" applyFill="1" applyAlignment="1">
      <alignment horizontal="center" vertical="center"/>
    </xf>
    <xf numFmtId="0" fontId="30" fillId="0" borderId="40" xfId="2" applyFont="1" applyBorder="1" applyAlignment="1">
      <alignment vertical="center" wrapText="1"/>
    </xf>
    <xf numFmtId="0" fontId="46" fillId="0" borderId="2" xfId="2" applyFont="1" applyFill="1" applyAlignment="1">
      <alignment horizontal="center" vertical="center"/>
    </xf>
    <xf numFmtId="0" fontId="46" fillId="0" borderId="2" xfId="2" applyFont="1" applyFill="1" applyAlignment="1">
      <alignment horizontal="right" vertical="center"/>
    </xf>
    <xf numFmtId="3" fontId="46" fillId="0" borderId="2" xfId="2" applyNumberFormat="1" applyFont="1" applyFill="1" applyAlignment="1">
      <alignment horizontal="center" vertical="center"/>
    </xf>
    <xf numFmtId="0" fontId="23" fillId="0" borderId="2" xfId="3" applyFont="1" applyAlignment="1">
      <alignment vertical="center"/>
    </xf>
    <xf numFmtId="0" fontId="47" fillId="0" borderId="2" xfId="2" applyFont="1" applyFill="1" applyAlignment="1">
      <alignment vertical="center"/>
    </xf>
    <xf numFmtId="0" fontId="10" fillId="0" borderId="2" xfId="2" applyFont="1" applyFill="1" applyAlignment="1">
      <alignment vertical="center"/>
    </xf>
    <xf numFmtId="0" fontId="39" fillId="0" borderId="2" xfId="2" applyFont="1" applyFill="1" applyAlignment="1">
      <alignment vertical="center"/>
    </xf>
    <xf numFmtId="0" fontId="39" fillId="0" borderId="2" xfId="2" applyFont="1" applyFill="1" applyAlignment="1">
      <alignment horizontal="center" vertical="center"/>
    </xf>
    <xf numFmtId="4" fontId="39" fillId="0" borderId="2" xfId="2" applyNumberFormat="1" applyFont="1" applyFill="1" applyAlignment="1">
      <alignment horizontal="center" vertical="center"/>
    </xf>
    <xf numFmtId="0" fontId="39" fillId="6" borderId="2" xfId="2" applyFont="1" applyFill="1" applyAlignment="1">
      <alignment vertical="center"/>
    </xf>
    <xf numFmtId="3" fontId="39" fillId="0" borderId="2" xfId="2" applyNumberFormat="1" applyFont="1" applyFill="1" applyAlignment="1">
      <alignment horizontal="center" vertical="center"/>
    </xf>
    <xf numFmtId="0" fontId="21" fillId="0" borderId="17" xfId="2" applyFont="1" applyFill="1" applyBorder="1" applyAlignment="1">
      <alignment vertical="center" wrapText="1"/>
    </xf>
    <xf numFmtId="0" fontId="17" fillId="0" borderId="17" xfId="2" applyFont="1" applyBorder="1" applyAlignment="1">
      <alignment horizontal="center" vertical="center" wrapText="1"/>
    </xf>
    <xf numFmtId="3" fontId="37" fillId="0" borderId="17" xfId="3" applyNumberFormat="1" applyFont="1" applyFill="1" applyBorder="1" applyAlignment="1">
      <alignment horizontal="center" vertical="center"/>
    </xf>
    <xf numFmtId="0" fontId="21" fillId="0" borderId="17" xfId="2" applyFont="1" applyFill="1" applyBorder="1" applyAlignment="1">
      <alignment horizontal="center" vertical="center" wrapText="1"/>
    </xf>
    <xf numFmtId="0" fontId="21" fillId="0" borderId="24" xfId="2" applyFont="1" applyFill="1" applyBorder="1" applyAlignment="1">
      <alignment vertical="center" wrapText="1"/>
    </xf>
    <xf numFmtId="0" fontId="21" fillId="0" borderId="24" xfId="2" applyFont="1" applyBorder="1" applyAlignment="1">
      <alignment vertical="center" wrapText="1"/>
    </xf>
    <xf numFmtId="0" fontId="17" fillId="0" borderId="27" xfId="2" applyFont="1" applyFill="1" applyBorder="1" applyAlignment="1">
      <alignment vertical="center" wrapText="1"/>
    </xf>
    <xf numFmtId="0" fontId="37" fillId="0" borderId="27" xfId="2" applyFont="1" applyBorder="1" applyAlignment="1">
      <alignment vertical="center" wrapText="1"/>
    </xf>
    <xf numFmtId="0" fontId="37" fillId="0" borderId="30" xfId="2" applyFont="1" applyBorder="1" applyAlignment="1">
      <alignment horizontal="center" vertical="center" wrapText="1"/>
    </xf>
    <xf numFmtId="3" fontId="34" fillId="8" borderId="41" xfId="1" applyNumberFormat="1" applyFont="1" applyFill="1" applyBorder="1" applyAlignment="1">
      <alignment horizontal="center" vertical="center" wrapText="1"/>
    </xf>
    <xf numFmtId="3" fontId="34" fillId="0" borderId="2" xfId="1" applyNumberFormat="1" applyFont="1" applyFill="1" applyBorder="1" applyAlignment="1">
      <alignment horizontal="center" vertical="center" wrapText="1"/>
    </xf>
    <xf numFmtId="0" fontId="34" fillId="0" borderId="2" xfId="1" applyFont="1" applyFill="1" applyBorder="1" applyAlignment="1">
      <alignment horizontal="center" vertical="center" wrapText="1"/>
    </xf>
    <xf numFmtId="3" fontId="34" fillId="0" borderId="2" xfId="1" applyNumberFormat="1" applyFont="1" applyFill="1" applyBorder="1" applyAlignment="1">
      <alignment horizontal="left" vertical="center" wrapText="1"/>
    </xf>
    <xf numFmtId="0" fontId="30" fillId="0" borderId="2" xfId="1" applyFont="1" applyFill="1" applyAlignment="1">
      <alignment vertical="center"/>
    </xf>
    <xf numFmtId="0" fontId="19" fillId="0" borderId="2" xfId="2" applyFont="1" applyFill="1" applyAlignment="1">
      <alignment horizontal="center" vertical="center"/>
    </xf>
    <xf numFmtId="0" fontId="19" fillId="0" borderId="2" xfId="2" applyFont="1" applyFill="1" applyAlignment="1">
      <alignment horizontal="right" vertical="center"/>
    </xf>
    <xf numFmtId="3" fontId="19" fillId="0" borderId="2" xfId="2" applyNumberFormat="1" applyFont="1" applyFill="1" applyAlignment="1">
      <alignment horizontal="center" vertical="center"/>
    </xf>
    <xf numFmtId="3" fontId="20" fillId="0" borderId="2" xfId="4" applyNumberFormat="1" applyFont="1" applyFill="1" applyAlignment="1">
      <alignment horizontal="left" vertical="center"/>
    </xf>
    <xf numFmtId="3" fontId="20" fillId="0" borderId="2" xfId="4" applyNumberFormat="1" applyFont="1" applyFill="1" applyAlignment="1">
      <alignment horizontal="center" vertical="center"/>
    </xf>
    <xf numFmtId="3" fontId="20" fillId="0" borderId="2" xfId="3" applyNumberFormat="1" applyFont="1" applyFill="1" applyAlignment="1">
      <alignment horizontal="center" vertical="center"/>
    </xf>
    <xf numFmtId="0" fontId="10" fillId="0" borderId="2" xfId="3" applyFont="1" applyFill="1" applyAlignment="1">
      <alignment vertical="center"/>
    </xf>
    <xf numFmtId="0" fontId="49" fillId="0" borderId="2" xfId="6" applyFont="1" applyAlignment="1">
      <alignment vertical="center"/>
    </xf>
    <xf numFmtId="0" fontId="50" fillId="0" borderId="2" xfId="6" applyFont="1" applyAlignment="1">
      <alignment vertical="center"/>
    </xf>
    <xf numFmtId="0" fontId="43" fillId="0" borderId="17" xfId="3" applyFont="1" applyBorder="1" applyAlignment="1">
      <alignment horizontal="center" vertical="center"/>
    </xf>
    <xf numFmtId="0" fontId="9" fillId="0" borderId="2" xfId="2" applyFont="1" applyAlignment="1">
      <alignment vertical="center"/>
    </xf>
    <xf numFmtId="0" fontId="24" fillId="6" borderId="2" xfId="3" applyFont="1" applyFill="1" applyAlignment="1">
      <alignment vertical="center"/>
    </xf>
    <xf numFmtId="0" fontId="25" fillId="0" borderId="2" xfId="3" applyFont="1" applyAlignment="1">
      <alignment vertical="center"/>
    </xf>
    <xf numFmtId="0" fontId="25" fillId="6" borderId="2" xfId="3" applyFont="1" applyFill="1" applyAlignment="1">
      <alignment vertical="center"/>
    </xf>
    <xf numFmtId="0" fontId="40" fillId="0" borderId="2" xfId="1" applyFont="1" applyBorder="1" applyAlignment="1">
      <alignment horizontal="center" vertical="center" wrapText="1"/>
    </xf>
    <xf numFmtId="0" fontId="12" fillId="0" borderId="2" xfId="2" applyFont="1" applyAlignment="1">
      <alignment vertical="center"/>
    </xf>
    <xf numFmtId="0" fontId="9" fillId="0" borderId="33" xfId="2" applyFont="1" applyBorder="1" applyAlignment="1">
      <alignment horizontal="center" vertical="center"/>
    </xf>
    <xf numFmtId="4" fontId="9" fillId="0" borderId="33" xfId="2" applyNumberFormat="1" applyFont="1" applyBorder="1" applyAlignment="1">
      <alignment horizontal="center" vertical="center"/>
    </xf>
    <xf numFmtId="0" fontId="30" fillId="0" borderId="2" xfId="2" applyFont="1" applyAlignment="1">
      <alignment vertical="center" wrapText="1"/>
    </xf>
    <xf numFmtId="0" fontId="30" fillId="6" borderId="2" xfId="2" applyFont="1" applyFill="1" applyAlignment="1">
      <alignment vertical="center" wrapText="1"/>
    </xf>
    <xf numFmtId="0" fontId="9" fillId="0" borderId="2" xfId="2" applyFont="1" applyAlignment="1">
      <alignment horizontal="center" vertical="center"/>
    </xf>
    <xf numFmtId="3" fontId="9" fillId="0" borderId="2" xfId="2" applyNumberFormat="1" applyFont="1" applyAlignment="1">
      <alignment horizontal="center" vertical="center"/>
    </xf>
    <xf numFmtId="0" fontId="5" fillId="0" borderId="2" xfId="2" applyFont="1" applyAlignment="1">
      <alignment horizontal="center" vertical="center"/>
    </xf>
    <xf numFmtId="0" fontId="5" fillId="0" borderId="2" xfId="2" applyFont="1" applyAlignment="1">
      <alignment horizontal="right" vertical="center"/>
    </xf>
    <xf numFmtId="3" fontId="5" fillId="0" borderId="2" xfId="2" applyNumberFormat="1" applyFont="1" applyAlignment="1">
      <alignment horizontal="center" vertical="center"/>
    </xf>
    <xf numFmtId="0" fontId="30" fillId="0" borderId="17" xfId="2" applyFont="1" applyBorder="1" applyAlignment="1">
      <alignment horizontal="left" vertical="center" wrapText="1"/>
    </xf>
    <xf numFmtId="0" fontId="28" fillId="6" borderId="2" xfId="3" applyFont="1" applyFill="1" applyAlignment="1">
      <alignment vertical="center"/>
    </xf>
    <xf numFmtId="0" fontId="30" fillId="0" borderId="17" xfId="2" applyFont="1" applyBorder="1" applyAlignment="1">
      <alignment horizontal="left" vertical="center"/>
    </xf>
    <xf numFmtId="0" fontId="34" fillId="8" borderId="19" xfId="1" applyFont="1" applyFill="1" applyBorder="1" applyAlignment="1">
      <alignment horizontal="left" vertical="center" wrapText="1"/>
    </xf>
    <xf numFmtId="3" fontId="34" fillId="8" borderId="21" xfId="1" applyNumberFormat="1" applyFont="1" applyFill="1" applyBorder="1" applyAlignment="1">
      <alignment horizontal="center" vertical="center" wrapText="1"/>
    </xf>
    <xf numFmtId="3" fontId="25" fillId="0" borderId="2" xfId="3" applyNumberFormat="1" applyFont="1" applyAlignment="1">
      <alignment vertical="center"/>
    </xf>
    <xf numFmtId="0" fontId="9" fillId="0" borderId="2" xfId="3" applyFont="1" applyAlignment="1">
      <alignment vertical="center"/>
    </xf>
    <xf numFmtId="3" fontId="24" fillId="0" borderId="2" xfId="3" applyNumberFormat="1" applyFont="1" applyAlignment="1">
      <alignment vertical="center"/>
    </xf>
    <xf numFmtId="0" fontId="18" fillId="0" borderId="2" xfId="3" applyFont="1" applyAlignment="1">
      <alignment vertical="center"/>
    </xf>
    <xf numFmtId="0" fontId="26" fillId="0" borderId="2" xfId="3" applyFont="1" applyAlignment="1">
      <alignment vertical="center"/>
    </xf>
    <xf numFmtId="0" fontId="9" fillId="0" borderId="2" xfId="2" applyFont="1"/>
    <xf numFmtId="0" fontId="9" fillId="0" borderId="2" xfId="1" applyFont="1"/>
    <xf numFmtId="0" fontId="26" fillId="0" borderId="2" xfId="1" applyFont="1"/>
    <xf numFmtId="0" fontId="12" fillId="0" borderId="2" xfId="2" applyFont="1"/>
    <xf numFmtId="0" fontId="9" fillId="0" borderId="2" xfId="2" applyFont="1" applyAlignment="1">
      <alignment horizontal="center"/>
    </xf>
    <xf numFmtId="4" fontId="9" fillId="0" borderId="2" xfId="2" applyNumberFormat="1" applyFont="1" applyAlignment="1">
      <alignment horizontal="center"/>
    </xf>
    <xf numFmtId="0" fontId="30" fillId="0" borderId="32" xfId="2" applyFont="1" applyBorder="1" applyAlignment="1">
      <alignment vertical="center" wrapText="1"/>
    </xf>
    <xf numFmtId="3" fontId="34" fillId="8" borderId="27" xfId="1" applyNumberFormat="1" applyFont="1" applyFill="1" applyBorder="1" applyAlignment="1">
      <alignment horizontal="center" vertical="top" wrapText="1"/>
    </xf>
    <xf numFmtId="3" fontId="9" fillId="0" borderId="2" xfId="2" applyNumberFormat="1" applyFont="1" applyAlignment="1">
      <alignment horizontal="center"/>
    </xf>
    <xf numFmtId="0" fontId="39" fillId="0" borderId="2" xfId="2" applyFont="1" applyFill="1" applyAlignment="1">
      <alignment horizontal="center"/>
    </xf>
    <xf numFmtId="3" fontId="39" fillId="0" borderId="2" xfId="2" applyNumberFormat="1" applyFont="1" applyFill="1" applyAlignment="1">
      <alignment horizontal="center"/>
    </xf>
    <xf numFmtId="0" fontId="30" fillId="0" borderId="32" xfId="2" applyFont="1" applyBorder="1" applyAlignment="1">
      <alignment vertical="center"/>
    </xf>
    <xf numFmtId="0" fontId="26" fillId="0" borderId="2" xfId="1" applyFont="1" applyAlignment="1">
      <alignment vertical="center"/>
    </xf>
    <xf numFmtId="0" fontId="12" fillId="0" borderId="2" xfId="3" applyFont="1" applyAlignment="1">
      <alignment vertical="center"/>
    </xf>
    <xf numFmtId="3" fontId="30" fillId="0" borderId="17" xfId="4" applyNumberFormat="1" applyFont="1" applyBorder="1" applyAlignment="1">
      <alignment horizontal="left" vertical="center"/>
    </xf>
    <xf numFmtId="3" fontId="32" fillId="0" borderId="17" xfId="4" applyNumberFormat="1" applyFont="1" applyBorder="1" applyAlignment="1">
      <alignment horizontal="center" vertical="center"/>
    </xf>
    <xf numFmtId="3" fontId="30" fillId="0" borderId="17" xfId="4" applyNumberFormat="1" applyFont="1" applyBorder="1" applyAlignment="1">
      <alignment horizontal="center" vertical="center"/>
    </xf>
    <xf numFmtId="0" fontId="28" fillId="0" borderId="2" xfId="1" applyFont="1" applyAlignment="1">
      <alignment vertical="center"/>
    </xf>
    <xf numFmtId="3" fontId="31" fillId="0" borderId="2" xfId="4" applyNumberFormat="1" applyFont="1" applyBorder="1" applyAlignment="1">
      <alignment horizontal="left" vertical="center"/>
    </xf>
    <xf numFmtId="3" fontId="31" fillId="0" borderId="2" xfId="3" applyNumberFormat="1" applyFont="1" applyBorder="1" applyAlignment="1">
      <alignment horizontal="center" vertical="center"/>
    </xf>
    <xf numFmtId="3" fontId="9" fillId="0" borderId="2" xfId="4" applyNumberFormat="1" applyFont="1" applyBorder="1" applyAlignment="1">
      <alignment horizontal="center" vertical="center"/>
    </xf>
    <xf numFmtId="3" fontId="31" fillId="0" borderId="2" xfId="4" applyNumberFormat="1" applyFont="1" applyBorder="1" applyAlignment="1">
      <alignment horizontal="center" vertical="center"/>
    </xf>
    <xf numFmtId="0" fontId="24" fillId="0" borderId="2" xfId="1" applyFont="1" applyAlignment="1">
      <alignment vertical="center"/>
    </xf>
    <xf numFmtId="4" fontId="9" fillId="0" borderId="2" xfId="2" applyNumberFormat="1" applyFont="1" applyAlignment="1">
      <alignment horizontal="center" vertical="center"/>
    </xf>
    <xf numFmtId="0" fontId="31" fillId="0" borderId="2" xfId="2" applyFont="1" applyAlignment="1">
      <alignment vertical="center" wrapText="1"/>
    </xf>
    <xf numFmtId="0" fontId="31" fillId="6" borderId="2" xfId="2" applyFont="1" applyFill="1" applyAlignment="1">
      <alignment vertical="center" wrapText="1"/>
    </xf>
    <xf numFmtId="3" fontId="30" fillId="0" borderId="30" xfId="2" applyNumberFormat="1" applyFont="1" applyBorder="1" applyAlignment="1">
      <alignment horizontal="center" vertical="center"/>
    </xf>
    <xf numFmtId="3" fontId="31" fillId="0" borderId="2" xfId="4" applyNumberFormat="1" applyFont="1" applyAlignment="1">
      <alignment horizontal="left" vertical="center"/>
    </xf>
    <xf numFmtId="3" fontId="31" fillId="0" borderId="2" xfId="4" applyNumberFormat="1" applyFont="1" applyAlignment="1">
      <alignment horizontal="center" vertical="center"/>
    </xf>
    <xf numFmtId="3" fontId="31" fillId="0" borderId="2" xfId="3" applyNumberFormat="1" applyFont="1" applyAlignment="1">
      <alignment horizontal="center" vertical="center"/>
    </xf>
    <xf numFmtId="0" fontId="28" fillId="0" borderId="17" xfId="1" applyFont="1" applyFill="1" applyBorder="1" applyAlignment="1">
      <alignment vertical="center"/>
    </xf>
    <xf numFmtId="3" fontId="28" fillId="0" borderId="17" xfId="7" applyNumberFormat="1" applyFont="1" applyFill="1" applyBorder="1" applyAlignment="1">
      <alignment vertical="center"/>
    </xf>
    <xf numFmtId="0" fontId="28" fillId="0" borderId="32" xfId="1" applyFont="1" applyFill="1" applyBorder="1" applyAlignment="1">
      <alignment vertical="center"/>
    </xf>
    <xf numFmtId="0" fontId="28" fillId="0" borderId="27" xfId="1" applyFont="1" applyFill="1" applyBorder="1" applyAlignment="1">
      <alignment vertical="center"/>
    </xf>
    <xf numFmtId="3" fontId="28" fillId="0" borderId="27" xfId="7" applyNumberFormat="1" applyFont="1" applyFill="1" applyBorder="1" applyAlignment="1">
      <alignment vertical="center"/>
    </xf>
    <xf numFmtId="0" fontId="30" fillId="0" borderId="27" xfId="2" applyFont="1" applyBorder="1" applyAlignment="1">
      <alignment horizontal="center" vertical="center"/>
    </xf>
    <xf numFmtId="3" fontId="30" fillId="0" borderId="27" xfId="2" applyNumberFormat="1" applyFont="1" applyBorder="1" applyAlignment="1">
      <alignment horizontal="center" vertical="center"/>
    </xf>
    <xf numFmtId="0" fontId="27" fillId="7" borderId="42" xfId="1" applyFont="1" applyFill="1" applyBorder="1" applyAlignment="1">
      <alignment horizontal="left" vertical="center" wrapText="1"/>
    </xf>
    <xf numFmtId="3" fontId="27" fillId="7" borderId="2" xfId="1" applyNumberFormat="1" applyFont="1" applyFill="1" applyBorder="1" applyAlignment="1">
      <alignment horizontal="center" vertical="center" wrapText="1"/>
    </xf>
    <xf numFmtId="0" fontId="30" fillId="0" borderId="27" xfId="2" applyFont="1" applyFill="1" applyBorder="1" applyAlignment="1">
      <alignment vertical="center"/>
    </xf>
    <xf numFmtId="0" fontId="30" fillId="0" borderId="27" xfId="2" applyFont="1" applyFill="1" applyBorder="1" applyAlignment="1">
      <alignment horizontal="left" vertical="center"/>
    </xf>
    <xf numFmtId="0" fontId="30" fillId="0" borderId="27" xfId="2" applyFont="1" applyFill="1" applyBorder="1" applyAlignment="1">
      <alignment horizontal="center" vertical="center"/>
    </xf>
    <xf numFmtId="3" fontId="30" fillId="0" borderId="27" xfId="2" applyNumberFormat="1" applyFont="1" applyFill="1" applyBorder="1" applyAlignment="1">
      <alignment horizontal="center" vertical="center"/>
    </xf>
    <xf numFmtId="0" fontId="28" fillId="0" borderId="17" xfId="1" applyFont="1" applyFill="1" applyBorder="1" applyAlignment="1">
      <alignment horizontal="left" vertical="center"/>
    </xf>
    <xf numFmtId="165" fontId="28" fillId="0" borderId="17" xfId="7" applyNumberFormat="1" applyFont="1" applyFill="1" applyBorder="1" applyAlignment="1">
      <alignment vertical="center"/>
    </xf>
    <xf numFmtId="0" fontId="24" fillId="0" borderId="2" xfId="2" applyFont="1" applyAlignment="1">
      <alignment vertical="center"/>
    </xf>
    <xf numFmtId="0" fontId="52" fillId="0" borderId="2" xfId="1" applyFont="1" applyAlignment="1">
      <alignment vertical="center"/>
    </xf>
    <xf numFmtId="0" fontId="38" fillId="0" borderId="2" xfId="2" applyFont="1" applyAlignment="1">
      <alignment vertical="center"/>
    </xf>
    <xf numFmtId="0" fontId="24" fillId="0" borderId="2" xfId="2" applyFont="1" applyAlignment="1">
      <alignment horizontal="center" vertical="center"/>
    </xf>
    <xf numFmtId="4" fontId="24" fillId="0" borderId="2" xfId="2" applyNumberFormat="1" applyFont="1" applyAlignment="1">
      <alignment horizontal="center" vertical="center"/>
    </xf>
    <xf numFmtId="0" fontId="28" fillId="0" borderId="17" xfId="2" applyFont="1" applyBorder="1" applyAlignment="1">
      <alignment vertical="center" wrapText="1"/>
    </xf>
    <xf numFmtId="0" fontId="28" fillId="0" borderId="17" xfId="2" applyFont="1" applyBorder="1" applyAlignment="1">
      <alignment horizontal="center" vertical="center" wrapText="1"/>
    </xf>
    <xf numFmtId="3" fontId="28" fillId="0" borderId="17" xfId="3" applyNumberFormat="1" applyFont="1" applyBorder="1" applyAlignment="1">
      <alignment horizontal="center" vertical="center"/>
    </xf>
    <xf numFmtId="0" fontId="28" fillId="0" borderId="24" xfId="2" applyFont="1" applyBorder="1" applyAlignment="1">
      <alignment vertical="center" wrapText="1"/>
    </xf>
    <xf numFmtId="0" fontId="28" fillId="0" borderId="27" xfId="2" applyFont="1" applyBorder="1" applyAlignment="1">
      <alignment vertical="center" wrapText="1"/>
    </xf>
    <xf numFmtId="0" fontId="28" fillId="0" borderId="30" xfId="2" applyFont="1" applyBorder="1" applyAlignment="1">
      <alignment horizontal="center" vertical="center" wrapText="1"/>
    </xf>
    <xf numFmtId="0" fontId="24" fillId="6" borderId="2" xfId="2" applyFont="1" applyFill="1" applyAlignment="1">
      <alignment vertical="center"/>
    </xf>
    <xf numFmtId="3" fontId="24" fillId="0" borderId="2" xfId="2" applyNumberFormat="1" applyFont="1" applyAlignment="1">
      <alignment horizontal="center" vertical="center"/>
    </xf>
    <xf numFmtId="0" fontId="28" fillId="0" borderId="17" xfId="2" applyFont="1" applyBorder="1" applyAlignment="1">
      <alignment vertical="center"/>
    </xf>
    <xf numFmtId="0" fontId="28" fillId="0" borderId="24" xfId="2" applyFont="1" applyBorder="1" applyAlignment="1">
      <alignment vertical="center"/>
    </xf>
    <xf numFmtId="0" fontId="28" fillId="0" borderId="27" xfId="2" applyFont="1" applyBorder="1" applyAlignment="1">
      <alignment vertical="center"/>
    </xf>
    <xf numFmtId="0" fontId="38" fillId="0" borderId="2" xfId="2" applyFont="1" applyAlignment="1">
      <alignment horizontal="center" vertical="center"/>
    </xf>
    <xf numFmtId="0" fontId="38" fillId="0" borderId="2" xfId="2" applyFont="1" applyAlignment="1">
      <alignment horizontal="right" vertical="center"/>
    </xf>
    <xf numFmtId="3" fontId="38" fillId="0" borderId="2" xfId="2" applyNumberFormat="1" applyFont="1" applyAlignment="1">
      <alignment horizontal="center" vertical="center"/>
    </xf>
    <xf numFmtId="0" fontId="28" fillId="0" borderId="17" xfId="2" applyFont="1" applyBorder="1" applyAlignment="1">
      <alignment horizontal="left" vertical="center"/>
    </xf>
    <xf numFmtId="3" fontId="28" fillId="0" borderId="17" xfId="2" applyNumberFormat="1" applyFont="1" applyBorder="1" applyAlignment="1">
      <alignment horizontal="center" vertical="center"/>
    </xf>
    <xf numFmtId="3" fontId="28" fillId="0" borderId="17" xfId="8" applyNumberFormat="1" applyFont="1" applyBorder="1" applyAlignment="1">
      <alignment horizontal="center" vertical="center"/>
    </xf>
    <xf numFmtId="0" fontId="28" fillId="0" borderId="17" xfId="2" applyFont="1" applyBorder="1" applyAlignment="1">
      <alignment horizontal="center" vertical="center"/>
    </xf>
    <xf numFmtId="0" fontId="32" fillId="0" borderId="17" xfId="1" applyFont="1" applyBorder="1" applyAlignment="1">
      <alignment vertical="center"/>
    </xf>
    <xf numFmtId="3" fontId="9" fillId="0" borderId="2" xfId="1" applyNumberFormat="1" applyFont="1" applyAlignment="1">
      <alignment vertical="center"/>
    </xf>
    <xf numFmtId="3" fontId="26" fillId="0" borderId="2" xfId="1" applyNumberFormat="1" applyFont="1" applyAlignment="1">
      <alignment vertical="center"/>
    </xf>
    <xf numFmtId="3" fontId="30" fillId="0" borderId="24" xfId="4" applyNumberFormat="1" applyFont="1" applyFill="1" applyBorder="1" applyAlignment="1">
      <alignment horizontal="left" vertical="center"/>
    </xf>
    <xf numFmtId="3" fontId="30" fillId="0" borderId="24" xfId="3" applyNumberFormat="1" applyFont="1" applyFill="1" applyBorder="1" applyAlignment="1">
      <alignment horizontal="center" vertical="center"/>
    </xf>
    <xf numFmtId="3" fontId="32" fillId="0" borderId="24" xfId="4" applyNumberFormat="1" applyFont="1" applyFill="1" applyBorder="1" applyAlignment="1">
      <alignment horizontal="center" vertical="center"/>
    </xf>
    <xf numFmtId="3" fontId="30" fillId="0" borderId="24" xfId="4" applyNumberFormat="1" applyFont="1" applyFill="1" applyBorder="1" applyAlignment="1">
      <alignment horizontal="center" vertical="center"/>
    </xf>
    <xf numFmtId="0" fontId="32" fillId="0" borderId="2" xfId="1" applyFont="1" applyBorder="1" applyAlignment="1">
      <alignment vertical="center"/>
    </xf>
    <xf numFmtId="0" fontId="32" fillId="0" borderId="2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3" fontId="32" fillId="0" borderId="2" xfId="1" applyNumberFormat="1" applyFont="1" applyAlignment="1">
      <alignment vertical="center"/>
    </xf>
    <xf numFmtId="3" fontId="9" fillId="0" borderId="2" xfId="4" applyNumberFormat="1" applyFont="1" applyAlignment="1">
      <alignment horizontal="center" vertical="center"/>
    </xf>
    <xf numFmtId="0" fontId="30" fillId="0" borderId="26" xfId="2" applyFont="1" applyFill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left" vertical="center"/>
    </xf>
    <xf numFmtId="0" fontId="28" fillId="0" borderId="17" xfId="4" applyFont="1" applyBorder="1" applyAlignment="1">
      <alignment horizontal="left" vertical="center"/>
    </xf>
    <xf numFmtId="0" fontId="28" fillId="0" borderId="17" xfId="1" applyFont="1" applyBorder="1" applyAlignment="1">
      <alignment horizontal="center" vertical="center"/>
    </xf>
    <xf numFmtId="3" fontId="28" fillId="0" borderId="17" xfId="9" applyNumberFormat="1" applyFont="1" applyBorder="1" applyAlignment="1">
      <alignment horizontal="center" vertical="center"/>
    </xf>
    <xf numFmtId="3" fontId="28" fillId="0" borderId="17" xfId="1" applyNumberFormat="1" applyFont="1" applyBorder="1" applyAlignment="1">
      <alignment horizontal="center" vertical="center"/>
    </xf>
    <xf numFmtId="0" fontId="28" fillId="0" borderId="17" xfId="1" applyFont="1" applyBorder="1" applyAlignment="1">
      <alignment horizontal="left" vertical="center"/>
    </xf>
    <xf numFmtId="49" fontId="28" fillId="0" borderId="17" xfId="1" applyNumberFormat="1" applyFont="1" applyBorder="1" applyAlignment="1">
      <alignment horizontal="left" vertical="center" wrapText="1"/>
    </xf>
    <xf numFmtId="49" fontId="28" fillId="0" borderId="17" xfId="1" applyNumberFormat="1" applyFont="1" applyBorder="1" applyAlignment="1">
      <alignment horizontal="left" vertical="center"/>
    </xf>
    <xf numFmtId="3" fontId="28" fillId="0" borderId="17" xfId="4" applyNumberFormat="1" applyFont="1" applyBorder="1" applyAlignment="1">
      <alignment horizontal="left" vertical="center"/>
    </xf>
    <xf numFmtId="49" fontId="28" fillId="0" borderId="24" xfId="4" applyNumberFormat="1" applyFont="1" applyBorder="1" applyAlignment="1">
      <alignment horizontal="left" vertical="center"/>
    </xf>
    <xf numFmtId="3" fontId="28" fillId="0" borderId="24" xfId="4" applyNumberFormat="1" applyFont="1" applyBorder="1" applyAlignment="1">
      <alignment horizontal="left" vertical="center"/>
    </xf>
    <xf numFmtId="0" fontId="28" fillId="0" borderId="24" xfId="1" applyFont="1" applyBorder="1" applyAlignment="1">
      <alignment horizontal="center" vertical="center"/>
    </xf>
    <xf numFmtId="49" fontId="28" fillId="0" borderId="29" xfId="4" applyNumberFormat="1" applyFont="1" applyBorder="1" applyAlignment="1">
      <alignment horizontal="left" vertical="center"/>
    </xf>
    <xf numFmtId="3" fontId="28" fillId="0" borderId="27" xfId="4" applyNumberFormat="1" applyFont="1" applyBorder="1" applyAlignment="1">
      <alignment horizontal="left" vertical="center"/>
    </xf>
    <xf numFmtId="0" fontId="28" fillId="0" borderId="27" xfId="1" applyFont="1" applyBorder="1" applyAlignment="1">
      <alignment horizontal="center" vertical="center"/>
    </xf>
    <xf numFmtId="3" fontId="28" fillId="0" borderId="30" xfId="9" applyNumberFormat="1" applyFont="1" applyBorder="1" applyAlignment="1">
      <alignment horizontal="center" vertical="center"/>
    </xf>
    <xf numFmtId="49" fontId="30" fillId="0" borderId="17" xfId="2" applyNumberFormat="1" applyFont="1" applyBorder="1" applyAlignment="1">
      <alignment vertical="center"/>
    </xf>
    <xf numFmtId="0" fontId="30" fillId="0" borderId="24" xfId="2" applyFont="1" applyBorder="1" applyAlignment="1">
      <alignment horizontal="left" vertical="center"/>
    </xf>
    <xf numFmtId="0" fontId="30" fillId="0" borderId="24" xfId="2" applyFont="1" applyBorder="1" applyAlignment="1">
      <alignment horizontal="center" vertical="center"/>
    </xf>
    <xf numFmtId="0" fontId="30" fillId="0" borderId="19" xfId="2" applyFont="1" applyBorder="1" applyAlignment="1">
      <alignment vertical="center"/>
    </xf>
    <xf numFmtId="0" fontId="28" fillId="0" borderId="19" xfId="2" applyFont="1" applyBorder="1" applyAlignment="1">
      <alignment vertical="center"/>
    </xf>
    <xf numFmtId="0" fontId="28" fillId="0" borderId="24" xfId="2" applyFont="1" applyBorder="1" applyAlignment="1">
      <alignment horizontal="center" vertical="center"/>
    </xf>
    <xf numFmtId="0" fontId="53" fillId="0" borderId="2" xfId="3" applyFont="1" applyAlignment="1">
      <alignment vertical="center"/>
    </xf>
    <xf numFmtId="49" fontId="28" fillId="0" borderId="17" xfId="1" applyNumberFormat="1" applyFont="1" applyFill="1" applyBorder="1" applyAlignment="1">
      <alignment horizontal="left" vertical="center"/>
    </xf>
    <xf numFmtId="3" fontId="28" fillId="0" borderId="17" xfId="4" applyNumberFormat="1" applyFont="1" applyBorder="1" applyAlignment="1">
      <alignment horizontal="center" vertical="center"/>
    </xf>
    <xf numFmtId="49" fontId="28" fillId="0" borderId="17" xfId="1" applyNumberFormat="1" applyFont="1" applyBorder="1" applyAlignment="1">
      <alignment vertical="center"/>
    </xf>
    <xf numFmtId="0" fontId="28" fillId="0" borderId="17" xfId="1" applyFont="1" applyBorder="1" applyAlignment="1">
      <alignment vertical="center"/>
    </xf>
    <xf numFmtId="3" fontId="54" fillId="0" borderId="2" xfId="3" applyNumberFormat="1" applyFont="1" applyAlignment="1">
      <alignment vertical="center"/>
    </xf>
    <xf numFmtId="0" fontId="42" fillId="0" borderId="2" xfId="6" applyFont="1" applyAlignment="1">
      <alignment vertical="center"/>
    </xf>
    <xf numFmtId="0" fontId="43" fillId="0" borderId="2" xfId="6" applyFont="1" applyAlignment="1">
      <alignment vertical="center"/>
    </xf>
    <xf numFmtId="0" fontId="32" fillId="0" borderId="2" xfId="3" applyFont="1" applyAlignment="1">
      <alignment vertical="center"/>
    </xf>
    <xf numFmtId="0" fontId="54" fillId="0" borderId="2" xfId="3" applyFont="1" applyAlignment="1">
      <alignment vertical="center"/>
    </xf>
    <xf numFmtId="0" fontId="28" fillId="0" borderId="17" xfId="3" applyFont="1" applyBorder="1" applyAlignment="1">
      <alignment horizontal="center" vertical="center"/>
    </xf>
    <xf numFmtId="4" fontId="9" fillId="0" borderId="2" xfId="2" applyNumberFormat="1" applyFont="1" applyFill="1" applyAlignment="1">
      <alignment horizontal="center"/>
    </xf>
    <xf numFmtId="0" fontId="9" fillId="0" borderId="2" xfId="2" applyFont="1" applyBorder="1" applyAlignment="1">
      <alignment horizontal="center"/>
    </xf>
    <xf numFmtId="3" fontId="32" fillId="0" borderId="2" xfId="2" applyNumberFormat="1" applyFont="1" applyFill="1" applyBorder="1" applyAlignment="1">
      <alignment horizontal="center"/>
    </xf>
    <xf numFmtId="0" fontId="32" fillId="0" borderId="2" xfId="1" applyFont="1" applyBorder="1"/>
    <xf numFmtId="0" fontId="34" fillId="8" borderId="27" xfId="1" applyFont="1" applyFill="1" applyBorder="1" applyAlignment="1">
      <alignment horizontal="left" vertical="top" wrapText="1"/>
    </xf>
    <xf numFmtId="3" fontId="28" fillId="0" borderId="2" xfId="3" applyNumberFormat="1" applyFont="1" applyFill="1" applyBorder="1" applyAlignment="1">
      <alignment vertical="center"/>
    </xf>
    <xf numFmtId="43" fontId="31" fillId="0" borderId="2" xfId="10" applyFont="1" applyFill="1" applyBorder="1" applyAlignment="1">
      <alignment horizontal="center" vertical="center"/>
    </xf>
    <xf numFmtId="165" fontId="9" fillId="0" borderId="2" xfId="10" applyNumberFormat="1" applyFont="1" applyFill="1" applyBorder="1" applyAlignment="1">
      <alignment horizontal="center" vertical="center"/>
    </xf>
    <xf numFmtId="165" fontId="31" fillId="0" borderId="2" xfId="10" applyNumberFormat="1" applyFont="1" applyFill="1" applyBorder="1" applyAlignment="1">
      <alignment horizontal="center" vertical="center"/>
    </xf>
    <xf numFmtId="3" fontId="24" fillId="0" borderId="2" xfId="3" applyNumberFormat="1" applyFont="1" applyFill="1" applyBorder="1" applyAlignment="1">
      <alignment vertical="center"/>
    </xf>
    <xf numFmtId="43" fontId="31" fillId="0" borderId="2" xfId="10" applyFont="1" applyFill="1" applyBorder="1" applyAlignment="1">
      <alignment horizontal="left" vertical="center"/>
    </xf>
    <xf numFmtId="43" fontId="9" fillId="0" borderId="2" xfId="10" applyFont="1" applyFill="1" applyBorder="1" applyAlignment="1">
      <alignment horizontal="center" vertical="center"/>
    </xf>
    <xf numFmtId="43" fontId="9" fillId="0" borderId="2" xfId="10" applyFont="1" applyFill="1" applyBorder="1" applyAlignment="1">
      <alignment vertical="center"/>
    </xf>
    <xf numFmtId="0" fontId="24" fillId="0" borderId="2" xfId="3" applyNumberFormat="1" applyFont="1" applyFill="1" applyBorder="1" applyAlignment="1">
      <alignment vertical="center"/>
    </xf>
    <xf numFmtId="0" fontId="24" fillId="6" borderId="2" xfId="3" applyFont="1" applyFill="1"/>
    <xf numFmtId="0" fontId="18" fillId="0" borderId="2" xfId="2" applyFont="1" applyFill="1" applyAlignment="1"/>
    <xf numFmtId="0" fontId="40" fillId="0" borderId="2" xfId="1" applyFont="1" applyBorder="1" applyAlignment="1">
      <alignment horizontal="center" vertical="top" wrapText="1"/>
    </xf>
    <xf numFmtId="0" fontId="32" fillId="0" borderId="35" xfId="2" applyFont="1" applyBorder="1" applyAlignment="1">
      <alignment horizontal="center"/>
    </xf>
    <xf numFmtId="4" fontId="32" fillId="0" borderId="35" xfId="2" applyNumberFormat="1" applyFont="1" applyBorder="1" applyAlignment="1">
      <alignment horizontal="center"/>
    </xf>
    <xf numFmtId="0" fontId="28" fillId="6" borderId="2" xfId="3" applyFont="1" applyFill="1"/>
    <xf numFmtId="0" fontId="34" fillId="0" borderId="2" xfId="2" applyFont="1" applyFill="1" applyBorder="1" applyAlignment="1">
      <alignment horizontal="center" vertical="center"/>
    </xf>
    <xf numFmtId="0" fontId="22" fillId="8" borderId="1" xfId="1" applyFont="1" applyFill="1" applyBorder="1" applyAlignment="1">
      <alignment horizontal="left" vertical="top" wrapText="1"/>
    </xf>
    <xf numFmtId="3" fontId="22" fillId="8" borderId="1" xfId="1" applyNumberFormat="1" applyFont="1" applyFill="1" applyBorder="1" applyAlignment="1">
      <alignment horizontal="center" vertical="top" wrapText="1"/>
    </xf>
    <xf numFmtId="3" fontId="32" fillId="0" borderId="2" xfId="2" applyNumberFormat="1" applyFont="1" applyAlignment="1">
      <alignment horizontal="center"/>
    </xf>
    <xf numFmtId="0" fontId="32" fillId="0" borderId="2" xfId="2" applyFont="1" applyAlignment="1">
      <alignment horizontal="center"/>
    </xf>
    <xf numFmtId="0" fontId="22" fillId="8" borderId="43" xfId="1" applyFont="1" applyFill="1" applyBorder="1" applyAlignment="1">
      <alignment horizontal="left" vertical="top" wrapText="1"/>
    </xf>
    <xf numFmtId="3" fontId="34" fillId="0" borderId="2" xfId="2" applyNumberFormat="1" applyFont="1" applyAlignment="1">
      <alignment horizontal="center" vertical="center"/>
    </xf>
    <xf numFmtId="0" fontId="34" fillId="0" borderId="2" xfId="2" applyFont="1" applyFill="1" applyBorder="1" applyAlignment="1">
      <alignment horizontal="right" vertical="center"/>
    </xf>
    <xf numFmtId="3" fontId="34" fillId="0" borderId="2" xfId="2" applyNumberFormat="1" applyFont="1" applyFill="1" applyBorder="1" applyAlignment="1">
      <alignment horizontal="center" vertical="center"/>
    </xf>
    <xf numFmtId="0" fontId="28" fillId="0" borderId="2" xfId="3" applyFont="1" applyFill="1"/>
    <xf numFmtId="0" fontId="34" fillId="0" borderId="2" xfId="2" applyFont="1" applyAlignment="1">
      <alignment horizontal="center" vertical="center"/>
    </xf>
    <xf numFmtId="0" fontId="34" fillId="0" borderId="2" xfId="2" applyFont="1" applyAlignment="1">
      <alignment horizontal="right" vertical="center"/>
    </xf>
    <xf numFmtId="3" fontId="22" fillId="0" borderId="2" xfId="1" applyNumberFormat="1" applyFont="1" applyBorder="1" applyAlignment="1">
      <alignment horizontal="center" vertical="top" wrapText="1"/>
    </xf>
    <xf numFmtId="0" fontId="21" fillId="0" borderId="2" xfId="1" applyFont="1" applyBorder="1"/>
    <xf numFmtId="0" fontId="22" fillId="0" borderId="2" xfId="11" applyFont="1" applyBorder="1" applyAlignment="1">
      <alignment horizontal="left" vertical="center" wrapText="1"/>
    </xf>
    <xf numFmtId="0" fontId="15" fillId="7" borderId="17" xfId="11" applyFont="1" applyFill="1" applyBorder="1" applyAlignment="1">
      <alignment horizontal="center" vertical="center" wrapText="1"/>
    </xf>
    <xf numFmtId="3" fontId="30" fillId="0" borderId="2" xfId="4" applyNumberFormat="1" applyFont="1" applyAlignment="1">
      <alignment horizontal="left" vertical="center"/>
    </xf>
    <xf numFmtId="3" fontId="30" fillId="0" borderId="2" xfId="3" applyNumberFormat="1" applyFont="1" applyAlignment="1">
      <alignment horizontal="center" vertical="center"/>
    </xf>
    <xf numFmtId="3" fontId="32" fillId="0" borderId="2" xfId="4" applyNumberFormat="1" applyFont="1" applyAlignment="1">
      <alignment horizontal="center" vertical="center"/>
    </xf>
    <xf numFmtId="3" fontId="30" fillId="0" borderId="2" xfId="4" applyNumberFormat="1" applyFont="1" applyAlignment="1">
      <alignment horizontal="center" vertical="center"/>
    </xf>
    <xf numFmtId="3" fontId="22" fillId="0" borderId="2" xfId="11" applyNumberFormat="1" applyFont="1" applyBorder="1" applyAlignment="1">
      <alignment horizontal="left" vertical="center" wrapText="1"/>
    </xf>
    <xf numFmtId="3" fontId="15" fillId="7" borderId="17" xfId="11" applyNumberFormat="1" applyFont="1" applyFill="1" applyBorder="1" applyAlignment="1">
      <alignment horizontal="center" vertical="center" wrapText="1"/>
    </xf>
    <xf numFmtId="3" fontId="30" fillId="0" borderId="17" xfId="4" applyNumberFormat="1" applyFont="1" applyBorder="1" applyAlignment="1">
      <alignment horizontal="left" vertical="center" wrapText="1"/>
    </xf>
    <xf numFmtId="0" fontId="43" fillId="0" borderId="2" xfId="3" applyFont="1" applyAlignment="1">
      <alignment vertical="center"/>
    </xf>
    <xf numFmtId="0" fontId="15" fillId="7" borderId="38" xfId="11" applyFont="1" applyFill="1" applyBorder="1" applyAlignment="1">
      <alignment horizontal="center" vertical="center" wrapText="1"/>
    </xf>
    <xf numFmtId="0" fontId="43" fillId="0" borderId="17" xfId="12" applyFont="1" applyBorder="1" applyAlignment="1">
      <alignment vertical="center"/>
    </xf>
    <xf numFmtId="0" fontId="18" fillId="0" borderId="2" xfId="2" applyFont="1" applyAlignment="1">
      <alignment horizontal="center"/>
    </xf>
    <xf numFmtId="0" fontId="27" fillId="7" borderId="17" xfId="11" applyFont="1" applyFill="1" applyBorder="1" applyAlignment="1">
      <alignment horizontal="center" vertical="top" wrapText="1"/>
    </xf>
    <xf numFmtId="0" fontId="27" fillId="0" borderId="2" xfId="11" applyFont="1" applyFill="1" applyBorder="1" applyAlignment="1">
      <alignment horizontal="center" vertical="center" wrapText="1"/>
    </xf>
    <xf numFmtId="0" fontId="27" fillId="0" borderId="2" xfId="11" applyFont="1" applyFill="1" applyBorder="1" applyAlignment="1">
      <alignment horizontal="center" vertical="top" wrapText="1"/>
    </xf>
    <xf numFmtId="0" fontId="31" fillId="0" borderId="2" xfId="2" applyFont="1" applyFill="1" applyAlignment="1">
      <alignment vertical="center" wrapText="1"/>
    </xf>
    <xf numFmtId="0" fontId="9" fillId="0" borderId="2" xfId="1" applyFont="1" applyFill="1"/>
    <xf numFmtId="14" fontId="32" fillId="0" borderId="17" xfId="1" applyNumberFormat="1" applyFont="1" applyBorder="1" applyAlignment="1">
      <alignment horizontal="left"/>
    </xf>
    <xf numFmtId="14" fontId="32" fillId="0" borderId="17" xfId="1" applyNumberFormat="1" applyFont="1" applyBorder="1" applyAlignment="1">
      <alignment horizontal="left" vertical="center"/>
    </xf>
    <xf numFmtId="0" fontId="30" fillId="6" borderId="17" xfId="2" applyFont="1" applyFill="1" applyBorder="1" applyAlignment="1">
      <alignment horizontal="center" vertical="center" wrapText="1"/>
    </xf>
    <xf numFmtId="0" fontId="34" fillId="8" borderId="43" xfId="11" applyFont="1" applyFill="1" applyBorder="1" applyAlignment="1">
      <alignment horizontal="left" vertical="top" wrapText="1"/>
    </xf>
    <xf numFmtId="3" fontId="34" fillId="8" borderId="5" xfId="11" applyNumberFormat="1" applyFont="1" applyFill="1" applyBorder="1" applyAlignment="1">
      <alignment horizontal="center" vertical="top" wrapText="1"/>
    </xf>
    <xf numFmtId="0" fontId="34" fillId="0" borderId="2" xfId="11" applyFont="1" applyFill="1" applyBorder="1" applyAlignment="1">
      <alignment horizontal="left" vertical="top" wrapText="1"/>
    </xf>
    <xf numFmtId="3" fontId="34" fillId="0" borderId="2" xfId="11" applyNumberFormat="1" applyFont="1" applyFill="1" applyBorder="1" applyAlignment="1">
      <alignment horizontal="center" vertical="top" wrapText="1"/>
    </xf>
    <xf numFmtId="3" fontId="34" fillId="8" borderId="1" xfId="11" applyNumberFormat="1" applyFont="1" applyFill="1" applyBorder="1" applyAlignment="1">
      <alignment horizontal="center" vertical="top" wrapText="1"/>
    </xf>
    <xf numFmtId="0" fontId="32" fillId="0" borderId="2" xfId="2" applyFont="1"/>
    <xf numFmtId="0" fontId="34" fillId="8" borderId="17" xfId="2" applyFont="1" applyFill="1" applyBorder="1" applyAlignment="1">
      <alignment horizontal="right" vertical="center"/>
    </xf>
    <xf numFmtId="0" fontId="34" fillId="8" borderId="17" xfId="2" applyFont="1" applyFill="1" applyBorder="1" applyAlignment="1">
      <alignment horizontal="center" vertical="center"/>
    </xf>
    <xf numFmtId="0" fontId="27" fillId="7" borderId="22" xfId="11" applyFont="1" applyFill="1" applyBorder="1" applyAlignment="1">
      <alignment horizontal="left" vertical="top" wrapText="1"/>
    </xf>
    <xf numFmtId="3" fontId="27" fillId="7" borderId="23" xfId="11" applyNumberFormat="1" applyFont="1" applyFill="1" applyBorder="1" applyAlignment="1">
      <alignment horizontal="center" vertical="top" wrapText="1"/>
    </xf>
    <xf numFmtId="3" fontId="34" fillId="0" borderId="2" xfId="1" applyNumberFormat="1" applyFont="1" applyBorder="1" applyAlignment="1">
      <alignment horizontal="center" vertical="top" wrapText="1"/>
    </xf>
    <xf numFmtId="0" fontId="30" fillId="0" borderId="2" xfId="1" applyFont="1" applyBorder="1"/>
    <xf numFmtId="0" fontId="34" fillId="8" borderId="1" xfId="1" applyFont="1" applyFill="1" applyBorder="1" applyAlignment="1">
      <alignment horizontal="left" vertical="top" wrapText="1"/>
    </xf>
    <xf numFmtId="3" fontId="34" fillId="8" borderId="1" xfId="1" applyNumberFormat="1" applyFont="1" applyFill="1" applyBorder="1" applyAlignment="1">
      <alignment horizontal="center" vertical="top" wrapText="1"/>
    </xf>
    <xf numFmtId="0" fontId="22" fillId="0" borderId="2" xfId="1" applyFont="1" applyBorder="1" applyAlignment="1">
      <alignment horizontal="left" vertical="center" wrapText="1"/>
    </xf>
    <xf numFmtId="3" fontId="28" fillId="0" borderId="17" xfId="1" applyNumberFormat="1" applyFont="1" applyBorder="1" applyAlignment="1">
      <alignment vertical="center"/>
    </xf>
    <xf numFmtId="0" fontId="27" fillId="0" borderId="2" xfId="3" applyFont="1" applyFill="1" applyBorder="1" applyAlignment="1">
      <alignment horizontal="center" vertical="center"/>
    </xf>
    <xf numFmtId="3" fontId="55" fillId="0" borderId="2" xfId="4" applyNumberFormat="1" applyFont="1" applyAlignment="1">
      <alignment horizontal="center" vertical="center"/>
    </xf>
    <xf numFmtId="3" fontId="22" fillId="0" borderId="2" xfId="1" applyNumberFormat="1" applyFont="1" applyBorder="1" applyAlignment="1">
      <alignment horizontal="left" vertical="center" wrapText="1"/>
    </xf>
    <xf numFmtId="3" fontId="15" fillId="7" borderId="17" xfId="1" applyNumberFormat="1" applyFont="1" applyFill="1" applyBorder="1" applyAlignment="1">
      <alignment horizontal="center" vertical="center" wrapText="1"/>
    </xf>
    <xf numFmtId="3" fontId="28" fillId="0" borderId="17" xfId="8" applyNumberFormat="1" applyFont="1" applyFill="1" applyBorder="1" applyAlignment="1">
      <alignment vertical="center"/>
    </xf>
    <xf numFmtId="0" fontId="38" fillId="0" borderId="2" xfId="3" applyFont="1" applyAlignment="1">
      <alignment vertical="center"/>
    </xf>
    <xf numFmtId="0" fontId="18" fillId="0" borderId="2" xfId="2" applyFont="1" applyAlignment="1">
      <alignment horizontal="center" vertical="center"/>
    </xf>
    <xf numFmtId="0" fontId="27" fillId="0" borderId="2" xfId="1" applyFont="1" applyFill="1" applyBorder="1" applyAlignment="1">
      <alignment horizontal="center" vertical="center" wrapText="1"/>
    </xf>
    <xf numFmtId="0" fontId="32" fillId="0" borderId="2" xfId="2" applyFont="1" applyBorder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3" fontId="32" fillId="0" borderId="2" xfId="2" applyNumberFormat="1" applyFont="1" applyAlignment="1">
      <alignment horizontal="center" vertical="center"/>
    </xf>
    <xf numFmtId="0" fontId="32" fillId="0" borderId="2" xfId="2" applyFont="1" applyAlignment="1">
      <alignment horizontal="center" vertical="center"/>
    </xf>
    <xf numFmtId="0" fontId="34" fillId="8" borderId="44" xfId="1" applyFont="1" applyFill="1" applyBorder="1" applyAlignment="1">
      <alignment horizontal="left" vertical="center" wrapText="1"/>
    </xf>
    <xf numFmtId="3" fontId="34" fillId="8" borderId="5" xfId="1" applyNumberFormat="1" applyFont="1" applyFill="1" applyBorder="1" applyAlignment="1">
      <alignment horizontal="center" vertical="center" wrapText="1"/>
    </xf>
    <xf numFmtId="0" fontId="32" fillId="0" borderId="2" xfId="2" applyFont="1" applyAlignment="1">
      <alignment vertical="center"/>
    </xf>
    <xf numFmtId="0" fontId="34" fillId="8" borderId="1" xfId="1" applyFont="1" applyFill="1" applyBorder="1" applyAlignment="1">
      <alignment horizontal="left" vertical="center" wrapText="1"/>
    </xf>
    <xf numFmtId="3" fontId="34" fillId="8" borderId="1" xfId="1" applyNumberFormat="1" applyFont="1" applyFill="1" applyBorder="1" applyAlignment="1">
      <alignment horizontal="center" vertical="center" wrapText="1"/>
    </xf>
    <xf numFmtId="0" fontId="34" fillId="0" borderId="2" xfId="1" applyFont="1" applyBorder="1" applyAlignment="1">
      <alignment horizontal="left" vertical="center" wrapText="1"/>
    </xf>
    <xf numFmtId="0" fontId="56" fillId="0" borderId="2" xfId="3" applyFont="1" applyFill="1" applyBorder="1" applyAlignment="1">
      <alignment horizontal="center" vertical="center"/>
    </xf>
    <xf numFmtId="3" fontId="27" fillId="7" borderId="17" xfId="1" applyNumberFormat="1" applyFont="1" applyFill="1" applyBorder="1" applyAlignment="1">
      <alignment horizontal="center" vertical="center" wrapText="1"/>
    </xf>
    <xf numFmtId="0" fontId="56" fillId="0" borderId="2" xfId="3" applyFont="1" applyFill="1" applyBorder="1" applyAlignment="1">
      <alignment horizontal="center" vertical="center" wrapText="1"/>
    </xf>
    <xf numFmtId="0" fontId="18" fillId="0" borderId="2" xfId="2" applyFont="1" applyFill="1" applyAlignment="1">
      <alignment horizontal="center" vertical="center"/>
    </xf>
    <xf numFmtId="0" fontId="22" fillId="8" borderId="5" xfId="1" applyFont="1" applyFill="1" applyBorder="1" applyAlignment="1">
      <alignment horizontal="left" vertical="center" wrapText="1"/>
    </xf>
    <xf numFmtId="3" fontId="22" fillId="8" borderId="5" xfId="1" applyNumberFormat="1" applyFont="1" applyFill="1" applyBorder="1" applyAlignment="1">
      <alignment horizontal="center" vertical="center" wrapText="1"/>
    </xf>
    <xf numFmtId="0" fontId="22" fillId="0" borderId="2" xfId="1" applyFont="1" applyFill="1" applyBorder="1" applyAlignment="1">
      <alignment horizontal="left" vertical="center" wrapText="1"/>
    </xf>
    <xf numFmtId="3" fontId="22" fillId="0" borderId="2" xfId="1" applyNumberFormat="1" applyFont="1" applyFill="1" applyBorder="1" applyAlignment="1">
      <alignment horizontal="center" vertical="center" wrapText="1"/>
    </xf>
    <xf numFmtId="0" fontId="22" fillId="8" borderId="43" xfId="1" applyFont="1" applyFill="1" applyBorder="1" applyAlignment="1">
      <alignment horizontal="left" vertical="center" wrapText="1"/>
    </xf>
    <xf numFmtId="3" fontId="22" fillId="8" borderId="1" xfId="1" applyNumberFormat="1" applyFont="1" applyFill="1" applyBorder="1" applyAlignment="1">
      <alignment horizontal="center" vertical="center" wrapText="1"/>
    </xf>
    <xf numFmtId="0" fontId="22" fillId="8" borderId="1" xfId="1" applyFont="1" applyFill="1" applyBorder="1" applyAlignment="1">
      <alignment horizontal="left" vertical="center" wrapText="1"/>
    </xf>
    <xf numFmtId="0" fontId="15" fillId="7" borderId="22" xfId="1" applyFont="1" applyFill="1" applyBorder="1" applyAlignment="1">
      <alignment horizontal="left" vertical="center" wrapText="1"/>
    </xf>
    <xf numFmtId="3" fontId="15" fillId="7" borderId="23" xfId="1" applyNumberFormat="1" applyFont="1" applyFill="1" applyBorder="1" applyAlignment="1">
      <alignment horizontal="center" vertical="center" wrapText="1"/>
    </xf>
    <xf numFmtId="0" fontId="22" fillId="8" borderId="17" xfId="1" applyFont="1" applyFill="1" applyBorder="1" applyAlignment="1">
      <alignment horizontal="left" vertical="center" wrapText="1"/>
    </xf>
    <xf numFmtId="3" fontId="22" fillId="8" borderId="8" xfId="1" applyNumberFormat="1" applyFont="1" applyFill="1" applyBorder="1" applyAlignment="1">
      <alignment horizontal="center" vertical="center" wrapText="1"/>
    </xf>
    <xf numFmtId="3" fontId="30" fillId="0" borderId="2" xfId="4" applyNumberFormat="1" applyFont="1" applyFill="1" applyAlignment="1">
      <alignment horizontal="left" vertical="center"/>
    </xf>
    <xf numFmtId="3" fontId="30" fillId="0" borderId="2" xfId="4" applyNumberFormat="1" applyFont="1" applyFill="1" applyAlignment="1">
      <alignment horizontal="center" vertical="center"/>
    </xf>
    <xf numFmtId="3" fontId="30" fillId="0" borderId="2" xfId="3" applyNumberFormat="1" applyFont="1" applyFill="1" applyAlignment="1">
      <alignment horizontal="center" vertical="center"/>
    </xf>
    <xf numFmtId="0" fontId="32" fillId="0" borderId="2" xfId="3" applyFont="1" applyFill="1" applyAlignment="1">
      <alignment vertical="center"/>
    </xf>
    <xf numFmtId="0" fontId="33" fillId="0" borderId="2" xfId="2" applyFont="1" applyAlignment="1">
      <alignment vertical="center"/>
    </xf>
    <xf numFmtId="4" fontId="32" fillId="0" borderId="2" xfId="2" applyNumberFormat="1" applyFont="1" applyAlignment="1">
      <alignment horizontal="center" vertical="center"/>
    </xf>
    <xf numFmtId="0" fontId="28" fillId="0" borderId="17" xfId="12" applyFont="1" applyBorder="1" applyAlignment="1">
      <alignment vertical="center"/>
    </xf>
    <xf numFmtId="0" fontId="28" fillId="0" borderId="17" xfId="12" applyFont="1" applyBorder="1" applyAlignment="1">
      <alignment horizontal="left" vertical="center"/>
    </xf>
    <xf numFmtId="0" fontId="28" fillId="0" borderId="17" xfId="12" applyFont="1" applyBorder="1" applyAlignment="1">
      <alignment horizontal="center" vertical="center"/>
    </xf>
    <xf numFmtId="3" fontId="22" fillId="8" borderId="17" xfId="1" applyNumberFormat="1" applyFont="1" applyFill="1" applyBorder="1" applyAlignment="1">
      <alignment horizontal="center" vertical="center" wrapText="1"/>
    </xf>
    <xf numFmtId="43" fontId="32" fillId="0" borderId="17" xfId="10" applyFont="1" applyBorder="1" applyAlignment="1">
      <alignment vertical="center"/>
    </xf>
    <xf numFmtId="3" fontId="24" fillId="0" borderId="2" xfId="3" applyNumberFormat="1" applyFont="1"/>
    <xf numFmtId="0" fontId="9" fillId="0" borderId="2" xfId="3" applyFont="1"/>
    <xf numFmtId="0" fontId="22" fillId="0" borderId="2" xfId="1" applyFont="1" applyBorder="1" applyAlignment="1">
      <alignment horizontal="left" vertical="top" wrapText="1"/>
    </xf>
    <xf numFmtId="3" fontId="28" fillId="0" borderId="2" xfId="3" applyNumberFormat="1" applyFont="1"/>
    <xf numFmtId="3" fontId="31" fillId="0" borderId="2" xfId="3" applyNumberFormat="1" applyFont="1" applyAlignment="1">
      <alignment horizontal="left" vertical="center"/>
    </xf>
    <xf numFmtId="3" fontId="15" fillId="7" borderId="27" xfId="1" applyNumberFormat="1" applyFont="1" applyFill="1" applyBorder="1" applyAlignment="1">
      <alignment horizontal="center" vertical="top" wrapText="1"/>
    </xf>
    <xf numFmtId="3" fontId="30" fillId="0" borderId="27" xfId="3" quotePrefix="1" applyNumberFormat="1" applyFont="1" applyBorder="1" applyAlignment="1">
      <alignment horizontal="left" vertical="center"/>
    </xf>
    <xf numFmtId="3" fontId="30" fillId="0" borderId="27" xfId="3" applyNumberFormat="1" applyFont="1" applyBorder="1" applyAlignment="1">
      <alignment horizontal="center" vertical="center"/>
    </xf>
    <xf numFmtId="3" fontId="32" fillId="0" borderId="27" xfId="3" applyNumberFormat="1" applyFont="1" applyBorder="1" applyAlignment="1">
      <alignment horizontal="center" vertical="center"/>
    </xf>
    <xf numFmtId="0" fontId="33" fillId="6" borderId="2" xfId="2" applyFont="1" applyFill="1"/>
    <xf numFmtId="0" fontId="32" fillId="6" borderId="2" xfId="2" applyFont="1" applyFill="1" applyAlignment="1">
      <alignment horizontal="center"/>
    </xf>
    <xf numFmtId="4" fontId="32" fillId="6" borderId="2" xfId="2" applyNumberFormat="1" applyFont="1" applyFill="1" applyAlignment="1">
      <alignment horizontal="center"/>
    </xf>
    <xf numFmtId="0" fontId="28" fillId="0" borderId="29" xfId="12" applyFont="1" applyBorder="1" applyAlignment="1">
      <alignment horizontal="left"/>
    </xf>
    <xf numFmtId="0" fontId="28" fillId="0" borderId="27" xfId="12" applyFont="1" applyBorder="1" applyAlignment="1">
      <alignment horizontal="left"/>
    </xf>
    <xf numFmtId="0" fontId="28" fillId="0" borderId="30" xfId="12" applyFont="1" applyBorder="1" applyAlignment="1">
      <alignment horizontal="center"/>
    </xf>
    <xf numFmtId="0" fontId="28" fillId="0" borderId="2" xfId="12" applyFont="1" applyBorder="1"/>
    <xf numFmtId="0" fontId="22" fillId="8" borderId="27" xfId="1" applyFont="1" applyFill="1" applyBorder="1" applyAlignment="1">
      <alignment horizontal="left" vertical="top" wrapText="1"/>
    </xf>
    <xf numFmtId="3" fontId="30" fillId="0" borderId="2" xfId="3" applyNumberFormat="1" applyFont="1" applyBorder="1" applyAlignment="1">
      <alignment horizontal="center" vertical="center"/>
    </xf>
    <xf numFmtId="0" fontId="28" fillId="0" borderId="2" xfId="12" applyFont="1" applyBorder="1" applyAlignment="1">
      <alignment horizontal="left"/>
    </xf>
    <xf numFmtId="0" fontId="28" fillId="0" borderId="2" xfId="12" applyFont="1" applyBorder="1" applyAlignment="1">
      <alignment horizontal="center"/>
    </xf>
    <xf numFmtId="0" fontId="30" fillId="0" borderId="2" xfId="2" applyFont="1" applyBorder="1" applyAlignment="1">
      <alignment vertical="center" wrapText="1"/>
    </xf>
    <xf numFmtId="3" fontId="32" fillId="6" borderId="2" xfId="2" applyNumberFormat="1" applyFont="1" applyFill="1" applyAlignment="1">
      <alignment horizontal="center"/>
    </xf>
    <xf numFmtId="3" fontId="54" fillId="6" borderId="2" xfId="2" applyNumberFormat="1" applyFont="1" applyFill="1" applyAlignment="1">
      <alignment horizontal="center"/>
    </xf>
    <xf numFmtId="0" fontId="9" fillId="0" borderId="2" xfId="2" applyFont="1" applyAlignment="1">
      <alignment wrapText="1"/>
    </xf>
    <xf numFmtId="0" fontId="9" fillId="0" borderId="2" xfId="1" applyFont="1" applyAlignment="1">
      <alignment wrapText="1"/>
    </xf>
    <xf numFmtId="0" fontId="30" fillId="0" borderId="2" xfId="1" applyFont="1" applyAlignment="1">
      <alignment vertical="center" wrapText="1"/>
    </xf>
    <xf numFmtId="0" fontId="30" fillId="0" borderId="2" xfId="1" applyFont="1" applyFill="1" applyAlignment="1">
      <alignment vertical="center" wrapText="1"/>
    </xf>
    <xf numFmtId="0" fontId="33" fillId="0" borderId="2" xfId="2" applyFont="1" applyAlignment="1">
      <alignment horizontal="center" vertical="center" wrapText="1"/>
    </xf>
    <xf numFmtId="0" fontId="32" fillId="0" borderId="2" xfId="1" applyFont="1" applyAlignment="1">
      <alignment vertical="center" wrapText="1"/>
    </xf>
    <xf numFmtId="3" fontId="30" fillId="0" borderId="17" xfId="3" applyNumberFormat="1" applyFont="1" applyBorder="1" applyAlignment="1">
      <alignment horizontal="center" vertical="center" wrapText="1"/>
    </xf>
    <xf numFmtId="3" fontId="32" fillId="0" borderId="2" xfId="1" applyNumberFormat="1" applyFont="1" applyAlignment="1">
      <alignment vertical="center" wrapText="1"/>
    </xf>
    <xf numFmtId="0" fontId="34" fillId="0" borderId="2" xfId="2" applyFont="1" applyFill="1" applyBorder="1" applyAlignment="1">
      <alignment horizontal="center" vertical="center" wrapText="1"/>
    </xf>
    <xf numFmtId="0" fontId="34" fillId="8" borderId="5" xfId="1" applyFont="1" applyFill="1" applyBorder="1" applyAlignment="1">
      <alignment horizontal="left" vertical="center" wrapText="1"/>
    </xf>
    <xf numFmtId="3" fontId="34" fillId="0" borderId="2" xfId="2" applyNumberFormat="1" applyFont="1" applyFill="1" applyBorder="1" applyAlignment="1">
      <alignment horizontal="center" vertical="center" wrapText="1"/>
    </xf>
    <xf numFmtId="0" fontId="32" fillId="0" borderId="2" xfId="1" applyFont="1" applyFill="1" applyAlignment="1">
      <alignment vertical="center" wrapText="1"/>
    </xf>
    <xf numFmtId="0" fontId="32" fillId="6" borderId="2" xfId="2" applyFont="1" applyFill="1" applyAlignment="1">
      <alignment vertical="center" wrapText="1"/>
    </xf>
    <xf numFmtId="0" fontId="32" fillId="0" borderId="2" xfId="2" applyFont="1" applyAlignment="1">
      <alignment horizontal="center" vertical="center" wrapText="1"/>
    </xf>
    <xf numFmtId="3" fontId="32" fillId="0" borderId="2" xfId="2" applyNumberFormat="1" applyFont="1" applyAlignment="1">
      <alignment horizontal="center" vertical="center" wrapText="1"/>
    </xf>
    <xf numFmtId="0" fontId="28" fillId="0" borderId="17" xfId="2" applyFont="1" applyFill="1" applyBorder="1" applyAlignment="1">
      <alignment vertical="center" wrapText="1"/>
    </xf>
    <xf numFmtId="0" fontId="28" fillId="0" borderId="17" xfId="2" applyFont="1" applyFill="1" applyBorder="1" applyAlignment="1">
      <alignment horizontal="center" vertical="center" wrapText="1"/>
    </xf>
    <xf numFmtId="3" fontId="28" fillId="0" borderId="17" xfId="3" applyNumberFormat="1" applyFont="1" applyFill="1" applyBorder="1" applyAlignment="1">
      <alignment horizontal="center" vertical="center" wrapText="1"/>
    </xf>
    <xf numFmtId="0" fontId="28" fillId="0" borderId="2" xfId="1" applyFont="1" applyFill="1" applyAlignment="1">
      <alignment vertical="center" wrapText="1"/>
    </xf>
    <xf numFmtId="0" fontId="34" fillId="0" borderId="2" xfId="2" applyFont="1" applyAlignment="1">
      <alignment horizontal="center" vertical="center" wrapText="1"/>
    </xf>
    <xf numFmtId="0" fontId="34" fillId="0" borderId="2" xfId="2" applyFont="1" applyAlignment="1">
      <alignment horizontal="right" vertical="center" wrapText="1"/>
    </xf>
    <xf numFmtId="3" fontId="34" fillId="0" borderId="2" xfId="2" applyNumberFormat="1" applyFont="1" applyAlignment="1">
      <alignment horizontal="center" vertical="center" wrapText="1"/>
    </xf>
    <xf numFmtId="0" fontId="32" fillId="0" borderId="2" xfId="2" applyFont="1" applyAlignment="1">
      <alignment vertical="center" wrapText="1"/>
    </xf>
    <xf numFmtId="3" fontId="30" fillId="0" borderId="17" xfId="2" applyNumberFormat="1" applyFont="1" applyBorder="1" applyAlignment="1">
      <alignment horizontal="center" vertical="center" wrapText="1"/>
    </xf>
    <xf numFmtId="0" fontId="28" fillId="0" borderId="2" xfId="3" applyFont="1" applyAlignment="1">
      <alignment vertical="center" wrapText="1"/>
    </xf>
    <xf numFmtId="0" fontId="24" fillId="0" borderId="2" xfId="3" applyFont="1" applyAlignment="1">
      <alignment wrapText="1"/>
    </xf>
    <xf numFmtId="0" fontId="45" fillId="0" borderId="2" xfId="1" applyFont="1" applyAlignment="1">
      <alignment vertical="center"/>
    </xf>
    <xf numFmtId="3" fontId="21" fillId="0" borderId="17" xfId="4" applyNumberFormat="1" applyFont="1" applyBorder="1" applyAlignment="1">
      <alignment horizontal="left" vertical="center"/>
    </xf>
    <xf numFmtId="3" fontId="17" fillId="0" borderId="17" xfId="4" applyNumberFormat="1" applyFont="1" applyBorder="1" applyAlignment="1">
      <alignment horizontal="center" vertical="center"/>
    </xf>
    <xf numFmtId="3" fontId="21" fillId="0" borderId="17" xfId="4" applyNumberFormat="1" applyFont="1" applyBorder="1" applyAlignment="1">
      <alignment horizontal="center" vertical="center"/>
    </xf>
    <xf numFmtId="0" fontId="57" fillId="0" borderId="2" xfId="3" applyFont="1" applyFill="1" applyBorder="1" applyAlignment="1">
      <alignment horizontal="center" vertical="center"/>
    </xf>
    <xf numFmtId="3" fontId="37" fillId="0" borderId="17" xfId="4" applyNumberFormat="1" applyFont="1" applyBorder="1" applyAlignment="1">
      <alignment horizontal="center" vertical="center"/>
    </xf>
    <xf numFmtId="3" fontId="58" fillId="0" borderId="2" xfId="4" applyNumberFormat="1" applyFont="1" applyAlignment="1">
      <alignment horizontal="left" vertical="center"/>
    </xf>
    <xf numFmtId="3" fontId="58" fillId="0" borderId="2" xfId="4" applyNumberFormat="1" applyFont="1" applyAlignment="1">
      <alignment horizontal="center" vertical="center"/>
    </xf>
    <xf numFmtId="3" fontId="58" fillId="0" borderId="2" xfId="3" applyNumberFormat="1" applyFont="1" applyAlignment="1">
      <alignment horizontal="center" vertical="center"/>
    </xf>
    <xf numFmtId="0" fontId="45" fillId="0" borderId="2" xfId="3" applyFont="1" applyAlignment="1">
      <alignment vertical="center"/>
    </xf>
    <xf numFmtId="0" fontId="21" fillId="0" borderId="13" xfId="1" applyFont="1" applyBorder="1" applyAlignment="1">
      <alignment horizontal="left" vertical="top" wrapText="1"/>
    </xf>
    <xf numFmtId="0" fontId="21" fillId="0" borderId="2" xfId="1" applyFont="1" applyBorder="1" applyAlignment="1">
      <alignment horizontal="center" vertical="top" wrapText="1"/>
    </xf>
    <xf numFmtId="0" fontId="21" fillId="0" borderId="2" xfId="1" applyFont="1" applyBorder="1" applyAlignment="1">
      <alignment horizontal="left" vertical="top" wrapText="1"/>
    </xf>
    <xf numFmtId="0" fontId="22" fillId="0" borderId="11" xfId="1" applyFont="1" applyBorder="1" applyAlignment="1">
      <alignment horizontal="center" vertical="top" wrapText="1"/>
    </xf>
    <xf numFmtId="0" fontId="22" fillId="0" borderId="13" xfId="1" applyFont="1" applyBorder="1" applyAlignment="1">
      <alignment horizontal="left" vertical="top" wrapText="1"/>
    </xf>
    <xf numFmtId="4" fontId="30" fillId="0" borderId="2" xfId="2" applyNumberFormat="1" applyFont="1" applyAlignment="1">
      <alignment vertical="center" wrapText="1"/>
    </xf>
    <xf numFmtId="3" fontId="5" fillId="0" borderId="2" xfId="2" applyNumberFormat="1" applyFont="1" applyFill="1" applyBorder="1" applyAlignment="1">
      <alignment horizontal="center" vertical="center"/>
    </xf>
    <xf numFmtId="4" fontId="31" fillId="0" borderId="2" xfId="2" applyNumberFormat="1" applyFont="1" applyAlignment="1">
      <alignment vertical="center" wrapText="1"/>
    </xf>
    <xf numFmtId="0" fontId="30" fillId="6" borderId="17" xfId="2" applyFont="1" applyFill="1" applyBorder="1" applyAlignment="1">
      <alignment vertical="center"/>
    </xf>
    <xf numFmtId="0" fontId="32" fillId="6" borderId="17" xfId="2" applyFont="1" applyFill="1" applyBorder="1" applyAlignment="1">
      <alignment horizontal="center"/>
    </xf>
    <xf numFmtId="3" fontId="32" fillId="0" borderId="17" xfId="2" applyNumberFormat="1" applyFont="1" applyBorder="1" applyAlignment="1">
      <alignment horizontal="center"/>
    </xf>
    <xf numFmtId="0" fontId="25" fillId="0" borderId="2" xfId="3" applyFont="1" applyAlignment="1">
      <alignment horizontal="center" vertical="center" wrapText="1"/>
    </xf>
    <xf numFmtId="0" fontId="59" fillId="0" borderId="2" xfId="1" applyFont="1" applyAlignment="1">
      <alignment vertical="center"/>
    </xf>
    <xf numFmtId="3" fontId="17" fillId="0" borderId="17" xfId="7" applyNumberFormat="1" applyFont="1" applyBorder="1" applyAlignment="1">
      <alignment horizontal="center" vertical="center"/>
    </xf>
    <xf numFmtId="3" fontId="21" fillId="0" borderId="17" xfId="4" applyNumberFormat="1" applyFont="1" applyFill="1" applyBorder="1" applyAlignment="1">
      <alignment horizontal="center" vertical="center"/>
    </xf>
    <xf numFmtId="3" fontId="21" fillId="0" borderId="17" xfId="7" applyNumberFormat="1" applyFont="1" applyBorder="1" applyAlignment="1">
      <alignment horizontal="center" vertical="center"/>
    </xf>
    <xf numFmtId="3" fontId="23" fillId="0" borderId="2" xfId="3" applyNumberFormat="1" applyFont="1" applyAlignment="1">
      <alignment vertical="center"/>
    </xf>
    <xf numFmtId="0" fontId="33" fillId="0" borderId="2" xfId="2" applyFont="1" applyAlignment="1">
      <alignment horizontal="center" vertical="center"/>
    </xf>
    <xf numFmtId="3" fontId="30" fillId="0" borderId="2" xfId="2" applyNumberFormat="1" applyFont="1" applyAlignment="1">
      <alignment vertical="center" wrapText="1"/>
    </xf>
    <xf numFmtId="3" fontId="30" fillId="0" borderId="2" xfId="2" applyNumberFormat="1" applyFont="1" applyFill="1" applyAlignment="1">
      <alignment vertical="center" wrapText="1"/>
    </xf>
    <xf numFmtId="4" fontId="30" fillId="0" borderId="17" xfId="3" applyNumberFormat="1" applyFont="1" applyBorder="1" applyAlignment="1">
      <alignment horizontal="center" vertical="center"/>
    </xf>
    <xf numFmtId="4" fontId="28" fillId="6" borderId="17" xfId="1" applyNumberFormat="1" applyFont="1" applyFill="1" applyBorder="1" applyAlignment="1">
      <alignment horizontal="center" vertical="center"/>
    </xf>
    <xf numFmtId="0" fontId="30" fillId="0" borderId="24" xfId="2" applyFont="1" applyBorder="1" applyAlignment="1">
      <alignment horizontal="left" vertical="center" wrapText="1"/>
    </xf>
    <xf numFmtId="0" fontId="30" fillId="0" borderId="45" xfId="2" applyFont="1" applyBorder="1" applyAlignment="1">
      <alignment vertical="center"/>
    </xf>
    <xf numFmtId="0" fontId="27" fillId="0" borderId="2" xfId="3" applyFont="1" applyFill="1" applyBorder="1" applyAlignment="1">
      <alignment horizontal="center" vertical="center" wrapText="1"/>
    </xf>
    <xf numFmtId="0" fontId="27" fillId="0" borderId="2" xfId="3" applyFont="1" applyFill="1" applyBorder="1" applyAlignment="1">
      <alignment horizontal="left" vertical="center" wrapText="1"/>
    </xf>
    <xf numFmtId="0" fontId="1" fillId="0" borderId="2" xfId="2" applyAlignment="1">
      <alignment vertical="center"/>
    </xf>
    <xf numFmtId="0" fontId="23" fillId="0" borderId="2" xfId="3" applyAlignment="1">
      <alignment vertical="center"/>
    </xf>
    <xf numFmtId="0" fontId="23" fillId="6" borderId="2" xfId="3" applyFill="1" applyAlignment="1">
      <alignment vertical="center"/>
    </xf>
    <xf numFmtId="0" fontId="32" fillId="0" borderId="46" xfId="2" applyFont="1" applyBorder="1" applyAlignment="1">
      <alignment horizontal="center" vertical="center"/>
    </xf>
    <xf numFmtId="3" fontId="30" fillId="0" borderId="19" xfId="3" applyNumberFormat="1" applyFont="1" applyBorder="1" applyAlignment="1">
      <alignment horizontal="center" vertical="center"/>
    </xf>
    <xf numFmtId="3" fontId="23" fillId="0" borderId="2" xfId="3" applyNumberFormat="1" applyAlignment="1">
      <alignment vertical="center"/>
    </xf>
    <xf numFmtId="3" fontId="21" fillId="0" borderId="17" xfId="3" applyNumberFormat="1" applyFont="1" applyBorder="1" applyAlignment="1">
      <alignment horizontal="left" vertical="center"/>
    </xf>
    <xf numFmtId="3" fontId="60" fillId="0" borderId="2" xfId="3" applyNumberFormat="1" applyFont="1" applyAlignment="1">
      <alignment horizontal="left" vertical="center"/>
    </xf>
    <xf numFmtId="3" fontId="60" fillId="0" borderId="2" xfId="3" applyNumberFormat="1" applyFont="1" applyAlignment="1">
      <alignment horizontal="center" vertical="center"/>
    </xf>
    <xf numFmtId="0" fontId="61" fillId="0" borderId="2" xfId="3" applyFont="1" applyAlignment="1">
      <alignment vertical="center"/>
    </xf>
    <xf numFmtId="3" fontId="28" fillId="0" borderId="17" xfId="3" applyNumberFormat="1" applyFont="1" applyFill="1" applyBorder="1" applyAlignment="1">
      <alignment horizontal="center" vertical="center"/>
    </xf>
    <xf numFmtId="0" fontId="28" fillId="0" borderId="2" xfId="2" applyFont="1" applyFill="1" applyBorder="1" applyAlignment="1">
      <alignment vertical="center" wrapText="1"/>
    </xf>
    <xf numFmtId="0" fontId="28" fillId="6" borderId="2" xfId="2" applyFont="1" applyFill="1" applyBorder="1" applyAlignment="1">
      <alignment vertical="center" wrapText="1"/>
    </xf>
    <xf numFmtId="0" fontId="34" fillId="8" borderId="5" xfId="1" applyFont="1" applyFill="1" applyBorder="1" applyAlignment="1">
      <alignment horizontal="left" vertical="center"/>
    </xf>
    <xf numFmtId="3" fontId="34" fillId="8" borderId="16" xfId="1" applyNumberFormat="1" applyFont="1" applyFill="1" applyBorder="1" applyAlignment="1">
      <alignment horizontal="center" vertical="center" wrapText="1"/>
    </xf>
    <xf numFmtId="0" fontId="34" fillId="0" borderId="2" xfId="1" applyFont="1" applyFill="1" applyBorder="1" applyAlignment="1">
      <alignment horizontal="left" vertical="center"/>
    </xf>
    <xf numFmtId="3" fontId="30" fillId="0" borderId="2" xfId="3" applyNumberFormat="1" applyFont="1" applyFill="1" applyBorder="1" applyAlignment="1">
      <alignment horizontal="center" vertical="center"/>
    </xf>
    <xf numFmtId="0" fontId="34" fillId="8" borderId="6" xfId="1" applyFont="1" applyFill="1" applyBorder="1" applyAlignment="1">
      <alignment horizontal="left" vertical="center" wrapText="1"/>
    </xf>
    <xf numFmtId="0" fontId="32" fillId="0" borderId="2" xfId="1" applyFont="1" applyFill="1" applyBorder="1"/>
    <xf numFmtId="0" fontId="32" fillId="0" borderId="46" xfId="2" applyFont="1" applyBorder="1" applyAlignment="1">
      <alignment horizontal="center"/>
    </xf>
    <xf numFmtId="0" fontId="34" fillId="8" borderId="5" xfId="1" applyFont="1" applyFill="1" applyBorder="1" applyAlignment="1">
      <alignment horizontal="left" vertical="top" wrapText="1"/>
    </xf>
    <xf numFmtId="3" fontId="34" fillId="8" borderId="5" xfId="1" applyNumberFormat="1" applyFont="1" applyFill="1" applyBorder="1" applyAlignment="1">
      <alignment horizontal="center" vertical="top" wrapText="1"/>
    </xf>
    <xf numFmtId="0" fontId="32" fillId="0" borderId="2" xfId="1" applyFont="1" applyFill="1"/>
    <xf numFmtId="0" fontId="25" fillId="0" borderId="2" xfId="3" applyFont="1" applyAlignment="1">
      <alignment vertical="center" wrapText="1"/>
    </xf>
    <xf numFmtId="0" fontId="26" fillId="0" borderId="2" xfId="3" applyFont="1" applyAlignment="1">
      <alignment vertical="center" wrapText="1"/>
    </xf>
    <xf numFmtId="3" fontId="40" fillId="0" borderId="2" xfId="4" applyNumberFormat="1" applyFont="1" applyAlignment="1">
      <alignment horizontal="left" vertical="center"/>
    </xf>
    <xf numFmtId="3" fontId="40" fillId="0" borderId="2" xfId="4" applyNumberFormat="1" applyFont="1" applyAlignment="1">
      <alignment horizontal="center" vertical="center"/>
    </xf>
    <xf numFmtId="3" fontId="40" fillId="0" borderId="2" xfId="3" applyNumberFormat="1" applyFont="1" applyAlignment="1">
      <alignment horizontal="center" vertical="center"/>
    </xf>
    <xf numFmtId="3" fontId="34" fillId="0" borderId="33" xfId="1" applyNumberFormat="1" applyFont="1" applyBorder="1" applyAlignment="1">
      <alignment horizontal="left" vertical="center" wrapText="1"/>
    </xf>
    <xf numFmtId="3" fontId="27" fillId="7" borderId="51" xfId="1" applyNumberFormat="1" applyFont="1" applyFill="1" applyBorder="1" applyAlignment="1">
      <alignment horizontal="center" vertical="center" wrapText="1"/>
    </xf>
    <xf numFmtId="3" fontId="27" fillId="7" borderId="52" xfId="1" applyNumberFormat="1" applyFont="1" applyFill="1" applyBorder="1" applyAlignment="1">
      <alignment horizontal="center" vertical="center" wrapText="1"/>
    </xf>
    <xf numFmtId="0" fontId="27" fillId="0" borderId="2" xfId="1" applyFont="1" applyFill="1" applyBorder="1" applyAlignment="1">
      <alignment horizontal="center" vertical="top" wrapText="1"/>
    </xf>
    <xf numFmtId="0" fontId="32" fillId="0" borderId="2" xfId="2" applyFont="1" applyFill="1" applyAlignment="1">
      <alignment horizontal="center" vertical="center" wrapText="1"/>
    </xf>
    <xf numFmtId="0" fontId="18" fillId="0" borderId="2" xfId="2" applyFont="1" applyFill="1" applyAlignment="1">
      <alignment horizontal="center" vertical="center" wrapText="1"/>
    </xf>
    <xf numFmtId="0" fontId="33" fillId="0" borderId="2" xfId="2" applyFont="1" applyFill="1" applyAlignment="1">
      <alignment vertical="center"/>
    </xf>
    <xf numFmtId="4" fontId="32" fillId="0" borderId="2" xfId="2" applyNumberFormat="1" applyFont="1" applyFill="1" applyAlignment="1">
      <alignment horizontal="center" vertical="center"/>
    </xf>
    <xf numFmtId="0" fontId="32" fillId="0" borderId="26" xfId="1" applyFont="1" applyBorder="1" applyAlignment="1">
      <alignment horizontal="left" vertical="center"/>
    </xf>
    <xf numFmtId="0" fontId="30" fillId="0" borderId="17" xfId="1" applyFont="1" applyBorder="1" applyAlignment="1">
      <alignment horizontal="center" vertical="center"/>
    </xf>
    <xf numFmtId="3" fontId="30" fillId="0" borderId="30" xfId="1" applyNumberFormat="1" applyFont="1" applyBorder="1" applyAlignment="1">
      <alignment horizontal="center" vertical="center"/>
    </xf>
    <xf numFmtId="3" fontId="30" fillId="0" borderId="17" xfId="1" applyNumberFormat="1" applyFont="1" applyBorder="1" applyAlignment="1">
      <alignment horizontal="center" vertical="center"/>
    </xf>
    <xf numFmtId="3" fontId="30" fillId="0" borderId="2" xfId="2" applyNumberFormat="1" applyFont="1" applyFill="1" applyBorder="1" applyAlignment="1">
      <alignment vertical="center" wrapText="1"/>
    </xf>
    <xf numFmtId="0" fontId="30" fillId="0" borderId="17" xfId="1" applyFont="1" applyFill="1" applyBorder="1" applyAlignment="1">
      <alignment horizontal="center" vertical="center"/>
    </xf>
    <xf numFmtId="3" fontId="22" fillId="0" borderId="2" xfId="1" applyNumberFormat="1" applyFont="1" applyBorder="1" applyAlignment="1">
      <alignment horizontal="right" vertical="top" wrapText="1"/>
    </xf>
    <xf numFmtId="0" fontId="32" fillId="0" borderId="17" xfId="1" applyFont="1" applyBorder="1" applyAlignment="1">
      <alignment horizontal="left" vertical="center"/>
    </xf>
    <xf numFmtId="0" fontId="22" fillId="0" borderId="54" xfId="1" applyFont="1" applyBorder="1" applyAlignment="1">
      <alignment horizontal="left" vertical="top" wrapText="1"/>
    </xf>
    <xf numFmtId="0" fontId="22" fillId="8" borderId="5" xfId="1" applyFont="1" applyFill="1" applyBorder="1" applyAlignment="1">
      <alignment horizontal="left" vertical="top" wrapText="1"/>
    </xf>
    <xf numFmtId="3" fontId="22" fillId="8" borderId="5" xfId="1" applyNumberFormat="1" applyFont="1" applyFill="1" applyBorder="1" applyAlignment="1">
      <alignment horizontal="center" vertical="top" wrapText="1"/>
    </xf>
    <xf numFmtId="3" fontId="22" fillId="0" borderId="10" xfId="1" applyNumberFormat="1" applyFont="1" applyBorder="1" applyAlignment="1">
      <alignment horizontal="right" vertical="top" wrapText="1"/>
    </xf>
    <xf numFmtId="0" fontId="22" fillId="0" borderId="37" xfId="1" applyFont="1" applyBorder="1" applyAlignment="1">
      <alignment horizontal="left" vertical="top" wrapText="1"/>
    </xf>
    <xf numFmtId="3" fontId="22" fillId="0" borderId="9" xfId="1" applyNumberFormat="1" applyFont="1" applyBorder="1" applyAlignment="1">
      <alignment horizontal="right" vertical="top" wrapText="1"/>
    </xf>
    <xf numFmtId="3" fontId="22" fillId="0" borderId="12" xfId="1" applyNumberFormat="1" applyFont="1" applyBorder="1" applyAlignment="1">
      <alignment horizontal="right" vertical="top" wrapText="1"/>
    </xf>
    <xf numFmtId="3" fontId="21" fillId="0" borderId="2" xfId="1" applyNumberFormat="1" applyFont="1" applyBorder="1" applyAlignment="1">
      <alignment horizontal="left" vertical="top" wrapText="1"/>
    </xf>
    <xf numFmtId="0" fontId="30" fillId="0" borderId="24" xfId="2" applyFont="1" applyFill="1" applyBorder="1" applyAlignment="1">
      <alignment vertical="center"/>
    </xf>
    <xf numFmtId="0" fontId="30" fillId="0" borderId="24" xfId="2" applyFont="1" applyFill="1" applyBorder="1" applyAlignment="1">
      <alignment horizontal="left" vertical="center"/>
    </xf>
    <xf numFmtId="0" fontId="30" fillId="0" borderId="24" xfId="2" applyFont="1" applyFill="1" applyBorder="1" applyAlignment="1">
      <alignment horizontal="center" vertical="center"/>
    </xf>
    <xf numFmtId="0" fontId="21" fillId="0" borderId="2" xfId="1" applyFont="1" applyAlignment="1">
      <alignment horizontal="center"/>
    </xf>
    <xf numFmtId="0" fontId="22" fillId="0" borderId="12" xfId="1" applyFont="1" applyBorder="1" applyAlignment="1">
      <alignment horizontal="left" vertical="top" wrapText="1"/>
    </xf>
    <xf numFmtId="0" fontId="62" fillId="6" borderId="2" xfId="2" applyFont="1" applyFill="1" applyAlignment="1">
      <alignment horizontal="center" vertical="center"/>
    </xf>
    <xf numFmtId="0" fontId="63" fillId="7" borderId="17" xfId="2" applyFont="1" applyFill="1" applyBorder="1" applyAlignment="1">
      <alignment horizontal="center" vertical="center" wrapText="1"/>
    </xf>
    <xf numFmtId="0" fontId="21" fillId="0" borderId="5" xfId="1" applyFont="1" applyFill="1" applyBorder="1" applyAlignment="1">
      <alignment horizontal="left" vertical="center" wrapText="1"/>
    </xf>
    <xf numFmtId="0" fontId="21" fillId="0" borderId="5" xfId="1" applyFont="1" applyFill="1" applyBorder="1" applyAlignment="1">
      <alignment horizontal="center" vertical="center" wrapText="1"/>
    </xf>
    <xf numFmtId="3" fontId="21" fillId="0" borderId="5" xfId="1" applyNumberFormat="1" applyFont="1" applyFill="1" applyBorder="1" applyAlignment="1">
      <alignment horizontal="center" vertical="center" wrapText="1"/>
    </xf>
    <xf numFmtId="3" fontId="21" fillId="9" borderId="5" xfId="1" applyNumberFormat="1" applyFont="1" applyFill="1" applyBorder="1" applyAlignment="1">
      <alignment horizontal="center" vertical="center" wrapText="1"/>
    </xf>
    <xf numFmtId="49" fontId="65" fillId="0" borderId="2" xfId="1" applyNumberFormat="1" applyFont="1" applyAlignment="1">
      <alignment vertical="center"/>
    </xf>
    <xf numFmtId="3" fontId="21" fillId="0" borderId="55" xfId="1" applyNumberFormat="1" applyFont="1" applyFill="1" applyBorder="1" applyAlignment="1">
      <alignment horizontal="center" vertical="center" wrapText="1"/>
    </xf>
    <xf numFmtId="49" fontId="65" fillId="0" borderId="2" xfId="1" applyNumberFormat="1" applyFont="1" applyFill="1" applyAlignment="1">
      <alignment vertical="center"/>
    </xf>
    <xf numFmtId="0" fontId="11" fillId="0" borderId="2" xfId="1" applyFont="1" applyFill="1" applyAlignment="1">
      <alignment vertical="center"/>
    </xf>
    <xf numFmtId="0" fontId="21" fillId="0" borderId="1" xfId="1" applyFont="1" applyFill="1" applyBorder="1" applyAlignment="1">
      <alignment horizontal="left" vertical="center" wrapText="1"/>
    </xf>
    <xf numFmtId="0" fontId="21" fillId="0" borderId="1" xfId="1" applyFont="1" applyFill="1" applyBorder="1" applyAlignment="1">
      <alignment horizontal="center" vertical="center" wrapText="1"/>
    </xf>
    <xf numFmtId="3" fontId="21" fillId="0" borderId="1" xfId="1" applyNumberFormat="1" applyFont="1" applyFill="1" applyBorder="1" applyAlignment="1">
      <alignment horizontal="center" vertical="center" wrapText="1"/>
    </xf>
    <xf numFmtId="3" fontId="21" fillId="9" borderId="55" xfId="1" applyNumberFormat="1" applyFont="1" applyFill="1" applyBorder="1" applyAlignment="1">
      <alignment horizontal="center" vertical="center" wrapText="1"/>
    </xf>
    <xf numFmtId="0" fontId="21" fillId="0" borderId="55" xfId="1" applyFont="1" applyFill="1" applyBorder="1" applyAlignment="1">
      <alignment horizontal="left" vertical="center" wrapText="1"/>
    </xf>
    <xf numFmtId="0" fontId="21" fillId="0" borderId="55" xfId="1" applyFont="1" applyFill="1" applyBorder="1" applyAlignment="1">
      <alignment horizontal="center" vertical="center" wrapText="1"/>
    </xf>
    <xf numFmtId="0" fontId="21" fillId="0" borderId="56" xfId="1" applyFont="1" applyFill="1" applyBorder="1" applyAlignment="1">
      <alignment horizontal="left" vertical="center" wrapText="1"/>
    </xf>
    <xf numFmtId="0" fontId="21" fillId="0" borderId="56" xfId="1" applyFont="1" applyFill="1" applyBorder="1" applyAlignment="1">
      <alignment horizontal="center" vertical="center" wrapText="1"/>
    </xf>
    <xf numFmtId="3" fontId="21" fillId="0" borderId="56" xfId="1" applyNumberFormat="1" applyFont="1" applyFill="1" applyBorder="1" applyAlignment="1">
      <alignment horizontal="center" vertical="center" wrapText="1"/>
    </xf>
    <xf numFmtId="3" fontId="63" fillId="7" borderId="57" xfId="1" applyNumberFormat="1" applyFont="1" applyFill="1" applyBorder="1" applyAlignment="1">
      <alignment horizontal="center" vertical="center" wrapText="1"/>
    </xf>
    <xf numFmtId="3" fontId="63" fillId="7" borderId="58" xfId="1" applyNumberFormat="1" applyFont="1" applyFill="1" applyBorder="1" applyAlignment="1">
      <alignment horizontal="center" vertical="center" wrapText="1"/>
    </xf>
    <xf numFmtId="0" fontId="66" fillId="0" borderId="2" xfId="3" applyFont="1" applyFill="1" applyBorder="1" applyAlignment="1">
      <alignment vertical="center"/>
    </xf>
    <xf numFmtId="0" fontId="66" fillId="6" borderId="2" xfId="3" applyFont="1" applyFill="1" applyBorder="1" applyAlignment="1">
      <alignment vertical="center"/>
    </xf>
    <xf numFmtId="0" fontId="67" fillId="0" borderId="2" xfId="14" applyFont="1" applyAlignment="1">
      <alignment vertical="center"/>
    </xf>
    <xf numFmtId="0" fontId="67" fillId="0" borderId="2" xfId="14" applyFont="1" applyBorder="1" applyAlignment="1">
      <alignment horizontal="left" vertical="center" wrapText="1"/>
    </xf>
    <xf numFmtId="0" fontId="67" fillId="0" borderId="2" xfId="14" applyFont="1" applyBorder="1" applyAlignment="1">
      <alignment horizontal="center" vertical="center" wrapText="1"/>
    </xf>
    <xf numFmtId="0" fontId="21" fillId="0" borderId="2" xfId="14" applyFont="1" applyAlignment="1">
      <alignment vertical="center"/>
    </xf>
    <xf numFmtId="0" fontId="15" fillId="7" borderId="17" xfId="14" applyFont="1" applyFill="1" applyBorder="1" applyAlignment="1">
      <alignment horizontal="center" vertical="center" wrapText="1"/>
    </xf>
    <xf numFmtId="0" fontId="15" fillId="0" borderId="2" xfId="14" applyFont="1" applyFill="1" applyBorder="1" applyAlignment="1">
      <alignment horizontal="center" vertical="center" wrapText="1"/>
    </xf>
    <xf numFmtId="0" fontId="21" fillId="0" borderId="2" xfId="14" applyFont="1" applyFill="1" applyAlignment="1">
      <alignment vertical="center"/>
    </xf>
    <xf numFmtId="0" fontId="39" fillId="0" borderId="35" xfId="2" applyFont="1" applyBorder="1" applyAlignment="1">
      <alignment horizontal="center" vertical="center"/>
    </xf>
    <xf numFmtId="4" fontId="39" fillId="0" borderId="35" xfId="2" applyNumberFormat="1" applyFont="1" applyBorder="1" applyAlignment="1">
      <alignment horizontal="center" vertical="center"/>
    </xf>
    <xf numFmtId="0" fontId="21" fillId="0" borderId="26" xfId="2" applyFont="1" applyBorder="1" applyAlignment="1">
      <alignment horizontal="center" vertical="center" wrapText="1"/>
    </xf>
    <xf numFmtId="0" fontId="22" fillId="0" borderId="54" xfId="14" applyFont="1" applyBorder="1" applyAlignment="1">
      <alignment horizontal="left" vertical="center" wrapText="1"/>
    </xf>
    <xf numFmtId="0" fontId="22" fillId="8" borderId="5" xfId="14" applyFont="1" applyFill="1" applyBorder="1" applyAlignment="1">
      <alignment horizontal="left" vertical="center" wrapText="1"/>
    </xf>
    <xf numFmtId="3" fontId="22" fillId="8" borderId="11" xfId="14" applyNumberFormat="1" applyFont="1" applyFill="1" applyBorder="1" applyAlignment="1">
      <alignment horizontal="center" vertical="center" wrapText="1"/>
    </xf>
    <xf numFmtId="3" fontId="22" fillId="8" borderId="19" xfId="14" applyNumberFormat="1" applyFont="1" applyFill="1" applyBorder="1" applyAlignment="1">
      <alignment horizontal="center" vertical="center" wrapText="1"/>
    </xf>
    <xf numFmtId="3" fontId="22" fillId="0" borderId="2" xfId="14" applyNumberFormat="1" applyFont="1" applyBorder="1" applyAlignment="1">
      <alignment horizontal="right" vertical="center" wrapText="1"/>
    </xf>
    <xf numFmtId="3" fontId="22" fillId="0" borderId="2" xfId="14" applyNumberFormat="1" applyFont="1" applyBorder="1" applyAlignment="1">
      <alignment horizontal="center" vertical="center" wrapText="1"/>
    </xf>
    <xf numFmtId="3" fontId="22" fillId="0" borderId="2" xfId="14" applyNumberFormat="1" applyFont="1" applyBorder="1" applyAlignment="1">
      <alignment horizontal="left" vertical="center" wrapText="1"/>
    </xf>
    <xf numFmtId="0" fontId="22" fillId="0" borderId="37" xfId="14" applyFont="1" applyBorder="1" applyAlignment="1">
      <alignment horizontal="left" vertical="center" wrapText="1"/>
    </xf>
    <xf numFmtId="0" fontId="22" fillId="8" borderId="1" xfId="14" applyFont="1" applyFill="1" applyBorder="1" applyAlignment="1">
      <alignment horizontal="left" vertical="center" wrapText="1"/>
    </xf>
    <xf numFmtId="3" fontId="22" fillId="8" borderId="6" xfId="14" applyNumberFormat="1" applyFont="1" applyFill="1" applyBorder="1" applyAlignment="1">
      <alignment horizontal="center" vertical="center" wrapText="1"/>
    </xf>
    <xf numFmtId="3" fontId="22" fillId="8" borderId="17" xfId="14" applyNumberFormat="1" applyFont="1" applyFill="1" applyBorder="1" applyAlignment="1">
      <alignment horizontal="center" vertical="center" wrapText="1"/>
    </xf>
    <xf numFmtId="3" fontId="22" fillId="0" borderId="12" xfId="14" applyNumberFormat="1" applyFont="1" applyBorder="1" applyAlignment="1">
      <alignment horizontal="right" vertical="center" wrapText="1"/>
    </xf>
    <xf numFmtId="3" fontId="22" fillId="0" borderId="13" xfId="14" applyNumberFormat="1" applyFont="1" applyBorder="1" applyAlignment="1">
      <alignment horizontal="center" vertical="center" wrapText="1"/>
    </xf>
    <xf numFmtId="3" fontId="22" fillId="0" borderId="13" xfId="14" applyNumberFormat="1" applyFont="1" applyBorder="1" applyAlignment="1">
      <alignment horizontal="left" vertical="center" wrapText="1"/>
    </xf>
    <xf numFmtId="0" fontId="37" fillId="0" borderId="2" xfId="3" applyFont="1" applyFill="1" applyBorder="1" applyAlignment="1">
      <alignment vertical="center"/>
    </xf>
    <xf numFmtId="0" fontId="37" fillId="6" borderId="2" xfId="3" applyFont="1" applyFill="1" applyBorder="1" applyAlignment="1">
      <alignment vertical="center"/>
    </xf>
    <xf numFmtId="0" fontId="21" fillId="0" borderId="2" xfId="14" applyFont="1" applyBorder="1" applyAlignment="1">
      <alignment horizontal="left" vertical="center" wrapText="1"/>
    </xf>
    <xf numFmtId="0" fontId="21" fillId="0" borderId="13" xfId="14" applyFont="1" applyBorder="1" applyAlignment="1">
      <alignment horizontal="left" vertical="center" wrapText="1"/>
    </xf>
    <xf numFmtId="3" fontId="21" fillId="0" borderId="2" xfId="14" applyNumberFormat="1" applyFont="1" applyBorder="1" applyAlignment="1">
      <alignment horizontal="center" vertical="center" wrapText="1"/>
    </xf>
    <xf numFmtId="3" fontId="21" fillId="0" borderId="2" xfId="14" applyNumberFormat="1" applyFont="1" applyBorder="1" applyAlignment="1">
      <alignment horizontal="left" vertical="center" wrapText="1"/>
    </xf>
    <xf numFmtId="0" fontId="15" fillId="7" borderId="2" xfId="14" applyFont="1" applyFill="1" applyBorder="1" applyAlignment="1">
      <alignment horizontal="left" vertical="center" wrapText="1"/>
    </xf>
    <xf numFmtId="3" fontId="15" fillId="7" borderId="2" xfId="14" applyNumberFormat="1" applyFont="1" applyFill="1" applyBorder="1" applyAlignment="1">
      <alignment horizontal="center" vertical="center" wrapText="1"/>
    </xf>
    <xf numFmtId="0" fontId="21" fillId="0" borderId="2" xfId="14" applyFont="1" applyFill="1" applyBorder="1" applyAlignment="1">
      <alignment horizontal="left" vertical="center" wrapText="1"/>
    </xf>
    <xf numFmtId="0" fontId="15" fillId="0" borderId="2" xfId="14" applyFont="1" applyFill="1" applyBorder="1" applyAlignment="1">
      <alignment horizontal="left" vertical="center" wrapText="1"/>
    </xf>
    <xf numFmtId="3" fontId="15" fillId="0" borderId="2" xfId="14" applyNumberFormat="1" applyFont="1" applyFill="1" applyBorder="1" applyAlignment="1">
      <alignment horizontal="center" vertical="center" wrapText="1"/>
    </xf>
    <xf numFmtId="3" fontId="21" fillId="0" borderId="2" xfId="14" applyNumberFormat="1" applyFont="1" applyFill="1" applyBorder="1" applyAlignment="1">
      <alignment horizontal="left" vertical="center" wrapText="1"/>
    </xf>
    <xf numFmtId="0" fontId="21" fillId="0" borderId="2" xfId="14" applyFont="1" applyBorder="1" applyAlignment="1">
      <alignment vertical="center"/>
    </xf>
    <xf numFmtId="0" fontId="21" fillId="0" borderId="17" xfId="2" applyFont="1" applyFill="1" applyBorder="1" applyAlignment="1">
      <alignment vertical="center"/>
    </xf>
    <xf numFmtId="0" fontId="21" fillId="0" borderId="17" xfId="2" applyFont="1" applyFill="1" applyBorder="1" applyAlignment="1">
      <alignment horizontal="left" vertical="center"/>
    </xf>
    <xf numFmtId="0" fontId="21" fillId="0" borderId="17" xfId="2" applyFont="1" applyFill="1" applyBorder="1" applyAlignment="1">
      <alignment horizontal="center" vertical="center"/>
    </xf>
    <xf numFmtId="3" fontId="21" fillId="0" borderId="17" xfId="2" applyNumberFormat="1" applyFont="1" applyFill="1" applyBorder="1" applyAlignment="1">
      <alignment horizontal="center" vertical="center"/>
    </xf>
    <xf numFmtId="0" fontId="21" fillId="0" borderId="2" xfId="14" applyFont="1" applyAlignment="1">
      <alignment horizontal="center" vertical="center"/>
    </xf>
    <xf numFmtId="0" fontId="22" fillId="0" borderId="12" xfId="14" applyFont="1" applyBorder="1" applyAlignment="1">
      <alignment horizontal="left" vertical="center" wrapText="1"/>
    </xf>
    <xf numFmtId="0" fontId="22" fillId="8" borderId="17" xfId="14" applyFont="1" applyFill="1" applyBorder="1" applyAlignment="1">
      <alignment horizontal="left" vertical="center" wrapText="1"/>
    </xf>
    <xf numFmtId="3" fontId="22" fillId="8" borderId="7" xfId="14" applyNumberFormat="1" applyFont="1" applyFill="1" applyBorder="1" applyAlignment="1">
      <alignment horizontal="center" vertical="center" wrapText="1"/>
    </xf>
    <xf numFmtId="0" fontId="66" fillId="0" borderId="2" xfId="3" applyFont="1" applyAlignment="1">
      <alignment vertical="center"/>
    </xf>
    <xf numFmtId="3" fontId="66" fillId="0" borderId="2" xfId="3" applyNumberFormat="1" applyFont="1" applyFill="1"/>
    <xf numFmtId="0" fontId="66" fillId="0" borderId="2" xfId="3" applyFont="1" applyFill="1"/>
    <xf numFmtId="0" fontId="39" fillId="0" borderId="2" xfId="3" applyFont="1" applyFill="1"/>
    <xf numFmtId="0" fontId="67" fillId="0" borderId="2" xfId="14" applyFont="1"/>
    <xf numFmtId="0" fontId="15" fillId="7" borderId="17" xfId="14" applyFont="1" applyFill="1" applyBorder="1" applyAlignment="1">
      <alignment horizontal="center" vertical="top" wrapText="1"/>
    </xf>
    <xf numFmtId="3" fontId="21" fillId="0" borderId="17" xfId="3" applyNumberFormat="1" applyFont="1" applyFill="1" applyBorder="1" applyAlignment="1">
      <alignment horizontal="left" vertical="center"/>
    </xf>
    <xf numFmtId="3" fontId="17" fillId="0" borderId="17" xfId="3" applyNumberFormat="1" applyFont="1" applyFill="1" applyBorder="1" applyAlignment="1">
      <alignment horizontal="center" vertical="center"/>
    </xf>
    <xf numFmtId="3" fontId="37" fillId="0" borderId="2" xfId="3" applyNumberFormat="1" applyFont="1" applyFill="1"/>
    <xf numFmtId="3" fontId="20" fillId="0" borderId="2" xfId="3" applyNumberFormat="1" applyFont="1" applyFill="1" applyAlignment="1">
      <alignment horizontal="left" vertical="center"/>
    </xf>
    <xf numFmtId="0" fontId="67" fillId="0" borderId="2" xfId="14" applyFont="1" applyBorder="1" applyAlignment="1">
      <alignment horizontal="left" vertical="top" wrapText="1"/>
    </xf>
    <xf numFmtId="0" fontId="67" fillId="0" borderId="2" xfId="14" applyFont="1" applyBorder="1" applyAlignment="1">
      <alignment horizontal="center" vertical="top" wrapText="1"/>
    </xf>
    <xf numFmtId="0" fontId="21" fillId="0" borderId="2" xfId="14" applyFont="1"/>
    <xf numFmtId="0" fontId="21" fillId="0" borderId="2" xfId="14" applyFont="1" applyBorder="1" applyAlignment="1">
      <alignment horizontal="left" vertical="top" wrapText="1"/>
    </xf>
    <xf numFmtId="0" fontId="21" fillId="0" borderId="2" xfId="14" applyFont="1" applyBorder="1" applyAlignment="1">
      <alignment horizontal="center" vertical="top" wrapText="1"/>
    </xf>
    <xf numFmtId="0" fontId="22" fillId="0" borderId="2" xfId="14" applyFont="1" applyBorder="1" applyAlignment="1">
      <alignment horizontal="center" vertical="top" wrapText="1"/>
    </xf>
    <xf numFmtId="0" fontId="22" fillId="0" borderId="2" xfId="14" applyFont="1" applyBorder="1" applyAlignment="1">
      <alignment horizontal="left" vertical="top" wrapText="1"/>
    </xf>
    <xf numFmtId="0" fontId="21" fillId="0" borderId="43" xfId="14" applyFont="1" applyBorder="1" applyAlignment="1">
      <alignment horizontal="left" vertical="top" wrapText="1"/>
    </xf>
    <xf numFmtId="0" fontId="21" fillId="0" borderId="59" xfId="14" applyFont="1" applyBorder="1" applyAlignment="1">
      <alignment horizontal="left" vertical="top" wrapText="1"/>
    </xf>
    <xf numFmtId="3" fontId="21" fillId="0" borderId="59" xfId="14" applyNumberFormat="1" applyFont="1" applyBorder="1" applyAlignment="1">
      <alignment horizontal="center" vertical="top" wrapText="1"/>
    </xf>
    <xf numFmtId="3" fontId="21" fillId="0" borderId="59" xfId="14" applyNumberFormat="1" applyFont="1" applyBorder="1" applyAlignment="1">
      <alignment horizontal="right" vertical="top" wrapText="1"/>
    </xf>
    <xf numFmtId="3" fontId="21" fillId="0" borderId="60" xfId="14" applyNumberFormat="1" applyFont="1" applyBorder="1" applyAlignment="1">
      <alignment horizontal="right" vertical="top" wrapText="1"/>
    </xf>
    <xf numFmtId="0" fontId="21" fillId="0" borderId="61" xfId="14" applyFont="1" applyBorder="1" applyAlignment="1">
      <alignment horizontal="left" vertical="top" wrapText="1"/>
    </xf>
    <xf numFmtId="0" fontId="21" fillId="0" borderId="1" xfId="14" applyFont="1" applyBorder="1" applyAlignment="1">
      <alignment horizontal="left" vertical="top" wrapText="1"/>
    </xf>
    <xf numFmtId="3" fontId="21" fillId="0" borderId="1" xfId="14" applyNumberFormat="1" applyFont="1" applyBorder="1" applyAlignment="1">
      <alignment horizontal="center" vertical="top" wrapText="1"/>
    </xf>
    <xf numFmtId="3" fontId="21" fillId="0" borderId="1" xfId="14" applyNumberFormat="1" applyFont="1" applyBorder="1" applyAlignment="1">
      <alignment horizontal="right" vertical="top" wrapText="1"/>
    </xf>
    <xf numFmtId="3" fontId="21" fillId="0" borderId="62" xfId="14" applyNumberFormat="1" applyFont="1" applyBorder="1" applyAlignment="1">
      <alignment horizontal="right" vertical="top" wrapText="1"/>
    </xf>
    <xf numFmtId="0" fontId="21" fillId="0" borderId="63" xfId="14" applyFont="1" applyBorder="1" applyAlignment="1">
      <alignment horizontal="left" vertical="top" wrapText="1"/>
    </xf>
    <xf numFmtId="0" fontId="21" fillId="0" borderId="64" xfId="14" applyFont="1" applyBorder="1" applyAlignment="1">
      <alignment horizontal="left" vertical="top" wrapText="1"/>
    </xf>
    <xf numFmtId="3" fontId="21" fillId="0" borderId="64" xfId="14" applyNumberFormat="1" applyFont="1" applyBorder="1" applyAlignment="1">
      <alignment horizontal="center" vertical="top" wrapText="1"/>
    </xf>
    <xf numFmtId="3" fontId="21" fillId="0" borderId="64" xfId="14" applyNumberFormat="1" applyFont="1" applyBorder="1" applyAlignment="1">
      <alignment horizontal="right" vertical="top" wrapText="1"/>
    </xf>
    <xf numFmtId="3" fontId="21" fillId="0" borderId="65" xfId="14" applyNumberFormat="1" applyFont="1" applyBorder="1" applyAlignment="1">
      <alignment horizontal="right" vertical="top" wrapText="1"/>
    </xf>
    <xf numFmtId="0" fontId="21" fillId="0" borderId="5" xfId="14" applyFont="1" applyBorder="1" applyAlignment="1">
      <alignment horizontal="left" vertical="top" wrapText="1"/>
    </xf>
    <xf numFmtId="3" fontId="21" fillId="0" borderId="5" xfId="14" applyNumberFormat="1" applyFont="1" applyBorder="1" applyAlignment="1">
      <alignment horizontal="center" vertical="top" wrapText="1"/>
    </xf>
    <xf numFmtId="3" fontId="21" fillId="0" borderId="5" xfId="14" applyNumberFormat="1" applyFont="1" applyBorder="1" applyAlignment="1">
      <alignment horizontal="right" vertical="top" wrapText="1"/>
    </xf>
    <xf numFmtId="0" fontId="22" fillId="0" borderId="54" xfId="14" applyFont="1" applyBorder="1" applyAlignment="1">
      <alignment horizontal="left" vertical="top" wrapText="1"/>
    </xf>
    <xf numFmtId="0" fontId="22" fillId="8" borderId="5" xfId="14" applyFont="1" applyFill="1" applyBorder="1" applyAlignment="1">
      <alignment horizontal="left" vertical="top" wrapText="1"/>
    </xf>
    <xf numFmtId="3" fontId="22" fillId="8" borderId="11" xfId="14" applyNumberFormat="1" applyFont="1" applyFill="1" applyBorder="1" applyAlignment="1">
      <alignment horizontal="center" vertical="top" wrapText="1"/>
    </xf>
    <xf numFmtId="3" fontId="22" fillId="8" borderId="19" xfId="14" applyNumberFormat="1" applyFont="1" applyFill="1" applyBorder="1" applyAlignment="1">
      <alignment horizontal="center" vertical="top" wrapText="1"/>
    </xf>
    <xf numFmtId="3" fontId="22" fillId="0" borderId="2" xfId="14" applyNumberFormat="1" applyFont="1" applyBorder="1" applyAlignment="1">
      <alignment horizontal="right" vertical="top" wrapText="1"/>
    </xf>
    <xf numFmtId="0" fontId="22" fillId="0" borderId="2" xfId="14" applyFont="1" applyFill="1" applyBorder="1" applyAlignment="1">
      <alignment horizontal="left" vertical="top" wrapText="1"/>
    </xf>
    <xf numFmtId="0" fontId="22" fillId="0" borderId="12" xfId="14" applyFont="1" applyFill="1" applyBorder="1" applyAlignment="1">
      <alignment horizontal="left" vertical="top" wrapText="1"/>
    </xf>
    <xf numFmtId="3" fontId="22" fillId="0" borderId="12" xfId="14" applyNumberFormat="1" applyFont="1" applyFill="1" applyBorder="1" applyAlignment="1">
      <alignment horizontal="center" vertical="top" wrapText="1"/>
    </xf>
    <xf numFmtId="3" fontId="22" fillId="0" borderId="2" xfId="14" applyNumberFormat="1" applyFont="1" applyFill="1" applyBorder="1" applyAlignment="1">
      <alignment horizontal="center" vertical="top" wrapText="1"/>
    </xf>
    <xf numFmtId="3" fontId="22" fillId="0" borderId="2" xfId="14" applyNumberFormat="1" applyFont="1" applyFill="1" applyBorder="1" applyAlignment="1">
      <alignment horizontal="right" vertical="top" wrapText="1"/>
    </xf>
    <xf numFmtId="0" fontId="21" fillId="0" borderId="2" xfId="14" applyFont="1" applyFill="1"/>
    <xf numFmtId="3" fontId="21" fillId="0" borderId="2" xfId="14" applyNumberFormat="1" applyFont="1" applyBorder="1" applyAlignment="1">
      <alignment horizontal="center" vertical="top" wrapText="1"/>
    </xf>
    <xf numFmtId="3" fontId="21" fillId="0" borderId="2" xfId="14" applyNumberFormat="1" applyFont="1" applyBorder="1" applyAlignment="1">
      <alignment horizontal="left" vertical="top" wrapText="1"/>
    </xf>
    <xf numFmtId="3" fontId="22" fillId="0" borderId="2" xfId="14" applyNumberFormat="1" applyFont="1" applyBorder="1" applyAlignment="1">
      <alignment horizontal="center" vertical="top" wrapText="1"/>
    </xf>
    <xf numFmtId="3" fontId="22" fillId="0" borderId="2" xfId="14" applyNumberFormat="1" applyFont="1" applyBorder="1" applyAlignment="1">
      <alignment horizontal="left" vertical="top" wrapText="1"/>
    </xf>
    <xf numFmtId="0" fontId="21" fillId="0" borderId="44" xfId="14" applyFont="1" applyBorder="1" applyAlignment="1">
      <alignment horizontal="left" vertical="top" wrapText="1"/>
    </xf>
    <xf numFmtId="0" fontId="21" fillId="0" borderId="66" xfId="14" applyFont="1" applyBorder="1" applyAlignment="1">
      <alignment horizontal="left" vertical="top" wrapText="1"/>
    </xf>
    <xf numFmtId="0" fontId="21" fillId="0" borderId="67" xfId="14" applyFont="1" applyBorder="1" applyAlignment="1">
      <alignment horizontal="left" vertical="top" wrapText="1"/>
    </xf>
    <xf numFmtId="3" fontId="21" fillId="0" borderId="16" xfId="14" applyNumberFormat="1" applyFont="1" applyBorder="1" applyAlignment="1">
      <alignment horizontal="right" vertical="top" wrapText="1"/>
    </xf>
    <xf numFmtId="0" fontId="21" fillId="0" borderId="4" xfId="14" applyFont="1" applyBorder="1" applyAlignment="1">
      <alignment horizontal="left" vertical="top" wrapText="1"/>
    </xf>
    <xf numFmtId="3" fontId="21" fillId="0" borderId="3" xfId="14" applyNumberFormat="1" applyFont="1" applyBorder="1" applyAlignment="1">
      <alignment horizontal="center" vertical="top" wrapText="1"/>
    </xf>
    <xf numFmtId="0" fontId="21" fillId="0" borderId="17" xfId="14" applyFont="1" applyBorder="1" applyAlignment="1">
      <alignment horizontal="left" vertical="top" wrapText="1"/>
    </xf>
    <xf numFmtId="3" fontId="21" fillId="0" borderId="17" xfId="14" applyNumberFormat="1" applyFont="1" applyBorder="1" applyAlignment="1">
      <alignment horizontal="center" vertical="top" wrapText="1"/>
    </xf>
    <xf numFmtId="3" fontId="21" fillId="0" borderId="8" xfId="14" applyNumberFormat="1" applyFont="1" applyBorder="1" applyAlignment="1">
      <alignment horizontal="right" vertical="top" wrapText="1"/>
    </xf>
    <xf numFmtId="0" fontId="21" fillId="0" borderId="47" xfId="14" applyFont="1" applyBorder="1" applyAlignment="1">
      <alignment horizontal="left" vertical="top" wrapText="1"/>
    </xf>
    <xf numFmtId="0" fontId="21" fillId="0" borderId="48" xfId="14" applyFont="1" applyBorder="1" applyAlignment="1">
      <alignment horizontal="left" vertical="top" wrapText="1"/>
    </xf>
    <xf numFmtId="3" fontId="21" fillId="0" borderId="8" xfId="14" applyNumberFormat="1" applyFont="1" applyBorder="1" applyAlignment="1">
      <alignment horizontal="center" vertical="top" wrapText="1"/>
    </xf>
    <xf numFmtId="0" fontId="22" fillId="0" borderId="37" xfId="14" applyFont="1" applyBorder="1" applyAlignment="1">
      <alignment horizontal="left" vertical="top" wrapText="1"/>
    </xf>
    <xf numFmtId="0" fontId="22" fillId="8" borderId="1" xfId="14" applyFont="1" applyFill="1" applyBorder="1" applyAlignment="1">
      <alignment horizontal="left" vertical="top" wrapText="1"/>
    </xf>
    <xf numFmtId="3" fontId="22" fillId="8" borderId="6" xfId="14" applyNumberFormat="1" applyFont="1" applyFill="1" applyBorder="1" applyAlignment="1">
      <alignment horizontal="center" vertical="top" wrapText="1"/>
    </xf>
    <xf numFmtId="3" fontId="22" fillId="8" borderId="17" xfId="14" applyNumberFormat="1" applyFont="1" applyFill="1" applyBorder="1" applyAlignment="1">
      <alignment horizontal="center" vertical="top" wrapText="1"/>
    </xf>
    <xf numFmtId="3" fontId="22" fillId="0" borderId="12" xfId="14" applyNumberFormat="1" applyFont="1" applyBorder="1" applyAlignment="1">
      <alignment horizontal="right" vertical="top" wrapText="1"/>
    </xf>
    <xf numFmtId="0" fontId="15" fillId="0" borderId="2" xfId="14" applyFont="1" applyBorder="1" applyAlignment="1">
      <alignment horizontal="left" vertical="top" wrapText="1"/>
    </xf>
    <xf numFmtId="3" fontId="15" fillId="0" borderId="2" xfId="14" applyNumberFormat="1" applyFont="1" applyBorder="1" applyAlignment="1">
      <alignment horizontal="left" vertical="top" wrapText="1"/>
    </xf>
    <xf numFmtId="0" fontId="21" fillId="0" borderId="13" xfId="14" applyFont="1" applyBorder="1" applyAlignment="1">
      <alignment horizontal="left" vertical="top" wrapText="1"/>
    </xf>
    <xf numFmtId="3" fontId="22" fillId="0" borderId="13" xfId="14" applyNumberFormat="1" applyFont="1" applyBorder="1" applyAlignment="1">
      <alignment horizontal="center" vertical="top" wrapText="1"/>
    </xf>
    <xf numFmtId="3" fontId="22" fillId="0" borderId="13" xfId="14" applyNumberFormat="1" applyFont="1" applyBorder="1" applyAlignment="1">
      <alignment horizontal="left" vertical="top" wrapText="1"/>
    </xf>
    <xf numFmtId="0" fontId="15" fillId="7" borderId="2" xfId="14" applyFont="1" applyFill="1" applyBorder="1" applyAlignment="1">
      <alignment horizontal="left" vertical="top" wrapText="1"/>
    </xf>
    <xf numFmtId="3" fontId="15" fillId="7" borderId="2" xfId="14" applyNumberFormat="1" applyFont="1" applyFill="1" applyBorder="1" applyAlignment="1">
      <alignment horizontal="center" vertical="top" wrapText="1"/>
    </xf>
    <xf numFmtId="0" fontId="21" fillId="0" borderId="2" xfId="14" applyFont="1" applyBorder="1"/>
    <xf numFmtId="0" fontId="21" fillId="0" borderId="11" xfId="14" applyFont="1" applyBorder="1" applyAlignment="1">
      <alignment horizontal="left" vertical="top" wrapText="1"/>
    </xf>
    <xf numFmtId="3" fontId="21" fillId="0" borderId="17" xfId="14" applyNumberFormat="1" applyFont="1" applyBorder="1" applyAlignment="1">
      <alignment horizontal="right" vertical="top" wrapText="1"/>
    </xf>
    <xf numFmtId="0" fontId="21" fillId="0" borderId="6" xfId="14" applyFont="1" applyBorder="1" applyAlignment="1">
      <alignment horizontal="left" vertical="top" wrapText="1"/>
    </xf>
    <xf numFmtId="0" fontId="22" fillId="0" borderId="12" xfId="14" applyFont="1" applyBorder="1" applyAlignment="1">
      <alignment horizontal="left" vertical="top" wrapText="1"/>
    </xf>
    <xf numFmtId="0" fontId="22" fillId="8" borderId="17" xfId="14" applyFont="1" applyFill="1" applyBorder="1" applyAlignment="1">
      <alignment horizontal="left" vertical="top" wrapText="1"/>
    </xf>
    <xf numFmtId="0" fontId="21" fillId="0" borderId="2" xfId="14" applyFont="1" applyBorder="1" applyAlignment="1">
      <alignment horizontal="center"/>
    </xf>
    <xf numFmtId="0" fontId="21" fillId="0" borderId="2" xfId="14" applyFont="1" applyAlignment="1">
      <alignment horizontal="center"/>
    </xf>
    <xf numFmtId="3" fontId="22" fillId="8" borderId="7" xfId="14" applyNumberFormat="1" applyFont="1" applyFill="1" applyBorder="1" applyAlignment="1">
      <alignment horizontal="center" vertical="top" wrapText="1"/>
    </xf>
    <xf numFmtId="0" fontId="67" fillId="0" borderId="2" xfId="14" applyFont="1" applyAlignment="1">
      <alignment horizontal="center"/>
    </xf>
    <xf numFmtId="0" fontId="22" fillId="0" borderId="2" xfId="14" applyFont="1" applyBorder="1" applyAlignment="1">
      <alignment horizontal="left" vertical="center" wrapText="1"/>
    </xf>
    <xf numFmtId="3" fontId="15" fillId="7" borderId="17" xfId="14" applyNumberFormat="1" applyFont="1" applyFill="1" applyBorder="1" applyAlignment="1">
      <alignment horizontal="center" vertical="center" wrapText="1"/>
    </xf>
    <xf numFmtId="0" fontId="21" fillId="0" borderId="17" xfId="14" applyFont="1" applyBorder="1" applyAlignment="1">
      <alignment horizontal="left" vertical="center" wrapText="1"/>
    </xf>
    <xf numFmtId="3" fontId="21" fillId="0" borderId="17" xfId="14" applyNumberFormat="1" applyFont="1" applyBorder="1" applyAlignment="1">
      <alignment horizontal="center" vertical="center" wrapText="1"/>
    </xf>
    <xf numFmtId="0" fontId="21" fillId="0" borderId="17" xfId="14" applyFont="1" applyFill="1" applyBorder="1" applyAlignment="1">
      <alignment horizontal="left" vertical="center" wrapText="1"/>
    </xf>
    <xf numFmtId="3" fontId="21" fillId="0" borderId="17" xfId="14" applyNumberFormat="1" applyFont="1" applyFill="1" applyBorder="1" applyAlignment="1">
      <alignment horizontal="center" vertical="center" wrapText="1"/>
    </xf>
    <xf numFmtId="0" fontId="67" fillId="0" borderId="2" xfId="14" applyFont="1" applyFill="1" applyAlignment="1">
      <alignment vertical="center"/>
    </xf>
    <xf numFmtId="0" fontId="68" fillId="0" borderId="2" xfId="3" applyFont="1" applyAlignment="1">
      <alignment vertical="center"/>
    </xf>
    <xf numFmtId="0" fontId="37" fillId="0" borderId="2" xfId="3" applyFont="1" applyAlignment="1">
      <alignment vertical="center"/>
    </xf>
    <xf numFmtId="0" fontId="39" fillId="0" borderId="2" xfId="3" applyFont="1" applyAlignment="1">
      <alignment vertical="center"/>
    </xf>
    <xf numFmtId="0" fontId="69" fillId="0" borderId="17" xfId="3" applyFont="1" applyBorder="1" applyAlignment="1">
      <alignment horizontal="center" vertical="center"/>
    </xf>
    <xf numFmtId="0" fontId="21" fillId="0" borderId="2" xfId="14" applyFont="1" applyBorder="1" applyAlignment="1">
      <alignment horizontal="center" vertical="center" wrapText="1"/>
    </xf>
    <xf numFmtId="0" fontId="22" fillId="0" borderId="2" xfId="14" applyFont="1" applyBorder="1" applyAlignment="1">
      <alignment horizontal="center" vertical="center" wrapText="1"/>
    </xf>
    <xf numFmtId="3" fontId="37" fillId="0" borderId="17" xfId="13" applyNumberFormat="1" applyFont="1" applyBorder="1" applyAlignment="1">
      <alignment horizontal="center" vertical="center"/>
    </xf>
    <xf numFmtId="0" fontId="37" fillId="0" borderId="17" xfId="2" applyFont="1" applyBorder="1" applyAlignment="1">
      <alignment vertical="center" wrapText="1"/>
    </xf>
    <xf numFmtId="0" fontId="37" fillId="0" borderId="17" xfId="2" applyFont="1" applyFill="1" applyBorder="1" applyAlignment="1">
      <alignment horizontal="center" vertical="center" wrapText="1"/>
    </xf>
    <xf numFmtId="0" fontId="21" fillId="0" borderId="26" xfId="2" applyFont="1" applyBorder="1" applyAlignment="1">
      <alignment vertical="center" wrapText="1"/>
    </xf>
    <xf numFmtId="0" fontId="22" fillId="0" borderId="2" xfId="14" applyFont="1" applyFill="1" applyBorder="1" applyAlignment="1">
      <alignment horizontal="left" vertical="center" wrapText="1"/>
    </xf>
    <xf numFmtId="3" fontId="22" fillId="0" borderId="2" xfId="14" applyNumberFormat="1" applyFont="1" applyFill="1" applyBorder="1" applyAlignment="1">
      <alignment horizontal="center" vertical="center" wrapText="1"/>
    </xf>
    <xf numFmtId="3" fontId="22" fillId="0" borderId="2" xfId="14" applyNumberFormat="1" applyFont="1" applyFill="1" applyBorder="1" applyAlignment="1">
      <alignment horizontal="right" vertical="center" wrapText="1"/>
    </xf>
    <xf numFmtId="0" fontId="17" fillId="0" borderId="17" xfId="13" applyFont="1" applyBorder="1" applyAlignment="1">
      <alignment horizontal="left" vertical="center"/>
    </xf>
    <xf numFmtId="0" fontId="17" fillId="6" borderId="17" xfId="3" applyFont="1" applyFill="1" applyBorder="1" applyAlignment="1">
      <alignment horizontal="center" vertical="center"/>
    </xf>
    <xf numFmtId="3" fontId="17" fillId="0" borderId="17" xfId="1" applyNumberFormat="1" applyFont="1" applyFill="1" applyBorder="1" applyAlignment="1">
      <alignment horizontal="center" vertical="center"/>
    </xf>
    <xf numFmtId="0" fontId="15" fillId="0" borderId="2" xfId="14" applyFont="1" applyBorder="1" applyAlignment="1">
      <alignment horizontal="left" vertical="center" wrapText="1"/>
    </xf>
    <xf numFmtId="3" fontId="15" fillId="0" borderId="2" xfId="14" applyNumberFormat="1" applyFont="1" applyBorder="1" applyAlignment="1">
      <alignment horizontal="left" vertical="center" wrapText="1"/>
    </xf>
    <xf numFmtId="0" fontId="21" fillId="0" borderId="1" xfId="14" applyFont="1" applyBorder="1" applyAlignment="1">
      <alignment horizontal="left" vertical="center" wrapText="1"/>
    </xf>
    <xf numFmtId="3" fontId="21" fillId="0" borderId="1" xfId="14" applyNumberFormat="1" applyFont="1" applyBorder="1" applyAlignment="1">
      <alignment horizontal="center" vertical="center" wrapText="1"/>
    </xf>
    <xf numFmtId="3" fontId="21" fillId="0" borderId="3" xfId="14" applyNumberFormat="1" applyFont="1" applyBorder="1" applyAlignment="1">
      <alignment horizontal="center" vertical="center" wrapText="1"/>
    </xf>
    <xf numFmtId="0" fontId="21" fillId="0" borderId="12" xfId="14" applyFont="1" applyBorder="1" applyAlignment="1">
      <alignment horizontal="left" vertical="center" wrapText="1"/>
    </xf>
    <xf numFmtId="0" fontId="21" fillId="0" borderId="3" xfId="14" applyFont="1" applyBorder="1" applyAlignment="1">
      <alignment horizontal="left" vertical="center" wrapText="1"/>
    </xf>
    <xf numFmtId="0" fontId="67" fillId="0" borderId="2" xfId="14" applyFont="1" applyAlignment="1">
      <alignment horizontal="center" vertical="center"/>
    </xf>
    <xf numFmtId="3" fontId="21" fillId="0" borderId="17" xfId="14" applyNumberFormat="1" applyFont="1" applyBorder="1" applyAlignment="1">
      <alignment horizontal="right" vertical="center" wrapText="1"/>
    </xf>
    <xf numFmtId="4" fontId="67" fillId="0" borderId="2" xfId="14" applyNumberFormat="1" applyFont="1" applyAlignment="1">
      <alignment vertical="center"/>
    </xf>
    <xf numFmtId="4" fontId="17" fillId="0" borderId="17" xfId="4" applyNumberFormat="1" applyFont="1" applyBorder="1" applyAlignment="1">
      <alignment horizontal="center" vertical="center"/>
    </xf>
    <xf numFmtId="3" fontId="37" fillId="0" borderId="17" xfId="4" applyNumberFormat="1" applyFont="1" applyFill="1" applyBorder="1" applyAlignment="1">
      <alignment horizontal="center" vertical="center"/>
    </xf>
    <xf numFmtId="3" fontId="21" fillId="0" borderId="17" xfId="14" applyNumberFormat="1" applyFont="1" applyFill="1" applyBorder="1" applyAlignment="1">
      <alignment horizontal="right" vertical="center" wrapText="1"/>
    </xf>
    <xf numFmtId="4" fontId="67" fillId="0" borderId="2" xfId="14" applyNumberFormat="1" applyFont="1" applyFill="1" applyAlignment="1">
      <alignment vertical="center"/>
    </xf>
    <xf numFmtId="0" fontId="17" fillId="0" borderId="17" xfId="1" applyFont="1" applyFill="1" applyBorder="1" applyAlignment="1">
      <alignment horizontal="left" vertical="center"/>
    </xf>
    <xf numFmtId="4" fontId="21" fillId="0" borderId="17" xfId="3" applyNumberFormat="1" applyFont="1" applyBorder="1" applyAlignment="1">
      <alignment horizontal="center" vertical="center"/>
    </xf>
    <xf numFmtId="0" fontId="11" fillId="0" borderId="2" xfId="2" applyFont="1" applyAlignment="1">
      <alignment vertical="center"/>
    </xf>
    <xf numFmtId="0" fontId="37" fillId="6" borderId="2" xfId="3" applyFont="1" applyFill="1" applyAlignment="1">
      <alignment vertical="center"/>
    </xf>
    <xf numFmtId="0" fontId="10" fillId="0" borderId="2" xfId="2" applyFont="1" applyAlignment="1">
      <alignment vertical="center"/>
    </xf>
    <xf numFmtId="0" fontId="11" fillId="0" borderId="2" xfId="2" applyFont="1" applyAlignment="1">
      <alignment horizontal="center" vertical="center"/>
    </xf>
    <xf numFmtId="4" fontId="11" fillId="0" borderId="2" xfId="2" applyNumberFormat="1" applyFont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4" fontId="11" fillId="0" borderId="35" xfId="2" applyNumberFormat="1" applyFont="1" applyBorder="1" applyAlignment="1">
      <alignment horizontal="center" vertical="center"/>
    </xf>
    <xf numFmtId="0" fontId="70" fillId="0" borderId="2" xfId="2" applyFont="1" applyAlignment="1">
      <alignment vertical="center" wrapText="1"/>
    </xf>
    <xf numFmtId="0" fontId="70" fillId="6" borderId="2" xfId="2" applyFont="1" applyFill="1" applyAlignment="1">
      <alignment vertical="center" wrapText="1"/>
    </xf>
    <xf numFmtId="0" fontId="11" fillId="6" borderId="2" xfId="2" applyFont="1" applyFill="1" applyAlignment="1">
      <alignment vertical="center"/>
    </xf>
    <xf numFmtId="3" fontId="11" fillId="0" borderId="2" xfId="2" applyNumberFormat="1" applyFont="1" applyAlignment="1">
      <alignment horizontal="center" vertical="center"/>
    </xf>
    <xf numFmtId="0" fontId="71" fillId="0" borderId="2" xfId="2" applyFont="1" applyAlignment="1">
      <alignment horizontal="center" vertical="center"/>
    </xf>
    <xf numFmtId="0" fontId="71" fillId="0" borderId="2" xfId="2" applyFont="1" applyAlignment="1">
      <alignment horizontal="right" vertical="center"/>
    </xf>
    <xf numFmtId="3" fontId="71" fillId="0" borderId="2" xfId="2" applyNumberFormat="1" applyFont="1" applyAlignment="1">
      <alignment horizontal="center" vertical="center"/>
    </xf>
    <xf numFmtId="0" fontId="21" fillId="0" borderId="17" xfId="2" applyFont="1" applyBorder="1" applyAlignment="1">
      <alignment horizontal="left" vertical="center" wrapText="1"/>
    </xf>
    <xf numFmtId="0" fontId="21" fillId="0" borderId="17" xfId="2" applyFont="1" applyBorder="1" applyAlignment="1">
      <alignment horizontal="left" vertical="center"/>
    </xf>
    <xf numFmtId="3" fontId="37" fillId="0" borderId="2" xfId="3" applyNumberFormat="1" applyFont="1" applyAlignment="1">
      <alignment vertical="center"/>
    </xf>
    <xf numFmtId="3" fontId="66" fillId="0" borderId="2" xfId="3" applyNumberFormat="1" applyFont="1" applyAlignment="1">
      <alignment vertical="center"/>
    </xf>
    <xf numFmtId="0" fontId="72" fillId="0" borderId="2" xfId="3" applyFont="1" applyAlignment="1">
      <alignment vertical="center"/>
    </xf>
    <xf numFmtId="0" fontId="10" fillId="0" borderId="2" xfId="3" applyFont="1" applyAlignment="1">
      <alignment vertical="center"/>
    </xf>
    <xf numFmtId="3" fontId="70" fillId="0" borderId="2" xfId="3" applyNumberFormat="1" applyFont="1" applyAlignment="1">
      <alignment horizontal="left" vertical="center"/>
    </xf>
    <xf numFmtId="3" fontId="70" fillId="0" borderId="2" xfId="3" applyNumberFormat="1" applyFont="1" applyAlignment="1">
      <alignment horizontal="center" vertical="center"/>
    </xf>
    <xf numFmtId="0" fontId="73" fillId="0" borderId="2" xfId="3" applyFont="1" applyAlignment="1">
      <alignment vertical="center"/>
    </xf>
    <xf numFmtId="0" fontId="74" fillId="0" borderId="17" xfId="3" applyFont="1" applyBorder="1" applyAlignment="1">
      <alignment horizontal="center" vertical="center"/>
    </xf>
    <xf numFmtId="0" fontId="74" fillId="0" borderId="17" xfId="3" applyFont="1" applyBorder="1" applyAlignment="1">
      <alignment horizontal="left" vertical="center"/>
    </xf>
    <xf numFmtId="0" fontId="72" fillId="0" borderId="2" xfId="3" applyFont="1" applyAlignment="1">
      <alignment horizontal="left" vertical="center"/>
    </xf>
    <xf numFmtId="0" fontId="37" fillId="0" borderId="17" xfId="3" applyFont="1" applyBorder="1" applyAlignment="1">
      <alignment horizontal="center" vertical="center"/>
    </xf>
    <xf numFmtId="0" fontId="37" fillId="0" borderId="17" xfId="3" applyFont="1" applyBorder="1" applyAlignment="1">
      <alignment horizontal="left" vertical="center"/>
    </xf>
    <xf numFmtId="0" fontId="37" fillId="0" borderId="2" xfId="3" applyFont="1" applyAlignment="1">
      <alignment horizontal="left" vertical="center"/>
    </xf>
    <xf numFmtId="0" fontId="75" fillId="0" borderId="2" xfId="3" applyFont="1" applyAlignment="1">
      <alignment vertical="center"/>
    </xf>
    <xf numFmtId="0" fontId="17" fillId="0" borderId="2" xfId="2" applyFont="1" applyFill="1"/>
    <xf numFmtId="0" fontId="37" fillId="0" borderId="2" xfId="3" applyFont="1" applyFill="1" applyBorder="1"/>
    <xf numFmtId="0" fontId="37" fillId="6" borderId="2" xfId="3" applyFont="1" applyFill="1" applyBorder="1"/>
    <xf numFmtId="0" fontId="76" fillId="0" borderId="2" xfId="2" applyFont="1" applyFill="1"/>
    <xf numFmtId="0" fontId="17" fillId="0" borderId="2" xfId="2" applyFont="1" applyFill="1" applyAlignment="1">
      <alignment horizontal="center"/>
    </xf>
    <xf numFmtId="4" fontId="17" fillId="0" borderId="2" xfId="2" applyNumberFormat="1" applyFont="1" applyFill="1" applyAlignment="1">
      <alignment horizontal="center"/>
    </xf>
    <xf numFmtId="0" fontId="22" fillId="0" borderId="2" xfId="1" applyFont="1" applyBorder="1" applyAlignment="1">
      <alignment horizontal="center" vertical="top" wrapText="1"/>
    </xf>
    <xf numFmtId="0" fontId="17" fillId="6" borderId="2" xfId="2" applyFont="1" applyFill="1" applyAlignment="1">
      <alignment vertical="center"/>
    </xf>
    <xf numFmtId="0" fontId="17" fillId="6" borderId="2" xfId="2" applyFont="1" applyFill="1"/>
    <xf numFmtId="0" fontId="17" fillId="0" borderId="2" xfId="2" applyFont="1" applyAlignment="1">
      <alignment horizontal="center"/>
    </xf>
    <xf numFmtId="3" fontId="17" fillId="0" borderId="2" xfId="2" applyNumberFormat="1" applyFont="1" applyAlignment="1">
      <alignment horizontal="center"/>
    </xf>
    <xf numFmtId="0" fontId="22" fillId="0" borderId="2" xfId="2" applyFont="1" applyAlignment="1">
      <alignment horizontal="center" vertical="center"/>
    </xf>
    <xf numFmtId="0" fontId="22" fillId="0" borderId="2" xfId="2" applyFont="1" applyAlignment="1">
      <alignment horizontal="right" vertical="center"/>
    </xf>
    <xf numFmtId="3" fontId="22" fillId="0" borderId="2" xfId="2" applyNumberFormat="1" applyFont="1" applyAlignment="1">
      <alignment horizontal="center" vertical="center"/>
    </xf>
    <xf numFmtId="0" fontId="15" fillId="7" borderId="2" xfId="1" applyFont="1" applyFill="1" applyBorder="1" applyAlignment="1">
      <alignment horizontal="left" vertical="top" wrapText="1"/>
    </xf>
    <xf numFmtId="3" fontId="15" fillId="7" borderId="2" xfId="1" applyNumberFormat="1" applyFont="1" applyFill="1" applyBorder="1" applyAlignment="1">
      <alignment horizontal="center" vertical="top" wrapText="1"/>
    </xf>
    <xf numFmtId="3" fontId="22" fillId="8" borderId="6" xfId="1" applyNumberFormat="1" applyFont="1" applyFill="1" applyBorder="1" applyAlignment="1">
      <alignment horizontal="center" vertical="top" wrapText="1"/>
    </xf>
    <xf numFmtId="3" fontId="22" fillId="8" borderId="7" xfId="1" applyNumberFormat="1" applyFont="1" applyFill="1" applyBorder="1" applyAlignment="1">
      <alignment horizontal="center" vertical="top" wrapText="1"/>
    </xf>
    <xf numFmtId="0" fontId="37" fillId="0" borderId="2" xfId="3" applyFont="1"/>
    <xf numFmtId="0" fontId="66" fillId="0" borderId="2" xfId="3" applyFont="1" applyFill="1" applyAlignment="1">
      <alignment vertical="center"/>
    </xf>
    <xf numFmtId="3" fontId="66" fillId="0" borderId="2" xfId="3" applyNumberFormat="1" applyFont="1" applyFill="1" applyAlignment="1">
      <alignment vertical="center"/>
    </xf>
    <xf numFmtId="3" fontId="20" fillId="0" borderId="2" xfId="4" applyNumberFormat="1" applyFont="1" applyAlignment="1">
      <alignment horizontal="left" vertical="center"/>
    </xf>
    <xf numFmtId="3" fontId="20" fillId="0" borderId="2" xfId="4" applyNumberFormat="1" applyFont="1" applyAlignment="1">
      <alignment horizontal="center" vertical="center"/>
    </xf>
    <xf numFmtId="3" fontId="20" fillId="0" borderId="2" xfId="3" applyNumberFormat="1" applyFont="1" applyAlignment="1">
      <alignment horizontal="center" vertical="center"/>
    </xf>
    <xf numFmtId="0" fontId="51" fillId="0" borderId="2" xfId="3" applyFont="1" applyAlignment="1">
      <alignment vertical="center"/>
    </xf>
    <xf numFmtId="3" fontId="77" fillId="0" borderId="2" xfId="3" applyNumberFormat="1" applyFont="1" applyAlignment="1">
      <alignment vertical="center"/>
    </xf>
    <xf numFmtId="0" fontId="37" fillId="0" borderId="2" xfId="1" applyFont="1" applyAlignment="1">
      <alignment vertical="center"/>
    </xf>
    <xf numFmtId="0" fontId="39" fillId="0" borderId="2" xfId="2" applyFont="1" applyFill="1" applyAlignment="1">
      <alignment horizontal="right" vertical="center"/>
    </xf>
    <xf numFmtId="0" fontId="66" fillId="0" borderId="2" xfId="3" applyFont="1" applyFill="1" applyBorder="1" applyAlignment="1">
      <alignment horizontal="right" vertical="center"/>
    </xf>
    <xf numFmtId="0" fontId="39" fillId="0" borderId="2" xfId="2" applyFont="1" applyAlignment="1">
      <alignment vertical="center"/>
    </xf>
    <xf numFmtId="0" fontId="39" fillId="0" borderId="2" xfId="2" applyFont="1" applyAlignment="1">
      <alignment horizontal="center" vertical="center"/>
    </xf>
    <xf numFmtId="4" fontId="39" fillId="0" borderId="2" xfId="2" applyNumberFormat="1" applyFont="1" applyAlignment="1">
      <alignment horizontal="center" vertical="center"/>
    </xf>
    <xf numFmtId="0" fontId="66" fillId="6" borderId="2" xfId="3" applyFont="1" applyFill="1" applyAlignment="1">
      <alignment vertical="center"/>
    </xf>
    <xf numFmtId="0" fontId="21" fillId="0" borderId="2" xfId="1" applyFont="1" applyAlignment="1">
      <alignment vertical="center"/>
    </xf>
    <xf numFmtId="4" fontId="39" fillId="0" borderId="2" xfId="2" applyNumberFormat="1" applyFont="1" applyFill="1" applyAlignment="1">
      <alignment horizontal="right" vertical="center"/>
    </xf>
    <xf numFmtId="0" fontId="37" fillId="0" borderId="17" xfId="3" applyFont="1" applyBorder="1" applyAlignment="1">
      <alignment vertical="center"/>
    </xf>
    <xf numFmtId="0" fontId="37" fillId="0" borderId="17" xfId="15" applyFont="1" applyBorder="1" applyAlignment="1">
      <alignment horizontal="center" vertical="center"/>
    </xf>
    <xf numFmtId="0" fontId="17" fillId="0" borderId="17" xfId="2" applyFont="1" applyBorder="1" applyAlignment="1">
      <alignment horizontal="center" vertical="center"/>
    </xf>
    <xf numFmtId="3" fontId="17" fillId="0" borderId="17" xfId="2" applyNumberFormat="1" applyFont="1" applyBorder="1" applyAlignment="1">
      <alignment horizontal="center" vertical="center"/>
    </xf>
    <xf numFmtId="0" fontId="22" fillId="0" borderId="54" xfId="1" applyFont="1" applyBorder="1" applyAlignment="1">
      <alignment horizontal="left" vertical="center" wrapText="1"/>
    </xf>
    <xf numFmtId="3" fontId="22" fillId="8" borderId="11" xfId="1" applyNumberFormat="1" applyFont="1" applyFill="1" applyBorder="1" applyAlignment="1">
      <alignment horizontal="center" vertical="center" wrapText="1"/>
    </xf>
    <xf numFmtId="3" fontId="22" fillId="8" borderId="16" xfId="1" applyNumberFormat="1" applyFont="1" applyFill="1" applyBorder="1" applyAlignment="1">
      <alignment horizontal="center" vertical="center" wrapText="1"/>
    </xf>
    <xf numFmtId="3" fontId="22" fillId="0" borderId="2" xfId="1" applyNumberFormat="1" applyFont="1" applyBorder="1" applyAlignment="1">
      <alignment horizontal="right" vertical="center" wrapText="1"/>
    </xf>
    <xf numFmtId="3" fontId="39" fillId="0" borderId="2" xfId="2" applyNumberFormat="1" applyFont="1" applyAlignment="1">
      <alignment horizontal="right" vertical="center"/>
    </xf>
    <xf numFmtId="0" fontId="20" fillId="0" borderId="2" xfId="2" applyFont="1" applyFill="1" applyBorder="1" applyAlignment="1">
      <alignment vertical="center" wrapText="1"/>
    </xf>
    <xf numFmtId="0" fontId="20" fillId="6" borderId="2" xfId="2" applyFont="1" applyFill="1" applyBorder="1" applyAlignment="1">
      <alignment vertical="center" wrapText="1"/>
    </xf>
    <xf numFmtId="3" fontId="39" fillId="0" borderId="2" xfId="2" applyNumberFormat="1" applyFont="1" applyAlignment="1">
      <alignment horizontal="center" vertical="center"/>
    </xf>
    <xf numFmtId="0" fontId="20" fillId="0" borderId="2" xfId="2" applyFont="1" applyAlignment="1">
      <alignment vertical="center" wrapText="1"/>
    </xf>
    <xf numFmtId="0" fontId="20" fillId="6" borderId="2" xfId="2" applyFont="1" applyFill="1" applyAlignment="1">
      <alignment vertical="center" wrapText="1"/>
    </xf>
    <xf numFmtId="3" fontId="22" fillId="0" borderId="2" xfId="1" applyNumberFormat="1" applyFont="1" applyBorder="1" applyAlignment="1">
      <alignment horizontal="center" vertical="center" wrapText="1"/>
    </xf>
    <xf numFmtId="0" fontId="19" fillId="0" borderId="2" xfId="2" applyFont="1" applyAlignment="1">
      <alignment horizontal="center" vertical="center"/>
    </xf>
    <xf numFmtId="0" fontId="19" fillId="0" borderId="2" xfId="2" applyFont="1" applyAlignment="1">
      <alignment horizontal="right" vertical="center"/>
    </xf>
    <xf numFmtId="3" fontId="19" fillId="0" borderId="2" xfId="2" applyNumberFormat="1" applyFont="1" applyAlignment="1">
      <alignment horizontal="center" vertical="center"/>
    </xf>
    <xf numFmtId="3" fontId="21" fillId="0" borderId="19" xfId="4" applyNumberFormat="1" applyFont="1" applyBorder="1" applyAlignment="1">
      <alignment horizontal="left" vertical="center"/>
    </xf>
    <xf numFmtId="0" fontId="22" fillId="0" borderId="37" xfId="1" applyFont="1" applyBorder="1" applyAlignment="1">
      <alignment horizontal="left" vertical="center" wrapText="1"/>
    </xf>
    <xf numFmtId="3" fontId="22" fillId="8" borderId="6" xfId="1" applyNumberFormat="1" applyFont="1" applyFill="1" applyBorder="1" applyAlignment="1">
      <alignment horizontal="center" vertical="center" wrapText="1"/>
    </xf>
    <xf numFmtId="3" fontId="22" fillId="0" borderId="12" xfId="1" applyNumberFormat="1" applyFont="1" applyBorder="1" applyAlignment="1">
      <alignment horizontal="right" vertical="center" wrapText="1"/>
    </xf>
    <xf numFmtId="3" fontId="22" fillId="0" borderId="2" xfId="1" applyNumberFormat="1" applyFont="1" applyFill="1" applyBorder="1" applyAlignment="1">
      <alignment horizontal="right" vertical="center" wrapText="1"/>
    </xf>
    <xf numFmtId="0" fontId="21" fillId="0" borderId="2" xfId="1" applyFont="1" applyFill="1" applyAlignment="1">
      <alignment vertical="center"/>
    </xf>
    <xf numFmtId="0" fontId="15" fillId="7" borderId="2" xfId="1" applyFont="1" applyFill="1" applyBorder="1" applyAlignment="1">
      <alignment horizontal="left" vertical="center" wrapText="1"/>
    </xf>
    <xf numFmtId="3" fontId="15" fillId="7" borderId="2" xfId="1" applyNumberFormat="1" applyFont="1" applyFill="1" applyBorder="1" applyAlignment="1">
      <alignment horizontal="center" vertical="center" wrapText="1"/>
    </xf>
    <xf numFmtId="0" fontId="21" fillId="0" borderId="2" xfId="1" applyFont="1" applyBorder="1" applyAlignment="1">
      <alignment vertical="center"/>
    </xf>
    <xf numFmtId="0" fontId="37" fillId="6" borderId="17" xfId="3" applyFont="1" applyFill="1" applyBorder="1" applyAlignment="1">
      <alignment vertical="center"/>
    </xf>
    <xf numFmtId="0" fontId="37" fillId="0" borderId="17" xfId="3" applyFont="1" applyBorder="1" applyAlignment="1">
      <alignment vertical="center" wrapText="1"/>
    </xf>
    <xf numFmtId="0" fontId="21" fillId="0" borderId="2" xfId="1" applyFont="1" applyAlignment="1">
      <alignment horizontal="center" vertical="center"/>
    </xf>
    <xf numFmtId="0" fontId="22" fillId="0" borderId="12" xfId="1" applyFont="1" applyBorder="1" applyAlignment="1">
      <alignment horizontal="left" vertical="center" wrapText="1"/>
    </xf>
    <xf numFmtId="3" fontId="22" fillId="8" borderId="7" xfId="1" applyNumberFormat="1" applyFont="1" applyFill="1" applyBorder="1" applyAlignment="1">
      <alignment horizontal="center" vertical="center" wrapText="1"/>
    </xf>
    <xf numFmtId="3" fontId="20" fillId="0" borderId="2" xfId="4" applyNumberFormat="1" applyFont="1" applyBorder="1" applyAlignment="1">
      <alignment horizontal="left" vertical="center"/>
    </xf>
    <xf numFmtId="0" fontId="66" fillId="0" borderId="2" xfId="3" applyFont="1" applyBorder="1" applyAlignment="1">
      <alignment vertical="center"/>
    </xf>
    <xf numFmtId="0" fontId="66" fillId="0" borderId="2" xfId="3" applyFont="1" applyAlignment="1">
      <alignment horizontal="right" vertical="center"/>
    </xf>
    <xf numFmtId="4" fontId="66" fillId="0" borderId="2" xfId="3" applyNumberFormat="1" applyFont="1" applyFill="1" applyBorder="1" applyAlignment="1">
      <alignment vertical="center"/>
    </xf>
    <xf numFmtId="0" fontId="66" fillId="0" borderId="2" xfId="15" applyFont="1" applyAlignment="1">
      <alignment vertical="center"/>
    </xf>
    <xf numFmtId="3" fontId="21" fillId="0" borderId="17" xfId="3" applyNumberFormat="1" applyFont="1" applyFill="1" applyBorder="1" applyAlignment="1">
      <alignment horizontal="right" vertical="center"/>
    </xf>
    <xf numFmtId="0" fontId="37" fillId="0" borderId="2" xfId="15" applyFont="1" applyAlignment="1">
      <alignment vertical="center"/>
    </xf>
    <xf numFmtId="0" fontId="37" fillId="0" borderId="2" xfId="3" applyFont="1" applyFill="1" applyAlignment="1">
      <alignment vertical="center"/>
    </xf>
    <xf numFmtId="0" fontId="78" fillId="0" borderId="2" xfId="3" applyFont="1" applyFill="1" applyAlignment="1">
      <alignment vertical="center"/>
    </xf>
    <xf numFmtId="0" fontId="74" fillId="0" borderId="2" xfId="3" applyFont="1" applyFill="1" applyAlignment="1">
      <alignment vertical="center"/>
    </xf>
    <xf numFmtId="0" fontId="17" fillId="0" borderId="2" xfId="3" applyFont="1" applyFill="1" applyAlignment="1">
      <alignment vertical="center"/>
    </xf>
    <xf numFmtId="3" fontId="37" fillId="0" borderId="2" xfId="3" applyNumberFormat="1" applyFont="1" applyFill="1" applyAlignment="1">
      <alignment vertical="center"/>
    </xf>
    <xf numFmtId="0" fontId="17" fillId="0" borderId="17" xfId="5" applyFont="1" applyBorder="1" applyAlignment="1">
      <alignment vertical="center"/>
    </xf>
    <xf numFmtId="0" fontId="39" fillId="0" borderId="2" xfId="2" applyFont="1"/>
    <xf numFmtId="0" fontId="66" fillId="0" borderId="2" xfId="3" applyFont="1"/>
    <xf numFmtId="0" fontId="66" fillId="6" borderId="2" xfId="3" applyFont="1" applyFill="1"/>
    <xf numFmtId="0" fontId="51" fillId="0" borderId="2" xfId="3" applyFont="1"/>
    <xf numFmtId="0" fontId="51" fillId="6" borderId="2" xfId="3" applyFont="1" applyFill="1"/>
    <xf numFmtId="0" fontId="10" fillId="0" borderId="2" xfId="2" applyFont="1"/>
    <xf numFmtId="0" fontId="39" fillId="0" borderId="2" xfId="2" applyFont="1" applyAlignment="1">
      <alignment horizontal="center"/>
    </xf>
    <xf numFmtId="4" fontId="39" fillId="0" borderId="2" xfId="2" applyNumberFormat="1" applyFont="1" applyAlignment="1">
      <alignment horizontal="center"/>
    </xf>
    <xf numFmtId="0" fontId="39" fillId="0" borderId="35" xfId="2" applyFont="1" applyBorder="1" applyAlignment="1">
      <alignment horizontal="center"/>
    </xf>
    <xf numFmtId="4" fontId="39" fillId="0" borderId="35" xfId="2" applyNumberFormat="1" applyFont="1" applyBorder="1" applyAlignment="1">
      <alignment horizontal="center"/>
    </xf>
    <xf numFmtId="0" fontId="37" fillId="6" borderId="2" xfId="3" applyFont="1" applyFill="1"/>
    <xf numFmtId="3" fontId="22" fillId="8" borderId="11" xfId="1" applyNumberFormat="1" applyFont="1" applyFill="1" applyBorder="1" applyAlignment="1">
      <alignment horizontal="center" vertical="top" wrapText="1"/>
    </xf>
    <xf numFmtId="0" fontId="39" fillId="6" borderId="2" xfId="2" applyFont="1" applyFill="1"/>
    <xf numFmtId="3" fontId="39" fillId="0" borderId="2" xfId="2" applyNumberFormat="1" applyFont="1" applyAlignment="1">
      <alignment horizontal="center"/>
    </xf>
    <xf numFmtId="3" fontId="21" fillId="0" borderId="26" xfId="2" applyNumberFormat="1" applyFont="1" applyBorder="1" applyAlignment="1">
      <alignment horizontal="center" vertical="center" wrapText="1"/>
    </xf>
    <xf numFmtId="3" fontId="22" fillId="8" borderId="59" xfId="1" applyNumberFormat="1" applyFont="1" applyFill="1" applyBorder="1" applyAlignment="1">
      <alignment horizontal="center" vertical="top" wrapText="1"/>
    </xf>
    <xf numFmtId="0" fontId="21" fillId="0" borderId="17" xfId="4" applyFont="1" applyBorder="1" applyAlignment="1">
      <alignment horizontal="left" vertical="center"/>
    </xf>
    <xf numFmtId="0" fontId="17" fillId="0" borderId="17" xfId="4" applyFont="1" applyBorder="1" applyAlignment="1">
      <alignment horizontal="left" vertical="center"/>
    </xf>
    <xf numFmtId="3" fontId="17" fillId="0" borderId="17" xfId="4" applyNumberFormat="1" applyFont="1" applyBorder="1" applyAlignment="1">
      <alignment horizontal="left" vertical="center"/>
    </xf>
    <xf numFmtId="0" fontId="17" fillId="0" borderId="2" xfId="3" applyFont="1" applyAlignment="1">
      <alignment vertical="center"/>
    </xf>
    <xf numFmtId="0" fontId="74" fillId="0" borderId="2" xfId="3" applyFont="1" applyBorder="1" applyAlignment="1">
      <alignment horizontal="center" vertical="center"/>
    </xf>
    <xf numFmtId="0" fontId="74" fillId="0" borderId="2" xfId="3" applyFont="1" applyBorder="1" applyAlignment="1">
      <alignment horizontal="left" vertical="center"/>
    </xf>
    <xf numFmtId="0" fontId="66" fillId="0" borderId="2" xfId="3" applyFont="1" applyFill="1" applyBorder="1"/>
    <xf numFmtId="0" fontId="66" fillId="6" borderId="2" xfId="3" applyFont="1" applyFill="1" applyBorder="1"/>
    <xf numFmtId="0" fontId="21" fillId="0" borderId="2" xfId="2" applyFont="1" applyAlignment="1">
      <alignment vertical="center" wrapText="1"/>
    </xf>
    <xf numFmtId="0" fontId="21" fillId="6" borderId="2" xfId="2" applyFont="1" applyFill="1" applyAlignment="1">
      <alignment vertical="center" wrapText="1"/>
    </xf>
    <xf numFmtId="3" fontId="22" fillId="8" borderId="60" xfId="1" applyNumberFormat="1" applyFont="1" applyFill="1" applyBorder="1" applyAlignment="1">
      <alignment horizontal="center" vertical="top" wrapText="1"/>
    </xf>
    <xf numFmtId="0" fontId="19" fillId="0" borderId="2" xfId="2" applyFont="1" applyFill="1" applyBorder="1" applyAlignment="1">
      <alignment horizontal="center" vertical="center"/>
    </xf>
    <xf numFmtId="0" fontId="19" fillId="0" borderId="2" xfId="2" applyFont="1" applyFill="1" applyBorder="1" applyAlignment="1">
      <alignment horizontal="right" vertical="center"/>
    </xf>
    <xf numFmtId="3" fontId="19" fillId="0" borderId="2" xfId="2" applyNumberFormat="1" applyFont="1" applyFill="1" applyBorder="1" applyAlignment="1">
      <alignment horizontal="center" vertical="center"/>
    </xf>
    <xf numFmtId="0" fontId="39" fillId="0" borderId="2" xfId="2" applyFont="1" applyFill="1"/>
    <xf numFmtId="0" fontId="10" fillId="0" borderId="2" xfId="2" applyFont="1" applyAlignment="1">
      <alignment horizontal="center"/>
    </xf>
    <xf numFmtId="0" fontId="10" fillId="0" borderId="2" xfId="2" applyFont="1" applyFill="1"/>
    <xf numFmtId="4" fontId="39" fillId="0" borderId="2" xfId="2" applyNumberFormat="1" applyFont="1" applyFill="1" applyAlignment="1">
      <alignment horizontal="center"/>
    </xf>
    <xf numFmtId="3" fontId="21" fillId="0" borderId="17" xfId="2" applyNumberFormat="1" applyFont="1" applyBorder="1" applyAlignment="1">
      <alignment horizontal="center" vertical="center" wrapText="1"/>
    </xf>
    <xf numFmtId="43" fontId="21" fillId="0" borderId="17" xfId="10" applyFont="1" applyBorder="1" applyAlignment="1">
      <alignment horizontal="left" vertical="center"/>
    </xf>
    <xf numFmtId="0" fontId="17" fillId="0" borderId="17" xfId="2" applyFont="1" applyBorder="1" applyAlignment="1">
      <alignment horizontal="center"/>
    </xf>
    <xf numFmtId="43" fontId="17" fillId="0" borderId="17" xfId="10" applyFont="1" applyBorder="1" applyAlignment="1">
      <alignment vertical="center"/>
    </xf>
    <xf numFmtId="164" fontId="21" fillId="0" borderId="17" xfId="10" applyNumberFormat="1" applyFont="1" applyBorder="1" applyAlignment="1">
      <alignment horizontal="center" vertical="center"/>
    </xf>
    <xf numFmtId="164" fontId="21" fillId="0" borderId="17" xfId="10" applyNumberFormat="1" applyFont="1" applyBorder="1" applyAlignment="1">
      <alignment horizontal="left" vertical="center"/>
    </xf>
    <xf numFmtId="43" fontId="20" fillId="0" borderId="2" xfId="10" applyFont="1" applyBorder="1" applyAlignment="1">
      <alignment horizontal="left" vertical="center"/>
    </xf>
    <xf numFmtId="43" fontId="20" fillId="0" borderId="2" xfId="10" applyFont="1" applyBorder="1" applyAlignment="1">
      <alignment horizontal="center" vertical="center"/>
    </xf>
    <xf numFmtId="43" fontId="39" fillId="0" borderId="2" xfId="10" applyFont="1" applyBorder="1" applyAlignment="1">
      <alignment horizontal="center" vertical="center"/>
    </xf>
    <xf numFmtId="43" fontId="39" fillId="0" borderId="2" xfId="10" applyFont="1" applyAlignment="1">
      <alignment vertical="center"/>
    </xf>
    <xf numFmtId="43" fontId="66" fillId="0" borderId="2" xfId="10" applyFont="1" applyAlignment="1">
      <alignment vertical="center"/>
    </xf>
    <xf numFmtId="43" fontId="10" fillId="0" borderId="2" xfId="10" applyFont="1" applyAlignment="1">
      <alignment vertical="center"/>
    </xf>
    <xf numFmtId="43" fontId="21" fillId="0" borderId="17" xfId="10" applyNumberFormat="1" applyFont="1" applyBorder="1" applyAlignment="1">
      <alignment horizontal="left" vertical="center"/>
    </xf>
    <xf numFmtId="165" fontId="21" fillId="0" borderId="17" xfId="10" applyNumberFormat="1" applyFont="1" applyBorder="1" applyAlignment="1">
      <alignment horizontal="center" vertical="center"/>
    </xf>
    <xf numFmtId="0" fontId="37" fillId="0" borderId="17" xfId="13" applyFont="1" applyBorder="1" applyAlignment="1">
      <alignment vertical="center"/>
    </xf>
    <xf numFmtId="0" fontId="17" fillId="0" borderId="17" xfId="13" applyFont="1" applyFill="1" applyBorder="1" applyAlignment="1">
      <alignment horizontal="center" vertical="center"/>
    </xf>
    <xf numFmtId="165" fontId="17" fillId="0" borderId="17" xfId="10" applyNumberFormat="1" applyFont="1" applyFill="1" applyBorder="1" applyAlignment="1">
      <alignment horizontal="center" vertical="center"/>
    </xf>
    <xf numFmtId="165" fontId="17" fillId="0" borderId="17" xfId="16" applyNumberFormat="1" applyFont="1" applyFill="1" applyBorder="1" applyAlignment="1">
      <alignment horizontal="center" vertical="center"/>
    </xf>
    <xf numFmtId="0" fontId="39" fillId="6" borderId="2" xfId="17" applyFont="1" applyFill="1" applyAlignment="1">
      <alignment vertical="center"/>
    </xf>
    <xf numFmtId="0" fontId="39" fillId="0" borderId="2" xfId="17" applyFont="1" applyFill="1" applyAlignment="1">
      <alignment horizontal="center" vertical="center"/>
    </xf>
    <xf numFmtId="165" fontId="39" fillId="0" borderId="2" xfId="17" applyNumberFormat="1" applyFont="1" applyFill="1" applyAlignment="1">
      <alignment horizontal="center" vertical="center"/>
    </xf>
    <xf numFmtId="165" fontId="17" fillId="0" borderId="19" xfId="16" applyNumberFormat="1" applyFont="1" applyFill="1" applyBorder="1" applyAlignment="1">
      <alignment horizontal="center" vertical="center"/>
    </xf>
    <xf numFmtId="0" fontId="37" fillId="0" borderId="17" xfId="13" applyFont="1" applyFill="1" applyBorder="1" applyAlignment="1">
      <alignment vertical="center"/>
    </xf>
    <xf numFmtId="0" fontId="17" fillId="0" borderId="17" xfId="13" applyFont="1" applyBorder="1" applyAlignment="1">
      <alignment vertical="center"/>
    </xf>
    <xf numFmtId="0" fontId="77" fillId="0" borderId="2" xfId="3" applyFont="1" applyFill="1" applyBorder="1" applyAlignment="1">
      <alignment vertical="center"/>
    </xf>
    <xf numFmtId="0" fontId="19" fillId="0" borderId="2" xfId="17" applyFont="1" applyFill="1" applyAlignment="1">
      <alignment horizontal="center" vertical="center"/>
    </xf>
    <xf numFmtId="0" fontId="19" fillId="0" borderId="2" xfId="17" applyFont="1" applyFill="1" applyAlignment="1">
      <alignment horizontal="right" vertical="center"/>
    </xf>
    <xf numFmtId="165" fontId="19" fillId="0" borderId="2" xfId="17" applyNumberFormat="1" applyFont="1" applyFill="1" applyAlignment="1">
      <alignment horizontal="center" vertical="center"/>
    </xf>
    <xf numFmtId="43" fontId="17" fillId="0" borderId="17" xfId="10" applyFont="1" applyFill="1" applyBorder="1" applyAlignment="1">
      <alignment horizontal="center" vertical="center"/>
    </xf>
    <xf numFmtId="43" fontId="37" fillId="0" borderId="2" xfId="3" applyNumberFormat="1" applyFont="1" applyFill="1" applyBorder="1" applyAlignment="1">
      <alignment vertical="center"/>
    </xf>
    <xf numFmtId="3" fontId="22" fillId="0" borderId="2" xfId="1" applyNumberFormat="1" applyFont="1" applyFill="1" applyBorder="1" applyAlignment="1">
      <alignment horizontal="right" vertical="top" wrapText="1"/>
    </xf>
    <xf numFmtId="0" fontId="17" fillId="0" borderId="17" xfId="17" applyFont="1" applyFill="1" applyBorder="1" applyAlignment="1">
      <alignment horizontal="center" vertical="center"/>
    </xf>
    <xf numFmtId="3" fontId="39" fillId="0" borderId="2" xfId="17" applyNumberFormat="1" applyFont="1" applyFill="1" applyAlignment="1">
      <alignment horizontal="center" vertical="center"/>
    </xf>
    <xf numFmtId="0" fontId="21" fillId="0" borderId="17" xfId="18" applyFont="1" applyBorder="1" applyAlignment="1">
      <alignment vertical="center"/>
    </xf>
    <xf numFmtId="0" fontId="21" fillId="0" borderId="17" xfId="18" applyFont="1" applyBorder="1" applyAlignment="1">
      <alignment horizontal="center" vertical="center"/>
    </xf>
    <xf numFmtId="3" fontId="21" fillId="0" borderId="17" xfId="18" applyNumberFormat="1" applyFont="1" applyBorder="1" applyAlignment="1">
      <alignment horizontal="center" vertical="center"/>
    </xf>
    <xf numFmtId="3" fontId="22" fillId="8" borderId="68" xfId="1" applyNumberFormat="1" applyFont="1" applyFill="1" applyBorder="1" applyAlignment="1">
      <alignment horizontal="center" vertical="top" wrapText="1"/>
    </xf>
    <xf numFmtId="164" fontId="17" fillId="0" borderId="17" xfId="10" applyNumberFormat="1" applyFont="1" applyFill="1" applyBorder="1" applyAlignment="1">
      <alignment horizontal="center" vertical="center"/>
    </xf>
    <xf numFmtId="164" fontId="21" fillId="0" borderId="17" xfId="4" applyNumberFormat="1" applyFont="1" applyFill="1" applyBorder="1" applyAlignment="1">
      <alignment horizontal="center" vertical="center"/>
    </xf>
    <xf numFmtId="164" fontId="20" fillId="0" borderId="2" xfId="4" applyNumberFormat="1" applyFont="1" applyFill="1" applyAlignment="1">
      <alignment horizontal="center" vertical="center"/>
    </xf>
    <xf numFmtId="164" fontId="39" fillId="0" borderId="2" xfId="3" applyNumberFormat="1" applyFont="1" applyFill="1" applyAlignment="1">
      <alignment vertical="center"/>
    </xf>
    <xf numFmtId="164" fontId="20" fillId="0" borderId="2" xfId="3" applyNumberFormat="1" applyFont="1" applyFill="1" applyAlignment="1">
      <alignment horizontal="center" vertical="center"/>
    </xf>
    <xf numFmtId="0" fontId="17" fillId="0" borderId="17" xfId="13" applyFont="1" applyFill="1" applyBorder="1" applyAlignment="1">
      <alignment horizontal="left" vertical="center"/>
    </xf>
    <xf numFmtId="0" fontId="21" fillId="0" borderId="2" xfId="2" applyFont="1" applyFill="1" applyAlignment="1">
      <alignment vertical="center" wrapText="1"/>
    </xf>
    <xf numFmtId="0" fontId="20" fillId="0" borderId="2" xfId="2" applyFont="1" applyFill="1" applyAlignment="1">
      <alignment vertical="center" wrapText="1"/>
    </xf>
    <xf numFmtId="0" fontId="37" fillId="0" borderId="2" xfId="3" applyFont="1" applyFill="1"/>
    <xf numFmtId="3" fontId="37" fillId="0" borderId="17" xfId="4" applyNumberFormat="1" applyFont="1" applyBorder="1" applyAlignment="1">
      <alignment horizontal="left" vertical="center"/>
    </xf>
    <xf numFmtId="0" fontId="21" fillId="0" borderId="26" xfId="2" applyFont="1" applyBorder="1" applyAlignment="1">
      <alignment horizontal="left" vertical="center"/>
    </xf>
    <xf numFmtId="0" fontId="17" fillId="0" borderId="17" xfId="2" applyFont="1" applyFill="1" applyBorder="1" applyAlignment="1">
      <alignment horizontal="center"/>
    </xf>
    <xf numFmtId="3" fontId="17" fillId="0" borderId="17" xfId="2" applyNumberFormat="1" applyFont="1" applyBorder="1" applyAlignment="1">
      <alignment horizontal="center"/>
    </xf>
    <xf numFmtId="0" fontId="21" fillId="0" borderId="26" xfId="2" applyFont="1" applyFill="1" applyBorder="1" applyAlignment="1">
      <alignment horizontal="center" vertical="center" wrapText="1"/>
    </xf>
    <xf numFmtId="0" fontId="17" fillId="0" borderId="17" xfId="2" applyFont="1" applyBorder="1" applyAlignment="1">
      <alignment vertical="center" wrapText="1"/>
    </xf>
    <xf numFmtId="0" fontId="17" fillId="0" borderId="26" xfId="2" applyFont="1" applyBorder="1" applyAlignment="1">
      <alignment horizontal="center" vertical="center" wrapText="1"/>
    </xf>
    <xf numFmtId="0" fontId="17" fillId="0" borderId="26" xfId="2" applyFont="1" applyFill="1" applyBorder="1" applyAlignment="1">
      <alignment horizontal="center" vertical="center" wrapText="1"/>
    </xf>
    <xf numFmtId="0" fontId="76" fillId="0" borderId="2" xfId="2" applyFont="1" applyAlignment="1">
      <alignment vertical="center"/>
    </xf>
    <xf numFmtId="0" fontId="17" fillId="0" borderId="2" xfId="2" applyFont="1" applyAlignment="1">
      <alignment vertical="center" wrapText="1"/>
    </xf>
    <xf numFmtId="0" fontId="17" fillId="6" borderId="2" xfId="2" applyFont="1" applyFill="1" applyAlignment="1">
      <alignment vertical="center" wrapText="1"/>
    </xf>
    <xf numFmtId="3" fontId="21" fillId="0" borderId="26" xfId="2" applyNumberFormat="1" applyFont="1" applyFill="1" applyBorder="1" applyAlignment="1">
      <alignment horizontal="center" vertical="center" wrapText="1"/>
    </xf>
    <xf numFmtId="0" fontId="76" fillId="0" borderId="2" xfId="3" applyFont="1" applyAlignment="1">
      <alignment vertical="center"/>
    </xf>
    <xf numFmtId="0" fontId="66" fillId="0" borderId="2" xfId="13" applyFont="1" applyAlignment="1">
      <alignment vertical="center"/>
    </xf>
    <xf numFmtId="0" fontId="37" fillId="0" borderId="17" xfId="13" applyFont="1" applyBorder="1" applyAlignment="1">
      <alignment horizontal="center" vertical="center"/>
    </xf>
    <xf numFmtId="0" fontId="37" fillId="0" borderId="2" xfId="13" applyFont="1" applyAlignment="1">
      <alignment vertical="center"/>
    </xf>
    <xf numFmtId="0" fontId="17" fillId="0" borderId="2" xfId="13" applyFont="1" applyAlignment="1">
      <alignment vertical="center"/>
    </xf>
    <xf numFmtId="0" fontId="39" fillId="0" borderId="2" xfId="17" applyFont="1" applyFill="1" applyAlignment="1">
      <alignment vertical="center"/>
    </xf>
    <xf numFmtId="0" fontId="10" fillId="0" borderId="2" xfId="17" applyFont="1" applyFill="1" applyAlignment="1">
      <alignment vertical="center"/>
    </xf>
    <xf numFmtId="4" fontId="39" fillId="0" borderId="2" xfId="17" applyNumberFormat="1" applyFont="1" applyFill="1" applyAlignment="1">
      <alignment horizontal="center" vertical="center"/>
    </xf>
    <xf numFmtId="0" fontId="21" fillId="0" borderId="17" xfId="17" applyFont="1" applyBorder="1" applyAlignment="1">
      <alignment vertical="center" wrapText="1"/>
    </xf>
    <xf numFmtId="0" fontId="21" fillId="0" borderId="26" xfId="17" applyFont="1" applyBorder="1" applyAlignment="1">
      <alignment horizontal="center" vertical="center" wrapText="1"/>
    </xf>
    <xf numFmtId="0" fontId="21" fillId="0" borderId="2" xfId="17" applyFont="1" applyFill="1" applyBorder="1" applyAlignment="1">
      <alignment vertical="center" wrapText="1"/>
    </xf>
    <xf numFmtId="0" fontId="21" fillId="6" borderId="2" xfId="17" applyFont="1" applyFill="1" applyBorder="1" applyAlignment="1">
      <alignment vertical="center" wrapText="1"/>
    </xf>
    <xf numFmtId="3" fontId="22" fillId="8" borderId="60" xfId="1" applyNumberFormat="1" applyFont="1" applyFill="1" applyBorder="1" applyAlignment="1">
      <alignment horizontal="center" vertical="center" wrapText="1"/>
    </xf>
    <xf numFmtId="0" fontId="39" fillId="0" borderId="2" xfId="17" applyFont="1" applyAlignment="1">
      <alignment horizontal="center" vertical="center"/>
    </xf>
    <xf numFmtId="3" fontId="39" fillId="0" borderId="2" xfId="17" applyNumberFormat="1" applyFont="1" applyAlignment="1">
      <alignment horizontal="center" vertical="center"/>
    </xf>
    <xf numFmtId="0" fontId="20" fillId="0" borderId="2" xfId="17" applyFont="1" applyFill="1" applyBorder="1" applyAlignment="1">
      <alignment vertical="center" wrapText="1"/>
    </xf>
    <xf numFmtId="0" fontId="20" fillId="6" borderId="2" xfId="17" applyFont="1" applyFill="1" applyBorder="1" applyAlignment="1">
      <alignment vertical="center" wrapText="1"/>
    </xf>
    <xf numFmtId="0" fontId="21" fillId="0" borderId="17" xfId="17" applyFont="1" applyBorder="1" applyAlignment="1">
      <alignment horizontal="center" vertical="center" wrapText="1"/>
    </xf>
    <xf numFmtId="3" fontId="21" fillId="0" borderId="17" xfId="17" applyNumberFormat="1" applyFont="1" applyBorder="1" applyAlignment="1">
      <alignment horizontal="center" vertical="center" wrapText="1"/>
    </xf>
    <xf numFmtId="3" fontId="22" fillId="8" borderId="19" xfId="1" applyNumberFormat="1" applyFont="1" applyFill="1" applyBorder="1" applyAlignment="1">
      <alignment horizontal="center" vertical="center" wrapText="1"/>
    </xf>
    <xf numFmtId="0" fontId="19" fillId="0" borderId="2" xfId="17" applyFont="1" applyAlignment="1">
      <alignment horizontal="center" vertical="center"/>
    </xf>
    <xf numFmtId="0" fontId="19" fillId="0" borderId="2" xfId="17" applyFont="1" applyAlignment="1">
      <alignment horizontal="right" vertical="center"/>
    </xf>
    <xf numFmtId="3" fontId="19" fillId="0" borderId="2" xfId="17" applyNumberFormat="1" applyFont="1" applyAlignment="1">
      <alignment horizontal="center" vertical="center"/>
    </xf>
    <xf numFmtId="0" fontId="21" fillId="0" borderId="17" xfId="17" applyFont="1" applyBorder="1" applyAlignment="1">
      <alignment vertical="center"/>
    </xf>
    <xf numFmtId="3" fontId="21" fillId="0" borderId="17" xfId="17" applyNumberFormat="1" applyFont="1" applyBorder="1" applyAlignment="1">
      <alignment horizontal="center" vertical="center"/>
    </xf>
    <xf numFmtId="0" fontId="19" fillId="0" borderId="2" xfId="17" applyFont="1" applyFill="1" applyBorder="1" applyAlignment="1">
      <alignment horizontal="center" vertical="center"/>
    </xf>
    <xf numFmtId="0" fontId="19" fillId="0" borderId="2" xfId="17" applyFont="1" applyFill="1" applyBorder="1" applyAlignment="1">
      <alignment horizontal="right" vertical="center"/>
    </xf>
    <xf numFmtId="3" fontId="19" fillId="0" borderId="2" xfId="17" applyNumberFormat="1" applyFont="1" applyFill="1" applyBorder="1" applyAlignment="1">
      <alignment horizontal="center" vertical="center"/>
    </xf>
    <xf numFmtId="3" fontId="19" fillId="0" borderId="2" xfId="17" applyNumberFormat="1" applyFont="1" applyFill="1" applyAlignment="1">
      <alignment horizontal="center" vertical="center"/>
    </xf>
    <xf numFmtId="3" fontId="21" fillId="0" borderId="2" xfId="1" applyNumberFormat="1" applyFont="1" applyBorder="1" applyAlignment="1">
      <alignment vertical="center"/>
    </xf>
    <xf numFmtId="0" fontId="21" fillId="0" borderId="17" xfId="17" applyFont="1" applyBorder="1" applyAlignment="1">
      <alignment horizontal="left" vertical="center"/>
    </xf>
    <xf numFmtId="0" fontId="21" fillId="0" borderId="17" xfId="17" applyFont="1" applyBorder="1" applyAlignment="1">
      <alignment horizontal="center" vertical="center"/>
    </xf>
    <xf numFmtId="3" fontId="21" fillId="0" borderId="17" xfId="17" applyNumberFormat="1" applyFont="1" applyFill="1" applyBorder="1" applyAlignment="1">
      <alignment horizontal="center" vertical="center"/>
    </xf>
    <xf numFmtId="3" fontId="21" fillId="0" borderId="2" xfId="1" applyNumberFormat="1" applyFont="1" applyAlignment="1">
      <alignment vertical="center"/>
    </xf>
    <xf numFmtId="3" fontId="17" fillId="0" borderId="17" xfId="10" applyNumberFormat="1" applyFont="1" applyBorder="1" applyAlignment="1">
      <alignment horizontal="center" vertical="center"/>
    </xf>
    <xf numFmtId="3" fontId="37" fillId="0" borderId="17" xfId="3" applyNumberFormat="1" applyFont="1" applyBorder="1" applyAlignment="1">
      <alignment horizontal="center" vertical="center"/>
    </xf>
    <xf numFmtId="0" fontId="21" fillId="0" borderId="2" xfId="2" applyFont="1" applyFill="1" applyBorder="1" applyAlignment="1">
      <alignment vertical="center"/>
    </xf>
    <xf numFmtId="3" fontId="22" fillId="0" borderId="12" xfId="1" applyNumberFormat="1" applyFont="1" applyBorder="1" applyAlignment="1">
      <alignment horizontal="center" vertical="top" wrapText="1"/>
    </xf>
    <xf numFmtId="0" fontId="37" fillId="0" borderId="17" xfId="13" applyFont="1" applyFill="1" applyBorder="1" applyAlignment="1">
      <alignment horizontal="left" vertical="center"/>
    </xf>
    <xf numFmtId="0" fontId="37" fillId="0" borderId="26" xfId="2" applyFont="1" applyBorder="1" applyAlignment="1">
      <alignment horizontal="center" vertical="center" wrapText="1"/>
    </xf>
    <xf numFmtId="0" fontId="22" fillId="0" borderId="2" xfId="2" applyFont="1" applyFill="1" applyBorder="1" applyAlignment="1">
      <alignment vertical="center"/>
    </xf>
    <xf numFmtId="4" fontId="17" fillId="0" borderId="17" xfId="2" applyNumberFormat="1" applyFont="1" applyFill="1" applyBorder="1" applyAlignment="1">
      <alignment horizontal="center"/>
    </xf>
    <xf numFmtId="166" fontId="17" fillId="0" borderId="1" xfId="13" applyNumberFormat="1" applyFont="1" applyFill="1" applyBorder="1" applyAlignment="1">
      <alignment horizontal="center" vertical="center"/>
    </xf>
    <xf numFmtId="0" fontId="66" fillId="0" borderId="2" xfId="3" applyFont="1" applyFill="1" applyAlignment="1">
      <alignment horizontal="left" vertical="center"/>
    </xf>
    <xf numFmtId="0" fontId="10" fillId="0" borderId="2" xfId="3" applyFont="1" applyAlignment="1">
      <alignment horizontal="left" vertical="center"/>
    </xf>
    <xf numFmtId="0" fontId="66" fillId="0" borderId="2" xfId="3" applyFont="1" applyAlignment="1">
      <alignment horizontal="left" vertical="center"/>
    </xf>
    <xf numFmtId="164" fontId="37" fillId="0" borderId="17" xfId="3" applyNumberFormat="1" applyFont="1" applyFill="1" applyBorder="1" applyAlignment="1">
      <alignment horizontal="center" vertical="center"/>
    </xf>
    <xf numFmtId="164" fontId="21" fillId="0" borderId="17" xfId="4" applyNumberFormat="1" applyFont="1" applyBorder="1" applyAlignment="1">
      <alignment horizontal="center" vertical="center"/>
    </xf>
    <xf numFmtId="4" fontId="37" fillId="0" borderId="2" xfId="13" applyNumberFormat="1" applyFont="1" applyAlignment="1">
      <alignment vertical="center"/>
    </xf>
    <xf numFmtId="0" fontId="39" fillId="0" borderId="2" xfId="3" applyFont="1" applyAlignment="1">
      <alignment horizontal="left" vertical="center"/>
    </xf>
    <xf numFmtId="0" fontId="77" fillId="0" borderId="2" xfId="13" applyFont="1" applyAlignment="1">
      <alignment vertical="center"/>
    </xf>
    <xf numFmtId="0" fontId="66" fillId="0" borderId="2" xfId="3" applyNumberFormat="1" applyFont="1" applyFill="1" applyAlignment="1">
      <alignment vertical="center"/>
    </xf>
    <xf numFmtId="0" fontId="37" fillId="0" borderId="2" xfId="3" applyFont="1" applyFill="1" applyBorder="1" applyAlignment="1">
      <alignment horizontal="left" vertical="center"/>
    </xf>
    <xf numFmtId="0" fontId="39" fillId="0" borderId="33" xfId="2" applyFont="1" applyFill="1" applyBorder="1" applyAlignment="1">
      <alignment horizontal="center" vertical="center"/>
    </xf>
    <xf numFmtId="4" fontId="39" fillId="0" borderId="33" xfId="2" applyNumberFormat="1" applyFont="1" applyFill="1" applyBorder="1" applyAlignment="1">
      <alignment horizontal="center" vertical="center"/>
    </xf>
    <xf numFmtId="0" fontId="66" fillId="0" borderId="33" xfId="3" applyFont="1" applyFill="1" applyBorder="1" applyAlignment="1">
      <alignment vertical="center"/>
    </xf>
    <xf numFmtId="0" fontId="39" fillId="0" borderId="2" xfId="2" applyFont="1" applyBorder="1" applyAlignment="1">
      <alignment horizontal="center" vertical="center"/>
    </xf>
    <xf numFmtId="4" fontId="39" fillId="0" borderId="2" xfId="2" applyNumberFormat="1" applyFont="1" applyBorder="1" applyAlignment="1">
      <alignment horizontal="center" vertical="center"/>
    </xf>
    <xf numFmtId="0" fontId="17" fillId="0" borderId="17" xfId="13" applyFont="1" applyBorder="1" applyAlignment="1">
      <alignment horizontal="center" vertical="center"/>
    </xf>
    <xf numFmtId="0" fontId="17" fillId="0" borderId="17" xfId="2" applyFont="1" applyFill="1" applyBorder="1" applyAlignment="1">
      <alignment horizontal="center" vertical="center"/>
    </xf>
    <xf numFmtId="165" fontId="17" fillId="0" borderId="17" xfId="19" applyNumberFormat="1" applyFont="1" applyBorder="1" applyAlignment="1">
      <alignment horizontal="center" vertical="center"/>
    </xf>
    <xf numFmtId="3" fontId="17" fillId="0" borderId="17" xfId="2" applyNumberFormat="1" applyFont="1" applyFill="1" applyBorder="1" applyAlignment="1">
      <alignment horizontal="center" vertical="center"/>
    </xf>
    <xf numFmtId="3" fontId="22" fillId="8" borderId="59" xfId="1" applyNumberFormat="1" applyFont="1" applyFill="1" applyBorder="1" applyAlignment="1">
      <alignment horizontal="center" vertical="center" wrapText="1"/>
    </xf>
    <xf numFmtId="3" fontId="51" fillId="0" borderId="2" xfId="3" applyNumberFormat="1" applyFont="1" applyFill="1" applyAlignment="1">
      <alignment vertical="center"/>
    </xf>
    <xf numFmtId="0" fontId="51" fillId="0" borderId="2" xfId="3" applyFont="1" applyFill="1" applyAlignment="1">
      <alignment vertical="center"/>
    </xf>
    <xf numFmtId="0" fontId="7" fillId="0" borderId="13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3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10" fillId="6" borderId="2" xfId="2" applyFont="1" applyFill="1" applyAlignment="1">
      <alignment horizontal="center" vertical="center"/>
    </xf>
    <xf numFmtId="0" fontId="10" fillId="6" borderId="2" xfId="2" applyFont="1" applyFill="1" applyAlignment="1">
      <alignment horizontal="center" vertical="center" wrapText="1"/>
    </xf>
    <xf numFmtId="0" fontId="14" fillId="7" borderId="17" xfId="2" applyFont="1" applyFill="1" applyBorder="1" applyAlignment="1">
      <alignment horizontal="center" vertical="center" wrapText="1"/>
    </xf>
    <xf numFmtId="0" fontId="15" fillId="7" borderId="17" xfId="2" applyFont="1" applyFill="1" applyBorder="1" applyAlignment="1">
      <alignment horizontal="center" vertical="center" wrapText="1"/>
    </xf>
    <xf numFmtId="0" fontId="15" fillId="7" borderId="17" xfId="1" applyFont="1" applyFill="1" applyBorder="1" applyAlignment="1">
      <alignment horizontal="center" vertical="center" wrapText="1"/>
    </xf>
    <xf numFmtId="0" fontId="15" fillId="7" borderId="17" xfId="1" applyFont="1" applyFill="1" applyBorder="1" applyAlignment="1">
      <alignment horizontal="center" vertical="top" wrapText="1"/>
    </xf>
    <xf numFmtId="0" fontId="18" fillId="0" borderId="2" xfId="2" applyFont="1" applyFill="1" applyAlignment="1">
      <alignment horizontal="center"/>
    </xf>
    <xf numFmtId="0" fontId="19" fillId="0" borderId="2" xfId="1" applyFont="1" applyBorder="1" applyAlignment="1">
      <alignment horizontal="center" vertical="top" wrapText="1"/>
    </xf>
    <xf numFmtId="0" fontId="20" fillId="0" borderId="2" xfId="1" applyFont="1" applyBorder="1" applyAlignment="1">
      <alignment horizontal="center" vertical="top" wrapText="1"/>
    </xf>
    <xf numFmtId="0" fontId="22" fillId="8" borderId="17" xfId="1" applyFont="1" applyFill="1" applyBorder="1" applyAlignment="1">
      <alignment horizontal="left" vertical="top" wrapText="1"/>
    </xf>
    <xf numFmtId="0" fontId="22" fillId="8" borderId="1" xfId="1" applyFont="1" applyFill="1" applyBorder="1" applyAlignment="1">
      <alignment horizontal="left" vertical="top" wrapText="1"/>
    </xf>
    <xf numFmtId="0" fontId="22" fillId="0" borderId="2" xfId="1" applyFont="1" applyFill="1" applyBorder="1" applyAlignment="1">
      <alignment horizontal="left" vertical="top" wrapText="1"/>
    </xf>
    <xf numFmtId="0" fontId="14" fillId="7" borderId="17" xfId="2" applyFont="1" applyFill="1" applyBorder="1" applyAlignment="1">
      <alignment vertical="center"/>
    </xf>
    <xf numFmtId="0" fontId="22" fillId="8" borderId="24" xfId="1" applyFont="1" applyFill="1" applyBorder="1" applyAlignment="1">
      <alignment horizontal="left" vertical="top" wrapText="1"/>
    </xf>
    <xf numFmtId="0" fontId="18" fillId="0" borderId="2" xfId="3" applyFont="1" applyFill="1" applyAlignment="1">
      <alignment horizontal="center"/>
    </xf>
    <xf numFmtId="0" fontId="20" fillId="0" borderId="2" xfId="1" applyFont="1" applyBorder="1" applyAlignment="1">
      <alignment horizontal="center" vertical="top"/>
    </xf>
    <xf numFmtId="0" fontId="27" fillId="7" borderId="17" xfId="1" applyFont="1" applyFill="1" applyBorder="1" applyAlignment="1">
      <alignment horizontal="center" vertical="center" wrapText="1"/>
    </xf>
    <xf numFmtId="0" fontId="22" fillId="8" borderId="6" xfId="1" applyFont="1" applyFill="1" applyBorder="1" applyAlignment="1">
      <alignment horizontal="left" vertical="top" wrapText="1"/>
    </xf>
    <xf numFmtId="0" fontId="22" fillId="8" borderId="8" xfId="1" applyFont="1" applyFill="1" applyBorder="1" applyAlignment="1">
      <alignment horizontal="left" vertical="top" wrapText="1"/>
    </xf>
    <xf numFmtId="0" fontId="18" fillId="0" borderId="2" xfId="5" applyFont="1" applyAlignment="1">
      <alignment horizontal="center"/>
    </xf>
    <xf numFmtId="0" fontId="35" fillId="0" borderId="2" xfId="3" applyFont="1" applyFill="1" applyAlignment="1">
      <alignment horizontal="center" vertical="center"/>
    </xf>
    <xf numFmtId="0" fontId="18" fillId="0" borderId="2" xfId="3" applyFont="1" applyAlignment="1">
      <alignment horizontal="center" vertical="center"/>
    </xf>
    <xf numFmtId="0" fontId="19" fillId="0" borderId="2" xfId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 vertical="center"/>
    </xf>
    <xf numFmtId="0" fontId="34" fillId="8" borderId="9" xfId="1" applyFont="1" applyFill="1" applyBorder="1" applyAlignment="1">
      <alignment horizontal="left" vertical="center" wrapText="1"/>
    </xf>
    <xf numFmtId="0" fontId="34" fillId="8" borderId="8" xfId="1" applyFont="1" applyFill="1" applyBorder="1" applyAlignment="1">
      <alignment horizontal="left" vertical="center" wrapText="1"/>
    </xf>
    <xf numFmtId="0" fontId="18" fillId="0" borderId="2" xfId="5" applyFont="1" applyAlignment="1">
      <alignment horizontal="center" vertical="center"/>
    </xf>
    <xf numFmtId="0" fontId="10" fillId="0" borderId="2" xfId="3" applyFont="1" applyFill="1" applyAlignment="1">
      <alignment horizontal="center" vertical="center"/>
    </xf>
    <xf numFmtId="0" fontId="20" fillId="0" borderId="2" xfId="1" applyFont="1" applyBorder="1" applyAlignment="1">
      <alignment horizontal="center" vertical="center" wrapText="1"/>
    </xf>
    <xf numFmtId="0" fontId="22" fillId="8" borderId="17" xfId="1" applyFont="1" applyFill="1" applyBorder="1" applyAlignment="1">
      <alignment horizontal="left" vertical="center" wrapText="1"/>
    </xf>
    <xf numFmtId="0" fontId="34" fillId="8" borderId="17" xfId="1" applyFont="1" applyFill="1" applyBorder="1" applyAlignment="1">
      <alignment horizontal="left" vertical="center" wrapText="1"/>
    </xf>
    <xf numFmtId="0" fontId="34" fillId="8" borderId="24" xfId="1" applyFont="1" applyFill="1" applyBorder="1" applyAlignment="1">
      <alignment horizontal="left" vertical="center" wrapText="1"/>
    </xf>
    <xf numFmtId="0" fontId="36" fillId="7" borderId="17" xfId="2" applyFont="1" applyFill="1" applyBorder="1" applyAlignment="1">
      <alignment vertical="center"/>
    </xf>
    <xf numFmtId="0" fontId="18" fillId="0" borderId="2" xfId="3" applyFont="1" applyFill="1" applyAlignment="1">
      <alignment horizontal="center" vertical="center"/>
    </xf>
    <xf numFmtId="0" fontId="12" fillId="0" borderId="2" xfId="3" applyFont="1" applyFill="1" applyAlignment="1">
      <alignment horizontal="center" vertical="center"/>
    </xf>
    <xf numFmtId="0" fontId="34" fillId="8" borderId="9" xfId="1" applyFont="1" applyFill="1" applyBorder="1" applyAlignment="1">
      <alignment horizontal="left" vertical="top" wrapText="1"/>
    </xf>
    <xf numFmtId="0" fontId="34" fillId="8" borderId="8" xfId="1" applyFont="1" applyFill="1" applyBorder="1" applyAlignment="1">
      <alignment horizontal="left" vertical="top" wrapText="1"/>
    </xf>
    <xf numFmtId="0" fontId="10" fillId="0" borderId="2" xfId="2" applyFont="1" applyFill="1" applyAlignment="1">
      <alignment horizontal="center"/>
    </xf>
    <xf numFmtId="0" fontId="34" fillId="8" borderId="17" xfId="1" applyFont="1" applyFill="1" applyBorder="1" applyAlignment="1">
      <alignment horizontal="left" vertical="top" wrapText="1"/>
    </xf>
    <xf numFmtId="0" fontId="34" fillId="8" borderId="24" xfId="1" applyFont="1" applyFill="1" applyBorder="1" applyAlignment="1">
      <alignment horizontal="left" vertical="top" wrapText="1"/>
    </xf>
    <xf numFmtId="0" fontId="26" fillId="0" borderId="2" xfId="3" applyFont="1" applyFill="1" applyAlignment="1">
      <alignment horizontal="center" vertical="center"/>
    </xf>
    <xf numFmtId="0" fontId="18" fillId="0" borderId="2" xfId="2" applyFont="1" applyFill="1" applyAlignment="1">
      <alignment horizontal="center" vertical="center"/>
    </xf>
    <xf numFmtId="0" fontId="18" fillId="0" borderId="2" xfId="2" applyFont="1" applyFill="1" applyAlignment="1">
      <alignment horizontal="center" vertical="center" wrapText="1"/>
    </xf>
    <xf numFmtId="0" fontId="22" fillId="8" borderId="24" xfId="1" applyFont="1" applyFill="1" applyBorder="1" applyAlignment="1">
      <alignment horizontal="left" vertical="center" wrapText="1"/>
    </xf>
    <xf numFmtId="0" fontId="34" fillId="8" borderId="37" xfId="1" applyFont="1" applyFill="1" applyBorder="1" applyAlignment="1">
      <alignment horizontal="left" vertical="top" wrapText="1"/>
    </xf>
    <xf numFmtId="0" fontId="18" fillId="0" borderId="2" xfId="2" applyFont="1" applyFill="1" applyAlignment="1">
      <alignment horizontal="center" wrapText="1"/>
    </xf>
    <xf numFmtId="0" fontId="27" fillId="7" borderId="17" xfId="1" applyFont="1" applyFill="1" applyBorder="1" applyAlignment="1">
      <alignment horizontal="center" vertical="top" wrapText="1"/>
    </xf>
    <xf numFmtId="0" fontId="35" fillId="0" borderId="2" xfId="3" applyFont="1" applyFill="1" applyAlignment="1">
      <alignment horizontal="center"/>
    </xf>
    <xf numFmtId="0" fontId="26" fillId="0" borderId="2" xfId="3" applyFont="1" applyFill="1" applyAlignment="1">
      <alignment horizontal="center"/>
    </xf>
    <xf numFmtId="0" fontId="40" fillId="0" borderId="2" xfId="1" applyFont="1" applyBorder="1" applyAlignment="1">
      <alignment horizontal="center" vertical="center" wrapText="1"/>
    </xf>
    <xf numFmtId="0" fontId="40" fillId="0" borderId="2" xfId="1" applyFont="1" applyBorder="1" applyAlignment="1">
      <alignment horizontal="center" vertical="top" wrapText="1"/>
    </xf>
    <xf numFmtId="0" fontId="9" fillId="0" borderId="2" xfId="3" applyFont="1" applyFill="1" applyAlignment="1">
      <alignment horizontal="center" vertical="center"/>
    </xf>
    <xf numFmtId="0" fontId="27" fillId="7" borderId="39" xfId="1" applyFont="1" applyFill="1" applyBorder="1" applyAlignment="1">
      <alignment horizontal="center" vertical="center" wrapText="1"/>
    </xf>
    <xf numFmtId="0" fontId="27" fillId="7" borderId="30" xfId="1" applyFont="1" applyFill="1" applyBorder="1" applyAlignment="1">
      <alignment horizontal="center" vertical="center" wrapText="1"/>
    </xf>
    <xf numFmtId="0" fontId="18" fillId="0" borderId="2" xfId="2" applyFont="1" applyAlignment="1">
      <alignment horizontal="center" vertical="center"/>
    </xf>
    <xf numFmtId="0" fontId="10" fillId="0" borderId="2" xfId="2" applyFont="1" applyFill="1" applyAlignment="1">
      <alignment horizontal="center" vertical="center"/>
    </xf>
    <xf numFmtId="0" fontId="34" fillId="8" borderId="27" xfId="1" applyFont="1" applyFill="1" applyBorder="1" applyAlignment="1">
      <alignment horizontal="left" vertical="center" wrapText="1"/>
    </xf>
    <xf numFmtId="0" fontId="43" fillId="0" borderId="26" xfId="3" applyFont="1" applyBorder="1" applyAlignment="1">
      <alignment horizontal="center" vertical="center"/>
    </xf>
    <xf numFmtId="0" fontId="43" fillId="0" borderId="30" xfId="3" applyFont="1" applyBorder="1" applyAlignment="1">
      <alignment horizontal="center" vertical="center"/>
    </xf>
    <xf numFmtId="0" fontId="48" fillId="0" borderId="2" xfId="3" applyFont="1" applyFill="1" applyAlignment="1">
      <alignment horizontal="center" vertical="center"/>
    </xf>
    <xf numFmtId="0" fontId="34" fillId="8" borderId="37" xfId="1" applyFont="1" applyFill="1" applyBorder="1" applyAlignment="1">
      <alignment horizontal="left" vertical="center" wrapText="1"/>
    </xf>
    <xf numFmtId="0" fontId="26" fillId="0" borderId="2" xfId="3" applyFont="1" applyAlignment="1">
      <alignment horizontal="center" vertical="center"/>
    </xf>
    <xf numFmtId="0" fontId="10" fillId="0" borderId="2" xfId="2" applyFont="1" applyAlignment="1">
      <alignment horizontal="center"/>
    </xf>
    <xf numFmtId="0" fontId="18" fillId="0" borderId="2" xfId="2" applyFont="1" applyAlignment="1">
      <alignment horizontal="center"/>
    </xf>
    <xf numFmtId="0" fontId="10" fillId="0" borderId="2" xfId="3" applyFont="1" applyAlignment="1">
      <alignment horizontal="center" vertical="center"/>
    </xf>
    <xf numFmtId="0" fontId="51" fillId="0" borderId="2" xfId="2" applyFont="1" applyAlignment="1">
      <alignment horizontal="center" vertical="center"/>
    </xf>
    <xf numFmtId="0" fontId="35" fillId="0" borderId="2" xfId="2" applyFont="1" applyAlignment="1">
      <alignment horizontal="center" vertical="center"/>
    </xf>
    <xf numFmtId="0" fontId="10" fillId="0" borderId="2" xfId="2" applyFont="1" applyAlignment="1">
      <alignment horizontal="center" vertical="center"/>
    </xf>
    <xf numFmtId="0" fontId="28" fillId="0" borderId="26" xfId="3" applyFont="1" applyBorder="1" applyAlignment="1">
      <alignment horizontal="center" vertical="center"/>
    </xf>
    <xf numFmtId="0" fontId="28" fillId="0" borderId="28" xfId="3" applyFont="1" applyBorder="1" applyAlignment="1">
      <alignment horizontal="center" vertical="center"/>
    </xf>
    <xf numFmtId="0" fontId="28" fillId="0" borderId="30" xfId="3" applyFont="1" applyBorder="1" applyAlignment="1">
      <alignment horizontal="center" vertical="center"/>
    </xf>
    <xf numFmtId="0" fontId="27" fillId="7" borderId="28" xfId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left" vertical="center" wrapText="1"/>
    </xf>
    <xf numFmtId="3" fontId="15" fillId="7" borderId="17" xfId="11" applyNumberFormat="1" applyFont="1" applyFill="1" applyBorder="1" applyAlignment="1">
      <alignment horizontal="center" vertical="center" wrapText="1"/>
    </xf>
    <xf numFmtId="0" fontId="15" fillId="7" borderId="26" xfId="11" applyFont="1" applyFill="1" applyBorder="1" applyAlignment="1">
      <alignment horizontal="center" vertical="center" wrapText="1"/>
    </xf>
    <xf numFmtId="0" fontId="15" fillId="7" borderId="28" xfId="11" applyFont="1" applyFill="1" applyBorder="1" applyAlignment="1">
      <alignment horizontal="center" vertical="center" wrapText="1"/>
    </xf>
    <xf numFmtId="0" fontId="15" fillId="7" borderId="30" xfId="11" applyFont="1" applyFill="1" applyBorder="1" applyAlignment="1">
      <alignment horizontal="center" vertical="center" wrapText="1"/>
    </xf>
    <xf numFmtId="0" fontId="15" fillId="7" borderId="17" xfId="11" applyFont="1" applyFill="1" applyBorder="1" applyAlignment="1">
      <alignment horizontal="center" vertical="center" wrapText="1"/>
    </xf>
    <xf numFmtId="4" fontId="43" fillId="0" borderId="26" xfId="12" applyNumberFormat="1" applyFont="1" applyBorder="1" applyAlignment="1">
      <alignment horizontal="left" vertical="center"/>
    </xf>
    <xf numFmtId="4" fontId="43" fillId="0" borderId="28" xfId="12" applyNumberFormat="1" applyFont="1" applyBorder="1" applyAlignment="1">
      <alignment horizontal="left" vertical="center"/>
    </xf>
    <xf numFmtId="4" fontId="43" fillId="0" borderId="30" xfId="12" applyNumberFormat="1" applyFont="1" applyBorder="1" applyAlignment="1">
      <alignment horizontal="left" vertical="center"/>
    </xf>
    <xf numFmtId="0" fontId="27" fillId="7" borderId="17" xfId="11" applyFont="1" applyFill="1" applyBorder="1" applyAlignment="1">
      <alignment horizontal="center" vertical="center" wrapText="1"/>
    </xf>
    <xf numFmtId="0" fontId="27" fillId="7" borderId="17" xfId="11" applyFont="1" applyFill="1" applyBorder="1" applyAlignment="1">
      <alignment horizontal="center" vertical="top" wrapText="1"/>
    </xf>
    <xf numFmtId="0" fontId="34" fillId="8" borderId="17" xfId="11" applyFont="1" applyFill="1" applyBorder="1" applyAlignment="1">
      <alignment horizontal="left" vertical="top" wrapText="1"/>
    </xf>
    <xf numFmtId="3" fontId="15" fillId="7" borderId="17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left" vertical="center" wrapText="1"/>
    </xf>
    <xf numFmtId="0" fontId="34" fillId="8" borderId="6" xfId="1" applyFont="1" applyFill="1" applyBorder="1" applyAlignment="1">
      <alignment horizontal="left" vertical="center" wrapText="1"/>
    </xf>
    <xf numFmtId="0" fontId="34" fillId="8" borderId="3" xfId="11" applyFont="1" applyFill="1" applyBorder="1" applyAlignment="1">
      <alignment horizontal="left" vertical="center" wrapText="1"/>
    </xf>
    <xf numFmtId="3" fontId="27" fillId="7" borderId="17" xfId="1" applyNumberFormat="1" applyFont="1" applyFill="1" applyBorder="1" applyAlignment="1">
      <alignment horizontal="center" vertical="center" wrapText="1"/>
    </xf>
    <xf numFmtId="0" fontId="34" fillId="0" borderId="2" xfId="1" applyFont="1" applyFill="1" applyBorder="1" applyAlignment="1">
      <alignment horizontal="left" vertical="center" wrapText="1"/>
    </xf>
    <xf numFmtId="0" fontId="22" fillId="8" borderId="6" xfId="1" applyFont="1" applyFill="1" applyBorder="1" applyAlignment="1">
      <alignment horizontal="left" vertical="center" wrapText="1"/>
    </xf>
    <xf numFmtId="0" fontId="22" fillId="8" borderId="8" xfId="1" applyFont="1" applyFill="1" applyBorder="1" applyAlignment="1">
      <alignment horizontal="left" vertical="center" wrapText="1"/>
    </xf>
    <xf numFmtId="0" fontId="22" fillId="8" borderId="3" xfId="1" applyFont="1" applyFill="1" applyBorder="1" applyAlignment="1">
      <alignment horizontal="left" vertical="center" wrapText="1"/>
    </xf>
    <xf numFmtId="0" fontId="35" fillId="0" borderId="2" xfId="3" applyFont="1" applyAlignment="1">
      <alignment horizontal="center" vertical="center"/>
    </xf>
    <xf numFmtId="0" fontId="19" fillId="0" borderId="2" xfId="1" applyFont="1" applyFill="1" applyBorder="1" applyAlignment="1">
      <alignment horizontal="left" vertical="top" wrapText="1"/>
    </xf>
    <xf numFmtId="3" fontId="35" fillId="0" borderId="2" xfId="3" applyNumberFormat="1" applyFont="1" applyAlignment="1">
      <alignment horizontal="center"/>
    </xf>
    <xf numFmtId="0" fontId="10" fillId="0" borderId="2" xfId="3" applyFont="1" applyAlignment="1">
      <alignment horizontal="center"/>
    </xf>
    <xf numFmtId="0" fontId="18" fillId="0" borderId="2" xfId="3" applyFont="1" applyAlignment="1">
      <alignment horizontal="center"/>
    </xf>
    <xf numFmtId="0" fontId="26" fillId="0" borderId="2" xfId="3" applyFont="1" applyAlignment="1">
      <alignment horizontal="center"/>
    </xf>
    <xf numFmtId="0" fontId="15" fillId="7" borderId="27" xfId="1" applyFont="1" applyFill="1" applyBorder="1" applyAlignment="1">
      <alignment horizontal="center" vertical="center" wrapText="1"/>
    </xf>
    <xf numFmtId="3" fontId="15" fillId="7" borderId="27" xfId="1" applyNumberFormat="1" applyFont="1" applyFill="1" applyBorder="1" applyAlignment="1">
      <alignment horizontal="center" vertical="top" wrapText="1"/>
    </xf>
    <xf numFmtId="0" fontId="18" fillId="0" borderId="2" xfId="1" applyFont="1" applyAlignment="1">
      <alignment horizontal="center" vertical="center" wrapText="1"/>
    </xf>
    <xf numFmtId="0" fontId="18" fillId="6" borderId="2" xfId="2" applyFont="1" applyFill="1" applyAlignment="1">
      <alignment horizontal="center" vertical="center" wrapText="1"/>
    </xf>
    <xf numFmtId="0" fontId="26" fillId="6" borderId="2" xfId="2" applyFont="1" applyFill="1" applyAlignment="1">
      <alignment horizontal="center" vertical="center" wrapText="1"/>
    </xf>
    <xf numFmtId="0" fontId="34" fillId="8" borderId="3" xfId="1" applyFont="1" applyFill="1" applyBorder="1" applyAlignment="1">
      <alignment horizontal="left" vertical="top" wrapText="1"/>
    </xf>
    <xf numFmtId="0" fontId="36" fillId="7" borderId="19" xfId="2" applyFont="1" applyFill="1" applyBorder="1" applyAlignment="1">
      <alignment vertical="center"/>
    </xf>
    <xf numFmtId="0" fontId="35" fillId="0" borderId="2" xfId="3" applyFont="1" applyAlignment="1">
      <alignment horizontal="center" vertical="center" wrapText="1"/>
    </xf>
    <xf numFmtId="0" fontId="18" fillId="0" borderId="2" xfId="2" applyFont="1" applyAlignment="1">
      <alignment horizontal="center" vertical="center" wrapText="1"/>
    </xf>
    <xf numFmtId="0" fontId="26" fillId="0" borderId="2" xfId="2" applyFont="1" applyAlignment="1">
      <alignment horizontal="center" vertical="center" wrapText="1"/>
    </xf>
    <xf numFmtId="0" fontId="36" fillId="7" borderId="17" xfId="2" applyFont="1" applyFill="1" applyBorder="1" applyAlignment="1">
      <alignment vertical="center" wrapText="1"/>
    </xf>
    <xf numFmtId="0" fontId="18" fillId="0" borderId="2" xfId="3" applyFont="1" applyAlignment="1">
      <alignment horizontal="center" vertical="center" wrapText="1"/>
    </xf>
    <xf numFmtId="0" fontId="26" fillId="0" borderId="2" xfId="3" applyFont="1" applyAlignment="1">
      <alignment horizontal="center" vertical="center" wrapText="1"/>
    </xf>
    <xf numFmtId="3" fontId="35" fillId="0" borderId="2" xfId="3" applyNumberFormat="1" applyFont="1" applyAlignment="1">
      <alignment horizontal="center" vertical="center" wrapText="1"/>
    </xf>
    <xf numFmtId="0" fontId="41" fillId="0" borderId="2" xfId="1" applyFont="1" applyFill="1" applyBorder="1" applyAlignment="1">
      <alignment horizontal="left" vertical="center" wrapText="1"/>
    </xf>
    <xf numFmtId="0" fontId="25" fillId="6" borderId="2" xfId="3" applyFont="1" applyFill="1" applyAlignment="1">
      <alignment horizontal="center" vertical="center" wrapText="1"/>
    </xf>
    <xf numFmtId="0" fontId="34" fillId="8" borderId="1" xfId="1" applyFont="1" applyFill="1" applyBorder="1" applyAlignment="1">
      <alignment horizontal="left" vertical="center" wrapText="1"/>
    </xf>
    <xf numFmtId="0" fontId="18" fillId="0" borderId="2" xfId="13" applyFont="1" applyAlignment="1">
      <alignment horizontal="center" vertical="center" wrapText="1"/>
    </xf>
    <xf numFmtId="0" fontId="26" fillId="0" borderId="2" xfId="2" applyFont="1" applyFill="1" applyAlignment="1">
      <alignment horizontal="center" vertical="center" wrapText="1"/>
    </xf>
    <xf numFmtId="0" fontId="27" fillId="7" borderId="17" xfId="1" applyFont="1" applyFill="1" applyBorder="1" applyAlignment="1">
      <alignment horizontal="center" vertical="center"/>
    </xf>
    <xf numFmtId="0" fontId="34" fillId="8" borderId="47" xfId="1" applyFont="1" applyFill="1" applyBorder="1" applyAlignment="1">
      <alignment horizontal="left" vertical="center"/>
    </xf>
    <xf numFmtId="0" fontId="34" fillId="8" borderId="48" xfId="1" applyFont="1" applyFill="1" applyBorder="1" applyAlignment="1">
      <alignment horizontal="left" vertical="center"/>
    </xf>
    <xf numFmtId="0" fontId="34" fillId="8" borderId="17" xfId="1" applyFont="1" applyFill="1" applyBorder="1" applyAlignment="1">
      <alignment horizontal="left" vertical="center"/>
    </xf>
    <xf numFmtId="3" fontId="35" fillId="0" borderId="2" xfId="3" applyNumberFormat="1" applyFont="1" applyFill="1" applyAlignment="1">
      <alignment horizontal="center" vertical="center" wrapText="1"/>
    </xf>
    <xf numFmtId="0" fontId="18" fillId="0" borderId="2" xfId="3" applyFont="1" applyFill="1" applyAlignment="1">
      <alignment horizontal="center" vertical="center" wrapText="1"/>
    </xf>
    <xf numFmtId="0" fontId="26" fillId="0" borderId="2" xfId="3" applyFont="1" applyFill="1" applyAlignment="1">
      <alignment horizontal="center" vertical="center" wrapText="1"/>
    </xf>
    <xf numFmtId="0" fontId="34" fillId="8" borderId="6" xfId="1" applyFont="1" applyFill="1" applyBorder="1" applyAlignment="1">
      <alignment horizontal="left" vertical="top" wrapText="1"/>
    </xf>
    <xf numFmtId="0" fontId="10" fillId="0" borderId="2" xfId="2" applyFont="1" applyAlignment="1">
      <alignment horizontal="center" vertical="center" wrapText="1"/>
    </xf>
    <xf numFmtId="0" fontId="27" fillId="7" borderId="49" xfId="1" applyFont="1" applyFill="1" applyBorder="1" applyAlignment="1">
      <alignment horizontal="center" vertical="center" wrapText="1"/>
    </xf>
    <xf numFmtId="0" fontId="27" fillId="7" borderId="53" xfId="1" applyFont="1" applyFill="1" applyBorder="1" applyAlignment="1">
      <alignment horizontal="center" vertical="center" wrapText="1"/>
    </xf>
    <xf numFmtId="0" fontId="27" fillId="7" borderId="50" xfId="1" applyFont="1" applyFill="1" applyBorder="1" applyAlignment="1">
      <alignment horizontal="center" vertical="center" wrapText="1"/>
    </xf>
    <xf numFmtId="0" fontId="27" fillId="7" borderId="51" xfId="1" applyFont="1" applyFill="1" applyBorder="1" applyAlignment="1">
      <alignment horizontal="center" vertical="center" wrapText="1"/>
    </xf>
    <xf numFmtId="3" fontId="27" fillId="7" borderId="51" xfId="1" applyNumberFormat="1" applyFont="1" applyFill="1" applyBorder="1" applyAlignment="1">
      <alignment horizontal="center" vertical="center" wrapText="1"/>
    </xf>
    <xf numFmtId="3" fontId="27" fillId="7" borderId="52" xfId="1" applyNumberFormat="1" applyFont="1" applyFill="1" applyBorder="1" applyAlignment="1">
      <alignment horizontal="center" vertical="center" wrapText="1"/>
    </xf>
    <xf numFmtId="0" fontId="10" fillId="0" borderId="2" xfId="3" applyFont="1" applyAlignment="1">
      <alignment horizontal="center" vertical="center" wrapText="1"/>
    </xf>
    <xf numFmtId="0" fontId="35" fillId="0" borderId="2" xfId="3" applyFont="1" applyFill="1" applyAlignment="1">
      <alignment horizontal="center" vertical="center" wrapText="1"/>
    </xf>
    <xf numFmtId="0" fontId="62" fillId="6" borderId="2" xfId="2" applyFont="1" applyFill="1" applyAlignment="1">
      <alignment horizontal="center" vertical="center"/>
    </xf>
    <xf numFmtId="0" fontId="63" fillId="7" borderId="17" xfId="2" applyFont="1" applyFill="1" applyBorder="1" applyAlignment="1">
      <alignment horizontal="center" vertical="center"/>
    </xf>
    <xf numFmtId="0" fontId="64" fillId="7" borderId="17" xfId="2" applyFont="1" applyFill="1" applyBorder="1" applyAlignment="1">
      <alignment horizontal="center" vertical="center"/>
    </xf>
    <xf numFmtId="0" fontId="22" fillId="8" borderId="6" xfId="14" applyFont="1" applyFill="1" applyBorder="1" applyAlignment="1">
      <alignment horizontal="left" vertical="center" wrapText="1"/>
    </xf>
    <xf numFmtId="0" fontId="22" fillId="8" borderId="8" xfId="14" applyFont="1" applyFill="1" applyBorder="1" applyAlignment="1">
      <alignment horizontal="left" vertical="center" wrapText="1"/>
    </xf>
    <xf numFmtId="0" fontId="20" fillId="0" borderId="2" xfId="14" applyFont="1" applyBorder="1" applyAlignment="1">
      <alignment horizontal="center" vertical="center" wrapText="1"/>
    </xf>
    <xf numFmtId="0" fontId="15" fillId="7" borderId="17" xfId="14" applyFont="1" applyFill="1" applyBorder="1" applyAlignment="1">
      <alignment horizontal="center" vertical="center" wrapText="1"/>
    </xf>
    <xf numFmtId="0" fontId="22" fillId="8" borderId="47" xfId="14" applyFont="1" applyFill="1" applyBorder="1" applyAlignment="1">
      <alignment horizontal="left" vertical="center" wrapText="1"/>
    </xf>
    <xf numFmtId="0" fontId="22" fillId="8" borderId="48" xfId="14" applyFont="1" applyFill="1" applyBorder="1" applyAlignment="1">
      <alignment horizontal="left" vertical="center" wrapText="1"/>
    </xf>
    <xf numFmtId="0" fontId="22" fillId="8" borderId="17" xfId="14" applyFont="1" applyFill="1" applyBorder="1" applyAlignment="1">
      <alignment horizontal="left" vertical="center" wrapText="1"/>
    </xf>
    <xf numFmtId="0" fontId="15" fillId="7" borderId="17" xfId="14" applyFont="1" applyFill="1" applyBorder="1" applyAlignment="1">
      <alignment horizontal="center" vertical="top" wrapText="1"/>
    </xf>
    <xf numFmtId="0" fontId="51" fillId="0" borderId="2" xfId="3" applyFont="1" applyFill="1" applyAlignment="1">
      <alignment horizontal="center"/>
    </xf>
    <xf numFmtId="0" fontId="10" fillId="0" borderId="2" xfId="3" applyFont="1" applyFill="1" applyAlignment="1">
      <alignment horizontal="center"/>
    </xf>
    <xf numFmtId="0" fontId="39" fillId="0" borderId="2" xfId="3" applyFont="1" applyFill="1" applyAlignment="1">
      <alignment horizontal="center"/>
    </xf>
    <xf numFmtId="0" fontId="22" fillId="8" borderId="6" xfId="14" applyFont="1" applyFill="1" applyBorder="1" applyAlignment="1">
      <alignment horizontal="left" vertical="top" wrapText="1"/>
    </xf>
    <xf numFmtId="0" fontId="22" fillId="8" borderId="21" xfId="14" applyFont="1" applyFill="1" applyBorder="1" applyAlignment="1">
      <alignment horizontal="left" vertical="top" wrapText="1"/>
    </xf>
    <xf numFmtId="0" fontId="19" fillId="0" borderId="2" xfId="14" applyFont="1" applyBorder="1" applyAlignment="1">
      <alignment horizontal="center" vertical="top" wrapText="1"/>
    </xf>
    <xf numFmtId="0" fontId="20" fillId="0" borderId="2" xfId="14" applyFont="1" applyBorder="1" applyAlignment="1">
      <alignment horizontal="center" vertical="top" wrapText="1"/>
    </xf>
    <xf numFmtId="0" fontId="22" fillId="8" borderId="47" xfId="14" applyFont="1" applyFill="1" applyBorder="1" applyAlignment="1">
      <alignment horizontal="left" vertical="top" wrapText="1"/>
    </xf>
    <xf numFmtId="0" fontId="22" fillId="8" borderId="48" xfId="14" applyFont="1" applyFill="1" applyBorder="1" applyAlignment="1">
      <alignment horizontal="left" vertical="top" wrapText="1"/>
    </xf>
    <xf numFmtId="0" fontId="22" fillId="8" borderId="17" xfId="14" applyFont="1" applyFill="1" applyBorder="1" applyAlignment="1">
      <alignment horizontal="left" vertical="top" wrapText="1"/>
    </xf>
    <xf numFmtId="0" fontId="19" fillId="0" borderId="2" xfId="14" applyFont="1" applyFill="1" applyBorder="1" applyAlignment="1">
      <alignment horizontal="left" vertical="center" wrapText="1"/>
    </xf>
    <xf numFmtId="0" fontId="51" fillId="0" borderId="2" xfId="3" applyFont="1" applyFill="1" applyAlignment="1">
      <alignment horizontal="center" vertical="center"/>
    </xf>
    <xf numFmtId="0" fontId="19" fillId="0" borderId="2" xfId="14" applyFont="1" applyBorder="1" applyAlignment="1">
      <alignment horizontal="center" vertical="center" wrapText="1"/>
    </xf>
    <xf numFmtId="0" fontId="20" fillId="0" borderId="2" xfId="14" applyFont="1" applyBorder="1" applyAlignment="1">
      <alignment horizontal="center" vertical="center"/>
    </xf>
    <xf numFmtId="3" fontId="15" fillId="7" borderId="17" xfId="14" applyNumberFormat="1" applyFont="1" applyFill="1" applyBorder="1" applyAlignment="1">
      <alignment horizontal="center" vertical="center" wrapText="1"/>
    </xf>
    <xf numFmtId="0" fontId="69" fillId="0" borderId="17" xfId="3" applyFont="1" applyBorder="1" applyAlignment="1">
      <alignment horizontal="left" vertical="center"/>
    </xf>
    <xf numFmtId="0" fontId="22" fillId="8" borderId="24" xfId="14" applyFont="1" applyFill="1" applyBorder="1" applyAlignment="1">
      <alignment horizontal="left" vertical="center" wrapText="1"/>
    </xf>
    <xf numFmtId="0" fontId="51" fillId="0" borderId="2" xfId="3" applyFont="1" applyAlignment="1">
      <alignment horizontal="center" vertical="center"/>
    </xf>
    <xf numFmtId="0" fontId="65" fillId="0" borderId="2" xfId="3" applyFont="1" applyAlignment="1">
      <alignment horizontal="center" vertical="center"/>
    </xf>
    <xf numFmtId="0" fontId="39" fillId="0" borderId="2" xfId="3" applyFont="1" applyFill="1" applyAlignment="1">
      <alignment horizontal="center" vertical="center"/>
    </xf>
    <xf numFmtId="0" fontId="22" fillId="8" borderId="64" xfId="1" applyFont="1" applyFill="1" applyBorder="1" applyAlignment="1">
      <alignment horizontal="left" vertical="center" wrapText="1"/>
    </xf>
    <xf numFmtId="0" fontId="22" fillId="8" borderId="65" xfId="1" applyFont="1" applyFill="1" applyBorder="1" applyAlignment="1">
      <alignment horizontal="left" vertical="center" wrapText="1"/>
    </xf>
    <xf numFmtId="0" fontId="74" fillId="0" borderId="17" xfId="15" applyFont="1" applyBorder="1" applyAlignment="1">
      <alignment horizontal="left" vertical="center" wrapText="1"/>
    </xf>
    <xf numFmtId="0" fontId="74" fillId="0" borderId="17" xfId="3" applyFont="1" applyBorder="1" applyAlignment="1">
      <alignment horizontal="left" vertical="center"/>
    </xf>
    <xf numFmtId="0" fontId="39" fillId="0" borderId="2" xfId="3" applyFont="1" applyAlignment="1">
      <alignment horizontal="center" vertical="center"/>
    </xf>
    <xf numFmtId="0" fontId="22" fillId="8" borderId="64" xfId="1" applyFont="1" applyFill="1" applyBorder="1" applyAlignment="1">
      <alignment horizontal="left" vertical="top" wrapText="1"/>
    </xf>
    <xf numFmtId="0" fontId="22" fillId="8" borderId="65" xfId="1" applyFont="1" applyFill="1" applyBorder="1" applyAlignment="1">
      <alignment horizontal="left" vertical="top" wrapText="1"/>
    </xf>
    <xf numFmtId="0" fontId="10" fillId="6" borderId="2" xfId="13" applyFont="1" applyFill="1" applyAlignment="1">
      <alignment horizontal="center" vertical="center"/>
    </xf>
    <xf numFmtId="0" fontId="10" fillId="0" borderId="2" xfId="17" applyFont="1" applyFill="1" applyAlignment="1">
      <alignment horizontal="center" vertical="center"/>
    </xf>
  </cellXfs>
  <cellStyles count="20">
    <cellStyle name="Millares 12" xfId="7"/>
    <cellStyle name="Millares 2" xfId="8"/>
    <cellStyle name="Millares 2 2" xfId="10"/>
    <cellStyle name="Moneda 2" xfId="19"/>
    <cellStyle name="Moneda 2 2 3 2" xfId="16"/>
    <cellStyle name="Normal" xfId="0" builtinId="0"/>
    <cellStyle name="Normal 10" xfId="13"/>
    <cellStyle name="Normal 16" xfId="18"/>
    <cellStyle name="Normal 2" xfId="1"/>
    <cellStyle name="Normal 2 2" xfId="11"/>
    <cellStyle name="Normal 2 2 2" xfId="4"/>
    <cellStyle name="Normal 2 2 2 2" xfId="3"/>
    <cellStyle name="Normal 3" xfId="6"/>
    <cellStyle name="Normal 3 3" xfId="15"/>
    <cellStyle name="Normal 4" xfId="14"/>
    <cellStyle name="Normal 5" xfId="9"/>
    <cellStyle name="Normal 6 2" xfId="2"/>
    <cellStyle name="Normal 6 2 3" xfId="17"/>
    <cellStyle name="Normal 7" xfId="12"/>
    <cellStyle name="Normal 9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2.xml"/><Relationship Id="rId159" Type="http://schemas.openxmlformats.org/officeDocument/2006/relationships/externalLink" Target="externalLinks/externalLink23.xml"/><Relationship Id="rId170" Type="http://schemas.openxmlformats.org/officeDocument/2006/relationships/externalLink" Target="externalLinks/externalLink34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24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externalLink" Target="externalLinks/externalLink3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4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4.xml"/><Relationship Id="rId161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externalLink" Target="externalLinks/externalLink15.xml"/><Relationship Id="rId156" Type="http://schemas.openxmlformats.org/officeDocument/2006/relationships/externalLink" Target="externalLinks/externalLink20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5.xml"/><Relationship Id="rId146" Type="http://schemas.openxmlformats.org/officeDocument/2006/relationships/externalLink" Target="externalLinks/externalLink10.xml"/><Relationship Id="rId167" Type="http://schemas.openxmlformats.org/officeDocument/2006/relationships/externalLink" Target="externalLinks/externalLink3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2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16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11.xml"/><Relationship Id="rId168" Type="http://schemas.openxmlformats.org/officeDocument/2006/relationships/externalLink" Target="externalLinks/externalLink3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6.xml"/><Relationship Id="rId163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1.xml"/><Relationship Id="rId158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17.xml"/><Relationship Id="rId17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7.xml"/><Relationship Id="rId148" Type="http://schemas.openxmlformats.org/officeDocument/2006/relationships/externalLink" Target="externalLinks/externalLink12.xml"/><Relationship Id="rId164" Type="http://schemas.openxmlformats.org/officeDocument/2006/relationships/externalLink" Target="externalLinks/externalLink28.xml"/><Relationship Id="rId169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externalLink" Target="externalLinks/externalLink18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8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2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19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externalLink" Target="externalLinks/externalLink9.xml"/><Relationship Id="rId166" Type="http://schemas.openxmlformats.org/officeDocument/2006/relationships/externalLink" Target="externalLinks/externalLink30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15</xdr:row>
      <xdr:rowOff>0</xdr:rowOff>
    </xdr:from>
    <xdr:to>
      <xdr:col>6</xdr:col>
      <xdr:colOff>304800</xdr:colOff>
      <xdr:row>16</xdr:row>
      <xdr:rowOff>123825</xdr:rowOff>
    </xdr:to>
    <xdr:sp macro="" textlink="">
      <xdr:nvSpPr>
        <xdr:cNvPr id="2" name="AutoShape 1" descr="blob:https://web.whatsapp.com/83b1b731-b1f0-4e69-a6d2-d261a7870f95"/>
        <xdr:cNvSpPr>
          <a:spLocks noChangeAspect="1" noChangeArrowheads="1"/>
        </xdr:cNvSpPr>
      </xdr:nvSpPr>
      <xdr:spPr bwMode="auto">
        <a:xfrm>
          <a:off x="9174480" y="278892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85E7F17\Hoja%20de%20Trabajo%2024%20Octubre%202013%20CP%204&#17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3C086EE\2&#170;%20SEPTIEMBRE%202017%20listado%20de%20personal%20de%20bon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20C5159\2&#170;%20SEPTIEMBRE%202017%20listado%20de%20personal%20de%20bon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7E66BE3\2&#170;%20SEPTIEMBRE%202017%20listado%20de%20personal%20de%20bon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Users\soporte\AppData\Local\Microsoft\Windows\Temporary%20Internet%20Files\Content.Outlook\WBCCYJ4Z\6%20PRESUPUESTO%20APROVADO%202014\PRESUPUESTO%20ENTREGADO%20CALCULOS%20%20&#8730;%20hecho%20ultim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DocumentosMarthaBen&#237;tez\Resp%20Unidad%20E\Nominas_2006\Presupuesto2006\Presupuesto2006_autorizado4%2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Nominas2005\Acumulados%20a%20Octubre3020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ominas2005\Acumulados%20a%20Octubre3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.0.0.13\redgobierno\Rec.%20Humanos%20-%20C.P.%20Javier%20Aguilar\tabla%20de%20impues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harol.escamilla\Mis%20documentos\AAA%20Plantilla\13%20PLANTILLA%202013\VACANTES%201&#170;%20de%20Enero%20de%20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Figarosy\Conta%202010\Presupuesto\Copia%20de%20CAP&#205;TULO%201000%202%20DE%20FEBRERO%20rap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45A59\Hoja%20de%20Trabajo%2024%20Octubre%202013%20CP%204&#17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624775F\HOJA%20DE%20TRABAJO%20FORMATO%20%20Base-Eventual_2015%20MARZ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D368F4\HOJA%20DE%20TRABAJO%20FORMATO%20%20Base-Eventual_2015%20MARZ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carmen.espinosa/Documents/Respaldo%20Maricarmen/OCT%202012%20-2018/TRANSPARENCIA/INFORMACION%20SOLICITADA%20P%20SUBIR%20AGO%202015/normatividad/IDEY/JULIO/HOJA%20DE%20TRABAJO%20FORMATO%20%20Base-Eventual_2015%20MARZ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IDEY\2023&#174;\PRESUPUESTO%202023&#174;\1.17%20CONTPAQ_i_NoMINAS_SEPTIEMBRE%20%20%202022&#174;PRESUPUEST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IDEY\2020\PRESUPUESTO%202020\PRESUPUESTO%202020%20APROVADO\1%20CONTPAQ_i_NoMINAS_JUNIO%202019&#17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IDEY\2022\PRESUPUESTO%202022&#174;\1.7%20CONTPAQ_i_NoMINAS_JULIO%20%202021&#174;CAMBIOISR%2045-SUBSIDIO35%20INFORMACION%20PRESUPUEST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3.68\rh\IDEY\2022\PRESUPUESTO%202022&#174;\1.7%20CONTPAQ_i_NoMINAS_JULIO%20%202021&#174;CAMBIOISR%2045-SUBSIDIO35%20INFORMACION%20PRESUPUES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i-dsi09\cuentas%20x%20pagar\Documents%20and%20Settings\juan.madera\Mis%20documentos\aaa\Mis%20documentos\Egresos%20Mensuales\2005\Egresos%2020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RESPALDO%20PC%20HAROLD\Cuentas%20x%20Pagar\CTAS%202016\21%201&#170;%20NOVIEMBRE%202016\Hoja%20de%20Trabajo%20Egresos%20MARZO%20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IDEY\2020\PRESUPUESTO%202020\PRESUPUESTO%202020%20APROVADO\CONTPAQ_i_NoMINAS_Prenomina%202019%20ENE&#174;%20-%20APOY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arol.escamilla/Mis%20documentos/COMPENSACION%20vs%20SUELDO/6%20COMPENSACIONES%201&#170;%20DE%20AGOSTO%20DE%202013/para%20Junt%20Gobierno%205&#170;%20Sesion%20PRESUEPUESTO/Hoja%20de%20Trabajo%2024%20Octubre%202013%20CP%204&#17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harol.escamilla\Mis%20documentos\Cuentas%20x%20Pagar\Ctas%202013\CTAS%20x%20PAGAR\ISPT%20FINIQUITOS%2020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DocumentosMarthaBen&#237;tez\Resp%20Unidad%20E\Presupuesto2007\Presupuesto2007_final_marth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harol.escamilla\Mis%20documentos\1%20Oficialia%20Mayor\2012\LISTADO%20DE%20PERSONAL%20al%20100%25%20E%20INDICADORES%20(H.Trabajo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juan.madera\Mis%20documentos\aaaOficilia%20y%20Planeacion\OFICIALIA%20FORMATO%20DE%20REPORTE%20MENSUAL%20INDICADORES%20%20y%20FORMATO%20DDE%20PERSONAL\Fto-plantilla%20hoja%20de%20trabajo%20Julio.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juan.madera\Mis%20documentos\aa%20INCREMENTO%202009,2010\2011\INCREMENTO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oscar.cuevas\Configuraci&#243;n%20local\Archivos%20temporales%20de%20Internet\Content.Outlook\996MJSDH\Hoja%20de%20Trabajo%20Egresos%20Quincenales%202012%20(DICIEMBRE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-RCONCHA\Documents%20and%20Settings\harol.escamilla\Mis%20documentos\1%20Planeacion\PLANEACION%20Hoja%20de%20trabajo%202012%20(%20OCTUBRE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IDEY\2020\PRESUPUESTO%202020&#174;FINAL\1%20(Reparado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79.19\Direccion%20Armonizacion\Users\R%20Humanos\Downloads\listado%20personas%20con%20bono%20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Users\R%20Humanos\Downloads\listado%20personas%20con%20bono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41\Armonizacion\Users\soporte\AppData\Local\Microsoft\Windows\Temporary%20Internet%20Files\Content.Outlook\WBCCYJ4Z\8%20CONTPAQ%20Nomina%20&#174;k%20CORREGIDO%20LAS%20CLAV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Configuración"/>
      <sheetName val="RESUMEN 12 PRIMERAS PERSONAS"/>
      <sheetName val="Alvarado Canche"/>
      <sheetName val="Barron Bolaños Oscar"/>
      <sheetName val="Carrillo Cortez Maria "/>
      <sheetName val="Ceron Concha Leticia "/>
      <sheetName val="cu cauich Lourdes"/>
      <sheetName val="Esquivo Ayala Sylvia"/>
      <sheetName val="Gomez Cetz Gabriela"/>
      <sheetName val="Ojeda Carnahan Karina"/>
      <sheetName val="Pacheco Argaez Luis Ramon"/>
      <sheetName val="Sabido Soberanis Leticia"/>
      <sheetName val="Santamaria May Ricardo"/>
      <sheetName val="Tuyin Trejo Cesar"/>
      <sheetName val="Zaldivar Sosa Rebeca"/>
      <sheetName val="Figueroa Chan Maria"/>
      <sheetName val="Mendoza Aguilar Pedro"/>
      <sheetName val="Colin Hernandez Angelica"/>
      <sheetName val="Morales Ortega Rubi"/>
      <sheetName val="Moreno Martin Luis"/>
      <sheetName val="Berzunza Perez Jorge"/>
      <sheetName val="Baeza Pat Pablo"/>
      <sheetName val="Cachon Sosa Pedro"/>
      <sheetName val="Cen Arguelles Freddy"/>
      <sheetName val="Gonzalez Uruñuela Eduardo"/>
      <sheetName val="Herrera Rodriguez Martha"/>
      <sheetName val="Lavin Leal Juan Carlos"/>
      <sheetName val="Lopez Rejon Nelsy"/>
      <sheetName val="Medina Cardeña Freddy"/>
      <sheetName val="Zapata Chavez Paola"/>
      <sheetName val="Xool Caballero Jose"/>
      <sheetName val="Xec Cituk Alma Rosa"/>
      <sheetName val="Villanueva Pech Miguel"/>
      <sheetName val="Vega Diaz Mario Horacio"/>
      <sheetName val="Varguez Gonzalez Rodolfo"/>
      <sheetName val="Tec Medina Emilio "/>
      <sheetName val="Suarez Arocha Magda"/>
      <sheetName val="Silva Camelo Jose"/>
      <sheetName val="Segovia Cabrales Fabian"/>
      <sheetName val="Sandoval Chi Freddy"/>
      <sheetName val="Ruiz Canche Luis"/>
      <sheetName val="Rubio Rejon Patricia"/>
      <sheetName val="Ramirez Perera Neyra"/>
      <sheetName val="Quiroz Rivas Israel"/>
      <sheetName val="Pech Navarrete Romeo"/>
      <sheetName val="Pantoja Flores Jesus"/>
      <sheetName val="Ortega Salazar Luis"/>
      <sheetName val="Ojeda Morayta Ana"/>
      <sheetName val="Monroy Vera Ofelia"/>
      <sheetName val="Mijangos Poot Paula "/>
      <sheetName val="Mena Briceño Daniel Angel"/>
      <sheetName val="Martinez Cua Jose Modesto"/>
      <sheetName val="Manzano Osorio Gustavo"/>
      <sheetName val="Magaña Estrella Margeli"/>
      <sheetName val="Luna Sosa Georgina"/>
      <sheetName val="Lugo Sanchez Effy"/>
      <sheetName val="Lopez Mena Franz "/>
      <sheetName val="Juarez Landeros Fernando"/>
      <sheetName val="Hurtado Legorreta Manuel"/>
      <sheetName val="Herrera Marrufo Juan Antonio"/>
      <sheetName val="Herrera Marrufo Daniel"/>
      <sheetName val="Hernandez Noriega Carlos"/>
      <sheetName val="Gamboa May Reynaldo"/>
      <sheetName val="Flota Estrada Vanessa"/>
      <sheetName val="Flores Huchim Humberto"/>
      <sheetName val="Erosa Cornelio Guillermo"/>
      <sheetName val="Ek Ek Eleuterio"/>
      <sheetName val="Duarte Medina Victor"/>
      <sheetName val="Cob Rodriguez Guadalupe"/>
      <sheetName val="Cisneros Barroso Maria"/>
      <sheetName val="Ceballos y Gamboa Herbert"/>
      <sheetName val="Ceballos Canul Miriam"/>
      <sheetName val="Castillo Lizarraga Elda"/>
      <sheetName val="Can Canche Wilberth"/>
      <sheetName val="Betancourt perez genny"/>
      <sheetName val="Alvarez Jimenez Jorge"/>
      <sheetName val="COMPENSACION Entregar 09-12"/>
      <sheetName val="Ramirez Murillo Concepcion"/>
      <sheetName val="Ku acosta Karla"/>
      <sheetName val="PERSONAL quitando G. canton"/>
      <sheetName val="compensaciones"/>
      <sheetName val="PERSONAL quitar canto compensac"/>
      <sheetName val="RECURSOS HUMANOS"/>
      <sheetName val="CONTABILIDAD"/>
      <sheetName val="PLANEACION"/>
      <sheetName val="RECURSOS MATERIALES"/>
      <sheetName val="DATOS 2013 1ª Archivo"/>
      <sheetName val="DATOS AHORRO DESCRITOS"/>
      <sheetName val="TABULADOR"/>
      <sheetName val="transparencia.yucatan"/>
      <sheetName val="ExportarPDO"/>
      <sheetName val="ExportarDYH"/>
      <sheetName val="Parametros"/>
      <sheetName val="Funciones"/>
      <sheetName val="CP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7">
          <cell r="B7" t="str">
            <v>BU0070 INSTRUCTOR DEPORTIVO A</v>
          </cell>
        </row>
        <row r="8">
          <cell r="B8" t="str">
            <v>BU0068 VIGILANTE A</v>
          </cell>
        </row>
        <row r="9">
          <cell r="B9" t="str">
            <v>BU0065 VIGILANTE B</v>
          </cell>
        </row>
        <row r="10">
          <cell r="B10" t="str">
            <v>BU0066 AUX. SERVICIO A</v>
          </cell>
        </row>
        <row r="11">
          <cell r="B11" t="str">
            <v>BU0064 AUX ADMVO A</v>
          </cell>
        </row>
        <row r="12">
          <cell r="B12" t="str">
            <v>BU0059 AUX ADMVO B</v>
          </cell>
        </row>
        <row r="13">
          <cell r="B13" t="str">
            <v>BU0061 AUX. SERVICIO B</v>
          </cell>
        </row>
        <row r="14">
          <cell r="B14" t="str">
            <v>BU0062 VIGILANTE C</v>
          </cell>
        </row>
        <row r="15">
          <cell r="B15" t="str">
            <v>BU0054 AUX ADMVO C</v>
          </cell>
        </row>
        <row r="16">
          <cell r="B16" t="str">
            <v>BU0055 SECRET A</v>
          </cell>
        </row>
        <row r="17">
          <cell r="B17" t="str">
            <v>BU0058 AUX. SERV. C</v>
          </cell>
        </row>
        <row r="18">
          <cell r="B18" t="str">
            <v>BU0050 AUX ADMVO D</v>
          </cell>
        </row>
        <row r="19">
          <cell r="B19" t="str">
            <v>BU0053 AUX. SERV. D</v>
          </cell>
        </row>
        <row r="20">
          <cell r="B20" t="str">
            <v>BU0048 AUX. SERV. E</v>
          </cell>
        </row>
        <row r="21">
          <cell r="B21" t="str">
            <v>BU0038 AUX. ADMIV. F</v>
          </cell>
        </row>
        <row r="22">
          <cell r="B22" t="str">
            <v>BU0039 SECRETARIA C</v>
          </cell>
        </row>
        <row r="23">
          <cell r="B23" t="str">
            <v>BU0042 AUX. SERV. F</v>
          </cell>
        </row>
        <row r="24">
          <cell r="B24" t="str">
            <v>BU0036 JEFE DE SECCION A</v>
          </cell>
        </row>
        <row r="25">
          <cell r="B25" t="str">
            <v>BU0026 AUX. ADMIVO. G</v>
          </cell>
        </row>
        <row r="26">
          <cell r="B26" t="str">
            <v>BU0027 SECRETARIA "D"</v>
          </cell>
        </row>
        <row r="27">
          <cell r="B27" t="str">
            <v>BU0029 SUPERVISOR</v>
          </cell>
        </row>
        <row r="28">
          <cell r="B28" t="str">
            <v>BU0032 ENCARGADO A</v>
          </cell>
        </row>
        <row r="29">
          <cell r="B29" t="str">
            <v>BU0033 CHOFER B</v>
          </cell>
        </row>
        <row r="30">
          <cell r="B30" t="str">
            <v>BU0020 CAJERA B</v>
          </cell>
        </row>
        <row r="31">
          <cell r="B31" t="str">
            <v>BU0022 ENCARGADO B</v>
          </cell>
        </row>
        <row r="32">
          <cell r="B32" t="str">
            <v>BU0023 CHOFER C</v>
          </cell>
        </row>
        <row r="33">
          <cell r="B33" t="str">
            <v>BU0014 SECRETARIA E</v>
          </cell>
        </row>
        <row r="34">
          <cell r="B34" t="str">
            <v>BU0012 AUX. ADMIV. H</v>
          </cell>
        </row>
        <row r="35">
          <cell r="B35" t="str">
            <v>BU0017 AUX. SERV. G</v>
          </cell>
        </row>
        <row r="36">
          <cell r="B36" t="str">
            <v>BU0009 AUX. ADMIVO. I</v>
          </cell>
        </row>
        <row r="37">
          <cell r="B37" t="str">
            <v>BU0006 SECRETARIA "F"</v>
          </cell>
        </row>
        <row r="38">
          <cell r="B38" t="str">
            <v>BU0003 JEFE DE SECCION "D"</v>
          </cell>
        </row>
        <row r="39">
          <cell r="B39" t="str">
            <v>BU0004 AUX. ADMIV. J</v>
          </cell>
        </row>
        <row r="40">
          <cell r="B40" t="str">
            <v>MM0099 AUX. ADMIV. K</v>
          </cell>
        </row>
        <row r="41">
          <cell r="B41" t="str">
            <v>MM0100 JEFE OFICINA B</v>
          </cell>
        </row>
        <row r="42">
          <cell r="B42" t="str">
            <v>MM0102 ANALISTA ADMIVO. B</v>
          </cell>
        </row>
        <row r="43">
          <cell r="B43" t="str">
            <v>MM0094 JEFE DE OFICINA C</v>
          </cell>
        </row>
        <row r="44">
          <cell r="B44" t="str">
            <v>MM0095 ANALISTA ADMIVO. C</v>
          </cell>
        </row>
        <row r="45">
          <cell r="B45" t="str">
            <v>550    COORDINADOR</v>
          </cell>
        </row>
        <row r="46">
          <cell r="B46" t="str">
            <v>MM0042 PROGRAMADOR B</v>
          </cell>
        </row>
        <row r="47">
          <cell r="B47" t="str">
            <v>MM0084 ANALISTA ADMINISTRATIVO D</v>
          </cell>
        </row>
        <row r="48">
          <cell r="B48" t="str">
            <v>MM0085 JEFE DE PROGRAMACION</v>
          </cell>
        </row>
        <row r="49">
          <cell r="B49" t="str">
            <v>BU0072 INSTRUCTOR DEPORTIVO B</v>
          </cell>
        </row>
        <row r="50">
          <cell r="B50" t="str">
            <v>MM0097 SECRETARIA I</v>
          </cell>
        </row>
        <row r="51">
          <cell r="B51" t="str">
            <v>MM0069 ANALISTA ADVIMO. E</v>
          </cell>
        </row>
        <row r="52">
          <cell r="B52" t="str">
            <v>MM0062 ANALISTA ADMVO. F</v>
          </cell>
        </row>
        <row r="53">
          <cell r="B53" t="str">
            <v>MM0104 PROMOTOR A</v>
          </cell>
        </row>
        <row r="54">
          <cell r="B54" t="str">
            <v>MM0044 COORDINADOR DE PROYECTOS</v>
          </cell>
        </row>
        <row r="55">
          <cell r="B55" t="str">
            <v>MM0041 PROGRAMADOR D</v>
          </cell>
        </row>
        <row r="56">
          <cell r="B56" t="str">
            <v>COORDINADOR</v>
          </cell>
        </row>
        <row r="57">
          <cell r="B57" t="str">
            <v>CHOFER</v>
          </cell>
        </row>
        <row r="58">
          <cell r="B58" t="str">
            <v>SECRETARIA</v>
          </cell>
        </row>
        <row r="59">
          <cell r="B59" t="str">
            <v>AUXILIAR ADMINISTRATIVO</v>
          </cell>
        </row>
        <row r="60">
          <cell r="B60" t="str">
            <v>MM0027 COORDINADOR A</v>
          </cell>
        </row>
        <row r="61">
          <cell r="B61" t="str">
            <v>MM0013 COORDINADOR B</v>
          </cell>
        </row>
        <row r="62">
          <cell r="B62" t="str">
            <v>SC0097 COORDINADOR C</v>
          </cell>
        </row>
        <row r="63">
          <cell r="B63" t="str">
            <v>SC0098 COORDINADOR D</v>
          </cell>
        </row>
        <row r="64">
          <cell r="B64" t="str">
            <v>SC0060 CONTRALOR INT. A</v>
          </cell>
        </row>
        <row r="65">
          <cell r="B65" t="str">
            <v>SC0041 CONTRALOR INT. B</v>
          </cell>
        </row>
        <row r="66">
          <cell r="B66" t="str">
            <v>SC0043 JEFE DE DEPTO. B</v>
          </cell>
        </row>
        <row r="67">
          <cell r="B67" t="str">
            <v>SC0029 JEFE DE DEPTO. C</v>
          </cell>
        </row>
        <row r="68">
          <cell r="B68" t="str">
            <v>SC0064 SUBDIRECTOR</v>
          </cell>
        </row>
        <row r="69">
          <cell r="B69" t="str">
            <v>SC0022 DIRECTOR A</v>
          </cell>
        </row>
        <row r="70">
          <cell r="B70" t="str">
            <v>SC0013 DIRECTOR B</v>
          </cell>
        </row>
        <row r="71">
          <cell r="B71" t="str">
            <v>SC0164 DIRECTOR GENERAL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-Even"/>
      <sheetName val="Honorarios"/>
      <sheetName val="Becas"/>
      <sheetName val="IniDep"/>
      <sheetName val="Apoyos"/>
      <sheetName val="Bono por años de servicio"/>
      <sheetName val="BONO POR AÑOS DE SERVICIO.."/>
      <sheetName val="tabla de bonoañ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>
            <v>2007</v>
          </cell>
          <cell r="C1">
            <v>10</v>
          </cell>
          <cell r="D1">
            <v>5000</v>
          </cell>
        </row>
        <row r="2">
          <cell r="B2">
            <v>2002</v>
          </cell>
          <cell r="C2">
            <v>15</v>
          </cell>
          <cell r="D2">
            <v>7500</v>
          </cell>
        </row>
        <row r="3">
          <cell r="B3">
            <v>1997</v>
          </cell>
          <cell r="C3">
            <v>20</v>
          </cell>
          <cell r="D3">
            <v>10000</v>
          </cell>
        </row>
        <row r="4">
          <cell r="B4">
            <v>1992</v>
          </cell>
          <cell r="C4">
            <v>25</v>
          </cell>
          <cell r="D4">
            <v>12500</v>
          </cell>
        </row>
        <row r="5">
          <cell r="B5">
            <v>1987</v>
          </cell>
          <cell r="C5">
            <v>30</v>
          </cell>
          <cell r="D5">
            <v>15000</v>
          </cell>
        </row>
        <row r="6">
          <cell r="B6">
            <v>1982</v>
          </cell>
          <cell r="C6">
            <v>35</v>
          </cell>
          <cell r="D6">
            <v>17500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-Even"/>
      <sheetName val="Honorarios"/>
      <sheetName val="Becas"/>
      <sheetName val="IniDep"/>
      <sheetName val="Apoyos"/>
      <sheetName val="Bono por años de servicio"/>
      <sheetName val="BONO POR AÑOS DE SERVICIO.."/>
      <sheetName val="tabla de bonoañ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>
            <v>2007</v>
          </cell>
          <cell r="C1">
            <v>10</v>
          </cell>
          <cell r="D1">
            <v>5000</v>
          </cell>
        </row>
        <row r="2">
          <cell r="B2">
            <v>2002</v>
          </cell>
          <cell r="C2">
            <v>15</v>
          </cell>
          <cell r="D2">
            <v>7500</v>
          </cell>
        </row>
        <row r="3">
          <cell r="B3">
            <v>1997</v>
          </cell>
          <cell r="C3">
            <v>20</v>
          </cell>
          <cell r="D3">
            <v>10000</v>
          </cell>
        </row>
        <row r="4">
          <cell r="B4">
            <v>1992</v>
          </cell>
          <cell r="C4">
            <v>25</v>
          </cell>
          <cell r="D4">
            <v>12500</v>
          </cell>
        </row>
        <row r="5">
          <cell r="B5">
            <v>1987</v>
          </cell>
          <cell r="C5">
            <v>30</v>
          </cell>
          <cell r="D5">
            <v>15000</v>
          </cell>
        </row>
        <row r="6">
          <cell r="B6">
            <v>1982</v>
          </cell>
          <cell r="C6">
            <v>35</v>
          </cell>
          <cell r="D6">
            <v>17500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-Even"/>
      <sheetName val="Honorarios"/>
      <sheetName val="Becas"/>
      <sheetName val="IniDep"/>
      <sheetName val="Apoyos"/>
      <sheetName val="Bono por años de servicio"/>
      <sheetName val="BONO POR AÑOS DE SERVICIO.."/>
      <sheetName val="tabla de bonoañ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>
            <v>2007</v>
          </cell>
          <cell r="C1">
            <v>10</v>
          </cell>
          <cell r="D1">
            <v>5000</v>
          </cell>
        </row>
        <row r="2">
          <cell r="B2">
            <v>2002</v>
          </cell>
          <cell r="C2">
            <v>15</v>
          </cell>
          <cell r="D2">
            <v>7500</v>
          </cell>
        </row>
        <row r="3">
          <cell r="B3">
            <v>1997</v>
          </cell>
          <cell r="C3">
            <v>20</v>
          </cell>
          <cell r="D3">
            <v>10000</v>
          </cell>
        </row>
        <row r="4">
          <cell r="B4">
            <v>1992</v>
          </cell>
          <cell r="C4">
            <v>25</v>
          </cell>
          <cell r="D4">
            <v>12500</v>
          </cell>
        </row>
        <row r="5">
          <cell r="B5">
            <v>1987</v>
          </cell>
          <cell r="C5">
            <v>30</v>
          </cell>
          <cell r="D5">
            <v>15000</v>
          </cell>
        </row>
        <row r="6">
          <cell r="B6">
            <v>1982</v>
          </cell>
          <cell r="C6">
            <v>35</v>
          </cell>
          <cell r="D6">
            <v>17500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Configuración"/>
      <sheetName val="TabAnus"/>
      <sheetName val="Centros Reg"/>
      <sheetName val="Becas"/>
      <sheetName val="Apoyos-Iniciacion-Banda Guerra"/>
      <sheetName val="Entrenadores"/>
      <sheetName val="1000 COMPLETA RECATEGORIZANDO"/>
      <sheetName val="3 Resumen Entregar"/>
      <sheetName val="NUEVAS_CATEGORIAS"/>
      <sheetName val="Entrenadores (2)"/>
      <sheetName val="Nuevas Plazas CONSIDERADAS"/>
      <sheetName val="IniDep"/>
      <sheetName val="BG"/>
      <sheetName val="Apoyos"/>
      <sheetName val="Base Eventual "/>
      <sheetName val="Nuevas Plazas.."/>
      <sheetName val="TABULADOR 2012"/>
      <sheetName val="TABULADOR 2012 (2)"/>
      <sheetName val="PLANTILLA"/>
      <sheetName val="Calculo (2)"/>
      <sheetName val="FORMULAS"/>
      <sheetName val="Quinquenios"/>
      <sheetName val="Bono x Años Servicio"/>
      <sheetName val="ExportarPDO"/>
      <sheetName val="ExportarDYH"/>
      <sheetName val="Parametros"/>
      <sheetName val="Funcione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  <sheetName val="Hoja3"/>
      <sheetName val="Hoja1"/>
      <sheetName val="Hoja2"/>
    </sheetNames>
    <sheetDataSet>
      <sheetData sheetId="0"/>
      <sheetData sheetId="1"/>
      <sheetData sheetId="2">
        <row r="4">
          <cell r="A4">
            <v>0.01</v>
          </cell>
        </row>
      </sheetData>
      <sheetData sheetId="3"/>
      <sheetData sheetId="4"/>
      <sheetData sheetId="5"/>
      <sheetData sheetId="6">
        <row r="193">
          <cell r="AL193">
            <v>1985293.3333333337</v>
          </cell>
        </row>
      </sheetData>
      <sheetData sheetId="7"/>
      <sheetData sheetId="8"/>
      <sheetData sheetId="9">
        <row r="2">
          <cell r="B2" t="str">
            <v>Yah Pech Nely Maria</v>
          </cell>
        </row>
      </sheetData>
      <sheetData sheetId="10"/>
      <sheetData sheetId="11"/>
      <sheetData sheetId="12">
        <row r="112">
          <cell r="X112">
            <v>1168000.0000000002</v>
          </cell>
        </row>
      </sheetData>
      <sheetData sheetId="13">
        <row r="41">
          <cell r="V41">
            <v>0</v>
          </cell>
        </row>
      </sheetData>
      <sheetData sheetId="14">
        <row r="139">
          <cell r="X139">
            <v>200000</v>
          </cell>
        </row>
      </sheetData>
      <sheetData sheetId="15">
        <row r="450">
          <cell r="BG450">
            <v>7585479.6073032003</v>
          </cell>
        </row>
      </sheetData>
      <sheetData sheetId="16">
        <row r="133">
          <cell r="BG133">
            <v>9465344.7471439987</v>
          </cell>
        </row>
      </sheetData>
      <sheetData sheetId="17">
        <row r="4">
          <cell r="A4" t="str">
            <v>BU0070 INSTRUCTOR DEPORTIVO A</v>
          </cell>
          <cell r="B4">
            <v>104.24040000000001</v>
          </cell>
          <cell r="C4">
            <v>3127.2120000000004</v>
          </cell>
        </row>
        <row r="5">
          <cell r="A5" t="str">
            <v>BU0068 VIGILANTE A</v>
          </cell>
          <cell r="B5">
            <v>110.5792</v>
          </cell>
          <cell r="C5">
            <v>3317.3760000000002</v>
          </cell>
        </row>
        <row r="6">
          <cell r="A6" t="str">
            <v>BU0065 VIGILANTE B</v>
          </cell>
          <cell r="B6">
            <v>113.2928</v>
          </cell>
          <cell r="C6">
            <v>3398.7840000000001</v>
          </cell>
        </row>
        <row r="7">
          <cell r="A7" t="str">
            <v>BU0066 AUX. SERVICIO A</v>
          </cell>
          <cell r="B7">
            <v>113.2928</v>
          </cell>
          <cell r="C7">
            <v>3398.7840000000001</v>
          </cell>
        </row>
        <row r="8">
          <cell r="A8" t="str">
            <v>BU0064 AUX ADMVO A</v>
          </cell>
          <cell r="B8">
            <v>113.8652</v>
          </cell>
          <cell r="C8">
            <v>3415.9560000000001</v>
          </cell>
        </row>
        <row r="9">
          <cell r="A9" t="str">
            <v>BU0059 AUX ADMVO B</v>
          </cell>
          <cell r="B9">
            <v>115.4552</v>
          </cell>
          <cell r="C9">
            <v>3463.6559999999999</v>
          </cell>
        </row>
        <row r="10">
          <cell r="A10" t="str">
            <v>BU0061 AUX. SERVICIO B</v>
          </cell>
          <cell r="B10">
            <v>115.4552</v>
          </cell>
          <cell r="C10">
            <v>3463.6559999999999</v>
          </cell>
        </row>
        <row r="11">
          <cell r="A11" t="str">
            <v>BU0062 VIGILANTE C</v>
          </cell>
          <cell r="B11">
            <v>115.4552</v>
          </cell>
          <cell r="C11">
            <v>3463.6559999999999</v>
          </cell>
        </row>
        <row r="12">
          <cell r="A12" t="str">
            <v>BU0054 AUX ADMVO C</v>
          </cell>
          <cell r="B12">
            <v>116.81200000000001</v>
          </cell>
          <cell r="C12">
            <v>3504.3600000000006</v>
          </cell>
        </row>
        <row r="13">
          <cell r="A13" t="str">
            <v>BU0055 SECRET A</v>
          </cell>
          <cell r="B13">
            <v>116.81200000000001</v>
          </cell>
          <cell r="C13">
            <v>3504.3600000000006</v>
          </cell>
        </row>
        <row r="14">
          <cell r="A14" t="str">
            <v>BU0058 AUX. SERV. C</v>
          </cell>
          <cell r="B14">
            <v>116.81200000000001</v>
          </cell>
          <cell r="C14">
            <v>3504.3600000000006</v>
          </cell>
        </row>
        <row r="15">
          <cell r="A15" t="str">
            <v>BU0050 AUX ADMVO D</v>
          </cell>
          <cell r="B15">
            <v>118.61400000000002</v>
          </cell>
          <cell r="C15">
            <v>3558.4200000000005</v>
          </cell>
        </row>
        <row r="16">
          <cell r="A16" t="str">
            <v>BU0053 AUX. SERV. D</v>
          </cell>
          <cell r="B16">
            <v>118.61400000000002</v>
          </cell>
          <cell r="C16">
            <v>3558.4200000000005</v>
          </cell>
        </row>
        <row r="17">
          <cell r="A17" t="str">
            <v>BU0048 AUX. SERV. E</v>
          </cell>
          <cell r="B17">
            <v>120.55380000000001</v>
          </cell>
          <cell r="C17">
            <v>3616.6140000000005</v>
          </cell>
        </row>
        <row r="18">
          <cell r="A18" t="str">
            <v>BU0038 AUX. ADMIV. F</v>
          </cell>
          <cell r="B18">
            <v>122.006</v>
          </cell>
          <cell r="C18">
            <v>3660.18</v>
          </cell>
        </row>
        <row r="19">
          <cell r="A19" t="str">
            <v>BU0039 SECRETARIA C</v>
          </cell>
          <cell r="B19">
            <v>122.01660000000001</v>
          </cell>
          <cell r="C19">
            <v>3660.4980000000005</v>
          </cell>
        </row>
        <row r="20">
          <cell r="A20" t="str">
            <v>BU0042 AUX. SERV. F</v>
          </cell>
          <cell r="B20">
            <v>122.01660000000001</v>
          </cell>
          <cell r="C20">
            <v>3660.4980000000005</v>
          </cell>
        </row>
        <row r="21">
          <cell r="A21" t="str">
            <v>BU0036 JEFE DE SECCION A</v>
          </cell>
          <cell r="B21">
            <v>122.69500000000001</v>
          </cell>
          <cell r="C21">
            <v>3680.8500000000004</v>
          </cell>
        </row>
        <row r="22">
          <cell r="A22" t="str">
            <v>BU0026 AUX. ADMIVO. G</v>
          </cell>
          <cell r="B22">
            <v>123.72320000000001</v>
          </cell>
          <cell r="C22">
            <v>3711.6960000000004</v>
          </cell>
        </row>
        <row r="23">
          <cell r="A23" t="str">
            <v>BU0027 SECRETARIA "D"</v>
          </cell>
          <cell r="B23">
            <v>123.72320000000001</v>
          </cell>
          <cell r="C23">
            <v>3711.6960000000004</v>
          </cell>
        </row>
        <row r="24">
          <cell r="A24" t="str">
            <v>BU0029 SUPERVISOR</v>
          </cell>
          <cell r="B24">
            <v>123.72320000000001</v>
          </cell>
          <cell r="C24">
            <v>3711.6960000000004</v>
          </cell>
        </row>
        <row r="25">
          <cell r="A25" t="str">
            <v>BU0032 ENCARGADO A</v>
          </cell>
          <cell r="B25">
            <v>123.72320000000001</v>
          </cell>
          <cell r="C25">
            <v>3711.6960000000004</v>
          </cell>
        </row>
        <row r="26">
          <cell r="A26" t="str">
            <v>BU0033 CHOFER B</v>
          </cell>
          <cell r="B26">
            <v>123.72320000000001</v>
          </cell>
          <cell r="C26">
            <v>3711.6960000000004</v>
          </cell>
        </row>
        <row r="27">
          <cell r="A27" t="str">
            <v>BU0020 CAJERA B</v>
          </cell>
          <cell r="B27">
            <v>125.40860000000001</v>
          </cell>
          <cell r="C27">
            <v>3762.2580000000003</v>
          </cell>
        </row>
        <row r="28">
          <cell r="A28" t="str">
            <v>BU0022 ENCARGADO B</v>
          </cell>
          <cell r="B28">
            <v>125.40860000000001</v>
          </cell>
          <cell r="C28">
            <v>3762.2580000000003</v>
          </cell>
        </row>
        <row r="29">
          <cell r="A29" t="str">
            <v>BU0023 CHOFER C</v>
          </cell>
          <cell r="B29">
            <v>125.40860000000001</v>
          </cell>
          <cell r="C29">
            <v>3762.2580000000003</v>
          </cell>
        </row>
        <row r="30">
          <cell r="A30" t="str">
            <v>BU0014 SECRETARIA E</v>
          </cell>
          <cell r="B30">
            <v>127.1152</v>
          </cell>
          <cell r="C30">
            <v>3813.4560000000001</v>
          </cell>
        </row>
        <row r="31">
          <cell r="A31" t="str">
            <v>BU0012 AUX. ADMIV. H</v>
          </cell>
          <cell r="B31">
            <v>127.12580000000001</v>
          </cell>
          <cell r="C31">
            <v>3813.7740000000003</v>
          </cell>
        </row>
        <row r="32">
          <cell r="A32" t="str">
            <v>BU0017 AUX. SERV. G</v>
          </cell>
          <cell r="B32">
            <v>127.12580000000001</v>
          </cell>
          <cell r="C32">
            <v>3813.7740000000003</v>
          </cell>
        </row>
        <row r="33">
          <cell r="A33" t="str">
            <v>BU0009 AUX. ADMIVO. I</v>
          </cell>
          <cell r="B33">
            <v>129.267</v>
          </cell>
          <cell r="C33">
            <v>3878.0099999999998</v>
          </cell>
        </row>
        <row r="34">
          <cell r="A34" t="str">
            <v>BU0006 SECRETARIA "F"</v>
          </cell>
          <cell r="B34">
            <v>130.51779999999999</v>
          </cell>
          <cell r="C34">
            <v>3915.5339999999997</v>
          </cell>
        </row>
        <row r="35">
          <cell r="A35" t="str">
            <v>BU0003 JEFE DE SECCION "D"</v>
          </cell>
          <cell r="B35">
            <v>132.21380000000002</v>
          </cell>
          <cell r="C35">
            <v>3966.4140000000007</v>
          </cell>
        </row>
        <row r="36">
          <cell r="A36" t="str">
            <v>BU0004 AUX. ADMIV. J</v>
          </cell>
          <cell r="B36">
            <v>132.21380000000002</v>
          </cell>
          <cell r="C36">
            <v>3966.4140000000007</v>
          </cell>
        </row>
        <row r="37">
          <cell r="A37" t="str">
            <v>MM0099 AUX. ADMIV. K</v>
          </cell>
          <cell r="B37">
            <v>133.9204</v>
          </cell>
          <cell r="C37">
            <v>4017.6120000000001</v>
          </cell>
        </row>
        <row r="38">
          <cell r="A38" t="str">
            <v>MM0100 JEFE OFICINA B</v>
          </cell>
          <cell r="B38">
            <v>133.9204</v>
          </cell>
          <cell r="C38">
            <v>4017.6120000000001</v>
          </cell>
        </row>
        <row r="39">
          <cell r="A39" t="str">
            <v>MM0102 ANALISTA ADMIVO. B</v>
          </cell>
          <cell r="B39">
            <v>133.9204</v>
          </cell>
          <cell r="C39">
            <v>4017.6120000000001</v>
          </cell>
        </row>
        <row r="40">
          <cell r="A40" t="str">
            <v>MM0094 JEFE DE OFICINA C</v>
          </cell>
          <cell r="B40">
            <v>139.68680000000001</v>
          </cell>
          <cell r="C40">
            <v>4190.6040000000003</v>
          </cell>
        </row>
        <row r="41">
          <cell r="A41" t="str">
            <v>MM0095 ANALISTA ADMIVO. C</v>
          </cell>
          <cell r="B41">
            <v>139.69739999999999</v>
          </cell>
          <cell r="C41">
            <v>4190.9219999999996</v>
          </cell>
        </row>
        <row r="42">
          <cell r="A42" t="str">
            <v>550    COORDINADOR</v>
          </cell>
          <cell r="B42">
            <v>156.8058</v>
          </cell>
          <cell r="C42">
            <v>4704.174</v>
          </cell>
        </row>
        <row r="43">
          <cell r="A43" t="str">
            <v>MM0042 PROGRAMADOR B</v>
          </cell>
          <cell r="B43">
            <v>161.99980000000002</v>
          </cell>
          <cell r="C43">
            <v>4859.9940000000006</v>
          </cell>
        </row>
        <row r="44">
          <cell r="A44" t="str">
            <v>MM0084 ANALISTA ADMINISTRATIVO D</v>
          </cell>
          <cell r="B44">
            <v>162.02100000000002</v>
          </cell>
          <cell r="C44">
            <v>4860.63</v>
          </cell>
        </row>
        <row r="45">
          <cell r="A45" t="str">
            <v>MM0085 JEFE DE PROGRAMACION</v>
          </cell>
          <cell r="B45">
            <v>162.02100000000002</v>
          </cell>
          <cell r="C45">
            <v>4860.63</v>
          </cell>
        </row>
        <row r="46">
          <cell r="A46" t="str">
            <v>BU0072 INSTRUCTOR DEPORTIVO B</v>
          </cell>
          <cell r="B46">
            <v>169.9392</v>
          </cell>
          <cell r="C46">
            <v>5098.1760000000004</v>
          </cell>
        </row>
        <row r="47">
          <cell r="A47" t="str">
            <v>MM0097 SECRETARIA I</v>
          </cell>
          <cell r="B47">
            <v>184.99120000000002</v>
          </cell>
          <cell r="C47">
            <v>5549.7360000000008</v>
          </cell>
        </row>
        <row r="48">
          <cell r="A48" t="str">
            <v>MM0069 ANALISTA ADVIMO. E</v>
          </cell>
          <cell r="B48">
            <v>193.821</v>
          </cell>
          <cell r="C48">
            <v>5814.63</v>
          </cell>
        </row>
        <row r="49">
          <cell r="A49" t="str">
            <v>MM0062 ANALISTA ADMVO. F</v>
          </cell>
          <cell r="B49">
            <v>210.42900000000003</v>
          </cell>
          <cell r="C49">
            <v>6312.8700000000008</v>
          </cell>
        </row>
        <row r="50">
          <cell r="A50" t="str">
            <v>MM0104 PROMOTOR A</v>
          </cell>
          <cell r="B50">
            <v>218.83380000000002</v>
          </cell>
          <cell r="C50">
            <v>6565.014000000001</v>
          </cell>
        </row>
        <row r="51">
          <cell r="A51" t="str">
            <v>MM0044 COORDINADOR DE PROYECTOS</v>
          </cell>
          <cell r="B51">
            <v>242.31780000000001</v>
          </cell>
          <cell r="C51">
            <v>7269.5340000000006</v>
          </cell>
        </row>
        <row r="52">
          <cell r="A52" t="str">
            <v>MM0041 PROGRAMADOR D</v>
          </cell>
          <cell r="B52">
            <v>250.78440000000001</v>
          </cell>
          <cell r="C52">
            <v>7523.5320000000002</v>
          </cell>
        </row>
        <row r="53">
          <cell r="A53" t="str">
            <v>MM0027 COORDINADOR A</v>
          </cell>
          <cell r="B53">
            <v>322.42089999999996</v>
          </cell>
          <cell r="C53">
            <v>9672.6269999999986</v>
          </cell>
        </row>
        <row r="54">
          <cell r="A54" t="str">
            <v>MM0013 COORDINADOR B</v>
          </cell>
          <cell r="B54">
            <v>360.4588</v>
          </cell>
          <cell r="C54">
            <v>10813.763999999999</v>
          </cell>
        </row>
        <row r="55">
          <cell r="A55" t="str">
            <v>SC0097 COORDINADOR C</v>
          </cell>
          <cell r="B55">
            <v>410.30050000000006</v>
          </cell>
          <cell r="C55">
            <v>12309.015000000001</v>
          </cell>
        </row>
        <row r="56">
          <cell r="A56" t="str">
            <v>SC0098 COORDINADOR D</v>
          </cell>
          <cell r="B56">
            <v>507.18230000000005</v>
          </cell>
          <cell r="C56">
            <v>15215.469000000001</v>
          </cell>
        </row>
        <row r="57">
          <cell r="A57" t="str">
            <v>SC0041 CONTRALOR INT. B</v>
          </cell>
          <cell r="B57">
            <v>764.13</v>
          </cell>
          <cell r="C57">
            <v>22923.9</v>
          </cell>
        </row>
        <row r="58">
          <cell r="A58" t="str">
            <v>SC0043 JEFE DE DEPTO. B</v>
          </cell>
          <cell r="B58">
            <v>764.13</v>
          </cell>
          <cell r="C58">
            <v>22923.9</v>
          </cell>
        </row>
        <row r="59">
          <cell r="A59" t="str">
            <v>SC0029 JEFE DE DEPTO. C</v>
          </cell>
          <cell r="B59">
            <v>1032.51</v>
          </cell>
          <cell r="C59">
            <v>30975.3</v>
          </cell>
        </row>
        <row r="60">
          <cell r="A60" t="str">
            <v>SC0064 SUBDIRECTOR</v>
          </cell>
          <cell r="B60">
            <v>1146.5</v>
          </cell>
          <cell r="C60">
            <v>34395</v>
          </cell>
        </row>
        <row r="61">
          <cell r="A61" t="str">
            <v>SC0022 DIRECTOR A</v>
          </cell>
          <cell r="B61">
            <v>1241.1099999999999</v>
          </cell>
          <cell r="C61">
            <v>37233.299999999996</v>
          </cell>
        </row>
        <row r="62">
          <cell r="A62" t="str">
            <v>SC0013 DIRECTOR B</v>
          </cell>
          <cell r="B62">
            <v>1551.38</v>
          </cell>
          <cell r="C62">
            <v>46541.4</v>
          </cell>
        </row>
        <row r="63">
          <cell r="A63" t="str">
            <v>SC0164 DIRECTOR GENERAL</v>
          </cell>
          <cell r="B63">
            <v>2496.0100000000002</v>
          </cell>
          <cell r="C63">
            <v>74880.3</v>
          </cell>
        </row>
      </sheetData>
      <sheetData sheetId="18"/>
      <sheetData sheetId="19"/>
      <sheetData sheetId="20"/>
      <sheetData sheetId="21"/>
      <sheetData sheetId="22">
        <row r="2">
          <cell r="B2">
            <v>0</v>
          </cell>
          <cell r="C2">
            <v>0</v>
          </cell>
          <cell r="D2">
            <v>0</v>
          </cell>
        </row>
        <row r="3">
          <cell r="B3">
            <v>0</v>
          </cell>
          <cell r="C3">
            <v>0</v>
          </cell>
          <cell r="D3">
            <v>0</v>
          </cell>
        </row>
        <row r="4">
          <cell r="B4">
            <v>0</v>
          </cell>
          <cell r="C4">
            <v>0</v>
          </cell>
          <cell r="D4">
            <v>0</v>
          </cell>
        </row>
        <row r="5">
          <cell r="B5">
            <v>0</v>
          </cell>
          <cell r="C5">
            <v>0</v>
          </cell>
          <cell r="D5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38</v>
          </cell>
          <cell r="C7">
            <v>40</v>
          </cell>
          <cell r="D7">
            <v>20</v>
          </cell>
        </row>
        <row r="8">
          <cell r="B8">
            <v>38</v>
          </cell>
          <cell r="C8">
            <v>40</v>
          </cell>
          <cell r="D8">
            <v>20</v>
          </cell>
        </row>
        <row r="9">
          <cell r="B9">
            <v>38</v>
          </cell>
          <cell r="C9">
            <v>40</v>
          </cell>
          <cell r="D9">
            <v>20</v>
          </cell>
        </row>
        <row r="10">
          <cell r="B10">
            <v>38</v>
          </cell>
          <cell r="C10">
            <v>40</v>
          </cell>
          <cell r="D10">
            <v>20</v>
          </cell>
        </row>
        <row r="11">
          <cell r="B11">
            <v>38</v>
          </cell>
          <cell r="C11">
            <v>40</v>
          </cell>
          <cell r="D11">
            <v>20</v>
          </cell>
        </row>
        <row r="12">
          <cell r="B12">
            <v>71</v>
          </cell>
          <cell r="C12">
            <v>74</v>
          </cell>
          <cell r="D12">
            <v>37</v>
          </cell>
        </row>
        <row r="13">
          <cell r="B13">
            <v>71</v>
          </cell>
          <cell r="C13">
            <v>74</v>
          </cell>
          <cell r="D13">
            <v>37</v>
          </cell>
        </row>
        <row r="14">
          <cell r="B14">
            <v>71</v>
          </cell>
          <cell r="C14">
            <v>74</v>
          </cell>
          <cell r="D14">
            <v>37</v>
          </cell>
        </row>
        <row r="15">
          <cell r="B15">
            <v>71</v>
          </cell>
          <cell r="C15">
            <v>74</v>
          </cell>
          <cell r="D15">
            <v>37</v>
          </cell>
        </row>
        <row r="16">
          <cell r="B16">
            <v>71</v>
          </cell>
          <cell r="C16">
            <v>74</v>
          </cell>
          <cell r="D16">
            <v>37</v>
          </cell>
        </row>
        <row r="17">
          <cell r="B17">
            <v>108</v>
          </cell>
          <cell r="C17">
            <v>113</v>
          </cell>
          <cell r="D17">
            <v>56.5</v>
          </cell>
        </row>
        <row r="18">
          <cell r="B18">
            <v>108</v>
          </cell>
          <cell r="C18">
            <v>113</v>
          </cell>
          <cell r="D18">
            <v>56.5</v>
          </cell>
        </row>
        <row r="19">
          <cell r="B19">
            <v>108</v>
          </cell>
          <cell r="C19">
            <v>113</v>
          </cell>
          <cell r="D19">
            <v>56.5</v>
          </cell>
        </row>
        <row r="20">
          <cell r="B20">
            <v>108</v>
          </cell>
          <cell r="C20">
            <v>113</v>
          </cell>
          <cell r="D20">
            <v>56.5</v>
          </cell>
        </row>
        <row r="21">
          <cell r="B21">
            <v>108</v>
          </cell>
          <cell r="C21">
            <v>113</v>
          </cell>
          <cell r="D21">
            <v>56.5</v>
          </cell>
        </row>
        <row r="22">
          <cell r="B22">
            <v>144</v>
          </cell>
          <cell r="C22">
            <v>150</v>
          </cell>
          <cell r="D22">
            <v>75</v>
          </cell>
        </row>
        <row r="23">
          <cell r="B23">
            <v>144</v>
          </cell>
          <cell r="C23">
            <v>150</v>
          </cell>
          <cell r="D23">
            <v>75</v>
          </cell>
        </row>
        <row r="24">
          <cell r="B24">
            <v>144</v>
          </cell>
          <cell r="C24">
            <v>150</v>
          </cell>
          <cell r="D24">
            <v>75</v>
          </cell>
        </row>
        <row r="25">
          <cell r="B25">
            <v>144</v>
          </cell>
          <cell r="C25">
            <v>150</v>
          </cell>
          <cell r="D25">
            <v>75</v>
          </cell>
        </row>
        <row r="26">
          <cell r="B26">
            <v>144</v>
          </cell>
          <cell r="C26">
            <v>150</v>
          </cell>
          <cell r="D26">
            <v>75</v>
          </cell>
        </row>
        <row r="27">
          <cell r="B27">
            <v>184</v>
          </cell>
          <cell r="C27">
            <v>192</v>
          </cell>
          <cell r="D27">
            <v>96</v>
          </cell>
        </row>
        <row r="28">
          <cell r="B28">
            <v>184</v>
          </cell>
          <cell r="C28">
            <v>192</v>
          </cell>
          <cell r="D28">
            <v>96</v>
          </cell>
        </row>
        <row r="29">
          <cell r="B29">
            <v>184</v>
          </cell>
          <cell r="C29">
            <v>192</v>
          </cell>
          <cell r="D29">
            <v>96</v>
          </cell>
        </row>
        <row r="30">
          <cell r="B30">
            <v>184</v>
          </cell>
          <cell r="C30">
            <v>192</v>
          </cell>
          <cell r="D30">
            <v>96</v>
          </cell>
        </row>
        <row r="31">
          <cell r="B31">
            <v>184</v>
          </cell>
          <cell r="C31">
            <v>192</v>
          </cell>
          <cell r="D31">
            <v>96</v>
          </cell>
        </row>
        <row r="32">
          <cell r="B32">
            <v>184</v>
          </cell>
          <cell r="C32">
            <v>192</v>
          </cell>
          <cell r="D32">
            <v>96</v>
          </cell>
        </row>
        <row r="33">
          <cell r="B33">
            <v>184</v>
          </cell>
          <cell r="C33">
            <v>192</v>
          </cell>
          <cell r="D33">
            <v>96</v>
          </cell>
        </row>
        <row r="34">
          <cell r="B34">
            <v>184</v>
          </cell>
          <cell r="C34">
            <v>192</v>
          </cell>
          <cell r="D34">
            <v>96</v>
          </cell>
        </row>
        <row r="35">
          <cell r="B35">
            <v>184</v>
          </cell>
          <cell r="C35">
            <v>192</v>
          </cell>
          <cell r="D35">
            <v>96</v>
          </cell>
        </row>
        <row r="36">
          <cell r="B36">
            <v>184</v>
          </cell>
          <cell r="C36">
            <v>192</v>
          </cell>
          <cell r="D36">
            <v>96</v>
          </cell>
        </row>
        <row r="37">
          <cell r="B37">
            <v>184</v>
          </cell>
          <cell r="C37">
            <v>192</v>
          </cell>
          <cell r="D37">
            <v>96</v>
          </cell>
        </row>
        <row r="38">
          <cell r="B38">
            <v>184</v>
          </cell>
          <cell r="C38">
            <v>192</v>
          </cell>
          <cell r="D38">
            <v>96</v>
          </cell>
        </row>
        <row r="39">
          <cell r="B39">
            <v>184</v>
          </cell>
          <cell r="C39">
            <v>192</v>
          </cell>
          <cell r="D39">
            <v>96</v>
          </cell>
        </row>
        <row r="40">
          <cell r="B40">
            <v>184</v>
          </cell>
          <cell r="C40">
            <v>192</v>
          </cell>
          <cell r="D40">
            <v>96</v>
          </cell>
        </row>
        <row r="41">
          <cell r="B41">
            <v>184</v>
          </cell>
          <cell r="C41">
            <v>192</v>
          </cell>
          <cell r="D41">
            <v>96</v>
          </cell>
        </row>
        <row r="42">
          <cell r="B42">
            <v>184</v>
          </cell>
          <cell r="C42">
            <v>192</v>
          </cell>
          <cell r="D42">
            <v>96</v>
          </cell>
        </row>
      </sheetData>
      <sheetData sheetId="23">
        <row r="2">
          <cell r="A2" t="str">
            <v>18IB0154</v>
          </cell>
          <cell r="B2">
            <v>32325</v>
          </cell>
          <cell r="C2" t="str">
            <v>Ojeda Morayta Ana Maria</v>
          </cell>
          <cell r="D2" t="str">
            <v>MM0104 PROMOTOR A</v>
          </cell>
          <cell r="E2" t="str">
            <v>ACTIVACION FISICA</v>
          </cell>
          <cell r="F2">
            <v>12500</v>
          </cell>
          <cell r="G2">
            <v>12500</v>
          </cell>
        </row>
        <row r="3">
          <cell r="A3" t="str">
            <v>18IB0142</v>
          </cell>
          <cell r="B3">
            <v>32339</v>
          </cell>
          <cell r="C3" t="str">
            <v>Mendoza Aguilar Pedro Antonio</v>
          </cell>
          <cell r="D3" t="str">
            <v>MM0041 PROGRAMADOR D</v>
          </cell>
          <cell r="E3" t="str">
            <v>METODOLOGIA</v>
          </cell>
          <cell r="F3">
            <v>12500</v>
          </cell>
          <cell r="G3">
            <v>12500</v>
          </cell>
        </row>
        <row r="4">
          <cell r="A4" t="str">
            <v>18EB0279</v>
          </cell>
          <cell r="B4">
            <v>32340</v>
          </cell>
          <cell r="C4" t="str">
            <v>Garcia Garcia Esperanza</v>
          </cell>
          <cell r="D4" t="str">
            <v>BU0050 AUX ADMVO D</v>
          </cell>
          <cell r="E4" t="str">
            <v>GIMNASIO SOLIDARIDAD</v>
          </cell>
          <cell r="F4">
            <v>12500</v>
          </cell>
          <cell r="G4">
            <v>12500</v>
          </cell>
        </row>
        <row r="5">
          <cell r="A5" t="str">
            <v>18CB0255</v>
          </cell>
          <cell r="B5">
            <v>32356</v>
          </cell>
          <cell r="C5" t="str">
            <v>Hernandez Gongora Eduardo Jesus</v>
          </cell>
          <cell r="D5" t="str">
            <v>BU0061 AUX. SERVICIO B</v>
          </cell>
          <cell r="E5" t="str">
            <v>UNIDAD BENITO JUAREZ</v>
          </cell>
          <cell r="F5">
            <v>12500</v>
          </cell>
          <cell r="G5">
            <v>12500</v>
          </cell>
        </row>
        <row r="6">
          <cell r="A6" t="str">
            <v>18KB0039</v>
          </cell>
          <cell r="B6">
            <v>32356</v>
          </cell>
          <cell r="C6" t="str">
            <v>Quijano Pereira Fernando</v>
          </cell>
          <cell r="D6" t="str">
            <v>BU0036 JEFE DE SECCION A</v>
          </cell>
          <cell r="E6" t="str">
            <v>UNIDAD DEPORTIVA KUKULCAN</v>
          </cell>
          <cell r="F6">
            <v>12500</v>
          </cell>
          <cell r="G6">
            <v>12500</v>
          </cell>
        </row>
        <row r="7">
          <cell r="A7" t="str">
            <v>18IB0112</v>
          </cell>
          <cell r="B7">
            <v>32377</v>
          </cell>
          <cell r="C7" t="str">
            <v>Gutierrez Monjiote Alejandro</v>
          </cell>
          <cell r="D7" t="str">
            <v>550    COORDINADOR</v>
          </cell>
          <cell r="E7" t="str">
            <v>ESTADIO SALVADOR ALVARADO</v>
          </cell>
          <cell r="F7">
            <v>12500</v>
          </cell>
          <cell r="G7">
            <v>12500</v>
          </cell>
        </row>
        <row r="8">
          <cell r="A8" t="str">
            <v>18CB0257</v>
          </cell>
          <cell r="B8">
            <v>32478</v>
          </cell>
          <cell r="C8" t="str">
            <v>Loeza Tun Mariana</v>
          </cell>
          <cell r="D8" t="str">
            <v>MM0099 AUX. ADMIV. K</v>
          </cell>
          <cell r="E8" t="str">
            <v>ESTADIO SALVADOR ALVARADO</v>
          </cell>
          <cell r="F8">
            <v>12500</v>
          </cell>
          <cell r="G8">
            <v>12500</v>
          </cell>
        </row>
        <row r="9">
          <cell r="A9" t="str">
            <v>18IB0100</v>
          </cell>
          <cell r="B9">
            <v>33970</v>
          </cell>
          <cell r="C9" t="str">
            <v>Figueroa Chan Maria Eugenia</v>
          </cell>
          <cell r="D9" t="str">
            <v>MM0013 COORDINADOR B</v>
          </cell>
          <cell r="E9" t="str">
            <v>ALTO RENDIMIENTO</v>
          </cell>
          <cell r="F9">
            <v>10000</v>
          </cell>
          <cell r="G9">
            <v>10000</v>
          </cell>
        </row>
        <row r="10">
          <cell r="A10" t="str">
            <v>18KB0015</v>
          </cell>
          <cell r="B10">
            <v>33985</v>
          </cell>
          <cell r="C10" t="str">
            <v>Garcia Salazar Addy Nelda</v>
          </cell>
          <cell r="D10" t="str">
            <v>MM0094 JEFE DE OFICINA C</v>
          </cell>
          <cell r="E10" t="str">
            <v>UNIDAD DEPORTIVA KUKULCAN</v>
          </cell>
          <cell r="F10">
            <v>10000</v>
          </cell>
          <cell r="G10">
            <v>10000</v>
          </cell>
        </row>
        <row r="11">
          <cell r="A11" t="str">
            <v>18IB0119</v>
          </cell>
          <cell r="B11">
            <v>34029</v>
          </cell>
          <cell r="C11" t="str">
            <v>Juarez Landeros Fernando</v>
          </cell>
          <cell r="D11" t="str">
            <v>MM0027 COORDINADOR A</v>
          </cell>
          <cell r="E11" t="str">
            <v>METODOLOGIA</v>
          </cell>
          <cell r="F11">
            <v>10000</v>
          </cell>
          <cell r="G11">
            <v>10000</v>
          </cell>
        </row>
        <row r="12">
          <cell r="A12" t="str">
            <v>18IB0115</v>
          </cell>
          <cell r="B12">
            <v>34060</v>
          </cell>
          <cell r="C12" t="str">
            <v>Herrera Marrufo Juan Antonio</v>
          </cell>
          <cell r="D12" t="str">
            <v>MM0041 PROGRAMADOR D</v>
          </cell>
          <cell r="E12" t="str">
            <v>UNIDAD DEPORTIVA KUKULCAN</v>
          </cell>
          <cell r="F12">
            <v>10000</v>
          </cell>
          <cell r="G12">
            <v>10000</v>
          </cell>
        </row>
        <row r="13">
          <cell r="A13" t="str">
            <v>18IB0188</v>
          </cell>
          <cell r="B13">
            <v>34105</v>
          </cell>
          <cell r="C13" t="str">
            <v>Sosa Perez Miguel Ricardo</v>
          </cell>
          <cell r="D13" t="str">
            <v>MM0099 AUX. ADMIV. K</v>
          </cell>
          <cell r="E13" t="str">
            <v>COMPLEJO OLIMP. DEP. INALAMBRICA</v>
          </cell>
          <cell r="F13">
            <v>10000</v>
          </cell>
          <cell r="G13">
            <v>10000</v>
          </cell>
        </row>
        <row r="14">
          <cell r="A14" t="str">
            <v>18BB0232</v>
          </cell>
          <cell r="B14">
            <v>34151</v>
          </cell>
          <cell r="C14" t="str">
            <v>Moo Aguayo Manuel David</v>
          </cell>
          <cell r="D14" t="str">
            <v>BU0032 ENCARGADO A</v>
          </cell>
          <cell r="E14" t="str">
            <v>ESTADIO SALVADOR ALVARADO</v>
          </cell>
          <cell r="F14">
            <v>10000</v>
          </cell>
          <cell r="G14">
            <v>10000</v>
          </cell>
        </row>
        <row r="15">
          <cell r="A15" t="str">
            <v>18IB0136</v>
          </cell>
          <cell r="B15">
            <v>34197</v>
          </cell>
          <cell r="C15" t="str">
            <v>Yah Pech Nely Maria</v>
          </cell>
          <cell r="D15" t="str">
            <v>BU0066 AUX. SERVICIO A</v>
          </cell>
          <cell r="E15" t="str">
            <v>GIMNASIO POLIFUNCIONAL</v>
          </cell>
          <cell r="F15">
            <v>10000</v>
          </cell>
          <cell r="G15">
            <v>10000</v>
          </cell>
        </row>
        <row r="16">
          <cell r="A16" t="str">
            <v>18IB0361</v>
          </cell>
          <cell r="B16">
            <v>34213</v>
          </cell>
          <cell r="C16" t="str">
            <v>Aguilar Ramirez Maria Del Socorro</v>
          </cell>
          <cell r="D16" t="str">
            <v>BU0039 SECRETARIA C</v>
          </cell>
          <cell r="E16" t="str">
            <v>GIMNASIO SOLIDARIDAD</v>
          </cell>
          <cell r="F16">
            <v>10000</v>
          </cell>
          <cell r="G16">
            <v>10000</v>
          </cell>
        </row>
        <row r="17">
          <cell r="A17" t="str">
            <v>18KB0055</v>
          </cell>
          <cell r="B17">
            <v>35827</v>
          </cell>
          <cell r="C17" t="str">
            <v>Yama Burgos Ruby Natividad</v>
          </cell>
          <cell r="D17" t="str">
            <v>BU0039 SECRETARIA C</v>
          </cell>
          <cell r="E17" t="str">
            <v>UNIDAD DEPORTIVA KUKULCAN</v>
          </cell>
          <cell r="F17">
            <v>7500</v>
          </cell>
          <cell r="G17">
            <v>7500</v>
          </cell>
        </row>
        <row r="18">
          <cell r="A18" t="str">
            <v>18BB0216</v>
          </cell>
          <cell r="B18">
            <v>35827</v>
          </cell>
          <cell r="C18" t="str">
            <v>. Chavarrea Teresa De Jesus</v>
          </cell>
          <cell r="D18" t="str">
            <v>BU0061 AUX. SERVICIO B</v>
          </cell>
          <cell r="E18" t="str">
            <v>CENTRO DE ALTO RENDIMIENTO DEPORTIVO</v>
          </cell>
          <cell r="F18">
            <v>7500</v>
          </cell>
          <cell r="G18">
            <v>7500</v>
          </cell>
        </row>
        <row r="19">
          <cell r="A19" t="str">
            <v>18PB0297</v>
          </cell>
          <cell r="B19">
            <v>35827</v>
          </cell>
          <cell r="C19" t="str">
            <v>Hernandez Noriega Carlos</v>
          </cell>
          <cell r="D19" t="str">
            <v>BU0003 JEFE DE SECCION "D"</v>
          </cell>
          <cell r="E19" t="str">
            <v>MED. Y CIENCIAS APLICADAS AL DEP.</v>
          </cell>
          <cell r="F19">
            <v>7500</v>
          </cell>
          <cell r="G19">
            <v>7500</v>
          </cell>
        </row>
        <row r="20">
          <cell r="A20" t="str">
            <v>18BB0217</v>
          </cell>
          <cell r="B20">
            <v>35854</v>
          </cell>
          <cell r="C20" t="str">
            <v>Chim Ek Alvaro</v>
          </cell>
          <cell r="D20" t="str">
            <v>BU0061 AUX. SERVICIO B</v>
          </cell>
          <cell r="E20" t="str">
            <v>ESTADIO SALVADOR ALVARADO</v>
          </cell>
          <cell r="F20">
            <v>7500</v>
          </cell>
          <cell r="G20">
            <v>7500</v>
          </cell>
        </row>
        <row r="21">
          <cell r="A21" t="str">
            <v>18IB0067</v>
          </cell>
          <cell r="B21">
            <v>35886</v>
          </cell>
          <cell r="C21" t="str">
            <v>Cantillo Gamboa Ismael</v>
          </cell>
          <cell r="D21" t="str">
            <v>BU0023 CHOFER C</v>
          </cell>
          <cell r="E21" t="str">
            <v>SERVICIOS GENERALES</v>
          </cell>
          <cell r="F21">
            <v>7500</v>
          </cell>
          <cell r="G21">
            <v>7500</v>
          </cell>
        </row>
        <row r="22">
          <cell r="A22" t="str">
            <v>18IB0078</v>
          </cell>
          <cell r="B22">
            <v>35947</v>
          </cell>
          <cell r="C22" t="str">
            <v>Cobos Valdez Jose Rene</v>
          </cell>
          <cell r="D22" t="str">
            <v>BU0066 AUX. SERVICIO A</v>
          </cell>
          <cell r="E22" t="str">
            <v>PISTA DE REMO Y CANOTAJE</v>
          </cell>
          <cell r="F22">
            <v>7500</v>
          </cell>
          <cell r="G22">
            <v>7500</v>
          </cell>
        </row>
        <row r="23">
          <cell r="A23" t="str">
            <v>18KB0040</v>
          </cell>
          <cell r="B23">
            <v>35947</v>
          </cell>
          <cell r="C23" t="str">
            <v>Ramirez Perez Maria Beatriz</v>
          </cell>
          <cell r="D23" t="str">
            <v>MM0084 ANALISTA ADMINISTRATIVO D</v>
          </cell>
          <cell r="E23" t="str">
            <v>UNIDAD DEPORTIVA KUKULCAN</v>
          </cell>
          <cell r="F23">
            <v>7500</v>
          </cell>
          <cell r="G23">
            <v>7500</v>
          </cell>
        </row>
        <row r="24">
          <cell r="A24" t="str">
            <v>18IB0117</v>
          </cell>
          <cell r="B24">
            <v>36008</v>
          </cell>
          <cell r="C24" t="str">
            <v>Huchim Carrillo Reyes Luciano</v>
          </cell>
          <cell r="D24" t="str">
            <v>BU0066 AUX. SERVICIO A</v>
          </cell>
          <cell r="E24" t="str">
            <v>MED. Y CIENCIAS APLICADAS AL DEP.</v>
          </cell>
          <cell r="F24">
            <v>7500</v>
          </cell>
          <cell r="G24">
            <v>7500</v>
          </cell>
        </row>
        <row r="25">
          <cell r="A25" t="str">
            <v>18IB0167</v>
          </cell>
          <cell r="B25">
            <v>36039</v>
          </cell>
          <cell r="C25" t="str">
            <v>Piedra Cazarin Concepcion</v>
          </cell>
          <cell r="D25" t="str">
            <v>BU0027 SECRETARIA "D"</v>
          </cell>
          <cell r="E25" t="str">
            <v>PISTA DE REMO Y CANOTAJE</v>
          </cell>
          <cell r="F25">
            <v>7500</v>
          </cell>
          <cell r="G25">
            <v>7500</v>
          </cell>
        </row>
        <row r="26">
          <cell r="A26" t="str">
            <v>18KB0011</v>
          </cell>
          <cell r="B26">
            <v>36069</v>
          </cell>
          <cell r="C26" t="str">
            <v>Chan Uh Jorge Alberto</v>
          </cell>
          <cell r="D26" t="str">
            <v>BU0061 AUX. SERVICIO B</v>
          </cell>
          <cell r="E26" t="str">
            <v>UNIDAD DEPORTIVA KUKULCAN</v>
          </cell>
          <cell r="F26">
            <v>7500</v>
          </cell>
          <cell r="G26">
            <v>7500</v>
          </cell>
        </row>
        <row r="27">
          <cell r="A27" t="str">
            <v>18IB0066</v>
          </cell>
          <cell r="B27">
            <v>36069</v>
          </cell>
          <cell r="C27" t="str">
            <v>Cano Angulo Jorge Humberto</v>
          </cell>
          <cell r="D27" t="str">
            <v>BU0054 AUX ADMVO C</v>
          </cell>
          <cell r="E27" t="str">
            <v>UNIDAD DEPORTIVA KUKULCAN</v>
          </cell>
          <cell r="F27">
            <v>7500</v>
          </cell>
          <cell r="G27">
            <v>7500</v>
          </cell>
        </row>
        <row r="28">
          <cell r="A28" t="str">
            <v>18EB0274</v>
          </cell>
          <cell r="B28">
            <v>36084</v>
          </cell>
          <cell r="C28" t="str">
            <v>Canto Morayta Enmi Sorgelia</v>
          </cell>
          <cell r="D28" t="str">
            <v>BU0039 SECRETARIA C</v>
          </cell>
          <cell r="E28" t="str">
            <v>CENTRO DE ALTO RENDIMIENTO DEPORTIVO</v>
          </cell>
          <cell r="F28">
            <v>7500</v>
          </cell>
          <cell r="G28">
            <v>7500</v>
          </cell>
        </row>
        <row r="29">
          <cell r="A29" t="str">
            <v>18IC0517</v>
          </cell>
          <cell r="B29">
            <v>37622</v>
          </cell>
          <cell r="C29" t="str">
            <v>Rejon Sanchez Lina</v>
          </cell>
          <cell r="D29" t="str">
            <v>MM0097 SECRETARIA I</v>
          </cell>
          <cell r="E29" t="str">
            <v>MED. Y CIENCIAS APLICADAS AL DEP.</v>
          </cell>
          <cell r="F29">
            <v>5000</v>
          </cell>
          <cell r="G29">
            <v>5000</v>
          </cell>
        </row>
        <row r="30">
          <cell r="A30" t="str">
            <v>18IC0255</v>
          </cell>
          <cell r="B30">
            <v>37622</v>
          </cell>
          <cell r="C30" t="str">
            <v>Ek Ek Eleuterio</v>
          </cell>
          <cell r="D30" t="str">
            <v>BU0023 CHOFER C</v>
          </cell>
          <cell r="E30" t="str">
            <v>CENTRO DE ALTO RENDIMIENTO DEPORTIVO</v>
          </cell>
          <cell r="F30">
            <v>5000</v>
          </cell>
          <cell r="G30">
            <v>5000</v>
          </cell>
        </row>
        <row r="31">
          <cell r="A31" t="str">
            <v>18IC0257</v>
          </cell>
          <cell r="B31">
            <v>37622</v>
          </cell>
          <cell r="C31" t="str">
            <v>Arguelles Santana Wilbert Gabriel</v>
          </cell>
          <cell r="D31" t="str">
            <v>SC0097 COORDINADOR C</v>
          </cell>
          <cell r="E31" t="str">
            <v>UNIDAD DEPORTIVA KUKULCAN</v>
          </cell>
          <cell r="F31">
            <v>5000</v>
          </cell>
          <cell r="G31">
            <v>5000</v>
          </cell>
        </row>
        <row r="32">
          <cell r="A32" t="str">
            <v>18IC0260</v>
          </cell>
          <cell r="B32">
            <v>37637</v>
          </cell>
          <cell r="C32" t="str">
            <v>Gongora Santos Evangelina</v>
          </cell>
          <cell r="D32" t="str">
            <v>BU0020 CAJERA B</v>
          </cell>
          <cell r="E32" t="str">
            <v>DIRECCION DE PROMOCION DEPORTIVA</v>
          </cell>
          <cell r="F32">
            <v>5000</v>
          </cell>
          <cell r="G32">
            <v>5000</v>
          </cell>
        </row>
        <row r="33">
          <cell r="A33" t="str">
            <v>18IC0264</v>
          </cell>
          <cell r="B33">
            <v>37668</v>
          </cell>
          <cell r="C33" t="str">
            <v>Cuevas Bates Ruy Ismael</v>
          </cell>
          <cell r="D33" t="str">
            <v>BU0029 SUPERVISOR</v>
          </cell>
          <cell r="E33" t="str">
            <v>COMPLEJO OLIMP. DEP. INALAMBRICA</v>
          </cell>
          <cell r="F33">
            <v>5000</v>
          </cell>
          <cell r="G33">
            <v>5000</v>
          </cell>
        </row>
        <row r="34">
          <cell r="A34" t="str">
            <v>18IC0263</v>
          </cell>
          <cell r="B34">
            <v>37668</v>
          </cell>
          <cell r="C34" t="str">
            <v>Martinez Cua Jose Modesto</v>
          </cell>
          <cell r="D34" t="str">
            <v>BU0070 INSTRUCTOR DEPORTIVO A</v>
          </cell>
          <cell r="E34" t="str">
            <v>METODOLOGIA</v>
          </cell>
          <cell r="F34">
            <v>5000</v>
          </cell>
          <cell r="G34">
            <v>5000</v>
          </cell>
        </row>
        <row r="35">
          <cell r="A35" t="str">
            <v>18IC0265</v>
          </cell>
          <cell r="B35">
            <v>37668</v>
          </cell>
          <cell r="C35" t="str">
            <v>Pacheco Gomez Manuel Jesus</v>
          </cell>
          <cell r="D35" t="str">
            <v>BU0017 AUX. SERV. G</v>
          </cell>
          <cell r="E35" t="str">
            <v>COMPLEJO OLIMP. DEP. INALAMBRICA</v>
          </cell>
          <cell r="F35">
            <v>5000</v>
          </cell>
          <cell r="G35">
            <v>5000</v>
          </cell>
        </row>
        <row r="36">
          <cell r="A36" t="str">
            <v>18IC0266</v>
          </cell>
          <cell r="B36">
            <v>37671</v>
          </cell>
          <cell r="C36" t="str">
            <v>Lara Tome Astrid Leticia</v>
          </cell>
          <cell r="D36" t="str">
            <v>MM0062 ANALISTA ADMVO. F</v>
          </cell>
          <cell r="E36" t="str">
            <v>UNIDAD DEPORTIVA KUKULCAN</v>
          </cell>
          <cell r="F36">
            <v>5000</v>
          </cell>
          <cell r="G36">
            <v>5000</v>
          </cell>
        </row>
        <row r="37">
          <cell r="A37" t="str">
            <v>18IC0526</v>
          </cell>
          <cell r="B37">
            <v>37681</v>
          </cell>
          <cell r="C37" t="str">
            <v>Pinzon Somohano Jose Ariel</v>
          </cell>
          <cell r="D37" t="str">
            <v>MM0095 ANALISTA ADMIVO. C</v>
          </cell>
          <cell r="E37" t="str">
            <v>CENTROS REG. DE DESARROLLO</v>
          </cell>
          <cell r="F37">
            <v>5000</v>
          </cell>
          <cell r="G37">
            <v>5000</v>
          </cell>
        </row>
        <row r="38">
          <cell r="A38" t="str">
            <v>18IC0268</v>
          </cell>
          <cell r="B38">
            <v>37691</v>
          </cell>
          <cell r="C38" t="str">
            <v>Gutierrez Ceron Karenina</v>
          </cell>
          <cell r="D38" t="str">
            <v>BU0072 INSTRUCTOR DEPORTIVO B</v>
          </cell>
          <cell r="E38" t="str">
            <v>GIMNASIO SOLIDARIDAD</v>
          </cell>
          <cell r="F38">
            <v>5000</v>
          </cell>
          <cell r="G38">
            <v>5000</v>
          </cell>
        </row>
        <row r="39">
          <cell r="A39" t="str">
            <v>18IC0269</v>
          </cell>
          <cell r="B39">
            <v>37712</v>
          </cell>
          <cell r="C39" t="str">
            <v>Camara Chel Leandro Guadalupe</v>
          </cell>
          <cell r="D39" t="str">
            <v>BU0062 VIGILANTE C</v>
          </cell>
          <cell r="E39" t="str">
            <v>UNIDAD DEPORTIVA KUKULCAN</v>
          </cell>
          <cell r="F39">
            <v>5000</v>
          </cell>
          <cell r="G39">
            <v>5000</v>
          </cell>
        </row>
        <row r="40">
          <cell r="A40" t="str">
            <v>18IC0272</v>
          </cell>
          <cell r="B40">
            <v>37727</v>
          </cell>
          <cell r="C40" t="str">
            <v>Varguez Calderon Carlos Renan</v>
          </cell>
          <cell r="D40" t="str">
            <v>BU0068 VIGILANTE A</v>
          </cell>
          <cell r="E40" t="str">
            <v>GIMNASIO SOLIDARIDAD</v>
          </cell>
          <cell r="F40">
            <v>5000</v>
          </cell>
          <cell r="G40">
            <v>5000</v>
          </cell>
        </row>
        <row r="41">
          <cell r="A41" t="str">
            <v>18IC0274</v>
          </cell>
          <cell r="B41">
            <v>37727</v>
          </cell>
          <cell r="C41" t="str">
            <v>Magaña Toledano Edgar Fabian</v>
          </cell>
          <cell r="D41" t="str">
            <v>BU0017 AUX. SERV. G</v>
          </cell>
          <cell r="E41" t="str">
            <v>COMPLEJO OLIMP. DEP. INALAMBRICA</v>
          </cell>
          <cell r="F41">
            <v>5000</v>
          </cell>
          <cell r="G41">
            <v>5000</v>
          </cell>
        </row>
        <row r="42">
          <cell r="A42" t="str">
            <v>18IC0280</v>
          </cell>
          <cell r="B42">
            <v>37757</v>
          </cell>
          <cell r="C42" t="str">
            <v>Matos Yah Jose Humberto</v>
          </cell>
          <cell r="D42" t="str">
            <v>BU0068 VIGILANTE A</v>
          </cell>
          <cell r="E42" t="str">
            <v>ESTADIO SALVADOR ALVARADO</v>
          </cell>
          <cell r="F42">
            <v>5000</v>
          </cell>
          <cell r="G42">
            <v>5000</v>
          </cell>
        </row>
        <row r="43">
          <cell r="A43" t="str">
            <v>18IC0013</v>
          </cell>
          <cell r="B43">
            <v>37775</v>
          </cell>
          <cell r="C43" t="str">
            <v>Herrera Pech Carlos</v>
          </cell>
          <cell r="D43" t="str">
            <v>MM0099 AUX. ADMIV. K</v>
          </cell>
          <cell r="E43" t="str">
            <v>SERVICIOS GENERALES</v>
          </cell>
          <cell r="F43">
            <v>5000</v>
          </cell>
          <cell r="G43">
            <v>5000</v>
          </cell>
        </row>
        <row r="44">
          <cell r="A44" t="str">
            <v>18IC0283</v>
          </cell>
          <cell r="B44">
            <v>37818</v>
          </cell>
          <cell r="C44" t="str">
            <v>Couoh Jimenez Jose Salatiel</v>
          </cell>
          <cell r="D44" t="str">
            <v>BU0066 AUX. SERVICIO A</v>
          </cell>
          <cell r="E44" t="str">
            <v>PISTA DE REMO Y CANOTAJE</v>
          </cell>
          <cell r="F44">
            <v>5000</v>
          </cell>
          <cell r="G44">
            <v>5000</v>
          </cell>
        </row>
        <row r="45">
          <cell r="A45" t="str">
            <v>18IC0550</v>
          </cell>
          <cell r="B45">
            <v>37823</v>
          </cell>
          <cell r="C45" t="str">
            <v>Ku Acosta Karla Mariana De Jesus</v>
          </cell>
          <cell r="D45" t="str">
            <v>SC0097 COORDINADOR C</v>
          </cell>
          <cell r="E45" t="str">
            <v>CONTABILIDAD</v>
          </cell>
          <cell r="F45">
            <v>5000</v>
          </cell>
          <cell r="G45">
            <v>5000</v>
          </cell>
        </row>
        <row r="46">
          <cell r="A46" t="str">
            <v>18IC0286</v>
          </cell>
          <cell r="B46">
            <v>37834</v>
          </cell>
          <cell r="C46" t="str">
            <v>Briceño Ravell Wilberth Raul</v>
          </cell>
          <cell r="D46" t="str">
            <v>MM0099 AUX. ADMIV. K</v>
          </cell>
          <cell r="E46" t="str">
            <v>PISTA DE REMO Y CANOTAJE</v>
          </cell>
          <cell r="F46">
            <v>5000</v>
          </cell>
          <cell r="G46">
            <v>5000</v>
          </cell>
        </row>
        <row r="47">
          <cell r="A47" t="str">
            <v>18IC0002</v>
          </cell>
          <cell r="B47">
            <v>37865</v>
          </cell>
          <cell r="C47" t="str">
            <v>Duarte Casanova Rocio Evelin</v>
          </cell>
          <cell r="D47" t="str">
            <v>BU0064 AUX ADMVO A</v>
          </cell>
          <cell r="E47" t="str">
            <v>GIMNASIO POLIFUNCIONAL</v>
          </cell>
          <cell r="F47">
            <v>5000</v>
          </cell>
          <cell r="G47">
            <v>5000</v>
          </cell>
        </row>
        <row r="48">
          <cell r="A48" t="str">
            <v>18IC0004</v>
          </cell>
          <cell r="B48">
            <v>37865</v>
          </cell>
          <cell r="C48" t="str">
            <v>Chan Canul Veronica De Los Angeles</v>
          </cell>
          <cell r="D48" t="str">
            <v>BU0027 SECRETARIA "D"</v>
          </cell>
          <cell r="E48" t="str">
            <v>CENTRO DEPORTIVO PARALIMPICO</v>
          </cell>
          <cell r="F48">
            <v>5000</v>
          </cell>
          <cell r="G48">
            <v>5000</v>
          </cell>
        </row>
        <row r="49">
          <cell r="A49" t="str">
            <v>18IC0001</v>
          </cell>
          <cell r="B49">
            <v>37868</v>
          </cell>
          <cell r="C49" t="str">
            <v>Balam Pech Maricela De Guadalupe</v>
          </cell>
          <cell r="D49" t="str">
            <v>MM0099 AUX. ADMIV. K</v>
          </cell>
          <cell r="E49" t="str">
            <v>UNIDAD DEPORTIVA DEL SUR</v>
          </cell>
          <cell r="F49">
            <v>5000</v>
          </cell>
          <cell r="G49">
            <v>5000</v>
          </cell>
        </row>
        <row r="50">
          <cell r="A50" t="str">
            <v>18IC0007</v>
          </cell>
          <cell r="B50">
            <v>37880</v>
          </cell>
          <cell r="C50" t="str">
            <v>Moguel Marin Jose Rodolfo</v>
          </cell>
          <cell r="D50" t="str">
            <v>BU0009 AUX. ADMIVO. I</v>
          </cell>
          <cell r="E50" t="str">
            <v>COMPLEJO OLIMP. DEP. INALAMBRICA</v>
          </cell>
          <cell r="F50">
            <v>5000</v>
          </cell>
          <cell r="G50">
            <v>5000</v>
          </cell>
        </row>
        <row r="51">
          <cell r="A51" t="str">
            <v>18IC0005</v>
          </cell>
          <cell r="B51">
            <v>37880</v>
          </cell>
          <cell r="C51" t="str">
            <v>Sansores Cruz Marcos Joel</v>
          </cell>
          <cell r="D51" t="str">
            <v>BU0066 AUX. SERVICIO A</v>
          </cell>
          <cell r="E51" t="str">
            <v>UNIDAD DEPORTIVA KUKULCAN</v>
          </cell>
          <cell r="F51">
            <v>5000</v>
          </cell>
          <cell r="G51">
            <v>5000</v>
          </cell>
        </row>
        <row r="52">
          <cell r="A52" t="str">
            <v>18IC0010</v>
          </cell>
          <cell r="B52">
            <v>37915</v>
          </cell>
          <cell r="C52" t="str">
            <v>G. Canton Ruz Elias Rene</v>
          </cell>
          <cell r="D52" t="str">
            <v>BU0017 AUX. SERV. G</v>
          </cell>
          <cell r="E52" t="str">
            <v>SERVICIOS GENERALES</v>
          </cell>
          <cell r="F52">
            <v>5000</v>
          </cell>
          <cell r="G52">
            <v>5000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A2" t="str">
            <v>BU0070 INSTRUCTOR DEPORTIVO A</v>
          </cell>
        </row>
      </sheetData>
      <sheetData sheetId="44"/>
      <sheetData sheetId="4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"/>
      <sheetName val="pruebas"/>
      <sheetName val="prueba"/>
      <sheetName val="Presupuesto"/>
      <sheetName val="suplencia"/>
      <sheetName val="vacantes"/>
    </sheetNames>
    <sheetDataSet>
      <sheetData sheetId="0" refreshError="1"/>
      <sheetData sheetId="1">
        <row r="2">
          <cell r="A2" t="str">
            <v>01010005</v>
          </cell>
          <cell r="B2" t="str">
            <v>Mac Haas Crescencio Bernardi</v>
          </cell>
        </row>
        <row r="3">
          <cell r="A3" t="str">
            <v>01010007</v>
          </cell>
          <cell r="B3" t="str">
            <v>Iñiguez Noh Erik Ivan</v>
          </cell>
          <cell r="C3">
            <v>1902.2644169519999</v>
          </cell>
        </row>
        <row r="4">
          <cell r="A4" t="str">
            <v>01010009</v>
          </cell>
          <cell r="B4" t="str">
            <v>Vela Mendez Libertad Del Car</v>
          </cell>
        </row>
        <row r="5">
          <cell r="A5" t="str">
            <v>02010003</v>
          </cell>
          <cell r="B5" t="str">
            <v>Cardenas Flores Gener Jose</v>
          </cell>
        </row>
        <row r="6">
          <cell r="A6" t="str">
            <v>02010004</v>
          </cell>
          <cell r="B6" t="str">
            <v>Cuevas Rodriguez Jorge Carlo</v>
          </cell>
        </row>
        <row r="7">
          <cell r="A7" t="str">
            <v>02010005</v>
          </cell>
          <cell r="B7" t="str">
            <v>May May Marcia</v>
          </cell>
          <cell r="C7">
            <v>2997.3840203999998</v>
          </cell>
        </row>
        <row r="8">
          <cell r="A8" t="str">
            <v>02010006</v>
          </cell>
          <cell r="B8" t="str">
            <v>Medina Alcocer Maribeth</v>
          </cell>
          <cell r="C8">
            <v>1170.2916459600001</v>
          </cell>
        </row>
        <row r="9">
          <cell r="A9" t="str">
            <v>02010007</v>
          </cell>
          <cell r="B9" t="str">
            <v>Montero Pacheco Jose Manuel</v>
          </cell>
          <cell r="C9">
            <v>1170.2916459600001</v>
          </cell>
        </row>
        <row r="10">
          <cell r="A10" t="str">
            <v>02010009</v>
          </cell>
          <cell r="B10" t="str">
            <v>Rivero Vazquez Jose Jesus</v>
          </cell>
          <cell r="C10">
            <v>1170.2916459600001</v>
          </cell>
        </row>
        <row r="11">
          <cell r="A11" t="str">
            <v>02010010</v>
          </cell>
          <cell r="B11" t="str">
            <v>Solis Pasos Victoria Ofelia</v>
          </cell>
          <cell r="C11">
            <v>2728.8344445600001</v>
          </cell>
        </row>
        <row r="12">
          <cell r="A12" t="str">
            <v>02010012</v>
          </cell>
          <cell r="B12" t="str">
            <v>Manzanero Urvizo Cristhian R</v>
          </cell>
          <cell r="C12" t="e">
            <v>#N/A</v>
          </cell>
        </row>
        <row r="13">
          <cell r="A13" t="str">
            <v>02010013</v>
          </cell>
          <cell r="B13" t="str">
            <v>Salazar Gonzalez Karla Vanes</v>
          </cell>
          <cell r="C13">
            <v>1881.7065009600001</v>
          </cell>
        </row>
        <row r="14">
          <cell r="A14" t="str">
            <v>03010001</v>
          </cell>
          <cell r="B14" t="str">
            <v>Ek Chan Feliciano</v>
          </cell>
          <cell r="C14">
            <v>2934.58671336</v>
          </cell>
        </row>
        <row r="15">
          <cell r="A15" t="str">
            <v>03010002</v>
          </cell>
          <cell r="B15" t="str">
            <v>Gasque Lopez Alonso</v>
          </cell>
          <cell r="C15" t="e">
            <v>#N/A</v>
          </cell>
        </row>
        <row r="16">
          <cell r="A16" t="str">
            <v>03010003</v>
          </cell>
          <cell r="B16" t="str">
            <v>Kuk Zapata Ofelia Candelaria</v>
          </cell>
          <cell r="C16">
            <v>2728.8344445600001</v>
          </cell>
        </row>
        <row r="17">
          <cell r="A17" t="str">
            <v>04010005</v>
          </cell>
          <cell r="B17" t="str">
            <v>Martinez Alvarado Martin Alb</v>
          </cell>
        </row>
        <row r="18">
          <cell r="A18" t="str">
            <v>22010080</v>
          </cell>
          <cell r="B18" t="str">
            <v>Polanco Ortega Hilda Lucila</v>
          </cell>
          <cell r="C18">
            <v>2014.9288968000001</v>
          </cell>
        </row>
        <row r="19">
          <cell r="A19" t="str">
            <v>45010009</v>
          </cell>
          <cell r="B19" t="str">
            <v>Perez Sanchez Jose Manuel</v>
          </cell>
        </row>
        <row r="20">
          <cell r="A20" t="str">
            <v>05010001</v>
          </cell>
          <cell r="B20" t="str">
            <v>Aguilar Uc Francisco Javier</v>
          </cell>
        </row>
        <row r="21">
          <cell r="A21" t="str">
            <v>05010002</v>
          </cell>
          <cell r="B21" t="str">
            <v>Benitez Anguiano Martha Patr</v>
          </cell>
        </row>
        <row r="22">
          <cell r="A22" t="str">
            <v>05010003</v>
          </cell>
          <cell r="B22" t="str">
            <v>Caballero Herrera Olga Elena</v>
          </cell>
          <cell r="C22">
            <v>2728.8344445600001</v>
          </cell>
        </row>
        <row r="23">
          <cell r="A23" t="str">
            <v>05010004</v>
          </cell>
          <cell r="B23" t="str">
            <v>Leon Caballero Francisca Gua</v>
          </cell>
          <cell r="C23">
            <v>2728.9003908</v>
          </cell>
        </row>
        <row r="24">
          <cell r="A24" t="str">
            <v>05010006</v>
          </cell>
          <cell r="B24" t="str">
            <v>Sainz Medina Laura Elena</v>
          </cell>
        </row>
        <row r="25">
          <cell r="A25" t="str">
            <v>05010008</v>
          </cell>
          <cell r="B25" t="str">
            <v>Basto Baños Anna Carolina</v>
          </cell>
          <cell r="C25">
            <v>7.2330459599991199</v>
          </cell>
        </row>
        <row r="26">
          <cell r="A26" t="str">
            <v>05010009</v>
          </cell>
          <cell r="B26" t="str">
            <v>Perera Romero Blanca Esther</v>
          </cell>
          <cell r="C26">
            <v>1007.28</v>
          </cell>
        </row>
        <row r="27">
          <cell r="A27" t="str">
            <v>05010010</v>
          </cell>
          <cell r="B27" t="str">
            <v>Cervantes Aguirre Saul De Je</v>
          </cell>
          <cell r="C27">
            <v>1007.28</v>
          </cell>
        </row>
        <row r="28">
          <cell r="A28" t="str">
            <v>29010010</v>
          </cell>
          <cell r="B28" t="str">
            <v>Perez Ceballos Ivan Jesus</v>
          </cell>
          <cell r="C28">
            <v>3083.1141324</v>
          </cell>
        </row>
        <row r="29">
          <cell r="A29" t="str">
            <v>06010001</v>
          </cell>
          <cell r="B29" t="str">
            <v>Aguilar Gurubel Filiberto</v>
          </cell>
          <cell r="C29" t="e">
            <v>#N/A</v>
          </cell>
        </row>
        <row r="30">
          <cell r="A30" t="str">
            <v>06010002</v>
          </cell>
          <cell r="B30" t="str">
            <v>Alonzo Castillo Gumercindo</v>
          </cell>
          <cell r="C30">
            <v>3083.1141324</v>
          </cell>
        </row>
        <row r="31">
          <cell r="A31" t="str">
            <v>06010004</v>
          </cell>
          <cell r="B31" t="str">
            <v>Avila Valencia Carlos Manuel</v>
          </cell>
          <cell r="C31">
            <v>2934.58671336</v>
          </cell>
        </row>
        <row r="32">
          <cell r="A32" t="str">
            <v>06010006</v>
          </cell>
          <cell r="B32" t="str">
            <v>Buenfil Santos Marcia De La</v>
          </cell>
          <cell r="C32">
            <v>2728.8344445600001</v>
          </cell>
        </row>
        <row r="33">
          <cell r="A33" t="str">
            <v>06010007</v>
          </cell>
          <cell r="B33" t="str">
            <v>Caamal Contreras Jose Brigid</v>
          </cell>
          <cell r="C33">
            <v>2821.6372907999998</v>
          </cell>
        </row>
        <row r="34">
          <cell r="A34" t="str">
            <v>06010008</v>
          </cell>
          <cell r="B34" t="str">
            <v>Camargo Gongora Ricardo</v>
          </cell>
          <cell r="C34">
            <v>3083.1141324</v>
          </cell>
        </row>
        <row r="35">
          <cell r="A35" t="str">
            <v>06010010</v>
          </cell>
          <cell r="B35" t="str">
            <v>Castillo Manzanilla Lourdes</v>
          </cell>
          <cell r="C35">
            <v>2911.3791323999999</v>
          </cell>
        </row>
        <row r="36">
          <cell r="A36" t="str">
            <v>06010011</v>
          </cell>
          <cell r="B36" t="str">
            <v>Chi Mena Aida Concepcion</v>
          </cell>
          <cell r="C36">
            <v>3083.1141324</v>
          </cell>
        </row>
        <row r="37">
          <cell r="A37" t="str">
            <v>06010014</v>
          </cell>
          <cell r="B37" t="str">
            <v>Dominguez Gamboa Joaquin Ale</v>
          </cell>
          <cell r="C37">
            <v>2262.2272968000002</v>
          </cell>
        </row>
        <row r="38">
          <cell r="A38" t="str">
            <v>06010016</v>
          </cell>
          <cell r="B38" t="str">
            <v>Dorta Escoffie Laura Margari</v>
          </cell>
          <cell r="C38">
            <v>1120.4033154000001</v>
          </cell>
        </row>
        <row r="39">
          <cell r="A39" t="str">
            <v>06010018</v>
          </cell>
          <cell r="B39" t="str">
            <v>Farfan Amaro Sandro Ruben</v>
          </cell>
          <cell r="C39">
            <v>2762.8517133599998</v>
          </cell>
        </row>
        <row r="40">
          <cell r="A40" t="str">
            <v>06010020</v>
          </cell>
          <cell r="B40" t="str">
            <v>Garcia Rejon Jose Arturo</v>
          </cell>
          <cell r="C40">
            <v>2758.83998376</v>
          </cell>
        </row>
        <row r="41">
          <cell r="A41" t="str">
            <v>06010021</v>
          </cell>
          <cell r="B41" t="str">
            <v>Gomez Jimenez Miguel Angel</v>
          </cell>
          <cell r="C41">
            <v>2758.83998376</v>
          </cell>
        </row>
        <row r="42">
          <cell r="A42" t="str">
            <v>06010022</v>
          </cell>
          <cell r="B42" t="str">
            <v>Gonzalez Quintal Jose Manuel</v>
          </cell>
          <cell r="C42">
            <v>241.026205559999</v>
          </cell>
        </row>
        <row r="43">
          <cell r="A43" t="str">
            <v>06010023</v>
          </cell>
          <cell r="B43" t="str">
            <v>Interian Gonzalez Wilberth</v>
          </cell>
          <cell r="C43" t="e">
            <v>#N/A</v>
          </cell>
        </row>
        <row r="44">
          <cell r="A44" t="str">
            <v>06010024</v>
          </cell>
          <cell r="B44" t="str">
            <v>Ley Osorio Juan Pablo</v>
          </cell>
        </row>
        <row r="45">
          <cell r="A45" t="str">
            <v>06010026</v>
          </cell>
          <cell r="B45" t="str">
            <v>Pantoja Rosado Teresita De J</v>
          </cell>
          <cell r="C45">
            <v>2934.5702268</v>
          </cell>
        </row>
        <row r="46">
          <cell r="A46" t="str">
            <v>06010029</v>
          </cell>
          <cell r="B46" t="str">
            <v>Perez Patron Gabriela Irene</v>
          </cell>
          <cell r="C46">
            <v>3083.1141324</v>
          </cell>
        </row>
        <row r="47">
          <cell r="A47" t="str">
            <v>06010032</v>
          </cell>
          <cell r="B47" t="str">
            <v>Polanco Canul Maria Del Soco</v>
          </cell>
          <cell r="C47">
            <v>3083.1141324</v>
          </cell>
        </row>
        <row r="48">
          <cell r="A48" t="str">
            <v>06010034</v>
          </cell>
          <cell r="B48" t="str">
            <v>Quintal Lopez Mario Alberto</v>
          </cell>
          <cell r="C48">
            <v>2758.83998376</v>
          </cell>
        </row>
        <row r="49">
          <cell r="A49" t="str">
            <v>06010035</v>
          </cell>
          <cell r="B49" t="str">
            <v>Sanchez Contreras Gladys Jud</v>
          </cell>
          <cell r="C49">
            <v>2762.8517133599998</v>
          </cell>
        </row>
        <row r="50">
          <cell r="A50" t="str">
            <v>06010036</v>
          </cell>
          <cell r="B50" t="str">
            <v>Santamaria Suarez Manuel Jes</v>
          </cell>
        </row>
        <row r="51">
          <cell r="A51" t="str">
            <v>06010042</v>
          </cell>
          <cell r="B51" t="str">
            <v>Perera Uicab Jose Ignacio</v>
          </cell>
          <cell r="C51">
            <v>2821.6372907999998</v>
          </cell>
        </row>
        <row r="52">
          <cell r="A52" t="str">
            <v>06010044</v>
          </cell>
          <cell r="B52" t="str">
            <v>Rodriguez Aban Pedro Armando</v>
          </cell>
          <cell r="C52">
            <v>2758.83998376</v>
          </cell>
        </row>
        <row r="53">
          <cell r="A53" t="str">
            <v>06010045</v>
          </cell>
          <cell r="B53" t="str">
            <v>Finney Miranda Pedro De Jesu</v>
          </cell>
          <cell r="C53" t="e">
            <v>#N/A</v>
          </cell>
        </row>
        <row r="54">
          <cell r="A54" t="str">
            <v>06010046</v>
          </cell>
          <cell r="B54" t="str">
            <v>Solis Chan Jorge Manuel</v>
          </cell>
          <cell r="C54">
            <v>3233.1418284000001</v>
          </cell>
        </row>
        <row r="55">
          <cell r="A55" t="str">
            <v>06010047</v>
          </cell>
          <cell r="B55" t="str">
            <v>Chavarrea Chim Eizer Enrique</v>
          </cell>
          <cell r="C55">
            <v>2934.58671336</v>
          </cell>
        </row>
        <row r="56">
          <cell r="A56" t="str">
            <v>06010048</v>
          </cell>
          <cell r="B56" t="str">
            <v>Velazquez Poot Cesar Augusto</v>
          </cell>
          <cell r="C56">
            <v>3083.1553488</v>
          </cell>
        </row>
        <row r="57">
          <cell r="A57" t="str">
            <v>06010049</v>
          </cell>
          <cell r="B57" t="str">
            <v>Cervera Molina Ana Bertha</v>
          </cell>
          <cell r="C57">
            <v>2997.3840203999998</v>
          </cell>
        </row>
        <row r="58">
          <cell r="A58" t="str">
            <v>06010050</v>
          </cell>
          <cell r="B58" t="str">
            <v>Quijano Martin Victor Ernest</v>
          </cell>
        </row>
        <row r="59">
          <cell r="A59" t="str">
            <v>19010003</v>
          </cell>
          <cell r="B59" t="str">
            <v>Garcia - Claudia Marisol</v>
          </cell>
          <cell r="C59">
            <v>2997.3840203999998</v>
          </cell>
        </row>
        <row r="60">
          <cell r="A60" t="str">
            <v>23010008</v>
          </cell>
          <cell r="B60" t="str">
            <v>Ortegon - Maria Del Carmen</v>
          </cell>
          <cell r="C60">
            <v>2728.8344445600001</v>
          </cell>
        </row>
        <row r="61">
          <cell r="A61" t="str">
            <v>23140049</v>
          </cell>
          <cell r="B61" t="str">
            <v>Nah Ake Alberta</v>
          </cell>
          <cell r="C61">
            <v>3083.1141324</v>
          </cell>
        </row>
        <row r="62">
          <cell r="A62" t="str">
            <v>29020001</v>
          </cell>
          <cell r="B62" t="str">
            <v>Aguilar Sanchez Patricia De</v>
          </cell>
          <cell r="C62" t="e">
            <v>#N/A</v>
          </cell>
        </row>
        <row r="63">
          <cell r="A63" t="str">
            <v>29030016</v>
          </cell>
          <cell r="B63" t="str">
            <v>Enriquez Zapata Ma. De Los A</v>
          </cell>
          <cell r="C63">
            <v>1120.4033154000001</v>
          </cell>
        </row>
        <row r="64">
          <cell r="A64" t="str">
            <v>29060033</v>
          </cell>
          <cell r="B64" t="str">
            <v>Perez Cetina Genny Magdalena</v>
          </cell>
          <cell r="C64">
            <v>1939.31328936</v>
          </cell>
        </row>
        <row r="65">
          <cell r="A65" t="str">
            <v>30040031</v>
          </cell>
          <cell r="B65" t="str">
            <v>Sanchez Sanchez Gelsy Yazmin</v>
          </cell>
          <cell r="C65">
            <v>1939.2968028</v>
          </cell>
        </row>
        <row r="66">
          <cell r="A66" t="str">
            <v>42010013</v>
          </cell>
          <cell r="B66" t="str">
            <v>Pech Cituk Luis Maximiliano</v>
          </cell>
          <cell r="C66">
            <v>2934.58671336</v>
          </cell>
        </row>
        <row r="67">
          <cell r="A67" t="str">
            <v>42010027</v>
          </cell>
          <cell r="B67" t="str">
            <v>Alcocer Balam Martin Ariel</v>
          </cell>
          <cell r="C67">
            <v>3311.7992061599998</v>
          </cell>
        </row>
        <row r="68">
          <cell r="A68" t="str">
            <v>07010002</v>
          </cell>
          <cell r="B68" t="str">
            <v>Santana Arcila Karina Ivette</v>
          </cell>
        </row>
        <row r="69">
          <cell r="A69" t="str">
            <v>07010003</v>
          </cell>
          <cell r="B69" t="str">
            <v>Tello Carrillo Jose</v>
          </cell>
          <cell r="C69">
            <v>1001.624245224</v>
          </cell>
        </row>
        <row r="70">
          <cell r="A70" t="str">
            <v>07010005</v>
          </cell>
          <cell r="B70" t="str">
            <v>Cardeña Rubio Raul Efrher</v>
          </cell>
          <cell r="C70" t="e">
            <v>#N/A</v>
          </cell>
        </row>
        <row r="71">
          <cell r="A71" t="str">
            <v>07010006</v>
          </cell>
          <cell r="B71" t="str">
            <v>Peña Medina Maria Teresa De</v>
          </cell>
          <cell r="C71">
            <v>241.026205559999</v>
          </cell>
        </row>
        <row r="72">
          <cell r="A72" t="str">
            <v>04010001</v>
          </cell>
          <cell r="B72" t="str">
            <v>Caamal Valadez Diana Rosa</v>
          </cell>
          <cell r="C72">
            <v>2728.8344445600001</v>
          </cell>
        </row>
        <row r="73">
          <cell r="A73" t="str">
            <v>08010002</v>
          </cell>
          <cell r="B73" t="str">
            <v>Aguilar Cervantes Jose Luis</v>
          </cell>
        </row>
        <row r="74">
          <cell r="A74" t="str">
            <v>08010004</v>
          </cell>
          <cell r="B74" t="str">
            <v>Chan Rodriguez Lorenzo</v>
          </cell>
          <cell r="C74">
            <v>1159.8094911119999</v>
          </cell>
        </row>
        <row r="75">
          <cell r="A75" t="str">
            <v>08010005</v>
          </cell>
          <cell r="B75" t="str">
            <v>Gomez Ramirez Juan Armando</v>
          </cell>
        </row>
        <row r="76">
          <cell r="A76" t="str">
            <v>08010006</v>
          </cell>
          <cell r="B76" t="str">
            <v>Gonzalez Uribe Juan Carlos</v>
          </cell>
          <cell r="C76" t="e">
            <v>#N/A</v>
          </cell>
        </row>
        <row r="77">
          <cell r="A77" t="str">
            <v>08010007</v>
          </cell>
          <cell r="B77" t="str">
            <v>Kantun Uc Israel</v>
          </cell>
        </row>
        <row r="78">
          <cell r="A78" t="str">
            <v>08010009</v>
          </cell>
          <cell r="B78" t="str">
            <v>Vazquez Carrillo Ileana Del</v>
          </cell>
          <cell r="C78" t="e">
            <v>#N/A</v>
          </cell>
        </row>
        <row r="79">
          <cell r="A79" t="str">
            <v>08010014</v>
          </cell>
          <cell r="B79" t="str">
            <v>Alfaro Rosales Arturo</v>
          </cell>
          <cell r="C79" t="e">
            <v>#N/A</v>
          </cell>
        </row>
        <row r="80">
          <cell r="A80" t="str">
            <v>08010015</v>
          </cell>
          <cell r="B80" t="str">
            <v>Lopez Pat Carlos Manuel</v>
          </cell>
          <cell r="C80">
            <v>1946.3035907999999</v>
          </cell>
        </row>
        <row r="81">
          <cell r="A81" t="str">
            <v>08010017</v>
          </cell>
          <cell r="B81" t="str">
            <v>Herrera Ocampo Raul</v>
          </cell>
        </row>
        <row r="82">
          <cell r="A82" t="str">
            <v>08010018</v>
          </cell>
          <cell r="B82" t="str">
            <v>Cocom Celis Santos Ismael</v>
          </cell>
        </row>
        <row r="83">
          <cell r="A83" t="str">
            <v>08010019</v>
          </cell>
          <cell r="B83" t="str">
            <v>Cano Cruz Luis Fernando</v>
          </cell>
        </row>
        <row r="84">
          <cell r="A84" t="str">
            <v>08010020</v>
          </cell>
          <cell r="B84" t="str">
            <v>Campos Pinto Roman Alberto</v>
          </cell>
        </row>
        <row r="85">
          <cell r="A85" t="str">
            <v>09010001</v>
          </cell>
          <cell r="B85" t="str">
            <v>Concha Vazquez Claudia Karin</v>
          </cell>
          <cell r="C85">
            <v>2014.9288968000001</v>
          </cell>
        </row>
        <row r="86">
          <cell r="A86" t="str">
            <v>09010004</v>
          </cell>
          <cell r="B86" t="str">
            <v>Basulto Triay Eric Herve</v>
          </cell>
        </row>
        <row r="87">
          <cell r="A87" t="str">
            <v>13010020</v>
          </cell>
          <cell r="B87" t="str">
            <v>Paredes Varguez Gladys Beatr</v>
          </cell>
          <cell r="C87">
            <v>2014.9288968000001</v>
          </cell>
        </row>
        <row r="88">
          <cell r="A88" t="str">
            <v>06010013</v>
          </cell>
          <cell r="B88" t="str">
            <v>Cocom Arcos Jhon Gary</v>
          </cell>
          <cell r="C88">
            <v>2835.9970845600001</v>
          </cell>
        </row>
        <row r="89">
          <cell r="A89" t="str">
            <v>10010001</v>
          </cell>
          <cell r="B89" t="str">
            <v>Canto Espadas Rosalinda Del</v>
          </cell>
          <cell r="C89">
            <v>2262.08716104</v>
          </cell>
        </row>
        <row r="90">
          <cell r="A90" t="str">
            <v>10010002</v>
          </cell>
          <cell r="B90" t="str">
            <v>Cañas Luna Maria Luisa</v>
          </cell>
          <cell r="C90">
            <v>2262.08716104</v>
          </cell>
        </row>
        <row r="91">
          <cell r="A91" t="str">
            <v>10010003</v>
          </cell>
          <cell r="B91" t="str">
            <v>Ceballos Arana Suemy Del Roc</v>
          </cell>
        </row>
        <row r="92">
          <cell r="A92" t="str">
            <v>10010004</v>
          </cell>
          <cell r="B92" t="str">
            <v>Chan Canul Carlos Humberto</v>
          </cell>
          <cell r="C92">
            <v>2835.9970845600001</v>
          </cell>
        </row>
        <row r="93">
          <cell r="A93" t="str">
            <v>10010005</v>
          </cell>
          <cell r="B93" t="str">
            <v>Concha Y Escobedo Enmy Beatr</v>
          </cell>
          <cell r="C93">
            <v>2835.9970845600001</v>
          </cell>
        </row>
        <row r="94">
          <cell r="A94" t="str">
            <v>10010007</v>
          </cell>
          <cell r="B94" t="str">
            <v>Fernandez Manrique Jorge  Eu</v>
          </cell>
          <cell r="C94">
            <v>2835.9970845600001</v>
          </cell>
        </row>
        <row r="95">
          <cell r="A95" t="str">
            <v>10010008</v>
          </cell>
          <cell r="B95" t="str">
            <v>Gil Sahui Silvia Maria</v>
          </cell>
        </row>
        <row r="96">
          <cell r="A96" t="str">
            <v>10010009</v>
          </cell>
          <cell r="B96" t="str">
            <v>Ortiz Herrera Landy</v>
          </cell>
          <cell r="C96">
            <v>2835.9970845600001</v>
          </cell>
        </row>
        <row r="97">
          <cell r="A97" t="str">
            <v>10010010</v>
          </cell>
          <cell r="B97" t="str">
            <v>Rodriguez Mena Benita Veroni</v>
          </cell>
          <cell r="C97">
            <v>2835.9970845600001</v>
          </cell>
        </row>
        <row r="98">
          <cell r="A98" t="str">
            <v>10010012</v>
          </cell>
          <cell r="B98" t="str">
            <v>Uicab Vazquez Norma Aracelly</v>
          </cell>
          <cell r="C98">
            <v>2835.9970845600001</v>
          </cell>
        </row>
        <row r="99">
          <cell r="A99" t="str">
            <v>10010014</v>
          </cell>
          <cell r="B99" t="str">
            <v>Martinez Carrillo Febronia</v>
          </cell>
          <cell r="C99">
            <v>7.3498257599996997</v>
          </cell>
        </row>
        <row r="100">
          <cell r="A100" t="str">
            <v>10010015</v>
          </cell>
          <cell r="B100" t="str">
            <v>Piña Pamplona Gerardo Leonel</v>
          </cell>
        </row>
        <row r="101">
          <cell r="A101" t="str">
            <v>10010016</v>
          </cell>
          <cell r="B101" t="str">
            <v>Perez Marfil Jesus Jordan</v>
          </cell>
        </row>
        <row r="102">
          <cell r="A102" t="str">
            <v>06010012</v>
          </cell>
          <cell r="B102" t="str">
            <v>Chulim Salazar Miriam Josefa</v>
          </cell>
          <cell r="C102">
            <v>2997.3840203999998</v>
          </cell>
        </row>
        <row r="103">
          <cell r="A103" t="str">
            <v>10010013</v>
          </cell>
          <cell r="B103" t="str">
            <v>Valencia Palomeque Romeo</v>
          </cell>
          <cell r="C103">
            <v>1707.699927768</v>
          </cell>
        </row>
        <row r="104">
          <cell r="A104" t="str">
            <v>11010001</v>
          </cell>
          <cell r="B104" t="str">
            <v>Alpuche Aviles Rita Ivonne</v>
          </cell>
          <cell r="C104">
            <v>1707.699927768</v>
          </cell>
        </row>
        <row r="105">
          <cell r="A105" t="str">
            <v>11010002</v>
          </cell>
          <cell r="B105" t="str">
            <v>Arce Pantoja Enna Maria Del</v>
          </cell>
          <cell r="C105">
            <v>2835.9970845600001</v>
          </cell>
        </row>
        <row r="106">
          <cell r="A106" t="str">
            <v>11010003</v>
          </cell>
          <cell r="B106" t="str">
            <v>Azcorra Perez Wilma Elina</v>
          </cell>
          <cell r="C106">
            <v>2835.9970845600001</v>
          </cell>
        </row>
        <row r="107">
          <cell r="A107" t="str">
            <v>11010004</v>
          </cell>
          <cell r="B107" t="str">
            <v>Castro Espinosa Lourdes Maya</v>
          </cell>
          <cell r="C107">
            <v>2835.9970845600001</v>
          </cell>
        </row>
        <row r="108">
          <cell r="A108" t="str">
            <v>11010005</v>
          </cell>
          <cell r="B108" t="str">
            <v>Cañetas Medina Leydi Concepc</v>
          </cell>
          <cell r="C108">
            <v>2835.9970845600001</v>
          </cell>
        </row>
        <row r="109">
          <cell r="A109" t="str">
            <v>11010006</v>
          </cell>
          <cell r="B109" t="str">
            <v>Colli Paredes Freddy</v>
          </cell>
          <cell r="C109">
            <v>2835.9970845600001</v>
          </cell>
        </row>
        <row r="110">
          <cell r="A110" t="str">
            <v>11010007</v>
          </cell>
          <cell r="B110" t="str">
            <v>Cruz Alvarez Maria De Los An</v>
          </cell>
          <cell r="C110">
            <v>2835.9970845600001</v>
          </cell>
        </row>
        <row r="111">
          <cell r="A111" t="str">
            <v>11010008</v>
          </cell>
          <cell r="B111" t="str">
            <v>Dzul Noh Mercy</v>
          </cell>
          <cell r="C111">
            <v>2835.9970845600001</v>
          </cell>
        </row>
        <row r="112">
          <cell r="A112" t="str">
            <v>11010012</v>
          </cell>
          <cell r="B112" t="str">
            <v>Tec Canto Reyna Maria Guadal</v>
          </cell>
          <cell r="C112">
            <v>2835.9970845600001</v>
          </cell>
        </row>
        <row r="113">
          <cell r="A113" t="str">
            <v>11010013</v>
          </cell>
          <cell r="B113" t="str">
            <v>Uicab Cauich Ceidy Concepcio</v>
          </cell>
          <cell r="C113">
            <v>1707.699927768</v>
          </cell>
        </row>
        <row r="114">
          <cell r="A114" t="str">
            <v>11010014</v>
          </cell>
          <cell r="B114" t="str">
            <v>Vela Ortega Danisse Guadalup</v>
          </cell>
          <cell r="C114">
            <v>1707.699927768</v>
          </cell>
        </row>
        <row r="115">
          <cell r="A115" t="str">
            <v>12010002</v>
          </cell>
          <cell r="B115" t="str">
            <v>Burgos Dominguez Lizzie</v>
          </cell>
        </row>
        <row r="116">
          <cell r="A116" t="str">
            <v>12010001</v>
          </cell>
          <cell r="B116" t="str">
            <v>Ancona Garduño Silvia Beatri</v>
          </cell>
          <cell r="C116" t="e">
            <v>#N/A</v>
          </cell>
        </row>
        <row r="117">
          <cell r="A117" t="str">
            <v>12010004</v>
          </cell>
          <cell r="B117" t="str">
            <v>Chale Martinez Blanca Letici</v>
          </cell>
          <cell r="C117">
            <v>2764.41244104</v>
          </cell>
        </row>
        <row r="118">
          <cell r="A118" t="str">
            <v>12010005</v>
          </cell>
          <cell r="B118" t="str">
            <v>Gil Garcia Maria Antonia</v>
          </cell>
        </row>
        <row r="119">
          <cell r="A119" t="str">
            <v>12010006</v>
          </cell>
          <cell r="B119" t="str">
            <v>Gomez Lugo Monica Isabel</v>
          </cell>
          <cell r="C119">
            <v>2835.9970845600001</v>
          </cell>
        </row>
        <row r="120">
          <cell r="A120" t="str">
            <v>12010007</v>
          </cell>
          <cell r="B120" t="str">
            <v>Pech Burgos Gabriela</v>
          </cell>
          <cell r="C120">
            <v>2835.9970845600001</v>
          </cell>
        </row>
        <row r="121">
          <cell r="A121" t="str">
            <v>12010008</v>
          </cell>
          <cell r="B121" t="str">
            <v>Perera Montejo Guadalupe Mar</v>
          </cell>
          <cell r="C121">
            <v>2835.9970845600001</v>
          </cell>
        </row>
        <row r="122">
          <cell r="A122" t="str">
            <v>12010009</v>
          </cell>
          <cell r="B122" t="str">
            <v>Quiñones Pech Aurora Beatriz</v>
          </cell>
          <cell r="C122">
            <v>2764.41244104</v>
          </cell>
        </row>
        <row r="123">
          <cell r="A123" t="str">
            <v>12010010</v>
          </cell>
          <cell r="B123" t="str">
            <v>Uicab Vazquez Gladys</v>
          </cell>
          <cell r="C123">
            <v>2835.9970845600001</v>
          </cell>
        </row>
        <row r="124">
          <cell r="A124" t="str">
            <v>12010011</v>
          </cell>
          <cell r="B124" t="str">
            <v>Carrillo Cruz Reyna Amira</v>
          </cell>
        </row>
        <row r="125">
          <cell r="A125" t="str">
            <v>12010012</v>
          </cell>
          <cell r="B125" t="str">
            <v>Zaldivar Zaldivar Rosa Isela</v>
          </cell>
          <cell r="C125">
            <v>2835.9970845600001</v>
          </cell>
        </row>
        <row r="126">
          <cell r="A126" t="str">
            <v>12010013</v>
          </cell>
          <cell r="B126" t="str">
            <v>Herrera Uicab Leisa Patricia</v>
          </cell>
          <cell r="C126">
            <v>3203.1362892000002</v>
          </cell>
        </row>
        <row r="127">
          <cell r="A127" t="str">
            <v>02010001</v>
          </cell>
          <cell r="B127" t="str">
            <v>Ake Canul Maria Del Carmen</v>
          </cell>
          <cell r="C127">
            <v>2333.6718045600001</v>
          </cell>
        </row>
        <row r="128">
          <cell r="A128" t="str">
            <v>10010006</v>
          </cell>
          <cell r="B128" t="str">
            <v>Duran Perez Monica Esperanza</v>
          </cell>
          <cell r="C128">
            <v>2835.9970845600001</v>
          </cell>
        </row>
        <row r="129">
          <cell r="A129" t="str">
            <v>13010001</v>
          </cell>
          <cell r="B129" t="str">
            <v>Aguilar Ku Maria De Lourdes</v>
          </cell>
          <cell r="C129">
            <v>2835.9970845600001</v>
          </cell>
        </row>
        <row r="130">
          <cell r="A130" t="str">
            <v>13010002</v>
          </cell>
          <cell r="B130" t="str">
            <v>Alpuche Tuyub Juan Manuel</v>
          </cell>
          <cell r="C130">
            <v>2764.41244104</v>
          </cell>
        </row>
        <row r="131">
          <cell r="A131" t="str">
            <v>13010003</v>
          </cell>
          <cell r="B131" t="str">
            <v>Bacab Ku Maria Delfina</v>
          </cell>
          <cell r="C131">
            <v>2835.9970845600001</v>
          </cell>
        </row>
        <row r="132">
          <cell r="A132" t="str">
            <v>13010004</v>
          </cell>
          <cell r="B132" t="str">
            <v>Balam Chable Araceli</v>
          </cell>
          <cell r="C132">
            <v>2270.4705767999999</v>
          </cell>
        </row>
        <row r="133">
          <cell r="A133" t="str">
            <v>13010005</v>
          </cell>
          <cell r="B133" t="str">
            <v>Boldo Rodriguez Gaby Del Pil</v>
          </cell>
          <cell r="C133">
            <v>2270.4705767999999</v>
          </cell>
        </row>
        <row r="134">
          <cell r="A134" t="str">
            <v>13010006</v>
          </cell>
          <cell r="B134" t="str">
            <v>Borges Sosa Marbella Yolanda</v>
          </cell>
          <cell r="C134">
            <v>2835.9970845600001</v>
          </cell>
        </row>
        <row r="135">
          <cell r="A135" t="str">
            <v>13010007</v>
          </cell>
          <cell r="B135" t="str">
            <v>Briceño Tolosa Martha Noemi</v>
          </cell>
          <cell r="C135">
            <v>2835.9970845600001</v>
          </cell>
        </row>
        <row r="136">
          <cell r="A136" t="str">
            <v>13010008</v>
          </cell>
          <cell r="B136" t="str">
            <v>Carmona Garcia Efrain Franci</v>
          </cell>
        </row>
        <row r="137">
          <cell r="A137" t="str">
            <v>13010009</v>
          </cell>
          <cell r="B137" t="str">
            <v>Castillo Cox Ivone Isabel</v>
          </cell>
          <cell r="C137">
            <v>2764.6267663200001</v>
          </cell>
        </row>
        <row r="138">
          <cell r="A138" t="str">
            <v>13010010</v>
          </cell>
          <cell r="B138" t="str">
            <v>Ceballos Arana Maria Del Car</v>
          </cell>
          <cell r="C138">
            <v>2835.9970845600001</v>
          </cell>
        </row>
        <row r="139">
          <cell r="A139" t="str">
            <v>13010011</v>
          </cell>
          <cell r="B139" t="str">
            <v>Cervera Villalobos Sergio Ar</v>
          </cell>
          <cell r="C139">
            <v>7.3498257599996997</v>
          </cell>
        </row>
        <row r="140">
          <cell r="A140" t="str">
            <v>13010012</v>
          </cell>
          <cell r="B140" t="str">
            <v>Cocom Cutz Ligia Del Rosario</v>
          </cell>
          <cell r="C140">
            <v>2835.9970845600001</v>
          </cell>
        </row>
        <row r="141">
          <cell r="A141" t="str">
            <v>13010013</v>
          </cell>
          <cell r="B141" t="str">
            <v>Escobedo Gonzalez Irene Isab</v>
          </cell>
          <cell r="C141">
            <v>2764.41244104</v>
          </cell>
        </row>
        <row r="142">
          <cell r="A142" t="str">
            <v>13010014</v>
          </cell>
          <cell r="B142" t="str">
            <v>Espada Pantoja Maria Teresa</v>
          </cell>
          <cell r="C142">
            <v>7.3498257599996997</v>
          </cell>
        </row>
        <row r="143">
          <cell r="A143" t="str">
            <v>13010015</v>
          </cell>
          <cell r="B143" t="str">
            <v>Herrera Heredia Josefina</v>
          </cell>
          <cell r="C143">
            <v>2764.41244104</v>
          </cell>
        </row>
        <row r="144">
          <cell r="A144" t="str">
            <v>13010016</v>
          </cell>
          <cell r="B144" t="str">
            <v>Lopez Alonzo Martha Faustina</v>
          </cell>
          <cell r="C144">
            <v>2835.9970845600001</v>
          </cell>
        </row>
        <row r="145">
          <cell r="A145" t="str">
            <v>13010017</v>
          </cell>
          <cell r="B145" t="str">
            <v>Lugo Herrera Martha Beatriz</v>
          </cell>
          <cell r="C145">
            <v>2835.9970845600001</v>
          </cell>
        </row>
        <row r="146">
          <cell r="A146" t="str">
            <v>13010018</v>
          </cell>
          <cell r="B146" t="str">
            <v>Matu Chavez Maria Jesus</v>
          </cell>
          <cell r="C146">
            <v>2835.9970845600001</v>
          </cell>
        </row>
        <row r="147">
          <cell r="A147" t="str">
            <v>13010019</v>
          </cell>
          <cell r="B147" t="str">
            <v>Mezeta Gomez Maria Candelari</v>
          </cell>
          <cell r="C147">
            <v>2764.41244104</v>
          </cell>
        </row>
        <row r="148">
          <cell r="A148" t="str">
            <v>13010023</v>
          </cell>
          <cell r="B148" t="str">
            <v>Vazquez Ceballos Roberto Mig</v>
          </cell>
          <cell r="C148">
            <v>2835.9970845600001</v>
          </cell>
        </row>
        <row r="149">
          <cell r="A149" t="str">
            <v>14010001</v>
          </cell>
          <cell r="B149" t="str">
            <v>Avila Aranda Maria Amparo</v>
          </cell>
          <cell r="C149">
            <v>2835.9970845600001</v>
          </cell>
        </row>
        <row r="150">
          <cell r="A150" t="str">
            <v>14010002</v>
          </cell>
          <cell r="B150" t="str">
            <v>Perera Caamal Manuel Jesus'</v>
          </cell>
          <cell r="C150">
            <v>3083.1141324</v>
          </cell>
        </row>
        <row r="151">
          <cell r="A151" t="str">
            <v>14010003</v>
          </cell>
          <cell r="B151" t="str">
            <v>Perez Castillo Jose Enrique</v>
          </cell>
          <cell r="C151">
            <v>2836.0630308</v>
          </cell>
        </row>
        <row r="152">
          <cell r="A152" t="str">
            <v>15010001</v>
          </cell>
          <cell r="B152" t="str">
            <v>Rivero Centeno Neielfi M. De</v>
          </cell>
          <cell r="C152">
            <v>2835.9970845600001</v>
          </cell>
        </row>
        <row r="153">
          <cell r="A153" t="str">
            <v>16010001</v>
          </cell>
          <cell r="B153" t="str">
            <v>Samos Rosado Magaly Yazmin</v>
          </cell>
          <cell r="C153">
            <v>2835.9970845600001</v>
          </cell>
        </row>
        <row r="154">
          <cell r="A154" t="str">
            <v>18010001</v>
          </cell>
          <cell r="B154" t="str">
            <v>Marrufo Y Pino Lourdes Ilean</v>
          </cell>
          <cell r="C154">
            <v>2835.9970845600001</v>
          </cell>
        </row>
        <row r="155">
          <cell r="A155" t="str">
            <v>19010002</v>
          </cell>
          <cell r="B155" t="str">
            <v>Euan Pacheco Patricia Del Ca</v>
          </cell>
          <cell r="C155">
            <v>2014.9288968000001</v>
          </cell>
        </row>
        <row r="156">
          <cell r="A156" t="str">
            <v>19010004</v>
          </cell>
          <cell r="B156" t="str">
            <v>Novelo Perez Maribel De Jesu</v>
          </cell>
        </row>
        <row r="157">
          <cell r="A157" t="str">
            <v>21010003</v>
          </cell>
          <cell r="B157" t="str">
            <v>Ceballos Canul Miriam Evange</v>
          </cell>
          <cell r="C157">
            <v>4103.1874936800004</v>
          </cell>
        </row>
        <row r="158">
          <cell r="A158" t="str">
            <v>21010006</v>
          </cell>
          <cell r="B158" t="str">
            <v>Encalada Cardeña Jorge Alber</v>
          </cell>
          <cell r="C158">
            <v>2247.9416925599999</v>
          </cell>
        </row>
        <row r="159">
          <cell r="A159" t="str">
            <v>22010005</v>
          </cell>
          <cell r="B159" t="str">
            <v>Canto Leon Martha</v>
          </cell>
          <cell r="C159">
            <v>2247.9416925599999</v>
          </cell>
        </row>
        <row r="160">
          <cell r="A160" t="str">
            <v>22010014</v>
          </cell>
          <cell r="B160" t="str">
            <v>Lopez Aguilar Nidia Esther</v>
          </cell>
          <cell r="C160" t="e">
            <v>#N/A</v>
          </cell>
        </row>
        <row r="161">
          <cell r="A161" t="str">
            <v>22010024</v>
          </cell>
          <cell r="B161" t="str">
            <v>Solis Menendez Nury Darcet</v>
          </cell>
        </row>
        <row r="162">
          <cell r="A162" t="str">
            <v>24090035</v>
          </cell>
          <cell r="B162" t="str">
            <v>Pacheco Ucan Nancy Del Rosar</v>
          </cell>
        </row>
        <row r="163">
          <cell r="A163" t="str">
            <v>21020004</v>
          </cell>
          <cell r="B163" t="str">
            <v>Aguirre Berzunza Gloria</v>
          </cell>
          <cell r="C163">
            <v>1170.2916459600001</v>
          </cell>
        </row>
        <row r="164">
          <cell r="A164" t="str">
            <v>21020024</v>
          </cell>
          <cell r="B164" t="str">
            <v>Briceño Ancona Gladys Maria</v>
          </cell>
          <cell r="C164">
            <v>2821.6372907999998</v>
          </cell>
        </row>
        <row r="165">
          <cell r="A165" t="str">
            <v>21040030</v>
          </cell>
          <cell r="B165" t="str">
            <v>Sosa Capistran Julia Del Ros</v>
          </cell>
          <cell r="C165">
            <v>2847.3563244000002</v>
          </cell>
        </row>
        <row r="166">
          <cell r="A166" t="str">
            <v>25010039</v>
          </cell>
          <cell r="B166" t="str">
            <v>Garcia Canto Oyuki Vanessa</v>
          </cell>
          <cell r="C166">
            <v>2847.3563244000002</v>
          </cell>
        </row>
        <row r="167">
          <cell r="A167" t="str">
            <v>25020026</v>
          </cell>
          <cell r="B167" t="str">
            <v>Zavala Cachon Claudia De Jes</v>
          </cell>
          <cell r="C167">
            <v>2162.2115805600001</v>
          </cell>
        </row>
        <row r="168">
          <cell r="A168" t="str">
            <v>21010015</v>
          </cell>
          <cell r="B168" t="str">
            <v>Mezquita Argaez Martha Merce</v>
          </cell>
          <cell r="C168">
            <v>2847.3563244000002</v>
          </cell>
        </row>
        <row r="169">
          <cell r="A169" t="str">
            <v>21090039</v>
          </cell>
          <cell r="B169" t="str">
            <v>Troconis Alcocer Lilia A.</v>
          </cell>
          <cell r="C169">
            <v>2162.2115805600001</v>
          </cell>
        </row>
        <row r="170">
          <cell r="A170" t="str">
            <v>21100042</v>
          </cell>
          <cell r="B170" t="str">
            <v>Rodriguez Euan Maria Lucia</v>
          </cell>
          <cell r="C170">
            <v>2847.3563244000002</v>
          </cell>
        </row>
        <row r="171">
          <cell r="A171" t="str">
            <v>24060027</v>
          </cell>
          <cell r="B171" t="str">
            <v>Gomez Diaz Maria Jose</v>
          </cell>
          <cell r="C171">
            <v>2162.2775268</v>
          </cell>
        </row>
        <row r="172">
          <cell r="A172" t="str">
            <v>21010007</v>
          </cell>
          <cell r="B172" t="str">
            <v>Esquivel Avila Emma De Jesus</v>
          </cell>
          <cell r="C172">
            <v>2162.2115805600001</v>
          </cell>
        </row>
        <row r="173">
          <cell r="A173" t="str">
            <v>21090038</v>
          </cell>
          <cell r="B173" t="str">
            <v>Salazar Romero Gloria Del So</v>
          </cell>
          <cell r="C173">
            <v>2847.3563244000002</v>
          </cell>
        </row>
        <row r="174">
          <cell r="A174" t="str">
            <v>21010005</v>
          </cell>
          <cell r="B174" t="str">
            <v>Del Castillo Barrera Monica</v>
          </cell>
          <cell r="C174">
            <v>2847.3563244000002</v>
          </cell>
        </row>
        <row r="175">
          <cell r="A175" t="str">
            <v>21060001</v>
          </cell>
          <cell r="B175" t="str">
            <v>Uicab Novelo Catalina Del Ro</v>
          </cell>
          <cell r="C175">
            <v>2847.3975408000001</v>
          </cell>
        </row>
        <row r="176">
          <cell r="A176" t="str">
            <v>21090036</v>
          </cell>
          <cell r="B176" t="str">
            <v>Lara Arias Silvia Alicia</v>
          </cell>
          <cell r="C176">
            <v>2847.3563244000002</v>
          </cell>
        </row>
        <row r="177">
          <cell r="A177" t="str">
            <v>25030027</v>
          </cell>
          <cell r="B177" t="str">
            <v>Rebolledo Castillo Susana Ca</v>
          </cell>
          <cell r="C177">
            <v>2162.2115805600001</v>
          </cell>
        </row>
        <row r="178">
          <cell r="A178" t="str">
            <v>25160002</v>
          </cell>
          <cell r="B178" t="str">
            <v>Navarrete Chavez Maria Yalil</v>
          </cell>
          <cell r="C178">
            <v>2162.2775268</v>
          </cell>
        </row>
        <row r="179">
          <cell r="A179" t="str">
            <v>21080035</v>
          </cell>
          <cell r="B179" t="str">
            <v>Xool Cauich Maria Elena</v>
          </cell>
          <cell r="C179">
            <v>2847.3563244000002</v>
          </cell>
        </row>
        <row r="180">
          <cell r="A180" t="str">
            <v>21100040</v>
          </cell>
          <cell r="B180" t="str">
            <v>Esquivel Pantoja Maria Del C</v>
          </cell>
          <cell r="C180">
            <v>2847.3563244000002</v>
          </cell>
        </row>
        <row r="181">
          <cell r="A181" t="str">
            <v>21100043</v>
          </cell>
          <cell r="B181" t="str">
            <v>Sosa Perez Brendy Evelin De</v>
          </cell>
          <cell r="C181" t="e">
            <v>#N/A</v>
          </cell>
        </row>
        <row r="182">
          <cell r="A182" t="str">
            <v>21120047</v>
          </cell>
          <cell r="B182" t="str">
            <v>Ortegon Ortega Leticia Guada</v>
          </cell>
          <cell r="C182" t="e">
            <v>#N/A</v>
          </cell>
        </row>
        <row r="183">
          <cell r="A183" t="str">
            <v>24070030</v>
          </cell>
          <cell r="B183" t="str">
            <v>Quintal Vargas Maria Del Car</v>
          </cell>
          <cell r="C183">
            <v>2162.2115805600001</v>
          </cell>
        </row>
        <row r="184">
          <cell r="A184" t="str">
            <v>25100001</v>
          </cell>
          <cell r="B184" t="str">
            <v>Baeza Villanueva Mary Tere</v>
          </cell>
          <cell r="C184">
            <v>2847.3563244000002</v>
          </cell>
        </row>
        <row r="185">
          <cell r="A185" t="str">
            <v>21010002</v>
          </cell>
          <cell r="B185" t="str">
            <v>Ayora Avila Virginia Del Car</v>
          </cell>
          <cell r="C185" t="e">
            <v>#N/A</v>
          </cell>
        </row>
        <row r="186">
          <cell r="A186" t="str">
            <v>21010013</v>
          </cell>
          <cell r="B186" t="str">
            <v>Loeza Dominguez Gabriela Gua</v>
          </cell>
          <cell r="C186">
            <v>2162.2115805600001</v>
          </cell>
        </row>
        <row r="187">
          <cell r="A187" t="str">
            <v>21030025</v>
          </cell>
          <cell r="B187" t="str">
            <v>Cuellar Tello Grendy Beatriz</v>
          </cell>
          <cell r="C187">
            <v>2847.3563244000002</v>
          </cell>
        </row>
        <row r="188">
          <cell r="A188" t="str">
            <v>21120045</v>
          </cell>
          <cell r="B188" t="str">
            <v>Sosa Mendez Ruby Guadalupe</v>
          </cell>
          <cell r="C188">
            <v>2847.3563244000002</v>
          </cell>
        </row>
        <row r="189">
          <cell r="A189" t="str">
            <v>46010023</v>
          </cell>
          <cell r="B189" t="str">
            <v>Vargas Arana Mariana Del Ros</v>
          </cell>
          <cell r="C189">
            <v>2162.2775268</v>
          </cell>
        </row>
        <row r="190">
          <cell r="A190" t="str">
            <v>21010010</v>
          </cell>
          <cell r="B190" t="str">
            <v>Gomez Diaz Maria Antonia</v>
          </cell>
          <cell r="C190">
            <v>2847.3563244000002</v>
          </cell>
        </row>
        <row r="191">
          <cell r="A191" t="str">
            <v>21030027</v>
          </cell>
          <cell r="B191" t="str">
            <v>Salazar Dominguez Eloisa Gua</v>
          </cell>
          <cell r="C191">
            <v>2847.3563244000002</v>
          </cell>
        </row>
        <row r="192">
          <cell r="A192" t="str">
            <v>21130051</v>
          </cell>
          <cell r="B192" t="str">
            <v>Osorio Y Osorio Ana Alberta</v>
          </cell>
          <cell r="C192">
            <v>2847.3975408000001</v>
          </cell>
        </row>
        <row r="193">
          <cell r="A193" t="str">
            <v>23170001</v>
          </cell>
          <cell r="B193" t="str">
            <v>Caceres Medina Teresita De J</v>
          </cell>
          <cell r="C193">
            <v>2847.3975408000001</v>
          </cell>
        </row>
        <row r="194">
          <cell r="A194" t="str">
            <v>27010017</v>
          </cell>
          <cell r="B194" t="str">
            <v>Solis Briceño Martha Ruth</v>
          </cell>
          <cell r="C194">
            <v>2162.2115805600001</v>
          </cell>
        </row>
        <row r="195">
          <cell r="A195" t="str">
            <v>21010008</v>
          </cell>
          <cell r="B195" t="str">
            <v>Galeana Escalante Diana Soco</v>
          </cell>
          <cell r="C195">
            <v>2162.2115805600001</v>
          </cell>
        </row>
        <row r="196">
          <cell r="A196" t="str">
            <v>21040029</v>
          </cell>
          <cell r="B196" t="str">
            <v>Navarrete Palma Adremy Lucel</v>
          </cell>
          <cell r="C196">
            <v>2847.3563244000002</v>
          </cell>
        </row>
        <row r="197">
          <cell r="A197" t="str">
            <v>23010001</v>
          </cell>
          <cell r="B197" t="str">
            <v>Buenfil Berzunza Pilar</v>
          </cell>
          <cell r="C197">
            <v>2847.3563244000002</v>
          </cell>
        </row>
        <row r="198">
          <cell r="A198" t="str">
            <v>06010027</v>
          </cell>
          <cell r="B198" t="str">
            <v>Peña Paredes Rosa De Lima</v>
          </cell>
          <cell r="C198">
            <v>3427.5183708</v>
          </cell>
        </row>
        <row r="199">
          <cell r="A199" t="str">
            <v>21130047</v>
          </cell>
          <cell r="B199" t="str">
            <v>Alonzo Peniche Alma Del R.</v>
          </cell>
          <cell r="C199">
            <v>2821.6372907999998</v>
          </cell>
        </row>
        <row r="200">
          <cell r="A200" t="str">
            <v>21130048</v>
          </cell>
          <cell r="B200" t="str">
            <v>Castillo Gonzalez Melba Caro</v>
          </cell>
          <cell r="C200">
            <v>3083.1141324</v>
          </cell>
        </row>
        <row r="201">
          <cell r="A201" t="str">
            <v>21130049</v>
          </cell>
          <cell r="B201" t="str">
            <v>Molina Dzib Enna Rosa</v>
          </cell>
          <cell r="C201">
            <v>3083.1141324</v>
          </cell>
        </row>
        <row r="202">
          <cell r="A202" t="str">
            <v>21130050</v>
          </cell>
          <cell r="B202" t="str">
            <v>Ortega Flores Maria Teresa</v>
          </cell>
          <cell r="C202">
            <v>3083.1141324</v>
          </cell>
        </row>
        <row r="203">
          <cell r="A203" t="str">
            <v>21130052</v>
          </cell>
          <cell r="B203" t="str">
            <v>Valdez Concha Lizbeth Guadal</v>
          </cell>
          <cell r="C203">
            <v>2997.4252368000002</v>
          </cell>
        </row>
        <row r="204">
          <cell r="A204" t="str">
            <v>21140053</v>
          </cell>
          <cell r="B204" t="str">
            <v>Palma Ruiz Marta Elena</v>
          </cell>
          <cell r="C204">
            <v>3083.1141324</v>
          </cell>
        </row>
        <row r="205">
          <cell r="A205" t="str">
            <v>21010016</v>
          </cell>
          <cell r="B205" t="str">
            <v>Noh Loria Jorge Alberto</v>
          </cell>
          <cell r="C205">
            <v>3233.1418284000001</v>
          </cell>
        </row>
        <row r="206">
          <cell r="A206" t="str">
            <v>21150054</v>
          </cell>
          <cell r="B206" t="str">
            <v>Iuit Bacab Jose Ricardo</v>
          </cell>
          <cell r="C206">
            <v>2758.83998376</v>
          </cell>
        </row>
        <row r="207">
          <cell r="A207" t="str">
            <v>21150055</v>
          </cell>
          <cell r="B207" t="str">
            <v>Reyes Dominguez Irma</v>
          </cell>
          <cell r="C207">
            <v>3083.1141324</v>
          </cell>
        </row>
        <row r="208">
          <cell r="A208" t="str">
            <v>21150056</v>
          </cell>
          <cell r="B208" t="str">
            <v>Sanchez Cortes Amada Edith</v>
          </cell>
          <cell r="C208">
            <v>3083.1141324</v>
          </cell>
        </row>
        <row r="209">
          <cell r="A209" t="str">
            <v>21150057</v>
          </cell>
          <cell r="B209" t="str">
            <v>Ventura Peraza Rita Maria</v>
          </cell>
          <cell r="C209">
            <v>3083.1141324</v>
          </cell>
        </row>
        <row r="210">
          <cell r="A210" t="str">
            <v>34020004</v>
          </cell>
          <cell r="B210" t="str">
            <v>Moo Rodriguez Luis Antonio</v>
          </cell>
          <cell r="C210" t="e">
            <v>#N/A</v>
          </cell>
        </row>
        <row r="211">
          <cell r="A211" t="str">
            <v>21160058</v>
          </cell>
          <cell r="B211" t="str">
            <v>Chi Cime Juan</v>
          </cell>
          <cell r="C211">
            <v>2934.58671336</v>
          </cell>
        </row>
        <row r="212">
          <cell r="A212" t="str">
            <v>22010015</v>
          </cell>
          <cell r="B212" t="str">
            <v>Mendez Y Mendez Luis Jorge</v>
          </cell>
          <cell r="C212">
            <v>2934.58671336</v>
          </cell>
        </row>
        <row r="213">
          <cell r="A213" t="str">
            <v>21010020</v>
          </cell>
          <cell r="B213" t="str">
            <v>Santana Canto Lorena Asuncio</v>
          </cell>
          <cell r="C213">
            <v>2847.3563244000002</v>
          </cell>
        </row>
        <row r="214">
          <cell r="A214" t="str">
            <v>21070035</v>
          </cell>
          <cell r="B214" t="str">
            <v>Bianchi Rosado Giovanna Iraz</v>
          </cell>
          <cell r="C214" t="e">
            <v>#N/A</v>
          </cell>
        </row>
        <row r="215">
          <cell r="A215" t="str">
            <v>21100041</v>
          </cell>
          <cell r="B215" t="str">
            <v>Lopez Aguilar Gloria Marina</v>
          </cell>
          <cell r="C215">
            <v>2847.3563244000002</v>
          </cell>
        </row>
        <row r="216">
          <cell r="A216" t="str">
            <v>21010004</v>
          </cell>
          <cell r="B216" t="str">
            <v>Coronado Herrera Gabriela</v>
          </cell>
          <cell r="C216">
            <v>2847.3563244000002</v>
          </cell>
        </row>
        <row r="217">
          <cell r="A217" t="str">
            <v>21050031</v>
          </cell>
          <cell r="B217" t="str">
            <v>Manzanilla Lopez Yolanda Bea</v>
          </cell>
          <cell r="C217">
            <v>2847.3563244000002</v>
          </cell>
        </row>
        <row r="218">
          <cell r="A218" t="str">
            <v>24040022</v>
          </cell>
          <cell r="B218" t="str">
            <v>Estrella Leon Josefina</v>
          </cell>
          <cell r="C218">
            <v>2847.3563244000002</v>
          </cell>
        </row>
        <row r="219">
          <cell r="A219" t="str">
            <v>21010018</v>
          </cell>
          <cell r="B219" t="str">
            <v>Peraza Zapata Evangelina</v>
          </cell>
          <cell r="C219">
            <v>2897.2941146399999</v>
          </cell>
        </row>
        <row r="220">
          <cell r="A220" t="str">
            <v>21120044</v>
          </cell>
          <cell r="B220" t="str">
            <v>Balam Monsreal Mayte Guadalu</v>
          </cell>
        </row>
        <row r="221">
          <cell r="A221" t="str">
            <v>22010028</v>
          </cell>
          <cell r="B221" t="str">
            <v>Valladares Sanchez Rosa Mari</v>
          </cell>
          <cell r="C221">
            <v>3336.0179628000001</v>
          </cell>
        </row>
        <row r="222">
          <cell r="A222" t="str">
            <v>22010076</v>
          </cell>
          <cell r="B222" t="str">
            <v>Pompeyo Garcia Elbert Emory</v>
          </cell>
          <cell r="C222" t="e">
            <v>#N/A</v>
          </cell>
        </row>
        <row r="223">
          <cell r="A223" t="str">
            <v>22010081</v>
          </cell>
          <cell r="B223" t="str">
            <v>Pech Uitz Alicia Beatriz</v>
          </cell>
          <cell r="C223">
            <v>2248.0076388000002</v>
          </cell>
        </row>
        <row r="224">
          <cell r="A224" t="str">
            <v>25010021</v>
          </cell>
          <cell r="B224" t="str">
            <v>Rebollo Ortiz Sandra Athali</v>
          </cell>
        </row>
        <row r="225">
          <cell r="A225" t="str">
            <v>25010047</v>
          </cell>
          <cell r="B225" t="str">
            <v>Rodriguez Mezquita Lenny Gab</v>
          </cell>
          <cell r="C225">
            <v>2835.9970845600001</v>
          </cell>
        </row>
        <row r="226">
          <cell r="A226" t="str">
            <v>22020002</v>
          </cell>
          <cell r="B226" t="str">
            <v>Velazquez Garcia Minerva Del</v>
          </cell>
          <cell r="C226" t="e">
            <v>#N/A</v>
          </cell>
        </row>
        <row r="227">
          <cell r="A227" t="str">
            <v>22020032</v>
          </cell>
          <cell r="B227" t="str">
            <v>Lara Acevedo Genny Manon</v>
          </cell>
          <cell r="C227">
            <v>2821.6372907999998</v>
          </cell>
        </row>
        <row r="228">
          <cell r="A228" t="str">
            <v>22010073</v>
          </cell>
          <cell r="B228" t="str">
            <v>Novelo Quintal Guadalupe Mer</v>
          </cell>
          <cell r="C228">
            <v>2847.3563244000002</v>
          </cell>
        </row>
        <row r="229">
          <cell r="A229" t="str">
            <v>22030034</v>
          </cell>
          <cell r="B229" t="str">
            <v>Chin Zupo Eugenia De Jesus</v>
          </cell>
          <cell r="C229">
            <v>2847.3563244000002</v>
          </cell>
        </row>
        <row r="230">
          <cell r="A230" t="str">
            <v>22030035</v>
          </cell>
          <cell r="B230" t="str">
            <v>Garcia Arzapalo Maria Jose</v>
          </cell>
          <cell r="C230">
            <v>2847.3563244000002</v>
          </cell>
        </row>
        <row r="231">
          <cell r="A231" t="str">
            <v>22030036</v>
          </cell>
          <cell r="B231" t="str">
            <v>Ojeda Martinez Maria Mercede</v>
          </cell>
          <cell r="C231">
            <v>2847.3563244000002</v>
          </cell>
        </row>
        <row r="232">
          <cell r="A232" t="str">
            <v>24080033</v>
          </cell>
          <cell r="B232" t="str">
            <v>Mijangos Maganda Evans</v>
          </cell>
          <cell r="C232">
            <v>2847.3563244000002</v>
          </cell>
        </row>
        <row r="233">
          <cell r="A233" t="str">
            <v>25010041</v>
          </cell>
          <cell r="B233" t="str">
            <v>Duran Pacheco Angelica Del C</v>
          </cell>
          <cell r="C233">
            <v>2162.2115805600001</v>
          </cell>
        </row>
        <row r="234">
          <cell r="A234" t="str">
            <v>22010007</v>
          </cell>
          <cell r="B234" t="str">
            <v>Ceballos Ortega Margely De J</v>
          </cell>
          <cell r="C234">
            <v>2847.3563244000002</v>
          </cell>
        </row>
        <row r="235">
          <cell r="A235" t="str">
            <v>25010044</v>
          </cell>
          <cell r="B235" t="str">
            <v>Vazquez Villanueva Linda Mar</v>
          </cell>
          <cell r="C235">
            <v>3203.0950727999998</v>
          </cell>
        </row>
        <row r="236">
          <cell r="A236" t="str">
            <v>22050037</v>
          </cell>
          <cell r="B236" t="str">
            <v>Chan Gutierrez Ana Maria</v>
          </cell>
          <cell r="C236">
            <v>2847.3563244000002</v>
          </cell>
        </row>
        <row r="237">
          <cell r="A237" t="str">
            <v>22050038</v>
          </cell>
          <cell r="B237" t="str">
            <v>Choch Cauich Landy Del Socor</v>
          </cell>
          <cell r="C237">
            <v>2162.2115805600001</v>
          </cell>
        </row>
        <row r="238">
          <cell r="A238" t="str">
            <v>22050039</v>
          </cell>
          <cell r="B238" t="str">
            <v>Euan Paredes Yudith Veronica</v>
          </cell>
          <cell r="C238">
            <v>2847.3563244000002</v>
          </cell>
        </row>
        <row r="239">
          <cell r="A239" t="str">
            <v>22060041</v>
          </cell>
          <cell r="B239" t="str">
            <v>Estrella Diaz Guadalupe</v>
          </cell>
          <cell r="C239">
            <v>2162.2115805600001</v>
          </cell>
        </row>
        <row r="240">
          <cell r="A240" t="str">
            <v>22060042</v>
          </cell>
          <cell r="B240" t="str">
            <v>Marrufo Cetina Silvia Nerina</v>
          </cell>
          <cell r="C240">
            <v>2847.3563244000002</v>
          </cell>
        </row>
        <row r="241">
          <cell r="A241" t="str">
            <v>22060043</v>
          </cell>
          <cell r="B241" t="str">
            <v>Nic Medina Guadalupe De Jesu</v>
          </cell>
          <cell r="C241">
            <v>2847.3563244000002</v>
          </cell>
        </row>
        <row r="242">
          <cell r="A242" t="str">
            <v>22060044</v>
          </cell>
          <cell r="B242" t="str">
            <v>Ojeda Herrera Linda Marion</v>
          </cell>
          <cell r="C242">
            <v>2847.3563244000002</v>
          </cell>
        </row>
        <row r="243">
          <cell r="A243" t="str">
            <v>46010003</v>
          </cell>
          <cell r="B243" t="str">
            <v>Reyes Perez Vanessa Abril</v>
          </cell>
          <cell r="C243">
            <v>2162.2115805600001</v>
          </cell>
        </row>
        <row r="244">
          <cell r="A244" t="str">
            <v>22070001</v>
          </cell>
          <cell r="B244" t="str">
            <v>Cool Canul Mirle Guadalupe</v>
          </cell>
          <cell r="C244">
            <v>2847.3563244000002</v>
          </cell>
        </row>
        <row r="245">
          <cell r="A245" t="str">
            <v>22010009</v>
          </cell>
          <cell r="B245" t="str">
            <v>Contreras O`cheita Maria Gor</v>
          </cell>
          <cell r="C245">
            <v>2847.3563244000002</v>
          </cell>
        </row>
        <row r="246">
          <cell r="A246" t="str">
            <v>22080046</v>
          </cell>
          <cell r="B246" t="str">
            <v>Navarrete Palma Isabel De La</v>
          </cell>
          <cell r="C246">
            <v>2847.3563244000002</v>
          </cell>
        </row>
        <row r="247">
          <cell r="A247" t="str">
            <v>22080047</v>
          </cell>
          <cell r="B247" t="str">
            <v>Torres Estrada Blanca Elva</v>
          </cell>
          <cell r="C247">
            <v>2162.2115805600001</v>
          </cell>
        </row>
        <row r="248">
          <cell r="A248" t="str">
            <v>25100031</v>
          </cell>
          <cell r="B248" t="str">
            <v>Pacheco Ciau Maria Isabel</v>
          </cell>
          <cell r="C248">
            <v>2162.2115805600001</v>
          </cell>
        </row>
        <row r="249">
          <cell r="A249" t="str">
            <v>22100050</v>
          </cell>
          <cell r="B249" t="str">
            <v>Montoya Zaldivar Gloria Marg</v>
          </cell>
          <cell r="C249">
            <v>2847.3563244000002</v>
          </cell>
        </row>
        <row r="250">
          <cell r="A250" t="str">
            <v>22100051</v>
          </cell>
          <cell r="B250" t="str">
            <v>Vera Coba Wendy Beatriz</v>
          </cell>
          <cell r="C250">
            <v>2847.3563244000002</v>
          </cell>
        </row>
        <row r="251">
          <cell r="A251" t="str">
            <v>23080001</v>
          </cell>
          <cell r="B251" t="str">
            <v>Juarez Perez Sara Del Carmen</v>
          </cell>
          <cell r="C251">
            <v>2162.2115805600001</v>
          </cell>
        </row>
        <row r="252">
          <cell r="A252" t="str">
            <v>25010040</v>
          </cell>
          <cell r="B252" t="str">
            <v>Lopez Sabido Sandra Yvon</v>
          </cell>
          <cell r="C252">
            <v>2847.3563244000002</v>
          </cell>
        </row>
        <row r="253">
          <cell r="A253" t="str">
            <v>46010028</v>
          </cell>
          <cell r="B253" t="str">
            <v>Avila Balam Gabriela Concepc</v>
          </cell>
          <cell r="C253" t="e">
            <v>#N/A</v>
          </cell>
        </row>
        <row r="254">
          <cell r="A254" t="str">
            <v>22110052</v>
          </cell>
          <cell r="B254" t="str">
            <v>Lopez Aguilar Alma Estela</v>
          </cell>
          <cell r="C254">
            <v>2847.3563244000002</v>
          </cell>
        </row>
        <row r="255">
          <cell r="A255" t="str">
            <v>22110054</v>
          </cell>
          <cell r="B255" t="str">
            <v>Ojeda Patron Maria Eugenia</v>
          </cell>
          <cell r="C255">
            <v>2162.2115805600001</v>
          </cell>
        </row>
        <row r="256">
          <cell r="A256" t="str">
            <v>22110055</v>
          </cell>
          <cell r="B256" t="str">
            <v>Yrigoyen Ku Eugenia Del R.</v>
          </cell>
          <cell r="C256" t="e">
            <v>#N/A</v>
          </cell>
        </row>
        <row r="257">
          <cell r="A257" t="str">
            <v>22120056</v>
          </cell>
          <cell r="B257" t="str">
            <v>Colli Maldonado Liliana Naom</v>
          </cell>
          <cell r="C257">
            <v>2162.2115805600001</v>
          </cell>
        </row>
        <row r="258">
          <cell r="A258" t="str">
            <v>22010077</v>
          </cell>
          <cell r="B258" t="str">
            <v>Polanco Burgos Silvia Guadal</v>
          </cell>
          <cell r="C258">
            <v>2847.3563244000002</v>
          </cell>
        </row>
        <row r="259">
          <cell r="A259" t="str">
            <v>22080001</v>
          </cell>
          <cell r="B259" t="str">
            <v>Camara Garcia Karen Saray</v>
          </cell>
          <cell r="C259">
            <v>3203.0950727999998</v>
          </cell>
        </row>
        <row r="260">
          <cell r="A260" t="str">
            <v>22130058</v>
          </cell>
          <cell r="B260" t="str">
            <v>Rosales Guzman Maria De Los</v>
          </cell>
          <cell r="C260">
            <v>2162.2115805600001</v>
          </cell>
        </row>
        <row r="261">
          <cell r="A261" t="str">
            <v>22130059</v>
          </cell>
          <cell r="B261" t="str">
            <v>Ruiz Carrillo Erika Alejandr</v>
          </cell>
          <cell r="C261">
            <v>2847.3563244000002</v>
          </cell>
        </row>
        <row r="262">
          <cell r="A262" t="str">
            <v>22010075</v>
          </cell>
          <cell r="B262" t="str">
            <v>Canul Bojorquez Misly Del Ca</v>
          </cell>
          <cell r="C262">
            <v>2847.3563244000002</v>
          </cell>
        </row>
        <row r="263">
          <cell r="A263" t="str">
            <v>22140058</v>
          </cell>
          <cell r="B263" t="str">
            <v>Ortiz Acosta Silvia</v>
          </cell>
          <cell r="C263">
            <v>2847.3563244000002</v>
          </cell>
        </row>
        <row r="264">
          <cell r="A264" t="str">
            <v>22010001</v>
          </cell>
          <cell r="B264" t="str">
            <v>Aldana Kantun Maria Jose</v>
          </cell>
          <cell r="C264">
            <v>3083.1141324</v>
          </cell>
        </row>
        <row r="265">
          <cell r="A265" t="str">
            <v>22010003</v>
          </cell>
          <cell r="B265" t="str">
            <v>Bastarrachea Ayala Guadalupe</v>
          </cell>
          <cell r="C265">
            <v>3083.1141324</v>
          </cell>
        </row>
        <row r="266">
          <cell r="A266" t="str">
            <v>22160065</v>
          </cell>
          <cell r="B266" t="str">
            <v>Medina Gongora Nelly Del Soc</v>
          </cell>
          <cell r="C266">
            <v>2997.3840203999998</v>
          </cell>
        </row>
        <row r="267">
          <cell r="A267" t="str">
            <v>22160066</v>
          </cell>
          <cell r="B267" t="str">
            <v>Vazquez Moo Maria De Los Ang</v>
          </cell>
          <cell r="C267">
            <v>3083.1141324</v>
          </cell>
        </row>
        <row r="268">
          <cell r="A268" t="str">
            <v>22160067</v>
          </cell>
          <cell r="B268" t="str">
            <v>Pat May Guadalupe Beatriz</v>
          </cell>
          <cell r="C268">
            <v>3083.1141324</v>
          </cell>
        </row>
        <row r="269">
          <cell r="A269" t="str">
            <v>22010022</v>
          </cell>
          <cell r="B269" t="str">
            <v>Rosado Rodriguez Erika Maria</v>
          </cell>
          <cell r="C269">
            <v>3083.1141324</v>
          </cell>
        </row>
        <row r="270">
          <cell r="A270" t="str">
            <v>22010010</v>
          </cell>
          <cell r="B270" t="str">
            <v>Dzul Baas Felipe Santiago</v>
          </cell>
          <cell r="C270">
            <v>3083.1141324</v>
          </cell>
        </row>
        <row r="271">
          <cell r="A271" t="str">
            <v>22010030</v>
          </cell>
          <cell r="B271" t="str">
            <v>Varguez Martinez Maria Elena</v>
          </cell>
          <cell r="C271">
            <v>3083.1141324</v>
          </cell>
        </row>
        <row r="272">
          <cell r="A272" t="str">
            <v>22180069</v>
          </cell>
          <cell r="B272" t="str">
            <v>Arce Carrillo Luis German</v>
          </cell>
          <cell r="C272">
            <v>2758.83998376</v>
          </cell>
        </row>
        <row r="273">
          <cell r="A273" t="str">
            <v>22180070</v>
          </cell>
          <cell r="B273" t="str">
            <v>Medina Pelayo Hermanda</v>
          </cell>
          <cell r="C273">
            <v>3083.1141324</v>
          </cell>
        </row>
        <row r="274">
          <cell r="A274" t="str">
            <v>24010006</v>
          </cell>
          <cell r="B274" t="str">
            <v>Concha Catzin Maria Isabel</v>
          </cell>
          <cell r="C274">
            <v>3083.1141324</v>
          </cell>
        </row>
        <row r="275">
          <cell r="A275" t="str">
            <v>22190072</v>
          </cell>
          <cell r="B275" t="str">
            <v>Pech Tzab Primo Samuel</v>
          </cell>
          <cell r="C275">
            <v>2934.58671336</v>
          </cell>
        </row>
        <row r="276">
          <cell r="A276" t="str">
            <v>23010006</v>
          </cell>
          <cell r="B276" t="str">
            <v>Leo Martin Jose Manuel</v>
          </cell>
          <cell r="C276">
            <v>2934.58671336</v>
          </cell>
        </row>
        <row r="277">
          <cell r="A277" t="str">
            <v>23010003</v>
          </cell>
          <cell r="B277" t="str">
            <v>Chan Gutierrez Cristina</v>
          </cell>
          <cell r="C277">
            <v>2897.2941146399999</v>
          </cell>
        </row>
        <row r="278">
          <cell r="A278" t="str">
            <v>23010010</v>
          </cell>
          <cell r="B278" t="str">
            <v>Peniche Romero Lida Carlota</v>
          </cell>
        </row>
        <row r="279">
          <cell r="A279" t="str">
            <v>23010052</v>
          </cell>
          <cell r="B279" t="str">
            <v>Villajuana Correa Pamela</v>
          </cell>
          <cell r="C279" t="e">
            <v>#N/A</v>
          </cell>
        </row>
        <row r="280">
          <cell r="A280" t="str">
            <v>23010065</v>
          </cell>
          <cell r="B280" t="str">
            <v>Perez Mezquita Sergio Tadeo</v>
          </cell>
          <cell r="C280">
            <v>3698.2276860000002</v>
          </cell>
        </row>
        <row r="281">
          <cell r="A281" t="str">
            <v>25010013</v>
          </cell>
          <cell r="B281" t="str">
            <v>Magriña Lizama Magnolia Ruth</v>
          </cell>
          <cell r="C281">
            <v>2247.9416925599999</v>
          </cell>
        </row>
        <row r="282">
          <cell r="A282" t="str">
            <v>25010018</v>
          </cell>
          <cell r="B282" t="str">
            <v>Pat May Rosy Isela</v>
          </cell>
          <cell r="C282">
            <v>2247.9416925599999</v>
          </cell>
        </row>
        <row r="283">
          <cell r="A283" t="str">
            <v>25010019</v>
          </cell>
          <cell r="B283" t="str">
            <v>Puerto Castro Teresa De Jesu</v>
          </cell>
        </row>
        <row r="284">
          <cell r="A284" t="str">
            <v>23020018</v>
          </cell>
          <cell r="B284" t="str">
            <v>Chim Chi Maria Elisa</v>
          </cell>
          <cell r="C284">
            <v>2821.6372907999998</v>
          </cell>
        </row>
        <row r="285">
          <cell r="A285" t="str">
            <v>23020019</v>
          </cell>
          <cell r="B285" t="str">
            <v>Estrada Medina Francis Guada</v>
          </cell>
          <cell r="C285">
            <v>395.87622035999999</v>
          </cell>
        </row>
        <row r="286">
          <cell r="A286" t="str">
            <v>21010009</v>
          </cell>
          <cell r="B286" t="str">
            <v>Gamboa Trujeque Maria Jose</v>
          </cell>
          <cell r="C286">
            <v>2162.2115805600001</v>
          </cell>
        </row>
        <row r="287">
          <cell r="A287" t="str">
            <v>21060033</v>
          </cell>
          <cell r="B287" t="str">
            <v>Martinez Montero Guadalupe</v>
          </cell>
          <cell r="C287">
            <v>2847.3563244000002</v>
          </cell>
        </row>
        <row r="288">
          <cell r="A288" t="str">
            <v>23070033</v>
          </cell>
          <cell r="B288" t="str">
            <v>Sanchez Piña Celia Irene</v>
          </cell>
          <cell r="C288">
            <v>2847.3563244000002</v>
          </cell>
        </row>
        <row r="289">
          <cell r="A289" t="str">
            <v>23080036</v>
          </cell>
          <cell r="B289" t="str">
            <v>Rejon Gamboa Ileana Maria</v>
          </cell>
          <cell r="C289">
            <v>2847.3563244000002</v>
          </cell>
        </row>
        <row r="290">
          <cell r="A290" t="str">
            <v>23030022</v>
          </cell>
          <cell r="B290" t="str">
            <v>Valencia Sosa Martha Eugenia</v>
          </cell>
          <cell r="C290">
            <v>2847.3563244000002</v>
          </cell>
        </row>
        <row r="291">
          <cell r="A291" t="str">
            <v>23090038</v>
          </cell>
          <cell r="B291" t="str">
            <v>Albornoz Alvarez Maria Del C</v>
          </cell>
          <cell r="C291">
            <v>2162.2115805600001</v>
          </cell>
        </row>
        <row r="292">
          <cell r="A292" t="str">
            <v>23100040</v>
          </cell>
          <cell r="B292" t="str">
            <v>Arceo Ortiz Noemi Del Rosari</v>
          </cell>
          <cell r="C292">
            <v>2847.3563244000002</v>
          </cell>
        </row>
        <row r="293">
          <cell r="A293" t="str">
            <v>23010005</v>
          </cell>
          <cell r="B293" t="str">
            <v>Dortha Escoffie Perla Celest</v>
          </cell>
          <cell r="C293">
            <v>2847.3563244000002</v>
          </cell>
        </row>
        <row r="294">
          <cell r="A294" t="str">
            <v>23010060</v>
          </cell>
          <cell r="B294" t="str">
            <v>Zapata Azamar Claudia</v>
          </cell>
          <cell r="C294">
            <v>2847.3563244000002</v>
          </cell>
        </row>
        <row r="295">
          <cell r="A295" t="str">
            <v>23040023</v>
          </cell>
          <cell r="B295" t="str">
            <v>Garcia Arzapalo Xochitl G.</v>
          </cell>
          <cell r="C295">
            <v>2162.2115805600001</v>
          </cell>
        </row>
        <row r="296">
          <cell r="A296" t="str">
            <v>46110001</v>
          </cell>
          <cell r="B296" t="str">
            <v>Arceo Vazquez Africa Leonor</v>
          </cell>
          <cell r="C296">
            <v>3203.0950727999998</v>
          </cell>
        </row>
        <row r="297">
          <cell r="A297" t="str">
            <v>23030020</v>
          </cell>
          <cell r="B297" t="str">
            <v>Caballero Santiago Mayra Ale</v>
          </cell>
          <cell r="C297">
            <v>2847.3563244000002</v>
          </cell>
        </row>
        <row r="298">
          <cell r="A298" t="str">
            <v>23060029</v>
          </cell>
          <cell r="B298" t="str">
            <v>Cervera Pacheco Teresa De Je</v>
          </cell>
          <cell r="C298">
            <v>2847.3563244000002</v>
          </cell>
        </row>
        <row r="299">
          <cell r="A299" t="str">
            <v>24080002</v>
          </cell>
          <cell r="B299" t="str">
            <v>Suarez Gongora Arely Marisol</v>
          </cell>
          <cell r="C299">
            <v>3203.0950727999998</v>
          </cell>
        </row>
        <row r="300">
          <cell r="A300" t="str">
            <v>25080030</v>
          </cell>
          <cell r="B300" t="str">
            <v>Pech Magaña Luisa Rosana</v>
          </cell>
          <cell r="C300">
            <v>2162.2115805600001</v>
          </cell>
        </row>
        <row r="301">
          <cell r="A301" t="str">
            <v>23070032</v>
          </cell>
          <cell r="B301" t="str">
            <v>Ojeda Patron Elsy Noemi</v>
          </cell>
          <cell r="C301">
            <v>2847.3563244000002</v>
          </cell>
        </row>
        <row r="302">
          <cell r="A302" t="str">
            <v>23080034</v>
          </cell>
          <cell r="B302" t="str">
            <v>Arzapalo Alonzo Yanning Berz</v>
          </cell>
          <cell r="C302">
            <v>2847.3563244000002</v>
          </cell>
        </row>
        <row r="303">
          <cell r="A303" t="str">
            <v>25070029</v>
          </cell>
          <cell r="B303" t="str">
            <v>Marin Castillo Silvia Isaura</v>
          </cell>
          <cell r="C303">
            <v>2162.2115805600001</v>
          </cell>
        </row>
        <row r="304">
          <cell r="A304" t="str">
            <v>30030019</v>
          </cell>
          <cell r="B304" t="str">
            <v>Delgado Padilla Maria Eugeni</v>
          </cell>
          <cell r="C304">
            <v>2847.3563244000002</v>
          </cell>
        </row>
        <row r="305">
          <cell r="A305" t="str">
            <v>23050026</v>
          </cell>
          <cell r="B305" t="str">
            <v>Rosado Ceballos Silvia Gabri</v>
          </cell>
          <cell r="C305">
            <v>2847.3563244000002</v>
          </cell>
        </row>
        <row r="306">
          <cell r="A306" t="str">
            <v>23060028</v>
          </cell>
          <cell r="B306" t="str">
            <v>Castillo Solis Patricia Eliz</v>
          </cell>
          <cell r="C306">
            <v>2847.3563244000002</v>
          </cell>
        </row>
        <row r="307">
          <cell r="A307" t="str">
            <v>24150001</v>
          </cell>
          <cell r="B307" t="str">
            <v>Mendez Quijano Maria Elena D</v>
          </cell>
          <cell r="C307">
            <v>2162.2115805600001</v>
          </cell>
        </row>
        <row r="308">
          <cell r="A308" t="str">
            <v>23010016</v>
          </cell>
          <cell r="B308" t="str">
            <v>Vergara Perez Lilia Guadalup</v>
          </cell>
          <cell r="C308">
            <v>2847.3563244000002</v>
          </cell>
        </row>
        <row r="309">
          <cell r="A309" t="str">
            <v>23010017</v>
          </cell>
          <cell r="B309" t="str">
            <v>Villanueva Ortegon Antonia D</v>
          </cell>
          <cell r="C309">
            <v>2847.3975408000001</v>
          </cell>
        </row>
        <row r="310">
          <cell r="A310" t="str">
            <v>23010053</v>
          </cell>
          <cell r="B310" t="str">
            <v>Chan Torres Flor Maricela</v>
          </cell>
          <cell r="C310">
            <v>2162.2115805600001</v>
          </cell>
        </row>
        <row r="311">
          <cell r="A311" t="str">
            <v>23010061</v>
          </cell>
          <cell r="B311" t="str">
            <v>Lugo Rosado Maria De Atocha</v>
          </cell>
          <cell r="C311">
            <v>2847.3563244000002</v>
          </cell>
        </row>
        <row r="312">
          <cell r="A312" t="str">
            <v>23030021</v>
          </cell>
          <cell r="B312" t="str">
            <v>Castellanos Rodriguez Mery D</v>
          </cell>
          <cell r="C312">
            <v>2847.3563244000002</v>
          </cell>
        </row>
        <row r="313">
          <cell r="A313" t="str">
            <v>23060030</v>
          </cell>
          <cell r="B313" t="str">
            <v>Flores Zaldivar Zoila Espera</v>
          </cell>
          <cell r="C313">
            <v>2847.3563244000002</v>
          </cell>
        </row>
        <row r="314">
          <cell r="A314" t="str">
            <v>23090001</v>
          </cell>
          <cell r="B314" t="str">
            <v>Manrique Gongora Karol Aleja</v>
          </cell>
          <cell r="C314">
            <v>3203.0950727999998</v>
          </cell>
        </row>
        <row r="315">
          <cell r="A315" t="str">
            <v>23100038</v>
          </cell>
          <cell r="B315" t="str">
            <v>Dominguez Sosa Maricela</v>
          </cell>
          <cell r="C315">
            <v>2162.2115805600001</v>
          </cell>
        </row>
        <row r="316">
          <cell r="A316" t="str">
            <v>23100039</v>
          </cell>
          <cell r="B316" t="str">
            <v>Rio Perez Lizbeth Karina</v>
          </cell>
          <cell r="C316">
            <v>2162.2115805600001</v>
          </cell>
        </row>
        <row r="317">
          <cell r="A317" t="str">
            <v>23010014</v>
          </cell>
          <cell r="B317" t="str">
            <v>Santander Parra Matilde Esth</v>
          </cell>
          <cell r="C317">
            <v>2847.3563244000002</v>
          </cell>
        </row>
        <row r="318">
          <cell r="A318" t="str">
            <v>23040024</v>
          </cell>
          <cell r="B318" t="str">
            <v>Sosa Ley Wendy</v>
          </cell>
          <cell r="C318">
            <v>2162.2775268</v>
          </cell>
        </row>
        <row r="319">
          <cell r="A319" t="str">
            <v>27010024</v>
          </cell>
          <cell r="B319" t="str">
            <v>Monforte Campos Milaura Del</v>
          </cell>
          <cell r="C319">
            <v>2162.2115805600001</v>
          </cell>
        </row>
        <row r="320">
          <cell r="A320" t="str">
            <v>23010007</v>
          </cell>
          <cell r="B320" t="str">
            <v>Mex Canul Aremy Guadalupe</v>
          </cell>
          <cell r="C320">
            <v>2847.3563244000002</v>
          </cell>
        </row>
        <row r="321">
          <cell r="A321" t="str">
            <v>23040025</v>
          </cell>
          <cell r="B321" t="str">
            <v>Vazquez Castillo Miriam De F</v>
          </cell>
          <cell r="C321">
            <v>2847.3563244000002</v>
          </cell>
        </row>
        <row r="322">
          <cell r="A322" t="str">
            <v>23050027</v>
          </cell>
          <cell r="B322" t="str">
            <v>Zozaya Gonzalez Cira Mercede</v>
          </cell>
          <cell r="C322">
            <v>2847.3563244000002</v>
          </cell>
        </row>
        <row r="323">
          <cell r="A323" t="str">
            <v>25010042</v>
          </cell>
          <cell r="B323" t="str">
            <v>Duran Perez Reyna Del Carmen</v>
          </cell>
          <cell r="C323">
            <v>2162.2115805600001</v>
          </cell>
        </row>
        <row r="324">
          <cell r="A324" t="str">
            <v>23010002</v>
          </cell>
          <cell r="B324" t="str">
            <v>Caamal Piña Rosario Lucia</v>
          </cell>
          <cell r="C324">
            <v>3083.1141324</v>
          </cell>
        </row>
        <row r="325">
          <cell r="A325" t="str">
            <v>23010058</v>
          </cell>
          <cell r="B325" t="str">
            <v>Castillo Caamal Addy Elina</v>
          </cell>
          <cell r="C325">
            <v>3083.1141324</v>
          </cell>
        </row>
        <row r="326">
          <cell r="A326" t="str">
            <v>23010059</v>
          </cell>
          <cell r="B326" t="str">
            <v>Gutierrez Cuxim Maria Jose</v>
          </cell>
          <cell r="C326">
            <v>2847.3563244000002</v>
          </cell>
        </row>
        <row r="327">
          <cell r="A327" t="str">
            <v>23010062</v>
          </cell>
          <cell r="B327" t="str">
            <v>Rosas Polanco Maria Del Soco</v>
          </cell>
          <cell r="C327">
            <v>3083.1141324</v>
          </cell>
        </row>
        <row r="328">
          <cell r="A328" t="str">
            <v>23120001</v>
          </cell>
          <cell r="B328" t="str">
            <v>Beltran Medina Maria De Lour</v>
          </cell>
          <cell r="C328">
            <v>3083.1553488</v>
          </cell>
        </row>
        <row r="329">
          <cell r="A329" t="str">
            <v>23120041</v>
          </cell>
          <cell r="B329" t="str">
            <v>Anguas Gonzalez Maria Justin</v>
          </cell>
          <cell r="C329">
            <v>3083.1141324</v>
          </cell>
        </row>
        <row r="330">
          <cell r="A330" t="str">
            <v>23120043</v>
          </cell>
          <cell r="B330" t="str">
            <v>Lopez Gamboa Magally De La C</v>
          </cell>
          <cell r="C330">
            <v>3083.1141324</v>
          </cell>
        </row>
        <row r="331">
          <cell r="A331" t="str">
            <v>25010007</v>
          </cell>
          <cell r="B331" t="str">
            <v>Cisneros Briceño Lizbeth</v>
          </cell>
          <cell r="C331">
            <v>3083.1553488</v>
          </cell>
        </row>
        <row r="332">
          <cell r="A332" t="str">
            <v>23130045</v>
          </cell>
          <cell r="B332" t="str">
            <v>Gongora Gongora Lady Maria</v>
          </cell>
          <cell r="C332">
            <v>3083.1141324</v>
          </cell>
        </row>
        <row r="333">
          <cell r="A333" t="str">
            <v>23140001</v>
          </cell>
          <cell r="B333" t="str">
            <v>Leon Caballero Ena Rubi</v>
          </cell>
          <cell r="C333">
            <v>3083.1553488</v>
          </cell>
        </row>
        <row r="334">
          <cell r="A334" t="str">
            <v>23140002</v>
          </cell>
          <cell r="B334" t="str">
            <v>Lopez Cisneros Abigail De Lo</v>
          </cell>
          <cell r="C334">
            <v>3233.1830448000001</v>
          </cell>
        </row>
        <row r="335">
          <cell r="A335" t="str">
            <v>23140046</v>
          </cell>
          <cell r="B335" t="str">
            <v>Belman Rojas Margarita</v>
          </cell>
          <cell r="C335">
            <v>3083.1141324</v>
          </cell>
        </row>
        <row r="336">
          <cell r="A336" t="str">
            <v>23140047</v>
          </cell>
          <cell r="B336" t="str">
            <v>Hernandez Gutierrez Ruben Je</v>
          </cell>
          <cell r="C336">
            <v>3083.1141324</v>
          </cell>
        </row>
        <row r="337">
          <cell r="A337" t="str">
            <v>23140048</v>
          </cell>
          <cell r="B337" t="str">
            <v>Lara Mendez Wilberth</v>
          </cell>
          <cell r="C337">
            <v>2758.83998376</v>
          </cell>
        </row>
        <row r="338">
          <cell r="A338" t="str">
            <v>23140051</v>
          </cell>
          <cell r="B338" t="str">
            <v>Herrera Itza Wilberth Moises</v>
          </cell>
          <cell r="C338">
            <v>3083.1553488</v>
          </cell>
        </row>
        <row r="339">
          <cell r="A339" t="str">
            <v>34080003</v>
          </cell>
          <cell r="B339" t="str">
            <v>Cornelio Ocaña Baudel</v>
          </cell>
          <cell r="C339">
            <v>3083.1553488</v>
          </cell>
        </row>
        <row r="340">
          <cell r="A340" t="str">
            <v>23150050</v>
          </cell>
          <cell r="B340" t="str">
            <v>Pech Cordoba Pablo M.</v>
          </cell>
          <cell r="C340">
            <v>2934.58671336</v>
          </cell>
        </row>
        <row r="341">
          <cell r="A341" t="str">
            <v>25150001</v>
          </cell>
          <cell r="B341" t="str">
            <v>Rejon Rodriguez Jorge Carlos</v>
          </cell>
          <cell r="C341">
            <v>3077.54167512</v>
          </cell>
        </row>
        <row r="342">
          <cell r="A342" t="str">
            <v>23160001</v>
          </cell>
          <cell r="B342" t="str">
            <v>Contreras O`cheita Karla Gab</v>
          </cell>
          <cell r="C342">
            <v>2847.3975408000001</v>
          </cell>
        </row>
        <row r="343">
          <cell r="A343" t="str">
            <v>23160002</v>
          </cell>
          <cell r="B343" t="str">
            <v>Franco Palma Maria Celina</v>
          </cell>
          <cell r="C343" t="e">
            <v>#N/A</v>
          </cell>
        </row>
        <row r="344">
          <cell r="A344" t="str">
            <v>23160003</v>
          </cell>
          <cell r="B344" t="str">
            <v>Herrera Maldonado Nallely De</v>
          </cell>
          <cell r="C344" t="e">
            <v>#N/A</v>
          </cell>
        </row>
        <row r="345">
          <cell r="A345" t="str">
            <v>08010008</v>
          </cell>
          <cell r="B345" t="str">
            <v>Pat Argaez Silvia Beatriz</v>
          </cell>
          <cell r="C345" t="e">
            <v>#N/A</v>
          </cell>
        </row>
        <row r="346">
          <cell r="A346" t="str">
            <v>24010008</v>
          </cell>
          <cell r="B346" t="str">
            <v>Diaz Aguilar Leyla Del Rocio</v>
          </cell>
          <cell r="C346">
            <v>2934.58671336</v>
          </cell>
        </row>
        <row r="347">
          <cell r="A347" t="str">
            <v>24010048</v>
          </cell>
          <cell r="B347" t="str">
            <v>Gamboa Magaña Crhistyan Guad</v>
          </cell>
        </row>
        <row r="348">
          <cell r="A348" t="str">
            <v>24010053</v>
          </cell>
          <cell r="B348" t="str">
            <v>Aguilera Medina Sandra Eliza</v>
          </cell>
          <cell r="C348">
            <v>2247.9416925599999</v>
          </cell>
        </row>
        <row r="349">
          <cell r="A349" t="str">
            <v>24080032</v>
          </cell>
          <cell r="B349" t="str">
            <v>Macias Ortegon Wendy Margari</v>
          </cell>
        </row>
        <row r="350">
          <cell r="A350" t="str">
            <v>24090036</v>
          </cell>
          <cell r="B350" t="str">
            <v>Paredes Aguilar Hilda Fanny</v>
          </cell>
          <cell r="C350">
            <v>2247.9416925599999</v>
          </cell>
        </row>
        <row r="351">
          <cell r="A351" t="str">
            <v>24020016</v>
          </cell>
          <cell r="B351" t="str">
            <v>Castellanos Dorantes Lourdes</v>
          </cell>
          <cell r="C351">
            <v>2821.6372907999998</v>
          </cell>
        </row>
        <row r="352">
          <cell r="A352" t="str">
            <v>24020019</v>
          </cell>
          <cell r="B352" t="str">
            <v>Yañez G. Canton Alicia Marga</v>
          </cell>
          <cell r="C352">
            <v>395.87622035999999</v>
          </cell>
        </row>
        <row r="353">
          <cell r="A353" t="str">
            <v>22110053</v>
          </cell>
          <cell r="B353" t="str">
            <v>Lopez Pech Claudia Isabel</v>
          </cell>
          <cell r="C353">
            <v>2847.3563244000002</v>
          </cell>
        </row>
        <row r="354">
          <cell r="A354" t="str">
            <v>22140059</v>
          </cell>
          <cell r="B354" t="str">
            <v>Sosa Casanova Teresa De Jesu</v>
          </cell>
          <cell r="C354">
            <v>2162.2115805600001</v>
          </cell>
        </row>
        <row r="355">
          <cell r="A355" t="str">
            <v>24030001</v>
          </cell>
          <cell r="B355" t="str">
            <v>Caamal Palma Yleana Beatriz</v>
          </cell>
          <cell r="C355">
            <v>3203.1362892000002</v>
          </cell>
        </row>
        <row r="356">
          <cell r="A356" t="str">
            <v>24030002</v>
          </cell>
          <cell r="B356" t="str">
            <v>Chan Herrera Alejandra</v>
          </cell>
          <cell r="C356">
            <v>3203.1362892000002</v>
          </cell>
        </row>
        <row r="357">
          <cell r="A357" t="str">
            <v>24080031</v>
          </cell>
          <cell r="B357" t="str">
            <v>Azcorra Calderon Merly Annel</v>
          </cell>
          <cell r="C357">
            <v>2847.3563244000002</v>
          </cell>
        </row>
        <row r="358">
          <cell r="A358" t="str">
            <v>21090037</v>
          </cell>
          <cell r="B358" t="str">
            <v>Lara Rodriguez Susana Virgin</v>
          </cell>
          <cell r="C358">
            <v>2162.2115805600001</v>
          </cell>
        </row>
        <row r="359">
          <cell r="A359" t="str">
            <v>24010012</v>
          </cell>
          <cell r="B359" t="str">
            <v>Mendez Acosta Alexandra</v>
          </cell>
          <cell r="C359">
            <v>2847.3563244000002</v>
          </cell>
        </row>
        <row r="360">
          <cell r="A360" t="str">
            <v>24030019</v>
          </cell>
          <cell r="B360" t="str">
            <v>Villamil Barrientos Rosa De</v>
          </cell>
          <cell r="C360">
            <v>2162.2115805600001</v>
          </cell>
        </row>
        <row r="361">
          <cell r="A361" t="str">
            <v>24040001</v>
          </cell>
          <cell r="B361" t="str">
            <v>Piste Duran Carina Lucely</v>
          </cell>
          <cell r="C361">
            <v>3203.1362892000002</v>
          </cell>
        </row>
        <row r="362">
          <cell r="A362" t="str">
            <v>21090058</v>
          </cell>
          <cell r="B362" t="str">
            <v>Boeta Novelo Lualdy Gabriela</v>
          </cell>
          <cell r="C362">
            <v>2162.2115805600001</v>
          </cell>
        </row>
        <row r="363">
          <cell r="A363" t="str">
            <v>24010013</v>
          </cell>
          <cell r="B363" t="str">
            <v>Mex Pech Maria</v>
          </cell>
          <cell r="C363">
            <v>2847.3563244000002</v>
          </cell>
        </row>
        <row r="364">
          <cell r="A364" t="str">
            <v>24060028</v>
          </cell>
          <cell r="B364" t="str">
            <v>Varguez Gomez Merzi Aurelia</v>
          </cell>
          <cell r="C364" t="e">
            <v>#N/A</v>
          </cell>
        </row>
        <row r="365">
          <cell r="A365" t="str">
            <v>46010020</v>
          </cell>
          <cell r="B365" t="str">
            <v>Orosa Soberanis Silvia Esthe</v>
          </cell>
          <cell r="C365">
            <v>2847.3563244000002</v>
          </cell>
        </row>
        <row r="366">
          <cell r="A366" t="str">
            <v>24040020</v>
          </cell>
          <cell r="B366" t="str">
            <v>Barahona Mena Silvia Jesus</v>
          </cell>
          <cell r="C366">
            <v>2847.3563244000002</v>
          </cell>
        </row>
        <row r="367">
          <cell r="A367" t="str">
            <v>24040023</v>
          </cell>
          <cell r="B367" t="str">
            <v>Martinez Trejo Claudia Dolor</v>
          </cell>
          <cell r="C367">
            <v>2847.3563244000002</v>
          </cell>
        </row>
        <row r="368">
          <cell r="A368" t="str">
            <v>24030020</v>
          </cell>
          <cell r="B368" t="str">
            <v>Balam Ramirez Heydi</v>
          </cell>
          <cell r="C368">
            <v>2847.3563244000002</v>
          </cell>
        </row>
        <row r="369">
          <cell r="A369" t="str">
            <v>24050026</v>
          </cell>
          <cell r="B369" t="str">
            <v>Chan Rosado Julia Elizabeth</v>
          </cell>
          <cell r="C369">
            <v>2162.2115805600001</v>
          </cell>
        </row>
        <row r="370">
          <cell r="A370" t="str">
            <v>24070029</v>
          </cell>
          <cell r="B370" t="str">
            <v>Peniche Juarez Delia</v>
          </cell>
          <cell r="C370">
            <v>2847.3563244000002</v>
          </cell>
        </row>
        <row r="371">
          <cell r="A371" t="str">
            <v>24080001</v>
          </cell>
          <cell r="B371" t="str">
            <v>Catzin Borraz Gloria Alicia</v>
          </cell>
          <cell r="C371">
            <v>2162.2115805600001</v>
          </cell>
        </row>
        <row r="372">
          <cell r="A372" t="str">
            <v>24080003</v>
          </cell>
          <cell r="B372" t="str">
            <v>Varguez Perez Sheila Del Car</v>
          </cell>
          <cell r="C372">
            <v>3203.1362892000002</v>
          </cell>
        </row>
        <row r="373">
          <cell r="A373" t="str">
            <v>24080004</v>
          </cell>
          <cell r="B373" t="str">
            <v>Uc Tovar Mahua Emily</v>
          </cell>
          <cell r="C373">
            <v>3203.0950727999998</v>
          </cell>
        </row>
        <row r="374">
          <cell r="A374" t="str">
            <v>24030018</v>
          </cell>
          <cell r="B374" t="str">
            <v>Mendez Zeel Nedy Patricia</v>
          </cell>
          <cell r="C374">
            <v>2847.3563244000002</v>
          </cell>
        </row>
        <row r="375">
          <cell r="A375" t="str">
            <v>24040025</v>
          </cell>
          <cell r="B375" t="str">
            <v>Osalde Chan Karina Ivette</v>
          </cell>
          <cell r="C375">
            <v>2162.2115805600001</v>
          </cell>
        </row>
        <row r="376">
          <cell r="A376" t="str">
            <v>24010010</v>
          </cell>
          <cell r="B376" t="str">
            <v>Guillermo Torregrosa Miriam</v>
          </cell>
          <cell r="C376">
            <v>3083.1141324</v>
          </cell>
        </row>
        <row r="377">
          <cell r="A377" t="str">
            <v>24010052</v>
          </cell>
          <cell r="B377" t="str">
            <v>Vargas Cruz Elizabeth Soleda</v>
          </cell>
          <cell r="C377">
            <v>3083.1141324</v>
          </cell>
        </row>
        <row r="378">
          <cell r="A378" t="str">
            <v>24100038</v>
          </cell>
          <cell r="B378" t="str">
            <v>Mancilla Villanueva Miriam E</v>
          </cell>
          <cell r="C378">
            <v>3083.1141324</v>
          </cell>
        </row>
        <row r="379">
          <cell r="A379" t="str">
            <v>24100040</v>
          </cell>
          <cell r="B379" t="str">
            <v>Tzel Hoil Liliana Graciela</v>
          </cell>
          <cell r="C379">
            <v>2507.5098717599999</v>
          </cell>
        </row>
        <row r="380">
          <cell r="A380" t="str">
            <v>24100042</v>
          </cell>
          <cell r="B380" t="str">
            <v>Canto Nuñez Josefina Del Ros</v>
          </cell>
          <cell r="C380">
            <v>3083.1553488</v>
          </cell>
        </row>
        <row r="381">
          <cell r="A381" t="str">
            <v>25110032</v>
          </cell>
          <cell r="B381" t="str">
            <v>Manzanero Euan Reyna Maria</v>
          </cell>
          <cell r="C381">
            <v>2997.3840203999998</v>
          </cell>
        </row>
        <row r="382">
          <cell r="A382" t="str">
            <v>24110042</v>
          </cell>
          <cell r="B382" t="str">
            <v>Canche Burgos Magaly</v>
          </cell>
          <cell r="C382">
            <v>3083.1141324</v>
          </cell>
        </row>
        <row r="383">
          <cell r="A383" t="str">
            <v>24010014</v>
          </cell>
          <cell r="B383" t="str">
            <v>Moo Pech Aquileo</v>
          </cell>
          <cell r="C383">
            <v>3083.1141324</v>
          </cell>
        </row>
        <row r="384">
          <cell r="A384" t="str">
            <v>24010050</v>
          </cell>
          <cell r="B384" t="str">
            <v>Coronado Pech Antonio</v>
          </cell>
          <cell r="C384">
            <v>2957.3051930400002</v>
          </cell>
        </row>
        <row r="385">
          <cell r="A385" t="str">
            <v>24120001</v>
          </cell>
          <cell r="B385" t="str">
            <v>Arjona - Nelly Guadalupe</v>
          </cell>
          <cell r="C385">
            <v>3083.1553488</v>
          </cell>
        </row>
        <row r="386">
          <cell r="A386" t="str">
            <v>24120002</v>
          </cell>
          <cell r="B386" t="str">
            <v>Burgos Rodriguez Lucely Del</v>
          </cell>
          <cell r="C386">
            <v>3233.1418284000001</v>
          </cell>
        </row>
        <row r="387">
          <cell r="A387" t="str">
            <v>24130045</v>
          </cell>
          <cell r="B387" t="str">
            <v>Cuevas Magaña Carlos Humbert</v>
          </cell>
          <cell r="C387">
            <v>2934.58671336</v>
          </cell>
        </row>
        <row r="388">
          <cell r="A388" t="str">
            <v>42010004</v>
          </cell>
          <cell r="B388" t="str">
            <v>Chan Pool Gregorio Anacleto</v>
          </cell>
          <cell r="C388">
            <v>2934.58671336</v>
          </cell>
        </row>
        <row r="389">
          <cell r="A389" t="str">
            <v>24090037</v>
          </cell>
          <cell r="B389" t="str">
            <v>Verde Briceño Landy Esperanz</v>
          </cell>
          <cell r="C389">
            <v>2847.3563244000002</v>
          </cell>
        </row>
        <row r="390">
          <cell r="A390" t="str">
            <v>46040006</v>
          </cell>
          <cell r="B390" t="str">
            <v>Barbosa Polanco Nelly Caroli</v>
          </cell>
          <cell r="C390">
            <v>2162.2115805600001</v>
          </cell>
        </row>
        <row r="391">
          <cell r="A391" t="str">
            <v>23010015</v>
          </cell>
          <cell r="B391" t="str">
            <v>Uc Campos Landy Gabriela</v>
          </cell>
          <cell r="C391">
            <v>2162.2115805600001</v>
          </cell>
        </row>
        <row r="392">
          <cell r="A392" t="str">
            <v>24040026</v>
          </cell>
          <cell r="B392" t="str">
            <v>Dominguez Magaña Teresita Me</v>
          </cell>
          <cell r="C392">
            <v>2847.3563244000002</v>
          </cell>
        </row>
        <row r="393">
          <cell r="A393" t="str">
            <v>24150002</v>
          </cell>
          <cell r="B393" t="str">
            <v>Gomez Vivas Maria Soledad</v>
          </cell>
          <cell r="C393">
            <v>3203.1362892000002</v>
          </cell>
        </row>
        <row r="394">
          <cell r="A394" t="str">
            <v>24150003</v>
          </cell>
          <cell r="B394" t="str">
            <v>Chi Gorocica Karla Marine</v>
          </cell>
          <cell r="C394">
            <v>3203.0950727999998</v>
          </cell>
        </row>
        <row r="395">
          <cell r="A395" t="str">
            <v>24150004</v>
          </cell>
          <cell r="B395" t="str">
            <v>Mex Huchim Fatima Del Socorr</v>
          </cell>
          <cell r="C395">
            <v>3203.0950727999998</v>
          </cell>
        </row>
        <row r="396">
          <cell r="A396" t="str">
            <v>22010002</v>
          </cell>
          <cell r="B396" t="str">
            <v>Dzib Chable Yazmin Del Carme</v>
          </cell>
          <cell r="C396">
            <v>2835.9970845600001</v>
          </cell>
        </row>
        <row r="397">
          <cell r="A397" t="str">
            <v>23010013</v>
          </cell>
          <cell r="B397" t="str">
            <v>Rosado Puerto Lilian Raquel</v>
          </cell>
          <cell r="C397">
            <v>2247.9416925599999</v>
          </cell>
        </row>
        <row r="398">
          <cell r="A398" t="str">
            <v>24010004</v>
          </cell>
          <cell r="B398" t="str">
            <v>Chan Barbosa Fanny Edith</v>
          </cell>
        </row>
        <row r="399">
          <cell r="A399" t="str">
            <v>24010049</v>
          </cell>
          <cell r="B399" t="str">
            <v>Navarro Osorio Bertha Merced</v>
          </cell>
        </row>
        <row r="400">
          <cell r="A400" t="str">
            <v>25010008</v>
          </cell>
          <cell r="B400" t="str">
            <v>Cuevas Caballero Miguel De A</v>
          </cell>
          <cell r="C400">
            <v>3984.4073244000001</v>
          </cell>
        </row>
        <row r="401">
          <cell r="A401" t="str">
            <v>21020005</v>
          </cell>
          <cell r="B401" t="str">
            <v>Martinez Bautista Ana Maria</v>
          </cell>
          <cell r="C401">
            <v>1170.2916459600001</v>
          </cell>
        </row>
        <row r="402">
          <cell r="A402" t="str">
            <v>25010023</v>
          </cell>
          <cell r="B402" t="str">
            <v>Tec Muñoz Susana Del Carmen</v>
          </cell>
          <cell r="C402">
            <v>2821.6372907999998</v>
          </cell>
        </row>
        <row r="403">
          <cell r="A403" t="str">
            <v>25020002</v>
          </cell>
          <cell r="B403" t="str">
            <v>Erosa Guemez Monica</v>
          </cell>
          <cell r="C403" t="e">
            <v>#N/A</v>
          </cell>
        </row>
        <row r="404">
          <cell r="A404" t="str">
            <v>25020003</v>
          </cell>
          <cell r="B404" t="str">
            <v>Zuñiga Guerrero Luz Cecilia</v>
          </cell>
          <cell r="C404" t="e">
            <v>#N/A</v>
          </cell>
        </row>
        <row r="405">
          <cell r="A405" t="str">
            <v>22130057</v>
          </cell>
          <cell r="B405" t="str">
            <v>Villamil Rodriguez Ana Rosa</v>
          </cell>
          <cell r="C405">
            <v>2162.2115805600001</v>
          </cell>
        </row>
        <row r="406">
          <cell r="A406" t="str">
            <v>25010043</v>
          </cell>
          <cell r="B406" t="str">
            <v>Villamil Sanchez Claudia Gab</v>
          </cell>
          <cell r="C406">
            <v>2847.3563244000002</v>
          </cell>
        </row>
        <row r="407">
          <cell r="A407" t="str">
            <v>25050002</v>
          </cell>
          <cell r="B407" t="str">
            <v>Aviles Preciat Arati Beatriz</v>
          </cell>
          <cell r="C407">
            <v>3203.0950727999998</v>
          </cell>
        </row>
        <row r="408">
          <cell r="A408" t="str">
            <v>25080001</v>
          </cell>
          <cell r="B408" t="str">
            <v>Aguilar Salazar Carina Yanet</v>
          </cell>
          <cell r="C408">
            <v>2847.3563244000002</v>
          </cell>
        </row>
        <row r="409">
          <cell r="A409" t="str">
            <v>25010004</v>
          </cell>
          <cell r="B409" t="str">
            <v>Avila Perez Yenny Patricia</v>
          </cell>
          <cell r="C409">
            <v>2847.3975408000001</v>
          </cell>
        </row>
        <row r="410">
          <cell r="A410" t="str">
            <v>25010011</v>
          </cell>
          <cell r="B410" t="str">
            <v>Lara Arias Karina Nicte-ha</v>
          </cell>
          <cell r="C410">
            <v>2847.3563244000002</v>
          </cell>
        </row>
        <row r="411">
          <cell r="A411" t="str">
            <v>25010045</v>
          </cell>
          <cell r="B411" t="str">
            <v>Caballero Bonilla Susana Ile</v>
          </cell>
          <cell r="C411">
            <v>2847.3975408000001</v>
          </cell>
        </row>
        <row r="412">
          <cell r="A412" t="str">
            <v>22010029</v>
          </cell>
          <cell r="B412" t="str">
            <v>Vallado Gual Patricia</v>
          </cell>
          <cell r="C412">
            <v>2162.2115805600001</v>
          </cell>
        </row>
        <row r="413">
          <cell r="A413" t="str">
            <v>24010009</v>
          </cell>
          <cell r="B413" t="str">
            <v>Ganzo Mateo Consuelo Del Car</v>
          </cell>
          <cell r="C413">
            <v>2847.3563244000002</v>
          </cell>
        </row>
        <row r="414">
          <cell r="A414" t="str">
            <v>25010006</v>
          </cell>
          <cell r="B414" t="str">
            <v>Balam Muñoz Genny Noemi</v>
          </cell>
          <cell r="C414">
            <v>2847.3975408000001</v>
          </cell>
        </row>
        <row r="415">
          <cell r="A415" t="str">
            <v>25010017</v>
          </cell>
          <cell r="B415" t="str">
            <v>Moreno Lizama Rubi Maria De</v>
          </cell>
          <cell r="C415">
            <v>2847.3563244000002</v>
          </cell>
        </row>
        <row r="416">
          <cell r="A416" t="str">
            <v>21040028</v>
          </cell>
          <cell r="B416" t="str">
            <v>Escalante Sosa Bertha Roxana</v>
          </cell>
          <cell r="C416">
            <v>2162.2115805600001</v>
          </cell>
        </row>
        <row r="417">
          <cell r="A417" t="str">
            <v>24040021</v>
          </cell>
          <cell r="B417" t="str">
            <v>Cervera Montaño Rosa Maria</v>
          </cell>
          <cell r="C417">
            <v>2162.2115805600001</v>
          </cell>
        </row>
        <row r="418">
          <cell r="A418" t="str">
            <v>25140036</v>
          </cell>
          <cell r="B418" t="str">
            <v>Herrera Pacheco Wendy  Eugen</v>
          </cell>
          <cell r="C418">
            <v>2847.3563244000002</v>
          </cell>
        </row>
        <row r="419">
          <cell r="A419" t="str">
            <v>21010014</v>
          </cell>
          <cell r="B419" t="str">
            <v>Lugo Gamboa Marisol</v>
          </cell>
          <cell r="C419">
            <v>2847.3563244000002</v>
          </cell>
        </row>
        <row r="420">
          <cell r="A420" t="str">
            <v>21030026</v>
          </cell>
          <cell r="B420" t="str">
            <v>Reyes Rivera Ruby Del C.</v>
          </cell>
          <cell r="C420">
            <v>2162.2115805600001</v>
          </cell>
        </row>
        <row r="421">
          <cell r="A421" t="str">
            <v>23110001</v>
          </cell>
          <cell r="B421" t="str">
            <v>Gongora Villegas Elda Beatri</v>
          </cell>
          <cell r="C421">
            <v>2162.2115805600001</v>
          </cell>
        </row>
        <row r="422">
          <cell r="A422" t="str">
            <v>24140002</v>
          </cell>
          <cell r="B422" t="str">
            <v>Navarrete Campos Jeniffer Gu</v>
          </cell>
          <cell r="C422" t="e">
            <v>#N/A</v>
          </cell>
        </row>
        <row r="423">
          <cell r="A423" t="str">
            <v>25090001</v>
          </cell>
          <cell r="B423" t="str">
            <v>Rodriguez España Maria Teres</v>
          </cell>
          <cell r="C423">
            <v>3203.0950727999998</v>
          </cell>
        </row>
        <row r="424">
          <cell r="A424" t="str">
            <v>22010023</v>
          </cell>
          <cell r="B424" t="str">
            <v>Sanchez - Maria Isabel</v>
          </cell>
          <cell r="C424">
            <v>2847.3563244000002</v>
          </cell>
        </row>
        <row r="425">
          <cell r="A425" t="str">
            <v>25010020</v>
          </cell>
          <cell r="B425" t="str">
            <v>Quintal Suarez Mirley Rosali</v>
          </cell>
          <cell r="C425">
            <v>2847.3563244000002</v>
          </cell>
        </row>
        <row r="426">
          <cell r="A426" t="str">
            <v>23120002</v>
          </cell>
          <cell r="B426" t="str">
            <v>Piña Gongora Ligia Beatriz</v>
          </cell>
          <cell r="C426">
            <v>3427.5348573599999</v>
          </cell>
        </row>
        <row r="427">
          <cell r="A427" t="str">
            <v>24100039</v>
          </cell>
          <cell r="B427" t="str">
            <v>Pacheco Camara Genny G.</v>
          </cell>
          <cell r="C427">
            <v>2997.3840203999998</v>
          </cell>
        </row>
        <row r="428">
          <cell r="A428" t="str">
            <v>25010022</v>
          </cell>
          <cell r="B428" t="str">
            <v>Rosado - Sandra Ruby</v>
          </cell>
          <cell r="C428">
            <v>2821.6372907999998</v>
          </cell>
        </row>
        <row r="429">
          <cell r="A429" t="str">
            <v>25110001</v>
          </cell>
          <cell r="B429" t="str">
            <v>Diaz - Ana Virginia</v>
          </cell>
          <cell r="C429">
            <v>3083.1553488</v>
          </cell>
        </row>
        <row r="430">
          <cell r="A430" t="str">
            <v>25120001</v>
          </cell>
          <cell r="B430" t="str">
            <v>Gonzalez Sanchez Maria Jesus</v>
          </cell>
          <cell r="C430">
            <v>3427.5348573599999</v>
          </cell>
        </row>
        <row r="431">
          <cell r="A431" t="str">
            <v>25120047</v>
          </cell>
          <cell r="B431" t="str">
            <v>Mendez Zeel Marciala Eugenia</v>
          </cell>
          <cell r="C431">
            <v>3083.1141324</v>
          </cell>
        </row>
        <row r="432">
          <cell r="A432" t="str">
            <v>25120033</v>
          </cell>
          <cell r="B432" t="str">
            <v>Baz Ojeda Lilia Maria</v>
          </cell>
          <cell r="C432">
            <v>3083.1141324</v>
          </cell>
        </row>
        <row r="433">
          <cell r="A433" t="str">
            <v>25010003</v>
          </cell>
          <cell r="B433" t="str">
            <v>Arjona - Rosa Maria Del Pila</v>
          </cell>
          <cell r="C433">
            <v>3083.1553488</v>
          </cell>
        </row>
        <row r="434">
          <cell r="A434" t="str">
            <v>25010014</v>
          </cell>
          <cell r="B434" t="str">
            <v>Medina Muñoz Victor Manuel</v>
          </cell>
          <cell r="C434">
            <v>3083.1141324</v>
          </cell>
        </row>
        <row r="435">
          <cell r="A435" t="str">
            <v>25010025</v>
          </cell>
          <cell r="B435" t="str">
            <v>Ziga - Pedro</v>
          </cell>
          <cell r="C435">
            <v>3083.1141324</v>
          </cell>
        </row>
        <row r="436">
          <cell r="A436" t="str">
            <v>25130001</v>
          </cell>
          <cell r="B436" t="str">
            <v>Ayala Pacheco Joaquin Abelar</v>
          </cell>
          <cell r="C436">
            <v>2758.83998376</v>
          </cell>
        </row>
        <row r="437">
          <cell r="A437" t="str">
            <v>25130002</v>
          </cell>
          <cell r="B437" t="str">
            <v>Pech Uitz Angel Roberto</v>
          </cell>
          <cell r="C437">
            <v>3083.1141324</v>
          </cell>
        </row>
        <row r="438">
          <cell r="A438" t="str">
            <v>25010024</v>
          </cell>
          <cell r="B438" t="str">
            <v>Vivas Lizama Celia Jorgelina</v>
          </cell>
          <cell r="C438">
            <v>2162.2115805600001</v>
          </cell>
        </row>
        <row r="439">
          <cell r="A439" t="str">
            <v>21010011</v>
          </cell>
          <cell r="B439" t="str">
            <v>Hu Chi Pedro</v>
          </cell>
          <cell r="C439">
            <v>2934.58671336</v>
          </cell>
        </row>
        <row r="440">
          <cell r="A440" t="str">
            <v>25010002</v>
          </cell>
          <cell r="B440" t="str">
            <v>Alemañy Cordero Erika Alejan</v>
          </cell>
          <cell r="C440">
            <v>2847.3563244000002</v>
          </cell>
        </row>
        <row r="441">
          <cell r="A441" t="str">
            <v>25010046</v>
          </cell>
          <cell r="B441" t="str">
            <v>Balam Herrera Gisela Del Car</v>
          </cell>
          <cell r="C441">
            <v>2847.3563244000002</v>
          </cell>
        </row>
        <row r="442">
          <cell r="A442" t="str">
            <v>25010015</v>
          </cell>
          <cell r="B442" t="str">
            <v>Mezo Novelo Claudia Mercedes</v>
          </cell>
          <cell r="C442">
            <v>2847.3563244000002</v>
          </cell>
        </row>
        <row r="443">
          <cell r="A443" t="str">
            <v>25140035</v>
          </cell>
          <cell r="B443" t="str">
            <v>Cobos Solis Wendy Karina</v>
          </cell>
          <cell r="C443">
            <v>2162.2115805600001</v>
          </cell>
        </row>
        <row r="444">
          <cell r="A444" t="str">
            <v>25160004</v>
          </cell>
          <cell r="B444" t="str">
            <v>Chan Chel Lucely Magaly</v>
          </cell>
          <cell r="C444">
            <v>2162.2775268</v>
          </cell>
        </row>
        <row r="445">
          <cell r="A445" t="str">
            <v>25170001</v>
          </cell>
          <cell r="B445" t="str">
            <v>Maza Poot Maria Lucina</v>
          </cell>
          <cell r="C445">
            <v>2847.3563244000002</v>
          </cell>
        </row>
        <row r="446">
          <cell r="A446" t="str">
            <v>25170002</v>
          </cell>
          <cell r="B446" t="str">
            <v>Caballero Ortiz Elsy Del Jes</v>
          </cell>
          <cell r="C446">
            <v>3203.0950727999998</v>
          </cell>
        </row>
        <row r="447">
          <cell r="A447" t="str">
            <v>25170003</v>
          </cell>
          <cell r="B447" t="str">
            <v>Ley Alonzo Nallely Del Carme</v>
          </cell>
          <cell r="C447">
            <v>3203.0950727999998</v>
          </cell>
        </row>
        <row r="448">
          <cell r="A448" t="str">
            <v>26010001</v>
          </cell>
          <cell r="B448" t="str">
            <v>Alejos Burgos Marco Antonio</v>
          </cell>
          <cell r="C448">
            <v>2897.2941146399999</v>
          </cell>
        </row>
        <row r="449">
          <cell r="A449" t="str">
            <v>26010003</v>
          </cell>
          <cell r="B449" t="str">
            <v>Castillo Alejos Monica Auror</v>
          </cell>
        </row>
        <row r="450">
          <cell r="A450" t="str">
            <v>26010011</v>
          </cell>
          <cell r="B450" t="str">
            <v>Pacheco Naal Wendy Alejandra</v>
          </cell>
          <cell r="C450">
            <v>2248.0076388000002</v>
          </cell>
        </row>
        <row r="451">
          <cell r="A451" t="str">
            <v>26010021</v>
          </cell>
          <cell r="B451" t="str">
            <v>Guerrero Santos Marco Antoni</v>
          </cell>
          <cell r="C451">
            <v>4638.1433925600004</v>
          </cell>
        </row>
        <row r="452">
          <cell r="A452" t="str">
            <v>26010005</v>
          </cell>
          <cell r="B452" t="str">
            <v>Chan Balam Selmi</v>
          </cell>
          <cell r="C452">
            <v>3083.1141324</v>
          </cell>
        </row>
        <row r="453">
          <cell r="A453" t="str">
            <v>26020001</v>
          </cell>
          <cell r="B453" t="str">
            <v>Chan Peralta Mary Isabel</v>
          </cell>
          <cell r="C453">
            <v>3233.1418284000001</v>
          </cell>
        </row>
        <row r="454">
          <cell r="A454" t="str">
            <v>26020003</v>
          </cell>
          <cell r="B454" t="str">
            <v>Delgado - Nely Beatriz</v>
          </cell>
          <cell r="C454" t="e">
            <v>#N/A</v>
          </cell>
        </row>
        <row r="455">
          <cell r="A455" t="str">
            <v>26010002</v>
          </cell>
          <cell r="B455" t="str">
            <v>Carrillo Avila Ileana Asunci</v>
          </cell>
          <cell r="C455">
            <v>2847.3563244000002</v>
          </cell>
        </row>
        <row r="456">
          <cell r="A456" t="str">
            <v>26010004</v>
          </cell>
          <cell r="B456" t="str">
            <v>Castillo Samos Raquel Elizab</v>
          </cell>
          <cell r="C456">
            <v>2847.3563244000002</v>
          </cell>
        </row>
        <row r="457">
          <cell r="A457" t="str">
            <v>26010010</v>
          </cell>
          <cell r="B457" t="str">
            <v>Lopez Mejia Erika Roxana</v>
          </cell>
          <cell r="C457">
            <v>2162.2115805600001</v>
          </cell>
        </row>
        <row r="458">
          <cell r="A458" t="str">
            <v>26050003</v>
          </cell>
          <cell r="B458" t="str">
            <v>Escalante Cortes Grissel Del</v>
          </cell>
          <cell r="C458">
            <v>3203.0950727999998</v>
          </cell>
        </row>
        <row r="459">
          <cell r="A459" t="str">
            <v>26010006</v>
          </cell>
          <cell r="B459" t="str">
            <v>Chan Cob Rocio Evelin</v>
          </cell>
          <cell r="C459">
            <v>2162.2115805600001</v>
          </cell>
        </row>
        <row r="460">
          <cell r="A460" t="str">
            <v>26010018</v>
          </cell>
          <cell r="B460" t="str">
            <v>Cardeña Gonzalez Daneira Roc</v>
          </cell>
          <cell r="C460">
            <v>2847.3563244000002</v>
          </cell>
        </row>
        <row r="461">
          <cell r="A461" t="str">
            <v>26070004</v>
          </cell>
          <cell r="B461" t="str">
            <v>Pacheco Sansores Maria De La</v>
          </cell>
          <cell r="C461">
            <v>3203.0950727999998</v>
          </cell>
        </row>
        <row r="462">
          <cell r="A462" t="str">
            <v>26010014</v>
          </cell>
          <cell r="B462" t="str">
            <v>Rosado Pacheco Celina Del So</v>
          </cell>
          <cell r="C462">
            <v>2162.2115805600001</v>
          </cell>
        </row>
        <row r="463">
          <cell r="A463" t="str">
            <v>26050001</v>
          </cell>
          <cell r="B463" t="str">
            <v>Almeida Peralta Rita Irene</v>
          </cell>
          <cell r="C463">
            <v>2162.2775268</v>
          </cell>
        </row>
        <row r="464">
          <cell r="A464" t="str">
            <v>26070003</v>
          </cell>
          <cell r="B464" t="str">
            <v>Carrillo Landa Yessica Vanes</v>
          </cell>
          <cell r="C464">
            <v>3203.0950727999998</v>
          </cell>
        </row>
        <row r="465">
          <cell r="A465" t="str">
            <v>26080001</v>
          </cell>
          <cell r="B465" t="str">
            <v>Alejos Guerrero Perla Americ</v>
          </cell>
          <cell r="C465">
            <v>2847.3975408000001</v>
          </cell>
        </row>
        <row r="466">
          <cell r="A466" t="str">
            <v>26080002</v>
          </cell>
          <cell r="B466" t="str">
            <v>Be Canul Liliana Esther</v>
          </cell>
          <cell r="C466" t="e">
            <v>#N/A</v>
          </cell>
        </row>
        <row r="467">
          <cell r="A467" t="str">
            <v>26080003</v>
          </cell>
          <cell r="B467" t="str">
            <v>Ocampo Salazar Aida Beatriz</v>
          </cell>
          <cell r="C467" t="e">
            <v>#N/A</v>
          </cell>
        </row>
        <row r="468">
          <cell r="A468" t="str">
            <v>26010016</v>
          </cell>
          <cell r="B468" t="str">
            <v>Uc Cervera Nelsi Guadalupe</v>
          </cell>
          <cell r="C468">
            <v>2162.2115805600001</v>
          </cell>
        </row>
        <row r="469">
          <cell r="A469" t="str">
            <v>26090001</v>
          </cell>
          <cell r="B469" t="str">
            <v>Magaña Peralta Lidia Soledad</v>
          </cell>
          <cell r="C469">
            <v>2847.3563244000002</v>
          </cell>
        </row>
        <row r="470">
          <cell r="A470" t="str">
            <v>26090003</v>
          </cell>
          <cell r="B470" t="str">
            <v>Rodriguez Ramirez Mirley Are</v>
          </cell>
          <cell r="C470">
            <v>3203.1362892000002</v>
          </cell>
        </row>
        <row r="471">
          <cell r="A471" t="str">
            <v>26010019</v>
          </cell>
          <cell r="B471" t="str">
            <v>Tzeek Tzuc Esther Eunice</v>
          </cell>
          <cell r="C471">
            <v>2162.2115805600001</v>
          </cell>
        </row>
        <row r="472">
          <cell r="A472" t="str">
            <v>26100001</v>
          </cell>
          <cell r="B472" t="str">
            <v>Tun Tzakum Tatun O.neal</v>
          </cell>
          <cell r="C472">
            <v>3203.1362892000002</v>
          </cell>
        </row>
        <row r="473">
          <cell r="A473" t="str">
            <v>26100002</v>
          </cell>
          <cell r="B473" t="str">
            <v>Sosa Cervantes Claudia Azuce</v>
          </cell>
          <cell r="C473">
            <v>3203.0950727999998</v>
          </cell>
        </row>
        <row r="474">
          <cell r="A474" t="str">
            <v>26010008</v>
          </cell>
          <cell r="B474" t="str">
            <v>Gongora Vela William Antonio</v>
          </cell>
          <cell r="C474">
            <v>2934.58671336</v>
          </cell>
        </row>
        <row r="475">
          <cell r="A475" t="str">
            <v>26010013</v>
          </cell>
          <cell r="B475" t="str">
            <v>Puc Keb Julio Martin</v>
          </cell>
          <cell r="C475">
            <v>2934.58671336</v>
          </cell>
        </row>
        <row r="476">
          <cell r="A476" t="str">
            <v>26010009</v>
          </cell>
          <cell r="B476" t="str">
            <v>Guillen Uc Argelia Guadalupe</v>
          </cell>
          <cell r="C476">
            <v>3083.1141324</v>
          </cell>
        </row>
        <row r="477">
          <cell r="A477" t="str">
            <v>26010017</v>
          </cell>
          <cell r="B477" t="str">
            <v>Zapata Sosa Rosa Marleny</v>
          </cell>
          <cell r="C477">
            <v>3083.1141324</v>
          </cell>
        </row>
        <row r="478">
          <cell r="A478" t="str">
            <v>26120001</v>
          </cell>
          <cell r="B478" t="str">
            <v>Ake May Mayra Alejandra</v>
          </cell>
          <cell r="C478">
            <v>3427.5348573599999</v>
          </cell>
        </row>
        <row r="479">
          <cell r="A479" t="str">
            <v>26120002</v>
          </cell>
          <cell r="B479" t="str">
            <v>May Rejon Adela Adriana</v>
          </cell>
          <cell r="C479">
            <v>3427.5183708</v>
          </cell>
        </row>
        <row r="480">
          <cell r="A480" t="str">
            <v>26010012</v>
          </cell>
          <cell r="B480" t="str">
            <v>Peralta Torres Sandra Adelai</v>
          </cell>
          <cell r="C480">
            <v>2821.6372907999998</v>
          </cell>
        </row>
        <row r="481">
          <cell r="A481" t="str">
            <v>27010023</v>
          </cell>
          <cell r="B481" t="str">
            <v>Trejo Gomez Maria Eugenia</v>
          </cell>
        </row>
        <row r="482">
          <cell r="A482" t="str">
            <v>27010027</v>
          </cell>
          <cell r="B482" t="str">
            <v>Martinez Colli Jose Luis</v>
          </cell>
          <cell r="C482" t="e">
            <v>#N/A</v>
          </cell>
        </row>
        <row r="483">
          <cell r="A483" t="str">
            <v>27010029</v>
          </cell>
          <cell r="B483" t="str">
            <v>Aguilar Alvarez Rossy Paloma</v>
          </cell>
          <cell r="C483">
            <v>2890.2213803999998</v>
          </cell>
        </row>
        <row r="484">
          <cell r="A484" t="str">
            <v>27010030</v>
          </cell>
          <cell r="B484" t="str">
            <v>Mena Martin Maria Jose</v>
          </cell>
          <cell r="C484">
            <v>2835.9970845600001</v>
          </cell>
        </row>
        <row r="485">
          <cell r="A485" t="str">
            <v>27010031</v>
          </cell>
          <cell r="B485" t="str">
            <v>Canul Tamay Humberto</v>
          </cell>
          <cell r="C485">
            <v>3961.90317</v>
          </cell>
        </row>
        <row r="486">
          <cell r="A486" t="str">
            <v>27010007</v>
          </cell>
          <cell r="B486" t="str">
            <v>Correa Pacheco Silvia Esther</v>
          </cell>
          <cell r="C486">
            <v>2847.3563244000002</v>
          </cell>
        </row>
        <row r="487">
          <cell r="A487" t="str">
            <v>27010009</v>
          </cell>
          <cell r="B487" t="str">
            <v>Loria Heredia Seydi Guadalup</v>
          </cell>
          <cell r="C487" t="e">
            <v>#N/A</v>
          </cell>
        </row>
        <row r="488">
          <cell r="A488" t="str">
            <v>27030002</v>
          </cell>
          <cell r="B488" t="str">
            <v>Hidalgo Barrero Helena Aleja</v>
          </cell>
          <cell r="C488">
            <v>3203.1362892000002</v>
          </cell>
        </row>
        <row r="489">
          <cell r="A489" t="str">
            <v>27030003</v>
          </cell>
          <cell r="B489" t="str">
            <v>Uc Gamboa Mercy Alejandra</v>
          </cell>
          <cell r="C489">
            <v>3203.1362892000002</v>
          </cell>
        </row>
        <row r="490">
          <cell r="A490" t="str">
            <v>27010003</v>
          </cell>
          <cell r="B490" t="str">
            <v>Antonio Joaquin Marcela</v>
          </cell>
          <cell r="C490">
            <v>2162.2115805600001</v>
          </cell>
        </row>
        <row r="491">
          <cell r="A491" t="str">
            <v>27010008</v>
          </cell>
          <cell r="B491" t="str">
            <v>Jimenez Puga Teresa De Jesus</v>
          </cell>
          <cell r="C491">
            <v>2847.3563244000002</v>
          </cell>
        </row>
        <row r="492">
          <cell r="A492" t="str">
            <v>27010001</v>
          </cell>
          <cell r="B492" t="str">
            <v>Aguilar Caamal Maria Teresa</v>
          </cell>
          <cell r="C492">
            <v>2162.2775268</v>
          </cell>
        </row>
        <row r="493">
          <cell r="A493" t="str">
            <v>27010005</v>
          </cell>
          <cell r="B493" t="str">
            <v>Cen Diaz Juana Bautista</v>
          </cell>
          <cell r="C493">
            <v>3083.1141324</v>
          </cell>
        </row>
        <row r="494">
          <cell r="A494" t="str">
            <v>27010021</v>
          </cell>
          <cell r="B494" t="str">
            <v>Us Cob Gloria Noemi</v>
          </cell>
          <cell r="C494">
            <v>3083.1141324</v>
          </cell>
        </row>
        <row r="495">
          <cell r="A495" t="str">
            <v>27060021</v>
          </cell>
          <cell r="B495" t="str">
            <v>Amado Rincon Zoila</v>
          </cell>
          <cell r="C495">
            <v>2997.3840203999998</v>
          </cell>
        </row>
        <row r="496">
          <cell r="A496" t="str">
            <v>27010020</v>
          </cell>
          <cell r="B496" t="str">
            <v>Yupit - Jose Honorio</v>
          </cell>
          <cell r="C496">
            <v>3083.1141324</v>
          </cell>
        </row>
        <row r="497">
          <cell r="A497" t="str">
            <v>27070002</v>
          </cell>
          <cell r="B497" t="str">
            <v>Palomo Salazar Arminda Guill</v>
          </cell>
          <cell r="C497">
            <v>3083.1141324</v>
          </cell>
        </row>
        <row r="498">
          <cell r="A498" t="str">
            <v>27070003</v>
          </cell>
          <cell r="B498" t="str">
            <v>Cetina Loeza Jose Antonio</v>
          </cell>
          <cell r="C498">
            <v>3097.4739261599998</v>
          </cell>
        </row>
        <row r="499">
          <cell r="A499" t="str">
            <v>27010019</v>
          </cell>
          <cell r="B499" t="str">
            <v>Ventura Velasco Ivette Maric</v>
          </cell>
          <cell r="C499">
            <v>2162.2115805600001</v>
          </cell>
        </row>
        <row r="500">
          <cell r="A500" t="str">
            <v>27010002</v>
          </cell>
          <cell r="B500" t="str">
            <v>Alamilla Valdez Elvia Aurora</v>
          </cell>
          <cell r="C500">
            <v>2847.3563244000002</v>
          </cell>
        </row>
        <row r="501">
          <cell r="A501" t="str">
            <v>27090002</v>
          </cell>
          <cell r="B501" t="str">
            <v>Dzib Perez Aida Angelina</v>
          </cell>
          <cell r="C501">
            <v>2847.3563244000002</v>
          </cell>
        </row>
        <row r="502">
          <cell r="A502" t="str">
            <v>27090003</v>
          </cell>
          <cell r="B502" t="str">
            <v>Arceo Carvajal Yleana Candel</v>
          </cell>
          <cell r="C502">
            <v>3203.1362892000002</v>
          </cell>
        </row>
        <row r="503">
          <cell r="A503" t="str">
            <v>27090004</v>
          </cell>
          <cell r="B503" t="str">
            <v>Martinez Gonzalez Carolina</v>
          </cell>
          <cell r="C503">
            <v>2162.2775268</v>
          </cell>
        </row>
        <row r="504">
          <cell r="A504" t="str">
            <v>27090005</v>
          </cell>
          <cell r="B504" t="str">
            <v>Lizama Jimenez Esther Arivel</v>
          </cell>
          <cell r="C504" t="e">
            <v>#N/A</v>
          </cell>
        </row>
        <row r="505">
          <cell r="A505" t="str">
            <v>27010004</v>
          </cell>
          <cell r="B505" t="str">
            <v>Baeza Silva Teresita Anilu</v>
          </cell>
          <cell r="C505">
            <v>2847.3563244000002</v>
          </cell>
        </row>
        <row r="506">
          <cell r="A506" t="str">
            <v>27010012</v>
          </cell>
          <cell r="B506" t="str">
            <v>Miranda Monforte Lucia Josef</v>
          </cell>
          <cell r="C506">
            <v>2162.2115805600001</v>
          </cell>
        </row>
        <row r="507">
          <cell r="A507" t="str">
            <v>27110002</v>
          </cell>
          <cell r="B507" t="str">
            <v>Alvarez Aguilar Cindy Jazmin</v>
          </cell>
          <cell r="C507">
            <v>3035.9625707999999</v>
          </cell>
        </row>
        <row r="508">
          <cell r="A508" t="str">
            <v>27010006</v>
          </cell>
          <cell r="B508" t="str">
            <v>Chuc Pech Raymundo</v>
          </cell>
          <cell r="C508">
            <v>2934.58671336</v>
          </cell>
        </row>
        <row r="509">
          <cell r="A509" t="str">
            <v>27010011</v>
          </cell>
          <cell r="B509" t="str">
            <v>Mendoza Gomez Jose Santos</v>
          </cell>
          <cell r="C509">
            <v>2934.58671336</v>
          </cell>
        </row>
        <row r="510">
          <cell r="A510" t="str">
            <v>27130001</v>
          </cell>
          <cell r="B510" t="str">
            <v>Rodriguez Pech Shirley Arace</v>
          </cell>
          <cell r="C510" t="e">
            <v>#N/A</v>
          </cell>
        </row>
        <row r="511">
          <cell r="A511" t="str">
            <v>27130002</v>
          </cell>
          <cell r="B511" t="str">
            <v>Uch Tun Hermelinda</v>
          </cell>
          <cell r="C511">
            <v>3203.0950727999998</v>
          </cell>
        </row>
        <row r="512">
          <cell r="A512" t="str">
            <v>29010001</v>
          </cell>
          <cell r="B512" t="str">
            <v>Cabrera Montero Maria Antoni</v>
          </cell>
          <cell r="C512">
            <v>3083.1141324</v>
          </cell>
        </row>
        <row r="513">
          <cell r="A513" t="str">
            <v>29010005</v>
          </cell>
          <cell r="B513" t="str">
            <v>Garcia Arceo Wilberth</v>
          </cell>
          <cell r="C513" t="e">
            <v>#N/A</v>
          </cell>
        </row>
        <row r="514">
          <cell r="A514" t="str">
            <v>29010007</v>
          </cell>
          <cell r="B514" t="str">
            <v>Loria Ortiz Juan Pablo</v>
          </cell>
          <cell r="C514">
            <v>1001.259892248</v>
          </cell>
        </row>
        <row r="515">
          <cell r="A515" t="str">
            <v>29010008</v>
          </cell>
          <cell r="B515" t="str">
            <v>Palomo Couoh Reyna Maricela</v>
          </cell>
          <cell r="C515">
            <v>3083.1141324</v>
          </cell>
        </row>
        <row r="516">
          <cell r="A516" t="str">
            <v>29010009</v>
          </cell>
          <cell r="B516" t="str">
            <v>Pech Padilla Maria Reynalda</v>
          </cell>
          <cell r="C516">
            <v>3083.1141324</v>
          </cell>
        </row>
        <row r="517">
          <cell r="A517" t="str">
            <v>29010013</v>
          </cell>
          <cell r="B517" t="str">
            <v>Herrera Romero Felix</v>
          </cell>
        </row>
        <row r="518">
          <cell r="A518" t="str">
            <v>29020002</v>
          </cell>
          <cell r="B518" t="str">
            <v>Cruz Vargas Mariel</v>
          </cell>
          <cell r="C518" t="e">
            <v>#N/A</v>
          </cell>
        </row>
        <row r="519">
          <cell r="A519" t="str">
            <v>29020013</v>
          </cell>
          <cell r="B519" t="str">
            <v>Espadas Lara Blanca Elvira</v>
          </cell>
          <cell r="C519">
            <v>3083.1141324</v>
          </cell>
        </row>
        <row r="520">
          <cell r="A520" t="str">
            <v>29020014</v>
          </cell>
          <cell r="B520" t="str">
            <v>Estrada Lizama Patricia</v>
          </cell>
          <cell r="C520">
            <v>2728.8344445600001</v>
          </cell>
        </row>
        <row r="521">
          <cell r="A521" t="str">
            <v>29020015</v>
          </cell>
          <cell r="B521" t="str">
            <v>Martinez Sanchez Jose L.</v>
          </cell>
          <cell r="C521">
            <v>3083.1141324</v>
          </cell>
        </row>
        <row r="522">
          <cell r="A522" t="str">
            <v>29030018</v>
          </cell>
          <cell r="B522" t="str">
            <v>Castro Castellanos Maria Del</v>
          </cell>
          <cell r="C522">
            <v>3158.77095624</v>
          </cell>
        </row>
        <row r="523">
          <cell r="A523" t="str">
            <v>30020018</v>
          </cell>
          <cell r="B523" t="str">
            <v>Perez Arevalo Elizabeth</v>
          </cell>
          <cell r="C523">
            <v>3311.7992061599998</v>
          </cell>
        </row>
        <row r="524">
          <cell r="A524" t="str">
            <v>29040018</v>
          </cell>
          <cell r="B524" t="str">
            <v>Bacab Lopez Neyla Patricia</v>
          </cell>
          <cell r="C524">
            <v>2907.3674028</v>
          </cell>
        </row>
        <row r="525">
          <cell r="A525" t="str">
            <v>29040019</v>
          </cell>
          <cell r="B525" t="str">
            <v>Echeverria Mendez Dianela De</v>
          </cell>
          <cell r="C525">
            <v>2907.3674028</v>
          </cell>
        </row>
        <row r="526">
          <cell r="A526" t="str">
            <v>29040020</v>
          </cell>
          <cell r="B526" t="str">
            <v>Gonzalez Canto Noemi</v>
          </cell>
          <cell r="C526">
            <v>2795.9182572</v>
          </cell>
        </row>
        <row r="527">
          <cell r="A527" t="str">
            <v>29040021</v>
          </cell>
          <cell r="B527" t="str">
            <v>Negron Canche Maria Concepci</v>
          </cell>
          <cell r="C527">
            <v>2907.3674028</v>
          </cell>
        </row>
        <row r="528">
          <cell r="A528" t="str">
            <v>29040022</v>
          </cell>
          <cell r="B528" t="str">
            <v>Novelo Gongora Laura</v>
          </cell>
          <cell r="C528">
            <v>2795.9182572</v>
          </cell>
        </row>
        <row r="529">
          <cell r="A529" t="str">
            <v>29040023</v>
          </cell>
          <cell r="B529" t="str">
            <v>Pacheco Medina Lizbeth</v>
          </cell>
          <cell r="C529">
            <v>2907.3674028</v>
          </cell>
        </row>
        <row r="530">
          <cell r="A530" t="str">
            <v>29040024</v>
          </cell>
          <cell r="B530" t="str">
            <v>Pinelo Puga Nery G.</v>
          </cell>
          <cell r="C530">
            <v>1120.4033154000001</v>
          </cell>
        </row>
        <row r="531">
          <cell r="A531" t="str">
            <v>29040025</v>
          </cell>
          <cell r="B531" t="str">
            <v>Puerto Dominguez Gladys Beat</v>
          </cell>
          <cell r="C531">
            <v>2795.9182572</v>
          </cell>
        </row>
        <row r="532">
          <cell r="A532" t="str">
            <v>29040026</v>
          </cell>
          <cell r="B532" t="str">
            <v>Ramirez Solis Marisol</v>
          </cell>
          <cell r="C532">
            <v>2907.3674028</v>
          </cell>
        </row>
        <row r="533">
          <cell r="A533" t="str">
            <v>29040027</v>
          </cell>
          <cell r="B533" t="str">
            <v>Reyes Berzunza Fanny Beatriz</v>
          </cell>
          <cell r="C533">
            <v>2907.3674028</v>
          </cell>
        </row>
        <row r="534">
          <cell r="A534" t="str">
            <v>29040028</v>
          </cell>
          <cell r="B534" t="str">
            <v>Rosado Caamal Mary Tammy</v>
          </cell>
          <cell r="C534">
            <v>3158.9852815200002</v>
          </cell>
        </row>
        <row r="535">
          <cell r="A535" t="str">
            <v>29050028</v>
          </cell>
          <cell r="B535" t="str">
            <v>Baeza Uc Sandra G.</v>
          </cell>
          <cell r="C535">
            <v>2934.58671336</v>
          </cell>
        </row>
        <row r="536">
          <cell r="A536" t="str">
            <v>29050029</v>
          </cell>
          <cell r="B536" t="str">
            <v>Nieves Chable Lidia</v>
          </cell>
          <cell r="C536">
            <v>1939.31328936</v>
          </cell>
        </row>
        <row r="537">
          <cell r="A537" t="str">
            <v>29050031</v>
          </cell>
          <cell r="B537" t="str">
            <v>Yam Martinez Landy Del C.</v>
          </cell>
          <cell r="C537">
            <v>2934.58671336</v>
          </cell>
        </row>
        <row r="538">
          <cell r="A538" t="str">
            <v>30040029</v>
          </cell>
          <cell r="B538" t="str">
            <v>Cachon Puc Gabriel Jesus</v>
          </cell>
          <cell r="C538">
            <v>2907.3674028</v>
          </cell>
        </row>
        <row r="539">
          <cell r="A539" t="str">
            <v>29010003</v>
          </cell>
          <cell r="B539" t="str">
            <v>Dzul Chuil Adrian Eleazar</v>
          </cell>
          <cell r="C539">
            <v>3083.1141324</v>
          </cell>
        </row>
        <row r="540">
          <cell r="A540" t="str">
            <v>29070034</v>
          </cell>
          <cell r="B540" t="str">
            <v>Borges Ceballos David Atocha</v>
          </cell>
          <cell r="C540">
            <v>2934.58671336</v>
          </cell>
        </row>
        <row r="541">
          <cell r="A541" t="str">
            <v>29070035</v>
          </cell>
          <cell r="B541" t="str">
            <v>Magaña Pino Ernesto</v>
          </cell>
          <cell r="C541">
            <v>2934.58671336</v>
          </cell>
        </row>
        <row r="542">
          <cell r="A542" t="str">
            <v>29070036</v>
          </cell>
          <cell r="B542" t="str">
            <v>Mena Zapata Francisco Javier</v>
          </cell>
          <cell r="C542">
            <v>1683.6526313520001</v>
          </cell>
        </row>
        <row r="543">
          <cell r="A543" t="str">
            <v>29070037</v>
          </cell>
          <cell r="B543" t="str">
            <v>Rochel Lizarraga Erick</v>
          </cell>
          <cell r="C543">
            <v>3083.1141324</v>
          </cell>
        </row>
        <row r="544">
          <cell r="A544" t="str">
            <v>29070038</v>
          </cell>
          <cell r="B544" t="str">
            <v>Villanueva Pacheco Pablo</v>
          </cell>
          <cell r="C544">
            <v>3083.1141324</v>
          </cell>
        </row>
        <row r="545">
          <cell r="A545" t="str">
            <v>29080039</v>
          </cell>
          <cell r="B545" t="str">
            <v>Buenfil Santos Justina</v>
          </cell>
          <cell r="C545">
            <v>2762.8517133599998</v>
          </cell>
        </row>
        <row r="546">
          <cell r="A546" t="str">
            <v>29080040</v>
          </cell>
          <cell r="B546" t="str">
            <v>Ojeda Patron Ernesto Edmundo</v>
          </cell>
          <cell r="C546">
            <v>2795.9182572</v>
          </cell>
        </row>
        <row r="547">
          <cell r="A547" t="str">
            <v>29080041</v>
          </cell>
          <cell r="B547" t="str">
            <v>Perez Burgos Hugo Ovidio</v>
          </cell>
          <cell r="C547">
            <v>2934.58671336</v>
          </cell>
        </row>
        <row r="548">
          <cell r="A548" t="str">
            <v>29080042</v>
          </cell>
          <cell r="B548" t="str">
            <v>Soberanis Sosa Octavio Abela</v>
          </cell>
          <cell r="C548">
            <v>2934.58671336</v>
          </cell>
        </row>
        <row r="549">
          <cell r="A549" t="str">
            <v>29090001</v>
          </cell>
          <cell r="B549" t="str">
            <v>Medina Novelo Juan Manuel</v>
          </cell>
          <cell r="C549">
            <v>3277.5071613599998</v>
          </cell>
        </row>
        <row r="550">
          <cell r="A550" t="str">
            <v>29090043</v>
          </cell>
          <cell r="B550" t="str">
            <v>Cardenas Borges Graciana</v>
          </cell>
          <cell r="C550">
            <v>2795.9182572</v>
          </cell>
        </row>
        <row r="551">
          <cell r="A551" t="str">
            <v>29100044</v>
          </cell>
          <cell r="B551" t="str">
            <v>Canul Matu Maria Elide</v>
          </cell>
          <cell r="C551">
            <v>3083.1141324</v>
          </cell>
        </row>
        <row r="552">
          <cell r="A552" t="str">
            <v>29100045</v>
          </cell>
          <cell r="B552" t="str">
            <v>Gamboa Bojorquez Wilberth A.</v>
          </cell>
          <cell r="C552">
            <v>3083.1141324</v>
          </cell>
        </row>
        <row r="553">
          <cell r="A553" t="str">
            <v>29100046</v>
          </cell>
          <cell r="B553" t="str">
            <v>Hernandez Arjona Guadalupe</v>
          </cell>
          <cell r="C553">
            <v>2795.9182572</v>
          </cell>
        </row>
        <row r="554">
          <cell r="A554" t="str">
            <v>29100047</v>
          </cell>
          <cell r="B554" t="str">
            <v>Sanchez Alonzo Mirna Del Ros</v>
          </cell>
          <cell r="C554">
            <v>3083.1141324</v>
          </cell>
        </row>
        <row r="555">
          <cell r="A555" t="str">
            <v>29110048</v>
          </cell>
          <cell r="B555" t="str">
            <v>Chi Che Rosa C.</v>
          </cell>
          <cell r="C555">
            <v>2795.9182572</v>
          </cell>
        </row>
        <row r="556">
          <cell r="A556" t="str">
            <v>29110049</v>
          </cell>
          <cell r="B556" t="str">
            <v>Zuñiga Ayala Antonia Margari</v>
          </cell>
          <cell r="C556">
            <v>3083.1141324</v>
          </cell>
        </row>
        <row r="557">
          <cell r="A557" t="str">
            <v>29130050</v>
          </cell>
          <cell r="B557" t="str">
            <v>Barrera Canto Azael</v>
          </cell>
          <cell r="C557">
            <v>2907.3674028</v>
          </cell>
        </row>
        <row r="558">
          <cell r="A558" t="str">
            <v>29130051</v>
          </cell>
          <cell r="B558" t="str">
            <v>Rodriguez Magaña Jose Leonar</v>
          </cell>
          <cell r="C558">
            <v>2907.3674028</v>
          </cell>
        </row>
        <row r="559">
          <cell r="A559" t="str">
            <v>29130052</v>
          </cell>
          <cell r="B559" t="str">
            <v>Rosado Torres Azalia Del R.</v>
          </cell>
          <cell r="C559">
            <v>2907.3674028</v>
          </cell>
        </row>
        <row r="560">
          <cell r="A560" t="str">
            <v>29140053</v>
          </cell>
          <cell r="B560" t="str">
            <v>Castillo Benitez Jorge Ramon</v>
          </cell>
          <cell r="C560">
            <v>3083.1141324</v>
          </cell>
        </row>
        <row r="561">
          <cell r="A561" t="str">
            <v>29140054</v>
          </cell>
          <cell r="B561" t="str">
            <v>Rodriguez Martin Maria Teodo</v>
          </cell>
          <cell r="C561">
            <v>3083.1141324</v>
          </cell>
        </row>
        <row r="562">
          <cell r="A562" t="str">
            <v>29150001</v>
          </cell>
          <cell r="B562" t="str">
            <v>Gongora Perez Rudy Martin</v>
          </cell>
          <cell r="C562">
            <v>3233.1418284000001</v>
          </cell>
        </row>
        <row r="563">
          <cell r="A563" t="str">
            <v>29150002</v>
          </cell>
          <cell r="B563" t="str">
            <v>Pech Uitz Eddie Benjamin</v>
          </cell>
          <cell r="C563">
            <v>3233.1830448000001</v>
          </cell>
        </row>
        <row r="564">
          <cell r="A564" t="str">
            <v>29150056</v>
          </cell>
          <cell r="B564" t="str">
            <v>Flota Saenz Eduardo Alfonso</v>
          </cell>
          <cell r="C564">
            <v>2162.2115805600001</v>
          </cell>
        </row>
        <row r="565">
          <cell r="A565" t="str">
            <v>29150057</v>
          </cell>
          <cell r="B565" t="str">
            <v>Hernandez Castro Jose Franci</v>
          </cell>
          <cell r="C565">
            <v>3083.1141324</v>
          </cell>
        </row>
        <row r="566">
          <cell r="A566" t="str">
            <v>29150058</v>
          </cell>
          <cell r="B566" t="str">
            <v>Suarez Puerto Hugo Enrique</v>
          </cell>
          <cell r="C566">
            <v>3083.1141324</v>
          </cell>
        </row>
        <row r="567">
          <cell r="A567" t="str">
            <v>29010006</v>
          </cell>
          <cell r="B567" t="str">
            <v>Herrera Garcia Miguel</v>
          </cell>
          <cell r="C567">
            <v>2934.58671336</v>
          </cell>
        </row>
        <row r="568">
          <cell r="A568" t="str">
            <v>29160059</v>
          </cell>
          <cell r="B568" t="str">
            <v>Albornoz Perez Wilberth Sant</v>
          </cell>
          <cell r="C568">
            <v>2810.2780509600002</v>
          </cell>
        </row>
        <row r="569">
          <cell r="A569" t="str">
            <v>29160060</v>
          </cell>
          <cell r="B569" t="str">
            <v>Cetina Varguez Manuel J.</v>
          </cell>
          <cell r="C569">
            <v>2934.58671336</v>
          </cell>
        </row>
        <row r="570">
          <cell r="A570" t="str">
            <v>29160061</v>
          </cell>
          <cell r="B570" t="str">
            <v>Lopez Perez Jorge Carlos</v>
          </cell>
          <cell r="C570">
            <v>2934.58671336</v>
          </cell>
        </row>
        <row r="571">
          <cell r="A571" t="str">
            <v>29010004</v>
          </cell>
          <cell r="B571" t="str">
            <v>Espadas Colli Joaquin Miguel</v>
          </cell>
          <cell r="C571" t="e">
            <v>#N/A</v>
          </cell>
        </row>
        <row r="572">
          <cell r="A572" t="str">
            <v>29010011</v>
          </cell>
          <cell r="B572" t="str">
            <v>Traconis Velazquez Arminda D</v>
          </cell>
          <cell r="C572" t="e">
            <v>#N/A</v>
          </cell>
        </row>
        <row r="573">
          <cell r="A573" t="str">
            <v>29010012</v>
          </cell>
          <cell r="B573" t="str">
            <v>Xool Angulo Dino Mercedes</v>
          </cell>
          <cell r="C573">
            <v>2911.3791323999999</v>
          </cell>
        </row>
        <row r="574">
          <cell r="A574" t="str">
            <v>29170062</v>
          </cell>
          <cell r="B574" t="str">
            <v>Albornoz Sierra Fernando</v>
          </cell>
          <cell r="C574">
            <v>3083.1141324</v>
          </cell>
        </row>
        <row r="575">
          <cell r="A575" t="str">
            <v>29170063</v>
          </cell>
          <cell r="B575" t="str">
            <v>Canche Gonzalez Gaspar</v>
          </cell>
          <cell r="C575">
            <v>3083.1141324</v>
          </cell>
        </row>
        <row r="576">
          <cell r="A576" t="str">
            <v>29170064</v>
          </cell>
          <cell r="B576" t="str">
            <v>Garcia Viana Sarita</v>
          </cell>
          <cell r="C576">
            <v>3233.1418284000001</v>
          </cell>
        </row>
        <row r="577">
          <cell r="A577" t="str">
            <v>30010004</v>
          </cell>
          <cell r="B577" t="str">
            <v>Chi Cab Adolfo</v>
          </cell>
          <cell r="C577">
            <v>2934.58671336</v>
          </cell>
        </row>
        <row r="578">
          <cell r="A578" t="str">
            <v>36010010</v>
          </cell>
          <cell r="B578" t="str">
            <v>Pacheco Arguelles Antonio</v>
          </cell>
          <cell r="C578">
            <v>3083.1141324</v>
          </cell>
        </row>
        <row r="579">
          <cell r="A579" t="str">
            <v>30010003</v>
          </cell>
          <cell r="B579" t="str">
            <v>Ceballos Puerto Ermilo Anton</v>
          </cell>
          <cell r="C579" t="e">
            <v>#N/A</v>
          </cell>
        </row>
        <row r="580">
          <cell r="A580" t="str">
            <v>30010009</v>
          </cell>
          <cell r="B580" t="str">
            <v>Morelos Nemesio Ascencio Ran</v>
          </cell>
          <cell r="C580">
            <v>395.87622035999999</v>
          </cell>
        </row>
        <row r="581">
          <cell r="A581" t="str">
            <v>45010011</v>
          </cell>
          <cell r="B581" t="str">
            <v>Frias Gual Teodora Maribel</v>
          </cell>
        </row>
        <row r="582">
          <cell r="A582" t="str">
            <v>29050030</v>
          </cell>
          <cell r="B582" t="str">
            <v>Pool Lara Paulino</v>
          </cell>
          <cell r="C582" t="e">
            <v>#N/A</v>
          </cell>
        </row>
        <row r="583">
          <cell r="A583" t="str">
            <v>30020002</v>
          </cell>
          <cell r="B583" t="str">
            <v>Gonzalez Vela Georgina Eliza</v>
          </cell>
          <cell r="C583">
            <v>3277.4906747999999</v>
          </cell>
        </row>
        <row r="584">
          <cell r="A584" t="str">
            <v>30020014</v>
          </cell>
          <cell r="B584" t="str">
            <v>Diaz Almeida Leydi Janet</v>
          </cell>
          <cell r="C584">
            <v>1939.31328936</v>
          </cell>
        </row>
        <row r="585">
          <cell r="A585" t="str">
            <v>30020015</v>
          </cell>
          <cell r="B585" t="str">
            <v>Perez Sanchez Rosa Delfina</v>
          </cell>
          <cell r="C585">
            <v>2728.8344445600001</v>
          </cell>
        </row>
        <row r="586">
          <cell r="A586" t="str">
            <v>30010006</v>
          </cell>
          <cell r="B586" t="str">
            <v>Flores Lopez Maria Jose</v>
          </cell>
          <cell r="C586">
            <v>2907.3674028</v>
          </cell>
        </row>
        <row r="587">
          <cell r="A587" t="str">
            <v>30010008</v>
          </cell>
          <cell r="B587" t="str">
            <v>Moo Dominguez Patricia De La</v>
          </cell>
          <cell r="C587">
            <v>2907.3674028</v>
          </cell>
        </row>
        <row r="588">
          <cell r="A588" t="str">
            <v>30010062</v>
          </cell>
          <cell r="B588" t="str">
            <v>Alvarado Cabrera Anel Guadal</v>
          </cell>
          <cell r="C588">
            <v>2907.3674028</v>
          </cell>
        </row>
        <row r="589">
          <cell r="A589" t="str">
            <v>30020016</v>
          </cell>
          <cell r="B589" t="str">
            <v>Ruiz Meneses Saidy Osiris</v>
          </cell>
          <cell r="C589">
            <v>2795.9182572</v>
          </cell>
        </row>
        <row r="590">
          <cell r="A590" t="str">
            <v>30030018</v>
          </cell>
          <cell r="B590" t="str">
            <v>Burgos Rodriguez Ligia M.</v>
          </cell>
          <cell r="C590">
            <v>2907.3674028</v>
          </cell>
        </row>
        <row r="591">
          <cell r="A591" t="str">
            <v>30030020</v>
          </cell>
          <cell r="B591" t="str">
            <v>Diaz Tuz Lina Del Carmen</v>
          </cell>
          <cell r="C591">
            <v>2907.3674028</v>
          </cell>
        </row>
        <row r="592">
          <cell r="A592" t="str">
            <v>30030021</v>
          </cell>
          <cell r="B592" t="str">
            <v>Escalante Ayuso Concepcion</v>
          </cell>
          <cell r="C592">
            <v>2907.3674028</v>
          </cell>
        </row>
        <row r="593">
          <cell r="A593" t="str">
            <v>30030022</v>
          </cell>
          <cell r="B593" t="str">
            <v>Escalante Negron Martha H.</v>
          </cell>
          <cell r="C593">
            <v>1120.4033154000001</v>
          </cell>
        </row>
        <row r="594">
          <cell r="A594" t="str">
            <v>30030023</v>
          </cell>
          <cell r="B594" t="str">
            <v>Ortega Coronado Alfonso Rafa</v>
          </cell>
          <cell r="C594">
            <v>2322.0982394399998</v>
          </cell>
        </row>
        <row r="595">
          <cell r="A595" t="str">
            <v>30030024</v>
          </cell>
          <cell r="B595" t="str">
            <v>Rodriguez Estrella Landy</v>
          </cell>
          <cell r="C595">
            <v>2795.9182572</v>
          </cell>
        </row>
        <row r="596">
          <cell r="A596" t="str">
            <v>30030026</v>
          </cell>
          <cell r="B596" t="str">
            <v>Sanguino Chan Suemy Del Soco</v>
          </cell>
          <cell r="C596">
            <v>2795.9182572</v>
          </cell>
        </row>
        <row r="597">
          <cell r="A597" t="str">
            <v>30030061</v>
          </cell>
          <cell r="B597" t="str">
            <v>Lugo Couoh Rosa Maria</v>
          </cell>
          <cell r="C597">
            <v>2907.3674028</v>
          </cell>
        </row>
        <row r="598">
          <cell r="A598" t="str">
            <v>30030062</v>
          </cell>
          <cell r="B598" t="str">
            <v>Ocampo Garcia Wendy Yolanda</v>
          </cell>
          <cell r="C598">
            <v>2907.3674028</v>
          </cell>
        </row>
        <row r="599">
          <cell r="A599" t="str">
            <v>30140060</v>
          </cell>
          <cell r="B599" t="str">
            <v>Novelo Lopez Miriam</v>
          </cell>
          <cell r="C599">
            <v>2907.3674028</v>
          </cell>
        </row>
        <row r="600">
          <cell r="A600" t="str">
            <v>29030019</v>
          </cell>
          <cell r="B600" t="str">
            <v>Hoil Gonzalez Vivian Yasmin</v>
          </cell>
          <cell r="C600">
            <v>3083.1553488</v>
          </cell>
        </row>
        <row r="601">
          <cell r="A601" t="str">
            <v>30030027</v>
          </cell>
          <cell r="B601" t="str">
            <v>Sonda Martin Jesus Bernardo</v>
          </cell>
          <cell r="C601">
            <v>2795.9182572</v>
          </cell>
        </row>
        <row r="602">
          <cell r="A602" t="str">
            <v>30040028</v>
          </cell>
          <cell r="B602" t="str">
            <v>Ac Castillo Nicolasa Hilaria</v>
          </cell>
          <cell r="C602">
            <v>2758.7822808000001</v>
          </cell>
        </row>
        <row r="603">
          <cell r="A603" t="str">
            <v>30010012</v>
          </cell>
          <cell r="B603" t="str">
            <v>Rafael Ruiz Jesus</v>
          </cell>
          <cell r="C603">
            <v>3083.1141324</v>
          </cell>
        </row>
        <row r="604">
          <cell r="A604" t="str">
            <v>30050032</v>
          </cell>
          <cell r="B604" t="str">
            <v>Bastarrachea Uc Antonio</v>
          </cell>
          <cell r="C604">
            <v>2758.7822808000001</v>
          </cell>
        </row>
        <row r="605">
          <cell r="A605" t="str">
            <v>30050033</v>
          </cell>
          <cell r="B605" t="str">
            <v>Chan Ucan Carlos Humberto</v>
          </cell>
          <cell r="C605">
            <v>2911.3791323999999</v>
          </cell>
        </row>
        <row r="606">
          <cell r="A606" t="str">
            <v>30050034</v>
          </cell>
          <cell r="B606" t="str">
            <v>Gomez Lopez Paulino Alberto</v>
          </cell>
          <cell r="C606">
            <v>2911.3791323999999</v>
          </cell>
        </row>
        <row r="607">
          <cell r="A607" t="str">
            <v>30120055</v>
          </cell>
          <cell r="B607" t="str">
            <v>Bacab Chi Luis Enrique</v>
          </cell>
          <cell r="C607">
            <v>3083.1141324</v>
          </cell>
        </row>
        <row r="608">
          <cell r="A608" t="str">
            <v>30060036</v>
          </cell>
          <cell r="B608" t="str">
            <v>Gonzalez Rodriguez Magda</v>
          </cell>
          <cell r="C608">
            <v>2758.83998376</v>
          </cell>
        </row>
        <row r="609">
          <cell r="A609" t="str">
            <v>30060037</v>
          </cell>
          <cell r="B609" t="str">
            <v>Lopez Heredia Rosalia</v>
          </cell>
          <cell r="C609">
            <v>2934.58671336</v>
          </cell>
        </row>
        <row r="610">
          <cell r="A610" t="str">
            <v>30060038</v>
          </cell>
          <cell r="B610" t="str">
            <v>Zavala Miam Wendy</v>
          </cell>
          <cell r="C610">
            <v>2934.58671336</v>
          </cell>
        </row>
        <row r="611">
          <cell r="A611" t="str">
            <v>30010005</v>
          </cell>
          <cell r="B611" t="str">
            <v>Euan Keb Maria Angelica</v>
          </cell>
          <cell r="C611">
            <v>3083.1141324</v>
          </cell>
        </row>
        <row r="612">
          <cell r="A612" t="str">
            <v>30030017</v>
          </cell>
          <cell r="B612" t="str">
            <v>Barahona Mena Evangelina</v>
          </cell>
          <cell r="C612">
            <v>2795.9182572</v>
          </cell>
        </row>
        <row r="613">
          <cell r="A613" t="str">
            <v>30070040</v>
          </cell>
          <cell r="B613" t="str">
            <v>Lara Martin Rosa Guadalupe</v>
          </cell>
          <cell r="C613">
            <v>3083.1141324</v>
          </cell>
        </row>
        <row r="614">
          <cell r="A614" t="str">
            <v>30070041</v>
          </cell>
          <cell r="B614" t="str">
            <v>Suarez Loria Rosa Maria Del</v>
          </cell>
          <cell r="C614">
            <v>3083.1141324</v>
          </cell>
        </row>
        <row r="615">
          <cell r="A615" t="str">
            <v>30030025</v>
          </cell>
          <cell r="B615" t="str">
            <v>Ruiz Canche Maria</v>
          </cell>
          <cell r="C615">
            <v>3083.1141324</v>
          </cell>
        </row>
        <row r="616">
          <cell r="A616" t="str">
            <v>30080044</v>
          </cell>
          <cell r="B616" t="str">
            <v>Heredia Echeveria Lidia Marg</v>
          </cell>
          <cell r="C616">
            <v>2758.83998376</v>
          </cell>
        </row>
        <row r="617">
          <cell r="A617" t="str">
            <v>30080045</v>
          </cell>
          <cell r="B617" t="str">
            <v>Lopez Pacheco Maria Josefina</v>
          </cell>
          <cell r="C617">
            <v>2934.58671336</v>
          </cell>
        </row>
        <row r="618">
          <cell r="A618" t="str">
            <v>30080046</v>
          </cell>
          <cell r="B618" t="str">
            <v>Mendez Vera Maria Asuncion</v>
          </cell>
          <cell r="C618">
            <v>2911.3791323999999</v>
          </cell>
        </row>
        <row r="619">
          <cell r="A619" t="str">
            <v>30080047</v>
          </cell>
          <cell r="B619" t="str">
            <v>Viana Andueza Lilia Gioconda</v>
          </cell>
          <cell r="C619">
            <v>3083.1141324</v>
          </cell>
        </row>
        <row r="620">
          <cell r="A620" t="str">
            <v>30090049</v>
          </cell>
          <cell r="B620" t="str">
            <v>Martinez Sauri Adelita</v>
          </cell>
          <cell r="C620">
            <v>3083.1141324</v>
          </cell>
        </row>
        <row r="621">
          <cell r="A621" t="str">
            <v>30120057</v>
          </cell>
          <cell r="B621" t="str">
            <v>Tzab Mendez Alma Marisol</v>
          </cell>
          <cell r="C621">
            <v>3083.1141324</v>
          </cell>
        </row>
        <row r="622">
          <cell r="A622" t="str">
            <v>30100050</v>
          </cell>
          <cell r="B622" t="str">
            <v>Aguilar Mena Francisco</v>
          </cell>
          <cell r="C622">
            <v>2162.2115805600001</v>
          </cell>
        </row>
        <row r="623">
          <cell r="A623" t="str">
            <v>30100051</v>
          </cell>
          <cell r="B623" t="str">
            <v>Canche Cen Victoriano</v>
          </cell>
          <cell r="C623">
            <v>3083.1141324</v>
          </cell>
        </row>
        <row r="624">
          <cell r="A624" t="str">
            <v>30100052</v>
          </cell>
          <cell r="B624" t="str">
            <v>Ix Dzib Fernando</v>
          </cell>
          <cell r="C624">
            <v>2934.58671336</v>
          </cell>
        </row>
        <row r="625">
          <cell r="A625" t="str">
            <v>06010019</v>
          </cell>
          <cell r="B625" t="str">
            <v>Flores Canche Ivan Enrique</v>
          </cell>
          <cell r="C625" t="e">
            <v>#N/A</v>
          </cell>
        </row>
        <row r="626">
          <cell r="A626" t="str">
            <v>30010011</v>
          </cell>
          <cell r="B626" t="str">
            <v>Poot Martinez Jesus Daniel</v>
          </cell>
          <cell r="C626">
            <v>3083.1141324</v>
          </cell>
        </row>
        <row r="627">
          <cell r="A627" t="str">
            <v>30110053</v>
          </cell>
          <cell r="B627" t="str">
            <v>Canche Canche Santiago</v>
          </cell>
          <cell r="C627">
            <v>2934.58671336</v>
          </cell>
        </row>
        <row r="628">
          <cell r="A628" t="str">
            <v>30110054</v>
          </cell>
          <cell r="B628" t="str">
            <v>Martin Y Sanchez Matias</v>
          </cell>
          <cell r="C628">
            <v>2934.58671336</v>
          </cell>
        </row>
        <row r="629">
          <cell r="A629" t="str">
            <v>30120056</v>
          </cell>
          <cell r="B629" t="str">
            <v>Soberanis Gamboa Laura Elena</v>
          </cell>
          <cell r="C629">
            <v>3083.1141324</v>
          </cell>
        </row>
        <row r="630">
          <cell r="A630" t="str">
            <v>30010001</v>
          </cell>
          <cell r="B630" t="str">
            <v>Campos Basto Jose Fernando</v>
          </cell>
          <cell r="C630">
            <v>3083.1141324</v>
          </cell>
        </row>
        <row r="631">
          <cell r="A631" t="str">
            <v>30010007</v>
          </cell>
          <cell r="B631" t="str">
            <v>Moo Ac Jose Idelfonso</v>
          </cell>
          <cell r="C631">
            <v>3083.1141324</v>
          </cell>
        </row>
        <row r="632">
          <cell r="A632" t="str">
            <v>30010064</v>
          </cell>
          <cell r="B632" t="str">
            <v>Palomo Couoh Carlos Antonio</v>
          </cell>
          <cell r="C632">
            <v>3083.1141324</v>
          </cell>
        </row>
        <row r="633">
          <cell r="A633" t="str">
            <v>30120001</v>
          </cell>
          <cell r="B633" t="str">
            <v>Rosado Valencia Manuel Jesus</v>
          </cell>
          <cell r="C633">
            <v>3233.1418284000001</v>
          </cell>
        </row>
        <row r="634">
          <cell r="A634" t="str">
            <v>30130058</v>
          </cell>
          <cell r="B634" t="str">
            <v>Cuevas Lopez Jesus Alberto</v>
          </cell>
          <cell r="C634">
            <v>2934.58671336</v>
          </cell>
        </row>
        <row r="635">
          <cell r="A635" t="str">
            <v>30130059</v>
          </cell>
          <cell r="B635" t="str">
            <v>Gongora - Santiago Angel</v>
          </cell>
          <cell r="C635">
            <v>2934.58671336</v>
          </cell>
        </row>
        <row r="636">
          <cell r="A636" t="str">
            <v>34080004</v>
          </cell>
          <cell r="B636" t="str">
            <v>Sierra Trejo Miguel Angel</v>
          </cell>
          <cell r="C636">
            <v>3127.2568968</v>
          </cell>
        </row>
        <row r="637">
          <cell r="A637" t="str">
            <v>34010001</v>
          </cell>
          <cell r="B637" t="str">
            <v>Alvarado Robledo Alejandro</v>
          </cell>
          <cell r="C637">
            <v>1708.0642807439999</v>
          </cell>
        </row>
        <row r="638">
          <cell r="A638" t="str">
            <v>34010002</v>
          </cell>
          <cell r="B638" t="str">
            <v>Arias Colli Joel Francisco</v>
          </cell>
          <cell r="C638">
            <v>2978.9520463200001</v>
          </cell>
        </row>
        <row r="639">
          <cell r="A639" t="str">
            <v>34010003</v>
          </cell>
          <cell r="B639" t="str">
            <v>Avila Quetz Wilberh Dionicio</v>
          </cell>
          <cell r="C639" t="e">
            <v>#N/A</v>
          </cell>
        </row>
        <row r="640">
          <cell r="A640" t="str">
            <v>34010009</v>
          </cell>
          <cell r="B640" t="str">
            <v>Diaz Tolosa Miriam</v>
          </cell>
          <cell r="C640">
            <v>2978.9520463200001</v>
          </cell>
        </row>
        <row r="641">
          <cell r="A641" t="str">
            <v>34010010</v>
          </cell>
          <cell r="B641" t="str">
            <v>Dzul Chi Julio Cesar</v>
          </cell>
          <cell r="C641">
            <v>2978.9520463200001</v>
          </cell>
        </row>
        <row r="642">
          <cell r="A642" t="str">
            <v>34010011</v>
          </cell>
          <cell r="B642" t="str">
            <v>Euan Pastrana Virginia Del R</v>
          </cell>
          <cell r="C642">
            <v>3121.6926828000001</v>
          </cell>
        </row>
        <row r="643">
          <cell r="A643" t="str">
            <v>34010012</v>
          </cell>
          <cell r="B643" t="str">
            <v>Fuentes Graniel Braulio Alej</v>
          </cell>
          <cell r="C643">
            <v>2978.9520463200001</v>
          </cell>
        </row>
        <row r="644">
          <cell r="A644" t="str">
            <v>34010013</v>
          </cell>
          <cell r="B644" t="str">
            <v>Hernandez Salazar Nancy Gabr</v>
          </cell>
          <cell r="C644">
            <v>3121.6926828000001</v>
          </cell>
        </row>
        <row r="645">
          <cell r="A645" t="str">
            <v>34010016</v>
          </cell>
          <cell r="B645" t="str">
            <v>Matos Huchim Luis Manuel</v>
          </cell>
          <cell r="C645">
            <v>2978.9520463200001</v>
          </cell>
        </row>
        <row r="646">
          <cell r="A646" t="str">
            <v>34010017</v>
          </cell>
          <cell r="B646" t="str">
            <v>Noh Vargas Wilbert Heriberto</v>
          </cell>
          <cell r="C646">
            <v>2978.9520463200001</v>
          </cell>
        </row>
        <row r="647">
          <cell r="A647" t="str">
            <v>34010020</v>
          </cell>
          <cell r="B647" t="str">
            <v>Perez Herrera Adolfo Arturo</v>
          </cell>
          <cell r="C647">
            <v>2978.9520463200001</v>
          </cell>
        </row>
        <row r="648">
          <cell r="A648" t="str">
            <v>34010021</v>
          </cell>
          <cell r="B648" t="str">
            <v>Solis Flores Jose Leandro</v>
          </cell>
          <cell r="C648">
            <v>2978.9520463200001</v>
          </cell>
        </row>
        <row r="649">
          <cell r="A649" t="str">
            <v>34010051</v>
          </cell>
          <cell r="B649" t="str">
            <v>Manrique Diaz Ileana Maria</v>
          </cell>
          <cell r="C649" t="e">
            <v>#N/A</v>
          </cell>
        </row>
        <row r="650">
          <cell r="A650" t="str">
            <v>34010052</v>
          </cell>
          <cell r="B650" t="str">
            <v>Perez Castillo Ysabel</v>
          </cell>
          <cell r="C650">
            <v>3121.6926828000001</v>
          </cell>
        </row>
        <row r="651">
          <cell r="A651" t="str">
            <v>34010062</v>
          </cell>
          <cell r="B651" t="str">
            <v>Barrientos Cortes Laura Ange</v>
          </cell>
          <cell r="C651">
            <v>3336.0179628000001</v>
          </cell>
        </row>
        <row r="652">
          <cell r="A652" t="str">
            <v>34010063</v>
          </cell>
          <cell r="B652" t="str">
            <v>Rosado Toral Maria Raquel</v>
          </cell>
        </row>
        <row r="653">
          <cell r="A653" t="str">
            <v>11010009</v>
          </cell>
          <cell r="B653" t="str">
            <v>Leon Sierra Manuel Alejandro</v>
          </cell>
        </row>
        <row r="654">
          <cell r="A654" t="str">
            <v>34010054</v>
          </cell>
          <cell r="B654" t="str">
            <v>Pech Cauich Raniger De Jesus</v>
          </cell>
          <cell r="C654">
            <v>3264.6476445600001</v>
          </cell>
        </row>
        <row r="655">
          <cell r="A655" t="str">
            <v>34020005</v>
          </cell>
          <cell r="B655" t="str">
            <v>Sosa Sanchez Raul Fernando</v>
          </cell>
          <cell r="C655">
            <v>2527.4421228000001</v>
          </cell>
        </row>
        <row r="656">
          <cell r="A656" t="str">
            <v>34020006</v>
          </cell>
          <cell r="B656" t="str">
            <v>Rodriguez Cahum Maria Luisa</v>
          </cell>
          <cell r="C656">
            <v>2527.4421228000001</v>
          </cell>
        </row>
        <row r="657">
          <cell r="A657" t="str">
            <v>34020024</v>
          </cell>
          <cell r="B657" t="str">
            <v>Cab Jimenez Alicia Noemi</v>
          </cell>
          <cell r="C657">
            <v>2836.0630308</v>
          </cell>
        </row>
        <row r="658">
          <cell r="A658" t="str">
            <v>34020030</v>
          </cell>
          <cell r="B658" t="str">
            <v>Aguirre Bacelis Candelaria J</v>
          </cell>
          <cell r="C658">
            <v>3264.7135908</v>
          </cell>
        </row>
        <row r="659">
          <cell r="A659" t="str">
            <v>45010002</v>
          </cell>
          <cell r="B659" t="str">
            <v>Contreras Gonzalez Pedro Jos</v>
          </cell>
        </row>
        <row r="660">
          <cell r="A660" t="str">
            <v>34010055</v>
          </cell>
          <cell r="B660" t="str">
            <v>Caamal Chale Adda Patricia</v>
          </cell>
          <cell r="C660">
            <v>2978.9520463200001</v>
          </cell>
        </row>
        <row r="661">
          <cell r="A661" t="str">
            <v>34030027</v>
          </cell>
          <cell r="B661" t="str">
            <v>Manzano Dominguez Derly Dali</v>
          </cell>
          <cell r="C661">
            <v>2333.7377508</v>
          </cell>
        </row>
        <row r="662">
          <cell r="A662" t="str">
            <v>34030028</v>
          </cell>
          <cell r="B662" t="str">
            <v>Munguia Hernandez Paula</v>
          </cell>
          <cell r="C662">
            <v>2978.8778567999998</v>
          </cell>
        </row>
        <row r="663">
          <cell r="A663" t="str">
            <v>34030029</v>
          </cell>
          <cell r="B663" t="str">
            <v>Parra Briceño Juan Manuel</v>
          </cell>
          <cell r="C663">
            <v>2978.8778567999998</v>
          </cell>
        </row>
        <row r="664">
          <cell r="A664" t="str">
            <v>34030030</v>
          </cell>
          <cell r="B664" t="str">
            <v>Pool Chin Juan Francisco</v>
          </cell>
          <cell r="C664">
            <v>2978.9520463200001</v>
          </cell>
        </row>
        <row r="665">
          <cell r="A665" t="str">
            <v>34030031</v>
          </cell>
          <cell r="B665" t="str">
            <v>Silva Lopez Antonio</v>
          </cell>
          <cell r="C665">
            <v>2333.6718045600001</v>
          </cell>
        </row>
        <row r="666">
          <cell r="A666" t="str">
            <v>34030033</v>
          </cell>
          <cell r="B666" t="str">
            <v>Ake Basto Nadia</v>
          </cell>
          <cell r="C666">
            <v>3264.6476445600001</v>
          </cell>
        </row>
        <row r="667">
          <cell r="A667" t="str">
            <v>34010056</v>
          </cell>
          <cell r="B667" t="str">
            <v>Cumi Cab Maria Felix</v>
          </cell>
          <cell r="C667">
            <v>3121.6926828000001</v>
          </cell>
        </row>
        <row r="668">
          <cell r="A668" t="str">
            <v>34040001</v>
          </cell>
          <cell r="B668" t="str">
            <v>Rodriguez Basto Mariza Isabe</v>
          </cell>
          <cell r="C668">
            <v>3336.0179628000001</v>
          </cell>
        </row>
        <row r="669">
          <cell r="A669" t="str">
            <v>34040003</v>
          </cell>
          <cell r="B669" t="str">
            <v>May Couoh Francisca</v>
          </cell>
          <cell r="C669">
            <v>3336.0179628000001</v>
          </cell>
        </row>
        <row r="670">
          <cell r="A670" t="str">
            <v>34040033</v>
          </cell>
          <cell r="B670" t="str">
            <v>Echanove Chuc Luz Del Carmen</v>
          </cell>
          <cell r="C670">
            <v>3121.6926828000001</v>
          </cell>
        </row>
        <row r="671">
          <cell r="A671" t="str">
            <v>34040034</v>
          </cell>
          <cell r="B671" t="str">
            <v>Lopez - Maria Luisa</v>
          </cell>
          <cell r="C671">
            <v>3121.6926828000001</v>
          </cell>
        </row>
        <row r="672">
          <cell r="A672" t="str">
            <v>34040035</v>
          </cell>
          <cell r="B672" t="str">
            <v>Lugo Carcaño Elda</v>
          </cell>
          <cell r="C672">
            <v>2907.3674028</v>
          </cell>
        </row>
        <row r="673">
          <cell r="A673" t="str">
            <v>34040036</v>
          </cell>
          <cell r="B673" t="str">
            <v>Maldonado Pech Paula Aracell</v>
          </cell>
          <cell r="C673">
            <v>3121.6926828000001</v>
          </cell>
        </row>
        <row r="674">
          <cell r="A674" t="str">
            <v>34040037</v>
          </cell>
          <cell r="B674" t="str">
            <v>Martinez Lopez Marina Elizab</v>
          </cell>
          <cell r="C674">
            <v>3121.6926828000001</v>
          </cell>
        </row>
        <row r="675">
          <cell r="A675" t="str">
            <v>34040038</v>
          </cell>
          <cell r="B675" t="str">
            <v>May Manrique Fulvia Maria</v>
          </cell>
          <cell r="C675">
            <v>2978.9520463200001</v>
          </cell>
        </row>
        <row r="676">
          <cell r="A676" t="str">
            <v>34040056</v>
          </cell>
          <cell r="B676" t="str">
            <v>Matu Cauich Francisca Merced</v>
          </cell>
          <cell r="C676">
            <v>3121.6926828000001</v>
          </cell>
        </row>
        <row r="677">
          <cell r="A677" t="str">
            <v>34060001</v>
          </cell>
          <cell r="B677" t="str">
            <v>Balam Canche Jose Alberto</v>
          </cell>
          <cell r="C677">
            <v>3336.0179628000001</v>
          </cell>
        </row>
        <row r="678">
          <cell r="A678" t="str">
            <v>34060002</v>
          </cell>
          <cell r="B678" t="str">
            <v>Rosado Avila Jose Andres</v>
          </cell>
          <cell r="C678" t="e">
            <v>#N/A</v>
          </cell>
        </row>
        <row r="679">
          <cell r="A679" t="str">
            <v>34060003</v>
          </cell>
          <cell r="B679" t="str">
            <v>Pech Lopez Daniel Jesus</v>
          </cell>
          <cell r="C679" t="e">
            <v>#N/A</v>
          </cell>
        </row>
        <row r="680">
          <cell r="A680" t="str">
            <v>34060006</v>
          </cell>
          <cell r="B680" t="str">
            <v>Perez Sanchez Sergio Octavio</v>
          </cell>
          <cell r="C680">
            <v>3336.0179628000001</v>
          </cell>
        </row>
        <row r="681">
          <cell r="A681" t="str">
            <v>34060007</v>
          </cell>
          <cell r="B681" t="str">
            <v>Avila Cetz Emmanuel</v>
          </cell>
          <cell r="C681" t="e">
            <v>#N/A</v>
          </cell>
        </row>
        <row r="682">
          <cell r="A682" t="str">
            <v>34060008</v>
          </cell>
          <cell r="B682" t="str">
            <v>Pacheco Ruiz Hermilo</v>
          </cell>
          <cell r="C682">
            <v>3336.0179628000001</v>
          </cell>
        </row>
        <row r="683">
          <cell r="A683" t="str">
            <v>34060041</v>
          </cell>
          <cell r="B683" t="str">
            <v>Brito Navarro Juan Alberto</v>
          </cell>
          <cell r="C683">
            <v>7.3544969519991801</v>
          </cell>
        </row>
        <row r="684">
          <cell r="A684" t="str">
            <v>34060042</v>
          </cell>
          <cell r="B684" t="str">
            <v>Catzin Chable Julio Armando</v>
          </cell>
          <cell r="C684">
            <v>1708.0642807439999</v>
          </cell>
        </row>
        <row r="685">
          <cell r="A685" t="str">
            <v>34060043</v>
          </cell>
          <cell r="B685" t="str">
            <v>Escobedo Escamilla Celso Fel</v>
          </cell>
          <cell r="C685">
            <v>2978.9520463200001</v>
          </cell>
        </row>
        <row r="686">
          <cell r="A686" t="str">
            <v>34060055</v>
          </cell>
          <cell r="B686" t="str">
            <v>Zapata Pech Jose Emiliano</v>
          </cell>
          <cell r="C686">
            <v>2978.9520463200001</v>
          </cell>
        </row>
        <row r="687">
          <cell r="A687" t="str">
            <v>34060056</v>
          </cell>
          <cell r="B687" t="str">
            <v>Hernandez Garcia Luis Alfons</v>
          </cell>
          <cell r="C687">
            <v>2978.9520463200001</v>
          </cell>
        </row>
        <row r="688">
          <cell r="A688" t="str">
            <v>34060058</v>
          </cell>
          <cell r="B688" t="str">
            <v>Roses Arguelles Carlos Ranul</v>
          </cell>
          <cell r="C688" t="e">
            <v>#N/A</v>
          </cell>
        </row>
        <row r="689">
          <cell r="A689" t="str">
            <v>34060060</v>
          </cell>
          <cell r="B689" t="str">
            <v>Castro Uc Martin Clemente Ht</v>
          </cell>
          <cell r="C689">
            <v>3336.0179628000001</v>
          </cell>
        </row>
        <row r="690">
          <cell r="A690" t="str">
            <v>34060061</v>
          </cell>
          <cell r="B690" t="str">
            <v>Chim Quintal Mario Eiter</v>
          </cell>
          <cell r="C690">
            <v>3336.0179628000001</v>
          </cell>
        </row>
        <row r="691">
          <cell r="A691" t="str">
            <v>34060062</v>
          </cell>
          <cell r="B691" t="str">
            <v>Ruiz Baquedano Jorge Carlos</v>
          </cell>
          <cell r="C691">
            <v>3336.0179628000001</v>
          </cell>
        </row>
        <row r="692">
          <cell r="A692" t="str">
            <v>34080005</v>
          </cell>
          <cell r="B692" t="str">
            <v>Cetina Poot Manuela Angelina</v>
          </cell>
          <cell r="C692">
            <v>3401.9642027999998</v>
          </cell>
        </row>
        <row r="693">
          <cell r="A693" t="str">
            <v>01010006</v>
          </cell>
          <cell r="B693" t="str">
            <v>Gonzalez Valencia Norma Lizb</v>
          </cell>
        </row>
        <row r="694">
          <cell r="A694" t="str">
            <v>36010001</v>
          </cell>
          <cell r="B694" t="str">
            <v>Bacab Che Francisco Xavier</v>
          </cell>
          <cell r="C694">
            <v>2934.58671336</v>
          </cell>
        </row>
        <row r="695">
          <cell r="A695" t="str">
            <v>36010002</v>
          </cell>
          <cell r="B695" t="str">
            <v>Cuevas Moreno Leny Carmelina</v>
          </cell>
          <cell r="C695">
            <v>2247.9416925599999</v>
          </cell>
        </row>
        <row r="696">
          <cell r="A696" t="str">
            <v>36010004</v>
          </cell>
          <cell r="B696" t="str">
            <v>Duran Martinez Leticia Del S</v>
          </cell>
          <cell r="C696">
            <v>2728.8344445600001</v>
          </cell>
        </row>
        <row r="697">
          <cell r="A697" t="str">
            <v>36010005</v>
          </cell>
          <cell r="B697" t="str">
            <v>Lizarraga Larrache Elia Noem</v>
          </cell>
          <cell r="C697" t="e">
            <v>#N/A</v>
          </cell>
        </row>
        <row r="698">
          <cell r="A698" t="str">
            <v>36010007</v>
          </cell>
          <cell r="B698" t="str">
            <v>Rodriguez Chan Manuel Ivan</v>
          </cell>
          <cell r="C698">
            <v>3083.1141324</v>
          </cell>
        </row>
        <row r="699">
          <cell r="A699" t="str">
            <v>36010011</v>
          </cell>
          <cell r="B699" t="str">
            <v>Mendoza Sanchez Flora Del Ca</v>
          </cell>
        </row>
        <row r="700">
          <cell r="A700" t="str">
            <v>37010004</v>
          </cell>
          <cell r="B700" t="str">
            <v>Bejar Herrera Merli</v>
          </cell>
          <cell r="C700">
            <v>2176.3570490400002</v>
          </cell>
        </row>
        <row r="701">
          <cell r="A701" t="str">
            <v>37010007</v>
          </cell>
          <cell r="B701" t="str">
            <v>Cervera Gongora Yolanda</v>
          </cell>
          <cell r="C701">
            <v>2728.8344445600001</v>
          </cell>
        </row>
        <row r="702">
          <cell r="A702" t="str">
            <v>37010028</v>
          </cell>
          <cell r="B702" t="str">
            <v>Santos Cervera Martha Imelda</v>
          </cell>
          <cell r="C702">
            <v>3796.3886642399998</v>
          </cell>
        </row>
        <row r="703">
          <cell r="A703" t="str">
            <v>37010029</v>
          </cell>
          <cell r="B703" t="str">
            <v>Martinez Cocom Georgina De L</v>
          </cell>
          <cell r="C703">
            <v>2997.3840203999998</v>
          </cell>
        </row>
        <row r="704">
          <cell r="A704" t="str">
            <v>37010040</v>
          </cell>
          <cell r="B704" t="str">
            <v>Godoy Trejo Lizzie Antonia</v>
          </cell>
          <cell r="C704">
            <v>3979.2964907999999</v>
          </cell>
        </row>
        <row r="705">
          <cell r="A705" t="str">
            <v>37010042</v>
          </cell>
          <cell r="B705" t="str">
            <v>Leal Flores Israel</v>
          </cell>
          <cell r="C705">
            <v>4337.6043947999997</v>
          </cell>
        </row>
        <row r="706">
          <cell r="A706" t="str">
            <v>37020018</v>
          </cell>
          <cell r="B706" t="str">
            <v>Gomez Naranjo Elsa Miriam</v>
          </cell>
          <cell r="C706">
            <v>3706.8006971999998</v>
          </cell>
        </row>
        <row r="707">
          <cell r="A707" t="str">
            <v>37020019</v>
          </cell>
          <cell r="B707" t="str">
            <v>Rafful Quiñonez Maria Patric</v>
          </cell>
          <cell r="C707">
            <v>2074.9811915999999</v>
          </cell>
        </row>
        <row r="708">
          <cell r="A708" t="str">
            <v>37030020</v>
          </cell>
          <cell r="B708" t="str">
            <v>Diaz Diaz Neyvi Del Socorro</v>
          </cell>
          <cell r="C708">
            <v>3527.6247631199999</v>
          </cell>
        </row>
        <row r="709">
          <cell r="A709" t="str">
            <v>37070022</v>
          </cell>
          <cell r="B709" t="str">
            <v>De La Rosa Leon Angel Robert</v>
          </cell>
          <cell r="C709">
            <v>3083.1141324</v>
          </cell>
        </row>
        <row r="710">
          <cell r="A710" t="str">
            <v>37070023</v>
          </cell>
          <cell r="B710" t="str">
            <v>Lora Brito Gutberto Jesus</v>
          </cell>
          <cell r="C710">
            <v>3083.1141324</v>
          </cell>
        </row>
        <row r="711">
          <cell r="A711" t="str">
            <v>37070024</v>
          </cell>
          <cell r="B711" t="str">
            <v>Mezquita Argaez Pedro Franci</v>
          </cell>
          <cell r="C711">
            <v>3034.4622938399998</v>
          </cell>
        </row>
        <row r="712">
          <cell r="A712" t="str">
            <v>37070025</v>
          </cell>
          <cell r="B712" t="str">
            <v>Pech Rodriguez Gabriel</v>
          </cell>
          <cell r="C712">
            <v>3083.1141324</v>
          </cell>
        </row>
        <row r="713">
          <cell r="A713" t="str">
            <v>37070026</v>
          </cell>
          <cell r="B713" t="str">
            <v>Vadillo Rosado Renan</v>
          </cell>
          <cell r="C713">
            <v>2762.8517133599998</v>
          </cell>
        </row>
        <row r="714">
          <cell r="A714" t="str">
            <v>37010016</v>
          </cell>
          <cell r="B714" t="str">
            <v>Ucan Suaste Carlos</v>
          </cell>
          <cell r="C714">
            <v>4516.6924005600004</v>
          </cell>
        </row>
        <row r="715">
          <cell r="A715" t="str">
            <v>37030001</v>
          </cell>
          <cell r="B715" t="str">
            <v>Hernandez Pou Rosa Maria</v>
          </cell>
          <cell r="C715">
            <v>4248.0274188000003</v>
          </cell>
        </row>
        <row r="716">
          <cell r="A716" t="str">
            <v>38010002</v>
          </cell>
          <cell r="B716" t="str">
            <v>Castillo Diaz Adlemy De Jesu</v>
          </cell>
          <cell r="C716">
            <v>3706.8006971999998</v>
          </cell>
        </row>
        <row r="717">
          <cell r="A717" t="str">
            <v>38010004</v>
          </cell>
          <cell r="B717" t="str">
            <v>Castillo Hernandez Rodolfo D</v>
          </cell>
          <cell r="C717">
            <v>3083.1141324</v>
          </cell>
        </row>
        <row r="718">
          <cell r="A718" t="str">
            <v>38010005</v>
          </cell>
          <cell r="B718" t="str">
            <v>Castro Escobedo Ysabel Crist</v>
          </cell>
          <cell r="C718">
            <v>585.33976787999995</v>
          </cell>
        </row>
        <row r="719">
          <cell r="A719" t="str">
            <v>38010007</v>
          </cell>
          <cell r="B719" t="str">
            <v>Patron May Berta Maria Del R</v>
          </cell>
          <cell r="C719">
            <v>2997.3840203999998</v>
          </cell>
        </row>
        <row r="720">
          <cell r="A720" t="str">
            <v>38010008</v>
          </cell>
          <cell r="B720" t="str">
            <v>Perez Nuñez Lucero De Fatima</v>
          </cell>
          <cell r="C720">
            <v>3706.9655628</v>
          </cell>
        </row>
        <row r="721">
          <cell r="A721" t="str">
            <v>38010011</v>
          </cell>
          <cell r="B721" t="str">
            <v>Alegria Jacter Patricia</v>
          </cell>
          <cell r="C721">
            <v>2997.3840203999998</v>
          </cell>
        </row>
        <row r="722">
          <cell r="A722" t="str">
            <v>38020008</v>
          </cell>
          <cell r="B722" t="str">
            <v>Pinto Villanueva Alberto Isa</v>
          </cell>
          <cell r="C722">
            <v>3083.1141324</v>
          </cell>
        </row>
        <row r="723">
          <cell r="A723" t="str">
            <v>39010001</v>
          </cell>
          <cell r="B723" t="str">
            <v>Aguilar Aguilar Yolanda</v>
          </cell>
          <cell r="C723" t="e">
            <v>#N/A</v>
          </cell>
        </row>
        <row r="724">
          <cell r="A724" t="str">
            <v>39010003</v>
          </cell>
          <cell r="B724" t="str">
            <v>Cardeña Burgos Renan Omar</v>
          </cell>
          <cell r="C724">
            <v>3984.3084050399998</v>
          </cell>
        </row>
        <row r="725">
          <cell r="A725" t="str">
            <v>39010004</v>
          </cell>
          <cell r="B725" t="str">
            <v>Cauich Pech Margarito</v>
          </cell>
          <cell r="C725">
            <v>3203.1362892000002</v>
          </cell>
        </row>
        <row r="726">
          <cell r="A726" t="str">
            <v>39010005</v>
          </cell>
          <cell r="B726" t="str">
            <v>Couoh Fernandez Bernardo</v>
          </cell>
          <cell r="C726">
            <v>3552.743685936</v>
          </cell>
        </row>
        <row r="727">
          <cell r="A727" t="str">
            <v>39010006</v>
          </cell>
          <cell r="B727" t="str">
            <v>Estrella Alcocer Ernesto Jav</v>
          </cell>
          <cell r="C727">
            <v>395.87622035999999</v>
          </cell>
        </row>
        <row r="728">
          <cell r="A728" t="str">
            <v>39010007</v>
          </cell>
          <cell r="B728" t="str">
            <v>Hernandez Iturralde Leidy Ma</v>
          </cell>
          <cell r="C728">
            <v>3984.3084050399998</v>
          </cell>
        </row>
        <row r="729">
          <cell r="A729" t="str">
            <v>39010008</v>
          </cell>
          <cell r="B729" t="str">
            <v>Itza Martinez Abraham Absalo</v>
          </cell>
          <cell r="C729">
            <v>2162.2115805600001</v>
          </cell>
        </row>
        <row r="730">
          <cell r="A730" t="str">
            <v>39010009</v>
          </cell>
          <cell r="B730" t="str">
            <v>Marin Rufino Luis</v>
          </cell>
          <cell r="C730">
            <v>3984.3084050399998</v>
          </cell>
        </row>
        <row r="731">
          <cell r="A731" t="str">
            <v>39010010</v>
          </cell>
          <cell r="B731" t="str">
            <v>Ojeda Mena Evelyn Sugey</v>
          </cell>
          <cell r="C731">
            <v>2997.3840203999998</v>
          </cell>
        </row>
        <row r="732">
          <cell r="A732" t="str">
            <v>40010002</v>
          </cell>
          <cell r="B732" t="str">
            <v>Diaz Moguel Ana Maria</v>
          </cell>
          <cell r="C732">
            <v>3083.1141324</v>
          </cell>
        </row>
        <row r="733">
          <cell r="A733" t="str">
            <v>40010003</v>
          </cell>
          <cell r="B733" t="str">
            <v>Rosado Bacelis Nidia Esther</v>
          </cell>
          <cell r="C733" t="e">
            <v>#N/A</v>
          </cell>
        </row>
        <row r="734">
          <cell r="A734" t="str">
            <v>40010004</v>
          </cell>
          <cell r="B734" t="str">
            <v>Tello Martinez Melba Elena</v>
          </cell>
          <cell r="C734">
            <v>3083.1141324</v>
          </cell>
        </row>
        <row r="735">
          <cell r="A735" t="str">
            <v>41010001</v>
          </cell>
          <cell r="B735" t="str">
            <v>Aguilar Yam Nidia Isabel</v>
          </cell>
          <cell r="C735">
            <v>2907.3674028</v>
          </cell>
        </row>
        <row r="736">
          <cell r="A736" t="str">
            <v>41010002</v>
          </cell>
          <cell r="B736" t="str">
            <v>Castañeda Medina Concepcion</v>
          </cell>
        </row>
        <row r="737">
          <cell r="A737" t="str">
            <v>41010004</v>
          </cell>
          <cell r="B737" t="str">
            <v>Chan Montalvo Jose Martin Ga</v>
          </cell>
          <cell r="C737">
            <v>2907.3674028</v>
          </cell>
        </row>
        <row r="738">
          <cell r="A738" t="str">
            <v>41010005</v>
          </cell>
          <cell r="B738" t="str">
            <v>Couoh Montalvo Manuel Doming</v>
          </cell>
          <cell r="C738">
            <v>3083.1141324</v>
          </cell>
        </row>
        <row r="739">
          <cell r="A739" t="str">
            <v>41010006</v>
          </cell>
          <cell r="B739" t="str">
            <v>Franco Maldonado Rosalia Gua</v>
          </cell>
          <cell r="C739">
            <v>2907.3674028</v>
          </cell>
        </row>
        <row r="740">
          <cell r="A740" t="str">
            <v>41010007</v>
          </cell>
          <cell r="B740" t="str">
            <v>Malta Nuñez Zulemy Yazmin</v>
          </cell>
          <cell r="C740">
            <v>2907.3674028</v>
          </cell>
        </row>
        <row r="741">
          <cell r="A741" t="str">
            <v>41010008</v>
          </cell>
          <cell r="B741" t="str">
            <v>Ommundsen Perez Laura Olena</v>
          </cell>
          <cell r="C741">
            <v>2247.9416925599999</v>
          </cell>
        </row>
        <row r="742">
          <cell r="A742" t="str">
            <v>41010009</v>
          </cell>
          <cell r="B742" t="str">
            <v>Solis Chan Marisa Guillermin</v>
          </cell>
          <cell r="C742">
            <v>2907.3674028</v>
          </cell>
        </row>
        <row r="743">
          <cell r="A743" t="str">
            <v>41010010</v>
          </cell>
          <cell r="B743" t="str">
            <v>Argaez Koh Jose Luis</v>
          </cell>
          <cell r="C743">
            <v>2907.3674028</v>
          </cell>
        </row>
        <row r="744">
          <cell r="A744" t="str">
            <v>41010011</v>
          </cell>
          <cell r="B744" t="str">
            <v>Trava Pedrera Zoila Vanessa</v>
          </cell>
          <cell r="C744">
            <v>2907.3674028</v>
          </cell>
        </row>
        <row r="745">
          <cell r="A745" t="str">
            <v>41010012</v>
          </cell>
          <cell r="B745" t="str">
            <v>Castro Tuyub Geny Del Socorr</v>
          </cell>
          <cell r="C745">
            <v>3044.6180147999999</v>
          </cell>
        </row>
        <row r="746">
          <cell r="A746" t="str">
            <v>06010017</v>
          </cell>
          <cell r="B746" t="str">
            <v>Escalante Pacheco Francisco</v>
          </cell>
          <cell r="C746">
            <v>2911.3791323999999</v>
          </cell>
        </row>
        <row r="747">
          <cell r="A747" t="str">
            <v>06010041</v>
          </cell>
          <cell r="B747" t="str">
            <v>Guzman Lopez Tomas Francisco</v>
          </cell>
          <cell r="C747">
            <v>2083.5542028</v>
          </cell>
        </row>
        <row r="748">
          <cell r="A748" t="str">
            <v>42010001</v>
          </cell>
          <cell r="B748" t="str">
            <v>Albor Oropeza Ernesto Antoni</v>
          </cell>
          <cell r="C748">
            <v>4427.1044335200004</v>
          </cell>
        </row>
        <row r="749">
          <cell r="A749" t="str">
            <v>42010002</v>
          </cell>
          <cell r="B749" t="str">
            <v>Bates Medina Adan Donato</v>
          </cell>
          <cell r="C749">
            <v>4158.3405323999996</v>
          </cell>
        </row>
        <row r="750">
          <cell r="A750" t="str">
            <v>42010005</v>
          </cell>
          <cell r="B750" t="str">
            <v>Chavez Nieves Leonor</v>
          </cell>
          <cell r="C750">
            <v>4247.9284994400005</v>
          </cell>
        </row>
        <row r="751">
          <cell r="A751" t="str">
            <v>42010006</v>
          </cell>
          <cell r="B751" t="str">
            <v>Cima Balam Ermilo Rafael</v>
          </cell>
          <cell r="C751">
            <v>2785.57019304</v>
          </cell>
        </row>
        <row r="752">
          <cell r="A752" t="str">
            <v>42010007</v>
          </cell>
          <cell r="B752" t="str">
            <v>De La Rosa Rodriguez Gladis</v>
          </cell>
          <cell r="C752">
            <v>3083.1141324</v>
          </cell>
        </row>
        <row r="753">
          <cell r="A753" t="str">
            <v>42010009</v>
          </cell>
          <cell r="B753" t="str">
            <v>Estrella Vazquez Manuel Jesu</v>
          </cell>
          <cell r="C753">
            <v>3083.1141324</v>
          </cell>
        </row>
        <row r="754">
          <cell r="A754" t="str">
            <v>42010011</v>
          </cell>
          <cell r="B754" t="str">
            <v>Herrera Y Peña Maria Jesus</v>
          </cell>
          <cell r="C754">
            <v>4158.3405323999996</v>
          </cell>
        </row>
        <row r="755">
          <cell r="A755" t="str">
            <v>42010014</v>
          </cell>
          <cell r="B755" t="str">
            <v>Sosa Duran Lazaro Javier</v>
          </cell>
          <cell r="C755">
            <v>2934.58671336</v>
          </cell>
        </row>
        <row r="756">
          <cell r="A756" t="str">
            <v>42010015</v>
          </cell>
          <cell r="B756" t="str">
            <v>Trejo Galera Luis Augusto</v>
          </cell>
        </row>
        <row r="757">
          <cell r="A757" t="str">
            <v>42010016</v>
          </cell>
          <cell r="B757" t="str">
            <v>Vera Fajardo Eduardo Manuel</v>
          </cell>
          <cell r="C757">
            <v>4158.3405323999996</v>
          </cell>
        </row>
        <row r="758">
          <cell r="A758" t="str">
            <v>42010017</v>
          </cell>
          <cell r="B758" t="str">
            <v>Zi Tec Paula Lucila</v>
          </cell>
          <cell r="C758">
            <v>4158.3405323999996</v>
          </cell>
        </row>
        <row r="759">
          <cell r="A759" t="str">
            <v>42010019</v>
          </cell>
          <cell r="B759" t="str">
            <v>Campos Encalada Cristina Gab</v>
          </cell>
          <cell r="C759">
            <v>4158.3405323999996</v>
          </cell>
        </row>
        <row r="760">
          <cell r="A760" t="str">
            <v>42010020</v>
          </cell>
          <cell r="B760" t="str">
            <v>Osorio Caballero Beatriz</v>
          </cell>
          <cell r="C760">
            <v>4516.6924005600004</v>
          </cell>
        </row>
        <row r="761">
          <cell r="A761" t="str">
            <v>42010022</v>
          </cell>
          <cell r="B761" t="str">
            <v>Cupul Manzano Julio Cesar</v>
          </cell>
          <cell r="C761">
            <v>2934.58671336</v>
          </cell>
        </row>
        <row r="762">
          <cell r="A762" t="str">
            <v>42010023</v>
          </cell>
          <cell r="B762" t="str">
            <v>Adam Salias Rocio Guadalupe</v>
          </cell>
          <cell r="C762">
            <v>1707.699927768</v>
          </cell>
        </row>
        <row r="763">
          <cell r="A763" t="str">
            <v>42010025</v>
          </cell>
          <cell r="B763" t="str">
            <v>Vazquez Solis Alfredo</v>
          </cell>
          <cell r="C763">
            <v>2934.58671336</v>
          </cell>
        </row>
        <row r="764">
          <cell r="A764" t="str">
            <v>42010026</v>
          </cell>
          <cell r="B764" t="str">
            <v>Rivera Flores Yadira Del Car</v>
          </cell>
          <cell r="C764">
            <v>2728.8344445600001</v>
          </cell>
        </row>
        <row r="765">
          <cell r="A765" t="str">
            <v>42010028</v>
          </cell>
          <cell r="B765" t="str">
            <v>Roche Reyes Nancy Maria</v>
          </cell>
          <cell r="C765">
            <v>3621.9278863200002</v>
          </cell>
        </row>
        <row r="766">
          <cell r="A766" t="str">
            <v>42010029</v>
          </cell>
          <cell r="B766" t="str">
            <v>Rivera Romero Noe</v>
          </cell>
          <cell r="C766">
            <v>4721.48270082</v>
          </cell>
        </row>
        <row r="767">
          <cell r="A767" t="str">
            <v>45010012</v>
          </cell>
          <cell r="B767" t="str">
            <v>Alcocer Denis Mirna Beatriz</v>
          </cell>
        </row>
        <row r="768">
          <cell r="A768" t="str">
            <v>46010002</v>
          </cell>
          <cell r="B768" t="str">
            <v>Orozco Jacobo Maria Teresa</v>
          </cell>
          <cell r="C768">
            <v>2247.9416925599999</v>
          </cell>
        </row>
        <row r="769">
          <cell r="A769" t="str">
            <v>46010014</v>
          </cell>
          <cell r="B769" t="str">
            <v>Carrillo Diaz Jose Alberto</v>
          </cell>
          <cell r="C769">
            <v>4697.5829368799996</v>
          </cell>
        </row>
        <row r="770">
          <cell r="A770" t="str">
            <v>46010016</v>
          </cell>
          <cell r="B770" t="str">
            <v>Herrera Hernandez Isabel Cri</v>
          </cell>
          <cell r="C770">
            <v>3083.1141324</v>
          </cell>
        </row>
        <row r="771">
          <cell r="A771" t="str">
            <v>46010019</v>
          </cell>
          <cell r="B771" t="str">
            <v>Morin Pinzon Guelmi Marisol</v>
          </cell>
          <cell r="C771">
            <v>2971.6649868</v>
          </cell>
        </row>
        <row r="772">
          <cell r="A772" t="str">
            <v>46010021</v>
          </cell>
          <cell r="B772" t="str">
            <v>Tec Alfaro Maria Del Carmen</v>
          </cell>
          <cell r="C772">
            <v>2847.3563244000002</v>
          </cell>
        </row>
        <row r="773">
          <cell r="A773" t="str">
            <v>46010022</v>
          </cell>
          <cell r="B773" t="str">
            <v>Torres Grajales Lidia Evange</v>
          </cell>
          <cell r="C773">
            <v>3083.1141324</v>
          </cell>
        </row>
        <row r="774">
          <cell r="A774" t="str">
            <v>46010026</v>
          </cell>
          <cell r="B774" t="str">
            <v>Cab Buenfil Gretty Berenice</v>
          </cell>
        </row>
        <row r="775">
          <cell r="A775" t="str">
            <v>46010029</v>
          </cell>
          <cell r="B775" t="str">
            <v>Peniche Cabal Victoria Beatr</v>
          </cell>
        </row>
        <row r="776">
          <cell r="A776" t="str">
            <v>22010027</v>
          </cell>
          <cell r="B776" t="str">
            <v>Tzec Gamboa Rubi Guadalupe</v>
          </cell>
          <cell r="C776">
            <v>2162.2115805600001</v>
          </cell>
        </row>
        <row r="777">
          <cell r="A777" t="str">
            <v>46020001</v>
          </cell>
          <cell r="B777" t="str">
            <v>Manzano Argaez Carolina Beat</v>
          </cell>
          <cell r="C777">
            <v>3203.0950727999998</v>
          </cell>
        </row>
        <row r="778">
          <cell r="A778" t="str">
            <v>46020004</v>
          </cell>
          <cell r="B778" t="str">
            <v>Martin Dorantes Karla Maria</v>
          </cell>
          <cell r="C778">
            <v>2162.2115805600001</v>
          </cell>
        </row>
        <row r="779">
          <cell r="A779" t="str">
            <v>46030005</v>
          </cell>
          <cell r="B779" t="str">
            <v>Huertas May Yazmin Georgina</v>
          </cell>
          <cell r="C779">
            <v>2162.2115805600001</v>
          </cell>
        </row>
        <row r="780">
          <cell r="A780" t="str">
            <v>46040007</v>
          </cell>
          <cell r="B780" t="str">
            <v>Negron Gil Amelia De Los Ang</v>
          </cell>
          <cell r="C780">
            <v>2847.3563244000002</v>
          </cell>
        </row>
        <row r="781">
          <cell r="A781" t="str">
            <v>46050010</v>
          </cell>
          <cell r="B781" t="str">
            <v>Espinosa Lope Rosa Virginia</v>
          </cell>
          <cell r="C781">
            <v>2821.6372907999998</v>
          </cell>
        </row>
        <row r="782">
          <cell r="A782" t="str">
            <v>46060011</v>
          </cell>
          <cell r="B782" t="str">
            <v>Aguilar Rejon Flor Isela</v>
          </cell>
          <cell r="C782">
            <v>3083.1141324</v>
          </cell>
        </row>
        <row r="783">
          <cell r="A783" t="str">
            <v>46060012</v>
          </cell>
          <cell r="B783" t="str">
            <v>Sanchez Piña Felmir</v>
          </cell>
          <cell r="C783">
            <v>2934.58671336</v>
          </cell>
        </row>
        <row r="784">
          <cell r="A784" t="str">
            <v>22070002</v>
          </cell>
          <cell r="B784" t="str">
            <v>Poot Polanco Sonia Marisol</v>
          </cell>
          <cell r="C784">
            <v>3203.0950727999998</v>
          </cell>
        </row>
        <row r="785">
          <cell r="A785" t="str">
            <v>46070001</v>
          </cell>
          <cell r="B785" t="str">
            <v>Zuñiga Chuc Viviana Verenice</v>
          </cell>
          <cell r="C785">
            <v>2162.2115805600001</v>
          </cell>
        </row>
        <row r="786">
          <cell r="A786" t="str">
            <v>23010056</v>
          </cell>
          <cell r="B786" t="str">
            <v>Zapata Narvaez Veronica</v>
          </cell>
          <cell r="C786">
            <v>2162.2115805600001</v>
          </cell>
        </row>
        <row r="787">
          <cell r="A787" t="str">
            <v>46010027</v>
          </cell>
          <cell r="B787" t="str">
            <v>Carrillo Ortiz Maria Luisa</v>
          </cell>
          <cell r="C787">
            <v>2162.2115805600001</v>
          </cell>
        </row>
        <row r="788">
          <cell r="A788" t="str">
            <v>46080001</v>
          </cell>
          <cell r="B788" t="str">
            <v>Maldonado Aranda Silvia Leon</v>
          </cell>
          <cell r="C788">
            <v>3203.1362892000002</v>
          </cell>
        </row>
        <row r="789">
          <cell r="A789" t="str">
            <v>46090001</v>
          </cell>
          <cell r="B789" t="str">
            <v>Mendez Sierra Maricarmen</v>
          </cell>
          <cell r="C789">
            <v>3203.1362892000002</v>
          </cell>
        </row>
        <row r="790">
          <cell r="A790" t="str">
            <v>46090002</v>
          </cell>
          <cell r="B790" t="str">
            <v>Soto Herrera Nadia Olivia</v>
          </cell>
          <cell r="C790" t="e">
            <v>#N/A</v>
          </cell>
        </row>
        <row r="791">
          <cell r="A791" t="str">
            <v>46100001</v>
          </cell>
          <cell r="B791" t="str">
            <v>Martin Cano Kareli De Jesus</v>
          </cell>
          <cell r="C791">
            <v>3203.1362892000002</v>
          </cell>
        </row>
        <row r="792">
          <cell r="A792" t="str">
            <v>46040009</v>
          </cell>
          <cell r="B792" t="str">
            <v>Villanueva Gutierrez Josefin</v>
          </cell>
          <cell r="C792">
            <v>2847.3563244000002</v>
          </cell>
        </row>
        <row r="793">
          <cell r="A793" t="str">
            <v>06010037</v>
          </cell>
          <cell r="B793" t="str">
            <v>Ruiz Chan Martha Isabel</v>
          </cell>
          <cell r="C793" t="e">
            <v>#N/A</v>
          </cell>
        </row>
        <row r="794">
          <cell r="A794" t="str">
            <v>47010001</v>
          </cell>
          <cell r="B794" t="str">
            <v>Payan Arjona Maria Del Carme</v>
          </cell>
        </row>
        <row r="795">
          <cell r="A795" t="str">
            <v>47010002</v>
          </cell>
          <cell r="B795" t="str">
            <v>Montalvo De Lille Maria Alej</v>
          </cell>
        </row>
        <row r="796">
          <cell r="A796" t="str">
            <v>47010003</v>
          </cell>
          <cell r="B796" t="str">
            <v>Urzaiz Cetina Cristina</v>
          </cell>
          <cell r="C796">
            <v>2014.9288968000001</v>
          </cell>
        </row>
        <row r="797">
          <cell r="A797" t="str">
            <v>37010002</v>
          </cell>
          <cell r="B797" t="str">
            <v>Avendaño Gomez Maria Malena</v>
          </cell>
          <cell r="C797">
            <v>585.33976787999995</v>
          </cell>
        </row>
        <row r="798">
          <cell r="A798" t="str">
            <v>37010003</v>
          </cell>
          <cell r="B798" t="str">
            <v>Avendaño Gomez Maria Malena</v>
          </cell>
          <cell r="C798">
            <v>3338.7613263839999</v>
          </cell>
        </row>
        <row r="799">
          <cell r="A799" t="str">
            <v>37010005</v>
          </cell>
          <cell r="B799" t="str">
            <v>Canche Cel Fernanda De Jesus</v>
          </cell>
          <cell r="C799" t="e">
            <v>#N/A</v>
          </cell>
        </row>
        <row r="800">
          <cell r="A800" t="str">
            <v>37010006</v>
          </cell>
          <cell r="B800" t="str">
            <v>Canto Uribe Silvia Angelica</v>
          </cell>
          <cell r="C800">
            <v>2910.6647148000002</v>
          </cell>
        </row>
        <row r="801">
          <cell r="A801" t="str">
            <v>37010008</v>
          </cell>
          <cell r="B801" t="str">
            <v>Chan Hernandez Gladys Noemi</v>
          </cell>
          <cell r="C801">
            <v>3083.1141324</v>
          </cell>
        </row>
        <row r="802">
          <cell r="A802" t="str">
            <v>37010009</v>
          </cell>
          <cell r="B802" t="str">
            <v>Estrada Sanchez Gaspar</v>
          </cell>
          <cell r="C802">
            <v>3258.860862</v>
          </cell>
        </row>
        <row r="803">
          <cell r="A803" t="str">
            <v>37010012</v>
          </cell>
          <cell r="B803" t="str">
            <v>Raffull Quiñones Margarita D</v>
          </cell>
          <cell r="C803">
            <v>2997.3840203999998</v>
          </cell>
        </row>
        <row r="804">
          <cell r="A804" t="str">
            <v>37010014</v>
          </cell>
          <cell r="B804" t="str">
            <v>Salazar Tzec Maria Elena</v>
          </cell>
          <cell r="C804">
            <v>1980.849528624</v>
          </cell>
        </row>
        <row r="805">
          <cell r="A805" t="str">
            <v>37010017</v>
          </cell>
          <cell r="B805" t="str">
            <v>Valle Pech Maria Cresencia</v>
          </cell>
          <cell r="C805" t="e">
            <v>#N/A</v>
          </cell>
        </row>
        <row r="806">
          <cell r="A806" t="str">
            <v>37010027</v>
          </cell>
          <cell r="B806" t="str">
            <v>Garcia Romero Ana Maria</v>
          </cell>
          <cell r="C806">
            <v>3124.7789668320002</v>
          </cell>
        </row>
        <row r="807">
          <cell r="A807" t="str">
            <v>37010031</v>
          </cell>
          <cell r="B807" t="str">
            <v>May Pascual Genny Rosario De</v>
          </cell>
          <cell r="C807">
            <v>2194.8318881760001</v>
          </cell>
        </row>
        <row r="808">
          <cell r="A808" t="str">
            <v>37010032</v>
          </cell>
          <cell r="B808" t="str">
            <v>Carrillo Hernandez Flor Guad</v>
          </cell>
          <cell r="C808">
            <v>259.10371859999998</v>
          </cell>
        </row>
        <row r="809">
          <cell r="A809" t="str">
            <v>37010033</v>
          </cell>
          <cell r="B809" t="str">
            <v>Aguilar Fernandez Mayra Del</v>
          </cell>
          <cell r="C809">
            <v>2262.3014863200001</v>
          </cell>
        </row>
        <row r="810">
          <cell r="A810" t="str">
            <v>37010035</v>
          </cell>
          <cell r="B810" t="str">
            <v>Mendez Najera Rosa Soledad</v>
          </cell>
          <cell r="C810" t="e">
            <v>#N/A</v>
          </cell>
        </row>
        <row r="811">
          <cell r="A811" t="str">
            <v>37010037</v>
          </cell>
          <cell r="B811" t="str">
            <v>Osorio - Maria Jose</v>
          </cell>
          <cell r="C811">
            <v>1980.849528624</v>
          </cell>
        </row>
        <row r="812">
          <cell r="A812" t="str">
            <v>37010038</v>
          </cell>
          <cell r="B812" t="str">
            <v>Castillo Bacab Maria Mercede</v>
          </cell>
          <cell r="C812">
            <v>2907.3674028</v>
          </cell>
        </row>
        <row r="813">
          <cell r="A813" t="str">
            <v>37010039</v>
          </cell>
          <cell r="B813" t="str">
            <v>Canto Duarte Sara Patricia</v>
          </cell>
          <cell r="C813">
            <v>3979.2964907999999</v>
          </cell>
        </row>
        <row r="814">
          <cell r="A814" t="str">
            <v>48010001</v>
          </cell>
          <cell r="B814" t="str">
            <v>Rosado - Jose Enrique</v>
          </cell>
          <cell r="C814" t="e">
            <v>#N/A</v>
          </cell>
        </row>
        <row r="815">
          <cell r="A815" t="str">
            <v>48010002</v>
          </cell>
          <cell r="B815" t="str">
            <v>Medina Tzec Yalmi Eunice</v>
          </cell>
          <cell r="C815" t="e">
            <v>#N/A</v>
          </cell>
        </row>
        <row r="816">
          <cell r="A816" t="str">
            <v>48010003</v>
          </cell>
          <cell r="B816" t="str">
            <v>Aguilar Flota Sheila Maria</v>
          </cell>
          <cell r="C816">
            <v>3900.1610028</v>
          </cell>
        </row>
        <row r="817">
          <cell r="A817" t="str">
            <v>48010004</v>
          </cell>
          <cell r="B817" t="str">
            <v>Soto Sanchez Martha Araceli</v>
          </cell>
          <cell r="C817">
            <v>3900.1610028</v>
          </cell>
        </row>
        <row r="818">
          <cell r="A818" t="str">
            <v>48010005</v>
          </cell>
          <cell r="B818" t="str">
            <v>Escalante Ortiz Hector Vicen</v>
          </cell>
          <cell r="C818">
            <v>3900.1610028</v>
          </cell>
        </row>
        <row r="819">
          <cell r="A819" t="str">
            <v>48010006</v>
          </cell>
          <cell r="B819" t="str">
            <v>Acereto Tapia Leydi Magdalen</v>
          </cell>
          <cell r="C819" t="e">
            <v>#N/A</v>
          </cell>
        </row>
        <row r="820">
          <cell r="A820" t="str">
            <v>45010013</v>
          </cell>
          <cell r="B820" t="str">
            <v>Farfan Flores Mario Jose</v>
          </cell>
          <cell r="C820" t="e">
            <v>#N/A</v>
          </cell>
        </row>
        <row r="821">
          <cell r="A821" t="str">
            <v>01010008</v>
          </cell>
          <cell r="B821" t="str">
            <v>Civeira Garcia Jose Manuel</v>
          </cell>
        </row>
        <row r="822">
          <cell r="A822" t="str">
            <v>50010001</v>
          </cell>
          <cell r="B822" t="str">
            <v>Bustillos Lope Luis Antonio</v>
          </cell>
        </row>
        <row r="823">
          <cell r="A823" t="str">
            <v>02010008</v>
          </cell>
          <cell r="B823" t="str">
            <v>Parra Sanchez Juan Jorge</v>
          </cell>
          <cell r="C823">
            <v>1290.556155192</v>
          </cell>
        </row>
        <row r="824">
          <cell r="A824" t="str">
            <v>04010003</v>
          </cell>
          <cell r="B824" t="str">
            <v>Jimenez Campos Gilmer Gabrie</v>
          </cell>
        </row>
        <row r="825">
          <cell r="A825" t="str">
            <v>04010004</v>
          </cell>
          <cell r="B825" t="str">
            <v>Pinzon Sanchez Jorge Manuel</v>
          </cell>
          <cell r="C825">
            <v>1290.4580601600001</v>
          </cell>
        </row>
        <row r="826">
          <cell r="A826" t="str">
            <v>51010001</v>
          </cell>
          <cell r="B826" t="str">
            <v>Guzman Garcia Addy Esperanza</v>
          </cell>
        </row>
      </sheetData>
      <sheetData sheetId="2">
        <row r="1">
          <cell r="A1" t="str">
            <v>Clave</v>
          </cell>
          <cell r="B1" t="str">
            <v>Nombre</v>
          </cell>
          <cell r="C1" t="str">
            <v>Salario Diario</v>
          </cell>
          <cell r="D1" t="str">
            <v>Sueldo mensual</v>
          </cell>
          <cell r="E1" t="str">
            <v>Gratif.</v>
          </cell>
          <cell r="F1" t="str">
            <v>Sueldo+Gratif.</v>
          </cell>
        </row>
        <row r="2">
          <cell r="A2" t="str">
            <v>01010005</v>
          </cell>
          <cell r="B2" t="str">
            <v>Mac Haas Crescencio Bernardino</v>
          </cell>
          <cell r="C2">
            <v>2547.4699999999998</v>
          </cell>
          <cell r="D2">
            <v>76424.100000000006</v>
          </cell>
          <cell r="F2">
            <v>76424.100000000006</v>
          </cell>
        </row>
        <row r="3">
          <cell r="A3" t="str">
            <v>01010007</v>
          </cell>
          <cell r="B3" t="str">
            <v>Iñiguez Noh Erik Ivan</v>
          </cell>
          <cell r="C3">
            <v>138.66319999999999</v>
          </cell>
          <cell r="D3">
            <v>4159.8959999999997</v>
          </cell>
          <cell r="F3">
            <v>4159.8959999999997</v>
          </cell>
        </row>
        <row r="4">
          <cell r="A4" t="str">
            <v>01010009</v>
          </cell>
          <cell r="B4" t="str">
            <v>Vela Mendez Libertad Del Carmen</v>
          </cell>
          <cell r="C4">
            <v>156</v>
          </cell>
          <cell r="D4">
            <v>4680</v>
          </cell>
          <cell r="E4">
            <v>3583.84</v>
          </cell>
          <cell r="F4">
            <v>8263.84</v>
          </cell>
        </row>
        <row r="5">
          <cell r="A5" t="str">
            <v>01010006</v>
          </cell>
          <cell r="B5" t="str">
            <v>Gonzalez Valencia Norma Lizbeth</v>
          </cell>
          <cell r="C5">
            <v>360</v>
          </cell>
          <cell r="D5">
            <v>10800</v>
          </cell>
          <cell r="F5">
            <v>10800</v>
          </cell>
        </row>
        <row r="6">
          <cell r="A6" t="str">
            <v>36010001</v>
          </cell>
          <cell r="B6" t="str">
            <v>Bacab Che Francisco Xavier</v>
          </cell>
          <cell r="C6">
            <v>102.67919999999999</v>
          </cell>
          <cell r="D6">
            <v>3080.3759999999997</v>
          </cell>
          <cell r="F6">
            <v>3080.3759999999997</v>
          </cell>
        </row>
        <row r="7">
          <cell r="A7" t="str">
            <v>36010002</v>
          </cell>
          <cell r="B7" t="str">
            <v>Cuevas Moreno Leny Carmelina</v>
          </cell>
          <cell r="C7">
            <v>122.0232</v>
          </cell>
          <cell r="D7">
            <v>3660.6959999999999</v>
          </cell>
          <cell r="F7">
            <v>3660.6959999999999</v>
          </cell>
        </row>
        <row r="8">
          <cell r="A8" t="str">
            <v>36010004</v>
          </cell>
          <cell r="B8" t="str">
            <v>Duran Martinez Leticia Del Socorro</v>
          </cell>
          <cell r="C8">
            <v>112.6632</v>
          </cell>
          <cell r="D8">
            <v>3379.8960000000002</v>
          </cell>
          <cell r="F8">
            <v>3379.8960000000002</v>
          </cell>
        </row>
        <row r="9">
          <cell r="A9" t="str">
            <v>36010007</v>
          </cell>
          <cell r="B9" t="str">
            <v>Rodriguez Chan Manuel Ivan</v>
          </cell>
          <cell r="C9">
            <v>95.471999999999994</v>
          </cell>
          <cell r="D9">
            <v>2864.16</v>
          </cell>
          <cell r="F9">
            <v>2864.16</v>
          </cell>
        </row>
        <row r="10">
          <cell r="A10" t="str">
            <v>36010011</v>
          </cell>
          <cell r="B10" t="str">
            <v>Mendoza Sanchez Flora Del Carmen</v>
          </cell>
          <cell r="C10">
            <v>491</v>
          </cell>
          <cell r="D10">
            <v>14730</v>
          </cell>
          <cell r="F10">
            <v>14730</v>
          </cell>
        </row>
        <row r="11">
          <cell r="A11" t="str">
            <v>03010001</v>
          </cell>
          <cell r="B11" t="str">
            <v>Ek Chan Feliciano</v>
          </cell>
          <cell r="C11">
            <v>102.67919999999999</v>
          </cell>
          <cell r="D11">
            <v>3080.3759999999997</v>
          </cell>
          <cell r="F11">
            <v>3080.3759999999997</v>
          </cell>
        </row>
        <row r="12">
          <cell r="A12" t="str">
            <v>03010003</v>
          </cell>
          <cell r="B12" t="str">
            <v>Kuk Zapata Ofelia Candelaria</v>
          </cell>
          <cell r="C12">
            <v>112.6632</v>
          </cell>
          <cell r="D12">
            <v>3379.8960000000002</v>
          </cell>
          <cell r="F12">
            <v>3379.8960000000002</v>
          </cell>
        </row>
        <row r="13">
          <cell r="A13" t="str">
            <v>02010003</v>
          </cell>
          <cell r="B13" t="str">
            <v>Cardenas Flores Gener Jose</v>
          </cell>
          <cell r="C13">
            <v>491.33</v>
          </cell>
          <cell r="D13">
            <v>14739.9</v>
          </cell>
          <cell r="F13">
            <v>14739.9</v>
          </cell>
        </row>
        <row r="14">
          <cell r="A14" t="str">
            <v>02010004</v>
          </cell>
          <cell r="B14" t="str">
            <v>Cuevas Rodriguez Jorge Carlos</v>
          </cell>
          <cell r="C14">
            <v>870.81</v>
          </cell>
          <cell r="D14">
            <v>26124.3</v>
          </cell>
          <cell r="F14">
            <v>26124.3</v>
          </cell>
        </row>
        <row r="15">
          <cell r="A15" t="str">
            <v>02010005</v>
          </cell>
          <cell r="B15" t="str">
            <v>May May Marcia</v>
          </cell>
          <cell r="C15">
            <v>99.632000000000005</v>
          </cell>
          <cell r="D15">
            <v>2988.96</v>
          </cell>
          <cell r="F15">
            <v>2988.96</v>
          </cell>
        </row>
        <row r="16">
          <cell r="A16" t="str">
            <v>02010006</v>
          </cell>
          <cell r="B16" t="str">
            <v>Medina Alcocer Maribeth</v>
          </cell>
          <cell r="C16">
            <v>150</v>
          </cell>
          <cell r="D16">
            <v>4500</v>
          </cell>
          <cell r="F16">
            <v>4500</v>
          </cell>
        </row>
        <row r="17">
          <cell r="A17" t="str">
            <v>02010007</v>
          </cell>
          <cell r="B17" t="str">
            <v>Montero Pacheco Jose Manuel</v>
          </cell>
          <cell r="C17">
            <v>150</v>
          </cell>
          <cell r="D17">
            <v>4500</v>
          </cell>
          <cell r="F17">
            <v>4500</v>
          </cell>
        </row>
        <row r="18">
          <cell r="A18" t="str">
            <v>02010009</v>
          </cell>
          <cell r="B18" t="str">
            <v>Rivero Vazquez Jose Jesus</v>
          </cell>
          <cell r="C18">
            <v>150</v>
          </cell>
          <cell r="D18">
            <v>4500</v>
          </cell>
          <cell r="F18">
            <v>4500</v>
          </cell>
        </row>
        <row r="19">
          <cell r="A19" t="str">
            <v>02010010</v>
          </cell>
          <cell r="B19" t="str">
            <v>Solis Pasos Victoria Ofelia</v>
          </cell>
          <cell r="C19">
            <v>112.6632</v>
          </cell>
          <cell r="D19">
            <v>3379.8960000000002</v>
          </cell>
          <cell r="F19">
            <v>3379.8960000000002</v>
          </cell>
        </row>
        <row r="20">
          <cell r="A20" t="str">
            <v>02010013</v>
          </cell>
          <cell r="B20" t="str">
            <v>Salazar Gonzalez Karla Vanessa</v>
          </cell>
          <cell r="C20">
            <v>139.25</v>
          </cell>
          <cell r="D20">
            <v>4177.5</v>
          </cell>
          <cell r="F20">
            <v>4177.5</v>
          </cell>
        </row>
        <row r="21">
          <cell r="A21" t="str">
            <v>45010012</v>
          </cell>
          <cell r="B21" t="str">
            <v>Alcocer Denis Mirna Beatriz</v>
          </cell>
          <cell r="C21">
            <v>156</v>
          </cell>
          <cell r="D21">
            <v>4680</v>
          </cell>
          <cell r="E21">
            <v>2038.4</v>
          </cell>
          <cell r="F21">
            <v>6718.4</v>
          </cell>
        </row>
        <row r="22">
          <cell r="A22" t="str">
            <v>09010001</v>
          </cell>
          <cell r="B22" t="str">
            <v>Concha Vazquez Claudia Karina</v>
          </cell>
          <cell r="C22">
            <v>141.66999999999999</v>
          </cell>
          <cell r="D22">
            <v>4250.1000000000004</v>
          </cell>
          <cell r="F22">
            <v>4250.1000000000004</v>
          </cell>
        </row>
        <row r="23">
          <cell r="A23" t="str">
            <v>09010004</v>
          </cell>
          <cell r="B23" t="str">
            <v>Basulto Triay Eric Herve</v>
          </cell>
          <cell r="C23">
            <v>1460.31</v>
          </cell>
          <cell r="D23">
            <v>43809.3</v>
          </cell>
          <cell r="F23">
            <v>43809.3</v>
          </cell>
        </row>
        <row r="24">
          <cell r="A24" t="str">
            <v>13010020</v>
          </cell>
          <cell r="B24" t="str">
            <v>Paredes Varguez Gladys Beatriz</v>
          </cell>
          <cell r="C24">
            <v>141.66999999999999</v>
          </cell>
          <cell r="D24">
            <v>4250.1000000000004</v>
          </cell>
          <cell r="F24">
            <v>4250.1000000000004</v>
          </cell>
        </row>
        <row r="25">
          <cell r="A25" t="str">
            <v>19010002</v>
          </cell>
          <cell r="B25" t="str">
            <v>Euan Pacheco Patricia Del Carmen</v>
          </cell>
          <cell r="C25">
            <v>141.66999999999999</v>
          </cell>
          <cell r="D25">
            <v>4250.1000000000004</v>
          </cell>
          <cell r="F25">
            <v>4250.1000000000004</v>
          </cell>
        </row>
        <row r="26">
          <cell r="A26" t="str">
            <v>19010004</v>
          </cell>
          <cell r="B26" t="str">
            <v>Novelo Perez Maribel De Jesus</v>
          </cell>
          <cell r="C26">
            <v>1460.31</v>
          </cell>
          <cell r="D26">
            <v>43809.3</v>
          </cell>
          <cell r="F26">
            <v>43809.3</v>
          </cell>
        </row>
        <row r="27">
          <cell r="A27" t="str">
            <v>04010005</v>
          </cell>
          <cell r="B27" t="str">
            <v>Martinez Alvarado Martin Alberto</v>
          </cell>
          <cell r="C27">
            <v>1460.31</v>
          </cell>
          <cell r="D27">
            <v>43809.3</v>
          </cell>
          <cell r="F27">
            <v>43809.3</v>
          </cell>
        </row>
        <row r="28">
          <cell r="A28" t="str">
            <v>22010080</v>
          </cell>
          <cell r="B28" t="str">
            <v>Polanco Ortega Hilda Lucila</v>
          </cell>
          <cell r="C28">
            <v>141.66999999999999</v>
          </cell>
          <cell r="D28">
            <v>4250.1000000000004</v>
          </cell>
          <cell r="F28">
            <v>4250.1000000000004</v>
          </cell>
        </row>
        <row r="29">
          <cell r="A29" t="str">
            <v>45010009</v>
          </cell>
          <cell r="B29" t="str">
            <v>Perez Sanchez Jose Manuel</v>
          </cell>
          <cell r="C29">
            <v>489.9</v>
          </cell>
          <cell r="D29">
            <v>14697</v>
          </cell>
          <cell r="F29">
            <v>14697</v>
          </cell>
        </row>
        <row r="30">
          <cell r="A30" t="str">
            <v>39010003</v>
          </cell>
          <cell r="B30" t="str">
            <v>Cardeña Burgos Renan Omar</v>
          </cell>
          <cell r="C30">
            <v>38.937600000000003</v>
          </cell>
          <cell r="D30">
            <v>1557.5040000000001</v>
          </cell>
          <cell r="F30">
            <v>1557.5040000000001</v>
          </cell>
        </row>
        <row r="31">
          <cell r="A31" t="str">
            <v>39010004</v>
          </cell>
          <cell r="B31" t="str">
            <v>Cauich Pech Margarito</v>
          </cell>
          <cell r="C31">
            <v>89.647999999999996</v>
          </cell>
          <cell r="D31">
            <v>2689.44</v>
          </cell>
          <cell r="F31">
            <v>2689.5</v>
          </cell>
        </row>
        <row r="32">
          <cell r="A32" t="str">
            <v>39010005</v>
          </cell>
          <cell r="B32" t="str">
            <v>Couoh Fernandez Bernardo</v>
          </cell>
          <cell r="C32">
            <v>38.937600000000003</v>
          </cell>
          <cell r="D32">
            <v>2180.5056000000004</v>
          </cell>
          <cell r="F32">
            <v>2180.5056000000004</v>
          </cell>
        </row>
        <row r="33">
          <cell r="A33" t="str">
            <v>39010006</v>
          </cell>
          <cell r="B33" t="str">
            <v>Estrella Alcocer Ernesto Javier</v>
          </cell>
          <cell r="C33">
            <v>162.24</v>
          </cell>
          <cell r="D33">
            <v>4867.2</v>
          </cell>
          <cell r="F33">
            <v>4867.2</v>
          </cell>
        </row>
        <row r="34">
          <cell r="A34" t="str">
            <v>39010007</v>
          </cell>
          <cell r="B34" t="str">
            <v>Hernandez Iturralde Leidy Margarita</v>
          </cell>
          <cell r="C34">
            <v>38.937600000000003</v>
          </cell>
          <cell r="D34">
            <v>1557.5040000000001</v>
          </cell>
          <cell r="F34">
            <v>1557.5040000000001</v>
          </cell>
        </row>
        <row r="35">
          <cell r="A35" t="str">
            <v>39010008</v>
          </cell>
          <cell r="B35" t="str">
            <v>Itza Martinez Abraham Absalon</v>
          </cell>
          <cell r="C35">
            <v>126.1832</v>
          </cell>
          <cell r="D35">
            <v>3785.4960000000001</v>
          </cell>
          <cell r="F35">
            <v>3785.4960000000001</v>
          </cell>
        </row>
        <row r="36">
          <cell r="A36" t="str">
            <v>39010009</v>
          </cell>
          <cell r="B36" t="str">
            <v>Marin Rufino Luis</v>
          </cell>
          <cell r="C36">
            <v>38.937600000000003</v>
          </cell>
          <cell r="D36">
            <v>1557.5040000000001</v>
          </cell>
          <cell r="F36">
            <v>1557.5040000000001</v>
          </cell>
        </row>
        <row r="37">
          <cell r="A37" t="str">
            <v>39010010</v>
          </cell>
          <cell r="B37" t="str">
            <v>Ojeda Mena Evelyn Sugey</v>
          </cell>
          <cell r="C37">
            <v>99.632000000000005</v>
          </cell>
          <cell r="D37">
            <v>2988.96</v>
          </cell>
          <cell r="F37">
            <v>2988.96</v>
          </cell>
        </row>
        <row r="38">
          <cell r="A38" t="str">
            <v>15010001</v>
          </cell>
          <cell r="B38" t="str">
            <v>Rivero Centeno Neielfi M. Del Socorro</v>
          </cell>
          <cell r="C38">
            <v>107.4632</v>
          </cell>
          <cell r="D38">
            <v>3223.8960000000002</v>
          </cell>
          <cell r="F38">
            <v>3223.8960000000002</v>
          </cell>
        </row>
        <row r="39">
          <cell r="A39" t="str">
            <v>14010001</v>
          </cell>
          <cell r="B39" t="str">
            <v>Avila Aranda Maria Amparo</v>
          </cell>
          <cell r="C39">
            <v>107.4632</v>
          </cell>
          <cell r="D39">
            <v>3223.8960000000002</v>
          </cell>
          <cell r="F39">
            <v>3223.8960000000002</v>
          </cell>
        </row>
        <row r="40">
          <cell r="A40" t="str">
            <v>14010002</v>
          </cell>
          <cell r="B40" t="str">
            <v>Perera Caamal Manuel Jesus'</v>
          </cell>
          <cell r="C40">
            <v>95.471999999999994</v>
          </cell>
          <cell r="D40">
            <v>2864.16</v>
          </cell>
          <cell r="F40">
            <v>2864.16</v>
          </cell>
        </row>
        <row r="41">
          <cell r="A41" t="str">
            <v>14010003</v>
          </cell>
          <cell r="B41" t="str">
            <v>Perez Castillo Jose Enrique</v>
          </cell>
          <cell r="C41">
            <v>107.46</v>
          </cell>
          <cell r="D41">
            <v>3223.8</v>
          </cell>
          <cell r="F41">
            <v>3223.9</v>
          </cell>
        </row>
        <row r="42">
          <cell r="A42" t="str">
            <v>16010001</v>
          </cell>
          <cell r="B42" t="str">
            <v>Samos Rosado Magaly Yazmin</v>
          </cell>
          <cell r="C42">
            <v>107.4632</v>
          </cell>
          <cell r="D42">
            <v>3223.8960000000002</v>
          </cell>
          <cell r="F42">
            <v>3223.8960000000002</v>
          </cell>
        </row>
        <row r="43">
          <cell r="A43" t="str">
            <v>18010001</v>
          </cell>
          <cell r="B43" t="str">
            <v>Marrufo Y Pino Lourdes Ileana</v>
          </cell>
          <cell r="C43">
            <v>107.4632</v>
          </cell>
          <cell r="D43">
            <v>3223.8960000000002</v>
          </cell>
          <cell r="F43">
            <v>3223.8960000000002</v>
          </cell>
        </row>
        <row r="44">
          <cell r="A44" t="str">
            <v>38020008</v>
          </cell>
          <cell r="B44" t="str">
            <v>Pinto Villanueva Alberto Isabel</v>
          </cell>
          <cell r="C44">
            <v>95.471999999999994</v>
          </cell>
          <cell r="D44">
            <v>2864.16</v>
          </cell>
          <cell r="F44">
            <v>2864.16</v>
          </cell>
        </row>
        <row r="45">
          <cell r="A45" t="str">
            <v>37010016</v>
          </cell>
          <cell r="B45" t="str">
            <v>Ucan Suaste Carlos</v>
          </cell>
          <cell r="C45">
            <v>32.603999999999999</v>
          </cell>
          <cell r="D45">
            <v>782.49599999999998</v>
          </cell>
          <cell r="F45">
            <v>782.49599999999998</v>
          </cell>
        </row>
        <row r="46">
          <cell r="A46" t="str">
            <v>37030001</v>
          </cell>
          <cell r="B46" t="str">
            <v>Hernandez Pou Rosa Maria</v>
          </cell>
          <cell r="C46">
            <v>32.6</v>
          </cell>
          <cell r="D46">
            <v>1173.5999999999999</v>
          </cell>
          <cell r="F46">
            <v>1173.5999999999999</v>
          </cell>
        </row>
        <row r="47">
          <cell r="A47" t="str">
            <v>38010002</v>
          </cell>
          <cell r="B47" t="str">
            <v>Castillo Diaz Adlemy De Jesus</v>
          </cell>
          <cell r="C47">
            <v>32.603999999999999</v>
          </cell>
          <cell r="D47">
            <v>1564.992</v>
          </cell>
          <cell r="F47">
            <v>1564.992</v>
          </cell>
        </row>
        <row r="48">
          <cell r="A48" t="str">
            <v>38010004</v>
          </cell>
          <cell r="B48" t="str">
            <v>Castillo Hernandez Rodolfo De La C.</v>
          </cell>
          <cell r="C48">
            <v>95.471999999999994</v>
          </cell>
          <cell r="D48">
            <v>2864.16</v>
          </cell>
          <cell r="F48">
            <v>2864.16</v>
          </cell>
        </row>
        <row r="49">
          <cell r="A49" t="str">
            <v>38010005</v>
          </cell>
          <cell r="B49" t="str">
            <v>Castro Escobedo Ysabel Cristina</v>
          </cell>
          <cell r="C49">
            <v>156.83199999999999</v>
          </cell>
          <cell r="D49">
            <v>4704.96</v>
          </cell>
          <cell r="F49">
            <v>4704.96</v>
          </cell>
        </row>
        <row r="50">
          <cell r="A50" t="str">
            <v>38010007</v>
          </cell>
          <cell r="B50" t="str">
            <v>Patron May Berta Maria Del R.</v>
          </cell>
          <cell r="C50">
            <v>99.632000000000005</v>
          </cell>
          <cell r="D50">
            <v>2988.96</v>
          </cell>
          <cell r="F50">
            <v>2988.96</v>
          </cell>
        </row>
        <row r="51">
          <cell r="A51" t="str">
            <v>38010008</v>
          </cell>
          <cell r="B51" t="str">
            <v>Perez Nuñez Lucero De Fatima</v>
          </cell>
          <cell r="C51">
            <v>32.6</v>
          </cell>
          <cell r="D51">
            <v>1956</v>
          </cell>
          <cell r="F51">
            <v>1956</v>
          </cell>
        </row>
        <row r="52">
          <cell r="A52" t="str">
            <v>38010011</v>
          </cell>
          <cell r="B52" t="str">
            <v>Alegria Jacter Patricia</v>
          </cell>
          <cell r="C52">
            <v>99.632000000000005</v>
          </cell>
          <cell r="D52">
            <v>2988.96</v>
          </cell>
          <cell r="F52">
            <v>2988.96</v>
          </cell>
        </row>
        <row r="53">
          <cell r="A53" t="str">
            <v>37010002</v>
          </cell>
          <cell r="B53" t="str">
            <v>Avendaño Gomez Maria Malena</v>
          </cell>
          <cell r="C53">
            <v>156.83199999999999</v>
          </cell>
          <cell r="D53">
            <v>4704.96</v>
          </cell>
          <cell r="F53">
            <v>4704.96</v>
          </cell>
        </row>
        <row r="54">
          <cell r="A54" t="str">
            <v>37010003</v>
          </cell>
          <cell r="B54" t="str">
            <v>Avendaño Gomez Maria Malena</v>
          </cell>
          <cell r="C54">
            <v>38.937600000000003</v>
          </cell>
          <cell r="D54">
            <v>2492.0064000000002</v>
          </cell>
          <cell r="F54">
            <v>2492.0064000000002</v>
          </cell>
        </row>
        <row r="55">
          <cell r="A55" t="str">
            <v>37010006</v>
          </cell>
          <cell r="B55" t="str">
            <v>Canto Uribe Silvia Angelica</v>
          </cell>
          <cell r="C55">
            <v>38.94</v>
          </cell>
          <cell r="D55">
            <v>3115.2</v>
          </cell>
          <cell r="F55">
            <v>3115.2</v>
          </cell>
        </row>
        <row r="56">
          <cell r="A56" t="str">
            <v>37010008</v>
          </cell>
          <cell r="B56" t="str">
            <v>Chan Hernandez Gladys Noemi</v>
          </cell>
          <cell r="C56">
            <v>95.471999999999994</v>
          </cell>
          <cell r="D56">
            <v>2864.16</v>
          </cell>
          <cell r="F56">
            <v>2864.16</v>
          </cell>
        </row>
        <row r="57">
          <cell r="A57" t="str">
            <v>37010009</v>
          </cell>
          <cell r="B57" t="str">
            <v>Estrada Sanchez Gaspar</v>
          </cell>
          <cell r="C57">
            <v>32.603999999999999</v>
          </cell>
          <cell r="D57">
            <v>2608.3200000000002</v>
          </cell>
          <cell r="F57">
            <v>2608.3200000000002</v>
          </cell>
        </row>
        <row r="58">
          <cell r="A58" t="str">
            <v>37010012</v>
          </cell>
          <cell r="B58" t="str">
            <v>Raffull Quiñones Margarita De Jesus</v>
          </cell>
          <cell r="C58">
            <v>99.632000000000005</v>
          </cell>
          <cell r="D58">
            <v>2988.96</v>
          </cell>
          <cell r="F58">
            <v>2988.96</v>
          </cell>
        </row>
        <row r="59">
          <cell r="A59" t="str">
            <v>37010014</v>
          </cell>
          <cell r="B59" t="str">
            <v>Salazar Tzec Maria Elena</v>
          </cell>
          <cell r="C59">
            <v>38.937600000000003</v>
          </cell>
          <cell r="D59">
            <v>4049.5104000000001</v>
          </cell>
          <cell r="F59">
            <v>4049.5104000000001</v>
          </cell>
        </row>
        <row r="60">
          <cell r="A60" t="str">
            <v>37010027</v>
          </cell>
          <cell r="B60" t="str">
            <v>Garcia Romero Ana Maria</v>
          </cell>
          <cell r="C60">
            <v>38.937600000000003</v>
          </cell>
          <cell r="D60">
            <v>2803.5072</v>
          </cell>
          <cell r="F60">
            <v>2803.5072</v>
          </cell>
        </row>
        <row r="61">
          <cell r="A61" t="str">
            <v>37010031</v>
          </cell>
          <cell r="B61" t="str">
            <v>May Pascual Genny Rosario De La Cruz</v>
          </cell>
          <cell r="C61">
            <v>38.937600000000003</v>
          </cell>
          <cell r="D61">
            <v>3738.0096000000003</v>
          </cell>
          <cell r="F61">
            <v>3738.0096000000003</v>
          </cell>
        </row>
        <row r="62">
          <cell r="A62" t="str">
            <v>37010032</v>
          </cell>
          <cell r="B62" t="str">
            <v>Carrillo Hernandez Flor Guadalupe</v>
          </cell>
          <cell r="C62">
            <v>38.94</v>
          </cell>
          <cell r="D62">
            <v>4984.32</v>
          </cell>
          <cell r="F62">
            <v>4984.32</v>
          </cell>
        </row>
        <row r="63">
          <cell r="A63" t="str">
            <v>37010033</v>
          </cell>
          <cell r="B63" t="str">
            <v>Aguilar Fernandez Mayra Del Socorro</v>
          </cell>
          <cell r="C63">
            <v>121.32640000000001</v>
          </cell>
          <cell r="D63">
            <v>3639.7920000000004</v>
          </cell>
          <cell r="F63">
            <v>3639.7920000000004</v>
          </cell>
        </row>
        <row r="64">
          <cell r="A64" t="str">
            <v>37010037</v>
          </cell>
          <cell r="B64" t="str">
            <v>Osorio - Maria Jose</v>
          </cell>
          <cell r="C64">
            <v>38.937600000000003</v>
          </cell>
          <cell r="D64">
            <v>4049.5104000000001</v>
          </cell>
          <cell r="F64">
            <v>4049.5104000000001</v>
          </cell>
        </row>
        <row r="65">
          <cell r="A65" t="str">
            <v>37010038</v>
          </cell>
          <cell r="B65" t="str">
            <v>Castillo Bacab Maria Mercedes</v>
          </cell>
          <cell r="C65">
            <v>104</v>
          </cell>
          <cell r="D65">
            <v>3120</v>
          </cell>
          <cell r="F65">
            <v>3120</v>
          </cell>
        </row>
        <row r="66">
          <cell r="A66" t="str">
            <v>37010039</v>
          </cell>
          <cell r="B66" t="str">
            <v>Canto Duarte Sara Patricia</v>
          </cell>
          <cell r="C66">
            <v>32.6</v>
          </cell>
          <cell r="D66">
            <v>1564.8</v>
          </cell>
          <cell r="F66">
            <v>1564.8</v>
          </cell>
        </row>
        <row r="67">
          <cell r="A67" t="str">
            <v>48010003</v>
          </cell>
          <cell r="B67" t="str">
            <v>Aguilar Flota Sheila Maria</v>
          </cell>
          <cell r="C67">
            <v>30</v>
          </cell>
          <cell r="D67">
            <v>1680</v>
          </cell>
          <cell r="F67">
            <v>1680</v>
          </cell>
        </row>
        <row r="68">
          <cell r="A68" t="str">
            <v>48010004</v>
          </cell>
          <cell r="B68" t="str">
            <v>Soto Sanchez Martha Araceli</v>
          </cell>
          <cell r="C68">
            <v>30</v>
          </cell>
          <cell r="D68">
            <v>1680</v>
          </cell>
          <cell r="F68">
            <v>1680</v>
          </cell>
        </row>
        <row r="69">
          <cell r="A69" t="str">
            <v>48010005</v>
          </cell>
          <cell r="B69" t="str">
            <v>Escalante Ortiz Hector Vicente</v>
          </cell>
          <cell r="C69">
            <v>30</v>
          </cell>
          <cell r="D69">
            <v>1680</v>
          </cell>
          <cell r="F69">
            <v>1680</v>
          </cell>
        </row>
        <row r="70">
          <cell r="A70" t="str">
            <v>24130045</v>
          </cell>
          <cell r="B70" t="str">
            <v>Cuevas Magaña Carlos Humberto</v>
          </cell>
          <cell r="C70">
            <v>102.67919999999999</v>
          </cell>
          <cell r="D70">
            <v>3080.3759999999997</v>
          </cell>
          <cell r="F70">
            <v>3080.3759999999997</v>
          </cell>
        </row>
        <row r="71">
          <cell r="A71" t="str">
            <v>42010004</v>
          </cell>
          <cell r="B71" t="str">
            <v>Chan Pool Gregorio Anacleto</v>
          </cell>
          <cell r="C71">
            <v>102.67919999999999</v>
          </cell>
          <cell r="D71">
            <v>3080.3759999999997</v>
          </cell>
          <cell r="F71">
            <v>3080.3759999999997</v>
          </cell>
        </row>
        <row r="72">
          <cell r="A72" t="str">
            <v>24020016</v>
          </cell>
          <cell r="B72" t="str">
            <v>Castellanos Dorantes Lourdes Del C.</v>
          </cell>
          <cell r="C72">
            <v>108.16</v>
          </cell>
          <cell r="D72">
            <v>3244.8</v>
          </cell>
          <cell r="F72">
            <v>3244.8</v>
          </cell>
        </row>
        <row r="73">
          <cell r="A73" t="str">
            <v>24020019</v>
          </cell>
          <cell r="B73" t="str">
            <v>Yañez G. Canton Alicia Margarita</v>
          </cell>
          <cell r="C73">
            <v>162.24</v>
          </cell>
          <cell r="D73">
            <v>4867.2</v>
          </cell>
          <cell r="F73">
            <v>4867.2</v>
          </cell>
        </row>
        <row r="74">
          <cell r="A74" t="str">
            <v>24030018</v>
          </cell>
          <cell r="B74" t="str">
            <v>Mendez Zeel Nedy Patricia</v>
          </cell>
          <cell r="C74">
            <v>106.91200000000001</v>
          </cell>
          <cell r="D74">
            <v>3207.36</v>
          </cell>
          <cell r="F74">
            <v>3207.36</v>
          </cell>
        </row>
        <row r="75">
          <cell r="A75" t="str">
            <v>24040025</v>
          </cell>
          <cell r="B75" t="str">
            <v>Osalde Chan Karina Ivette</v>
          </cell>
          <cell r="C75">
            <v>126.1832</v>
          </cell>
          <cell r="D75">
            <v>3785.4960000000001</v>
          </cell>
          <cell r="F75">
            <v>3785.4960000000001</v>
          </cell>
        </row>
        <row r="76">
          <cell r="A76" t="str">
            <v>24080001</v>
          </cell>
          <cell r="B76" t="str">
            <v>Catzin Borraz Gloria Alicia</v>
          </cell>
          <cell r="C76">
            <v>126.1832</v>
          </cell>
          <cell r="D76">
            <v>3785.4960000000001</v>
          </cell>
          <cell r="F76">
            <v>3785.4960000000001</v>
          </cell>
        </row>
        <row r="77">
          <cell r="A77" t="str">
            <v>24080003</v>
          </cell>
          <cell r="B77" t="str">
            <v>Varguez Perez Sheila Del Carmen</v>
          </cell>
          <cell r="C77">
            <v>89.647999999999996</v>
          </cell>
          <cell r="D77">
            <v>2689.44</v>
          </cell>
          <cell r="F77">
            <v>2689.5</v>
          </cell>
        </row>
        <row r="78">
          <cell r="A78" t="str">
            <v>24080004</v>
          </cell>
          <cell r="B78" t="str">
            <v>Uc Tovar Mahua Emily</v>
          </cell>
          <cell r="C78">
            <v>89.65</v>
          </cell>
          <cell r="D78">
            <v>2689.5</v>
          </cell>
          <cell r="F78">
            <v>2689.5</v>
          </cell>
        </row>
        <row r="79">
          <cell r="A79" t="str">
            <v>24030020</v>
          </cell>
          <cell r="B79" t="str">
            <v>Balam Ramirez Heydi</v>
          </cell>
          <cell r="C79">
            <v>106.91200000000001</v>
          </cell>
          <cell r="D79">
            <v>3207.36</v>
          </cell>
          <cell r="F79">
            <v>3207.36</v>
          </cell>
        </row>
        <row r="80">
          <cell r="A80" t="str">
            <v>24050026</v>
          </cell>
          <cell r="B80" t="str">
            <v>Chan Rosado Julia Elizabeth</v>
          </cell>
          <cell r="C80">
            <v>126.1832</v>
          </cell>
          <cell r="D80">
            <v>3785.4960000000001</v>
          </cell>
          <cell r="F80">
            <v>3785.4960000000001</v>
          </cell>
        </row>
        <row r="81">
          <cell r="A81" t="str">
            <v>24070029</v>
          </cell>
          <cell r="B81" t="str">
            <v>Peniche Juarez Delia</v>
          </cell>
          <cell r="C81">
            <v>106.91200000000001</v>
          </cell>
          <cell r="D81">
            <v>3207.36</v>
          </cell>
          <cell r="F81">
            <v>3207.36</v>
          </cell>
        </row>
        <row r="82">
          <cell r="A82" t="str">
            <v>24090037</v>
          </cell>
          <cell r="B82" t="str">
            <v>Verde Briceño Landy Esperanza</v>
          </cell>
          <cell r="C82">
            <v>106.91200000000001</v>
          </cell>
          <cell r="D82">
            <v>3207.36</v>
          </cell>
          <cell r="F82">
            <v>3207.36</v>
          </cell>
        </row>
        <row r="83">
          <cell r="A83" t="str">
            <v>46040006</v>
          </cell>
          <cell r="B83" t="str">
            <v>Barbosa Polanco Nelly Carolina</v>
          </cell>
          <cell r="C83">
            <v>126.1832</v>
          </cell>
          <cell r="D83">
            <v>3785.4960000000001</v>
          </cell>
          <cell r="F83">
            <v>3785.4960000000001</v>
          </cell>
        </row>
        <row r="84">
          <cell r="A84" t="str">
            <v>24040020</v>
          </cell>
          <cell r="B84" t="str">
            <v>Barahona Mena Silvia Jesus</v>
          </cell>
          <cell r="C84">
            <v>106.91200000000001</v>
          </cell>
          <cell r="D84">
            <v>3207.36</v>
          </cell>
          <cell r="F84">
            <v>3207.36</v>
          </cell>
        </row>
        <row r="85">
          <cell r="A85" t="str">
            <v>24040023</v>
          </cell>
          <cell r="B85" t="str">
            <v>Martinez Trejo Claudia Dolores</v>
          </cell>
          <cell r="C85">
            <v>106.91200000000001</v>
          </cell>
          <cell r="D85">
            <v>3207.36</v>
          </cell>
          <cell r="F85">
            <v>3207.36</v>
          </cell>
        </row>
        <row r="86">
          <cell r="A86" t="str">
            <v>21090058</v>
          </cell>
          <cell r="B86" t="str">
            <v>Boeta Novelo Lualdy Gabriela</v>
          </cell>
          <cell r="C86">
            <v>126.1832</v>
          </cell>
          <cell r="D86">
            <v>3785.4960000000001</v>
          </cell>
          <cell r="F86">
            <v>3785.4960000000001</v>
          </cell>
        </row>
        <row r="87">
          <cell r="A87" t="str">
            <v>24010013</v>
          </cell>
          <cell r="B87" t="str">
            <v>Mex Pech Maria</v>
          </cell>
          <cell r="C87">
            <v>106.91200000000001</v>
          </cell>
          <cell r="D87">
            <v>3207.36</v>
          </cell>
          <cell r="F87">
            <v>3207.36</v>
          </cell>
        </row>
        <row r="88">
          <cell r="A88" t="str">
            <v>46010020</v>
          </cell>
          <cell r="B88" t="str">
            <v>Orosa Soberanis Silvia Esther</v>
          </cell>
          <cell r="C88">
            <v>106.91200000000001</v>
          </cell>
          <cell r="D88">
            <v>3207.36</v>
          </cell>
          <cell r="F88">
            <v>3207.36</v>
          </cell>
        </row>
        <row r="89">
          <cell r="A89" t="str">
            <v>23010015</v>
          </cell>
          <cell r="B89" t="str">
            <v>Uc Campos Landy Gabriela</v>
          </cell>
          <cell r="C89">
            <v>126.1832</v>
          </cell>
          <cell r="D89">
            <v>3785.4960000000001</v>
          </cell>
          <cell r="F89">
            <v>3785.4960000000001</v>
          </cell>
        </row>
        <row r="90">
          <cell r="A90" t="str">
            <v>24040026</v>
          </cell>
          <cell r="B90" t="str">
            <v>Dominguez Magaña Teresita Medeline</v>
          </cell>
          <cell r="C90">
            <v>106.91200000000001</v>
          </cell>
          <cell r="D90">
            <v>3207.36</v>
          </cell>
          <cell r="F90">
            <v>3207.36</v>
          </cell>
        </row>
        <row r="91">
          <cell r="A91" t="str">
            <v>24150002</v>
          </cell>
          <cell r="B91" t="str">
            <v>Gomez Vivas Maria Soledad</v>
          </cell>
          <cell r="C91">
            <v>89.647999999999996</v>
          </cell>
          <cell r="D91">
            <v>2689.44</v>
          </cell>
          <cell r="F91">
            <v>2689.5</v>
          </cell>
        </row>
        <row r="92">
          <cell r="A92" t="str">
            <v>24150003</v>
          </cell>
          <cell r="B92" t="str">
            <v>Chi Gorocica Karla Marine</v>
          </cell>
          <cell r="C92">
            <v>89.65</v>
          </cell>
          <cell r="D92">
            <v>2689.5</v>
          </cell>
          <cell r="F92">
            <v>2689.5</v>
          </cell>
        </row>
        <row r="93">
          <cell r="A93" t="str">
            <v>24150004</v>
          </cell>
          <cell r="B93" t="str">
            <v>Mex Huchim Fatima Del Socorro</v>
          </cell>
          <cell r="C93">
            <v>89.65</v>
          </cell>
          <cell r="D93">
            <v>2689.5</v>
          </cell>
          <cell r="F93">
            <v>2689.5</v>
          </cell>
        </row>
        <row r="94">
          <cell r="A94" t="str">
            <v>21090037</v>
          </cell>
          <cell r="B94" t="str">
            <v>Lara Rodriguez Susana Virginia</v>
          </cell>
          <cell r="C94">
            <v>126.1832</v>
          </cell>
          <cell r="D94">
            <v>3785.4960000000001</v>
          </cell>
          <cell r="F94">
            <v>3785.4960000000001</v>
          </cell>
        </row>
        <row r="95">
          <cell r="A95" t="str">
            <v>24010012</v>
          </cell>
          <cell r="B95" t="str">
            <v>Mendez Acosta Alexandra</v>
          </cell>
          <cell r="C95">
            <v>106.91200000000001</v>
          </cell>
          <cell r="D95">
            <v>3207.36</v>
          </cell>
          <cell r="F95">
            <v>3207.36</v>
          </cell>
        </row>
        <row r="96">
          <cell r="A96" t="str">
            <v>24030019</v>
          </cell>
          <cell r="B96" t="str">
            <v>Villamil Barrientos Rosa De Atocha</v>
          </cell>
          <cell r="C96">
            <v>126.1832</v>
          </cell>
          <cell r="D96">
            <v>3785.4960000000001</v>
          </cell>
          <cell r="F96">
            <v>3785.4960000000001</v>
          </cell>
        </row>
        <row r="97">
          <cell r="A97" t="str">
            <v>24040001</v>
          </cell>
          <cell r="B97" t="str">
            <v>Piste Duran Carina Lucely</v>
          </cell>
          <cell r="C97">
            <v>89.647999999999996</v>
          </cell>
          <cell r="D97">
            <v>2689.44</v>
          </cell>
          <cell r="F97">
            <v>2689.5</v>
          </cell>
        </row>
        <row r="98">
          <cell r="A98" t="str">
            <v>22110053</v>
          </cell>
          <cell r="B98" t="str">
            <v>Lopez Pech Claudia Isabel</v>
          </cell>
          <cell r="C98">
            <v>106.91200000000001</v>
          </cell>
          <cell r="D98">
            <v>3207.36</v>
          </cell>
          <cell r="F98">
            <v>3207.36</v>
          </cell>
        </row>
        <row r="99">
          <cell r="A99" t="str">
            <v>22140059</v>
          </cell>
          <cell r="B99" t="str">
            <v>Sosa Casanova Teresa De Jesus</v>
          </cell>
          <cell r="C99">
            <v>126.1832</v>
          </cell>
          <cell r="D99">
            <v>3785.4960000000001</v>
          </cell>
          <cell r="F99">
            <v>3785.4960000000001</v>
          </cell>
        </row>
        <row r="100">
          <cell r="A100" t="str">
            <v>24030001</v>
          </cell>
          <cell r="B100" t="str">
            <v>Caamal Palma Yleana Beatriz</v>
          </cell>
          <cell r="C100">
            <v>89.647999999999996</v>
          </cell>
          <cell r="D100">
            <v>2689.44</v>
          </cell>
          <cell r="F100">
            <v>2689.5</v>
          </cell>
        </row>
        <row r="101">
          <cell r="A101" t="str">
            <v>24030002</v>
          </cell>
          <cell r="B101" t="str">
            <v>Chan Herrera Alejandra</v>
          </cell>
          <cell r="C101">
            <v>89.647999999999996</v>
          </cell>
          <cell r="D101">
            <v>2689.44</v>
          </cell>
          <cell r="F101">
            <v>2689.5</v>
          </cell>
        </row>
        <row r="102">
          <cell r="A102" t="str">
            <v>24080031</v>
          </cell>
          <cell r="B102" t="str">
            <v>Azcorra Calderon Merly Annel</v>
          </cell>
          <cell r="C102">
            <v>106.91200000000001</v>
          </cell>
          <cell r="D102">
            <v>3207.36</v>
          </cell>
          <cell r="F102">
            <v>3207.36</v>
          </cell>
        </row>
        <row r="103">
          <cell r="A103" t="str">
            <v>24110042</v>
          </cell>
          <cell r="B103" t="str">
            <v>Canche Burgos Magaly</v>
          </cell>
          <cell r="C103">
            <v>95.471999999999994</v>
          </cell>
          <cell r="D103">
            <v>2864.16</v>
          </cell>
          <cell r="F103">
            <v>2864.16</v>
          </cell>
        </row>
        <row r="104">
          <cell r="A104" t="str">
            <v>24010014</v>
          </cell>
          <cell r="B104" t="str">
            <v>Moo Pech Aquileo</v>
          </cell>
          <cell r="C104">
            <v>95.471999999999994</v>
          </cell>
          <cell r="D104">
            <v>2864.16</v>
          </cell>
          <cell r="F104">
            <v>2864.16</v>
          </cell>
        </row>
        <row r="105">
          <cell r="A105" t="str">
            <v>24010050</v>
          </cell>
          <cell r="B105" t="str">
            <v>Coronado Pech Antonio</v>
          </cell>
          <cell r="C105">
            <v>101.57680000000001</v>
          </cell>
          <cell r="D105">
            <v>3047.3040000000001</v>
          </cell>
          <cell r="F105">
            <v>3047.3040000000001</v>
          </cell>
        </row>
        <row r="106">
          <cell r="A106" t="str">
            <v>24120001</v>
          </cell>
          <cell r="B106" t="str">
            <v>Arjona - Nelly Guadalupe</v>
          </cell>
          <cell r="C106">
            <v>95.47</v>
          </cell>
          <cell r="D106">
            <v>2864.1</v>
          </cell>
          <cell r="F106">
            <v>2864.16</v>
          </cell>
        </row>
        <row r="107">
          <cell r="A107" t="str">
            <v>24120002</v>
          </cell>
          <cell r="B107" t="str">
            <v>Burgos Rodriguez Lucely Del Socorro</v>
          </cell>
          <cell r="C107">
            <v>88.191999999999993</v>
          </cell>
          <cell r="D107">
            <v>2645.76</v>
          </cell>
          <cell r="F107">
            <v>2645.76</v>
          </cell>
        </row>
        <row r="108">
          <cell r="A108" t="str">
            <v>24010010</v>
          </cell>
          <cell r="B108" t="str">
            <v>Guillermo Torregrosa Miriam Del Socorro</v>
          </cell>
          <cell r="C108">
            <v>95.471999999999994</v>
          </cell>
          <cell r="D108">
            <v>2864.16</v>
          </cell>
          <cell r="F108">
            <v>2864.16</v>
          </cell>
        </row>
        <row r="109">
          <cell r="A109" t="str">
            <v>24010052</v>
          </cell>
          <cell r="B109" t="str">
            <v>Vargas Cruz Elizabeth Soledad</v>
          </cell>
          <cell r="C109">
            <v>95.471999999999994</v>
          </cell>
          <cell r="D109">
            <v>2864.16</v>
          </cell>
          <cell r="F109">
            <v>2864.16</v>
          </cell>
        </row>
        <row r="110">
          <cell r="A110" t="str">
            <v>24100038</v>
          </cell>
          <cell r="B110" t="str">
            <v>Mancilla Villanueva Miriam Eugenia</v>
          </cell>
          <cell r="C110">
            <v>95.471999999999994</v>
          </cell>
          <cell r="D110">
            <v>2864.16</v>
          </cell>
          <cell r="F110">
            <v>2864.16</v>
          </cell>
        </row>
        <row r="111">
          <cell r="A111" t="str">
            <v>24100040</v>
          </cell>
          <cell r="B111" t="str">
            <v>Tzel Hoil Liliana Graciela</v>
          </cell>
          <cell r="C111">
            <v>115.3672</v>
          </cell>
          <cell r="D111">
            <v>3461.0160000000001</v>
          </cell>
          <cell r="F111">
            <v>3461.0160000000001</v>
          </cell>
        </row>
        <row r="112">
          <cell r="A112" t="str">
            <v>24100042</v>
          </cell>
          <cell r="B112" t="str">
            <v>Canto Nuñez Josefina Del Rosario</v>
          </cell>
          <cell r="C112">
            <v>95.47</v>
          </cell>
          <cell r="D112">
            <v>2864.1</v>
          </cell>
          <cell r="F112">
            <v>2864.16</v>
          </cell>
        </row>
        <row r="113">
          <cell r="A113" t="str">
            <v>25110032</v>
          </cell>
          <cell r="B113" t="str">
            <v>Manzanero Euan Reyna Maria</v>
          </cell>
          <cell r="C113">
            <v>99.632000000000005</v>
          </cell>
          <cell r="D113">
            <v>2988.96</v>
          </cell>
          <cell r="F113">
            <v>2988.96</v>
          </cell>
        </row>
        <row r="114">
          <cell r="A114" t="str">
            <v>24010008</v>
          </cell>
          <cell r="B114" t="str">
            <v>Diaz Aguilar Leyla Del Rocio</v>
          </cell>
          <cell r="C114">
            <v>102.67919999999999</v>
          </cell>
          <cell r="D114">
            <v>3080.3759999999997</v>
          </cell>
          <cell r="F114">
            <v>3080.3759999999997</v>
          </cell>
        </row>
        <row r="115">
          <cell r="A115" t="str">
            <v>24010048</v>
          </cell>
          <cell r="B115" t="str">
            <v>Gamboa Magaña Crhistyan Guadalupe</v>
          </cell>
          <cell r="C115">
            <v>190.66319999999999</v>
          </cell>
          <cell r="D115">
            <v>5719.8959999999997</v>
          </cell>
          <cell r="F115">
            <v>5719.8959999999997</v>
          </cell>
        </row>
        <row r="116">
          <cell r="A116" t="str">
            <v>24010053</v>
          </cell>
          <cell r="B116" t="str">
            <v>Aguilera Medina Sandra Elizabeth</v>
          </cell>
          <cell r="C116">
            <v>122.0232</v>
          </cell>
          <cell r="D116">
            <v>3660.6959999999999</v>
          </cell>
          <cell r="F116">
            <v>3660.6959999999999</v>
          </cell>
        </row>
        <row r="117">
          <cell r="A117" t="str">
            <v>24080032</v>
          </cell>
          <cell r="B117" t="str">
            <v>Macias Ortegon Wendy Margarita</v>
          </cell>
          <cell r="C117">
            <v>408.72</v>
          </cell>
          <cell r="D117">
            <v>12261.6</v>
          </cell>
          <cell r="F117">
            <v>12261.6</v>
          </cell>
        </row>
        <row r="118">
          <cell r="A118" t="str">
            <v>24090036</v>
          </cell>
          <cell r="B118" t="str">
            <v>Paredes Aguilar Hilda Fanny</v>
          </cell>
          <cell r="C118">
            <v>122.0232</v>
          </cell>
          <cell r="D118">
            <v>3660.6959999999999</v>
          </cell>
          <cell r="F118">
            <v>3660.6959999999999</v>
          </cell>
        </row>
        <row r="119">
          <cell r="A119" t="str">
            <v>41010001</v>
          </cell>
          <cell r="B119" t="str">
            <v>Aguilar Yam Nidia Isabel</v>
          </cell>
          <cell r="C119">
            <v>104</v>
          </cell>
          <cell r="D119">
            <v>3120</v>
          </cell>
          <cell r="F119">
            <v>3120</v>
          </cell>
        </row>
        <row r="120">
          <cell r="A120" t="str">
            <v>41010002</v>
          </cell>
          <cell r="B120" t="str">
            <v>Castañeda Medina Concepcion</v>
          </cell>
          <cell r="C120">
            <v>406.76</v>
          </cell>
          <cell r="D120">
            <v>12202.8</v>
          </cell>
          <cell r="F120">
            <v>12202.8</v>
          </cell>
        </row>
        <row r="121">
          <cell r="A121" t="str">
            <v>41010004</v>
          </cell>
          <cell r="B121" t="str">
            <v>Chan Montalvo Jose Martin Gaspar</v>
          </cell>
          <cell r="C121">
            <v>104</v>
          </cell>
          <cell r="D121">
            <v>3120</v>
          </cell>
          <cell r="F121">
            <v>3120</v>
          </cell>
        </row>
        <row r="122">
          <cell r="A122" t="str">
            <v>41010005</v>
          </cell>
          <cell r="B122" t="str">
            <v>Couoh Montalvo Manuel Domingo</v>
          </cell>
          <cell r="C122">
            <v>95.471999999999994</v>
          </cell>
          <cell r="D122">
            <v>2864.16</v>
          </cell>
          <cell r="F122">
            <v>2864.16</v>
          </cell>
        </row>
        <row r="123">
          <cell r="A123" t="str">
            <v>41010006</v>
          </cell>
          <cell r="B123" t="str">
            <v>Franco Maldonado Rosalia Guadalupe</v>
          </cell>
          <cell r="C123">
            <v>104</v>
          </cell>
          <cell r="D123">
            <v>3120</v>
          </cell>
          <cell r="F123">
            <v>3120</v>
          </cell>
        </row>
        <row r="124">
          <cell r="A124" t="str">
            <v>41010007</v>
          </cell>
          <cell r="B124" t="str">
            <v>Malta Nuñez Zulemy Yazmin</v>
          </cell>
          <cell r="C124">
            <v>104</v>
          </cell>
          <cell r="D124">
            <v>3120</v>
          </cell>
          <cell r="F124">
            <v>3120</v>
          </cell>
        </row>
        <row r="125">
          <cell r="A125" t="str">
            <v>41010008</v>
          </cell>
          <cell r="B125" t="str">
            <v>Ommundsen Perez Laura Olena</v>
          </cell>
          <cell r="C125">
            <v>122.0232</v>
          </cell>
          <cell r="D125">
            <v>3660.6959999999999</v>
          </cell>
          <cell r="F125">
            <v>3660.6959999999999</v>
          </cell>
        </row>
        <row r="126">
          <cell r="A126" t="str">
            <v>41010009</v>
          </cell>
          <cell r="B126" t="str">
            <v>Solis Chan Marisa Guillermina</v>
          </cell>
          <cell r="C126">
            <v>104</v>
          </cell>
          <cell r="D126">
            <v>3120</v>
          </cell>
          <cell r="F126">
            <v>3120</v>
          </cell>
        </row>
        <row r="127">
          <cell r="A127" t="str">
            <v>41010010</v>
          </cell>
          <cell r="B127" t="str">
            <v>Argaez Koh Jose Luis</v>
          </cell>
          <cell r="C127">
            <v>104</v>
          </cell>
          <cell r="D127">
            <v>3120</v>
          </cell>
          <cell r="F127">
            <v>3120</v>
          </cell>
        </row>
        <row r="128">
          <cell r="A128" t="str">
            <v>41010011</v>
          </cell>
          <cell r="B128" t="str">
            <v>Trava Pedrera Zoila Vanessa</v>
          </cell>
          <cell r="C128">
            <v>104</v>
          </cell>
          <cell r="D128">
            <v>3120</v>
          </cell>
          <cell r="F128">
            <v>3120</v>
          </cell>
        </row>
        <row r="129">
          <cell r="A129" t="str">
            <v>41010012</v>
          </cell>
          <cell r="B129" t="str">
            <v>Castro Tuyub Geny Del Socorro</v>
          </cell>
          <cell r="C129">
            <v>97.34</v>
          </cell>
          <cell r="D129">
            <v>2920.2</v>
          </cell>
          <cell r="F129">
            <v>2920.2</v>
          </cell>
        </row>
        <row r="130">
          <cell r="A130" t="str">
            <v>06010013</v>
          </cell>
          <cell r="B130" t="str">
            <v>Cocom Arcos Jhon Gary</v>
          </cell>
          <cell r="C130">
            <v>107.4632</v>
          </cell>
          <cell r="D130">
            <v>3223.8960000000002</v>
          </cell>
          <cell r="F130">
            <v>3223.8960000000002</v>
          </cell>
        </row>
        <row r="131">
          <cell r="A131" t="str">
            <v>10010001</v>
          </cell>
          <cell r="B131" t="str">
            <v>Canto Espadas Rosalinda Del Socorro</v>
          </cell>
          <cell r="C131">
            <v>121.3368</v>
          </cell>
          <cell r="D131">
            <v>3640.1039999999998</v>
          </cell>
          <cell r="F131">
            <v>3640.1039999999998</v>
          </cell>
        </row>
        <row r="132">
          <cell r="A132" t="str">
            <v>10010002</v>
          </cell>
          <cell r="B132" t="str">
            <v>Cañas Luna Maria Luisa</v>
          </cell>
          <cell r="C132">
            <v>121.3368</v>
          </cell>
          <cell r="D132">
            <v>3640.1039999999998</v>
          </cell>
          <cell r="F132">
            <v>3640.1039999999998</v>
          </cell>
        </row>
        <row r="133">
          <cell r="A133" t="str">
            <v>10010003</v>
          </cell>
          <cell r="B133" t="str">
            <v>Ceballos Arana Suemy Del Rocio</v>
          </cell>
          <cell r="C133">
            <v>263.33</v>
          </cell>
          <cell r="D133">
            <v>7899.9</v>
          </cell>
          <cell r="F133">
            <v>7899.9</v>
          </cell>
        </row>
        <row r="134">
          <cell r="A134" t="str">
            <v>10010004</v>
          </cell>
          <cell r="B134" t="str">
            <v>Chan Canul Carlos Humberto</v>
          </cell>
          <cell r="C134">
            <v>107.4632</v>
          </cell>
          <cell r="D134">
            <v>3223.8960000000002</v>
          </cell>
          <cell r="F134">
            <v>3223.8960000000002</v>
          </cell>
        </row>
        <row r="135">
          <cell r="A135" t="str">
            <v>10010005</v>
          </cell>
          <cell r="B135" t="str">
            <v>Concha Y Escobedo Enmy Beatriz Del Refugio</v>
          </cell>
          <cell r="C135">
            <v>107.4632</v>
          </cell>
          <cell r="D135">
            <v>3223.8960000000002</v>
          </cell>
          <cell r="F135">
            <v>3223.8960000000002</v>
          </cell>
        </row>
        <row r="136">
          <cell r="A136" t="str">
            <v>10010007</v>
          </cell>
          <cell r="B136" t="str">
            <v>Fernandez Manrique Jorge  Eugenio</v>
          </cell>
          <cell r="C136">
            <v>107.4632</v>
          </cell>
          <cell r="D136">
            <v>3223.8960000000002</v>
          </cell>
          <cell r="F136">
            <v>3223.8960000000002</v>
          </cell>
        </row>
        <row r="137">
          <cell r="A137" t="str">
            <v>10010008</v>
          </cell>
          <cell r="B137" t="str">
            <v>Gil Sahui Silvia Maria</v>
          </cell>
          <cell r="C137">
            <v>156</v>
          </cell>
          <cell r="D137">
            <v>4680</v>
          </cell>
          <cell r="E137">
            <v>2120</v>
          </cell>
          <cell r="F137">
            <v>6800</v>
          </cell>
        </row>
        <row r="138">
          <cell r="A138" t="str">
            <v>10010009</v>
          </cell>
          <cell r="B138" t="str">
            <v>Ortiz Herrera Landy</v>
          </cell>
          <cell r="C138">
            <v>107.4632</v>
          </cell>
          <cell r="D138">
            <v>3223.8960000000002</v>
          </cell>
          <cell r="F138">
            <v>3223.8960000000002</v>
          </cell>
        </row>
        <row r="139">
          <cell r="A139" t="str">
            <v>10010010</v>
          </cell>
          <cell r="B139" t="str">
            <v>Rodriguez Mena Benita Veronica</v>
          </cell>
          <cell r="C139">
            <v>107.4632</v>
          </cell>
          <cell r="D139">
            <v>3223.8960000000002</v>
          </cell>
          <cell r="F139">
            <v>3223.8960000000002</v>
          </cell>
        </row>
        <row r="140">
          <cell r="A140" t="str">
            <v>10010012</v>
          </cell>
          <cell r="B140" t="str">
            <v>Uicab Vazquez Norma Aracelly</v>
          </cell>
          <cell r="C140">
            <v>107.4632</v>
          </cell>
          <cell r="D140">
            <v>3223.8960000000002</v>
          </cell>
          <cell r="F140">
            <v>3223.8960000000002</v>
          </cell>
        </row>
        <row r="141">
          <cell r="A141" t="str">
            <v>10010014</v>
          </cell>
          <cell r="B141" t="str">
            <v>Martinez Carrillo Febronia</v>
          </cell>
          <cell r="C141">
            <v>173.33</v>
          </cell>
          <cell r="D141">
            <v>5199.8999999999996</v>
          </cell>
          <cell r="F141">
            <v>5199.8999999999996</v>
          </cell>
        </row>
        <row r="142">
          <cell r="A142" t="str">
            <v>10010015</v>
          </cell>
          <cell r="B142" t="str">
            <v>Piña Pamplona Gerardo Leonel</v>
          </cell>
          <cell r="C142">
            <v>491.33</v>
          </cell>
          <cell r="D142">
            <v>14739.9</v>
          </cell>
          <cell r="F142">
            <v>14739.9</v>
          </cell>
        </row>
        <row r="143">
          <cell r="A143" t="str">
            <v>10010016</v>
          </cell>
          <cell r="B143" t="str">
            <v>Perez Marfil Jesus Jordan</v>
          </cell>
          <cell r="C143">
            <v>695.97</v>
          </cell>
          <cell r="D143">
            <v>20879.099999999999</v>
          </cell>
          <cell r="F143">
            <v>20879.099999999999</v>
          </cell>
        </row>
        <row r="144">
          <cell r="A144" t="str">
            <v>06010002</v>
          </cell>
          <cell r="B144" t="str">
            <v>Alonzo Castillo Gumercindo</v>
          </cell>
          <cell r="C144">
            <v>95.471999999999994</v>
          </cell>
          <cell r="D144">
            <v>2864.16</v>
          </cell>
          <cell r="F144">
            <v>2864.16</v>
          </cell>
        </row>
        <row r="145">
          <cell r="A145" t="str">
            <v>06010004</v>
          </cell>
          <cell r="B145" t="str">
            <v>Avila Valencia Carlos Manuel</v>
          </cell>
          <cell r="C145">
            <v>102.67919999999999</v>
          </cell>
          <cell r="D145">
            <v>3080.3759999999997</v>
          </cell>
          <cell r="F145">
            <v>3080.3759999999997</v>
          </cell>
        </row>
        <row r="146">
          <cell r="A146" t="str">
            <v>06010006</v>
          </cell>
          <cell r="B146" t="str">
            <v>Buenfil Santos Marcia De La Cruz</v>
          </cell>
          <cell r="C146">
            <v>112.6632</v>
          </cell>
          <cell r="D146">
            <v>3379.8960000000002</v>
          </cell>
          <cell r="F146">
            <v>3379.8960000000002</v>
          </cell>
        </row>
        <row r="147">
          <cell r="A147" t="str">
            <v>06010007</v>
          </cell>
          <cell r="B147" t="str">
            <v>Caamal Contreras Jose Brigido</v>
          </cell>
          <cell r="C147">
            <v>108.16</v>
          </cell>
          <cell r="D147">
            <v>3244.8</v>
          </cell>
          <cell r="F147">
            <v>3244.8</v>
          </cell>
        </row>
        <row r="148">
          <cell r="A148" t="str">
            <v>06010008</v>
          </cell>
          <cell r="B148" t="str">
            <v>Camargo Gongora Ricardo</v>
          </cell>
          <cell r="C148">
            <v>95.471999999999994</v>
          </cell>
          <cell r="D148">
            <v>2864.16</v>
          </cell>
          <cell r="F148">
            <v>2864.16</v>
          </cell>
        </row>
        <row r="149">
          <cell r="A149" t="str">
            <v>06010010</v>
          </cell>
          <cell r="B149" t="str">
            <v>Castillo Manzanilla Lourdes</v>
          </cell>
          <cell r="C149">
            <v>95.471999999999994</v>
          </cell>
          <cell r="D149">
            <v>2864.16</v>
          </cell>
          <cell r="E149">
            <v>250</v>
          </cell>
          <cell r="F149">
            <v>3114.16</v>
          </cell>
        </row>
        <row r="150">
          <cell r="A150" t="str">
            <v>06010011</v>
          </cell>
          <cell r="B150" t="str">
            <v>Chi Mena Aida Concepcion</v>
          </cell>
          <cell r="C150">
            <v>95.471999999999994</v>
          </cell>
          <cell r="D150">
            <v>2864.16</v>
          </cell>
          <cell r="F150">
            <v>2864.16</v>
          </cell>
        </row>
        <row r="151">
          <cell r="A151" t="str">
            <v>06010014</v>
          </cell>
          <cell r="B151" t="str">
            <v>Dominguez Gamboa Joaquin Alexis</v>
          </cell>
          <cell r="C151">
            <v>121.33</v>
          </cell>
          <cell r="D151">
            <v>3639.9</v>
          </cell>
          <cell r="F151">
            <v>3639.9</v>
          </cell>
        </row>
        <row r="152">
          <cell r="A152" t="str">
            <v>06010016</v>
          </cell>
          <cell r="B152" t="str">
            <v>Dorta Escoffie Laura Margarita</v>
          </cell>
          <cell r="C152">
            <v>151.42400000000001</v>
          </cell>
          <cell r="D152">
            <v>4542.72</v>
          </cell>
          <cell r="F152">
            <v>4542.72</v>
          </cell>
        </row>
        <row r="153">
          <cell r="A153" t="str">
            <v>06010017</v>
          </cell>
          <cell r="B153" t="str">
            <v>Escalante Pacheco Francisco</v>
          </cell>
          <cell r="C153">
            <v>95.471999999999994</v>
          </cell>
          <cell r="D153">
            <v>2864.16</v>
          </cell>
          <cell r="E153">
            <v>250</v>
          </cell>
          <cell r="F153">
            <v>3114.16</v>
          </cell>
        </row>
        <row r="154">
          <cell r="A154" t="str">
            <v>06010018</v>
          </cell>
          <cell r="B154" t="str">
            <v>Farfan Amaro Sandro Ruben</v>
          </cell>
          <cell r="C154">
            <v>102.67919999999999</v>
          </cell>
          <cell r="D154">
            <v>3080.3759999999997</v>
          </cell>
          <cell r="E154">
            <v>250</v>
          </cell>
          <cell r="F154">
            <v>3330.3759999999997</v>
          </cell>
        </row>
        <row r="155">
          <cell r="A155" t="str">
            <v>06010020</v>
          </cell>
          <cell r="B155" t="str">
            <v>Garcia Rejon Jose Arturo</v>
          </cell>
          <cell r="C155">
            <v>111.2072</v>
          </cell>
          <cell r="D155">
            <v>3336.2159999999999</v>
          </cell>
          <cell r="F155">
            <v>3336.2159999999999</v>
          </cell>
        </row>
        <row r="156">
          <cell r="A156" t="str">
            <v>06010021</v>
          </cell>
          <cell r="B156" t="str">
            <v>Gomez Jimenez Miguel Angel</v>
          </cell>
          <cell r="C156">
            <v>111.2072</v>
          </cell>
          <cell r="D156">
            <v>3336.2159999999999</v>
          </cell>
          <cell r="F156">
            <v>3336.2159999999999</v>
          </cell>
        </row>
        <row r="157">
          <cell r="A157" t="str">
            <v>06010022</v>
          </cell>
          <cell r="B157" t="str">
            <v>Gonzalez Quintal Jose Manuel</v>
          </cell>
          <cell r="C157">
            <v>166.66</v>
          </cell>
          <cell r="D157">
            <v>4999.8</v>
          </cell>
          <cell r="F157">
            <v>4999.8</v>
          </cell>
        </row>
        <row r="158">
          <cell r="A158" t="str">
            <v>06010024</v>
          </cell>
          <cell r="B158" t="str">
            <v>Ley Osorio Juan Pablo</v>
          </cell>
          <cell r="C158">
            <v>144.21680000000001</v>
          </cell>
          <cell r="D158">
            <v>4326.5039999999999</v>
          </cell>
          <cell r="E158">
            <v>2942.4</v>
          </cell>
          <cell r="F158">
            <v>7268.9040000000005</v>
          </cell>
        </row>
        <row r="159">
          <cell r="A159" t="str">
            <v>06010026</v>
          </cell>
          <cell r="B159" t="str">
            <v>Pantoja Rosado Teresita De Jesus</v>
          </cell>
          <cell r="C159">
            <v>102.68</v>
          </cell>
          <cell r="D159">
            <v>3080.4</v>
          </cell>
          <cell r="F159">
            <v>3080.4</v>
          </cell>
        </row>
        <row r="160">
          <cell r="A160" t="str">
            <v>06010029</v>
          </cell>
          <cell r="B160" t="str">
            <v>Perez Patron Gabriela Irene</v>
          </cell>
          <cell r="C160">
            <v>95.471999999999994</v>
          </cell>
          <cell r="D160">
            <v>2864.16</v>
          </cell>
          <cell r="F160">
            <v>2864.16</v>
          </cell>
        </row>
        <row r="161">
          <cell r="A161" t="str">
            <v>06010032</v>
          </cell>
          <cell r="B161" t="str">
            <v>Polanco Canul Maria Del Socorro</v>
          </cell>
          <cell r="C161">
            <v>95.471999999999994</v>
          </cell>
          <cell r="D161">
            <v>2864.16</v>
          </cell>
          <cell r="F161">
            <v>2864.16</v>
          </cell>
        </row>
        <row r="162">
          <cell r="A162" t="str">
            <v>06010034</v>
          </cell>
          <cell r="B162" t="str">
            <v>Quintal Lopez Mario Alberto</v>
          </cell>
          <cell r="C162">
            <v>111.2072</v>
          </cell>
          <cell r="D162">
            <v>3336.2159999999999</v>
          </cell>
          <cell r="F162">
            <v>3336.2159999999999</v>
          </cell>
        </row>
        <row r="163">
          <cell r="A163" t="str">
            <v>06010035</v>
          </cell>
          <cell r="B163" t="str">
            <v>Sanchez Contreras Gladys Judith</v>
          </cell>
          <cell r="C163">
            <v>102.67919999999999</v>
          </cell>
          <cell r="D163">
            <v>3080.3759999999997</v>
          </cell>
          <cell r="E163">
            <v>250</v>
          </cell>
          <cell r="F163">
            <v>3330.3759999999997</v>
          </cell>
        </row>
        <row r="164">
          <cell r="A164" t="str">
            <v>06010036</v>
          </cell>
          <cell r="B164" t="str">
            <v>Santamaria Suarez Manuel Jesus</v>
          </cell>
          <cell r="C164">
            <v>183.33</v>
          </cell>
          <cell r="D164">
            <v>5499.9</v>
          </cell>
          <cell r="F164">
            <v>5499.9</v>
          </cell>
        </row>
        <row r="165">
          <cell r="A165" t="str">
            <v>06010042</v>
          </cell>
          <cell r="B165" t="str">
            <v>Perera Uicab Jose Ignacio</v>
          </cell>
          <cell r="C165">
            <v>108.16</v>
          </cell>
          <cell r="D165">
            <v>3244.8</v>
          </cell>
          <cell r="F165">
            <v>3244.8</v>
          </cell>
        </row>
        <row r="166">
          <cell r="A166" t="str">
            <v>06010044</v>
          </cell>
          <cell r="B166" t="str">
            <v>Rodriguez Aban Pedro Armando</v>
          </cell>
          <cell r="C166">
            <v>111.2072</v>
          </cell>
          <cell r="D166">
            <v>3336.2159999999999</v>
          </cell>
          <cell r="F166">
            <v>3336.2159999999999</v>
          </cell>
        </row>
        <row r="167">
          <cell r="A167" t="str">
            <v>06010046</v>
          </cell>
          <cell r="B167" t="str">
            <v>Solis Chan Jorge Manuel</v>
          </cell>
          <cell r="C167">
            <v>88.191999999999993</v>
          </cell>
          <cell r="D167">
            <v>2645.76</v>
          </cell>
          <cell r="F167">
            <v>2645.76</v>
          </cell>
        </row>
        <row r="168">
          <cell r="A168" t="str">
            <v>06010047</v>
          </cell>
          <cell r="B168" t="str">
            <v>Chavarrea Chim Eizer Enrique</v>
          </cell>
          <cell r="C168">
            <v>102.67919999999999</v>
          </cell>
          <cell r="D168">
            <v>3080.3759999999997</v>
          </cell>
          <cell r="F168">
            <v>3080.3759999999997</v>
          </cell>
        </row>
        <row r="169">
          <cell r="A169" t="str">
            <v>06010048</v>
          </cell>
          <cell r="B169" t="str">
            <v>Velazquez Poot Cesar Augusto</v>
          </cell>
          <cell r="C169">
            <v>95.47</v>
          </cell>
          <cell r="D169">
            <v>2864.1</v>
          </cell>
          <cell r="F169">
            <v>2864.16</v>
          </cell>
        </row>
        <row r="170">
          <cell r="A170" t="str">
            <v>06010049</v>
          </cell>
          <cell r="B170" t="str">
            <v>Cervera Molina Ana Bertha</v>
          </cell>
          <cell r="C170">
            <v>117.86</v>
          </cell>
          <cell r="D170">
            <v>3535.8</v>
          </cell>
          <cell r="F170">
            <v>3535.9</v>
          </cell>
        </row>
        <row r="171">
          <cell r="A171" t="str">
            <v>06010050</v>
          </cell>
          <cell r="B171" t="str">
            <v>Quijano Martin Victor Ernesto</v>
          </cell>
          <cell r="C171">
            <v>695.97</v>
          </cell>
          <cell r="D171">
            <v>20879.099999999999</v>
          </cell>
          <cell r="F171">
            <v>20879.099999999999</v>
          </cell>
        </row>
        <row r="172">
          <cell r="A172" t="str">
            <v>23010008</v>
          </cell>
          <cell r="B172" t="str">
            <v>Ortegon - Maria Del Carmen</v>
          </cell>
          <cell r="C172">
            <v>112.6632</v>
          </cell>
          <cell r="D172">
            <v>3379.8960000000002</v>
          </cell>
          <cell r="F172">
            <v>3379.8960000000002</v>
          </cell>
        </row>
        <row r="173">
          <cell r="A173" t="str">
            <v>23140049</v>
          </cell>
          <cell r="B173" t="str">
            <v>Nah Ake Alberta</v>
          </cell>
          <cell r="C173">
            <v>95.471999999999994</v>
          </cell>
          <cell r="D173">
            <v>2864.16</v>
          </cell>
          <cell r="F173">
            <v>2864.16</v>
          </cell>
        </row>
        <row r="174">
          <cell r="A174" t="str">
            <v>29010010</v>
          </cell>
          <cell r="B174" t="str">
            <v>Perez Ceballos Ivan Jesus</v>
          </cell>
          <cell r="C174">
            <v>95.471999999999994</v>
          </cell>
          <cell r="D174">
            <v>2864.16</v>
          </cell>
          <cell r="F174">
            <v>2864.16</v>
          </cell>
        </row>
        <row r="175">
          <cell r="A175" t="str">
            <v>29030016</v>
          </cell>
          <cell r="B175" t="str">
            <v>Enriquez Zapata Ma. De Los Angeles</v>
          </cell>
          <cell r="C175">
            <v>151.42400000000001</v>
          </cell>
          <cell r="D175">
            <v>4542.72</v>
          </cell>
          <cell r="F175">
            <v>4542.72</v>
          </cell>
        </row>
        <row r="176">
          <cell r="A176" t="str">
            <v>29060033</v>
          </cell>
          <cell r="B176" t="str">
            <v>Perez Cetina Genny Magdalena</v>
          </cell>
          <cell r="C176">
            <v>136.9992</v>
          </cell>
          <cell r="D176">
            <v>4109.9759999999997</v>
          </cell>
          <cell r="F176">
            <v>4110</v>
          </cell>
        </row>
        <row r="177">
          <cell r="A177" t="str">
            <v>30040031</v>
          </cell>
          <cell r="B177" t="str">
            <v>Sanchez Sanchez Gelsy Yazmin</v>
          </cell>
          <cell r="C177">
            <v>137</v>
          </cell>
          <cell r="D177">
            <v>4110</v>
          </cell>
          <cell r="F177">
            <v>4110</v>
          </cell>
        </row>
        <row r="178">
          <cell r="A178" t="str">
            <v>42010013</v>
          </cell>
          <cell r="B178" t="str">
            <v>Pech Cituk Luis Maximiliano</v>
          </cell>
          <cell r="C178">
            <v>102.67919999999999</v>
          </cell>
          <cell r="D178">
            <v>3080.3759999999997</v>
          </cell>
          <cell r="F178">
            <v>3080.3759999999997</v>
          </cell>
        </row>
        <row r="179">
          <cell r="A179" t="str">
            <v>05010001</v>
          </cell>
          <cell r="B179" t="str">
            <v>Aguilar Uc Francisco Javier</v>
          </cell>
          <cell r="C179">
            <v>884.35</v>
          </cell>
          <cell r="D179">
            <v>26530.5</v>
          </cell>
          <cell r="F179">
            <v>26530.400000000001</v>
          </cell>
        </row>
        <row r="180">
          <cell r="A180" t="str">
            <v>05010002</v>
          </cell>
          <cell r="B180" t="str">
            <v>Benitez Anguiano Martha Patricia</v>
          </cell>
          <cell r="C180">
            <v>263.33</v>
          </cell>
          <cell r="D180">
            <v>7899.9</v>
          </cell>
          <cell r="F180">
            <v>7899.9</v>
          </cell>
        </row>
        <row r="181">
          <cell r="A181" t="str">
            <v>05010003</v>
          </cell>
          <cell r="B181" t="str">
            <v>Caballero Herrera Olga Elena</v>
          </cell>
          <cell r="C181">
            <v>112.6632</v>
          </cell>
          <cell r="D181">
            <v>3379.8960000000002</v>
          </cell>
          <cell r="F181">
            <v>3379.8960000000002</v>
          </cell>
        </row>
        <row r="182">
          <cell r="A182" t="str">
            <v>05010004</v>
          </cell>
          <cell r="B182" t="str">
            <v>Leon Caballero Francisca Guadalupe</v>
          </cell>
          <cell r="C182">
            <v>112.66</v>
          </cell>
          <cell r="D182">
            <v>3379.8</v>
          </cell>
          <cell r="F182">
            <v>3379.8</v>
          </cell>
        </row>
        <row r="183">
          <cell r="A183" t="str">
            <v>05010006</v>
          </cell>
          <cell r="B183" t="str">
            <v>Sainz Medina Laura Elena</v>
          </cell>
          <cell r="C183">
            <v>243.22</v>
          </cell>
          <cell r="D183">
            <v>7296.6</v>
          </cell>
          <cell r="F183">
            <v>7296.6</v>
          </cell>
        </row>
        <row r="184">
          <cell r="A184" t="str">
            <v>05010008</v>
          </cell>
          <cell r="B184" t="str">
            <v>Basto Baños Anna Carolina</v>
          </cell>
          <cell r="C184">
            <v>156</v>
          </cell>
          <cell r="D184">
            <v>4680</v>
          </cell>
          <cell r="E184">
            <v>520</v>
          </cell>
          <cell r="F184">
            <v>5200</v>
          </cell>
        </row>
        <row r="185">
          <cell r="A185" t="str">
            <v>05010009</v>
          </cell>
          <cell r="B185" t="str">
            <v>Perera Romero Blanca Esther</v>
          </cell>
          <cell r="C185">
            <v>150</v>
          </cell>
          <cell r="D185">
            <v>4500</v>
          </cell>
          <cell r="F185">
            <v>4500</v>
          </cell>
        </row>
        <row r="186">
          <cell r="A186" t="str">
            <v>05010010</v>
          </cell>
          <cell r="B186" t="str">
            <v>Cervantes Aguirre Saul De Jesus</v>
          </cell>
          <cell r="C186">
            <v>150</v>
          </cell>
          <cell r="D186">
            <v>4500</v>
          </cell>
          <cell r="F186">
            <v>4500</v>
          </cell>
        </row>
        <row r="187">
          <cell r="A187" t="str">
            <v>07010002</v>
          </cell>
          <cell r="B187" t="str">
            <v>Santana Arcila Karina Ivette</v>
          </cell>
          <cell r="C187">
            <v>600</v>
          </cell>
          <cell r="D187">
            <v>18000</v>
          </cell>
          <cell r="F187">
            <v>18000</v>
          </cell>
        </row>
        <row r="188">
          <cell r="A188" t="str">
            <v>07010003</v>
          </cell>
          <cell r="B188" t="str">
            <v>Tello Carrillo Jose</v>
          </cell>
          <cell r="C188">
            <v>154.81440000000001</v>
          </cell>
          <cell r="D188">
            <v>4644.4319999999998</v>
          </cell>
          <cell r="F188">
            <v>4644.4319999999998</v>
          </cell>
        </row>
        <row r="189">
          <cell r="A189" t="str">
            <v>07010006</v>
          </cell>
          <cell r="B189" t="str">
            <v>Peña Medina Maria Teresa De Jesus</v>
          </cell>
          <cell r="C189">
            <v>166.66</v>
          </cell>
          <cell r="D189">
            <v>4999.8</v>
          </cell>
          <cell r="F189">
            <v>4999.8</v>
          </cell>
        </row>
        <row r="190">
          <cell r="A190" t="str">
            <v>04010001</v>
          </cell>
          <cell r="B190" t="str">
            <v>Caamal Valadez Diana Rosa</v>
          </cell>
          <cell r="C190">
            <v>112.6632</v>
          </cell>
          <cell r="D190">
            <v>3379.8960000000002</v>
          </cell>
          <cell r="F190">
            <v>3379.8960000000002</v>
          </cell>
        </row>
        <row r="191">
          <cell r="A191" t="str">
            <v>08010002</v>
          </cell>
          <cell r="B191" t="str">
            <v>Aguilar Cervantes Jose Luis</v>
          </cell>
          <cell r="C191">
            <v>156</v>
          </cell>
          <cell r="D191">
            <v>4680</v>
          </cell>
          <cell r="E191">
            <v>3640</v>
          </cell>
          <cell r="F191">
            <v>8320</v>
          </cell>
        </row>
        <row r="192">
          <cell r="A192" t="str">
            <v>08010004</v>
          </cell>
          <cell r="B192" t="str">
            <v>Chan Rodriguez Lorenzo</v>
          </cell>
          <cell r="C192">
            <v>136.9992</v>
          </cell>
          <cell r="D192">
            <v>4109.9759999999997</v>
          </cell>
          <cell r="E192">
            <v>399</v>
          </cell>
          <cell r="F192">
            <v>4508.9759999999997</v>
          </cell>
        </row>
        <row r="193">
          <cell r="A193" t="str">
            <v>08010005</v>
          </cell>
          <cell r="B193" t="str">
            <v>Gomez Ramirez Juan Armando</v>
          </cell>
          <cell r="C193">
            <v>156</v>
          </cell>
          <cell r="D193">
            <v>4680</v>
          </cell>
          <cell r="E193">
            <v>3640</v>
          </cell>
          <cell r="F193">
            <v>8320</v>
          </cell>
        </row>
        <row r="194">
          <cell r="A194" t="str">
            <v>08010007</v>
          </cell>
          <cell r="B194" t="str">
            <v>Kantun Uc Israel</v>
          </cell>
          <cell r="C194">
            <v>156</v>
          </cell>
          <cell r="D194">
            <v>4680</v>
          </cell>
          <cell r="E194">
            <v>2589.6</v>
          </cell>
          <cell r="F194">
            <v>7269.6</v>
          </cell>
        </row>
        <row r="195">
          <cell r="A195" t="str">
            <v>08010015</v>
          </cell>
          <cell r="B195" t="str">
            <v>Lopez Pat Carlos Manuel</v>
          </cell>
          <cell r="C195">
            <v>136.66</v>
          </cell>
          <cell r="D195">
            <v>4099.8</v>
          </cell>
          <cell r="F195">
            <v>4099.8</v>
          </cell>
        </row>
        <row r="196">
          <cell r="A196" t="str">
            <v>08010017</v>
          </cell>
          <cell r="B196" t="str">
            <v>Herrera Ocampo Raul</v>
          </cell>
          <cell r="C196">
            <v>138.66319999999999</v>
          </cell>
          <cell r="D196">
            <v>4159.8959999999997</v>
          </cell>
          <cell r="E196">
            <v>2109</v>
          </cell>
          <cell r="F196">
            <v>6268.8959999999997</v>
          </cell>
        </row>
        <row r="197">
          <cell r="A197" t="str">
            <v>08010018</v>
          </cell>
          <cell r="B197" t="str">
            <v>Cocom Celis Santos Ismael</v>
          </cell>
          <cell r="C197">
            <v>491.33</v>
          </cell>
          <cell r="D197">
            <v>14739.9</v>
          </cell>
          <cell r="F197">
            <v>14739.9</v>
          </cell>
        </row>
        <row r="198">
          <cell r="A198" t="str">
            <v>08010019</v>
          </cell>
          <cell r="B198" t="str">
            <v>Cano Cruz Luis Fernando</v>
          </cell>
          <cell r="C198">
            <v>827.87</v>
          </cell>
          <cell r="D198">
            <v>24836.1</v>
          </cell>
          <cell r="F198">
            <v>24836.1</v>
          </cell>
        </row>
        <row r="199">
          <cell r="A199" t="str">
            <v>08010020</v>
          </cell>
          <cell r="B199" t="str">
            <v>Campos Pinto Roman Alberto</v>
          </cell>
          <cell r="C199">
            <v>138.66</v>
          </cell>
          <cell r="D199">
            <v>4159.8</v>
          </cell>
          <cell r="E199">
            <v>2109</v>
          </cell>
          <cell r="F199">
            <v>6268.8</v>
          </cell>
        </row>
        <row r="200">
          <cell r="A200" t="str">
            <v>02010001</v>
          </cell>
          <cell r="B200" t="str">
            <v>Ake Canul Maria Del Carmen</v>
          </cell>
          <cell r="C200">
            <v>117.86320000000001</v>
          </cell>
          <cell r="D200">
            <v>3535.8960000000002</v>
          </cell>
          <cell r="F200">
            <v>3535.8960000000002</v>
          </cell>
        </row>
        <row r="201">
          <cell r="A201" t="str">
            <v>10010006</v>
          </cell>
          <cell r="B201" t="str">
            <v>Duran Perez Monica Esperanza</v>
          </cell>
          <cell r="C201">
            <v>107.4632</v>
          </cell>
          <cell r="D201">
            <v>3223.8960000000002</v>
          </cell>
          <cell r="F201">
            <v>3223.8960000000002</v>
          </cell>
        </row>
        <row r="202">
          <cell r="A202" t="str">
            <v>13010001</v>
          </cell>
          <cell r="B202" t="str">
            <v>Aguilar Ku Maria De Lourdes</v>
          </cell>
          <cell r="C202">
            <v>107.4632</v>
          </cell>
          <cell r="D202">
            <v>3223.8960000000002</v>
          </cell>
          <cell r="F202">
            <v>3223.8960000000002</v>
          </cell>
        </row>
        <row r="203">
          <cell r="A203" t="str">
            <v>13010002</v>
          </cell>
          <cell r="B203" t="str">
            <v>Alpuche Tuyub Juan Manuel</v>
          </cell>
          <cell r="C203">
            <v>110.93680000000001</v>
          </cell>
          <cell r="D203">
            <v>3328.1040000000003</v>
          </cell>
          <cell r="F203">
            <v>3328.1040000000003</v>
          </cell>
        </row>
        <row r="204">
          <cell r="A204" t="str">
            <v>13010003</v>
          </cell>
          <cell r="B204" t="str">
            <v>Bacab Ku Maria Delfina</v>
          </cell>
          <cell r="C204">
            <v>107.4632</v>
          </cell>
          <cell r="D204">
            <v>3223.8960000000002</v>
          </cell>
          <cell r="F204">
            <v>3223.8960000000002</v>
          </cell>
        </row>
        <row r="205">
          <cell r="A205" t="str">
            <v>13010004</v>
          </cell>
          <cell r="B205" t="str">
            <v>Balam Chable Araceli</v>
          </cell>
          <cell r="C205">
            <v>120.93</v>
          </cell>
          <cell r="D205">
            <v>3627.9</v>
          </cell>
          <cell r="F205">
            <v>3627.9</v>
          </cell>
        </row>
        <row r="206">
          <cell r="A206" t="str">
            <v>13010005</v>
          </cell>
          <cell r="B206" t="str">
            <v>Boldo Rodriguez Gaby Del Pilar</v>
          </cell>
          <cell r="C206">
            <v>120.93</v>
          </cell>
          <cell r="D206">
            <v>3627.9</v>
          </cell>
          <cell r="F206">
            <v>3627.9</v>
          </cell>
        </row>
        <row r="207">
          <cell r="A207" t="str">
            <v>13010006</v>
          </cell>
          <cell r="B207" t="str">
            <v>Borges Sosa Marbella Yolanda</v>
          </cell>
          <cell r="C207">
            <v>107.4632</v>
          </cell>
          <cell r="D207">
            <v>3223.8960000000002</v>
          </cell>
          <cell r="F207">
            <v>3223.8960000000002</v>
          </cell>
        </row>
        <row r="208">
          <cell r="A208" t="str">
            <v>13010007</v>
          </cell>
          <cell r="B208" t="str">
            <v>Briceño Tolosa Martha Noemi</v>
          </cell>
          <cell r="C208">
            <v>107.4632</v>
          </cell>
          <cell r="D208">
            <v>3223.8960000000002</v>
          </cell>
          <cell r="F208">
            <v>3223.8960000000002</v>
          </cell>
        </row>
        <row r="209">
          <cell r="A209" t="str">
            <v>13010008</v>
          </cell>
          <cell r="B209" t="str">
            <v>Carmona Garcia Efrain Francisco</v>
          </cell>
          <cell r="C209">
            <v>695.97</v>
          </cell>
          <cell r="D209">
            <v>20879.099999999999</v>
          </cell>
          <cell r="F209">
            <v>20879.099999999999</v>
          </cell>
        </row>
        <row r="210">
          <cell r="A210" t="str">
            <v>13010009</v>
          </cell>
          <cell r="B210" t="str">
            <v>Castillo Cox Ivone Isabel</v>
          </cell>
          <cell r="C210">
            <v>110.9264</v>
          </cell>
          <cell r="D210">
            <v>3327.7919999999999</v>
          </cell>
          <cell r="F210">
            <v>3327.7919999999999</v>
          </cell>
        </row>
        <row r="211">
          <cell r="A211" t="str">
            <v>13010010</v>
          </cell>
          <cell r="B211" t="str">
            <v>Ceballos Arana Maria Del Carmen</v>
          </cell>
          <cell r="C211">
            <v>107.4632</v>
          </cell>
          <cell r="D211">
            <v>3223.8960000000002</v>
          </cell>
          <cell r="F211">
            <v>3223.8960000000002</v>
          </cell>
        </row>
        <row r="212">
          <cell r="A212" t="str">
            <v>13010011</v>
          </cell>
          <cell r="B212" t="str">
            <v>Cervera Villalobos Sergio Arturo</v>
          </cell>
          <cell r="C212">
            <v>173.33</v>
          </cell>
          <cell r="D212">
            <v>5199.8999999999996</v>
          </cell>
          <cell r="F212">
            <v>5199.8999999999996</v>
          </cell>
        </row>
        <row r="213">
          <cell r="A213" t="str">
            <v>13010012</v>
          </cell>
          <cell r="B213" t="str">
            <v>Cocom Cutz Ligia Del Rosario</v>
          </cell>
          <cell r="C213">
            <v>107.4632</v>
          </cell>
          <cell r="D213">
            <v>3223.8960000000002</v>
          </cell>
          <cell r="F213">
            <v>3223.8960000000002</v>
          </cell>
        </row>
        <row r="214">
          <cell r="A214" t="str">
            <v>13010013</v>
          </cell>
          <cell r="B214" t="str">
            <v>Escobedo Gonzalez Irene Isabel</v>
          </cell>
          <cell r="C214">
            <v>110.93680000000001</v>
          </cell>
          <cell r="D214">
            <v>3328.1040000000003</v>
          </cell>
          <cell r="F214">
            <v>3328.1040000000003</v>
          </cell>
        </row>
        <row r="215">
          <cell r="A215" t="str">
            <v>13010014</v>
          </cell>
          <cell r="B215" t="str">
            <v>Espada Pantoja Maria Teresa</v>
          </cell>
          <cell r="C215">
            <v>173.33</v>
          </cell>
          <cell r="D215">
            <v>5199.8999999999996</v>
          </cell>
          <cell r="F215">
            <v>5199.8999999999996</v>
          </cell>
        </row>
        <row r="216">
          <cell r="A216" t="str">
            <v>13010015</v>
          </cell>
          <cell r="B216" t="str">
            <v>Herrera Heredia Josefina</v>
          </cell>
          <cell r="C216">
            <v>110.93680000000001</v>
          </cell>
          <cell r="D216">
            <v>3328.1040000000003</v>
          </cell>
          <cell r="F216">
            <v>3328.1040000000003</v>
          </cell>
        </row>
        <row r="217">
          <cell r="A217" t="str">
            <v>13010016</v>
          </cell>
          <cell r="B217" t="str">
            <v>Lopez Alonzo Martha Faustina</v>
          </cell>
          <cell r="C217">
            <v>107.4632</v>
          </cell>
          <cell r="D217">
            <v>3223.8960000000002</v>
          </cell>
          <cell r="F217">
            <v>3223.8960000000002</v>
          </cell>
        </row>
        <row r="218">
          <cell r="A218" t="str">
            <v>13010017</v>
          </cell>
          <cell r="B218" t="str">
            <v>Lugo Herrera Martha Beatriz</v>
          </cell>
          <cell r="C218">
            <v>107.4632</v>
          </cell>
          <cell r="D218">
            <v>3223.8960000000002</v>
          </cell>
          <cell r="F218">
            <v>3223.8960000000002</v>
          </cell>
        </row>
        <row r="219">
          <cell r="A219" t="str">
            <v>13010018</v>
          </cell>
          <cell r="B219" t="str">
            <v>Matu Chavez Maria Jesus</v>
          </cell>
          <cell r="C219">
            <v>107.4632</v>
          </cell>
          <cell r="D219">
            <v>3223.8960000000002</v>
          </cell>
          <cell r="F219">
            <v>3223.8960000000002</v>
          </cell>
        </row>
        <row r="220">
          <cell r="A220" t="str">
            <v>13010019</v>
          </cell>
          <cell r="B220" t="str">
            <v>Mezeta Gomez Maria Candelaria</v>
          </cell>
          <cell r="C220">
            <v>110.93680000000001</v>
          </cell>
          <cell r="D220">
            <v>3328.1040000000003</v>
          </cell>
          <cell r="F220">
            <v>3328.1040000000003</v>
          </cell>
        </row>
        <row r="221">
          <cell r="A221" t="str">
            <v>13010023</v>
          </cell>
          <cell r="B221" t="str">
            <v>Vazquez Ceballos Roberto Miguel</v>
          </cell>
          <cell r="C221">
            <v>107.4632</v>
          </cell>
          <cell r="D221">
            <v>3223.8960000000002</v>
          </cell>
          <cell r="F221">
            <v>3223.8960000000002</v>
          </cell>
        </row>
        <row r="222">
          <cell r="A222" t="str">
            <v>02010008</v>
          </cell>
          <cell r="B222" t="str">
            <v>Parra Sanchez Juan Jorge</v>
          </cell>
          <cell r="C222">
            <v>146.56720000000001</v>
          </cell>
          <cell r="D222">
            <v>4397.0160000000005</v>
          </cell>
          <cell r="F222">
            <v>4397.0160000000005</v>
          </cell>
        </row>
        <row r="223">
          <cell r="A223" t="str">
            <v>04010003</v>
          </cell>
          <cell r="B223" t="str">
            <v>Jimenez Campos Gilmer Gabriel</v>
          </cell>
          <cell r="C223">
            <v>173.32640000000001</v>
          </cell>
          <cell r="D223">
            <v>5199.7920000000004</v>
          </cell>
          <cell r="E223">
            <v>2371.1999999999998</v>
          </cell>
          <cell r="F223">
            <v>7570.9920000000002</v>
          </cell>
        </row>
        <row r="224">
          <cell r="A224" t="str">
            <v>04010004</v>
          </cell>
          <cell r="B224" t="str">
            <v>Pinzon Sanchez Jorge Manuel</v>
          </cell>
          <cell r="C224">
            <v>146.57</v>
          </cell>
          <cell r="D224">
            <v>4397.1000000000004</v>
          </cell>
          <cell r="F224">
            <v>4397.1000000000004</v>
          </cell>
        </row>
        <row r="225">
          <cell r="A225" t="str">
            <v>51010001</v>
          </cell>
          <cell r="B225" t="str">
            <v>Guzman Garcia Addy Esperanza</v>
          </cell>
          <cell r="C225">
            <v>277.77</v>
          </cell>
          <cell r="D225">
            <v>8333.1</v>
          </cell>
          <cell r="F225">
            <v>8333.1</v>
          </cell>
        </row>
        <row r="226">
          <cell r="A226" t="str">
            <v>47010001</v>
          </cell>
          <cell r="B226" t="str">
            <v>Payan Arjona Maria Del Carmen</v>
          </cell>
          <cell r="C226">
            <v>695.97</v>
          </cell>
          <cell r="D226">
            <v>20879.099999999999</v>
          </cell>
          <cell r="F226">
            <v>20879.099999999999</v>
          </cell>
        </row>
        <row r="227">
          <cell r="A227" t="str">
            <v>47010002</v>
          </cell>
          <cell r="B227" t="str">
            <v>Montalvo De Lille Maria Alejandra</v>
          </cell>
          <cell r="C227">
            <v>156</v>
          </cell>
          <cell r="D227">
            <v>4680</v>
          </cell>
          <cell r="E227">
            <v>2600</v>
          </cell>
          <cell r="F227">
            <v>7280</v>
          </cell>
        </row>
        <row r="228">
          <cell r="A228" t="str">
            <v>47010004</v>
          </cell>
          <cell r="B228" t="str">
            <v>Aguilar Gamboa Georgina</v>
          </cell>
          <cell r="C228">
            <v>166.66</v>
          </cell>
          <cell r="D228">
            <v>4999.8</v>
          </cell>
          <cell r="F228">
            <v>4999.8</v>
          </cell>
        </row>
        <row r="229">
          <cell r="A229" t="str">
            <v>06010012</v>
          </cell>
          <cell r="B229" t="str">
            <v>Chulim Salazar Miriam Josefa</v>
          </cell>
          <cell r="C229">
            <v>99.632000000000005</v>
          </cell>
          <cell r="D229">
            <v>2988.96</v>
          </cell>
          <cell r="F229">
            <v>2988.96</v>
          </cell>
        </row>
        <row r="230">
          <cell r="A230" t="str">
            <v>10010013</v>
          </cell>
          <cell r="B230" t="str">
            <v>Valencia Palomeque Romeo</v>
          </cell>
          <cell r="C230">
            <v>144.21680000000001</v>
          </cell>
          <cell r="D230">
            <v>4326.5039999999999</v>
          </cell>
          <cell r="F230">
            <v>4326.5039999999999</v>
          </cell>
        </row>
        <row r="231">
          <cell r="A231" t="str">
            <v>11010001</v>
          </cell>
          <cell r="B231" t="str">
            <v>Alpuche Aviles Rita Ivonne</v>
          </cell>
          <cell r="C231">
            <v>144.21680000000001</v>
          </cell>
          <cell r="D231">
            <v>4326.5039999999999</v>
          </cell>
          <cell r="F231">
            <v>4326.5039999999999</v>
          </cell>
        </row>
        <row r="232">
          <cell r="A232" t="str">
            <v>11010002</v>
          </cell>
          <cell r="B232" t="str">
            <v>Arce Pantoja Enna Maria Del Carmen</v>
          </cell>
          <cell r="C232">
            <v>107.4632</v>
          </cell>
          <cell r="D232">
            <v>3223.8960000000002</v>
          </cell>
          <cell r="F232">
            <v>3223.8960000000002</v>
          </cell>
        </row>
        <row r="233">
          <cell r="A233" t="str">
            <v>11010003</v>
          </cell>
          <cell r="B233" t="str">
            <v>Azcorra Perez Wilma Elina</v>
          </cell>
          <cell r="C233">
            <v>107.4632</v>
          </cell>
          <cell r="D233">
            <v>3223.8960000000002</v>
          </cell>
          <cell r="F233">
            <v>3223.8960000000002</v>
          </cell>
        </row>
        <row r="234">
          <cell r="A234" t="str">
            <v>11010004</v>
          </cell>
          <cell r="B234" t="str">
            <v>Castro Espinosa Lourdes Mayanin</v>
          </cell>
          <cell r="C234">
            <v>107.4632</v>
          </cell>
          <cell r="D234">
            <v>3223.8960000000002</v>
          </cell>
          <cell r="F234">
            <v>3223.8960000000002</v>
          </cell>
        </row>
        <row r="235">
          <cell r="A235" t="str">
            <v>11010005</v>
          </cell>
          <cell r="B235" t="str">
            <v>Cañetas Medina Leydi Concepcion</v>
          </cell>
          <cell r="C235">
            <v>107.4632</v>
          </cell>
          <cell r="D235">
            <v>3223.8960000000002</v>
          </cell>
          <cell r="F235">
            <v>3223.8960000000002</v>
          </cell>
        </row>
        <row r="236">
          <cell r="A236" t="str">
            <v>11010006</v>
          </cell>
          <cell r="B236" t="str">
            <v>Colli Paredes Freddy</v>
          </cell>
          <cell r="C236">
            <v>107.4632</v>
          </cell>
          <cell r="D236">
            <v>3223.8960000000002</v>
          </cell>
          <cell r="F236">
            <v>3223.8960000000002</v>
          </cell>
        </row>
        <row r="237">
          <cell r="A237" t="str">
            <v>11010007</v>
          </cell>
          <cell r="B237" t="str">
            <v>Cruz Alvarez Maria De Los Angeles</v>
          </cell>
          <cell r="C237">
            <v>107.4632</v>
          </cell>
          <cell r="D237">
            <v>3223.8960000000002</v>
          </cell>
          <cell r="F237">
            <v>3223.8960000000002</v>
          </cell>
        </row>
        <row r="238">
          <cell r="A238" t="str">
            <v>11010008</v>
          </cell>
          <cell r="B238" t="str">
            <v>Dzul Noh Mercy</v>
          </cell>
          <cell r="C238">
            <v>107.4632</v>
          </cell>
          <cell r="D238">
            <v>3223.8960000000002</v>
          </cell>
          <cell r="F238">
            <v>3223.8960000000002</v>
          </cell>
        </row>
        <row r="239">
          <cell r="A239" t="str">
            <v>11010012</v>
          </cell>
          <cell r="B239" t="str">
            <v>Tec Canto Reyna Maria Guadalupe</v>
          </cell>
          <cell r="C239">
            <v>107.4632</v>
          </cell>
          <cell r="D239">
            <v>3223.8960000000002</v>
          </cell>
          <cell r="F239">
            <v>3223.8960000000002</v>
          </cell>
        </row>
        <row r="240">
          <cell r="A240" t="str">
            <v>11010013</v>
          </cell>
          <cell r="B240" t="str">
            <v>Uicab Cauich Ceidy Concepcion</v>
          </cell>
          <cell r="C240">
            <v>173.33</v>
          </cell>
          <cell r="D240">
            <v>5199.8999999999996</v>
          </cell>
          <cell r="F240">
            <v>5199.8999999999996</v>
          </cell>
        </row>
        <row r="241">
          <cell r="A241" t="str">
            <v>11010014</v>
          </cell>
          <cell r="B241" t="str">
            <v>Vela Ortega Danisse Guadalupe</v>
          </cell>
          <cell r="C241">
            <v>144.21680000000001</v>
          </cell>
          <cell r="D241">
            <v>4326.5039999999999</v>
          </cell>
          <cell r="F241">
            <v>4326.5039999999999</v>
          </cell>
        </row>
        <row r="242">
          <cell r="A242" t="str">
            <v>12010002</v>
          </cell>
          <cell r="B242" t="str">
            <v>Burgos Dominguez Lizzie</v>
          </cell>
          <cell r="C242">
            <v>695.97</v>
          </cell>
          <cell r="D242">
            <v>20879.099999999999</v>
          </cell>
          <cell r="F242">
            <v>20879.099999999999</v>
          </cell>
        </row>
        <row r="243">
          <cell r="A243" t="str">
            <v>12010004</v>
          </cell>
          <cell r="B243" t="str">
            <v>Chale Martinez Blanca Leticia</v>
          </cell>
          <cell r="C243">
            <v>110.93680000000001</v>
          </cell>
          <cell r="D243">
            <v>3328.1040000000003</v>
          </cell>
          <cell r="F243">
            <v>3328.1040000000003</v>
          </cell>
        </row>
        <row r="244">
          <cell r="A244" t="str">
            <v>12010005</v>
          </cell>
          <cell r="B244" t="str">
            <v>Gil Garcia Maria Antonia</v>
          </cell>
          <cell r="C244">
            <v>263.33</v>
          </cell>
          <cell r="D244">
            <v>7899.9</v>
          </cell>
          <cell r="F244">
            <v>7899.9</v>
          </cell>
        </row>
        <row r="245">
          <cell r="A245" t="str">
            <v>12010006</v>
          </cell>
          <cell r="B245" t="str">
            <v>Gomez Lugo Monica Isabel</v>
          </cell>
          <cell r="C245">
            <v>107.4632</v>
          </cell>
          <cell r="D245">
            <v>3223.8960000000002</v>
          </cell>
          <cell r="F245">
            <v>3223.8960000000002</v>
          </cell>
        </row>
        <row r="246">
          <cell r="A246" t="str">
            <v>12010007</v>
          </cell>
          <cell r="B246" t="str">
            <v>Pech Burgos Gabriela</v>
          </cell>
          <cell r="C246">
            <v>107.4632</v>
          </cell>
          <cell r="D246">
            <v>3223.8960000000002</v>
          </cell>
          <cell r="F246">
            <v>3223.8960000000002</v>
          </cell>
        </row>
        <row r="247">
          <cell r="A247" t="str">
            <v>12010008</v>
          </cell>
          <cell r="B247" t="str">
            <v>Perera Montejo Guadalupe Maricruz</v>
          </cell>
          <cell r="C247">
            <v>107.4632</v>
          </cell>
          <cell r="D247">
            <v>3223.8960000000002</v>
          </cell>
          <cell r="F247">
            <v>3223.8960000000002</v>
          </cell>
        </row>
        <row r="248">
          <cell r="A248" t="str">
            <v>12010009</v>
          </cell>
          <cell r="B248" t="str">
            <v>Quiñones Pech Aurora Beatriz</v>
          </cell>
          <cell r="C248">
            <v>127.6</v>
          </cell>
          <cell r="D248">
            <v>3828</v>
          </cell>
          <cell r="F248">
            <v>3828</v>
          </cell>
        </row>
        <row r="249">
          <cell r="A249" t="str">
            <v>12010010</v>
          </cell>
          <cell r="B249" t="str">
            <v>Uicab Vazquez Gladys</v>
          </cell>
          <cell r="C249">
            <v>107.4632</v>
          </cell>
          <cell r="D249">
            <v>3223.8960000000002</v>
          </cell>
          <cell r="F249">
            <v>3223.8960000000002</v>
          </cell>
        </row>
        <row r="250">
          <cell r="A250" t="str">
            <v>12010011</v>
          </cell>
          <cell r="B250" t="str">
            <v>Carrillo Cruz Reyna Amira</v>
          </cell>
          <cell r="C250">
            <v>695.97</v>
          </cell>
          <cell r="D250">
            <v>20879.099999999999</v>
          </cell>
          <cell r="F250">
            <v>20879.099999999999</v>
          </cell>
        </row>
        <row r="251">
          <cell r="A251" t="str">
            <v>12010012</v>
          </cell>
          <cell r="B251" t="str">
            <v>Zaldivar Zaldivar Rosa Isela</v>
          </cell>
          <cell r="C251">
            <v>107.4632</v>
          </cell>
          <cell r="D251">
            <v>3223.8960000000002</v>
          </cell>
          <cell r="F251">
            <v>3223.8960000000002</v>
          </cell>
        </row>
        <row r="252">
          <cell r="A252" t="str">
            <v>12010013</v>
          </cell>
          <cell r="B252" t="str">
            <v>Herrera Uicab Leisa Patricia</v>
          </cell>
          <cell r="C252">
            <v>107.46</v>
          </cell>
          <cell r="D252">
            <v>3223.8</v>
          </cell>
          <cell r="F252">
            <v>3223.9</v>
          </cell>
        </row>
        <row r="253">
          <cell r="A253" t="str">
            <v>12010014</v>
          </cell>
          <cell r="B253" t="str">
            <v>Canche Huchin Rosana</v>
          </cell>
          <cell r="C253">
            <v>89.65</v>
          </cell>
          <cell r="D253">
            <v>2689.5</v>
          </cell>
          <cell r="F253">
            <v>2689.5</v>
          </cell>
        </row>
        <row r="254">
          <cell r="A254" t="str">
            <v>01010008</v>
          </cell>
          <cell r="B254" t="str">
            <v>Civeira Garcia Jose Manuel</v>
          </cell>
          <cell r="C254">
            <v>745.33</v>
          </cell>
          <cell r="D254">
            <v>22359.9</v>
          </cell>
          <cell r="F254">
            <v>22359.9</v>
          </cell>
        </row>
        <row r="255">
          <cell r="A255" t="str">
            <v>50010001</v>
          </cell>
          <cell r="B255" t="str">
            <v>Bustillos Lope Luis Antonio</v>
          </cell>
          <cell r="C255">
            <v>220</v>
          </cell>
          <cell r="D255">
            <v>6600</v>
          </cell>
          <cell r="F255">
            <v>6600</v>
          </cell>
        </row>
        <row r="256">
          <cell r="A256" t="str">
            <v>34010056</v>
          </cell>
          <cell r="B256" t="str">
            <v>Cumi Cab Maria Felix</v>
          </cell>
          <cell r="C256">
            <v>93.6</v>
          </cell>
          <cell r="D256">
            <v>2808</v>
          </cell>
          <cell r="F256">
            <v>2808</v>
          </cell>
        </row>
        <row r="257">
          <cell r="A257" t="str">
            <v>34040001</v>
          </cell>
          <cell r="B257" t="str">
            <v>Rodriguez Basto Mariza Isabel</v>
          </cell>
          <cell r="C257">
            <v>83.2</v>
          </cell>
          <cell r="D257">
            <v>2496</v>
          </cell>
          <cell r="F257">
            <v>2496</v>
          </cell>
        </row>
        <row r="258">
          <cell r="A258" t="str">
            <v>34040003</v>
          </cell>
          <cell r="B258" t="str">
            <v>May Couoh Francisca</v>
          </cell>
          <cell r="C258">
            <v>83.2</v>
          </cell>
          <cell r="D258">
            <v>2496</v>
          </cell>
          <cell r="F258">
            <v>2496</v>
          </cell>
        </row>
        <row r="259">
          <cell r="A259" t="str">
            <v>34040033</v>
          </cell>
          <cell r="B259" t="str">
            <v>Echanove Chuc Luz Del Carmen</v>
          </cell>
          <cell r="C259">
            <v>93.6</v>
          </cell>
          <cell r="D259">
            <v>2808</v>
          </cell>
          <cell r="F259">
            <v>2808</v>
          </cell>
        </row>
        <row r="260">
          <cell r="A260" t="str">
            <v>34040034</v>
          </cell>
          <cell r="B260" t="str">
            <v>Lopez - Maria Luisa</v>
          </cell>
          <cell r="C260">
            <v>93.6</v>
          </cell>
          <cell r="D260">
            <v>2808</v>
          </cell>
          <cell r="F260">
            <v>2808</v>
          </cell>
        </row>
        <row r="261">
          <cell r="A261" t="str">
            <v>34040035</v>
          </cell>
          <cell r="B261" t="str">
            <v>Lugo Carcaño Elda</v>
          </cell>
          <cell r="C261">
            <v>104</v>
          </cell>
          <cell r="D261">
            <v>3120</v>
          </cell>
          <cell r="F261">
            <v>3120</v>
          </cell>
        </row>
        <row r="262">
          <cell r="A262" t="str">
            <v>34040036</v>
          </cell>
          <cell r="B262" t="str">
            <v>Maldonado Pech Paula Aracelly</v>
          </cell>
          <cell r="C262">
            <v>93.6</v>
          </cell>
          <cell r="D262">
            <v>2808</v>
          </cell>
          <cell r="F262">
            <v>2808</v>
          </cell>
        </row>
        <row r="263">
          <cell r="A263" t="str">
            <v>34040037</v>
          </cell>
          <cell r="B263" t="str">
            <v>Martinez Lopez Marina Elizabeth</v>
          </cell>
          <cell r="C263">
            <v>93.6</v>
          </cell>
          <cell r="D263">
            <v>2808</v>
          </cell>
          <cell r="F263">
            <v>2808</v>
          </cell>
        </row>
        <row r="264">
          <cell r="A264" t="str">
            <v>34040038</v>
          </cell>
          <cell r="B264" t="str">
            <v>May Manrique Fulvia Maria</v>
          </cell>
          <cell r="C264">
            <v>100.5264</v>
          </cell>
          <cell r="D264">
            <v>3015.7919999999999</v>
          </cell>
          <cell r="F264">
            <v>3015.7919999999999</v>
          </cell>
        </row>
        <row r="265">
          <cell r="A265" t="str">
            <v>34040056</v>
          </cell>
          <cell r="B265" t="str">
            <v>Matu Cauich Francisca Mercedes</v>
          </cell>
          <cell r="C265">
            <v>93.6</v>
          </cell>
          <cell r="D265">
            <v>2808</v>
          </cell>
          <cell r="F265">
            <v>2808</v>
          </cell>
        </row>
        <row r="266">
          <cell r="A266" t="str">
            <v>34080005</v>
          </cell>
          <cell r="B266" t="str">
            <v>Cetina Poot Manuela Angelina</v>
          </cell>
          <cell r="C266">
            <v>80</v>
          </cell>
          <cell r="D266">
            <v>2400</v>
          </cell>
          <cell r="F266">
            <v>2400</v>
          </cell>
        </row>
        <row r="267">
          <cell r="A267" t="str">
            <v>34010055</v>
          </cell>
          <cell r="B267" t="str">
            <v>Caamal Chale Adda Patricia</v>
          </cell>
          <cell r="C267">
            <v>100.5264</v>
          </cell>
          <cell r="D267">
            <v>3015.7919999999999</v>
          </cell>
          <cell r="F267">
            <v>3015.7919999999999</v>
          </cell>
        </row>
        <row r="268">
          <cell r="A268" t="str">
            <v>34030027</v>
          </cell>
          <cell r="B268" t="str">
            <v>Manzano Dominguez Derly Dalia</v>
          </cell>
          <cell r="C268">
            <v>117.86</v>
          </cell>
          <cell r="D268">
            <v>3535.8</v>
          </cell>
          <cell r="F268">
            <v>3535.9</v>
          </cell>
        </row>
        <row r="269">
          <cell r="A269" t="str">
            <v>34030028</v>
          </cell>
          <cell r="B269" t="str">
            <v>Munguia Hernandez Paula</v>
          </cell>
          <cell r="C269">
            <v>100.53</v>
          </cell>
          <cell r="D269">
            <v>3015.9</v>
          </cell>
          <cell r="F269">
            <v>3015.79</v>
          </cell>
        </row>
        <row r="270">
          <cell r="A270" t="str">
            <v>34030029</v>
          </cell>
          <cell r="B270" t="str">
            <v>Parra Briceño Juan Manuel</v>
          </cell>
          <cell r="C270">
            <v>100.53</v>
          </cell>
          <cell r="D270">
            <v>3015.9</v>
          </cell>
          <cell r="F270">
            <v>3015.79</v>
          </cell>
        </row>
        <row r="271">
          <cell r="A271" t="str">
            <v>34030030</v>
          </cell>
          <cell r="B271" t="str">
            <v>Pool Chin Juan Francisco</v>
          </cell>
          <cell r="C271">
            <v>100.5264</v>
          </cell>
          <cell r="D271">
            <v>3015.7919999999999</v>
          </cell>
          <cell r="F271">
            <v>3015.7919999999999</v>
          </cell>
        </row>
        <row r="272">
          <cell r="A272" t="str">
            <v>34030031</v>
          </cell>
          <cell r="B272" t="str">
            <v>Silva Lopez Antonio</v>
          </cell>
          <cell r="C272">
            <v>117.86320000000001</v>
          </cell>
          <cell r="D272">
            <v>3535.8960000000002</v>
          </cell>
          <cell r="F272">
            <v>3535.8960000000002</v>
          </cell>
        </row>
        <row r="273">
          <cell r="A273" t="str">
            <v>34030033</v>
          </cell>
          <cell r="B273" t="str">
            <v>Ake Basto Nadia</v>
          </cell>
          <cell r="C273">
            <v>86.663200000000003</v>
          </cell>
          <cell r="D273">
            <v>2599.8960000000002</v>
          </cell>
          <cell r="F273">
            <v>2599.8960000000002</v>
          </cell>
        </row>
        <row r="274">
          <cell r="A274" t="str">
            <v>34060001</v>
          </cell>
          <cell r="B274" t="str">
            <v>Balam Canche Jose Alberto</v>
          </cell>
          <cell r="C274">
            <v>83.2</v>
          </cell>
          <cell r="D274">
            <v>2496</v>
          </cell>
          <cell r="F274">
            <v>2496</v>
          </cell>
        </row>
        <row r="275">
          <cell r="A275" t="str">
            <v>34060006</v>
          </cell>
          <cell r="B275" t="str">
            <v>Perez Sanchez Sergio Octavio</v>
          </cell>
          <cell r="C275">
            <v>83.2</v>
          </cell>
          <cell r="D275">
            <v>2496</v>
          </cell>
          <cell r="F275">
            <v>2496</v>
          </cell>
        </row>
        <row r="276">
          <cell r="A276" t="str">
            <v>34060008</v>
          </cell>
          <cell r="B276" t="str">
            <v>Pacheco Ruiz Hermilo</v>
          </cell>
          <cell r="C276">
            <v>83.2</v>
          </cell>
          <cell r="D276">
            <v>2496</v>
          </cell>
          <cell r="F276">
            <v>2496</v>
          </cell>
        </row>
        <row r="277">
          <cell r="A277" t="str">
            <v>34060041</v>
          </cell>
          <cell r="B277" t="str">
            <v>Brito Navarro Juan Alberto</v>
          </cell>
          <cell r="C277">
            <v>117.86320000000001</v>
          </cell>
          <cell r="D277">
            <v>3535.8960000000002</v>
          </cell>
          <cell r="E277">
            <v>1664</v>
          </cell>
          <cell r="F277">
            <v>5199.8960000000006</v>
          </cell>
        </row>
        <row r="278">
          <cell r="A278" t="str">
            <v>34060043</v>
          </cell>
          <cell r="B278" t="str">
            <v>Escobedo Escamilla Celso Felipe</v>
          </cell>
          <cell r="C278">
            <v>100.5264</v>
          </cell>
          <cell r="D278">
            <v>3015.7919999999999</v>
          </cell>
          <cell r="F278">
            <v>3015.7919999999999</v>
          </cell>
        </row>
        <row r="279">
          <cell r="A279" t="str">
            <v>34060056</v>
          </cell>
          <cell r="B279" t="str">
            <v>Hernandez Garcia Luis Alfonso</v>
          </cell>
          <cell r="C279">
            <v>100.5264</v>
          </cell>
          <cell r="D279">
            <v>3015.7919999999999</v>
          </cell>
          <cell r="F279">
            <v>3015.7919999999999</v>
          </cell>
        </row>
        <row r="280">
          <cell r="A280" t="str">
            <v>34060060</v>
          </cell>
          <cell r="B280" t="str">
            <v>Castro Uc Martin Clemente Hto.</v>
          </cell>
          <cell r="C280">
            <v>83.2</v>
          </cell>
          <cell r="D280">
            <v>2496</v>
          </cell>
          <cell r="F280">
            <v>2496</v>
          </cell>
        </row>
        <row r="281">
          <cell r="A281" t="str">
            <v>34060061</v>
          </cell>
          <cell r="B281" t="str">
            <v>Chim Quintal Mario Eiter</v>
          </cell>
          <cell r="C281">
            <v>83.2</v>
          </cell>
          <cell r="D281">
            <v>2496</v>
          </cell>
          <cell r="F281">
            <v>2496</v>
          </cell>
        </row>
        <row r="282">
          <cell r="A282" t="str">
            <v>34060062</v>
          </cell>
          <cell r="B282" t="str">
            <v>Ruiz Baquedano Jorge Carlos</v>
          </cell>
          <cell r="C282">
            <v>83.2</v>
          </cell>
          <cell r="D282">
            <v>2496</v>
          </cell>
          <cell r="F282">
            <v>2496</v>
          </cell>
        </row>
        <row r="283">
          <cell r="A283" t="str">
            <v>34010002</v>
          </cell>
          <cell r="B283" t="str">
            <v>Arias Colli Joel Francisco</v>
          </cell>
          <cell r="C283">
            <v>100.5264</v>
          </cell>
          <cell r="D283">
            <v>3015.7919999999999</v>
          </cell>
          <cell r="F283">
            <v>3015.7919999999999</v>
          </cell>
        </row>
        <row r="284">
          <cell r="A284" t="str">
            <v>34010009</v>
          </cell>
          <cell r="B284" t="str">
            <v>Diaz Tolosa Miriam</v>
          </cell>
          <cell r="C284">
            <v>100.5264</v>
          </cell>
          <cell r="D284">
            <v>3015.7919999999999</v>
          </cell>
          <cell r="F284">
            <v>3015.7919999999999</v>
          </cell>
        </row>
        <row r="285">
          <cell r="A285" t="str">
            <v>34010010</v>
          </cell>
          <cell r="B285" t="str">
            <v>Dzul Chi Julio Cesar</v>
          </cell>
          <cell r="C285">
            <v>100.5264</v>
          </cell>
          <cell r="D285">
            <v>3015.7919999999999</v>
          </cell>
          <cell r="F285">
            <v>3015.7919999999999</v>
          </cell>
        </row>
        <row r="286">
          <cell r="A286" t="str">
            <v>34010011</v>
          </cell>
          <cell r="B286" t="str">
            <v>Euan Pastrana Virginia Del Rosario</v>
          </cell>
          <cell r="C286">
            <v>93.6</v>
          </cell>
          <cell r="D286">
            <v>2808</v>
          </cell>
          <cell r="F286">
            <v>2808</v>
          </cell>
        </row>
        <row r="287">
          <cell r="A287" t="str">
            <v>34010012</v>
          </cell>
          <cell r="B287" t="str">
            <v>Fuentes Graniel Braulio Alejandro</v>
          </cell>
          <cell r="C287">
            <v>100.5264</v>
          </cell>
          <cell r="D287">
            <v>3015.7919999999999</v>
          </cell>
          <cell r="F287">
            <v>3015.7919999999999</v>
          </cell>
        </row>
        <row r="288">
          <cell r="A288" t="str">
            <v>34010013</v>
          </cell>
          <cell r="B288" t="str">
            <v>Hernandez Salazar Nancy Gabriela</v>
          </cell>
          <cell r="C288">
            <v>93.6</v>
          </cell>
          <cell r="D288">
            <v>2808</v>
          </cell>
          <cell r="F288">
            <v>2808</v>
          </cell>
        </row>
        <row r="289">
          <cell r="A289" t="str">
            <v>34010016</v>
          </cell>
          <cell r="B289" t="str">
            <v>Matos Huchim Luis Manuel</v>
          </cell>
          <cell r="C289">
            <v>100.5264</v>
          </cell>
          <cell r="D289">
            <v>3015.7919999999999</v>
          </cell>
          <cell r="F289">
            <v>3015.7919999999999</v>
          </cell>
        </row>
        <row r="290">
          <cell r="A290" t="str">
            <v>34010017</v>
          </cell>
          <cell r="B290" t="str">
            <v>Noh Vargas Wilbert Heriberto</v>
          </cell>
          <cell r="C290">
            <v>100.5264</v>
          </cell>
          <cell r="D290">
            <v>3015.7919999999999</v>
          </cell>
          <cell r="F290">
            <v>3015.7919999999999</v>
          </cell>
        </row>
        <row r="291">
          <cell r="A291" t="str">
            <v>34010020</v>
          </cell>
          <cell r="B291" t="str">
            <v>Perez Herrera Adolfo Arturo</v>
          </cell>
          <cell r="C291">
            <v>100.5264</v>
          </cell>
          <cell r="D291">
            <v>3015.7919999999999</v>
          </cell>
          <cell r="F291">
            <v>3015.7919999999999</v>
          </cell>
        </row>
        <row r="292">
          <cell r="A292" t="str">
            <v>34010021</v>
          </cell>
          <cell r="B292" t="str">
            <v>Solis Flores Jose Leandro</v>
          </cell>
          <cell r="C292">
            <v>100.5264</v>
          </cell>
          <cell r="D292">
            <v>3015.7919999999999</v>
          </cell>
          <cell r="F292">
            <v>3015.7919999999999</v>
          </cell>
        </row>
        <row r="293">
          <cell r="A293" t="str">
            <v>34010052</v>
          </cell>
          <cell r="B293" t="str">
            <v>Perez Castillo Ysabel</v>
          </cell>
          <cell r="C293">
            <v>93.6</v>
          </cell>
          <cell r="D293">
            <v>2808</v>
          </cell>
          <cell r="F293">
            <v>2808</v>
          </cell>
        </row>
        <row r="294">
          <cell r="A294" t="str">
            <v>34010062</v>
          </cell>
          <cell r="B294" t="str">
            <v>Barrientos Cortes Laura Angelica</v>
          </cell>
          <cell r="C294">
            <v>83.2</v>
          </cell>
          <cell r="D294">
            <v>2496</v>
          </cell>
          <cell r="F294">
            <v>2496</v>
          </cell>
        </row>
        <row r="295">
          <cell r="A295" t="str">
            <v>34010063</v>
          </cell>
          <cell r="B295" t="str">
            <v>Rosado Toral Maria Raquel</v>
          </cell>
          <cell r="C295">
            <v>695.97</v>
          </cell>
          <cell r="D295">
            <v>20879.099999999999</v>
          </cell>
          <cell r="F295">
            <v>20879.099999999999</v>
          </cell>
        </row>
        <row r="296">
          <cell r="A296" t="str">
            <v>11010009</v>
          </cell>
          <cell r="B296" t="str">
            <v>Leon Sierra Manuel Alejandro</v>
          </cell>
          <cell r="C296">
            <v>234.34</v>
          </cell>
          <cell r="D296">
            <v>7030.2</v>
          </cell>
          <cell r="F296">
            <v>7030.2</v>
          </cell>
        </row>
        <row r="297">
          <cell r="A297" t="str">
            <v>34010054</v>
          </cell>
          <cell r="B297" t="str">
            <v>Pech Cauich Raniger De Jesus</v>
          </cell>
          <cell r="C297">
            <v>86.663200000000003</v>
          </cell>
          <cell r="D297">
            <v>2599.8960000000002</v>
          </cell>
          <cell r="F297">
            <v>2599.8960000000002</v>
          </cell>
        </row>
        <row r="298">
          <cell r="A298" t="str">
            <v>34020005</v>
          </cell>
          <cell r="B298" t="str">
            <v>Sosa Sanchez Raul Fernando</v>
          </cell>
          <cell r="C298">
            <v>114.4</v>
          </cell>
          <cell r="D298">
            <v>3432</v>
          </cell>
          <cell r="F298">
            <v>3432</v>
          </cell>
        </row>
        <row r="299">
          <cell r="A299" t="str">
            <v>34020006</v>
          </cell>
          <cell r="B299" t="str">
            <v>Rodriguez Cahum Maria Luisa</v>
          </cell>
          <cell r="C299">
            <v>114.4</v>
          </cell>
          <cell r="D299">
            <v>3432</v>
          </cell>
          <cell r="F299">
            <v>3432</v>
          </cell>
        </row>
        <row r="300">
          <cell r="A300" t="str">
            <v>34020024</v>
          </cell>
          <cell r="B300" t="str">
            <v>Cab Jimenez Alicia Noemi</v>
          </cell>
          <cell r="C300">
            <v>107.46</v>
          </cell>
          <cell r="D300">
            <v>3223.8</v>
          </cell>
          <cell r="F300">
            <v>3223.9</v>
          </cell>
        </row>
        <row r="301">
          <cell r="A301" t="str">
            <v>34020030</v>
          </cell>
          <cell r="B301" t="str">
            <v>Aguirre Bacelis Candelaria Josefina</v>
          </cell>
          <cell r="C301">
            <v>86.66</v>
          </cell>
          <cell r="D301">
            <v>2599.8000000000002</v>
          </cell>
          <cell r="F301">
            <v>2599.9</v>
          </cell>
        </row>
        <row r="302">
          <cell r="A302" t="str">
            <v>45010002</v>
          </cell>
          <cell r="B302" t="str">
            <v>Contreras Gonzalez Pedro Jose</v>
          </cell>
          <cell r="C302">
            <v>234.34</v>
          </cell>
          <cell r="D302">
            <v>7030.2</v>
          </cell>
          <cell r="F302">
            <v>7030.2</v>
          </cell>
        </row>
        <row r="303">
          <cell r="A303" t="str">
            <v>06010041</v>
          </cell>
          <cell r="B303" t="str">
            <v>Guzman Lopez Tomas Francisco</v>
          </cell>
          <cell r="C303">
            <v>130</v>
          </cell>
          <cell r="D303">
            <v>3900</v>
          </cell>
          <cell r="F303">
            <v>3900</v>
          </cell>
        </row>
        <row r="304">
          <cell r="A304" t="str">
            <v>42010001</v>
          </cell>
          <cell r="B304" t="str">
            <v>Albor Oropeza Ernesto Antonio</v>
          </cell>
          <cell r="C304">
            <v>32.603999999999999</v>
          </cell>
          <cell r="D304">
            <v>912.91200000000003</v>
          </cell>
          <cell r="F304">
            <v>912.91200000000003</v>
          </cell>
        </row>
        <row r="305">
          <cell r="A305" t="str">
            <v>42010002</v>
          </cell>
          <cell r="B305" t="str">
            <v>Bates Medina Adan Donato</v>
          </cell>
          <cell r="C305">
            <v>43.472000000000001</v>
          </cell>
          <cell r="D305">
            <v>1304.1600000000001</v>
          </cell>
          <cell r="F305">
            <v>1304.1600000000001</v>
          </cell>
        </row>
        <row r="306">
          <cell r="A306" t="str">
            <v>42010005</v>
          </cell>
          <cell r="B306" t="str">
            <v>Chavez Nieves Leonor</v>
          </cell>
          <cell r="C306">
            <v>32.603999999999999</v>
          </cell>
          <cell r="D306">
            <v>1173.7439999999999</v>
          </cell>
          <cell r="F306">
            <v>1173.7439999999999</v>
          </cell>
        </row>
        <row r="307">
          <cell r="A307" t="str">
            <v>42010006</v>
          </cell>
          <cell r="B307" t="str">
            <v>Cima Balam Ermilo Rafael</v>
          </cell>
          <cell r="C307">
            <v>101.57680000000001</v>
          </cell>
          <cell r="D307">
            <v>3047.3040000000001</v>
          </cell>
          <cell r="E307">
            <v>250</v>
          </cell>
          <cell r="F307">
            <v>3297.3040000000001</v>
          </cell>
        </row>
        <row r="308">
          <cell r="A308" t="str">
            <v>42010007</v>
          </cell>
          <cell r="B308" t="str">
            <v>De La Rosa Rodriguez Gladis</v>
          </cell>
          <cell r="C308">
            <v>95.471999999999994</v>
          </cell>
          <cell r="D308">
            <v>2864.16</v>
          </cell>
          <cell r="F308">
            <v>2864.16</v>
          </cell>
        </row>
        <row r="309">
          <cell r="A309" t="str">
            <v>42010009</v>
          </cell>
          <cell r="B309" t="str">
            <v>Estrella Vazquez Manuel Jesus</v>
          </cell>
          <cell r="C309">
            <v>95.471999999999994</v>
          </cell>
          <cell r="D309">
            <v>2864.16</v>
          </cell>
          <cell r="F309">
            <v>2864.16</v>
          </cell>
        </row>
        <row r="310">
          <cell r="A310" t="str">
            <v>42010011</v>
          </cell>
          <cell r="B310" t="str">
            <v>Herrera Y Peña Maria Jesus</v>
          </cell>
          <cell r="C310">
            <v>32.603999999999999</v>
          </cell>
          <cell r="D310">
            <v>1304.1600000000001</v>
          </cell>
          <cell r="F310">
            <v>1304.1600000000001</v>
          </cell>
        </row>
        <row r="311">
          <cell r="A311" t="str">
            <v>42010014</v>
          </cell>
          <cell r="B311" t="str">
            <v>Sosa Duran Lazaro Javier</v>
          </cell>
          <cell r="C311">
            <v>102.67919999999999</v>
          </cell>
          <cell r="D311">
            <v>3080.3759999999997</v>
          </cell>
          <cell r="F311">
            <v>3080.3759999999997</v>
          </cell>
        </row>
        <row r="312">
          <cell r="A312" t="str">
            <v>42010015</v>
          </cell>
          <cell r="B312" t="str">
            <v>Trejo Galera Luis Augusto</v>
          </cell>
          <cell r="C312">
            <v>555.07000000000005</v>
          </cell>
          <cell r="D312">
            <v>16652.099999999999</v>
          </cell>
          <cell r="F312">
            <v>16652.099999999999</v>
          </cell>
        </row>
        <row r="313">
          <cell r="A313" t="str">
            <v>42010016</v>
          </cell>
          <cell r="B313" t="str">
            <v>Vera Fajardo Eduardo Manuel</v>
          </cell>
          <cell r="C313">
            <v>32.603999999999999</v>
          </cell>
          <cell r="D313">
            <v>1304.1600000000001</v>
          </cell>
          <cell r="F313">
            <v>1304.1600000000001</v>
          </cell>
        </row>
        <row r="314">
          <cell r="A314" t="str">
            <v>42010017</v>
          </cell>
          <cell r="B314" t="str">
            <v>Zi Tec Paula Lucila</v>
          </cell>
          <cell r="C314">
            <v>43.472000000000001</v>
          </cell>
          <cell r="D314">
            <v>1304.1600000000001</v>
          </cell>
          <cell r="F314">
            <v>1304.1600000000001</v>
          </cell>
        </row>
        <row r="315">
          <cell r="A315" t="str">
            <v>42010019</v>
          </cell>
          <cell r="B315" t="str">
            <v>Campos Encalada Cristina Gabriela Del Pil</v>
          </cell>
          <cell r="C315">
            <v>32.603999999999999</v>
          </cell>
          <cell r="D315">
            <v>1304.1600000000001</v>
          </cell>
          <cell r="F315">
            <v>1304.1600000000001</v>
          </cell>
        </row>
        <row r="316">
          <cell r="A316" t="str">
            <v>42010020</v>
          </cell>
          <cell r="B316" t="str">
            <v>Osorio Caballero Beatriz</v>
          </cell>
          <cell r="C316">
            <v>32.603999999999999</v>
          </cell>
          <cell r="D316">
            <v>782.49599999999998</v>
          </cell>
          <cell r="F316">
            <v>782.49599999999998</v>
          </cell>
        </row>
        <row r="317">
          <cell r="A317" t="str">
            <v>42010022</v>
          </cell>
          <cell r="B317" t="str">
            <v>Cupul Manzano Julio Cesar</v>
          </cell>
          <cell r="C317">
            <v>102.67919999999999</v>
          </cell>
          <cell r="D317">
            <v>3080.3759999999997</v>
          </cell>
          <cell r="F317">
            <v>3080.3759999999997</v>
          </cell>
        </row>
        <row r="318">
          <cell r="A318" t="str">
            <v>42010023</v>
          </cell>
          <cell r="B318" t="str">
            <v>Adam Salias Rocio Guadalupe</v>
          </cell>
          <cell r="C318">
            <v>144.21680000000001</v>
          </cell>
          <cell r="D318">
            <v>4326.5039999999999</v>
          </cell>
          <cell r="F318">
            <v>4326.5039999999999</v>
          </cell>
        </row>
        <row r="319">
          <cell r="A319" t="str">
            <v>42010025</v>
          </cell>
          <cell r="B319" t="str">
            <v>Vazquez Solis Alfredo</v>
          </cell>
          <cell r="C319">
            <v>102.67919999999999</v>
          </cell>
          <cell r="D319">
            <v>3080.3759999999997</v>
          </cell>
          <cell r="F319">
            <v>3080.3759999999997</v>
          </cell>
        </row>
        <row r="320">
          <cell r="A320" t="str">
            <v>42010026</v>
          </cell>
          <cell r="B320" t="str">
            <v>Rivera Flores Yadira Del Carmen</v>
          </cell>
          <cell r="C320">
            <v>112.6632</v>
          </cell>
          <cell r="D320">
            <v>3379.8960000000002</v>
          </cell>
          <cell r="F320">
            <v>3379.8960000000002</v>
          </cell>
        </row>
        <row r="321">
          <cell r="A321" t="str">
            <v>42010027</v>
          </cell>
          <cell r="B321" t="str">
            <v>Alcocer Balam Martin Ariel</v>
          </cell>
          <cell r="C321">
            <v>84.375200000000007</v>
          </cell>
          <cell r="D321">
            <v>2531.2560000000003</v>
          </cell>
          <cell r="F321">
            <v>2531.2560000000003</v>
          </cell>
        </row>
        <row r="322">
          <cell r="A322" t="str">
            <v>42010028</v>
          </cell>
          <cell r="B322" t="str">
            <v>Roche Reyes Nancy Maria</v>
          </cell>
          <cell r="C322">
            <v>69.326400000000007</v>
          </cell>
          <cell r="D322">
            <v>2079.7920000000004</v>
          </cell>
          <cell r="F322">
            <v>2079.7920000000004</v>
          </cell>
        </row>
        <row r="323">
          <cell r="A323" t="str">
            <v>42010029</v>
          </cell>
          <cell r="B323" t="str">
            <v>Rivera Romero Noe</v>
          </cell>
          <cell r="C323">
            <v>30</v>
          </cell>
          <cell r="D323">
            <v>480</v>
          </cell>
          <cell r="F323">
            <v>480</v>
          </cell>
        </row>
        <row r="324">
          <cell r="A324" t="str">
            <v>37070022</v>
          </cell>
          <cell r="B324" t="str">
            <v>De La Rosa Leon Angel Roberto</v>
          </cell>
          <cell r="C324">
            <v>95.471999999999994</v>
          </cell>
          <cell r="D324">
            <v>2864.16</v>
          </cell>
          <cell r="F324">
            <v>2864.16</v>
          </cell>
        </row>
        <row r="325">
          <cell r="A325" t="str">
            <v>37070023</v>
          </cell>
          <cell r="B325" t="str">
            <v>Lora Brito Gutberto Jesus</v>
          </cell>
          <cell r="C325">
            <v>95.471999999999994</v>
          </cell>
          <cell r="D325">
            <v>2864.16</v>
          </cell>
          <cell r="F325">
            <v>2864.16</v>
          </cell>
        </row>
        <row r="326">
          <cell r="A326" t="str">
            <v>37070024</v>
          </cell>
          <cell r="B326" t="str">
            <v>Mezquita Argaez Pedro Francisco</v>
          </cell>
          <cell r="C326">
            <v>97.832800000000006</v>
          </cell>
          <cell r="D326">
            <v>2934.9840000000004</v>
          </cell>
          <cell r="F326">
            <v>2934.9840000000004</v>
          </cell>
        </row>
        <row r="327">
          <cell r="A327" t="str">
            <v>37070025</v>
          </cell>
          <cell r="B327" t="str">
            <v>Pech Rodriguez Gabriel</v>
          </cell>
          <cell r="C327">
            <v>95.471999999999994</v>
          </cell>
          <cell r="D327">
            <v>2864.16</v>
          </cell>
          <cell r="F327">
            <v>2864.16</v>
          </cell>
        </row>
        <row r="328">
          <cell r="A328" t="str">
            <v>37070026</v>
          </cell>
          <cell r="B328" t="str">
            <v>Vadillo Rosado Renan</v>
          </cell>
          <cell r="C328">
            <v>102.67919999999999</v>
          </cell>
          <cell r="D328">
            <v>3080.3759999999997</v>
          </cell>
          <cell r="E328">
            <v>250</v>
          </cell>
          <cell r="F328">
            <v>3330.3759999999997</v>
          </cell>
        </row>
        <row r="329">
          <cell r="A329" t="str">
            <v>37010004</v>
          </cell>
          <cell r="B329" t="str">
            <v>Bejar Herrera Merli</v>
          </cell>
          <cell r="C329">
            <v>156.83000000000001</v>
          </cell>
          <cell r="D329">
            <v>4704.8999999999996</v>
          </cell>
          <cell r="F329">
            <v>4704.96</v>
          </cell>
        </row>
        <row r="330">
          <cell r="A330" t="str">
            <v>37010007</v>
          </cell>
          <cell r="B330" t="str">
            <v>Cervera Gongora Yolanda</v>
          </cell>
          <cell r="C330">
            <v>112.6632</v>
          </cell>
          <cell r="D330">
            <v>3379.8960000000002</v>
          </cell>
          <cell r="F330">
            <v>3379.8960000000002</v>
          </cell>
        </row>
        <row r="331">
          <cell r="A331" t="str">
            <v>37010028</v>
          </cell>
          <cell r="B331" t="str">
            <v>Santos Cervera Martha Imelda</v>
          </cell>
          <cell r="C331">
            <v>32.603999999999999</v>
          </cell>
          <cell r="D331">
            <v>1825.8240000000001</v>
          </cell>
          <cell r="F331">
            <v>1825.8240000000001</v>
          </cell>
        </row>
        <row r="332">
          <cell r="A332" t="str">
            <v>37010029</v>
          </cell>
          <cell r="B332" t="str">
            <v>Martinez Cocom Georgina De Lourdes</v>
          </cell>
          <cell r="C332">
            <v>99.632000000000005</v>
          </cell>
          <cell r="D332">
            <v>2988.96</v>
          </cell>
          <cell r="F332">
            <v>2988.96</v>
          </cell>
        </row>
        <row r="333">
          <cell r="A333" t="str">
            <v>37010040</v>
          </cell>
          <cell r="B333" t="str">
            <v>Godoy Trejo Lizzie Antonia</v>
          </cell>
          <cell r="C333">
            <v>32.6</v>
          </cell>
          <cell r="D333">
            <v>1564.8</v>
          </cell>
          <cell r="F333">
            <v>1564.8</v>
          </cell>
        </row>
        <row r="334">
          <cell r="A334" t="str">
            <v>37010042</v>
          </cell>
          <cell r="B334" t="str">
            <v>Leal Flores Israel</v>
          </cell>
          <cell r="C334">
            <v>32.6</v>
          </cell>
          <cell r="D334">
            <v>1043.2</v>
          </cell>
          <cell r="F334">
            <v>1043.2</v>
          </cell>
        </row>
        <row r="335">
          <cell r="A335" t="str">
            <v>37020018</v>
          </cell>
          <cell r="B335" t="str">
            <v>Gomez Naranjo Elsa Miriam</v>
          </cell>
          <cell r="C335">
            <v>32.603999999999999</v>
          </cell>
          <cell r="D335">
            <v>1956.24</v>
          </cell>
          <cell r="F335">
            <v>1956.24</v>
          </cell>
        </row>
        <row r="336">
          <cell r="A336" t="str">
            <v>37020019</v>
          </cell>
          <cell r="B336" t="str">
            <v>Rafful Quiñonez Maria Patricia</v>
          </cell>
          <cell r="C336">
            <v>32.603999999999999</v>
          </cell>
          <cell r="D336">
            <v>3912.48</v>
          </cell>
          <cell r="F336">
            <v>3912.48</v>
          </cell>
        </row>
        <row r="337">
          <cell r="A337" t="str">
            <v>37030020</v>
          </cell>
          <cell r="B337" t="str">
            <v>Diaz Diaz Neyvi Del Socorro</v>
          </cell>
          <cell r="C337">
            <v>32.603999999999999</v>
          </cell>
          <cell r="D337">
            <v>2217.0720000000001</v>
          </cell>
          <cell r="F337">
            <v>2217.0720000000001</v>
          </cell>
        </row>
        <row r="338">
          <cell r="A338" t="str">
            <v>30010011</v>
          </cell>
          <cell r="B338" t="str">
            <v>Poot Martinez Jesus Daniel</v>
          </cell>
          <cell r="C338">
            <v>95.471999999999994</v>
          </cell>
          <cell r="D338">
            <v>2864.16</v>
          </cell>
          <cell r="F338">
            <v>2864.16</v>
          </cell>
        </row>
        <row r="339">
          <cell r="A339" t="str">
            <v>30110053</v>
          </cell>
          <cell r="B339" t="str">
            <v>Canche Canche Santiago</v>
          </cell>
          <cell r="C339">
            <v>102.67919999999999</v>
          </cell>
          <cell r="D339">
            <v>3080.3759999999997</v>
          </cell>
          <cell r="F339">
            <v>3080.3759999999997</v>
          </cell>
        </row>
        <row r="340">
          <cell r="A340" t="str">
            <v>30110054</v>
          </cell>
          <cell r="B340" t="str">
            <v>Martin Y Sanchez Matias</v>
          </cell>
          <cell r="C340">
            <v>102.67919999999999</v>
          </cell>
          <cell r="D340">
            <v>3080.3759999999997</v>
          </cell>
          <cell r="F340">
            <v>3080.3759999999997</v>
          </cell>
        </row>
        <row r="341">
          <cell r="A341" t="str">
            <v>30120056</v>
          </cell>
          <cell r="B341" t="str">
            <v>Soberanis Gamboa Laura Elena</v>
          </cell>
          <cell r="C341">
            <v>95.471999999999994</v>
          </cell>
          <cell r="D341">
            <v>2864.16</v>
          </cell>
          <cell r="F341">
            <v>2864.16</v>
          </cell>
        </row>
        <row r="342">
          <cell r="A342" t="str">
            <v>30130058</v>
          </cell>
          <cell r="B342" t="str">
            <v>Cuevas Lopez Jesus Alberto</v>
          </cell>
          <cell r="C342">
            <v>102.67919999999999</v>
          </cell>
          <cell r="D342">
            <v>3080.3759999999997</v>
          </cell>
          <cell r="F342">
            <v>3080.3759999999997</v>
          </cell>
        </row>
        <row r="343">
          <cell r="A343" t="str">
            <v>30130059</v>
          </cell>
          <cell r="B343" t="str">
            <v>Gongora - Santiago Angel</v>
          </cell>
          <cell r="C343">
            <v>102.67919999999999</v>
          </cell>
          <cell r="D343">
            <v>3080.3759999999997</v>
          </cell>
          <cell r="F343">
            <v>3080.3759999999997</v>
          </cell>
        </row>
        <row r="344">
          <cell r="A344" t="str">
            <v>34080004</v>
          </cell>
          <cell r="B344" t="str">
            <v>Sierra Trejo Miguel Angel</v>
          </cell>
          <cell r="C344">
            <v>93.33</v>
          </cell>
          <cell r="D344">
            <v>2799.9</v>
          </cell>
          <cell r="F344">
            <v>2799.9</v>
          </cell>
        </row>
        <row r="345">
          <cell r="A345" t="str">
            <v>30030025</v>
          </cell>
          <cell r="B345" t="str">
            <v>Ruiz Canche Maria</v>
          </cell>
          <cell r="C345">
            <v>95.471999999999994</v>
          </cell>
          <cell r="D345">
            <v>2864.16</v>
          </cell>
          <cell r="F345">
            <v>2864.16</v>
          </cell>
        </row>
        <row r="346">
          <cell r="A346" t="str">
            <v>30080044</v>
          </cell>
          <cell r="B346" t="str">
            <v>Heredia Echeveria Lidia Margeli</v>
          </cell>
          <cell r="C346">
            <v>111.2072</v>
          </cell>
          <cell r="D346">
            <v>3336.2159999999999</v>
          </cell>
          <cell r="F346">
            <v>3336.2159999999999</v>
          </cell>
        </row>
        <row r="347">
          <cell r="A347" t="str">
            <v>30080045</v>
          </cell>
          <cell r="B347" t="str">
            <v>Lopez Pacheco Maria Josefina</v>
          </cell>
          <cell r="C347">
            <v>102.67919999999999</v>
          </cell>
          <cell r="D347">
            <v>3080.3759999999997</v>
          </cell>
          <cell r="F347">
            <v>3080.3759999999997</v>
          </cell>
        </row>
        <row r="348">
          <cell r="A348" t="str">
            <v>30080046</v>
          </cell>
          <cell r="B348" t="str">
            <v>Mendez Vera Maria Asuncion</v>
          </cell>
          <cell r="C348">
            <v>95.471999999999994</v>
          </cell>
          <cell r="D348">
            <v>2864.16</v>
          </cell>
          <cell r="E348">
            <v>250</v>
          </cell>
          <cell r="F348">
            <v>3114.16</v>
          </cell>
        </row>
        <row r="349">
          <cell r="A349" t="str">
            <v>30080047</v>
          </cell>
          <cell r="B349" t="str">
            <v>Viana Andueza Lilia Gioconda</v>
          </cell>
          <cell r="C349">
            <v>95.471999999999994</v>
          </cell>
          <cell r="D349">
            <v>2864.16</v>
          </cell>
          <cell r="F349">
            <v>2864.16</v>
          </cell>
        </row>
        <row r="350">
          <cell r="A350" t="str">
            <v>30090049</v>
          </cell>
          <cell r="B350" t="str">
            <v>Martinez Sauri Adelita</v>
          </cell>
          <cell r="C350">
            <v>95.471999999999994</v>
          </cell>
          <cell r="D350">
            <v>2864.16</v>
          </cell>
          <cell r="F350">
            <v>2864.16</v>
          </cell>
        </row>
        <row r="351">
          <cell r="A351" t="str">
            <v>30120057</v>
          </cell>
          <cell r="B351" t="str">
            <v>Tzab Mendez Alma Marisol</v>
          </cell>
          <cell r="C351">
            <v>95.471999999999994</v>
          </cell>
          <cell r="D351">
            <v>2864.16</v>
          </cell>
          <cell r="F351">
            <v>2864.16</v>
          </cell>
        </row>
        <row r="352">
          <cell r="A352" t="str">
            <v>30060036</v>
          </cell>
          <cell r="B352" t="str">
            <v>Gonzalez Rodriguez Magda</v>
          </cell>
          <cell r="C352">
            <v>111.2072</v>
          </cell>
          <cell r="D352">
            <v>3336.2159999999999</v>
          </cell>
          <cell r="F352">
            <v>3336.2159999999999</v>
          </cell>
        </row>
        <row r="353">
          <cell r="A353" t="str">
            <v>30060037</v>
          </cell>
          <cell r="B353" t="str">
            <v>Lopez Heredia Rosalia</v>
          </cell>
          <cell r="C353">
            <v>102.67919999999999</v>
          </cell>
          <cell r="D353">
            <v>3080.3759999999997</v>
          </cell>
          <cell r="F353">
            <v>3080.3759999999997</v>
          </cell>
        </row>
        <row r="354">
          <cell r="A354" t="str">
            <v>30060038</v>
          </cell>
          <cell r="B354" t="str">
            <v>Zavala Miam Wendy</v>
          </cell>
          <cell r="C354">
            <v>102.67919999999999</v>
          </cell>
          <cell r="D354">
            <v>3080.3759999999997</v>
          </cell>
          <cell r="F354">
            <v>3080.3759999999997</v>
          </cell>
        </row>
        <row r="355">
          <cell r="A355" t="str">
            <v>29030019</v>
          </cell>
          <cell r="B355" t="str">
            <v>Hoil Gonzalez Vivian Yasmin</v>
          </cell>
          <cell r="C355">
            <v>95.47</v>
          </cell>
          <cell r="D355">
            <v>2864.1</v>
          </cell>
          <cell r="F355">
            <v>2864.16</v>
          </cell>
        </row>
        <row r="356">
          <cell r="A356" t="str">
            <v>30030027</v>
          </cell>
          <cell r="B356" t="str">
            <v>Sonda Martin Jesus Bernardo</v>
          </cell>
          <cell r="C356">
            <v>109.408</v>
          </cell>
          <cell r="D356">
            <v>3282.24</v>
          </cell>
          <cell r="F356">
            <v>3282.24</v>
          </cell>
        </row>
        <row r="357">
          <cell r="A357" t="str">
            <v>30040028</v>
          </cell>
          <cell r="B357" t="str">
            <v>Ac Castillo Nicolasa Hilaria</v>
          </cell>
          <cell r="C357">
            <v>111.21</v>
          </cell>
          <cell r="D357">
            <v>3336.3</v>
          </cell>
          <cell r="F357">
            <v>3336.3</v>
          </cell>
        </row>
        <row r="358">
          <cell r="A358" t="str">
            <v>30010001</v>
          </cell>
          <cell r="B358" t="str">
            <v>Campos Basto Jose Fernando</v>
          </cell>
          <cell r="C358">
            <v>95.471999999999994</v>
          </cell>
          <cell r="D358">
            <v>2864.16</v>
          </cell>
          <cell r="F358">
            <v>2864.16</v>
          </cell>
        </row>
        <row r="359">
          <cell r="A359" t="str">
            <v>30010007</v>
          </cell>
          <cell r="B359" t="str">
            <v>Moo Ac Jose Idelfonso</v>
          </cell>
          <cell r="C359">
            <v>95.471999999999994</v>
          </cell>
          <cell r="D359">
            <v>2864.16</v>
          </cell>
          <cell r="F359">
            <v>2864.16</v>
          </cell>
        </row>
        <row r="360">
          <cell r="A360" t="str">
            <v>30010064</v>
          </cell>
          <cell r="B360" t="str">
            <v>Palomo Couoh Carlos Antonio</v>
          </cell>
          <cell r="C360">
            <v>95.471999999999994</v>
          </cell>
          <cell r="D360">
            <v>2864.16</v>
          </cell>
          <cell r="F360">
            <v>2864.16</v>
          </cell>
        </row>
        <row r="361">
          <cell r="A361" t="str">
            <v>30120001</v>
          </cell>
          <cell r="B361" t="str">
            <v>Rosado Valencia Manuel Jesus</v>
          </cell>
          <cell r="C361">
            <v>88.191999999999993</v>
          </cell>
          <cell r="D361">
            <v>2645.76</v>
          </cell>
          <cell r="F361">
            <v>2645.76</v>
          </cell>
        </row>
        <row r="362">
          <cell r="A362" t="str">
            <v>30010009</v>
          </cell>
          <cell r="B362" t="str">
            <v>Morelos Nemesio Ascencio Ranulfo</v>
          </cell>
          <cell r="C362">
            <v>162.24</v>
          </cell>
          <cell r="D362">
            <v>4867.2</v>
          </cell>
          <cell r="F362">
            <v>4867.2</v>
          </cell>
        </row>
        <row r="363">
          <cell r="A363" t="str">
            <v>45010011</v>
          </cell>
          <cell r="B363" t="str">
            <v>Frias Gual Teodora Maribel</v>
          </cell>
          <cell r="C363">
            <v>642.65</v>
          </cell>
          <cell r="D363">
            <v>19279.5</v>
          </cell>
          <cell r="F363">
            <v>19279.5</v>
          </cell>
        </row>
        <row r="364">
          <cell r="A364" t="str">
            <v>30010005</v>
          </cell>
          <cell r="B364" t="str">
            <v>Euan Keb Maria Angelica</v>
          </cell>
          <cell r="C364">
            <v>95.471999999999994</v>
          </cell>
          <cell r="D364">
            <v>2864.16</v>
          </cell>
          <cell r="F364">
            <v>2864.16</v>
          </cell>
        </row>
        <row r="365">
          <cell r="A365" t="str">
            <v>30030017</v>
          </cell>
          <cell r="B365" t="str">
            <v>Barahona Mena Evangelina</v>
          </cell>
          <cell r="C365">
            <v>109.408</v>
          </cell>
          <cell r="D365">
            <v>3282.24</v>
          </cell>
          <cell r="F365">
            <v>3282.24</v>
          </cell>
        </row>
        <row r="366">
          <cell r="A366" t="str">
            <v>30070040</v>
          </cell>
          <cell r="B366" t="str">
            <v>Lara Martin Rosa Guadalupe</v>
          </cell>
          <cell r="C366">
            <v>95.471999999999994</v>
          </cell>
          <cell r="D366">
            <v>2864.16</v>
          </cell>
          <cell r="F366">
            <v>2864.16</v>
          </cell>
        </row>
        <row r="367">
          <cell r="A367" t="str">
            <v>30070041</v>
          </cell>
          <cell r="B367" t="str">
            <v>Suarez Loria Rosa Maria Del Socorro</v>
          </cell>
          <cell r="C367">
            <v>95.471999999999994</v>
          </cell>
          <cell r="D367">
            <v>2864.16</v>
          </cell>
          <cell r="F367">
            <v>2864.16</v>
          </cell>
        </row>
        <row r="368">
          <cell r="A368" t="str">
            <v>30010006</v>
          </cell>
          <cell r="B368" t="str">
            <v>Flores Lopez Maria Jose</v>
          </cell>
          <cell r="C368">
            <v>104</v>
          </cell>
          <cell r="D368">
            <v>3120</v>
          </cell>
          <cell r="F368">
            <v>3120</v>
          </cell>
        </row>
        <row r="369">
          <cell r="A369" t="str">
            <v>30010008</v>
          </cell>
          <cell r="B369" t="str">
            <v>Moo Dominguez Patricia De Las Mercedes</v>
          </cell>
          <cell r="C369">
            <v>104</v>
          </cell>
          <cell r="D369">
            <v>3120</v>
          </cell>
          <cell r="F369">
            <v>3120</v>
          </cell>
        </row>
        <row r="370">
          <cell r="A370" t="str">
            <v>30010062</v>
          </cell>
          <cell r="B370" t="str">
            <v>Alvarado Cabrera Anel Guadalupe</v>
          </cell>
          <cell r="C370">
            <v>104</v>
          </cell>
          <cell r="D370">
            <v>3120</v>
          </cell>
          <cell r="F370">
            <v>3120</v>
          </cell>
        </row>
        <row r="371">
          <cell r="A371" t="str">
            <v>30020016</v>
          </cell>
          <cell r="B371" t="str">
            <v>Ruiz Meneses Saidy Osiris</v>
          </cell>
          <cell r="C371">
            <v>109.408</v>
          </cell>
          <cell r="D371">
            <v>3282.24</v>
          </cell>
          <cell r="F371">
            <v>3282.24</v>
          </cell>
        </row>
        <row r="372">
          <cell r="A372" t="str">
            <v>30030018</v>
          </cell>
          <cell r="B372" t="str">
            <v>Burgos Rodriguez Ligia M.</v>
          </cell>
          <cell r="C372">
            <v>104</v>
          </cell>
          <cell r="D372">
            <v>3120</v>
          </cell>
          <cell r="F372">
            <v>3120</v>
          </cell>
        </row>
        <row r="373">
          <cell r="A373" t="str">
            <v>30030020</v>
          </cell>
          <cell r="B373" t="str">
            <v>Diaz Tuz Lina Del Carmen</v>
          </cell>
          <cell r="C373">
            <v>104</v>
          </cell>
          <cell r="D373">
            <v>3120</v>
          </cell>
          <cell r="F373">
            <v>3120</v>
          </cell>
        </row>
        <row r="374">
          <cell r="A374" t="str">
            <v>30030021</v>
          </cell>
          <cell r="B374" t="str">
            <v>Escalante Ayuso Concepcion</v>
          </cell>
          <cell r="C374">
            <v>104</v>
          </cell>
          <cell r="D374">
            <v>3120</v>
          </cell>
          <cell r="F374">
            <v>3120</v>
          </cell>
        </row>
        <row r="375">
          <cell r="A375" t="str">
            <v>30030022</v>
          </cell>
          <cell r="B375" t="str">
            <v>Escalante Negron Martha H.</v>
          </cell>
          <cell r="C375">
            <v>151.42400000000001</v>
          </cell>
          <cell r="D375">
            <v>4542.72</v>
          </cell>
          <cell r="F375">
            <v>4542.72</v>
          </cell>
        </row>
        <row r="376">
          <cell r="A376" t="str">
            <v>30030023</v>
          </cell>
          <cell r="B376" t="str">
            <v>Ortega Coronado Alfonso Rafael</v>
          </cell>
          <cell r="C376">
            <v>118.4248</v>
          </cell>
          <cell r="D376">
            <v>3552.7440000000001</v>
          </cell>
          <cell r="F376">
            <v>3552.7440000000001</v>
          </cell>
        </row>
        <row r="377">
          <cell r="A377" t="str">
            <v>30030024</v>
          </cell>
          <cell r="B377" t="str">
            <v>Rodriguez Estrella Landy</v>
          </cell>
          <cell r="C377">
            <v>109.408</v>
          </cell>
          <cell r="D377">
            <v>3282.24</v>
          </cell>
          <cell r="F377">
            <v>3282.24</v>
          </cell>
        </row>
        <row r="378">
          <cell r="A378" t="str">
            <v>30030026</v>
          </cell>
          <cell r="B378" t="str">
            <v>Sanguino Chan Suemy Del Socorro</v>
          </cell>
          <cell r="C378">
            <v>109.408</v>
          </cell>
          <cell r="D378">
            <v>3282.24</v>
          </cell>
          <cell r="F378">
            <v>3282.24</v>
          </cell>
        </row>
        <row r="379">
          <cell r="A379" t="str">
            <v>30030061</v>
          </cell>
          <cell r="B379" t="str">
            <v>Lugo Couoh Rosa Maria</v>
          </cell>
          <cell r="C379">
            <v>104</v>
          </cell>
          <cell r="D379">
            <v>3120</v>
          </cell>
          <cell r="F379">
            <v>3120</v>
          </cell>
        </row>
        <row r="380">
          <cell r="A380" t="str">
            <v>30030062</v>
          </cell>
          <cell r="B380" t="str">
            <v>Ocampo Garcia Wendy Yolanda</v>
          </cell>
          <cell r="C380">
            <v>104</v>
          </cell>
          <cell r="D380">
            <v>3120</v>
          </cell>
          <cell r="F380">
            <v>3120</v>
          </cell>
        </row>
        <row r="381">
          <cell r="A381" t="str">
            <v>30140060</v>
          </cell>
          <cell r="B381" t="str">
            <v>Novelo Lopez Miriam</v>
          </cell>
          <cell r="C381">
            <v>104</v>
          </cell>
          <cell r="D381">
            <v>3120</v>
          </cell>
          <cell r="F381">
            <v>3120</v>
          </cell>
        </row>
        <row r="382">
          <cell r="A382" t="str">
            <v>30100050</v>
          </cell>
          <cell r="B382" t="str">
            <v>Aguilar Mena Francisco</v>
          </cell>
          <cell r="C382">
            <v>126.1832</v>
          </cell>
          <cell r="D382">
            <v>3785.4960000000001</v>
          </cell>
          <cell r="F382">
            <v>3785.4960000000001</v>
          </cell>
        </row>
        <row r="383">
          <cell r="A383" t="str">
            <v>30100051</v>
          </cell>
          <cell r="B383" t="str">
            <v>Canche Cen Victoriano</v>
          </cell>
          <cell r="C383">
            <v>95.471999999999994</v>
          </cell>
          <cell r="D383">
            <v>2864.16</v>
          </cell>
          <cell r="F383">
            <v>2864.16</v>
          </cell>
        </row>
        <row r="384">
          <cell r="A384" t="str">
            <v>30100052</v>
          </cell>
          <cell r="B384" t="str">
            <v>Ix Dzib Fernando</v>
          </cell>
          <cell r="C384">
            <v>102.67919999999999</v>
          </cell>
          <cell r="D384">
            <v>3080.3759999999997</v>
          </cell>
          <cell r="F384">
            <v>3080.3759999999997</v>
          </cell>
        </row>
        <row r="385">
          <cell r="A385" t="str">
            <v>30020002</v>
          </cell>
          <cell r="B385" t="str">
            <v>Gonzalez Vela Georgina Elizabeth</v>
          </cell>
          <cell r="C385">
            <v>86.04</v>
          </cell>
          <cell r="D385">
            <v>2581.1999999999998</v>
          </cell>
          <cell r="F385">
            <v>2581.1799999999998</v>
          </cell>
        </row>
        <row r="386">
          <cell r="A386" t="str">
            <v>30020014</v>
          </cell>
          <cell r="B386" t="str">
            <v>Diaz Almeida Leydi Janet</v>
          </cell>
          <cell r="C386">
            <v>136.9992</v>
          </cell>
          <cell r="D386">
            <v>4109.9759999999997</v>
          </cell>
          <cell r="F386">
            <v>4109.9759999999997</v>
          </cell>
        </row>
        <row r="387">
          <cell r="A387" t="str">
            <v>30020015</v>
          </cell>
          <cell r="B387" t="str">
            <v>Perez Sanchez Rosa Delfina</v>
          </cell>
          <cell r="C387">
            <v>112.6632</v>
          </cell>
          <cell r="D387">
            <v>3379.8960000000002</v>
          </cell>
          <cell r="F387">
            <v>3379.8960000000002</v>
          </cell>
        </row>
        <row r="388">
          <cell r="A388" t="str">
            <v>30010012</v>
          </cell>
          <cell r="B388" t="str">
            <v>Rafael Ruiz Jesus</v>
          </cell>
          <cell r="C388">
            <v>95.471999999999994</v>
          </cell>
          <cell r="D388">
            <v>2864.16</v>
          </cell>
          <cell r="F388">
            <v>2864.16</v>
          </cell>
        </row>
        <row r="389">
          <cell r="A389" t="str">
            <v>30050032</v>
          </cell>
          <cell r="B389" t="str">
            <v>Bastarrachea Uc Antonio</v>
          </cell>
          <cell r="C389">
            <v>111.21</v>
          </cell>
          <cell r="D389">
            <v>3336.3</v>
          </cell>
          <cell r="F389">
            <v>3336.3</v>
          </cell>
        </row>
        <row r="390">
          <cell r="A390" t="str">
            <v>30050033</v>
          </cell>
          <cell r="B390" t="str">
            <v>Chan Ucan Carlos Humberto</v>
          </cell>
          <cell r="C390">
            <v>95.471999999999994</v>
          </cell>
          <cell r="D390">
            <v>2864.16</v>
          </cell>
          <cell r="E390">
            <v>250</v>
          </cell>
          <cell r="F390">
            <v>3114.16</v>
          </cell>
        </row>
        <row r="391">
          <cell r="A391" t="str">
            <v>30050034</v>
          </cell>
          <cell r="B391" t="str">
            <v>Gomez Lopez Paulino Alberto</v>
          </cell>
          <cell r="C391">
            <v>95.471999999999994</v>
          </cell>
          <cell r="D391">
            <v>2864.16</v>
          </cell>
          <cell r="E391">
            <v>250</v>
          </cell>
          <cell r="F391">
            <v>3114.16</v>
          </cell>
        </row>
        <row r="392">
          <cell r="A392" t="str">
            <v>30120055</v>
          </cell>
          <cell r="B392" t="str">
            <v>Bacab Chi Luis Enrique</v>
          </cell>
          <cell r="C392">
            <v>95.471999999999994</v>
          </cell>
          <cell r="D392">
            <v>2864.16</v>
          </cell>
          <cell r="F392">
            <v>2864.16</v>
          </cell>
        </row>
        <row r="393">
          <cell r="A393" t="str">
            <v>29010006</v>
          </cell>
          <cell r="B393" t="str">
            <v>Herrera Garcia Miguel</v>
          </cell>
          <cell r="C393">
            <v>102.67919999999999</v>
          </cell>
          <cell r="D393">
            <v>3080.3759999999997</v>
          </cell>
          <cell r="F393">
            <v>3080.3759999999997</v>
          </cell>
        </row>
        <row r="394">
          <cell r="A394" t="str">
            <v>29160059</v>
          </cell>
          <cell r="B394" t="str">
            <v>Albornoz Perez Wilberth Santiago</v>
          </cell>
          <cell r="C394">
            <v>108.71120000000001</v>
          </cell>
          <cell r="D394">
            <v>3261.3360000000002</v>
          </cell>
          <cell r="F394">
            <v>3261.3360000000002</v>
          </cell>
        </row>
        <row r="395">
          <cell r="A395" t="str">
            <v>29160060</v>
          </cell>
          <cell r="B395" t="str">
            <v>Cetina Varguez Manuel J.</v>
          </cell>
          <cell r="C395">
            <v>102.67919999999999</v>
          </cell>
          <cell r="D395">
            <v>3080.3759999999997</v>
          </cell>
          <cell r="F395">
            <v>3080.3759999999997</v>
          </cell>
        </row>
        <row r="396">
          <cell r="A396" t="str">
            <v>29160061</v>
          </cell>
          <cell r="B396" t="str">
            <v>Lopez Perez Jorge Carlos</v>
          </cell>
          <cell r="C396">
            <v>102.67919999999999</v>
          </cell>
          <cell r="D396">
            <v>3080.3759999999997</v>
          </cell>
          <cell r="F396">
            <v>3080.3759999999997</v>
          </cell>
        </row>
        <row r="397">
          <cell r="A397" t="str">
            <v>29110048</v>
          </cell>
          <cell r="B397" t="str">
            <v>Chi Che Rosa C.</v>
          </cell>
          <cell r="C397">
            <v>109.408</v>
          </cell>
          <cell r="D397">
            <v>3282.24</v>
          </cell>
          <cell r="F397">
            <v>3282.24</v>
          </cell>
        </row>
        <row r="398">
          <cell r="A398" t="str">
            <v>29110049</v>
          </cell>
          <cell r="B398" t="str">
            <v>Zuñiga Ayala Antonia Margarita</v>
          </cell>
          <cell r="C398">
            <v>95.471999999999994</v>
          </cell>
          <cell r="D398">
            <v>2864.16</v>
          </cell>
          <cell r="F398">
            <v>2864.16</v>
          </cell>
        </row>
        <row r="399">
          <cell r="A399" t="str">
            <v>29100044</v>
          </cell>
          <cell r="B399" t="str">
            <v>Canul Matu Maria Elide</v>
          </cell>
          <cell r="C399">
            <v>95.471999999999994</v>
          </cell>
          <cell r="D399">
            <v>2864.16</v>
          </cell>
          <cell r="F399">
            <v>2864.16</v>
          </cell>
        </row>
        <row r="400">
          <cell r="A400" t="str">
            <v>29100045</v>
          </cell>
          <cell r="B400" t="str">
            <v>Gamboa Bojorquez Wilberth A.</v>
          </cell>
          <cell r="C400">
            <v>95.471999999999994</v>
          </cell>
          <cell r="D400">
            <v>2864.16</v>
          </cell>
          <cell r="F400">
            <v>2864.16</v>
          </cell>
        </row>
        <row r="401">
          <cell r="A401" t="str">
            <v>29100046</v>
          </cell>
          <cell r="B401" t="str">
            <v>Hernandez Arjona Guadalupe</v>
          </cell>
          <cell r="C401">
            <v>109.408</v>
          </cell>
          <cell r="D401">
            <v>3282.24</v>
          </cell>
          <cell r="F401">
            <v>3282.24</v>
          </cell>
        </row>
        <row r="402">
          <cell r="A402" t="str">
            <v>29100047</v>
          </cell>
          <cell r="B402" t="str">
            <v>Sanchez Alonzo Mirna Del Rosario</v>
          </cell>
          <cell r="C402">
            <v>95.471999999999994</v>
          </cell>
          <cell r="D402">
            <v>2864.16</v>
          </cell>
          <cell r="F402">
            <v>2864.16</v>
          </cell>
        </row>
        <row r="403">
          <cell r="A403" t="str">
            <v>29140053</v>
          </cell>
          <cell r="B403" t="str">
            <v>Castillo Benitez Jorge Ramon</v>
          </cell>
          <cell r="C403">
            <v>95.471999999999994</v>
          </cell>
          <cell r="D403">
            <v>2864.16</v>
          </cell>
          <cell r="F403">
            <v>2864.16</v>
          </cell>
        </row>
        <row r="404">
          <cell r="A404" t="str">
            <v>29140054</v>
          </cell>
          <cell r="B404" t="str">
            <v>Rodriguez Martin Maria Teodosia Guadalupe</v>
          </cell>
          <cell r="C404">
            <v>95.471999999999994</v>
          </cell>
          <cell r="D404">
            <v>2864.16</v>
          </cell>
          <cell r="F404">
            <v>2864.16</v>
          </cell>
        </row>
        <row r="405">
          <cell r="A405" t="str">
            <v>29080039</v>
          </cell>
          <cell r="B405" t="str">
            <v>Buenfil Santos Justina</v>
          </cell>
          <cell r="C405">
            <v>102.67919999999999</v>
          </cell>
          <cell r="D405">
            <v>3080.3759999999997</v>
          </cell>
          <cell r="E405">
            <v>250</v>
          </cell>
          <cell r="F405">
            <v>3330.3759999999997</v>
          </cell>
        </row>
        <row r="406">
          <cell r="A406" t="str">
            <v>29080040</v>
          </cell>
          <cell r="B406" t="str">
            <v>Ojeda Patron Ernesto Edmundo</v>
          </cell>
          <cell r="C406">
            <v>109.408</v>
          </cell>
          <cell r="D406">
            <v>3282.24</v>
          </cell>
          <cell r="F406">
            <v>3282.24</v>
          </cell>
        </row>
        <row r="407">
          <cell r="A407" t="str">
            <v>29080041</v>
          </cell>
          <cell r="B407" t="str">
            <v>Perez Burgos Hugo Ovidio</v>
          </cell>
          <cell r="C407">
            <v>102.67919999999999</v>
          </cell>
          <cell r="D407">
            <v>3080.3759999999997</v>
          </cell>
          <cell r="F407">
            <v>3080.3759999999997</v>
          </cell>
        </row>
        <row r="408">
          <cell r="A408" t="str">
            <v>29080042</v>
          </cell>
          <cell r="B408" t="str">
            <v>Soberanis Sosa Octavio Abelardo</v>
          </cell>
          <cell r="C408">
            <v>102.67919999999999</v>
          </cell>
          <cell r="D408">
            <v>3080.3759999999997</v>
          </cell>
          <cell r="F408">
            <v>3080.3759999999997</v>
          </cell>
        </row>
        <row r="409">
          <cell r="A409" t="str">
            <v>29050028</v>
          </cell>
          <cell r="B409" t="str">
            <v>Baeza Uc Sandra G.</v>
          </cell>
          <cell r="C409">
            <v>102.67919999999999</v>
          </cell>
          <cell r="D409">
            <v>3080.3759999999997</v>
          </cell>
          <cell r="F409">
            <v>3080.3759999999997</v>
          </cell>
        </row>
        <row r="410">
          <cell r="A410" t="str">
            <v>29050029</v>
          </cell>
          <cell r="B410" t="str">
            <v>Nieves Chable Lidia</v>
          </cell>
          <cell r="C410">
            <v>136.9992</v>
          </cell>
          <cell r="D410">
            <v>4109.9759999999997</v>
          </cell>
          <cell r="F410">
            <v>4109.9759999999997</v>
          </cell>
        </row>
        <row r="411">
          <cell r="A411" t="str">
            <v>29050031</v>
          </cell>
          <cell r="B411" t="str">
            <v>Yam Martinez Landy Del C.</v>
          </cell>
          <cell r="C411">
            <v>102.67919999999999</v>
          </cell>
          <cell r="D411">
            <v>3080.3759999999997</v>
          </cell>
          <cell r="F411">
            <v>3080.3759999999997</v>
          </cell>
        </row>
        <row r="412">
          <cell r="A412" t="str">
            <v>30040029</v>
          </cell>
          <cell r="B412" t="str">
            <v>Cachon Puc Gabriel Jesus</v>
          </cell>
          <cell r="C412">
            <v>104</v>
          </cell>
          <cell r="D412">
            <v>3120</v>
          </cell>
          <cell r="F412">
            <v>3120</v>
          </cell>
        </row>
        <row r="413">
          <cell r="A413" t="str">
            <v>29010012</v>
          </cell>
          <cell r="B413" t="str">
            <v>Xool Angulo Dino Mercedes</v>
          </cell>
          <cell r="C413">
            <v>95.471999999999994</v>
          </cell>
          <cell r="D413">
            <v>2864.16</v>
          </cell>
          <cell r="E413">
            <v>250</v>
          </cell>
          <cell r="F413">
            <v>3114.16</v>
          </cell>
        </row>
        <row r="414">
          <cell r="A414" t="str">
            <v>29170062</v>
          </cell>
          <cell r="B414" t="str">
            <v>Albornoz Sierra Fernando</v>
          </cell>
          <cell r="C414">
            <v>95.471999999999994</v>
          </cell>
          <cell r="D414">
            <v>2864.16</v>
          </cell>
          <cell r="F414">
            <v>2864.16</v>
          </cell>
        </row>
        <row r="415">
          <cell r="A415" t="str">
            <v>29170063</v>
          </cell>
          <cell r="B415" t="str">
            <v>Canche Gonzalez Gaspar</v>
          </cell>
          <cell r="C415">
            <v>95.471999999999994</v>
          </cell>
          <cell r="D415">
            <v>2864.16</v>
          </cell>
          <cell r="F415">
            <v>2864.16</v>
          </cell>
        </row>
        <row r="416">
          <cell r="A416" t="str">
            <v>29170064</v>
          </cell>
          <cell r="B416" t="str">
            <v>Garcia Viana Sarita</v>
          </cell>
          <cell r="C416">
            <v>88.191999999999993</v>
          </cell>
          <cell r="D416">
            <v>2645.76</v>
          </cell>
          <cell r="F416">
            <v>2645.76</v>
          </cell>
        </row>
        <row r="417">
          <cell r="A417" t="str">
            <v>29010001</v>
          </cell>
          <cell r="B417" t="str">
            <v>Cabrera Montero Maria Antonia</v>
          </cell>
          <cell r="C417">
            <v>95.471999999999994</v>
          </cell>
          <cell r="D417">
            <v>2864.16</v>
          </cell>
          <cell r="F417">
            <v>2864.16</v>
          </cell>
        </row>
        <row r="418">
          <cell r="A418" t="str">
            <v>29010007</v>
          </cell>
          <cell r="B418" t="str">
            <v>Loria Ortiz Juan Pablo</v>
          </cell>
          <cell r="C418">
            <v>154.82480000000001</v>
          </cell>
          <cell r="D418">
            <v>4644.7440000000006</v>
          </cell>
          <cell r="F418">
            <v>4644.7440000000006</v>
          </cell>
        </row>
        <row r="419">
          <cell r="A419" t="str">
            <v>29010008</v>
          </cell>
          <cell r="B419" t="str">
            <v>Palomo Couoh Reyna Maricela</v>
          </cell>
          <cell r="C419">
            <v>95.471999999999994</v>
          </cell>
          <cell r="D419">
            <v>2864.16</v>
          </cell>
          <cell r="F419">
            <v>2864.16</v>
          </cell>
        </row>
        <row r="420">
          <cell r="A420" t="str">
            <v>29010009</v>
          </cell>
          <cell r="B420" t="str">
            <v>Pech Padilla Maria Reynalda</v>
          </cell>
          <cell r="C420">
            <v>95.471999999999994</v>
          </cell>
          <cell r="D420">
            <v>2864.16</v>
          </cell>
          <cell r="F420">
            <v>2864.16</v>
          </cell>
        </row>
        <row r="421">
          <cell r="A421" t="str">
            <v>29010013</v>
          </cell>
          <cell r="B421" t="str">
            <v>Herrera Romero Felix</v>
          </cell>
          <cell r="C421">
            <v>514.12</v>
          </cell>
          <cell r="D421">
            <v>15423.6</v>
          </cell>
          <cell r="F421">
            <v>15423.6</v>
          </cell>
        </row>
        <row r="422">
          <cell r="A422" t="str">
            <v>29130050</v>
          </cell>
          <cell r="B422" t="str">
            <v>Barrera Canto Azael</v>
          </cell>
          <cell r="C422">
            <v>104</v>
          </cell>
          <cell r="D422">
            <v>3120</v>
          </cell>
          <cell r="F422">
            <v>3120</v>
          </cell>
        </row>
        <row r="423">
          <cell r="A423" t="str">
            <v>29130051</v>
          </cell>
          <cell r="B423" t="str">
            <v>Rodriguez Magaña Jose Leonardo</v>
          </cell>
          <cell r="C423">
            <v>104</v>
          </cell>
          <cell r="D423">
            <v>3120</v>
          </cell>
          <cell r="F423">
            <v>3120</v>
          </cell>
        </row>
        <row r="424">
          <cell r="A424" t="str">
            <v>29130052</v>
          </cell>
          <cell r="B424" t="str">
            <v>Rosado Torres Azalia Del R.</v>
          </cell>
          <cell r="C424">
            <v>104</v>
          </cell>
          <cell r="D424">
            <v>3120</v>
          </cell>
          <cell r="F424">
            <v>3120</v>
          </cell>
        </row>
        <row r="425">
          <cell r="A425" t="str">
            <v>30010004</v>
          </cell>
          <cell r="B425" t="str">
            <v>Chi Cab Adolfo</v>
          </cell>
          <cell r="C425">
            <v>102.67919999999999</v>
          </cell>
          <cell r="D425">
            <v>3080.3759999999997</v>
          </cell>
          <cell r="F425">
            <v>3080.3759999999997</v>
          </cell>
        </row>
        <row r="426">
          <cell r="A426" t="str">
            <v>36010010</v>
          </cell>
          <cell r="B426" t="str">
            <v>Pacheco Arguelles Antonio</v>
          </cell>
          <cell r="C426">
            <v>95.471999999999994</v>
          </cell>
          <cell r="D426">
            <v>2864.16</v>
          </cell>
          <cell r="F426">
            <v>2864.16</v>
          </cell>
        </row>
        <row r="427">
          <cell r="A427" t="str">
            <v>29030018</v>
          </cell>
          <cell r="B427" t="str">
            <v>Castro Castellanos Maria Del Socorro</v>
          </cell>
          <cell r="C427">
            <v>91.800799999999995</v>
          </cell>
          <cell r="D427">
            <v>2754.0239999999999</v>
          </cell>
          <cell r="F427">
            <v>2754.0239999999999</v>
          </cell>
        </row>
        <row r="428">
          <cell r="A428" t="str">
            <v>30020018</v>
          </cell>
          <cell r="B428" t="str">
            <v>Perez Arevalo Elizabeth</v>
          </cell>
          <cell r="C428">
            <v>84.375200000000007</v>
          </cell>
          <cell r="D428">
            <v>2531.2560000000003</v>
          </cell>
          <cell r="F428">
            <v>2531.2560000000003</v>
          </cell>
        </row>
        <row r="429">
          <cell r="A429" t="str">
            <v>29090001</v>
          </cell>
          <cell r="B429" t="str">
            <v>Medina Novelo Juan Manuel</v>
          </cell>
          <cell r="C429">
            <v>86.039199999999994</v>
          </cell>
          <cell r="D429">
            <v>2581.1759999999999</v>
          </cell>
          <cell r="F429">
            <v>2581.1759999999999</v>
          </cell>
        </row>
        <row r="430">
          <cell r="A430" t="str">
            <v>29090043</v>
          </cell>
          <cell r="B430" t="str">
            <v>Cardenas Borges Graciana</v>
          </cell>
          <cell r="C430">
            <v>109.408</v>
          </cell>
          <cell r="D430">
            <v>3282.24</v>
          </cell>
          <cell r="F430">
            <v>3282.24</v>
          </cell>
        </row>
        <row r="431">
          <cell r="A431" t="str">
            <v>29040018</v>
          </cell>
          <cell r="B431" t="str">
            <v>Bacab Lopez Neyla Patricia</v>
          </cell>
          <cell r="C431">
            <v>104</v>
          </cell>
          <cell r="D431">
            <v>3120</v>
          </cell>
          <cell r="F431">
            <v>3120</v>
          </cell>
        </row>
        <row r="432">
          <cell r="A432" t="str">
            <v>29040019</v>
          </cell>
          <cell r="B432" t="str">
            <v>Echeverria Mendez Dianela De Fatima</v>
          </cell>
          <cell r="C432">
            <v>104</v>
          </cell>
          <cell r="D432">
            <v>3120</v>
          </cell>
          <cell r="F432">
            <v>3120</v>
          </cell>
        </row>
        <row r="433">
          <cell r="A433" t="str">
            <v>29040020</v>
          </cell>
          <cell r="B433" t="str">
            <v>Gonzalez Canto Noemi</v>
          </cell>
          <cell r="C433">
            <v>109.408</v>
          </cell>
          <cell r="D433">
            <v>3282.24</v>
          </cell>
          <cell r="F433">
            <v>3282.24</v>
          </cell>
        </row>
        <row r="434">
          <cell r="A434" t="str">
            <v>29040021</v>
          </cell>
          <cell r="B434" t="str">
            <v>Negron Canche Maria Concepcion</v>
          </cell>
          <cell r="C434">
            <v>104</v>
          </cell>
          <cell r="D434">
            <v>3120</v>
          </cell>
          <cell r="F434">
            <v>3120</v>
          </cell>
        </row>
        <row r="435">
          <cell r="A435" t="str">
            <v>29040022</v>
          </cell>
          <cell r="B435" t="str">
            <v>Novelo Gongora Laura</v>
          </cell>
          <cell r="C435">
            <v>109.408</v>
          </cell>
          <cell r="D435">
            <v>3282.24</v>
          </cell>
          <cell r="F435">
            <v>3282.24</v>
          </cell>
        </row>
        <row r="436">
          <cell r="A436" t="str">
            <v>29040023</v>
          </cell>
          <cell r="B436" t="str">
            <v>Pacheco Medina Lizbeth</v>
          </cell>
          <cell r="C436">
            <v>104</v>
          </cell>
          <cell r="D436">
            <v>3120</v>
          </cell>
          <cell r="F436">
            <v>3120</v>
          </cell>
        </row>
        <row r="437">
          <cell r="A437" t="str">
            <v>29040024</v>
          </cell>
          <cell r="B437" t="str">
            <v>Pinelo Puga Nery G.</v>
          </cell>
          <cell r="C437">
            <v>151.42400000000001</v>
          </cell>
          <cell r="D437">
            <v>4542.72</v>
          </cell>
          <cell r="F437">
            <v>4542.72</v>
          </cell>
        </row>
        <row r="438">
          <cell r="A438" t="str">
            <v>29040025</v>
          </cell>
          <cell r="B438" t="str">
            <v>Puerto Dominguez Gladys Beatriz</v>
          </cell>
          <cell r="C438">
            <v>109.408</v>
          </cell>
          <cell r="D438">
            <v>3282.24</v>
          </cell>
          <cell r="F438">
            <v>3282.24</v>
          </cell>
        </row>
        <row r="439">
          <cell r="A439" t="str">
            <v>29040026</v>
          </cell>
          <cell r="B439" t="str">
            <v>Ramirez Solis Marisol</v>
          </cell>
          <cell r="C439">
            <v>104</v>
          </cell>
          <cell r="D439">
            <v>3120</v>
          </cell>
          <cell r="F439">
            <v>3120</v>
          </cell>
        </row>
        <row r="440">
          <cell r="A440" t="str">
            <v>29040027</v>
          </cell>
          <cell r="B440" t="str">
            <v>Reyes Berzunza Fanny Beatriz</v>
          </cell>
          <cell r="C440">
            <v>104</v>
          </cell>
          <cell r="D440">
            <v>3120</v>
          </cell>
          <cell r="F440">
            <v>3120</v>
          </cell>
        </row>
        <row r="441">
          <cell r="A441" t="str">
            <v>29040028</v>
          </cell>
          <cell r="B441" t="str">
            <v>Rosado Caamal Mary Tammy</v>
          </cell>
          <cell r="C441">
            <v>91.790400000000005</v>
          </cell>
          <cell r="D441">
            <v>2753.712</v>
          </cell>
          <cell r="F441">
            <v>2753.712</v>
          </cell>
        </row>
        <row r="442">
          <cell r="A442" t="str">
            <v>29150001</v>
          </cell>
          <cell r="B442" t="str">
            <v>Gongora Perez Rudy Martin</v>
          </cell>
          <cell r="C442">
            <v>88.191999999999993</v>
          </cell>
          <cell r="D442">
            <v>2645.76</v>
          </cell>
          <cell r="F442">
            <v>2645.76</v>
          </cell>
        </row>
        <row r="443">
          <cell r="A443" t="str">
            <v>29150002</v>
          </cell>
          <cell r="B443" t="str">
            <v>Pech Uitz Eddie Benjamin</v>
          </cell>
          <cell r="C443">
            <v>88.19</v>
          </cell>
          <cell r="D443">
            <v>2645.7</v>
          </cell>
          <cell r="F443">
            <v>2645.76</v>
          </cell>
        </row>
        <row r="444">
          <cell r="A444" t="str">
            <v>29150056</v>
          </cell>
          <cell r="B444" t="str">
            <v>Flota Saenz Eduardo Alfonso</v>
          </cell>
          <cell r="C444">
            <v>126.1832</v>
          </cell>
          <cell r="D444">
            <v>3785.4960000000001</v>
          </cell>
          <cell r="F444">
            <v>3785.4960000000001</v>
          </cell>
        </row>
        <row r="445">
          <cell r="A445" t="str">
            <v>29150057</v>
          </cell>
          <cell r="B445" t="str">
            <v>Hernandez Castro Jose Francisco</v>
          </cell>
          <cell r="C445">
            <v>95.471999999999994</v>
          </cell>
          <cell r="D445">
            <v>2864.16</v>
          </cell>
          <cell r="F445">
            <v>2864.16</v>
          </cell>
        </row>
        <row r="446">
          <cell r="A446" t="str">
            <v>29150058</v>
          </cell>
          <cell r="B446" t="str">
            <v>Suarez Puerto Hugo Enrique</v>
          </cell>
          <cell r="C446">
            <v>95.471999999999994</v>
          </cell>
          <cell r="D446">
            <v>2864.16</v>
          </cell>
          <cell r="F446">
            <v>2864.16</v>
          </cell>
        </row>
        <row r="447">
          <cell r="A447" t="str">
            <v>29020013</v>
          </cell>
          <cell r="B447" t="str">
            <v>Espadas Lara Blanca Elvira</v>
          </cell>
          <cell r="C447">
            <v>95.471999999999994</v>
          </cell>
          <cell r="D447">
            <v>2864.16</v>
          </cell>
          <cell r="F447">
            <v>2864.16</v>
          </cell>
        </row>
        <row r="448">
          <cell r="A448" t="str">
            <v>29020014</v>
          </cell>
          <cell r="B448" t="str">
            <v>Estrada Lizama Patricia</v>
          </cell>
          <cell r="C448">
            <v>112.6632</v>
          </cell>
          <cell r="D448">
            <v>3379.8960000000002</v>
          </cell>
          <cell r="F448">
            <v>3379.8960000000002</v>
          </cell>
        </row>
        <row r="449">
          <cell r="A449" t="str">
            <v>29020015</v>
          </cell>
          <cell r="B449" t="str">
            <v>Martinez Sanchez Jose L.</v>
          </cell>
          <cell r="C449">
            <v>95.471999999999994</v>
          </cell>
          <cell r="D449">
            <v>2864.16</v>
          </cell>
          <cell r="F449">
            <v>2864.16</v>
          </cell>
        </row>
        <row r="450">
          <cell r="A450" t="str">
            <v>29010003</v>
          </cell>
          <cell r="B450" t="str">
            <v>Dzul Chuil Adrian Eleazar</v>
          </cell>
          <cell r="C450">
            <v>95.471999999999994</v>
          </cell>
          <cell r="D450">
            <v>2864.16</v>
          </cell>
          <cell r="F450">
            <v>2864.16</v>
          </cell>
        </row>
        <row r="451">
          <cell r="A451" t="str">
            <v>29070034</v>
          </cell>
          <cell r="B451" t="str">
            <v>Borges Ceballos David Atocha</v>
          </cell>
          <cell r="C451">
            <v>102.67919999999999</v>
          </cell>
          <cell r="D451">
            <v>3080.3759999999997</v>
          </cell>
          <cell r="F451">
            <v>3080.3759999999997</v>
          </cell>
        </row>
        <row r="452">
          <cell r="A452" t="str">
            <v>29070035</v>
          </cell>
          <cell r="B452" t="str">
            <v>Magaña Pino Ernesto</v>
          </cell>
          <cell r="C452">
            <v>102.67919999999999</v>
          </cell>
          <cell r="D452">
            <v>3080.3759999999997</v>
          </cell>
          <cell r="F452">
            <v>3080.3759999999997</v>
          </cell>
        </row>
        <row r="453">
          <cell r="A453" t="str">
            <v>29070036</v>
          </cell>
          <cell r="B453" t="str">
            <v>Mena Zapata Francisco Javier</v>
          </cell>
          <cell r="C453">
            <v>144.9032</v>
          </cell>
          <cell r="D453">
            <v>4347.0959999999995</v>
          </cell>
          <cell r="F453">
            <v>4347.0959999999995</v>
          </cell>
        </row>
        <row r="454">
          <cell r="A454" t="str">
            <v>29070037</v>
          </cell>
          <cell r="B454" t="str">
            <v>Rochel Lizarraga Erick</v>
          </cell>
          <cell r="C454">
            <v>95.471999999999994</v>
          </cell>
          <cell r="D454">
            <v>2864.16</v>
          </cell>
          <cell r="F454">
            <v>2864.16</v>
          </cell>
        </row>
        <row r="455">
          <cell r="A455" t="str">
            <v>29070038</v>
          </cell>
          <cell r="B455" t="str">
            <v>Villanueva Pacheco Pablo</v>
          </cell>
          <cell r="C455">
            <v>95.471999999999994</v>
          </cell>
          <cell r="D455">
            <v>2864.16</v>
          </cell>
          <cell r="F455">
            <v>2864.16</v>
          </cell>
        </row>
        <row r="456">
          <cell r="A456" t="str">
            <v>21010011</v>
          </cell>
          <cell r="B456" t="str">
            <v>Hu Chi Pedro</v>
          </cell>
          <cell r="C456">
            <v>102.67919999999999</v>
          </cell>
          <cell r="D456">
            <v>3080.3759999999997</v>
          </cell>
          <cell r="F456">
            <v>3080.3759999999997</v>
          </cell>
        </row>
        <row r="457">
          <cell r="A457" t="str">
            <v>21020005</v>
          </cell>
          <cell r="B457" t="str">
            <v>Martinez Bautista Ana Maria</v>
          </cell>
          <cell r="C457">
            <v>150</v>
          </cell>
          <cell r="D457">
            <v>4500</v>
          </cell>
          <cell r="F457">
            <v>4500</v>
          </cell>
        </row>
        <row r="458">
          <cell r="A458" t="str">
            <v>25010023</v>
          </cell>
          <cell r="B458" t="str">
            <v>Tec Muñoz Susana Del Carmen</v>
          </cell>
          <cell r="C458">
            <v>108.16</v>
          </cell>
          <cell r="D458">
            <v>3244.8</v>
          </cell>
          <cell r="F458">
            <v>3244.8</v>
          </cell>
        </row>
        <row r="459">
          <cell r="A459" t="str">
            <v>25010015</v>
          </cell>
          <cell r="B459" t="str">
            <v>Mezo Novelo Claudia Mercedes</v>
          </cell>
          <cell r="C459">
            <v>106.91200000000001</v>
          </cell>
          <cell r="D459">
            <v>3207.36</v>
          </cell>
          <cell r="F459">
            <v>3207.36</v>
          </cell>
        </row>
        <row r="460">
          <cell r="A460" t="str">
            <v>25140035</v>
          </cell>
          <cell r="B460" t="str">
            <v>Cobos Solis Wendy Karina</v>
          </cell>
          <cell r="C460">
            <v>126.1832</v>
          </cell>
          <cell r="D460">
            <v>3785.4960000000001</v>
          </cell>
          <cell r="F460">
            <v>3785.4960000000001</v>
          </cell>
        </row>
        <row r="461">
          <cell r="A461" t="str">
            <v>25160004</v>
          </cell>
          <cell r="B461" t="str">
            <v>Chan Chel Lucely Magaly</v>
          </cell>
          <cell r="C461">
            <v>126.18</v>
          </cell>
          <cell r="D461">
            <v>3785.4</v>
          </cell>
          <cell r="F461">
            <v>3785.4</v>
          </cell>
        </row>
        <row r="462">
          <cell r="A462" t="str">
            <v>25170001</v>
          </cell>
          <cell r="B462" t="str">
            <v>Maza Poot Maria Lucina</v>
          </cell>
          <cell r="C462">
            <v>106.91200000000001</v>
          </cell>
          <cell r="D462">
            <v>3207.36</v>
          </cell>
          <cell r="F462">
            <v>3207.36</v>
          </cell>
        </row>
        <row r="463">
          <cell r="A463" t="str">
            <v>25170002</v>
          </cell>
          <cell r="B463" t="str">
            <v>Caballero Ortiz Elsy Del Jesus</v>
          </cell>
          <cell r="C463">
            <v>89.65</v>
          </cell>
          <cell r="D463">
            <v>2689.5</v>
          </cell>
          <cell r="F463">
            <v>2689.5</v>
          </cell>
        </row>
        <row r="464">
          <cell r="A464" t="str">
            <v>25170003</v>
          </cell>
          <cell r="B464" t="str">
            <v>Ley Alonzo Nallely Del Carmen</v>
          </cell>
          <cell r="C464">
            <v>89.65</v>
          </cell>
          <cell r="D464">
            <v>2689.5</v>
          </cell>
          <cell r="F464">
            <v>2689.5</v>
          </cell>
        </row>
        <row r="465">
          <cell r="A465" t="str">
            <v>25010002</v>
          </cell>
          <cell r="B465" t="str">
            <v>Alemañy Cordero Erika Alejandra</v>
          </cell>
          <cell r="C465">
            <v>106.91200000000001</v>
          </cell>
          <cell r="D465">
            <v>3207.36</v>
          </cell>
          <cell r="F465">
            <v>3207.36</v>
          </cell>
        </row>
        <row r="466">
          <cell r="A466" t="str">
            <v>25010046</v>
          </cell>
          <cell r="B466" t="str">
            <v>Balam Herrera Gisela Del Carmen</v>
          </cell>
          <cell r="C466">
            <v>106.91200000000001</v>
          </cell>
          <cell r="D466">
            <v>3207.36</v>
          </cell>
          <cell r="F466">
            <v>3207.36</v>
          </cell>
        </row>
        <row r="467">
          <cell r="A467" t="str">
            <v>46110001</v>
          </cell>
          <cell r="B467" t="str">
            <v>Arceo Vazquez Africa Leonor</v>
          </cell>
          <cell r="C467">
            <v>89.65</v>
          </cell>
          <cell r="D467">
            <v>2689.5</v>
          </cell>
          <cell r="F467">
            <v>2689.5</v>
          </cell>
        </row>
        <row r="468">
          <cell r="A468" t="str">
            <v>25010024</v>
          </cell>
          <cell r="B468" t="str">
            <v>Vivas Lizama Celia Jorgelina</v>
          </cell>
          <cell r="C468">
            <v>126.1832</v>
          </cell>
          <cell r="D468">
            <v>3785.4960000000001</v>
          </cell>
          <cell r="F468">
            <v>3785.4960000000001</v>
          </cell>
        </row>
        <row r="469">
          <cell r="A469" t="str">
            <v>22010029</v>
          </cell>
          <cell r="B469" t="str">
            <v>Vallado Gual Patricia</v>
          </cell>
          <cell r="C469">
            <v>126.1832</v>
          </cell>
          <cell r="D469">
            <v>3785.4960000000001</v>
          </cell>
          <cell r="F469">
            <v>3785.4960000000001</v>
          </cell>
        </row>
        <row r="470">
          <cell r="A470" t="str">
            <v>24010009</v>
          </cell>
          <cell r="B470" t="str">
            <v>Ganzo Mateo Consuelo Del Carmen</v>
          </cell>
          <cell r="C470">
            <v>106.91200000000001</v>
          </cell>
          <cell r="D470">
            <v>3207.36</v>
          </cell>
          <cell r="F470">
            <v>3207.36</v>
          </cell>
        </row>
        <row r="471">
          <cell r="A471" t="str">
            <v>25010006</v>
          </cell>
          <cell r="B471" t="str">
            <v>Balam Muñoz Genny Noemi</v>
          </cell>
          <cell r="C471">
            <v>106.91</v>
          </cell>
          <cell r="D471">
            <v>3207.3</v>
          </cell>
          <cell r="F471">
            <v>3207.36</v>
          </cell>
        </row>
        <row r="472">
          <cell r="A472" t="str">
            <v>25010017</v>
          </cell>
          <cell r="B472" t="str">
            <v>Moreno Lizama Rubi Maria De La Soledad</v>
          </cell>
          <cell r="C472">
            <v>106.91200000000001</v>
          </cell>
          <cell r="D472">
            <v>3207.36</v>
          </cell>
          <cell r="F472">
            <v>3207.36</v>
          </cell>
        </row>
        <row r="473">
          <cell r="A473" t="str">
            <v>25010004</v>
          </cell>
          <cell r="B473" t="str">
            <v>Avila Perez Yenny Patricia</v>
          </cell>
          <cell r="C473">
            <v>106.91</v>
          </cell>
          <cell r="D473">
            <v>3207.3</v>
          </cell>
          <cell r="F473">
            <v>3207.36</v>
          </cell>
        </row>
        <row r="474">
          <cell r="A474" t="str">
            <v>25010011</v>
          </cell>
          <cell r="B474" t="str">
            <v>Lara Arias Karina Nicte-ha</v>
          </cell>
          <cell r="C474">
            <v>106.91200000000001</v>
          </cell>
          <cell r="D474">
            <v>3207.36</v>
          </cell>
          <cell r="F474">
            <v>3207.36</v>
          </cell>
        </row>
        <row r="475">
          <cell r="A475" t="str">
            <v>25010045</v>
          </cell>
          <cell r="B475" t="str">
            <v>Caballero Bonilla Susana Ileana</v>
          </cell>
          <cell r="C475">
            <v>106.91</v>
          </cell>
          <cell r="D475">
            <v>3207.3</v>
          </cell>
          <cell r="F475">
            <v>3207.36</v>
          </cell>
        </row>
        <row r="476">
          <cell r="A476" t="str">
            <v>22130057</v>
          </cell>
          <cell r="B476" t="str">
            <v>Villamil Rodriguez Ana Rosa</v>
          </cell>
          <cell r="C476">
            <v>126.1832</v>
          </cell>
          <cell r="D476">
            <v>3785.4960000000001</v>
          </cell>
          <cell r="F476">
            <v>3785.4960000000001</v>
          </cell>
        </row>
        <row r="477">
          <cell r="A477" t="str">
            <v>25010043</v>
          </cell>
          <cell r="B477" t="str">
            <v>Villamil Sanchez Claudia Gabriela</v>
          </cell>
          <cell r="C477">
            <v>106.91200000000001</v>
          </cell>
          <cell r="D477">
            <v>3207.36</v>
          </cell>
          <cell r="F477">
            <v>3207.36</v>
          </cell>
        </row>
        <row r="478">
          <cell r="A478" t="str">
            <v>25050002</v>
          </cell>
          <cell r="B478" t="str">
            <v>Aviles Preciat Arati Beatriz</v>
          </cell>
          <cell r="C478">
            <v>89.65</v>
          </cell>
          <cell r="D478">
            <v>2689.5</v>
          </cell>
          <cell r="F478">
            <v>2689.5</v>
          </cell>
        </row>
        <row r="479">
          <cell r="A479" t="str">
            <v>25080001</v>
          </cell>
          <cell r="B479" t="str">
            <v>Aguilar Salazar Carina Yaneth</v>
          </cell>
          <cell r="C479">
            <v>106.91200000000001</v>
          </cell>
          <cell r="D479">
            <v>3207.36</v>
          </cell>
          <cell r="F479">
            <v>3207.36</v>
          </cell>
        </row>
        <row r="480">
          <cell r="A480" t="str">
            <v>25120033</v>
          </cell>
          <cell r="B480" t="str">
            <v>Baz Ojeda Lilia Maria</v>
          </cell>
          <cell r="C480">
            <v>95.471999999999994</v>
          </cell>
          <cell r="D480">
            <v>2864.16</v>
          </cell>
          <cell r="F480">
            <v>2864.16</v>
          </cell>
        </row>
        <row r="481">
          <cell r="A481" t="str">
            <v>22010023</v>
          </cell>
          <cell r="B481" t="str">
            <v>Sanchez - Maria Isabel</v>
          </cell>
          <cell r="C481">
            <v>106.91200000000001</v>
          </cell>
          <cell r="D481">
            <v>3207.36</v>
          </cell>
          <cell r="F481">
            <v>3207.36</v>
          </cell>
        </row>
        <row r="482">
          <cell r="A482" t="str">
            <v>25010020</v>
          </cell>
          <cell r="B482" t="str">
            <v>Quintal Suarez Mirley Rosalia</v>
          </cell>
          <cell r="C482">
            <v>106.91200000000001</v>
          </cell>
          <cell r="D482">
            <v>3207.36</v>
          </cell>
          <cell r="F482">
            <v>3207.36</v>
          </cell>
        </row>
        <row r="483">
          <cell r="A483" t="str">
            <v>21010014</v>
          </cell>
          <cell r="B483" t="str">
            <v>Lugo Gamboa Marisol</v>
          </cell>
          <cell r="C483">
            <v>106.91200000000001</v>
          </cell>
          <cell r="D483">
            <v>3207.36</v>
          </cell>
          <cell r="F483">
            <v>3207.36</v>
          </cell>
        </row>
        <row r="484">
          <cell r="A484" t="str">
            <v>21030026</v>
          </cell>
          <cell r="B484" t="str">
            <v>Reyes Rivera Ruby Del C.</v>
          </cell>
          <cell r="C484">
            <v>126.1832</v>
          </cell>
          <cell r="D484">
            <v>3785.4960000000001</v>
          </cell>
          <cell r="F484">
            <v>3785.4960000000001</v>
          </cell>
        </row>
        <row r="485">
          <cell r="A485" t="str">
            <v>23110001</v>
          </cell>
          <cell r="B485" t="str">
            <v>Gongora Villegas Elda Beatriz</v>
          </cell>
          <cell r="C485">
            <v>126.1832</v>
          </cell>
          <cell r="D485">
            <v>3785.4960000000001</v>
          </cell>
          <cell r="F485">
            <v>3785.4960000000001</v>
          </cell>
        </row>
        <row r="486">
          <cell r="A486" t="str">
            <v>25090001</v>
          </cell>
          <cell r="B486" t="str">
            <v>Rodriguez España Maria Teresa</v>
          </cell>
          <cell r="C486">
            <v>89.65</v>
          </cell>
          <cell r="D486">
            <v>2689.5</v>
          </cell>
          <cell r="F486">
            <v>2689.5</v>
          </cell>
        </row>
        <row r="487">
          <cell r="A487" t="str">
            <v>21040028</v>
          </cell>
          <cell r="B487" t="str">
            <v>Escalante Sosa Bertha Roxana</v>
          </cell>
          <cell r="C487">
            <v>126.1832</v>
          </cell>
          <cell r="D487">
            <v>3785.4960000000001</v>
          </cell>
          <cell r="F487">
            <v>3785.4960000000001</v>
          </cell>
        </row>
        <row r="488">
          <cell r="A488" t="str">
            <v>24040021</v>
          </cell>
          <cell r="B488" t="str">
            <v>Cervera Montaño Rosa Maria</v>
          </cell>
          <cell r="C488">
            <v>126.1832</v>
          </cell>
          <cell r="D488">
            <v>3785.4960000000001</v>
          </cell>
          <cell r="F488">
            <v>3785.4960000000001</v>
          </cell>
        </row>
        <row r="489">
          <cell r="A489" t="str">
            <v>25140036</v>
          </cell>
          <cell r="B489" t="str">
            <v>Herrera Pacheco Wendy  Eugenia Guadalupe</v>
          </cell>
          <cell r="C489">
            <v>106.91200000000001</v>
          </cell>
          <cell r="D489">
            <v>3207.36</v>
          </cell>
          <cell r="F489">
            <v>3207.36</v>
          </cell>
        </row>
        <row r="490">
          <cell r="A490" t="str">
            <v>25010003</v>
          </cell>
          <cell r="B490" t="str">
            <v>Arjona - Rosa Maria Del Pilar</v>
          </cell>
          <cell r="C490">
            <v>95.47</v>
          </cell>
          <cell r="D490">
            <v>2864.1</v>
          </cell>
          <cell r="F490">
            <v>2864.16</v>
          </cell>
        </row>
        <row r="491">
          <cell r="A491" t="str">
            <v>25010014</v>
          </cell>
          <cell r="B491" t="str">
            <v>Medina Muñoz Victor Manuel</v>
          </cell>
          <cell r="C491">
            <v>95.471999999999994</v>
          </cell>
          <cell r="D491">
            <v>2864.16</v>
          </cell>
          <cell r="F491">
            <v>2864.16</v>
          </cell>
        </row>
        <row r="492">
          <cell r="A492" t="str">
            <v>25010025</v>
          </cell>
          <cell r="B492" t="str">
            <v>Ziga - Pedro</v>
          </cell>
          <cell r="C492">
            <v>95.471999999999994</v>
          </cell>
          <cell r="D492">
            <v>2864.16</v>
          </cell>
          <cell r="F492">
            <v>2864.16</v>
          </cell>
        </row>
        <row r="493">
          <cell r="A493" t="str">
            <v>25130001</v>
          </cell>
          <cell r="B493" t="str">
            <v>Ayala Pacheco Joaquin Abelardo</v>
          </cell>
          <cell r="C493">
            <v>111.2072</v>
          </cell>
          <cell r="D493">
            <v>3336.2159999999999</v>
          </cell>
          <cell r="F493">
            <v>3336.2159999999999</v>
          </cell>
        </row>
        <row r="494">
          <cell r="A494" t="str">
            <v>25130002</v>
          </cell>
          <cell r="B494" t="str">
            <v>Pech Uitz Angel Roberto</v>
          </cell>
          <cell r="C494">
            <v>95.471999999999994</v>
          </cell>
          <cell r="D494">
            <v>2864.16</v>
          </cell>
          <cell r="F494">
            <v>2864.16</v>
          </cell>
        </row>
        <row r="495">
          <cell r="A495" t="str">
            <v>23120002</v>
          </cell>
          <cell r="B495" t="str">
            <v>Piña Gongora Ligia Beatriz</v>
          </cell>
          <cell r="C495">
            <v>78.759200000000007</v>
          </cell>
          <cell r="D495">
            <v>2362.7760000000003</v>
          </cell>
          <cell r="F495">
            <v>2362.7760000000003</v>
          </cell>
        </row>
        <row r="496">
          <cell r="A496" t="str">
            <v>24100039</v>
          </cell>
          <cell r="B496" t="str">
            <v>Pacheco Camara Genny G.</v>
          </cell>
          <cell r="C496">
            <v>99.632000000000005</v>
          </cell>
          <cell r="D496">
            <v>2988.96</v>
          </cell>
          <cell r="F496">
            <v>2988.96</v>
          </cell>
        </row>
        <row r="497">
          <cell r="A497" t="str">
            <v>25010022</v>
          </cell>
          <cell r="B497" t="str">
            <v>Rosado - Sandra Ruby</v>
          </cell>
          <cell r="C497">
            <v>108.16</v>
          </cell>
          <cell r="D497">
            <v>3244.8</v>
          </cell>
          <cell r="F497">
            <v>3244.8</v>
          </cell>
        </row>
        <row r="498">
          <cell r="A498" t="str">
            <v>25110001</v>
          </cell>
          <cell r="B498" t="str">
            <v>Diaz - Ana Virginia</v>
          </cell>
          <cell r="C498">
            <v>95.47</v>
          </cell>
          <cell r="D498">
            <v>2864.1</v>
          </cell>
          <cell r="F498">
            <v>2864.16</v>
          </cell>
        </row>
        <row r="499">
          <cell r="A499" t="str">
            <v>25120001</v>
          </cell>
          <cell r="B499" t="str">
            <v>Gonzalez Sanchez Maria Jesus</v>
          </cell>
          <cell r="C499">
            <v>78.759200000000007</v>
          </cell>
          <cell r="D499">
            <v>2362.7760000000003</v>
          </cell>
          <cell r="F499">
            <v>2362.7760000000003</v>
          </cell>
        </row>
        <row r="500">
          <cell r="A500" t="str">
            <v>25120047</v>
          </cell>
          <cell r="B500" t="str">
            <v>Mendez Zeel Marciala Eugenia</v>
          </cell>
          <cell r="C500">
            <v>95.471999999999994</v>
          </cell>
          <cell r="D500">
            <v>2864.16</v>
          </cell>
          <cell r="F500">
            <v>2864.16</v>
          </cell>
        </row>
        <row r="501">
          <cell r="A501" t="str">
            <v>22010002</v>
          </cell>
          <cell r="B501" t="str">
            <v>Dzib Chable Yazmin Del Carmen</v>
          </cell>
          <cell r="C501">
            <v>107.4632</v>
          </cell>
          <cell r="D501">
            <v>3223.8960000000002</v>
          </cell>
          <cell r="F501">
            <v>3223.8960000000002</v>
          </cell>
        </row>
        <row r="502">
          <cell r="A502" t="str">
            <v>23010013</v>
          </cell>
          <cell r="B502" t="str">
            <v>Rosado Puerto Lilian Raquel</v>
          </cell>
          <cell r="C502">
            <v>122.0232</v>
          </cell>
          <cell r="D502">
            <v>3660.6959999999999</v>
          </cell>
          <cell r="F502">
            <v>3660.6959999999999</v>
          </cell>
        </row>
        <row r="503">
          <cell r="A503" t="str">
            <v>24010004</v>
          </cell>
          <cell r="B503" t="str">
            <v>Chan Barbosa Fanny Edith</v>
          </cell>
          <cell r="C503">
            <v>408.72</v>
          </cell>
          <cell r="D503">
            <v>12261.6</v>
          </cell>
          <cell r="F503">
            <v>12261.6</v>
          </cell>
        </row>
        <row r="504">
          <cell r="A504" t="str">
            <v>24010049</v>
          </cell>
          <cell r="B504" t="str">
            <v>Navarro Osorio Bertha Mercedes</v>
          </cell>
          <cell r="C504">
            <v>190.66319999999999</v>
          </cell>
          <cell r="D504">
            <v>5719.8959999999997</v>
          </cell>
          <cell r="F504">
            <v>5719.8959999999997</v>
          </cell>
        </row>
        <row r="505">
          <cell r="A505" t="str">
            <v>25010008</v>
          </cell>
          <cell r="B505" t="str">
            <v>Cuevas Caballero Miguel De Atocha</v>
          </cell>
          <cell r="C505">
            <v>43.26</v>
          </cell>
          <cell r="D505">
            <v>1557.36</v>
          </cell>
          <cell r="F505">
            <v>1557.36</v>
          </cell>
        </row>
        <row r="506">
          <cell r="A506" t="str">
            <v>23150050</v>
          </cell>
          <cell r="B506" t="str">
            <v>Pech Cordoba Pablo M.</v>
          </cell>
          <cell r="C506">
            <v>102.67919999999999</v>
          </cell>
          <cell r="D506">
            <v>3080.3759999999997</v>
          </cell>
          <cell r="F506">
            <v>3080.3759999999997</v>
          </cell>
        </row>
        <row r="507">
          <cell r="A507" t="str">
            <v>25150001</v>
          </cell>
          <cell r="B507" t="str">
            <v>Rejon Rodriguez Jorge Carlos</v>
          </cell>
          <cell r="C507">
            <v>95.742400000000004</v>
          </cell>
          <cell r="D507">
            <v>2872.2719999999999</v>
          </cell>
          <cell r="F507">
            <v>2872.2719999999999</v>
          </cell>
        </row>
        <row r="508">
          <cell r="A508" t="str">
            <v>23020018</v>
          </cell>
          <cell r="B508" t="str">
            <v>Chim Chi Maria Elisa</v>
          </cell>
          <cell r="C508">
            <v>108.16</v>
          </cell>
          <cell r="D508">
            <v>3244.8</v>
          </cell>
          <cell r="F508">
            <v>3244.8</v>
          </cell>
        </row>
        <row r="509">
          <cell r="A509" t="str">
            <v>23020019</v>
          </cell>
          <cell r="B509" t="str">
            <v>Estrada Medina Francis Guadalupe De J.</v>
          </cell>
          <cell r="C509">
            <v>162.24</v>
          </cell>
          <cell r="D509">
            <v>4867.2</v>
          </cell>
          <cell r="F509">
            <v>4867.2</v>
          </cell>
        </row>
        <row r="510">
          <cell r="A510" t="str">
            <v>23010007</v>
          </cell>
          <cell r="B510" t="str">
            <v>Mex Canul Aremy Guadalupe</v>
          </cell>
          <cell r="C510">
            <v>106.91200000000001</v>
          </cell>
          <cell r="D510">
            <v>3207.36</v>
          </cell>
          <cell r="F510">
            <v>3207.36</v>
          </cell>
        </row>
        <row r="511">
          <cell r="A511" t="str">
            <v>23040025</v>
          </cell>
          <cell r="B511" t="str">
            <v>Vazquez Castillo Miriam De Fatima</v>
          </cell>
          <cell r="C511">
            <v>106.91200000000001</v>
          </cell>
          <cell r="D511">
            <v>3207.36</v>
          </cell>
          <cell r="F511">
            <v>3207.36</v>
          </cell>
        </row>
        <row r="512">
          <cell r="A512" t="str">
            <v>23050027</v>
          </cell>
          <cell r="B512" t="str">
            <v>Zozaya Gonzalez Cira Mercedes</v>
          </cell>
          <cell r="C512">
            <v>106.91200000000001</v>
          </cell>
          <cell r="D512">
            <v>3207.36</v>
          </cell>
          <cell r="F512">
            <v>3207.36</v>
          </cell>
        </row>
        <row r="513">
          <cell r="A513" t="str">
            <v>25010042</v>
          </cell>
          <cell r="B513" t="str">
            <v>Duran Perez Reyna Del Carmen</v>
          </cell>
          <cell r="C513">
            <v>126.1832</v>
          </cell>
          <cell r="D513">
            <v>3785.4960000000001</v>
          </cell>
          <cell r="F513">
            <v>3785.4960000000001</v>
          </cell>
        </row>
        <row r="514">
          <cell r="A514" t="str">
            <v>23010014</v>
          </cell>
          <cell r="B514" t="str">
            <v>Santander Parra Matilde Esther</v>
          </cell>
          <cell r="C514">
            <v>106.91200000000001</v>
          </cell>
          <cell r="D514">
            <v>3207.36</v>
          </cell>
          <cell r="F514">
            <v>3207.36</v>
          </cell>
        </row>
        <row r="515">
          <cell r="A515" t="str">
            <v>23040024</v>
          </cell>
          <cell r="B515" t="str">
            <v>Sosa Ley Wendy</v>
          </cell>
          <cell r="C515">
            <v>126.18</v>
          </cell>
          <cell r="D515">
            <v>3785.4</v>
          </cell>
          <cell r="F515">
            <v>3785.4</v>
          </cell>
        </row>
        <row r="516">
          <cell r="A516" t="str">
            <v>27010024</v>
          </cell>
          <cell r="B516" t="str">
            <v>Monforte Campos Milaura Del Rosario</v>
          </cell>
          <cell r="C516">
            <v>126.1832</v>
          </cell>
          <cell r="D516">
            <v>3785.4960000000001</v>
          </cell>
          <cell r="F516">
            <v>3785.4960000000001</v>
          </cell>
        </row>
        <row r="517">
          <cell r="A517" t="str">
            <v>23160001</v>
          </cell>
          <cell r="B517" t="str">
            <v>Contreras O`cheita Karla Gabriela</v>
          </cell>
          <cell r="C517">
            <v>106.91</v>
          </cell>
          <cell r="D517">
            <v>3207.3</v>
          </cell>
          <cell r="F517">
            <v>3207.36</v>
          </cell>
        </row>
        <row r="518">
          <cell r="A518" t="str">
            <v>23010016</v>
          </cell>
          <cell r="B518" t="str">
            <v>Vergara Perez Lilia Guadalupe</v>
          </cell>
          <cell r="C518">
            <v>106.91200000000001</v>
          </cell>
          <cell r="D518">
            <v>3207.36</v>
          </cell>
          <cell r="F518">
            <v>3207.36</v>
          </cell>
        </row>
        <row r="519">
          <cell r="A519" t="str">
            <v>23010017</v>
          </cell>
          <cell r="B519" t="str">
            <v>Villanueva Ortegon Antonia Del Carmen</v>
          </cell>
          <cell r="C519">
            <v>106.91</v>
          </cell>
          <cell r="D519">
            <v>3207.3</v>
          </cell>
          <cell r="F519">
            <v>3207.36</v>
          </cell>
        </row>
        <row r="520">
          <cell r="A520" t="str">
            <v>23010053</v>
          </cell>
          <cell r="B520" t="str">
            <v>Chan Torres Flor Maricela</v>
          </cell>
          <cell r="C520">
            <v>126.1832</v>
          </cell>
          <cell r="D520">
            <v>3785.4960000000001</v>
          </cell>
          <cell r="F520">
            <v>3785.4960000000001</v>
          </cell>
        </row>
        <row r="521">
          <cell r="A521" t="str">
            <v>23010061</v>
          </cell>
          <cell r="B521" t="str">
            <v>Lugo Rosado Maria De Atocha</v>
          </cell>
          <cell r="C521">
            <v>106.91200000000001</v>
          </cell>
          <cell r="D521">
            <v>3207.36</v>
          </cell>
          <cell r="F521">
            <v>3207.36</v>
          </cell>
        </row>
        <row r="522">
          <cell r="A522" t="str">
            <v>23030021</v>
          </cell>
          <cell r="B522" t="str">
            <v>Castellanos Rodriguez Mery Del Rosario</v>
          </cell>
          <cell r="C522">
            <v>106.91200000000001</v>
          </cell>
          <cell r="D522">
            <v>3207.36</v>
          </cell>
          <cell r="F522">
            <v>3207.36</v>
          </cell>
        </row>
        <row r="523">
          <cell r="A523" t="str">
            <v>23060030</v>
          </cell>
          <cell r="B523" t="str">
            <v>Flores Zaldivar Zoila Esperanza</v>
          </cell>
          <cell r="C523">
            <v>106.91200000000001</v>
          </cell>
          <cell r="D523">
            <v>3207.36</v>
          </cell>
          <cell r="F523">
            <v>3207.36</v>
          </cell>
        </row>
        <row r="524">
          <cell r="A524" t="str">
            <v>23100038</v>
          </cell>
          <cell r="B524" t="str">
            <v>Dominguez Sosa Maricela</v>
          </cell>
          <cell r="C524">
            <v>126.1832</v>
          </cell>
          <cell r="D524">
            <v>3785.4960000000001</v>
          </cell>
          <cell r="F524">
            <v>3785.4960000000001</v>
          </cell>
        </row>
        <row r="525">
          <cell r="A525" t="str">
            <v>23100039</v>
          </cell>
          <cell r="B525" t="str">
            <v>Rio Perez Lizbeth Karina</v>
          </cell>
          <cell r="C525">
            <v>126.1832</v>
          </cell>
          <cell r="D525">
            <v>3785.4960000000001</v>
          </cell>
          <cell r="F525">
            <v>3785.4960000000001</v>
          </cell>
        </row>
        <row r="526">
          <cell r="A526" t="str">
            <v>23050026</v>
          </cell>
          <cell r="B526" t="str">
            <v>Rosado Ceballos Silvia Gabriela De Las M.</v>
          </cell>
          <cell r="C526">
            <v>106.91200000000001</v>
          </cell>
          <cell r="D526">
            <v>3207.36</v>
          </cell>
          <cell r="F526">
            <v>3207.36</v>
          </cell>
        </row>
        <row r="527">
          <cell r="A527" t="str">
            <v>23060028</v>
          </cell>
          <cell r="B527" t="str">
            <v>Castillo Solis Patricia Elizabeth</v>
          </cell>
          <cell r="C527">
            <v>106.91200000000001</v>
          </cell>
          <cell r="D527">
            <v>3207.36</v>
          </cell>
          <cell r="F527">
            <v>3207.36</v>
          </cell>
        </row>
        <row r="528">
          <cell r="A528" t="str">
            <v>24150001</v>
          </cell>
          <cell r="B528" t="str">
            <v>Mendez Quijano Maria Elena Del Socorro</v>
          </cell>
          <cell r="C528">
            <v>126.1832</v>
          </cell>
          <cell r="D528">
            <v>3785.4960000000001</v>
          </cell>
          <cell r="F528">
            <v>3785.4960000000001</v>
          </cell>
        </row>
        <row r="529">
          <cell r="A529" t="str">
            <v>23070032</v>
          </cell>
          <cell r="B529" t="str">
            <v>Ojeda Patron Elsy Noemi</v>
          </cell>
          <cell r="C529">
            <v>106.91200000000001</v>
          </cell>
          <cell r="D529">
            <v>3207.36</v>
          </cell>
          <cell r="F529">
            <v>3207.36</v>
          </cell>
        </row>
        <row r="530">
          <cell r="A530" t="str">
            <v>23080034</v>
          </cell>
          <cell r="B530" t="str">
            <v>Arzapalo Alonzo Yanning Berzabe</v>
          </cell>
          <cell r="C530">
            <v>106.91200000000001</v>
          </cell>
          <cell r="D530">
            <v>3207.36</v>
          </cell>
          <cell r="F530">
            <v>3207.36</v>
          </cell>
        </row>
        <row r="531">
          <cell r="A531" t="str">
            <v>25070029</v>
          </cell>
          <cell r="B531" t="str">
            <v>Marin Castillo Silvia Isaura</v>
          </cell>
          <cell r="C531">
            <v>126.1832</v>
          </cell>
          <cell r="D531">
            <v>3785.4960000000001</v>
          </cell>
          <cell r="F531">
            <v>3785.4960000000001</v>
          </cell>
        </row>
        <row r="532">
          <cell r="A532" t="str">
            <v>30030019</v>
          </cell>
          <cell r="B532" t="str">
            <v>Delgado Padilla Maria Eugenia</v>
          </cell>
          <cell r="C532">
            <v>106.91200000000001</v>
          </cell>
          <cell r="D532">
            <v>3207.36</v>
          </cell>
          <cell r="F532">
            <v>3207.36</v>
          </cell>
        </row>
        <row r="533">
          <cell r="A533" t="str">
            <v>23030020</v>
          </cell>
          <cell r="B533" t="str">
            <v>Caballero Santiago Mayra Alejandra</v>
          </cell>
          <cell r="C533">
            <v>106.91200000000001</v>
          </cell>
          <cell r="D533">
            <v>3207.36</v>
          </cell>
          <cell r="F533">
            <v>3207.36</v>
          </cell>
        </row>
        <row r="534">
          <cell r="A534" t="str">
            <v>23060029</v>
          </cell>
          <cell r="B534" t="str">
            <v>Cervera Pacheco Teresa De Jesus</v>
          </cell>
          <cell r="C534">
            <v>106.91200000000001</v>
          </cell>
          <cell r="D534">
            <v>3207.36</v>
          </cell>
          <cell r="F534">
            <v>3207.36</v>
          </cell>
        </row>
        <row r="535">
          <cell r="A535" t="str">
            <v>24080002</v>
          </cell>
          <cell r="B535" t="str">
            <v>Suarez Gongora Arely Marisol</v>
          </cell>
          <cell r="C535">
            <v>89.65</v>
          </cell>
          <cell r="D535">
            <v>2689.5</v>
          </cell>
          <cell r="F535">
            <v>2689.5</v>
          </cell>
        </row>
        <row r="536">
          <cell r="A536" t="str">
            <v>25080030</v>
          </cell>
          <cell r="B536" t="str">
            <v>Pech Magaña Luisa Rosana</v>
          </cell>
          <cell r="C536">
            <v>126.1832</v>
          </cell>
          <cell r="D536">
            <v>3785.4960000000001</v>
          </cell>
          <cell r="F536">
            <v>3785.4960000000001</v>
          </cell>
        </row>
        <row r="537">
          <cell r="A537" t="str">
            <v>23130045</v>
          </cell>
          <cell r="B537" t="str">
            <v>Gongora Gongora Lady Maria</v>
          </cell>
          <cell r="C537">
            <v>95.471999999999994</v>
          </cell>
          <cell r="D537">
            <v>2864.16</v>
          </cell>
          <cell r="F537">
            <v>2864.16</v>
          </cell>
        </row>
        <row r="538">
          <cell r="A538" t="str">
            <v>23010005</v>
          </cell>
          <cell r="B538" t="str">
            <v>Dortha Escoffie Perla Celestina</v>
          </cell>
          <cell r="C538">
            <v>106.91200000000001</v>
          </cell>
          <cell r="D538">
            <v>3207.36</v>
          </cell>
          <cell r="F538">
            <v>3207.36</v>
          </cell>
        </row>
        <row r="539">
          <cell r="A539" t="str">
            <v>23010060</v>
          </cell>
          <cell r="B539" t="str">
            <v>Zapata Azamar Claudia</v>
          </cell>
          <cell r="C539">
            <v>106.91200000000001</v>
          </cell>
          <cell r="D539">
            <v>3207.36</v>
          </cell>
          <cell r="F539">
            <v>3207.36</v>
          </cell>
        </row>
        <row r="540">
          <cell r="A540" t="str">
            <v>23040023</v>
          </cell>
          <cell r="B540" t="str">
            <v>Garcia Arzapalo Xochitl G.</v>
          </cell>
          <cell r="C540">
            <v>126.1832</v>
          </cell>
          <cell r="D540">
            <v>3785.4960000000001</v>
          </cell>
          <cell r="F540">
            <v>3785.4960000000001</v>
          </cell>
        </row>
        <row r="541">
          <cell r="A541" t="str">
            <v>26080003</v>
          </cell>
          <cell r="B541" t="str">
            <v>Ocampo Salazar Aida Beatriz</v>
          </cell>
          <cell r="C541">
            <v>89.65</v>
          </cell>
          <cell r="D541">
            <v>2689.5</v>
          </cell>
          <cell r="F541">
            <v>2689.5</v>
          </cell>
        </row>
        <row r="542">
          <cell r="A542" t="str">
            <v>23030022</v>
          </cell>
          <cell r="B542" t="str">
            <v>Valencia Sosa Martha Eugenia</v>
          </cell>
          <cell r="C542">
            <v>106.91200000000001</v>
          </cell>
          <cell r="D542">
            <v>3207.36</v>
          </cell>
          <cell r="F542">
            <v>3207.36</v>
          </cell>
        </row>
        <row r="543">
          <cell r="A543" t="str">
            <v>23090038</v>
          </cell>
          <cell r="B543" t="str">
            <v>Albornoz Alvarez Maria Del Carmen</v>
          </cell>
          <cell r="C543">
            <v>126.1832</v>
          </cell>
          <cell r="D543">
            <v>3785.4960000000001</v>
          </cell>
          <cell r="F543">
            <v>3785.4960000000001</v>
          </cell>
        </row>
        <row r="544">
          <cell r="A544" t="str">
            <v>23100040</v>
          </cell>
          <cell r="B544" t="str">
            <v>Arceo Ortiz Noemi Del Rosario</v>
          </cell>
          <cell r="C544">
            <v>106.91200000000001</v>
          </cell>
          <cell r="D544">
            <v>3207.36</v>
          </cell>
          <cell r="F544">
            <v>3207.36</v>
          </cell>
        </row>
        <row r="545">
          <cell r="A545" t="str">
            <v>21010009</v>
          </cell>
          <cell r="B545" t="str">
            <v>Gamboa Trujeque Maria Jose</v>
          </cell>
          <cell r="C545">
            <v>126.1832</v>
          </cell>
          <cell r="D545">
            <v>3785.4960000000001</v>
          </cell>
          <cell r="F545">
            <v>3785.4960000000001</v>
          </cell>
        </row>
        <row r="546">
          <cell r="A546" t="str">
            <v>21060033</v>
          </cell>
          <cell r="B546" t="str">
            <v>Martinez Montero Guadalupe</v>
          </cell>
          <cell r="C546">
            <v>106.91200000000001</v>
          </cell>
          <cell r="D546">
            <v>3207.36</v>
          </cell>
          <cell r="F546">
            <v>3207.36</v>
          </cell>
        </row>
        <row r="547">
          <cell r="A547" t="str">
            <v>23070033</v>
          </cell>
          <cell r="B547" t="str">
            <v>Sanchez Piña Celia Irene</v>
          </cell>
          <cell r="C547">
            <v>106.91200000000001</v>
          </cell>
          <cell r="D547">
            <v>3207.36</v>
          </cell>
          <cell r="F547">
            <v>3207.36</v>
          </cell>
        </row>
        <row r="548">
          <cell r="A548" t="str">
            <v>23080036</v>
          </cell>
          <cell r="B548" t="str">
            <v>Rejon Gamboa Ileana Maria</v>
          </cell>
          <cell r="C548">
            <v>106.91200000000001</v>
          </cell>
          <cell r="D548">
            <v>3207.36</v>
          </cell>
          <cell r="F548">
            <v>3207.36</v>
          </cell>
        </row>
        <row r="549">
          <cell r="A549" t="str">
            <v>23140001</v>
          </cell>
          <cell r="B549" t="str">
            <v>Leon Caballero Ena Rubi</v>
          </cell>
          <cell r="C549">
            <v>95.47</v>
          </cell>
          <cell r="D549">
            <v>2864.1</v>
          </cell>
          <cell r="F549">
            <v>2864.16</v>
          </cell>
        </row>
        <row r="550">
          <cell r="A550" t="str">
            <v>23140002</v>
          </cell>
          <cell r="B550" t="str">
            <v>Lopez Cisneros Abigail De Los Angeles</v>
          </cell>
          <cell r="C550">
            <v>88.19</v>
          </cell>
          <cell r="D550">
            <v>2645.7</v>
          </cell>
          <cell r="F550">
            <v>2645.76</v>
          </cell>
        </row>
        <row r="551">
          <cell r="A551" t="str">
            <v>23140046</v>
          </cell>
          <cell r="B551" t="str">
            <v>Belman Rojas Margarita</v>
          </cell>
          <cell r="C551">
            <v>95.471999999999994</v>
          </cell>
          <cell r="D551">
            <v>2864.16</v>
          </cell>
          <cell r="F551">
            <v>2864.16</v>
          </cell>
        </row>
        <row r="552">
          <cell r="A552" t="str">
            <v>23140047</v>
          </cell>
          <cell r="B552" t="str">
            <v>Hernandez Gutierrez Ruben Jesus</v>
          </cell>
          <cell r="C552">
            <v>95.471999999999994</v>
          </cell>
          <cell r="D552">
            <v>2864.16</v>
          </cell>
          <cell r="F552">
            <v>2864.16</v>
          </cell>
        </row>
        <row r="553">
          <cell r="A553" t="str">
            <v>23140048</v>
          </cell>
          <cell r="B553" t="str">
            <v>Lara Mendez Wilberth</v>
          </cell>
          <cell r="C553">
            <v>111.2072</v>
          </cell>
          <cell r="D553">
            <v>3336.2159999999999</v>
          </cell>
          <cell r="F553">
            <v>3336.2159999999999</v>
          </cell>
        </row>
        <row r="554">
          <cell r="A554" t="str">
            <v>23140051</v>
          </cell>
          <cell r="B554" t="str">
            <v>Herrera Itza Wilberth Moises</v>
          </cell>
          <cell r="C554">
            <v>95.47</v>
          </cell>
          <cell r="D554">
            <v>2864.1</v>
          </cell>
          <cell r="F554">
            <v>2864.16</v>
          </cell>
        </row>
        <row r="555">
          <cell r="A555" t="str">
            <v>34080003</v>
          </cell>
          <cell r="B555" t="str">
            <v>Cornelio Ocaña Baudel</v>
          </cell>
          <cell r="C555">
            <v>95.47</v>
          </cell>
          <cell r="D555">
            <v>2864.1</v>
          </cell>
          <cell r="F555">
            <v>2864.16</v>
          </cell>
        </row>
        <row r="556">
          <cell r="A556" t="str">
            <v>23010002</v>
          </cell>
          <cell r="B556" t="str">
            <v>Caamal Piña Rosario Lucia</v>
          </cell>
          <cell r="C556">
            <v>95.471999999999994</v>
          </cell>
          <cell r="D556">
            <v>2864.16</v>
          </cell>
          <cell r="F556">
            <v>2864.16</v>
          </cell>
        </row>
        <row r="557">
          <cell r="A557" t="str">
            <v>23010058</v>
          </cell>
          <cell r="B557" t="str">
            <v>Castillo Caamal Addy Elina</v>
          </cell>
          <cell r="C557">
            <v>95.471999999999994</v>
          </cell>
          <cell r="D557">
            <v>2864.16</v>
          </cell>
          <cell r="F557">
            <v>2864.16</v>
          </cell>
        </row>
        <row r="558">
          <cell r="A558" t="str">
            <v>23010059</v>
          </cell>
          <cell r="B558" t="str">
            <v>Gutierrez Cuxim Maria Jose</v>
          </cell>
          <cell r="C558">
            <v>106.91200000000001</v>
          </cell>
          <cell r="D558">
            <v>3207.36</v>
          </cell>
          <cell r="F558">
            <v>3207.36</v>
          </cell>
        </row>
        <row r="559">
          <cell r="A559" t="str">
            <v>23010062</v>
          </cell>
          <cell r="B559" t="str">
            <v>Rosas Polanco Maria Del Socorro</v>
          </cell>
          <cell r="C559">
            <v>95.471999999999994</v>
          </cell>
          <cell r="D559">
            <v>2864.16</v>
          </cell>
          <cell r="F559">
            <v>2864.16</v>
          </cell>
        </row>
        <row r="560">
          <cell r="A560" t="str">
            <v>23120001</v>
          </cell>
          <cell r="B560" t="str">
            <v>Beltran Medina Maria De Lourdes</v>
          </cell>
          <cell r="C560">
            <v>95.47</v>
          </cell>
          <cell r="D560">
            <v>2864.1</v>
          </cell>
          <cell r="F560">
            <v>2864.16</v>
          </cell>
        </row>
        <row r="561">
          <cell r="A561" t="str">
            <v>23120041</v>
          </cell>
          <cell r="B561" t="str">
            <v>Anguas Gonzalez Maria Justina</v>
          </cell>
          <cell r="C561">
            <v>95.471999999999994</v>
          </cell>
          <cell r="D561">
            <v>2864.16</v>
          </cell>
          <cell r="F561">
            <v>2864.16</v>
          </cell>
        </row>
        <row r="562">
          <cell r="A562" t="str">
            <v>23120043</v>
          </cell>
          <cell r="B562" t="str">
            <v>Lopez Gamboa Magally De La C.</v>
          </cell>
          <cell r="C562">
            <v>95.471999999999994</v>
          </cell>
          <cell r="D562">
            <v>2864.16</v>
          </cell>
          <cell r="F562">
            <v>2864.16</v>
          </cell>
        </row>
        <row r="563">
          <cell r="A563" t="str">
            <v>25010007</v>
          </cell>
          <cell r="B563" t="str">
            <v>Cisneros Briceño Lizbeth</v>
          </cell>
          <cell r="C563">
            <v>95.47</v>
          </cell>
          <cell r="D563">
            <v>2864.1</v>
          </cell>
          <cell r="F563">
            <v>2864.16</v>
          </cell>
        </row>
        <row r="564">
          <cell r="A564" t="str">
            <v>23010003</v>
          </cell>
          <cell r="B564" t="str">
            <v>Chan Gutierrez Cristina</v>
          </cell>
          <cell r="C564">
            <v>104.4888</v>
          </cell>
          <cell r="D564">
            <v>3134.6639999999998</v>
          </cell>
          <cell r="F564">
            <v>3134.6639999999998</v>
          </cell>
        </row>
        <row r="565">
          <cell r="A565" t="str">
            <v>23010010</v>
          </cell>
          <cell r="B565" t="str">
            <v>Peniche Romero Lida Carlota</v>
          </cell>
          <cell r="C565">
            <v>190.66</v>
          </cell>
          <cell r="D565">
            <v>5719.8</v>
          </cell>
          <cell r="F565">
            <v>5719.8</v>
          </cell>
        </row>
        <row r="566">
          <cell r="A566" t="str">
            <v>23010065</v>
          </cell>
          <cell r="B566" t="str">
            <v>Perez Mezquita Sergio Tadeo</v>
          </cell>
          <cell r="C566">
            <v>37.86</v>
          </cell>
          <cell r="D566">
            <v>1968.72</v>
          </cell>
          <cell r="F566">
            <v>1968.72</v>
          </cell>
        </row>
        <row r="567">
          <cell r="A567" t="str">
            <v>25010013</v>
          </cell>
          <cell r="B567" t="str">
            <v>Magriña Lizama Magnolia Ruth</v>
          </cell>
          <cell r="C567">
            <v>122.0232</v>
          </cell>
          <cell r="D567">
            <v>3660.6959999999999</v>
          </cell>
          <cell r="F567">
            <v>3660.6959999999999</v>
          </cell>
        </row>
        <row r="568">
          <cell r="A568" t="str">
            <v>25010018</v>
          </cell>
          <cell r="B568" t="str">
            <v>Pat May Rosy Isela</v>
          </cell>
          <cell r="C568">
            <v>122.0232</v>
          </cell>
          <cell r="D568">
            <v>3660.6959999999999</v>
          </cell>
          <cell r="F568">
            <v>3660.6959999999999</v>
          </cell>
        </row>
        <row r="569">
          <cell r="A569" t="str">
            <v>25010019</v>
          </cell>
          <cell r="B569" t="str">
            <v>Puerto Castro Teresa De Jesus</v>
          </cell>
          <cell r="C569">
            <v>408.72</v>
          </cell>
          <cell r="D569">
            <v>12261.6</v>
          </cell>
          <cell r="F569">
            <v>12261.6</v>
          </cell>
        </row>
        <row r="570">
          <cell r="A570" t="str">
            <v>21160058</v>
          </cell>
          <cell r="B570" t="str">
            <v>Chi Cime Juan</v>
          </cell>
          <cell r="C570">
            <v>102.67919999999999</v>
          </cell>
          <cell r="D570">
            <v>3080.3759999999997</v>
          </cell>
          <cell r="F570">
            <v>3080.3759999999997</v>
          </cell>
        </row>
        <row r="571">
          <cell r="A571" t="str">
            <v>22010015</v>
          </cell>
          <cell r="B571" t="str">
            <v>Mendez Y Mendez Luis Jorge</v>
          </cell>
          <cell r="C571">
            <v>102.67919999999999</v>
          </cell>
          <cell r="D571">
            <v>3080.3759999999997</v>
          </cell>
          <cell r="F571">
            <v>3080.3759999999997</v>
          </cell>
        </row>
        <row r="572">
          <cell r="A572" t="str">
            <v>21020004</v>
          </cell>
          <cell r="B572" t="str">
            <v>Aguirre Berzunza Gloria</v>
          </cell>
          <cell r="C572">
            <v>150</v>
          </cell>
          <cell r="D572">
            <v>4500</v>
          </cell>
          <cell r="F572">
            <v>4500</v>
          </cell>
        </row>
        <row r="573">
          <cell r="A573" t="str">
            <v>21020024</v>
          </cell>
          <cell r="B573" t="str">
            <v>Briceño Ancona Gladys Maria De La C.</v>
          </cell>
          <cell r="C573">
            <v>108.16</v>
          </cell>
          <cell r="D573">
            <v>3244.8</v>
          </cell>
          <cell r="F573">
            <v>3244.8</v>
          </cell>
        </row>
        <row r="574">
          <cell r="A574" t="str">
            <v>21010008</v>
          </cell>
          <cell r="B574" t="str">
            <v>Galeana Escalante Diana Socorro</v>
          </cell>
          <cell r="C574">
            <v>126.1832</v>
          </cell>
          <cell r="D574">
            <v>3785.4960000000001</v>
          </cell>
          <cell r="F574">
            <v>3785.4960000000001</v>
          </cell>
        </row>
        <row r="575">
          <cell r="A575" t="str">
            <v>21040029</v>
          </cell>
          <cell r="B575" t="str">
            <v>Navarrete Palma Adremy Lucelly</v>
          </cell>
          <cell r="C575">
            <v>106.91200000000001</v>
          </cell>
          <cell r="D575">
            <v>3207.36</v>
          </cell>
          <cell r="F575">
            <v>3207.36</v>
          </cell>
        </row>
        <row r="576">
          <cell r="A576" t="str">
            <v>23010001</v>
          </cell>
          <cell r="B576" t="str">
            <v>Buenfil Berzunza Pilar</v>
          </cell>
          <cell r="C576">
            <v>106.91200000000001</v>
          </cell>
          <cell r="D576">
            <v>3207.36</v>
          </cell>
          <cell r="F576">
            <v>3207.36</v>
          </cell>
        </row>
        <row r="577">
          <cell r="A577" t="str">
            <v>21010010</v>
          </cell>
          <cell r="B577" t="str">
            <v>Gomez Diaz Maria Antonia</v>
          </cell>
          <cell r="C577">
            <v>106.91200000000001</v>
          </cell>
          <cell r="D577">
            <v>3207.36</v>
          </cell>
          <cell r="F577">
            <v>3207.36</v>
          </cell>
        </row>
        <row r="578">
          <cell r="A578" t="str">
            <v>21030027</v>
          </cell>
          <cell r="B578" t="str">
            <v>Salazar Dominguez Eloisa Guadalupe</v>
          </cell>
          <cell r="C578">
            <v>106.91200000000001</v>
          </cell>
          <cell r="D578">
            <v>3207.36</v>
          </cell>
          <cell r="F578">
            <v>3207.36</v>
          </cell>
        </row>
        <row r="579">
          <cell r="A579" t="str">
            <v>21130051</v>
          </cell>
          <cell r="B579" t="str">
            <v>Osorio Y Osorio Ana Alberta</v>
          </cell>
          <cell r="C579">
            <v>106.91</v>
          </cell>
          <cell r="D579">
            <v>3207.3</v>
          </cell>
          <cell r="F579">
            <v>3207.36</v>
          </cell>
        </row>
        <row r="580">
          <cell r="A580" t="str">
            <v>23170001</v>
          </cell>
          <cell r="B580" t="str">
            <v>Caceres Medina Teresita De Jesus</v>
          </cell>
          <cell r="C580">
            <v>106.91</v>
          </cell>
          <cell r="D580">
            <v>3207.3</v>
          </cell>
          <cell r="F580">
            <v>3207.36</v>
          </cell>
        </row>
        <row r="581">
          <cell r="A581" t="str">
            <v>27010017</v>
          </cell>
          <cell r="B581" t="str">
            <v>Solis Briceño Martha Ruth</v>
          </cell>
          <cell r="C581">
            <v>126.1832</v>
          </cell>
          <cell r="D581">
            <v>3785.4960000000001</v>
          </cell>
          <cell r="F581">
            <v>3785.4960000000001</v>
          </cell>
        </row>
        <row r="582">
          <cell r="A582" t="str">
            <v>21010004</v>
          </cell>
          <cell r="B582" t="str">
            <v>Coronado Herrera Gabriela</v>
          </cell>
          <cell r="C582">
            <v>106.91200000000001</v>
          </cell>
          <cell r="D582">
            <v>3207.36</v>
          </cell>
          <cell r="F582">
            <v>3207.36</v>
          </cell>
        </row>
        <row r="583">
          <cell r="A583" t="str">
            <v>21050031</v>
          </cell>
          <cell r="B583" t="str">
            <v>Manzanilla Lopez Yolanda Beatriz</v>
          </cell>
          <cell r="C583">
            <v>106.91200000000001</v>
          </cell>
          <cell r="D583">
            <v>3207.36</v>
          </cell>
          <cell r="F583">
            <v>3207.36</v>
          </cell>
        </row>
        <row r="584">
          <cell r="A584" t="str">
            <v>24040022</v>
          </cell>
          <cell r="B584" t="str">
            <v>Estrella Leon Josefina</v>
          </cell>
          <cell r="C584">
            <v>106.91200000000001</v>
          </cell>
          <cell r="D584">
            <v>3207.36</v>
          </cell>
          <cell r="F584">
            <v>3207.36</v>
          </cell>
        </row>
        <row r="585">
          <cell r="A585" t="str">
            <v>21010013</v>
          </cell>
          <cell r="B585" t="str">
            <v>Loeza Dominguez Gabriela Guadalupe</v>
          </cell>
          <cell r="C585">
            <v>126.1832</v>
          </cell>
          <cell r="D585">
            <v>3785.4960000000001</v>
          </cell>
          <cell r="F585">
            <v>3785.4960000000001</v>
          </cell>
        </row>
        <row r="586">
          <cell r="A586" t="str">
            <v>21030025</v>
          </cell>
          <cell r="B586" t="str">
            <v>Cuellar Tello Grendy Beatriz</v>
          </cell>
          <cell r="C586">
            <v>106.91200000000001</v>
          </cell>
          <cell r="D586">
            <v>3207.36</v>
          </cell>
          <cell r="F586">
            <v>3207.36</v>
          </cell>
        </row>
        <row r="587">
          <cell r="A587" t="str">
            <v>21120045</v>
          </cell>
          <cell r="B587" t="str">
            <v>Sosa Mendez Ruby Guadalupe</v>
          </cell>
          <cell r="C587">
            <v>106.91200000000001</v>
          </cell>
          <cell r="D587">
            <v>3207.36</v>
          </cell>
          <cell r="F587">
            <v>3207.36</v>
          </cell>
        </row>
        <row r="588">
          <cell r="A588" t="str">
            <v>46010023</v>
          </cell>
          <cell r="B588" t="str">
            <v>Vargas Arana Mariana Del Rosario</v>
          </cell>
          <cell r="C588">
            <v>126.18</v>
          </cell>
          <cell r="D588">
            <v>3785.4</v>
          </cell>
          <cell r="F588">
            <v>3785.4</v>
          </cell>
        </row>
        <row r="589">
          <cell r="A589" t="str">
            <v>21010020</v>
          </cell>
          <cell r="B589" t="str">
            <v>Santana Canto Lorena Asuncion</v>
          </cell>
          <cell r="C589">
            <v>106.91200000000001</v>
          </cell>
          <cell r="D589">
            <v>3207.36</v>
          </cell>
          <cell r="F589">
            <v>3207.36</v>
          </cell>
        </row>
        <row r="590">
          <cell r="A590" t="str">
            <v>21100041</v>
          </cell>
          <cell r="B590" t="str">
            <v>Lopez Aguilar Gloria Marina</v>
          </cell>
          <cell r="C590">
            <v>106.91200000000001</v>
          </cell>
          <cell r="D590">
            <v>3207.36</v>
          </cell>
          <cell r="F590">
            <v>3207.36</v>
          </cell>
        </row>
        <row r="591">
          <cell r="A591" t="str">
            <v>21080035</v>
          </cell>
          <cell r="B591" t="str">
            <v>Xool Cauich Maria Elena</v>
          </cell>
          <cell r="C591">
            <v>106.91200000000001</v>
          </cell>
          <cell r="D591">
            <v>3207.36</v>
          </cell>
          <cell r="F591">
            <v>3207.36</v>
          </cell>
        </row>
        <row r="592">
          <cell r="A592" t="str">
            <v>21100040</v>
          </cell>
          <cell r="B592" t="str">
            <v>Esquivel Pantoja Maria Del Carmen</v>
          </cell>
          <cell r="C592">
            <v>106.91200000000001</v>
          </cell>
          <cell r="D592">
            <v>3207.36</v>
          </cell>
          <cell r="F592">
            <v>3207.36</v>
          </cell>
        </row>
        <row r="593">
          <cell r="A593" t="str">
            <v>24070030</v>
          </cell>
          <cell r="B593" t="str">
            <v>Quintal Vargas Maria Del Carmen</v>
          </cell>
          <cell r="C593">
            <v>126.1832</v>
          </cell>
          <cell r="D593">
            <v>3785.4960000000001</v>
          </cell>
          <cell r="F593">
            <v>3785.4960000000001</v>
          </cell>
        </row>
        <row r="594">
          <cell r="A594" t="str">
            <v>25100001</v>
          </cell>
          <cell r="B594" t="str">
            <v>Baeza Villanueva Mary Tere</v>
          </cell>
          <cell r="C594">
            <v>106.91200000000001</v>
          </cell>
          <cell r="D594">
            <v>3207.36</v>
          </cell>
          <cell r="F594">
            <v>3207.36</v>
          </cell>
        </row>
        <row r="595">
          <cell r="A595" t="str">
            <v>21010005</v>
          </cell>
          <cell r="B595" t="str">
            <v>Del Castillo Barrera Monica Del Carmen</v>
          </cell>
          <cell r="C595">
            <v>106.91200000000001</v>
          </cell>
          <cell r="D595">
            <v>3207.36</v>
          </cell>
          <cell r="F595">
            <v>3207.36</v>
          </cell>
        </row>
        <row r="596">
          <cell r="A596" t="str">
            <v>21060001</v>
          </cell>
          <cell r="B596" t="str">
            <v>Uicab Novelo Catalina Del Rosario</v>
          </cell>
          <cell r="C596">
            <v>106.91</v>
          </cell>
          <cell r="D596">
            <v>3207.3</v>
          </cell>
          <cell r="F596">
            <v>3207.36</v>
          </cell>
        </row>
        <row r="597">
          <cell r="A597" t="str">
            <v>21090036</v>
          </cell>
          <cell r="B597" t="str">
            <v>Lara Arias Silvia Alicia</v>
          </cell>
          <cell r="C597">
            <v>106.91200000000001</v>
          </cell>
          <cell r="D597">
            <v>3207.36</v>
          </cell>
          <cell r="F597">
            <v>3207.36</v>
          </cell>
        </row>
        <row r="598">
          <cell r="A598" t="str">
            <v>25030027</v>
          </cell>
          <cell r="B598" t="str">
            <v>Rebolledo Castillo Susana Carolina</v>
          </cell>
          <cell r="C598">
            <v>126.1832</v>
          </cell>
          <cell r="D598">
            <v>3785.4960000000001</v>
          </cell>
          <cell r="F598">
            <v>3785.4960000000001</v>
          </cell>
        </row>
        <row r="599">
          <cell r="A599" t="str">
            <v>25160002</v>
          </cell>
          <cell r="B599" t="str">
            <v>Navarrete Chavez Maria Yalile</v>
          </cell>
          <cell r="C599">
            <v>126.18</v>
          </cell>
          <cell r="D599">
            <v>3785.4</v>
          </cell>
          <cell r="F599">
            <v>3785.4</v>
          </cell>
        </row>
        <row r="600">
          <cell r="A600" t="str">
            <v>21140053</v>
          </cell>
          <cell r="B600" t="str">
            <v>Palma Ruiz Marta Elena</v>
          </cell>
          <cell r="C600">
            <v>95.471999999999994</v>
          </cell>
          <cell r="D600">
            <v>2864.16</v>
          </cell>
          <cell r="F600">
            <v>2864.16</v>
          </cell>
        </row>
        <row r="601">
          <cell r="A601" t="str">
            <v>21010007</v>
          </cell>
          <cell r="B601" t="str">
            <v>Esquivel Avila Emma De Jesus</v>
          </cell>
          <cell r="C601">
            <v>126.1832</v>
          </cell>
          <cell r="D601">
            <v>3785.4960000000001</v>
          </cell>
          <cell r="F601">
            <v>3785.4960000000001</v>
          </cell>
        </row>
        <row r="602">
          <cell r="A602" t="str">
            <v>21090038</v>
          </cell>
          <cell r="B602" t="str">
            <v>Salazar Romero Gloria Del Socorro</v>
          </cell>
          <cell r="C602">
            <v>106.91200000000001</v>
          </cell>
          <cell r="D602">
            <v>3207.36</v>
          </cell>
          <cell r="F602">
            <v>3207.36</v>
          </cell>
        </row>
        <row r="603">
          <cell r="A603" t="str">
            <v>21010015</v>
          </cell>
          <cell r="B603" t="str">
            <v>Mezquita Argaez Martha Mercedes</v>
          </cell>
          <cell r="C603">
            <v>106.91200000000001</v>
          </cell>
          <cell r="D603">
            <v>3207.36</v>
          </cell>
          <cell r="F603">
            <v>3207.36</v>
          </cell>
        </row>
        <row r="604">
          <cell r="A604" t="str">
            <v>21090039</v>
          </cell>
          <cell r="B604" t="str">
            <v>Troconis Alcocer Lilia A.</v>
          </cell>
          <cell r="C604">
            <v>126.1832</v>
          </cell>
          <cell r="D604">
            <v>3785.4960000000001</v>
          </cell>
          <cell r="F604">
            <v>3785.4960000000001</v>
          </cell>
        </row>
        <row r="605">
          <cell r="A605" t="str">
            <v>21100042</v>
          </cell>
          <cell r="B605" t="str">
            <v>Rodriguez Euan Maria Lucia</v>
          </cell>
          <cell r="C605">
            <v>106.91200000000001</v>
          </cell>
          <cell r="D605">
            <v>3207.36</v>
          </cell>
          <cell r="F605">
            <v>3207.36</v>
          </cell>
        </row>
        <row r="606">
          <cell r="A606" t="str">
            <v>24060027</v>
          </cell>
          <cell r="B606" t="str">
            <v>Gomez Diaz Maria Jose</v>
          </cell>
          <cell r="C606">
            <v>126.18</v>
          </cell>
          <cell r="D606">
            <v>3785.4</v>
          </cell>
          <cell r="F606">
            <v>3785.4</v>
          </cell>
        </row>
        <row r="607">
          <cell r="A607" t="str">
            <v>21040030</v>
          </cell>
          <cell r="B607" t="str">
            <v>Sosa Capistran Julia Del Rosario</v>
          </cell>
          <cell r="C607">
            <v>106.91200000000001</v>
          </cell>
          <cell r="D607">
            <v>3207.36</v>
          </cell>
          <cell r="F607">
            <v>3207.36</v>
          </cell>
        </row>
        <row r="608">
          <cell r="A608" t="str">
            <v>25010039</v>
          </cell>
          <cell r="B608" t="str">
            <v>Garcia Canto Oyuki Vanessa</v>
          </cell>
          <cell r="C608">
            <v>106.91200000000001</v>
          </cell>
          <cell r="D608">
            <v>3207.36</v>
          </cell>
          <cell r="F608">
            <v>3207.36</v>
          </cell>
        </row>
        <row r="609">
          <cell r="A609" t="str">
            <v>25020026</v>
          </cell>
          <cell r="B609" t="str">
            <v>Zavala Cachon Claudia De Jesus</v>
          </cell>
          <cell r="C609">
            <v>126.1832</v>
          </cell>
          <cell r="D609">
            <v>3785.4960000000001</v>
          </cell>
          <cell r="F609">
            <v>3785.4960000000001</v>
          </cell>
        </row>
        <row r="610">
          <cell r="A610" t="str">
            <v>21010016</v>
          </cell>
          <cell r="B610" t="str">
            <v>Noh Loria Jorge Alberto</v>
          </cell>
          <cell r="C610">
            <v>88.191999999999993</v>
          </cell>
          <cell r="D610">
            <v>2645.76</v>
          </cell>
          <cell r="F610">
            <v>2645.76</v>
          </cell>
        </row>
        <row r="611">
          <cell r="A611" t="str">
            <v>21150054</v>
          </cell>
          <cell r="B611" t="str">
            <v>Iuit Bacab Jose Ricardo</v>
          </cell>
          <cell r="C611">
            <v>111.2072</v>
          </cell>
          <cell r="D611">
            <v>3336.2159999999999</v>
          </cell>
          <cell r="F611">
            <v>3336.2159999999999</v>
          </cell>
        </row>
        <row r="612">
          <cell r="A612" t="str">
            <v>21150055</v>
          </cell>
          <cell r="B612" t="str">
            <v>Reyes Dominguez Irma</v>
          </cell>
          <cell r="C612">
            <v>95.471999999999994</v>
          </cell>
          <cell r="D612">
            <v>2864.16</v>
          </cell>
          <cell r="F612">
            <v>2864.16</v>
          </cell>
        </row>
        <row r="613">
          <cell r="A613" t="str">
            <v>21150056</v>
          </cell>
          <cell r="B613" t="str">
            <v>Sanchez Cortes Amada Edith</v>
          </cell>
          <cell r="C613">
            <v>95.471999999999994</v>
          </cell>
          <cell r="D613">
            <v>2864.16</v>
          </cell>
          <cell r="F613">
            <v>2864.16</v>
          </cell>
        </row>
        <row r="614">
          <cell r="A614" t="str">
            <v>21150057</v>
          </cell>
          <cell r="B614" t="str">
            <v>Ventura Peraza Rita Maria</v>
          </cell>
          <cell r="C614">
            <v>95.471999999999994</v>
          </cell>
          <cell r="D614">
            <v>2864.16</v>
          </cell>
          <cell r="F614">
            <v>2864.16</v>
          </cell>
        </row>
        <row r="615">
          <cell r="A615" t="str">
            <v>06010027</v>
          </cell>
          <cell r="B615" t="str">
            <v>Peña Paredes Rosa De Lima</v>
          </cell>
          <cell r="C615">
            <v>78.760000000000005</v>
          </cell>
          <cell r="D615">
            <v>2362.8000000000002</v>
          </cell>
          <cell r="F615">
            <v>2362.8000000000002</v>
          </cell>
        </row>
        <row r="616">
          <cell r="A616" t="str">
            <v>21130047</v>
          </cell>
          <cell r="B616" t="str">
            <v>Alonzo Peniche Alma Del R.</v>
          </cell>
          <cell r="C616">
            <v>108.16</v>
          </cell>
          <cell r="D616">
            <v>3244.8</v>
          </cell>
          <cell r="F616">
            <v>3244.8</v>
          </cell>
        </row>
        <row r="617">
          <cell r="A617" t="str">
            <v>21130048</v>
          </cell>
          <cell r="B617" t="str">
            <v>Castillo Gonzalez Melba Carolina</v>
          </cell>
          <cell r="C617">
            <v>95.471999999999994</v>
          </cell>
          <cell r="D617">
            <v>2864.16</v>
          </cell>
          <cell r="F617">
            <v>2864.16</v>
          </cell>
        </row>
        <row r="618">
          <cell r="A618" t="str">
            <v>21130049</v>
          </cell>
          <cell r="B618" t="str">
            <v>Molina Dzib Enna Rosa</v>
          </cell>
          <cell r="C618">
            <v>95.471999999999994</v>
          </cell>
          <cell r="D618">
            <v>2864.16</v>
          </cell>
          <cell r="F618">
            <v>2864.16</v>
          </cell>
        </row>
        <row r="619">
          <cell r="A619" t="str">
            <v>21130050</v>
          </cell>
          <cell r="B619" t="str">
            <v>Ortega Flores Maria Teresa</v>
          </cell>
          <cell r="C619">
            <v>95.471999999999994</v>
          </cell>
          <cell r="D619">
            <v>2864.16</v>
          </cell>
          <cell r="F619">
            <v>2864.16</v>
          </cell>
        </row>
        <row r="620">
          <cell r="A620" t="str">
            <v>21130052</v>
          </cell>
          <cell r="B620" t="str">
            <v>Valdez Concha Lizbeth Guadalupe</v>
          </cell>
          <cell r="C620">
            <v>99.63</v>
          </cell>
          <cell r="D620">
            <v>2988.9</v>
          </cell>
          <cell r="F620">
            <v>2988.96</v>
          </cell>
        </row>
        <row r="621">
          <cell r="A621" t="str">
            <v>23140050</v>
          </cell>
          <cell r="B621" t="str">
            <v>Santana Llanes Leticia</v>
          </cell>
          <cell r="C621">
            <v>78.760000000000005</v>
          </cell>
          <cell r="D621">
            <v>2362.8000000000002</v>
          </cell>
          <cell r="F621">
            <v>2362.8000000000002</v>
          </cell>
        </row>
        <row r="622">
          <cell r="A622" t="str">
            <v>19010003</v>
          </cell>
          <cell r="B622" t="str">
            <v>Garcia - Claudia Marisol</v>
          </cell>
          <cell r="C622">
            <v>99.632000000000005</v>
          </cell>
          <cell r="D622">
            <v>2988.96</v>
          </cell>
          <cell r="F622">
            <v>2988.96</v>
          </cell>
        </row>
        <row r="623">
          <cell r="A623" t="str">
            <v>21010003</v>
          </cell>
          <cell r="B623" t="str">
            <v>Ceballos Canul Miriam Evangelina</v>
          </cell>
          <cell r="C623">
            <v>43.264000000000003</v>
          </cell>
          <cell r="D623">
            <v>1384.4480000000001</v>
          </cell>
          <cell r="F623">
            <v>1384.4480000000001</v>
          </cell>
        </row>
        <row r="624">
          <cell r="A624" t="str">
            <v>21010006</v>
          </cell>
          <cell r="B624" t="str">
            <v>Encalada Cardeña Jorge Alberto</v>
          </cell>
          <cell r="C624">
            <v>122.0232</v>
          </cell>
          <cell r="D624">
            <v>3660.6959999999999</v>
          </cell>
          <cell r="F624">
            <v>3660.6959999999999</v>
          </cell>
        </row>
        <row r="625">
          <cell r="A625" t="str">
            <v>22010005</v>
          </cell>
          <cell r="B625" t="str">
            <v>Canto Leon Martha</v>
          </cell>
          <cell r="C625">
            <v>122.0232</v>
          </cell>
          <cell r="D625">
            <v>3660.6959999999999</v>
          </cell>
          <cell r="F625">
            <v>3660.6959999999999</v>
          </cell>
        </row>
        <row r="626">
          <cell r="A626" t="str">
            <v>22010024</v>
          </cell>
          <cell r="B626" t="str">
            <v>Solis Menendez Nury Darcet</v>
          </cell>
          <cell r="C626">
            <v>408.72</v>
          </cell>
          <cell r="D626">
            <v>12261.6</v>
          </cell>
          <cell r="F626">
            <v>12261.6</v>
          </cell>
        </row>
        <row r="627">
          <cell r="A627" t="str">
            <v>24090035</v>
          </cell>
          <cell r="B627" t="str">
            <v>Pacheco Ucan Nancy Del Rosario</v>
          </cell>
          <cell r="C627">
            <v>190.66319999999999</v>
          </cell>
          <cell r="D627">
            <v>5719.8959999999997</v>
          </cell>
          <cell r="F627">
            <v>5719.8959999999997</v>
          </cell>
        </row>
        <row r="628">
          <cell r="A628" t="str">
            <v>27010006</v>
          </cell>
          <cell r="B628" t="str">
            <v>Chuc Pech Raymundo</v>
          </cell>
          <cell r="C628">
            <v>102.67919999999999</v>
          </cell>
          <cell r="D628">
            <v>3080.3759999999997</v>
          </cell>
          <cell r="F628">
            <v>3080.3759999999997</v>
          </cell>
        </row>
        <row r="629">
          <cell r="A629" t="str">
            <v>27010011</v>
          </cell>
          <cell r="B629" t="str">
            <v>Mendoza Gomez Jose Santos</v>
          </cell>
          <cell r="C629">
            <v>102.67919999999999</v>
          </cell>
          <cell r="D629">
            <v>3080.3759999999997</v>
          </cell>
          <cell r="F629">
            <v>3080.3759999999997</v>
          </cell>
        </row>
        <row r="630">
          <cell r="A630" t="str">
            <v>27110002</v>
          </cell>
          <cell r="B630" t="str">
            <v>Alvarez Aguilar Cindy Jazmin</v>
          </cell>
          <cell r="C630">
            <v>97.76</v>
          </cell>
          <cell r="D630">
            <v>2932.8</v>
          </cell>
          <cell r="F630">
            <v>2932.8</v>
          </cell>
        </row>
        <row r="631">
          <cell r="A631" t="str">
            <v>27010002</v>
          </cell>
          <cell r="B631" t="str">
            <v>Alamilla Valdez Elvia Aurora</v>
          </cell>
          <cell r="C631">
            <v>106.91200000000001</v>
          </cell>
          <cell r="D631">
            <v>3207.36</v>
          </cell>
          <cell r="F631">
            <v>3207.36</v>
          </cell>
        </row>
        <row r="632">
          <cell r="A632" t="str">
            <v>27090002</v>
          </cell>
          <cell r="B632" t="str">
            <v>Dzib Perez Aida Angelina</v>
          </cell>
          <cell r="C632">
            <v>106.91200000000001</v>
          </cell>
          <cell r="D632">
            <v>3207.36</v>
          </cell>
          <cell r="F632">
            <v>3207.36</v>
          </cell>
        </row>
        <row r="633">
          <cell r="A633" t="str">
            <v>27090003</v>
          </cell>
          <cell r="B633" t="str">
            <v>Arceo Carvajal Yleana Candelaria</v>
          </cell>
          <cell r="C633">
            <v>89.647999999999996</v>
          </cell>
          <cell r="D633">
            <v>2689.44</v>
          </cell>
          <cell r="F633">
            <v>2689.5</v>
          </cell>
        </row>
        <row r="634">
          <cell r="A634" t="str">
            <v>27090004</v>
          </cell>
          <cell r="B634" t="str">
            <v>Martinez Gonzalez Carolina</v>
          </cell>
          <cell r="C634">
            <v>126.18</v>
          </cell>
          <cell r="D634">
            <v>3785.4</v>
          </cell>
          <cell r="F634">
            <v>3785.4</v>
          </cell>
        </row>
        <row r="635">
          <cell r="A635" t="str">
            <v>27010019</v>
          </cell>
          <cell r="B635" t="str">
            <v>Ventura Velasco Ivette Maricela</v>
          </cell>
          <cell r="C635">
            <v>126.1832</v>
          </cell>
          <cell r="D635">
            <v>3785.4960000000001</v>
          </cell>
          <cell r="F635">
            <v>3785.4960000000001</v>
          </cell>
        </row>
        <row r="636">
          <cell r="A636" t="str">
            <v>27010001</v>
          </cell>
          <cell r="B636" t="str">
            <v>Aguilar Caamal Maria Teresa</v>
          </cell>
          <cell r="C636">
            <v>126.18</v>
          </cell>
          <cell r="D636">
            <v>3785.4</v>
          </cell>
          <cell r="F636">
            <v>3785.4</v>
          </cell>
        </row>
        <row r="637">
          <cell r="A637" t="str">
            <v>27010004</v>
          </cell>
          <cell r="B637" t="str">
            <v>Baeza Silva Teresita Anilu</v>
          </cell>
          <cell r="C637">
            <v>106.91200000000001</v>
          </cell>
          <cell r="D637">
            <v>3207.36</v>
          </cell>
          <cell r="F637">
            <v>3207.36</v>
          </cell>
        </row>
        <row r="638">
          <cell r="A638" t="str">
            <v>27010012</v>
          </cell>
          <cell r="B638" t="str">
            <v>Miranda Monforte Lucia Josefina</v>
          </cell>
          <cell r="C638">
            <v>126.1832</v>
          </cell>
          <cell r="D638">
            <v>3785.4960000000001</v>
          </cell>
          <cell r="F638">
            <v>3785.4960000000001</v>
          </cell>
        </row>
        <row r="639">
          <cell r="A639" t="str">
            <v>27130002</v>
          </cell>
          <cell r="B639" t="str">
            <v>Uch Tun Hermelinda</v>
          </cell>
          <cell r="C639">
            <v>89.65</v>
          </cell>
          <cell r="D639">
            <v>2689.5</v>
          </cell>
          <cell r="F639">
            <v>2689.5</v>
          </cell>
        </row>
        <row r="640">
          <cell r="A640" t="str">
            <v>27010003</v>
          </cell>
          <cell r="B640" t="str">
            <v>Antonio Joaquin Marcela</v>
          </cell>
          <cell r="C640">
            <v>126.1832</v>
          </cell>
          <cell r="D640">
            <v>3785.4960000000001</v>
          </cell>
          <cell r="F640">
            <v>3785.4960000000001</v>
          </cell>
        </row>
        <row r="641">
          <cell r="A641" t="str">
            <v>27010008</v>
          </cell>
          <cell r="B641" t="str">
            <v>Jimenez Puga Teresa De Jesus</v>
          </cell>
          <cell r="C641">
            <v>106.91200000000001</v>
          </cell>
          <cell r="D641">
            <v>3207.36</v>
          </cell>
          <cell r="F641">
            <v>3207.36</v>
          </cell>
        </row>
        <row r="642">
          <cell r="A642" t="str">
            <v>27010007</v>
          </cell>
          <cell r="B642" t="str">
            <v>Correa Pacheco Silvia Esther</v>
          </cell>
          <cell r="C642">
            <v>106.91200000000001</v>
          </cell>
          <cell r="D642">
            <v>3207.36</v>
          </cell>
          <cell r="F642">
            <v>3207.36</v>
          </cell>
        </row>
        <row r="643">
          <cell r="A643" t="str">
            <v>27030002</v>
          </cell>
          <cell r="B643" t="str">
            <v>Hidalgo Barrero Helena Alejandra</v>
          </cell>
          <cell r="C643">
            <v>89.647999999999996</v>
          </cell>
          <cell r="D643">
            <v>2689.44</v>
          </cell>
          <cell r="F643">
            <v>2689.5</v>
          </cell>
        </row>
        <row r="644">
          <cell r="A644" t="str">
            <v>27030003</v>
          </cell>
          <cell r="B644" t="str">
            <v>Uc Gamboa Mercy Alejandra</v>
          </cell>
          <cell r="C644">
            <v>89.647999999999996</v>
          </cell>
          <cell r="D644">
            <v>2689.44</v>
          </cell>
          <cell r="F644">
            <v>2689.5</v>
          </cell>
        </row>
        <row r="645">
          <cell r="A645" t="str">
            <v>27010020</v>
          </cell>
          <cell r="B645" t="str">
            <v>Yupit - Jose Honorio</v>
          </cell>
          <cell r="C645">
            <v>95.471999999999994</v>
          </cell>
          <cell r="D645">
            <v>2864.16</v>
          </cell>
          <cell r="F645">
            <v>2864.16</v>
          </cell>
        </row>
        <row r="646">
          <cell r="A646" t="str">
            <v>27070002</v>
          </cell>
          <cell r="B646" t="str">
            <v>Palomo Salazar Arminda Guillermina</v>
          </cell>
          <cell r="C646">
            <v>95.471999999999994</v>
          </cell>
          <cell r="D646">
            <v>2864.16</v>
          </cell>
          <cell r="F646">
            <v>2864.16</v>
          </cell>
        </row>
        <row r="647">
          <cell r="A647" t="str">
            <v>27070003</v>
          </cell>
          <cell r="B647" t="str">
            <v>Cetina Loeza Jose Antonio</v>
          </cell>
          <cell r="C647">
            <v>94.775199999999998</v>
          </cell>
          <cell r="D647">
            <v>2843.2559999999999</v>
          </cell>
          <cell r="F647">
            <v>2843.2559999999999</v>
          </cell>
        </row>
        <row r="648">
          <cell r="A648" t="str">
            <v>27010005</v>
          </cell>
          <cell r="B648" t="str">
            <v>Cen Diaz Juana Bautista</v>
          </cell>
          <cell r="C648">
            <v>95.471999999999994</v>
          </cell>
          <cell r="D648">
            <v>2864.16</v>
          </cell>
          <cell r="F648">
            <v>2864.16</v>
          </cell>
        </row>
        <row r="649">
          <cell r="A649" t="str">
            <v>27010021</v>
          </cell>
          <cell r="B649" t="str">
            <v>Us Cob Gloria Noemi</v>
          </cell>
          <cell r="C649">
            <v>95.471999999999994</v>
          </cell>
          <cell r="D649">
            <v>2864.16</v>
          </cell>
          <cell r="F649">
            <v>2864.16</v>
          </cell>
        </row>
        <row r="650">
          <cell r="A650" t="str">
            <v>27060021</v>
          </cell>
          <cell r="B650" t="str">
            <v>Amado Rincon Zoila</v>
          </cell>
          <cell r="C650">
            <v>99.632000000000005</v>
          </cell>
          <cell r="D650">
            <v>2988.96</v>
          </cell>
          <cell r="F650">
            <v>2988.96</v>
          </cell>
        </row>
        <row r="651">
          <cell r="A651" t="str">
            <v>27010023</v>
          </cell>
          <cell r="B651" t="str">
            <v>Trejo Gomez Maria Eugenia</v>
          </cell>
          <cell r="C651">
            <v>408.72</v>
          </cell>
          <cell r="D651">
            <v>12261.6</v>
          </cell>
          <cell r="F651">
            <v>12261.6</v>
          </cell>
        </row>
        <row r="652">
          <cell r="A652" t="str">
            <v>27010029</v>
          </cell>
          <cell r="B652" t="str">
            <v>Aguilar Alvarez Rossy Paloma</v>
          </cell>
          <cell r="C652">
            <v>104.83199999999999</v>
          </cell>
          <cell r="D652">
            <v>3144.96</v>
          </cell>
          <cell r="F652">
            <v>3144.96</v>
          </cell>
        </row>
        <row r="653">
          <cell r="A653" t="str">
            <v>27010030</v>
          </cell>
          <cell r="B653" t="str">
            <v>Mena Martin Maria Jose</v>
          </cell>
          <cell r="C653">
            <v>107.4632</v>
          </cell>
          <cell r="D653">
            <v>3223.8960000000002</v>
          </cell>
          <cell r="F653">
            <v>3223.8960000000002</v>
          </cell>
        </row>
        <row r="654">
          <cell r="A654" t="str">
            <v>27010031</v>
          </cell>
          <cell r="B654" t="str">
            <v>Canul Tamay Humberto</v>
          </cell>
          <cell r="C654">
            <v>37.86</v>
          </cell>
          <cell r="D654">
            <v>1590.12</v>
          </cell>
          <cell r="F654">
            <v>1590.12</v>
          </cell>
        </row>
        <row r="655">
          <cell r="A655" t="str">
            <v>26010008</v>
          </cell>
          <cell r="B655" t="str">
            <v>Gongora Vela William Antonio</v>
          </cell>
          <cell r="C655">
            <v>102.67919999999999</v>
          </cell>
          <cell r="D655">
            <v>3080.3759999999997</v>
          </cell>
          <cell r="F655">
            <v>3080.3759999999997</v>
          </cell>
        </row>
        <row r="656">
          <cell r="A656" t="str">
            <v>26010013</v>
          </cell>
          <cell r="B656" t="str">
            <v>Puc Keb Julio Martin</v>
          </cell>
          <cell r="C656">
            <v>102.67919999999999</v>
          </cell>
          <cell r="D656">
            <v>3080.3759999999997</v>
          </cell>
          <cell r="F656">
            <v>3080.3759999999997</v>
          </cell>
        </row>
        <row r="657">
          <cell r="A657" t="str">
            <v>26010012</v>
          </cell>
          <cell r="B657" t="str">
            <v>Peralta Torres Sandra Adelaida</v>
          </cell>
          <cell r="C657">
            <v>108.16</v>
          </cell>
          <cell r="D657">
            <v>3244.8</v>
          </cell>
          <cell r="F657">
            <v>3244.8</v>
          </cell>
        </row>
        <row r="658">
          <cell r="A658" t="str">
            <v>26010019</v>
          </cell>
          <cell r="B658" t="str">
            <v>Tzeek Tzuc Esther Eunice</v>
          </cell>
          <cell r="C658">
            <v>126.1832</v>
          </cell>
          <cell r="D658">
            <v>3785.4960000000001</v>
          </cell>
          <cell r="F658">
            <v>3785.4960000000001</v>
          </cell>
        </row>
        <row r="659">
          <cell r="A659" t="str">
            <v>26100001</v>
          </cell>
          <cell r="B659" t="str">
            <v>Tun Tzakum Tatun O.neal</v>
          </cell>
          <cell r="C659">
            <v>106.91</v>
          </cell>
          <cell r="D659">
            <v>3207.3</v>
          </cell>
          <cell r="F659">
            <v>3207.36</v>
          </cell>
        </row>
        <row r="660">
          <cell r="A660" t="str">
            <v>26100002</v>
          </cell>
          <cell r="B660" t="str">
            <v>Sosa Cervantes Claudia Azucena</v>
          </cell>
          <cell r="C660">
            <v>89.65</v>
          </cell>
          <cell r="D660">
            <v>2689.5</v>
          </cell>
          <cell r="F660">
            <v>2689.5</v>
          </cell>
        </row>
        <row r="661">
          <cell r="A661" t="str">
            <v>26010016</v>
          </cell>
          <cell r="B661" t="str">
            <v>Uc Cervera Nelsi Guadalupe</v>
          </cell>
          <cell r="C661">
            <v>126.1832</v>
          </cell>
          <cell r="D661">
            <v>3785.4960000000001</v>
          </cell>
          <cell r="F661">
            <v>3785.4960000000001</v>
          </cell>
        </row>
        <row r="662">
          <cell r="A662" t="str">
            <v>26090001</v>
          </cell>
          <cell r="B662" t="str">
            <v>Magaña Peralta Lidia Soledad</v>
          </cell>
          <cell r="C662">
            <v>106.91200000000001</v>
          </cell>
          <cell r="D662">
            <v>3207.36</v>
          </cell>
          <cell r="F662">
            <v>3207.36</v>
          </cell>
        </row>
        <row r="663">
          <cell r="A663" t="str">
            <v>26090003</v>
          </cell>
          <cell r="B663" t="str">
            <v>Rodriguez Ramirez Mirley Arely</v>
          </cell>
          <cell r="C663">
            <v>106.91</v>
          </cell>
          <cell r="D663">
            <v>3207.3</v>
          </cell>
          <cell r="F663">
            <v>3207.36</v>
          </cell>
        </row>
        <row r="664">
          <cell r="A664" t="str">
            <v>26010014</v>
          </cell>
          <cell r="B664" t="str">
            <v>Rosado Pacheco Celina Del Socorro</v>
          </cell>
          <cell r="C664">
            <v>126.1832</v>
          </cell>
          <cell r="D664">
            <v>3785.4960000000001</v>
          </cell>
          <cell r="F664">
            <v>3785.4960000000001</v>
          </cell>
        </row>
        <row r="665">
          <cell r="A665" t="str">
            <v>26050001</v>
          </cell>
          <cell r="B665" t="str">
            <v>Almeida Peralta Rita Irene</v>
          </cell>
          <cell r="C665">
            <v>126.18</v>
          </cell>
          <cell r="D665">
            <v>3785.4</v>
          </cell>
          <cell r="F665">
            <v>3785.4</v>
          </cell>
        </row>
        <row r="666">
          <cell r="A666" t="str">
            <v>26070003</v>
          </cell>
          <cell r="B666" t="str">
            <v>Carrillo Landa Yessica Vanessa</v>
          </cell>
          <cell r="C666">
            <v>106.91</v>
          </cell>
          <cell r="D666">
            <v>3207.3</v>
          </cell>
          <cell r="F666">
            <v>3207.36</v>
          </cell>
        </row>
        <row r="667">
          <cell r="A667" t="str">
            <v>26080001</v>
          </cell>
          <cell r="B667" t="str">
            <v>Alejos Guerrero Perla America</v>
          </cell>
          <cell r="C667">
            <v>106.91</v>
          </cell>
          <cell r="D667">
            <v>3207.3</v>
          </cell>
          <cell r="F667">
            <v>3207.36</v>
          </cell>
        </row>
        <row r="668">
          <cell r="A668" t="str">
            <v>26010006</v>
          </cell>
          <cell r="B668" t="str">
            <v>Chan Cob Rocio Evelin</v>
          </cell>
          <cell r="C668">
            <v>126.1832</v>
          </cell>
          <cell r="D668">
            <v>3785.4960000000001</v>
          </cell>
          <cell r="F668">
            <v>3785.4960000000001</v>
          </cell>
        </row>
        <row r="669">
          <cell r="A669" t="str">
            <v>26010018</v>
          </cell>
          <cell r="B669" t="str">
            <v>Cardeña Gonzalez Daneira Rocio</v>
          </cell>
          <cell r="C669">
            <v>106.91200000000001</v>
          </cell>
          <cell r="D669">
            <v>3207.36</v>
          </cell>
          <cell r="F669">
            <v>3207.36</v>
          </cell>
        </row>
        <row r="670">
          <cell r="A670" t="str">
            <v>26010002</v>
          </cell>
          <cell r="B670" t="str">
            <v>Carrillo Avila Ileana Asuncion</v>
          </cell>
          <cell r="C670">
            <v>106.91200000000001</v>
          </cell>
          <cell r="D670">
            <v>3207.36</v>
          </cell>
          <cell r="F670">
            <v>3207.36</v>
          </cell>
        </row>
        <row r="671">
          <cell r="A671" t="str">
            <v>26010004</v>
          </cell>
          <cell r="B671" t="str">
            <v>Castillo Samos Raquel Elizabeth</v>
          </cell>
          <cell r="C671">
            <v>106.91200000000001</v>
          </cell>
          <cell r="D671">
            <v>3207.36</v>
          </cell>
          <cell r="F671">
            <v>3207.36</v>
          </cell>
        </row>
        <row r="672">
          <cell r="A672" t="str">
            <v>26010010</v>
          </cell>
          <cell r="B672" t="str">
            <v>Lopez Mejia Erika Roxana</v>
          </cell>
          <cell r="C672">
            <v>126.1832</v>
          </cell>
          <cell r="D672">
            <v>3785.4960000000001</v>
          </cell>
          <cell r="F672">
            <v>3785.4960000000001</v>
          </cell>
        </row>
        <row r="673">
          <cell r="A673" t="str">
            <v>26010005</v>
          </cell>
          <cell r="B673" t="str">
            <v>Chan Balam Selmi</v>
          </cell>
          <cell r="C673">
            <v>95.471999999999994</v>
          </cell>
          <cell r="D673">
            <v>2864.16</v>
          </cell>
          <cell r="F673">
            <v>2864.16</v>
          </cell>
        </row>
        <row r="674">
          <cell r="A674" t="str">
            <v>26020001</v>
          </cell>
          <cell r="B674" t="str">
            <v>Chan Peralta Mary Isabel</v>
          </cell>
          <cell r="C674">
            <v>95.47</v>
          </cell>
          <cell r="D674">
            <v>2864.1</v>
          </cell>
          <cell r="F674">
            <v>2864.16</v>
          </cell>
        </row>
        <row r="675">
          <cell r="A675" t="str">
            <v>26010009</v>
          </cell>
          <cell r="B675" t="str">
            <v>Guillen Uc Argelia Guadalupe</v>
          </cell>
          <cell r="C675">
            <v>95.471999999999994</v>
          </cell>
          <cell r="D675">
            <v>2864.16</v>
          </cell>
          <cell r="F675">
            <v>2864.16</v>
          </cell>
        </row>
        <row r="676">
          <cell r="A676" t="str">
            <v>26010017</v>
          </cell>
          <cell r="B676" t="str">
            <v>Zapata Sosa Rosa Marleny</v>
          </cell>
          <cell r="C676">
            <v>95.471999999999994</v>
          </cell>
          <cell r="D676">
            <v>2864.16</v>
          </cell>
          <cell r="F676">
            <v>2864.16</v>
          </cell>
        </row>
        <row r="677">
          <cell r="A677" t="str">
            <v>26120001</v>
          </cell>
          <cell r="B677" t="str">
            <v>Ake May Mayra Alejandra</v>
          </cell>
          <cell r="C677">
            <v>95.47</v>
          </cell>
          <cell r="D677">
            <v>2864.1</v>
          </cell>
          <cell r="F677">
            <v>2864.16</v>
          </cell>
        </row>
        <row r="678">
          <cell r="A678" t="str">
            <v>26120002</v>
          </cell>
          <cell r="B678" t="str">
            <v>May Rejon Adela Adriana</v>
          </cell>
          <cell r="C678">
            <v>78.760000000000005</v>
          </cell>
          <cell r="D678">
            <v>2362.8000000000002</v>
          </cell>
          <cell r="F678">
            <v>2362.8000000000002</v>
          </cell>
        </row>
        <row r="679">
          <cell r="A679" t="str">
            <v>26010001</v>
          </cell>
          <cell r="B679" t="str">
            <v>Alejos Burgos Marco Antonio</v>
          </cell>
          <cell r="C679">
            <v>104.4888</v>
          </cell>
          <cell r="D679">
            <v>3134.6639999999998</v>
          </cell>
          <cell r="F679">
            <v>3134.6639999999998</v>
          </cell>
        </row>
        <row r="680">
          <cell r="A680" t="str">
            <v>26010003</v>
          </cell>
          <cell r="B680" t="str">
            <v>Castillo Alejos Monica Aurora</v>
          </cell>
          <cell r="C680">
            <v>408.72</v>
          </cell>
          <cell r="D680">
            <v>12261.6</v>
          </cell>
          <cell r="F680">
            <v>12261.6</v>
          </cell>
        </row>
        <row r="681">
          <cell r="A681" t="str">
            <v>26010011</v>
          </cell>
          <cell r="B681" t="str">
            <v>Pacheco Naal Wendy Alejandra</v>
          </cell>
          <cell r="C681">
            <v>122.02</v>
          </cell>
          <cell r="D681">
            <v>3660.6</v>
          </cell>
          <cell r="F681">
            <v>3660.7</v>
          </cell>
        </row>
        <row r="682">
          <cell r="A682" t="str">
            <v>26010021</v>
          </cell>
          <cell r="B682" t="str">
            <v>Guerrero Santos Marco Antonio</v>
          </cell>
          <cell r="C682">
            <v>43.26</v>
          </cell>
          <cell r="D682">
            <v>692.16</v>
          </cell>
          <cell r="F682">
            <v>692.16</v>
          </cell>
        </row>
        <row r="683">
          <cell r="A683" t="str">
            <v>46090001</v>
          </cell>
          <cell r="B683" t="str">
            <v>Mendez Sierra Maricarmen</v>
          </cell>
          <cell r="C683">
            <v>89.647999999999996</v>
          </cell>
          <cell r="D683">
            <v>2689.44</v>
          </cell>
          <cell r="F683">
            <v>2689.5</v>
          </cell>
        </row>
        <row r="684">
          <cell r="A684" t="str">
            <v>23010056</v>
          </cell>
          <cell r="B684" t="str">
            <v>Zapata Narvaez Veronica</v>
          </cell>
          <cell r="C684">
            <v>126.1832</v>
          </cell>
          <cell r="D684">
            <v>3785.4960000000001</v>
          </cell>
          <cell r="F684">
            <v>3785.4960000000001</v>
          </cell>
        </row>
        <row r="685">
          <cell r="A685" t="str">
            <v>46010027</v>
          </cell>
          <cell r="B685" t="str">
            <v>Carrillo Ortiz Maria Luisa</v>
          </cell>
          <cell r="C685">
            <v>126.1832</v>
          </cell>
          <cell r="D685">
            <v>3785.4960000000001</v>
          </cell>
          <cell r="F685">
            <v>3785.4960000000001</v>
          </cell>
        </row>
        <row r="686">
          <cell r="A686" t="str">
            <v>46080001</v>
          </cell>
          <cell r="B686" t="str">
            <v>Maldonado Aranda Silvia Leonor</v>
          </cell>
          <cell r="C686">
            <v>89.647999999999996</v>
          </cell>
          <cell r="D686">
            <v>2689.44</v>
          </cell>
          <cell r="F686">
            <v>2689.5</v>
          </cell>
        </row>
        <row r="687">
          <cell r="A687" t="str">
            <v>22070002</v>
          </cell>
          <cell r="B687" t="str">
            <v>Poot Polanco Sonia Marisol</v>
          </cell>
          <cell r="C687">
            <v>89.65</v>
          </cell>
          <cell r="D687">
            <v>2689.5</v>
          </cell>
          <cell r="F687">
            <v>2689.5</v>
          </cell>
        </row>
        <row r="688">
          <cell r="A688" t="str">
            <v>46070001</v>
          </cell>
          <cell r="B688" t="str">
            <v>Zuñiga Chuc Viviana Verenice</v>
          </cell>
          <cell r="C688">
            <v>126.1832</v>
          </cell>
          <cell r="D688">
            <v>3785.4960000000001</v>
          </cell>
          <cell r="F688">
            <v>3785.4960000000001</v>
          </cell>
        </row>
        <row r="689">
          <cell r="A689" t="str">
            <v>46040007</v>
          </cell>
          <cell r="B689" t="str">
            <v>Negron Gil Amelia De Los Angeles</v>
          </cell>
          <cell r="C689">
            <v>106.91200000000001</v>
          </cell>
          <cell r="D689">
            <v>3207.36</v>
          </cell>
          <cell r="F689">
            <v>3207.36</v>
          </cell>
        </row>
        <row r="690">
          <cell r="A690" t="str">
            <v>26050003</v>
          </cell>
          <cell r="B690" t="str">
            <v>Escalante Cortes Grissel Del Socorro</v>
          </cell>
          <cell r="C690">
            <v>89.65</v>
          </cell>
          <cell r="D690">
            <v>2689.5</v>
          </cell>
          <cell r="F690">
            <v>2689.5</v>
          </cell>
        </row>
        <row r="691">
          <cell r="A691" t="str">
            <v>46030005</v>
          </cell>
          <cell r="B691" t="str">
            <v>Huertas May Yazmin Georgina</v>
          </cell>
          <cell r="C691">
            <v>126.1832</v>
          </cell>
          <cell r="D691">
            <v>3785.4960000000001</v>
          </cell>
          <cell r="F691">
            <v>3785.4960000000001</v>
          </cell>
        </row>
        <row r="692">
          <cell r="A692" t="str">
            <v>46100001</v>
          </cell>
          <cell r="B692" t="str">
            <v>Martin Cano Kareli De Jesus</v>
          </cell>
          <cell r="C692">
            <v>89.647999999999996</v>
          </cell>
          <cell r="D692">
            <v>2689.44</v>
          </cell>
          <cell r="F692">
            <v>2689.5</v>
          </cell>
        </row>
        <row r="693">
          <cell r="A693" t="str">
            <v>22010027</v>
          </cell>
          <cell r="B693" t="str">
            <v>Tzec Gamboa Rubi Guadalupe</v>
          </cell>
          <cell r="C693">
            <v>126.1832</v>
          </cell>
          <cell r="D693">
            <v>3785.4960000000001</v>
          </cell>
          <cell r="F693">
            <v>3785.4960000000001</v>
          </cell>
        </row>
        <row r="694">
          <cell r="A694" t="str">
            <v>46020001</v>
          </cell>
          <cell r="B694" t="str">
            <v>Manzano Argaez Carolina Beatriz</v>
          </cell>
          <cell r="C694">
            <v>89.65</v>
          </cell>
          <cell r="D694">
            <v>2689.5</v>
          </cell>
          <cell r="F694">
            <v>2689.5</v>
          </cell>
        </row>
        <row r="695">
          <cell r="A695" t="str">
            <v>46020004</v>
          </cell>
          <cell r="B695" t="str">
            <v>Martin Dorantes Karla Maria</v>
          </cell>
          <cell r="C695">
            <v>126.1832</v>
          </cell>
          <cell r="D695">
            <v>3785.4960000000001</v>
          </cell>
          <cell r="F695">
            <v>3785.4960000000001</v>
          </cell>
        </row>
        <row r="696">
          <cell r="A696" t="str">
            <v>46040009</v>
          </cell>
          <cell r="B696" t="str">
            <v>Villanueva Gutierrez Josefina</v>
          </cell>
          <cell r="C696">
            <v>106.91200000000001</v>
          </cell>
          <cell r="D696">
            <v>3207.36</v>
          </cell>
          <cell r="F696">
            <v>3207.36</v>
          </cell>
        </row>
        <row r="697">
          <cell r="A697" t="str">
            <v>46060012</v>
          </cell>
          <cell r="B697" t="str">
            <v>Sanchez Piña Felmir</v>
          </cell>
          <cell r="C697">
            <v>102.67919999999999</v>
          </cell>
          <cell r="D697">
            <v>3080.3759999999997</v>
          </cell>
          <cell r="F697">
            <v>3080.3759999999997</v>
          </cell>
        </row>
        <row r="698">
          <cell r="A698" t="str">
            <v>46050010</v>
          </cell>
          <cell r="B698" t="str">
            <v>Espinosa Lope Rosa Virginia</v>
          </cell>
          <cell r="C698">
            <v>108.16</v>
          </cell>
          <cell r="D698">
            <v>3244.8</v>
          </cell>
          <cell r="F698">
            <v>3244.8</v>
          </cell>
        </row>
        <row r="699">
          <cell r="A699" t="str">
            <v>46060011</v>
          </cell>
          <cell r="B699" t="str">
            <v>Aguilar Rejon Flor Isela</v>
          </cell>
          <cell r="C699">
            <v>95.471999999999994</v>
          </cell>
          <cell r="D699">
            <v>2864.16</v>
          </cell>
          <cell r="F699">
            <v>2864.16</v>
          </cell>
        </row>
        <row r="700">
          <cell r="A700" t="str">
            <v>46010002</v>
          </cell>
          <cell r="B700" t="str">
            <v>Orozco Jacobo Maria Teresa</v>
          </cell>
          <cell r="C700">
            <v>122.0232</v>
          </cell>
          <cell r="D700">
            <v>3660.6959999999999</v>
          </cell>
          <cell r="F700">
            <v>3660.6959999999999</v>
          </cell>
        </row>
        <row r="701">
          <cell r="A701" t="str">
            <v>46010014</v>
          </cell>
          <cell r="B701" t="str">
            <v>Carrillo Diaz Jose Alberto</v>
          </cell>
          <cell r="C701">
            <v>43.264000000000003</v>
          </cell>
          <cell r="D701">
            <v>519.16800000000001</v>
          </cell>
          <cell r="F701">
            <v>519.16800000000001</v>
          </cell>
        </row>
        <row r="702">
          <cell r="A702" t="str">
            <v>46010016</v>
          </cell>
          <cell r="B702" t="str">
            <v>Herrera Hernandez Isabel Cristina</v>
          </cell>
          <cell r="C702">
            <v>95.471999999999994</v>
          </cell>
          <cell r="D702">
            <v>2864.16</v>
          </cell>
          <cell r="F702">
            <v>2864.16</v>
          </cell>
        </row>
        <row r="703">
          <cell r="A703" t="str">
            <v>46010019</v>
          </cell>
          <cell r="B703" t="str">
            <v>Morin Pinzon Guelmi Marisol</v>
          </cell>
          <cell r="C703">
            <v>100.88</v>
          </cell>
          <cell r="D703">
            <v>3026.4</v>
          </cell>
          <cell r="F703">
            <v>3026.4</v>
          </cell>
        </row>
        <row r="704">
          <cell r="A704" t="str">
            <v>46010021</v>
          </cell>
          <cell r="B704" t="str">
            <v>Tec Alfaro Maria Del Carmen</v>
          </cell>
          <cell r="C704">
            <v>106.91200000000001</v>
          </cell>
          <cell r="D704">
            <v>3207.36</v>
          </cell>
          <cell r="F704">
            <v>3207.36</v>
          </cell>
        </row>
        <row r="705">
          <cell r="A705" t="str">
            <v>46010022</v>
          </cell>
          <cell r="B705" t="str">
            <v>Torres Grajales Lidia Evangelina</v>
          </cell>
          <cell r="C705">
            <v>95.471999999999994</v>
          </cell>
          <cell r="D705">
            <v>2864.16</v>
          </cell>
          <cell r="F705">
            <v>2864.16</v>
          </cell>
        </row>
        <row r="706">
          <cell r="A706" t="str">
            <v>46010026</v>
          </cell>
          <cell r="B706" t="str">
            <v>Cab Buenfil Gretty Berenice</v>
          </cell>
          <cell r="C706">
            <v>190.66319999999999</v>
          </cell>
          <cell r="D706">
            <v>5719.8959999999997</v>
          </cell>
          <cell r="F706">
            <v>5719.8959999999997</v>
          </cell>
        </row>
        <row r="707">
          <cell r="A707" t="str">
            <v>46010029</v>
          </cell>
          <cell r="B707" t="str">
            <v>Peniche Cabal Victoria Beatriz</v>
          </cell>
          <cell r="C707">
            <v>408.72</v>
          </cell>
          <cell r="D707">
            <v>12261.6</v>
          </cell>
          <cell r="F707">
            <v>12261.6</v>
          </cell>
        </row>
        <row r="708">
          <cell r="A708" t="str">
            <v>22190072</v>
          </cell>
          <cell r="B708" t="str">
            <v>Pech Tzab Primo Samuel</v>
          </cell>
          <cell r="C708">
            <v>102.67919999999999</v>
          </cell>
          <cell r="D708">
            <v>3080.3759999999997</v>
          </cell>
          <cell r="F708">
            <v>3080.3759999999997</v>
          </cell>
        </row>
        <row r="709">
          <cell r="A709" t="str">
            <v>23010006</v>
          </cell>
          <cell r="B709" t="str">
            <v>Leo Martin Jose Manuel</v>
          </cell>
          <cell r="C709">
            <v>102.67919999999999</v>
          </cell>
          <cell r="D709">
            <v>3080.3759999999997</v>
          </cell>
          <cell r="F709">
            <v>3080.3759999999997</v>
          </cell>
        </row>
        <row r="710">
          <cell r="A710" t="str">
            <v>22020032</v>
          </cell>
          <cell r="B710" t="str">
            <v>Lara Acevedo Genny Manon</v>
          </cell>
          <cell r="C710">
            <v>108.16</v>
          </cell>
          <cell r="D710">
            <v>3244.8</v>
          </cell>
          <cell r="F710">
            <v>3244.8</v>
          </cell>
        </row>
        <row r="711">
          <cell r="A711" t="str">
            <v>22010075</v>
          </cell>
          <cell r="B711" t="str">
            <v>Canul Bojorquez Misly Del Carmen</v>
          </cell>
          <cell r="C711">
            <v>106.91200000000001</v>
          </cell>
          <cell r="D711">
            <v>3207.36</v>
          </cell>
          <cell r="F711">
            <v>3207.36</v>
          </cell>
        </row>
        <row r="712">
          <cell r="A712" t="str">
            <v>22140058</v>
          </cell>
          <cell r="B712" t="str">
            <v>Ortiz Acosta Silvia</v>
          </cell>
          <cell r="C712">
            <v>106.91200000000001</v>
          </cell>
          <cell r="D712">
            <v>3207.36</v>
          </cell>
          <cell r="F712">
            <v>3207.36</v>
          </cell>
        </row>
        <row r="713">
          <cell r="A713" t="str">
            <v>22010077</v>
          </cell>
          <cell r="B713" t="str">
            <v>Polanco Burgos Silvia Guadalupe</v>
          </cell>
          <cell r="C713">
            <v>106.91200000000001</v>
          </cell>
          <cell r="D713">
            <v>3207.36</v>
          </cell>
          <cell r="F713">
            <v>3207.36</v>
          </cell>
        </row>
        <row r="714">
          <cell r="A714" t="str">
            <v>22080001</v>
          </cell>
          <cell r="B714" t="str">
            <v>Camara Garcia Karen Saray</v>
          </cell>
          <cell r="C714">
            <v>89.65</v>
          </cell>
          <cell r="D714">
            <v>2689.5</v>
          </cell>
          <cell r="F714">
            <v>2689.5</v>
          </cell>
        </row>
        <row r="715">
          <cell r="A715" t="str">
            <v>22130058</v>
          </cell>
          <cell r="B715" t="str">
            <v>Rosales Guzman Maria De Los Angeles</v>
          </cell>
          <cell r="C715">
            <v>126.1832</v>
          </cell>
          <cell r="D715">
            <v>3785.4960000000001</v>
          </cell>
          <cell r="F715">
            <v>3785.4960000000001</v>
          </cell>
        </row>
        <row r="716">
          <cell r="A716" t="str">
            <v>22130059</v>
          </cell>
          <cell r="B716" t="str">
            <v>Ruiz Carrillo Erika Alejandra</v>
          </cell>
          <cell r="C716">
            <v>106.91200000000001</v>
          </cell>
          <cell r="D716">
            <v>3207.36</v>
          </cell>
          <cell r="F716">
            <v>3207.36</v>
          </cell>
        </row>
        <row r="717">
          <cell r="A717" t="str">
            <v>22120056</v>
          </cell>
          <cell r="B717" t="str">
            <v>Colli Maldonado Liliana Naomi</v>
          </cell>
          <cell r="C717">
            <v>126.1832</v>
          </cell>
          <cell r="D717">
            <v>3785.4960000000001</v>
          </cell>
          <cell r="F717">
            <v>3785.4960000000001</v>
          </cell>
        </row>
        <row r="718">
          <cell r="A718" t="str">
            <v>22110052</v>
          </cell>
          <cell r="B718" t="str">
            <v>Lopez Aguilar Alma Estela</v>
          </cell>
          <cell r="C718">
            <v>106.91200000000001</v>
          </cell>
          <cell r="D718">
            <v>3207.36</v>
          </cell>
          <cell r="F718">
            <v>3207.36</v>
          </cell>
        </row>
        <row r="719">
          <cell r="A719" t="str">
            <v>22110054</v>
          </cell>
          <cell r="B719" t="str">
            <v>Ojeda Patron Maria Eugenia</v>
          </cell>
          <cell r="C719">
            <v>126.1832</v>
          </cell>
          <cell r="D719">
            <v>3785.4960000000001</v>
          </cell>
          <cell r="F719">
            <v>3785.4960000000001</v>
          </cell>
        </row>
        <row r="720">
          <cell r="A720" t="str">
            <v>22100050</v>
          </cell>
          <cell r="B720" t="str">
            <v>Montoya Zaldivar Gloria Margarita</v>
          </cell>
          <cell r="C720">
            <v>106.91200000000001</v>
          </cell>
          <cell r="D720">
            <v>3207.36</v>
          </cell>
          <cell r="F720">
            <v>3207.36</v>
          </cell>
        </row>
        <row r="721">
          <cell r="A721" t="str">
            <v>22100051</v>
          </cell>
          <cell r="B721" t="str">
            <v>Vera Coba Wendy Beatriz</v>
          </cell>
          <cell r="C721">
            <v>106.91200000000001</v>
          </cell>
          <cell r="D721">
            <v>3207.36</v>
          </cell>
          <cell r="F721">
            <v>3207.36</v>
          </cell>
        </row>
        <row r="722">
          <cell r="A722" t="str">
            <v>23080001</v>
          </cell>
          <cell r="B722" t="str">
            <v>Juarez Perez Sara Del Carmen</v>
          </cell>
          <cell r="C722">
            <v>126.1832</v>
          </cell>
          <cell r="D722">
            <v>3785.4960000000001</v>
          </cell>
          <cell r="F722">
            <v>3785.4960000000001</v>
          </cell>
        </row>
        <row r="723">
          <cell r="A723" t="str">
            <v>25010040</v>
          </cell>
          <cell r="B723" t="str">
            <v>Lopez Sabido Sandra Yvon</v>
          </cell>
          <cell r="C723">
            <v>106.91200000000001</v>
          </cell>
          <cell r="D723">
            <v>3207.36</v>
          </cell>
          <cell r="F723">
            <v>3207.36</v>
          </cell>
        </row>
        <row r="724">
          <cell r="A724" t="str">
            <v>22010009</v>
          </cell>
          <cell r="B724" t="str">
            <v>Contreras O`cheita Maria Goretty</v>
          </cell>
          <cell r="C724">
            <v>106.91200000000001</v>
          </cell>
          <cell r="D724">
            <v>3207.36</v>
          </cell>
          <cell r="F724">
            <v>3207.36</v>
          </cell>
        </row>
        <row r="725">
          <cell r="A725" t="str">
            <v>22080046</v>
          </cell>
          <cell r="B725" t="str">
            <v>Navarrete Palma Isabel De La Concepcion</v>
          </cell>
          <cell r="C725">
            <v>106.91200000000001</v>
          </cell>
          <cell r="D725">
            <v>3207.36</v>
          </cell>
          <cell r="F725">
            <v>3207.36</v>
          </cell>
        </row>
        <row r="726">
          <cell r="A726" t="str">
            <v>22080047</v>
          </cell>
          <cell r="B726" t="str">
            <v>Torres Estrada Blanca Elva</v>
          </cell>
          <cell r="C726">
            <v>126.1832</v>
          </cell>
          <cell r="D726">
            <v>3785.4960000000001</v>
          </cell>
          <cell r="F726">
            <v>3785.4960000000001</v>
          </cell>
        </row>
        <row r="727">
          <cell r="A727" t="str">
            <v>25100031</v>
          </cell>
          <cell r="B727" t="str">
            <v>Pacheco Ciau Maria Isabel</v>
          </cell>
          <cell r="C727">
            <v>126.1832</v>
          </cell>
          <cell r="D727">
            <v>3785.4960000000001</v>
          </cell>
          <cell r="F727">
            <v>3785.4960000000001</v>
          </cell>
        </row>
        <row r="728">
          <cell r="A728" t="str">
            <v>22010022</v>
          </cell>
          <cell r="B728" t="str">
            <v>Rosado Rodriguez Erika Maria</v>
          </cell>
          <cell r="C728">
            <v>95.471999999999994</v>
          </cell>
          <cell r="D728">
            <v>2864.16</v>
          </cell>
          <cell r="F728">
            <v>2864.16</v>
          </cell>
        </row>
        <row r="729">
          <cell r="A729" t="str">
            <v>22060041</v>
          </cell>
          <cell r="B729" t="str">
            <v>Estrella Diaz Guadalupe</v>
          </cell>
          <cell r="C729">
            <v>126.1832</v>
          </cell>
          <cell r="D729">
            <v>3785.4960000000001</v>
          </cell>
          <cell r="F729">
            <v>3785.4960000000001</v>
          </cell>
        </row>
        <row r="730">
          <cell r="A730" t="str">
            <v>22060043</v>
          </cell>
          <cell r="B730" t="str">
            <v>Nic Medina Guadalupe De Jesus</v>
          </cell>
          <cell r="C730">
            <v>106.91200000000001</v>
          </cell>
          <cell r="D730">
            <v>3207.36</v>
          </cell>
          <cell r="F730">
            <v>3207.36</v>
          </cell>
        </row>
        <row r="731">
          <cell r="A731" t="str">
            <v>22060044</v>
          </cell>
          <cell r="B731" t="str">
            <v>Ojeda Herrera Linda Marion</v>
          </cell>
          <cell r="C731">
            <v>106.91200000000001</v>
          </cell>
          <cell r="D731">
            <v>3207.36</v>
          </cell>
          <cell r="F731">
            <v>3207.36</v>
          </cell>
        </row>
        <row r="732">
          <cell r="A732" t="str">
            <v>46010003</v>
          </cell>
          <cell r="B732" t="str">
            <v>Reyes Perez Vanessa Abril</v>
          </cell>
          <cell r="C732">
            <v>126.1832</v>
          </cell>
          <cell r="D732">
            <v>3785.4960000000001</v>
          </cell>
          <cell r="F732">
            <v>3785.4960000000001</v>
          </cell>
        </row>
        <row r="733">
          <cell r="A733" t="str">
            <v>22050037</v>
          </cell>
          <cell r="B733" t="str">
            <v>Chan Gutierrez Ana Maria</v>
          </cell>
          <cell r="C733">
            <v>106.91200000000001</v>
          </cell>
          <cell r="D733">
            <v>3207.36</v>
          </cell>
          <cell r="F733">
            <v>3207.36</v>
          </cell>
        </row>
        <row r="734">
          <cell r="A734" t="str">
            <v>22050038</v>
          </cell>
          <cell r="B734" t="str">
            <v>Choch Cauich Landy Del Socorro</v>
          </cell>
          <cell r="C734">
            <v>126.1832</v>
          </cell>
          <cell r="D734">
            <v>3785.4960000000001</v>
          </cell>
          <cell r="F734">
            <v>3785.4960000000001</v>
          </cell>
        </row>
        <row r="735">
          <cell r="A735" t="str">
            <v>22050039</v>
          </cell>
          <cell r="B735" t="str">
            <v>Euan Paredes Yudith Veronica</v>
          </cell>
          <cell r="C735">
            <v>106.91200000000001</v>
          </cell>
          <cell r="D735">
            <v>3207.36</v>
          </cell>
          <cell r="F735">
            <v>3207.36</v>
          </cell>
        </row>
        <row r="736">
          <cell r="A736" t="str">
            <v>23090001</v>
          </cell>
          <cell r="B736" t="str">
            <v>Manrique Gongora Karol Alejandrina</v>
          </cell>
          <cell r="C736">
            <v>89.65</v>
          </cell>
          <cell r="D736">
            <v>2689.5</v>
          </cell>
          <cell r="F736">
            <v>2689.5</v>
          </cell>
        </row>
        <row r="737">
          <cell r="A737" t="str">
            <v>22010007</v>
          </cell>
          <cell r="B737" t="str">
            <v>Ceballos Ortega Margely De Jesus</v>
          </cell>
          <cell r="C737">
            <v>106.91200000000001</v>
          </cell>
          <cell r="D737">
            <v>3207.36</v>
          </cell>
          <cell r="F737">
            <v>3207.36</v>
          </cell>
        </row>
        <row r="738">
          <cell r="A738" t="str">
            <v>25010044</v>
          </cell>
          <cell r="B738" t="str">
            <v>Vazquez Villanueva Linda Marbella</v>
          </cell>
          <cell r="C738">
            <v>89.65</v>
          </cell>
          <cell r="D738">
            <v>2689.5</v>
          </cell>
          <cell r="F738">
            <v>2689.5</v>
          </cell>
        </row>
        <row r="739">
          <cell r="A739" t="str">
            <v>22070001</v>
          </cell>
          <cell r="B739" t="str">
            <v>Cool Canul Mirle Guadalupe</v>
          </cell>
          <cell r="C739">
            <v>106.91200000000001</v>
          </cell>
          <cell r="D739">
            <v>3207.36</v>
          </cell>
          <cell r="F739">
            <v>3207.36</v>
          </cell>
        </row>
        <row r="740">
          <cell r="A740" t="str">
            <v>22010073</v>
          </cell>
          <cell r="B740" t="str">
            <v>Novelo Quintal Guadalupe Mercedes</v>
          </cell>
          <cell r="C740">
            <v>106.91200000000001</v>
          </cell>
          <cell r="D740">
            <v>3207.36</v>
          </cell>
          <cell r="F740">
            <v>3207.36</v>
          </cell>
        </row>
        <row r="741">
          <cell r="A741" t="str">
            <v>22030034</v>
          </cell>
          <cell r="B741" t="str">
            <v>Chin Zupo Eugenia De Jesus</v>
          </cell>
          <cell r="C741">
            <v>106.91200000000001</v>
          </cell>
          <cell r="D741">
            <v>3207.36</v>
          </cell>
          <cell r="F741">
            <v>3207.36</v>
          </cell>
        </row>
        <row r="742">
          <cell r="A742" t="str">
            <v>22030035</v>
          </cell>
          <cell r="B742" t="str">
            <v>Garcia Arzapalo Maria Jose</v>
          </cell>
          <cell r="C742">
            <v>106.91200000000001</v>
          </cell>
          <cell r="D742">
            <v>3207.36</v>
          </cell>
          <cell r="F742">
            <v>3207.36</v>
          </cell>
        </row>
        <row r="743">
          <cell r="A743" t="str">
            <v>22030036</v>
          </cell>
          <cell r="B743" t="str">
            <v>Ojeda Martinez Maria Mercedes</v>
          </cell>
          <cell r="C743">
            <v>106.91200000000001</v>
          </cell>
          <cell r="D743">
            <v>3207.36</v>
          </cell>
          <cell r="F743">
            <v>3207.36</v>
          </cell>
        </row>
        <row r="744">
          <cell r="A744" t="str">
            <v>24080033</v>
          </cell>
          <cell r="B744" t="str">
            <v>Mijangos Maganda Evans</v>
          </cell>
          <cell r="C744">
            <v>106.91200000000001</v>
          </cell>
          <cell r="D744">
            <v>3207.36</v>
          </cell>
          <cell r="F744">
            <v>3207.36</v>
          </cell>
        </row>
        <row r="745">
          <cell r="A745" t="str">
            <v>25010041</v>
          </cell>
          <cell r="B745" t="str">
            <v>Duran Pacheco Angelica Del Carmen</v>
          </cell>
          <cell r="C745">
            <v>126.1832</v>
          </cell>
          <cell r="D745">
            <v>3785.4960000000001</v>
          </cell>
          <cell r="F745">
            <v>3785.4960000000001</v>
          </cell>
        </row>
        <row r="746">
          <cell r="A746" t="str">
            <v>22010010</v>
          </cell>
          <cell r="B746" t="str">
            <v>Dzul Baas Felipe Santiago</v>
          </cell>
          <cell r="C746">
            <v>95.471999999999994</v>
          </cell>
          <cell r="D746">
            <v>2864.16</v>
          </cell>
          <cell r="F746">
            <v>2864.16</v>
          </cell>
        </row>
        <row r="747">
          <cell r="A747" t="str">
            <v>22010030</v>
          </cell>
          <cell r="B747" t="str">
            <v>Varguez Martinez Maria Elena</v>
          </cell>
          <cell r="C747">
            <v>95.471999999999994</v>
          </cell>
          <cell r="D747">
            <v>2864.16</v>
          </cell>
          <cell r="F747">
            <v>2864.16</v>
          </cell>
        </row>
        <row r="748">
          <cell r="A748" t="str">
            <v>22180069</v>
          </cell>
          <cell r="B748" t="str">
            <v>Arce Carrillo Luis German</v>
          </cell>
          <cell r="C748">
            <v>111.2072</v>
          </cell>
          <cell r="D748">
            <v>3336.2159999999999</v>
          </cell>
          <cell r="F748">
            <v>3336.2159999999999</v>
          </cell>
        </row>
        <row r="749">
          <cell r="A749" t="str">
            <v>22180070</v>
          </cell>
          <cell r="B749" t="str">
            <v>Medina Pelayo Hermanda</v>
          </cell>
          <cell r="C749">
            <v>95.471999999999994</v>
          </cell>
          <cell r="D749">
            <v>2864.16</v>
          </cell>
          <cell r="F749">
            <v>2864.16</v>
          </cell>
        </row>
        <row r="750">
          <cell r="A750" t="str">
            <v>24010006</v>
          </cell>
          <cell r="B750" t="str">
            <v>Concha Catzin Maria Isabel</v>
          </cell>
          <cell r="C750">
            <v>95.471999999999994</v>
          </cell>
          <cell r="D750">
            <v>2864.16</v>
          </cell>
          <cell r="F750">
            <v>2864.16</v>
          </cell>
        </row>
        <row r="751">
          <cell r="A751" t="str">
            <v>22010001</v>
          </cell>
          <cell r="B751" t="str">
            <v>Aldana Kantun Maria Jose</v>
          </cell>
          <cell r="C751">
            <v>95.471999999999994</v>
          </cell>
          <cell r="D751">
            <v>2864.16</v>
          </cell>
          <cell r="F751">
            <v>2864.16</v>
          </cell>
        </row>
        <row r="752">
          <cell r="A752" t="str">
            <v>22010003</v>
          </cell>
          <cell r="B752" t="str">
            <v>Bastarrachea Ayala Guadalupe Angelica</v>
          </cell>
          <cell r="C752">
            <v>95.471999999999994</v>
          </cell>
          <cell r="D752">
            <v>2864.16</v>
          </cell>
          <cell r="F752">
            <v>2864.16</v>
          </cell>
        </row>
        <row r="753">
          <cell r="A753" t="str">
            <v>22160065</v>
          </cell>
          <cell r="B753" t="str">
            <v>Medina Gongora Nelly Del Socorro</v>
          </cell>
          <cell r="C753">
            <v>99.632000000000005</v>
          </cell>
          <cell r="D753">
            <v>2988.96</v>
          </cell>
          <cell r="F753">
            <v>2988.96</v>
          </cell>
        </row>
        <row r="754">
          <cell r="A754" t="str">
            <v>22160066</v>
          </cell>
          <cell r="B754" t="str">
            <v>Vazquez Moo Maria De Los Angeles</v>
          </cell>
          <cell r="C754">
            <v>95.471999999999994</v>
          </cell>
          <cell r="D754">
            <v>2864.16</v>
          </cell>
          <cell r="F754">
            <v>2864.16</v>
          </cell>
        </row>
        <row r="755">
          <cell r="A755" t="str">
            <v>22160067</v>
          </cell>
          <cell r="B755" t="str">
            <v>Pat May Guadalupe Beatriz</v>
          </cell>
          <cell r="C755">
            <v>95.471999999999994</v>
          </cell>
          <cell r="D755">
            <v>2864.16</v>
          </cell>
          <cell r="F755">
            <v>2864.16</v>
          </cell>
        </row>
        <row r="756">
          <cell r="A756" t="str">
            <v>21010018</v>
          </cell>
          <cell r="B756" t="str">
            <v>Peraza Zapata Evangelina</v>
          </cell>
          <cell r="C756">
            <v>104.4888</v>
          </cell>
          <cell r="D756">
            <v>3134.6639999999998</v>
          </cell>
          <cell r="F756">
            <v>3134.6639999999998</v>
          </cell>
        </row>
        <row r="757">
          <cell r="A757" t="str">
            <v>21120044</v>
          </cell>
          <cell r="B757" t="str">
            <v>Balam Monsreal Mayte Guadalupe</v>
          </cell>
          <cell r="C757">
            <v>190.66319999999999</v>
          </cell>
          <cell r="D757">
            <v>5719.8959999999997</v>
          </cell>
          <cell r="F757">
            <v>5719.8959999999997</v>
          </cell>
        </row>
        <row r="758">
          <cell r="A758" t="str">
            <v>22010028</v>
          </cell>
          <cell r="B758" t="str">
            <v>Valladares Sanchez Rosa Maria</v>
          </cell>
          <cell r="C758">
            <v>41.6</v>
          </cell>
          <cell r="D758">
            <v>2496</v>
          </cell>
          <cell r="F758">
            <v>2496</v>
          </cell>
        </row>
        <row r="759">
          <cell r="A759" t="str">
            <v>22010081</v>
          </cell>
          <cell r="B759" t="str">
            <v>Pech Uitz Alicia Beatriz</v>
          </cell>
          <cell r="C759">
            <v>122.02</v>
          </cell>
          <cell r="D759">
            <v>3660.6</v>
          </cell>
          <cell r="F759">
            <v>3660.7</v>
          </cell>
        </row>
        <row r="760">
          <cell r="A760" t="str">
            <v>25010021</v>
          </cell>
          <cell r="B760" t="str">
            <v>Rebollo Ortiz Sandra Athali</v>
          </cell>
          <cell r="C760">
            <v>408.72</v>
          </cell>
          <cell r="D760">
            <v>12261.6</v>
          </cell>
          <cell r="F760">
            <v>12261.6</v>
          </cell>
        </row>
        <row r="761">
          <cell r="A761" t="str">
            <v>25010047</v>
          </cell>
          <cell r="B761" t="str">
            <v>Rodriguez Mezquita Lenny Gabriela</v>
          </cell>
          <cell r="C761">
            <v>107.4632</v>
          </cell>
          <cell r="D761">
            <v>3223.8960000000002</v>
          </cell>
          <cell r="F761">
            <v>3223.8960000000002</v>
          </cell>
        </row>
        <row r="762">
          <cell r="A762" t="str">
            <v>40010002</v>
          </cell>
          <cell r="B762" t="str">
            <v>Diaz Moguel Ana Maria</v>
          </cell>
          <cell r="C762">
            <v>95.471999999999994</v>
          </cell>
          <cell r="D762">
            <v>2864.16</v>
          </cell>
          <cell r="F762">
            <v>2864.16</v>
          </cell>
        </row>
        <row r="763">
          <cell r="A763" t="str">
            <v>40010004</v>
          </cell>
          <cell r="B763" t="str">
            <v>Tello Martinez Melba Elena</v>
          </cell>
          <cell r="C763">
            <v>95.471999999999994</v>
          </cell>
          <cell r="D763">
            <v>2864.16</v>
          </cell>
          <cell r="F763">
            <v>2864.16</v>
          </cell>
        </row>
        <row r="764">
          <cell r="A764" t="str">
            <v>00000001</v>
          </cell>
          <cell r="B764" t="str">
            <v>Nuñez Pech Jesus Ariel</v>
          </cell>
          <cell r="F764">
            <v>2964</v>
          </cell>
        </row>
        <row r="765">
          <cell r="A765" t="str">
            <v>00000002</v>
          </cell>
          <cell r="B765" t="str">
            <v>Pool Sanchez Betty Virginia</v>
          </cell>
          <cell r="F765">
            <v>3749.4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Hoja2"/>
      <sheetName val="Hoja1"/>
      <sheetName val="Acumulados a Octubre302005"/>
    </sheetNames>
    <sheetDataSet>
      <sheetData sheetId="0" refreshError="1">
        <row r="2">
          <cell r="A2">
            <v>0.01</v>
          </cell>
          <cell r="B2">
            <v>5270.2</v>
          </cell>
          <cell r="C2">
            <v>0</v>
          </cell>
          <cell r="D2">
            <v>0.03</v>
          </cell>
        </row>
        <row r="3">
          <cell r="A3">
            <v>5270.21</v>
          </cell>
          <cell r="B3">
            <v>44732.1</v>
          </cell>
          <cell r="C3">
            <v>158.07</v>
          </cell>
          <cell r="D3">
            <v>0.1</v>
          </cell>
        </row>
        <row r="4">
          <cell r="A4">
            <v>44732.11</v>
          </cell>
          <cell r="B4">
            <v>78612.7</v>
          </cell>
          <cell r="C4">
            <v>4104.2</v>
          </cell>
          <cell r="D4">
            <v>0.17</v>
          </cell>
        </row>
        <row r="5">
          <cell r="A5">
            <v>78612.710000000006</v>
          </cell>
          <cell r="B5">
            <v>91383.85</v>
          </cell>
          <cell r="C5">
            <v>9864.06</v>
          </cell>
          <cell r="D5">
            <v>0.25</v>
          </cell>
        </row>
        <row r="6">
          <cell r="A6">
            <v>91383.86</v>
          </cell>
          <cell r="B6">
            <v>109411.33</v>
          </cell>
          <cell r="C6">
            <v>13056.85</v>
          </cell>
          <cell r="D6">
            <v>0.32</v>
          </cell>
        </row>
        <row r="7">
          <cell r="A7">
            <v>109411.34</v>
          </cell>
          <cell r="B7" t="str">
            <v>En adelante</v>
          </cell>
          <cell r="C7">
            <v>18825.55</v>
          </cell>
          <cell r="D7">
            <v>0.33</v>
          </cell>
        </row>
        <row r="14">
          <cell r="A14">
            <v>0.01</v>
          </cell>
          <cell r="B14">
            <v>5270.2</v>
          </cell>
          <cell r="C14">
            <v>0</v>
          </cell>
          <cell r="D14">
            <v>0.5</v>
          </cell>
        </row>
        <row r="15">
          <cell r="A15">
            <v>5270.21</v>
          </cell>
          <cell r="B15">
            <v>44732.1</v>
          </cell>
          <cell r="C15">
            <v>78.97</v>
          </cell>
          <cell r="D15">
            <v>0.5</v>
          </cell>
        </row>
        <row r="16">
          <cell r="A16">
            <v>44732.11</v>
          </cell>
          <cell r="B16">
            <v>78612.7</v>
          </cell>
          <cell r="C16">
            <v>2052.13</v>
          </cell>
          <cell r="D16">
            <v>0.5</v>
          </cell>
        </row>
        <row r="17">
          <cell r="A17">
            <v>78612.710000000006</v>
          </cell>
          <cell r="B17">
            <v>91383.85</v>
          </cell>
          <cell r="C17">
            <v>4931.66</v>
          </cell>
          <cell r="D17">
            <v>0.5</v>
          </cell>
        </row>
        <row r="18">
          <cell r="A18">
            <v>91383.86</v>
          </cell>
          <cell r="B18">
            <v>109411.33</v>
          </cell>
          <cell r="C18">
            <v>6528.36</v>
          </cell>
          <cell r="D18">
            <v>0.5</v>
          </cell>
        </row>
        <row r="19">
          <cell r="A19">
            <v>109411.34</v>
          </cell>
          <cell r="B19">
            <v>220667.02</v>
          </cell>
          <cell r="C19">
            <v>9412.6200000000008</v>
          </cell>
          <cell r="D19">
            <v>0.4</v>
          </cell>
        </row>
        <row r="20">
          <cell r="A20">
            <v>220667.03</v>
          </cell>
          <cell r="B20">
            <v>347801.59999999998</v>
          </cell>
          <cell r="C20">
            <v>24098.639999999999</v>
          </cell>
          <cell r="D20">
            <v>0.3</v>
          </cell>
        </row>
        <row r="21">
          <cell r="A21">
            <v>347801.61</v>
          </cell>
          <cell r="B21" t="str">
            <v>en adelante</v>
          </cell>
          <cell r="C21">
            <v>37066.269999999997</v>
          </cell>
          <cell r="D21">
            <v>0</v>
          </cell>
        </row>
        <row r="27">
          <cell r="A27">
            <v>0.12</v>
          </cell>
          <cell r="B27">
            <v>18793.68</v>
          </cell>
          <cell r="D27">
            <v>4324.2000000000007</v>
          </cell>
        </row>
        <row r="28">
          <cell r="A28">
            <v>18793.800000000003</v>
          </cell>
          <cell r="B28">
            <v>27672.600000000002</v>
          </cell>
          <cell r="D28">
            <v>4322.28</v>
          </cell>
        </row>
        <row r="29">
          <cell r="A29">
            <v>27672.720000000001</v>
          </cell>
          <cell r="B29">
            <v>28189.919999999998</v>
          </cell>
          <cell r="D29">
            <v>4322.28</v>
          </cell>
        </row>
        <row r="30">
          <cell r="A30">
            <v>28190.04</v>
          </cell>
          <cell r="B30">
            <v>36896.04</v>
          </cell>
          <cell r="D30">
            <v>4320</v>
          </cell>
        </row>
        <row r="31">
          <cell r="A31">
            <v>36896.159999999996</v>
          </cell>
          <cell r="B31">
            <v>37586.879999999997</v>
          </cell>
          <cell r="D31">
            <v>4172.88</v>
          </cell>
        </row>
        <row r="32">
          <cell r="A32">
            <v>37587</v>
          </cell>
          <cell r="B32">
            <v>40218.239999999998</v>
          </cell>
          <cell r="D32">
            <v>4063.32</v>
          </cell>
        </row>
        <row r="33">
          <cell r="A33">
            <v>40218.36</v>
          </cell>
          <cell r="B33">
            <v>47236.68</v>
          </cell>
          <cell r="D33">
            <v>4063.32</v>
          </cell>
        </row>
        <row r="34">
          <cell r="A34">
            <v>47236.800000000003</v>
          </cell>
          <cell r="B34">
            <v>50116.08</v>
          </cell>
          <cell r="D34">
            <v>3763.44</v>
          </cell>
        </row>
        <row r="35">
          <cell r="A35">
            <v>50116.200000000004</v>
          </cell>
          <cell r="B35">
            <v>56684.399999999994</v>
          </cell>
          <cell r="D35">
            <v>3451.44</v>
          </cell>
        </row>
        <row r="36">
          <cell r="A36">
            <v>56684.520000000004</v>
          </cell>
          <cell r="B36">
            <v>66132</v>
          </cell>
          <cell r="D36">
            <v>3130.2000000000003</v>
          </cell>
        </row>
        <row r="37">
          <cell r="A37">
            <v>66132.12</v>
          </cell>
          <cell r="B37">
            <v>75579.240000000005</v>
          </cell>
          <cell r="D37">
            <v>2693.64</v>
          </cell>
        </row>
        <row r="38">
          <cell r="A38">
            <v>75579.360000000001</v>
          </cell>
          <cell r="B38">
            <v>78431.16</v>
          </cell>
          <cell r="D38">
            <v>2311.92</v>
          </cell>
        </row>
        <row r="39">
          <cell r="A39">
            <v>78431.28</v>
          </cell>
          <cell r="B39" t="str">
            <v>en adelante</v>
          </cell>
          <cell r="D39">
            <v>1888.92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Hoja2"/>
      <sheetName val="Hoja1"/>
      <sheetName val="Acumulados a Octubre302005"/>
    </sheetNames>
    <sheetDataSet>
      <sheetData sheetId="0" refreshError="1">
        <row r="2">
          <cell r="A2">
            <v>0.01</v>
          </cell>
          <cell r="B2">
            <v>5270.2</v>
          </cell>
          <cell r="C2">
            <v>0</v>
          </cell>
          <cell r="D2">
            <v>0.03</v>
          </cell>
        </row>
        <row r="3">
          <cell r="A3">
            <v>5270.21</v>
          </cell>
          <cell r="B3">
            <v>44732.1</v>
          </cell>
          <cell r="C3">
            <v>158.07</v>
          </cell>
          <cell r="D3">
            <v>0.1</v>
          </cell>
        </row>
        <row r="4">
          <cell r="A4">
            <v>44732.11</v>
          </cell>
          <cell r="B4">
            <v>78612.7</v>
          </cell>
          <cell r="C4">
            <v>4104.2</v>
          </cell>
          <cell r="D4">
            <v>0.17</v>
          </cell>
        </row>
        <row r="5">
          <cell r="A5">
            <v>78612.710000000006</v>
          </cell>
          <cell r="B5">
            <v>91383.85</v>
          </cell>
          <cell r="C5">
            <v>9864.06</v>
          </cell>
          <cell r="D5">
            <v>0.25</v>
          </cell>
        </row>
        <row r="6">
          <cell r="A6">
            <v>91383.86</v>
          </cell>
          <cell r="B6">
            <v>109411.33</v>
          </cell>
          <cell r="C6">
            <v>13056.85</v>
          </cell>
          <cell r="D6">
            <v>0.32</v>
          </cell>
        </row>
        <row r="7">
          <cell r="A7">
            <v>109411.34</v>
          </cell>
          <cell r="B7" t="str">
            <v>En adelante</v>
          </cell>
          <cell r="C7">
            <v>18825.55</v>
          </cell>
          <cell r="D7">
            <v>0.33</v>
          </cell>
        </row>
        <row r="14">
          <cell r="A14">
            <v>0.01</v>
          </cell>
          <cell r="B14">
            <v>5270.2</v>
          </cell>
          <cell r="C14">
            <v>0</v>
          </cell>
          <cell r="D14">
            <v>0.5</v>
          </cell>
        </row>
        <row r="15">
          <cell r="A15">
            <v>5270.21</v>
          </cell>
          <cell r="B15">
            <v>44732.1</v>
          </cell>
          <cell r="C15">
            <v>78.97</v>
          </cell>
          <cell r="D15">
            <v>0.5</v>
          </cell>
        </row>
        <row r="16">
          <cell r="A16">
            <v>44732.11</v>
          </cell>
          <cell r="B16">
            <v>78612.7</v>
          </cell>
          <cell r="C16">
            <v>2052.13</v>
          </cell>
          <cell r="D16">
            <v>0.5</v>
          </cell>
        </row>
        <row r="17">
          <cell r="A17">
            <v>78612.710000000006</v>
          </cell>
          <cell r="B17">
            <v>91383.85</v>
          </cell>
          <cell r="C17">
            <v>4931.66</v>
          </cell>
          <cell r="D17">
            <v>0.5</v>
          </cell>
        </row>
        <row r="18">
          <cell r="A18">
            <v>91383.86</v>
          </cell>
          <cell r="B18">
            <v>109411.33</v>
          </cell>
          <cell r="C18">
            <v>6528.36</v>
          </cell>
          <cell r="D18">
            <v>0.5</v>
          </cell>
        </row>
        <row r="19">
          <cell r="A19">
            <v>109411.34</v>
          </cell>
          <cell r="B19">
            <v>220667.02</v>
          </cell>
          <cell r="C19">
            <v>9412.6200000000008</v>
          </cell>
          <cell r="D19">
            <v>0.4</v>
          </cell>
        </row>
        <row r="20">
          <cell r="A20">
            <v>220667.03</v>
          </cell>
          <cell r="B20">
            <v>347801.59999999998</v>
          </cell>
          <cell r="C20">
            <v>24098.639999999999</v>
          </cell>
          <cell r="D20">
            <v>0.3</v>
          </cell>
        </row>
        <row r="21">
          <cell r="A21">
            <v>347801.61</v>
          </cell>
          <cell r="B21" t="str">
            <v>en adelante</v>
          </cell>
          <cell r="C21">
            <v>37066.269999999997</v>
          </cell>
          <cell r="D21">
            <v>0</v>
          </cell>
        </row>
        <row r="27">
          <cell r="A27">
            <v>0.12</v>
          </cell>
          <cell r="B27">
            <v>18793.68</v>
          </cell>
          <cell r="D27">
            <v>4324.2000000000007</v>
          </cell>
        </row>
        <row r="28">
          <cell r="A28">
            <v>18793.800000000003</v>
          </cell>
          <cell r="B28">
            <v>27672.600000000002</v>
          </cell>
          <cell r="D28">
            <v>4322.28</v>
          </cell>
        </row>
        <row r="29">
          <cell r="A29">
            <v>27672.720000000001</v>
          </cell>
          <cell r="B29">
            <v>28189.919999999998</v>
          </cell>
          <cell r="D29">
            <v>4322.28</v>
          </cell>
        </row>
        <row r="30">
          <cell r="A30">
            <v>28190.04</v>
          </cell>
          <cell r="B30">
            <v>36896.04</v>
          </cell>
          <cell r="D30">
            <v>4320</v>
          </cell>
        </row>
        <row r="31">
          <cell r="A31">
            <v>36896.159999999996</v>
          </cell>
          <cell r="B31">
            <v>37586.879999999997</v>
          </cell>
          <cell r="D31">
            <v>4172.88</v>
          </cell>
        </row>
        <row r="32">
          <cell r="A32">
            <v>37587</v>
          </cell>
          <cell r="B32">
            <v>40218.239999999998</v>
          </cell>
          <cell r="D32">
            <v>4063.32</v>
          </cell>
        </row>
        <row r="33">
          <cell r="A33">
            <v>40218.36</v>
          </cell>
          <cell r="B33">
            <v>47236.68</v>
          </cell>
          <cell r="D33">
            <v>4063.32</v>
          </cell>
        </row>
        <row r="34">
          <cell r="A34">
            <v>47236.800000000003</v>
          </cell>
          <cell r="B34">
            <v>50116.08</v>
          </cell>
          <cell r="D34">
            <v>3763.44</v>
          </cell>
        </row>
        <row r="35">
          <cell r="A35">
            <v>50116.200000000004</v>
          </cell>
          <cell r="B35">
            <v>56684.399999999994</v>
          </cell>
          <cell r="D35">
            <v>3451.44</v>
          </cell>
        </row>
        <row r="36">
          <cell r="A36">
            <v>56684.520000000004</v>
          </cell>
          <cell r="B36">
            <v>66132</v>
          </cell>
          <cell r="D36">
            <v>3130.2000000000003</v>
          </cell>
        </row>
        <row r="37">
          <cell r="A37">
            <v>66132.12</v>
          </cell>
          <cell r="B37">
            <v>75579.240000000005</v>
          </cell>
          <cell r="D37">
            <v>2693.64</v>
          </cell>
        </row>
        <row r="38">
          <cell r="A38">
            <v>75579.360000000001</v>
          </cell>
          <cell r="B38">
            <v>78431.16</v>
          </cell>
          <cell r="D38">
            <v>2311.92</v>
          </cell>
        </row>
        <row r="39">
          <cell r="A39">
            <v>78431.28</v>
          </cell>
          <cell r="B39" t="str">
            <v>en adelante</v>
          </cell>
          <cell r="D39">
            <v>1888.92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alculo"/>
    </sheetNames>
    <sheetDataSet>
      <sheetData sheetId="0" refreshError="1">
        <row r="2">
          <cell r="A2">
            <v>0.01</v>
          </cell>
          <cell r="B2">
            <v>439.19</v>
          </cell>
          <cell r="C2">
            <v>0</v>
          </cell>
          <cell r="D2">
            <v>0.03</v>
          </cell>
        </row>
        <row r="3">
          <cell r="A3">
            <v>439.2</v>
          </cell>
          <cell r="B3">
            <v>3727.68</v>
          </cell>
          <cell r="C3">
            <v>13.17</v>
          </cell>
          <cell r="D3">
            <v>0.1</v>
          </cell>
        </row>
        <row r="4">
          <cell r="A4">
            <v>3727.69</v>
          </cell>
          <cell r="B4">
            <v>6551.06</v>
          </cell>
          <cell r="C4">
            <v>342.02</v>
          </cell>
          <cell r="D4">
            <v>0.17</v>
          </cell>
        </row>
        <row r="5">
          <cell r="A5">
            <v>6551.07</v>
          </cell>
          <cell r="B5">
            <v>7615.32</v>
          </cell>
          <cell r="C5">
            <v>822.01</v>
          </cell>
          <cell r="D5">
            <v>0.25</v>
          </cell>
        </row>
        <row r="6">
          <cell r="A6">
            <v>7615.33</v>
          </cell>
          <cell r="B6">
            <v>9117.6200000000008</v>
          </cell>
          <cell r="C6">
            <v>1088.07</v>
          </cell>
          <cell r="D6">
            <v>0.32</v>
          </cell>
        </row>
        <row r="7">
          <cell r="A7">
            <v>9117.6299999999992</v>
          </cell>
          <cell r="B7">
            <v>18388.919999999998</v>
          </cell>
          <cell r="C7">
            <v>1568.8</v>
          </cell>
          <cell r="D7">
            <v>0.33</v>
          </cell>
        </row>
        <row r="8">
          <cell r="A8">
            <v>18388.93</v>
          </cell>
          <cell r="B8" t="str">
            <v>en adelante</v>
          </cell>
          <cell r="C8">
            <v>4628.33</v>
          </cell>
          <cell r="D8">
            <v>0.34</v>
          </cell>
        </row>
        <row r="14">
          <cell r="A14">
            <v>0.01</v>
          </cell>
          <cell r="B14">
            <v>439.19</v>
          </cell>
          <cell r="C14">
            <v>0</v>
          </cell>
          <cell r="D14">
            <v>0.5</v>
          </cell>
        </row>
        <row r="15">
          <cell r="A15">
            <v>439.2</v>
          </cell>
          <cell r="B15">
            <v>3727.68</v>
          </cell>
          <cell r="C15">
            <v>6.59</v>
          </cell>
          <cell r="D15">
            <v>0.5</v>
          </cell>
        </row>
        <row r="16">
          <cell r="A16">
            <v>3727.69</v>
          </cell>
          <cell r="B16">
            <v>6551.06</v>
          </cell>
          <cell r="C16">
            <v>171.02</v>
          </cell>
          <cell r="D16">
            <v>0.5</v>
          </cell>
        </row>
        <row r="17">
          <cell r="A17">
            <v>6551.07</v>
          </cell>
          <cell r="B17">
            <v>7615.32</v>
          </cell>
          <cell r="C17">
            <v>410.97</v>
          </cell>
          <cell r="D17">
            <v>0.5</v>
          </cell>
        </row>
        <row r="18">
          <cell r="A18">
            <v>7615.33</v>
          </cell>
          <cell r="B18">
            <v>9117.6200000000008</v>
          </cell>
          <cell r="C18">
            <v>544.04</v>
          </cell>
          <cell r="D18">
            <v>0.5</v>
          </cell>
        </row>
        <row r="19">
          <cell r="A19">
            <v>9117.6299999999992</v>
          </cell>
          <cell r="B19">
            <v>18388.919999999998</v>
          </cell>
          <cell r="C19">
            <v>784.39</v>
          </cell>
          <cell r="D19">
            <v>0.4</v>
          </cell>
        </row>
        <row r="20">
          <cell r="A20">
            <v>18388.93</v>
          </cell>
          <cell r="B20">
            <v>28983.47</v>
          </cell>
          <cell r="C20">
            <v>2008.22</v>
          </cell>
          <cell r="D20">
            <v>0.3</v>
          </cell>
        </row>
        <row r="21">
          <cell r="A21">
            <v>28983.48</v>
          </cell>
          <cell r="B21" t="str">
            <v>en adelante</v>
          </cell>
          <cell r="C21">
            <v>3088.86</v>
          </cell>
          <cell r="D21">
            <v>0</v>
          </cell>
        </row>
        <row r="27">
          <cell r="A27">
            <v>0.01</v>
          </cell>
          <cell r="B27">
            <v>1566.14</v>
          </cell>
          <cell r="D27">
            <v>360.35</v>
          </cell>
        </row>
        <row r="28">
          <cell r="A28">
            <v>1566.15</v>
          </cell>
          <cell r="B28">
            <v>2306.0500000000002</v>
          </cell>
          <cell r="D28">
            <v>360.19</v>
          </cell>
        </row>
        <row r="29">
          <cell r="A29">
            <v>2306.06</v>
          </cell>
          <cell r="B29">
            <v>2349.16</v>
          </cell>
          <cell r="D29">
            <v>360.19</v>
          </cell>
        </row>
        <row r="30">
          <cell r="A30">
            <v>2349.17</v>
          </cell>
          <cell r="B30">
            <v>3074.67</v>
          </cell>
          <cell r="D30">
            <v>360</v>
          </cell>
        </row>
        <row r="31">
          <cell r="A31">
            <v>3074.68</v>
          </cell>
          <cell r="B31">
            <v>3132.24</v>
          </cell>
          <cell r="D31">
            <v>347.74</v>
          </cell>
        </row>
        <row r="32">
          <cell r="A32">
            <v>3132.25</v>
          </cell>
          <cell r="B32">
            <v>3351.52</v>
          </cell>
          <cell r="D32">
            <v>338.61</v>
          </cell>
        </row>
        <row r="33">
          <cell r="A33">
            <v>3351.53</v>
          </cell>
          <cell r="B33">
            <v>3936.39</v>
          </cell>
          <cell r="D33">
            <v>338.61</v>
          </cell>
        </row>
        <row r="34">
          <cell r="A34">
            <v>3936.4</v>
          </cell>
          <cell r="B34">
            <v>4176.34</v>
          </cell>
          <cell r="D34">
            <v>313.62</v>
          </cell>
        </row>
        <row r="35">
          <cell r="A35">
            <v>4176.3500000000004</v>
          </cell>
          <cell r="B35">
            <v>4723.7</v>
          </cell>
          <cell r="D35">
            <v>287.62</v>
          </cell>
        </row>
        <row r="36">
          <cell r="A36">
            <v>4723.71</v>
          </cell>
          <cell r="B36">
            <v>5511</v>
          </cell>
          <cell r="D36">
            <v>260.85000000000002</v>
          </cell>
        </row>
        <row r="37">
          <cell r="A37">
            <v>5511.01</v>
          </cell>
          <cell r="B37">
            <v>6298.27</v>
          </cell>
          <cell r="D37">
            <v>224.47</v>
          </cell>
        </row>
        <row r="38">
          <cell r="A38">
            <v>6298.28</v>
          </cell>
          <cell r="B38">
            <v>6535.93</v>
          </cell>
          <cell r="D38">
            <v>192.66</v>
          </cell>
        </row>
        <row r="39">
          <cell r="A39">
            <v>6535.94</v>
          </cell>
          <cell r="B39" t="str">
            <v>en adelante</v>
          </cell>
          <cell r="D39">
            <v>157.41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CANTES 1ª de Enero de 2013"/>
      <sheetName val="VACANTES 1ª de febrero"/>
      <sheetName val="CALCULOS 1ª febrero 2013"/>
      <sheetName val="1-15 FEBRERO VACANTES OCUPADAS"/>
      <sheetName val="VACANTES 16-28 FEBRERO"/>
      <sheetName val="VACANTES 01-15 MARZO"/>
      <sheetName val="VACANTES 16-31 MARZO"/>
      <sheetName val="Bas-Eve COMPROBACION FIN DE MES"/>
      <sheetName val="TabAnus"/>
      <sheetName val="TABULADOR 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>
            <v>0.01</v>
          </cell>
          <cell r="B4">
            <v>496.07</v>
          </cell>
          <cell r="C4">
            <v>0</v>
          </cell>
          <cell r="D4">
            <v>1.9199999999999998E-2</v>
          </cell>
          <cell r="F4">
            <v>0.01</v>
          </cell>
          <cell r="G4">
            <v>1768.96</v>
          </cell>
          <cell r="H4">
            <v>407.02</v>
          </cell>
        </row>
        <row r="5">
          <cell r="A5">
            <v>496.08</v>
          </cell>
          <cell r="B5">
            <v>4210.41</v>
          </cell>
          <cell r="C5">
            <v>9.52</v>
          </cell>
          <cell r="D5">
            <v>6.4000000000000001E-2</v>
          </cell>
          <cell r="F5">
            <v>1768.97</v>
          </cell>
          <cell r="G5">
            <v>2653.38</v>
          </cell>
          <cell r="H5">
            <v>406.83</v>
          </cell>
        </row>
        <row r="6">
          <cell r="A6">
            <v>4210.42</v>
          </cell>
          <cell r="B6">
            <v>7399.42</v>
          </cell>
          <cell r="C6">
            <v>247.23</v>
          </cell>
          <cell r="D6">
            <v>0.10879999999999999</v>
          </cell>
          <cell r="F6">
            <v>2653.39</v>
          </cell>
          <cell r="G6">
            <v>3472.84</v>
          </cell>
          <cell r="H6">
            <v>406.62</v>
          </cell>
        </row>
        <row r="7">
          <cell r="A7">
            <v>7399.43</v>
          </cell>
          <cell r="B7">
            <v>8601.5</v>
          </cell>
          <cell r="C7">
            <v>594.24</v>
          </cell>
          <cell r="D7">
            <v>0.16</v>
          </cell>
          <cell r="F7">
            <v>3472.85</v>
          </cell>
          <cell r="G7">
            <v>3537.87</v>
          </cell>
          <cell r="H7">
            <v>392.77</v>
          </cell>
        </row>
        <row r="8">
          <cell r="A8">
            <v>8601.51</v>
          </cell>
          <cell r="B8">
            <v>10298.35</v>
          </cell>
          <cell r="C8">
            <v>786.55</v>
          </cell>
          <cell r="D8">
            <v>0.1792</v>
          </cell>
          <cell r="F8">
            <v>3537.88</v>
          </cell>
          <cell r="G8">
            <v>4446.1499999999996</v>
          </cell>
          <cell r="H8">
            <v>382.46</v>
          </cell>
        </row>
        <row r="9">
          <cell r="A9">
            <v>10298.36</v>
          </cell>
          <cell r="B9">
            <v>20770.29</v>
          </cell>
          <cell r="C9">
            <v>1090.6199999999999</v>
          </cell>
          <cell r="D9">
            <v>0.21360000000000001</v>
          </cell>
          <cell r="F9">
            <v>4446.16</v>
          </cell>
          <cell r="G9">
            <v>4717.18</v>
          </cell>
          <cell r="H9">
            <v>354.23</v>
          </cell>
        </row>
        <row r="10">
          <cell r="A10">
            <v>20770.3</v>
          </cell>
          <cell r="B10">
            <v>32736.83</v>
          </cell>
          <cell r="C10">
            <v>3327.42</v>
          </cell>
          <cell r="D10">
            <v>0.23519999999999999</v>
          </cell>
          <cell r="F10">
            <v>4717.1899999999996</v>
          </cell>
          <cell r="G10">
            <v>5335.42</v>
          </cell>
          <cell r="H10">
            <v>324.87</v>
          </cell>
        </row>
        <row r="11">
          <cell r="A11">
            <v>32736.84</v>
          </cell>
          <cell r="B11" t="str">
            <v>EN ADELANTE</v>
          </cell>
          <cell r="C11">
            <v>6141.95</v>
          </cell>
          <cell r="D11">
            <v>0.3</v>
          </cell>
          <cell r="F11">
            <v>5335.43</v>
          </cell>
          <cell r="G11">
            <v>6224.67</v>
          </cell>
          <cell r="H11">
            <v>294.63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>
            <v>6224.68</v>
          </cell>
          <cell r="G12">
            <v>7113.9</v>
          </cell>
          <cell r="H12">
            <v>253.54</v>
          </cell>
        </row>
        <row r="13">
          <cell r="F13">
            <v>7113.91</v>
          </cell>
          <cell r="G13">
            <v>7382.33</v>
          </cell>
          <cell r="H13">
            <v>217.61</v>
          </cell>
        </row>
        <row r="14">
          <cell r="F14">
            <v>7382.34</v>
          </cell>
          <cell r="G14" t="str">
            <v>En adelante</v>
          </cell>
          <cell r="H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</row>
      </sheetData>
      <sheetData sheetId="9">
        <row r="4">
          <cell r="A4" t="str">
            <v>BU0070 INSTRUCTOR DEPORTIVO A</v>
          </cell>
          <cell r="B4">
            <v>104.24040000000001</v>
          </cell>
          <cell r="C4">
            <v>3127.2120000000004</v>
          </cell>
        </row>
        <row r="5">
          <cell r="A5" t="str">
            <v>BU0068 VIGILANTE A</v>
          </cell>
          <cell r="B5">
            <v>110.5792</v>
          </cell>
          <cell r="C5">
            <v>3317.3760000000002</v>
          </cell>
        </row>
        <row r="6">
          <cell r="A6" t="str">
            <v>BU0065 VIGILANTE B</v>
          </cell>
          <cell r="B6">
            <v>113.2928</v>
          </cell>
          <cell r="C6">
            <v>3398.7840000000001</v>
          </cell>
        </row>
        <row r="7">
          <cell r="A7" t="str">
            <v>BU0066 AUX. SERVICIO A</v>
          </cell>
          <cell r="B7">
            <v>113.2928</v>
          </cell>
          <cell r="C7">
            <v>3398.7840000000001</v>
          </cell>
        </row>
        <row r="8">
          <cell r="A8" t="str">
            <v>BU0064 AUX ADMVO A</v>
          </cell>
          <cell r="B8">
            <v>113.8652</v>
          </cell>
          <cell r="C8">
            <v>3415.9560000000001</v>
          </cell>
        </row>
        <row r="9">
          <cell r="A9" t="str">
            <v>BU0059 AUX ADMVO B</v>
          </cell>
          <cell r="B9">
            <v>115.4552</v>
          </cell>
          <cell r="C9">
            <v>3463.6559999999999</v>
          </cell>
        </row>
        <row r="10">
          <cell r="A10" t="str">
            <v>BU0061 AUX. SERVICIO B</v>
          </cell>
          <cell r="B10">
            <v>115.4552</v>
          </cell>
          <cell r="C10">
            <v>3463.6559999999999</v>
          </cell>
        </row>
        <row r="11">
          <cell r="A11" t="str">
            <v>BU0062 VIGILANTE C</v>
          </cell>
          <cell r="B11">
            <v>115.4552</v>
          </cell>
          <cell r="C11">
            <v>3463.6559999999999</v>
          </cell>
        </row>
        <row r="12">
          <cell r="A12" t="str">
            <v>BU0054 AUX ADMVO C</v>
          </cell>
          <cell r="B12">
            <v>116.81200000000001</v>
          </cell>
          <cell r="C12">
            <v>3504.3600000000006</v>
          </cell>
        </row>
        <row r="13">
          <cell r="A13" t="str">
            <v>BU0055 SECRET A</v>
          </cell>
          <cell r="B13">
            <v>116.81200000000001</v>
          </cell>
          <cell r="C13">
            <v>3504.3600000000006</v>
          </cell>
        </row>
        <row r="14">
          <cell r="A14" t="str">
            <v>BU0058 AUX. SERV. C</v>
          </cell>
          <cell r="B14">
            <v>116.81200000000001</v>
          </cell>
          <cell r="C14">
            <v>3504.3600000000006</v>
          </cell>
        </row>
        <row r="15">
          <cell r="A15" t="str">
            <v>BU0050 AUX ADMVO D</v>
          </cell>
          <cell r="B15">
            <v>118.61400000000002</v>
          </cell>
          <cell r="C15">
            <v>3558.4200000000005</v>
          </cell>
        </row>
        <row r="16">
          <cell r="A16" t="str">
            <v>BU0053 AUX. SERV. D</v>
          </cell>
          <cell r="B16">
            <v>118.61400000000002</v>
          </cell>
          <cell r="C16">
            <v>3558.4200000000005</v>
          </cell>
        </row>
        <row r="17">
          <cell r="A17" t="str">
            <v>BU0048 AUX. SERV. E</v>
          </cell>
          <cell r="B17">
            <v>120.55380000000001</v>
          </cell>
          <cell r="C17">
            <v>3616.6140000000005</v>
          </cell>
        </row>
        <row r="18">
          <cell r="A18" t="str">
            <v>BU0038 AUX. ADMIV. F</v>
          </cell>
          <cell r="B18">
            <v>122.006</v>
          </cell>
          <cell r="C18">
            <v>3660.18</v>
          </cell>
        </row>
        <row r="19">
          <cell r="A19" t="str">
            <v>BU0039 SECRETARIA C</v>
          </cell>
          <cell r="B19">
            <v>122.01660000000001</v>
          </cell>
          <cell r="C19">
            <v>3660.4980000000005</v>
          </cell>
        </row>
        <row r="20">
          <cell r="A20" t="str">
            <v>BU0042 AUX. SERV. F</v>
          </cell>
          <cell r="B20">
            <v>122.01660000000001</v>
          </cell>
          <cell r="C20">
            <v>3660.4980000000005</v>
          </cell>
        </row>
        <row r="21">
          <cell r="A21" t="str">
            <v>BU0036 JEFE DE SECCION A</v>
          </cell>
          <cell r="B21">
            <v>122.69500000000001</v>
          </cell>
          <cell r="C21">
            <v>3680.8500000000004</v>
          </cell>
        </row>
        <row r="22">
          <cell r="A22" t="str">
            <v>BU0026 AUX. ADMIVO. G</v>
          </cell>
          <cell r="B22">
            <v>123.72320000000001</v>
          </cell>
          <cell r="C22">
            <v>3711.6960000000004</v>
          </cell>
        </row>
        <row r="23">
          <cell r="A23" t="str">
            <v>BU0027 SECRETARIA "D"</v>
          </cell>
          <cell r="B23">
            <v>123.72320000000001</v>
          </cell>
          <cell r="C23">
            <v>3711.6960000000004</v>
          </cell>
        </row>
        <row r="24">
          <cell r="A24" t="str">
            <v>BU0029 SUPERVISOR</v>
          </cell>
          <cell r="B24">
            <v>123.72320000000001</v>
          </cell>
          <cell r="C24">
            <v>3711.6960000000004</v>
          </cell>
        </row>
        <row r="25">
          <cell r="A25" t="str">
            <v>BU0032 ENCARGADO A</v>
          </cell>
          <cell r="B25">
            <v>123.72320000000001</v>
          </cell>
          <cell r="C25">
            <v>3711.6960000000004</v>
          </cell>
        </row>
        <row r="26">
          <cell r="A26" t="str">
            <v>BU0033 CHOFER B</v>
          </cell>
          <cell r="B26">
            <v>123.72320000000001</v>
          </cell>
          <cell r="C26">
            <v>3711.6960000000004</v>
          </cell>
        </row>
        <row r="27">
          <cell r="A27" t="str">
            <v>BU0020 CAJERA B</v>
          </cell>
          <cell r="B27">
            <v>125.40860000000001</v>
          </cell>
          <cell r="C27">
            <v>3762.2580000000003</v>
          </cell>
        </row>
        <row r="28">
          <cell r="A28" t="str">
            <v>BU0022 ENCARGADO B</v>
          </cell>
          <cell r="B28">
            <v>125.40860000000001</v>
          </cell>
          <cell r="C28">
            <v>3762.2580000000003</v>
          </cell>
        </row>
        <row r="29">
          <cell r="A29" t="str">
            <v>BU0023 CHOFER C</v>
          </cell>
          <cell r="B29">
            <v>125.40860000000001</v>
          </cell>
          <cell r="C29">
            <v>3762.2580000000003</v>
          </cell>
        </row>
        <row r="30">
          <cell r="A30" t="str">
            <v>BU0014 SECRETARIA E</v>
          </cell>
          <cell r="B30">
            <v>127.1152</v>
          </cell>
          <cell r="C30">
            <v>3813.4560000000001</v>
          </cell>
        </row>
        <row r="31">
          <cell r="A31" t="str">
            <v>BU0012 AUX. ADMIV. H</v>
          </cell>
          <cell r="B31">
            <v>127.12580000000001</v>
          </cell>
          <cell r="C31">
            <v>3813.7740000000003</v>
          </cell>
        </row>
        <row r="32">
          <cell r="A32" t="str">
            <v>BU0017 AUX. SERV. G</v>
          </cell>
          <cell r="B32">
            <v>127.12580000000001</v>
          </cell>
          <cell r="C32">
            <v>3813.7740000000003</v>
          </cell>
        </row>
        <row r="33">
          <cell r="A33" t="str">
            <v>BU0009 AUX. ADMIVO. I</v>
          </cell>
          <cell r="B33">
            <v>129.267</v>
          </cell>
          <cell r="C33">
            <v>3878.0099999999998</v>
          </cell>
        </row>
        <row r="34">
          <cell r="A34" t="str">
            <v>BU0006 SECRETARIA "F"</v>
          </cell>
          <cell r="B34">
            <v>130.51779999999999</v>
          </cell>
          <cell r="C34">
            <v>3915.5339999999997</v>
          </cell>
        </row>
        <row r="35">
          <cell r="A35" t="str">
            <v>BU0003 JEFE DE SECCION "D"</v>
          </cell>
          <cell r="B35">
            <v>132.21380000000002</v>
          </cell>
          <cell r="C35">
            <v>3966.4140000000007</v>
          </cell>
        </row>
        <row r="36">
          <cell r="A36" t="str">
            <v>BU0004 AUX. ADMIV. J</v>
          </cell>
          <cell r="B36">
            <v>132.21380000000002</v>
          </cell>
          <cell r="C36">
            <v>3966.4140000000007</v>
          </cell>
        </row>
        <row r="37">
          <cell r="A37" t="str">
            <v>MM0099 AUX. ADMIV. K</v>
          </cell>
          <cell r="B37">
            <v>133.9204</v>
          </cell>
          <cell r="C37">
            <v>4017.6120000000001</v>
          </cell>
        </row>
        <row r="38">
          <cell r="A38" t="str">
            <v>MM0100 JEFE OFICINA B</v>
          </cell>
          <cell r="B38">
            <v>133.9204</v>
          </cell>
          <cell r="C38">
            <v>4017.6120000000001</v>
          </cell>
        </row>
        <row r="39">
          <cell r="A39" t="str">
            <v>MM0102 ANALISTA ADMIVO. B</v>
          </cell>
          <cell r="B39">
            <v>133.9204</v>
          </cell>
          <cell r="C39">
            <v>4017.6120000000001</v>
          </cell>
        </row>
        <row r="40">
          <cell r="A40" t="str">
            <v>MM0094 JEFE DE OFICINA C</v>
          </cell>
          <cell r="B40">
            <v>139.68680000000001</v>
          </cell>
          <cell r="C40">
            <v>4190.6040000000003</v>
          </cell>
        </row>
        <row r="41">
          <cell r="A41" t="str">
            <v>MM0095 ANALISTA ADMIVO. C</v>
          </cell>
          <cell r="B41">
            <v>139.69739999999999</v>
          </cell>
          <cell r="C41">
            <v>4190.9219999999996</v>
          </cell>
        </row>
        <row r="42">
          <cell r="A42" t="str">
            <v>550    COORDINADOR</v>
          </cell>
          <cell r="B42">
            <v>156.8058</v>
          </cell>
          <cell r="C42">
            <v>4704.174</v>
          </cell>
        </row>
        <row r="43">
          <cell r="A43" t="str">
            <v>MM0042 PROGRAMADOR B</v>
          </cell>
          <cell r="B43">
            <v>161.99980000000002</v>
          </cell>
          <cell r="C43">
            <v>4859.9940000000006</v>
          </cell>
        </row>
        <row r="44">
          <cell r="A44" t="str">
            <v>MM0084 ANALISTA ADMINISTRATIVO D</v>
          </cell>
          <cell r="B44">
            <v>162.02100000000002</v>
          </cell>
          <cell r="C44">
            <v>4860.63</v>
          </cell>
        </row>
        <row r="45">
          <cell r="A45" t="str">
            <v>MM0085 JEFE DE PROGRAMACION</v>
          </cell>
          <cell r="B45">
            <v>162.02100000000002</v>
          </cell>
          <cell r="C45">
            <v>4860.63</v>
          </cell>
        </row>
        <row r="46">
          <cell r="A46" t="str">
            <v>BU0072 INSTRUCTOR DEPORTIVO B</v>
          </cell>
          <cell r="B46">
            <v>169.9392</v>
          </cell>
          <cell r="C46">
            <v>5098.1760000000004</v>
          </cell>
        </row>
        <row r="47">
          <cell r="A47" t="str">
            <v>MM0097 SECRETARIA I</v>
          </cell>
          <cell r="B47">
            <v>184.99120000000002</v>
          </cell>
          <cell r="C47">
            <v>5549.7360000000008</v>
          </cell>
        </row>
        <row r="48">
          <cell r="A48" t="str">
            <v>MM0069 ANALISTA ADVIMO. E</v>
          </cell>
          <cell r="B48">
            <v>193.821</v>
          </cell>
          <cell r="C48">
            <v>5814.63</v>
          </cell>
        </row>
        <row r="49">
          <cell r="A49" t="str">
            <v>MM0062 ANALISTA ADMVO. F</v>
          </cell>
          <cell r="B49">
            <v>210.42900000000003</v>
          </cell>
          <cell r="C49">
            <v>6312.8700000000008</v>
          </cell>
        </row>
        <row r="50">
          <cell r="A50" t="str">
            <v>MM0104 PROMOTOR A</v>
          </cell>
          <cell r="B50">
            <v>218.83380000000002</v>
          </cell>
          <cell r="C50">
            <v>6565.014000000001</v>
          </cell>
        </row>
        <row r="51">
          <cell r="A51" t="str">
            <v>MM0044 COORDINADOR DE PROYECTOS</v>
          </cell>
          <cell r="B51">
            <v>242.31780000000001</v>
          </cell>
          <cell r="C51">
            <v>7269.5340000000006</v>
          </cell>
        </row>
        <row r="52">
          <cell r="A52" t="str">
            <v>MM0041 PROGRAMADOR D</v>
          </cell>
          <cell r="B52">
            <v>250.78440000000001</v>
          </cell>
          <cell r="C52">
            <v>7523.5320000000002</v>
          </cell>
        </row>
        <row r="53">
          <cell r="A53" t="str">
            <v>MM0027 COORDINADOR A</v>
          </cell>
          <cell r="B53">
            <v>322.42089999999996</v>
          </cell>
          <cell r="C53">
            <v>9672.6269999999986</v>
          </cell>
        </row>
        <row r="54">
          <cell r="A54" t="str">
            <v>MM0013 COORDINADOR B</v>
          </cell>
          <cell r="B54">
            <v>360.4588</v>
          </cell>
          <cell r="C54">
            <v>10813.763999999999</v>
          </cell>
        </row>
        <row r="55">
          <cell r="A55" t="str">
            <v>SC0097 COORDINADOR C</v>
          </cell>
          <cell r="B55">
            <v>410.30050000000006</v>
          </cell>
          <cell r="C55">
            <v>12309.015000000001</v>
          </cell>
        </row>
        <row r="56">
          <cell r="A56" t="str">
            <v>SC0098 COORDINADOR D</v>
          </cell>
          <cell r="B56">
            <v>507.18230000000005</v>
          </cell>
          <cell r="C56">
            <v>15215.469000000001</v>
          </cell>
        </row>
        <row r="57">
          <cell r="A57" t="str">
            <v>SC0041 CONTRALOR INT. B</v>
          </cell>
          <cell r="B57">
            <v>764.13</v>
          </cell>
          <cell r="C57">
            <v>22923.9</v>
          </cell>
        </row>
        <row r="58">
          <cell r="A58" t="str">
            <v>SC0043 JEFE DE DEPTO. B</v>
          </cell>
          <cell r="B58">
            <v>764.13</v>
          </cell>
          <cell r="C58">
            <v>22923.9</v>
          </cell>
        </row>
        <row r="59">
          <cell r="A59" t="str">
            <v>SC0029 JEFE DE DEPTO. C</v>
          </cell>
          <cell r="B59">
            <v>1032.51</v>
          </cell>
          <cell r="C59">
            <v>30975.3</v>
          </cell>
        </row>
        <row r="60">
          <cell r="A60" t="str">
            <v>SC0064 SUBDIRECTOR</v>
          </cell>
          <cell r="B60">
            <v>1146.5</v>
          </cell>
          <cell r="C60">
            <v>34395</v>
          </cell>
        </row>
        <row r="61">
          <cell r="A61" t="str">
            <v>SC0022 DIRECTOR A</v>
          </cell>
          <cell r="B61">
            <v>1241.1099999999999</v>
          </cell>
          <cell r="C61">
            <v>37233.299999999996</v>
          </cell>
        </row>
        <row r="62">
          <cell r="A62" t="str">
            <v>SC0013 DIRECTOR B</v>
          </cell>
          <cell r="B62">
            <v>1551.38</v>
          </cell>
          <cell r="C62">
            <v>46541.4</v>
          </cell>
        </row>
        <row r="63">
          <cell r="A63" t="str">
            <v>SC0164 DIRECTOR GENERAL</v>
          </cell>
          <cell r="B63">
            <v>2496.0100000000002</v>
          </cell>
          <cell r="C63">
            <v>74880.3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 F4 Dir General"/>
      <sheetName val="PLANTILLA F4 Dir Asun Serv Jur"/>
      <sheetName val="PLANTILLA F4 Dir Comun Medios"/>
      <sheetName val="PLANTILLA F4 Dir Adm Finanz"/>
      <sheetName val="Tabla para piramidar"/>
      <sheetName val="General"/>
      <sheetName val="General (2)"/>
      <sheetName val="Centro de Costo"/>
      <sheetName val="Global"/>
      <sheetName val="Dir General"/>
      <sheetName val="Dir Asunt y Serv Jurid"/>
      <sheetName val="Dir Comunic y Medios"/>
      <sheetName val="Dir Administ y Finanz"/>
      <sheetName val="Tabulador Definitivo Oficialía"/>
      <sheetName val="Tabulador Definitivo Oficia oRD"/>
      <sheetName val="Hoja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J11">
            <v>0.01</v>
          </cell>
          <cell r="K11">
            <v>496.07</v>
          </cell>
          <cell r="L11">
            <v>1.9199999999999998E-2</v>
          </cell>
          <cell r="M11">
            <v>0</v>
          </cell>
        </row>
        <row r="12">
          <cell r="F12">
            <v>0.01</v>
          </cell>
          <cell r="G12">
            <v>1768.96</v>
          </cell>
          <cell r="H12">
            <v>407.02</v>
          </cell>
          <cell r="J12">
            <v>496.08</v>
          </cell>
          <cell r="K12">
            <v>4210.41</v>
          </cell>
          <cell r="L12">
            <v>6.4000000000000001E-2</v>
          </cell>
          <cell r="M12">
            <v>9.52</v>
          </cell>
        </row>
        <row r="13">
          <cell r="F13">
            <v>1768.97</v>
          </cell>
          <cell r="G13">
            <v>2653.38</v>
          </cell>
          <cell r="H13">
            <v>406.83</v>
          </cell>
          <cell r="J13">
            <v>4210.42</v>
          </cell>
          <cell r="K13">
            <v>7399.42</v>
          </cell>
          <cell r="L13">
            <v>0.10879999999999999</v>
          </cell>
          <cell r="M13">
            <v>247.23</v>
          </cell>
        </row>
        <row r="14">
          <cell r="F14">
            <v>2653.39</v>
          </cell>
          <cell r="G14">
            <v>3472.84</v>
          </cell>
          <cell r="H14">
            <v>406.62</v>
          </cell>
          <cell r="J14">
            <v>7399.43</v>
          </cell>
          <cell r="K14">
            <v>8601.5</v>
          </cell>
          <cell r="L14">
            <v>0.16</v>
          </cell>
          <cell r="M14">
            <v>594.24</v>
          </cell>
        </row>
        <row r="15">
          <cell r="F15">
            <v>3472.85</v>
          </cell>
          <cell r="G15">
            <v>3537.87</v>
          </cell>
          <cell r="H15">
            <v>392.77</v>
          </cell>
          <cell r="J15">
            <v>8601.51</v>
          </cell>
          <cell r="K15">
            <v>10298.35</v>
          </cell>
          <cell r="L15">
            <v>0.1792</v>
          </cell>
          <cell r="M15">
            <v>786.55</v>
          </cell>
        </row>
        <row r="16">
          <cell r="F16">
            <v>3537.88</v>
          </cell>
          <cell r="G16">
            <v>4446.1499999999996</v>
          </cell>
          <cell r="H16">
            <v>382.46</v>
          </cell>
          <cell r="J16">
            <v>10298.36</v>
          </cell>
          <cell r="K16">
            <v>20770.29</v>
          </cell>
          <cell r="L16">
            <v>0.19939999999999999</v>
          </cell>
          <cell r="M16">
            <v>1090.6199999999999</v>
          </cell>
        </row>
        <row r="17">
          <cell r="F17">
            <v>4446.16</v>
          </cell>
          <cell r="G17">
            <v>4717.18</v>
          </cell>
          <cell r="H17">
            <v>354.23</v>
          </cell>
          <cell r="J17">
            <v>20770.3</v>
          </cell>
          <cell r="K17">
            <v>32736.83</v>
          </cell>
          <cell r="L17">
            <v>0.2195</v>
          </cell>
          <cell r="M17">
            <v>3178.3</v>
          </cell>
        </row>
        <row r="18">
          <cell r="F18">
            <v>4717.1899999999996</v>
          </cell>
          <cell r="G18">
            <v>5335.42</v>
          </cell>
          <cell r="H18">
            <v>324.87</v>
          </cell>
          <cell r="J18">
            <v>32736.84</v>
          </cell>
          <cell r="K18" t="str">
            <v>En adelante</v>
          </cell>
          <cell r="L18">
            <v>0.28000000000000003</v>
          </cell>
          <cell r="M18">
            <v>5805.2</v>
          </cell>
        </row>
        <row r="19">
          <cell r="F19">
            <v>5335.43</v>
          </cell>
          <cell r="G19">
            <v>6224.67</v>
          </cell>
          <cell r="H19">
            <v>294.63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F20">
            <v>6224.68</v>
          </cell>
          <cell r="G20">
            <v>7113.9</v>
          </cell>
          <cell r="H20">
            <v>253.54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7113.91</v>
          </cell>
          <cell r="G21">
            <v>7382.33</v>
          </cell>
          <cell r="H21">
            <v>217.61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F22">
            <v>7382.34</v>
          </cell>
          <cell r="G22">
            <v>999999999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Configuración"/>
      <sheetName val="RESUMEN 12 PRIMERAS PERSONAS"/>
      <sheetName val="Alvarado Canche"/>
      <sheetName val="Barron Bolaños Oscar"/>
      <sheetName val="Carrillo Cortez Maria "/>
      <sheetName val="Ceron Concha Leticia "/>
      <sheetName val="cu cauich Lourdes"/>
      <sheetName val="Esquivo Ayala Sylvia"/>
      <sheetName val="Gomez Cetz Gabriela"/>
      <sheetName val="Ojeda Carnahan Karina"/>
      <sheetName val="Pacheco Argaez Luis Ramon"/>
      <sheetName val="Sabido Soberanis Leticia"/>
      <sheetName val="Santamaria May Ricardo"/>
      <sheetName val="Tuyin Trejo Cesar"/>
      <sheetName val="Zaldivar Sosa Rebeca"/>
      <sheetName val="Figueroa Chan Maria"/>
      <sheetName val="Mendoza Aguilar Pedro"/>
      <sheetName val="Colin Hernandez Angelica"/>
      <sheetName val="Morales Ortega Rubi"/>
      <sheetName val="Moreno Martin Luis"/>
      <sheetName val="Berzunza Perez Jorge"/>
      <sheetName val="Baeza Pat Pablo"/>
      <sheetName val="Cachon Sosa Pedro"/>
      <sheetName val="Cen Arguelles Freddy"/>
      <sheetName val="Gonzalez Uruñuela Eduardo"/>
      <sheetName val="Herrera Rodriguez Martha"/>
      <sheetName val="Lavin Leal Juan Carlos"/>
      <sheetName val="Lopez Rejon Nelsy"/>
      <sheetName val="Medina Cardeña Freddy"/>
      <sheetName val="Zapata Chavez Paola"/>
      <sheetName val="Xool Caballero Jose"/>
      <sheetName val="Xec Cituk Alma Rosa"/>
      <sheetName val="Villanueva Pech Miguel"/>
      <sheetName val="Vega Diaz Mario Horacio"/>
      <sheetName val="Varguez Gonzalez Rodolfo"/>
      <sheetName val="Tec Medina Emilio "/>
      <sheetName val="Suarez Arocha Magda"/>
      <sheetName val="Silva Camelo Jose"/>
      <sheetName val="Segovia Cabrales Fabian"/>
      <sheetName val="Sandoval Chi Freddy"/>
      <sheetName val="Ruiz Canche Luis"/>
      <sheetName val="Rubio Rejon Patricia"/>
      <sheetName val="Ramirez Perera Neyra"/>
      <sheetName val="Quiroz Rivas Israel"/>
      <sheetName val="Pech Navarrete Romeo"/>
      <sheetName val="Pantoja Flores Jesus"/>
      <sheetName val="Ortega Salazar Luis"/>
      <sheetName val="Ojeda Morayta Ana"/>
      <sheetName val="Monroy Vera Ofelia"/>
      <sheetName val="Mijangos Poot Paula "/>
      <sheetName val="Mena Briceño Daniel Angel"/>
      <sheetName val="Martinez Cua Jose Modesto"/>
      <sheetName val="Manzano Osorio Gustavo"/>
      <sheetName val="Magaña Estrella Margeli"/>
      <sheetName val="Luna Sosa Georgina"/>
      <sheetName val="Lugo Sanchez Effy"/>
      <sheetName val="Lopez Mena Franz "/>
      <sheetName val="Juarez Landeros Fernando"/>
      <sheetName val="Hurtado Legorreta Manuel"/>
      <sheetName val="Herrera Marrufo Juan Antonio"/>
      <sheetName val="Herrera Marrufo Daniel"/>
      <sheetName val="Hernandez Noriega Carlos"/>
      <sheetName val="Gamboa May Reynaldo"/>
      <sheetName val="Flota Estrada Vanessa"/>
      <sheetName val="Flores Huchim Humberto"/>
      <sheetName val="Erosa Cornelio Guillermo"/>
      <sheetName val="Ek Ek Eleuterio"/>
      <sheetName val="Duarte Medina Victor"/>
      <sheetName val="Cob Rodriguez Guadalupe"/>
      <sheetName val="Cisneros Barroso Maria"/>
      <sheetName val="Ceballos y Gamboa Herbert"/>
      <sheetName val="Ceballos Canul Miriam"/>
      <sheetName val="Castillo Lizarraga Elda"/>
      <sheetName val="Can Canche Wilberth"/>
      <sheetName val="Betancourt perez genny"/>
      <sheetName val="Alvarez Jimenez Jorge"/>
      <sheetName val="COMPENSACION Entregar 09-12"/>
      <sheetName val="Ramirez Murillo Concepcion"/>
      <sheetName val="Ku acosta Karla"/>
      <sheetName val="PERSONAL quitando G. canton"/>
      <sheetName val="compensaciones"/>
      <sheetName val="PERSONAL quitar canto compensac"/>
      <sheetName val="RECURSOS HUMANOS"/>
      <sheetName val="CONTABILIDAD"/>
      <sheetName val="PLANEACION"/>
      <sheetName val="RECURSOS MATERIALES"/>
      <sheetName val="DATOS 2013 1ª Archivo"/>
      <sheetName val="DATOS AHORRO DESCRITOS"/>
      <sheetName val="TABULADOR"/>
      <sheetName val="transparencia.yucatan"/>
      <sheetName val="ExportarPDO"/>
      <sheetName val="ExportarDYH"/>
      <sheetName val="Parametros"/>
      <sheetName val="Funciones"/>
      <sheetName val="CP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7">
          <cell r="B7" t="str">
            <v>BU0070 INSTRUCTOR DEPORTIVO A</v>
          </cell>
        </row>
        <row r="8">
          <cell r="B8" t="str">
            <v>BU0068 VIGILANTE A</v>
          </cell>
        </row>
        <row r="9">
          <cell r="B9" t="str">
            <v>BU0065 VIGILANTE B</v>
          </cell>
        </row>
        <row r="10">
          <cell r="B10" t="str">
            <v>BU0066 AUX. SERVICIO A</v>
          </cell>
        </row>
        <row r="11">
          <cell r="B11" t="str">
            <v>BU0064 AUX ADMVO A</v>
          </cell>
        </row>
        <row r="12">
          <cell r="B12" t="str">
            <v>BU0059 AUX ADMVO B</v>
          </cell>
        </row>
        <row r="13">
          <cell r="B13" t="str">
            <v>BU0061 AUX. SERVICIO B</v>
          </cell>
        </row>
        <row r="14">
          <cell r="B14" t="str">
            <v>BU0062 VIGILANTE C</v>
          </cell>
        </row>
        <row r="15">
          <cell r="B15" t="str">
            <v>BU0054 AUX ADMVO C</v>
          </cell>
        </row>
        <row r="16">
          <cell r="B16" t="str">
            <v>BU0055 SECRET A</v>
          </cell>
        </row>
        <row r="17">
          <cell r="B17" t="str">
            <v>BU0058 AUX. SERV. C</v>
          </cell>
        </row>
        <row r="18">
          <cell r="B18" t="str">
            <v>BU0050 AUX ADMVO D</v>
          </cell>
        </row>
        <row r="19">
          <cell r="B19" t="str">
            <v>BU0053 AUX. SERV. D</v>
          </cell>
        </row>
        <row r="20">
          <cell r="B20" t="str">
            <v>BU0048 AUX. SERV. E</v>
          </cell>
        </row>
        <row r="21">
          <cell r="B21" t="str">
            <v>BU0038 AUX. ADMIV. F</v>
          </cell>
        </row>
        <row r="22">
          <cell r="B22" t="str">
            <v>BU0039 SECRETARIA C</v>
          </cell>
        </row>
        <row r="23">
          <cell r="B23" t="str">
            <v>BU0042 AUX. SERV. F</v>
          </cell>
        </row>
        <row r="24">
          <cell r="B24" t="str">
            <v>BU0036 JEFE DE SECCION A</v>
          </cell>
        </row>
        <row r="25">
          <cell r="B25" t="str">
            <v>BU0026 AUX. ADMIVO. G</v>
          </cell>
        </row>
        <row r="26">
          <cell r="B26" t="str">
            <v>BU0027 SECRETARIA "D"</v>
          </cell>
        </row>
        <row r="27">
          <cell r="B27" t="str">
            <v>BU0029 SUPERVISOR</v>
          </cell>
        </row>
        <row r="28">
          <cell r="B28" t="str">
            <v>BU0032 ENCARGADO A</v>
          </cell>
        </row>
        <row r="29">
          <cell r="B29" t="str">
            <v>BU0033 CHOFER B</v>
          </cell>
        </row>
        <row r="30">
          <cell r="B30" t="str">
            <v>BU0020 CAJERA B</v>
          </cell>
        </row>
        <row r="31">
          <cell r="B31" t="str">
            <v>BU0022 ENCARGADO B</v>
          </cell>
        </row>
        <row r="32">
          <cell r="B32" t="str">
            <v>BU0023 CHOFER C</v>
          </cell>
        </row>
        <row r="33">
          <cell r="B33" t="str">
            <v>BU0014 SECRETARIA E</v>
          </cell>
        </row>
        <row r="34">
          <cell r="B34" t="str">
            <v>BU0012 AUX. ADMIV. H</v>
          </cell>
        </row>
        <row r="35">
          <cell r="B35" t="str">
            <v>BU0017 AUX. SERV. G</v>
          </cell>
        </row>
        <row r="36">
          <cell r="B36" t="str">
            <v>BU0009 AUX. ADMIVO. I</v>
          </cell>
        </row>
        <row r="37">
          <cell r="B37" t="str">
            <v>BU0006 SECRETARIA "F"</v>
          </cell>
        </row>
        <row r="38">
          <cell r="B38" t="str">
            <v>BU0003 JEFE DE SECCION "D"</v>
          </cell>
        </row>
        <row r="39">
          <cell r="B39" t="str">
            <v>BU0004 AUX. ADMIV. J</v>
          </cell>
        </row>
        <row r="40">
          <cell r="B40" t="str">
            <v>MM0099 AUX. ADMIV. K</v>
          </cell>
        </row>
        <row r="41">
          <cell r="B41" t="str">
            <v>MM0100 JEFE OFICINA B</v>
          </cell>
        </row>
        <row r="42">
          <cell r="B42" t="str">
            <v>MM0102 ANALISTA ADMIVO. B</v>
          </cell>
        </row>
        <row r="43">
          <cell r="B43" t="str">
            <v>MM0094 JEFE DE OFICINA C</v>
          </cell>
        </row>
        <row r="44">
          <cell r="B44" t="str">
            <v>MM0095 ANALISTA ADMIVO. C</v>
          </cell>
        </row>
        <row r="45">
          <cell r="B45" t="str">
            <v>550    COORDINADOR</v>
          </cell>
        </row>
        <row r="46">
          <cell r="B46" t="str">
            <v>MM0042 PROGRAMADOR B</v>
          </cell>
        </row>
        <row r="47">
          <cell r="B47" t="str">
            <v>MM0084 ANALISTA ADMINISTRATIVO D</v>
          </cell>
        </row>
        <row r="48">
          <cell r="B48" t="str">
            <v>MM0085 JEFE DE PROGRAMACION</v>
          </cell>
        </row>
        <row r="49">
          <cell r="B49" t="str">
            <v>BU0072 INSTRUCTOR DEPORTIVO B</v>
          </cell>
        </row>
        <row r="50">
          <cell r="B50" t="str">
            <v>MM0097 SECRETARIA I</v>
          </cell>
        </row>
        <row r="51">
          <cell r="B51" t="str">
            <v>MM0069 ANALISTA ADVIMO. E</v>
          </cell>
        </row>
        <row r="52">
          <cell r="B52" t="str">
            <v>MM0062 ANALISTA ADMVO. F</v>
          </cell>
        </row>
        <row r="53">
          <cell r="B53" t="str">
            <v>MM0104 PROMOTOR A</v>
          </cell>
        </row>
        <row r="54">
          <cell r="B54" t="str">
            <v>MM0044 COORDINADOR DE PROYECTOS</v>
          </cell>
        </row>
        <row r="55">
          <cell r="B55" t="str">
            <v>MM0041 PROGRAMADOR D</v>
          </cell>
        </row>
        <row r="56">
          <cell r="B56" t="str">
            <v>COORDINADOR</v>
          </cell>
        </row>
        <row r="57">
          <cell r="B57" t="str">
            <v>CHOFER</v>
          </cell>
        </row>
        <row r="58">
          <cell r="B58" t="str">
            <v>SECRETARIA</v>
          </cell>
        </row>
        <row r="59">
          <cell r="B59" t="str">
            <v>AUXILIAR ADMINISTRATIVO</v>
          </cell>
        </row>
        <row r="60">
          <cell r="B60" t="str">
            <v>MM0027 COORDINADOR A</v>
          </cell>
        </row>
        <row r="61">
          <cell r="B61" t="str">
            <v>MM0013 COORDINADOR B</v>
          </cell>
        </row>
        <row r="62">
          <cell r="B62" t="str">
            <v>SC0097 COORDINADOR C</v>
          </cell>
        </row>
        <row r="63">
          <cell r="B63" t="str">
            <v>SC0098 COORDINADOR D</v>
          </cell>
        </row>
        <row r="64">
          <cell r="B64" t="str">
            <v>SC0060 CONTRALOR INT. A</v>
          </cell>
        </row>
        <row r="65">
          <cell r="B65" t="str">
            <v>SC0041 CONTRALOR INT. B</v>
          </cell>
        </row>
        <row r="66">
          <cell r="B66" t="str">
            <v>SC0043 JEFE DE DEPTO. B</v>
          </cell>
        </row>
        <row r="67">
          <cell r="B67" t="str">
            <v>SC0029 JEFE DE DEPTO. C</v>
          </cell>
        </row>
        <row r="68">
          <cell r="B68" t="str">
            <v>SC0064 SUBDIRECTOR</v>
          </cell>
        </row>
        <row r="69">
          <cell r="B69" t="str">
            <v>SC0022 DIRECTOR A</v>
          </cell>
        </row>
        <row r="70">
          <cell r="B70" t="str">
            <v>SC0013 DIRECTOR B</v>
          </cell>
        </row>
        <row r="71">
          <cell r="B71" t="str">
            <v>SC0164 DIRECTOR GENERAL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Hoja2"/>
      <sheetName val="RESUMEN"/>
      <sheetName val="Hoja de Trabajo"/>
      <sheetName val="Departamentos"/>
      <sheetName val="Correo Electronico"/>
      <sheetName val="VACANTES"/>
      <sheetName val="LICENCIAS"/>
      <sheetName val="ExportarPDO"/>
      <sheetName val="ExportarDYH"/>
      <sheetName val="Parametros"/>
      <sheetName val="Funciones"/>
      <sheetName val="CORREO - TELEFONO"/>
    </sheetNames>
    <sheetDataSet>
      <sheetData sheetId="0"/>
      <sheetData sheetId="1"/>
      <sheetData sheetId="2"/>
      <sheetData sheetId="3">
        <row r="7">
          <cell r="AE7" t="str">
            <v>TIPO EMPLEADO</v>
          </cell>
        </row>
        <row r="10">
          <cell r="AE10" t="str">
            <v>BASE</v>
          </cell>
        </row>
        <row r="11">
          <cell r="AE11" t="str">
            <v>BASE</v>
          </cell>
        </row>
        <row r="12">
          <cell r="AE12" t="str">
            <v>BASE</v>
          </cell>
        </row>
        <row r="13">
          <cell r="AE13" t="str">
            <v>BASE</v>
          </cell>
        </row>
        <row r="14">
          <cell r="AE14" t="str">
            <v>SINDICALIZADO</v>
          </cell>
        </row>
        <row r="15">
          <cell r="AE15" t="str">
            <v>CONFIANZA</v>
          </cell>
        </row>
        <row r="16">
          <cell r="AE16" t="str">
            <v>BASE</v>
          </cell>
        </row>
        <row r="17">
          <cell r="AE17" t="str">
            <v>SINDICALIZADO</v>
          </cell>
        </row>
        <row r="18">
          <cell r="AE18" t="str">
            <v>SINDICALIZADO</v>
          </cell>
        </row>
        <row r="19">
          <cell r="AE19" t="str">
            <v>SINDICALIZADO</v>
          </cell>
        </row>
        <row r="20">
          <cell r="AE20" t="str">
            <v>SINDICALIZADO</v>
          </cell>
        </row>
        <row r="21">
          <cell r="AE21" t="str">
            <v>BASE</v>
          </cell>
        </row>
        <row r="22">
          <cell r="AE22" t="str">
            <v>BASE</v>
          </cell>
        </row>
        <row r="23">
          <cell r="AE23" t="str">
            <v>SINDICALIZADO</v>
          </cell>
        </row>
        <row r="24">
          <cell r="AE24" t="str">
            <v>BASE</v>
          </cell>
        </row>
        <row r="25">
          <cell r="AE25" t="str">
            <v>BASE</v>
          </cell>
        </row>
        <row r="26">
          <cell r="AE26" t="str">
            <v>SINDICALIZADO</v>
          </cell>
        </row>
        <row r="27">
          <cell r="AE27" t="str">
            <v>SINDICALIZADO</v>
          </cell>
        </row>
        <row r="28">
          <cell r="AE28" t="str">
            <v>BASE</v>
          </cell>
        </row>
        <row r="29">
          <cell r="AE29" t="str">
            <v>SINDICALIZADO</v>
          </cell>
        </row>
        <row r="30">
          <cell r="AE30" t="str">
            <v>SINDICALIZADO</v>
          </cell>
        </row>
        <row r="31">
          <cell r="AE31" t="str">
            <v>BASE</v>
          </cell>
        </row>
        <row r="32">
          <cell r="AE32" t="str">
            <v>SINDICALIZADO</v>
          </cell>
        </row>
        <row r="33">
          <cell r="AE33" t="str">
            <v>BASE</v>
          </cell>
        </row>
        <row r="34">
          <cell r="AE34" t="str">
            <v>BASE</v>
          </cell>
        </row>
        <row r="35">
          <cell r="AE35" t="str">
            <v>SINDICALIZADO</v>
          </cell>
        </row>
        <row r="36">
          <cell r="AE36" t="str">
            <v>BASE</v>
          </cell>
        </row>
        <row r="37">
          <cell r="AE37" t="str">
            <v>BASE</v>
          </cell>
        </row>
        <row r="38">
          <cell r="AE38" t="str">
            <v>BASE</v>
          </cell>
        </row>
        <row r="39">
          <cell r="AE39" t="str">
            <v>BASE</v>
          </cell>
        </row>
        <row r="40">
          <cell r="AE40" t="str">
            <v>BASE</v>
          </cell>
        </row>
        <row r="41">
          <cell r="AE41" t="str">
            <v>BASE</v>
          </cell>
        </row>
        <row r="42">
          <cell r="AE42" t="str">
            <v>BASE</v>
          </cell>
        </row>
        <row r="43">
          <cell r="AE43" t="str">
            <v>BASE</v>
          </cell>
        </row>
        <row r="44">
          <cell r="AE44" t="str">
            <v>BASE</v>
          </cell>
        </row>
        <row r="45">
          <cell r="AE45" t="str">
            <v>BASE</v>
          </cell>
        </row>
        <row r="46">
          <cell r="AE46" t="str">
            <v>SINDICALIZADO</v>
          </cell>
        </row>
        <row r="47">
          <cell r="AE47" t="str">
            <v>SINDICALIZADO</v>
          </cell>
        </row>
        <row r="48">
          <cell r="AE48" t="str">
            <v>SINDICALIZADO</v>
          </cell>
        </row>
        <row r="49">
          <cell r="AE49" t="str">
            <v>BASE</v>
          </cell>
        </row>
        <row r="50">
          <cell r="AE50" t="str">
            <v>BASE</v>
          </cell>
        </row>
        <row r="51">
          <cell r="AE51" t="str">
            <v>BASE</v>
          </cell>
        </row>
        <row r="52">
          <cell r="AE52" t="str">
            <v>SINDICALIZADO</v>
          </cell>
        </row>
        <row r="53">
          <cell r="AE53" t="str">
            <v>SINDICALIZADO</v>
          </cell>
        </row>
        <row r="54">
          <cell r="AE54" t="str">
            <v>EVENTUAL</v>
          </cell>
        </row>
        <row r="55">
          <cell r="AE55" t="str">
            <v>SINDICALIZADO</v>
          </cell>
        </row>
        <row r="56">
          <cell r="AE56" t="str">
            <v>SINDICALIZADO</v>
          </cell>
        </row>
        <row r="57">
          <cell r="AE57" t="str">
            <v>SINDICALIZADO</v>
          </cell>
        </row>
        <row r="58">
          <cell r="AE58" t="str">
            <v>SINDICALIZADO</v>
          </cell>
        </row>
        <row r="59">
          <cell r="AE59" t="str">
            <v>BASE</v>
          </cell>
        </row>
        <row r="60">
          <cell r="AE60" t="str">
            <v>BASE</v>
          </cell>
        </row>
        <row r="61">
          <cell r="AE61" t="str">
            <v>SINDICALIZADO</v>
          </cell>
        </row>
        <row r="62">
          <cell r="AE62" t="str">
            <v>SINDICALIZADO</v>
          </cell>
        </row>
        <row r="63">
          <cell r="AE63" t="str">
            <v>SINDICALIZADO</v>
          </cell>
        </row>
        <row r="64">
          <cell r="AE64" t="str">
            <v>BASE</v>
          </cell>
        </row>
        <row r="65">
          <cell r="AE65" t="str">
            <v>BASE</v>
          </cell>
        </row>
        <row r="66">
          <cell r="AE66" t="str">
            <v>SINDICALIZADO</v>
          </cell>
        </row>
        <row r="67">
          <cell r="AE67" t="str">
            <v>SINDICALIZADO</v>
          </cell>
        </row>
        <row r="68">
          <cell r="AE68" t="str">
            <v>SINDICALIZADO</v>
          </cell>
        </row>
        <row r="69">
          <cell r="AE69" t="str">
            <v>BASE</v>
          </cell>
        </row>
        <row r="70">
          <cell r="AE70" t="str">
            <v>BASE</v>
          </cell>
        </row>
        <row r="71">
          <cell r="AE71" t="str">
            <v>SINDICALIZADO</v>
          </cell>
        </row>
        <row r="72">
          <cell r="AE72" t="str">
            <v>BASE</v>
          </cell>
        </row>
        <row r="73">
          <cell r="AE73" t="str">
            <v>SINDICALIZADO</v>
          </cell>
        </row>
        <row r="74">
          <cell r="AE74" t="str">
            <v>BASE</v>
          </cell>
        </row>
        <row r="75">
          <cell r="AE75" t="str">
            <v>BASE</v>
          </cell>
        </row>
        <row r="76">
          <cell r="AE76" t="str">
            <v>SINDICALIZADO</v>
          </cell>
        </row>
        <row r="77">
          <cell r="AE77" t="str">
            <v>SINDICALIZADO</v>
          </cell>
        </row>
        <row r="78">
          <cell r="AE78" t="str">
            <v>BASE</v>
          </cell>
        </row>
        <row r="79">
          <cell r="AE79" t="str">
            <v>BASE</v>
          </cell>
        </row>
        <row r="80">
          <cell r="AE80" t="str">
            <v>BASE</v>
          </cell>
        </row>
        <row r="81">
          <cell r="AE81" t="str">
            <v>SINDICALIZADO</v>
          </cell>
        </row>
        <row r="82">
          <cell r="AE82" t="str">
            <v>SINDICALIZADO</v>
          </cell>
        </row>
        <row r="83">
          <cell r="AE83" t="str">
            <v>SINDICALIZADO</v>
          </cell>
        </row>
        <row r="84">
          <cell r="AE84" t="str">
            <v>SINDICALIZADO</v>
          </cell>
        </row>
        <row r="85">
          <cell r="AE85" t="str">
            <v>SINDICALIZADO</v>
          </cell>
        </row>
        <row r="86">
          <cell r="AE86" t="str">
            <v>BASE</v>
          </cell>
        </row>
        <row r="87">
          <cell r="AE87" t="str">
            <v>SINDICALIZADO</v>
          </cell>
        </row>
        <row r="88">
          <cell r="AE88" t="str">
            <v>SINDICALIZADO</v>
          </cell>
        </row>
        <row r="89">
          <cell r="AE89" t="str">
            <v>BASE</v>
          </cell>
        </row>
        <row r="90">
          <cell r="AE90" t="str">
            <v>BASE</v>
          </cell>
        </row>
        <row r="91">
          <cell r="AE91" t="str">
            <v>SINDICALIZADO</v>
          </cell>
        </row>
        <row r="92">
          <cell r="AE92" t="str">
            <v>BASE</v>
          </cell>
        </row>
        <row r="93">
          <cell r="AE93" t="str">
            <v>BASE</v>
          </cell>
        </row>
        <row r="94">
          <cell r="AE94" t="str">
            <v>SINDICALIZADO</v>
          </cell>
        </row>
        <row r="95">
          <cell r="AE95" t="str">
            <v>BASE</v>
          </cell>
        </row>
        <row r="96">
          <cell r="AE96" t="str">
            <v>BASE</v>
          </cell>
        </row>
        <row r="97">
          <cell r="AE97" t="str">
            <v>SINDICALIZADO</v>
          </cell>
        </row>
        <row r="98">
          <cell r="AE98" t="str">
            <v>BASE</v>
          </cell>
        </row>
        <row r="99">
          <cell r="AE99" t="str">
            <v>BASE</v>
          </cell>
        </row>
        <row r="100">
          <cell r="AE100" t="str">
            <v>BASE</v>
          </cell>
        </row>
        <row r="101">
          <cell r="AE101" t="str">
            <v>SINDICALIZADO</v>
          </cell>
        </row>
        <row r="102">
          <cell r="AE102" t="str">
            <v>BASE</v>
          </cell>
        </row>
        <row r="103">
          <cell r="AE103" t="str">
            <v>BASE</v>
          </cell>
        </row>
        <row r="104">
          <cell r="AE104" t="str">
            <v>SINDICALIZADO</v>
          </cell>
        </row>
        <row r="105">
          <cell r="AE105" t="str">
            <v>SINDICALIZADO</v>
          </cell>
        </row>
        <row r="106">
          <cell r="AE106" t="str">
            <v>BASE</v>
          </cell>
        </row>
        <row r="107">
          <cell r="AE107" t="str">
            <v>BASE</v>
          </cell>
        </row>
        <row r="108">
          <cell r="AE108" t="str">
            <v>BASE</v>
          </cell>
        </row>
        <row r="109">
          <cell r="AE109" t="str">
            <v>BASE</v>
          </cell>
        </row>
        <row r="110">
          <cell r="AE110" t="str">
            <v>BASE</v>
          </cell>
        </row>
        <row r="111">
          <cell r="AE111" t="str">
            <v>SINDICALIZADO</v>
          </cell>
        </row>
        <row r="112">
          <cell r="AE112" t="str">
            <v>BASE</v>
          </cell>
        </row>
        <row r="113">
          <cell r="AE113" t="str">
            <v>SINDICALIZADO</v>
          </cell>
        </row>
        <row r="114">
          <cell r="AE114" t="str">
            <v>BASE</v>
          </cell>
        </row>
        <row r="115">
          <cell r="AE115" t="str">
            <v>BASE</v>
          </cell>
        </row>
        <row r="116">
          <cell r="AE116" t="str">
            <v>BASE</v>
          </cell>
        </row>
        <row r="117">
          <cell r="AE117" t="str">
            <v>BASE</v>
          </cell>
        </row>
        <row r="118">
          <cell r="AE118" t="str">
            <v>BASE</v>
          </cell>
        </row>
        <row r="119">
          <cell r="AE119" t="str">
            <v>SINDICALIZADO</v>
          </cell>
        </row>
        <row r="120">
          <cell r="AE120" t="str">
            <v>BASE</v>
          </cell>
        </row>
        <row r="121">
          <cell r="AE121" t="str">
            <v>BASE</v>
          </cell>
        </row>
        <row r="122">
          <cell r="AE122" t="str">
            <v>BASE</v>
          </cell>
        </row>
        <row r="123">
          <cell r="AE123" t="str">
            <v>BASE</v>
          </cell>
        </row>
        <row r="124">
          <cell r="AE124" t="str">
            <v>SINDICALIZADO</v>
          </cell>
        </row>
        <row r="125">
          <cell r="AE125" t="str">
            <v>SINDICALIZADO</v>
          </cell>
        </row>
        <row r="126">
          <cell r="AE126" t="str">
            <v>BASE</v>
          </cell>
        </row>
        <row r="127">
          <cell r="AE127" t="str">
            <v>BASE</v>
          </cell>
        </row>
        <row r="128">
          <cell r="AE128" t="str">
            <v>SINDICALIZADO</v>
          </cell>
        </row>
        <row r="129">
          <cell r="AE129" t="str">
            <v>BASE</v>
          </cell>
        </row>
        <row r="130">
          <cell r="AE130" t="str">
            <v>BASE</v>
          </cell>
        </row>
        <row r="131">
          <cell r="AE131" t="str">
            <v>SINDICALIZADO</v>
          </cell>
        </row>
        <row r="132">
          <cell r="AE132" t="str">
            <v>BASE</v>
          </cell>
        </row>
        <row r="133">
          <cell r="AE133" t="str">
            <v>SINDICALIZADO</v>
          </cell>
        </row>
        <row r="134">
          <cell r="AE134" t="str">
            <v>BASE</v>
          </cell>
        </row>
        <row r="135">
          <cell r="AE135" t="str">
            <v>BASE</v>
          </cell>
        </row>
        <row r="136">
          <cell r="AE136" t="str">
            <v>SINDICALIZADO</v>
          </cell>
        </row>
        <row r="137">
          <cell r="AE137" t="str">
            <v>SINDICALIZADO</v>
          </cell>
        </row>
        <row r="138">
          <cell r="AE138" t="str">
            <v>BASE</v>
          </cell>
        </row>
        <row r="139">
          <cell r="AE139" t="str">
            <v>BASE</v>
          </cell>
        </row>
        <row r="140">
          <cell r="AE140" t="str">
            <v>BASE</v>
          </cell>
        </row>
        <row r="141">
          <cell r="AE141" t="str">
            <v>BASE</v>
          </cell>
        </row>
        <row r="142">
          <cell r="AE142" t="str">
            <v>BASE</v>
          </cell>
        </row>
        <row r="143">
          <cell r="AE143" t="str">
            <v>BASE</v>
          </cell>
        </row>
        <row r="144">
          <cell r="AE144" t="str">
            <v>SINDICALIZADO</v>
          </cell>
        </row>
        <row r="145">
          <cell r="AE145" t="str">
            <v>BASE</v>
          </cell>
        </row>
        <row r="146">
          <cell r="AE146" t="str">
            <v>BASE</v>
          </cell>
        </row>
        <row r="147">
          <cell r="AE147" t="str">
            <v>BASE</v>
          </cell>
        </row>
        <row r="148">
          <cell r="AE148" t="str">
            <v>BASE</v>
          </cell>
        </row>
        <row r="149">
          <cell r="AE149" t="str">
            <v>BASE</v>
          </cell>
        </row>
        <row r="150">
          <cell r="AE150" t="str">
            <v>BASE</v>
          </cell>
        </row>
        <row r="151">
          <cell r="AE151" t="str">
            <v>SINDICALIZADO</v>
          </cell>
        </row>
        <row r="152">
          <cell r="AE152" t="str">
            <v>SINDICALIZADO</v>
          </cell>
        </row>
        <row r="153">
          <cell r="AE153" t="str">
            <v>SINDICALIZADO</v>
          </cell>
        </row>
        <row r="154">
          <cell r="AE154" t="str">
            <v>BASE</v>
          </cell>
        </row>
        <row r="155">
          <cell r="AE155" t="str">
            <v>BASE</v>
          </cell>
        </row>
        <row r="156">
          <cell r="AE156" t="str">
            <v>SINDICALIZADO</v>
          </cell>
        </row>
        <row r="157">
          <cell r="AE157" t="str">
            <v>BASE</v>
          </cell>
        </row>
        <row r="158">
          <cell r="AE158" t="str">
            <v>BASE</v>
          </cell>
        </row>
        <row r="159">
          <cell r="AE159" t="str">
            <v>BASE</v>
          </cell>
        </row>
        <row r="160">
          <cell r="AE160" t="str">
            <v>SINDICALIZADO</v>
          </cell>
        </row>
        <row r="161">
          <cell r="AE161" t="str">
            <v>BASE</v>
          </cell>
        </row>
        <row r="162">
          <cell r="AE162" t="str">
            <v>BASE</v>
          </cell>
        </row>
        <row r="163">
          <cell r="AE163" t="str">
            <v>BASE</v>
          </cell>
        </row>
        <row r="164">
          <cell r="AE164" t="str">
            <v>BASE</v>
          </cell>
        </row>
        <row r="165">
          <cell r="AE165" t="str">
            <v>BASE</v>
          </cell>
        </row>
        <row r="166">
          <cell r="AE166" t="str">
            <v>SINDICALIZADO</v>
          </cell>
        </row>
        <row r="167">
          <cell r="AE167" t="str">
            <v>BASE</v>
          </cell>
        </row>
        <row r="168">
          <cell r="AE168" t="str">
            <v>BASE</v>
          </cell>
        </row>
        <row r="169">
          <cell r="AE169" t="str">
            <v>BASE</v>
          </cell>
        </row>
        <row r="170">
          <cell r="AE170" t="str">
            <v>SINDICALIZADO</v>
          </cell>
        </row>
        <row r="171">
          <cell r="AE171" t="str">
            <v>BASE</v>
          </cell>
        </row>
        <row r="172">
          <cell r="AE172" t="str">
            <v>BASE</v>
          </cell>
        </row>
        <row r="173">
          <cell r="AE173" t="str">
            <v>BASE</v>
          </cell>
        </row>
        <row r="174">
          <cell r="AE174" t="str">
            <v>BASE</v>
          </cell>
        </row>
        <row r="175">
          <cell r="AE175" t="str">
            <v>BASE</v>
          </cell>
        </row>
        <row r="176">
          <cell r="AE176" t="str">
            <v>BASE</v>
          </cell>
        </row>
        <row r="177">
          <cell r="AE177" t="str">
            <v>SINDICALIZADO</v>
          </cell>
        </row>
        <row r="178">
          <cell r="AE178" t="str">
            <v>BASE</v>
          </cell>
        </row>
        <row r="179">
          <cell r="AE179" t="str">
            <v>BASE</v>
          </cell>
        </row>
        <row r="180">
          <cell r="AE180" t="str">
            <v>EVENTUAL</v>
          </cell>
        </row>
        <row r="181">
          <cell r="AE181" t="str">
            <v>SINDICALIZADO</v>
          </cell>
        </row>
        <row r="182">
          <cell r="AE182" t="str">
            <v>BASE</v>
          </cell>
        </row>
        <row r="183">
          <cell r="AE183" t="str">
            <v>SINDICALIZADO</v>
          </cell>
        </row>
        <row r="184">
          <cell r="AE184" t="str">
            <v>SINDICALIZADO</v>
          </cell>
        </row>
        <row r="185">
          <cell r="AE185" t="str">
            <v>BASE</v>
          </cell>
        </row>
        <row r="186">
          <cell r="AE186" t="str">
            <v>EVENTUAL</v>
          </cell>
        </row>
        <row r="187">
          <cell r="AE187" t="str">
            <v>SINDICALIZADO</v>
          </cell>
        </row>
        <row r="188">
          <cell r="AE188" t="str">
            <v>EVENTUAL</v>
          </cell>
        </row>
        <row r="189">
          <cell r="AE189" t="str">
            <v>BASE</v>
          </cell>
        </row>
        <row r="190">
          <cell r="AE190" t="str">
            <v>SINDICALIZADO</v>
          </cell>
        </row>
        <row r="191">
          <cell r="AE191" t="str">
            <v>SINDICALIZADO</v>
          </cell>
        </row>
        <row r="192">
          <cell r="AE192" t="str">
            <v>BASE</v>
          </cell>
        </row>
        <row r="193">
          <cell r="AE193" t="str">
            <v>SINDICALIZADO</v>
          </cell>
        </row>
        <row r="194">
          <cell r="AE194" t="str">
            <v>SINDICALIZADO</v>
          </cell>
        </row>
        <row r="195">
          <cell r="AE195" t="str">
            <v>BASE</v>
          </cell>
        </row>
        <row r="196">
          <cell r="AE196" t="str">
            <v>BASE</v>
          </cell>
        </row>
        <row r="197">
          <cell r="AE197" t="str">
            <v>SINDICALIZADO</v>
          </cell>
        </row>
        <row r="198">
          <cell r="AE198" t="str">
            <v>BASE</v>
          </cell>
        </row>
        <row r="199">
          <cell r="AE199" t="str">
            <v>SINDICALIZADO</v>
          </cell>
        </row>
        <row r="200">
          <cell r="AE200" t="str">
            <v>EVENTUAL</v>
          </cell>
        </row>
        <row r="201">
          <cell r="AE201" t="str">
            <v>BASE</v>
          </cell>
        </row>
        <row r="202">
          <cell r="AE202" t="str">
            <v>SINDICALIZADO</v>
          </cell>
        </row>
        <row r="203">
          <cell r="AE203" t="str">
            <v>BASE</v>
          </cell>
        </row>
        <row r="204">
          <cell r="AE204" t="str">
            <v>BASE</v>
          </cell>
        </row>
        <row r="205">
          <cell r="AE205" t="str">
            <v>SINDICALIZADO</v>
          </cell>
        </row>
        <row r="206">
          <cell r="AE206" t="str">
            <v>BASE</v>
          </cell>
        </row>
        <row r="207">
          <cell r="AE207" t="str">
            <v>BASE</v>
          </cell>
        </row>
        <row r="208">
          <cell r="AE208" t="str">
            <v>SINDICALIZADO</v>
          </cell>
        </row>
        <row r="209">
          <cell r="AE209" t="str">
            <v>BASE</v>
          </cell>
        </row>
        <row r="210">
          <cell r="AE210" t="str">
            <v>BASE</v>
          </cell>
        </row>
        <row r="211">
          <cell r="AE211" t="str">
            <v>BASE</v>
          </cell>
        </row>
        <row r="212">
          <cell r="AE212" t="str">
            <v>BASE</v>
          </cell>
        </row>
        <row r="213">
          <cell r="AE213" t="str">
            <v>SINDICALIZADO</v>
          </cell>
        </row>
        <row r="214">
          <cell r="AE214" t="str">
            <v>BASE</v>
          </cell>
        </row>
        <row r="215">
          <cell r="AE215" t="str">
            <v>BASE</v>
          </cell>
        </row>
        <row r="216">
          <cell r="AE216" t="str">
            <v>BASE</v>
          </cell>
        </row>
        <row r="217">
          <cell r="AE217" t="str">
            <v>BASE</v>
          </cell>
        </row>
        <row r="218">
          <cell r="AE218" t="str">
            <v>BASE</v>
          </cell>
        </row>
        <row r="219">
          <cell r="AE219" t="str">
            <v>SINDICALIZADO</v>
          </cell>
        </row>
        <row r="220">
          <cell r="AE220" t="str">
            <v>BASE</v>
          </cell>
        </row>
        <row r="221">
          <cell r="AE221" t="str">
            <v>EVENTUAL</v>
          </cell>
        </row>
        <row r="222">
          <cell r="AE222" t="str">
            <v>EVENTUAL</v>
          </cell>
        </row>
        <row r="223">
          <cell r="AE223" t="str">
            <v>BASE</v>
          </cell>
        </row>
        <row r="224">
          <cell r="AE224" t="str">
            <v>BASE</v>
          </cell>
        </row>
        <row r="225">
          <cell r="AE225" t="str">
            <v>EVENTUAL</v>
          </cell>
        </row>
        <row r="226">
          <cell r="AE226" t="str">
            <v>BASE</v>
          </cell>
        </row>
        <row r="227">
          <cell r="AE227" t="str">
            <v>BASE</v>
          </cell>
        </row>
        <row r="228">
          <cell r="AE228" t="str">
            <v>BASE</v>
          </cell>
        </row>
        <row r="229">
          <cell r="AE229" t="str">
            <v>SINDICALIZADO</v>
          </cell>
        </row>
        <row r="230">
          <cell r="AE230" t="str">
            <v>BASE</v>
          </cell>
        </row>
        <row r="231">
          <cell r="AE231" t="str">
            <v>EVENTUAL</v>
          </cell>
        </row>
        <row r="232">
          <cell r="AE232" t="str">
            <v>BASE</v>
          </cell>
        </row>
        <row r="233">
          <cell r="AE233" t="str">
            <v>SINDICALIZADO</v>
          </cell>
        </row>
        <row r="234">
          <cell r="AE234" t="str">
            <v>BASE</v>
          </cell>
        </row>
        <row r="235">
          <cell r="AE235" t="str">
            <v>SINDICALIZADO</v>
          </cell>
        </row>
        <row r="236">
          <cell r="AE236" t="str">
            <v>SINDICALIZADO</v>
          </cell>
        </row>
        <row r="237">
          <cell r="AE237" t="str">
            <v>BASE</v>
          </cell>
        </row>
        <row r="238">
          <cell r="AE238" t="str">
            <v>SINDICALIZADO</v>
          </cell>
        </row>
        <row r="239">
          <cell r="AE239" t="str">
            <v>SINDICALIZADO</v>
          </cell>
        </row>
        <row r="240">
          <cell r="AE240" t="str">
            <v>BASE</v>
          </cell>
        </row>
        <row r="241">
          <cell r="AE241" t="str">
            <v>SINDICALIZADO</v>
          </cell>
        </row>
        <row r="242">
          <cell r="AE242" t="str">
            <v>BASE</v>
          </cell>
        </row>
        <row r="243">
          <cell r="AE243" t="str">
            <v>SINDICALIZADO</v>
          </cell>
        </row>
        <row r="244">
          <cell r="AE244" t="str">
            <v>BASE</v>
          </cell>
        </row>
        <row r="245">
          <cell r="AE245" t="str">
            <v>BASE</v>
          </cell>
        </row>
        <row r="246">
          <cell r="AE246" t="str">
            <v>EVENTUAL</v>
          </cell>
        </row>
        <row r="247">
          <cell r="AE247" t="str">
            <v>EVENTUAL</v>
          </cell>
        </row>
        <row r="248">
          <cell r="AE248" t="str">
            <v>BASE</v>
          </cell>
        </row>
        <row r="249">
          <cell r="AE249" t="str">
            <v>BASE</v>
          </cell>
        </row>
        <row r="250">
          <cell r="AE250" t="str">
            <v>BASE</v>
          </cell>
        </row>
        <row r="251">
          <cell r="AE251" t="str">
            <v>BASE</v>
          </cell>
        </row>
        <row r="252">
          <cell r="AE252" t="str">
            <v>SINDICALIZADO</v>
          </cell>
        </row>
        <row r="253">
          <cell r="AE253" t="str">
            <v>BASE</v>
          </cell>
        </row>
        <row r="254">
          <cell r="AE254" t="str">
            <v>BASE</v>
          </cell>
        </row>
        <row r="255">
          <cell r="AE255" t="str">
            <v>BASE</v>
          </cell>
        </row>
        <row r="256">
          <cell r="AE256" t="str">
            <v>BASE</v>
          </cell>
        </row>
        <row r="257">
          <cell r="AE257" t="str">
            <v>BASE</v>
          </cell>
        </row>
        <row r="258">
          <cell r="AE258" t="str">
            <v>BASE</v>
          </cell>
        </row>
        <row r="259">
          <cell r="AE259" t="str">
            <v>SINDICALIZADO</v>
          </cell>
        </row>
        <row r="260">
          <cell r="AE260" t="str">
            <v>BASE</v>
          </cell>
        </row>
        <row r="261">
          <cell r="AE261" t="str">
            <v>BASE</v>
          </cell>
        </row>
        <row r="262">
          <cell r="AE262" t="str">
            <v>BASE</v>
          </cell>
        </row>
        <row r="263">
          <cell r="AE263" t="str">
            <v>BASE</v>
          </cell>
        </row>
        <row r="264">
          <cell r="AE264" t="str">
            <v>BASE</v>
          </cell>
        </row>
        <row r="265">
          <cell r="AE265" t="str">
            <v>BASE</v>
          </cell>
        </row>
        <row r="266">
          <cell r="AE266" t="str">
            <v>BASE</v>
          </cell>
        </row>
        <row r="267">
          <cell r="AE267" t="str">
            <v>BASE</v>
          </cell>
        </row>
        <row r="268">
          <cell r="AE268" t="str">
            <v>SINDICALIZADO</v>
          </cell>
        </row>
        <row r="269">
          <cell r="AE269" t="str">
            <v>BASE</v>
          </cell>
        </row>
        <row r="270">
          <cell r="AE270" t="str">
            <v>CONFIANZA</v>
          </cell>
        </row>
        <row r="271">
          <cell r="AE271" t="str">
            <v>BASE</v>
          </cell>
        </row>
        <row r="272">
          <cell r="AE272" t="str">
            <v>BASE</v>
          </cell>
        </row>
        <row r="273">
          <cell r="AE273" t="str">
            <v>SINDICALIZADO</v>
          </cell>
        </row>
        <row r="274">
          <cell r="AE274" t="str">
            <v>BASE</v>
          </cell>
        </row>
        <row r="275">
          <cell r="AE275" t="str">
            <v>BASE</v>
          </cell>
        </row>
        <row r="276">
          <cell r="AE276" t="str">
            <v>BASE</v>
          </cell>
        </row>
        <row r="277">
          <cell r="AE277" t="str">
            <v>BASE</v>
          </cell>
        </row>
        <row r="278">
          <cell r="AE278" t="str">
            <v>BASE</v>
          </cell>
        </row>
        <row r="279">
          <cell r="AE279" t="str">
            <v>BASE</v>
          </cell>
        </row>
        <row r="280">
          <cell r="AE280" t="str">
            <v>BASE</v>
          </cell>
        </row>
        <row r="281">
          <cell r="AE281" t="str">
            <v>BASE</v>
          </cell>
        </row>
        <row r="282">
          <cell r="AE282" t="str">
            <v>BASE</v>
          </cell>
        </row>
        <row r="283">
          <cell r="AE283" t="str">
            <v>BASE</v>
          </cell>
        </row>
        <row r="284">
          <cell r="AE284" t="str">
            <v>BASE</v>
          </cell>
        </row>
        <row r="285">
          <cell r="AE285" t="str">
            <v>SINDICALIZADO</v>
          </cell>
        </row>
        <row r="286">
          <cell r="AE286" t="str">
            <v>BASE</v>
          </cell>
        </row>
        <row r="287">
          <cell r="AE287" t="str">
            <v>SINDICALIZADO</v>
          </cell>
        </row>
        <row r="288">
          <cell r="AE288" t="str">
            <v>SINDICALIZADO</v>
          </cell>
        </row>
        <row r="289">
          <cell r="AE289" t="str">
            <v>BASE</v>
          </cell>
        </row>
        <row r="290">
          <cell r="AE290" t="str">
            <v>SINDICALIZADO</v>
          </cell>
        </row>
        <row r="291">
          <cell r="AE291" t="str">
            <v>BASE</v>
          </cell>
        </row>
        <row r="292">
          <cell r="AE292" t="str">
            <v>EVENTUAL</v>
          </cell>
        </row>
        <row r="293">
          <cell r="AE293" t="str">
            <v>BASE</v>
          </cell>
        </row>
        <row r="294">
          <cell r="AE294" t="str">
            <v>BASE</v>
          </cell>
        </row>
        <row r="295">
          <cell r="AE295" t="str">
            <v>BASE</v>
          </cell>
        </row>
        <row r="296">
          <cell r="AE296" t="str">
            <v>BASE</v>
          </cell>
        </row>
        <row r="297">
          <cell r="AE297" t="str">
            <v>BASE</v>
          </cell>
        </row>
        <row r="298">
          <cell r="AE298" t="str">
            <v>SINDICALIZADO</v>
          </cell>
        </row>
        <row r="299">
          <cell r="AE299" t="str">
            <v>SINDICALIZADO</v>
          </cell>
        </row>
        <row r="300">
          <cell r="AE300" t="str">
            <v>BASE</v>
          </cell>
        </row>
        <row r="301">
          <cell r="AE301" t="str">
            <v>BASE</v>
          </cell>
        </row>
        <row r="302">
          <cell r="AE302" t="str">
            <v>EVENTUAL</v>
          </cell>
        </row>
        <row r="303">
          <cell r="AE303" t="str">
            <v>BASE</v>
          </cell>
        </row>
        <row r="304">
          <cell r="AE304" t="str">
            <v>SINDICALIZADO</v>
          </cell>
        </row>
        <row r="305">
          <cell r="AE305" t="str">
            <v>BASE</v>
          </cell>
        </row>
        <row r="306">
          <cell r="AE306" t="str">
            <v>BASE</v>
          </cell>
        </row>
        <row r="307">
          <cell r="AE307" t="str">
            <v>SINDICALIZADO</v>
          </cell>
        </row>
        <row r="308">
          <cell r="AE308" t="str">
            <v>BASE</v>
          </cell>
        </row>
        <row r="309">
          <cell r="AE309" t="str">
            <v>EVENTUAL</v>
          </cell>
        </row>
        <row r="310">
          <cell r="AE310" t="str">
            <v>SINDICALIZADO</v>
          </cell>
        </row>
        <row r="311">
          <cell r="AE311" t="str">
            <v>BASE</v>
          </cell>
        </row>
        <row r="312">
          <cell r="AE312" t="str">
            <v>SINDICALIZADO</v>
          </cell>
        </row>
        <row r="313">
          <cell r="AE313" t="str">
            <v>BASE</v>
          </cell>
        </row>
        <row r="314">
          <cell r="AE314" t="str">
            <v>BASE</v>
          </cell>
        </row>
        <row r="315">
          <cell r="AE315" t="str">
            <v>BASE</v>
          </cell>
        </row>
        <row r="316">
          <cell r="AE316" t="str">
            <v>SINDICALIZADO</v>
          </cell>
        </row>
        <row r="317">
          <cell r="AE317" t="str">
            <v>BASE</v>
          </cell>
        </row>
        <row r="318">
          <cell r="AE318" t="str">
            <v>BASE</v>
          </cell>
        </row>
        <row r="319">
          <cell r="AE319" t="str">
            <v>BASE</v>
          </cell>
        </row>
        <row r="320">
          <cell r="AE320" t="str">
            <v>SINDICALIZADO</v>
          </cell>
        </row>
        <row r="321">
          <cell r="AE321" t="str">
            <v>BASE</v>
          </cell>
        </row>
        <row r="322">
          <cell r="AE322" t="str">
            <v>BASE</v>
          </cell>
        </row>
        <row r="323">
          <cell r="AE323" t="str">
            <v>BASE</v>
          </cell>
        </row>
        <row r="324">
          <cell r="AE324" t="str">
            <v>BASE</v>
          </cell>
        </row>
        <row r="325">
          <cell r="AE325" t="str">
            <v>BASE</v>
          </cell>
        </row>
        <row r="326">
          <cell r="AE326" t="str">
            <v>SINDICALIZADO</v>
          </cell>
        </row>
        <row r="327">
          <cell r="AE327" t="str">
            <v>SINDICALIZADO</v>
          </cell>
        </row>
        <row r="328">
          <cell r="AE328" t="str">
            <v>BASE</v>
          </cell>
        </row>
        <row r="329">
          <cell r="AE329" t="str">
            <v>EVENTUAL</v>
          </cell>
        </row>
        <row r="330">
          <cell r="AE330" t="str">
            <v>BASE</v>
          </cell>
        </row>
        <row r="331">
          <cell r="AE331" t="str">
            <v>BASE</v>
          </cell>
        </row>
        <row r="332">
          <cell r="AE332" t="str">
            <v>BASE</v>
          </cell>
        </row>
        <row r="333">
          <cell r="AE333" t="str">
            <v>BASE</v>
          </cell>
        </row>
        <row r="334">
          <cell r="AE334" t="str">
            <v>BASE</v>
          </cell>
        </row>
        <row r="335">
          <cell r="AE335" t="str">
            <v>EVENTUAL</v>
          </cell>
        </row>
        <row r="336">
          <cell r="AE336" t="str">
            <v>BASE</v>
          </cell>
        </row>
        <row r="337">
          <cell r="AE337" t="str">
            <v>SINDICALIZADO</v>
          </cell>
        </row>
        <row r="338">
          <cell r="AE338" t="str">
            <v>SINDICALIZADO</v>
          </cell>
        </row>
        <row r="339">
          <cell r="AE339" t="str">
            <v>SINDICALIZADO</v>
          </cell>
        </row>
        <row r="340">
          <cell r="AE340" t="str">
            <v>BASE</v>
          </cell>
        </row>
        <row r="341">
          <cell r="AE341" t="str">
            <v>BASE</v>
          </cell>
        </row>
        <row r="342">
          <cell r="AE342" t="str">
            <v>SINDICALIZADO</v>
          </cell>
        </row>
        <row r="343">
          <cell r="AE343" t="str">
            <v>BASE</v>
          </cell>
        </row>
        <row r="344">
          <cell r="AE344" t="str">
            <v>BASE</v>
          </cell>
        </row>
        <row r="345">
          <cell r="AE345" t="str">
            <v>BASE</v>
          </cell>
        </row>
        <row r="346">
          <cell r="AE346" t="str">
            <v>BASE</v>
          </cell>
        </row>
        <row r="347">
          <cell r="AE347" t="str">
            <v>EVENTUAL</v>
          </cell>
        </row>
        <row r="348">
          <cell r="AE348" t="str">
            <v>SINDICALIZADO</v>
          </cell>
        </row>
        <row r="349">
          <cell r="AE349" t="str">
            <v>BASE</v>
          </cell>
        </row>
        <row r="350">
          <cell r="AE350" t="str">
            <v>BASE</v>
          </cell>
        </row>
        <row r="351">
          <cell r="AE351" t="str">
            <v>EVENTUAL</v>
          </cell>
        </row>
        <row r="352">
          <cell r="AE352" t="str">
            <v>BASE</v>
          </cell>
        </row>
        <row r="353">
          <cell r="AE353" t="str">
            <v>BASE</v>
          </cell>
        </row>
        <row r="354">
          <cell r="AE354" t="str">
            <v>BASE</v>
          </cell>
        </row>
        <row r="355">
          <cell r="AE355" t="str">
            <v>SINDICALIZADO</v>
          </cell>
        </row>
        <row r="356">
          <cell r="AE356" t="str">
            <v>BASE</v>
          </cell>
        </row>
        <row r="357">
          <cell r="AE357" t="str">
            <v>BASE</v>
          </cell>
        </row>
        <row r="358">
          <cell r="AE358" t="str">
            <v>EVENTUAL</v>
          </cell>
        </row>
        <row r="359">
          <cell r="AE359" t="str">
            <v>BASE</v>
          </cell>
        </row>
        <row r="360">
          <cell r="AE360" t="str">
            <v>BASE</v>
          </cell>
        </row>
        <row r="361">
          <cell r="AE361" t="str">
            <v>EVENTUAL</v>
          </cell>
        </row>
        <row r="362">
          <cell r="AE362" t="str">
            <v>EVENTUAL</v>
          </cell>
        </row>
        <row r="363">
          <cell r="AE363" t="str">
            <v>BASE</v>
          </cell>
        </row>
        <row r="364">
          <cell r="AE364" t="str">
            <v>EVENTUAL</v>
          </cell>
        </row>
        <row r="365">
          <cell r="AE365" t="str">
            <v>BASE</v>
          </cell>
        </row>
        <row r="366">
          <cell r="AE366" t="str">
            <v>SINDICALIZADO</v>
          </cell>
        </row>
        <row r="367">
          <cell r="AE367" t="str">
            <v>BASE</v>
          </cell>
        </row>
        <row r="368">
          <cell r="AE368" t="str">
            <v>BASE</v>
          </cell>
        </row>
        <row r="369">
          <cell r="AE369" t="str">
            <v>BASE</v>
          </cell>
        </row>
        <row r="370">
          <cell r="AE370" t="str">
            <v>BASE</v>
          </cell>
        </row>
        <row r="371">
          <cell r="AE371" t="str">
            <v>BASE</v>
          </cell>
        </row>
        <row r="372">
          <cell r="AE372" t="str">
            <v>SINDICALIZADO</v>
          </cell>
        </row>
        <row r="373">
          <cell r="AE373" t="str">
            <v>BASE</v>
          </cell>
        </row>
        <row r="374">
          <cell r="AE374" t="str">
            <v>EVENTUAL</v>
          </cell>
        </row>
        <row r="375">
          <cell r="AE375" t="str">
            <v>EVENTUAL</v>
          </cell>
        </row>
        <row r="376">
          <cell r="AE376" t="str">
            <v>CONFIANZA</v>
          </cell>
        </row>
        <row r="377">
          <cell r="AE377" t="str">
            <v>CONFIANZA</v>
          </cell>
        </row>
        <row r="378">
          <cell r="AE378" t="str">
            <v>SINDICALIZADO</v>
          </cell>
        </row>
        <row r="379">
          <cell r="AE379" t="str">
            <v>SINDICALIZADO</v>
          </cell>
        </row>
        <row r="380">
          <cell r="AE380" t="str">
            <v>BASE</v>
          </cell>
        </row>
        <row r="381">
          <cell r="AE381" t="str">
            <v>SINDICALIZADO</v>
          </cell>
        </row>
        <row r="382">
          <cell r="AE382" t="str">
            <v>BASE</v>
          </cell>
        </row>
        <row r="383">
          <cell r="AE383" t="str">
            <v>BASE</v>
          </cell>
        </row>
        <row r="384">
          <cell r="AE384" t="str">
            <v>BASE</v>
          </cell>
        </row>
        <row r="385">
          <cell r="AE385" t="str">
            <v>SINDICALIZADO</v>
          </cell>
        </row>
        <row r="386">
          <cell r="AE386" t="str">
            <v>SINDICALIZADO</v>
          </cell>
        </row>
        <row r="387">
          <cell r="AE387" t="str">
            <v>CONFIANZA</v>
          </cell>
        </row>
        <row r="388">
          <cell r="AE388" t="str">
            <v>BASE</v>
          </cell>
        </row>
        <row r="389">
          <cell r="AE389" t="str">
            <v>EVENTUAL</v>
          </cell>
        </row>
        <row r="390">
          <cell r="AE390" t="str">
            <v>BASE</v>
          </cell>
        </row>
        <row r="391">
          <cell r="AE391" t="str">
            <v>EVENTUAL</v>
          </cell>
        </row>
        <row r="392">
          <cell r="AE392" t="str">
            <v>EVENTUAL</v>
          </cell>
        </row>
        <row r="393">
          <cell r="AE393" t="str">
            <v>CONFIANZA</v>
          </cell>
        </row>
        <row r="394">
          <cell r="AE394" t="str">
            <v>CONFIANZA</v>
          </cell>
        </row>
        <row r="395">
          <cell r="AE395" t="str">
            <v>BASE</v>
          </cell>
        </row>
        <row r="396">
          <cell r="AE396" t="str">
            <v>BASE</v>
          </cell>
        </row>
        <row r="397">
          <cell r="AE397" t="str">
            <v>CONFIANZA</v>
          </cell>
        </row>
        <row r="398">
          <cell r="AE398" t="str">
            <v>BASE</v>
          </cell>
        </row>
        <row r="399">
          <cell r="AE399" t="str">
            <v>CONFIANZA</v>
          </cell>
        </row>
        <row r="400">
          <cell r="AE400" t="str">
            <v>CONFIANZA</v>
          </cell>
        </row>
        <row r="401">
          <cell r="AE401" t="str">
            <v>CONFIANZA</v>
          </cell>
        </row>
        <row r="402">
          <cell r="AE402" t="str">
            <v>CONFIANZA</v>
          </cell>
        </row>
        <row r="403">
          <cell r="AE403" t="str">
            <v>CONFIANZA</v>
          </cell>
        </row>
        <row r="404">
          <cell r="AE404" t="str">
            <v>BASE</v>
          </cell>
        </row>
        <row r="405">
          <cell r="AE405" t="str">
            <v>BASE</v>
          </cell>
        </row>
        <row r="406">
          <cell r="AE406" t="str">
            <v>CONFIANZA</v>
          </cell>
        </row>
        <row r="407">
          <cell r="AE407" t="str">
            <v>CONFIANZA</v>
          </cell>
        </row>
        <row r="408">
          <cell r="AE408" t="str">
            <v>CONFIANZA</v>
          </cell>
        </row>
        <row r="409">
          <cell r="AE409" t="str">
            <v>CONFIANZA</v>
          </cell>
        </row>
        <row r="410">
          <cell r="AE410" t="str">
            <v>CONFIANZA</v>
          </cell>
        </row>
        <row r="411">
          <cell r="AE411" t="str">
            <v>CONFIANZA</v>
          </cell>
        </row>
        <row r="412">
          <cell r="AE412" t="str">
            <v>CONFIANZA</v>
          </cell>
        </row>
        <row r="413">
          <cell r="AE413" t="str">
            <v>CONFIANZA</v>
          </cell>
        </row>
        <row r="414">
          <cell r="AE414" t="str">
            <v>CONFIANZA</v>
          </cell>
        </row>
        <row r="415">
          <cell r="AE415" t="str">
            <v>CONFIANZA</v>
          </cell>
        </row>
        <row r="416">
          <cell r="AE416" t="str">
            <v>CONFIANZA</v>
          </cell>
        </row>
        <row r="417">
          <cell r="AE417" t="str">
            <v>CONFIANZA</v>
          </cell>
        </row>
        <row r="418">
          <cell r="AE418" t="str">
            <v>CONFIANZA</v>
          </cell>
        </row>
        <row r="419">
          <cell r="AE419" t="str">
            <v>CONFIANZA</v>
          </cell>
        </row>
        <row r="420">
          <cell r="AE420" t="str">
            <v>CONFIANZA</v>
          </cell>
        </row>
        <row r="421">
          <cell r="AE421" t="str">
            <v>CONFIANZA</v>
          </cell>
        </row>
        <row r="422">
          <cell r="AE422" t="str">
            <v>CONFIANZA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Hoja2"/>
      <sheetName val="RESUMEN"/>
      <sheetName val="Hoja de Trabajo"/>
      <sheetName val="Departamentos"/>
      <sheetName val="Correo Electronico"/>
      <sheetName val="VACANTES"/>
      <sheetName val="LICENCIAS"/>
      <sheetName val="ExportarPDO"/>
      <sheetName val="ExportarDYH"/>
      <sheetName val="Parametros"/>
      <sheetName val="Funciones"/>
      <sheetName val="CORREO - TELEFONO"/>
    </sheetNames>
    <sheetDataSet>
      <sheetData sheetId="0"/>
      <sheetData sheetId="1"/>
      <sheetData sheetId="2"/>
      <sheetData sheetId="3">
        <row r="7">
          <cell r="AE7" t="str">
            <v>TIPO EMPLEADO</v>
          </cell>
        </row>
        <row r="10">
          <cell r="AE10" t="str">
            <v>BASE</v>
          </cell>
        </row>
        <row r="11">
          <cell r="AE11" t="str">
            <v>BASE</v>
          </cell>
        </row>
        <row r="12">
          <cell r="AE12" t="str">
            <v>BASE</v>
          </cell>
        </row>
        <row r="13">
          <cell r="AE13" t="str">
            <v>BASE</v>
          </cell>
        </row>
        <row r="14">
          <cell r="AE14" t="str">
            <v>SINDICALIZADO</v>
          </cell>
        </row>
        <row r="15">
          <cell r="AE15" t="str">
            <v>CONFIANZA</v>
          </cell>
        </row>
        <row r="16">
          <cell r="AE16" t="str">
            <v>BASE</v>
          </cell>
        </row>
        <row r="17">
          <cell r="AE17" t="str">
            <v>SINDICALIZADO</v>
          </cell>
        </row>
        <row r="18">
          <cell r="AE18" t="str">
            <v>SINDICALIZADO</v>
          </cell>
        </row>
        <row r="19">
          <cell r="AE19" t="str">
            <v>SINDICALIZADO</v>
          </cell>
        </row>
        <row r="20">
          <cell r="AE20" t="str">
            <v>SINDICALIZADO</v>
          </cell>
        </row>
        <row r="21">
          <cell r="AE21" t="str">
            <v>BASE</v>
          </cell>
        </row>
        <row r="22">
          <cell r="AE22" t="str">
            <v>BASE</v>
          </cell>
        </row>
        <row r="23">
          <cell r="AE23" t="str">
            <v>SINDICALIZADO</v>
          </cell>
        </row>
        <row r="24">
          <cell r="AE24" t="str">
            <v>BASE</v>
          </cell>
        </row>
        <row r="25">
          <cell r="AE25" t="str">
            <v>BASE</v>
          </cell>
        </row>
        <row r="26">
          <cell r="AE26" t="str">
            <v>SINDICALIZADO</v>
          </cell>
        </row>
        <row r="27">
          <cell r="AE27" t="str">
            <v>SINDICALIZADO</v>
          </cell>
        </row>
        <row r="28">
          <cell r="AE28" t="str">
            <v>BASE</v>
          </cell>
        </row>
        <row r="29">
          <cell r="AE29" t="str">
            <v>SINDICALIZADO</v>
          </cell>
        </row>
        <row r="30">
          <cell r="AE30" t="str">
            <v>SINDICALIZADO</v>
          </cell>
        </row>
        <row r="31">
          <cell r="AE31" t="str">
            <v>BASE</v>
          </cell>
        </row>
        <row r="32">
          <cell r="AE32" t="str">
            <v>SINDICALIZADO</v>
          </cell>
        </row>
        <row r="33">
          <cell r="AE33" t="str">
            <v>BASE</v>
          </cell>
        </row>
        <row r="34">
          <cell r="AE34" t="str">
            <v>BASE</v>
          </cell>
        </row>
        <row r="35">
          <cell r="AE35" t="str">
            <v>SINDICALIZADO</v>
          </cell>
        </row>
        <row r="36">
          <cell r="AE36" t="str">
            <v>BASE</v>
          </cell>
        </row>
        <row r="37">
          <cell r="AE37" t="str">
            <v>BASE</v>
          </cell>
        </row>
        <row r="38">
          <cell r="AE38" t="str">
            <v>BASE</v>
          </cell>
        </row>
        <row r="39">
          <cell r="AE39" t="str">
            <v>BASE</v>
          </cell>
        </row>
        <row r="40">
          <cell r="AE40" t="str">
            <v>BASE</v>
          </cell>
        </row>
        <row r="41">
          <cell r="AE41" t="str">
            <v>BASE</v>
          </cell>
        </row>
        <row r="42">
          <cell r="AE42" t="str">
            <v>BASE</v>
          </cell>
        </row>
        <row r="43">
          <cell r="AE43" t="str">
            <v>BASE</v>
          </cell>
        </row>
        <row r="44">
          <cell r="AE44" t="str">
            <v>BASE</v>
          </cell>
        </row>
        <row r="45">
          <cell r="AE45" t="str">
            <v>BASE</v>
          </cell>
        </row>
        <row r="46">
          <cell r="AE46" t="str">
            <v>SINDICALIZADO</v>
          </cell>
        </row>
        <row r="47">
          <cell r="AE47" t="str">
            <v>SINDICALIZADO</v>
          </cell>
        </row>
        <row r="48">
          <cell r="AE48" t="str">
            <v>SINDICALIZADO</v>
          </cell>
        </row>
        <row r="49">
          <cell r="AE49" t="str">
            <v>BASE</v>
          </cell>
        </row>
        <row r="50">
          <cell r="AE50" t="str">
            <v>BASE</v>
          </cell>
        </row>
        <row r="51">
          <cell r="AE51" t="str">
            <v>BASE</v>
          </cell>
        </row>
        <row r="52">
          <cell r="AE52" t="str">
            <v>SINDICALIZADO</v>
          </cell>
        </row>
        <row r="53">
          <cell r="AE53" t="str">
            <v>SINDICALIZADO</v>
          </cell>
        </row>
        <row r="54">
          <cell r="AE54" t="str">
            <v>EVENTUAL</v>
          </cell>
        </row>
        <row r="55">
          <cell r="AE55" t="str">
            <v>SINDICALIZADO</v>
          </cell>
        </row>
        <row r="56">
          <cell r="AE56" t="str">
            <v>SINDICALIZADO</v>
          </cell>
        </row>
        <row r="57">
          <cell r="AE57" t="str">
            <v>SINDICALIZADO</v>
          </cell>
        </row>
        <row r="58">
          <cell r="AE58" t="str">
            <v>SINDICALIZADO</v>
          </cell>
        </row>
        <row r="59">
          <cell r="AE59" t="str">
            <v>BASE</v>
          </cell>
        </row>
        <row r="60">
          <cell r="AE60" t="str">
            <v>BASE</v>
          </cell>
        </row>
        <row r="61">
          <cell r="AE61" t="str">
            <v>SINDICALIZADO</v>
          </cell>
        </row>
        <row r="62">
          <cell r="AE62" t="str">
            <v>SINDICALIZADO</v>
          </cell>
        </row>
        <row r="63">
          <cell r="AE63" t="str">
            <v>SINDICALIZADO</v>
          </cell>
        </row>
        <row r="64">
          <cell r="AE64" t="str">
            <v>BASE</v>
          </cell>
        </row>
        <row r="65">
          <cell r="AE65" t="str">
            <v>BASE</v>
          </cell>
        </row>
        <row r="66">
          <cell r="AE66" t="str">
            <v>SINDICALIZADO</v>
          </cell>
        </row>
        <row r="67">
          <cell r="AE67" t="str">
            <v>SINDICALIZADO</v>
          </cell>
        </row>
        <row r="68">
          <cell r="AE68" t="str">
            <v>SINDICALIZADO</v>
          </cell>
        </row>
        <row r="69">
          <cell r="AE69" t="str">
            <v>BASE</v>
          </cell>
        </row>
        <row r="70">
          <cell r="AE70" t="str">
            <v>BASE</v>
          </cell>
        </row>
        <row r="71">
          <cell r="AE71" t="str">
            <v>SINDICALIZADO</v>
          </cell>
        </row>
        <row r="72">
          <cell r="AE72" t="str">
            <v>BASE</v>
          </cell>
        </row>
        <row r="73">
          <cell r="AE73" t="str">
            <v>SINDICALIZADO</v>
          </cell>
        </row>
        <row r="74">
          <cell r="AE74" t="str">
            <v>BASE</v>
          </cell>
        </row>
        <row r="75">
          <cell r="AE75" t="str">
            <v>BASE</v>
          </cell>
        </row>
        <row r="76">
          <cell r="AE76" t="str">
            <v>SINDICALIZADO</v>
          </cell>
        </row>
        <row r="77">
          <cell r="AE77" t="str">
            <v>SINDICALIZADO</v>
          </cell>
        </row>
        <row r="78">
          <cell r="AE78" t="str">
            <v>BASE</v>
          </cell>
        </row>
        <row r="79">
          <cell r="AE79" t="str">
            <v>BASE</v>
          </cell>
        </row>
        <row r="80">
          <cell r="AE80" t="str">
            <v>BASE</v>
          </cell>
        </row>
        <row r="81">
          <cell r="AE81" t="str">
            <v>SINDICALIZADO</v>
          </cell>
        </row>
        <row r="82">
          <cell r="AE82" t="str">
            <v>SINDICALIZADO</v>
          </cell>
        </row>
        <row r="83">
          <cell r="AE83" t="str">
            <v>SINDICALIZADO</v>
          </cell>
        </row>
        <row r="84">
          <cell r="AE84" t="str">
            <v>SINDICALIZADO</v>
          </cell>
        </row>
        <row r="85">
          <cell r="AE85" t="str">
            <v>SINDICALIZADO</v>
          </cell>
        </row>
        <row r="86">
          <cell r="AE86" t="str">
            <v>BASE</v>
          </cell>
        </row>
        <row r="87">
          <cell r="AE87" t="str">
            <v>SINDICALIZADO</v>
          </cell>
        </row>
        <row r="88">
          <cell r="AE88" t="str">
            <v>SINDICALIZADO</v>
          </cell>
        </row>
        <row r="89">
          <cell r="AE89" t="str">
            <v>BASE</v>
          </cell>
        </row>
        <row r="90">
          <cell r="AE90" t="str">
            <v>BASE</v>
          </cell>
        </row>
        <row r="91">
          <cell r="AE91" t="str">
            <v>SINDICALIZADO</v>
          </cell>
        </row>
        <row r="92">
          <cell r="AE92" t="str">
            <v>BASE</v>
          </cell>
        </row>
        <row r="93">
          <cell r="AE93" t="str">
            <v>BASE</v>
          </cell>
        </row>
        <row r="94">
          <cell r="AE94" t="str">
            <v>SINDICALIZADO</v>
          </cell>
        </row>
        <row r="95">
          <cell r="AE95" t="str">
            <v>BASE</v>
          </cell>
        </row>
        <row r="96">
          <cell r="AE96" t="str">
            <v>BASE</v>
          </cell>
        </row>
        <row r="97">
          <cell r="AE97" t="str">
            <v>SINDICALIZADO</v>
          </cell>
        </row>
        <row r="98">
          <cell r="AE98" t="str">
            <v>BASE</v>
          </cell>
        </row>
        <row r="99">
          <cell r="AE99" t="str">
            <v>BASE</v>
          </cell>
        </row>
        <row r="100">
          <cell r="AE100" t="str">
            <v>BASE</v>
          </cell>
        </row>
        <row r="101">
          <cell r="AE101" t="str">
            <v>SINDICALIZADO</v>
          </cell>
        </row>
        <row r="102">
          <cell r="AE102" t="str">
            <v>BASE</v>
          </cell>
        </row>
        <row r="103">
          <cell r="AE103" t="str">
            <v>BASE</v>
          </cell>
        </row>
        <row r="104">
          <cell r="AE104" t="str">
            <v>SINDICALIZADO</v>
          </cell>
        </row>
        <row r="105">
          <cell r="AE105" t="str">
            <v>SINDICALIZADO</v>
          </cell>
        </row>
        <row r="106">
          <cell r="AE106" t="str">
            <v>BASE</v>
          </cell>
        </row>
        <row r="107">
          <cell r="AE107" t="str">
            <v>BASE</v>
          </cell>
        </row>
        <row r="108">
          <cell r="AE108" t="str">
            <v>BASE</v>
          </cell>
        </row>
        <row r="109">
          <cell r="AE109" t="str">
            <v>BASE</v>
          </cell>
        </row>
        <row r="110">
          <cell r="AE110" t="str">
            <v>BASE</v>
          </cell>
        </row>
        <row r="111">
          <cell r="AE111" t="str">
            <v>SINDICALIZADO</v>
          </cell>
        </row>
        <row r="112">
          <cell r="AE112" t="str">
            <v>BASE</v>
          </cell>
        </row>
        <row r="113">
          <cell r="AE113" t="str">
            <v>SINDICALIZADO</v>
          </cell>
        </row>
        <row r="114">
          <cell r="AE114" t="str">
            <v>BASE</v>
          </cell>
        </row>
        <row r="115">
          <cell r="AE115" t="str">
            <v>BASE</v>
          </cell>
        </row>
        <row r="116">
          <cell r="AE116" t="str">
            <v>BASE</v>
          </cell>
        </row>
        <row r="117">
          <cell r="AE117" t="str">
            <v>BASE</v>
          </cell>
        </row>
        <row r="118">
          <cell r="AE118" t="str">
            <v>BASE</v>
          </cell>
        </row>
        <row r="119">
          <cell r="AE119" t="str">
            <v>SINDICALIZADO</v>
          </cell>
        </row>
        <row r="120">
          <cell r="AE120" t="str">
            <v>BASE</v>
          </cell>
        </row>
        <row r="121">
          <cell r="AE121" t="str">
            <v>BASE</v>
          </cell>
        </row>
        <row r="122">
          <cell r="AE122" t="str">
            <v>BASE</v>
          </cell>
        </row>
        <row r="123">
          <cell r="AE123" t="str">
            <v>BASE</v>
          </cell>
        </row>
        <row r="124">
          <cell r="AE124" t="str">
            <v>SINDICALIZADO</v>
          </cell>
        </row>
        <row r="125">
          <cell r="AE125" t="str">
            <v>SINDICALIZADO</v>
          </cell>
        </row>
        <row r="126">
          <cell r="AE126" t="str">
            <v>BASE</v>
          </cell>
        </row>
        <row r="127">
          <cell r="AE127" t="str">
            <v>BASE</v>
          </cell>
        </row>
        <row r="128">
          <cell r="AE128" t="str">
            <v>SINDICALIZADO</v>
          </cell>
        </row>
        <row r="129">
          <cell r="AE129" t="str">
            <v>BASE</v>
          </cell>
        </row>
        <row r="130">
          <cell r="AE130" t="str">
            <v>BASE</v>
          </cell>
        </row>
        <row r="131">
          <cell r="AE131" t="str">
            <v>SINDICALIZADO</v>
          </cell>
        </row>
        <row r="132">
          <cell r="AE132" t="str">
            <v>BASE</v>
          </cell>
        </row>
        <row r="133">
          <cell r="AE133" t="str">
            <v>SINDICALIZADO</v>
          </cell>
        </row>
        <row r="134">
          <cell r="AE134" t="str">
            <v>BASE</v>
          </cell>
        </row>
        <row r="135">
          <cell r="AE135" t="str">
            <v>BASE</v>
          </cell>
        </row>
        <row r="136">
          <cell r="AE136" t="str">
            <v>SINDICALIZADO</v>
          </cell>
        </row>
        <row r="137">
          <cell r="AE137" t="str">
            <v>SINDICALIZADO</v>
          </cell>
        </row>
        <row r="138">
          <cell r="AE138" t="str">
            <v>BASE</v>
          </cell>
        </row>
        <row r="139">
          <cell r="AE139" t="str">
            <v>BASE</v>
          </cell>
        </row>
        <row r="140">
          <cell r="AE140" t="str">
            <v>BASE</v>
          </cell>
        </row>
        <row r="141">
          <cell r="AE141" t="str">
            <v>BASE</v>
          </cell>
        </row>
        <row r="142">
          <cell r="AE142" t="str">
            <v>BASE</v>
          </cell>
        </row>
        <row r="143">
          <cell r="AE143" t="str">
            <v>BASE</v>
          </cell>
        </row>
        <row r="144">
          <cell r="AE144" t="str">
            <v>SINDICALIZADO</v>
          </cell>
        </row>
        <row r="145">
          <cell r="AE145" t="str">
            <v>BASE</v>
          </cell>
        </row>
        <row r="146">
          <cell r="AE146" t="str">
            <v>BASE</v>
          </cell>
        </row>
        <row r="147">
          <cell r="AE147" t="str">
            <v>BASE</v>
          </cell>
        </row>
        <row r="148">
          <cell r="AE148" t="str">
            <v>BASE</v>
          </cell>
        </row>
        <row r="149">
          <cell r="AE149" t="str">
            <v>BASE</v>
          </cell>
        </row>
        <row r="150">
          <cell r="AE150" t="str">
            <v>BASE</v>
          </cell>
        </row>
        <row r="151">
          <cell r="AE151" t="str">
            <v>SINDICALIZADO</v>
          </cell>
        </row>
        <row r="152">
          <cell r="AE152" t="str">
            <v>SINDICALIZADO</v>
          </cell>
        </row>
        <row r="153">
          <cell r="AE153" t="str">
            <v>SINDICALIZADO</v>
          </cell>
        </row>
        <row r="154">
          <cell r="AE154" t="str">
            <v>BASE</v>
          </cell>
        </row>
        <row r="155">
          <cell r="AE155" t="str">
            <v>BASE</v>
          </cell>
        </row>
        <row r="156">
          <cell r="AE156" t="str">
            <v>SINDICALIZADO</v>
          </cell>
        </row>
        <row r="157">
          <cell r="AE157" t="str">
            <v>BASE</v>
          </cell>
        </row>
        <row r="158">
          <cell r="AE158" t="str">
            <v>BASE</v>
          </cell>
        </row>
        <row r="159">
          <cell r="AE159" t="str">
            <v>BASE</v>
          </cell>
        </row>
        <row r="160">
          <cell r="AE160" t="str">
            <v>SINDICALIZADO</v>
          </cell>
        </row>
        <row r="161">
          <cell r="AE161" t="str">
            <v>BASE</v>
          </cell>
        </row>
        <row r="162">
          <cell r="AE162" t="str">
            <v>BASE</v>
          </cell>
        </row>
        <row r="163">
          <cell r="AE163" t="str">
            <v>BASE</v>
          </cell>
        </row>
        <row r="164">
          <cell r="AE164" t="str">
            <v>BASE</v>
          </cell>
        </row>
        <row r="165">
          <cell r="AE165" t="str">
            <v>BASE</v>
          </cell>
        </row>
        <row r="166">
          <cell r="AE166" t="str">
            <v>SINDICALIZADO</v>
          </cell>
        </row>
        <row r="167">
          <cell r="AE167" t="str">
            <v>BASE</v>
          </cell>
        </row>
        <row r="168">
          <cell r="AE168" t="str">
            <v>BASE</v>
          </cell>
        </row>
        <row r="169">
          <cell r="AE169" t="str">
            <v>BASE</v>
          </cell>
        </row>
        <row r="170">
          <cell r="AE170" t="str">
            <v>SINDICALIZADO</v>
          </cell>
        </row>
        <row r="171">
          <cell r="AE171" t="str">
            <v>BASE</v>
          </cell>
        </row>
        <row r="172">
          <cell r="AE172" t="str">
            <v>BASE</v>
          </cell>
        </row>
        <row r="173">
          <cell r="AE173" t="str">
            <v>BASE</v>
          </cell>
        </row>
        <row r="174">
          <cell r="AE174" t="str">
            <v>BASE</v>
          </cell>
        </row>
        <row r="175">
          <cell r="AE175" t="str">
            <v>BASE</v>
          </cell>
        </row>
        <row r="176">
          <cell r="AE176" t="str">
            <v>BASE</v>
          </cell>
        </row>
        <row r="177">
          <cell r="AE177" t="str">
            <v>SINDICALIZADO</v>
          </cell>
        </row>
        <row r="178">
          <cell r="AE178" t="str">
            <v>BASE</v>
          </cell>
        </row>
        <row r="179">
          <cell r="AE179" t="str">
            <v>BASE</v>
          </cell>
        </row>
        <row r="180">
          <cell r="AE180" t="str">
            <v>EVENTUAL</v>
          </cell>
        </row>
        <row r="181">
          <cell r="AE181" t="str">
            <v>SINDICALIZADO</v>
          </cell>
        </row>
        <row r="182">
          <cell r="AE182" t="str">
            <v>BASE</v>
          </cell>
        </row>
        <row r="183">
          <cell r="AE183" t="str">
            <v>SINDICALIZADO</v>
          </cell>
        </row>
        <row r="184">
          <cell r="AE184" t="str">
            <v>SINDICALIZADO</v>
          </cell>
        </row>
        <row r="185">
          <cell r="AE185" t="str">
            <v>BASE</v>
          </cell>
        </row>
        <row r="186">
          <cell r="AE186" t="str">
            <v>EVENTUAL</v>
          </cell>
        </row>
        <row r="187">
          <cell r="AE187" t="str">
            <v>SINDICALIZADO</v>
          </cell>
        </row>
        <row r="188">
          <cell r="AE188" t="str">
            <v>EVENTUAL</v>
          </cell>
        </row>
        <row r="189">
          <cell r="AE189" t="str">
            <v>BASE</v>
          </cell>
        </row>
        <row r="190">
          <cell r="AE190" t="str">
            <v>SINDICALIZADO</v>
          </cell>
        </row>
        <row r="191">
          <cell r="AE191" t="str">
            <v>SINDICALIZADO</v>
          </cell>
        </row>
        <row r="192">
          <cell r="AE192" t="str">
            <v>BASE</v>
          </cell>
        </row>
        <row r="193">
          <cell r="AE193" t="str">
            <v>SINDICALIZADO</v>
          </cell>
        </row>
        <row r="194">
          <cell r="AE194" t="str">
            <v>SINDICALIZADO</v>
          </cell>
        </row>
        <row r="195">
          <cell r="AE195" t="str">
            <v>BASE</v>
          </cell>
        </row>
        <row r="196">
          <cell r="AE196" t="str">
            <v>BASE</v>
          </cell>
        </row>
        <row r="197">
          <cell r="AE197" t="str">
            <v>SINDICALIZADO</v>
          </cell>
        </row>
        <row r="198">
          <cell r="AE198" t="str">
            <v>BASE</v>
          </cell>
        </row>
        <row r="199">
          <cell r="AE199" t="str">
            <v>SINDICALIZADO</v>
          </cell>
        </row>
        <row r="200">
          <cell r="AE200" t="str">
            <v>EVENTUAL</v>
          </cell>
        </row>
        <row r="201">
          <cell r="AE201" t="str">
            <v>BASE</v>
          </cell>
        </row>
        <row r="202">
          <cell r="AE202" t="str">
            <v>SINDICALIZADO</v>
          </cell>
        </row>
        <row r="203">
          <cell r="AE203" t="str">
            <v>BASE</v>
          </cell>
        </row>
        <row r="204">
          <cell r="AE204" t="str">
            <v>BASE</v>
          </cell>
        </row>
        <row r="205">
          <cell r="AE205" t="str">
            <v>SINDICALIZADO</v>
          </cell>
        </row>
        <row r="206">
          <cell r="AE206" t="str">
            <v>BASE</v>
          </cell>
        </row>
        <row r="207">
          <cell r="AE207" t="str">
            <v>BASE</v>
          </cell>
        </row>
        <row r="208">
          <cell r="AE208" t="str">
            <v>SINDICALIZADO</v>
          </cell>
        </row>
        <row r="209">
          <cell r="AE209" t="str">
            <v>BASE</v>
          </cell>
        </row>
        <row r="210">
          <cell r="AE210" t="str">
            <v>BASE</v>
          </cell>
        </row>
        <row r="211">
          <cell r="AE211" t="str">
            <v>BASE</v>
          </cell>
        </row>
        <row r="212">
          <cell r="AE212" t="str">
            <v>BASE</v>
          </cell>
        </row>
        <row r="213">
          <cell r="AE213" t="str">
            <v>SINDICALIZADO</v>
          </cell>
        </row>
        <row r="214">
          <cell r="AE214" t="str">
            <v>BASE</v>
          </cell>
        </row>
        <row r="215">
          <cell r="AE215" t="str">
            <v>BASE</v>
          </cell>
        </row>
        <row r="216">
          <cell r="AE216" t="str">
            <v>BASE</v>
          </cell>
        </row>
        <row r="217">
          <cell r="AE217" t="str">
            <v>BASE</v>
          </cell>
        </row>
        <row r="218">
          <cell r="AE218" t="str">
            <v>BASE</v>
          </cell>
        </row>
        <row r="219">
          <cell r="AE219" t="str">
            <v>SINDICALIZADO</v>
          </cell>
        </row>
        <row r="220">
          <cell r="AE220" t="str">
            <v>BASE</v>
          </cell>
        </row>
        <row r="221">
          <cell r="AE221" t="str">
            <v>EVENTUAL</v>
          </cell>
        </row>
        <row r="222">
          <cell r="AE222" t="str">
            <v>EVENTUAL</v>
          </cell>
        </row>
        <row r="223">
          <cell r="AE223" t="str">
            <v>BASE</v>
          </cell>
        </row>
        <row r="224">
          <cell r="AE224" t="str">
            <v>BASE</v>
          </cell>
        </row>
        <row r="225">
          <cell r="AE225" t="str">
            <v>EVENTUAL</v>
          </cell>
        </row>
        <row r="226">
          <cell r="AE226" t="str">
            <v>BASE</v>
          </cell>
        </row>
        <row r="227">
          <cell r="AE227" t="str">
            <v>BASE</v>
          </cell>
        </row>
        <row r="228">
          <cell r="AE228" t="str">
            <v>BASE</v>
          </cell>
        </row>
        <row r="229">
          <cell r="AE229" t="str">
            <v>SINDICALIZADO</v>
          </cell>
        </row>
        <row r="230">
          <cell r="AE230" t="str">
            <v>BASE</v>
          </cell>
        </row>
        <row r="231">
          <cell r="AE231" t="str">
            <v>EVENTUAL</v>
          </cell>
        </row>
        <row r="232">
          <cell r="AE232" t="str">
            <v>BASE</v>
          </cell>
        </row>
        <row r="233">
          <cell r="AE233" t="str">
            <v>SINDICALIZADO</v>
          </cell>
        </row>
        <row r="234">
          <cell r="AE234" t="str">
            <v>BASE</v>
          </cell>
        </row>
        <row r="235">
          <cell r="AE235" t="str">
            <v>SINDICALIZADO</v>
          </cell>
        </row>
        <row r="236">
          <cell r="AE236" t="str">
            <v>SINDICALIZADO</v>
          </cell>
        </row>
        <row r="237">
          <cell r="AE237" t="str">
            <v>BASE</v>
          </cell>
        </row>
        <row r="238">
          <cell r="AE238" t="str">
            <v>SINDICALIZADO</v>
          </cell>
        </row>
        <row r="239">
          <cell r="AE239" t="str">
            <v>SINDICALIZADO</v>
          </cell>
        </row>
        <row r="240">
          <cell r="AE240" t="str">
            <v>BASE</v>
          </cell>
        </row>
        <row r="241">
          <cell r="AE241" t="str">
            <v>SINDICALIZADO</v>
          </cell>
        </row>
        <row r="242">
          <cell r="AE242" t="str">
            <v>BASE</v>
          </cell>
        </row>
        <row r="243">
          <cell r="AE243" t="str">
            <v>SINDICALIZADO</v>
          </cell>
        </row>
        <row r="244">
          <cell r="AE244" t="str">
            <v>BASE</v>
          </cell>
        </row>
        <row r="245">
          <cell r="AE245" t="str">
            <v>BASE</v>
          </cell>
        </row>
        <row r="246">
          <cell r="AE246" t="str">
            <v>EVENTUAL</v>
          </cell>
        </row>
        <row r="247">
          <cell r="AE247" t="str">
            <v>EVENTUAL</v>
          </cell>
        </row>
        <row r="248">
          <cell r="AE248" t="str">
            <v>BASE</v>
          </cell>
        </row>
        <row r="249">
          <cell r="AE249" t="str">
            <v>BASE</v>
          </cell>
        </row>
        <row r="250">
          <cell r="AE250" t="str">
            <v>BASE</v>
          </cell>
        </row>
        <row r="251">
          <cell r="AE251" t="str">
            <v>BASE</v>
          </cell>
        </row>
        <row r="252">
          <cell r="AE252" t="str">
            <v>SINDICALIZADO</v>
          </cell>
        </row>
        <row r="253">
          <cell r="AE253" t="str">
            <v>BASE</v>
          </cell>
        </row>
        <row r="254">
          <cell r="AE254" t="str">
            <v>BASE</v>
          </cell>
        </row>
        <row r="255">
          <cell r="AE255" t="str">
            <v>BASE</v>
          </cell>
        </row>
        <row r="256">
          <cell r="AE256" t="str">
            <v>BASE</v>
          </cell>
        </row>
        <row r="257">
          <cell r="AE257" t="str">
            <v>BASE</v>
          </cell>
        </row>
        <row r="258">
          <cell r="AE258" t="str">
            <v>BASE</v>
          </cell>
        </row>
        <row r="259">
          <cell r="AE259" t="str">
            <v>SINDICALIZADO</v>
          </cell>
        </row>
        <row r="260">
          <cell r="AE260" t="str">
            <v>BASE</v>
          </cell>
        </row>
        <row r="261">
          <cell r="AE261" t="str">
            <v>BASE</v>
          </cell>
        </row>
        <row r="262">
          <cell r="AE262" t="str">
            <v>BASE</v>
          </cell>
        </row>
        <row r="263">
          <cell r="AE263" t="str">
            <v>BASE</v>
          </cell>
        </row>
        <row r="264">
          <cell r="AE264" t="str">
            <v>BASE</v>
          </cell>
        </row>
        <row r="265">
          <cell r="AE265" t="str">
            <v>BASE</v>
          </cell>
        </row>
        <row r="266">
          <cell r="AE266" t="str">
            <v>BASE</v>
          </cell>
        </row>
        <row r="267">
          <cell r="AE267" t="str">
            <v>BASE</v>
          </cell>
        </row>
        <row r="268">
          <cell r="AE268" t="str">
            <v>SINDICALIZADO</v>
          </cell>
        </row>
        <row r="269">
          <cell r="AE269" t="str">
            <v>BASE</v>
          </cell>
        </row>
        <row r="270">
          <cell r="AE270" t="str">
            <v>CONFIANZA</v>
          </cell>
        </row>
        <row r="271">
          <cell r="AE271" t="str">
            <v>BASE</v>
          </cell>
        </row>
        <row r="272">
          <cell r="AE272" t="str">
            <v>BASE</v>
          </cell>
        </row>
        <row r="273">
          <cell r="AE273" t="str">
            <v>SINDICALIZADO</v>
          </cell>
        </row>
        <row r="274">
          <cell r="AE274" t="str">
            <v>BASE</v>
          </cell>
        </row>
        <row r="275">
          <cell r="AE275" t="str">
            <v>BASE</v>
          </cell>
        </row>
        <row r="276">
          <cell r="AE276" t="str">
            <v>BASE</v>
          </cell>
        </row>
        <row r="277">
          <cell r="AE277" t="str">
            <v>BASE</v>
          </cell>
        </row>
        <row r="278">
          <cell r="AE278" t="str">
            <v>BASE</v>
          </cell>
        </row>
        <row r="279">
          <cell r="AE279" t="str">
            <v>BASE</v>
          </cell>
        </row>
        <row r="280">
          <cell r="AE280" t="str">
            <v>BASE</v>
          </cell>
        </row>
        <row r="281">
          <cell r="AE281" t="str">
            <v>BASE</v>
          </cell>
        </row>
        <row r="282">
          <cell r="AE282" t="str">
            <v>BASE</v>
          </cell>
        </row>
        <row r="283">
          <cell r="AE283" t="str">
            <v>BASE</v>
          </cell>
        </row>
        <row r="284">
          <cell r="AE284" t="str">
            <v>BASE</v>
          </cell>
        </row>
        <row r="285">
          <cell r="AE285" t="str">
            <v>SINDICALIZADO</v>
          </cell>
        </row>
        <row r="286">
          <cell r="AE286" t="str">
            <v>BASE</v>
          </cell>
        </row>
        <row r="287">
          <cell r="AE287" t="str">
            <v>SINDICALIZADO</v>
          </cell>
        </row>
        <row r="288">
          <cell r="AE288" t="str">
            <v>SINDICALIZADO</v>
          </cell>
        </row>
        <row r="289">
          <cell r="AE289" t="str">
            <v>BASE</v>
          </cell>
        </row>
        <row r="290">
          <cell r="AE290" t="str">
            <v>SINDICALIZADO</v>
          </cell>
        </row>
        <row r="291">
          <cell r="AE291" t="str">
            <v>BASE</v>
          </cell>
        </row>
        <row r="292">
          <cell r="AE292" t="str">
            <v>EVENTUAL</v>
          </cell>
        </row>
        <row r="293">
          <cell r="AE293" t="str">
            <v>BASE</v>
          </cell>
        </row>
        <row r="294">
          <cell r="AE294" t="str">
            <v>BASE</v>
          </cell>
        </row>
        <row r="295">
          <cell r="AE295" t="str">
            <v>BASE</v>
          </cell>
        </row>
        <row r="296">
          <cell r="AE296" t="str">
            <v>BASE</v>
          </cell>
        </row>
        <row r="297">
          <cell r="AE297" t="str">
            <v>BASE</v>
          </cell>
        </row>
        <row r="298">
          <cell r="AE298" t="str">
            <v>SINDICALIZADO</v>
          </cell>
        </row>
        <row r="299">
          <cell r="AE299" t="str">
            <v>SINDICALIZADO</v>
          </cell>
        </row>
        <row r="300">
          <cell r="AE300" t="str">
            <v>BASE</v>
          </cell>
        </row>
        <row r="301">
          <cell r="AE301" t="str">
            <v>BASE</v>
          </cell>
        </row>
        <row r="302">
          <cell r="AE302" t="str">
            <v>EVENTUAL</v>
          </cell>
        </row>
        <row r="303">
          <cell r="AE303" t="str">
            <v>BASE</v>
          </cell>
        </row>
        <row r="304">
          <cell r="AE304" t="str">
            <v>SINDICALIZADO</v>
          </cell>
        </row>
        <row r="305">
          <cell r="AE305" t="str">
            <v>BASE</v>
          </cell>
        </row>
        <row r="306">
          <cell r="AE306" t="str">
            <v>BASE</v>
          </cell>
        </row>
        <row r="307">
          <cell r="AE307" t="str">
            <v>SINDICALIZADO</v>
          </cell>
        </row>
        <row r="308">
          <cell r="AE308" t="str">
            <v>BASE</v>
          </cell>
        </row>
        <row r="309">
          <cell r="AE309" t="str">
            <v>EVENTUAL</v>
          </cell>
        </row>
        <row r="310">
          <cell r="AE310" t="str">
            <v>SINDICALIZADO</v>
          </cell>
        </row>
        <row r="311">
          <cell r="AE311" t="str">
            <v>BASE</v>
          </cell>
        </row>
        <row r="312">
          <cell r="AE312" t="str">
            <v>SINDICALIZADO</v>
          </cell>
        </row>
        <row r="313">
          <cell r="AE313" t="str">
            <v>BASE</v>
          </cell>
        </row>
        <row r="314">
          <cell r="AE314" t="str">
            <v>BASE</v>
          </cell>
        </row>
        <row r="315">
          <cell r="AE315" t="str">
            <v>BASE</v>
          </cell>
        </row>
        <row r="316">
          <cell r="AE316" t="str">
            <v>SINDICALIZADO</v>
          </cell>
        </row>
        <row r="317">
          <cell r="AE317" t="str">
            <v>BASE</v>
          </cell>
        </row>
        <row r="318">
          <cell r="AE318" t="str">
            <v>BASE</v>
          </cell>
        </row>
        <row r="319">
          <cell r="AE319" t="str">
            <v>BASE</v>
          </cell>
        </row>
        <row r="320">
          <cell r="AE320" t="str">
            <v>SINDICALIZADO</v>
          </cell>
        </row>
        <row r="321">
          <cell r="AE321" t="str">
            <v>BASE</v>
          </cell>
        </row>
        <row r="322">
          <cell r="AE322" t="str">
            <v>BASE</v>
          </cell>
        </row>
        <row r="323">
          <cell r="AE323" t="str">
            <v>BASE</v>
          </cell>
        </row>
        <row r="324">
          <cell r="AE324" t="str">
            <v>BASE</v>
          </cell>
        </row>
        <row r="325">
          <cell r="AE325" t="str">
            <v>BASE</v>
          </cell>
        </row>
        <row r="326">
          <cell r="AE326" t="str">
            <v>SINDICALIZADO</v>
          </cell>
        </row>
        <row r="327">
          <cell r="AE327" t="str">
            <v>SINDICALIZADO</v>
          </cell>
        </row>
        <row r="328">
          <cell r="AE328" t="str">
            <v>BASE</v>
          </cell>
        </row>
        <row r="329">
          <cell r="AE329" t="str">
            <v>EVENTUAL</v>
          </cell>
        </row>
        <row r="330">
          <cell r="AE330" t="str">
            <v>BASE</v>
          </cell>
        </row>
        <row r="331">
          <cell r="AE331" t="str">
            <v>BASE</v>
          </cell>
        </row>
        <row r="332">
          <cell r="AE332" t="str">
            <v>BASE</v>
          </cell>
        </row>
        <row r="333">
          <cell r="AE333" t="str">
            <v>BASE</v>
          </cell>
        </row>
        <row r="334">
          <cell r="AE334" t="str">
            <v>BASE</v>
          </cell>
        </row>
        <row r="335">
          <cell r="AE335" t="str">
            <v>EVENTUAL</v>
          </cell>
        </row>
        <row r="336">
          <cell r="AE336" t="str">
            <v>BASE</v>
          </cell>
        </row>
        <row r="337">
          <cell r="AE337" t="str">
            <v>SINDICALIZADO</v>
          </cell>
        </row>
        <row r="338">
          <cell r="AE338" t="str">
            <v>SINDICALIZADO</v>
          </cell>
        </row>
        <row r="339">
          <cell r="AE339" t="str">
            <v>SINDICALIZADO</v>
          </cell>
        </row>
        <row r="340">
          <cell r="AE340" t="str">
            <v>BASE</v>
          </cell>
        </row>
        <row r="341">
          <cell r="AE341" t="str">
            <v>BASE</v>
          </cell>
        </row>
        <row r="342">
          <cell r="AE342" t="str">
            <v>SINDICALIZADO</v>
          </cell>
        </row>
        <row r="343">
          <cell r="AE343" t="str">
            <v>BASE</v>
          </cell>
        </row>
        <row r="344">
          <cell r="AE344" t="str">
            <v>BASE</v>
          </cell>
        </row>
        <row r="345">
          <cell r="AE345" t="str">
            <v>BASE</v>
          </cell>
        </row>
        <row r="346">
          <cell r="AE346" t="str">
            <v>BASE</v>
          </cell>
        </row>
        <row r="347">
          <cell r="AE347" t="str">
            <v>EVENTUAL</v>
          </cell>
        </row>
        <row r="348">
          <cell r="AE348" t="str">
            <v>SINDICALIZADO</v>
          </cell>
        </row>
        <row r="349">
          <cell r="AE349" t="str">
            <v>BASE</v>
          </cell>
        </row>
        <row r="350">
          <cell r="AE350" t="str">
            <v>BASE</v>
          </cell>
        </row>
        <row r="351">
          <cell r="AE351" t="str">
            <v>EVENTUAL</v>
          </cell>
        </row>
        <row r="352">
          <cell r="AE352" t="str">
            <v>BASE</v>
          </cell>
        </row>
        <row r="353">
          <cell r="AE353" t="str">
            <v>BASE</v>
          </cell>
        </row>
        <row r="354">
          <cell r="AE354" t="str">
            <v>BASE</v>
          </cell>
        </row>
        <row r="355">
          <cell r="AE355" t="str">
            <v>SINDICALIZADO</v>
          </cell>
        </row>
        <row r="356">
          <cell r="AE356" t="str">
            <v>BASE</v>
          </cell>
        </row>
        <row r="357">
          <cell r="AE357" t="str">
            <v>BASE</v>
          </cell>
        </row>
        <row r="358">
          <cell r="AE358" t="str">
            <v>EVENTUAL</v>
          </cell>
        </row>
        <row r="359">
          <cell r="AE359" t="str">
            <v>BASE</v>
          </cell>
        </row>
        <row r="360">
          <cell r="AE360" t="str">
            <v>BASE</v>
          </cell>
        </row>
        <row r="361">
          <cell r="AE361" t="str">
            <v>EVENTUAL</v>
          </cell>
        </row>
        <row r="362">
          <cell r="AE362" t="str">
            <v>EVENTUAL</v>
          </cell>
        </row>
        <row r="363">
          <cell r="AE363" t="str">
            <v>BASE</v>
          </cell>
        </row>
        <row r="364">
          <cell r="AE364" t="str">
            <v>EVENTUAL</v>
          </cell>
        </row>
        <row r="365">
          <cell r="AE365" t="str">
            <v>BASE</v>
          </cell>
        </row>
        <row r="366">
          <cell r="AE366" t="str">
            <v>SINDICALIZADO</v>
          </cell>
        </row>
        <row r="367">
          <cell r="AE367" t="str">
            <v>BASE</v>
          </cell>
        </row>
        <row r="368">
          <cell r="AE368" t="str">
            <v>BASE</v>
          </cell>
        </row>
        <row r="369">
          <cell r="AE369" t="str">
            <v>BASE</v>
          </cell>
        </row>
        <row r="370">
          <cell r="AE370" t="str">
            <v>BASE</v>
          </cell>
        </row>
        <row r="371">
          <cell r="AE371" t="str">
            <v>BASE</v>
          </cell>
        </row>
        <row r="372">
          <cell r="AE372" t="str">
            <v>SINDICALIZADO</v>
          </cell>
        </row>
        <row r="373">
          <cell r="AE373" t="str">
            <v>BASE</v>
          </cell>
        </row>
        <row r="374">
          <cell r="AE374" t="str">
            <v>EVENTUAL</v>
          </cell>
        </row>
        <row r="375">
          <cell r="AE375" t="str">
            <v>EVENTUAL</v>
          </cell>
        </row>
        <row r="376">
          <cell r="AE376" t="str">
            <v>CONFIANZA</v>
          </cell>
        </row>
        <row r="377">
          <cell r="AE377" t="str">
            <v>CONFIANZA</v>
          </cell>
        </row>
        <row r="378">
          <cell r="AE378" t="str">
            <v>SINDICALIZADO</v>
          </cell>
        </row>
        <row r="379">
          <cell r="AE379" t="str">
            <v>SINDICALIZADO</v>
          </cell>
        </row>
        <row r="380">
          <cell r="AE380" t="str">
            <v>BASE</v>
          </cell>
        </row>
        <row r="381">
          <cell r="AE381" t="str">
            <v>SINDICALIZADO</v>
          </cell>
        </row>
        <row r="382">
          <cell r="AE382" t="str">
            <v>BASE</v>
          </cell>
        </row>
        <row r="383">
          <cell r="AE383" t="str">
            <v>BASE</v>
          </cell>
        </row>
        <row r="384">
          <cell r="AE384" t="str">
            <v>BASE</v>
          </cell>
        </row>
        <row r="385">
          <cell r="AE385" t="str">
            <v>SINDICALIZADO</v>
          </cell>
        </row>
        <row r="386">
          <cell r="AE386" t="str">
            <v>SINDICALIZADO</v>
          </cell>
        </row>
        <row r="387">
          <cell r="AE387" t="str">
            <v>CONFIANZA</v>
          </cell>
        </row>
        <row r="388">
          <cell r="AE388" t="str">
            <v>BASE</v>
          </cell>
        </row>
        <row r="389">
          <cell r="AE389" t="str">
            <v>EVENTUAL</v>
          </cell>
        </row>
        <row r="390">
          <cell r="AE390" t="str">
            <v>BASE</v>
          </cell>
        </row>
        <row r="391">
          <cell r="AE391" t="str">
            <v>EVENTUAL</v>
          </cell>
        </row>
        <row r="392">
          <cell r="AE392" t="str">
            <v>EVENTUAL</v>
          </cell>
        </row>
        <row r="393">
          <cell r="AE393" t="str">
            <v>CONFIANZA</v>
          </cell>
        </row>
        <row r="394">
          <cell r="AE394" t="str">
            <v>CONFIANZA</v>
          </cell>
        </row>
        <row r="395">
          <cell r="AE395" t="str">
            <v>BASE</v>
          </cell>
        </row>
        <row r="396">
          <cell r="AE396" t="str">
            <v>BASE</v>
          </cell>
        </row>
        <row r="397">
          <cell r="AE397" t="str">
            <v>CONFIANZA</v>
          </cell>
        </row>
        <row r="398">
          <cell r="AE398" t="str">
            <v>BASE</v>
          </cell>
        </row>
        <row r="399">
          <cell r="AE399" t="str">
            <v>CONFIANZA</v>
          </cell>
        </row>
        <row r="400">
          <cell r="AE400" t="str">
            <v>CONFIANZA</v>
          </cell>
        </row>
        <row r="401">
          <cell r="AE401" t="str">
            <v>CONFIANZA</v>
          </cell>
        </row>
        <row r="402">
          <cell r="AE402" t="str">
            <v>CONFIANZA</v>
          </cell>
        </row>
        <row r="403">
          <cell r="AE403" t="str">
            <v>CONFIANZA</v>
          </cell>
        </row>
        <row r="404">
          <cell r="AE404" t="str">
            <v>BASE</v>
          </cell>
        </row>
        <row r="405">
          <cell r="AE405" t="str">
            <v>BASE</v>
          </cell>
        </row>
        <row r="406">
          <cell r="AE406" t="str">
            <v>CONFIANZA</v>
          </cell>
        </row>
        <row r="407">
          <cell r="AE407" t="str">
            <v>CONFIANZA</v>
          </cell>
        </row>
        <row r="408">
          <cell r="AE408" t="str">
            <v>CONFIANZA</v>
          </cell>
        </row>
        <row r="409">
          <cell r="AE409" t="str">
            <v>CONFIANZA</v>
          </cell>
        </row>
        <row r="410">
          <cell r="AE410" t="str">
            <v>CONFIANZA</v>
          </cell>
        </row>
        <row r="411">
          <cell r="AE411" t="str">
            <v>CONFIANZA</v>
          </cell>
        </row>
        <row r="412">
          <cell r="AE412" t="str">
            <v>CONFIANZA</v>
          </cell>
        </row>
        <row r="413">
          <cell r="AE413" t="str">
            <v>CONFIANZA</v>
          </cell>
        </row>
        <row r="414">
          <cell r="AE414" t="str">
            <v>CONFIANZA</v>
          </cell>
        </row>
        <row r="415">
          <cell r="AE415" t="str">
            <v>CONFIANZA</v>
          </cell>
        </row>
        <row r="416">
          <cell r="AE416" t="str">
            <v>CONFIANZA</v>
          </cell>
        </row>
        <row r="417">
          <cell r="AE417" t="str">
            <v>CONFIANZA</v>
          </cell>
        </row>
        <row r="418">
          <cell r="AE418" t="str">
            <v>CONFIANZA</v>
          </cell>
        </row>
        <row r="419">
          <cell r="AE419" t="str">
            <v>CONFIANZA</v>
          </cell>
        </row>
        <row r="420">
          <cell r="AE420" t="str">
            <v>CONFIANZA</v>
          </cell>
        </row>
        <row r="421">
          <cell r="AE421" t="str">
            <v>CONFIANZA</v>
          </cell>
        </row>
        <row r="422">
          <cell r="AE422" t="str">
            <v>CONFIANZA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Hoja2"/>
      <sheetName val="RESUMEN"/>
      <sheetName val="Hoja de Trabajo"/>
      <sheetName val="Departamentos"/>
      <sheetName val="Correo Electronico"/>
      <sheetName val="VACANTES"/>
      <sheetName val="LICENCIAS"/>
      <sheetName val="ExportarPDO"/>
      <sheetName val="ExportarDYH"/>
      <sheetName val="Parametros"/>
      <sheetName val="Funciones"/>
      <sheetName val="CORREO - TELEFONO"/>
    </sheetNames>
    <sheetDataSet>
      <sheetData sheetId="0"/>
      <sheetData sheetId="1"/>
      <sheetData sheetId="2"/>
      <sheetData sheetId="3">
        <row r="7">
          <cell r="AE7" t="str">
            <v>TIPO EMPLEADO</v>
          </cell>
        </row>
        <row r="10">
          <cell r="AE10" t="str">
            <v>BASE</v>
          </cell>
        </row>
        <row r="11">
          <cell r="AE11" t="str">
            <v>BASE</v>
          </cell>
        </row>
        <row r="12">
          <cell r="AE12" t="str">
            <v>BASE</v>
          </cell>
        </row>
        <row r="13">
          <cell r="AE13" t="str">
            <v>BASE</v>
          </cell>
        </row>
        <row r="14">
          <cell r="AE14" t="str">
            <v>SINDICALIZADO</v>
          </cell>
        </row>
        <row r="15">
          <cell r="AE15" t="str">
            <v>CONFIANZA</v>
          </cell>
        </row>
        <row r="16">
          <cell r="AE16" t="str">
            <v>BASE</v>
          </cell>
        </row>
        <row r="17">
          <cell r="AE17" t="str">
            <v>SINDICALIZADO</v>
          </cell>
        </row>
        <row r="18">
          <cell r="AE18" t="str">
            <v>SINDICALIZADO</v>
          </cell>
        </row>
        <row r="19">
          <cell r="AE19" t="str">
            <v>SINDICALIZADO</v>
          </cell>
        </row>
        <row r="20">
          <cell r="AE20" t="str">
            <v>SINDICALIZADO</v>
          </cell>
        </row>
        <row r="21">
          <cell r="AE21" t="str">
            <v>BASE</v>
          </cell>
        </row>
        <row r="22">
          <cell r="AE22" t="str">
            <v>BASE</v>
          </cell>
        </row>
        <row r="23">
          <cell r="AE23" t="str">
            <v>SINDICALIZADO</v>
          </cell>
        </row>
        <row r="24">
          <cell r="AE24" t="str">
            <v>BASE</v>
          </cell>
        </row>
        <row r="25">
          <cell r="AE25" t="str">
            <v>BASE</v>
          </cell>
        </row>
        <row r="26">
          <cell r="AE26" t="str">
            <v>SINDICALIZADO</v>
          </cell>
        </row>
        <row r="27">
          <cell r="AE27" t="str">
            <v>SINDICALIZADO</v>
          </cell>
        </row>
        <row r="28">
          <cell r="AE28" t="str">
            <v>BASE</v>
          </cell>
        </row>
        <row r="29">
          <cell r="AE29" t="str">
            <v>SINDICALIZADO</v>
          </cell>
        </row>
        <row r="30">
          <cell r="AE30" t="str">
            <v>SINDICALIZADO</v>
          </cell>
        </row>
        <row r="31">
          <cell r="AE31" t="str">
            <v>BASE</v>
          </cell>
        </row>
        <row r="32">
          <cell r="AE32" t="str">
            <v>SINDICALIZADO</v>
          </cell>
        </row>
        <row r="33">
          <cell r="AE33" t="str">
            <v>BASE</v>
          </cell>
        </row>
        <row r="34">
          <cell r="AE34" t="str">
            <v>BASE</v>
          </cell>
        </row>
        <row r="35">
          <cell r="AE35" t="str">
            <v>SINDICALIZADO</v>
          </cell>
        </row>
        <row r="36">
          <cell r="AE36" t="str">
            <v>BASE</v>
          </cell>
        </row>
        <row r="37">
          <cell r="AE37" t="str">
            <v>BASE</v>
          </cell>
        </row>
        <row r="38">
          <cell r="AE38" t="str">
            <v>BASE</v>
          </cell>
        </row>
        <row r="39">
          <cell r="AE39" t="str">
            <v>BASE</v>
          </cell>
        </row>
        <row r="40">
          <cell r="AE40" t="str">
            <v>BASE</v>
          </cell>
        </row>
        <row r="41">
          <cell r="AE41" t="str">
            <v>BASE</v>
          </cell>
        </row>
        <row r="42">
          <cell r="AE42" t="str">
            <v>BASE</v>
          </cell>
        </row>
        <row r="43">
          <cell r="AE43" t="str">
            <v>BASE</v>
          </cell>
        </row>
        <row r="44">
          <cell r="AE44" t="str">
            <v>BASE</v>
          </cell>
        </row>
        <row r="45">
          <cell r="AE45" t="str">
            <v>BASE</v>
          </cell>
        </row>
        <row r="46">
          <cell r="AE46" t="str">
            <v>SINDICALIZADO</v>
          </cell>
        </row>
        <row r="47">
          <cell r="AE47" t="str">
            <v>SINDICALIZADO</v>
          </cell>
        </row>
        <row r="48">
          <cell r="AE48" t="str">
            <v>SINDICALIZADO</v>
          </cell>
        </row>
        <row r="49">
          <cell r="AE49" t="str">
            <v>BASE</v>
          </cell>
        </row>
        <row r="50">
          <cell r="AE50" t="str">
            <v>BASE</v>
          </cell>
        </row>
        <row r="51">
          <cell r="AE51" t="str">
            <v>BASE</v>
          </cell>
        </row>
        <row r="52">
          <cell r="AE52" t="str">
            <v>SINDICALIZADO</v>
          </cell>
        </row>
        <row r="53">
          <cell r="AE53" t="str">
            <v>SINDICALIZADO</v>
          </cell>
        </row>
        <row r="54">
          <cell r="AE54" t="str">
            <v>EVENTUAL</v>
          </cell>
        </row>
        <row r="55">
          <cell r="AE55" t="str">
            <v>SINDICALIZADO</v>
          </cell>
        </row>
        <row r="56">
          <cell r="AE56" t="str">
            <v>SINDICALIZADO</v>
          </cell>
        </row>
        <row r="57">
          <cell r="AE57" t="str">
            <v>SINDICALIZADO</v>
          </cell>
        </row>
        <row r="58">
          <cell r="AE58" t="str">
            <v>SINDICALIZADO</v>
          </cell>
        </row>
        <row r="59">
          <cell r="AE59" t="str">
            <v>BASE</v>
          </cell>
        </row>
        <row r="60">
          <cell r="AE60" t="str">
            <v>BASE</v>
          </cell>
        </row>
        <row r="61">
          <cell r="AE61" t="str">
            <v>SINDICALIZADO</v>
          </cell>
        </row>
        <row r="62">
          <cell r="AE62" t="str">
            <v>SINDICALIZADO</v>
          </cell>
        </row>
        <row r="63">
          <cell r="AE63" t="str">
            <v>SINDICALIZADO</v>
          </cell>
        </row>
        <row r="64">
          <cell r="AE64" t="str">
            <v>BASE</v>
          </cell>
        </row>
        <row r="65">
          <cell r="AE65" t="str">
            <v>BASE</v>
          </cell>
        </row>
        <row r="66">
          <cell r="AE66" t="str">
            <v>SINDICALIZADO</v>
          </cell>
        </row>
        <row r="67">
          <cell r="AE67" t="str">
            <v>SINDICALIZADO</v>
          </cell>
        </row>
        <row r="68">
          <cell r="AE68" t="str">
            <v>SINDICALIZADO</v>
          </cell>
        </row>
        <row r="69">
          <cell r="AE69" t="str">
            <v>BASE</v>
          </cell>
        </row>
        <row r="70">
          <cell r="AE70" t="str">
            <v>BASE</v>
          </cell>
        </row>
        <row r="71">
          <cell r="AE71" t="str">
            <v>SINDICALIZADO</v>
          </cell>
        </row>
        <row r="72">
          <cell r="AE72" t="str">
            <v>BASE</v>
          </cell>
        </row>
        <row r="73">
          <cell r="AE73" t="str">
            <v>SINDICALIZADO</v>
          </cell>
        </row>
        <row r="74">
          <cell r="AE74" t="str">
            <v>BASE</v>
          </cell>
        </row>
        <row r="75">
          <cell r="AE75" t="str">
            <v>BASE</v>
          </cell>
        </row>
        <row r="76">
          <cell r="AE76" t="str">
            <v>SINDICALIZADO</v>
          </cell>
        </row>
        <row r="77">
          <cell r="AE77" t="str">
            <v>SINDICALIZADO</v>
          </cell>
        </row>
        <row r="78">
          <cell r="AE78" t="str">
            <v>BASE</v>
          </cell>
        </row>
        <row r="79">
          <cell r="AE79" t="str">
            <v>BASE</v>
          </cell>
        </row>
        <row r="80">
          <cell r="AE80" t="str">
            <v>BASE</v>
          </cell>
        </row>
        <row r="81">
          <cell r="AE81" t="str">
            <v>SINDICALIZADO</v>
          </cell>
        </row>
        <row r="82">
          <cell r="AE82" t="str">
            <v>SINDICALIZADO</v>
          </cell>
        </row>
        <row r="83">
          <cell r="AE83" t="str">
            <v>SINDICALIZADO</v>
          </cell>
        </row>
        <row r="84">
          <cell r="AE84" t="str">
            <v>SINDICALIZADO</v>
          </cell>
        </row>
        <row r="85">
          <cell r="AE85" t="str">
            <v>SINDICALIZADO</v>
          </cell>
        </row>
        <row r="86">
          <cell r="AE86" t="str">
            <v>BASE</v>
          </cell>
        </row>
        <row r="87">
          <cell r="AE87" t="str">
            <v>SINDICALIZADO</v>
          </cell>
        </row>
        <row r="88">
          <cell r="AE88" t="str">
            <v>SINDICALIZADO</v>
          </cell>
        </row>
        <row r="89">
          <cell r="AE89" t="str">
            <v>BASE</v>
          </cell>
        </row>
        <row r="90">
          <cell r="AE90" t="str">
            <v>BASE</v>
          </cell>
        </row>
        <row r="91">
          <cell r="AE91" t="str">
            <v>SINDICALIZADO</v>
          </cell>
        </row>
        <row r="92">
          <cell r="AE92" t="str">
            <v>BASE</v>
          </cell>
        </row>
        <row r="93">
          <cell r="AE93" t="str">
            <v>BASE</v>
          </cell>
        </row>
        <row r="94">
          <cell r="AE94" t="str">
            <v>SINDICALIZADO</v>
          </cell>
        </row>
        <row r="95">
          <cell r="AE95" t="str">
            <v>BASE</v>
          </cell>
        </row>
        <row r="96">
          <cell r="AE96" t="str">
            <v>BASE</v>
          </cell>
        </row>
        <row r="97">
          <cell r="AE97" t="str">
            <v>SINDICALIZADO</v>
          </cell>
        </row>
        <row r="98">
          <cell r="AE98" t="str">
            <v>BASE</v>
          </cell>
        </row>
        <row r="99">
          <cell r="AE99" t="str">
            <v>BASE</v>
          </cell>
        </row>
        <row r="100">
          <cell r="AE100" t="str">
            <v>BASE</v>
          </cell>
        </row>
        <row r="101">
          <cell r="AE101" t="str">
            <v>SINDICALIZADO</v>
          </cell>
        </row>
        <row r="102">
          <cell r="AE102" t="str">
            <v>BASE</v>
          </cell>
        </row>
        <row r="103">
          <cell r="AE103" t="str">
            <v>BASE</v>
          </cell>
        </row>
        <row r="104">
          <cell r="AE104" t="str">
            <v>SINDICALIZADO</v>
          </cell>
        </row>
        <row r="105">
          <cell r="AE105" t="str">
            <v>SINDICALIZADO</v>
          </cell>
        </row>
        <row r="106">
          <cell r="AE106" t="str">
            <v>BASE</v>
          </cell>
        </row>
        <row r="107">
          <cell r="AE107" t="str">
            <v>BASE</v>
          </cell>
        </row>
        <row r="108">
          <cell r="AE108" t="str">
            <v>BASE</v>
          </cell>
        </row>
        <row r="109">
          <cell r="AE109" t="str">
            <v>BASE</v>
          </cell>
        </row>
        <row r="110">
          <cell r="AE110" t="str">
            <v>BASE</v>
          </cell>
        </row>
        <row r="111">
          <cell r="AE111" t="str">
            <v>SINDICALIZADO</v>
          </cell>
        </row>
        <row r="112">
          <cell r="AE112" t="str">
            <v>BASE</v>
          </cell>
        </row>
        <row r="113">
          <cell r="AE113" t="str">
            <v>SINDICALIZADO</v>
          </cell>
        </row>
        <row r="114">
          <cell r="AE114" t="str">
            <v>BASE</v>
          </cell>
        </row>
        <row r="115">
          <cell r="AE115" t="str">
            <v>BASE</v>
          </cell>
        </row>
        <row r="116">
          <cell r="AE116" t="str">
            <v>BASE</v>
          </cell>
        </row>
        <row r="117">
          <cell r="AE117" t="str">
            <v>BASE</v>
          </cell>
        </row>
        <row r="118">
          <cell r="AE118" t="str">
            <v>BASE</v>
          </cell>
        </row>
        <row r="119">
          <cell r="AE119" t="str">
            <v>SINDICALIZADO</v>
          </cell>
        </row>
        <row r="120">
          <cell r="AE120" t="str">
            <v>BASE</v>
          </cell>
        </row>
        <row r="121">
          <cell r="AE121" t="str">
            <v>BASE</v>
          </cell>
        </row>
        <row r="122">
          <cell r="AE122" t="str">
            <v>BASE</v>
          </cell>
        </row>
        <row r="123">
          <cell r="AE123" t="str">
            <v>BASE</v>
          </cell>
        </row>
        <row r="124">
          <cell r="AE124" t="str">
            <v>SINDICALIZADO</v>
          </cell>
        </row>
        <row r="125">
          <cell r="AE125" t="str">
            <v>SINDICALIZADO</v>
          </cell>
        </row>
        <row r="126">
          <cell r="AE126" t="str">
            <v>BASE</v>
          </cell>
        </row>
        <row r="127">
          <cell r="AE127" t="str">
            <v>BASE</v>
          </cell>
        </row>
        <row r="128">
          <cell r="AE128" t="str">
            <v>SINDICALIZADO</v>
          </cell>
        </row>
        <row r="129">
          <cell r="AE129" t="str">
            <v>BASE</v>
          </cell>
        </row>
        <row r="130">
          <cell r="AE130" t="str">
            <v>BASE</v>
          </cell>
        </row>
        <row r="131">
          <cell r="AE131" t="str">
            <v>SINDICALIZADO</v>
          </cell>
        </row>
        <row r="132">
          <cell r="AE132" t="str">
            <v>BASE</v>
          </cell>
        </row>
        <row r="133">
          <cell r="AE133" t="str">
            <v>SINDICALIZADO</v>
          </cell>
        </row>
        <row r="134">
          <cell r="AE134" t="str">
            <v>BASE</v>
          </cell>
        </row>
        <row r="135">
          <cell r="AE135" t="str">
            <v>BASE</v>
          </cell>
        </row>
        <row r="136">
          <cell r="AE136" t="str">
            <v>SINDICALIZADO</v>
          </cell>
        </row>
        <row r="137">
          <cell r="AE137" t="str">
            <v>SINDICALIZADO</v>
          </cell>
        </row>
        <row r="138">
          <cell r="AE138" t="str">
            <v>BASE</v>
          </cell>
        </row>
        <row r="139">
          <cell r="AE139" t="str">
            <v>BASE</v>
          </cell>
        </row>
        <row r="140">
          <cell r="AE140" t="str">
            <v>BASE</v>
          </cell>
        </row>
        <row r="141">
          <cell r="AE141" t="str">
            <v>BASE</v>
          </cell>
        </row>
        <row r="142">
          <cell r="AE142" t="str">
            <v>BASE</v>
          </cell>
        </row>
        <row r="143">
          <cell r="AE143" t="str">
            <v>BASE</v>
          </cell>
        </row>
        <row r="144">
          <cell r="AE144" t="str">
            <v>SINDICALIZADO</v>
          </cell>
        </row>
        <row r="145">
          <cell r="AE145" t="str">
            <v>BASE</v>
          </cell>
        </row>
        <row r="146">
          <cell r="AE146" t="str">
            <v>BASE</v>
          </cell>
        </row>
        <row r="147">
          <cell r="AE147" t="str">
            <v>BASE</v>
          </cell>
        </row>
        <row r="148">
          <cell r="AE148" t="str">
            <v>BASE</v>
          </cell>
        </row>
        <row r="149">
          <cell r="AE149" t="str">
            <v>BASE</v>
          </cell>
        </row>
        <row r="150">
          <cell r="AE150" t="str">
            <v>BASE</v>
          </cell>
        </row>
        <row r="151">
          <cell r="AE151" t="str">
            <v>SINDICALIZADO</v>
          </cell>
        </row>
        <row r="152">
          <cell r="AE152" t="str">
            <v>SINDICALIZADO</v>
          </cell>
        </row>
        <row r="153">
          <cell r="AE153" t="str">
            <v>SINDICALIZADO</v>
          </cell>
        </row>
        <row r="154">
          <cell r="AE154" t="str">
            <v>BASE</v>
          </cell>
        </row>
        <row r="155">
          <cell r="AE155" t="str">
            <v>BASE</v>
          </cell>
        </row>
        <row r="156">
          <cell r="AE156" t="str">
            <v>SINDICALIZADO</v>
          </cell>
        </row>
        <row r="157">
          <cell r="AE157" t="str">
            <v>BASE</v>
          </cell>
        </row>
        <row r="158">
          <cell r="AE158" t="str">
            <v>BASE</v>
          </cell>
        </row>
        <row r="159">
          <cell r="AE159" t="str">
            <v>BASE</v>
          </cell>
        </row>
        <row r="160">
          <cell r="AE160" t="str">
            <v>SINDICALIZADO</v>
          </cell>
        </row>
        <row r="161">
          <cell r="AE161" t="str">
            <v>BASE</v>
          </cell>
        </row>
        <row r="162">
          <cell r="AE162" t="str">
            <v>BASE</v>
          </cell>
        </row>
        <row r="163">
          <cell r="AE163" t="str">
            <v>BASE</v>
          </cell>
        </row>
        <row r="164">
          <cell r="AE164" t="str">
            <v>BASE</v>
          </cell>
        </row>
        <row r="165">
          <cell r="AE165" t="str">
            <v>BASE</v>
          </cell>
        </row>
        <row r="166">
          <cell r="AE166" t="str">
            <v>SINDICALIZADO</v>
          </cell>
        </row>
        <row r="167">
          <cell r="AE167" t="str">
            <v>BASE</v>
          </cell>
        </row>
        <row r="168">
          <cell r="AE168" t="str">
            <v>BASE</v>
          </cell>
        </row>
        <row r="169">
          <cell r="AE169" t="str">
            <v>BASE</v>
          </cell>
        </row>
        <row r="170">
          <cell r="AE170" t="str">
            <v>SINDICALIZADO</v>
          </cell>
        </row>
        <row r="171">
          <cell r="AE171" t="str">
            <v>BASE</v>
          </cell>
        </row>
        <row r="172">
          <cell r="AE172" t="str">
            <v>BASE</v>
          </cell>
        </row>
        <row r="173">
          <cell r="AE173" t="str">
            <v>BASE</v>
          </cell>
        </row>
        <row r="174">
          <cell r="AE174" t="str">
            <v>BASE</v>
          </cell>
        </row>
        <row r="175">
          <cell r="AE175" t="str">
            <v>BASE</v>
          </cell>
        </row>
        <row r="176">
          <cell r="AE176" t="str">
            <v>BASE</v>
          </cell>
        </row>
        <row r="177">
          <cell r="AE177" t="str">
            <v>SINDICALIZADO</v>
          </cell>
        </row>
        <row r="178">
          <cell r="AE178" t="str">
            <v>BASE</v>
          </cell>
        </row>
        <row r="179">
          <cell r="AE179" t="str">
            <v>BASE</v>
          </cell>
        </row>
        <row r="180">
          <cell r="AE180" t="str">
            <v>EVENTUAL</v>
          </cell>
        </row>
        <row r="181">
          <cell r="AE181" t="str">
            <v>SINDICALIZADO</v>
          </cell>
        </row>
        <row r="182">
          <cell r="AE182" t="str">
            <v>BASE</v>
          </cell>
        </row>
        <row r="183">
          <cell r="AE183" t="str">
            <v>SINDICALIZADO</v>
          </cell>
        </row>
        <row r="184">
          <cell r="AE184" t="str">
            <v>SINDICALIZADO</v>
          </cell>
        </row>
        <row r="185">
          <cell r="AE185" t="str">
            <v>BASE</v>
          </cell>
        </row>
        <row r="186">
          <cell r="AE186" t="str">
            <v>EVENTUAL</v>
          </cell>
        </row>
        <row r="187">
          <cell r="AE187" t="str">
            <v>SINDICALIZADO</v>
          </cell>
        </row>
        <row r="188">
          <cell r="AE188" t="str">
            <v>EVENTUAL</v>
          </cell>
        </row>
        <row r="189">
          <cell r="AE189" t="str">
            <v>BASE</v>
          </cell>
        </row>
        <row r="190">
          <cell r="AE190" t="str">
            <v>SINDICALIZADO</v>
          </cell>
        </row>
        <row r="191">
          <cell r="AE191" t="str">
            <v>SINDICALIZADO</v>
          </cell>
        </row>
        <row r="192">
          <cell r="AE192" t="str">
            <v>BASE</v>
          </cell>
        </row>
        <row r="193">
          <cell r="AE193" t="str">
            <v>SINDICALIZADO</v>
          </cell>
        </row>
        <row r="194">
          <cell r="AE194" t="str">
            <v>SINDICALIZADO</v>
          </cell>
        </row>
        <row r="195">
          <cell r="AE195" t="str">
            <v>BASE</v>
          </cell>
        </row>
        <row r="196">
          <cell r="AE196" t="str">
            <v>BASE</v>
          </cell>
        </row>
        <row r="197">
          <cell r="AE197" t="str">
            <v>SINDICALIZADO</v>
          </cell>
        </row>
        <row r="198">
          <cell r="AE198" t="str">
            <v>BASE</v>
          </cell>
        </row>
        <row r="199">
          <cell r="AE199" t="str">
            <v>SINDICALIZADO</v>
          </cell>
        </row>
        <row r="200">
          <cell r="AE200" t="str">
            <v>EVENTUAL</v>
          </cell>
        </row>
        <row r="201">
          <cell r="AE201" t="str">
            <v>BASE</v>
          </cell>
        </row>
        <row r="202">
          <cell r="AE202" t="str">
            <v>SINDICALIZADO</v>
          </cell>
        </row>
        <row r="203">
          <cell r="AE203" t="str">
            <v>BASE</v>
          </cell>
        </row>
        <row r="204">
          <cell r="AE204" t="str">
            <v>BASE</v>
          </cell>
        </row>
        <row r="205">
          <cell r="AE205" t="str">
            <v>SINDICALIZADO</v>
          </cell>
        </row>
        <row r="206">
          <cell r="AE206" t="str">
            <v>BASE</v>
          </cell>
        </row>
        <row r="207">
          <cell r="AE207" t="str">
            <v>BASE</v>
          </cell>
        </row>
        <row r="208">
          <cell r="AE208" t="str">
            <v>SINDICALIZADO</v>
          </cell>
        </row>
        <row r="209">
          <cell r="AE209" t="str">
            <v>BASE</v>
          </cell>
        </row>
        <row r="210">
          <cell r="AE210" t="str">
            <v>BASE</v>
          </cell>
        </row>
        <row r="211">
          <cell r="AE211" t="str">
            <v>BASE</v>
          </cell>
        </row>
        <row r="212">
          <cell r="AE212" t="str">
            <v>BASE</v>
          </cell>
        </row>
        <row r="213">
          <cell r="AE213" t="str">
            <v>SINDICALIZADO</v>
          </cell>
        </row>
        <row r="214">
          <cell r="AE214" t="str">
            <v>BASE</v>
          </cell>
        </row>
        <row r="215">
          <cell r="AE215" t="str">
            <v>BASE</v>
          </cell>
        </row>
        <row r="216">
          <cell r="AE216" t="str">
            <v>BASE</v>
          </cell>
        </row>
        <row r="217">
          <cell r="AE217" t="str">
            <v>BASE</v>
          </cell>
        </row>
        <row r="218">
          <cell r="AE218" t="str">
            <v>BASE</v>
          </cell>
        </row>
        <row r="219">
          <cell r="AE219" t="str">
            <v>SINDICALIZADO</v>
          </cell>
        </row>
        <row r="220">
          <cell r="AE220" t="str">
            <v>BASE</v>
          </cell>
        </row>
        <row r="221">
          <cell r="AE221" t="str">
            <v>EVENTUAL</v>
          </cell>
        </row>
        <row r="222">
          <cell r="AE222" t="str">
            <v>EVENTUAL</v>
          </cell>
        </row>
        <row r="223">
          <cell r="AE223" t="str">
            <v>BASE</v>
          </cell>
        </row>
        <row r="224">
          <cell r="AE224" t="str">
            <v>BASE</v>
          </cell>
        </row>
        <row r="225">
          <cell r="AE225" t="str">
            <v>EVENTUAL</v>
          </cell>
        </row>
        <row r="226">
          <cell r="AE226" t="str">
            <v>BASE</v>
          </cell>
        </row>
        <row r="227">
          <cell r="AE227" t="str">
            <v>BASE</v>
          </cell>
        </row>
        <row r="228">
          <cell r="AE228" t="str">
            <v>BASE</v>
          </cell>
        </row>
        <row r="229">
          <cell r="AE229" t="str">
            <v>SINDICALIZADO</v>
          </cell>
        </row>
        <row r="230">
          <cell r="AE230" t="str">
            <v>BASE</v>
          </cell>
        </row>
        <row r="231">
          <cell r="AE231" t="str">
            <v>EVENTUAL</v>
          </cell>
        </row>
        <row r="232">
          <cell r="AE232" t="str">
            <v>BASE</v>
          </cell>
        </row>
        <row r="233">
          <cell r="AE233" t="str">
            <v>SINDICALIZADO</v>
          </cell>
        </row>
        <row r="234">
          <cell r="AE234" t="str">
            <v>BASE</v>
          </cell>
        </row>
        <row r="235">
          <cell r="AE235" t="str">
            <v>SINDICALIZADO</v>
          </cell>
        </row>
        <row r="236">
          <cell r="AE236" t="str">
            <v>SINDICALIZADO</v>
          </cell>
        </row>
        <row r="237">
          <cell r="AE237" t="str">
            <v>BASE</v>
          </cell>
        </row>
        <row r="238">
          <cell r="AE238" t="str">
            <v>SINDICALIZADO</v>
          </cell>
        </row>
        <row r="239">
          <cell r="AE239" t="str">
            <v>SINDICALIZADO</v>
          </cell>
        </row>
        <row r="240">
          <cell r="AE240" t="str">
            <v>BASE</v>
          </cell>
        </row>
        <row r="241">
          <cell r="AE241" t="str">
            <v>SINDICALIZADO</v>
          </cell>
        </row>
        <row r="242">
          <cell r="AE242" t="str">
            <v>BASE</v>
          </cell>
        </row>
        <row r="243">
          <cell r="AE243" t="str">
            <v>SINDICALIZADO</v>
          </cell>
        </row>
        <row r="244">
          <cell r="AE244" t="str">
            <v>BASE</v>
          </cell>
        </row>
        <row r="245">
          <cell r="AE245" t="str">
            <v>BASE</v>
          </cell>
        </row>
        <row r="246">
          <cell r="AE246" t="str">
            <v>EVENTUAL</v>
          </cell>
        </row>
        <row r="247">
          <cell r="AE247" t="str">
            <v>EVENTUAL</v>
          </cell>
        </row>
        <row r="248">
          <cell r="AE248" t="str">
            <v>BASE</v>
          </cell>
        </row>
        <row r="249">
          <cell r="AE249" t="str">
            <v>BASE</v>
          </cell>
        </row>
        <row r="250">
          <cell r="AE250" t="str">
            <v>BASE</v>
          </cell>
        </row>
        <row r="251">
          <cell r="AE251" t="str">
            <v>BASE</v>
          </cell>
        </row>
        <row r="252">
          <cell r="AE252" t="str">
            <v>SINDICALIZADO</v>
          </cell>
        </row>
        <row r="253">
          <cell r="AE253" t="str">
            <v>BASE</v>
          </cell>
        </row>
        <row r="254">
          <cell r="AE254" t="str">
            <v>BASE</v>
          </cell>
        </row>
        <row r="255">
          <cell r="AE255" t="str">
            <v>BASE</v>
          </cell>
        </row>
        <row r="256">
          <cell r="AE256" t="str">
            <v>BASE</v>
          </cell>
        </row>
        <row r="257">
          <cell r="AE257" t="str">
            <v>BASE</v>
          </cell>
        </row>
        <row r="258">
          <cell r="AE258" t="str">
            <v>BASE</v>
          </cell>
        </row>
        <row r="259">
          <cell r="AE259" t="str">
            <v>SINDICALIZADO</v>
          </cell>
        </row>
        <row r="260">
          <cell r="AE260" t="str">
            <v>BASE</v>
          </cell>
        </row>
        <row r="261">
          <cell r="AE261" t="str">
            <v>BASE</v>
          </cell>
        </row>
        <row r="262">
          <cell r="AE262" t="str">
            <v>BASE</v>
          </cell>
        </row>
        <row r="263">
          <cell r="AE263" t="str">
            <v>BASE</v>
          </cell>
        </row>
        <row r="264">
          <cell r="AE264" t="str">
            <v>BASE</v>
          </cell>
        </row>
        <row r="265">
          <cell r="AE265" t="str">
            <v>BASE</v>
          </cell>
        </row>
        <row r="266">
          <cell r="AE266" t="str">
            <v>BASE</v>
          </cell>
        </row>
        <row r="267">
          <cell r="AE267" t="str">
            <v>BASE</v>
          </cell>
        </row>
        <row r="268">
          <cell r="AE268" t="str">
            <v>SINDICALIZADO</v>
          </cell>
        </row>
        <row r="269">
          <cell r="AE269" t="str">
            <v>BASE</v>
          </cell>
        </row>
        <row r="270">
          <cell r="AE270" t="str">
            <v>CONFIANZA</v>
          </cell>
        </row>
        <row r="271">
          <cell r="AE271" t="str">
            <v>BASE</v>
          </cell>
        </row>
        <row r="272">
          <cell r="AE272" t="str">
            <v>BASE</v>
          </cell>
        </row>
        <row r="273">
          <cell r="AE273" t="str">
            <v>SINDICALIZADO</v>
          </cell>
        </row>
        <row r="274">
          <cell r="AE274" t="str">
            <v>BASE</v>
          </cell>
        </row>
        <row r="275">
          <cell r="AE275" t="str">
            <v>BASE</v>
          </cell>
        </row>
        <row r="276">
          <cell r="AE276" t="str">
            <v>BASE</v>
          </cell>
        </row>
        <row r="277">
          <cell r="AE277" t="str">
            <v>BASE</v>
          </cell>
        </row>
        <row r="278">
          <cell r="AE278" t="str">
            <v>BASE</v>
          </cell>
        </row>
        <row r="279">
          <cell r="AE279" t="str">
            <v>BASE</v>
          </cell>
        </row>
        <row r="280">
          <cell r="AE280" t="str">
            <v>BASE</v>
          </cell>
        </row>
        <row r="281">
          <cell r="AE281" t="str">
            <v>BASE</v>
          </cell>
        </row>
        <row r="282">
          <cell r="AE282" t="str">
            <v>BASE</v>
          </cell>
        </row>
        <row r="283">
          <cell r="AE283" t="str">
            <v>BASE</v>
          </cell>
        </row>
        <row r="284">
          <cell r="AE284" t="str">
            <v>BASE</v>
          </cell>
        </row>
        <row r="285">
          <cell r="AE285" t="str">
            <v>SINDICALIZADO</v>
          </cell>
        </row>
        <row r="286">
          <cell r="AE286" t="str">
            <v>BASE</v>
          </cell>
        </row>
        <row r="287">
          <cell r="AE287" t="str">
            <v>SINDICALIZADO</v>
          </cell>
        </row>
        <row r="288">
          <cell r="AE288" t="str">
            <v>SINDICALIZADO</v>
          </cell>
        </row>
        <row r="289">
          <cell r="AE289" t="str">
            <v>BASE</v>
          </cell>
        </row>
        <row r="290">
          <cell r="AE290" t="str">
            <v>SINDICALIZADO</v>
          </cell>
        </row>
        <row r="291">
          <cell r="AE291" t="str">
            <v>BASE</v>
          </cell>
        </row>
        <row r="292">
          <cell r="AE292" t="str">
            <v>EVENTUAL</v>
          </cell>
        </row>
        <row r="293">
          <cell r="AE293" t="str">
            <v>BASE</v>
          </cell>
        </row>
        <row r="294">
          <cell r="AE294" t="str">
            <v>BASE</v>
          </cell>
        </row>
        <row r="295">
          <cell r="AE295" t="str">
            <v>BASE</v>
          </cell>
        </row>
        <row r="296">
          <cell r="AE296" t="str">
            <v>BASE</v>
          </cell>
        </row>
        <row r="297">
          <cell r="AE297" t="str">
            <v>BASE</v>
          </cell>
        </row>
        <row r="298">
          <cell r="AE298" t="str">
            <v>SINDICALIZADO</v>
          </cell>
        </row>
        <row r="299">
          <cell r="AE299" t="str">
            <v>SINDICALIZADO</v>
          </cell>
        </row>
        <row r="300">
          <cell r="AE300" t="str">
            <v>BASE</v>
          </cell>
        </row>
        <row r="301">
          <cell r="AE301" t="str">
            <v>BASE</v>
          </cell>
        </row>
        <row r="302">
          <cell r="AE302" t="str">
            <v>EVENTUAL</v>
          </cell>
        </row>
        <row r="303">
          <cell r="AE303" t="str">
            <v>BASE</v>
          </cell>
        </row>
        <row r="304">
          <cell r="AE304" t="str">
            <v>SINDICALIZADO</v>
          </cell>
        </row>
        <row r="305">
          <cell r="AE305" t="str">
            <v>BASE</v>
          </cell>
        </row>
        <row r="306">
          <cell r="AE306" t="str">
            <v>BASE</v>
          </cell>
        </row>
        <row r="307">
          <cell r="AE307" t="str">
            <v>SINDICALIZADO</v>
          </cell>
        </row>
        <row r="308">
          <cell r="AE308" t="str">
            <v>BASE</v>
          </cell>
        </row>
        <row r="309">
          <cell r="AE309" t="str">
            <v>EVENTUAL</v>
          </cell>
        </row>
        <row r="310">
          <cell r="AE310" t="str">
            <v>SINDICALIZADO</v>
          </cell>
        </row>
        <row r="311">
          <cell r="AE311" t="str">
            <v>BASE</v>
          </cell>
        </row>
        <row r="312">
          <cell r="AE312" t="str">
            <v>SINDICALIZADO</v>
          </cell>
        </row>
        <row r="313">
          <cell r="AE313" t="str">
            <v>BASE</v>
          </cell>
        </row>
        <row r="314">
          <cell r="AE314" t="str">
            <v>BASE</v>
          </cell>
        </row>
        <row r="315">
          <cell r="AE315" t="str">
            <v>BASE</v>
          </cell>
        </row>
        <row r="316">
          <cell r="AE316" t="str">
            <v>SINDICALIZADO</v>
          </cell>
        </row>
        <row r="317">
          <cell r="AE317" t="str">
            <v>BASE</v>
          </cell>
        </row>
        <row r="318">
          <cell r="AE318" t="str">
            <v>BASE</v>
          </cell>
        </row>
        <row r="319">
          <cell r="AE319" t="str">
            <v>BASE</v>
          </cell>
        </row>
        <row r="320">
          <cell r="AE320" t="str">
            <v>SINDICALIZADO</v>
          </cell>
        </row>
        <row r="321">
          <cell r="AE321" t="str">
            <v>BASE</v>
          </cell>
        </row>
        <row r="322">
          <cell r="AE322" t="str">
            <v>BASE</v>
          </cell>
        </row>
        <row r="323">
          <cell r="AE323" t="str">
            <v>BASE</v>
          </cell>
        </row>
        <row r="324">
          <cell r="AE324" t="str">
            <v>BASE</v>
          </cell>
        </row>
        <row r="325">
          <cell r="AE325" t="str">
            <v>BASE</v>
          </cell>
        </row>
        <row r="326">
          <cell r="AE326" t="str">
            <v>SINDICALIZADO</v>
          </cell>
        </row>
        <row r="327">
          <cell r="AE327" t="str">
            <v>SINDICALIZADO</v>
          </cell>
        </row>
        <row r="328">
          <cell r="AE328" t="str">
            <v>BASE</v>
          </cell>
        </row>
        <row r="329">
          <cell r="AE329" t="str">
            <v>EVENTUAL</v>
          </cell>
        </row>
        <row r="330">
          <cell r="AE330" t="str">
            <v>BASE</v>
          </cell>
        </row>
        <row r="331">
          <cell r="AE331" t="str">
            <v>BASE</v>
          </cell>
        </row>
        <row r="332">
          <cell r="AE332" t="str">
            <v>BASE</v>
          </cell>
        </row>
        <row r="333">
          <cell r="AE333" t="str">
            <v>BASE</v>
          </cell>
        </row>
        <row r="334">
          <cell r="AE334" t="str">
            <v>BASE</v>
          </cell>
        </row>
        <row r="335">
          <cell r="AE335" t="str">
            <v>EVENTUAL</v>
          </cell>
        </row>
        <row r="336">
          <cell r="AE336" t="str">
            <v>BASE</v>
          </cell>
        </row>
        <row r="337">
          <cell r="AE337" t="str">
            <v>SINDICALIZADO</v>
          </cell>
        </row>
        <row r="338">
          <cell r="AE338" t="str">
            <v>SINDICALIZADO</v>
          </cell>
        </row>
        <row r="339">
          <cell r="AE339" t="str">
            <v>SINDICALIZADO</v>
          </cell>
        </row>
        <row r="340">
          <cell r="AE340" t="str">
            <v>BASE</v>
          </cell>
        </row>
        <row r="341">
          <cell r="AE341" t="str">
            <v>BASE</v>
          </cell>
        </row>
        <row r="342">
          <cell r="AE342" t="str">
            <v>SINDICALIZADO</v>
          </cell>
        </row>
        <row r="343">
          <cell r="AE343" t="str">
            <v>BASE</v>
          </cell>
        </row>
        <row r="344">
          <cell r="AE344" t="str">
            <v>BASE</v>
          </cell>
        </row>
        <row r="345">
          <cell r="AE345" t="str">
            <v>BASE</v>
          </cell>
        </row>
        <row r="346">
          <cell r="AE346" t="str">
            <v>BASE</v>
          </cell>
        </row>
        <row r="347">
          <cell r="AE347" t="str">
            <v>EVENTUAL</v>
          </cell>
        </row>
        <row r="348">
          <cell r="AE348" t="str">
            <v>SINDICALIZADO</v>
          </cell>
        </row>
        <row r="349">
          <cell r="AE349" t="str">
            <v>BASE</v>
          </cell>
        </row>
        <row r="350">
          <cell r="AE350" t="str">
            <v>BASE</v>
          </cell>
        </row>
        <row r="351">
          <cell r="AE351" t="str">
            <v>EVENTUAL</v>
          </cell>
        </row>
        <row r="352">
          <cell r="AE352" t="str">
            <v>BASE</v>
          </cell>
        </row>
        <row r="353">
          <cell r="AE353" t="str">
            <v>BASE</v>
          </cell>
        </row>
        <row r="354">
          <cell r="AE354" t="str">
            <v>BASE</v>
          </cell>
        </row>
        <row r="355">
          <cell r="AE355" t="str">
            <v>SINDICALIZADO</v>
          </cell>
        </row>
        <row r="356">
          <cell r="AE356" t="str">
            <v>BASE</v>
          </cell>
        </row>
        <row r="357">
          <cell r="AE357" t="str">
            <v>BASE</v>
          </cell>
        </row>
        <row r="358">
          <cell r="AE358" t="str">
            <v>EVENTUAL</v>
          </cell>
        </row>
        <row r="359">
          <cell r="AE359" t="str">
            <v>BASE</v>
          </cell>
        </row>
        <row r="360">
          <cell r="AE360" t="str">
            <v>BASE</v>
          </cell>
        </row>
        <row r="361">
          <cell r="AE361" t="str">
            <v>EVENTUAL</v>
          </cell>
        </row>
        <row r="362">
          <cell r="AE362" t="str">
            <v>EVENTUAL</v>
          </cell>
        </row>
        <row r="363">
          <cell r="AE363" t="str">
            <v>BASE</v>
          </cell>
        </row>
        <row r="364">
          <cell r="AE364" t="str">
            <v>EVENTUAL</v>
          </cell>
        </row>
        <row r="365">
          <cell r="AE365" t="str">
            <v>BASE</v>
          </cell>
        </row>
        <row r="366">
          <cell r="AE366" t="str">
            <v>SINDICALIZADO</v>
          </cell>
        </row>
        <row r="367">
          <cell r="AE367" t="str">
            <v>BASE</v>
          </cell>
        </row>
        <row r="368">
          <cell r="AE368" t="str">
            <v>BASE</v>
          </cell>
        </row>
        <row r="369">
          <cell r="AE369" t="str">
            <v>BASE</v>
          </cell>
        </row>
        <row r="370">
          <cell r="AE370" t="str">
            <v>BASE</v>
          </cell>
        </row>
        <row r="371">
          <cell r="AE371" t="str">
            <v>BASE</v>
          </cell>
        </row>
        <row r="372">
          <cell r="AE372" t="str">
            <v>SINDICALIZADO</v>
          </cell>
        </row>
        <row r="373">
          <cell r="AE373" t="str">
            <v>BASE</v>
          </cell>
        </row>
        <row r="374">
          <cell r="AE374" t="str">
            <v>EVENTUAL</v>
          </cell>
        </row>
        <row r="375">
          <cell r="AE375" t="str">
            <v>EVENTUAL</v>
          </cell>
        </row>
        <row r="376">
          <cell r="AE376" t="str">
            <v>CONFIANZA</v>
          </cell>
        </row>
        <row r="377">
          <cell r="AE377" t="str">
            <v>CONFIANZA</v>
          </cell>
        </row>
        <row r="378">
          <cell r="AE378" t="str">
            <v>SINDICALIZADO</v>
          </cell>
        </row>
        <row r="379">
          <cell r="AE379" t="str">
            <v>SINDICALIZADO</v>
          </cell>
        </row>
        <row r="380">
          <cell r="AE380" t="str">
            <v>BASE</v>
          </cell>
        </row>
        <row r="381">
          <cell r="AE381" t="str">
            <v>SINDICALIZADO</v>
          </cell>
        </row>
        <row r="382">
          <cell r="AE382" t="str">
            <v>BASE</v>
          </cell>
        </row>
        <row r="383">
          <cell r="AE383" t="str">
            <v>BASE</v>
          </cell>
        </row>
        <row r="384">
          <cell r="AE384" t="str">
            <v>BASE</v>
          </cell>
        </row>
        <row r="385">
          <cell r="AE385" t="str">
            <v>SINDICALIZADO</v>
          </cell>
        </row>
        <row r="386">
          <cell r="AE386" t="str">
            <v>SINDICALIZADO</v>
          </cell>
        </row>
        <row r="387">
          <cell r="AE387" t="str">
            <v>CONFIANZA</v>
          </cell>
        </row>
        <row r="388">
          <cell r="AE388" t="str">
            <v>BASE</v>
          </cell>
        </row>
        <row r="389">
          <cell r="AE389" t="str">
            <v>EVENTUAL</v>
          </cell>
        </row>
        <row r="390">
          <cell r="AE390" t="str">
            <v>BASE</v>
          </cell>
        </row>
        <row r="391">
          <cell r="AE391" t="str">
            <v>EVENTUAL</v>
          </cell>
        </row>
        <row r="392">
          <cell r="AE392" t="str">
            <v>EVENTUAL</v>
          </cell>
        </row>
        <row r="393">
          <cell r="AE393" t="str">
            <v>CONFIANZA</v>
          </cell>
        </row>
        <row r="394">
          <cell r="AE394" t="str">
            <v>CONFIANZA</v>
          </cell>
        </row>
        <row r="395">
          <cell r="AE395" t="str">
            <v>BASE</v>
          </cell>
        </row>
        <row r="396">
          <cell r="AE396" t="str">
            <v>BASE</v>
          </cell>
        </row>
        <row r="397">
          <cell r="AE397" t="str">
            <v>CONFIANZA</v>
          </cell>
        </row>
        <row r="398">
          <cell r="AE398" t="str">
            <v>BASE</v>
          </cell>
        </row>
        <row r="399">
          <cell r="AE399" t="str">
            <v>CONFIANZA</v>
          </cell>
        </row>
        <row r="400">
          <cell r="AE400" t="str">
            <v>CONFIANZA</v>
          </cell>
        </row>
        <row r="401">
          <cell r="AE401" t="str">
            <v>CONFIANZA</v>
          </cell>
        </row>
        <row r="402">
          <cell r="AE402" t="str">
            <v>CONFIANZA</v>
          </cell>
        </row>
        <row r="403">
          <cell r="AE403" t="str">
            <v>CONFIANZA</v>
          </cell>
        </row>
        <row r="404">
          <cell r="AE404" t="str">
            <v>BASE</v>
          </cell>
        </row>
        <row r="405">
          <cell r="AE405" t="str">
            <v>BASE</v>
          </cell>
        </row>
        <row r="406">
          <cell r="AE406" t="str">
            <v>CONFIANZA</v>
          </cell>
        </row>
        <row r="407">
          <cell r="AE407" t="str">
            <v>CONFIANZA</v>
          </cell>
        </row>
        <row r="408">
          <cell r="AE408" t="str">
            <v>CONFIANZA</v>
          </cell>
        </row>
        <row r="409">
          <cell r="AE409" t="str">
            <v>CONFIANZA</v>
          </cell>
        </row>
        <row r="410">
          <cell r="AE410" t="str">
            <v>CONFIANZA</v>
          </cell>
        </row>
        <row r="411">
          <cell r="AE411" t="str">
            <v>CONFIANZA</v>
          </cell>
        </row>
        <row r="412">
          <cell r="AE412" t="str">
            <v>CONFIANZA</v>
          </cell>
        </row>
        <row r="413">
          <cell r="AE413" t="str">
            <v>CONFIANZA</v>
          </cell>
        </row>
        <row r="414">
          <cell r="AE414" t="str">
            <v>CONFIANZA</v>
          </cell>
        </row>
        <row r="415">
          <cell r="AE415" t="str">
            <v>CONFIANZA</v>
          </cell>
        </row>
        <row r="416">
          <cell r="AE416" t="str">
            <v>CONFIANZA</v>
          </cell>
        </row>
        <row r="417">
          <cell r="AE417" t="str">
            <v>CONFIANZA</v>
          </cell>
        </row>
        <row r="418">
          <cell r="AE418" t="str">
            <v>CONFIANZA</v>
          </cell>
        </row>
        <row r="419">
          <cell r="AE419" t="str">
            <v>CONFIANZA</v>
          </cell>
        </row>
        <row r="420">
          <cell r="AE420" t="str">
            <v>CONFIANZA</v>
          </cell>
        </row>
        <row r="421">
          <cell r="AE421" t="str">
            <v>CONFIANZA</v>
          </cell>
        </row>
        <row r="422">
          <cell r="AE422" t="str">
            <v>CONFIANZA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Hoja14"/>
      <sheetName val="OFICIOS 10.MAYO2020"/>
      <sheetName val="RESUMEN EFECTIVO-TARJETA"/>
      <sheetName val="Hoja1"/>
      <sheetName val="Resumen1"/>
      <sheetName val="ServPers"/>
      <sheetName val="Hoja12"/>
      <sheetName val="Hoja13"/>
      <sheetName val="Hoja10"/>
      <sheetName val="Hoja16"/>
      <sheetName val="Hoja15"/>
      <sheetName val="Hoja17"/>
      <sheetName val="Bas-Even"/>
      <sheetName val="Bas-Even (2)"/>
      <sheetName val="Honorarios"/>
      <sheetName val="Hoja11"/>
      <sheetName val="Hoja9"/>
      <sheetName val="Asig Vales 1ª NOVIEMBRE 2019"/>
      <sheetName val="LINEAMIENTO VALES DESPENSA"/>
      <sheetName val="SAF OFICIOS APLICANDO"/>
      <sheetName val="Vales de Despensa Electronicos"/>
      <sheetName val="Vales de Despensa listo "/>
      <sheetName val="RECIBOS"/>
      <sheetName val="Vales de Despensa RETROACTIVO"/>
      <sheetName val="Hoja8"/>
      <sheetName val="VALES DEPARTAMENTO"/>
      <sheetName val="DIRECCION DE ADSCRIPCION"/>
      <sheetName val="ORGANIGRAMA 2020"/>
      <sheetName val="PARTIDAS PRESUPUESTALES 4000"/>
      <sheetName val="PARTIDAS PRESUPUESTALES"/>
      <sheetName val="Hoja6"/>
      <sheetName val="Hoja7"/>
      <sheetName val="PARTIDAPRESUPUESTAL2019"/>
      <sheetName val="PARTIDAPRESUPUESTAL2020"/>
      <sheetName val="Hoja5"/>
      <sheetName val="RESUMEN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ECHA NACIMIENTO"/>
      <sheetName val="Cumpleaños"/>
      <sheetName val="Hoja4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A1" t="str">
            <v>DIRECCION GENERAL</v>
          </cell>
          <cell r="B1" t="str">
            <v>DIRECCION GENERAL</v>
          </cell>
        </row>
        <row r="2">
          <cell r="A2" t="str">
            <v>SISTEMAS DE INFORMACION</v>
          </cell>
          <cell r="B2" t="str">
            <v>DIRECCION GENERAL</v>
          </cell>
        </row>
        <row r="3">
          <cell r="A3" t="str">
            <v>DIRECCION JURIDICA</v>
          </cell>
          <cell r="B3" t="str">
            <v>DIRECCION GENERAL</v>
          </cell>
        </row>
        <row r="4">
          <cell r="A4" t="str">
            <v>DIRECCION DE PROMOCION DEPORTIVA</v>
          </cell>
          <cell r="B4" t="str">
            <v>DIRECCION GENERAL</v>
          </cell>
        </row>
        <row r="5">
          <cell r="A5" t="str">
            <v>ACTIVACION FISICA</v>
          </cell>
          <cell r="B5" t="str">
            <v>DIRECCION DE PROMOCION DEPORTIVA</v>
          </cell>
        </row>
        <row r="6">
          <cell r="A6" t="str">
            <v>ACADEMIAS INICIACION DEPORTIVA MASIVIDAD</v>
          </cell>
          <cell r="B6" t="str">
            <v>DIRECCION DE PROMOCION DEPORTIVA</v>
          </cell>
        </row>
        <row r="7">
          <cell r="A7" t="str">
            <v>EVENTOS ESPECIALES</v>
          </cell>
          <cell r="B7" t="str">
            <v>DIRECCION DE PROMOCION DEPORTIVA</v>
          </cell>
        </row>
        <row r="8">
          <cell r="A8" t="str">
            <v>DIRECCION DE ADMINISTRACION Y FINANZAS</v>
          </cell>
          <cell r="B8" t="str">
            <v>DIRECCION GENERAL</v>
          </cell>
        </row>
        <row r="9">
          <cell r="A9" t="str">
            <v>SUBDIRECCION DE ADMINISTRACION Y FINANZA</v>
          </cell>
          <cell r="B9" t="str">
            <v>DIRECCION DE ADMINISTRACION Y FINANZAS</v>
          </cell>
        </row>
        <row r="10">
          <cell r="A10" t="str">
            <v>RECURSOS HUMANOS</v>
          </cell>
          <cell r="B10" t="str">
            <v>DIRECCION DE ADMINISTRACION Y FINANZAS</v>
          </cell>
        </row>
        <row r="11">
          <cell r="A11" t="str">
            <v>CONTABILIDAD</v>
          </cell>
          <cell r="B11" t="str">
            <v>DIRECCION DE ADMINISTRACION Y FINANZAS</v>
          </cell>
        </row>
        <row r="12">
          <cell r="A12" t="str">
            <v>PLANEACION Y CONTROL PRESUPUESTAL</v>
          </cell>
          <cell r="B12" t="str">
            <v>DIRECCION DE ADMINISTRACION Y FINANZAS</v>
          </cell>
        </row>
        <row r="13">
          <cell r="A13" t="str">
            <v>RECURSOS MATERIALES</v>
          </cell>
          <cell r="B13" t="str">
            <v>DIRECCION DE ADMINISTRACION Y FINANZAS</v>
          </cell>
        </row>
        <row r="14">
          <cell r="A14" t="str">
            <v>DIRECCION DE PROYECTOS ESTRATEGICOS</v>
          </cell>
          <cell r="B14" t="str">
            <v>DIRECCION GENERAL</v>
          </cell>
        </row>
        <row r="15">
          <cell r="A15" t="str">
            <v>MARKETING DEPORTIVO</v>
          </cell>
          <cell r="B15" t="str">
            <v>DIRECCION DE PROYECTOS ESTRATEGICOS</v>
          </cell>
        </row>
        <row r="16">
          <cell r="A16" t="str">
            <v>DIRECCION DE ALTO RENDIMIENTO</v>
          </cell>
          <cell r="B16" t="str">
            <v>DIRECCION GENERAL</v>
          </cell>
        </row>
        <row r="17">
          <cell r="A17" t="str">
            <v>CENTRO DE ALTO RENDIMIENTO DEPORTIVO</v>
          </cell>
          <cell r="B17" t="str">
            <v>DIRECCION DE ALTO RENDIMIENTO</v>
          </cell>
        </row>
        <row r="18">
          <cell r="A18" t="str">
            <v>METODOLOGIA</v>
          </cell>
          <cell r="B18" t="str">
            <v>DIRECCION DE ALTO RENDIMIENTO</v>
          </cell>
        </row>
        <row r="19">
          <cell r="A19" t="str">
            <v>DEPORTE FEDERADO</v>
          </cell>
          <cell r="B19" t="str">
            <v>DIRECCION DE ALTO RENDIMIENTO</v>
          </cell>
        </row>
        <row r="20">
          <cell r="A20" t="str">
            <v>CENTROS DE DESARROLLO DEL DEPORTE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COMPLEJO DEPORTIVO KUKULCAN</v>
          </cell>
          <cell r="B22" t="str">
            <v>DIRECCION GENERAL</v>
          </cell>
        </row>
        <row r="23">
          <cell r="A23" t="str">
            <v>COMPLEJO OLIMPICO DEPORTIVO  INALAMBRICA</v>
          </cell>
          <cell r="B23" t="str">
            <v>DIRECCION GENERAL</v>
          </cell>
        </row>
        <row r="24">
          <cell r="A24" t="str">
            <v>DIRECCION DE VINC Y UNIDADES DEPORTIVAS</v>
          </cell>
          <cell r="B24" t="str">
            <v>DIRECCION GENERAL</v>
          </cell>
        </row>
        <row r="25">
          <cell r="A25" t="str">
            <v>UNIDAD DEPORTIVA DEL SUR</v>
          </cell>
          <cell r="B25" t="str">
            <v>DIRECCION DE VINC Y UNIDADES DEPORTIVAS</v>
          </cell>
        </row>
        <row r="26">
          <cell r="A26" t="str">
            <v>ESTADIO SALVADOR ALVARADO</v>
          </cell>
          <cell r="B26" t="str">
            <v>DIRECCION DE VINC Y UNIDADES DEPORTIVAS</v>
          </cell>
        </row>
        <row r="27">
          <cell r="A27" t="str">
            <v>UNIDAD DEPORTIVA BENITO JUAREZ GARCIA</v>
          </cell>
          <cell r="B27" t="str">
            <v>DIRECCION DE VINC Y UNIDADES DEPORTIVAS</v>
          </cell>
        </row>
        <row r="28">
          <cell r="A28" t="str">
            <v>GIMNASIO SOLIDARIDAD</v>
          </cell>
          <cell r="B28" t="str">
            <v>DIRECCION DE VINC Y UNIDADES DEPORTIVAS</v>
          </cell>
        </row>
        <row r="29">
          <cell r="A29" t="str">
            <v>UNIDAD DEPORTIVA VILLA PALMIRA</v>
          </cell>
          <cell r="B29" t="str">
            <v>DIRECCION DE VINC Y UNIDADES DEPORTIVAS</v>
          </cell>
        </row>
        <row r="30">
          <cell r="A30" t="str">
            <v>PISTA INTERNACIONAL DE REMO Y CANOTAJE</v>
          </cell>
          <cell r="B30" t="str">
            <v>DIRECCION DE VINC Y UNIDADES DEPORTIVAS</v>
          </cell>
        </row>
        <row r="31">
          <cell r="A31" t="str">
            <v>GIMNASIO POLIFUNCIONAL</v>
          </cell>
          <cell r="B31" t="str">
            <v>DIRECCION DE VINC Y UNIDADES DEPORTIVAS</v>
          </cell>
        </row>
        <row r="32">
          <cell r="A32" t="str">
            <v>CENTRO DEPORTIVO PARALIMPICO</v>
          </cell>
          <cell r="B32" t="str">
            <v>DIRECCION DE VINC Y UNIDADES DEPORTIVAS</v>
          </cell>
        </row>
        <row r="33">
          <cell r="A33" t="str">
            <v>CENTRO ESTATAL DE BOX</v>
          </cell>
          <cell r="B33" t="str">
            <v>DIRECCION DE VINC Y UNIDADES DEPORTIVAS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Bas-Even"/>
      <sheetName val="Honorarios"/>
      <sheetName val="Vales de Despensa listo "/>
      <sheetName val="RECIBOS"/>
      <sheetName val="Vales de Despensa RETROACTIVO"/>
      <sheetName val="VALES DEPARTAMENTO"/>
      <sheetName val="DIRECCION DE ADSCRIPCION"/>
      <sheetName val="PARTIDAS PRESUPUESTALES 4000"/>
      <sheetName val="PARTIDAS PRESUPUESTALES"/>
      <sheetName val="Hoja6"/>
      <sheetName val="Hoja7"/>
      <sheetName val="RESUMEN"/>
      <sheetName val="Asig Vales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unciones"/>
      <sheetName val="Hoja1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DIRECCION GENERAL</v>
          </cell>
          <cell r="B1" t="str">
            <v>DIRECCION GENERAL</v>
          </cell>
        </row>
        <row r="2">
          <cell r="A2" t="str">
            <v>UNIDAD DE CONTROL Y NORMATIVIDAD</v>
          </cell>
          <cell r="B2" t="str">
            <v>DIRECCION GENERAL</v>
          </cell>
        </row>
        <row r="3">
          <cell r="A3" t="str">
            <v>UNIDAD DE COMUNICACION SOCIAL</v>
          </cell>
          <cell r="B3" t="str">
            <v>DIRECCION GENERAL</v>
          </cell>
        </row>
        <row r="4">
          <cell r="A4" t="str">
            <v>SISTEMAS DE INFORMACION</v>
          </cell>
          <cell r="B4" t="str">
            <v>DIRECCION GENERAL</v>
          </cell>
        </row>
        <row r="5">
          <cell r="A5" t="str">
            <v>DIRECCION JURIDICA</v>
          </cell>
          <cell r="B5" t="str">
            <v>DIRECCION GENERAL</v>
          </cell>
        </row>
        <row r="6">
          <cell r="A6" t="str">
            <v>DIRECCION DE PROMOCION DEPORTIVA</v>
          </cell>
          <cell r="B6" t="str">
            <v>DIRECCION GENERAL</v>
          </cell>
        </row>
        <row r="7">
          <cell r="A7" t="str">
            <v>ACTIVACION FISICA</v>
          </cell>
          <cell r="B7" t="str">
            <v>DIRECCION DE PROMOCION DEPORTIVA</v>
          </cell>
        </row>
        <row r="8">
          <cell r="A8" t="str">
            <v>DEPORTE INICIAL Y MASIVIDAD</v>
          </cell>
          <cell r="B8" t="str">
            <v>DIRECCION DE PROMOCION DEPORTIVA</v>
          </cell>
        </row>
        <row r="9">
          <cell r="A9" t="str">
            <v>SERVICIOS GENERALES Y EVENTOS ESPECIALES</v>
          </cell>
          <cell r="B9" t="str">
            <v>DIRECCION DE PROMOCION DEPORTIVA</v>
          </cell>
        </row>
        <row r="10">
          <cell r="A10" t="str">
            <v>EVENTOS ESPECIALES Y SERVICIOS GENERALES</v>
          </cell>
          <cell r="B10" t="str">
            <v>DIRECCION DE PROMOCION DEPORTIVA</v>
          </cell>
        </row>
        <row r="11">
          <cell r="A11" t="str">
            <v>CENTROS DE DESARROLLO DEL DEPORTE</v>
          </cell>
          <cell r="B11" t="str">
            <v>DIRECCION DE PROMOCION DEPORTIVA</v>
          </cell>
        </row>
        <row r="12">
          <cell r="A12" t="str">
            <v>DIRECCION DE ADMINISTRACION  Y FINANZAS</v>
          </cell>
          <cell r="B12" t="str">
            <v>DIRECCION GENERAL</v>
          </cell>
        </row>
        <row r="13">
          <cell r="A13" t="str">
            <v>SUBDIRECCION DE ADMINISTRACION Y FINANZA</v>
          </cell>
          <cell r="B13" t="str">
            <v>DIRECCION DE ADMINISTRACION Y FINANZAS</v>
          </cell>
        </row>
        <row r="14">
          <cell r="A14" t="str">
            <v>RECURSOS HUMANOS</v>
          </cell>
          <cell r="B14" t="str">
            <v>DIRECCION DE ADMINISTRACION Y FINANZAS</v>
          </cell>
        </row>
        <row r="15">
          <cell r="A15" t="str">
            <v>CONTABILIDAD</v>
          </cell>
          <cell r="B15" t="str">
            <v>DIRECCION DE ADMINISTRACION Y FINANZAS</v>
          </cell>
        </row>
        <row r="16">
          <cell r="A16" t="str">
            <v>PLANEACION Y CONTROL PRESUPUESTAL</v>
          </cell>
          <cell r="B16" t="str">
            <v>DIRECCION DE ADMINISTRACION Y FINANZAS</v>
          </cell>
        </row>
        <row r="17">
          <cell r="A17" t="str">
            <v>RECURSOS MATERIALES</v>
          </cell>
          <cell r="B17" t="str">
            <v>DIRECCION DE ADMINISTRACION Y FINANZAS</v>
          </cell>
        </row>
        <row r="18">
          <cell r="A18" t="str">
            <v>DIRECCION DE PROYECTOS ESTRATEGICOS</v>
          </cell>
          <cell r="B18" t="str">
            <v>DIRECCION GENERAL</v>
          </cell>
        </row>
        <row r="19">
          <cell r="A19" t="str">
            <v>DIRECCION DE ALTO RENDIMIENTO</v>
          </cell>
          <cell r="B19" t="str">
            <v>DIRECCION GENERAL</v>
          </cell>
        </row>
        <row r="20">
          <cell r="A20" t="str">
            <v>CENTRO DE ALTO RENDIMIENTO DEPORTIVO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METODOLOGIA</v>
          </cell>
          <cell r="B22" t="str">
            <v>DIRECCION DE ALTO RENDIMIENTO</v>
          </cell>
        </row>
        <row r="23">
          <cell r="A23" t="str">
            <v>DEPORTE FEDERADO</v>
          </cell>
          <cell r="B23" t="str">
            <v>DIRECCION DE ALTO RENDIMIENTO</v>
          </cell>
        </row>
        <row r="24">
          <cell r="A24" t="str">
            <v>COMPLEJO DEPORTIVO KUKULCAN</v>
          </cell>
          <cell r="B24" t="str">
            <v>DIRECCION GENERAL</v>
          </cell>
        </row>
        <row r="25">
          <cell r="A25" t="str">
            <v>COMPLEJO OLIMPICO DEPORTIVO  INALAMBRICA</v>
          </cell>
          <cell r="B25" t="str">
            <v>DIRECCION GENERAL</v>
          </cell>
        </row>
        <row r="26">
          <cell r="A26" t="str">
            <v>DIRECCION DE VINC Y UNIDADES DEPORTIVAS</v>
          </cell>
          <cell r="B26" t="str">
            <v>DIRECCION GENERAL</v>
          </cell>
        </row>
        <row r="27">
          <cell r="A27" t="str">
            <v>UNIDAD DEPORTIVA DEL SUR</v>
          </cell>
          <cell r="B27" t="str">
            <v>DIRECCION DE VINC Y UNIDADES DEPORTIVAS</v>
          </cell>
        </row>
        <row r="28">
          <cell r="A28" t="str">
            <v>ESTADIO GENERAL SALVADOR ALVARADO</v>
          </cell>
          <cell r="B28" t="str">
            <v>DIRECCION DE VINC Y UNIDADES DEPORTIVAS</v>
          </cell>
        </row>
        <row r="29">
          <cell r="A29" t="str">
            <v>UNIDAD DEPORTIVA LIC BENITO JUAREZ GARC</v>
          </cell>
          <cell r="B29" t="str">
            <v>DIRECCION DE VINC Y UNIDADES DEPORTIVAS</v>
          </cell>
        </row>
        <row r="30">
          <cell r="A30" t="str">
            <v>GIMNASIO SOLIDARIDAD</v>
          </cell>
          <cell r="B30" t="str">
            <v>DIRECCION DE VINC Y UNIDADES DEPORTIVAS</v>
          </cell>
        </row>
        <row r="31">
          <cell r="A31" t="str">
            <v>UNIDAD DEPORTIVA VILLA PALMIRA</v>
          </cell>
          <cell r="B31" t="str">
            <v>DIRECCION DE VINC Y UNIDADES DEPORTIVAS</v>
          </cell>
        </row>
        <row r="32">
          <cell r="A32" t="str">
            <v>PISTA INTERNACIONAL DE REMO Y CANOTAJE</v>
          </cell>
          <cell r="B32" t="str">
            <v>DIRECCION DE VINC Y UNIDADES DEPORTIVAS</v>
          </cell>
        </row>
        <row r="33">
          <cell r="A33" t="str">
            <v>GIMNASIO POLIFUNCIONAL</v>
          </cell>
          <cell r="B33" t="str">
            <v>DIRECCION DE VINC Y UNIDADES DEPORTIVAS</v>
          </cell>
        </row>
        <row r="34">
          <cell r="A34" t="str">
            <v>CENTRO DEPORTIVO PARALIMPICO</v>
          </cell>
          <cell r="B34" t="str">
            <v>DIRECCION DE VINC Y UNIDADES DEPORTIVAS</v>
          </cell>
        </row>
        <row r="35">
          <cell r="A35" t="str">
            <v>DEPORTE POPULAR</v>
          </cell>
          <cell r="B35" t="str">
            <v>DIRECCION DE PROMOCION DEPORTIVA</v>
          </cell>
        </row>
        <row r="36">
          <cell r="A36" t="str">
            <v>CAPACITACION Y TALENTOS DEPORTIVOS</v>
          </cell>
          <cell r="B36" t="str">
            <v>DIRECCION DE ALTO RENDIMIENTO</v>
          </cell>
        </row>
        <row r="37">
          <cell r="A37" t="str">
            <v>UNIDADES DEPORTIVAS</v>
          </cell>
          <cell r="B37" t="str">
            <v>DIRECCION DE ALTO RENDIMIENTO</v>
          </cell>
        </row>
        <row r="38">
          <cell r="A38" t="str">
            <v>DEPORTE ADAPTADO Y DEL ADULTO MAYOR</v>
          </cell>
          <cell r="B38" t="str">
            <v>DIRECCION DE CENTRO DEPORTIVO PARALIMPICO</v>
          </cell>
        </row>
        <row r="39">
          <cell r="A39" t="str">
            <v>GIMNASIO DE BOX DE ALTO RENDIMIENTO</v>
          </cell>
          <cell r="B39" t="str">
            <v>DIRECCION DE ALTO RENDIMIENTO</v>
          </cell>
        </row>
        <row r="40">
          <cell r="A40" t="str">
            <v>CENTRO ESTATAL DE BOX</v>
          </cell>
          <cell r="B40" t="str">
            <v>DIRECCION DE ALTO RENDIMIENTO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OFICIOS 10.MAYO2020"/>
      <sheetName val="RESUMEN EFECTIVO-TARJETA"/>
      <sheetName val="Hoja1"/>
      <sheetName val="Resumen1"/>
      <sheetName val="ServPers"/>
      <sheetName val="Bas-Even"/>
      <sheetName val="Honorarios"/>
      <sheetName val="Asig Vales 1ª NOVIEMBRE 2019"/>
      <sheetName val="LINEAMIENTO VALES DESPENSA"/>
      <sheetName val="SAF OFICIOS APLICANDO"/>
      <sheetName val="Vales de Despensa listo "/>
      <sheetName val="RECIBOS"/>
      <sheetName val="Vales de Despensa RETROACTIVO"/>
      <sheetName val="VALES DEPARTAMENTO"/>
      <sheetName val="DIRECCION DE ADSCRIPCION"/>
      <sheetName val="ORGANIGRAMA 2020"/>
      <sheetName val="PARTIDAS PRESUPUESTALES 4000"/>
      <sheetName val="PARTIDAS PRESUPUESTALES"/>
      <sheetName val="Hoja6"/>
      <sheetName val="Hoja7"/>
      <sheetName val="PARTIDAPRESUPUESTAL2019"/>
      <sheetName val="PARTIDAPRESUPUESTAL2020"/>
      <sheetName val="Hoja5"/>
      <sheetName val="RESUMEN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ECHA NACIMIENTO"/>
      <sheetName val="Cumpleaños"/>
      <sheetName val="Hoja4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DIRECCION GENERAL</v>
          </cell>
          <cell r="B1" t="str">
            <v>DIRECCION GENERAL</v>
          </cell>
        </row>
        <row r="2">
          <cell r="A2" t="str">
            <v>SISTEMAS DE INFORMACION</v>
          </cell>
          <cell r="B2" t="str">
            <v>DIRECCION GENERAL</v>
          </cell>
        </row>
        <row r="3">
          <cell r="A3" t="str">
            <v>DIRECCION JURIDICA</v>
          </cell>
          <cell r="B3" t="str">
            <v>DIRECCION GENERAL</v>
          </cell>
        </row>
        <row r="4">
          <cell r="A4" t="str">
            <v>DIRECCION DE PROMOCION DEPORTIVA</v>
          </cell>
          <cell r="B4" t="str">
            <v>DIRECCION GENERAL</v>
          </cell>
        </row>
        <row r="5">
          <cell r="A5" t="str">
            <v>ACTIVACION FISICA</v>
          </cell>
          <cell r="B5" t="str">
            <v>DIRECCION DE PROMOCION DEPORTIVA</v>
          </cell>
        </row>
        <row r="6">
          <cell r="A6" t="str">
            <v>ACADEMIAS INICIACION DEPORTIVA MASIVIDAD</v>
          </cell>
          <cell r="B6" t="str">
            <v>DIRECCION DE PROMOCION DEPORTIVA</v>
          </cell>
        </row>
        <row r="7">
          <cell r="A7" t="str">
            <v>EVENTOS ESPECIALES</v>
          </cell>
          <cell r="B7" t="str">
            <v>DIRECCION DE PROMOCION DEPORTIVA</v>
          </cell>
        </row>
        <row r="8">
          <cell r="A8" t="str">
            <v>DIRECCION DE ADMINISTRACION Y FINANZAS</v>
          </cell>
          <cell r="B8" t="str">
            <v>DIRECCION GENERAL</v>
          </cell>
        </row>
        <row r="9">
          <cell r="A9" t="str">
            <v>SUBDIRECCION DE ADMINISTRACION Y FINANZA</v>
          </cell>
          <cell r="B9" t="str">
            <v>DIRECCION DE ADMINISTRACION Y FINANZAS</v>
          </cell>
        </row>
        <row r="10">
          <cell r="A10" t="str">
            <v>RECURSOS HUMANOS</v>
          </cell>
          <cell r="B10" t="str">
            <v>DIRECCION DE ADMINISTRACION Y FINANZAS</v>
          </cell>
        </row>
        <row r="11">
          <cell r="A11" t="str">
            <v>CONTABILIDAD</v>
          </cell>
          <cell r="B11" t="str">
            <v>DIRECCION DE ADMINISTRACION Y FINANZAS</v>
          </cell>
        </row>
        <row r="12">
          <cell r="A12" t="str">
            <v>PLANEACION Y CONTROL PRESUPUESTAL</v>
          </cell>
          <cell r="B12" t="str">
            <v>DIRECCION DE ADMINISTRACION Y FINANZAS</v>
          </cell>
        </row>
        <row r="13">
          <cell r="A13" t="str">
            <v>RECURSOS MATERIALES</v>
          </cell>
          <cell r="B13" t="str">
            <v>DIRECCION DE ADMINISTRACION Y FINANZAS</v>
          </cell>
        </row>
        <row r="14">
          <cell r="A14" t="str">
            <v>DIRECCION DE PROYECTOS ESTRATEGICOS</v>
          </cell>
          <cell r="B14" t="str">
            <v>DIRECCION GENERAL</v>
          </cell>
        </row>
        <row r="15">
          <cell r="A15" t="str">
            <v>MARKETING DEPORTIVO</v>
          </cell>
          <cell r="B15" t="str">
            <v>DIRECCION DE PROYECTOS ESTRATEGICOS</v>
          </cell>
        </row>
        <row r="16">
          <cell r="A16" t="str">
            <v>DIRECCION DE ALTO RENDIMIENTO</v>
          </cell>
          <cell r="B16" t="str">
            <v>DIRECCION GENERAL</v>
          </cell>
        </row>
        <row r="17">
          <cell r="A17" t="str">
            <v>CENTRO DE ALTO RENDIMIENTO DEPORTIVO</v>
          </cell>
          <cell r="B17" t="str">
            <v>DIRECCION DE ALTO RENDIMIENTO</v>
          </cell>
        </row>
        <row r="18">
          <cell r="A18" t="str">
            <v>METODOLOGIA</v>
          </cell>
          <cell r="B18" t="str">
            <v>DIRECCION DE ALTO RENDIMIENTO</v>
          </cell>
        </row>
        <row r="19">
          <cell r="A19" t="str">
            <v>DEPORTE FEDERADO</v>
          </cell>
          <cell r="B19" t="str">
            <v>DIRECCION DE ALTO RENDIMIENTO</v>
          </cell>
        </row>
        <row r="20">
          <cell r="A20" t="str">
            <v>CENTROS DE DESARROLLO DEL DEPORTE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COMPLEJO DEPORTIVO KUKULCAN</v>
          </cell>
          <cell r="B22" t="str">
            <v>DIRECCION GENERAL</v>
          </cell>
        </row>
        <row r="23">
          <cell r="A23" t="str">
            <v>COMPLEJO OLIMPICO DEPORTIVO  INALAMBRICA</v>
          </cell>
          <cell r="B23" t="str">
            <v>DIRECCION GENERAL</v>
          </cell>
        </row>
        <row r="24">
          <cell r="A24" t="str">
            <v>DIRECCION DE VINC Y UNIDADES DEPORTIVAS</v>
          </cell>
          <cell r="B24" t="str">
            <v>DIRECCION GENERAL</v>
          </cell>
        </row>
        <row r="25">
          <cell r="A25" t="str">
            <v>UNIDAD DEPORTIVA DEL SUR</v>
          </cell>
          <cell r="B25" t="str">
            <v>DIRECCION DE VINC Y UNIDADES DEPORTIVAS</v>
          </cell>
        </row>
        <row r="26">
          <cell r="A26" t="str">
            <v>ESTADIO SALVADOR ALVARADO</v>
          </cell>
          <cell r="B26" t="str">
            <v>DIRECCION DE VINC Y UNIDADES DEPORTIVAS</v>
          </cell>
        </row>
        <row r="27">
          <cell r="A27" t="str">
            <v>UNIDAD DEPORTIVA BENITO JUAREZ GARCIA</v>
          </cell>
          <cell r="B27" t="str">
            <v>DIRECCION DE VINC Y UNIDADES DEPORTIVAS</v>
          </cell>
        </row>
        <row r="28">
          <cell r="A28" t="str">
            <v>GIMNASIO SOLIDARIDAD</v>
          </cell>
          <cell r="B28" t="str">
            <v>DIRECCION DE VINC Y UNIDADES DEPORTIVAS</v>
          </cell>
        </row>
        <row r="29">
          <cell r="A29" t="str">
            <v>UNIDAD DEPORTIVA VILLA PALMIRA</v>
          </cell>
          <cell r="B29" t="str">
            <v>DIRECCION DE VINC Y UNIDADES DEPORTIVAS</v>
          </cell>
        </row>
        <row r="30">
          <cell r="A30" t="str">
            <v>PISTA INTERNACIONAL DE REMO Y CANOTAJE</v>
          </cell>
          <cell r="B30" t="str">
            <v>DIRECCION DE VINC Y UNIDADES DEPORTIVAS</v>
          </cell>
        </row>
        <row r="31">
          <cell r="A31" t="str">
            <v>GIMNASIO POLIFUNCIONAL</v>
          </cell>
          <cell r="B31" t="str">
            <v>DIRECCION DE VINC Y UNIDADES DEPORTIVAS</v>
          </cell>
        </row>
        <row r="32">
          <cell r="A32" t="str">
            <v>CENTRO DEPORTIVO PARALIMPICO</v>
          </cell>
          <cell r="B32" t="str">
            <v>DIRECCION DE VINC Y UNIDADES DEPORTIVAS</v>
          </cell>
        </row>
        <row r="33">
          <cell r="A33" t="str">
            <v>CENTRO ESTATAL DE BOX</v>
          </cell>
          <cell r="B33" t="str">
            <v>DIRECCION DE VINC Y UNIDADES DEPORTIVAS</v>
          </cell>
        </row>
      </sheetData>
      <sheetData sheetId="17"/>
      <sheetData sheetId="18"/>
      <sheetData sheetId="19"/>
      <sheetData sheetId="20"/>
      <sheetData sheetId="21"/>
      <sheetData sheetId="22">
        <row r="3">
          <cell r="C3" t="str">
            <v>ACTIVACION FISICA</v>
          </cell>
          <cell r="D3" t="str">
            <v>30.03.12.02.01.01.1000.014</v>
          </cell>
          <cell r="E3" t="str">
            <v>4000.4100.4151.9.30.12.12.2.1.4845</v>
          </cell>
        </row>
        <row r="4">
          <cell r="C4" t="str">
            <v>CENTRO DE ALTO RENDIMIENTO DEPORTIVO</v>
          </cell>
          <cell r="D4" t="str">
            <v>30.02.08.02.01.01.1000.038</v>
          </cell>
          <cell r="E4" t="str">
            <v>4000.4100.4151.9.30.8.12.2.1.4746</v>
          </cell>
        </row>
        <row r="5">
          <cell r="C5" t="str">
            <v>CENTRO DEPORTIVO PARALIMPICO</v>
          </cell>
          <cell r="D5" t="str">
            <v>30.10.38.02.01.01.1000.045</v>
          </cell>
          <cell r="E5" t="str">
            <v>4000.4100.4151.9.30.38.12.2.1.8560</v>
          </cell>
        </row>
        <row r="6">
          <cell r="C6" t="str">
            <v>CENTROS DE DESARROLLO DEL DEPORTE</v>
          </cell>
          <cell r="D6" t="str">
            <v>30.02.11.02.01.01.1000.013</v>
          </cell>
          <cell r="E6" t="str">
            <v>4000.4100.4151.9.30.11.12.2.1.4845</v>
          </cell>
        </row>
        <row r="7">
          <cell r="C7" t="str">
            <v>COMPLEJO DEPORTIVO KUKULCAN</v>
          </cell>
          <cell r="D7" t="str">
            <v>30.08.16.02.01.01.1000.023</v>
          </cell>
          <cell r="E7" t="str">
            <v>4000.4100.4151.9.30.16.12.2.1.11</v>
          </cell>
        </row>
        <row r="8">
          <cell r="C8" t="str">
            <v>COMPLEJO OLIMPICO DEPORTIVO  INALAMBRICA</v>
          </cell>
          <cell r="D8" t="str">
            <v>30.07.15.02.01.01.1000.024</v>
          </cell>
          <cell r="E8" t="str">
            <v>4000.4100.4151.9.30.15.12.2.1.17</v>
          </cell>
        </row>
        <row r="9">
          <cell r="C9" t="str">
            <v>CONTABILIDAD</v>
          </cell>
          <cell r="D9" t="str">
            <v>30.04.18.01.01.01.1000.017</v>
          </cell>
          <cell r="E9" t="str">
            <v>4000.4100.4151.9.30.18.12.2.1.4722</v>
          </cell>
        </row>
        <row r="10">
          <cell r="C10" t="str">
            <v>DEPORTE FEDERADO</v>
          </cell>
          <cell r="D10" t="str">
            <v>30.05.23.02.01.01.1000.022</v>
          </cell>
          <cell r="E10" t="str">
            <v>4000.4100.4151.9.30.23.12.2.1.4746</v>
          </cell>
        </row>
        <row r="11">
          <cell r="C11" t="str">
            <v>ACADEMIAS INICIACION DEPORTIVA MASIVIDAD</v>
          </cell>
          <cell r="D11" t="str">
            <v>30.03.33.02.01.01.1000.043</v>
          </cell>
          <cell r="E11" t="str">
            <v>4000.4100.4151.9.30.33.12.2.1.4845</v>
          </cell>
        </row>
        <row r="12">
          <cell r="C12" t="str">
            <v>DIRECCION DE ADMINISTRACION Y FINANZAS</v>
          </cell>
          <cell r="D12" t="str">
            <v>30.04.17.01.01.01.1000.016</v>
          </cell>
          <cell r="E12" t="str">
            <v>4000.4100.4151.9.30.17.12.2.1.4722</v>
          </cell>
        </row>
        <row r="13">
          <cell r="C13" t="str">
            <v>DIRECCION DE ALTO RENDIMIENTO</v>
          </cell>
          <cell r="D13" t="str">
            <v>30.02.07.01.01.01.1000.05</v>
          </cell>
          <cell r="E13" t="str">
            <v>4000.4100.4151.9.30.7.12.2.1.4746</v>
          </cell>
        </row>
        <row r="14">
          <cell r="C14" t="str">
            <v>DIRECCION DE PROMOCION DEPORTIVA</v>
          </cell>
          <cell r="D14" t="str">
            <v>30.03.10.01.01.01.1000.012</v>
          </cell>
          <cell r="E14" t="str">
            <v>4000.4100.4151.9.30.10.12.2.1.4845</v>
          </cell>
        </row>
        <row r="15">
          <cell r="C15" t="str">
            <v>DIRECCION DE PROYECTOS ESTRATEGICOS</v>
          </cell>
          <cell r="D15" t="str">
            <v>30.01.04.01.01.01.1000.027</v>
          </cell>
          <cell r="E15" t="str">
            <v>4000.4100.4151.9.30.4.12.2.1.21056</v>
          </cell>
        </row>
        <row r="16">
          <cell r="C16" t="str">
            <v>DIRECCION DE VINC Y UNIDADES DEPORTIVAS</v>
          </cell>
          <cell r="D16" t="str">
            <v>30.06.05.01.01.01.1000.041</v>
          </cell>
          <cell r="E16" t="str">
            <v>4000.4100.4151.9.30.5.12.2.1.8560</v>
          </cell>
        </row>
        <row r="17">
          <cell r="C17" t="str">
            <v>DIRECCION GENERAL</v>
          </cell>
          <cell r="D17" t="str">
            <v>30.01.01.01.01.01.1000.01</v>
          </cell>
          <cell r="E17" t="str">
            <v>4000.4100.4151.9.30.1.12.2.1.433</v>
          </cell>
        </row>
        <row r="18">
          <cell r="C18" t="str">
            <v>DIRECCION JURIDICA</v>
          </cell>
          <cell r="D18" t="str">
            <v>30.01.22.01.01.01.1000.04</v>
          </cell>
          <cell r="E18" t="str">
            <v>4000.4100.4151.9.30.22.12.2.1.4692</v>
          </cell>
        </row>
        <row r="19">
          <cell r="C19" t="str">
            <v>ESTADIO SALVADOR ALVARADO</v>
          </cell>
          <cell r="D19" t="str">
            <v>30.02.24.02.01.01.1000.031</v>
          </cell>
          <cell r="E19" t="str">
            <v>4000.4100.4151.9.30.24.12.2.1.8560</v>
          </cell>
        </row>
        <row r="20">
          <cell r="C20" t="str">
            <v>GIMNASIO POLIFUNCIONAL</v>
          </cell>
          <cell r="D20" t="str">
            <v>30.02.26.02.01.01.1000.033</v>
          </cell>
          <cell r="E20" t="str">
            <v>4000.4100.4151.9.30.26.12.2.1.8560</v>
          </cell>
        </row>
        <row r="21">
          <cell r="C21" t="str">
            <v>GIMNASIO SOLIDARIDAD</v>
          </cell>
          <cell r="D21" t="str">
            <v>30.02.27.02.01.01.1000.034</v>
          </cell>
          <cell r="E21" t="str">
            <v>4000.4100.4151.9.30.27.12.2.1.8560</v>
          </cell>
        </row>
        <row r="22">
          <cell r="C22" t="str">
            <v>MEDICINA Y CIENCIAS APLICADAS AL DEPORTE</v>
          </cell>
          <cell r="D22" t="str">
            <v>30.02.09.02.01.01.1000.010</v>
          </cell>
          <cell r="E22" t="str">
            <v>4000.4100.4151.9.30.9.12.2.1.4746</v>
          </cell>
        </row>
        <row r="23">
          <cell r="C23" t="str">
            <v>METODOLOGIA</v>
          </cell>
          <cell r="D23" t="str">
            <v>30.02.31.02.01.01.1000.029</v>
          </cell>
          <cell r="E23" t="str">
            <v>4000.4100.4151.9.30.31.12.2.1.4746</v>
          </cell>
        </row>
        <row r="24">
          <cell r="C24" t="str">
            <v>PISTA INTERNACIONAL DE REMO Y CANOTAJE</v>
          </cell>
          <cell r="D24" t="str">
            <v>30.02.28.02.01.01.1000.035</v>
          </cell>
          <cell r="E24" t="str">
            <v>4000.4100.4151.9.30.28.12.2.1.8560</v>
          </cell>
        </row>
        <row r="25">
          <cell r="C25" t="str">
            <v>PLANEACION Y CONTROL PRESUPUESTAL</v>
          </cell>
          <cell r="D25" t="str">
            <v>30.04.19.01.01.01.1000.018</v>
          </cell>
          <cell r="E25" t="str">
            <v>4000.4100.4151.9.30.19.12.2.1.4722</v>
          </cell>
        </row>
        <row r="26">
          <cell r="C26" t="str">
            <v>RECURSOS HUMANOS</v>
          </cell>
          <cell r="D26" t="str">
            <v>30.04.20.01.01.01.1000.019</v>
          </cell>
          <cell r="E26" t="str">
            <v>4000.4100.4151.9.30.20.12.2.1.4722</v>
          </cell>
        </row>
        <row r="27">
          <cell r="C27" t="str">
            <v>EVENTOS ESPECIALES</v>
          </cell>
          <cell r="D27" t="str">
            <v>30.06.14.02.01.01.1000.011</v>
          </cell>
          <cell r="E27" t="str">
            <v>4000.4100.4151.9.30.14.12.2.1.4845</v>
          </cell>
        </row>
        <row r="28">
          <cell r="C28" t="str">
            <v>SISTEMAS DE INFORMACION</v>
          </cell>
          <cell r="D28" t="str">
            <v>30.01.06.01.01.01.1000.021</v>
          </cell>
          <cell r="E28" t="str">
            <v>4000.4100.4151.9.30.6.12.2.1.433</v>
          </cell>
        </row>
        <row r="29">
          <cell r="C29" t="str">
            <v>SUBDIRECCION DE ADMINISTRACION Y FINANZA</v>
          </cell>
          <cell r="D29" t="str">
            <v>30.04.35.01.01.01.1000.040</v>
          </cell>
          <cell r="E29" t="str">
            <v>4000.4100.4151.9.30.35.12.2.1.4722</v>
          </cell>
        </row>
        <row r="30">
          <cell r="C30" t="str">
            <v>MARKETING DEPORTIVO</v>
          </cell>
          <cell r="D30" t="str">
            <v>30.01.02.01.01.01.1000.02</v>
          </cell>
          <cell r="E30" t="str">
            <v>4000.4100.4151.9.30.2.12.2.1.21056</v>
          </cell>
        </row>
        <row r="31">
          <cell r="C31" t="str">
            <v>UNIDAD DE CONTROL Y NORMATIVIDAD</v>
          </cell>
          <cell r="D31" t="str">
            <v>30.01.03.01.01.01.1000.03</v>
          </cell>
          <cell r="E31" t="str">
            <v>N/D</v>
          </cell>
        </row>
        <row r="32">
          <cell r="C32" t="str">
            <v>UNIDAD DEPORTIVA DEL SUR</v>
          </cell>
          <cell r="D32" t="str">
            <v>30.09.37.02.01.01.1000.042</v>
          </cell>
          <cell r="E32" t="str">
            <v>4000.4100.4151.9.30.37.12.2.1.8560</v>
          </cell>
        </row>
        <row r="33">
          <cell r="C33" t="str">
            <v>UNIDAD DEPORTIVA BENITO JUAREZ GARCIA</v>
          </cell>
          <cell r="D33" t="str">
            <v>30.02.25.02.01.01.1000.032</v>
          </cell>
          <cell r="E33" t="str">
            <v>4000.4100.4151.9.30.25.12.2.1.8560</v>
          </cell>
        </row>
        <row r="34">
          <cell r="C34" t="str">
            <v>UNIDAD DEPORTIVA VILLA PALMIRA</v>
          </cell>
          <cell r="D34" t="str">
            <v>30.02.30.02.01.01.1000.037</v>
          </cell>
          <cell r="E34" t="str">
            <v>4000.4100.4151.9.30.30.12.2.1.8560</v>
          </cell>
        </row>
        <row r="35">
          <cell r="C35" t="str">
            <v>RECURSOS MATERIALES</v>
          </cell>
          <cell r="D35" t="str">
            <v>30.04.21.01.01.01.1000.020</v>
          </cell>
          <cell r="E35" t="str">
            <v>4000.4100.4151.9.30.21.12.2.1.4722</v>
          </cell>
        </row>
        <row r="36">
          <cell r="C36" t="str">
            <v>CENTRO ESTATAL DE BOX</v>
          </cell>
          <cell r="D36" t="str">
            <v>30.02.29.02.01.01.1000.036</v>
          </cell>
          <cell r="E36" t="str">
            <v>4000.4100.4151.9.30.29.12.2.1.8560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OFICIOS 10.MAYO2020"/>
      <sheetName val="RESUMEN EFECTIVO-TARJETA"/>
      <sheetName val="Hoja1"/>
      <sheetName val="Resumen1"/>
      <sheetName val="ServPers"/>
      <sheetName val="Bas-Even"/>
      <sheetName val="Honorarios"/>
      <sheetName val="Asig Vales 1ª NOVIEMBRE 2019"/>
      <sheetName val="LINEAMIENTO VALES DESPENSA"/>
      <sheetName val="SAF OFICIOS APLICANDO"/>
      <sheetName val="Vales de Despensa listo "/>
      <sheetName val="RECIBOS"/>
      <sheetName val="Vales de Despensa RETROACTIVO"/>
      <sheetName val="VALES DEPARTAMENTO"/>
      <sheetName val="DIRECCION DE ADSCRIPCION"/>
      <sheetName val="ORGANIGRAMA 2020"/>
      <sheetName val="PARTIDAS PRESUPUESTALES 4000"/>
      <sheetName val="PARTIDAS PRESUPUESTALES"/>
      <sheetName val="Hoja6"/>
      <sheetName val="Hoja7"/>
      <sheetName val="PARTIDAPRESUPUESTAL2019"/>
      <sheetName val="PARTIDAPRESUPUESTAL2020"/>
      <sheetName val="Hoja5"/>
      <sheetName val="RESUMEN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ECHA NACIMIENTO"/>
      <sheetName val="Cumpleaños"/>
      <sheetName val="Hoja4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DIRECCION GENERAL</v>
          </cell>
          <cell r="B1" t="str">
            <v>DIRECCION GENERAL</v>
          </cell>
        </row>
        <row r="2">
          <cell r="A2" t="str">
            <v>SISTEMAS DE INFORMACION</v>
          </cell>
          <cell r="B2" t="str">
            <v>DIRECCION GENERAL</v>
          </cell>
        </row>
        <row r="3">
          <cell r="A3" t="str">
            <v>DIRECCION JURIDICA</v>
          </cell>
          <cell r="B3" t="str">
            <v>DIRECCION GENERAL</v>
          </cell>
        </row>
        <row r="4">
          <cell r="A4" t="str">
            <v>DIRECCION DE PROMOCION DEPORTIVA</v>
          </cell>
          <cell r="B4" t="str">
            <v>DIRECCION GENERAL</v>
          </cell>
        </row>
        <row r="5">
          <cell r="A5" t="str">
            <v>ACTIVACION FISICA</v>
          </cell>
          <cell r="B5" t="str">
            <v>DIRECCION DE PROMOCION DEPORTIVA</v>
          </cell>
        </row>
        <row r="6">
          <cell r="A6" t="str">
            <v>ACADEMIAS INICIACION DEPORTIVA MASIVIDAD</v>
          </cell>
          <cell r="B6" t="str">
            <v>DIRECCION DE PROMOCION DEPORTIVA</v>
          </cell>
        </row>
        <row r="7">
          <cell r="A7" t="str">
            <v>EVENTOS ESPECIALES</v>
          </cell>
          <cell r="B7" t="str">
            <v>DIRECCION DE PROMOCION DEPORTIVA</v>
          </cell>
        </row>
        <row r="8">
          <cell r="A8" t="str">
            <v>DIRECCION DE ADMINISTRACION Y FINANZAS</v>
          </cell>
          <cell r="B8" t="str">
            <v>DIRECCION GENERAL</v>
          </cell>
        </row>
        <row r="9">
          <cell r="A9" t="str">
            <v>SUBDIRECCION DE ADMINISTRACION Y FINANZA</v>
          </cell>
          <cell r="B9" t="str">
            <v>DIRECCION DE ADMINISTRACION Y FINANZAS</v>
          </cell>
        </row>
        <row r="10">
          <cell r="A10" t="str">
            <v>RECURSOS HUMANOS</v>
          </cell>
          <cell r="B10" t="str">
            <v>DIRECCION DE ADMINISTRACION Y FINANZAS</v>
          </cell>
        </row>
        <row r="11">
          <cell r="A11" t="str">
            <v>CONTABILIDAD</v>
          </cell>
          <cell r="B11" t="str">
            <v>DIRECCION DE ADMINISTRACION Y FINANZAS</v>
          </cell>
        </row>
        <row r="12">
          <cell r="A12" t="str">
            <v>PLANEACION Y CONTROL PRESUPUESTAL</v>
          </cell>
          <cell r="B12" t="str">
            <v>DIRECCION DE ADMINISTRACION Y FINANZAS</v>
          </cell>
        </row>
        <row r="13">
          <cell r="A13" t="str">
            <v>RECURSOS MATERIALES</v>
          </cell>
          <cell r="B13" t="str">
            <v>DIRECCION DE ADMINISTRACION Y FINANZAS</v>
          </cell>
        </row>
        <row r="14">
          <cell r="A14" t="str">
            <v>DIRECCION DE PROYECTOS ESTRATEGICOS</v>
          </cell>
          <cell r="B14" t="str">
            <v>DIRECCION GENERAL</v>
          </cell>
        </row>
        <row r="15">
          <cell r="A15" t="str">
            <v>MARKETING DEPORTIVO</v>
          </cell>
          <cell r="B15" t="str">
            <v>DIRECCION DE PROYECTOS ESTRATEGICOS</v>
          </cell>
        </row>
        <row r="16">
          <cell r="A16" t="str">
            <v>DIRECCION DE ALTO RENDIMIENTO</v>
          </cell>
          <cell r="B16" t="str">
            <v>DIRECCION GENERAL</v>
          </cell>
        </row>
        <row r="17">
          <cell r="A17" t="str">
            <v>CENTRO DE ALTO RENDIMIENTO DEPORTIVO</v>
          </cell>
          <cell r="B17" t="str">
            <v>DIRECCION DE ALTO RENDIMIENTO</v>
          </cell>
        </row>
        <row r="18">
          <cell r="A18" t="str">
            <v>METODOLOGIA</v>
          </cell>
          <cell r="B18" t="str">
            <v>DIRECCION DE ALTO RENDIMIENTO</v>
          </cell>
        </row>
        <row r="19">
          <cell r="A19" t="str">
            <v>DEPORTE FEDERADO</v>
          </cell>
          <cell r="B19" t="str">
            <v>DIRECCION DE ALTO RENDIMIENTO</v>
          </cell>
        </row>
        <row r="20">
          <cell r="A20" t="str">
            <v>CENTROS DE DESARROLLO DEL DEPORTE</v>
          </cell>
          <cell r="B20" t="str">
            <v>DIRECCION DE ALTO RENDIMIENTO</v>
          </cell>
        </row>
        <row r="21">
          <cell r="A21" t="str">
            <v>MEDICINA Y CIENCIAS APLICADAS AL DEPORTE</v>
          </cell>
          <cell r="B21" t="str">
            <v>DIRECCION DE ALTO RENDIMIENTO</v>
          </cell>
        </row>
        <row r="22">
          <cell r="A22" t="str">
            <v>COMPLEJO DEPORTIVO KUKULCAN</v>
          </cell>
          <cell r="B22" t="str">
            <v>DIRECCION GENERAL</v>
          </cell>
        </row>
        <row r="23">
          <cell r="A23" t="str">
            <v>COMPLEJO OLIMPICO DEPORTIVO  INALAMBRICA</v>
          </cell>
          <cell r="B23" t="str">
            <v>DIRECCION GENERAL</v>
          </cell>
        </row>
        <row r="24">
          <cell r="A24" t="str">
            <v>DIRECCION DE VINC Y UNIDADES DEPORTIVAS</v>
          </cell>
          <cell r="B24" t="str">
            <v>DIRECCION GENERAL</v>
          </cell>
        </row>
        <row r="25">
          <cell r="A25" t="str">
            <v>UNIDAD DEPORTIVA DEL SUR</v>
          </cell>
          <cell r="B25" t="str">
            <v>DIRECCION DE VINC Y UNIDADES DEPORTIVAS</v>
          </cell>
        </row>
        <row r="26">
          <cell r="A26" t="str">
            <v>ESTADIO SALVADOR ALVARADO</v>
          </cell>
          <cell r="B26" t="str">
            <v>DIRECCION DE VINC Y UNIDADES DEPORTIVAS</v>
          </cell>
        </row>
        <row r="27">
          <cell r="A27" t="str">
            <v>UNIDAD DEPORTIVA BENITO JUAREZ GARCIA</v>
          </cell>
          <cell r="B27" t="str">
            <v>DIRECCION DE VINC Y UNIDADES DEPORTIVAS</v>
          </cell>
        </row>
        <row r="28">
          <cell r="A28" t="str">
            <v>GIMNASIO SOLIDARIDAD</v>
          </cell>
          <cell r="B28" t="str">
            <v>DIRECCION DE VINC Y UNIDADES DEPORTIVAS</v>
          </cell>
        </row>
        <row r="29">
          <cell r="A29" t="str">
            <v>UNIDAD DEPORTIVA VILLA PALMIRA</v>
          </cell>
          <cell r="B29" t="str">
            <v>DIRECCION DE VINC Y UNIDADES DEPORTIVAS</v>
          </cell>
        </row>
        <row r="30">
          <cell r="A30" t="str">
            <v>PISTA INTERNACIONAL DE REMO Y CANOTAJE</v>
          </cell>
          <cell r="B30" t="str">
            <v>DIRECCION DE VINC Y UNIDADES DEPORTIVAS</v>
          </cell>
        </row>
        <row r="31">
          <cell r="A31" t="str">
            <v>GIMNASIO POLIFUNCIONAL</v>
          </cell>
          <cell r="B31" t="str">
            <v>DIRECCION DE VINC Y UNIDADES DEPORTIVAS</v>
          </cell>
        </row>
        <row r="32">
          <cell r="A32" t="str">
            <v>CENTRO DEPORTIVO PARALIMPICO</v>
          </cell>
          <cell r="B32" t="str">
            <v>DIRECCION DE VINC Y UNIDADES DEPORTIVAS</v>
          </cell>
        </row>
        <row r="33">
          <cell r="A33" t="str">
            <v>CENTRO ESTATAL DE BOX</v>
          </cell>
          <cell r="B33" t="str">
            <v>DIRECCION DE VINC Y UNIDADES DEPORTIVAS</v>
          </cell>
        </row>
      </sheetData>
      <sheetData sheetId="17"/>
      <sheetData sheetId="18"/>
      <sheetData sheetId="19"/>
      <sheetData sheetId="20"/>
      <sheetData sheetId="21"/>
      <sheetData sheetId="22">
        <row r="3">
          <cell r="C3" t="str">
            <v>ACTIVACION FISICA</v>
          </cell>
          <cell r="D3" t="str">
            <v>30.03.12.02.01.01.1000.014</v>
          </cell>
          <cell r="E3" t="str">
            <v>4000.4100.4151.9.30.12.12.2.1.4845</v>
          </cell>
        </row>
        <row r="4">
          <cell r="C4" t="str">
            <v>CENTRO DE ALTO RENDIMIENTO DEPORTIVO</v>
          </cell>
          <cell r="D4" t="str">
            <v>30.02.08.02.01.01.1000.038</v>
          </cell>
          <cell r="E4" t="str">
            <v>4000.4100.4151.9.30.8.12.2.1.4746</v>
          </cell>
        </row>
        <row r="5">
          <cell r="C5" t="str">
            <v>CENTRO DEPORTIVO PARALIMPICO</v>
          </cell>
          <cell r="D5" t="str">
            <v>30.10.38.02.01.01.1000.045</v>
          </cell>
          <cell r="E5" t="str">
            <v>4000.4100.4151.9.30.38.12.2.1.8560</v>
          </cell>
        </row>
        <row r="6">
          <cell r="C6" t="str">
            <v>CENTROS DE DESARROLLO DEL DEPORTE</v>
          </cell>
          <cell r="D6" t="str">
            <v>30.02.11.02.01.01.1000.013</v>
          </cell>
          <cell r="E6" t="str">
            <v>4000.4100.4151.9.30.11.12.2.1.4845</v>
          </cell>
        </row>
        <row r="7">
          <cell r="C7" t="str">
            <v>COMPLEJO DEPORTIVO KUKULCAN</v>
          </cell>
          <cell r="D7" t="str">
            <v>30.08.16.02.01.01.1000.023</v>
          </cell>
          <cell r="E7" t="str">
            <v>4000.4100.4151.9.30.16.12.2.1.11</v>
          </cell>
        </row>
        <row r="8">
          <cell r="C8" t="str">
            <v>COMPLEJO OLIMPICO DEPORTIVO  INALAMBRICA</v>
          </cell>
          <cell r="D8" t="str">
            <v>30.07.15.02.01.01.1000.024</v>
          </cell>
          <cell r="E8" t="str">
            <v>4000.4100.4151.9.30.15.12.2.1.17</v>
          </cell>
        </row>
        <row r="9">
          <cell r="C9" t="str">
            <v>CONTABILIDAD</v>
          </cell>
          <cell r="D9" t="str">
            <v>30.04.18.01.01.01.1000.017</v>
          </cell>
          <cell r="E9" t="str">
            <v>4000.4100.4151.9.30.18.12.2.1.4722</v>
          </cell>
        </row>
        <row r="10">
          <cell r="C10" t="str">
            <v>DEPORTE FEDERADO</v>
          </cell>
          <cell r="D10" t="str">
            <v>30.05.23.02.01.01.1000.022</v>
          </cell>
          <cell r="E10" t="str">
            <v>4000.4100.4151.9.30.23.12.2.1.4746</v>
          </cell>
        </row>
        <row r="11">
          <cell r="C11" t="str">
            <v>ACADEMIAS INICIACION DEPORTIVA MASIVIDAD</v>
          </cell>
          <cell r="D11" t="str">
            <v>30.03.33.02.01.01.1000.043</v>
          </cell>
          <cell r="E11" t="str">
            <v>4000.4100.4151.9.30.33.12.2.1.4845</v>
          </cell>
        </row>
        <row r="12">
          <cell r="C12" t="str">
            <v>DIRECCION DE ADMINISTRACION Y FINANZAS</v>
          </cell>
          <cell r="D12" t="str">
            <v>30.04.17.01.01.01.1000.016</v>
          </cell>
          <cell r="E12" t="str">
            <v>4000.4100.4151.9.30.17.12.2.1.4722</v>
          </cell>
        </row>
        <row r="13">
          <cell r="C13" t="str">
            <v>DIRECCION DE ALTO RENDIMIENTO</v>
          </cell>
          <cell r="D13" t="str">
            <v>30.02.07.01.01.01.1000.05</v>
          </cell>
          <cell r="E13" t="str">
            <v>4000.4100.4151.9.30.7.12.2.1.4746</v>
          </cell>
        </row>
        <row r="14">
          <cell r="C14" t="str">
            <v>DIRECCION DE PROMOCION DEPORTIVA</v>
          </cell>
          <cell r="D14" t="str">
            <v>30.03.10.01.01.01.1000.012</v>
          </cell>
          <cell r="E14" t="str">
            <v>4000.4100.4151.9.30.10.12.2.1.4845</v>
          </cell>
        </row>
        <row r="15">
          <cell r="C15" t="str">
            <v>DIRECCION DE PROYECTOS ESTRATEGICOS</v>
          </cell>
          <cell r="D15" t="str">
            <v>30.01.04.01.01.01.1000.027</v>
          </cell>
          <cell r="E15" t="str">
            <v>4000.4100.4151.9.30.4.12.2.1.21056</v>
          </cell>
        </row>
        <row r="16">
          <cell r="C16" t="str">
            <v>DIRECCION DE VINC Y UNIDADES DEPORTIVAS</v>
          </cell>
          <cell r="D16" t="str">
            <v>30.06.05.01.01.01.1000.041</v>
          </cell>
          <cell r="E16" t="str">
            <v>4000.4100.4151.9.30.5.12.2.1.8560</v>
          </cell>
        </row>
        <row r="17">
          <cell r="C17" t="str">
            <v>DIRECCION GENERAL</v>
          </cell>
          <cell r="D17" t="str">
            <v>30.01.01.01.01.01.1000.01</v>
          </cell>
          <cell r="E17" t="str">
            <v>4000.4100.4151.9.30.1.12.2.1.433</v>
          </cell>
        </row>
        <row r="18">
          <cell r="C18" t="str">
            <v>DIRECCION JURIDICA</v>
          </cell>
          <cell r="D18" t="str">
            <v>30.01.22.01.01.01.1000.04</v>
          </cell>
          <cell r="E18" t="str">
            <v>4000.4100.4151.9.30.22.12.2.1.4692</v>
          </cell>
        </row>
        <row r="19">
          <cell r="C19" t="str">
            <v>ESTADIO SALVADOR ALVARADO</v>
          </cell>
          <cell r="D19" t="str">
            <v>30.02.24.02.01.01.1000.031</v>
          </cell>
          <cell r="E19" t="str">
            <v>4000.4100.4151.9.30.24.12.2.1.8560</v>
          </cell>
        </row>
        <row r="20">
          <cell r="C20" t="str">
            <v>GIMNASIO POLIFUNCIONAL</v>
          </cell>
          <cell r="D20" t="str">
            <v>30.02.26.02.01.01.1000.033</v>
          </cell>
          <cell r="E20" t="str">
            <v>4000.4100.4151.9.30.26.12.2.1.8560</v>
          </cell>
        </row>
        <row r="21">
          <cell r="C21" t="str">
            <v>GIMNASIO SOLIDARIDAD</v>
          </cell>
          <cell r="D21" t="str">
            <v>30.02.27.02.01.01.1000.034</v>
          </cell>
          <cell r="E21" t="str">
            <v>4000.4100.4151.9.30.27.12.2.1.8560</v>
          </cell>
        </row>
        <row r="22">
          <cell r="C22" t="str">
            <v>MEDICINA Y CIENCIAS APLICADAS AL DEPORTE</v>
          </cell>
          <cell r="D22" t="str">
            <v>30.02.09.02.01.01.1000.010</v>
          </cell>
          <cell r="E22" t="str">
            <v>4000.4100.4151.9.30.9.12.2.1.4746</v>
          </cell>
        </row>
        <row r="23">
          <cell r="C23" t="str">
            <v>METODOLOGIA</v>
          </cell>
          <cell r="D23" t="str">
            <v>30.02.31.02.01.01.1000.029</v>
          </cell>
          <cell r="E23" t="str">
            <v>4000.4100.4151.9.30.31.12.2.1.4746</v>
          </cell>
        </row>
        <row r="24">
          <cell r="C24" t="str">
            <v>PISTA INTERNACIONAL DE REMO Y CANOTAJE</v>
          </cell>
          <cell r="D24" t="str">
            <v>30.02.28.02.01.01.1000.035</v>
          </cell>
          <cell r="E24" t="str">
            <v>4000.4100.4151.9.30.28.12.2.1.8560</v>
          </cell>
        </row>
        <row r="25">
          <cell r="C25" t="str">
            <v>PLANEACION Y CONTROL PRESUPUESTAL</v>
          </cell>
          <cell r="D25" t="str">
            <v>30.04.19.01.01.01.1000.018</v>
          </cell>
          <cell r="E25" t="str">
            <v>4000.4100.4151.9.30.19.12.2.1.4722</v>
          </cell>
        </row>
        <row r="26">
          <cell r="C26" t="str">
            <v>RECURSOS HUMANOS</v>
          </cell>
          <cell r="D26" t="str">
            <v>30.04.20.01.01.01.1000.019</v>
          </cell>
          <cell r="E26" t="str">
            <v>4000.4100.4151.9.30.20.12.2.1.4722</v>
          </cell>
        </row>
        <row r="27">
          <cell r="C27" t="str">
            <v>EVENTOS ESPECIALES</v>
          </cell>
          <cell r="D27" t="str">
            <v>30.06.14.02.01.01.1000.011</v>
          </cell>
          <cell r="E27" t="str">
            <v>4000.4100.4151.9.30.14.12.2.1.4845</v>
          </cell>
        </row>
        <row r="28">
          <cell r="C28" t="str">
            <v>SISTEMAS DE INFORMACION</v>
          </cell>
          <cell r="D28" t="str">
            <v>30.01.06.01.01.01.1000.021</v>
          </cell>
          <cell r="E28" t="str">
            <v>4000.4100.4151.9.30.6.12.2.1.433</v>
          </cell>
        </row>
        <row r="29">
          <cell r="C29" t="str">
            <v>SUBDIRECCION DE ADMINISTRACION Y FINANZA</v>
          </cell>
          <cell r="D29" t="str">
            <v>30.04.35.01.01.01.1000.040</v>
          </cell>
          <cell r="E29" t="str">
            <v>4000.4100.4151.9.30.35.12.2.1.4722</v>
          </cell>
        </row>
        <row r="30">
          <cell r="C30" t="str">
            <v>MARKETING DEPORTIVO</v>
          </cell>
          <cell r="D30" t="str">
            <v>30.01.02.01.01.01.1000.02</v>
          </cell>
          <cell r="E30" t="str">
            <v>4000.4100.4151.9.30.2.12.2.1.21056</v>
          </cell>
        </row>
        <row r="31">
          <cell r="C31" t="str">
            <v>UNIDAD DE CONTROL Y NORMATIVIDAD</v>
          </cell>
          <cell r="D31" t="str">
            <v>30.01.03.01.01.01.1000.03</v>
          </cell>
          <cell r="E31" t="str">
            <v>N/D</v>
          </cell>
        </row>
        <row r="32">
          <cell r="C32" t="str">
            <v>UNIDAD DEPORTIVA DEL SUR</v>
          </cell>
          <cell r="D32" t="str">
            <v>30.09.37.02.01.01.1000.042</v>
          </cell>
          <cell r="E32" t="str">
            <v>4000.4100.4151.9.30.37.12.2.1.8560</v>
          </cell>
        </row>
        <row r="33">
          <cell r="C33" t="str">
            <v>UNIDAD DEPORTIVA BENITO JUAREZ GARCIA</v>
          </cell>
          <cell r="D33" t="str">
            <v>30.02.25.02.01.01.1000.032</v>
          </cell>
          <cell r="E33" t="str">
            <v>4000.4100.4151.9.30.25.12.2.1.8560</v>
          </cell>
        </row>
        <row r="34">
          <cell r="C34" t="str">
            <v>UNIDAD DEPORTIVA VILLA PALMIRA</v>
          </cell>
          <cell r="D34" t="str">
            <v>30.02.30.02.01.01.1000.037</v>
          </cell>
          <cell r="E34" t="str">
            <v>4000.4100.4151.9.30.30.12.2.1.8560</v>
          </cell>
        </row>
        <row r="35">
          <cell r="C35" t="str">
            <v>RECURSOS MATERIALES</v>
          </cell>
          <cell r="D35" t="str">
            <v>30.04.21.01.01.01.1000.020</v>
          </cell>
          <cell r="E35" t="str">
            <v>4000.4100.4151.9.30.21.12.2.1.4722</v>
          </cell>
        </row>
        <row r="36">
          <cell r="C36" t="str">
            <v>CENTRO ESTATAL DE BOX</v>
          </cell>
          <cell r="D36" t="str">
            <v>30.02.29.02.01.01.1000.036</v>
          </cell>
          <cell r="E36" t="str">
            <v>4000.4100.4151.9.30.29.12.2.1.8560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Entrenadores"/>
      <sheetName val="Hoja1"/>
      <sheetName val="cOMPRO Base-Even"/>
      <sheetName val="Entre"/>
      <sheetName val="Ayuda"/>
      <sheetName val="Parametr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</sheetNames>
    <sheetDataSet>
      <sheetData sheetId="0"/>
      <sheetData sheetId="1">
        <row r="1">
          <cell r="A1" t="str">
            <v>No.</v>
          </cell>
          <cell r="B1" t="str">
            <v>1303 Gratificación Anual</v>
          </cell>
          <cell r="C1" t="str">
            <v>I.S.P.T. (mes)</v>
          </cell>
        </row>
        <row r="2">
          <cell r="A2" t="str">
            <v>18IC0017</v>
          </cell>
          <cell r="B2">
            <v>1903.66</v>
          </cell>
          <cell r="C2">
            <v>0</v>
          </cell>
        </row>
        <row r="3">
          <cell r="A3" t="str">
            <v>18IE0003</v>
          </cell>
          <cell r="B3">
            <v>3333.2</v>
          </cell>
          <cell r="C3">
            <v>153.46</v>
          </cell>
        </row>
        <row r="4">
          <cell r="A4" t="str">
            <v>18IE0005</v>
          </cell>
          <cell r="B4">
            <v>2400</v>
          </cell>
          <cell r="C4">
            <v>0</v>
          </cell>
        </row>
        <row r="5">
          <cell r="A5" t="str">
            <v>18IE0006</v>
          </cell>
          <cell r="B5">
            <v>1600</v>
          </cell>
          <cell r="C5">
            <v>0</v>
          </cell>
        </row>
        <row r="6">
          <cell r="A6" t="str">
            <v>18IE0007</v>
          </cell>
          <cell r="B6">
            <v>19402.82</v>
          </cell>
          <cell r="C6">
            <v>5308.78</v>
          </cell>
        </row>
        <row r="7">
          <cell r="A7" t="str">
            <v>18IE0008</v>
          </cell>
          <cell r="B7">
            <v>19402.82</v>
          </cell>
          <cell r="C7">
            <v>5308.78</v>
          </cell>
        </row>
        <row r="8">
          <cell r="A8" t="str">
            <v>18IE0009</v>
          </cell>
          <cell r="B8">
            <v>2120.3200000000002</v>
          </cell>
          <cell r="C8">
            <v>0</v>
          </cell>
        </row>
        <row r="9">
          <cell r="A9" t="str">
            <v>18IE0010</v>
          </cell>
          <cell r="B9">
            <v>3898.07</v>
          </cell>
          <cell r="C9">
            <v>451.26</v>
          </cell>
        </row>
        <row r="10">
          <cell r="A10" t="str">
            <v>18IE0013</v>
          </cell>
          <cell r="B10">
            <v>804.37</v>
          </cell>
          <cell r="C10">
            <v>0</v>
          </cell>
        </row>
        <row r="11">
          <cell r="A11" t="str">
            <v>18IE0014</v>
          </cell>
          <cell r="B11">
            <v>4021.86</v>
          </cell>
          <cell r="C11">
            <v>518.05999999999995</v>
          </cell>
        </row>
        <row r="12">
          <cell r="A12" t="str">
            <v>18IE0015</v>
          </cell>
          <cell r="B12">
            <v>1675.91</v>
          </cell>
          <cell r="C12">
            <v>0</v>
          </cell>
        </row>
        <row r="13">
          <cell r="A13" t="str">
            <v>18IE0016</v>
          </cell>
          <cell r="B13">
            <v>804.37</v>
          </cell>
          <cell r="C13">
            <v>0</v>
          </cell>
        </row>
        <row r="14">
          <cell r="A14" t="str">
            <v>18IE0017</v>
          </cell>
          <cell r="B14">
            <v>804.37</v>
          </cell>
          <cell r="C14">
            <v>0</v>
          </cell>
        </row>
        <row r="15">
          <cell r="A15" t="str">
            <v>18IE0018</v>
          </cell>
          <cell r="B15">
            <v>804.37</v>
          </cell>
          <cell r="C15">
            <v>0</v>
          </cell>
        </row>
        <row r="16">
          <cell r="A16" t="str">
            <v>18IE0019</v>
          </cell>
          <cell r="B16">
            <v>2010.93</v>
          </cell>
          <cell r="C16">
            <v>0</v>
          </cell>
        </row>
        <row r="17">
          <cell r="A17" t="str">
            <v>18IE0020</v>
          </cell>
          <cell r="B17">
            <v>1173.33</v>
          </cell>
          <cell r="C17">
            <v>0</v>
          </cell>
        </row>
        <row r="18">
          <cell r="A18" t="str">
            <v>18IE0021</v>
          </cell>
          <cell r="B18">
            <v>1333.33</v>
          </cell>
          <cell r="C18">
            <v>0</v>
          </cell>
        </row>
        <row r="19">
          <cell r="A19" t="str">
            <v>18IE0022</v>
          </cell>
          <cell r="B19">
            <v>1005.46</v>
          </cell>
          <cell r="C19">
            <v>0</v>
          </cell>
        </row>
        <row r="20">
          <cell r="A20" t="str">
            <v>18IE0023</v>
          </cell>
          <cell r="B20">
            <v>502.73</v>
          </cell>
          <cell r="C20">
            <v>0</v>
          </cell>
        </row>
        <row r="21">
          <cell r="A21" t="str">
            <v>18IE0024</v>
          </cell>
          <cell r="B21">
            <v>502.73</v>
          </cell>
          <cell r="C21">
            <v>0</v>
          </cell>
        </row>
        <row r="22">
          <cell r="A22" t="str">
            <v>18IE0228</v>
          </cell>
          <cell r="B22">
            <v>1600</v>
          </cell>
          <cell r="C22">
            <v>0</v>
          </cell>
        </row>
        <row r="23">
          <cell r="A23" t="str">
            <v>18IE0233</v>
          </cell>
          <cell r="B23">
            <v>5333.6</v>
          </cell>
          <cell r="C23">
            <v>671.97</v>
          </cell>
        </row>
        <row r="24">
          <cell r="A24" t="str">
            <v>18IE0237</v>
          </cell>
          <cell r="B24">
            <v>1066.8</v>
          </cell>
          <cell r="C24">
            <v>0</v>
          </cell>
        </row>
        <row r="25">
          <cell r="A25" t="str">
            <v>18IE0238</v>
          </cell>
          <cell r="B25">
            <v>2400</v>
          </cell>
          <cell r="C25">
            <v>0</v>
          </cell>
        </row>
        <row r="26">
          <cell r="A26" t="str">
            <v>18IE0239</v>
          </cell>
          <cell r="B26">
            <v>2400</v>
          </cell>
          <cell r="C26">
            <v>0</v>
          </cell>
        </row>
        <row r="27">
          <cell r="A27" t="str">
            <v>18IE0240</v>
          </cell>
          <cell r="B27">
            <v>14706.8</v>
          </cell>
          <cell r="C27">
            <v>3512.94</v>
          </cell>
        </row>
        <row r="28">
          <cell r="A28" t="str">
            <v>18IE0243</v>
          </cell>
          <cell r="B28">
            <v>6533.6</v>
          </cell>
          <cell r="C28">
            <v>846.73</v>
          </cell>
        </row>
        <row r="29">
          <cell r="A29" t="str">
            <v>18IE0245</v>
          </cell>
          <cell r="B29">
            <v>13333.2</v>
          </cell>
          <cell r="C29">
            <v>2998.46</v>
          </cell>
        </row>
        <row r="30">
          <cell r="A30" t="str">
            <v>18IE0356</v>
          </cell>
          <cell r="B30">
            <v>3333.6</v>
          </cell>
          <cell r="C30">
            <v>153.33000000000001</v>
          </cell>
        </row>
        <row r="31">
          <cell r="A31" t="str">
            <v>18IE0361</v>
          </cell>
          <cell r="B31">
            <v>1600</v>
          </cell>
          <cell r="C31">
            <v>0</v>
          </cell>
        </row>
        <row r="32">
          <cell r="A32" t="str">
            <v>18IE0362</v>
          </cell>
          <cell r="B32">
            <v>1333.2</v>
          </cell>
          <cell r="C32">
            <v>0</v>
          </cell>
        </row>
        <row r="33">
          <cell r="A33" t="str">
            <v>18IE0368</v>
          </cell>
          <cell r="B33">
            <v>2666.8</v>
          </cell>
          <cell r="C33">
            <v>14.09</v>
          </cell>
        </row>
        <row r="34">
          <cell r="A34" t="str">
            <v>18IE0370</v>
          </cell>
          <cell r="B34">
            <v>11333.6</v>
          </cell>
          <cell r="C34">
            <v>1855.18</v>
          </cell>
        </row>
        <row r="35">
          <cell r="A35" t="str">
            <v>18IE0371</v>
          </cell>
          <cell r="B35">
            <v>1600</v>
          </cell>
          <cell r="C35">
            <v>0</v>
          </cell>
        </row>
        <row r="36">
          <cell r="A36" t="str">
            <v>18IE0377</v>
          </cell>
          <cell r="B36">
            <v>13333.6</v>
          </cell>
          <cell r="C36">
            <v>2998.61</v>
          </cell>
        </row>
        <row r="37">
          <cell r="A37" t="str">
            <v>18IE0380</v>
          </cell>
          <cell r="B37">
            <v>2666.8</v>
          </cell>
          <cell r="C37">
            <v>14.09</v>
          </cell>
        </row>
        <row r="38">
          <cell r="A38" t="str">
            <v>18IE0385</v>
          </cell>
          <cell r="B38">
            <v>7333.6</v>
          </cell>
          <cell r="C38">
            <v>1206.28</v>
          </cell>
        </row>
        <row r="39">
          <cell r="A39" t="str">
            <v>18IE0387</v>
          </cell>
          <cell r="B39">
            <v>3066.67</v>
          </cell>
          <cell r="C39">
            <v>28.1</v>
          </cell>
        </row>
        <row r="40">
          <cell r="A40" t="str">
            <v>18IE0389</v>
          </cell>
          <cell r="B40">
            <v>2266.8000000000002</v>
          </cell>
          <cell r="C40">
            <v>0</v>
          </cell>
        </row>
        <row r="41">
          <cell r="A41" t="str">
            <v>18IE0391</v>
          </cell>
          <cell r="B41">
            <v>3315.18</v>
          </cell>
          <cell r="C41">
            <v>433.36</v>
          </cell>
        </row>
        <row r="42">
          <cell r="A42" t="str">
            <v>18IE0394</v>
          </cell>
          <cell r="B42">
            <v>2666.8</v>
          </cell>
          <cell r="C42">
            <v>14.09</v>
          </cell>
        </row>
        <row r="43">
          <cell r="A43" t="str">
            <v>18IE0395</v>
          </cell>
          <cell r="B43">
            <v>3200</v>
          </cell>
          <cell r="C43">
            <v>100.83</v>
          </cell>
        </row>
        <row r="44">
          <cell r="A44" t="str">
            <v>18IE0397</v>
          </cell>
          <cell r="B44">
            <v>2266.8000000000002</v>
          </cell>
          <cell r="C44">
            <v>0</v>
          </cell>
        </row>
        <row r="45">
          <cell r="A45" t="str">
            <v>18IE0401</v>
          </cell>
          <cell r="B45">
            <v>8000</v>
          </cell>
          <cell r="C45">
            <v>961.3</v>
          </cell>
        </row>
        <row r="46">
          <cell r="A46" t="str">
            <v>18IE0403</v>
          </cell>
          <cell r="B46">
            <v>2666.8</v>
          </cell>
          <cell r="C46">
            <v>14.09</v>
          </cell>
        </row>
        <row r="47">
          <cell r="A47" t="str">
            <v>18IE0405</v>
          </cell>
          <cell r="B47">
            <v>17333.599999999999</v>
          </cell>
          <cell r="C47">
            <v>4496.8100000000004</v>
          </cell>
        </row>
        <row r="48">
          <cell r="A48" t="str">
            <v>18IE0411</v>
          </cell>
          <cell r="B48">
            <v>1600</v>
          </cell>
          <cell r="C48">
            <v>0</v>
          </cell>
        </row>
        <row r="49">
          <cell r="A49" t="str">
            <v>18IE0412</v>
          </cell>
          <cell r="B49">
            <v>3333.6</v>
          </cell>
          <cell r="C49">
            <v>153.33000000000001</v>
          </cell>
        </row>
        <row r="50">
          <cell r="A50" t="str">
            <v>18IE0413</v>
          </cell>
          <cell r="B50">
            <v>0</v>
          </cell>
          <cell r="C50">
            <v>0</v>
          </cell>
        </row>
        <row r="51">
          <cell r="A51" t="str">
            <v>18IE0415</v>
          </cell>
          <cell r="B51">
            <v>3200</v>
          </cell>
          <cell r="C51">
            <v>100.83</v>
          </cell>
        </row>
        <row r="52">
          <cell r="A52" t="str">
            <v>18IE0418</v>
          </cell>
          <cell r="B52">
            <v>2666.8</v>
          </cell>
          <cell r="C52">
            <v>14.09</v>
          </cell>
        </row>
        <row r="53">
          <cell r="A53" t="str">
            <v>18IE0419</v>
          </cell>
          <cell r="B53">
            <v>2000</v>
          </cell>
          <cell r="C53">
            <v>0</v>
          </cell>
        </row>
        <row r="54">
          <cell r="A54" t="str">
            <v>18IE0421</v>
          </cell>
          <cell r="B54">
            <v>0</v>
          </cell>
          <cell r="C54">
            <v>0</v>
          </cell>
        </row>
        <row r="55">
          <cell r="A55" t="str">
            <v>18IE0425</v>
          </cell>
          <cell r="B55">
            <v>2666.8</v>
          </cell>
          <cell r="C55">
            <v>14.09</v>
          </cell>
        </row>
        <row r="56">
          <cell r="A56" t="str">
            <v>18IE0426</v>
          </cell>
          <cell r="B56">
            <v>8000</v>
          </cell>
          <cell r="C56">
            <v>961.3</v>
          </cell>
        </row>
        <row r="57">
          <cell r="A57" t="str">
            <v>18IE0427</v>
          </cell>
          <cell r="B57">
            <v>9000.27</v>
          </cell>
          <cell r="C57">
            <v>978.72</v>
          </cell>
        </row>
        <row r="58">
          <cell r="A58" t="str">
            <v>18IE0429</v>
          </cell>
          <cell r="B58">
            <v>18968</v>
          </cell>
          <cell r="C58">
            <v>5108.9799999999996</v>
          </cell>
        </row>
        <row r="59">
          <cell r="A59" t="str">
            <v>18IE0430</v>
          </cell>
          <cell r="B59">
            <v>2000</v>
          </cell>
          <cell r="C59">
            <v>0</v>
          </cell>
        </row>
        <row r="60">
          <cell r="A60" t="str">
            <v>18IE0432</v>
          </cell>
          <cell r="B60">
            <v>2666.8</v>
          </cell>
          <cell r="C60">
            <v>14.09</v>
          </cell>
        </row>
        <row r="61">
          <cell r="A61" t="str">
            <v>18IE0433</v>
          </cell>
          <cell r="B61">
            <v>10000</v>
          </cell>
          <cell r="C61">
            <v>1499.22</v>
          </cell>
        </row>
        <row r="62">
          <cell r="A62" t="str">
            <v>18IE0438</v>
          </cell>
          <cell r="B62">
            <v>7333.6</v>
          </cell>
          <cell r="C62">
            <v>1206.28</v>
          </cell>
        </row>
        <row r="63">
          <cell r="A63" t="str">
            <v>18IE0441</v>
          </cell>
          <cell r="B63">
            <v>2000</v>
          </cell>
          <cell r="C63">
            <v>0</v>
          </cell>
        </row>
        <row r="64">
          <cell r="A64" t="str">
            <v>18IE0448</v>
          </cell>
          <cell r="B64">
            <v>2400</v>
          </cell>
          <cell r="C64">
            <v>0</v>
          </cell>
        </row>
        <row r="65">
          <cell r="A65" t="str">
            <v>18IE0500</v>
          </cell>
          <cell r="B65">
            <v>6666.8</v>
          </cell>
          <cell r="C65">
            <v>1036.02</v>
          </cell>
        </row>
        <row r="66">
          <cell r="A66" t="str">
            <v>18IE0501</v>
          </cell>
          <cell r="B66">
            <v>4000</v>
          </cell>
          <cell r="C66">
            <v>296.02</v>
          </cell>
        </row>
        <row r="67">
          <cell r="A67" t="str">
            <v>18IE0502</v>
          </cell>
          <cell r="B67">
            <v>5333.6</v>
          </cell>
          <cell r="C67">
            <v>671.97</v>
          </cell>
        </row>
        <row r="68">
          <cell r="A68" t="str">
            <v>18IE0503</v>
          </cell>
          <cell r="B68">
            <v>10666.8</v>
          </cell>
          <cell r="C68">
            <v>1678.32</v>
          </cell>
        </row>
        <row r="69">
          <cell r="A69" t="str">
            <v>18IE0504</v>
          </cell>
          <cell r="B69">
            <v>5333.6</v>
          </cell>
          <cell r="C69">
            <v>671.97</v>
          </cell>
        </row>
        <row r="70">
          <cell r="A70" t="str">
            <v>18IE0509</v>
          </cell>
          <cell r="B70">
            <v>6666.8</v>
          </cell>
          <cell r="C70">
            <v>1036.02</v>
          </cell>
        </row>
        <row r="71">
          <cell r="A71" t="str">
            <v>18IE0511</v>
          </cell>
          <cell r="B71">
            <v>1600</v>
          </cell>
          <cell r="C71">
            <v>0</v>
          </cell>
        </row>
        <row r="72">
          <cell r="A72" t="str">
            <v>18IE0512</v>
          </cell>
          <cell r="B72">
            <v>3333.6</v>
          </cell>
          <cell r="C72">
            <v>153.53</v>
          </cell>
        </row>
        <row r="73">
          <cell r="A73" t="str">
            <v>18IE0513</v>
          </cell>
          <cell r="B73">
            <v>5333.6</v>
          </cell>
          <cell r="C73">
            <v>671.97</v>
          </cell>
        </row>
        <row r="74">
          <cell r="A74" t="str">
            <v>18IE0516</v>
          </cell>
          <cell r="B74">
            <v>19866.8</v>
          </cell>
          <cell r="C74">
            <v>5445.62</v>
          </cell>
        </row>
        <row r="75">
          <cell r="A75" t="str">
            <v>18IE0521</v>
          </cell>
          <cell r="B75">
            <v>27769.85</v>
          </cell>
          <cell r="C75">
            <v>8868.41</v>
          </cell>
        </row>
        <row r="76">
          <cell r="A76" t="str">
            <v>18IE0523</v>
          </cell>
          <cell r="B76">
            <v>30576</v>
          </cell>
          <cell r="C76">
            <v>9802.33</v>
          </cell>
        </row>
        <row r="77">
          <cell r="A77" t="str">
            <v>18IE0524</v>
          </cell>
          <cell r="B77">
            <v>5333.6</v>
          </cell>
          <cell r="C77">
            <v>671.97</v>
          </cell>
        </row>
        <row r="78">
          <cell r="A78" t="str">
            <v>18IE0525</v>
          </cell>
          <cell r="B78">
            <v>1600</v>
          </cell>
          <cell r="C78">
            <v>0</v>
          </cell>
        </row>
        <row r="79">
          <cell r="A79" t="str">
            <v>18IE521</v>
          </cell>
          <cell r="B79">
            <v>5333.6</v>
          </cell>
          <cell r="C79">
            <v>671.97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isstey"/>
      <sheetName val="Becas"/>
      <sheetName val="BANDA DE GUERRA"/>
      <sheetName val="IniDep"/>
      <sheetName val="Apoyos"/>
      <sheetName val="Bas-Even"/>
      <sheetName val="Honorarios"/>
      <sheetName val="Vales de Despensa listo "/>
      <sheetName val="INEGI "/>
      <sheetName val="Asig Vales"/>
      <sheetName val="Configuración"/>
      <sheetName val="ExportarPDO"/>
      <sheetName val="ExportarDYH"/>
      <sheetName val="Parametros"/>
      <sheetName val="Funciones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  <sheetName val="Hoja1"/>
      <sheetName val="Hoja2"/>
      <sheetName val="ANALITICAS DE PLAZAS 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G5" t="str">
            <v>ADMINISTRATIVO</v>
          </cell>
          <cell r="H5" t="str">
            <v>Femenino</v>
          </cell>
        </row>
        <row r="6">
          <cell r="G6" t="str">
            <v>ADMINISTRATIVO</v>
          </cell>
          <cell r="H6" t="str">
            <v>Masculino</v>
          </cell>
        </row>
        <row r="7">
          <cell r="G7" t="str">
            <v>ADMINISTRATIVO</v>
          </cell>
          <cell r="H7" t="str">
            <v>Masculino</v>
          </cell>
        </row>
        <row r="8">
          <cell r="G8" t="str">
            <v>ADMINISTRATIVO</v>
          </cell>
          <cell r="H8" t="str">
            <v>Femenino</v>
          </cell>
        </row>
        <row r="9">
          <cell r="G9" t="str">
            <v>ADMINISTRATIVO</v>
          </cell>
          <cell r="H9" t="str">
            <v>Masculino</v>
          </cell>
        </row>
        <row r="10">
          <cell r="G10" t="str">
            <v>ADMINISTRATIVO</v>
          </cell>
          <cell r="H10" t="str">
            <v>Masculino</v>
          </cell>
        </row>
        <row r="11">
          <cell r="G11" t="str">
            <v>ADMINISTRATIVO</v>
          </cell>
          <cell r="H11" t="str">
            <v>Masculino</v>
          </cell>
        </row>
        <row r="12">
          <cell r="G12" t="str">
            <v>ADMINISTRATIVO</v>
          </cell>
          <cell r="H12" t="str">
            <v>Masculino</v>
          </cell>
        </row>
        <row r="13">
          <cell r="G13" t="str">
            <v>ADMINISTRATIVO</v>
          </cell>
          <cell r="H13" t="str">
            <v>Masculino</v>
          </cell>
        </row>
        <row r="14">
          <cell r="G14" t="str">
            <v>ADMINISTRATIVO</v>
          </cell>
          <cell r="H14" t="str">
            <v>Masculino</v>
          </cell>
        </row>
        <row r="15">
          <cell r="G15" t="str">
            <v>ADMINISTRATIVO</v>
          </cell>
          <cell r="H15" t="str">
            <v>Masculino</v>
          </cell>
        </row>
        <row r="16">
          <cell r="G16" t="str">
            <v>ADMINISTRATIVO</v>
          </cell>
          <cell r="H16" t="str">
            <v>Masculino</v>
          </cell>
        </row>
        <row r="17">
          <cell r="G17" t="str">
            <v>ADMINISTRATIVO</v>
          </cell>
          <cell r="H17" t="str">
            <v>Masculino</v>
          </cell>
        </row>
        <row r="18">
          <cell r="G18" t="str">
            <v>ADMINISTRATIVO</v>
          </cell>
          <cell r="H18" t="str">
            <v>Femenino</v>
          </cell>
        </row>
        <row r="19">
          <cell r="G19" t="str">
            <v>ADMINISTRATIVO</v>
          </cell>
          <cell r="H19" t="str">
            <v>Femenino</v>
          </cell>
        </row>
        <row r="20">
          <cell r="G20" t="str">
            <v>ADMINISTRATIVO</v>
          </cell>
          <cell r="H20" t="str">
            <v>Femenino</v>
          </cell>
        </row>
        <row r="21">
          <cell r="G21" t="str">
            <v>ADMINISTRATIVO</v>
          </cell>
          <cell r="H21" t="str">
            <v>Femenino</v>
          </cell>
        </row>
        <row r="22">
          <cell r="G22" t="str">
            <v>ADMINISTRATIVO</v>
          </cell>
          <cell r="H22" t="str">
            <v>Femenino</v>
          </cell>
        </row>
        <row r="23">
          <cell r="G23" t="str">
            <v>ADMINISTRATIVO</v>
          </cell>
          <cell r="H23" t="str">
            <v>Femenino</v>
          </cell>
        </row>
        <row r="24">
          <cell r="G24" t="str">
            <v>ADMINISTRATIVO</v>
          </cell>
          <cell r="H24" t="str">
            <v>Masculino</v>
          </cell>
        </row>
        <row r="25">
          <cell r="G25" t="str">
            <v>ADMINISTRATIVO</v>
          </cell>
          <cell r="H25" t="str">
            <v>Masculino</v>
          </cell>
        </row>
        <row r="26">
          <cell r="G26" t="str">
            <v>ADMINISTRATIVO</v>
          </cell>
          <cell r="H26" t="str">
            <v>Masculino</v>
          </cell>
        </row>
        <row r="27">
          <cell r="G27" t="str">
            <v>ADMINISTRATIVO</v>
          </cell>
          <cell r="H27" t="str">
            <v>Femenino</v>
          </cell>
        </row>
        <row r="28">
          <cell r="G28" t="str">
            <v>ADMINISTRATIVO</v>
          </cell>
          <cell r="H28" t="str">
            <v>Masculino</v>
          </cell>
        </row>
        <row r="29">
          <cell r="G29" t="str">
            <v>ADMINISTRATIVO</v>
          </cell>
          <cell r="H29" t="str">
            <v>Masculino</v>
          </cell>
        </row>
        <row r="30">
          <cell r="G30" t="str">
            <v>ADMINISTRATIVO</v>
          </cell>
          <cell r="H30" t="str">
            <v>Masculino</v>
          </cell>
        </row>
        <row r="31">
          <cell r="G31" t="str">
            <v>ADMINISTRATIVO</v>
          </cell>
          <cell r="H31" t="str">
            <v>Femenino</v>
          </cell>
        </row>
        <row r="32">
          <cell r="G32" t="str">
            <v>ADMINISTRATIVO</v>
          </cell>
          <cell r="H32" t="str">
            <v>Femenino</v>
          </cell>
        </row>
        <row r="33">
          <cell r="G33" t="str">
            <v>ADMINISTRATIVO</v>
          </cell>
          <cell r="H33" t="str">
            <v>Masculino</v>
          </cell>
        </row>
        <row r="34">
          <cell r="G34" t="str">
            <v>ADMINISTRATIVO</v>
          </cell>
          <cell r="H34" t="str">
            <v>Femenino</v>
          </cell>
        </row>
        <row r="35">
          <cell r="G35" t="str">
            <v>ADMINISTRATIVO</v>
          </cell>
          <cell r="H35" t="str">
            <v>Femenino</v>
          </cell>
        </row>
        <row r="36">
          <cell r="G36" t="str">
            <v>ADMINISTRATIVO</v>
          </cell>
          <cell r="H36" t="str">
            <v>Femenino</v>
          </cell>
        </row>
        <row r="37">
          <cell r="G37" t="str">
            <v>ADMINISTRATIVO</v>
          </cell>
          <cell r="H37" t="str">
            <v>Masculino</v>
          </cell>
        </row>
        <row r="38">
          <cell r="G38" t="str">
            <v>ADMINISTRATIVO</v>
          </cell>
          <cell r="H38" t="str">
            <v>Femenino</v>
          </cell>
        </row>
        <row r="39">
          <cell r="G39" t="str">
            <v>ADMINISTRATIVO</v>
          </cell>
          <cell r="H39" t="str">
            <v>Masculino</v>
          </cell>
        </row>
        <row r="40">
          <cell r="G40" t="str">
            <v>ADMINISTRATIVO</v>
          </cell>
          <cell r="H40" t="str">
            <v>Femenino</v>
          </cell>
        </row>
        <row r="41">
          <cell r="G41" t="str">
            <v>ADMINISTRATIVO</v>
          </cell>
          <cell r="H41" t="str">
            <v>Masculino</v>
          </cell>
        </row>
        <row r="42">
          <cell r="G42" t="str">
            <v>ADMINISTRATIVO</v>
          </cell>
          <cell r="H42" t="str">
            <v>Masculino</v>
          </cell>
        </row>
        <row r="43">
          <cell r="G43" t="str">
            <v>ADMINISTRATIVO</v>
          </cell>
          <cell r="H43" t="str">
            <v>Masculino</v>
          </cell>
        </row>
        <row r="44">
          <cell r="G44" t="str">
            <v>ADMINISTRATIVO</v>
          </cell>
          <cell r="H44" t="str">
            <v>Masculino</v>
          </cell>
        </row>
        <row r="45">
          <cell r="G45" t="str">
            <v>ADMINISTRATIVO</v>
          </cell>
          <cell r="H45" t="str">
            <v>Femenino</v>
          </cell>
        </row>
        <row r="46">
          <cell r="G46" t="str">
            <v>ADMINISTRATIVO</v>
          </cell>
          <cell r="H46" t="str">
            <v>Masculino</v>
          </cell>
        </row>
        <row r="47">
          <cell r="G47" t="str">
            <v>ADMINISTRATIVO</v>
          </cell>
          <cell r="H47" t="str">
            <v>Masculino</v>
          </cell>
        </row>
        <row r="48">
          <cell r="G48" t="str">
            <v>ADMINISTRATIVO</v>
          </cell>
          <cell r="H48" t="str">
            <v>Masculino</v>
          </cell>
        </row>
        <row r="49">
          <cell r="G49" t="str">
            <v>ADMINISTRATIVO</v>
          </cell>
          <cell r="H49" t="str">
            <v>Femenino</v>
          </cell>
        </row>
        <row r="50">
          <cell r="G50" t="str">
            <v>ADMINISTRATIVO</v>
          </cell>
          <cell r="H50" t="str">
            <v>Masculino</v>
          </cell>
        </row>
        <row r="51">
          <cell r="G51" t="str">
            <v>ADMINISTRATIVO</v>
          </cell>
          <cell r="H51" t="str">
            <v>Femenino</v>
          </cell>
        </row>
        <row r="52">
          <cell r="G52" t="str">
            <v>ADMINISTRATIVO</v>
          </cell>
          <cell r="H52" t="str">
            <v>Masculino</v>
          </cell>
        </row>
        <row r="53">
          <cell r="G53" t="str">
            <v>ADMINISTRATIVO</v>
          </cell>
          <cell r="H53" t="str">
            <v>Masculino</v>
          </cell>
        </row>
        <row r="54">
          <cell r="G54" t="str">
            <v>ADMINISTRATIVO</v>
          </cell>
          <cell r="H54" t="str">
            <v>Femenino</v>
          </cell>
        </row>
        <row r="55">
          <cell r="G55" t="str">
            <v>ADMINISTRATIVO</v>
          </cell>
          <cell r="H55" t="str">
            <v>Femenino</v>
          </cell>
        </row>
        <row r="56">
          <cell r="G56" t="str">
            <v>ADMINISTRATIVO</v>
          </cell>
          <cell r="H56" t="str">
            <v>Femenino</v>
          </cell>
        </row>
        <row r="57">
          <cell r="G57" t="str">
            <v>ADMINISTRATIVO</v>
          </cell>
          <cell r="H57" t="str">
            <v>Masculino</v>
          </cell>
        </row>
        <row r="58">
          <cell r="G58" t="str">
            <v>ADMINISTRATIVO</v>
          </cell>
          <cell r="H58" t="str">
            <v>Femenino</v>
          </cell>
        </row>
        <row r="59">
          <cell r="G59" t="str">
            <v>ADMINISTRATIVO</v>
          </cell>
          <cell r="H59" t="str">
            <v>Masculino</v>
          </cell>
        </row>
        <row r="60">
          <cell r="G60" t="str">
            <v>ADMINISTRATIVO</v>
          </cell>
          <cell r="H60" t="str">
            <v>Femenino</v>
          </cell>
        </row>
        <row r="61">
          <cell r="G61" t="str">
            <v>ADMINISTRATIVO</v>
          </cell>
          <cell r="H61" t="str">
            <v>Masculino</v>
          </cell>
        </row>
        <row r="62">
          <cell r="G62" t="str">
            <v>ADMINISTRATIVO</v>
          </cell>
          <cell r="H62" t="str">
            <v>Femenino</v>
          </cell>
        </row>
        <row r="63">
          <cell r="G63" t="str">
            <v>ADMINISTRATIVO</v>
          </cell>
          <cell r="H63" t="str">
            <v>Masculino</v>
          </cell>
        </row>
        <row r="64">
          <cell r="G64" t="str">
            <v>ADMINISTRATIVO</v>
          </cell>
          <cell r="H64" t="str">
            <v>Masculino</v>
          </cell>
        </row>
        <row r="65">
          <cell r="G65" t="str">
            <v>ADMINISTRATIVO</v>
          </cell>
          <cell r="H65" t="str">
            <v>Femenino</v>
          </cell>
        </row>
        <row r="66">
          <cell r="G66" t="str">
            <v>ADMINISTRATIVO</v>
          </cell>
          <cell r="H66" t="str">
            <v>Masculino</v>
          </cell>
        </row>
        <row r="67">
          <cell r="G67" t="str">
            <v>ADMINISTRATIVO</v>
          </cell>
          <cell r="H67" t="str">
            <v>Masculino</v>
          </cell>
        </row>
        <row r="68">
          <cell r="G68" t="str">
            <v>ADMINISTRATIVO</v>
          </cell>
          <cell r="H68" t="str">
            <v>Masculino</v>
          </cell>
        </row>
        <row r="69">
          <cell r="G69" t="str">
            <v>ADMINISTRATIVO</v>
          </cell>
          <cell r="H69" t="str">
            <v>Masculino</v>
          </cell>
        </row>
        <row r="70">
          <cell r="G70" t="str">
            <v>ADMINISTRATIVO</v>
          </cell>
          <cell r="H70" t="str">
            <v>Femenino</v>
          </cell>
        </row>
        <row r="71">
          <cell r="G71" t="str">
            <v>ADMINISTRATIVO</v>
          </cell>
          <cell r="H71" t="str">
            <v>Masculino</v>
          </cell>
        </row>
        <row r="72">
          <cell r="G72" t="str">
            <v>ADMINISTRATIVO</v>
          </cell>
          <cell r="H72" t="str">
            <v>Masculino</v>
          </cell>
        </row>
        <row r="73">
          <cell r="G73" t="str">
            <v>ADMINISTRATIVO</v>
          </cell>
          <cell r="H73" t="str">
            <v>Masculino</v>
          </cell>
        </row>
        <row r="74">
          <cell r="G74" t="str">
            <v>ADMINISTRATIVO</v>
          </cell>
          <cell r="H74" t="str">
            <v>Masculino</v>
          </cell>
        </row>
        <row r="75">
          <cell r="G75" t="str">
            <v>ADMINISTRATIVO</v>
          </cell>
          <cell r="H75" t="str">
            <v>Masculino</v>
          </cell>
        </row>
        <row r="76">
          <cell r="G76" t="str">
            <v>ADMINISTRATIVO</v>
          </cell>
          <cell r="H76" t="str">
            <v>Masculino</v>
          </cell>
        </row>
        <row r="77">
          <cell r="G77" t="str">
            <v>ADMINISTRATIVO</v>
          </cell>
          <cell r="H77" t="str">
            <v>Masculino</v>
          </cell>
        </row>
        <row r="78">
          <cell r="G78" t="str">
            <v>ADMINISTRATIVO</v>
          </cell>
          <cell r="H78" t="str">
            <v>Masculino</v>
          </cell>
        </row>
        <row r="79">
          <cell r="G79" t="str">
            <v>ADMINISTRATIVO</v>
          </cell>
          <cell r="H79" t="str">
            <v>Masculino</v>
          </cell>
        </row>
        <row r="80">
          <cell r="G80" t="str">
            <v>ADMINISTRATIVO</v>
          </cell>
          <cell r="H80" t="str">
            <v>Femenino</v>
          </cell>
        </row>
        <row r="81">
          <cell r="G81" t="str">
            <v>ADMINISTRATIVO</v>
          </cell>
          <cell r="H81" t="str">
            <v>Femenino</v>
          </cell>
        </row>
        <row r="82">
          <cell r="G82" t="str">
            <v>ADMINISTRATIVO</v>
          </cell>
          <cell r="H82" t="str">
            <v>Masculino</v>
          </cell>
        </row>
        <row r="83">
          <cell r="G83" t="str">
            <v>ADMINISTRATIVO</v>
          </cell>
          <cell r="H83" t="str">
            <v>Masculino</v>
          </cell>
        </row>
        <row r="84">
          <cell r="G84" t="str">
            <v>ADMINISTRATIVO</v>
          </cell>
          <cell r="H84" t="str">
            <v>Masculino</v>
          </cell>
        </row>
        <row r="85">
          <cell r="G85" t="str">
            <v>ADMINISTRATIVO</v>
          </cell>
          <cell r="H85" t="str">
            <v>Masculino</v>
          </cell>
        </row>
        <row r="86">
          <cell r="G86" t="str">
            <v>ADMINISTRATIVO</v>
          </cell>
          <cell r="H86" t="str">
            <v>Femenino</v>
          </cell>
        </row>
        <row r="87">
          <cell r="G87" t="str">
            <v>ADMINISTRATIVO</v>
          </cell>
          <cell r="H87" t="str">
            <v>Masculino</v>
          </cell>
        </row>
        <row r="88">
          <cell r="G88" t="str">
            <v>ADMINISTRATIVO</v>
          </cell>
          <cell r="H88" t="str">
            <v>Masculino</v>
          </cell>
        </row>
        <row r="89">
          <cell r="G89" t="str">
            <v>ADMINISTRATIVO</v>
          </cell>
          <cell r="H89" t="str">
            <v>Masculino</v>
          </cell>
        </row>
        <row r="90">
          <cell r="G90" t="str">
            <v>ADMINISTRATIVO</v>
          </cell>
          <cell r="H90" t="str">
            <v>Masculino</v>
          </cell>
        </row>
        <row r="91">
          <cell r="G91" t="str">
            <v>ADMINISTRATIVO</v>
          </cell>
          <cell r="H91" t="str">
            <v>Masculino</v>
          </cell>
        </row>
        <row r="92">
          <cell r="G92" t="str">
            <v>ADMINISTRATIVO</v>
          </cell>
          <cell r="H92" t="str">
            <v>Masculino</v>
          </cell>
        </row>
        <row r="93">
          <cell r="G93" t="str">
            <v>ADMINISTRATIVO</v>
          </cell>
          <cell r="H93" t="str">
            <v>Masculino</v>
          </cell>
        </row>
        <row r="94">
          <cell r="G94" t="str">
            <v>ADMINISTRATIVO</v>
          </cell>
          <cell r="H94" t="str">
            <v>Masculino</v>
          </cell>
        </row>
        <row r="95">
          <cell r="G95" t="str">
            <v>ADMINISTRATIVO</v>
          </cell>
          <cell r="H95" t="str">
            <v>Masculino</v>
          </cell>
        </row>
        <row r="96">
          <cell r="G96" t="str">
            <v>ADMINISTRATIVO</v>
          </cell>
          <cell r="H96" t="str">
            <v>Masculino</v>
          </cell>
        </row>
        <row r="97">
          <cell r="G97" t="str">
            <v>ADMINISTRATIVO</v>
          </cell>
          <cell r="H97" t="str">
            <v>Masculino</v>
          </cell>
        </row>
        <row r="98">
          <cell r="G98" t="str">
            <v>ADMINISTRATIVO</v>
          </cell>
          <cell r="H98" t="str">
            <v>Masculino</v>
          </cell>
        </row>
        <row r="99">
          <cell r="G99" t="str">
            <v>ADMINISTRATIVO</v>
          </cell>
          <cell r="H99" t="str">
            <v>Masculino</v>
          </cell>
        </row>
        <row r="100">
          <cell r="G100" t="str">
            <v>ADMINISTRATIVO</v>
          </cell>
          <cell r="H100" t="str">
            <v>Masculino</v>
          </cell>
        </row>
        <row r="101">
          <cell r="G101" t="str">
            <v>ADMINISTRATIVO</v>
          </cell>
          <cell r="H101" t="str">
            <v>Masculino</v>
          </cell>
        </row>
        <row r="102">
          <cell r="G102" t="str">
            <v>ADMINISTRATIVO</v>
          </cell>
          <cell r="H102" t="str">
            <v>Masculino</v>
          </cell>
        </row>
        <row r="103">
          <cell r="G103" t="str">
            <v>ADMINISTRATIVO</v>
          </cell>
          <cell r="H103" t="str">
            <v>Masculino</v>
          </cell>
        </row>
        <row r="104">
          <cell r="G104" t="str">
            <v>ADMINISTRATIVO</v>
          </cell>
          <cell r="H104" t="str">
            <v>Masculino</v>
          </cell>
        </row>
        <row r="105">
          <cell r="G105" t="str">
            <v>ADMINISTRATIVO</v>
          </cell>
          <cell r="H105" t="str">
            <v>Masculino</v>
          </cell>
        </row>
        <row r="106">
          <cell r="G106" t="str">
            <v>ADMINISTRATIVO</v>
          </cell>
          <cell r="H106" t="str">
            <v>Masculino</v>
          </cell>
        </row>
        <row r="107">
          <cell r="G107" t="str">
            <v>ADMINISTRATIVO</v>
          </cell>
          <cell r="H107" t="str">
            <v>Femenino</v>
          </cell>
        </row>
        <row r="108">
          <cell r="G108" t="str">
            <v>ADMINISTRATIVO</v>
          </cell>
          <cell r="H108" t="str">
            <v>Femenino</v>
          </cell>
        </row>
        <row r="109">
          <cell r="G109" t="str">
            <v>ADMINISTRATIVO</v>
          </cell>
          <cell r="H109" t="str">
            <v>Femenino</v>
          </cell>
        </row>
        <row r="110">
          <cell r="G110" t="str">
            <v>ADMINISTRATIVO</v>
          </cell>
          <cell r="H110" t="str">
            <v>Femenino</v>
          </cell>
        </row>
        <row r="111">
          <cell r="G111" t="str">
            <v>ADMINISTRATIVO</v>
          </cell>
          <cell r="H111" t="str">
            <v>Masculino</v>
          </cell>
        </row>
        <row r="112">
          <cell r="G112" t="str">
            <v>ADMINISTRATIVO</v>
          </cell>
          <cell r="H112" t="str">
            <v>Masculino</v>
          </cell>
        </row>
        <row r="113">
          <cell r="G113" t="str">
            <v>ADMINISTRATIVO</v>
          </cell>
          <cell r="H113" t="str">
            <v>Femenino</v>
          </cell>
        </row>
        <row r="114">
          <cell r="G114" t="str">
            <v>ADMINISTRATIVO</v>
          </cell>
          <cell r="H114" t="str">
            <v>Masculino</v>
          </cell>
        </row>
        <row r="115">
          <cell r="G115" t="str">
            <v>ADMINISTRATIVO</v>
          </cell>
          <cell r="H115" t="str">
            <v>Masculino</v>
          </cell>
        </row>
        <row r="116">
          <cell r="G116" t="str">
            <v>ADMINISTRATIVO</v>
          </cell>
          <cell r="H116" t="str">
            <v>Masculino</v>
          </cell>
        </row>
        <row r="117">
          <cell r="G117" t="str">
            <v>ADMINISTRATIVO</v>
          </cell>
          <cell r="H117" t="str">
            <v>Femenino</v>
          </cell>
        </row>
        <row r="118">
          <cell r="G118" t="str">
            <v>ADMINISTRATIVO</v>
          </cell>
          <cell r="H118" t="str">
            <v>Femenino</v>
          </cell>
        </row>
        <row r="119">
          <cell r="G119" t="str">
            <v>ADMINISTRATIVO</v>
          </cell>
          <cell r="H119" t="str">
            <v>Masculino</v>
          </cell>
        </row>
        <row r="120">
          <cell r="G120" t="str">
            <v>ADMINISTRATIVO</v>
          </cell>
          <cell r="H120" t="str">
            <v>Femenino</v>
          </cell>
        </row>
        <row r="121">
          <cell r="G121" t="str">
            <v>ADMINISTRATIVO</v>
          </cell>
          <cell r="H121" t="str">
            <v>Femenino</v>
          </cell>
        </row>
        <row r="122">
          <cell r="G122" t="str">
            <v>ATENCION AL PUBLICO</v>
          </cell>
          <cell r="H122" t="str">
            <v>Femenino</v>
          </cell>
        </row>
        <row r="123">
          <cell r="G123" t="str">
            <v>ATENCION AL PUBLICO</v>
          </cell>
          <cell r="H123" t="str">
            <v>Masculino</v>
          </cell>
        </row>
        <row r="124">
          <cell r="G124" t="str">
            <v>ATENCION AL PUBLICO</v>
          </cell>
          <cell r="H124" t="str">
            <v>Femenino</v>
          </cell>
        </row>
        <row r="125">
          <cell r="G125" t="str">
            <v>ATENCION AL PUBLICO</v>
          </cell>
          <cell r="H125" t="str">
            <v>Femenino</v>
          </cell>
        </row>
        <row r="126">
          <cell r="G126" t="str">
            <v>ATENCION AL PUBLICO</v>
          </cell>
          <cell r="H126" t="str">
            <v>Masculino</v>
          </cell>
        </row>
        <row r="127">
          <cell r="G127" t="str">
            <v>ATENCION AL PUBLICO</v>
          </cell>
          <cell r="H127" t="str">
            <v>Masculino</v>
          </cell>
        </row>
        <row r="128">
          <cell r="G128" t="str">
            <v>ATENCION AL PUBLICO</v>
          </cell>
          <cell r="H128" t="str">
            <v>Femenino</v>
          </cell>
        </row>
        <row r="129">
          <cell r="G129" t="str">
            <v>ATENCION AL PUBLICO</v>
          </cell>
          <cell r="H129" t="str">
            <v>Masculino</v>
          </cell>
        </row>
        <row r="130">
          <cell r="G130" t="str">
            <v>ATENCION AL PUBLICO</v>
          </cell>
          <cell r="H130" t="str">
            <v>Femenino</v>
          </cell>
        </row>
        <row r="131">
          <cell r="G131" t="str">
            <v>ATENCION AL PUBLICO</v>
          </cell>
          <cell r="H131" t="str">
            <v>Femenino</v>
          </cell>
        </row>
        <row r="132">
          <cell r="G132" t="str">
            <v>ATENCION AL PUBLICO</v>
          </cell>
          <cell r="H132" t="str">
            <v>Femenino</v>
          </cell>
        </row>
        <row r="133">
          <cell r="G133" t="str">
            <v>ATENCION AL PUBLICO</v>
          </cell>
          <cell r="H133" t="str">
            <v>Femenino</v>
          </cell>
        </row>
        <row r="134">
          <cell r="G134" t="str">
            <v>ATENCION AL PUBLICO</v>
          </cell>
          <cell r="H134" t="str">
            <v>Femenino</v>
          </cell>
        </row>
        <row r="135">
          <cell r="G135" t="str">
            <v>ATENCION AL PUBLICO</v>
          </cell>
          <cell r="H135" t="str">
            <v>Femenino</v>
          </cell>
        </row>
        <row r="136">
          <cell r="G136" t="str">
            <v>ATENCION AL PUBLICO</v>
          </cell>
          <cell r="H136" t="str">
            <v>Femenino</v>
          </cell>
        </row>
        <row r="137">
          <cell r="G137" t="str">
            <v>ATENCION AL PUBLICO</v>
          </cell>
          <cell r="H137" t="str">
            <v>Femenino</v>
          </cell>
        </row>
        <row r="138">
          <cell r="G138" t="str">
            <v>ATENCION AL PUBLICO</v>
          </cell>
          <cell r="H138" t="str">
            <v>Femenino</v>
          </cell>
        </row>
        <row r="139">
          <cell r="G139" t="str">
            <v>ATENCION AL PUBLICO</v>
          </cell>
          <cell r="H139" t="str">
            <v>Femenino</v>
          </cell>
        </row>
        <row r="140">
          <cell r="G140" t="str">
            <v>ATENCION AL PUBLICO</v>
          </cell>
          <cell r="H140" t="str">
            <v>Femenino</v>
          </cell>
        </row>
        <row r="141">
          <cell r="G141" t="str">
            <v>ATENCION AL PUBLICO</v>
          </cell>
          <cell r="H141" t="str">
            <v>Femenino</v>
          </cell>
        </row>
        <row r="142">
          <cell r="G142" t="str">
            <v>ATENCION AL PUBLICO</v>
          </cell>
          <cell r="H142" t="str">
            <v>Femenino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>
        <row r="1">
          <cell r="A1" t="str">
            <v>18IC0265</v>
          </cell>
        </row>
      </sheetData>
      <sheetData sheetId="34">
        <row r="4">
          <cell r="A4" t="str">
            <v>MM0102 ANALISTA ADMIVO. B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APOYOS®"/>
      <sheetName val="INICIACION DEPORTIVAFORMATO"/>
      <sheetName val="BECAS FORMATO"/>
      <sheetName val="CENTROS REGIONALES"/>
      <sheetName val="Becas"/>
      <sheetName val="BANDA DE GUERRA"/>
      <sheetName val="INICIACION DEPORTIVA"/>
      <sheetName val="Apoyos"/>
      <sheetName val="Bas-Even"/>
      <sheetName val="Honorarios"/>
      <sheetName val="Vales de Despensa listo "/>
      <sheetName val="Vales de Despensa RETROACTIVO"/>
      <sheetName val="VALES DEPARTAMENTO"/>
      <sheetName val="PARTIDAS PRESUPUESTALES 4000"/>
      <sheetName val="PARTIDAS PRESUPUESTALES"/>
      <sheetName val="RESUMEN"/>
      <sheetName val="Asig Vales"/>
      <sheetName val="Departamentos"/>
      <sheetName val="Hoja1 (2)"/>
      <sheetName val="Hoja2"/>
      <sheetName val="ANALITICAS DE PLAZAS 2013"/>
      <sheetName val="Hoja3"/>
      <sheetName val="BASE DATOS NOMINA-HONORARIOS"/>
      <sheetName val="BASE DATOS APOYOS"/>
      <sheetName val="ExportarPDO"/>
      <sheetName val="ExportarDYH"/>
      <sheetName val="Parametros"/>
      <sheetName val="Funciones"/>
      <sheetName val="Hoja1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CENTRO DE ALTO RENDIMIENTO DEPORTIVO</v>
          </cell>
          <cell r="B2" t="str">
            <v>CENTRO DE ALTO RENDIMIENTO DEPORTIVO</v>
          </cell>
        </row>
        <row r="3">
          <cell r="A3" t="str">
            <v>CENTRO DEPORTIVO PARALIMPICO</v>
          </cell>
          <cell r="B3" t="str">
            <v>CENTRO DEPORTIVO PARALIMPICO</v>
          </cell>
        </row>
        <row r="4">
          <cell r="A4" t="str">
            <v>COMPLEJO OLIMPICO DEPORTIVO  INALAMBRICA</v>
          </cell>
          <cell r="B4" t="str">
            <v>COMPLEJO OLIMPICO DEPORTIVO  INALAMBRICA</v>
          </cell>
        </row>
        <row r="5">
          <cell r="A5" t="str">
            <v>ESTADIO SALVADOR ALVARADO</v>
          </cell>
          <cell r="B5" t="str">
            <v>ESTADIO SALVADOR ALVARADO</v>
          </cell>
        </row>
        <row r="6">
          <cell r="A6" t="str">
            <v>GIMNASIO POLIFUNCIONAL</v>
          </cell>
          <cell r="B6" t="str">
            <v>GIMNASIO POLIFUNCIONAL</v>
          </cell>
        </row>
        <row r="7">
          <cell r="A7" t="str">
            <v>GIMNASIO SOLIDARIDAD</v>
          </cell>
          <cell r="B7" t="str">
            <v>GIMNASIO SOLIDARIDAD</v>
          </cell>
        </row>
        <row r="8">
          <cell r="A8" t="str">
            <v>ACTIVACION FISICA</v>
          </cell>
          <cell r="B8" t="str">
            <v>IDEY</v>
          </cell>
        </row>
        <row r="9">
          <cell r="A9" t="str">
            <v>ALTO RENDIMIENTO</v>
          </cell>
          <cell r="B9" t="str">
            <v>IDEY</v>
          </cell>
        </row>
        <row r="10">
          <cell r="A10" t="str">
            <v>ATENCION CIUDADANA</v>
          </cell>
          <cell r="B10" t="str">
            <v>IDEY</v>
          </cell>
        </row>
        <row r="11">
          <cell r="A11" t="str">
            <v>CAPACITACION Y TALENTOS DEPORTIVOS</v>
          </cell>
          <cell r="B11" t="str">
            <v>IDEY</v>
          </cell>
        </row>
        <row r="12">
          <cell r="A12" t="str">
            <v>CONFIANZA</v>
          </cell>
          <cell r="B12" t="str">
            <v>IDEY</v>
          </cell>
        </row>
        <row r="13">
          <cell r="A13" t="str">
            <v>CENTROS REGIONALES DE DESARROLLO</v>
          </cell>
          <cell r="B13" t="str">
            <v>IDEY</v>
          </cell>
        </row>
        <row r="14">
          <cell r="A14" t="str">
            <v>CONTABILIDAD</v>
          </cell>
          <cell r="B14" t="str">
            <v>IDEY</v>
          </cell>
        </row>
        <row r="15">
          <cell r="A15" t="str">
            <v>DEPORTE ADAPTADO Y DEL ADULTO MAYOR</v>
          </cell>
          <cell r="B15" t="str">
            <v>IDEY</v>
          </cell>
        </row>
        <row r="16">
          <cell r="A16" t="str">
            <v>DEPORTE ESCOLAR</v>
          </cell>
          <cell r="B16" t="str">
            <v>IDEY</v>
          </cell>
        </row>
        <row r="17">
          <cell r="A17" t="str">
            <v>DEPORTE FEDERADO</v>
          </cell>
          <cell r="B17" t="str">
            <v>IDEY</v>
          </cell>
        </row>
        <row r="18">
          <cell r="A18" t="str">
            <v>DEPORTE POPULAR</v>
          </cell>
          <cell r="B18" t="str">
            <v>IDEY</v>
          </cell>
        </row>
        <row r="19">
          <cell r="A19" t="str">
            <v>DIRECCION DE ADMINISTRACION  Y FINANZAS</v>
          </cell>
          <cell r="B19" t="str">
            <v>IDEY</v>
          </cell>
        </row>
        <row r="20">
          <cell r="A20" t="str">
            <v>DIRECCION DE ENLACE Y VINCULACION INST</v>
          </cell>
          <cell r="B20" t="str">
            <v>IDEY</v>
          </cell>
        </row>
        <row r="21">
          <cell r="A21" t="str">
            <v>DIRECCION DE PROMOCION DEPORTIVA</v>
          </cell>
          <cell r="B21" t="str">
            <v>IDEY</v>
          </cell>
        </row>
        <row r="22">
          <cell r="A22" t="str">
            <v>DIRECCION GENERAL</v>
          </cell>
          <cell r="B22" t="str">
            <v>IDEY</v>
          </cell>
        </row>
        <row r="23">
          <cell r="A23" t="str">
            <v>EVENTOS ESPECIALES</v>
          </cell>
          <cell r="B23" t="str">
            <v>IDEY</v>
          </cell>
        </row>
        <row r="24">
          <cell r="A24" t="str">
            <v>JURIDICO</v>
          </cell>
          <cell r="B24" t="str">
            <v>IDEY</v>
          </cell>
        </row>
        <row r="25">
          <cell r="A25" t="str">
            <v>METODOLOGIA</v>
          </cell>
          <cell r="B25" t="str">
            <v>IDEY</v>
          </cell>
        </row>
        <row r="26">
          <cell r="A26" t="str">
            <v>PLANEACION Y CONTROL PRESUPUESTAL</v>
          </cell>
          <cell r="B26" t="str">
            <v>IDEY</v>
          </cell>
        </row>
        <row r="27">
          <cell r="A27" t="str">
            <v>RECURSOS HUMANOS</v>
          </cell>
          <cell r="B27" t="str">
            <v>IDEY</v>
          </cell>
        </row>
        <row r="28">
          <cell r="A28" t="str">
            <v>RECURSOS MATERIALES</v>
          </cell>
          <cell r="B28" t="str">
            <v>IDEY</v>
          </cell>
        </row>
        <row r="29">
          <cell r="A29" t="str">
            <v>EVENTOS ESPECIALES Y SERVICIOS GENERALES</v>
          </cell>
          <cell r="B29" t="str">
            <v>IDEY</v>
          </cell>
        </row>
        <row r="30">
          <cell r="A30" t="str">
            <v>SISTEMAS</v>
          </cell>
          <cell r="B30" t="str">
            <v>IDEY</v>
          </cell>
        </row>
        <row r="31">
          <cell r="A31" t="str">
            <v>SUBDIRECCION DE ADMINISTRACION Y FINANZA</v>
          </cell>
          <cell r="B31" t="str">
            <v>IDEY</v>
          </cell>
        </row>
        <row r="32">
          <cell r="A32" t="str">
            <v>UNIDAD CONTRALORIA INTERNA</v>
          </cell>
          <cell r="B32" t="str">
            <v>IDEY</v>
          </cell>
        </row>
        <row r="33">
          <cell r="A33" t="str">
            <v>UNIDAD DE COMUNICACION SOCIAL</v>
          </cell>
          <cell r="B33" t="str">
            <v>IDEY</v>
          </cell>
        </row>
        <row r="34">
          <cell r="A34" t="str">
            <v>UNIDADES DEPORTIVAS</v>
          </cell>
          <cell r="B34" t="str">
            <v>IDEY</v>
          </cell>
        </row>
        <row r="35">
          <cell r="A35" t="str">
            <v>MEDICINA Y CIENCIAS APLICADAS AL DEPORTE</v>
          </cell>
          <cell r="B35" t="str">
            <v>MEDICINA Y CIENCIAS APLICADAS AL DEPORTE</v>
          </cell>
        </row>
        <row r="36">
          <cell r="A36" t="str">
            <v>PISTA DE REMO Y CANOTAJE</v>
          </cell>
          <cell r="B36" t="str">
            <v>PISTA DE REMO Y CANOTAJE</v>
          </cell>
        </row>
        <row r="37">
          <cell r="A37" t="str">
            <v>UNIDAD BENITO JUAREZ</v>
          </cell>
          <cell r="B37" t="str">
            <v>UNIDAD BENITO JUAREZ</v>
          </cell>
        </row>
        <row r="38">
          <cell r="A38" t="str">
            <v>UNIDAD DEPORTIVA DEL SUR</v>
          </cell>
          <cell r="B38" t="str">
            <v>UNIDAD DEPORTIVA DEL SUR</v>
          </cell>
        </row>
        <row r="39">
          <cell r="A39" t="str">
            <v>UNIDAD DEPORTIVA KUKULCAN</v>
          </cell>
          <cell r="B39" t="str">
            <v>UNIDAD DEPORTIVA KUKULCAN</v>
          </cell>
        </row>
        <row r="40">
          <cell r="A40" t="str">
            <v>UNIDAD DEPORTIVA VILLA PALMIRA</v>
          </cell>
          <cell r="B40" t="str">
            <v>UNIDAD DEPORTIVA VILLA PALMIRA</v>
          </cell>
        </row>
      </sheetData>
      <sheetData sheetId="14">
        <row r="2">
          <cell r="A2" t="str">
            <v>DIRECCION GENERAL</v>
          </cell>
          <cell r="B2" t="str">
            <v>4000.4100.4151.9.30.1.12.2.1.433</v>
          </cell>
          <cell r="C2" t="str">
            <v>4000</v>
          </cell>
          <cell r="D2" t="str">
            <v>4100</v>
          </cell>
          <cell r="E2" t="str">
            <v>4151</v>
          </cell>
          <cell r="F2" t="str">
            <v>9</v>
          </cell>
          <cell r="G2" t="str">
            <v>30</v>
          </cell>
          <cell r="H2" t="str">
            <v>1.</v>
          </cell>
          <cell r="I2" t="str">
            <v>01</v>
          </cell>
          <cell r="J2" t="str">
            <v>DIRECCION GENERAL</v>
          </cell>
          <cell r="K2" t="str">
            <v>300101010101 1000 001</v>
          </cell>
          <cell r="L2" t="str">
            <v>30</v>
          </cell>
          <cell r="M2" t="str">
            <v>01</v>
          </cell>
          <cell r="N2" t="str">
            <v>01</v>
          </cell>
          <cell r="O2" t="str">
            <v>DIRECCION GENERAL</v>
          </cell>
        </row>
        <row r="3">
          <cell r="A3" t="str">
            <v>UNIDAD DE COMUNICACION SOCIAL</v>
          </cell>
          <cell r="B3" t="str">
            <v>4000.4100.4151.9.30.2.12.2.1.433</v>
          </cell>
          <cell r="C3" t="str">
            <v>4000</v>
          </cell>
          <cell r="D3" t="str">
            <v>4100</v>
          </cell>
          <cell r="E3" t="str">
            <v>4151</v>
          </cell>
          <cell r="F3" t="str">
            <v>9</v>
          </cell>
          <cell r="G3" t="str">
            <v>30</v>
          </cell>
          <cell r="H3" t="str">
            <v>2.</v>
          </cell>
          <cell r="I3" t="str">
            <v>02</v>
          </cell>
          <cell r="J3" t="str">
            <v>UNIDAD DE COMUNICACION SOCIAL</v>
          </cell>
          <cell r="K3" t="str">
            <v>300102010101 1000 002</v>
          </cell>
          <cell r="L3" t="str">
            <v>30</v>
          </cell>
          <cell r="M3" t="str">
            <v>01</v>
          </cell>
          <cell r="N3" t="str">
            <v>02</v>
          </cell>
          <cell r="O3" t="str">
            <v>UNIDAD DE COMUNICACION SOCIAL</v>
          </cell>
        </row>
        <row r="4">
          <cell r="A4" t="str">
            <v>UNIDAD CONTRALORIA INTERNA</v>
          </cell>
          <cell r="B4" t="str">
            <v>4000.4100.4151.9.30.3.12.2.1.433</v>
          </cell>
          <cell r="C4" t="str">
            <v>4000</v>
          </cell>
          <cell r="D4" t="str">
            <v>4100</v>
          </cell>
          <cell r="E4" t="str">
            <v>4151</v>
          </cell>
          <cell r="F4" t="str">
            <v>9</v>
          </cell>
          <cell r="G4" t="str">
            <v>30</v>
          </cell>
          <cell r="H4" t="str">
            <v>3.</v>
          </cell>
          <cell r="I4" t="str">
            <v>03</v>
          </cell>
          <cell r="J4" t="str">
            <v>UNIDAD CONTRALORIA INTERNA</v>
          </cell>
          <cell r="K4" t="str">
            <v>300103010101 1000 003</v>
          </cell>
          <cell r="L4" t="str">
            <v>30</v>
          </cell>
          <cell r="M4" t="str">
            <v>01</v>
          </cell>
          <cell r="N4" t="str">
            <v>03</v>
          </cell>
          <cell r="O4" t="str">
            <v>UNIDAD CONTRALORIA INTERNA</v>
          </cell>
        </row>
        <row r="5">
          <cell r="A5" t="str">
            <v>ATENCION CIUDADANA</v>
          </cell>
          <cell r="B5" t="str">
            <v>4000.4100.4151.9.30.4.12.2.1.433</v>
          </cell>
          <cell r="C5" t="str">
            <v>4000</v>
          </cell>
          <cell r="D5" t="str">
            <v>4100</v>
          </cell>
          <cell r="E5" t="str">
            <v>4151</v>
          </cell>
          <cell r="F5" t="str">
            <v>9</v>
          </cell>
          <cell r="G5" t="str">
            <v>30</v>
          </cell>
          <cell r="H5" t="str">
            <v>4.</v>
          </cell>
          <cell r="I5" t="str">
            <v>04</v>
          </cell>
          <cell r="J5" t="str">
            <v>ATENCION CIUDADANA</v>
          </cell>
          <cell r="K5" t="str">
            <v>300104010101 1000 027</v>
          </cell>
          <cell r="L5" t="str">
            <v>30</v>
          </cell>
          <cell r="M5" t="str">
            <v>01</v>
          </cell>
          <cell r="N5" t="str">
            <v>04</v>
          </cell>
          <cell r="O5" t="str">
            <v>ATENCION CIUDADANA</v>
          </cell>
        </row>
        <row r="6">
          <cell r="A6" t="str">
            <v>DIRECCION DE ENLACE Y VINCULACION INST</v>
          </cell>
          <cell r="B6" t="str">
            <v>4000.4100.4151.9.30.5.12.2.1.8560</v>
          </cell>
          <cell r="C6" t="str">
            <v>4000</v>
          </cell>
          <cell r="D6" t="str">
            <v>4100</v>
          </cell>
          <cell r="E6" t="str">
            <v>4151</v>
          </cell>
          <cell r="F6" t="str">
            <v>9</v>
          </cell>
          <cell r="G6" t="str">
            <v>30</v>
          </cell>
          <cell r="H6" t="str">
            <v>5.</v>
          </cell>
          <cell r="I6" t="str">
            <v>05</v>
          </cell>
          <cell r="J6" t="str">
            <v>DIRECCION DE ENLACE Y VINC. INST.</v>
          </cell>
          <cell r="K6" t="str">
            <v>300605010101 1000 041</v>
          </cell>
          <cell r="L6" t="str">
            <v>30</v>
          </cell>
          <cell r="M6" t="str">
            <v>06</v>
          </cell>
          <cell r="N6" t="str">
            <v>05</v>
          </cell>
          <cell r="O6" t="str">
            <v>DIRECCION DE ENLACE Y VINC. INST.</v>
          </cell>
        </row>
        <row r="7">
          <cell r="A7" t="str">
            <v>SISTEMAS</v>
          </cell>
          <cell r="B7" t="str">
            <v>4000.4100.4151.9.30.6.12.2.1.433</v>
          </cell>
          <cell r="C7" t="str">
            <v>4000</v>
          </cell>
          <cell r="D7" t="str">
            <v>4100</v>
          </cell>
          <cell r="E7" t="str">
            <v>4151</v>
          </cell>
          <cell r="F7" t="str">
            <v>9</v>
          </cell>
          <cell r="G7" t="str">
            <v>30</v>
          </cell>
          <cell r="H7" t="str">
            <v>6.</v>
          </cell>
          <cell r="I7" t="str">
            <v>06</v>
          </cell>
          <cell r="J7" t="str">
            <v>SISTEMAS</v>
          </cell>
          <cell r="K7" t="str">
            <v>300106010101 1000 021</v>
          </cell>
          <cell r="L7" t="str">
            <v>30</v>
          </cell>
          <cell r="M7" t="str">
            <v>01</v>
          </cell>
          <cell r="N7" t="str">
            <v>06</v>
          </cell>
          <cell r="O7" t="str">
            <v>SISTEMAS</v>
          </cell>
        </row>
        <row r="8">
          <cell r="A8" t="str">
            <v>ALTO RENDIMIENTO</v>
          </cell>
          <cell r="B8" t="str">
            <v>4000.4100.4151.9.30.7.12.2.1.4746</v>
          </cell>
          <cell r="C8" t="str">
            <v>4000</v>
          </cell>
          <cell r="D8" t="str">
            <v>4100</v>
          </cell>
          <cell r="E8" t="str">
            <v>4151</v>
          </cell>
          <cell r="F8" t="str">
            <v>9</v>
          </cell>
          <cell r="G8" t="str">
            <v>30</v>
          </cell>
          <cell r="H8" t="str">
            <v>7.</v>
          </cell>
          <cell r="I8" t="str">
            <v>07</v>
          </cell>
          <cell r="J8" t="str">
            <v>ALTO RENDIMIENTO</v>
          </cell>
          <cell r="K8" t="str">
            <v>300207010101 1000 005</v>
          </cell>
          <cell r="L8" t="str">
            <v>30</v>
          </cell>
          <cell r="M8" t="str">
            <v>02</v>
          </cell>
          <cell r="N8" t="str">
            <v>07</v>
          </cell>
          <cell r="O8" t="str">
            <v>ALTO RENDIMIENTO</v>
          </cell>
        </row>
        <row r="9">
          <cell r="A9" t="str">
            <v>CENTRO DE ALTO RENDIMIENTO DEPORTIVO</v>
          </cell>
          <cell r="B9" t="str">
            <v>4000.4100.4151.9.30.8.12.2.1.4746</v>
          </cell>
          <cell r="C9" t="str">
            <v>4000</v>
          </cell>
          <cell r="D9" t="str">
            <v>4100</v>
          </cell>
          <cell r="E9" t="str">
            <v>4151</v>
          </cell>
          <cell r="F9" t="str">
            <v>9</v>
          </cell>
          <cell r="G9" t="str">
            <v>30</v>
          </cell>
          <cell r="H9" t="str">
            <v>8.</v>
          </cell>
          <cell r="I9" t="str">
            <v>08</v>
          </cell>
          <cell r="J9" t="str">
            <v>CENTRO DE ALTO RENDIMIENTO DEPORTIVO</v>
          </cell>
          <cell r="K9" t="str">
            <v>300208020101 1000 038</v>
          </cell>
          <cell r="L9" t="str">
            <v>30</v>
          </cell>
          <cell r="M9" t="str">
            <v>02</v>
          </cell>
          <cell r="N9" t="str">
            <v>08</v>
          </cell>
          <cell r="O9" t="str">
            <v>CENTRO DE ALTO RENDIMIENTO DEPORTIVO</v>
          </cell>
        </row>
        <row r="10">
          <cell r="A10" t="str">
            <v>MEDICINA Y CIENCIAS APLICADAS AL DEPORTE</v>
          </cell>
          <cell r="B10" t="str">
            <v>4000.4100.4151.9.30.9.12.2.1.4746</v>
          </cell>
          <cell r="C10" t="str">
            <v>4000</v>
          </cell>
          <cell r="D10" t="str">
            <v>4100</v>
          </cell>
          <cell r="E10" t="str">
            <v>4151</v>
          </cell>
          <cell r="F10" t="str">
            <v>9</v>
          </cell>
          <cell r="G10" t="str">
            <v>30</v>
          </cell>
          <cell r="H10" t="str">
            <v>9.</v>
          </cell>
          <cell r="I10" t="str">
            <v>09</v>
          </cell>
          <cell r="J10" t="str">
            <v>MEDICINA Y CIENCIAS APLICADAS AL DEPORTE</v>
          </cell>
          <cell r="K10" t="str">
            <v>300209020101 1000 010</v>
          </cell>
          <cell r="L10" t="str">
            <v>30</v>
          </cell>
          <cell r="M10" t="str">
            <v>02</v>
          </cell>
          <cell r="N10" t="str">
            <v>09</v>
          </cell>
          <cell r="O10" t="str">
            <v>MEDICINA Y CIENCIAS APLICADAS AL DEPORTE</v>
          </cell>
        </row>
        <row r="11">
          <cell r="A11" t="str">
            <v>DIRECCION DE PROMOCION DEPORTIVA</v>
          </cell>
          <cell r="B11" t="str">
            <v>4000.4100.4151.9.30.10.12.2.1.4845</v>
          </cell>
          <cell r="C11" t="str">
            <v>4000</v>
          </cell>
          <cell r="D11" t="str">
            <v>4100</v>
          </cell>
          <cell r="E11" t="str">
            <v>4151</v>
          </cell>
          <cell r="F11" t="str">
            <v>9</v>
          </cell>
          <cell r="G11" t="str">
            <v>30</v>
          </cell>
          <cell r="H11" t="str">
            <v>10</v>
          </cell>
          <cell r="I11" t="str">
            <v>10</v>
          </cell>
          <cell r="J11" t="str">
            <v>DIRECCION DE PROMOCION DEPORTIVA</v>
          </cell>
          <cell r="K11" t="str">
            <v>300310010101 1000 013</v>
          </cell>
          <cell r="L11" t="str">
            <v>30</v>
          </cell>
          <cell r="M11" t="str">
            <v>03</v>
          </cell>
          <cell r="N11" t="str">
            <v>10</v>
          </cell>
          <cell r="O11" t="str">
            <v>DIRECCION DE PROMOCION DEPORTIVA</v>
          </cell>
        </row>
        <row r="12">
          <cell r="A12" t="str">
            <v>CENTROS REGIONALES DE DESARROLLO</v>
          </cell>
          <cell r="B12" t="str">
            <v>4000.4100.4151.9.30.11.12.2.1.4746</v>
          </cell>
          <cell r="C12" t="str">
            <v>4000</v>
          </cell>
          <cell r="D12" t="str">
            <v>4100</v>
          </cell>
          <cell r="E12" t="str">
            <v>4151</v>
          </cell>
          <cell r="F12" t="str">
            <v>9</v>
          </cell>
          <cell r="G12" t="str">
            <v>30</v>
          </cell>
          <cell r="H12" t="str">
            <v>11</v>
          </cell>
          <cell r="I12" t="str">
            <v>11</v>
          </cell>
          <cell r="J12" t="str">
            <v>CENTROS REGIONALES DE DESARROLLO</v>
          </cell>
          <cell r="K12" t="str">
            <v>300211020101 1000 013</v>
          </cell>
          <cell r="L12" t="str">
            <v>30</v>
          </cell>
          <cell r="M12" t="str">
            <v>02</v>
          </cell>
          <cell r="N12" t="str">
            <v>11</v>
          </cell>
          <cell r="O12" t="str">
            <v>CENTROS REGIONALES DE DESARROLLO</v>
          </cell>
        </row>
        <row r="13">
          <cell r="A13" t="str">
            <v>ACTIVACION FISICA</v>
          </cell>
          <cell r="B13" t="str">
            <v>4000.4100.4151.9.30.12.12.2.1.4845</v>
          </cell>
          <cell r="C13" t="str">
            <v>4000</v>
          </cell>
          <cell r="D13" t="str">
            <v>4100</v>
          </cell>
          <cell r="E13" t="str">
            <v>4151</v>
          </cell>
          <cell r="F13" t="str">
            <v>9</v>
          </cell>
          <cell r="G13" t="str">
            <v>30</v>
          </cell>
          <cell r="H13" t="str">
            <v>12</v>
          </cell>
          <cell r="I13" t="str">
            <v>12</v>
          </cell>
          <cell r="J13" t="str">
            <v>ACTIVACION FISICA</v>
          </cell>
          <cell r="K13" t="str">
            <v>300312020101 1000 014</v>
          </cell>
          <cell r="L13" t="str">
            <v>30</v>
          </cell>
          <cell r="M13" t="str">
            <v>03</v>
          </cell>
          <cell r="N13" t="str">
            <v>12</v>
          </cell>
          <cell r="O13" t="str">
            <v>ACTIVACION FISICA</v>
          </cell>
        </row>
        <row r="14">
          <cell r="A14" t="str">
            <v>UNIDADES DEPORTIVAS</v>
          </cell>
          <cell r="B14" t="str">
            <v>4000.4100.4151.9.30.13.12.2.1.4746</v>
          </cell>
          <cell r="C14" t="str">
            <v>4000</v>
          </cell>
          <cell r="D14" t="str">
            <v>4100</v>
          </cell>
          <cell r="E14" t="str">
            <v>4151</v>
          </cell>
          <cell r="F14" t="str">
            <v>9</v>
          </cell>
          <cell r="G14" t="str">
            <v>30</v>
          </cell>
          <cell r="H14" t="str">
            <v>13</v>
          </cell>
          <cell r="I14" t="str">
            <v>13</v>
          </cell>
          <cell r="J14" t="str">
            <v>UNIDADES DEPORTIVAS</v>
          </cell>
          <cell r="K14" t="str">
            <v>300213020101 1000 015</v>
          </cell>
          <cell r="L14" t="str">
            <v>30</v>
          </cell>
          <cell r="M14" t="str">
            <v>02</v>
          </cell>
          <cell r="N14" t="str">
            <v>13</v>
          </cell>
          <cell r="O14" t="str">
            <v>UNIDADES DEPORTIVAS</v>
          </cell>
        </row>
        <row r="15">
          <cell r="A15" t="str">
            <v>EVENTOS ESPECIALES Y SERVICIOS GENERALES</v>
          </cell>
          <cell r="B15" t="str">
            <v>4000.4100.4151.9.30.14.12.2.1.8560</v>
          </cell>
          <cell r="C15" t="str">
            <v>4000</v>
          </cell>
          <cell r="D15" t="str">
            <v>4100</v>
          </cell>
          <cell r="E15" t="str">
            <v>4151</v>
          </cell>
          <cell r="F15" t="str">
            <v>9</v>
          </cell>
          <cell r="G15" t="str">
            <v>30</v>
          </cell>
          <cell r="H15" t="str">
            <v>14</v>
          </cell>
          <cell r="I15" t="str">
            <v>14</v>
          </cell>
          <cell r="J15" t="str">
            <v>EVENTOS ESPECIALES Y SERVICIOS GENERALES</v>
          </cell>
          <cell r="K15" t="str">
            <v>300614020101 1000 011</v>
          </cell>
          <cell r="L15" t="str">
            <v>30</v>
          </cell>
          <cell r="M15" t="str">
            <v>06</v>
          </cell>
          <cell r="N15" t="str">
            <v>14</v>
          </cell>
          <cell r="O15" t="str">
            <v>EVENTOS ESPECIALES</v>
          </cell>
        </row>
        <row r="16">
          <cell r="A16" t="str">
            <v>EVENTOS ESPECIALES Y SERVICIOS GENERALES</v>
          </cell>
          <cell r="B16" t="str">
            <v>4000.4100.4151.9.30.14.12.2.1.8560</v>
          </cell>
          <cell r="C16" t="str">
            <v>4000</v>
          </cell>
          <cell r="D16" t="str">
            <v>4100</v>
          </cell>
          <cell r="E16" t="str">
            <v>4151</v>
          </cell>
          <cell r="F16" t="str">
            <v>9</v>
          </cell>
          <cell r="G16" t="str">
            <v>30</v>
          </cell>
          <cell r="H16" t="str">
            <v>14</v>
          </cell>
          <cell r="I16" t="str">
            <v>14</v>
          </cell>
          <cell r="J16" t="str">
            <v>EVENTOS ESPECIALES Y SERVICIOS GENERALES</v>
          </cell>
          <cell r="K16" t="str">
            <v>300614020101 1000 011</v>
          </cell>
          <cell r="L16" t="str">
            <v>30</v>
          </cell>
          <cell r="M16" t="str">
            <v>06</v>
          </cell>
          <cell r="N16" t="str">
            <v>14</v>
          </cell>
          <cell r="O16" t="str">
            <v>SERVICIOS GENERALES</v>
          </cell>
        </row>
        <row r="17">
          <cell r="A17" t="str">
            <v>COMPLEJO OLIMPICO DEPORTIVO  INALAMBRICA</v>
          </cell>
          <cell r="B17" t="str">
            <v>4000.4100.4151.9.30.15.12.2.1.17</v>
          </cell>
          <cell r="C17" t="str">
            <v>4000</v>
          </cell>
          <cell r="D17" t="str">
            <v>4100</v>
          </cell>
          <cell r="E17" t="str">
            <v>4151</v>
          </cell>
          <cell r="F17" t="str">
            <v>9</v>
          </cell>
          <cell r="G17" t="str">
            <v>30</v>
          </cell>
          <cell r="H17" t="str">
            <v>15</v>
          </cell>
          <cell r="I17" t="str">
            <v>15</v>
          </cell>
          <cell r="J17" t="str">
            <v>COMPLEJO OLIMPICO DEPORTIVO  INALAMBRICA</v>
          </cell>
          <cell r="K17" t="str">
            <v>300715020101 1000 024</v>
          </cell>
          <cell r="L17" t="str">
            <v>30</v>
          </cell>
          <cell r="M17" t="str">
            <v>07</v>
          </cell>
          <cell r="N17" t="str">
            <v>15</v>
          </cell>
          <cell r="O17" t="str">
            <v>COMPLEJO OLIMPICO DEPORTIVO  INALAMBRICA</v>
          </cell>
        </row>
        <row r="18">
          <cell r="A18" t="str">
            <v>UNIDAD DEPORTIVA KUKULCAN</v>
          </cell>
          <cell r="B18" t="str">
            <v>4000.4100.4151.9.30.16.12.2.1.11</v>
          </cell>
          <cell r="C18" t="str">
            <v>4000</v>
          </cell>
          <cell r="D18" t="str">
            <v>4100</v>
          </cell>
          <cell r="E18" t="str">
            <v>4151</v>
          </cell>
          <cell r="F18" t="str">
            <v>9</v>
          </cell>
          <cell r="G18" t="str">
            <v>30</v>
          </cell>
          <cell r="H18" t="str">
            <v>16</v>
          </cell>
          <cell r="I18" t="str">
            <v>16</v>
          </cell>
          <cell r="J18" t="str">
            <v>UNIDAD DEPORTIVA KUKULCAN</v>
          </cell>
          <cell r="K18" t="str">
            <v>300816020101 1000 023</v>
          </cell>
          <cell r="L18" t="str">
            <v>30</v>
          </cell>
          <cell r="M18" t="str">
            <v>08</v>
          </cell>
          <cell r="N18" t="str">
            <v>16</v>
          </cell>
          <cell r="O18" t="str">
            <v>UNIDAD DEPORTIVA KUKULCAN</v>
          </cell>
        </row>
        <row r="19">
          <cell r="A19" t="str">
            <v>DIRECCION DE ADMINISTRACION  Y FINANZAS</v>
          </cell>
          <cell r="B19" t="str">
            <v>4000.4100.4151.9.30.17.12.2.1.4722</v>
          </cell>
          <cell r="C19" t="str">
            <v>4000</v>
          </cell>
          <cell r="D19" t="str">
            <v>4100</v>
          </cell>
          <cell r="E19" t="str">
            <v>4151</v>
          </cell>
          <cell r="F19" t="str">
            <v>9</v>
          </cell>
          <cell r="G19" t="str">
            <v>30</v>
          </cell>
          <cell r="H19" t="str">
            <v>17</v>
          </cell>
          <cell r="I19" t="str">
            <v>17</v>
          </cell>
          <cell r="J19" t="str">
            <v>DIRECCION DE ADMON. Y FINANZAS</v>
          </cell>
          <cell r="K19" t="str">
            <v>300417010101 1000 016</v>
          </cell>
          <cell r="L19" t="str">
            <v>30</v>
          </cell>
          <cell r="M19" t="str">
            <v>04</v>
          </cell>
          <cell r="N19" t="str">
            <v>17</v>
          </cell>
          <cell r="O19" t="str">
            <v>DIRECCION DE ADMON. Y FINANZAS</v>
          </cell>
        </row>
        <row r="20">
          <cell r="A20" t="str">
            <v>CONTABILIDAD</v>
          </cell>
          <cell r="B20" t="str">
            <v>4000.4100.4151.9.30.18.12.2.1.4722</v>
          </cell>
          <cell r="C20" t="str">
            <v>4000</v>
          </cell>
          <cell r="D20" t="str">
            <v>4100</v>
          </cell>
          <cell r="E20" t="str">
            <v>4151</v>
          </cell>
          <cell r="F20" t="str">
            <v>9</v>
          </cell>
          <cell r="G20" t="str">
            <v>30</v>
          </cell>
          <cell r="H20" t="str">
            <v>18</v>
          </cell>
          <cell r="I20" t="str">
            <v>18</v>
          </cell>
          <cell r="J20" t="str">
            <v>CONTABILIDAD</v>
          </cell>
          <cell r="K20" t="str">
            <v>300418010101 1000 017</v>
          </cell>
          <cell r="L20" t="str">
            <v>30</v>
          </cell>
          <cell r="M20" t="str">
            <v>04</v>
          </cell>
          <cell r="N20" t="str">
            <v>18</v>
          </cell>
          <cell r="O20" t="str">
            <v>CONTABILIDAD</v>
          </cell>
        </row>
        <row r="21">
          <cell r="A21" t="str">
            <v>PLANEACION Y CONTROL PRESUPUESTAL</v>
          </cell>
          <cell r="B21" t="str">
            <v>4000.4100.4151.9.30.19.12.2.1.4722</v>
          </cell>
          <cell r="C21" t="str">
            <v>4000</v>
          </cell>
          <cell r="D21" t="str">
            <v>4100</v>
          </cell>
          <cell r="E21" t="str">
            <v>4151</v>
          </cell>
          <cell r="F21" t="str">
            <v>9</v>
          </cell>
          <cell r="G21" t="str">
            <v>30</v>
          </cell>
          <cell r="H21" t="str">
            <v>19</v>
          </cell>
          <cell r="I21" t="str">
            <v>19</v>
          </cell>
          <cell r="J21" t="str">
            <v>PLANEACION Y CONTROL PRESUPUESTAL</v>
          </cell>
          <cell r="K21" t="str">
            <v>300419010101 1000 018</v>
          </cell>
          <cell r="L21" t="str">
            <v>30</v>
          </cell>
          <cell r="M21" t="str">
            <v>04</v>
          </cell>
          <cell r="N21" t="str">
            <v>19</v>
          </cell>
          <cell r="O21" t="str">
            <v>PLANEACION Y CONTROL PRESUPUESTAL</v>
          </cell>
        </row>
        <row r="22">
          <cell r="A22" t="str">
            <v>RECURSOS HUMANOS</v>
          </cell>
          <cell r="B22" t="str">
            <v>4000.4100.4151.9.30.20.12.2.1.4722</v>
          </cell>
          <cell r="C22" t="str">
            <v>4000</v>
          </cell>
          <cell r="D22" t="str">
            <v>4100</v>
          </cell>
          <cell r="E22" t="str">
            <v>4151</v>
          </cell>
          <cell r="F22" t="str">
            <v>9</v>
          </cell>
          <cell r="G22" t="str">
            <v>30</v>
          </cell>
          <cell r="H22" t="str">
            <v>20</v>
          </cell>
          <cell r="I22" t="str">
            <v>20</v>
          </cell>
          <cell r="J22" t="str">
            <v>RECURSOS HUMANOS</v>
          </cell>
          <cell r="K22" t="str">
            <v>300420010101 1000 019</v>
          </cell>
          <cell r="L22" t="str">
            <v>30</v>
          </cell>
          <cell r="M22" t="str">
            <v>04</v>
          </cell>
          <cell r="N22" t="str">
            <v>20</v>
          </cell>
          <cell r="O22" t="str">
            <v>RECURSOS HUMANOS</v>
          </cell>
        </row>
        <row r="23">
          <cell r="A23" t="str">
            <v>RECURSOS MATERIALES</v>
          </cell>
          <cell r="B23" t="str">
            <v>4000.4100.4151.9.30.21.12.2.1.4722</v>
          </cell>
          <cell r="C23" t="str">
            <v>4000</v>
          </cell>
          <cell r="D23" t="str">
            <v>4100</v>
          </cell>
          <cell r="E23" t="str">
            <v>4151</v>
          </cell>
          <cell r="F23" t="str">
            <v>9</v>
          </cell>
          <cell r="G23" t="str">
            <v>30</v>
          </cell>
          <cell r="H23" t="str">
            <v>21</v>
          </cell>
          <cell r="I23" t="str">
            <v>21</v>
          </cell>
          <cell r="J23" t="str">
            <v>RECURSOS MATERIALES</v>
          </cell>
          <cell r="K23" t="str">
            <v>300421010101 1000 020</v>
          </cell>
          <cell r="L23" t="str">
            <v>30</v>
          </cell>
          <cell r="M23" t="str">
            <v>04</v>
          </cell>
          <cell r="N23" t="str">
            <v>21</v>
          </cell>
          <cell r="O23" t="str">
            <v>RECURSOS MATERIALES</v>
          </cell>
        </row>
        <row r="24">
          <cell r="A24" t="str">
            <v>JURIDICO</v>
          </cell>
          <cell r="B24" t="str">
            <v>4000.4100.4151.9.30.22.12.2.1.433</v>
          </cell>
          <cell r="C24" t="str">
            <v>4000</v>
          </cell>
          <cell r="D24" t="str">
            <v>4100</v>
          </cell>
          <cell r="E24" t="str">
            <v>4151</v>
          </cell>
          <cell r="F24" t="str">
            <v>9</v>
          </cell>
          <cell r="G24" t="str">
            <v>30</v>
          </cell>
          <cell r="H24" t="str">
            <v>22</v>
          </cell>
          <cell r="I24" t="str">
            <v>22</v>
          </cell>
          <cell r="J24" t="str">
            <v>JURIDICO</v>
          </cell>
          <cell r="K24" t="str">
            <v>300122010101 1000 004</v>
          </cell>
          <cell r="L24" t="str">
            <v>30</v>
          </cell>
          <cell r="M24" t="str">
            <v>01</v>
          </cell>
          <cell r="N24" t="str">
            <v>22</v>
          </cell>
          <cell r="O24" t="str">
            <v>JURIDICO</v>
          </cell>
        </row>
        <row r="25">
          <cell r="A25" t="str">
            <v>DEPORTE FEDERADO</v>
          </cell>
          <cell r="B25" t="str">
            <v>4000.4100.4151.9.30.23.12.2.1.4692</v>
          </cell>
          <cell r="C25" t="str">
            <v>4000</v>
          </cell>
          <cell r="D25" t="str">
            <v>4100</v>
          </cell>
          <cell r="E25" t="str">
            <v>4151</v>
          </cell>
          <cell r="F25" t="str">
            <v>9</v>
          </cell>
          <cell r="G25" t="str">
            <v>30</v>
          </cell>
          <cell r="H25" t="str">
            <v>23</v>
          </cell>
          <cell r="I25" t="str">
            <v>23</v>
          </cell>
          <cell r="J25" t="str">
            <v>DEPORTE FEDERADO</v>
          </cell>
          <cell r="K25" t="str">
            <v>300523010101 1000 022</v>
          </cell>
          <cell r="L25" t="str">
            <v>30</v>
          </cell>
          <cell r="M25" t="str">
            <v>05</v>
          </cell>
          <cell r="N25" t="str">
            <v>23</v>
          </cell>
          <cell r="O25" t="str">
            <v>DEPORTE FEDERADO</v>
          </cell>
        </row>
        <row r="26">
          <cell r="A26" t="str">
            <v>ESTADIO SALVADOR ALVARADO</v>
          </cell>
          <cell r="B26" t="str">
            <v>4000.4100.4151.9.30.24.12.2.1.4746</v>
          </cell>
          <cell r="C26" t="str">
            <v>4000</v>
          </cell>
          <cell r="D26" t="str">
            <v>4100</v>
          </cell>
          <cell r="E26" t="str">
            <v>4151</v>
          </cell>
          <cell r="F26" t="str">
            <v>9</v>
          </cell>
          <cell r="G26" t="str">
            <v>30</v>
          </cell>
          <cell r="H26" t="str">
            <v>24</v>
          </cell>
          <cell r="I26" t="str">
            <v>24</v>
          </cell>
          <cell r="J26" t="str">
            <v>ESTADIO SALVADOR ALVARADO</v>
          </cell>
          <cell r="K26" t="str">
            <v>300224020101 1000 031</v>
          </cell>
          <cell r="L26" t="str">
            <v>30</v>
          </cell>
          <cell r="M26" t="str">
            <v>02</v>
          </cell>
          <cell r="N26" t="str">
            <v>24</v>
          </cell>
          <cell r="O26" t="str">
            <v>ESTADIO SALVADOR ALVARADO</v>
          </cell>
        </row>
        <row r="27">
          <cell r="A27" t="str">
            <v>UNIDAD BENITO JUAREZ</v>
          </cell>
          <cell r="B27" t="str">
            <v>4000.4100.4151.9.30.25.12.2.1.4746</v>
          </cell>
          <cell r="C27" t="str">
            <v>4000</v>
          </cell>
          <cell r="D27" t="str">
            <v>4100</v>
          </cell>
          <cell r="E27" t="str">
            <v>4151</v>
          </cell>
          <cell r="F27" t="str">
            <v>9</v>
          </cell>
          <cell r="G27" t="str">
            <v>30</v>
          </cell>
          <cell r="H27" t="str">
            <v>25</v>
          </cell>
          <cell r="I27" t="str">
            <v>25</v>
          </cell>
          <cell r="J27" t="str">
            <v>UNIDAD BENITO JUAREZ</v>
          </cell>
          <cell r="K27" t="str">
            <v>300225020101 1000 032</v>
          </cell>
          <cell r="L27" t="str">
            <v>30</v>
          </cell>
          <cell r="M27" t="str">
            <v>02</v>
          </cell>
          <cell r="N27" t="str">
            <v>25</v>
          </cell>
          <cell r="O27" t="str">
            <v>UNIDAD BENITO JUAREZ</v>
          </cell>
        </row>
        <row r="28">
          <cell r="A28" t="str">
            <v>GIMNASIO POLIFUNCIONAL</v>
          </cell>
          <cell r="B28" t="str">
            <v>4000.4100.4151.9.30.26.12.2.1.4746</v>
          </cell>
          <cell r="C28" t="str">
            <v>4000</v>
          </cell>
          <cell r="D28" t="str">
            <v>4100</v>
          </cell>
          <cell r="E28" t="str">
            <v>4151</v>
          </cell>
          <cell r="F28" t="str">
            <v>9</v>
          </cell>
          <cell r="G28" t="str">
            <v>30</v>
          </cell>
          <cell r="H28" t="str">
            <v>26</v>
          </cell>
          <cell r="I28" t="str">
            <v>26</v>
          </cell>
          <cell r="J28" t="str">
            <v>GIMNASIO POLIFUNCIONAL</v>
          </cell>
          <cell r="K28" t="str">
            <v>300226020101 1000 033</v>
          </cell>
          <cell r="L28" t="str">
            <v>30</v>
          </cell>
          <cell r="M28" t="str">
            <v>02</v>
          </cell>
          <cell r="N28" t="str">
            <v>26</v>
          </cell>
          <cell r="O28" t="str">
            <v>GIMNASIO POLIFUNCIONAL</v>
          </cell>
        </row>
        <row r="29">
          <cell r="A29" t="str">
            <v>GIMNASIO SOLIDARIDAD</v>
          </cell>
          <cell r="B29" t="str">
            <v>4000.4100.4151.9.30.27.12.2.1.4746</v>
          </cell>
          <cell r="C29" t="str">
            <v>4000</v>
          </cell>
          <cell r="D29" t="str">
            <v>4100</v>
          </cell>
          <cell r="E29" t="str">
            <v>4151</v>
          </cell>
          <cell r="F29" t="str">
            <v>9</v>
          </cell>
          <cell r="G29" t="str">
            <v>30</v>
          </cell>
          <cell r="H29" t="str">
            <v>27</v>
          </cell>
          <cell r="I29" t="str">
            <v>27</v>
          </cell>
          <cell r="J29" t="str">
            <v>GIMNASIO SOLIDARIDAD</v>
          </cell>
          <cell r="K29" t="str">
            <v>300227020101 1000 034</v>
          </cell>
          <cell r="L29" t="str">
            <v>30</v>
          </cell>
          <cell r="M29" t="str">
            <v>02</v>
          </cell>
          <cell r="N29" t="str">
            <v>27</v>
          </cell>
          <cell r="O29" t="str">
            <v>GIMNASIO SOLIDARIDAD</v>
          </cell>
        </row>
        <row r="30">
          <cell r="A30" t="str">
            <v>PISTA DE REMO Y CANOTAJE</v>
          </cell>
          <cell r="B30" t="str">
            <v>4000.4100.4151.9.30.28.12.2.1.4746</v>
          </cell>
          <cell r="C30" t="str">
            <v>4000</v>
          </cell>
          <cell r="D30" t="str">
            <v>4100</v>
          </cell>
          <cell r="E30" t="str">
            <v>4151</v>
          </cell>
          <cell r="F30" t="str">
            <v>9</v>
          </cell>
          <cell r="G30" t="str">
            <v>30</v>
          </cell>
          <cell r="H30" t="str">
            <v>28</v>
          </cell>
          <cell r="I30" t="str">
            <v>28</v>
          </cell>
          <cell r="J30" t="str">
            <v>PISTA DE REMO Y CANOTAJE</v>
          </cell>
          <cell r="K30" t="str">
            <v>300228020101 1000 035</v>
          </cell>
          <cell r="L30" t="str">
            <v>30</v>
          </cell>
          <cell r="M30" t="str">
            <v>02</v>
          </cell>
          <cell r="N30" t="str">
            <v>28</v>
          </cell>
          <cell r="O30" t="str">
            <v>PISTA DE REMO Y CANOTAJE</v>
          </cell>
        </row>
        <row r="31">
          <cell r="A31" t="str">
            <v>CENTRO ESTATAL DE BOX</v>
          </cell>
          <cell r="B31" t="str">
            <v>4000.4100.4151.9.30.29.12.2.1.4746</v>
          </cell>
          <cell r="C31" t="str">
            <v>4000</v>
          </cell>
          <cell r="D31" t="str">
            <v>4100</v>
          </cell>
          <cell r="E31" t="str">
            <v>4151</v>
          </cell>
          <cell r="F31" t="str">
            <v>9</v>
          </cell>
          <cell r="G31" t="str">
            <v>30</v>
          </cell>
          <cell r="H31" t="str">
            <v>29</v>
          </cell>
          <cell r="I31" t="str">
            <v>29</v>
          </cell>
          <cell r="J31" t="str">
            <v>CENTRO ESTATAL DE BOX</v>
          </cell>
          <cell r="K31" t="str">
            <v>300229020101 1000 036</v>
          </cell>
          <cell r="L31" t="str">
            <v>30</v>
          </cell>
          <cell r="M31" t="str">
            <v>02</v>
          </cell>
          <cell r="N31" t="str">
            <v>29</v>
          </cell>
          <cell r="O31" t="str">
            <v>CENTRO ESTATAL DE BOX</v>
          </cell>
        </row>
        <row r="32">
          <cell r="A32" t="str">
            <v>UNIDAD DEPORTIVA VILLA PALMIRA</v>
          </cell>
          <cell r="B32" t="str">
            <v>4000.4100.4151.9.30.30.12.2.1.4746</v>
          </cell>
          <cell r="C32" t="str">
            <v>4000</v>
          </cell>
          <cell r="D32" t="str">
            <v>4100</v>
          </cell>
          <cell r="E32" t="str">
            <v>4151</v>
          </cell>
          <cell r="F32" t="str">
            <v>9</v>
          </cell>
          <cell r="G32" t="str">
            <v>30</v>
          </cell>
          <cell r="H32" t="str">
            <v>30</v>
          </cell>
          <cell r="I32" t="str">
            <v>30</v>
          </cell>
          <cell r="J32" t="str">
            <v>UNIDAD DEPORTIVA VILLA PALMIRA</v>
          </cell>
          <cell r="K32" t="str">
            <v>300230010101 1000 037</v>
          </cell>
          <cell r="L32" t="str">
            <v>30</v>
          </cell>
          <cell r="M32" t="str">
            <v>02</v>
          </cell>
          <cell r="N32" t="str">
            <v>30</v>
          </cell>
          <cell r="O32" t="str">
            <v>UNIDAD DEPORTIVA VILLA PALMIRA</v>
          </cell>
        </row>
        <row r="33">
          <cell r="A33" t="str">
            <v>METODOLOGIA</v>
          </cell>
          <cell r="B33" t="str">
            <v>4000.4100.4151.9.30.31.12.2.1.4746</v>
          </cell>
          <cell r="C33" t="str">
            <v>4000</v>
          </cell>
          <cell r="D33" t="str">
            <v>4100</v>
          </cell>
          <cell r="E33" t="str">
            <v>4151</v>
          </cell>
          <cell r="F33" t="str">
            <v>9</v>
          </cell>
          <cell r="G33" t="str">
            <v>30</v>
          </cell>
          <cell r="H33" t="str">
            <v>31</v>
          </cell>
          <cell r="I33" t="str">
            <v>31</v>
          </cell>
          <cell r="J33" t="str">
            <v>METODOLOGIA</v>
          </cell>
          <cell r="K33" t="str">
            <v>300231020101 1000 029</v>
          </cell>
          <cell r="L33" t="str">
            <v>30</v>
          </cell>
          <cell r="M33" t="str">
            <v>02</v>
          </cell>
          <cell r="N33" t="str">
            <v>31</v>
          </cell>
          <cell r="O33" t="str">
            <v>METODOLOGIA</v>
          </cell>
        </row>
        <row r="34">
          <cell r="A34" t="str">
            <v>CAPACITACION Y TALENTOS DEPORTIVOS</v>
          </cell>
          <cell r="B34" t="str">
            <v>4000.4100.4151.9.30.32.12.2.1.4746</v>
          </cell>
          <cell r="C34" t="str">
            <v>4000</v>
          </cell>
          <cell r="D34" t="str">
            <v>4100</v>
          </cell>
          <cell r="E34" t="str">
            <v>4151</v>
          </cell>
          <cell r="F34" t="str">
            <v>9</v>
          </cell>
          <cell r="G34" t="str">
            <v>30</v>
          </cell>
          <cell r="H34" t="str">
            <v>32</v>
          </cell>
          <cell r="I34" t="str">
            <v>32</v>
          </cell>
          <cell r="J34" t="str">
            <v>CAPACITACION Y TALENTOS DEPORTIVOS</v>
          </cell>
          <cell r="K34" t="str">
            <v>300232020101 1000 039</v>
          </cell>
          <cell r="L34" t="str">
            <v>30</v>
          </cell>
          <cell r="M34" t="str">
            <v>02</v>
          </cell>
          <cell r="N34" t="str">
            <v>32</v>
          </cell>
          <cell r="O34" t="str">
            <v>CAPACITACION Y TALENTOS DEPORTIVOS</v>
          </cell>
        </row>
        <row r="35">
          <cell r="A35" t="str">
            <v>DEPORTE POPULAR</v>
          </cell>
          <cell r="B35" t="str">
            <v>4000.4100.4151.9.30.33.12.2.1.4845</v>
          </cell>
          <cell r="C35" t="str">
            <v>4000</v>
          </cell>
          <cell r="D35" t="str">
            <v>4100</v>
          </cell>
          <cell r="E35" t="str">
            <v>4151</v>
          </cell>
          <cell r="F35" t="str">
            <v>9</v>
          </cell>
          <cell r="G35" t="str">
            <v>30</v>
          </cell>
          <cell r="H35" t="str">
            <v>33</v>
          </cell>
          <cell r="I35" t="str">
            <v>33</v>
          </cell>
          <cell r="J35" t="str">
            <v>DEPORTE POPULAR</v>
          </cell>
          <cell r="K35" t="str">
            <v>300333020101 1000 043</v>
          </cell>
          <cell r="L35" t="str">
            <v>30</v>
          </cell>
          <cell r="M35" t="str">
            <v>03</v>
          </cell>
          <cell r="N35" t="str">
            <v>33</v>
          </cell>
          <cell r="O35" t="str">
            <v>DEPORTE POPULAR</v>
          </cell>
        </row>
        <row r="36">
          <cell r="A36" t="str">
            <v>DEPORTE ESCOLAR</v>
          </cell>
          <cell r="B36" t="str">
            <v>4000.4100.4151.9.30.34.12.2.1.4845</v>
          </cell>
          <cell r="C36" t="str">
            <v>4000</v>
          </cell>
          <cell r="D36" t="str">
            <v>4100</v>
          </cell>
          <cell r="E36" t="str">
            <v>4151</v>
          </cell>
          <cell r="F36" t="str">
            <v>9</v>
          </cell>
          <cell r="G36" t="str">
            <v>30</v>
          </cell>
          <cell r="H36" t="str">
            <v>34</v>
          </cell>
          <cell r="I36" t="str">
            <v>34</v>
          </cell>
          <cell r="J36" t="str">
            <v>DEPORTE ESCOLAR</v>
          </cell>
          <cell r="K36" t="str">
            <v>300334020101 1000 044</v>
          </cell>
          <cell r="L36" t="str">
            <v>30</v>
          </cell>
          <cell r="M36" t="str">
            <v>03</v>
          </cell>
          <cell r="N36" t="str">
            <v>34</v>
          </cell>
          <cell r="O36" t="str">
            <v>DEPORTE ESCOLAR</v>
          </cell>
        </row>
        <row r="37">
          <cell r="A37" t="str">
            <v>SUBDIRECCION DE ADMINISTRACION Y FINANZA</v>
          </cell>
          <cell r="B37" t="str">
            <v>4000.4100.4151.9.30.35.12.2.1.4722</v>
          </cell>
          <cell r="C37" t="str">
            <v>4000</v>
          </cell>
          <cell r="D37" t="str">
            <v>4100</v>
          </cell>
          <cell r="E37" t="str">
            <v>4151</v>
          </cell>
          <cell r="F37" t="str">
            <v>9</v>
          </cell>
          <cell r="G37" t="str">
            <v>30</v>
          </cell>
          <cell r="H37" t="str">
            <v>35</v>
          </cell>
          <cell r="I37" t="str">
            <v>35</v>
          </cell>
          <cell r="J37" t="str">
            <v>SUBDIRECCION DE ADMINISTRACION Y FINANZA</v>
          </cell>
          <cell r="K37" t="str">
            <v>300435010101 1000 040</v>
          </cell>
          <cell r="L37" t="str">
            <v>30</v>
          </cell>
          <cell r="M37" t="str">
            <v>04</v>
          </cell>
          <cell r="N37" t="str">
            <v>35</v>
          </cell>
          <cell r="O37" t="str">
            <v>SUBDIRECCION DE ADMINISTRACION Y FINANZA</v>
          </cell>
        </row>
        <row r="38">
          <cell r="A38" t="str">
            <v>DEPORTE ADAPTADO Y DEL ADULTO MAYOR</v>
          </cell>
          <cell r="B38" t="str">
            <v>4000.4100.4151.9.30.36.12.2.1.15396</v>
          </cell>
          <cell r="C38" t="str">
            <v>4000</v>
          </cell>
          <cell r="D38" t="str">
            <v>4100</v>
          </cell>
          <cell r="E38" t="str">
            <v>4151</v>
          </cell>
          <cell r="F38" t="str">
            <v>9</v>
          </cell>
          <cell r="G38" t="str">
            <v>30</v>
          </cell>
          <cell r="H38" t="str">
            <v>36</v>
          </cell>
          <cell r="I38" t="str">
            <v>36</v>
          </cell>
          <cell r="J38" t="str">
            <v>DEPORTE ADAPTADO Y DEL ADULTO MAYOR</v>
          </cell>
          <cell r="K38" t="str">
            <v>301036020101 1000 046</v>
          </cell>
          <cell r="L38" t="str">
            <v>30</v>
          </cell>
          <cell r="M38" t="str">
            <v>10</v>
          </cell>
          <cell r="N38" t="str">
            <v>36</v>
          </cell>
          <cell r="O38" t="str">
            <v>DEPORTE ADAPTADO Y DEL ADULTO MAYOR</v>
          </cell>
        </row>
        <row r="39">
          <cell r="A39" t="str">
            <v>UNIDAD DEPORTIVA DEL SUR</v>
          </cell>
          <cell r="B39" t="str">
            <v>4000.4100.4151.9.30.37.12.2.1.14783</v>
          </cell>
          <cell r="C39" t="str">
            <v>4000</v>
          </cell>
          <cell r="D39" t="str">
            <v>4100</v>
          </cell>
          <cell r="E39" t="str">
            <v>4151</v>
          </cell>
          <cell r="F39" t="str">
            <v>9</v>
          </cell>
          <cell r="G39" t="str">
            <v>30</v>
          </cell>
          <cell r="H39" t="str">
            <v>37</v>
          </cell>
          <cell r="I39" t="str">
            <v>37</v>
          </cell>
          <cell r="J39" t="str">
            <v>UNIDAD DEPORTIVA DEL SUR</v>
          </cell>
          <cell r="K39" t="str">
            <v>300937020101 1000 042</v>
          </cell>
          <cell r="L39" t="str">
            <v>30</v>
          </cell>
          <cell r="M39" t="str">
            <v>09</v>
          </cell>
          <cell r="N39" t="str">
            <v>37</v>
          </cell>
          <cell r="O39" t="str">
            <v>UNIDAD DEPORTIVA DEL SUR</v>
          </cell>
        </row>
        <row r="40">
          <cell r="A40" t="str">
            <v>CENTRO DEPORTIVO PARALIMPICO</v>
          </cell>
          <cell r="B40" t="str">
            <v>4000.4100.4151.9.30.38.12.2.1.15396</v>
          </cell>
          <cell r="C40" t="str">
            <v>4000</v>
          </cell>
          <cell r="D40" t="str">
            <v>4100</v>
          </cell>
          <cell r="E40" t="str">
            <v>4151</v>
          </cell>
          <cell r="F40" t="str">
            <v>9</v>
          </cell>
          <cell r="G40" t="str">
            <v>30</v>
          </cell>
          <cell r="H40" t="str">
            <v>38</v>
          </cell>
          <cell r="I40" t="str">
            <v>38</v>
          </cell>
          <cell r="J40" t="str">
            <v>CENTRO DEPORTIVO PARALIMPICO</v>
          </cell>
          <cell r="K40" t="str">
            <v>301038020101 1000 045</v>
          </cell>
          <cell r="L40" t="str">
            <v>30</v>
          </cell>
          <cell r="M40" t="str">
            <v>10</v>
          </cell>
          <cell r="N40" t="str">
            <v>38</v>
          </cell>
          <cell r="O40" t="str">
            <v>CENTRO DEPORTIVO PARALIMPICO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Configuración"/>
      <sheetName val="RESUMEN 12 PRIMERAS PERSONAS"/>
      <sheetName val="Alvarado Canche"/>
      <sheetName val="Barron Bolaños Oscar"/>
      <sheetName val="Carrillo Cortez Maria "/>
      <sheetName val="Ceron Concha Leticia "/>
      <sheetName val="cu cauich Lourdes"/>
      <sheetName val="Esquivo Ayala Sylvia"/>
      <sheetName val="Gomez Cetz Gabriela"/>
      <sheetName val="Ojeda Carnahan Karina"/>
      <sheetName val="Pacheco Argaez Luis Ramon"/>
      <sheetName val="Sabido Soberanis Leticia"/>
      <sheetName val="Santamaria May Ricardo"/>
      <sheetName val="Tuyin Trejo Cesar"/>
      <sheetName val="Zaldivar Sosa Rebeca"/>
      <sheetName val="Figueroa Chan Maria"/>
      <sheetName val="Mendoza Aguilar Pedro"/>
      <sheetName val="Colin Hernandez Angelica"/>
      <sheetName val="Morales Ortega Rubi"/>
      <sheetName val="Moreno Martin Luis"/>
      <sheetName val="Berzunza Perez Jorge"/>
      <sheetName val="Baeza Pat Pablo"/>
      <sheetName val="Cachon Sosa Pedro"/>
      <sheetName val="Cen Arguelles Freddy"/>
      <sheetName val="Gonzalez Uruñuela Eduardo"/>
      <sheetName val="Herrera Rodriguez Martha"/>
      <sheetName val="Lavin Leal Juan Carlos"/>
      <sheetName val="Lopez Rejon Nelsy"/>
      <sheetName val="Medina Cardeña Freddy"/>
      <sheetName val="Zapata Chavez Paola"/>
      <sheetName val="Xool Caballero Jose"/>
      <sheetName val="Xec Cituk Alma Rosa"/>
      <sheetName val="Villanueva Pech Miguel"/>
      <sheetName val="Vega Diaz Mario Horacio"/>
      <sheetName val="Varguez Gonzalez Rodolfo"/>
      <sheetName val="Tec Medina Emilio "/>
      <sheetName val="Suarez Arocha Magda"/>
      <sheetName val="Silva Camelo Jose"/>
      <sheetName val="Segovia Cabrales Fabian"/>
      <sheetName val="Sandoval Chi Freddy"/>
      <sheetName val="Ruiz Canche Luis"/>
      <sheetName val="Rubio Rejon Patricia"/>
      <sheetName val="Ramirez Perera Neyra"/>
      <sheetName val="Quiroz Rivas Israel"/>
      <sheetName val="Pech Navarrete Romeo"/>
      <sheetName val="Pantoja Flores Jesus"/>
      <sheetName val="Ortega Salazar Luis"/>
      <sheetName val="Ojeda Morayta Ana"/>
      <sheetName val="Monroy Vera Ofelia"/>
      <sheetName val="Mijangos Poot Paula "/>
      <sheetName val="Mena Briceño Daniel Angel"/>
      <sheetName val="Martinez Cua Jose Modesto"/>
      <sheetName val="Manzano Osorio Gustavo"/>
      <sheetName val="Magaña Estrella Margeli"/>
      <sheetName val="Luna Sosa Georgina"/>
      <sheetName val="Lugo Sanchez Effy"/>
      <sheetName val="Lopez Mena Franz "/>
      <sheetName val="Juarez Landeros Fernando"/>
      <sheetName val="Hurtado Legorreta Manuel"/>
      <sheetName val="Herrera Marrufo Juan Antonio"/>
      <sheetName val="Herrera Marrufo Daniel"/>
      <sheetName val="Hernandez Noriega Carlos"/>
      <sheetName val="Gamboa May Reynaldo"/>
      <sheetName val="Flota Estrada Vanessa"/>
      <sheetName val="Flores Huchim Humberto"/>
      <sheetName val="Erosa Cornelio Guillermo"/>
      <sheetName val="Ek Ek Eleuterio"/>
      <sheetName val="Duarte Medina Victor"/>
      <sheetName val="Cob Rodriguez Guadalupe"/>
      <sheetName val="Cisneros Barroso Maria"/>
      <sheetName val="Ceballos y Gamboa Herbert"/>
      <sheetName val="Ceballos Canul Miriam"/>
      <sheetName val="Castillo Lizarraga Elda"/>
      <sheetName val="Can Canche Wilberth"/>
      <sheetName val="Betancourt perez genny"/>
      <sheetName val="Alvarez Jimenez Jorge"/>
      <sheetName val="COMPENSACION Entregar 09-12"/>
      <sheetName val="Ramirez Murillo Concepcion"/>
      <sheetName val="Ku acosta Karla"/>
      <sheetName val="PERSONAL quitando G. canton"/>
      <sheetName val="compensaciones"/>
      <sheetName val="PERSONAL quitar canto compensac"/>
      <sheetName val="RECURSOS HUMANOS"/>
      <sheetName val="CONTABILIDAD"/>
      <sheetName val="PLANEACION"/>
      <sheetName val="RECURSOS MATERIALES"/>
      <sheetName val="DATOS 2013 1ª Archivo"/>
      <sheetName val="DATOS AHORRO DESCRITOS"/>
      <sheetName val="TABULADOR"/>
      <sheetName val="transparencia.yucatan"/>
      <sheetName val="ExportarPDO"/>
      <sheetName val="ExportarDYH"/>
      <sheetName val="Parametros"/>
      <sheetName val="Funciones"/>
      <sheetName val="CP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7">
          <cell r="B7" t="str">
            <v>BU0070 INSTRUCTOR DEPORTIVO A</v>
          </cell>
        </row>
        <row r="8">
          <cell r="B8" t="str">
            <v>BU0068 VIGILANTE A</v>
          </cell>
        </row>
        <row r="9">
          <cell r="B9" t="str">
            <v>BU0065 VIGILANTE B</v>
          </cell>
        </row>
        <row r="10">
          <cell r="B10" t="str">
            <v>BU0066 AUX. SERVICIO A</v>
          </cell>
        </row>
        <row r="11">
          <cell r="B11" t="str">
            <v>BU0064 AUX ADMVO A</v>
          </cell>
        </row>
        <row r="12">
          <cell r="B12" t="str">
            <v>BU0059 AUX ADMVO B</v>
          </cell>
        </row>
        <row r="13">
          <cell r="B13" t="str">
            <v>BU0061 AUX. SERVICIO B</v>
          </cell>
        </row>
        <row r="14">
          <cell r="B14" t="str">
            <v>BU0062 VIGILANTE C</v>
          </cell>
        </row>
        <row r="15">
          <cell r="B15" t="str">
            <v>BU0054 AUX ADMVO C</v>
          </cell>
        </row>
        <row r="16">
          <cell r="B16" t="str">
            <v>BU0055 SECRET A</v>
          </cell>
        </row>
        <row r="17">
          <cell r="B17" t="str">
            <v>BU0058 AUX. SERV. C</v>
          </cell>
        </row>
        <row r="18">
          <cell r="B18" t="str">
            <v>BU0050 AUX ADMVO D</v>
          </cell>
        </row>
        <row r="19">
          <cell r="B19" t="str">
            <v>BU0053 AUX. SERV. D</v>
          </cell>
        </row>
        <row r="20">
          <cell r="B20" t="str">
            <v>BU0048 AUX. SERV. E</v>
          </cell>
        </row>
        <row r="21">
          <cell r="B21" t="str">
            <v>BU0038 AUX. ADMIV. F</v>
          </cell>
        </row>
        <row r="22">
          <cell r="B22" t="str">
            <v>BU0039 SECRETARIA C</v>
          </cell>
        </row>
        <row r="23">
          <cell r="B23" t="str">
            <v>BU0042 AUX. SERV. F</v>
          </cell>
        </row>
        <row r="24">
          <cell r="B24" t="str">
            <v>BU0036 JEFE DE SECCION A</v>
          </cell>
        </row>
        <row r="25">
          <cell r="B25" t="str">
            <v>BU0026 AUX. ADMIVO. G</v>
          </cell>
        </row>
        <row r="26">
          <cell r="B26" t="str">
            <v>BU0027 SECRETARIA "D"</v>
          </cell>
        </row>
        <row r="27">
          <cell r="B27" t="str">
            <v>BU0029 SUPERVISOR</v>
          </cell>
        </row>
        <row r="28">
          <cell r="B28" t="str">
            <v>BU0032 ENCARGADO A</v>
          </cell>
        </row>
        <row r="29">
          <cell r="B29" t="str">
            <v>BU0033 CHOFER B</v>
          </cell>
        </row>
        <row r="30">
          <cell r="B30" t="str">
            <v>BU0020 CAJERA B</v>
          </cell>
        </row>
        <row r="31">
          <cell r="B31" t="str">
            <v>BU0022 ENCARGADO B</v>
          </cell>
        </row>
        <row r="32">
          <cell r="B32" t="str">
            <v>BU0023 CHOFER C</v>
          </cell>
        </row>
        <row r="33">
          <cell r="B33" t="str">
            <v>BU0014 SECRETARIA E</v>
          </cell>
        </row>
        <row r="34">
          <cell r="B34" t="str">
            <v>BU0012 AUX. ADMIV. H</v>
          </cell>
        </row>
        <row r="35">
          <cell r="B35" t="str">
            <v>BU0017 AUX. SERV. G</v>
          </cell>
        </row>
        <row r="36">
          <cell r="B36" t="str">
            <v>BU0009 AUX. ADMIVO. I</v>
          </cell>
        </row>
        <row r="37">
          <cell r="B37" t="str">
            <v>BU0006 SECRETARIA "F"</v>
          </cell>
        </row>
        <row r="38">
          <cell r="B38" t="str">
            <v>BU0003 JEFE DE SECCION "D"</v>
          </cell>
        </row>
        <row r="39">
          <cell r="B39" t="str">
            <v>BU0004 AUX. ADMIV. J</v>
          </cell>
        </row>
        <row r="40">
          <cell r="B40" t="str">
            <v>MM0099 AUX. ADMIV. K</v>
          </cell>
        </row>
        <row r="41">
          <cell r="B41" t="str">
            <v>MM0100 JEFE OFICINA B</v>
          </cell>
        </row>
        <row r="42">
          <cell r="B42" t="str">
            <v>MM0102 ANALISTA ADMIVO. B</v>
          </cell>
        </row>
        <row r="43">
          <cell r="B43" t="str">
            <v>MM0094 JEFE DE OFICINA C</v>
          </cell>
        </row>
        <row r="44">
          <cell r="B44" t="str">
            <v>MM0095 ANALISTA ADMIVO. C</v>
          </cell>
        </row>
        <row r="45">
          <cell r="B45" t="str">
            <v>550    COORDINADOR</v>
          </cell>
        </row>
        <row r="46">
          <cell r="B46" t="str">
            <v>MM0042 PROGRAMADOR B</v>
          </cell>
        </row>
        <row r="47">
          <cell r="B47" t="str">
            <v>MM0084 ANALISTA ADMINISTRATIVO D</v>
          </cell>
        </row>
        <row r="48">
          <cell r="B48" t="str">
            <v>MM0085 JEFE DE PROGRAMACION</v>
          </cell>
        </row>
        <row r="49">
          <cell r="B49" t="str">
            <v>BU0072 INSTRUCTOR DEPORTIVO B</v>
          </cell>
        </row>
        <row r="50">
          <cell r="B50" t="str">
            <v>MM0097 SECRETARIA I</v>
          </cell>
        </row>
        <row r="51">
          <cell r="B51" t="str">
            <v>MM0069 ANALISTA ADVIMO. E</v>
          </cell>
        </row>
        <row r="52">
          <cell r="B52" t="str">
            <v>MM0062 ANALISTA ADMVO. F</v>
          </cell>
        </row>
        <row r="53">
          <cell r="B53" t="str">
            <v>MM0104 PROMOTOR A</v>
          </cell>
        </row>
        <row r="54">
          <cell r="B54" t="str">
            <v>MM0044 COORDINADOR DE PROYECTOS</v>
          </cell>
        </row>
        <row r="55">
          <cell r="B55" t="str">
            <v>MM0041 PROGRAMADOR D</v>
          </cell>
        </row>
        <row r="56">
          <cell r="B56" t="str">
            <v>COORDINADOR</v>
          </cell>
        </row>
        <row r="57">
          <cell r="B57" t="str">
            <v>CHOFER</v>
          </cell>
        </row>
        <row r="58">
          <cell r="B58" t="str">
            <v>SECRETARIA</v>
          </cell>
        </row>
        <row r="59">
          <cell r="B59" t="str">
            <v>AUXILIAR ADMINISTRATIVO</v>
          </cell>
        </row>
        <row r="60">
          <cell r="B60" t="str">
            <v>MM0027 COORDINADOR A</v>
          </cell>
        </row>
        <row r="61">
          <cell r="B61" t="str">
            <v>MM0013 COORDINADOR B</v>
          </cell>
        </row>
        <row r="62">
          <cell r="B62" t="str">
            <v>SC0097 COORDINADOR C</v>
          </cell>
        </row>
        <row r="63">
          <cell r="B63" t="str">
            <v>SC0098 COORDINADOR D</v>
          </cell>
        </row>
        <row r="64">
          <cell r="B64" t="str">
            <v>SC0060 CONTRALOR INT. A</v>
          </cell>
        </row>
        <row r="65">
          <cell r="B65" t="str">
            <v>SC0041 CONTRALOR INT. B</v>
          </cell>
        </row>
        <row r="66">
          <cell r="B66" t="str">
            <v>SC0043 JEFE DE DEPTO. B</v>
          </cell>
        </row>
        <row r="67">
          <cell r="B67" t="str">
            <v>SC0029 JEFE DE DEPTO. C</v>
          </cell>
        </row>
        <row r="68">
          <cell r="B68" t="str">
            <v>SC0064 SUBDIRECTOR</v>
          </cell>
        </row>
        <row r="69">
          <cell r="B69" t="str">
            <v>SC0022 DIRECTOR A</v>
          </cell>
        </row>
        <row r="70">
          <cell r="B70" t="str">
            <v>SC0013 DIRECTOR B</v>
          </cell>
        </row>
        <row r="71">
          <cell r="B71" t="str">
            <v>SC0164 DIRECTOR GENERAL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Configuración"/>
      <sheetName val="TabAnus"/>
      <sheetName val="Bas-Even"/>
      <sheetName val="Bas-Eve COMPROBACION FIN DE MES"/>
      <sheetName val="DATOS"/>
      <sheetName val="PAGOS EXTRAORDINARIOS PROGRAMAD"/>
      <sheetName val="ISPT BONO POR AÑOS DE SERVICIO"/>
      <sheetName val="ExportarPDO"/>
      <sheetName val="ExportarDYH"/>
      <sheetName val="Parametros"/>
      <sheetName val="Funcione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1">
          <cell r="A1" t="str">
            <v>18DB0003</v>
          </cell>
          <cell r="B1" t="str">
            <v>Alcocer Trava Guadalupe Del Socorro</v>
          </cell>
          <cell r="C1">
            <v>1998.89</v>
          </cell>
        </row>
        <row r="2">
          <cell r="A2" t="str">
            <v>18IB0585</v>
          </cell>
          <cell r="B2" t="str">
            <v>Medina Echeverria Carlos Manuel</v>
          </cell>
          <cell r="C2">
            <v>1500</v>
          </cell>
        </row>
        <row r="3">
          <cell r="A3" t="str">
            <v>18IB0601</v>
          </cell>
          <cell r="B3" t="str">
            <v>Canepa Manrique Mario Antonio</v>
          </cell>
          <cell r="C3">
            <v>0</v>
          </cell>
        </row>
        <row r="4">
          <cell r="A4" t="str">
            <v>18IE0609</v>
          </cell>
          <cell r="B4" t="str">
            <v>Morales Ortega Rubi Isabel</v>
          </cell>
          <cell r="C4">
            <v>2260.2399999999998</v>
          </cell>
        </row>
        <row r="5">
          <cell r="A5" t="str">
            <v>18IC0103</v>
          </cell>
          <cell r="B5" t="str">
            <v>Aldana Varguez Luis Ernesto</v>
          </cell>
          <cell r="C5">
            <v>1864.63</v>
          </cell>
        </row>
        <row r="6">
          <cell r="A6" t="str">
            <v>18IE0509</v>
          </cell>
          <cell r="B6" t="str">
            <v>Nuñez Garcia Jose Luis</v>
          </cell>
          <cell r="C6">
            <v>0</v>
          </cell>
        </row>
        <row r="7">
          <cell r="A7" t="str">
            <v>18IB0629</v>
          </cell>
          <cell r="B7" t="str">
            <v>Caamal Cime Bernabe</v>
          </cell>
          <cell r="C7">
            <v>0</v>
          </cell>
        </row>
        <row r="8">
          <cell r="A8" t="str">
            <v>18IC0106</v>
          </cell>
          <cell r="B8" t="str">
            <v>Espinosa Aguileta Walter Rene</v>
          </cell>
          <cell r="C8">
            <v>0</v>
          </cell>
        </row>
        <row r="9">
          <cell r="A9" t="str">
            <v>18IB0578</v>
          </cell>
          <cell r="B9" t="str">
            <v>Alvarado Canche Sinthia Del Carmen</v>
          </cell>
          <cell r="C9">
            <v>0</v>
          </cell>
        </row>
        <row r="10">
          <cell r="A10" t="str">
            <v>18IB0167</v>
          </cell>
          <cell r="B10" t="str">
            <v>Piedra Cazarin Concepcion</v>
          </cell>
          <cell r="C10">
            <v>0</v>
          </cell>
        </row>
        <row r="11">
          <cell r="A11" t="str">
            <v>18IC0002</v>
          </cell>
          <cell r="B11" t="str">
            <v>Duarte Casanova Rocio Evelin</v>
          </cell>
          <cell r="C11">
            <v>0</v>
          </cell>
        </row>
        <row r="12">
          <cell r="A12" t="str">
            <v>18PB0301</v>
          </cell>
          <cell r="B12" t="str">
            <v>Quiroz Rivas Jose Antonio</v>
          </cell>
          <cell r="C12">
            <v>0</v>
          </cell>
        </row>
        <row r="13">
          <cell r="A13" t="str">
            <v>18IC0515</v>
          </cell>
          <cell r="B13" t="str">
            <v>Colin Hernandez Angelica</v>
          </cell>
          <cell r="C1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ro de vida por persona"/>
      <sheetName val="seguro de vida"/>
      <sheetName val="resumen"/>
      <sheetName val="ene-dic"/>
      <sheetName val="presupuesto2007"/>
      <sheetName val="Suplenciasdic262006"/>
      <sheetName val="vacant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Clave</v>
          </cell>
          <cell r="B1" t="str">
            <v>Nombre</v>
          </cell>
          <cell r="C1" t="str">
            <v>Categoria</v>
          </cell>
          <cell r="D1" t="str">
            <v>Salario Diario</v>
          </cell>
          <cell r="E1" t="str">
            <v>Sueldo mensual</v>
          </cell>
          <cell r="F1" t="str">
            <v>Gratif.</v>
          </cell>
          <cell r="G1" t="str">
            <v>hrs.</v>
          </cell>
          <cell r="H1" t="str">
            <v>Sueldo mensual +Gratif.</v>
          </cell>
          <cell r="I1" t="str">
            <v>Inflacion 4%</v>
          </cell>
          <cell r="J1" t="str">
            <v>Sueldo mensual proyeccion 2007</v>
          </cell>
          <cell r="K1" t="str">
            <v>Sueldo anual proyeccion 2007</v>
          </cell>
          <cell r="L1" t="str">
            <v xml:space="preserve">Aguinaldo    40 dias  </v>
          </cell>
          <cell r="M1" t="str">
            <v>bono anual hasta $11,000.00</v>
          </cell>
          <cell r="N1" t="str">
            <v>Sueldo 5 dias calendario</v>
          </cell>
          <cell r="O1" t="str">
            <v>incentivo</v>
          </cell>
          <cell r="P1" t="str">
            <v>vale de despensa $ 500.00</v>
          </cell>
          <cell r="Q1" t="str">
            <v>Prima vacacional</v>
          </cell>
          <cell r="R1" t="str">
            <v>quinqueño</v>
          </cell>
          <cell r="S1" t="str">
            <v xml:space="preserve">prima dominical </v>
          </cell>
          <cell r="T1">
            <v>12.75</v>
          </cell>
          <cell r="U1" t="str">
            <v>Seguro de vida   Sueldo /40x.0051</v>
          </cell>
          <cell r="V1" t="str">
            <v>Credito al salario calculo qnal.x24</v>
          </cell>
          <cell r="W1" t="str">
            <v>dias extras tiendas,costa vigilantes suplentes dias festivos</v>
          </cell>
          <cell r="X1" t="str">
            <v>Gratificacion por retiro    "a"</v>
          </cell>
          <cell r="Y1" t="str">
            <v>Gratificacion por retiro    "b"</v>
          </cell>
          <cell r="Z1" t="str">
            <v>Bono sexenal</v>
          </cell>
          <cell r="AA1" t="str">
            <v>totalx persona.</v>
          </cell>
          <cell r="AB1" t="str">
            <v>total por depto.</v>
          </cell>
        </row>
        <row r="2">
          <cell r="B2" t="str">
            <v>Direccion general</v>
          </cell>
        </row>
        <row r="3">
          <cell r="A3" t="str">
            <v>01010005</v>
          </cell>
          <cell r="B3" t="str">
            <v>Mac Haas Crescencio Bernardino</v>
          </cell>
          <cell r="C3" t="str">
            <v>Director general</v>
          </cell>
          <cell r="D3">
            <v>2649.3688000000002</v>
          </cell>
          <cell r="E3">
            <v>79481.064000000013</v>
          </cell>
          <cell r="H3">
            <v>79481.064000000013</v>
          </cell>
          <cell r="I3">
            <v>3179.2425600000006</v>
          </cell>
          <cell r="J3">
            <v>82660.306560000012</v>
          </cell>
          <cell r="K3">
            <v>991924</v>
          </cell>
          <cell r="L3">
            <v>141777.18208</v>
          </cell>
          <cell r="M3">
            <v>1500</v>
          </cell>
          <cell r="N3">
            <v>13777</v>
          </cell>
          <cell r="P3">
            <v>6000</v>
          </cell>
          <cell r="Q3">
            <v>27554</v>
          </cell>
          <cell r="T3">
            <v>126471</v>
          </cell>
          <cell r="U3">
            <v>16863</v>
          </cell>
          <cell r="Y3">
            <v>247981</v>
          </cell>
          <cell r="Z3">
            <v>2500</v>
          </cell>
          <cell r="AA3">
            <v>1576347.1820799999</v>
          </cell>
        </row>
        <row r="4">
          <cell r="A4" t="str">
            <v>01010007</v>
          </cell>
          <cell r="B4" t="str">
            <v>Vacante</v>
          </cell>
          <cell r="C4" t="str">
            <v>Chofer</v>
          </cell>
          <cell r="D4">
            <v>144.20972800000001</v>
          </cell>
          <cell r="E4">
            <v>4326.2918400000008</v>
          </cell>
          <cell r="H4">
            <v>4326.2918400000008</v>
          </cell>
          <cell r="I4">
            <v>173.05167360000004</v>
          </cell>
          <cell r="J4">
            <v>4499.3435136000007</v>
          </cell>
          <cell r="K4">
            <v>53993</v>
          </cell>
          <cell r="L4">
            <v>6756.9746848000013</v>
          </cell>
          <cell r="M4">
            <v>1500</v>
          </cell>
          <cell r="N4">
            <v>750</v>
          </cell>
          <cell r="O4">
            <v>3600</v>
          </cell>
          <cell r="P4">
            <v>6000</v>
          </cell>
          <cell r="Q4">
            <v>1500</v>
          </cell>
          <cell r="T4">
            <v>6884</v>
          </cell>
          <cell r="U4">
            <v>918</v>
          </cell>
          <cell r="V4">
            <v>1294.8</v>
          </cell>
          <cell r="Z4">
            <v>2500</v>
          </cell>
          <cell r="AA4">
            <v>85696.774684799995</v>
          </cell>
        </row>
        <row r="5">
          <cell r="A5" t="str">
            <v>01010009</v>
          </cell>
          <cell r="B5" t="str">
            <v>Vela Mendez Libertad Del Carmen</v>
          </cell>
          <cell r="C5" t="str">
            <v>Secretaria de Direccion "b"</v>
          </cell>
          <cell r="D5">
            <v>286.48</v>
          </cell>
          <cell r="E5">
            <v>8594.4000000000015</v>
          </cell>
          <cell r="H5">
            <v>8594.4000000000015</v>
          </cell>
          <cell r="I5">
            <v>343.77600000000007</v>
          </cell>
          <cell r="J5">
            <v>8938.1760000000013</v>
          </cell>
          <cell r="K5">
            <v>107259</v>
          </cell>
          <cell r="L5">
            <v>13836.248000000001</v>
          </cell>
          <cell r="M5">
            <v>1500</v>
          </cell>
          <cell r="N5">
            <v>1490</v>
          </cell>
          <cell r="O5">
            <v>7151</v>
          </cell>
          <cell r="P5">
            <v>6000</v>
          </cell>
          <cell r="Q5">
            <v>2980</v>
          </cell>
          <cell r="T5">
            <v>13676</v>
          </cell>
          <cell r="U5">
            <v>1824</v>
          </cell>
          <cell r="V5">
            <v>0</v>
          </cell>
          <cell r="Z5">
            <v>2500</v>
          </cell>
          <cell r="AA5">
            <v>158216.24800000002</v>
          </cell>
        </row>
        <row r="6">
          <cell r="A6" t="str">
            <v>01010012</v>
          </cell>
          <cell r="B6" t="str">
            <v>Osorno Solis Maydeli Guadalupe</v>
          </cell>
          <cell r="C6" t="str">
            <v>Auxiliar "a"</v>
          </cell>
          <cell r="D6">
            <v>81.91</v>
          </cell>
          <cell r="E6">
            <v>2457.2999999999997</v>
          </cell>
          <cell r="H6">
            <v>2457.2999999999997</v>
          </cell>
          <cell r="I6">
            <v>98.291999999999987</v>
          </cell>
          <cell r="J6">
            <v>2555.5919999999996</v>
          </cell>
          <cell r="K6">
            <v>30668</v>
          </cell>
          <cell r="L6">
            <v>3722.3680000000004</v>
          </cell>
          <cell r="M6">
            <v>1500</v>
          </cell>
          <cell r="N6">
            <v>426</v>
          </cell>
          <cell r="O6">
            <v>2045</v>
          </cell>
          <cell r="P6">
            <v>6000</v>
          </cell>
          <cell r="Q6">
            <v>852</v>
          </cell>
          <cell r="T6">
            <v>3911</v>
          </cell>
          <cell r="U6">
            <v>522</v>
          </cell>
          <cell r="V6">
            <v>3201.6</v>
          </cell>
          <cell r="Z6">
            <v>2500</v>
          </cell>
          <cell r="AA6">
            <v>55347.968000000001</v>
          </cell>
        </row>
        <row r="7">
          <cell r="B7" t="str">
            <v>Subtotal</v>
          </cell>
          <cell r="D7">
            <v>3161.9685279999999</v>
          </cell>
          <cell r="E7">
            <v>94859.05584000003</v>
          </cell>
          <cell r="F7">
            <v>0</v>
          </cell>
          <cell r="G7">
            <v>0</v>
          </cell>
          <cell r="H7">
            <v>94859.05584000003</v>
          </cell>
          <cell r="I7">
            <v>3794.3622336000003</v>
          </cell>
          <cell r="J7">
            <v>98653.418073600027</v>
          </cell>
          <cell r="K7">
            <v>1183844</v>
          </cell>
          <cell r="L7">
            <v>166092.77276479997</v>
          </cell>
          <cell r="M7">
            <v>6000</v>
          </cell>
          <cell r="N7">
            <v>16443</v>
          </cell>
          <cell r="O7">
            <v>12796</v>
          </cell>
          <cell r="P7">
            <v>24000</v>
          </cell>
          <cell r="Q7">
            <v>32886</v>
          </cell>
          <cell r="R7">
            <v>0</v>
          </cell>
          <cell r="S7">
            <v>0</v>
          </cell>
          <cell r="T7">
            <v>150942</v>
          </cell>
          <cell r="U7">
            <v>20127</v>
          </cell>
          <cell r="V7">
            <v>4496.3999999999996</v>
          </cell>
          <cell r="W7">
            <v>0</v>
          </cell>
          <cell r="X7">
            <v>100000</v>
          </cell>
          <cell r="Y7">
            <v>247981</v>
          </cell>
          <cell r="Z7">
            <v>10000</v>
          </cell>
          <cell r="AB7">
            <v>1975608.1727648003</v>
          </cell>
        </row>
        <row r="8">
          <cell r="B8" t="str">
            <v>Unidad de Asuntos Juridicos</v>
          </cell>
          <cell r="E8">
            <v>0</v>
          </cell>
        </row>
        <row r="9">
          <cell r="A9" t="str">
            <v>02010003</v>
          </cell>
          <cell r="B9" t="str">
            <v>Cardenas Flores Gener Jose</v>
          </cell>
          <cell r="C9" t="str">
            <v>Coordinador Serv. Juridicos</v>
          </cell>
          <cell r="D9">
            <v>510.98320000000001</v>
          </cell>
          <cell r="E9">
            <v>15329.496000000001</v>
          </cell>
          <cell r="H9">
            <v>15329.496000000001</v>
          </cell>
          <cell r="I9">
            <v>613.17984000000001</v>
          </cell>
          <cell r="J9">
            <v>15942.675840000002</v>
          </cell>
          <cell r="K9">
            <v>191313</v>
          </cell>
          <cell r="L9">
            <v>25578.511120000003</v>
          </cell>
          <cell r="M9">
            <v>1500</v>
          </cell>
          <cell r="N9">
            <v>2658</v>
          </cell>
          <cell r="O9">
            <v>12755</v>
          </cell>
          <cell r="P9">
            <v>6000</v>
          </cell>
          <cell r="Q9">
            <v>5315</v>
          </cell>
          <cell r="R9">
            <v>648</v>
          </cell>
          <cell r="T9">
            <v>24393</v>
          </cell>
          <cell r="U9">
            <v>3253</v>
          </cell>
          <cell r="V9">
            <v>0</v>
          </cell>
          <cell r="Z9">
            <v>2500</v>
          </cell>
          <cell r="AA9">
            <v>275913.51112000004</v>
          </cell>
        </row>
        <row r="10">
          <cell r="A10" t="str">
            <v>02010004</v>
          </cell>
          <cell r="B10" t="str">
            <v>Cuevas Rodriguez Jorge Carlos</v>
          </cell>
          <cell r="C10" t="str">
            <v>Jefe de departamento "d"</v>
          </cell>
          <cell r="D10">
            <v>905.64</v>
          </cell>
          <cell r="E10">
            <v>27169.200000000001</v>
          </cell>
          <cell r="H10">
            <v>27169.200000000001</v>
          </cell>
          <cell r="I10">
            <v>1086.768</v>
          </cell>
          <cell r="J10">
            <v>28255.968000000001</v>
          </cell>
          <cell r="K10">
            <v>339072</v>
          </cell>
          <cell r="L10">
            <v>47850.043999999994</v>
          </cell>
          <cell r="M10">
            <v>1500</v>
          </cell>
          <cell r="N10">
            <v>4710</v>
          </cell>
          <cell r="P10">
            <v>6000</v>
          </cell>
          <cell r="Q10">
            <v>9419</v>
          </cell>
          <cell r="R10">
            <v>324</v>
          </cell>
          <cell r="T10">
            <v>43232</v>
          </cell>
          <cell r="U10">
            <v>5765</v>
          </cell>
          <cell r="V10">
            <v>0</v>
          </cell>
          <cell r="Y10">
            <v>84768</v>
          </cell>
          <cell r="Z10">
            <v>2500</v>
          </cell>
          <cell r="AA10">
            <v>545140.04399999999</v>
          </cell>
        </row>
        <row r="11">
          <cell r="A11" t="str">
            <v>02010005</v>
          </cell>
          <cell r="B11" t="str">
            <v>May May Marcia</v>
          </cell>
          <cell r="C11" t="str">
            <v>Secretaria de Depto. "a"</v>
          </cell>
          <cell r="D11">
            <v>103.62</v>
          </cell>
          <cell r="E11">
            <v>3108.6000000000004</v>
          </cell>
          <cell r="H11">
            <v>3108.6000000000004</v>
          </cell>
          <cell r="I11">
            <v>124.34400000000002</v>
          </cell>
          <cell r="J11">
            <v>3232.9440000000004</v>
          </cell>
          <cell r="K11">
            <v>38796</v>
          </cell>
          <cell r="L11">
            <v>4845.826</v>
          </cell>
          <cell r="M11">
            <v>1500</v>
          </cell>
          <cell r="N11">
            <v>539</v>
          </cell>
          <cell r="O11">
            <v>2587</v>
          </cell>
          <cell r="P11">
            <v>6000</v>
          </cell>
          <cell r="Q11">
            <v>1078</v>
          </cell>
          <cell r="R11">
            <v>324</v>
          </cell>
          <cell r="T11">
            <v>4947</v>
          </cell>
          <cell r="U11">
            <v>660</v>
          </cell>
          <cell r="V11">
            <v>2578.3200000000002</v>
          </cell>
          <cell r="Z11">
            <v>2500</v>
          </cell>
          <cell r="AA11">
            <v>66355.146000000008</v>
          </cell>
        </row>
        <row r="12">
          <cell r="A12" t="str">
            <v>02010006</v>
          </cell>
          <cell r="B12" t="str">
            <v>Medina Alcocer Maribeth</v>
          </cell>
          <cell r="C12" t="str">
            <v>Asesor Juridico "b"</v>
          </cell>
          <cell r="D12">
            <v>200</v>
          </cell>
          <cell r="E12">
            <v>6000</v>
          </cell>
          <cell r="H12">
            <v>6000</v>
          </cell>
          <cell r="I12">
            <v>240</v>
          </cell>
          <cell r="J12">
            <v>6240</v>
          </cell>
          <cell r="K12">
            <v>74880</v>
          </cell>
          <cell r="L12">
            <v>10067.43</v>
          </cell>
          <cell r="M12">
            <v>1500</v>
          </cell>
          <cell r="N12">
            <v>1040</v>
          </cell>
          <cell r="O12">
            <v>4992</v>
          </cell>
          <cell r="P12">
            <v>6000</v>
          </cell>
          <cell r="Q12">
            <v>2080</v>
          </cell>
          <cell r="R12">
            <v>324</v>
          </cell>
          <cell r="T12">
            <v>9548</v>
          </cell>
          <cell r="U12">
            <v>1273</v>
          </cell>
          <cell r="V12">
            <v>537.36</v>
          </cell>
          <cell r="Z12">
            <v>2500</v>
          </cell>
          <cell r="AA12">
            <v>114741.79</v>
          </cell>
        </row>
        <row r="13">
          <cell r="A13" t="str">
            <v>02010007</v>
          </cell>
          <cell r="B13" t="str">
            <v>Montero Pacheco Jose Manuel</v>
          </cell>
          <cell r="C13" t="str">
            <v>Asesor Juridico "b"</v>
          </cell>
          <cell r="D13">
            <v>173.34</v>
          </cell>
          <cell r="E13">
            <v>5200.2</v>
          </cell>
          <cell r="H13">
            <v>5200.2</v>
          </cell>
          <cell r="I13">
            <v>208.00800000000001</v>
          </cell>
          <cell r="J13">
            <v>5408.2079999999996</v>
          </cell>
          <cell r="K13">
            <v>64899</v>
          </cell>
          <cell r="L13">
            <v>8301.2482400000008</v>
          </cell>
          <cell r="M13">
            <v>1500</v>
          </cell>
          <cell r="N13">
            <v>902</v>
          </cell>
          <cell r="O13">
            <v>4327</v>
          </cell>
          <cell r="P13">
            <v>6000</v>
          </cell>
          <cell r="Q13">
            <v>1803</v>
          </cell>
          <cell r="R13">
            <v>324</v>
          </cell>
          <cell r="T13">
            <v>8275</v>
          </cell>
          <cell r="U13">
            <v>1104</v>
          </cell>
          <cell r="V13">
            <v>537.36</v>
          </cell>
          <cell r="Z13">
            <v>2500</v>
          </cell>
          <cell r="AA13">
            <v>100472.60824</v>
          </cell>
        </row>
        <row r="14">
          <cell r="A14" t="str">
            <v>02010009</v>
          </cell>
          <cell r="B14" t="str">
            <v>Rivero Vazquez Jose Jesus</v>
          </cell>
          <cell r="C14" t="str">
            <v>Asesor Juridico "b"</v>
          </cell>
          <cell r="D14">
            <v>183.34</v>
          </cell>
          <cell r="E14">
            <v>5500.2</v>
          </cell>
          <cell r="H14">
            <v>5500.2</v>
          </cell>
          <cell r="I14">
            <v>220.00800000000001</v>
          </cell>
          <cell r="J14">
            <v>5720.2079999999996</v>
          </cell>
          <cell r="K14">
            <v>68643</v>
          </cell>
          <cell r="L14">
            <v>9205.9291199999989</v>
          </cell>
          <cell r="M14">
            <v>1500</v>
          </cell>
          <cell r="N14">
            <v>954</v>
          </cell>
          <cell r="O14">
            <v>4577</v>
          </cell>
          <cell r="P14">
            <v>6000</v>
          </cell>
          <cell r="Q14">
            <v>1907</v>
          </cell>
          <cell r="R14">
            <v>324</v>
          </cell>
          <cell r="T14">
            <v>8752</v>
          </cell>
          <cell r="U14">
            <v>1167</v>
          </cell>
          <cell r="V14">
            <v>537.36</v>
          </cell>
          <cell r="Z14">
            <v>2500</v>
          </cell>
          <cell r="AA14">
            <v>106067.28912</v>
          </cell>
        </row>
        <row r="15">
          <cell r="A15" t="str">
            <v>02010010</v>
          </cell>
          <cell r="B15" t="str">
            <v>Solis Pasos Victoria Ofelia</v>
          </cell>
          <cell r="C15" t="str">
            <v>Secretaria de Depto. "c"</v>
          </cell>
          <cell r="D15">
            <v>117.16972800000001</v>
          </cell>
          <cell r="E15">
            <v>3515.09184</v>
          </cell>
          <cell r="H15">
            <v>3515.09184</v>
          </cell>
          <cell r="I15">
            <v>140.60367360000001</v>
          </cell>
          <cell r="J15">
            <v>3655.6955136000001</v>
          </cell>
          <cell r="K15">
            <v>43869</v>
          </cell>
          <cell r="L15">
            <v>5143.5506848000005</v>
          </cell>
          <cell r="M15">
            <v>1500</v>
          </cell>
          <cell r="N15">
            <v>610</v>
          </cell>
          <cell r="O15">
            <v>2925</v>
          </cell>
          <cell r="P15">
            <v>6000</v>
          </cell>
          <cell r="Q15">
            <v>1219</v>
          </cell>
          <cell r="R15">
            <v>972</v>
          </cell>
          <cell r="T15">
            <v>5594</v>
          </cell>
          <cell r="U15">
            <v>746</v>
          </cell>
          <cell r="V15">
            <v>2344.8000000000002</v>
          </cell>
          <cell r="Z15">
            <v>2500</v>
          </cell>
          <cell r="AA15">
            <v>73423.350684799996</v>
          </cell>
        </row>
        <row r="16">
          <cell r="B16" t="str">
            <v>Subtotal</v>
          </cell>
          <cell r="D16">
            <v>2194.0929279999996</v>
          </cell>
          <cell r="E16">
            <v>65822.78783999999</v>
          </cell>
          <cell r="F16">
            <v>0</v>
          </cell>
          <cell r="G16">
            <v>0</v>
          </cell>
          <cell r="H16">
            <v>65822.78783999999</v>
          </cell>
          <cell r="I16">
            <v>2632.9115135999996</v>
          </cell>
          <cell r="J16">
            <v>68455.699353600008</v>
          </cell>
          <cell r="K16">
            <v>821472</v>
          </cell>
          <cell r="L16">
            <v>110992.53916479999</v>
          </cell>
          <cell r="M16">
            <v>10500</v>
          </cell>
          <cell r="N16">
            <v>11413</v>
          </cell>
          <cell r="O16">
            <v>32163</v>
          </cell>
          <cell r="P16">
            <v>42000</v>
          </cell>
          <cell r="Q16">
            <v>22821</v>
          </cell>
          <cell r="R16">
            <v>3240</v>
          </cell>
          <cell r="S16">
            <v>0</v>
          </cell>
          <cell r="T16">
            <v>104741</v>
          </cell>
          <cell r="U16">
            <v>13968</v>
          </cell>
          <cell r="V16">
            <v>6535.2000000000007</v>
          </cell>
          <cell r="W16">
            <v>0</v>
          </cell>
          <cell r="X16">
            <v>0</v>
          </cell>
          <cell r="Y16">
            <v>84768</v>
          </cell>
          <cell r="Z16">
            <v>17500</v>
          </cell>
          <cell r="AB16">
            <v>1282113.7391648002</v>
          </cell>
        </row>
        <row r="17">
          <cell r="B17" t="str">
            <v>Unidad de Control de Gestion</v>
          </cell>
          <cell r="E17">
            <v>0</v>
          </cell>
        </row>
        <row r="18">
          <cell r="A18" t="str">
            <v>03010001</v>
          </cell>
          <cell r="B18" t="str">
            <v>Ek Chan Feliciano</v>
          </cell>
          <cell r="C18" t="str">
            <v>Auxiliar de Contraloria "a"</v>
          </cell>
          <cell r="D18">
            <v>106.79</v>
          </cell>
          <cell r="E18">
            <v>3203.7000000000003</v>
          </cell>
          <cell r="H18">
            <v>3203.7000000000003</v>
          </cell>
          <cell r="I18">
            <v>128.14800000000002</v>
          </cell>
          <cell r="J18">
            <v>3331.8480000000004</v>
          </cell>
          <cell r="K18">
            <v>39983</v>
          </cell>
          <cell r="L18">
            <v>5143.5619999999999</v>
          </cell>
          <cell r="M18">
            <v>1500</v>
          </cell>
          <cell r="N18">
            <v>556</v>
          </cell>
          <cell r="O18">
            <v>2666</v>
          </cell>
          <cell r="P18">
            <v>6000</v>
          </cell>
          <cell r="Q18">
            <v>1111</v>
          </cell>
          <cell r="R18">
            <v>648</v>
          </cell>
          <cell r="T18">
            <v>5098</v>
          </cell>
          <cell r="U18">
            <v>680</v>
          </cell>
          <cell r="V18">
            <v>2344.8000000000002</v>
          </cell>
          <cell r="Z18">
            <v>2500</v>
          </cell>
          <cell r="AA18">
            <v>68230.361999999994</v>
          </cell>
        </row>
        <row r="19">
          <cell r="A19" t="str">
            <v>03010003</v>
          </cell>
          <cell r="B19" t="str">
            <v>Kuk Zapata Ofelia Candelaria</v>
          </cell>
          <cell r="C19" t="str">
            <v>Secretaria de Depto. "c"</v>
          </cell>
          <cell r="D19">
            <v>117.16972800000001</v>
          </cell>
          <cell r="E19">
            <v>3515.09184</v>
          </cell>
          <cell r="H19">
            <v>3515.09184</v>
          </cell>
          <cell r="I19">
            <v>140.60367360000001</v>
          </cell>
          <cell r="J19">
            <v>3655.6955136000001</v>
          </cell>
          <cell r="K19">
            <v>43869</v>
          </cell>
          <cell r="L19">
            <v>5143.5506848000005</v>
          </cell>
          <cell r="M19">
            <v>1500</v>
          </cell>
          <cell r="N19">
            <v>610</v>
          </cell>
          <cell r="O19">
            <v>2925</v>
          </cell>
          <cell r="P19">
            <v>6000</v>
          </cell>
          <cell r="Q19">
            <v>1219</v>
          </cell>
          <cell r="R19">
            <v>972</v>
          </cell>
          <cell r="T19">
            <v>5594</v>
          </cell>
          <cell r="U19">
            <v>746</v>
          </cell>
          <cell r="V19">
            <v>2344.8000000000002</v>
          </cell>
          <cell r="Z19">
            <v>2500</v>
          </cell>
          <cell r="AA19">
            <v>73423.350684799996</v>
          </cell>
        </row>
        <row r="20">
          <cell r="A20" t="str">
            <v>03010004</v>
          </cell>
          <cell r="B20" t="str">
            <v>Arjona Gonzalez Miguel Angel</v>
          </cell>
          <cell r="C20" t="str">
            <v>Auxiliar de Contraloria "b"</v>
          </cell>
          <cell r="D20">
            <v>117.1664</v>
          </cell>
          <cell r="E20">
            <v>3514.9919999999997</v>
          </cell>
          <cell r="H20">
            <v>3514.9919999999997</v>
          </cell>
          <cell r="I20">
            <v>140.59968000000001</v>
          </cell>
          <cell r="J20">
            <v>3655.5916799999995</v>
          </cell>
          <cell r="K20">
            <v>43868</v>
          </cell>
          <cell r="L20">
            <v>5143.4022399999985</v>
          </cell>
          <cell r="M20">
            <v>1500</v>
          </cell>
          <cell r="N20">
            <v>610</v>
          </cell>
          <cell r="O20">
            <v>2925</v>
          </cell>
          <cell r="P20">
            <v>6000</v>
          </cell>
          <cell r="Q20">
            <v>1219</v>
          </cell>
          <cell r="T20">
            <v>5594</v>
          </cell>
          <cell r="U20">
            <v>746</v>
          </cell>
          <cell r="V20">
            <v>2344.8000000000002</v>
          </cell>
          <cell r="Z20">
            <v>2500</v>
          </cell>
          <cell r="AA20">
            <v>72450.202239999999</v>
          </cell>
        </row>
        <row r="21">
          <cell r="B21" t="str">
            <v>Subtotal</v>
          </cell>
          <cell r="D21">
            <v>341.12612799999999</v>
          </cell>
          <cell r="E21">
            <v>10233.78384</v>
          </cell>
          <cell r="F21">
            <v>0</v>
          </cell>
          <cell r="G21">
            <v>0</v>
          </cell>
          <cell r="H21">
            <v>10233.78384</v>
          </cell>
          <cell r="I21">
            <v>409.35135360000004</v>
          </cell>
          <cell r="J21">
            <v>10643.135193599999</v>
          </cell>
          <cell r="K21">
            <v>127720</v>
          </cell>
          <cell r="L21">
            <v>15430.514924799998</v>
          </cell>
          <cell r="M21">
            <v>4500</v>
          </cell>
          <cell r="N21">
            <v>1776</v>
          </cell>
          <cell r="O21">
            <v>8516</v>
          </cell>
          <cell r="P21">
            <v>18000</v>
          </cell>
          <cell r="Q21">
            <v>3549</v>
          </cell>
          <cell r="R21">
            <v>1620</v>
          </cell>
          <cell r="S21">
            <v>0</v>
          </cell>
          <cell r="T21">
            <v>16286</v>
          </cell>
          <cell r="U21">
            <v>2172</v>
          </cell>
          <cell r="V21">
            <v>7034.4000000000005</v>
          </cell>
          <cell r="W21">
            <v>0</v>
          </cell>
          <cell r="X21">
            <v>0</v>
          </cell>
          <cell r="Y21">
            <v>0</v>
          </cell>
          <cell r="Z21">
            <v>7500</v>
          </cell>
          <cell r="AB21">
            <v>214103.91492479999</v>
          </cell>
        </row>
        <row r="22">
          <cell r="B22" t="str">
            <v>Subdireccion de Administracion</v>
          </cell>
          <cell r="E22">
            <v>0</v>
          </cell>
        </row>
        <row r="23">
          <cell r="A23" t="str">
            <v>04010005</v>
          </cell>
          <cell r="B23" t="str">
            <v>Martinez Alvarado Martin Alberto</v>
          </cell>
          <cell r="C23" t="str">
            <v>Subdirector</v>
          </cell>
          <cell r="D23">
            <v>1518.7224000000001</v>
          </cell>
          <cell r="E23">
            <v>45561.672000000006</v>
          </cell>
          <cell r="H23">
            <v>45561.672000000006</v>
          </cell>
          <cell r="I23">
            <v>1822.4668800000002</v>
          </cell>
          <cell r="J23">
            <v>47384.138880000006</v>
          </cell>
          <cell r="K23">
            <v>568610</v>
          </cell>
          <cell r="L23">
            <v>81102.171839999995</v>
          </cell>
          <cell r="M23">
            <v>1500</v>
          </cell>
          <cell r="N23">
            <v>7898</v>
          </cell>
          <cell r="P23">
            <v>6000</v>
          </cell>
          <cell r="Q23">
            <v>15795</v>
          </cell>
          <cell r="T23">
            <v>72498</v>
          </cell>
          <cell r="U23">
            <v>9667</v>
          </cell>
          <cell r="V23">
            <v>0</v>
          </cell>
          <cell r="Y23">
            <v>142153</v>
          </cell>
          <cell r="Z23">
            <v>2500</v>
          </cell>
          <cell r="AA23">
            <v>907723.17183999997</v>
          </cell>
        </row>
        <row r="24">
          <cell r="A24" t="str">
            <v>22010080</v>
          </cell>
          <cell r="B24" t="str">
            <v>Polanco Ortega Hilda Lucila</v>
          </cell>
          <cell r="C24" t="str">
            <v>Secretaria de Subdireccion</v>
          </cell>
          <cell r="D24">
            <v>147.33680000000001</v>
          </cell>
          <cell r="E24">
            <v>4420.1040000000003</v>
          </cell>
          <cell r="H24">
            <v>4420.1040000000003</v>
          </cell>
          <cell r="I24">
            <v>176.80416000000002</v>
          </cell>
          <cell r="J24">
            <v>4596.90816</v>
          </cell>
          <cell r="K24">
            <v>55163</v>
          </cell>
          <cell r="L24">
            <v>6923.31088</v>
          </cell>
          <cell r="M24">
            <v>1500</v>
          </cell>
          <cell r="N24">
            <v>767</v>
          </cell>
          <cell r="O24">
            <v>3678</v>
          </cell>
          <cell r="P24">
            <v>6000</v>
          </cell>
          <cell r="Q24">
            <v>1533</v>
          </cell>
          <cell r="T24">
            <v>7034</v>
          </cell>
          <cell r="U24">
            <v>938</v>
          </cell>
          <cell r="V24">
            <v>1185.8399999999999</v>
          </cell>
          <cell r="Z24">
            <v>2500</v>
          </cell>
          <cell r="AA24">
            <v>87222.150880000001</v>
          </cell>
        </row>
        <row r="25">
          <cell r="B25" t="str">
            <v>Subtotal</v>
          </cell>
          <cell r="D25">
            <v>1666.0592000000001</v>
          </cell>
          <cell r="E25">
            <v>49981.776000000005</v>
          </cell>
          <cell r="F25">
            <v>0</v>
          </cell>
          <cell r="G25">
            <v>0</v>
          </cell>
          <cell r="H25">
            <v>49981.776000000005</v>
          </cell>
          <cell r="I25">
            <v>1999.2710400000001</v>
          </cell>
          <cell r="J25">
            <v>51981.047040000005</v>
          </cell>
          <cell r="K25">
            <v>623773</v>
          </cell>
          <cell r="L25">
            <v>88025.48272</v>
          </cell>
          <cell r="M25">
            <v>3000</v>
          </cell>
          <cell r="N25">
            <v>8665</v>
          </cell>
          <cell r="O25">
            <v>3678</v>
          </cell>
          <cell r="P25">
            <v>12000</v>
          </cell>
          <cell r="Q25">
            <v>17328</v>
          </cell>
          <cell r="R25">
            <v>0</v>
          </cell>
          <cell r="S25">
            <v>0</v>
          </cell>
          <cell r="T25">
            <v>79532</v>
          </cell>
          <cell r="U25">
            <v>10605</v>
          </cell>
          <cell r="V25">
            <v>1185.8399999999999</v>
          </cell>
          <cell r="W25">
            <v>0</v>
          </cell>
          <cell r="X25">
            <v>100000</v>
          </cell>
          <cell r="Y25">
            <v>142153</v>
          </cell>
          <cell r="Z25">
            <v>5000</v>
          </cell>
          <cell r="AB25">
            <v>1094945.3227200001</v>
          </cell>
        </row>
        <row r="26">
          <cell r="B26" t="str">
            <v>Depto. de recursos humanos</v>
          </cell>
          <cell r="E26">
            <v>0</v>
          </cell>
        </row>
        <row r="27">
          <cell r="A27" t="str">
            <v>05010001</v>
          </cell>
          <cell r="B27" t="str">
            <v>Aguilar Uc Francisco Javier</v>
          </cell>
          <cell r="C27" t="str">
            <v>Jefe de departamento "d"</v>
          </cell>
          <cell r="D27">
            <v>905.64</v>
          </cell>
          <cell r="E27">
            <v>27169.200000000001</v>
          </cell>
          <cell r="H27">
            <v>27169.200000000001</v>
          </cell>
          <cell r="I27">
            <v>1086.768</v>
          </cell>
          <cell r="J27">
            <v>28255.968000000001</v>
          </cell>
          <cell r="K27">
            <v>339072</v>
          </cell>
          <cell r="L27">
            <v>47850.043999999994</v>
          </cell>
          <cell r="M27">
            <v>1500</v>
          </cell>
          <cell r="N27">
            <v>4710</v>
          </cell>
          <cell r="P27">
            <v>6000</v>
          </cell>
          <cell r="Q27">
            <v>9419</v>
          </cell>
          <cell r="R27">
            <v>324</v>
          </cell>
          <cell r="T27">
            <v>43232</v>
          </cell>
          <cell r="U27">
            <v>5765</v>
          </cell>
          <cell r="V27">
            <v>0</v>
          </cell>
          <cell r="Y27">
            <v>84768</v>
          </cell>
          <cell r="Z27">
            <v>2500</v>
          </cell>
          <cell r="AA27">
            <v>545140.04399999999</v>
          </cell>
        </row>
        <row r="28">
          <cell r="A28" t="str">
            <v>05010002</v>
          </cell>
          <cell r="B28" t="str">
            <v>Benitez Anguiano Martha Patricia</v>
          </cell>
          <cell r="C28" t="str">
            <v>Coordinador de nomina</v>
          </cell>
          <cell r="D28">
            <v>273.86320000000001</v>
          </cell>
          <cell r="E28">
            <v>8215.8960000000006</v>
          </cell>
          <cell r="H28">
            <v>8215.8960000000006</v>
          </cell>
          <cell r="I28">
            <v>328.63584000000003</v>
          </cell>
          <cell r="J28">
            <v>8544.5318400000015</v>
          </cell>
          <cell r="K28">
            <v>102535</v>
          </cell>
          <cell r="L28">
            <v>13202.509120000002</v>
          </cell>
          <cell r="M28">
            <v>1500</v>
          </cell>
          <cell r="N28">
            <v>1425</v>
          </cell>
          <cell r="O28">
            <v>6836</v>
          </cell>
          <cell r="P28">
            <v>6000</v>
          </cell>
          <cell r="Q28">
            <v>2849</v>
          </cell>
          <cell r="R28">
            <v>972</v>
          </cell>
          <cell r="T28">
            <v>13074</v>
          </cell>
          <cell r="U28">
            <v>1744</v>
          </cell>
          <cell r="V28">
            <v>0</v>
          </cell>
          <cell r="Z28">
            <v>2500</v>
          </cell>
          <cell r="AA28">
            <v>152637.50912</v>
          </cell>
        </row>
        <row r="29">
          <cell r="A29" t="str">
            <v>05010003</v>
          </cell>
          <cell r="B29" t="str">
            <v>Caballero Herrera Olga Elena</v>
          </cell>
          <cell r="C29" t="str">
            <v>Secretaria de Depto. "c"</v>
          </cell>
          <cell r="D29">
            <v>117.16972800000001</v>
          </cell>
          <cell r="E29">
            <v>3515.09184</v>
          </cell>
          <cell r="H29">
            <v>3515.09184</v>
          </cell>
          <cell r="I29">
            <v>140.60367360000001</v>
          </cell>
          <cell r="J29">
            <v>3655.6955136000001</v>
          </cell>
          <cell r="K29">
            <v>43869</v>
          </cell>
          <cell r="L29">
            <v>5143.5506848000005</v>
          </cell>
          <cell r="M29">
            <v>1500</v>
          </cell>
          <cell r="N29">
            <v>610</v>
          </cell>
          <cell r="O29">
            <v>2925</v>
          </cell>
          <cell r="P29">
            <v>6000</v>
          </cell>
          <cell r="Q29">
            <v>1219</v>
          </cell>
          <cell r="R29">
            <v>648</v>
          </cell>
          <cell r="T29">
            <v>5594</v>
          </cell>
          <cell r="U29">
            <v>746</v>
          </cell>
          <cell r="V29">
            <v>2344.8000000000002</v>
          </cell>
          <cell r="Z29">
            <v>2500</v>
          </cell>
          <cell r="AA29">
            <v>73099.350684799996</v>
          </cell>
        </row>
        <row r="30">
          <cell r="A30" t="str">
            <v>05010004</v>
          </cell>
          <cell r="B30" t="str">
            <v>Leon Caballero Francisca Guadalupe</v>
          </cell>
          <cell r="C30" t="str">
            <v>Secretaria de Depto. "c"</v>
          </cell>
          <cell r="D30">
            <v>117.1664</v>
          </cell>
          <cell r="E30">
            <v>3514.9919999999997</v>
          </cell>
          <cell r="H30">
            <v>3514.9919999999997</v>
          </cell>
          <cell r="I30">
            <v>140.59968000000001</v>
          </cell>
          <cell r="J30">
            <v>3655.5916799999995</v>
          </cell>
          <cell r="K30">
            <v>43868</v>
          </cell>
          <cell r="L30">
            <v>5143.4022399999985</v>
          </cell>
          <cell r="M30">
            <v>1500</v>
          </cell>
          <cell r="N30">
            <v>610</v>
          </cell>
          <cell r="O30">
            <v>2925</v>
          </cell>
          <cell r="P30">
            <v>6000</v>
          </cell>
          <cell r="Q30">
            <v>1219</v>
          </cell>
          <cell r="R30">
            <v>324</v>
          </cell>
          <cell r="T30">
            <v>5594</v>
          </cell>
          <cell r="U30">
            <v>746</v>
          </cell>
          <cell r="V30">
            <v>2344.8000000000002</v>
          </cell>
          <cell r="Z30">
            <v>2500</v>
          </cell>
          <cell r="AA30">
            <v>72774.202239999999</v>
          </cell>
        </row>
        <row r="31">
          <cell r="A31" t="str">
            <v>05010006</v>
          </cell>
          <cell r="B31" t="str">
            <v>Sainz Medina Laura Elena</v>
          </cell>
          <cell r="C31" t="str">
            <v>Coordinador de comunicacion</v>
          </cell>
          <cell r="D31">
            <v>252.94880000000001</v>
          </cell>
          <cell r="E31">
            <v>7588.4639999999999</v>
          </cell>
          <cell r="H31">
            <v>7588.4639999999999</v>
          </cell>
          <cell r="I31">
            <v>303.53856000000002</v>
          </cell>
          <cell r="J31">
            <v>7892.0025599999999</v>
          </cell>
          <cell r="K31">
            <v>94705</v>
          </cell>
          <cell r="L31">
            <v>12139.82008</v>
          </cell>
          <cell r="M31">
            <v>1500</v>
          </cell>
          <cell r="N31">
            <v>1316</v>
          </cell>
          <cell r="O31">
            <v>6314</v>
          </cell>
          <cell r="P31">
            <v>6000</v>
          </cell>
          <cell r="Q31">
            <v>2631</v>
          </cell>
          <cell r="R31">
            <v>324</v>
          </cell>
          <cell r="T31">
            <v>12075</v>
          </cell>
          <cell r="U31">
            <v>1610</v>
          </cell>
          <cell r="V31">
            <v>0</v>
          </cell>
          <cell r="Z31">
            <v>2500</v>
          </cell>
          <cell r="AA31">
            <v>141114.82008</v>
          </cell>
        </row>
        <row r="32">
          <cell r="A32" t="str">
            <v>05010008</v>
          </cell>
          <cell r="B32" t="str">
            <v>Basto Baños Anna Carolina</v>
          </cell>
          <cell r="C32" t="str">
            <v>Auxiliar de seleccion de personal</v>
          </cell>
          <cell r="D32">
            <v>180.27</v>
          </cell>
          <cell r="E32">
            <v>5408.1</v>
          </cell>
          <cell r="H32">
            <v>5408.1</v>
          </cell>
          <cell r="I32">
            <v>216.32400000000001</v>
          </cell>
          <cell r="J32">
            <v>5624.424</v>
          </cell>
          <cell r="K32">
            <v>67494</v>
          </cell>
          <cell r="L32">
            <v>8663.5820000000003</v>
          </cell>
          <cell r="M32">
            <v>1500</v>
          </cell>
          <cell r="N32">
            <v>938</v>
          </cell>
          <cell r="O32">
            <v>4500</v>
          </cell>
          <cell r="P32">
            <v>6000</v>
          </cell>
          <cell r="Q32">
            <v>1875</v>
          </cell>
          <cell r="T32">
            <v>8606</v>
          </cell>
          <cell r="U32">
            <v>1148</v>
          </cell>
          <cell r="V32">
            <v>0</v>
          </cell>
          <cell r="Z32">
            <v>2500</v>
          </cell>
          <cell r="AA32">
            <v>103224.58199999999</v>
          </cell>
        </row>
        <row r="33">
          <cell r="A33" t="str">
            <v>05010010</v>
          </cell>
          <cell r="B33" t="str">
            <v>Cervantes Aguirre Saul De Jesus</v>
          </cell>
          <cell r="C33" t="str">
            <v>Auxiliar de Recursos humanos</v>
          </cell>
          <cell r="D33">
            <v>173.34</v>
          </cell>
          <cell r="E33">
            <v>5200.2</v>
          </cell>
          <cell r="H33">
            <v>5200.2</v>
          </cell>
          <cell r="I33">
            <v>208.00800000000001</v>
          </cell>
          <cell r="J33">
            <v>5408.2079999999996</v>
          </cell>
          <cell r="K33">
            <v>64899</v>
          </cell>
          <cell r="L33">
            <v>8301.2482400000008</v>
          </cell>
          <cell r="M33">
            <v>1500</v>
          </cell>
          <cell r="N33">
            <v>902</v>
          </cell>
          <cell r="O33">
            <v>4327</v>
          </cell>
          <cell r="P33">
            <v>6000</v>
          </cell>
          <cell r="Q33">
            <v>1803</v>
          </cell>
          <cell r="T33">
            <v>8275</v>
          </cell>
          <cell r="U33">
            <v>1104</v>
          </cell>
          <cell r="V33">
            <v>537.36</v>
          </cell>
          <cell r="Z33">
            <v>2500</v>
          </cell>
          <cell r="AA33">
            <v>100148.60824</v>
          </cell>
        </row>
        <row r="34">
          <cell r="A34" t="str">
            <v>05010011</v>
          </cell>
          <cell r="B34" t="str">
            <v>Coral Medina Felipe Alejandro</v>
          </cell>
          <cell r="C34" t="str">
            <v>Coordinador "c"</v>
          </cell>
          <cell r="D34">
            <v>337.36</v>
          </cell>
          <cell r="E34">
            <v>10120.800000000001</v>
          </cell>
          <cell r="H34">
            <v>10120.800000000001</v>
          </cell>
          <cell r="I34">
            <v>404.83200000000005</v>
          </cell>
          <cell r="J34">
            <v>10525.632000000001</v>
          </cell>
          <cell r="K34">
            <v>126308</v>
          </cell>
          <cell r="L34">
            <v>18340.98</v>
          </cell>
          <cell r="M34">
            <v>1500</v>
          </cell>
          <cell r="N34">
            <v>1755</v>
          </cell>
          <cell r="O34">
            <v>8421</v>
          </cell>
          <cell r="P34">
            <v>6000</v>
          </cell>
          <cell r="Q34">
            <v>3509</v>
          </cell>
          <cell r="T34">
            <v>16105</v>
          </cell>
          <cell r="U34">
            <v>2148</v>
          </cell>
          <cell r="V34">
            <v>0</v>
          </cell>
          <cell r="Z34">
            <v>2500</v>
          </cell>
          <cell r="AA34">
            <v>186586.98</v>
          </cell>
        </row>
        <row r="35">
          <cell r="B35" t="str">
            <v>Subtotal</v>
          </cell>
          <cell r="D35">
            <v>2357.7581279999999</v>
          </cell>
          <cell r="E35">
            <v>70732.743839999996</v>
          </cell>
          <cell r="F35">
            <v>0</v>
          </cell>
          <cell r="G35">
            <v>0</v>
          </cell>
          <cell r="H35">
            <v>70732.743839999996</v>
          </cell>
          <cell r="I35">
            <v>2829.3097535999996</v>
          </cell>
          <cell r="J35">
            <v>73562.053593600009</v>
          </cell>
          <cell r="K35">
            <v>882750</v>
          </cell>
          <cell r="L35">
            <v>118785.13636479998</v>
          </cell>
          <cell r="M35">
            <v>12000</v>
          </cell>
          <cell r="N35">
            <v>12266</v>
          </cell>
          <cell r="O35">
            <v>36248</v>
          </cell>
          <cell r="P35">
            <v>48000</v>
          </cell>
          <cell r="Q35">
            <v>24524</v>
          </cell>
          <cell r="R35">
            <v>2592</v>
          </cell>
          <cell r="S35">
            <v>0</v>
          </cell>
          <cell r="T35">
            <v>112555</v>
          </cell>
          <cell r="U35">
            <v>15011</v>
          </cell>
          <cell r="V35">
            <v>5226.96</v>
          </cell>
          <cell r="W35">
            <v>0</v>
          </cell>
          <cell r="X35">
            <v>0</v>
          </cell>
          <cell r="Y35">
            <v>84768</v>
          </cell>
          <cell r="Z35">
            <v>20000</v>
          </cell>
          <cell r="AB35">
            <v>1374726.0963647999</v>
          </cell>
        </row>
        <row r="36">
          <cell r="B36" t="str">
            <v>Depto. de recursos materiales</v>
          </cell>
          <cell r="E36">
            <v>0</v>
          </cell>
        </row>
        <row r="37">
          <cell r="A37" t="str">
            <v>05010009</v>
          </cell>
          <cell r="B37" t="str">
            <v>Perera Romero Blanca Esther</v>
          </cell>
          <cell r="C37" t="str">
            <v>Auxiliar de recursos materiales "c"</v>
          </cell>
          <cell r="D37">
            <v>156</v>
          </cell>
          <cell r="E37">
            <v>4680</v>
          </cell>
          <cell r="H37">
            <v>4680</v>
          </cell>
          <cell r="I37">
            <v>187.20000000000002</v>
          </cell>
          <cell r="J37">
            <v>4867.2</v>
          </cell>
          <cell r="K37">
            <v>58407</v>
          </cell>
          <cell r="L37">
            <v>7384.1</v>
          </cell>
          <cell r="M37">
            <v>1500</v>
          </cell>
          <cell r="N37">
            <v>812</v>
          </cell>
          <cell r="O37">
            <v>3894</v>
          </cell>
          <cell r="P37">
            <v>6000</v>
          </cell>
          <cell r="Q37">
            <v>1623</v>
          </cell>
          <cell r="T37">
            <v>7447</v>
          </cell>
          <cell r="U37">
            <v>993</v>
          </cell>
          <cell r="V37">
            <v>537.36</v>
          </cell>
          <cell r="Z37">
            <v>2500</v>
          </cell>
          <cell r="AA37">
            <v>91097.46</v>
          </cell>
        </row>
        <row r="38">
          <cell r="A38" t="str">
            <v>06010002</v>
          </cell>
          <cell r="B38" t="str">
            <v>Alonzo Castillo Gumercindo</v>
          </cell>
          <cell r="C38" t="str">
            <v>Intendente "b"</v>
          </cell>
          <cell r="D38">
            <v>99.290880000000001</v>
          </cell>
          <cell r="E38">
            <v>2978.7264</v>
          </cell>
          <cell r="H38">
            <v>2978.7264</v>
          </cell>
          <cell r="I38">
            <v>119.149056</v>
          </cell>
          <cell r="J38">
            <v>3097.8754560000002</v>
          </cell>
          <cell r="K38">
            <v>37175</v>
          </cell>
          <cell r="L38">
            <v>4201.3106080000007</v>
          </cell>
          <cell r="M38">
            <v>1500</v>
          </cell>
          <cell r="N38">
            <v>517</v>
          </cell>
          <cell r="O38">
            <v>2479</v>
          </cell>
          <cell r="P38">
            <v>6000</v>
          </cell>
          <cell r="Q38">
            <v>1033</v>
          </cell>
          <cell r="R38">
            <v>972</v>
          </cell>
          <cell r="T38">
            <v>4740</v>
          </cell>
          <cell r="U38">
            <v>632</v>
          </cell>
          <cell r="V38">
            <v>3000.24</v>
          </cell>
          <cell r="Z38">
            <v>2500</v>
          </cell>
          <cell r="AA38">
            <v>64749.550607999998</v>
          </cell>
        </row>
        <row r="39">
          <cell r="A39" t="str">
            <v>06010004</v>
          </cell>
          <cell r="B39" t="str">
            <v>Avila Valencia Carlos Manuel</v>
          </cell>
          <cell r="C39" t="str">
            <v>Tecnico de mantenimiento "b"</v>
          </cell>
          <cell r="D39">
            <v>115.66</v>
          </cell>
          <cell r="E39">
            <v>3469.7999999999997</v>
          </cell>
          <cell r="H39">
            <v>3469.7999999999997</v>
          </cell>
          <cell r="I39">
            <v>138.792</v>
          </cell>
          <cell r="J39">
            <v>3608.5919999999996</v>
          </cell>
          <cell r="K39">
            <v>43304</v>
          </cell>
          <cell r="L39">
            <v>5034.5759999999991</v>
          </cell>
          <cell r="M39">
            <v>1500</v>
          </cell>
          <cell r="N39">
            <v>602</v>
          </cell>
          <cell r="O39">
            <v>24539</v>
          </cell>
          <cell r="P39">
            <v>6000</v>
          </cell>
          <cell r="Q39">
            <v>1203</v>
          </cell>
          <cell r="R39">
            <v>324</v>
          </cell>
          <cell r="T39">
            <v>5522</v>
          </cell>
          <cell r="U39">
            <v>737</v>
          </cell>
          <cell r="V39">
            <v>2375.52</v>
          </cell>
          <cell r="W39">
            <v>2887</v>
          </cell>
          <cell r="Z39">
            <v>2500</v>
          </cell>
          <cell r="AA39">
            <v>96528.096000000005</v>
          </cell>
        </row>
        <row r="40">
          <cell r="A40" t="str">
            <v>06010006</v>
          </cell>
          <cell r="B40" t="str">
            <v>Buenfil Santos Marcia De La Cruz</v>
          </cell>
          <cell r="C40" t="str">
            <v>Secretaria de Depto. "c"</v>
          </cell>
          <cell r="D40">
            <v>117.16972800000001</v>
          </cell>
          <cell r="E40">
            <v>3515.09184</v>
          </cell>
          <cell r="H40">
            <v>3515.09184</v>
          </cell>
          <cell r="I40">
            <v>140.60367360000001</v>
          </cell>
          <cell r="J40">
            <v>3655.6955136000001</v>
          </cell>
          <cell r="K40">
            <v>43869</v>
          </cell>
          <cell r="L40">
            <v>5143.5506848000005</v>
          </cell>
          <cell r="M40">
            <v>1500</v>
          </cell>
          <cell r="N40">
            <v>610</v>
          </cell>
          <cell r="O40">
            <v>2925</v>
          </cell>
          <cell r="P40">
            <v>6000</v>
          </cell>
          <cell r="Q40">
            <v>1219</v>
          </cell>
          <cell r="R40">
            <v>1296</v>
          </cell>
          <cell r="T40">
            <v>5594</v>
          </cell>
          <cell r="U40">
            <v>746</v>
          </cell>
          <cell r="V40">
            <v>2344.8000000000002</v>
          </cell>
          <cell r="Z40">
            <v>2500</v>
          </cell>
          <cell r="AA40">
            <v>73747.350684799996</v>
          </cell>
        </row>
        <row r="41">
          <cell r="A41" t="str">
            <v>06010007</v>
          </cell>
          <cell r="B41" t="str">
            <v>Caamal Contreras Jose Brigido</v>
          </cell>
          <cell r="C41" t="str">
            <v>Auxiliar de Servicios Generales "b"</v>
          </cell>
          <cell r="D41">
            <v>112.4864</v>
          </cell>
          <cell r="E41">
            <v>3374.5920000000001</v>
          </cell>
          <cell r="H41">
            <v>3374.5920000000001</v>
          </cell>
          <cell r="I41">
            <v>134.98367999999999</v>
          </cell>
          <cell r="J41">
            <v>3509.5756799999999</v>
          </cell>
          <cell r="K41">
            <v>42115</v>
          </cell>
          <cell r="L41">
            <v>4880.9842399999998</v>
          </cell>
          <cell r="M41">
            <v>1500</v>
          </cell>
          <cell r="N41">
            <v>585</v>
          </cell>
          <cell r="O41">
            <v>2808</v>
          </cell>
          <cell r="P41">
            <v>6000</v>
          </cell>
          <cell r="Q41">
            <v>1170</v>
          </cell>
          <cell r="R41">
            <v>648</v>
          </cell>
          <cell r="T41">
            <v>5370</v>
          </cell>
          <cell r="U41">
            <v>716</v>
          </cell>
          <cell r="V41">
            <v>2441.04</v>
          </cell>
          <cell r="Z41">
            <v>2500</v>
          </cell>
          <cell r="AA41">
            <v>70734.024239999984</v>
          </cell>
        </row>
        <row r="42">
          <cell r="A42" t="str">
            <v>06010008</v>
          </cell>
          <cell r="B42" t="str">
            <v>Camargo Gongora Ricardo</v>
          </cell>
          <cell r="C42" t="str">
            <v>Intendente "b"</v>
          </cell>
          <cell r="D42">
            <v>99.290880000000001</v>
          </cell>
          <cell r="E42">
            <v>2978.7264</v>
          </cell>
          <cell r="H42">
            <v>2978.7264</v>
          </cell>
          <cell r="I42">
            <v>119.149056</v>
          </cell>
          <cell r="J42">
            <v>3097.8754560000002</v>
          </cell>
          <cell r="K42">
            <v>37175</v>
          </cell>
          <cell r="L42">
            <v>4201.3106080000007</v>
          </cell>
          <cell r="M42">
            <v>1500</v>
          </cell>
          <cell r="N42">
            <v>517</v>
          </cell>
          <cell r="O42">
            <v>2479</v>
          </cell>
          <cell r="P42">
            <v>6000</v>
          </cell>
          <cell r="Q42">
            <v>1033</v>
          </cell>
          <cell r="R42">
            <v>648</v>
          </cell>
          <cell r="T42">
            <v>4740</v>
          </cell>
          <cell r="U42">
            <v>632</v>
          </cell>
          <cell r="V42">
            <v>3000.24</v>
          </cell>
          <cell r="Z42">
            <v>2500</v>
          </cell>
          <cell r="AA42">
            <v>64425.550607999998</v>
          </cell>
        </row>
        <row r="43">
          <cell r="A43" t="str">
            <v>06010010</v>
          </cell>
          <cell r="B43" t="str">
            <v>Castillo Manzanilla Lourdes</v>
          </cell>
          <cell r="C43" t="str">
            <v>Diligenciero</v>
          </cell>
          <cell r="D43">
            <v>99.290880000000001</v>
          </cell>
          <cell r="E43">
            <v>2978.7264</v>
          </cell>
          <cell r="F43">
            <v>250</v>
          </cell>
          <cell r="H43">
            <v>3228.7264</v>
          </cell>
          <cell r="I43">
            <v>129.149056</v>
          </cell>
          <cell r="J43">
            <v>3357.8754560000002</v>
          </cell>
          <cell r="K43">
            <v>40295</v>
          </cell>
          <cell r="L43">
            <v>4645.6772746666666</v>
          </cell>
          <cell r="M43">
            <v>1500</v>
          </cell>
          <cell r="N43">
            <v>560</v>
          </cell>
          <cell r="O43">
            <v>2687</v>
          </cell>
          <cell r="P43">
            <v>6000</v>
          </cell>
          <cell r="Q43">
            <v>1120</v>
          </cell>
          <cell r="R43">
            <v>972</v>
          </cell>
          <cell r="T43">
            <v>5138</v>
          </cell>
          <cell r="U43">
            <v>686</v>
          </cell>
          <cell r="V43">
            <v>2829.12</v>
          </cell>
          <cell r="Z43">
            <v>2500</v>
          </cell>
          <cell r="AA43">
            <v>68932.797274666664</v>
          </cell>
        </row>
        <row r="44">
          <cell r="A44" t="str">
            <v>06010011</v>
          </cell>
          <cell r="B44" t="str">
            <v>Chi Mena Aida Concepcion</v>
          </cell>
          <cell r="C44" t="str">
            <v>Intendente "b"</v>
          </cell>
          <cell r="D44">
            <v>99.290880000000001</v>
          </cell>
          <cell r="E44">
            <v>2978.7264</v>
          </cell>
          <cell r="H44">
            <v>2978.7264</v>
          </cell>
          <cell r="I44">
            <v>119.149056</v>
          </cell>
          <cell r="J44">
            <v>3097.8754560000002</v>
          </cell>
          <cell r="K44">
            <v>37175</v>
          </cell>
          <cell r="L44">
            <v>4201.3106080000007</v>
          </cell>
          <cell r="M44">
            <v>1500</v>
          </cell>
          <cell r="N44">
            <v>517</v>
          </cell>
          <cell r="O44">
            <v>2479</v>
          </cell>
          <cell r="P44">
            <v>6000</v>
          </cell>
          <cell r="Q44">
            <v>1033</v>
          </cell>
          <cell r="R44">
            <v>324</v>
          </cell>
          <cell r="T44">
            <v>4740</v>
          </cell>
          <cell r="U44">
            <v>632</v>
          </cell>
          <cell r="V44">
            <v>3000.24</v>
          </cell>
          <cell r="Z44">
            <v>2500</v>
          </cell>
          <cell r="AA44">
            <v>64101.550607999998</v>
          </cell>
        </row>
        <row r="45">
          <cell r="A45" t="str">
            <v>06010016</v>
          </cell>
          <cell r="B45" t="str">
            <v>Dorta Escoffie Laura Margarita</v>
          </cell>
          <cell r="C45" t="str">
            <v>comprador "b"</v>
          </cell>
          <cell r="D45">
            <v>157.48096000000001</v>
          </cell>
          <cell r="E45">
            <v>4724.4288000000006</v>
          </cell>
          <cell r="H45">
            <v>4724.4288000000006</v>
          </cell>
          <cell r="I45">
            <v>188.97715200000002</v>
          </cell>
          <cell r="J45">
            <v>4913.405952000001</v>
          </cell>
          <cell r="K45">
            <v>58961</v>
          </cell>
          <cell r="L45">
            <v>7462.8579360000012</v>
          </cell>
          <cell r="M45">
            <v>1500</v>
          </cell>
          <cell r="N45">
            <v>819</v>
          </cell>
          <cell r="O45">
            <v>3931</v>
          </cell>
          <cell r="P45">
            <v>6000</v>
          </cell>
          <cell r="Q45">
            <v>1638</v>
          </cell>
          <cell r="R45">
            <v>972</v>
          </cell>
          <cell r="T45">
            <v>7518</v>
          </cell>
          <cell r="U45">
            <v>1003</v>
          </cell>
          <cell r="V45">
            <v>485.76</v>
          </cell>
          <cell r="Z45">
            <v>2500</v>
          </cell>
          <cell r="AA45">
            <v>92790.617935999995</v>
          </cell>
        </row>
        <row r="46">
          <cell r="A46" t="str">
            <v>06010017</v>
          </cell>
          <cell r="B46" t="str">
            <v>Escalante Pacheco Francisco</v>
          </cell>
          <cell r="C46" t="str">
            <v>Intendente "b"</v>
          </cell>
          <cell r="D46">
            <v>99.290880000000001</v>
          </cell>
          <cell r="E46">
            <v>2978.7264</v>
          </cell>
          <cell r="F46">
            <v>250</v>
          </cell>
          <cell r="H46">
            <v>3228.7264</v>
          </cell>
          <cell r="I46">
            <v>129.149056</v>
          </cell>
          <cell r="J46">
            <v>3357.8754560000002</v>
          </cell>
          <cell r="K46">
            <v>40295</v>
          </cell>
          <cell r="L46">
            <v>4645.6772746666666</v>
          </cell>
          <cell r="M46">
            <v>1500</v>
          </cell>
          <cell r="N46">
            <v>560</v>
          </cell>
          <cell r="O46">
            <v>2687</v>
          </cell>
          <cell r="P46">
            <v>6000</v>
          </cell>
          <cell r="Q46">
            <v>1120</v>
          </cell>
          <cell r="R46">
            <v>972</v>
          </cell>
          <cell r="T46">
            <v>5138</v>
          </cell>
          <cell r="U46">
            <v>686</v>
          </cell>
          <cell r="V46">
            <v>2829.12</v>
          </cell>
          <cell r="Z46">
            <v>2500</v>
          </cell>
          <cell r="AA46">
            <v>68932.797274666664</v>
          </cell>
        </row>
        <row r="47">
          <cell r="A47" t="str">
            <v>06010018</v>
          </cell>
          <cell r="B47" t="str">
            <v>Farfan Amaro Sandro Ruben</v>
          </cell>
          <cell r="C47" t="str">
            <v>Tecnico de mantenimiento "b"</v>
          </cell>
          <cell r="D47">
            <v>115.66</v>
          </cell>
          <cell r="E47">
            <v>3469.7999999999997</v>
          </cell>
          <cell r="F47">
            <v>250</v>
          </cell>
          <cell r="H47">
            <v>3719.7999999999997</v>
          </cell>
          <cell r="I47">
            <v>148.792</v>
          </cell>
          <cell r="J47">
            <v>3868.5919999999996</v>
          </cell>
          <cell r="K47">
            <v>46424</v>
          </cell>
          <cell r="L47">
            <v>5702.5626666666667</v>
          </cell>
          <cell r="M47">
            <v>1500</v>
          </cell>
          <cell r="N47">
            <v>645</v>
          </cell>
          <cell r="O47">
            <v>3095</v>
          </cell>
          <cell r="P47">
            <v>6000</v>
          </cell>
          <cell r="Q47">
            <v>1290</v>
          </cell>
          <cell r="R47">
            <v>648</v>
          </cell>
          <cell r="T47">
            <v>5919</v>
          </cell>
          <cell r="U47">
            <v>790</v>
          </cell>
          <cell r="V47">
            <v>2204.4</v>
          </cell>
          <cell r="Z47">
            <v>2500</v>
          </cell>
          <cell r="AA47">
            <v>76717.962666666659</v>
          </cell>
        </row>
        <row r="48">
          <cell r="A48" t="str">
            <v>06010020</v>
          </cell>
          <cell r="B48" t="str">
            <v>Garcia Rejon Jose Arturo</v>
          </cell>
          <cell r="C48" t="str">
            <v>Encargado de area "c"</v>
          </cell>
          <cell r="D48">
            <v>115.65548800000001</v>
          </cell>
          <cell r="E48">
            <v>3469.66464</v>
          </cell>
          <cell r="H48">
            <v>3469.66464</v>
          </cell>
          <cell r="I48">
            <v>138.7865856</v>
          </cell>
          <cell r="J48">
            <v>3608.4512255999998</v>
          </cell>
          <cell r="K48">
            <v>43302</v>
          </cell>
          <cell r="L48">
            <v>5034.3483008000003</v>
          </cell>
          <cell r="M48">
            <v>1500</v>
          </cell>
          <cell r="N48">
            <v>602</v>
          </cell>
          <cell r="O48">
            <v>2887</v>
          </cell>
          <cell r="P48">
            <v>6000</v>
          </cell>
          <cell r="Q48">
            <v>1203</v>
          </cell>
          <cell r="R48">
            <v>1296</v>
          </cell>
          <cell r="T48">
            <v>5521</v>
          </cell>
          <cell r="U48">
            <v>737</v>
          </cell>
          <cell r="V48">
            <v>2375.7600000000002</v>
          </cell>
          <cell r="Z48">
            <v>2500</v>
          </cell>
          <cell r="AA48">
            <v>72958.108300799999</v>
          </cell>
        </row>
        <row r="49">
          <cell r="A49" t="str">
            <v>06010021</v>
          </cell>
          <cell r="B49" t="str">
            <v>Gomez Jimenez Miguel Angel</v>
          </cell>
          <cell r="C49" t="str">
            <v>Tecnico de mantenimiento "c"</v>
          </cell>
          <cell r="D49">
            <v>115.65548800000001</v>
          </cell>
          <cell r="E49">
            <v>3469.66464</v>
          </cell>
          <cell r="H49">
            <v>3469.66464</v>
          </cell>
          <cell r="I49">
            <v>138.7865856</v>
          </cell>
          <cell r="J49">
            <v>3608.4512255999998</v>
          </cell>
          <cell r="K49">
            <v>43302</v>
          </cell>
          <cell r="L49">
            <v>5034.3483008000003</v>
          </cell>
          <cell r="M49">
            <v>1500</v>
          </cell>
          <cell r="N49">
            <v>602</v>
          </cell>
          <cell r="O49">
            <v>2887</v>
          </cell>
          <cell r="P49">
            <v>6000</v>
          </cell>
          <cell r="Q49">
            <v>1203</v>
          </cell>
          <cell r="R49">
            <v>648</v>
          </cell>
          <cell r="T49">
            <v>5521</v>
          </cell>
          <cell r="U49">
            <v>737</v>
          </cell>
          <cell r="V49">
            <v>2375.7600000000002</v>
          </cell>
          <cell r="W49">
            <v>2887</v>
          </cell>
          <cell r="Z49">
            <v>2500</v>
          </cell>
          <cell r="AA49">
            <v>75197.108300799999</v>
          </cell>
        </row>
        <row r="50">
          <cell r="A50" t="str">
            <v>06010022</v>
          </cell>
          <cell r="B50" t="str">
            <v>Gonzalez Quintal Jose Manuel</v>
          </cell>
          <cell r="C50" t="str">
            <v>Oficial Administrativo</v>
          </cell>
          <cell r="D50">
            <v>173.32640000000001</v>
          </cell>
          <cell r="E50">
            <v>5199.7920000000004</v>
          </cell>
          <cell r="H50">
            <v>5199.7920000000004</v>
          </cell>
          <cell r="I50">
            <v>207.99168000000003</v>
          </cell>
          <cell r="J50">
            <v>5407.7836800000005</v>
          </cell>
          <cell r="K50">
            <v>64894</v>
          </cell>
          <cell r="L50">
            <v>8301.2482400000008</v>
          </cell>
          <cell r="M50">
            <v>1500</v>
          </cell>
          <cell r="N50">
            <v>902</v>
          </cell>
          <cell r="O50">
            <v>4327</v>
          </cell>
          <cell r="P50">
            <v>6000</v>
          </cell>
          <cell r="Q50">
            <v>1803</v>
          </cell>
          <cell r="R50">
            <v>972</v>
          </cell>
          <cell r="T50">
            <v>8274</v>
          </cell>
          <cell r="U50">
            <v>1104</v>
          </cell>
          <cell r="V50">
            <v>0</v>
          </cell>
          <cell r="Z50">
            <v>2500</v>
          </cell>
          <cell r="AA50">
            <v>100577.24824</v>
          </cell>
        </row>
        <row r="51">
          <cell r="A51" t="str">
            <v>06010024</v>
          </cell>
          <cell r="B51" t="str">
            <v>Ley Osorio Juan Pablo</v>
          </cell>
          <cell r="C51" t="str">
            <v>Supervisor servicios generales</v>
          </cell>
          <cell r="D51">
            <v>251.99</v>
          </cell>
          <cell r="E51">
            <v>7559.7000000000007</v>
          </cell>
          <cell r="H51">
            <v>7559.7000000000007</v>
          </cell>
          <cell r="I51">
            <v>302.38800000000003</v>
          </cell>
          <cell r="J51">
            <v>7862.0880000000006</v>
          </cell>
          <cell r="K51">
            <v>94346</v>
          </cell>
          <cell r="L51">
            <v>12091.094000000001</v>
          </cell>
          <cell r="M51">
            <v>1500</v>
          </cell>
          <cell r="N51">
            <v>1311</v>
          </cell>
          <cell r="O51">
            <v>6290</v>
          </cell>
          <cell r="P51">
            <v>6000</v>
          </cell>
          <cell r="Q51">
            <v>2621</v>
          </cell>
          <cell r="R51">
            <v>324</v>
          </cell>
          <cell r="T51">
            <v>12029</v>
          </cell>
          <cell r="U51">
            <v>1604</v>
          </cell>
          <cell r="V51">
            <v>0</v>
          </cell>
          <cell r="Z51">
            <v>2500</v>
          </cell>
          <cell r="AA51">
            <v>140616.09399999998</v>
          </cell>
        </row>
        <row r="52">
          <cell r="A52" t="str">
            <v>06010026</v>
          </cell>
          <cell r="B52" t="str">
            <v>Pantoja Rosado Teresita De Jesus</v>
          </cell>
          <cell r="C52" t="str">
            <v>Recepcionista "b"</v>
          </cell>
          <cell r="D52">
            <v>106.7872</v>
          </cell>
          <cell r="E52">
            <v>3203.616</v>
          </cell>
          <cell r="H52">
            <v>3203.616</v>
          </cell>
          <cell r="I52">
            <v>128.14464000000001</v>
          </cell>
          <cell r="J52">
            <v>3331.76064</v>
          </cell>
          <cell r="K52">
            <v>39982</v>
          </cell>
          <cell r="L52">
            <v>4605.1775200000002</v>
          </cell>
          <cell r="M52">
            <v>1500</v>
          </cell>
          <cell r="N52">
            <v>556</v>
          </cell>
          <cell r="O52">
            <v>2666</v>
          </cell>
          <cell r="P52">
            <v>6000</v>
          </cell>
          <cell r="Q52">
            <v>1111</v>
          </cell>
          <cell r="R52">
            <v>648</v>
          </cell>
          <cell r="T52">
            <v>5098</v>
          </cell>
          <cell r="U52">
            <v>680</v>
          </cell>
          <cell r="V52">
            <v>2845.92</v>
          </cell>
          <cell r="Z52">
            <v>2500</v>
          </cell>
          <cell r="AA52">
            <v>68192.097519999996</v>
          </cell>
        </row>
        <row r="53">
          <cell r="A53" t="str">
            <v>06010029</v>
          </cell>
          <cell r="B53" t="str">
            <v>Perez Patron Gabriela Irene</v>
          </cell>
          <cell r="C53" t="str">
            <v>Intendente "b"</v>
          </cell>
          <cell r="D53">
            <v>99.290880000000001</v>
          </cell>
          <cell r="E53">
            <v>2978.7264</v>
          </cell>
          <cell r="H53">
            <v>2978.7264</v>
          </cell>
          <cell r="I53">
            <v>119.149056</v>
          </cell>
          <cell r="J53">
            <v>3097.8754560000002</v>
          </cell>
          <cell r="K53">
            <v>37175</v>
          </cell>
          <cell r="L53">
            <v>4201.3106080000007</v>
          </cell>
          <cell r="M53">
            <v>1500</v>
          </cell>
          <cell r="N53">
            <v>517</v>
          </cell>
          <cell r="O53">
            <v>2479</v>
          </cell>
          <cell r="P53">
            <v>6000</v>
          </cell>
          <cell r="Q53">
            <v>1033</v>
          </cell>
          <cell r="R53">
            <v>324</v>
          </cell>
          <cell r="T53">
            <v>4740</v>
          </cell>
          <cell r="U53">
            <v>632</v>
          </cell>
          <cell r="V53">
            <v>3000.24</v>
          </cell>
          <cell r="Z53">
            <v>2500</v>
          </cell>
          <cell r="AA53">
            <v>64101.550607999998</v>
          </cell>
        </row>
        <row r="54">
          <cell r="A54" t="str">
            <v>06010032</v>
          </cell>
          <cell r="B54" t="str">
            <v>Polanco Canul Maria Del Socorro</v>
          </cell>
          <cell r="C54" t="str">
            <v>Intendente "b"</v>
          </cell>
          <cell r="D54">
            <v>99.290880000000001</v>
          </cell>
          <cell r="E54">
            <v>2978.7264</v>
          </cell>
          <cell r="H54">
            <v>2978.7264</v>
          </cell>
          <cell r="I54">
            <v>119.149056</v>
          </cell>
          <cell r="J54">
            <v>3097.8754560000002</v>
          </cell>
          <cell r="K54">
            <v>37175</v>
          </cell>
          <cell r="L54">
            <v>4201.3106080000007</v>
          </cell>
          <cell r="M54">
            <v>1500</v>
          </cell>
          <cell r="N54">
            <v>517</v>
          </cell>
          <cell r="O54">
            <v>2479</v>
          </cell>
          <cell r="P54">
            <v>6000</v>
          </cell>
          <cell r="Q54">
            <v>1033</v>
          </cell>
          <cell r="R54">
            <v>324</v>
          </cell>
          <cell r="T54">
            <v>4740</v>
          </cell>
          <cell r="U54">
            <v>632</v>
          </cell>
          <cell r="V54">
            <v>3000.24</v>
          </cell>
          <cell r="Z54">
            <v>2500</v>
          </cell>
          <cell r="AA54">
            <v>64101.550607999998</v>
          </cell>
        </row>
        <row r="55">
          <cell r="A55" t="str">
            <v>06010034</v>
          </cell>
          <cell r="B55" t="str">
            <v>Quintal Lopez Mario Alberto</v>
          </cell>
          <cell r="C55" t="str">
            <v>Tecnico de mantenimiento "c"</v>
          </cell>
          <cell r="D55">
            <v>115.65548800000001</v>
          </cell>
          <cell r="E55">
            <v>3469.66464</v>
          </cell>
          <cell r="H55">
            <v>3469.66464</v>
          </cell>
          <cell r="I55">
            <v>138.7865856</v>
          </cell>
          <cell r="J55">
            <v>3608.4512255999998</v>
          </cell>
          <cell r="K55">
            <v>43302</v>
          </cell>
          <cell r="L55">
            <v>5034.3483008000003</v>
          </cell>
          <cell r="M55">
            <v>1500</v>
          </cell>
          <cell r="N55">
            <v>602</v>
          </cell>
          <cell r="O55">
            <v>2887</v>
          </cell>
          <cell r="P55">
            <v>6000</v>
          </cell>
          <cell r="Q55">
            <v>1203</v>
          </cell>
          <cell r="R55">
            <v>972</v>
          </cell>
          <cell r="T55">
            <v>5521</v>
          </cell>
          <cell r="U55">
            <v>737</v>
          </cell>
          <cell r="V55">
            <v>2375.7600000000002</v>
          </cell>
          <cell r="Z55">
            <v>2500</v>
          </cell>
          <cell r="AA55">
            <v>72634.108300799999</v>
          </cell>
        </row>
        <row r="56">
          <cell r="A56" t="str">
            <v>06010035</v>
          </cell>
          <cell r="B56" t="str">
            <v>Sanchez Contreras Gladys Judith</v>
          </cell>
          <cell r="C56" t="str">
            <v>Recepcionista "b"</v>
          </cell>
          <cell r="D56">
            <v>106.786368</v>
          </cell>
          <cell r="E56">
            <v>3203.5910399999998</v>
          </cell>
          <cell r="F56">
            <v>250</v>
          </cell>
          <cell r="H56">
            <v>3453.5910399999998</v>
          </cell>
          <cell r="I56">
            <v>138.1436416</v>
          </cell>
          <cell r="J56">
            <v>3591.7346815999999</v>
          </cell>
          <cell r="K56">
            <v>43101</v>
          </cell>
          <cell r="L56">
            <v>5008.4195754666662</v>
          </cell>
          <cell r="M56">
            <v>1500</v>
          </cell>
          <cell r="N56">
            <v>599</v>
          </cell>
          <cell r="O56">
            <v>2874</v>
          </cell>
          <cell r="P56">
            <v>6000</v>
          </cell>
          <cell r="Q56">
            <v>1198</v>
          </cell>
          <cell r="R56">
            <v>648</v>
          </cell>
          <cell r="T56">
            <v>5496</v>
          </cell>
          <cell r="U56">
            <v>733</v>
          </cell>
          <cell r="V56">
            <v>2386.8000000000002</v>
          </cell>
          <cell r="Z56">
            <v>2500</v>
          </cell>
          <cell r="AA56">
            <v>72044.219575466661</v>
          </cell>
        </row>
        <row r="57">
          <cell r="A57" t="str">
            <v>06010036</v>
          </cell>
          <cell r="B57" t="str">
            <v>Santamaria Suarez Manuel Jesus</v>
          </cell>
          <cell r="C57" t="str">
            <v>Supervisor de Mantenimiento</v>
          </cell>
          <cell r="D57">
            <v>190.66319999999999</v>
          </cell>
          <cell r="E57">
            <v>5719.8959999999997</v>
          </cell>
          <cell r="H57">
            <v>5719.8959999999997</v>
          </cell>
          <cell r="I57">
            <v>228.79584</v>
          </cell>
          <cell r="J57">
            <v>5948.6918399999995</v>
          </cell>
          <cell r="K57">
            <v>71385</v>
          </cell>
          <cell r="L57">
            <v>9205.9291199999989</v>
          </cell>
          <cell r="M57">
            <v>1500</v>
          </cell>
          <cell r="N57">
            <v>992</v>
          </cell>
          <cell r="O57">
            <v>4759</v>
          </cell>
          <cell r="P57">
            <v>6000</v>
          </cell>
          <cell r="Q57">
            <v>1983</v>
          </cell>
          <cell r="R57">
            <v>324</v>
          </cell>
          <cell r="T57">
            <v>9102</v>
          </cell>
          <cell r="U57">
            <v>1214</v>
          </cell>
          <cell r="V57">
            <v>0</v>
          </cell>
          <cell r="W57">
            <v>4759</v>
          </cell>
          <cell r="Z57">
            <v>2500</v>
          </cell>
          <cell r="AA57">
            <v>113723.92912</v>
          </cell>
        </row>
        <row r="58">
          <cell r="A58" t="str">
            <v>06010044</v>
          </cell>
          <cell r="B58" t="str">
            <v>Rodriguez Aban Pedro Armando</v>
          </cell>
          <cell r="C58" t="str">
            <v>Tecnico de mantenimiento "c"</v>
          </cell>
          <cell r="D58">
            <v>115.65548800000001</v>
          </cell>
          <cell r="E58">
            <v>3469.66464</v>
          </cell>
          <cell r="H58">
            <v>3469.66464</v>
          </cell>
          <cell r="I58">
            <v>138.7865856</v>
          </cell>
          <cell r="J58">
            <v>3608.4512255999998</v>
          </cell>
          <cell r="K58">
            <v>43302</v>
          </cell>
          <cell r="L58">
            <v>5034.3483008000003</v>
          </cell>
          <cell r="M58">
            <v>1500</v>
          </cell>
          <cell r="N58">
            <v>602</v>
          </cell>
          <cell r="O58">
            <v>2887</v>
          </cell>
          <cell r="P58">
            <v>6000</v>
          </cell>
          <cell r="Q58">
            <v>1203</v>
          </cell>
          <cell r="T58">
            <v>5521</v>
          </cell>
          <cell r="U58">
            <v>737</v>
          </cell>
          <cell r="V58">
            <v>2375.7600000000002</v>
          </cell>
          <cell r="W58">
            <v>2887</v>
          </cell>
          <cell r="Z58">
            <v>2500</v>
          </cell>
          <cell r="AA58">
            <v>74549.108300799999</v>
          </cell>
        </row>
        <row r="59">
          <cell r="A59" t="str">
            <v>06010046</v>
          </cell>
          <cell r="B59" t="str">
            <v>Solis Chan Jorge Manuel</v>
          </cell>
          <cell r="C59" t="str">
            <v>Auxiliar de Servicios generales "b"</v>
          </cell>
          <cell r="D59">
            <v>112.49</v>
          </cell>
          <cell r="E59">
            <v>3374.7</v>
          </cell>
          <cell r="H59">
            <v>3374.7</v>
          </cell>
          <cell r="I59">
            <v>134.988</v>
          </cell>
          <cell r="J59">
            <v>3509.6879999999996</v>
          </cell>
          <cell r="K59">
            <v>42117</v>
          </cell>
          <cell r="L59">
            <v>4881.1539999999986</v>
          </cell>
          <cell r="M59">
            <v>1500</v>
          </cell>
          <cell r="N59">
            <v>585</v>
          </cell>
          <cell r="O59">
            <v>23866</v>
          </cell>
          <cell r="P59">
            <v>6000</v>
          </cell>
          <cell r="Q59">
            <v>1170</v>
          </cell>
          <cell r="T59">
            <v>5370</v>
          </cell>
          <cell r="U59">
            <v>716</v>
          </cell>
          <cell r="V59">
            <v>2441.04</v>
          </cell>
          <cell r="Z59">
            <v>2500</v>
          </cell>
          <cell r="AA59">
            <v>91146.193999999989</v>
          </cell>
        </row>
        <row r="60">
          <cell r="A60" t="str">
            <v>06010047</v>
          </cell>
          <cell r="B60" t="str">
            <v>Chavarrea Chim Eizer Enrique</v>
          </cell>
          <cell r="C60" t="str">
            <v>Tecnico de mantenimiento "b"</v>
          </cell>
          <cell r="D60">
            <v>115.66</v>
          </cell>
          <cell r="E60">
            <v>3469.7999999999997</v>
          </cell>
          <cell r="H60">
            <v>3469.7999999999997</v>
          </cell>
          <cell r="I60">
            <v>138.792</v>
          </cell>
          <cell r="J60">
            <v>3608.5919999999996</v>
          </cell>
          <cell r="K60">
            <v>43304</v>
          </cell>
          <cell r="L60">
            <v>5034.5759999999991</v>
          </cell>
          <cell r="M60">
            <v>1500</v>
          </cell>
          <cell r="N60">
            <v>602</v>
          </cell>
          <cell r="O60">
            <v>2887</v>
          </cell>
          <cell r="P60">
            <v>6000</v>
          </cell>
          <cell r="Q60">
            <v>1203</v>
          </cell>
          <cell r="T60">
            <v>5522</v>
          </cell>
          <cell r="U60">
            <v>737</v>
          </cell>
          <cell r="V60">
            <v>2375.52</v>
          </cell>
          <cell r="W60">
            <v>2887</v>
          </cell>
          <cell r="Z60">
            <v>2500</v>
          </cell>
          <cell r="AA60">
            <v>74552.096000000005</v>
          </cell>
        </row>
        <row r="61">
          <cell r="A61" t="str">
            <v>06010048</v>
          </cell>
          <cell r="B61" t="str">
            <v>Velazquez Poot Cesar Augusto</v>
          </cell>
          <cell r="C61" t="str">
            <v>Intendente "b"</v>
          </cell>
          <cell r="D61">
            <v>99.288799999999995</v>
          </cell>
          <cell r="E61">
            <v>2978.6639999999998</v>
          </cell>
          <cell r="H61">
            <v>2978.6639999999998</v>
          </cell>
          <cell r="I61">
            <v>119.14655999999999</v>
          </cell>
          <cell r="J61">
            <v>3097.8105599999999</v>
          </cell>
          <cell r="K61">
            <v>37174</v>
          </cell>
          <cell r="L61">
            <v>4201.2140799999997</v>
          </cell>
          <cell r="M61">
            <v>1500</v>
          </cell>
          <cell r="N61">
            <v>517</v>
          </cell>
          <cell r="O61">
            <v>21071</v>
          </cell>
          <cell r="P61">
            <v>6000</v>
          </cell>
          <cell r="Q61">
            <v>1033</v>
          </cell>
          <cell r="T61">
            <v>4740</v>
          </cell>
          <cell r="U61">
            <v>632</v>
          </cell>
          <cell r="V61">
            <v>3000</v>
          </cell>
          <cell r="W61">
            <v>2479</v>
          </cell>
          <cell r="Z61">
            <v>2500</v>
          </cell>
          <cell r="AA61">
            <v>84847.214080000005</v>
          </cell>
        </row>
        <row r="62">
          <cell r="A62" t="str">
            <v>06010049</v>
          </cell>
          <cell r="B62" t="str">
            <v>Cervera Molina Ana Bertha</v>
          </cell>
          <cell r="C62" t="str">
            <v>Auxiliar de recursos materiales "c"</v>
          </cell>
          <cell r="D62">
            <v>156</v>
          </cell>
          <cell r="E62">
            <v>4680</v>
          </cell>
          <cell r="H62">
            <v>4680</v>
          </cell>
          <cell r="I62">
            <v>187.20000000000002</v>
          </cell>
          <cell r="J62">
            <v>4867.2</v>
          </cell>
          <cell r="K62">
            <v>58407</v>
          </cell>
          <cell r="L62">
            <v>7384.1</v>
          </cell>
          <cell r="M62">
            <v>1500</v>
          </cell>
          <cell r="N62">
            <v>812</v>
          </cell>
          <cell r="O62">
            <v>3894</v>
          </cell>
          <cell r="P62">
            <v>6000</v>
          </cell>
          <cell r="Q62">
            <v>1623</v>
          </cell>
          <cell r="T62">
            <v>7447</v>
          </cell>
          <cell r="U62">
            <v>993</v>
          </cell>
          <cell r="V62">
            <v>537.36</v>
          </cell>
          <cell r="Z62">
            <v>2500</v>
          </cell>
          <cell r="AA62">
            <v>91097.46</v>
          </cell>
        </row>
        <row r="63">
          <cell r="A63" t="str">
            <v>06010050</v>
          </cell>
          <cell r="B63" t="str">
            <v>Quijano Martin Victor Ernesto</v>
          </cell>
          <cell r="C63" t="str">
            <v>Jefe de departamento "b"</v>
          </cell>
          <cell r="D63">
            <v>815.07</v>
          </cell>
          <cell r="E63">
            <v>24452.100000000002</v>
          </cell>
          <cell r="H63">
            <v>24452.100000000002</v>
          </cell>
          <cell r="I63">
            <v>978.08400000000006</v>
          </cell>
          <cell r="J63">
            <v>25430.184000000001</v>
          </cell>
          <cell r="K63">
            <v>305163</v>
          </cell>
          <cell r="L63">
            <v>47527.334000000003</v>
          </cell>
          <cell r="M63">
            <v>1500</v>
          </cell>
          <cell r="N63">
            <v>4239</v>
          </cell>
          <cell r="P63">
            <v>6000</v>
          </cell>
          <cell r="Q63">
            <v>8477</v>
          </cell>
          <cell r="T63">
            <v>38909</v>
          </cell>
          <cell r="U63">
            <v>5188</v>
          </cell>
          <cell r="V63">
            <v>0</v>
          </cell>
          <cell r="Y63">
            <v>76291</v>
          </cell>
          <cell r="Z63">
            <v>2500</v>
          </cell>
          <cell r="AA63">
            <v>495794.33400000003</v>
          </cell>
        </row>
        <row r="64">
          <cell r="A64" t="str">
            <v>06010051</v>
          </cell>
          <cell r="B64" t="str">
            <v>Pool Sanchez Betty Virginia</v>
          </cell>
          <cell r="C64" t="str">
            <v>Auxiliar de recursos materiales "b"</v>
          </cell>
          <cell r="D64">
            <v>156</v>
          </cell>
          <cell r="E64">
            <v>4680</v>
          </cell>
          <cell r="H64">
            <v>4680</v>
          </cell>
          <cell r="I64">
            <v>187.20000000000002</v>
          </cell>
          <cell r="J64">
            <v>4867.2</v>
          </cell>
          <cell r="K64">
            <v>58407</v>
          </cell>
          <cell r="L64">
            <v>7384.1</v>
          </cell>
          <cell r="M64">
            <v>1500</v>
          </cell>
          <cell r="N64">
            <v>812</v>
          </cell>
          <cell r="O64">
            <v>3894</v>
          </cell>
          <cell r="P64">
            <v>6000</v>
          </cell>
          <cell r="Q64">
            <v>1623</v>
          </cell>
          <cell r="T64">
            <v>7447</v>
          </cell>
          <cell r="U64">
            <v>993</v>
          </cell>
          <cell r="V64">
            <v>537.36</v>
          </cell>
          <cell r="Z64">
            <v>2500</v>
          </cell>
          <cell r="AA64">
            <v>91097.46</v>
          </cell>
        </row>
        <row r="65">
          <cell r="A65" t="str">
            <v>06010052</v>
          </cell>
          <cell r="B65" t="str">
            <v>Rey Manrique Ana Mercedes</v>
          </cell>
          <cell r="C65" t="str">
            <v>Auxiliar "b"</v>
          </cell>
          <cell r="D65">
            <v>89.47</v>
          </cell>
          <cell r="E65">
            <v>2684.1</v>
          </cell>
          <cell r="F65">
            <v>430.06</v>
          </cell>
          <cell r="H65">
            <v>3114.16</v>
          </cell>
          <cell r="I65">
            <v>124.5664</v>
          </cell>
          <cell r="J65">
            <v>3238.7264</v>
          </cell>
          <cell r="K65">
            <v>38865</v>
          </cell>
          <cell r="L65">
            <v>4419.7718666666669</v>
          </cell>
          <cell r="M65">
            <v>1500</v>
          </cell>
          <cell r="N65">
            <v>540</v>
          </cell>
          <cell r="O65">
            <v>2591</v>
          </cell>
          <cell r="P65">
            <v>6000</v>
          </cell>
          <cell r="Q65">
            <v>1080</v>
          </cell>
          <cell r="T65">
            <v>4956</v>
          </cell>
          <cell r="U65">
            <v>661</v>
          </cell>
          <cell r="V65">
            <v>2907.36</v>
          </cell>
          <cell r="Z65">
            <v>2500</v>
          </cell>
          <cell r="AA65">
            <v>66020.131866666663</v>
          </cell>
        </row>
        <row r="66">
          <cell r="A66" t="str">
            <v>06010053</v>
          </cell>
          <cell r="B66" t="str">
            <v>Negron Corrales Lucio Enrique Adolfo</v>
          </cell>
          <cell r="C66" t="str">
            <v>Auxiliar de Servicios generales "b"</v>
          </cell>
          <cell r="D66">
            <v>112.48</v>
          </cell>
          <cell r="E66">
            <v>3374.4</v>
          </cell>
          <cell r="H66">
            <v>3374.7</v>
          </cell>
          <cell r="I66">
            <v>134.988</v>
          </cell>
          <cell r="J66">
            <v>3509.6879999999996</v>
          </cell>
          <cell r="K66">
            <v>42117</v>
          </cell>
          <cell r="L66">
            <v>4881.1499999999996</v>
          </cell>
          <cell r="M66">
            <v>1500</v>
          </cell>
          <cell r="N66">
            <v>585</v>
          </cell>
          <cell r="O66">
            <v>2808</v>
          </cell>
          <cell r="P66">
            <v>6000</v>
          </cell>
          <cell r="Q66">
            <v>1170</v>
          </cell>
          <cell r="T66">
            <v>5370</v>
          </cell>
          <cell r="U66">
            <v>716</v>
          </cell>
          <cell r="V66">
            <v>2846.16</v>
          </cell>
          <cell r="Z66">
            <v>2500</v>
          </cell>
          <cell r="AA66">
            <v>70493.31</v>
          </cell>
        </row>
        <row r="67">
          <cell r="A67" t="str">
            <v>23010008</v>
          </cell>
          <cell r="B67" t="str">
            <v>Ortegon - Maria Del Carmen</v>
          </cell>
          <cell r="C67" t="str">
            <v>Secretaria de Depto. "c"</v>
          </cell>
          <cell r="D67">
            <v>117.16972800000001</v>
          </cell>
          <cell r="E67">
            <v>3515.09184</v>
          </cell>
          <cell r="H67">
            <v>3515.09184</v>
          </cell>
          <cell r="I67">
            <v>140.60367360000001</v>
          </cell>
          <cell r="J67">
            <v>3655.6955136000001</v>
          </cell>
          <cell r="K67">
            <v>43869</v>
          </cell>
          <cell r="L67">
            <v>5143.5506848000005</v>
          </cell>
          <cell r="M67">
            <v>1500</v>
          </cell>
          <cell r="N67">
            <v>610</v>
          </cell>
          <cell r="O67">
            <v>2925</v>
          </cell>
          <cell r="P67">
            <v>6000</v>
          </cell>
          <cell r="Q67">
            <v>1219</v>
          </cell>
          <cell r="R67">
            <v>648</v>
          </cell>
          <cell r="T67">
            <v>5594</v>
          </cell>
          <cell r="U67">
            <v>746</v>
          </cell>
          <cell r="V67">
            <v>2344.8000000000002</v>
          </cell>
          <cell r="Z67">
            <v>2500</v>
          </cell>
          <cell r="AA67">
            <v>73099.350684799996</v>
          </cell>
        </row>
        <row r="68">
          <cell r="A68" t="str">
            <v>29010010</v>
          </cell>
          <cell r="B68" t="str">
            <v>Perez Ceballos Ivan Jesus</v>
          </cell>
          <cell r="C68" t="str">
            <v>Auxiliar de Servicios generales "b"</v>
          </cell>
          <cell r="D68">
            <v>99.290880000000001</v>
          </cell>
          <cell r="E68">
            <v>2978.7264</v>
          </cell>
          <cell r="H68">
            <v>3374.7</v>
          </cell>
          <cell r="I68">
            <v>134.988</v>
          </cell>
          <cell r="J68">
            <v>3509.6879999999996</v>
          </cell>
          <cell r="K68">
            <v>42117</v>
          </cell>
          <cell r="L68">
            <v>4881.1499999999996</v>
          </cell>
          <cell r="M68">
            <v>1500</v>
          </cell>
          <cell r="N68">
            <v>585</v>
          </cell>
          <cell r="O68">
            <v>2808</v>
          </cell>
          <cell r="P68">
            <v>6000</v>
          </cell>
          <cell r="Q68">
            <v>1170</v>
          </cell>
          <cell r="T68">
            <v>5370</v>
          </cell>
          <cell r="U68">
            <v>716</v>
          </cell>
          <cell r="V68">
            <v>3000.24</v>
          </cell>
          <cell r="W68">
            <v>2808</v>
          </cell>
          <cell r="Z68">
            <v>2500</v>
          </cell>
          <cell r="AA68">
            <v>73455.39</v>
          </cell>
        </row>
        <row r="69">
          <cell r="A69" t="str">
            <v>29030016</v>
          </cell>
          <cell r="B69" t="str">
            <v>Enriquez Zapata Ma. De Los Angeles</v>
          </cell>
          <cell r="C69" t="str">
            <v>comprador "b"</v>
          </cell>
          <cell r="D69">
            <v>157.48096000000001</v>
          </cell>
          <cell r="E69">
            <v>4724.4288000000006</v>
          </cell>
          <cell r="H69">
            <v>4724.4288000000006</v>
          </cell>
          <cell r="I69">
            <v>188.97715200000002</v>
          </cell>
          <cell r="J69">
            <v>4913.405952000001</v>
          </cell>
          <cell r="K69">
            <v>58961</v>
          </cell>
          <cell r="L69">
            <v>7462.8579360000012</v>
          </cell>
          <cell r="M69">
            <v>1500</v>
          </cell>
          <cell r="N69">
            <v>819</v>
          </cell>
          <cell r="O69">
            <v>3931</v>
          </cell>
          <cell r="P69">
            <v>6000</v>
          </cell>
          <cell r="Q69">
            <v>1638</v>
          </cell>
          <cell r="R69">
            <v>648</v>
          </cell>
          <cell r="T69">
            <v>7518</v>
          </cell>
          <cell r="U69">
            <v>1003</v>
          </cell>
          <cell r="V69">
            <v>485.76</v>
          </cell>
          <cell r="Z69">
            <v>2500</v>
          </cell>
          <cell r="AA69">
            <v>92466.617935999995</v>
          </cell>
        </row>
        <row r="70">
          <cell r="A70" t="str">
            <v>29060033</v>
          </cell>
          <cell r="B70" t="str">
            <v>Perez Cetina Genny Magdalena</v>
          </cell>
          <cell r="C70" t="str">
            <v>comprador "b"</v>
          </cell>
          <cell r="D70">
            <v>157.47999999999999</v>
          </cell>
          <cell r="E70">
            <v>4724.3999999999996</v>
          </cell>
          <cell r="H70">
            <v>4724.3999999999996</v>
          </cell>
          <cell r="I70">
            <v>188.976</v>
          </cell>
          <cell r="J70">
            <v>4913.3759999999993</v>
          </cell>
          <cell r="K70">
            <v>58961</v>
          </cell>
          <cell r="L70">
            <v>7462.8079999999991</v>
          </cell>
          <cell r="M70">
            <v>1500</v>
          </cell>
          <cell r="N70">
            <v>819</v>
          </cell>
          <cell r="O70">
            <v>3931</v>
          </cell>
          <cell r="P70">
            <v>6000</v>
          </cell>
          <cell r="Q70">
            <v>1638</v>
          </cell>
          <cell r="R70">
            <v>648</v>
          </cell>
          <cell r="T70">
            <v>7518</v>
          </cell>
          <cell r="U70">
            <v>1003</v>
          </cell>
          <cell r="V70">
            <v>485.76</v>
          </cell>
          <cell r="Z70">
            <v>2500</v>
          </cell>
          <cell r="AA70">
            <v>92466.567999999999</v>
          </cell>
        </row>
        <row r="71">
          <cell r="A71" t="str">
            <v>30040031</v>
          </cell>
          <cell r="B71" t="str">
            <v>Sanchez Sanchez Gelsy Yazmin</v>
          </cell>
          <cell r="C71" t="str">
            <v>comprador "b"</v>
          </cell>
          <cell r="D71">
            <v>157.47999999999999</v>
          </cell>
          <cell r="E71">
            <v>4724.3999999999996</v>
          </cell>
          <cell r="H71">
            <v>4724.3999999999996</v>
          </cell>
          <cell r="I71">
            <v>188.976</v>
          </cell>
          <cell r="J71">
            <v>4913.3759999999993</v>
          </cell>
          <cell r="K71">
            <v>58961</v>
          </cell>
          <cell r="L71">
            <v>7462.8079999999991</v>
          </cell>
          <cell r="M71">
            <v>1500</v>
          </cell>
          <cell r="N71">
            <v>819</v>
          </cell>
          <cell r="O71">
            <v>3931</v>
          </cell>
          <cell r="P71">
            <v>6000</v>
          </cell>
          <cell r="Q71">
            <v>1638</v>
          </cell>
          <cell r="R71">
            <v>324</v>
          </cell>
          <cell r="T71">
            <v>7518</v>
          </cell>
          <cell r="U71">
            <v>1003</v>
          </cell>
          <cell r="V71">
            <v>485.76</v>
          </cell>
          <cell r="Z71">
            <v>2500</v>
          </cell>
          <cell r="AA71">
            <v>92142.567999999999</v>
          </cell>
        </row>
        <row r="72">
          <cell r="A72" t="str">
            <v>34020004</v>
          </cell>
          <cell r="B72" t="str">
            <v>Moo Rodriguez Luis Antonio</v>
          </cell>
          <cell r="C72" t="str">
            <v>Intendente "b"</v>
          </cell>
          <cell r="D72">
            <v>99.29</v>
          </cell>
          <cell r="E72">
            <v>2978.7000000000003</v>
          </cell>
          <cell r="H72">
            <v>2978.7000000000003</v>
          </cell>
          <cell r="I72">
            <v>119.14800000000001</v>
          </cell>
          <cell r="J72">
            <v>3097.8480000000004</v>
          </cell>
          <cell r="K72">
            <v>37175</v>
          </cell>
          <cell r="L72">
            <v>4201.264000000001</v>
          </cell>
          <cell r="M72">
            <v>1500</v>
          </cell>
          <cell r="N72">
            <v>517</v>
          </cell>
          <cell r="O72">
            <v>2479</v>
          </cell>
          <cell r="P72">
            <v>6000</v>
          </cell>
          <cell r="Q72">
            <v>1033</v>
          </cell>
          <cell r="T72">
            <v>4740</v>
          </cell>
          <cell r="U72">
            <v>632</v>
          </cell>
          <cell r="V72">
            <v>3000.24</v>
          </cell>
          <cell r="Z72">
            <v>2500</v>
          </cell>
          <cell r="AA72">
            <v>63777.504000000001</v>
          </cell>
        </row>
        <row r="73">
          <cell r="A73" t="str">
            <v>42010013</v>
          </cell>
          <cell r="B73" t="str">
            <v>Pech Cituk Luis Maximiliano</v>
          </cell>
          <cell r="C73" t="str">
            <v>Vigilante "b"</v>
          </cell>
          <cell r="D73">
            <v>106.786368</v>
          </cell>
          <cell r="E73">
            <v>3203.5910399999998</v>
          </cell>
          <cell r="H73">
            <v>3203.5910399999998</v>
          </cell>
          <cell r="I73">
            <v>128.1436416</v>
          </cell>
          <cell r="J73">
            <v>3331.7346815999999</v>
          </cell>
          <cell r="K73">
            <v>39981</v>
          </cell>
          <cell r="L73">
            <v>4605.1429088000004</v>
          </cell>
          <cell r="M73">
            <v>1500</v>
          </cell>
          <cell r="N73">
            <v>556</v>
          </cell>
          <cell r="O73">
            <v>2666</v>
          </cell>
          <cell r="P73">
            <v>6000</v>
          </cell>
          <cell r="Q73">
            <v>1111</v>
          </cell>
          <cell r="R73">
            <v>972</v>
          </cell>
          <cell r="S73">
            <v>1333</v>
          </cell>
          <cell r="T73">
            <v>5098</v>
          </cell>
          <cell r="U73">
            <v>680</v>
          </cell>
          <cell r="V73">
            <v>2845.92</v>
          </cell>
          <cell r="Z73">
            <v>2500</v>
          </cell>
          <cell r="AA73">
            <v>69848.062908799999</v>
          </cell>
        </row>
        <row r="74">
          <cell r="A74" t="str">
            <v>45010009</v>
          </cell>
          <cell r="B74" t="str">
            <v>Perez Sanchez Jose Manuel</v>
          </cell>
          <cell r="C74" t="str">
            <v>Coordinador de compras</v>
          </cell>
          <cell r="D74">
            <v>509.49599999999998</v>
          </cell>
          <cell r="E74">
            <v>15284.88</v>
          </cell>
          <cell r="H74">
            <v>15284.88</v>
          </cell>
          <cell r="I74">
            <v>611.39519999999993</v>
          </cell>
          <cell r="J74">
            <v>15896.2752</v>
          </cell>
          <cell r="K74">
            <v>190756</v>
          </cell>
          <cell r="L74">
            <v>25493.8436</v>
          </cell>
          <cell r="M74">
            <v>1500</v>
          </cell>
          <cell r="N74">
            <v>2650</v>
          </cell>
          <cell r="O74">
            <v>12718</v>
          </cell>
          <cell r="P74">
            <v>6000</v>
          </cell>
          <cell r="Q74">
            <v>5299</v>
          </cell>
          <cell r="T74">
            <v>24322</v>
          </cell>
          <cell r="U74">
            <v>3243</v>
          </cell>
          <cell r="V74">
            <v>0</v>
          </cell>
          <cell r="Z74">
            <v>2500</v>
          </cell>
          <cell r="AA74">
            <v>274481.84360000002</v>
          </cell>
        </row>
        <row r="75">
          <cell r="A75" t="str">
            <v>21150054</v>
          </cell>
          <cell r="B75" t="str">
            <v>Iuit Bacab Jose Ricardo</v>
          </cell>
          <cell r="C75" t="str">
            <v>Tecnico de mantenimiento "b"</v>
          </cell>
          <cell r="D75">
            <v>115.65548800000001</v>
          </cell>
          <cell r="E75">
            <v>3469.66464</v>
          </cell>
          <cell r="H75">
            <v>3469.66464</v>
          </cell>
          <cell r="I75">
            <v>138.7865856</v>
          </cell>
          <cell r="J75">
            <v>3608.4512255999998</v>
          </cell>
          <cell r="K75">
            <v>43302</v>
          </cell>
          <cell r="L75">
            <v>5034.3483008000003</v>
          </cell>
          <cell r="M75">
            <v>1500</v>
          </cell>
          <cell r="N75">
            <v>602</v>
          </cell>
          <cell r="O75">
            <v>2887</v>
          </cell>
          <cell r="P75">
            <v>6000</v>
          </cell>
          <cell r="Q75">
            <v>1203</v>
          </cell>
          <cell r="R75">
            <v>324</v>
          </cell>
          <cell r="T75">
            <v>5521</v>
          </cell>
          <cell r="U75">
            <v>737</v>
          </cell>
          <cell r="V75">
            <v>2375.7600000000002</v>
          </cell>
          <cell r="Z75">
            <v>2500</v>
          </cell>
          <cell r="AA75">
            <v>71986.108300799999</v>
          </cell>
        </row>
        <row r="76">
          <cell r="B76" t="str">
            <v>Finney Miranda Pedro</v>
          </cell>
          <cell r="C76" t="str">
            <v>Jefe de mantenimiento "b"</v>
          </cell>
          <cell r="D76">
            <v>115.66</v>
          </cell>
          <cell r="E76">
            <v>3469.7999999999997</v>
          </cell>
          <cell r="H76">
            <v>3469.7999999999997</v>
          </cell>
          <cell r="I76">
            <v>138.792</v>
          </cell>
          <cell r="J76">
            <v>3608.5919999999996</v>
          </cell>
          <cell r="K76">
            <v>43304</v>
          </cell>
          <cell r="L76">
            <v>5034.3500000000004</v>
          </cell>
          <cell r="M76">
            <v>1500</v>
          </cell>
          <cell r="N76">
            <v>602</v>
          </cell>
          <cell r="O76">
            <v>2887</v>
          </cell>
          <cell r="P76">
            <v>6000</v>
          </cell>
          <cell r="Q76">
            <v>1203</v>
          </cell>
          <cell r="T76">
            <v>5522</v>
          </cell>
          <cell r="U76">
            <v>737</v>
          </cell>
          <cell r="V76">
            <v>1944.72</v>
          </cell>
          <cell r="Z76">
            <v>2500</v>
          </cell>
          <cell r="AA76">
            <v>71234.070000000007</v>
          </cell>
        </row>
        <row r="77">
          <cell r="B77" t="str">
            <v>Alcocer Martinez Luis Alfonso</v>
          </cell>
          <cell r="C77" t="str">
            <v>Auxiliar de Jubilaciones y Pensiones "a"</v>
          </cell>
          <cell r="D77">
            <v>207.96</v>
          </cell>
          <cell r="E77">
            <v>6238.8</v>
          </cell>
          <cell r="H77">
            <v>6238.8</v>
          </cell>
          <cell r="I77">
            <v>249.55200000000002</v>
          </cell>
          <cell r="J77">
            <v>6488.3519999999999</v>
          </cell>
          <cell r="K77">
            <v>77861</v>
          </cell>
          <cell r="L77">
            <v>10067.426000000001</v>
          </cell>
          <cell r="M77">
            <v>1500</v>
          </cell>
          <cell r="N77">
            <v>1082</v>
          </cell>
          <cell r="O77">
            <v>5191</v>
          </cell>
          <cell r="P77">
            <v>6000</v>
          </cell>
          <cell r="Q77">
            <v>2163</v>
          </cell>
          <cell r="T77">
            <v>9928</v>
          </cell>
          <cell r="U77">
            <v>1324</v>
          </cell>
          <cell r="V77">
            <v>0</v>
          </cell>
          <cell r="Z77">
            <v>2500</v>
          </cell>
          <cell r="AA77">
            <v>117616.42600000001</v>
          </cell>
        </row>
        <row r="78">
          <cell r="B78" t="str">
            <v>Subtotal</v>
          </cell>
          <cell r="D78">
            <v>5938.2565919999988</v>
          </cell>
          <cell r="E78">
            <v>178147.69776000007</v>
          </cell>
          <cell r="F78">
            <v>1430.06</v>
          </cell>
          <cell r="G78">
            <v>0</v>
          </cell>
          <cell r="H78">
            <v>189682.63136000003</v>
          </cell>
          <cell r="I78">
            <v>7587.3052543999993</v>
          </cell>
          <cell r="J78">
            <v>197269.93661440001</v>
          </cell>
          <cell r="K78">
            <v>2367263</v>
          </cell>
          <cell r="L78">
            <v>297818.75015253335</v>
          </cell>
          <cell r="M78">
            <v>61500</v>
          </cell>
          <cell r="N78">
            <v>32899</v>
          </cell>
          <cell r="O78">
            <v>198790</v>
          </cell>
          <cell r="P78">
            <v>246000</v>
          </cell>
          <cell r="Q78">
            <v>65770</v>
          </cell>
          <cell r="R78">
            <v>17820</v>
          </cell>
          <cell r="S78">
            <v>1333</v>
          </cell>
          <cell r="T78">
            <v>301839</v>
          </cell>
          <cell r="U78">
            <v>40260</v>
          </cell>
          <cell r="V78">
            <v>77397.84</v>
          </cell>
          <cell r="W78">
            <v>21594</v>
          </cell>
          <cell r="X78">
            <v>0</v>
          </cell>
          <cell r="Y78">
            <v>76291</v>
          </cell>
          <cell r="Z78">
            <v>102500</v>
          </cell>
          <cell r="AB78">
            <v>3909075.5901525337</v>
          </cell>
        </row>
        <row r="79">
          <cell r="B79" t="str">
            <v>Depto. de pensionados y jubilados</v>
          </cell>
          <cell r="E79">
            <v>0</v>
          </cell>
        </row>
        <row r="80">
          <cell r="A80" t="str">
            <v>07010002</v>
          </cell>
          <cell r="B80" t="str">
            <v>Santana Arcila Karina Ivette</v>
          </cell>
          <cell r="C80" t="str">
            <v>Jefe de departamento "b"</v>
          </cell>
          <cell r="D80">
            <v>723.81</v>
          </cell>
          <cell r="E80">
            <v>21714.3</v>
          </cell>
          <cell r="H80">
            <v>21714.3</v>
          </cell>
          <cell r="I80">
            <v>868.572</v>
          </cell>
          <cell r="J80">
            <v>22582.871999999999</v>
          </cell>
          <cell r="K80">
            <v>270995</v>
          </cell>
          <cell r="L80">
            <v>40527.334000000003</v>
          </cell>
          <cell r="M80">
            <v>1500</v>
          </cell>
          <cell r="N80">
            <v>3764</v>
          </cell>
          <cell r="P80">
            <v>6000</v>
          </cell>
          <cell r="Q80">
            <v>7528</v>
          </cell>
          <cell r="R80">
            <v>324</v>
          </cell>
          <cell r="T80">
            <v>34552</v>
          </cell>
          <cell r="U80">
            <v>4607</v>
          </cell>
          <cell r="V80">
            <v>0</v>
          </cell>
          <cell r="Y80">
            <v>67749</v>
          </cell>
          <cell r="Z80">
            <v>2500</v>
          </cell>
          <cell r="AA80">
            <v>440046.33400000003</v>
          </cell>
        </row>
        <row r="81">
          <cell r="A81" t="str">
            <v>07010003</v>
          </cell>
          <cell r="B81" t="str">
            <v>Tello Carrillo Jose</v>
          </cell>
          <cell r="C81" t="str">
            <v>Auxiliar de Jubilaciones y Pensiones "a"</v>
          </cell>
          <cell r="D81">
            <v>193.2</v>
          </cell>
          <cell r="E81">
            <v>5796</v>
          </cell>
          <cell r="H81">
            <v>5796</v>
          </cell>
          <cell r="I81">
            <v>231.84</v>
          </cell>
          <cell r="J81">
            <v>6027.84</v>
          </cell>
          <cell r="K81">
            <v>72335</v>
          </cell>
          <cell r="L81">
            <v>10067.426000000001</v>
          </cell>
          <cell r="M81">
            <v>1500</v>
          </cell>
          <cell r="N81">
            <v>1005</v>
          </cell>
          <cell r="O81">
            <v>4823</v>
          </cell>
          <cell r="P81">
            <v>6000</v>
          </cell>
          <cell r="Q81">
            <v>2010</v>
          </cell>
          <cell r="R81">
            <v>648</v>
          </cell>
          <cell r="T81">
            <v>9223</v>
          </cell>
          <cell r="U81">
            <v>1230</v>
          </cell>
          <cell r="V81">
            <v>0</v>
          </cell>
          <cell r="Z81">
            <v>2500</v>
          </cell>
          <cell r="AA81">
            <v>111341.42600000001</v>
          </cell>
        </row>
        <row r="82">
          <cell r="A82" t="str">
            <v>07010006</v>
          </cell>
          <cell r="B82" t="str">
            <v>Peña Medina Maria Teresa De Jesus</v>
          </cell>
          <cell r="C82" t="str">
            <v>Coord. De pensionados y jub. "a"</v>
          </cell>
          <cell r="D82">
            <v>262.47000000000003</v>
          </cell>
          <cell r="E82">
            <v>7874.1</v>
          </cell>
          <cell r="H82">
            <v>7874.1</v>
          </cell>
          <cell r="I82">
            <v>314.964</v>
          </cell>
          <cell r="J82">
            <v>8189.0640000000003</v>
          </cell>
          <cell r="K82">
            <v>98269</v>
          </cell>
          <cell r="L82">
            <v>13202.51</v>
          </cell>
          <cell r="M82">
            <v>1500</v>
          </cell>
          <cell r="N82">
            <v>1365</v>
          </cell>
          <cell r="O82">
            <v>6552</v>
          </cell>
          <cell r="P82">
            <v>6000</v>
          </cell>
          <cell r="Q82">
            <v>2730</v>
          </cell>
          <cell r="T82">
            <v>12530</v>
          </cell>
          <cell r="U82">
            <v>1671</v>
          </cell>
          <cell r="V82">
            <v>0</v>
          </cell>
          <cell r="Z82">
            <v>2500</v>
          </cell>
          <cell r="AA82">
            <v>146319.51</v>
          </cell>
        </row>
        <row r="83">
          <cell r="B83" t="str">
            <v>Vacante</v>
          </cell>
          <cell r="C83" t="str">
            <v>Auxiliar de Jubilaciones y Pensiones "a"</v>
          </cell>
          <cell r="D83">
            <v>207.96</v>
          </cell>
          <cell r="E83">
            <v>6238.8</v>
          </cell>
          <cell r="H83">
            <v>4499.04</v>
          </cell>
          <cell r="I83">
            <v>179.9616</v>
          </cell>
          <cell r="J83">
            <v>4679.0015999999996</v>
          </cell>
          <cell r="K83">
            <v>56149</v>
          </cell>
          <cell r="L83">
            <v>8663</v>
          </cell>
          <cell r="M83">
            <v>1500</v>
          </cell>
          <cell r="N83">
            <v>780</v>
          </cell>
          <cell r="O83">
            <v>3744</v>
          </cell>
          <cell r="P83">
            <v>6000</v>
          </cell>
          <cell r="Q83">
            <v>1560</v>
          </cell>
          <cell r="T83">
            <v>7159</v>
          </cell>
          <cell r="U83">
            <v>955</v>
          </cell>
          <cell r="V83">
            <v>0</v>
          </cell>
          <cell r="Z83">
            <v>2500</v>
          </cell>
          <cell r="AA83">
            <v>89010</v>
          </cell>
        </row>
        <row r="84">
          <cell r="B84" t="str">
            <v>Subtotal</v>
          </cell>
          <cell r="D84">
            <v>1387.44</v>
          </cell>
          <cell r="E84">
            <v>41623.200000000004</v>
          </cell>
          <cell r="F84">
            <v>0</v>
          </cell>
          <cell r="G84">
            <v>0</v>
          </cell>
          <cell r="H84">
            <v>39883.440000000002</v>
          </cell>
          <cell r="I84">
            <v>1595.3376000000001</v>
          </cell>
          <cell r="J84">
            <v>41478.777600000001</v>
          </cell>
          <cell r="K84">
            <v>497748</v>
          </cell>
          <cell r="L84">
            <v>72460.27</v>
          </cell>
          <cell r="M84">
            <v>6000</v>
          </cell>
          <cell r="N84">
            <v>6914</v>
          </cell>
          <cell r="O84">
            <v>15119</v>
          </cell>
          <cell r="P84">
            <v>24000</v>
          </cell>
          <cell r="Q84">
            <v>13828</v>
          </cell>
          <cell r="R84">
            <v>972</v>
          </cell>
          <cell r="S84">
            <v>0</v>
          </cell>
          <cell r="T84">
            <v>63464</v>
          </cell>
          <cell r="U84">
            <v>8463</v>
          </cell>
          <cell r="V84">
            <v>0</v>
          </cell>
          <cell r="W84">
            <v>0</v>
          </cell>
          <cell r="X84">
            <v>0</v>
          </cell>
          <cell r="Y84">
            <v>67749</v>
          </cell>
          <cell r="Z84">
            <v>10000</v>
          </cell>
          <cell r="AB84">
            <v>786717.27</v>
          </cell>
        </row>
        <row r="85">
          <cell r="B85" t="str">
            <v>Depto. de informatica</v>
          </cell>
        </row>
        <row r="86">
          <cell r="A86" t="str">
            <v>04010001</v>
          </cell>
          <cell r="B86" t="str">
            <v>Caamal Valadez Diana Rosa</v>
          </cell>
          <cell r="C86" t="str">
            <v>Secretaria de Depto. "c"</v>
          </cell>
          <cell r="D86">
            <v>117.16972800000001</v>
          </cell>
          <cell r="E86">
            <v>3515.09184</v>
          </cell>
          <cell r="H86">
            <v>3515.09184</v>
          </cell>
          <cell r="I86">
            <v>140.60367360000001</v>
          </cell>
          <cell r="J86">
            <v>3655.6955136000001</v>
          </cell>
          <cell r="K86">
            <v>43869</v>
          </cell>
          <cell r="L86">
            <v>5143.5506848000005</v>
          </cell>
          <cell r="M86">
            <v>1500</v>
          </cell>
          <cell r="N86">
            <v>610</v>
          </cell>
          <cell r="O86">
            <v>2925</v>
          </cell>
          <cell r="P86">
            <v>6000</v>
          </cell>
          <cell r="Q86">
            <v>1219</v>
          </cell>
          <cell r="R86">
            <v>324</v>
          </cell>
          <cell r="T86">
            <v>5594</v>
          </cell>
          <cell r="U86">
            <v>746</v>
          </cell>
          <cell r="V86">
            <v>2344.8000000000002</v>
          </cell>
          <cell r="Z86">
            <v>2500</v>
          </cell>
          <cell r="AA86">
            <v>72775.350684799996</v>
          </cell>
        </row>
        <row r="87">
          <cell r="A87" t="str">
            <v>08010002</v>
          </cell>
          <cell r="B87" t="str">
            <v>Aguilar Cervantes Jose Luis</v>
          </cell>
          <cell r="C87" t="str">
            <v>Coordinador de soporte tecnico</v>
          </cell>
          <cell r="D87">
            <v>288.43</v>
          </cell>
          <cell r="E87">
            <v>8652.9</v>
          </cell>
          <cell r="H87">
            <v>8652.9</v>
          </cell>
          <cell r="I87">
            <v>346.11599999999999</v>
          </cell>
          <cell r="J87">
            <v>8999.0159999999996</v>
          </cell>
          <cell r="K87">
            <v>107989</v>
          </cell>
          <cell r="L87">
            <v>13933.998</v>
          </cell>
          <cell r="M87">
            <v>1500</v>
          </cell>
          <cell r="N87">
            <v>1500</v>
          </cell>
          <cell r="O87">
            <v>7200</v>
          </cell>
          <cell r="P87">
            <v>6000</v>
          </cell>
          <cell r="Q87">
            <v>3000</v>
          </cell>
          <cell r="R87">
            <v>324</v>
          </cell>
          <cell r="T87">
            <v>13769</v>
          </cell>
          <cell r="U87">
            <v>1836</v>
          </cell>
          <cell r="V87">
            <v>0</v>
          </cell>
          <cell r="Z87">
            <v>2500</v>
          </cell>
          <cell r="AA87">
            <v>159551.99799999999</v>
          </cell>
        </row>
        <row r="88">
          <cell r="A88" t="str">
            <v>08010004</v>
          </cell>
          <cell r="B88" t="str">
            <v>Chan Rodriguez Lorenzo</v>
          </cell>
          <cell r="C88" t="str">
            <v>Auxiliar de Informatica "b"</v>
          </cell>
          <cell r="D88">
            <v>156.31</v>
          </cell>
          <cell r="E88">
            <v>4689.3</v>
          </cell>
          <cell r="H88">
            <v>4689.3</v>
          </cell>
          <cell r="I88">
            <v>187.572</v>
          </cell>
          <cell r="J88">
            <v>4876.8720000000003</v>
          </cell>
          <cell r="K88">
            <v>58523</v>
          </cell>
          <cell r="L88">
            <v>7400.576</v>
          </cell>
          <cell r="M88">
            <v>1500</v>
          </cell>
          <cell r="N88">
            <v>813</v>
          </cell>
          <cell r="O88">
            <v>3902</v>
          </cell>
          <cell r="P88">
            <v>6000</v>
          </cell>
          <cell r="Q88">
            <v>1626</v>
          </cell>
          <cell r="R88">
            <v>324</v>
          </cell>
          <cell r="T88">
            <v>7462</v>
          </cell>
          <cell r="U88">
            <v>995</v>
          </cell>
          <cell r="V88">
            <v>526.55999999999995</v>
          </cell>
          <cell r="Z88">
            <v>2500</v>
          </cell>
          <cell r="AA88">
            <v>91572.135999999999</v>
          </cell>
        </row>
        <row r="89">
          <cell r="A89" t="str">
            <v>08010005</v>
          </cell>
          <cell r="B89" t="str">
            <v>Gomez Ramirez Juan Armando</v>
          </cell>
          <cell r="C89" t="str">
            <v>Programador "c"</v>
          </cell>
          <cell r="D89">
            <v>288.43</v>
          </cell>
          <cell r="E89">
            <v>8652.9</v>
          </cell>
          <cell r="H89">
            <v>8652.9</v>
          </cell>
          <cell r="I89">
            <v>346.11599999999999</v>
          </cell>
          <cell r="J89">
            <v>8999.0159999999996</v>
          </cell>
          <cell r="K89">
            <v>107989</v>
          </cell>
          <cell r="L89">
            <v>13933.998</v>
          </cell>
          <cell r="M89">
            <v>1500</v>
          </cell>
          <cell r="N89">
            <v>1500</v>
          </cell>
          <cell r="O89">
            <v>7200</v>
          </cell>
          <cell r="P89">
            <v>6000</v>
          </cell>
          <cell r="Q89">
            <v>3000</v>
          </cell>
          <cell r="R89">
            <v>972</v>
          </cell>
          <cell r="T89">
            <v>13769</v>
          </cell>
          <cell r="U89">
            <v>1836</v>
          </cell>
          <cell r="V89">
            <v>0</v>
          </cell>
          <cell r="Z89">
            <v>2500</v>
          </cell>
          <cell r="AA89">
            <v>160199.99799999999</v>
          </cell>
        </row>
        <row r="90">
          <cell r="A90" t="str">
            <v>08010007</v>
          </cell>
          <cell r="B90" t="str">
            <v>Kantun Uc Israel</v>
          </cell>
          <cell r="C90" t="str">
            <v>Programador "b"</v>
          </cell>
          <cell r="D90">
            <v>252.01</v>
          </cell>
          <cell r="E90">
            <v>7560.2999999999993</v>
          </cell>
          <cell r="H90">
            <v>7560.2999999999993</v>
          </cell>
          <cell r="I90">
            <v>302.41199999999998</v>
          </cell>
          <cell r="J90">
            <v>7862.7119999999995</v>
          </cell>
          <cell r="K90">
            <v>94353</v>
          </cell>
          <cell r="L90">
            <v>13933.998</v>
          </cell>
          <cell r="M90">
            <v>1500</v>
          </cell>
          <cell r="N90">
            <v>1311</v>
          </cell>
          <cell r="O90">
            <v>6291</v>
          </cell>
          <cell r="P90">
            <v>6000</v>
          </cell>
          <cell r="Q90">
            <v>2621</v>
          </cell>
          <cell r="R90">
            <v>648</v>
          </cell>
          <cell r="T90">
            <v>12030</v>
          </cell>
          <cell r="U90">
            <v>1604</v>
          </cell>
          <cell r="V90">
            <v>0</v>
          </cell>
          <cell r="Z90">
            <v>2500</v>
          </cell>
          <cell r="AA90">
            <v>142791.99799999999</v>
          </cell>
        </row>
        <row r="91">
          <cell r="A91" t="str">
            <v>08010015</v>
          </cell>
          <cell r="B91" t="str">
            <v>Lopez Pat Carlos Manuel</v>
          </cell>
          <cell r="C91" t="str">
            <v>Auxiliar de informatica "a"</v>
          </cell>
          <cell r="D91">
            <v>142.13</v>
          </cell>
          <cell r="E91">
            <v>4263.8999999999996</v>
          </cell>
          <cell r="H91">
            <v>4263.8999999999996</v>
          </cell>
          <cell r="I91">
            <v>170.55599999999998</v>
          </cell>
          <cell r="J91">
            <v>4434.4559999999992</v>
          </cell>
          <cell r="K91">
            <v>53214</v>
          </cell>
          <cell r="L91">
            <v>7400.576</v>
          </cell>
          <cell r="M91">
            <v>1500</v>
          </cell>
          <cell r="N91">
            <v>740</v>
          </cell>
          <cell r="O91">
            <v>3548</v>
          </cell>
          <cell r="P91">
            <v>6000</v>
          </cell>
          <cell r="Q91">
            <v>1479</v>
          </cell>
          <cell r="T91">
            <v>6785</v>
          </cell>
          <cell r="U91">
            <v>905</v>
          </cell>
          <cell r="V91">
            <v>526.55999999999995</v>
          </cell>
          <cell r="Z91">
            <v>2500</v>
          </cell>
          <cell r="AA91">
            <v>84598.135999999999</v>
          </cell>
        </row>
        <row r="92">
          <cell r="A92" t="str">
            <v>08010017</v>
          </cell>
          <cell r="B92" t="str">
            <v>Herrera Ocampo Raul</v>
          </cell>
          <cell r="C92" t="str">
            <v>Programador "a"</v>
          </cell>
          <cell r="D92">
            <v>217.32</v>
          </cell>
          <cell r="E92">
            <v>6519.5999999999995</v>
          </cell>
          <cell r="H92">
            <v>6519.5999999999995</v>
          </cell>
          <cell r="I92">
            <v>260.78399999999999</v>
          </cell>
          <cell r="J92">
            <v>6780.3839999999991</v>
          </cell>
          <cell r="K92">
            <v>81365</v>
          </cell>
          <cell r="L92">
            <v>12092.116</v>
          </cell>
          <cell r="M92">
            <v>1500</v>
          </cell>
          <cell r="N92">
            <v>1131</v>
          </cell>
          <cell r="O92">
            <v>5425</v>
          </cell>
          <cell r="P92">
            <v>6000</v>
          </cell>
          <cell r="Q92">
            <v>2261</v>
          </cell>
          <cell r="T92">
            <v>10374</v>
          </cell>
          <cell r="U92">
            <v>1384</v>
          </cell>
          <cell r="V92">
            <v>0</v>
          </cell>
          <cell r="Z92">
            <v>2500</v>
          </cell>
          <cell r="AA92">
            <v>124032.11599999999</v>
          </cell>
        </row>
        <row r="93">
          <cell r="A93" t="str">
            <v>08010018</v>
          </cell>
          <cell r="B93" t="str">
            <v>Cocom Celis Santos Ismael</v>
          </cell>
          <cell r="C93" t="str">
            <v>Lider Proyectos Informaticos</v>
          </cell>
          <cell r="D93">
            <v>510.98320000000001</v>
          </cell>
          <cell r="E93">
            <v>15329.496000000001</v>
          </cell>
          <cell r="H93">
            <v>15329.496000000001</v>
          </cell>
          <cell r="I93">
            <v>613.17984000000001</v>
          </cell>
          <cell r="J93">
            <v>15942.675840000002</v>
          </cell>
          <cell r="K93">
            <v>191313</v>
          </cell>
          <cell r="L93">
            <v>25578.511120000003</v>
          </cell>
          <cell r="M93">
            <v>1500</v>
          </cell>
          <cell r="N93">
            <v>2658</v>
          </cell>
          <cell r="O93">
            <v>12755</v>
          </cell>
          <cell r="P93">
            <v>6000</v>
          </cell>
          <cell r="Q93">
            <v>5315</v>
          </cell>
          <cell r="T93">
            <v>24393</v>
          </cell>
          <cell r="U93">
            <v>3253</v>
          </cell>
          <cell r="V93">
            <v>0</v>
          </cell>
          <cell r="Z93">
            <v>2500</v>
          </cell>
          <cell r="AA93">
            <v>275265.51112000004</v>
          </cell>
        </row>
        <row r="94">
          <cell r="A94" t="str">
            <v>08010019</v>
          </cell>
          <cell r="B94" t="str">
            <v>Cano Cruz Luis Fernando</v>
          </cell>
          <cell r="C94" t="str">
            <v>Jefe de departamento "d"</v>
          </cell>
          <cell r="D94">
            <v>905.64</v>
          </cell>
          <cell r="E94">
            <v>27169.200000000001</v>
          </cell>
          <cell r="H94">
            <v>27169.200000000001</v>
          </cell>
          <cell r="I94">
            <v>1086.768</v>
          </cell>
          <cell r="J94">
            <v>28255.968000000001</v>
          </cell>
          <cell r="K94">
            <v>339072</v>
          </cell>
          <cell r="L94">
            <v>47850.043999999994</v>
          </cell>
          <cell r="M94">
            <v>1500</v>
          </cell>
          <cell r="N94">
            <v>4710</v>
          </cell>
          <cell r="P94">
            <v>6000</v>
          </cell>
          <cell r="Q94">
            <v>9419</v>
          </cell>
          <cell r="T94">
            <v>43232</v>
          </cell>
          <cell r="U94">
            <v>5765</v>
          </cell>
          <cell r="V94">
            <v>0</v>
          </cell>
          <cell r="Y94">
            <v>84768</v>
          </cell>
          <cell r="Z94">
            <v>2500</v>
          </cell>
          <cell r="AA94">
            <v>544816.04399999999</v>
          </cell>
        </row>
        <row r="95">
          <cell r="A95" t="str">
            <v>08010020</v>
          </cell>
          <cell r="B95" t="str">
            <v>Campos Pinto Roman Alberto</v>
          </cell>
          <cell r="C95" t="str">
            <v>Programador "a"</v>
          </cell>
          <cell r="D95">
            <v>217.32</v>
          </cell>
          <cell r="E95">
            <v>6519.5999999999995</v>
          </cell>
          <cell r="H95">
            <v>6519.5999999999995</v>
          </cell>
          <cell r="I95">
            <v>260.78399999999999</v>
          </cell>
          <cell r="J95">
            <v>6780.3839999999991</v>
          </cell>
          <cell r="K95">
            <v>81365</v>
          </cell>
          <cell r="L95">
            <v>12092.116</v>
          </cell>
          <cell r="M95">
            <v>1500</v>
          </cell>
          <cell r="N95">
            <v>1131</v>
          </cell>
          <cell r="O95">
            <v>5425</v>
          </cell>
          <cell r="P95">
            <v>6000</v>
          </cell>
          <cell r="Q95">
            <v>2261</v>
          </cell>
          <cell r="T95">
            <v>10374</v>
          </cell>
          <cell r="U95">
            <v>1384</v>
          </cell>
          <cell r="V95">
            <v>0</v>
          </cell>
          <cell r="Z95">
            <v>2500</v>
          </cell>
          <cell r="AA95">
            <v>124032.11599999999</v>
          </cell>
        </row>
        <row r="96">
          <cell r="A96" t="str">
            <v>08010021</v>
          </cell>
          <cell r="B96" t="str">
            <v>Briceño Salazar Jesus Armando</v>
          </cell>
          <cell r="C96" t="str">
            <v>Programador "b"</v>
          </cell>
          <cell r="D96">
            <v>252.01</v>
          </cell>
          <cell r="E96">
            <v>7560.2999999999993</v>
          </cell>
          <cell r="H96">
            <v>7560.2999999999993</v>
          </cell>
          <cell r="I96">
            <v>302.41199999999998</v>
          </cell>
          <cell r="J96">
            <v>7862.7119999999995</v>
          </cell>
          <cell r="K96">
            <v>94353</v>
          </cell>
          <cell r="L96">
            <v>13934</v>
          </cell>
          <cell r="M96">
            <v>1500</v>
          </cell>
          <cell r="N96">
            <v>1311</v>
          </cell>
          <cell r="O96">
            <v>6291</v>
          </cell>
          <cell r="P96">
            <v>6000</v>
          </cell>
          <cell r="Q96">
            <v>2621</v>
          </cell>
          <cell r="T96">
            <v>12030</v>
          </cell>
          <cell r="U96">
            <v>1604</v>
          </cell>
          <cell r="V96">
            <v>0</v>
          </cell>
          <cell r="Z96">
            <v>2500</v>
          </cell>
          <cell r="AA96">
            <v>142144</v>
          </cell>
        </row>
        <row r="97">
          <cell r="A97" t="str">
            <v>08010022</v>
          </cell>
          <cell r="B97" t="str">
            <v>Canul Chin Jacobo Misael</v>
          </cell>
          <cell r="C97" t="str">
            <v>Programador "c"</v>
          </cell>
          <cell r="D97">
            <v>288.43</v>
          </cell>
          <cell r="E97">
            <v>8652.9</v>
          </cell>
          <cell r="H97">
            <v>8652.9</v>
          </cell>
          <cell r="I97">
            <v>346.11599999999999</v>
          </cell>
          <cell r="J97">
            <v>8999.0159999999996</v>
          </cell>
          <cell r="K97">
            <v>107989</v>
          </cell>
          <cell r="L97">
            <v>13933.998</v>
          </cell>
          <cell r="M97">
            <v>1500</v>
          </cell>
          <cell r="N97">
            <v>1500</v>
          </cell>
          <cell r="O97">
            <v>7200</v>
          </cell>
          <cell r="P97">
            <v>6000</v>
          </cell>
          <cell r="Q97">
            <v>3000</v>
          </cell>
          <cell r="T97">
            <v>13769</v>
          </cell>
          <cell r="U97">
            <v>1836</v>
          </cell>
          <cell r="V97">
            <v>0</v>
          </cell>
          <cell r="Z97">
            <v>2500</v>
          </cell>
          <cell r="AA97">
            <v>159227.99799999999</v>
          </cell>
        </row>
        <row r="98">
          <cell r="B98" t="str">
            <v>Subtotal</v>
          </cell>
          <cell r="D98">
            <v>3636.1829279999997</v>
          </cell>
          <cell r="E98">
            <v>109085.48784</v>
          </cell>
          <cell r="F98">
            <v>0</v>
          </cell>
          <cell r="G98">
            <v>0</v>
          </cell>
          <cell r="H98">
            <v>109085.48784</v>
          </cell>
          <cell r="I98">
            <v>4363.4195135999998</v>
          </cell>
          <cell r="J98">
            <v>113448.90735360001</v>
          </cell>
          <cell r="K98">
            <v>1361394</v>
          </cell>
          <cell r="L98">
            <v>187227.48180479999</v>
          </cell>
          <cell r="M98">
            <v>18000</v>
          </cell>
          <cell r="N98">
            <v>18915</v>
          </cell>
          <cell r="O98">
            <v>68162</v>
          </cell>
          <cell r="P98">
            <v>72000</v>
          </cell>
          <cell r="Q98">
            <v>37822</v>
          </cell>
          <cell r="R98">
            <v>2592</v>
          </cell>
          <cell r="S98">
            <v>0</v>
          </cell>
          <cell r="T98">
            <v>173581</v>
          </cell>
          <cell r="U98">
            <v>23148</v>
          </cell>
          <cell r="V98">
            <v>3397.92</v>
          </cell>
          <cell r="W98">
            <v>0</v>
          </cell>
          <cell r="X98">
            <v>0</v>
          </cell>
          <cell r="Y98">
            <v>84768</v>
          </cell>
          <cell r="Z98">
            <v>30000</v>
          </cell>
          <cell r="AB98">
            <v>2081007.4018047999</v>
          </cell>
        </row>
        <row r="99">
          <cell r="B99" t="str">
            <v>Subdireccion Financiera</v>
          </cell>
          <cell r="E99">
            <v>0</v>
          </cell>
        </row>
        <row r="100">
          <cell r="A100" t="str">
            <v>09010001</v>
          </cell>
          <cell r="B100" t="str">
            <v>Concha Vazquez Claudia Karina</v>
          </cell>
          <cell r="C100" t="str">
            <v>Secretaria de Subdireccion</v>
          </cell>
          <cell r="D100">
            <v>147.33680000000001</v>
          </cell>
          <cell r="E100">
            <v>4420.1040000000003</v>
          </cell>
          <cell r="H100">
            <v>4420.1040000000003</v>
          </cell>
          <cell r="I100">
            <v>176.80416000000002</v>
          </cell>
          <cell r="J100">
            <v>4596.90816</v>
          </cell>
          <cell r="K100">
            <v>55163</v>
          </cell>
          <cell r="L100">
            <v>6923.31088</v>
          </cell>
          <cell r="M100">
            <v>1500</v>
          </cell>
          <cell r="N100">
            <v>767</v>
          </cell>
          <cell r="O100">
            <v>3678</v>
          </cell>
          <cell r="P100">
            <v>6000</v>
          </cell>
          <cell r="Q100">
            <v>1533</v>
          </cell>
          <cell r="R100">
            <v>324</v>
          </cell>
          <cell r="T100">
            <v>7034</v>
          </cell>
          <cell r="U100">
            <v>938</v>
          </cell>
          <cell r="V100">
            <v>1185.8399999999999</v>
          </cell>
          <cell r="Z100">
            <v>2500</v>
          </cell>
          <cell r="AA100">
            <v>87546.150880000001</v>
          </cell>
        </row>
        <row r="101">
          <cell r="A101" t="str">
            <v>09010004</v>
          </cell>
          <cell r="B101" t="str">
            <v>Basulto Triay Eric Herve</v>
          </cell>
          <cell r="C101" t="str">
            <v>Subdirector</v>
          </cell>
          <cell r="D101">
            <v>1518.7224000000001</v>
          </cell>
          <cell r="E101">
            <v>45561.672000000006</v>
          </cell>
          <cell r="H101">
            <v>45561.672000000006</v>
          </cell>
          <cell r="I101">
            <v>1822.4668800000002</v>
          </cell>
          <cell r="J101">
            <v>47384.138880000006</v>
          </cell>
          <cell r="K101">
            <v>568610</v>
          </cell>
          <cell r="L101">
            <v>81102.171839999995</v>
          </cell>
          <cell r="M101">
            <v>1500</v>
          </cell>
          <cell r="N101">
            <v>7898</v>
          </cell>
          <cell r="P101">
            <v>6000</v>
          </cell>
          <cell r="Q101">
            <v>15795</v>
          </cell>
          <cell r="T101">
            <v>72498</v>
          </cell>
          <cell r="U101">
            <v>9667</v>
          </cell>
          <cell r="V101">
            <v>0</v>
          </cell>
          <cell r="Y101">
            <v>142153</v>
          </cell>
          <cell r="Z101">
            <v>2500</v>
          </cell>
          <cell r="AA101">
            <v>907723.17183999997</v>
          </cell>
        </row>
        <row r="102">
          <cell r="A102" t="str">
            <v>13010020</v>
          </cell>
          <cell r="B102" t="str">
            <v>Paredes Varguez Gladys Beatriz</v>
          </cell>
          <cell r="C102" t="str">
            <v>Secretaria de Subdireccion</v>
          </cell>
          <cell r="D102">
            <v>147.33680000000001</v>
          </cell>
          <cell r="E102">
            <v>4420.1040000000003</v>
          </cell>
          <cell r="H102">
            <v>4420.1040000000003</v>
          </cell>
          <cell r="I102">
            <v>176.80416000000002</v>
          </cell>
          <cell r="J102">
            <v>4596.90816</v>
          </cell>
          <cell r="K102">
            <v>55163</v>
          </cell>
          <cell r="L102">
            <v>6923.31088</v>
          </cell>
          <cell r="M102">
            <v>1500</v>
          </cell>
          <cell r="N102">
            <v>767</v>
          </cell>
          <cell r="O102">
            <v>3678</v>
          </cell>
          <cell r="P102">
            <v>6000</v>
          </cell>
          <cell r="Q102">
            <v>1533</v>
          </cell>
          <cell r="R102">
            <v>972</v>
          </cell>
          <cell r="T102">
            <v>7034</v>
          </cell>
          <cell r="U102">
            <v>938</v>
          </cell>
          <cell r="V102">
            <v>1185.8399999999999</v>
          </cell>
          <cell r="Z102">
            <v>2500</v>
          </cell>
          <cell r="AA102">
            <v>88194.150880000001</v>
          </cell>
        </row>
        <row r="103">
          <cell r="B103" t="str">
            <v>Subtotal</v>
          </cell>
          <cell r="D103">
            <v>1813.3960000000002</v>
          </cell>
          <cell r="E103">
            <v>54401.880000000005</v>
          </cell>
          <cell r="F103">
            <v>0</v>
          </cell>
          <cell r="G103">
            <v>0</v>
          </cell>
          <cell r="H103">
            <v>54401.880000000005</v>
          </cell>
          <cell r="I103">
            <v>2176.0752000000002</v>
          </cell>
          <cell r="J103">
            <v>56577.955200000004</v>
          </cell>
          <cell r="K103">
            <v>678936</v>
          </cell>
          <cell r="L103">
            <v>94948.793600000005</v>
          </cell>
          <cell r="M103">
            <v>4500</v>
          </cell>
          <cell r="N103">
            <v>9432</v>
          </cell>
          <cell r="O103">
            <v>7356</v>
          </cell>
          <cell r="P103">
            <v>18000</v>
          </cell>
          <cell r="Q103">
            <v>18861</v>
          </cell>
          <cell r="R103">
            <v>1296</v>
          </cell>
          <cell r="S103">
            <v>0</v>
          </cell>
          <cell r="T103">
            <v>86566</v>
          </cell>
          <cell r="U103">
            <v>11543</v>
          </cell>
          <cell r="V103">
            <v>2371.6799999999998</v>
          </cell>
          <cell r="W103">
            <v>0</v>
          </cell>
          <cell r="X103">
            <v>100000</v>
          </cell>
          <cell r="Y103">
            <v>142153</v>
          </cell>
          <cell r="Z103">
            <v>7500</v>
          </cell>
          <cell r="AB103">
            <v>1183463.4735999999</v>
          </cell>
        </row>
        <row r="104">
          <cell r="B104" t="str">
            <v>Depto. de tesoreria</v>
          </cell>
          <cell r="E104">
            <v>0</v>
          </cell>
        </row>
        <row r="105">
          <cell r="A105" t="str">
            <v>06010013</v>
          </cell>
          <cell r="B105" t="str">
            <v>Cocom Arcos Jhon Gary</v>
          </cell>
          <cell r="C105" t="str">
            <v>Auxiliar de tesoreria "a"</v>
          </cell>
          <cell r="D105">
            <v>111.76</v>
          </cell>
          <cell r="E105">
            <v>3352.8</v>
          </cell>
          <cell r="H105">
            <v>3352.8</v>
          </cell>
          <cell r="I105">
            <v>134.11200000000002</v>
          </cell>
          <cell r="J105">
            <v>3486.9120000000003</v>
          </cell>
          <cell r="K105">
            <v>41843</v>
          </cell>
          <cell r="L105">
            <v>5815.8939999999993</v>
          </cell>
          <cell r="M105">
            <v>1500</v>
          </cell>
          <cell r="N105">
            <v>582</v>
          </cell>
          <cell r="O105">
            <v>2790</v>
          </cell>
          <cell r="P105">
            <v>6000</v>
          </cell>
          <cell r="Q105">
            <v>1163</v>
          </cell>
          <cell r="R105">
            <v>324</v>
          </cell>
          <cell r="T105">
            <v>5335</v>
          </cell>
          <cell r="U105">
            <v>712</v>
          </cell>
          <cell r="V105">
            <v>2159.2800000000002</v>
          </cell>
          <cell r="Z105">
            <v>2500</v>
          </cell>
          <cell r="AA105">
            <v>70724.173999999999</v>
          </cell>
        </row>
        <row r="106">
          <cell r="A106" t="str">
            <v>10010001</v>
          </cell>
          <cell r="B106" t="str">
            <v>Canto Espadas Rosalinda Del Socorro</v>
          </cell>
          <cell r="C106" t="str">
            <v>Auxiliar de tesoreria "b"</v>
          </cell>
          <cell r="D106">
            <v>126.19027199999999</v>
          </cell>
          <cell r="E106">
            <v>3785.7081599999997</v>
          </cell>
          <cell r="H106">
            <v>3785.7081599999997</v>
          </cell>
          <cell r="I106">
            <v>151.4283264</v>
          </cell>
          <cell r="J106">
            <v>3937.1364863999997</v>
          </cell>
          <cell r="K106">
            <v>47246</v>
          </cell>
          <cell r="L106">
            <v>5815.8953152000004</v>
          </cell>
          <cell r="M106">
            <v>1500</v>
          </cell>
          <cell r="N106">
            <v>657</v>
          </cell>
          <cell r="O106">
            <v>3150</v>
          </cell>
          <cell r="P106">
            <v>6000</v>
          </cell>
          <cell r="Q106">
            <v>1313</v>
          </cell>
          <cell r="R106">
            <v>972</v>
          </cell>
          <cell r="T106">
            <v>6024</v>
          </cell>
          <cell r="U106">
            <v>804</v>
          </cell>
          <cell r="V106">
            <v>2159.2800000000002</v>
          </cell>
          <cell r="Z106">
            <v>2500</v>
          </cell>
          <cell r="AA106">
            <v>78141.175315200002</v>
          </cell>
        </row>
        <row r="107">
          <cell r="A107" t="str">
            <v>10010002</v>
          </cell>
          <cell r="B107" t="str">
            <v>Cañas Luna Maria Luisa</v>
          </cell>
          <cell r="C107" t="str">
            <v>Auxiliar de tesoreria "b"</v>
          </cell>
          <cell r="D107">
            <v>126.19027199999999</v>
          </cell>
          <cell r="E107">
            <v>3785.7081599999997</v>
          </cell>
          <cell r="H107">
            <v>3785.7081599999997</v>
          </cell>
          <cell r="I107">
            <v>151.4283264</v>
          </cell>
          <cell r="J107">
            <v>3937.1364863999997</v>
          </cell>
          <cell r="K107">
            <v>47246</v>
          </cell>
          <cell r="L107">
            <v>5815.8953152000004</v>
          </cell>
          <cell r="M107">
            <v>1500</v>
          </cell>
          <cell r="N107">
            <v>657</v>
          </cell>
          <cell r="O107">
            <v>3150</v>
          </cell>
          <cell r="P107">
            <v>6000</v>
          </cell>
          <cell r="Q107">
            <v>1313</v>
          </cell>
          <cell r="R107">
            <v>1620</v>
          </cell>
          <cell r="T107">
            <v>6024</v>
          </cell>
          <cell r="U107">
            <v>804</v>
          </cell>
          <cell r="V107">
            <v>2159.2800000000002</v>
          </cell>
          <cell r="Z107">
            <v>2500</v>
          </cell>
          <cell r="AA107">
            <v>78789.175315200002</v>
          </cell>
        </row>
        <row r="108">
          <cell r="A108" t="str">
            <v>10010003</v>
          </cell>
          <cell r="B108" t="str">
            <v>Ceballos Arana Suemy Del Rocio</v>
          </cell>
          <cell r="C108" t="str">
            <v>Coordinador de Egresos</v>
          </cell>
          <cell r="D108">
            <v>273.86320000000001</v>
          </cell>
          <cell r="E108">
            <v>8215.8960000000006</v>
          </cell>
          <cell r="H108">
            <v>8215.8960000000006</v>
          </cell>
          <cell r="I108">
            <v>328.63584000000003</v>
          </cell>
          <cell r="J108">
            <v>8544.5318400000015</v>
          </cell>
          <cell r="K108">
            <v>102535</v>
          </cell>
          <cell r="L108">
            <v>13202.509120000002</v>
          </cell>
          <cell r="M108">
            <v>1500</v>
          </cell>
          <cell r="N108">
            <v>1425</v>
          </cell>
          <cell r="O108">
            <v>6836</v>
          </cell>
          <cell r="P108">
            <v>6000</v>
          </cell>
          <cell r="Q108">
            <v>2849</v>
          </cell>
          <cell r="R108">
            <v>972</v>
          </cell>
          <cell r="T108">
            <v>13074</v>
          </cell>
          <cell r="U108">
            <v>1744</v>
          </cell>
          <cell r="V108">
            <v>0</v>
          </cell>
          <cell r="Z108">
            <v>2500</v>
          </cell>
          <cell r="AA108">
            <v>152637.50912</v>
          </cell>
        </row>
        <row r="109">
          <cell r="A109" t="str">
            <v>10010004</v>
          </cell>
          <cell r="B109" t="str">
            <v>Chan Canul Carlos Humberto</v>
          </cell>
          <cell r="C109" t="str">
            <v>Auxiliar de tesoreria "a"</v>
          </cell>
          <cell r="D109">
            <v>111.76</v>
          </cell>
          <cell r="E109">
            <v>3352.8</v>
          </cell>
          <cell r="H109">
            <v>3352.8</v>
          </cell>
          <cell r="I109">
            <v>134.11200000000002</v>
          </cell>
          <cell r="J109">
            <v>3486.9120000000003</v>
          </cell>
          <cell r="K109">
            <v>41843</v>
          </cell>
          <cell r="L109">
            <v>5815.8939999999993</v>
          </cell>
          <cell r="M109">
            <v>1500</v>
          </cell>
          <cell r="N109">
            <v>582</v>
          </cell>
          <cell r="O109">
            <v>2790</v>
          </cell>
          <cell r="P109">
            <v>6000</v>
          </cell>
          <cell r="Q109">
            <v>1163</v>
          </cell>
          <cell r="R109">
            <v>324</v>
          </cell>
          <cell r="T109">
            <v>5335</v>
          </cell>
          <cell r="U109">
            <v>712</v>
          </cell>
          <cell r="V109">
            <v>2159.2800000000002</v>
          </cell>
          <cell r="Z109">
            <v>2500</v>
          </cell>
          <cell r="AA109">
            <v>70724.173999999999</v>
          </cell>
        </row>
        <row r="110">
          <cell r="A110" t="str">
            <v>10010005</v>
          </cell>
          <cell r="B110" t="str">
            <v>Concha Y Escobedo Enmy Beatriz Del Refugio</v>
          </cell>
          <cell r="C110" t="str">
            <v>Auxiliar de tesoreria "a"</v>
          </cell>
          <cell r="D110">
            <v>111.76</v>
          </cell>
          <cell r="E110">
            <v>3352.8</v>
          </cell>
          <cell r="H110">
            <v>3352.8</v>
          </cell>
          <cell r="I110">
            <v>134.11200000000002</v>
          </cell>
          <cell r="J110">
            <v>3486.9120000000003</v>
          </cell>
          <cell r="K110">
            <v>41843</v>
          </cell>
          <cell r="L110">
            <v>5815.8939999999993</v>
          </cell>
          <cell r="M110">
            <v>1500</v>
          </cell>
          <cell r="N110">
            <v>582</v>
          </cell>
          <cell r="O110">
            <v>2790</v>
          </cell>
          <cell r="P110">
            <v>6000</v>
          </cell>
          <cell r="Q110">
            <v>1163</v>
          </cell>
          <cell r="R110">
            <v>972</v>
          </cell>
          <cell r="T110">
            <v>5335</v>
          </cell>
          <cell r="U110">
            <v>712</v>
          </cell>
          <cell r="V110">
            <v>2159.2800000000002</v>
          </cell>
          <cell r="Z110">
            <v>2500</v>
          </cell>
          <cell r="AA110">
            <v>71372.173999999999</v>
          </cell>
        </row>
        <row r="111">
          <cell r="A111" t="str">
            <v>10010007</v>
          </cell>
          <cell r="B111" t="str">
            <v>Fernandez Manrique Jorge  Eugenio</v>
          </cell>
          <cell r="C111" t="str">
            <v>Auxiliar de tesoreria "a"</v>
          </cell>
          <cell r="D111">
            <v>111.76</v>
          </cell>
          <cell r="E111">
            <v>3352.8</v>
          </cell>
          <cell r="H111">
            <v>3352.8</v>
          </cell>
          <cell r="I111">
            <v>134.11200000000002</v>
          </cell>
          <cell r="J111">
            <v>3486.9120000000003</v>
          </cell>
          <cell r="K111">
            <v>41843</v>
          </cell>
          <cell r="L111">
            <v>5815.8939999999993</v>
          </cell>
          <cell r="M111">
            <v>1500</v>
          </cell>
          <cell r="N111">
            <v>582</v>
          </cell>
          <cell r="O111">
            <v>2790</v>
          </cell>
          <cell r="P111">
            <v>6000</v>
          </cell>
          <cell r="Q111">
            <v>1163</v>
          </cell>
          <cell r="R111">
            <v>324</v>
          </cell>
          <cell r="T111">
            <v>5335</v>
          </cell>
          <cell r="U111">
            <v>712</v>
          </cell>
          <cell r="V111">
            <v>2159.2800000000002</v>
          </cell>
          <cell r="Z111">
            <v>2500</v>
          </cell>
          <cell r="AA111">
            <v>70724.173999999999</v>
          </cell>
        </row>
        <row r="112">
          <cell r="A112" t="str">
            <v>10010008</v>
          </cell>
          <cell r="B112" t="str">
            <v>Gil Sahui Silvia Maria</v>
          </cell>
          <cell r="C112" t="str">
            <v>Coord. cuentas por cobrar</v>
          </cell>
          <cell r="D112">
            <v>235.73</v>
          </cell>
          <cell r="E112">
            <v>7071.9</v>
          </cell>
          <cell r="H112">
            <v>7071.9</v>
          </cell>
          <cell r="I112">
            <v>282.87599999999998</v>
          </cell>
          <cell r="J112">
            <v>7354.7759999999998</v>
          </cell>
          <cell r="K112">
            <v>88258</v>
          </cell>
          <cell r="L112">
            <v>11480.598</v>
          </cell>
          <cell r="M112">
            <v>1500</v>
          </cell>
          <cell r="N112">
            <v>1226</v>
          </cell>
          <cell r="O112">
            <v>5884</v>
          </cell>
          <cell r="P112">
            <v>6000</v>
          </cell>
          <cell r="Q112">
            <v>2452</v>
          </cell>
          <cell r="R112">
            <v>324</v>
          </cell>
          <cell r="T112">
            <v>11253</v>
          </cell>
          <cell r="U112">
            <v>1501</v>
          </cell>
          <cell r="V112">
            <v>0</v>
          </cell>
          <cell r="Z112">
            <v>2500</v>
          </cell>
          <cell r="AA112">
            <v>132378.598</v>
          </cell>
        </row>
        <row r="113">
          <cell r="A113" t="str">
            <v>10010009</v>
          </cell>
          <cell r="B113" t="str">
            <v>Ortiz Herrera Landy Rosalia</v>
          </cell>
          <cell r="C113" t="str">
            <v>Auxiliar de tesoreria "a"</v>
          </cell>
          <cell r="D113">
            <v>111.76</v>
          </cell>
          <cell r="E113">
            <v>3352.8</v>
          </cell>
          <cell r="H113">
            <v>3352.8</v>
          </cell>
          <cell r="I113">
            <v>134.11200000000002</v>
          </cell>
          <cell r="J113">
            <v>3486.9120000000003</v>
          </cell>
          <cell r="K113">
            <v>41843</v>
          </cell>
          <cell r="L113">
            <v>5815.8939999999993</v>
          </cell>
          <cell r="M113">
            <v>1500</v>
          </cell>
          <cell r="N113">
            <v>582</v>
          </cell>
          <cell r="O113">
            <v>2790</v>
          </cell>
          <cell r="P113">
            <v>6000</v>
          </cell>
          <cell r="Q113">
            <v>1163</v>
          </cell>
          <cell r="R113">
            <v>324</v>
          </cell>
          <cell r="T113">
            <v>5335</v>
          </cell>
          <cell r="U113">
            <v>712</v>
          </cell>
          <cell r="V113">
            <v>2159.2800000000002</v>
          </cell>
          <cell r="Z113">
            <v>2500</v>
          </cell>
          <cell r="AA113">
            <v>70724.173999999999</v>
          </cell>
        </row>
        <row r="114">
          <cell r="A114" t="str">
            <v>10010010</v>
          </cell>
          <cell r="B114" t="str">
            <v>Rodriguez Mena Benita Veronica</v>
          </cell>
          <cell r="C114" t="str">
            <v>Auxiliar de tesoreria "a"</v>
          </cell>
          <cell r="D114">
            <v>111.76</v>
          </cell>
          <cell r="E114">
            <v>3352.8</v>
          </cell>
          <cell r="H114">
            <v>3352.8</v>
          </cell>
          <cell r="I114">
            <v>134.11200000000002</v>
          </cell>
          <cell r="J114">
            <v>3486.9120000000003</v>
          </cell>
          <cell r="K114">
            <v>41843</v>
          </cell>
          <cell r="L114">
            <v>5815.8939999999993</v>
          </cell>
          <cell r="M114">
            <v>1500</v>
          </cell>
          <cell r="N114">
            <v>582</v>
          </cell>
          <cell r="O114">
            <v>2790</v>
          </cell>
          <cell r="P114">
            <v>6000</v>
          </cell>
          <cell r="Q114">
            <v>1163</v>
          </cell>
          <cell r="R114">
            <v>324</v>
          </cell>
          <cell r="T114">
            <v>5335</v>
          </cell>
          <cell r="U114">
            <v>712</v>
          </cell>
          <cell r="V114">
            <v>2159.2800000000002</v>
          </cell>
          <cell r="Z114">
            <v>2500</v>
          </cell>
          <cell r="AA114">
            <v>70724.173999999999</v>
          </cell>
        </row>
        <row r="115">
          <cell r="A115" t="str">
            <v>10010012</v>
          </cell>
          <cell r="B115" t="str">
            <v>Uicab Vazquez Norma Aracelly</v>
          </cell>
          <cell r="C115" t="str">
            <v>Auxiliar de tesoreria "a"</v>
          </cell>
          <cell r="D115">
            <v>111.76</v>
          </cell>
          <cell r="E115">
            <v>3352.8</v>
          </cell>
          <cell r="H115">
            <v>3352.8</v>
          </cell>
          <cell r="I115">
            <v>134.11200000000002</v>
          </cell>
          <cell r="J115">
            <v>3486.9120000000003</v>
          </cell>
          <cell r="K115">
            <v>41843</v>
          </cell>
          <cell r="L115">
            <v>5815.8939999999993</v>
          </cell>
          <cell r="M115">
            <v>1500</v>
          </cell>
          <cell r="N115">
            <v>582</v>
          </cell>
          <cell r="O115">
            <v>2790</v>
          </cell>
          <cell r="P115">
            <v>6000</v>
          </cell>
          <cell r="Q115">
            <v>1163</v>
          </cell>
          <cell r="R115">
            <v>972</v>
          </cell>
          <cell r="T115">
            <v>5335</v>
          </cell>
          <cell r="U115">
            <v>712</v>
          </cell>
          <cell r="V115">
            <v>2159.2800000000002</v>
          </cell>
          <cell r="Z115">
            <v>2500</v>
          </cell>
          <cell r="AA115">
            <v>71372.173999999999</v>
          </cell>
        </row>
        <row r="116">
          <cell r="A116" t="str">
            <v>10010014</v>
          </cell>
          <cell r="B116" t="str">
            <v>Martinez Carrillo Febronia</v>
          </cell>
          <cell r="C116" t="str">
            <v>Coordinador de Ingresos</v>
          </cell>
          <cell r="D116">
            <v>180.26320000000001</v>
          </cell>
          <cell r="E116">
            <v>5407.8960000000006</v>
          </cell>
          <cell r="H116">
            <v>5407.8960000000006</v>
          </cell>
          <cell r="I116">
            <v>216.31584000000004</v>
          </cell>
          <cell r="J116">
            <v>5624.2118400000008</v>
          </cell>
          <cell r="K116">
            <v>67491</v>
          </cell>
          <cell r="L116">
            <v>8663.2291200000018</v>
          </cell>
          <cell r="M116">
            <v>1500</v>
          </cell>
          <cell r="N116">
            <v>938</v>
          </cell>
          <cell r="O116">
            <v>4500</v>
          </cell>
          <cell r="P116">
            <v>6000</v>
          </cell>
          <cell r="Q116">
            <v>1875</v>
          </cell>
          <cell r="T116">
            <v>8606</v>
          </cell>
          <cell r="U116">
            <v>1148</v>
          </cell>
          <cell r="V116">
            <v>0</v>
          </cell>
          <cell r="Z116">
            <v>2500</v>
          </cell>
          <cell r="AA116">
            <v>103221.22912</v>
          </cell>
        </row>
        <row r="117">
          <cell r="A117" t="str">
            <v>10010015</v>
          </cell>
          <cell r="B117" t="str">
            <v>Piña Pamplona Gerardo Leonel</v>
          </cell>
          <cell r="C117" t="str">
            <v>Coordinador de tesoreria</v>
          </cell>
          <cell r="D117">
            <v>579.04999999999995</v>
          </cell>
          <cell r="E117">
            <v>17371.5</v>
          </cell>
          <cell r="H117">
            <v>17371.5</v>
          </cell>
          <cell r="I117">
            <v>694.86</v>
          </cell>
          <cell r="J117">
            <v>18066.36</v>
          </cell>
          <cell r="K117">
            <v>216797</v>
          </cell>
          <cell r="L117">
            <v>29352.31</v>
          </cell>
          <cell r="M117">
            <v>1500</v>
          </cell>
          <cell r="N117">
            <v>3012</v>
          </cell>
          <cell r="O117">
            <v>14454</v>
          </cell>
          <cell r="P117">
            <v>6000</v>
          </cell>
          <cell r="Q117">
            <v>6023</v>
          </cell>
          <cell r="T117">
            <v>27642</v>
          </cell>
          <cell r="U117">
            <v>3686</v>
          </cell>
          <cell r="V117">
            <v>0</v>
          </cell>
          <cell r="Z117">
            <v>2500</v>
          </cell>
          <cell r="AA117">
            <v>310966.31</v>
          </cell>
        </row>
        <row r="118">
          <cell r="A118" t="str">
            <v>10010016</v>
          </cell>
          <cell r="B118" t="str">
            <v>Perez Marfil Jesus Jordan</v>
          </cell>
          <cell r="C118" t="str">
            <v>Jefe de departamento "b"</v>
          </cell>
          <cell r="D118">
            <v>815.07</v>
          </cell>
          <cell r="E118">
            <v>24452.100000000002</v>
          </cell>
          <cell r="H118">
            <v>24452.100000000002</v>
          </cell>
          <cell r="I118">
            <v>978.08400000000006</v>
          </cell>
          <cell r="J118">
            <v>25430.184000000001</v>
          </cell>
          <cell r="K118">
            <v>305163</v>
          </cell>
          <cell r="L118">
            <v>47527.33</v>
          </cell>
          <cell r="M118">
            <v>1500</v>
          </cell>
          <cell r="N118">
            <v>4239</v>
          </cell>
          <cell r="P118">
            <v>6000</v>
          </cell>
          <cell r="Q118">
            <v>8477</v>
          </cell>
          <cell r="T118">
            <v>38909</v>
          </cell>
          <cell r="U118">
            <v>5188</v>
          </cell>
          <cell r="V118">
            <v>0</v>
          </cell>
          <cell r="Y118">
            <v>76291</v>
          </cell>
          <cell r="Z118">
            <v>2500</v>
          </cell>
          <cell r="AA118">
            <v>495794.33</v>
          </cell>
        </row>
        <row r="119">
          <cell r="B119" t="str">
            <v>Subtotal</v>
          </cell>
          <cell r="D119">
            <v>3118.6769440000003</v>
          </cell>
          <cell r="E119">
            <v>93560.308320000011</v>
          </cell>
          <cell r="F119">
            <v>0</v>
          </cell>
          <cell r="G119">
            <v>0</v>
          </cell>
          <cell r="H119">
            <v>93560.308320000011</v>
          </cell>
          <cell r="I119">
            <v>3742.4123328000005</v>
          </cell>
          <cell r="J119">
            <v>97302.720652799995</v>
          </cell>
          <cell r="K119">
            <v>1167637</v>
          </cell>
          <cell r="L119">
            <v>162569.0248704</v>
          </cell>
          <cell r="M119">
            <v>21000</v>
          </cell>
          <cell r="N119">
            <v>16228</v>
          </cell>
          <cell r="O119">
            <v>57504</v>
          </cell>
          <cell r="P119">
            <v>84000</v>
          </cell>
          <cell r="Q119">
            <v>32443</v>
          </cell>
          <cell r="R119">
            <v>7452</v>
          </cell>
          <cell r="S119">
            <v>0</v>
          </cell>
          <cell r="T119">
            <v>148877</v>
          </cell>
          <cell r="U119">
            <v>19859</v>
          </cell>
          <cell r="V119">
            <v>19433.52</v>
          </cell>
          <cell r="W119">
            <v>0</v>
          </cell>
          <cell r="X119">
            <v>0</v>
          </cell>
          <cell r="Y119">
            <v>76291</v>
          </cell>
          <cell r="Z119">
            <v>35000</v>
          </cell>
          <cell r="AB119">
            <v>1848293.5448704001</v>
          </cell>
        </row>
        <row r="120">
          <cell r="B120" t="str">
            <v>Depto. de contabilidad</v>
          </cell>
          <cell r="E120">
            <v>0</v>
          </cell>
        </row>
        <row r="121">
          <cell r="A121" t="str">
            <v>06010012</v>
          </cell>
          <cell r="B121" t="str">
            <v>Chulim Salazar Miriam Josefa</v>
          </cell>
          <cell r="C121" t="str">
            <v>Secretaria de Depto. "a"</v>
          </cell>
          <cell r="D121">
            <v>111.76</v>
          </cell>
          <cell r="E121">
            <v>3352.8</v>
          </cell>
          <cell r="H121">
            <v>3352.8</v>
          </cell>
          <cell r="I121">
            <v>134.11200000000002</v>
          </cell>
          <cell r="J121">
            <v>3486.9120000000003</v>
          </cell>
          <cell r="K121">
            <v>41843</v>
          </cell>
          <cell r="L121">
            <v>4845.826</v>
          </cell>
          <cell r="M121">
            <v>1500</v>
          </cell>
          <cell r="N121">
            <v>582</v>
          </cell>
          <cell r="O121">
            <v>2790</v>
          </cell>
          <cell r="P121">
            <v>6000</v>
          </cell>
          <cell r="Q121">
            <v>1163</v>
          </cell>
          <cell r="R121">
            <v>648</v>
          </cell>
          <cell r="T121">
            <v>5335</v>
          </cell>
          <cell r="U121">
            <v>712</v>
          </cell>
          <cell r="V121">
            <v>2578.3200000000002</v>
          </cell>
          <cell r="Z121">
            <v>2500</v>
          </cell>
          <cell r="AA121">
            <v>70497.146000000008</v>
          </cell>
        </row>
        <row r="122">
          <cell r="A122" t="str">
            <v>10010013</v>
          </cell>
          <cell r="B122" t="str">
            <v>Valencia Palomeque Romeo</v>
          </cell>
          <cell r="C122" t="str">
            <v>Auxiliar contable "b"</v>
          </cell>
          <cell r="D122">
            <v>149.99</v>
          </cell>
          <cell r="E122">
            <v>4499.7000000000007</v>
          </cell>
          <cell r="H122">
            <v>4499.7000000000007</v>
          </cell>
          <cell r="I122">
            <v>179.98800000000003</v>
          </cell>
          <cell r="J122">
            <v>4679.688000000001</v>
          </cell>
          <cell r="K122">
            <v>56157</v>
          </cell>
          <cell r="L122">
            <v>8663.0559999999987</v>
          </cell>
          <cell r="M122">
            <v>1500</v>
          </cell>
          <cell r="N122">
            <v>780</v>
          </cell>
          <cell r="O122">
            <v>3744</v>
          </cell>
          <cell r="P122">
            <v>6000</v>
          </cell>
          <cell r="Q122">
            <v>1560</v>
          </cell>
          <cell r="R122">
            <v>324</v>
          </cell>
          <cell r="T122">
            <v>7160</v>
          </cell>
          <cell r="U122">
            <v>955</v>
          </cell>
          <cell r="V122">
            <v>0</v>
          </cell>
          <cell r="Z122">
            <v>2500</v>
          </cell>
          <cell r="AA122">
            <v>89343.055999999997</v>
          </cell>
        </row>
        <row r="123">
          <cell r="A123" t="str">
            <v>11010001</v>
          </cell>
          <cell r="B123" t="str">
            <v>Alpuche Aviles Rita Ivonne</v>
          </cell>
          <cell r="C123" t="str">
            <v>Auxiliar contable "b"</v>
          </cell>
          <cell r="D123">
            <v>149.99</v>
          </cell>
          <cell r="E123">
            <v>4499.7000000000007</v>
          </cell>
          <cell r="H123">
            <v>4499.7000000000007</v>
          </cell>
          <cell r="I123">
            <v>179.98800000000003</v>
          </cell>
          <cell r="J123">
            <v>4679.688000000001</v>
          </cell>
          <cell r="K123">
            <v>56157</v>
          </cell>
          <cell r="L123">
            <v>8663.0559999999987</v>
          </cell>
          <cell r="M123">
            <v>1500</v>
          </cell>
          <cell r="N123">
            <v>780</v>
          </cell>
          <cell r="O123">
            <v>3744</v>
          </cell>
          <cell r="P123">
            <v>6000</v>
          </cell>
          <cell r="Q123">
            <v>1560</v>
          </cell>
          <cell r="R123">
            <v>1296</v>
          </cell>
          <cell r="T123">
            <v>7160</v>
          </cell>
          <cell r="U123">
            <v>955</v>
          </cell>
          <cell r="V123">
            <v>0</v>
          </cell>
          <cell r="Z123">
            <v>2500</v>
          </cell>
          <cell r="AA123">
            <v>90315.055999999997</v>
          </cell>
        </row>
        <row r="124">
          <cell r="A124" t="str">
            <v>11010002</v>
          </cell>
          <cell r="B124" t="str">
            <v>Arce Pantoja Enna Maria Del Carmen</v>
          </cell>
          <cell r="C124" t="str">
            <v>Auxiliar contable "a"</v>
          </cell>
          <cell r="D124">
            <v>111.76</v>
          </cell>
          <cell r="E124">
            <v>3352.8</v>
          </cell>
          <cell r="H124">
            <v>3352.8</v>
          </cell>
          <cell r="I124">
            <v>134.11200000000002</v>
          </cell>
          <cell r="J124">
            <v>3486.9120000000003</v>
          </cell>
          <cell r="K124">
            <v>41843</v>
          </cell>
          <cell r="L124">
            <v>7064.4240000000009</v>
          </cell>
          <cell r="M124">
            <v>1500</v>
          </cell>
          <cell r="N124">
            <v>582</v>
          </cell>
          <cell r="O124">
            <v>2790</v>
          </cell>
          <cell r="P124">
            <v>6000</v>
          </cell>
          <cell r="Q124">
            <v>1163</v>
          </cell>
          <cell r="R124">
            <v>648</v>
          </cell>
          <cell r="T124">
            <v>5335</v>
          </cell>
          <cell r="U124">
            <v>712</v>
          </cell>
          <cell r="V124">
            <v>747.36</v>
          </cell>
          <cell r="Z124">
            <v>2500</v>
          </cell>
          <cell r="AA124">
            <v>70884.784</v>
          </cell>
        </row>
        <row r="125">
          <cell r="A125" t="str">
            <v>11010003</v>
          </cell>
          <cell r="B125" t="str">
            <v>Azcorra Perez Wilma Elina</v>
          </cell>
          <cell r="C125" t="str">
            <v>Auxiliar contable "a"</v>
          </cell>
          <cell r="D125">
            <v>111.76</v>
          </cell>
          <cell r="E125">
            <v>3352.8</v>
          </cell>
          <cell r="H125">
            <v>3352.8</v>
          </cell>
          <cell r="I125">
            <v>134.11200000000002</v>
          </cell>
          <cell r="J125">
            <v>3486.9120000000003</v>
          </cell>
          <cell r="K125">
            <v>41843</v>
          </cell>
          <cell r="L125">
            <v>7064.4240000000009</v>
          </cell>
          <cell r="M125">
            <v>1500</v>
          </cell>
          <cell r="N125">
            <v>582</v>
          </cell>
          <cell r="O125">
            <v>2790</v>
          </cell>
          <cell r="P125">
            <v>6000</v>
          </cell>
          <cell r="Q125">
            <v>1163</v>
          </cell>
          <cell r="R125">
            <v>1620</v>
          </cell>
          <cell r="T125">
            <v>5335</v>
          </cell>
          <cell r="U125">
            <v>712</v>
          </cell>
          <cell r="V125">
            <v>747.36</v>
          </cell>
          <cell r="Z125">
            <v>2500</v>
          </cell>
          <cell r="AA125">
            <v>71856.784</v>
          </cell>
        </row>
        <row r="126">
          <cell r="A126" t="str">
            <v>11010004</v>
          </cell>
          <cell r="B126" t="str">
            <v>Castro Espinosa Lourdes Mayanin</v>
          </cell>
          <cell r="C126" t="str">
            <v>Auxiliar contable "a"</v>
          </cell>
          <cell r="D126">
            <v>111.76</v>
          </cell>
          <cell r="E126">
            <v>3352.8</v>
          </cell>
          <cell r="H126">
            <v>3352.8</v>
          </cell>
          <cell r="I126">
            <v>134.11200000000002</v>
          </cell>
          <cell r="J126">
            <v>3486.9120000000003</v>
          </cell>
          <cell r="K126">
            <v>41843</v>
          </cell>
          <cell r="L126">
            <v>7064.4240000000009</v>
          </cell>
          <cell r="M126">
            <v>1500</v>
          </cell>
          <cell r="N126">
            <v>582</v>
          </cell>
          <cell r="O126">
            <v>2790</v>
          </cell>
          <cell r="P126">
            <v>6000</v>
          </cell>
          <cell r="Q126">
            <v>1163</v>
          </cell>
          <cell r="R126">
            <v>1296</v>
          </cell>
          <cell r="T126">
            <v>5335</v>
          </cell>
          <cell r="U126">
            <v>712</v>
          </cell>
          <cell r="V126">
            <v>747.36</v>
          </cell>
          <cell r="Z126">
            <v>2500</v>
          </cell>
          <cell r="AA126">
            <v>71532.784</v>
          </cell>
        </row>
        <row r="127">
          <cell r="A127" t="str">
            <v>11010005</v>
          </cell>
          <cell r="B127" t="str">
            <v>Cañetas Medina Leydi Concepcion</v>
          </cell>
          <cell r="C127" t="str">
            <v>Auxiliar contable "a"</v>
          </cell>
          <cell r="D127">
            <v>111.76</v>
          </cell>
          <cell r="E127">
            <v>3352.8</v>
          </cell>
          <cell r="H127">
            <v>3352.8</v>
          </cell>
          <cell r="I127">
            <v>134.11200000000002</v>
          </cell>
          <cell r="J127">
            <v>3486.9120000000003</v>
          </cell>
          <cell r="K127">
            <v>41843</v>
          </cell>
          <cell r="L127">
            <v>7064.4240000000009</v>
          </cell>
          <cell r="M127">
            <v>1500</v>
          </cell>
          <cell r="N127">
            <v>582</v>
          </cell>
          <cell r="O127">
            <v>2790</v>
          </cell>
          <cell r="P127">
            <v>6000</v>
          </cell>
          <cell r="Q127">
            <v>1163</v>
          </cell>
          <cell r="R127">
            <v>972</v>
          </cell>
          <cell r="T127">
            <v>5335</v>
          </cell>
          <cell r="U127">
            <v>712</v>
          </cell>
          <cell r="V127">
            <v>747.36</v>
          </cell>
          <cell r="Z127">
            <v>2500</v>
          </cell>
          <cell r="AA127">
            <v>71208.784</v>
          </cell>
        </row>
        <row r="128">
          <cell r="A128" t="str">
            <v>11010006</v>
          </cell>
          <cell r="B128" t="str">
            <v>Colli Paredes Freddy</v>
          </cell>
          <cell r="C128" t="str">
            <v>Auxiliar contable "a"</v>
          </cell>
          <cell r="D128">
            <v>111.76</v>
          </cell>
          <cell r="E128">
            <v>3352.8</v>
          </cell>
          <cell r="H128">
            <v>3352.8</v>
          </cell>
          <cell r="I128">
            <v>134.11200000000002</v>
          </cell>
          <cell r="J128">
            <v>3486.9120000000003</v>
          </cell>
          <cell r="K128">
            <v>41843</v>
          </cell>
          <cell r="L128">
            <v>7064.4240000000009</v>
          </cell>
          <cell r="M128">
            <v>1500</v>
          </cell>
          <cell r="N128">
            <v>582</v>
          </cell>
          <cell r="O128">
            <v>2790</v>
          </cell>
          <cell r="P128">
            <v>6000</v>
          </cell>
          <cell r="Q128">
            <v>1163</v>
          </cell>
          <cell r="R128">
            <v>648</v>
          </cell>
          <cell r="T128">
            <v>5335</v>
          </cell>
          <cell r="U128">
            <v>712</v>
          </cell>
          <cell r="V128">
            <v>747.36</v>
          </cell>
          <cell r="Z128">
            <v>2500</v>
          </cell>
          <cell r="AA128">
            <v>70884.784</v>
          </cell>
        </row>
        <row r="129">
          <cell r="A129" t="str">
            <v>11010007</v>
          </cell>
          <cell r="B129" t="str">
            <v>Cruz Alvarez Maria De Los Angeles</v>
          </cell>
          <cell r="C129" t="str">
            <v>Auxiliar contable "a"</v>
          </cell>
          <cell r="D129">
            <v>111.76</v>
          </cell>
          <cell r="E129">
            <v>3352.8</v>
          </cell>
          <cell r="H129">
            <v>3352.8</v>
          </cell>
          <cell r="I129">
            <v>134.11200000000002</v>
          </cell>
          <cell r="J129">
            <v>3486.9120000000003</v>
          </cell>
          <cell r="K129">
            <v>41843</v>
          </cell>
          <cell r="L129">
            <v>7064.4240000000009</v>
          </cell>
          <cell r="M129">
            <v>1500</v>
          </cell>
          <cell r="N129">
            <v>582</v>
          </cell>
          <cell r="O129">
            <v>2790</v>
          </cell>
          <cell r="P129">
            <v>6000</v>
          </cell>
          <cell r="Q129">
            <v>1163</v>
          </cell>
          <cell r="R129">
            <v>1296</v>
          </cell>
          <cell r="T129">
            <v>5335</v>
          </cell>
          <cell r="U129">
            <v>712</v>
          </cell>
          <cell r="V129">
            <v>747.36</v>
          </cell>
          <cell r="Z129">
            <v>2500</v>
          </cell>
          <cell r="AA129">
            <v>71532.784</v>
          </cell>
        </row>
        <row r="130">
          <cell r="A130" t="str">
            <v>11010008</v>
          </cell>
          <cell r="B130" t="str">
            <v>Dzul Noh Mercy</v>
          </cell>
          <cell r="C130" t="str">
            <v>Auxiliar contable "a"</v>
          </cell>
          <cell r="D130">
            <v>111.76</v>
          </cell>
          <cell r="E130">
            <v>3352.8</v>
          </cell>
          <cell r="H130">
            <v>3352.8</v>
          </cell>
          <cell r="I130">
            <v>134.11200000000002</v>
          </cell>
          <cell r="J130">
            <v>3486.9120000000003</v>
          </cell>
          <cell r="K130">
            <v>41843</v>
          </cell>
          <cell r="L130">
            <v>7064.4240000000009</v>
          </cell>
          <cell r="M130">
            <v>1500</v>
          </cell>
          <cell r="N130">
            <v>582</v>
          </cell>
          <cell r="O130">
            <v>2790</v>
          </cell>
          <cell r="P130">
            <v>6000</v>
          </cell>
          <cell r="Q130">
            <v>1163</v>
          </cell>
          <cell r="R130">
            <v>972</v>
          </cell>
          <cell r="T130">
            <v>5335</v>
          </cell>
          <cell r="U130">
            <v>712</v>
          </cell>
          <cell r="V130">
            <v>747.36</v>
          </cell>
          <cell r="Z130">
            <v>2500</v>
          </cell>
          <cell r="AA130">
            <v>71208.784</v>
          </cell>
        </row>
        <row r="131">
          <cell r="A131" t="str">
            <v>11010012</v>
          </cell>
          <cell r="B131" t="str">
            <v>Tec Canto Reyna Maria Guadalupe</v>
          </cell>
          <cell r="C131" t="str">
            <v>Auxiliar contable "a"</v>
          </cell>
          <cell r="D131">
            <v>111.76</v>
          </cell>
          <cell r="E131">
            <v>3352.8</v>
          </cell>
          <cell r="H131">
            <v>3352.8</v>
          </cell>
          <cell r="I131">
            <v>134.11200000000002</v>
          </cell>
          <cell r="J131">
            <v>3486.9120000000003</v>
          </cell>
          <cell r="K131">
            <v>41843</v>
          </cell>
          <cell r="L131">
            <v>7064.4240000000009</v>
          </cell>
          <cell r="M131">
            <v>1500</v>
          </cell>
          <cell r="N131">
            <v>582</v>
          </cell>
          <cell r="O131">
            <v>2790</v>
          </cell>
          <cell r="P131">
            <v>6000</v>
          </cell>
          <cell r="Q131">
            <v>1163</v>
          </cell>
          <cell r="R131">
            <v>648</v>
          </cell>
          <cell r="T131">
            <v>5335</v>
          </cell>
          <cell r="U131">
            <v>712</v>
          </cell>
          <cell r="V131">
            <v>747.36</v>
          </cell>
          <cell r="Z131">
            <v>2500</v>
          </cell>
          <cell r="AA131">
            <v>70884.784</v>
          </cell>
        </row>
        <row r="132">
          <cell r="A132" t="str">
            <v>11010013</v>
          </cell>
          <cell r="B132" t="str">
            <v>Uicab Cauich Ceidy Concepcion</v>
          </cell>
          <cell r="C132" t="str">
            <v>Auxiliar contable "c"</v>
          </cell>
          <cell r="D132">
            <v>180.26320000000001</v>
          </cell>
          <cell r="E132">
            <v>5407.8960000000006</v>
          </cell>
          <cell r="H132">
            <v>5407.8960000000006</v>
          </cell>
          <cell r="I132">
            <v>216.31584000000004</v>
          </cell>
          <cell r="J132">
            <v>5624.2118400000008</v>
          </cell>
          <cell r="K132">
            <v>67491</v>
          </cell>
          <cell r="L132">
            <v>8663.2291200000018</v>
          </cell>
          <cell r="M132">
            <v>1500</v>
          </cell>
          <cell r="N132">
            <v>938</v>
          </cell>
          <cell r="O132">
            <v>4500</v>
          </cell>
          <cell r="P132">
            <v>6000</v>
          </cell>
          <cell r="Q132">
            <v>1875</v>
          </cell>
          <cell r="R132">
            <v>648</v>
          </cell>
          <cell r="T132">
            <v>8606</v>
          </cell>
          <cell r="U132">
            <v>1148</v>
          </cell>
          <cell r="V132">
            <v>0</v>
          </cell>
          <cell r="Z132">
            <v>2500</v>
          </cell>
          <cell r="AA132">
            <v>103869.22912</v>
          </cell>
        </row>
        <row r="133">
          <cell r="A133" t="str">
            <v>11010014</v>
          </cell>
          <cell r="B133" t="str">
            <v>Vela Ortega Danisse Guadalupe</v>
          </cell>
          <cell r="C133" t="str">
            <v>Auxiliar contable "b"</v>
          </cell>
          <cell r="D133">
            <v>149.99</v>
          </cell>
          <cell r="E133">
            <v>4499.7000000000007</v>
          </cell>
          <cell r="H133">
            <v>4499.7000000000007</v>
          </cell>
          <cell r="I133">
            <v>179.98800000000003</v>
          </cell>
          <cell r="J133">
            <v>4679.688000000001</v>
          </cell>
          <cell r="K133">
            <v>56157</v>
          </cell>
          <cell r="L133">
            <v>8663.0559999999987</v>
          </cell>
          <cell r="M133">
            <v>1500</v>
          </cell>
          <cell r="N133">
            <v>780</v>
          </cell>
          <cell r="O133">
            <v>3744</v>
          </cell>
          <cell r="P133">
            <v>6000</v>
          </cell>
          <cell r="Q133">
            <v>1560</v>
          </cell>
          <cell r="R133">
            <v>972</v>
          </cell>
          <cell r="T133">
            <v>7160</v>
          </cell>
          <cell r="U133">
            <v>955</v>
          </cell>
          <cell r="V133">
            <v>0</v>
          </cell>
          <cell r="Z133">
            <v>2500</v>
          </cell>
          <cell r="AA133">
            <v>89991.055999999997</v>
          </cell>
        </row>
        <row r="134">
          <cell r="A134" t="str">
            <v>12010002</v>
          </cell>
          <cell r="B134" t="str">
            <v>Burgos Dominguez Lizzie</v>
          </cell>
          <cell r="C134" t="str">
            <v>Jefe de departamento "b"</v>
          </cell>
          <cell r="D134">
            <v>723.81</v>
          </cell>
          <cell r="E134">
            <v>21714.3</v>
          </cell>
          <cell r="H134">
            <v>21714.3</v>
          </cell>
          <cell r="I134">
            <v>868.572</v>
          </cell>
          <cell r="J134">
            <v>22582.871999999999</v>
          </cell>
          <cell r="K134">
            <v>270995</v>
          </cell>
          <cell r="L134">
            <v>40527.334000000003</v>
          </cell>
          <cell r="M134">
            <v>1500</v>
          </cell>
          <cell r="N134">
            <v>3764</v>
          </cell>
          <cell r="P134">
            <v>6000</v>
          </cell>
          <cell r="Q134">
            <v>7528</v>
          </cell>
          <cell r="R134">
            <v>324</v>
          </cell>
          <cell r="T134">
            <v>34552</v>
          </cell>
          <cell r="U134">
            <v>4607</v>
          </cell>
          <cell r="V134">
            <v>0</v>
          </cell>
          <cell r="Y134">
            <v>67749</v>
          </cell>
          <cell r="Z134">
            <v>2500</v>
          </cell>
          <cell r="AA134">
            <v>440046.33400000003</v>
          </cell>
        </row>
        <row r="135">
          <cell r="B135" t="str">
            <v>Subtotal</v>
          </cell>
          <cell r="D135">
            <v>2359.8832000000002</v>
          </cell>
          <cell r="E135">
            <v>70796.495999999999</v>
          </cell>
          <cell r="F135">
            <v>0</v>
          </cell>
          <cell r="G135">
            <v>0</v>
          </cell>
          <cell r="H135">
            <v>70796.495999999999</v>
          </cell>
          <cell r="I135">
            <v>2831.8598400000005</v>
          </cell>
          <cell r="J135">
            <v>73628.355840000004</v>
          </cell>
          <cell r="K135">
            <v>883544</v>
          </cell>
          <cell r="L135">
            <v>136540.94912</v>
          </cell>
          <cell r="M135">
            <v>21000</v>
          </cell>
          <cell r="N135">
            <v>12280</v>
          </cell>
          <cell r="O135">
            <v>40842</v>
          </cell>
          <cell r="P135">
            <v>84000</v>
          </cell>
          <cell r="Q135">
            <v>24550</v>
          </cell>
          <cell r="R135">
            <v>12312</v>
          </cell>
          <cell r="S135">
            <v>0</v>
          </cell>
          <cell r="T135">
            <v>112653</v>
          </cell>
          <cell r="U135">
            <v>15028</v>
          </cell>
          <cell r="V135">
            <v>8557.1999999999989</v>
          </cell>
          <cell r="W135">
            <v>0</v>
          </cell>
          <cell r="X135">
            <v>0</v>
          </cell>
          <cell r="Y135">
            <v>67749</v>
          </cell>
          <cell r="Z135">
            <v>35000</v>
          </cell>
          <cell r="AB135">
            <v>1454056.14912</v>
          </cell>
        </row>
        <row r="136">
          <cell r="B136" t="str">
            <v>Depto. de afiliacion y vigencia de derec</v>
          </cell>
          <cell r="E136">
            <v>0</v>
          </cell>
        </row>
        <row r="137">
          <cell r="A137" t="str">
            <v>12010004</v>
          </cell>
          <cell r="B137" t="str">
            <v>Chale Martinez Blanca Leticia</v>
          </cell>
          <cell r="C137" t="str">
            <v>Auxiliar de afiliacion "b"</v>
          </cell>
          <cell r="D137">
            <v>115.37</v>
          </cell>
          <cell r="E137">
            <v>3461.1000000000004</v>
          </cell>
          <cell r="H137">
            <v>3461.1000000000004</v>
          </cell>
          <cell r="I137">
            <v>138.44400000000002</v>
          </cell>
          <cell r="J137">
            <v>3599.5440000000003</v>
          </cell>
          <cell r="K137">
            <v>43195</v>
          </cell>
          <cell r="L137">
            <v>6151.75</v>
          </cell>
          <cell r="M137">
            <v>1500</v>
          </cell>
          <cell r="N137">
            <v>600</v>
          </cell>
          <cell r="O137">
            <v>2880</v>
          </cell>
          <cell r="P137">
            <v>6000</v>
          </cell>
          <cell r="Q137">
            <v>1200</v>
          </cell>
          <cell r="R137">
            <v>1296</v>
          </cell>
          <cell r="T137">
            <v>5508</v>
          </cell>
          <cell r="U137">
            <v>735</v>
          </cell>
          <cell r="V137">
            <v>2025.6</v>
          </cell>
          <cell r="Z137">
            <v>2500</v>
          </cell>
          <cell r="AA137">
            <v>73591.350000000006</v>
          </cell>
        </row>
        <row r="138">
          <cell r="A138" t="str">
            <v>12010005</v>
          </cell>
          <cell r="B138" t="str">
            <v>Gil Garcia Maria Antonia</v>
          </cell>
          <cell r="C138" t="str">
            <v>Coordinador de Afiliacion</v>
          </cell>
          <cell r="D138">
            <v>273.86320000000001</v>
          </cell>
          <cell r="E138">
            <v>8215.8960000000006</v>
          </cell>
          <cell r="H138">
            <v>8215.8960000000006</v>
          </cell>
          <cell r="I138">
            <v>328.63584000000003</v>
          </cell>
          <cell r="J138">
            <v>8544.5318400000015</v>
          </cell>
          <cell r="K138">
            <v>102535</v>
          </cell>
          <cell r="L138">
            <v>13202.509120000002</v>
          </cell>
          <cell r="M138">
            <v>1500</v>
          </cell>
          <cell r="N138">
            <v>1425</v>
          </cell>
          <cell r="O138">
            <v>6836</v>
          </cell>
          <cell r="P138">
            <v>6000</v>
          </cell>
          <cell r="Q138">
            <v>2849</v>
          </cell>
          <cell r="R138">
            <v>648</v>
          </cell>
          <cell r="T138">
            <v>13074</v>
          </cell>
          <cell r="U138">
            <v>1744</v>
          </cell>
          <cell r="V138">
            <v>0</v>
          </cell>
          <cell r="Z138">
            <v>2500</v>
          </cell>
          <cell r="AA138">
            <v>152313.50912</v>
          </cell>
        </row>
        <row r="139">
          <cell r="A139" t="str">
            <v>12010006</v>
          </cell>
          <cell r="B139" t="str">
            <v>Gomez Lugo Monica Isabel</v>
          </cell>
          <cell r="C139" t="str">
            <v>Auxiliar de afiliacion "a"</v>
          </cell>
          <cell r="D139">
            <v>111.76</v>
          </cell>
          <cell r="E139">
            <v>3352.8</v>
          </cell>
          <cell r="H139">
            <v>3352.8</v>
          </cell>
          <cell r="I139">
            <v>134.11200000000002</v>
          </cell>
          <cell r="J139">
            <v>3486.9120000000003</v>
          </cell>
          <cell r="K139">
            <v>41843</v>
          </cell>
          <cell r="L139">
            <v>5020.5320000000002</v>
          </cell>
          <cell r="M139">
            <v>1500</v>
          </cell>
          <cell r="N139">
            <v>582</v>
          </cell>
          <cell r="O139">
            <v>2790</v>
          </cell>
          <cell r="P139">
            <v>6000</v>
          </cell>
          <cell r="Q139">
            <v>1163</v>
          </cell>
          <cell r="R139">
            <v>648</v>
          </cell>
          <cell r="T139">
            <v>5335</v>
          </cell>
          <cell r="U139">
            <v>712</v>
          </cell>
          <cell r="V139">
            <v>2381.7600000000002</v>
          </cell>
          <cell r="Z139">
            <v>2500</v>
          </cell>
          <cell r="AA139">
            <v>70475.292000000001</v>
          </cell>
        </row>
        <row r="140">
          <cell r="A140" t="str">
            <v>12010007</v>
          </cell>
          <cell r="B140" t="str">
            <v>Pech Burgos Gabriela</v>
          </cell>
          <cell r="C140" t="str">
            <v>Auxiliar de afiliacion "a"</v>
          </cell>
          <cell r="D140">
            <v>111.76</v>
          </cell>
          <cell r="E140">
            <v>3352.8</v>
          </cell>
          <cell r="H140">
            <v>3352.8</v>
          </cell>
          <cell r="I140">
            <v>134.11200000000002</v>
          </cell>
          <cell r="J140">
            <v>3486.9120000000003</v>
          </cell>
          <cell r="K140">
            <v>41843</v>
          </cell>
          <cell r="L140">
            <v>5020.5320000000002</v>
          </cell>
          <cell r="M140">
            <v>1500</v>
          </cell>
          <cell r="N140">
            <v>582</v>
          </cell>
          <cell r="O140">
            <v>2790</v>
          </cell>
          <cell r="P140">
            <v>6000</v>
          </cell>
          <cell r="Q140">
            <v>1163</v>
          </cell>
          <cell r="R140">
            <v>972</v>
          </cell>
          <cell r="T140">
            <v>5335</v>
          </cell>
          <cell r="U140">
            <v>712</v>
          </cell>
          <cell r="V140">
            <v>2381.7600000000002</v>
          </cell>
          <cell r="Z140">
            <v>2500</v>
          </cell>
          <cell r="AA140">
            <v>70799.292000000001</v>
          </cell>
        </row>
        <row r="141">
          <cell r="A141" t="str">
            <v>12010008</v>
          </cell>
          <cell r="B141" t="str">
            <v>Perera Montejo Guadalupe Maricruz</v>
          </cell>
          <cell r="C141" t="str">
            <v>Auxiliar de afiliacion "a"</v>
          </cell>
          <cell r="D141">
            <v>111.76</v>
          </cell>
          <cell r="E141">
            <v>3352.8</v>
          </cell>
          <cell r="H141">
            <v>3352.8</v>
          </cell>
          <cell r="I141">
            <v>134.11200000000002</v>
          </cell>
          <cell r="J141">
            <v>3486.9120000000003</v>
          </cell>
          <cell r="K141">
            <v>41843</v>
          </cell>
          <cell r="L141">
            <v>5020.5320000000002</v>
          </cell>
          <cell r="M141">
            <v>1500</v>
          </cell>
          <cell r="N141">
            <v>582</v>
          </cell>
          <cell r="O141">
            <v>2790</v>
          </cell>
          <cell r="P141">
            <v>6000</v>
          </cell>
          <cell r="Q141">
            <v>1163</v>
          </cell>
          <cell r="R141">
            <v>648</v>
          </cell>
          <cell r="T141">
            <v>5335</v>
          </cell>
          <cell r="U141">
            <v>712</v>
          </cell>
          <cell r="V141">
            <v>2381.7600000000002</v>
          </cell>
          <cell r="Z141">
            <v>2500</v>
          </cell>
          <cell r="AA141">
            <v>70475.292000000001</v>
          </cell>
        </row>
        <row r="142">
          <cell r="A142" t="str">
            <v>12010009</v>
          </cell>
          <cell r="B142" t="str">
            <v>Quiñones Pech Aurora Beatriz</v>
          </cell>
          <cell r="C142" t="str">
            <v>Auxiliar de afiliacion"c"</v>
          </cell>
          <cell r="D142">
            <v>132.70400000000001</v>
          </cell>
          <cell r="E142">
            <v>3981.1200000000003</v>
          </cell>
          <cell r="H142">
            <v>3981.1200000000003</v>
          </cell>
          <cell r="I142">
            <v>159.24480000000003</v>
          </cell>
          <cell r="J142">
            <v>4140.3648000000003</v>
          </cell>
          <cell r="K142">
            <v>49685</v>
          </cell>
          <cell r="L142">
            <v>6151.9464000000007</v>
          </cell>
          <cell r="M142">
            <v>1500</v>
          </cell>
          <cell r="N142">
            <v>691</v>
          </cell>
          <cell r="O142">
            <v>3313</v>
          </cell>
          <cell r="P142">
            <v>6000</v>
          </cell>
          <cell r="Q142">
            <v>1381</v>
          </cell>
          <cell r="R142">
            <v>972</v>
          </cell>
          <cell r="T142">
            <v>6335</v>
          </cell>
          <cell r="U142">
            <v>845</v>
          </cell>
          <cell r="V142">
            <v>2025.36</v>
          </cell>
          <cell r="Z142">
            <v>2500</v>
          </cell>
          <cell r="AA142">
            <v>81399.306400000001</v>
          </cell>
        </row>
        <row r="143">
          <cell r="A143" t="str">
            <v>12010010</v>
          </cell>
          <cell r="B143" t="str">
            <v>Uicab Vazquez Gladys</v>
          </cell>
          <cell r="C143" t="str">
            <v>Auxiliar de afiliacion "a"</v>
          </cell>
          <cell r="D143">
            <v>111.76</v>
          </cell>
          <cell r="E143">
            <v>3352.8</v>
          </cell>
          <cell r="H143">
            <v>3352.8</v>
          </cell>
          <cell r="I143">
            <v>134.11200000000002</v>
          </cell>
          <cell r="J143">
            <v>3486.9120000000003</v>
          </cell>
          <cell r="K143">
            <v>41843</v>
          </cell>
          <cell r="L143">
            <v>5020.5320000000002</v>
          </cell>
          <cell r="M143">
            <v>1500</v>
          </cell>
          <cell r="N143">
            <v>582</v>
          </cell>
          <cell r="O143">
            <v>2790</v>
          </cell>
          <cell r="P143">
            <v>6000</v>
          </cell>
          <cell r="Q143">
            <v>1163</v>
          </cell>
          <cell r="R143">
            <v>972</v>
          </cell>
          <cell r="T143">
            <v>5335</v>
          </cell>
          <cell r="U143">
            <v>712</v>
          </cell>
          <cell r="V143">
            <v>2381.7600000000002</v>
          </cell>
          <cell r="Z143">
            <v>2500</v>
          </cell>
          <cell r="AA143">
            <v>70799.292000000001</v>
          </cell>
        </row>
        <row r="144">
          <cell r="A144" t="str">
            <v>12010011</v>
          </cell>
          <cell r="B144" t="str">
            <v>Carrillo Cruz Reyna Amira</v>
          </cell>
          <cell r="C144" t="str">
            <v>Jefe de departamento "b"</v>
          </cell>
          <cell r="D144">
            <v>723.81</v>
          </cell>
          <cell r="E144">
            <v>21714.3</v>
          </cell>
          <cell r="H144">
            <v>21714.3</v>
          </cell>
          <cell r="I144">
            <v>868.572</v>
          </cell>
          <cell r="J144">
            <v>22582.871999999999</v>
          </cell>
          <cell r="K144">
            <v>270995</v>
          </cell>
          <cell r="L144">
            <v>40527.334000000003</v>
          </cell>
          <cell r="M144">
            <v>1500</v>
          </cell>
          <cell r="N144">
            <v>3764</v>
          </cell>
          <cell r="P144">
            <v>6000</v>
          </cell>
          <cell r="Q144">
            <v>7528</v>
          </cell>
          <cell r="T144">
            <v>34552</v>
          </cell>
          <cell r="U144">
            <v>4607</v>
          </cell>
          <cell r="V144">
            <v>0</v>
          </cell>
          <cell r="Y144">
            <v>67749</v>
          </cell>
          <cell r="Z144">
            <v>2500</v>
          </cell>
          <cell r="AA144">
            <v>439722.33400000003</v>
          </cell>
        </row>
        <row r="145">
          <cell r="A145" t="str">
            <v>12010012</v>
          </cell>
          <cell r="B145" t="str">
            <v>Zaldivar Zaldivar Rosa Isela</v>
          </cell>
          <cell r="C145" t="str">
            <v>Auxiliar de afiliacion "a"</v>
          </cell>
          <cell r="D145">
            <v>111.76</v>
          </cell>
          <cell r="E145">
            <v>3352.8</v>
          </cell>
          <cell r="H145">
            <v>3352.8</v>
          </cell>
          <cell r="I145">
            <v>134.11200000000002</v>
          </cell>
          <cell r="J145">
            <v>3486.9120000000003</v>
          </cell>
          <cell r="K145">
            <v>41843</v>
          </cell>
          <cell r="L145">
            <v>5020.5320000000002</v>
          </cell>
          <cell r="M145">
            <v>1500</v>
          </cell>
          <cell r="N145">
            <v>582</v>
          </cell>
          <cell r="O145">
            <v>2790</v>
          </cell>
          <cell r="P145">
            <v>6000</v>
          </cell>
          <cell r="Q145">
            <v>1163</v>
          </cell>
          <cell r="T145">
            <v>5335</v>
          </cell>
          <cell r="U145">
            <v>712</v>
          </cell>
          <cell r="V145">
            <v>2381.7600000000002</v>
          </cell>
          <cell r="Z145">
            <v>2500</v>
          </cell>
          <cell r="AA145">
            <v>69827.292000000001</v>
          </cell>
        </row>
        <row r="146">
          <cell r="A146" t="str">
            <v>12010013</v>
          </cell>
          <cell r="B146" t="str">
            <v>Herrera Uicab Leisa Patricia</v>
          </cell>
          <cell r="C146" t="str">
            <v>Auxiliar de afiliacion "a"</v>
          </cell>
          <cell r="D146">
            <v>111.76</v>
          </cell>
          <cell r="E146">
            <v>3352.8</v>
          </cell>
          <cell r="H146">
            <v>3352.8</v>
          </cell>
          <cell r="I146">
            <v>134.11200000000002</v>
          </cell>
          <cell r="J146">
            <v>3486.9120000000003</v>
          </cell>
          <cell r="K146">
            <v>41843</v>
          </cell>
          <cell r="L146">
            <v>5020.5320000000002</v>
          </cell>
          <cell r="M146">
            <v>1500</v>
          </cell>
          <cell r="N146">
            <v>582</v>
          </cell>
          <cell r="O146">
            <v>2790</v>
          </cell>
          <cell r="P146">
            <v>6000</v>
          </cell>
          <cell r="Q146">
            <v>1163</v>
          </cell>
          <cell r="T146">
            <v>5335</v>
          </cell>
          <cell r="U146">
            <v>712</v>
          </cell>
          <cell r="V146">
            <v>2381.7600000000002</v>
          </cell>
          <cell r="Z146">
            <v>2500</v>
          </cell>
          <cell r="AA146">
            <v>69827.292000000001</v>
          </cell>
        </row>
        <row r="147">
          <cell r="A147" t="str">
            <v>12010014</v>
          </cell>
          <cell r="B147" t="str">
            <v>Canche Huchin Rosana</v>
          </cell>
          <cell r="C147" t="str">
            <v>Auxiliar de afiliacion "a"</v>
          </cell>
          <cell r="D147">
            <v>111.19</v>
          </cell>
          <cell r="E147">
            <v>3335.7</v>
          </cell>
          <cell r="H147">
            <v>3461.1</v>
          </cell>
          <cell r="I147">
            <v>138.44399999999999</v>
          </cell>
          <cell r="J147">
            <v>3599.5439999999999</v>
          </cell>
          <cell r="K147">
            <v>43195</v>
          </cell>
          <cell r="L147">
            <v>4818.2539999999999</v>
          </cell>
          <cell r="M147">
            <v>1500</v>
          </cell>
          <cell r="N147">
            <v>600</v>
          </cell>
          <cell r="O147">
            <v>2880</v>
          </cell>
          <cell r="P147">
            <v>6000</v>
          </cell>
          <cell r="Q147">
            <v>1200</v>
          </cell>
          <cell r="T147">
            <v>5508</v>
          </cell>
          <cell r="U147">
            <v>735</v>
          </cell>
          <cell r="V147">
            <v>2589.84</v>
          </cell>
          <cell r="Z147">
            <v>2500</v>
          </cell>
          <cell r="AA147">
            <v>71526.093999999997</v>
          </cell>
        </row>
        <row r="148">
          <cell r="B148" t="str">
            <v>Subtotal</v>
          </cell>
          <cell r="D148">
            <v>2027.4972</v>
          </cell>
          <cell r="E148">
            <v>60824.915999999997</v>
          </cell>
          <cell r="F148">
            <v>0</v>
          </cell>
          <cell r="G148">
            <v>0</v>
          </cell>
          <cell r="H148">
            <v>60950.315999999999</v>
          </cell>
          <cell r="I148">
            <v>2438.0126400000004</v>
          </cell>
          <cell r="J148">
            <v>63388.32864</v>
          </cell>
          <cell r="K148">
            <v>760663</v>
          </cell>
          <cell r="L148">
            <v>100974.98552000002</v>
          </cell>
          <cell r="M148">
            <v>16500</v>
          </cell>
          <cell r="N148">
            <v>10572</v>
          </cell>
          <cell r="O148">
            <v>32649</v>
          </cell>
          <cell r="P148">
            <v>66000</v>
          </cell>
          <cell r="Q148">
            <v>21136</v>
          </cell>
          <cell r="R148">
            <v>6156</v>
          </cell>
          <cell r="S148">
            <v>0</v>
          </cell>
          <cell r="T148">
            <v>96987</v>
          </cell>
          <cell r="U148">
            <v>12938</v>
          </cell>
          <cell r="V148">
            <v>20931.360000000004</v>
          </cell>
          <cell r="W148">
            <v>0</v>
          </cell>
          <cell r="X148">
            <v>0</v>
          </cell>
          <cell r="Y148">
            <v>67749</v>
          </cell>
          <cell r="Z148">
            <v>27500</v>
          </cell>
          <cell r="AB148">
            <v>1240756.34552</v>
          </cell>
        </row>
        <row r="149">
          <cell r="B149" t="str">
            <v>Depto. de credito</v>
          </cell>
          <cell r="E149">
            <v>0</v>
          </cell>
        </row>
        <row r="150">
          <cell r="A150" t="str">
            <v>02010001</v>
          </cell>
          <cell r="B150" t="str">
            <v>Ake Canul Maria Del Carmen</v>
          </cell>
          <cell r="C150" t="str">
            <v>Auxiliar de credito "c"</v>
          </cell>
          <cell r="D150">
            <v>122.58</v>
          </cell>
          <cell r="E150">
            <v>3677.4</v>
          </cell>
          <cell r="H150">
            <v>3677.4</v>
          </cell>
          <cell r="I150">
            <v>147.096</v>
          </cell>
          <cell r="J150">
            <v>3824.4960000000001</v>
          </cell>
          <cell r="K150">
            <v>45894</v>
          </cell>
          <cell r="L150">
            <v>5794.2120000000004</v>
          </cell>
          <cell r="M150">
            <v>1500</v>
          </cell>
          <cell r="N150">
            <v>638</v>
          </cell>
          <cell r="O150">
            <v>3060</v>
          </cell>
          <cell r="P150">
            <v>6000</v>
          </cell>
          <cell r="Q150">
            <v>1275</v>
          </cell>
          <cell r="R150">
            <v>972</v>
          </cell>
          <cell r="T150">
            <v>5852</v>
          </cell>
          <cell r="U150">
            <v>781</v>
          </cell>
          <cell r="V150">
            <v>2167.92</v>
          </cell>
          <cell r="Z150">
            <v>2500</v>
          </cell>
          <cell r="AA150">
            <v>76434.131999999998</v>
          </cell>
        </row>
        <row r="151">
          <cell r="A151" t="str">
            <v>10010006</v>
          </cell>
          <cell r="B151" t="str">
            <v>Duran Perez Monica Esperanza</v>
          </cell>
          <cell r="C151" t="str">
            <v>Auxiliar de credito "a"</v>
          </cell>
          <cell r="D151">
            <v>111.76</v>
          </cell>
          <cell r="E151">
            <v>3352.8</v>
          </cell>
          <cell r="H151">
            <v>3352.8</v>
          </cell>
          <cell r="I151">
            <v>134.11200000000002</v>
          </cell>
          <cell r="J151">
            <v>3486.9120000000003</v>
          </cell>
          <cell r="K151">
            <v>41843</v>
          </cell>
          <cell r="L151">
            <v>5020.5320000000002</v>
          </cell>
          <cell r="M151">
            <v>1500</v>
          </cell>
          <cell r="N151">
            <v>582</v>
          </cell>
          <cell r="O151">
            <v>2790</v>
          </cell>
          <cell r="P151">
            <v>6000</v>
          </cell>
          <cell r="Q151">
            <v>1163</v>
          </cell>
          <cell r="R151">
            <v>324</v>
          </cell>
          <cell r="T151">
            <v>5335</v>
          </cell>
          <cell r="U151">
            <v>712</v>
          </cell>
          <cell r="V151">
            <v>2381.7600000000002</v>
          </cell>
          <cell r="Z151">
            <v>2500</v>
          </cell>
          <cell r="AA151">
            <v>70151.292000000001</v>
          </cell>
        </row>
        <row r="152">
          <cell r="A152" t="str">
            <v>13010001</v>
          </cell>
          <cell r="B152" t="str">
            <v>Aguilar Ku Maria De Lourdes</v>
          </cell>
          <cell r="C152" t="str">
            <v>Auxiliar de credito "a"</v>
          </cell>
          <cell r="D152">
            <v>111.76</v>
          </cell>
          <cell r="E152">
            <v>3352.8</v>
          </cell>
          <cell r="H152">
            <v>3352.8</v>
          </cell>
          <cell r="I152">
            <v>134.11200000000002</v>
          </cell>
          <cell r="J152">
            <v>3486.9120000000003</v>
          </cell>
          <cell r="K152">
            <v>41843</v>
          </cell>
          <cell r="L152">
            <v>5020.5320000000002</v>
          </cell>
          <cell r="M152">
            <v>1500</v>
          </cell>
          <cell r="N152">
            <v>582</v>
          </cell>
          <cell r="O152">
            <v>2790</v>
          </cell>
          <cell r="P152">
            <v>6000</v>
          </cell>
          <cell r="Q152">
            <v>1163</v>
          </cell>
          <cell r="R152">
            <v>972</v>
          </cell>
          <cell r="T152">
            <v>5335</v>
          </cell>
          <cell r="U152">
            <v>712</v>
          </cell>
          <cell r="V152">
            <v>2381.7600000000002</v>
          </cell>
          <cell r="Z152">
            <v>2500</v>
          </cell>
          <cell r="AA152">
            <v>70799.292000000001</v>
          </cell>
        </row>
        <row r="153">
          <cell r="A153" t="str">
            <v>13010002</v>
          </cell>
          <cell r="B153" t="str">
            <v>Alpuche Tuyub Juan Manuel</v>
          </cell>
          <cell r="C153" t="str">
            <v>Auxiliar de credito "b"</v>
          </cell>
          <cell r="D153">
            <v>115.37</v>
          </cell>
          <cell r="E153">
            <v>3461.1000000000004</v>
          </cell>
          <cell r="H153">
            <v>3461.1000000000004</v>
          </cell>
          <cell r="I153">
            <v>138.44400000000002</v>
          </cell>
          <cell r="J153">
            <v>3599.5440000000003</v>
          </cell>
          <cell r="K153">
            <v>43195</v>
          </cell>
          <cell r="L153">
            <v>5794.2120000000004</v>
          </cell>
          <cell r="M153">
            <v>1500</v>
          </cell>
          <cell r="N153">
            <v>600</v>
          </cell>
          <cell r="O153">
            <v>2880</v>
          </cell>
          <cell r="P153">
            <v>6000</v>
          </cell>
          <cell r="Q153">
            <v>1200</v>
          </cell>
          <cell r="R153">
            <v>1296</v>
          </cell>
          <cell r="T153">
            <v>5508</v>
          </cell>
          <cell r="U153">
            <v>735</v>
          </cell>
          <cell r="V153">
            <v>2167.92</v>
          </cell>
          <cell r="Z153">
            <v>2500</v>
          </cell>
          <cell r="AA153">
            <v>73376.131999999998</v>
          </cell>
        </row>
        <row r="154">
          <cell r="A154" t="str">
            <v>13010003</v>
          </cell>
          <cell r="B154" t="str">
            <v>Bacab Ku Maria Delfina</v>
          </cell>
          <cell r="C154" t="str">
            <v>Auxiliar de credito "b"</v>
          </cell>
          <cell r="D154">
            <v>115.37</v>
          </cell>
          <cell r="E154">
            <v>3461.1000000000004</v>
          </cell>
          <cell r="H154">
            <v>3461.1000000000004</v>
          </cell>
          <cell r="I154">
            <v>138.44400000000002</v>
          </cell>
          <cell r="J154">
            <v>3599.5440000000003</v>
          </cell>
          <cell r="K154">
            <v>43195</v>
          </cell>
          <cell r="L154">
            <v>5794.2120000000004</v>
          </cell>
          <cell r="M154">
            <v>1500</v>
          </cell>
          <cell r="N154">
            <v>600</v>
          </cell>
          <cell r="O154">
            <v>2880</v>
          </cell>
          <cell r="P154">
            <v>6000</v>
          </cell>
          <cell r="Q154">
            <v>1200</v>
          </cell>
          <cell r="R154">
            <v>972</v>
          </cell>
          <cell r="T154">
            <v>5508</v>
          </cell>
          <cell r="U154">
            <v>735</v>
          </cell>
          <cell r="V154">
            <v>2167.92</v>
          </cell>
          <cell r="Z154">
            <v>2500</v>
          </cell>
          <cell r="AA154">
            <v>73052.131999999998</v>
          </cell>
        </row>
        <row r="155">
          <cell r="A155" t="str">
            <v>13010004</v>
          </cell>
          <cell r="B155" t="str">
            <v>Balam Chable Araceli</v>
          </cell>
          <cell r="C155" t="str">
            <v>Auxiliar de credito "c"</v>
          </cell>
          <cell r="D155">
            <v>125.7672</v>
          </cell>
          <cell r="E155">
            <v>3773.0160000000001</v>
          </cell>
          <cell r="H155">
            <v>3773.0160000000001</v>
          </cell>
          <cell r="I155">
            <v>150.92064000000002</v>
          </cell>
          <cell r="J155">
            <v>3923.9366399999999</v>
          </cell>
          <cell r="K155">
            <v>47088</v>
          </cell>
          <cell r="L155">
            <v>5794.0655200000001</v>
          </cell>
          <cell r="M155">
            <v>1500</v>
          </cell>
          <cell r="N155">
            <v>654</v>
          </cell>
          <cell r="O155">
            <v>3140</v>
          </cell>
          <cell r="P155">
            <v>6000</v>
          </cell>
          <cell r="Q155">
            <v>1308</v>
          </cell>
          <cell r="R155">
            <v>972</v>
          </cell>
          <cell r="T155">
            <v>6004</v>
          </cell>
          <cell r="U155">
            <v>801</v>
          </cell>
          <cell r="V155">
            <v>2167.92</v>
          </cell>
          <cell r="Z155">
            <v>2500</v>
          </cell>
          <cell r="AA155">
            <v>77928.985520000002</v>
          </cell>
        </row>
        <row r="156">
          <cell r="A156" t="str">
            <v>13010005</v>
          </cell>
          <cell r="B156" t="str">
            <v>Boldo Rodriguez Gaby Del Pilar</v>
          </cell>
          <cell r="C156" t="str">
            <v>Auxiliar de credito "c"</v>
          </cell>
          <cell r="D156">
            <v>125.7672</v>
          </cell>
          <cell r="E156">
            <v>3773.0160000000001</v>
          </cell>
          <cell r="H156">
            <v>3773.0160000000001</v>
          </cell>
          <cell r="I156">
            <v>150.92064000000002</v>
          </cell>
          <cell r="J156">
            <v>3923.9366399999999</v>
          </cell>
          <cell r="K156">
            <v>47088</v>
          </cell>
          <cell r="L156">
            <v>5794.0655200000001</v>
          </cell>
          <cell r="M156">
            <v>1500</v>
          </cell>
          <cell r="N156">
            <v>654</v>
          </cell>
          <cell r="O156">
            <v>3140</v>
          </cell>
          <cell r="P156">
            <v>6000</v>
          </cell>
          <cell r="Q156">
            <v>1308</v>
          </cell>
          <cell r="R156">
            <v>972</v>
          </cell>
          <cell r="T156">
            <v>6004</v>
          </cell>
          <cell r="U156">
            <v>801</v>
          </cell>
          <cell r="V156">
            <v>2167.92</v>
          </cell>
          <cell r="Z156">
            <v>2500</v>
          </cell>
          <cell r="AA156">
            <v>77928.985520000002</v>
          </cell>
        </row>
        <row r="157">
          <cell r="A157" t="str">
            <v>13010006</v>
          </cell>
          <cell r="B157" t="str">
            <v>Borges Sosa Marbella Yolanda</v>
          </cell>
          <cell r="C157" t="str">
            <v>Auxiliar de credito "a"</v>
          </cell>
          <cell r="D157">
            <v>111.76</v>
          </cell>
          <cell r="E157">
            <v>3352.8</v>
          </cell>
          <cell r="H157">
            <v>3352.8</v>
          </cell>
          <cell r="I157">
            <v>134.11200000000002</v>
          </cell>
          <cell r="J157">
            <v>3486.9120000000003</v>
          </cell>
          <cell r="K157">
            <v>41843</v>
          </cell>
          <cell r="L157">
            <v>5020.5320000000002</v>
          </cell>
          <cell r="M157">
            <v>1500</v>
          </cell>
          <cell r="N157">
            <v>582</v>
          </cell>
          <cell r="O157">
            <v>2790</v>
          </cell>
          <cell r="P157">
            <v>6000</v>
          </cell>
          <cell r="Q157">
            <v>1163</v>
          </cell>
          <cell r="R157">
            <v>1296</v>
          </cell>
          <cell r="T157">
            <v>5335</v>
          </cell>
          <cell r="U157">
            <v>712</v>
          </cell>
          <cell r="V157">
            <v>2381.7600000000002</v>
          </cell>
          <cell r="Z157">
            <v>2500</v>
          </cell>
          <cell r="AA157">
            <v>71123.292000000001</v>
          </cell>
        </row>
        <row r="158">
          <cell r="A158" t="str">
            <v>13010007</v>
          </cell>
          <cell r="B158" t="str">
            <v>Briceño Tolosa Martha Noemi</v>
          </cell>
          <cell r="C158" t="str">
            <v>Auxiliar de credito "a"</v>
          </cell>
          <cell r="D158">
            <v>111.76</v>
          </cell>
          <cell r="E158">
            <v>3352.8</v>
          </cell>
          <cell r="H158">
            <v>3352.8</v>
          </cell>
          <cell r="I158">
            <v>134.11200000000002</v>
          </cell>
          <cell r="J158">
            <v>3486.9120000000003</v>
          </cell>
          <cell r="K158">
            <v>41843</v>
          </cell>
          <cell r="L158">
            <v>5020.5320000000002</v>
          </cell>
          <cell r="M158">
            <v>1500</v>
          </cell>
          <cell r="N158">
            <v>582</v>
          </cell>
          <cell r="O158">
            <v>2790</v>
          </cell>
          <cell r="P158">
            <v>6000</v>
          </cell>
          <cell r="Q158">
            <v>1163</v>
          </cell>
          <cell r="R158">
            <v>1620</v>
          </cell>
          <cell r="T158">
            <v>5335</v>
          </cell>
          <cell r="U158">
            <v>712</v>
          </cell>
          <cell r="V158">
            <v>2381.7600000000002</v>
          </cell>
          <cell r="Z158">
            <v>2500</v>
          </cell>
          <cell r="AA158">
            <v>71447.292000000001</v>
          </cell>
        </row>
        <row r="159">
          <cell r="A159" t="str">
            <v>13010008</v>
          </cell>
          <cell r="B159" t="str">
            <v>Carmona Garcia Efrain Francisco</v>
          </cell>
          <cell r="C159" t="str">
            <v>Jefe de departamento "b"</v>
          </cell>
          <cell r="D159">
            <v>723.81</v>
          </cell>
          <cell r="E159">
            <v>21714.3</v>
          </cell>
          <cell r="H159">
            <v>21714.3</v>
          </cell>
          <cell r="I159">
            <v>868.572</v>
          </cell>
          <cell r="J159">
            <v>22582.871999999999</v>
          </cell>
          <cell r="K159">
            <v>270995</v>
          </cell>
          <cell r="L159">
            <v>40527.334000000003</v>
          </cell>
          <cell r="M159">
            <v>1500</v>
          </cell>
          <cell r="N159">
            <v>3764</v>
          </cell>
          <cell r="P159">
            <v>6000</v>
          </cell>
          <cell r="Q159">
            <v>7528</v>
          </cell>
          <cell r="R159">
            <v>1296</v>
          </cell>
          <cell r="T159">
            <v>34552</v>
          </cell>
          <cell r="U159">
            <v>4607</v>
          </cell>
          <cell r="V159">
            <v>0</v>
          </cell>
          <cell r="Y159">
            <v>67749</v>
          </cell>
          <cell r="Z159">
            <v>2500</v>
          </cell>
          <cell r="AA159">
            <v>441018.33400000003</v>
          </cell>
        </row>
        <row r="160">
          <cell r="A160" t="str">
            <v>13010009</v>
          </cell>
          <cell r="B160" t="str">
            <v>Castillo Cox Ivone Isabel</v>
          </cell>
          <cell r="C160" t="str">
            <v>Auxiliar de credito "b"</v>
          </cell>
          <cell r="D160">
            <v>115.36</v>
          </cell>
          <cell r="E160">
            <v>3460.8</v>
          </cell>
          <cell r="H160">
            <v>3460.8</v>
          </cell>
          <cell r="I160">
            <v>138.43200000000002</v>
          </cell>
          <cell r="J160">
            <v>3599.232</v>
          </cell>
          <cell r="K160">
            <v>43191</v>
          </cell>
          <cell r="L160">
            <v>5794.2120000000004</v>
          </cell>
          <cell r="M160">
            <v>1500</v>
          </cell>
          <cell r="N160">
            <v>600</v>
          </cell>
          <cell r="O160">
            <v>2880</v>
          </cell>
          <cell r="P160">
            <v>6000</v>
          </cell>
          <cell r="Q160">
            <v>1200</v>
          </cell>
          <cell r="R160">
            <v>648</v>
          </cell>
          <cell r="T160">
            <v>5507</v>
          </cell>
          <cell r="U160">
            <v>735</v>
          </cell>
          <cell r="V160">
            <v>2167.92</v>
          </cell>
          <cell r="Z160">
            <v>2500</v>
          </cell>
          <cell r="AA160">
            <v>72723.131999999998</v>
          </cell>
        </row>
        <row r="161">
          <cell r="A161" t="str">
            <v>13010010</v>
          </cell>
          <cell r="B161" t="str">
            <v>Ceballos Arana Maria Del Carmen</v>
          </cell>
          <cell r="C161" t="str">
            <v>Auxiliar de credito "a"</v>
          </cell>
          <cell r="D161">
            <v>111.76</v>
          </cell>
          <cell r="E161">
            <v>3352.8</v>
          </cell>
          <cell r="H161">
            <v>3352.8</v>
          </cell>
          <cell r="I161">
            <v>134.11200000000002</v>
          </cell>
          <cell r="J161">
            <v>3486.9120000000003</v>
          </cell>
          <cell r="K161">
            <v>41843</v>
          </cell>
          <cell r="L161">
            <v>5020.5320000000002</v>
          </cell>
          <cell r="M161">
            <v>1500</v>
          </cell>
          <cell r="N161">
            <v>582</v>
          </cell>
          <cell r="O161">
            <v>2790</v>
          </cell>
          <cell r="P161">
            <v>6000</v>
          </cell>
          <cell r="Q161">
            <v>1163</v>
          </cell>
          <cell r="R161">
            <v>972</v>
          </cell>
          <cell r="T161">
            <v>5335</v>
          </cell>
          <cell r="U161">
            <v>712</v>
          </cell>
          <cell r="V161">
            <v>2381.7600000000002</v>
          </cell>
          <cell r="Z161">
            <v>2500</v>
          </cell>
          <cell r="AA161">
            <v>70799.292000000001</v>
          </cell>
        </row>
        <row r="162">
          <cell r="A162" t="str">
            <v>13010011</v>
          </cell>
          <cell r="B162" t="str">
            <v>Cervera Villalobos Sergio Arturo</v>
          </cell>
          <cell r="C162" t="str">
            <v>Coordinador de Credito</v>
          </cell>
          <cell r="D162">
            <v>180.26320000000001</v>
          </cell>
          <cell r="E162">
            <v>5407.8960000000006</v>
          </cell>
          <cell r="H162">
            <v>5407.8960000000006</v>
          </cell>
          <cell r="I162">
            <v>216.31584000000004</v>
          </cell>
          <cell r="J162">
            <v>5624.2118400000008</v>
          </cell>
          <cell r="K162">
            <v>67491</v>
          </cell>
          <cell r="L162">
            <v>8663.2291200000018</v>
          </cell>
          <cell r="M162">
            <v>1500</v>
          </cell>
          <cell r="N162">
            <v>938</v>
          </cell>
          <cell r="O162">
            <v>4500</v>
          </cell>
          <cell r="P162">
            <v>6000</v>
          </cell>
          <cell r="Q162">
            <v>1875</v>
          </cell>
          <cell r="R162">
            <v>972</v>
          </cell>
          <cell r="T162">
            <v>8606</v>
          </cell>
          <cell r="U162">
            <v>1148</v>
          </cell>
          <cell r="V162">
            <v>0</v>
          </cell>
          <cell r="Z162">
            <v>2500</v>
          </cell>
          <cell r="AA162">
            <v>104193.22912</v>
          </cell>
        </row>
        <row r="163">
          <cell r="A163" t="str">
            <v>13010012</v>
          </cell>
          <cell r="B163" t="str">
            <v>Cocom Cutz Ligia Del Rosario</v>
          </cell>
          <cell r="C163" t="str">
            <v>Auxiliar de credito "a"</v>
          </cell>
          <cell r="D163">
            <v>111.76</v>
          </cell>
          <cell r="E163">
            <v>3352.8</v>
          </cell>
          <cell r="H163">
            <v>3352.8</v>
          </cell>
          <cell r="I163">
            <v>134.11200000000002</v>
          </cell>
          <cell r="J163">
            <v>3486.9120000000003</v>
          </cell>
          <cell r="K163">
            <v>41843</v>
          </cell>
          <cell r="L163">
            <v>5020.5320000000002</v>
          </cell>
          <cell r="M163">
            <v>1500</v>
          </cell>
          <cell r="N163">
            <v>582</v>
          </cell>
          <cell r="O163">
            <v>2790</v>
          </cell>
          <cell r="P163">
            <v>6000</v>
          </cell>
          <cell r="Q163">
            <v>1163</v>
          </cell>
          <cell r="R163">
            <v>972</v>
          </cell>
          <cell r="T163">
            <v>5335</v>
          </cell>
          <cell r="U163">
            <v>712</v>
          </cell>
          <cell r="V163">
            <v>2381.7600000000002</v>
          </cell>
          <cell r="Z163">
            <v>2500</v>
          </cell>
          <cell r="AA163">
            <v>70799.292000000001</v>
          </cell>
        </row>
        <row r="164">
          <cell r="A164" t="str">
            <v>13010013</v>
          </cell>
          <cell r="B164" t="str">
            <v>Escobedo Gonzalez Irene Isabel</v>
          </cell>
          <cell r="C164" t="str">
            <v>Auxiliar de credito "b"</v>
          </cell>
          <cell r="D164">
            <v>115.37</v>
          </cell>
          <cell r="E164">
            <v>3461.1000000000004</v>
          </cell>
          <cell r="H164">
            <v>3461.1000000000004</v>
          </cell>
          <cell r="I164">
            <v>138.44400000000002</v>
          </cell>
          <cell r="J164">
            <v>3599.5440000000003</v>
          </cell>
          <cell r="K164">
            <v>43195</v>
          </cell>
          <cell r="L164">
            <v>5794.2120000000004</v>
          </cell>
          <cell r="M164">
            <v>1500</v>
          </cell>
          <cell r="N164">
            <v>600</v>
          </cell>
          <cell r="O164">
            <v>2880</v>
          </cell>
          <cell r="P164">
            <v>6000</v>
          </cell>
          <cell r="Q164">
            <v>1200</v>
          </cell>
          <cell r="R164">
            <v>972</v>
          </cell>
          <cell r="T164">
            <v>5508</v>
          </cell>
          <cell r="U164">
            <v>735</v>
          </cell>
          <cell r="V164">
            <v>2167.92</v>
          </cell>
          <cell r="Z164">
            <v>2500</v>
          </cell>
          <cell r="AA164">
            <v>73052.131999999998</v>
          </cell>
        </row>
        <row r="165">
          <cell r="A165" t="str">
            <v>13010014</v>
          </cell>
          <cell r="B165" t="str">
            <v>Espada Pantoja Maria Teresa</v>
          </cell>
          <cell r="C165" t="str">
            <v>Coordinador de Credito</v>
          </cell>
          <cell r="D165">
            <v>180.26320000000001</v>
          </cell>
          <cell r="E165">
            <v>5407.8960000000006</v>
          </cell>
          <cell r="H165">
            <v>5407.8960000000006</v>
          </cell>
          <cell r="I165">
            <v>216.31584000000004</v>
          </cell>
          <cell r="J165">
            <v>5624.2118400000008</v>
          </cell>
          <cell r="K165">
            <v>67491</v>
          </cell>
          <cell r="L165">
            <v>8663.2291200000018</v>
          </cell>
          <cell r="M165">
            <v>1500</v>
          </cell>
          <cell r="N165">
            <v>938</v>
          </cell>
          <cell r="O165">
            <v>4500</v>
          </cell>
          <cell r="P165">
            <v>6000</v>
          </cell>
          <cell r="Q165">
            <v>1875</v>
          </cell>
          <cell r="R165">
            <v>972</v>
          </cell>
          <cell r="T165">
            <v>8606</v>
          </cell>
          <cell r="U165">
            <v>1148</v>
          </cell>
          <cell r="V165">
            <v>0</v>
          </cell>
          <cell r="Z165">
            <v>2500</v>
          </cell>
          <cell r="AA165">
            <v>104193.22912</v>
          </cell>
        </row>
        <row r="166">
          <cell r="A166" t="str">
            <v>13010015</v>
          </cell>
          <cell r="B166" t="str">
            <v>Herrera Heredia Josefina</v>
          </cell>
          <cell r="C166" t="str">
            <v>Auxiliar de credito "b"</v>
          </cell>
          <cell r="D166">
            <v>115.37</v>
          </cell>
          <cell r="E166">
            <v>3461.1000000000004</v>
          </cell>
          <cell r="H166">
            <v>3461.1000000000004</v>
          </cell>
          <cell r="I166">
            <v>138.44400000000002</v>
          </cell>
          <cell r="J166">
            <v>3599.5440000000003</v>
          </cell>
          <cell r="K166">
            <v>43195</v>
          </cell>
          <cell r="L166">
            <v>5794.2120000000004</v>
          </cell>
          <cell r="M166">
            <v>1500</v>
          </cell>
          <cell r="N166">
            <v>600</v>
          </cell>
          <cell r="O166">
            <v>2880</v>
          </cell>
          <cell r="P166">
            <v>6000</v>
          </cell>
          <cell r="Q166">
            <v>1200</v>
          </cell>
          <cell r="R166">
            <v>648</v>
          </cell>
          <cell r="T166">
            <v>5508</v>
          </cell>
          <cell r="U166">
            <v>735</v>
          </cell>
          <cell r="V166">
            <v>2167.92</v>
          </cell>
          <cell r="Z166">
            <v>2500</v>
          </cell>
          <cell r="AA166">
            <v>72728.131999999998</v>
          </cell>
        </row>
        <row r="167">
          <cell r="A167" t="str">
            <v>13010016</v>
          </cell>
          <cell r="B167" t="str">
            <v>Lopez Alonzo Martha Faustina</v>
          </cell>
          <cell r="C167" t="str">
            <v>Auxiliar de credito "a"</v>
          </cell>
          <cell r="D167">
            <v>111.76</v>
          </cell>
          <cell r="E167">
            <v>3352.8</v>
          </cell>
          <cell r="H167">
            <v>3352.8</v>
          </cell>
          <cell r="I167">
            <v>134.11200000000002</v>
          </cell>
          <cell r="J167">
            <v>3486.9120000000003</v>
          </cell>
          <cell r="K167">
            <v>41843</v>
          </cell>
          <cell r="L167">
            <v>5020.5320000000002</v>
          </cell>
          <cell r="M167">
            <v>1500</v>
          </cell>
          <cell r="N167">
            <v>582</v>
          </cell>
          <cell r="O167">
            <v>2790</v>
          </cell>
          <cell r="P167">
            <v>6000</v>
          </cell>
          <cell r="Q167">
            <v>1163</v>
          </cell>
          <cell r="R167">
            <v>1296</v>
          </cell>
          <cell r="T167">
            <v>5335</v>
          </cell>
          <cell r="U167">
            <v>712</v>
          </cell>
          <cell r="V167">
            <v>2381.7600000000002</v>
          </cell>
          <cell r="Z167">
            <v>2500</v>
          </cell>
          <cell r="AA167">
            <v>71123.292000000001</v>
          </cell>
        </row>
        <row r="168">
          <cell r="A168" t="str">
            <v>13010017</v>
          </cell>
          <cell r="B168" t="str">
            <v>Lugo Herrera Martha Beatriz</v>
          </cell>
          <cell r="C168" t="str">
            <v>Auxiliar de credito "a"</v>
          </cell>
          <cell r="D168">
            <v>111.76</v>
          </cell>
          <cell r="E168">
            <v>3352.8</v>
          </cell>
          <cell r="H168">
            <v>3352.8</v>
          </cell>
          <cell r="I168">
            <v>134.11200000000002</v>
          </cell>
          <cell r="J168">
            <v>3486.9120000000003</v>
          </cell>
          <cell r="K168">
            <v>41843</v>
          </cell>
          <cell r="L168">
            <v>5020.5320000000002</v>
          </cell>
          <cell r="M168">
            <v>1500</v>
          </cell>
          <cell r="N168">
            <v>582</v>
          </cell>
          <cell r="O168">
            <v>2790</v>
          </cell>
          <cell r="P168">
            <v>6000</v>
          </cell>
          <cell r="Q168">
            <v>1163</v>
          </cell>
          <cell r="R168">
            <v>972</v>
          </cell>
          <cell r="T168">
            <v>5335</v>
          </cell>
          <cell r="U168">
            <v>712</v>
          </cell>
          <cell r="V168">
            <v>2381.7600000000002</v>
          </cell>
          <cell r="Z168">
            <v>2500</v>
          </cell>
          <cell r="AA168">
            <v>70799.292000000001</v>
          </cell>
        </row>
        <row r="169">
          <cell r="A169" t="str">
            <v>13010018</v>
          </cell>
          <cell r="B169" t="str">
            <v>Matu Chavez Maria Jesus</v>
          </cell>
          <cell r="C169" t="str">
            <v>Auxiliar de credito "a"</v>
          </cell>
          <cell r="D169">
            <v>111.76</v>
          </cell>
          <cell r="E169">
            <v>3352.8</v>
          </cell>
          <cell r="H169">
            <v>3352.8</v>
          </cell>
          <cell r="I169">
            <v>134.11200000000002</v>
          </cell>
          <cell r="J169">
            <v>3486.9120000000003</v>
          </cell>
          <cell r="K169">
            <v>41843</v>
          </cell>
          <cell r="L169">
            <v>5020.5320000000002</v>
          </cell>
          <cell r="M169">
            <v>1500</v>
          </cell>
          <cell r="N169">
            <v>582</v>
          </cell>
          <cell r="O169">
            <v>2790</v>
          </cell>
          <cell r="P169">
            <v>6000</v>
          </cell>
          <cell r="Q169">
            <v>1163</v>
          </cell>
          <cell r="R169">
            <v>648</v>
          </cell>
          <cell r="T169">
            <v>5335</v>
          </cell>
          <cell r="U169">
            <v>712</v>
          </cell>
          <cell r="V169">
            <v>2381.7600000000002</v>
          </cell>
          <cell r="Z169">
            <v>2500</v>
          </cell>
          <cell r="AA169">
            <v>70475.292000000001</v>
          </cell>
        </row>
        <row r="170">
          <cell r="A170" t="str">
            <v>13010019</v>
          </cell>
          <cell r="B170" t="str">
            <v>Mezeta Gomez Maria Candelaria</v>
          </cell>
          <cell r="C170" t="str">
            <v>Auxiliar de credito "b"</v>
          </cell>
          <cell r="D170">
            <v>115.37</v>
          </cell>
          <cell r="E170">
            <v>3461.1000000000004</v>
          </cell>
          <cell r="H170">
            <v>3461.1000000000004</v>
          </cell>
          <cell r="I170">
            <v>138.44400000000002</v>
          </cell>
          <cell r="J170">
            <v>3599.5440000000003</v>
          </cell>
          <cell r="K170">
            <v>43195</v>
          </cell>
          <cell r="L170">
            <v>5794.2120000000004</v>
          </cell>
          <cell r="M170">
            <v>1500</v>
          </cell>
          <cell r="N170">
            <v>600</v>
          </cell>
          <cell r="O170">
            <v>2880</v>
          </cell>
          <cell r="P170">
            <v>6000</v>
          </cell>
          <cell r="Q170">
            <v>1200</v>
          </cell>
          <cell r="R170">
            <v>972</v>
          </cell>
          <cell r="T170">
            <v>5508</v>
          </cell>
          <cell r="U170">
            <v>735</v>
          </cell>
          <cell r="V170">
            <v>2167.92</v>
          </cell>
          <cell r="Z170">
            <v>2500</v>
          </cell>
          <cell r="AA170">
            <v>73052.131999999998</v>
          </cell>
        </row>
        <row r="171">
          <cell r="A171" t="str">
            <v>13010023</v>
          </cell>
          <cell r="B171" t="str">
            <v>Vazquez Ceballos Roberto Miguel</v>
          </cell>
          <cell r="C171" t="str">
            <v>Auxiliar de credito "a"</v>
          </cell>
          <cell r="D171">
            <v>111.76</v>
          </cell>
          <cell r="E171">
            <v>3352.8</v>
          </cell>
          <cell r="H171">
            <v>3352.8</v>
          </cell>
          <cell r="I171">
            <v>134.11200000000002</v>
          </cell>
          <cell r="J171">
            <v>3486.9120000000003</v>
          </cell>
          <cell r="K171">
            <v>41843</v>
          </cell>
          <cell r="L171">
            <v>5020.5320000000002</v>
          </cell>
          <cell r="M171">
            <v>1500</v>
          </cell>
          <cell r="N171">
            <v>582</v>
          </cell>
          <cell r="O171">
            <v>2790</v>
          </cell>
          <cell r="P171">
            <v>6000</v>
          </cell>
          <cell r="Q171">
            <v>1163</v>
          </cell>
          <cell r="R171">
            <v>972</v>
          </cell>
          <cell r="T171">
            <v>5335</v>
          </cell>
          <cell r="U171">
            <v>712</v>
          </cell>
          <cell r="V171">
            <v>2381.7600000000002</v>
          </cell>
          <cell r="Z171">
            <v>2500</v>
          </cell>
          <cell r="AA171">
            <v>70799.292000000001</v>
          </cell>
        </row>
        <row r="172">
          <cell r="A172" t="str">
            <v>13010024</v>
          </cell>
          <cell r="B172" t="str">
            <v>Castellanos Gongora Carely Paulita</v>
          </cell>
          <cell r="C172" t="str">
            <v>Auxiliar de credito "a"</v>
          </cell>
          <cell r="D172">
            <v>111.76</v>
          </cell>
          <cell r="E172">
            <v>3352.8</v>
          </cell>
          <cell r="H172">
            <v>3352.8</v>
          </cell>
          <cell r="I172">
            <v>134.11200000000002</v>
          </cell>
          <cell r="J172">
            <v>3486.9120000000003</v>
          </cell>
          <cell r="K172">
            <v>62061</v>
          </cell>
          <cell r="L172">
            <v>3722.3680000000004</v>
          </cell>
          <cell r="M172">
            <v>1500</v>
          </cell>
          <cell r="N172">
            <v>582</v>
          </cell>
          <cell r="O172">
            <v>2790</v>
          </cell>
          <cell r="P172">
            <v>6000</v>
          </cell>
          <cell r="Q172">
            <v>1163</v>
          </cell>
          <cell r="T172">
            <v>5335</v>
          </cell>
          <cell r="U172">
            <v>712</v>
          </cell>
          <cell r="V172">
            <v>3201.6</v>
          </cell>
          <cell r="Z172">
            <v>2500</v>
          </cell>
          <cell r="AA172">
            <v>89566.968000000008</v>
          </cell>
        </row>
        <row r="173">
          <cell r="A173" t="str">
            <v>14010001</v>
          </cell>
          <cell r="B173" t="str">
            <v>Avila Aranda Maria Amparo</v>
          </cell>
          <cell r="C173" t="str">
            <v>Encargado de Modulo</v>
          </cell>
          <cell r="D173">
            <v>111.76172800000001</v>
          </cell>
          <cell r="E173">
            <v>3352.8518400000003</v>
          </cell>
          <cell r="H173">
            <v>3352.8518400000003</v>
          </cell>
          <cell r="I173">
            <v>134.11407360000001</v>
          </cell>
          <cell r="J173">
            <v>3486.9659136000005</v>
          </cell>
          <cell r="K173">
            <v>41844</v>
          </cell>
          <cell r="L173">
            <v>4845.9078847999999</v>
          </cell>
          <cell r="M173">
            <v>1500</v>
          </cell>
          <cell r="N173">
            <v>582</v>
          </cell>
          <cell r="O173">
            <v>2790</v>
          </cell>
          <cell r="P173">
            <v>6000</v>
          </cell>
          <cell r="Q173">
            <v>1163</v>
          </cell>
          <cell r="R173">
            <v>324</v>
          </cell>
          <cell r="T173">
            <v>5336</v>
          </cell>
          <cell r="U173">
            <v>712</v>
          </cell>
          <cell r="V173">
            <v>2578.08</v>
          </cell>
          <cell r="Z173">
            <v>2500</v>
          </cell>
          <cell r="AA173">
            <v>70174.987884799993</v>
          </cell>
        </row>
        <row r="174">
          <cell r="A174" t="str">
            <v>14010002</v>
          </cell>
          <cell r="B174" t="str">
            <v>Perera Caamal Manuel Jesus'</v>
          </cell>
          <cell r="C174" t="str">
            <v>Intendente "b"</v>
          </cell>
          <cell r="D174">
            <v>99.290880000000001</v>
          </cell>
          <cell r="E174">
            <v>2978.7264</v>
          </cell>
          <cell r="H174">
            <v>2978.7264</v>
          </cell>
          <cell r="I174">
            <v>119.149056</v>
          </cell>
          <cell r="J174">
            <v>3097.8754560000002</v>
          </cell>
          <cell r="K174">
            <v>37175</v>
          </cell>
          <cell r="L174">
            <v>4201.3106080000007</v>
          </cell>
          <cell r="M174">
            <v>1500</v>
          </cell>
          <cell r="N174">
            <v>517</v>
          </cell>
          <cell r="O174">
            <v>2479</v>
          </cell>
          <cell r="P174">
            <v>6000</v>
          </cell>
          <cell r="Q174">
            <v>1033</v>
          </cell>
          <cell r="R174">
            <v>324</v>
          </cell>
          <cell r="T174">
            <v>4740</v>
          </cell>
          <cell r="U174">
            <v>632</v>
          </cell>
          <cell r="V174">
            <v>3000.24</v>
          </cell>
          <cell r="Z174">
            <v>2500</v>
          </cell>
          <cell r="AA174">
            <v>64101.550607999998</v>
          </cell>
        </row>
        <row r="175">
          <cell r="A175" t="str">
            <v>14010003</v>
          </cell>
          <cell r="B175" t="str">
            <v>Perez Castillo Jose Enrique</v>
          </cell>
          <cell r="C175" t="str">
            <v>Auxiliar de credito "a"</v>
          </cell>
          <cell r="D175">
            <v>111.76</v>
          </cell>
          <cell r="E175">
            <v>3352.8</v>
          </cell>
          <cell r="H175">
            <v>3352.8</v>
          </cell>
          <cell r="I175">
            <v>134.11200000000002</v>
          </cell>
          <cell r="J175">
            <v>3486.9120000000003</v>
          </cell>
          <cell r="K175">
            <v>41843</v>
          </cell>
          <cell r="L175">
            <v>5020.5320000000002</v>
          </cell>
          <cell r="M175">
            <v>1500</v>
          </cell>
          <cell r="N175">
            <v>582</v>
          </cell>
          <cell r="O175">
            <v>2790</v>
          </cell>
          <cell r="P175">
            <v>6000</v>
          </cell>
          <cell r="Q175">
            <v>1163</v>
          </cell>
          <cell r="T175">
            <v>5335</v>
          </cell>
          <cell r="U175">
            <v>712</v>
          </cell>
          <cell r="V175">
            <v>2381.7600000000002</v>
          </cell>
          <cell r="Z175">
            <v>2500</v>
          </cell>
          <cell r="AA175">
            <v>69827.292000000001</v>
          </cell>
        </row>
        <row r="176">
          <cell r="A176" t="str">
            <v>15010001</v>
          </cell>
          <cell r="B176" t="str">
            <v>Rivero Centeno Neielfi M. Del Socorro</v>
          </cell>
          <cell r="C176" t="str">
            <v>Encargado de Modulo</v>
          </cell>
          <cell r="D176">
            <v>111.76172800000001</v>
          </cell>
          <cell r="E176">
            <v>3352.8518400000003</v>
          </cell>
          <cell r="H176">
            <v>3352.8518400000003</v>
          </cell>
          <cell r="I176">
            <v>134.11407360000001</v>
          </cell>
          <cell r="J176">
            <v>3486.9659136000005</v>
          </cell>
          <cell r="K176">
            <v>41844</v>
          </cell>
          <cell r="L176">
            <v>4845.9078847999999</v>
          </cell>
          <cell r="M176">
            <v>1500</v>
          </cell>
          <cell r="N176">
            <v>582</v>
          </cell>
          <cell r="O176">
            <v>2790</v>
          </cell>
          <cell r="P176">
            <v>6000</v>
          </cell>
          <cell r="Q176">
            <v>1163</v>
          </cell>
          <cell r="R176">
            <v>648</v>
          </cell>
          <cell r="T176">
            <v>5336</v>
          </cell>
          <cell r="U176">
            <v>712</v>
          </cell>
          <cell r="V176">
            <v>2578.08</v>
          </cell>
          <cell r="Z176">
            <v>2500</v>
          </cell>
          <cell r="AA176">
            <v>70498.987884799993</v>
          </cell>
        </row>
        <row r="177">
          <cell r="A177" t="str">
            <v>16010001</v>
          </cell>
          <cell r="B177" t="str">
            <v>Samos Rosado Magaly Yazmin</v>
          </cell>
          <cell r="C177" t="str">
            <v>Encargado de Modulo</v>
          </cell>
          <cell r="D177">
            <v>111.76172800000001</v>
          </cell>
          <cell r="E177">
            <v>3352.8518400000003</v>
          </cell>
          <cell r="H177">
            <v>3352.8518400000003</v>
          </cell>
          <cell r="I177">
            <v>134.11407360000001</v>
          </cell>
          <cell r="J177">
            <v>3486.9659136000005</v>
          </cell>
          <cell r="K177">
            <v>41844</v>
          </cell>
          <cell r="L177">
            <v>4845.9078847999999</v>
          </cell>
          <cell r="M177">
            <v>1500</v>
          </cell>
          <cell r="N177">
            <v>582</v>
          </cell>
          <cell r="O177">
            <v>2790</v>
          </cell>
          <cell r="P177">
            <v>6000</v>
          </cell>
          <cell r="Q177">
            <v>1163</v>
          </cell>
          <cell r="R177">
            <v>324</v>
          </cell>
          <cell r="T177">
            <v>5336</v>
          </cell>
          <cell r="U177">
            <v>712</v>
          </cell>
          <cell r="V177">
            <v>2578.08</v>
          </cell>
          <cell r="Z177">
            <v>2500</v>
          </cell>
          <cell r="AA177">
            <v>70174.987884799993</v>
          </cell>
        </row>
        <row r="178">
          <cell r="A178" t="str">
            <v>18010001</v>
          </cell>
          <cell r="B178" t="str">
            <v>Marrufo Y Pino Lourdes Ileana</v>
          </cell>
          <cell r="C178" t="str">
            <v>Encargado de Modulo</v>
          </cell>
          <cell r="D178">
            <v>111.76172800000001</v>
          </cell>
          <cell r="E178">
            <v>3352.8518400000003</v>
          </cell>
          <cell r="H178">
            <v>3352.8518400000003</v>
          </cell>
          <cell r="I178">
            <v>134.11407360000001</v>
          </cell>
          <cell r="J178">
            <v>3486.9659136000005</v>
          </cell>
          <cell r="K178">
            <v>41844</v>
          </cell>
          <cell r="L178">
            <v>4845.9078847999999</v>
          </cell>
          <cell r="M178">
            <v>1500</v>
          </cell>
          <cell r="N178">
            <v>582</v>
          </cell>
          <cell r="O178">
            <v>2790</v>
          </cell>
          <cell r="P178">
            <v>6000</v>
          </cell>
          <cell r="Q178">
            <v>1163</v>
          </cell>
          <cell r="R178">
            <v>972</v>
          </cell>
          <cell r="T178">
            <v>5336</v>
          </cell>
          <cell r="U178">
            <v>712</v>
          </cell>
          <cell r="V178">
            <v>2578.08</v>
          </cell>
          <cell r="Z178">
            <v>2500</v>
          </cell>
          <cell r="AA178">
            <v>70822.987884799993</v>
          </cell>
        </row>
        <row r="179">
          <cell r="B179" t="str">
            <v>Subtotal</v>
          </cell>
          <cell r="D179">
            <v>4038.1185920000007</v>
          </cell>
          <cell r="E179">
            <v>121143.55776000004</v>
          </cell>
          <cell r="F179">
            <v>0</v>
          </cell>
          <cell r="G179">
            <v>0</v>
          </cell>
          <cell r="H179">
            <v>121143.55776000004</v>
          </cell>
          <cell r="I179">
            <v>4845.7423104000009</v>
          </cell>
          <cell r="J179">
            <v>125989.30007039996</v>
          </cell>
          <cell r="K179">
            <v>1532098</v>
          </cell>
          <cell r="L179">
            <v>192534.56942720001</v>
          </cell>
          <cell r="M179">
            <v>43500</v>
          </cell>
          <cell r="N179">
            <v>21015</v>
          </cell>
          <cell r="O179">
            <v>82739</v>
          </cell>
          <cell r="P179">
            <v>174000</v>
          </cell>
          <cell r="Q179">
            <v>42010</v>
          </cell>
          <cell r="R179">
            <v>24300</v>
          </cell>
          <cell r="S179">
            <v>0</v>
          </cell>
          <cell r="T179">
            <v>192775</v>
          </cell>
          <cell r="U179">
            <v>25720</v>
          </cell>
          <cell r="V179">
            <v>62224.80000000001</v>
          </cell>
          <cell r="W179">
            <v>0</v>
          </cell>
          <cell r="X179">
            <v>0</v>
          </cell>
          <cell r="Y179">
            <v>67749</v>
          </cell>
          <cell r="Z179">
            <v>72500</v>
          </cell>
          <cell r="AB179">
            <v>2533165.369427199</v>
          </cell>
        </row>
        <row r="180">
          <cell r="B180" t="str">
            <v>Subdireccion de Operaciones</v>
          </cell>
          <cell r="E180">
            <v>0</v>
          </cell>
        </row>
        <row r="181">
          <cell r="A181" t="str">
            <v>19010002</v>
          </cell>
          <cell r="B181" t="str">
            <v>Euan Pacheco Patricia Del Carmen</v>
          </cell>
          <cell r="C181" t="str">
            <v>Secretaria de Subdireccion</v>
          </cell>
          <cell r="D181">
            <v>147.33680000000001</v>
          </cell>
          <cell r="E181">
            <v>4420.1040000000003</v>
          </cell>
          <cell r="H181">
            <v>4420.1040000000003</v>
          </cell>
          <cell r="I181">
            <v>176.80416000000002</v>
          </cell>
          <cell r="J181">
            <v>4596.90816</v>
          </cell>
          <cell r="K181">
            <v>55163</v>
          </cell>
          <cell r="L181">
            <v>6923.31088</v>
          </cell>
          <cell r="M181">
            <v>1500</v>
          </cell>
          <cell r="N181">
            <v>767</v>
          </cell>
          <cell r="O181">
            <v>3678</v>
          </cell>
          <cell r="P181">
            <v>6000</v>
          </cell>
          <cell r="Q181">
            <v>1533</v>
          </cell>
          <cell r="R181">
            <v>972</v>
          </cell>
          <cell r="T181">
            <v>7034</v>
          </cell>
          <cell r="U181">
            <v>938</v>
          </cell>
          <cell r="V181">
            <v>1185.8399999999999</v>
          </cell>
          <cell r="Z181">
            <v>2500</v>
          </cell>
          <cell r="AA181">
            <v>88194.150880000001</v>
          </cell>
        </row>
        <row r="182">
          <cell r="A182" t="str">
            <v>19010004</v>
          </cell>
          <cell r="B182" t="str">
            <v>Novelo Perez Maribel De Jesus</v>
          </cell>
          <cell r="C182" t="str">
            <v>Subdirector</v>
          </cell>
          <cell r="D182">
            <v>1518.7224000000001</v>
          </cell>
          <cell r="E182">
            <v>45561.672000000006</v>
          </cell>
          <cell r="H182">
            <v>45561.672000000006</v>
          </cell>
          <cell r="I182">
            <v>1822.4668800000002</v>
          </cell>
          <cell r="J182">
            <v>47384.138880000006</v>
          </cell>
          <cell r="K182">
            <v>568610</v>
          </cell>
          <cell r="L182">
            <v>81102.171839999995</v>
          </cell>
          <cell r="M182">
            <v>1500</v>
          </cell>
          <cell r="N182">
            <v>7898</v>
          </cell>
          <cell r="P182">
            <v>6000</v>
          </cell>
          <cell r="Q182">
            <v>15795</v>
          </cell>
          <cell r="T182">
            <v>72498</v>
          </cell>
          <cell r="U182">
            <v>9667</v>
          </cell>
          <cell r="V182">
            <v>0</v>
          </cell>
          <cell r="Y182">
            <v>142153</v>
          </cell>
          <cell r="Z182">
            <v>2500</v>
          </cell>
          <cell r="AA182">
            <v>907723.17183999997</v>
          </cell>
        </row>
        <row r="183">
          <cell r="B183" t="str">
            <v>Subtotal</v>
          </cell>
          <cell r="D183">
            <v>1666.0592000000001</v>
          </cell>
          <cell r="E183">
            <v>49981.776000000005</v>
          </cell>
          <cell r="F183">
            <v>0</v>
          </cell>
          <cell r="G183">
            <v>0</v>
          </cell>
          <cell r="H183">
            <v>49981.776000000005</v>
          </cell>
          <cell r="I183">
            <v>1999.2710400000001</v>
          </cell>
          <cell r="J183">
            <v>51981.047040000005</v>
          </cell>
          <cell r="K183">
            <v>623773</v>
          </cell>
          <cell r="L183">
            <v>88025.48272</v>
          </cell>
          <cell r="M183">
            <v>3000</v>
          </cell>
          <cell r="N183">
            <v>8665</v>
          </cell>
          <cell r="O183">
            <v>3678</v>
          </cell>
          <cell r="P183">
            <v>12000</v>
          </cell>
          <cell r="Q183">
            <v>17328</v>
          </cell>
          <cell r="R183">
            <v>972</v>
          </cell>
          <cell r="S183">
            <v>0</v>
          </cell>
          <cell r="T183">
            <v>79532</v>
          </cell>
          <cell r="U183">
            <v>10605</v>
          </cell>
          <cell r="V183">
            <v>1185.8399999999999</v>
          </cell>
          <cell r="W183">
            <v>0</v>
          </cell>
          <cell r="X183">
            <v>100000</v>
          </cell>
          <cell r="Y183">
            <v>142153</v>
          </cell>
          <cell r="Z183">
            <v>5000</v>
          </cell>
          <cell r="AB183">
            <v>1095917.3227200001</v>
          </cell>
        </row>
        <row r="184">
          <cell r="B184" t="str">
            <v>Cendi effi negron perez - Administrativo</v>
          </cell>
          <cell r="E184">
            <v>0</v>
          </cell>
        </row>
        <row r="185">
          <cell r="A185" t="str">
            <v>19010003</v>
          </cell>
          <cell r="B185" t="str">
            <v>Garcia - Claudia Marisol</v>
          </cell>
          <cell r="C185" t="str">
            <v>Secretaria de Depto. "a"</v>
          </cell>
          <cell r="D185">
            <v>111.76</v>
          </cell>
          <cell r="E185">
            <v>3352.8</v>
          </cell>
          <cell r="H185">
            <v>3352.8</v>
          </cell>
          <cell r="I185">
            <v>134.11200000000002</v>
          </cell>
          <cell r="J185">
            <v>3486.9120000000003</v>
          </cell>
          <cell r="K185">
            <v>41843</v>
          </cell>
          <cell r="L185">
            <v>4845.826</v>
          </cell>
          <cell r="M185">
            <v>1500</v>
          </cell>
          <cell r="N185">
            <v>582</v>
          </cell>
          <cell r="O185">
            <v>2790</v>
          </cell>
          <cell r="P185">
            <v>6000</v>
          </cell>
          <cell r="Q185">
            <v>1163</v>
          </cell>
          <cell r="R185">
            <v>648</v>
          </cell>
          <cell r="T185">
            <v>5335</v>
          </cell>
          <cell r="U185">
            <v>712</v>
          </cell>
          <cell r="V185">
            <v>2578.3200000000002</v>
          </cell>
          <cell r="Z185">
            <v>2500</v>
          </cell>
          <cell r="AA185">
            <v>70497.146000000008</v>
          </cell>
        </row>
        <row r="186">
          <cell r="A186" t="str">
            <v>21010003</v>
          </cell>
          <cell r="B186" t="str">
            <v>Ceballos Canul Miriam Evangelina</v>
          </cell>
          <cell r="C186" t="str">
            <v>Instructor</v>
          </cell>
          <cell r="D186">
            <v>44.99456</v>
          </cell>
          <cell r="E186">
            <v>1439.82592</v>
          </cell>
          <cell r="G186">
            <v>32</v>
          </cell>
          <cell r="H186">
            <v>1439.82592</v>
          </cell>
          <cell r="I186">
            <v>57.5930368</v>
          </cell>
          <cell r="J186">
            <v>1497.4189567999999</v>
          </cell>
          <cell r="K186">
            <v>17970</v>
          </cell>
          <cell r="L186">
            <v>1996.5586090666666</v>
          </cell>
          <cell r="M186">
            <v>1500</v>
          </cell>
          <cell r="N186">
            <v>250</v>
          </cell>
          <cell r="O186">
            <v>1198</v>
          </cell>
          <cell r="P186">
            <v>6000</v>
          </cell>
          <cell r="Q186">
            <v>500</v>
          </cell>
          <cell r="R186">
            <v>324</v>
          </cell>
          <cell r="T186">
            <v>2292</v>
          </cell>
          <cell r="U186">
            <v>306</v>
          </cell>
          <cell r="V186">
            <v>4057.92</v>
          </cell>
          <cell r="Z186">
            <v>2500</v>
          </cell>
          <cell r="AA186">
            <v>38894.478609066668</v>
          </cell>
        </row>
        <row r="187">
          <cell r="A187" t="str">
            <v>21010006</v>
          </cell>
          <cell r="B187" t="str">
            <v>Encalada Cardeña Jorge Alberto</v>
          </cell>
          <cell r="C187" t="str">
            <v>Psicologo "b"</v>
          </cell>
          <cell r="D187">
            <v>126.904128</v>
          </cell>
          <cell r="E187">
            <v>3807.1238400000002</v>
          </cell>
          <cell r="H187">
            <v>3807.1238400000002</v>
          </cell>
          <cell r="I187">
            <v>152.28495360000002</v>
          </cell>
          <cell r="J187">
            <v>3959.4087936000001</v>
          </cell>
          <cell r="K187">
            <v>47513</v>
          </cell>
          <cell r="L187">
            <v>5852.7217247999997</v>
          </cell>
          <cell r="M187">
            <v>1500</v>
          </cell>
          <cell r="N187">
            <v>660</v>
          </cell>
          <cell r="O187">
            <v>3168</v>
          </cell>
          <cell r="P187">
            <v>6000</v>
          </cell>
          <cell r="Q187">
            <v>1320</v>
          </cell>
          <cell r="R187">
            <v>324</v>
          </cell>
          <cell r="T187">
            <v>6058</v>
          </cell>
          <cell r="U187">
            <v>808</v>
          </cell>
          <cell r="V187">
            <v>2144.64</v>
          </cell>
          <cell r="Z187">
            <v>2500</v>
          </cell>
          <cell r="AA187">
            <v>77848.361724800008</v>
          </cell>
        </row>
        <row r="188">
          <cell r="A188" t="str">
            <v>22010005</v>
          </cell>
          <cell r="B188" t="str">
            <v>Canto Leon Martha</v>
          </cell>
          <cell r="C188" t="str">
            <v>Auxiliar administrativo cendi</v>
          </cell>
          <cell r="D188">
            <v>126.904128</v>
          </cell>
          <cell r="E188">
            <v>3807.1238400000002</v>
          </cell>
          <cell r="H188">
            <v>3807.1238400000002</v>
          </cell>
          <cell r="I188">
            <v>152.28495360000002</v>
          </cell>
          <cell r="J188">
            <v>3959.4087936000001</v>
          </cell>
          <cell r="K188">
            <v>47513</v>
          </cell>
          <cell r="L188">
            <v>5852.7217247999997</v>
          </cell>
          <cell r="M188">
            <v>1500</v>
          </cell>
          <cell r="N188">
            <v>660</v>
          </cell>
          <cell r="O188">
            <v>3168</v>
          </cell>
          <cell r="P188">
            <v>6000</v>
          </cell>
          <cell r="Q188">
            <v>1320</v>
          </cell>
          <cell r="R188">
            <v>648</v>
          </cell>
          <cell r="T188">
            <v>6058</v>
          </cell>
          <cell r="U188">
            <v>808</v>
          </cell>
          <cell r="V188">
            <v>2144.64</v>
          </cell>
          <cell r="Z188">
            <v>2500</v>
          </cell>
          <cell r="AA188">
            <v>78172.361724800008</v>
          </cell>
        </row>
        <row r="189">
          <cell r="A189" t="str">
            <v>22010024</v>
          </cell>
          <cell r="B189" t="str">
            <v>Solis Menendez Nury Darcet</v>
          </cell>
          <cell r="C189" t="str">
            <v>Directora de Cendi</v>
          </cell>
          <cell r="D189">
            <v>425.06880000000001</v>
          </cell>
          <cell r="E189">
            <v>12752.064</v>
          </cell>
          <cell r="H189">
            <v>12752.064</v>
          </cell>
          <cell r="I189">
            <v>510.08256</v>
          </cell>
          <cell r="J189">
            <v>13262.146560000001</v>
          </cell>
          <cell r="K189">
            <v>159146</v>
          </cell>
          <cell r="L189">
            <v>20936.002080000002</v>
          </cell>
          <cell r="M189">
            <v>1500</v>
          </cell>
          <cell r="N189">
            <v>2211</v>
          </cell>
          <cell r="P189">
            <v>6000</v>
          </cell>
          <cell r="Q189">
            <v>4421</v>
          </cell>
          <cell r="R189">
            <v>972</v>
          </cell>
          <cell r="T189">
            <v>20292</v>
          </cell>
          <cell r="U189">
            <v>2706</v>
          </cell>
          <cell r="V189">
            <v>0</v>
          </cell>
          <cell r="Y189">
            <v>39787</v>
          </cell>
          <cell r="Z189">
            <v>2500</v>
          </cell>
          <cell r="AA189">
            <v>260471.00208000001</v>
          </cell>
        </row>
        <row r="190">
          <cell r="A190" t="str">
            <v>06010027</v>
          </cell>
          <cell r="B190" t="str">
            <v>Peña Paredes Rosa De Lima</v>
          </cell>
          <cell r="C190" t="str">
            <v>Galopina "a"</v>
          </cell>
          <cell r="D190">
            <v>99.29</v>
          </cell>
          <cell r="E190">
            <v>2978.7000000000003</v>
          </cell>
          <cell r="H190">
            <v>2978.7000000000003</v>
          </cell>
          <cell r="I190">
            <v>119.14800000000001</v>
          </cell>
          <cell r="J190">
            <v>3097.8480000000004</v>
          </cell>
          <cell r="K190">
            <v>37175</v>
          </cell>
          <cell r="L190">
            <v>4201.264000000001</v>
          </cell>
          <cell r="M190">
            <v>1500</v>
          </cell>
          <cell r="N190">
            <v>517</v>
          </cell>
          <cell r="O190">
            <v>2479</v>
          </cell>
          <cell r="P190">
            <v>6000</v>
          </cell>
          <cell r="Q190">
            <v>1033</v>
          </cell>
          <cell r="R190">
            <v>324</v>
          </cell>
          <cell r="T190">
            <v>4740</v>
          </cell>
          <cell r="U190">
            <v>632</v>
          </cell>
          <cell r="V190">
            <v>3000.24</v>
          </cell>
          <cell r="Z190">
            <v>2500</v>
          </cell>
          <cell r="AA190">
            <v>64101.504000000001</v>
          </cell>
        </row>
        <row r="191">
          <cell r="A191" t="str">
            <v>21130001</v>
          </cell>
          <cell r="B191" t="str">
            <v>Sulub Chan Crecencia</v>
          </cell>
          <cell r="C191" t="str">
            <v>Intendente "b"</v>
          </cell>
          <cell r="D191">
            <v>99.29</v>
          </cell>
          <cell r="E191">
            <v>2978.7000000000003</v>
          </cell>
          <cell r="H191">
            <v>2978.7000000000003</v>
          </cell>
          <cell r="I191">
            <v>119.14800000000001</v>
          </cell>
          <cell r="J191">
            <v>3097.8480000000004</v>
          </cell>
          <cell r="K191">
            <v>37175</v>
          </cell>
          <cell r="L191">
            <v>4201.264000000001</v>
          </cell>
          <cell r="M191">
            <v>1500</v>
          </cell>
          <cell r="N191">
            <v>517</v>
          </cell>
          <cell r="O191">
            <v>2479</v>
          </cell>
          <cell r="P191">
            <v>6000</v>
          </cell>
          <cell r="Q191">
            <v>1033</v>
          </cell>
          <cell r="T191">
            <v>4740</v>
          </cell>
          <cell r="U191">
            <v>632</v>
          </cell>
          <cell r="V191">
            <v>3000.24</v>
          </cell>
          <cell r="Z191">
            <v>2500</v>
          </cell>
          <cell r="AA191">
            <v>63777.504000000001</v>
          </cell>
        </row>
        <row r="192">
          <cell r="A192" t="str">
            <v>21130047</v>
          </cell>
          <cell r="B192" t="str">
            <v>Alonzo Peniche Alma Del R.</v>
          </cell>
          <cell r="C192" t="str">
            <v>Economa</v>
          </cell>
          <cell r="D192">
            <v>112.4864</v>
          </cell>
          <cell r="E192">
            <v>3374.5920000000001</v>
          </cell>
          <cell r="H192">
            <v>3374.5920000000001</v>
          </cell>
          <cell r="I192">
            <v>134.98367999999999</v>
          </cell>
          <cell r="J192">
            <v>3509.5756799999999</v>
          </cell>
          <cell r="K192">
            <v>42115</v>
          </cell>
          <cell r="L192">
            <v>4880.9842399999998</v>
          </cell>
          <cell r="M192">
            <v>1500</v>
          </cell>
          <cell r="N192">
            <v>585</v>
          </cell>
          <cell r="O192">
            <v>2808</v>
          </cell>
          <cell r="P192">
            <v>6000</v>
          </cell>
          <cell r="Q192">
            <v>1170</v>
          </cell>
          <cell r="R192">
            <v>972</v>
          </cell>
          <cell r="T192">
            <v>5370</v>
          </cell>
          <cell r="U192">
            <v>716</v>
          </cell>
          <cell r="V192">
            <v>2441.04</v>
          </cell>
          <cell r="Z192">
            <v>2500</v>
          </cell>
          <cell r="AA192">
            <v>71058.024239999984</v>
          </cell>
        </row>
        <row r="193">
          <cell r="A193" t="str">
            <v>21130049</v>
          </cell>
          <cell r="B193" t="str">
            <v>Molina Dzib Enna Rosa</v>
          </cell>
          <cell r="C193" t="str">
            <v>Galopina "b"</v>
          </cell>
          <cell r="D193">
            <v>99.290880000000001</v>
          </cell>
          <cell r="E193">
            <v>2978.7264</v>
          </cell>
          <cell r="H193">
            <v>2978.7264</v>
          </cell>
          <cell r="I193">
            <v>119.149056</v>
          </cell>
          <cell r="J193">
            <v>3097.8754560000002</v>
          </cell>
          <cell r="K193">
            <v>37175</v>
          </cell>
          <cell r="L193">
            <v>4201.3106080000007</v>
          </cell>
          <cell r="M193">
            <v>1500</v>
          </cell>
          <cell r="N193">
            <v>517</v>
          </cell>
          <cell r="O193">
            <v>2479</v>
          </cell>
          <cell r="P193">
            <v>6000</v>
          </cell>
          <cell r="Q193">
            <v>1033</v>
          </cell>
          <cell r="R193">
            <v>648</v>
          </cell>
          <cell r="T193">
            <v>4740</v>
          </cell>
          <cell r="U193">
            <v>632</v>
          </cell>
          <cell r="V193">
            <v>3000.24</v>
          </cell>
          <cell r="Z193">
            <v>2500</v>
          </cell>
          <cell r="AA193">
            <v>64425.550607999998</v>
          </cell>
        </row>
        <row r="194">
          <cell r="A194" t="str">
            <v>21130050</v>
          </cell>
          <cell r="B194" t="str">
            <v>Ortega Flores Maria Teresa</v>
          </cell>
          <cell r="C194" t="str">
            <v>Galopina "b"</v>
          </cell>
          <cell r="D194">
            <v>99.290880000000001</v>
          </cell>
          <cell r="E194">
            <v>2978.7264</v>
          </cell>
          <cell r="H194">
            <v>2978.7264</v>
          </cell>
          <cell r="I194">
            <v>119.149056</v>
          </cell>
          <cell r="J194">
            <v>3097.8754560000002</v>
          </cell>
          <cell r="K194">
            <v>37175</v>
          </cell>
          <cell r="L194">
            <v>4201.3106080000007</v>
          </cell>
          <cell r="M194">
            <v>1500</v>
          </cell>
          <cell r="N194">
            <v>517</v>
          </cell>
          <cell r="O194">
            <v>2479</v>
          </cell>
          <cell r="P194">
            <v>6000</v>
          </cell>
          <cell r="Q194">
            <v>1033</v>
          </cell>
          <cell r="R194">
            <v>324</v>
          </cell>
          <cell r="T194">
            <v>4740</v>
          </cell>
          <cell r="U194">
            <v>632</v>
          </cell>
          <cell r="V194">
            <v>3000.24</v>
          </cell>
          <cell r="Z194">
            <v>2500</v>
          </cell>
          <cell r="AA194">
            <v>64101.550607999998</v>
          </cell>
        </row>
        <row r="195">
          <cell r="A195" t="str">
            <v>21130052</v>
          </cell>
          <cell r="B195" t="str">
            <v>Valdez Concha Lizbeth Guadalupe</v>
          </cell>
          <cell r="C195" t="str">
            <v>Cocinera de Cendi</v>
          </cell>
          <cell r="D195">
            <v>103.6152</v>
          </cell>
          <cell r="E195">
            <v>3108.4560000000001</v>
          </cell>
          <cell r="H195">
            <v>3108.4560000000001</v>
          </cell>
          <cell r="I195">
            <v>124.33824000000001</v>
          </cell>
          <cell r="J195">
            <v>3232.7942400000002</v>
          </cell>
          <cell r="K195">
            <v>38794</v>
          </cell>
          <cell r="L195">
            <v>4410.5823199999995</v>
          </cell>
          <cell r="M195">
            <v>1500</v>
          </cell>
          <cell r="N195">
            <v>539</v>
          </cell>
          <cell r="O195">
            <v>2587</v>
          </cell>
          <cell r="P195">
            <v>6000</v>
          </cell>
          <cell r="Q195">
            <v>1078</v>
          </cell>
          <cell r="R195">
            <v>648</v>
          </cell>
          <cell r="T195">
            <v>4947</v>
          </cell>
          <cell r="U195">
            <v>660</v>
          </cell>
          <cell r="V195">
            <v>2911.2</v>
          </cell>
          <cell r="Z195">
            <v>2500</v>
          </cell>
          <cell r="AA195">
            <v>66574.782319999998</v>
          </cell>
        </row>
        <row r="196">
          <cell r="A196" t="str">
            <v>21010016</v>
          </cell>
          <cell r="B196" t="str">
            <v>Noh Loria Jorge Alberto</v>
          </cell>
          <cell r="C196" t="str">
            <v>Intendente "b"</v>
          </cell>
          <cell r="D196">
            <v>99.288799999999995</v>
          </cell>
          <cell r="E196">
            <v>2978.6639999999998</v>
          </cell>
          <cell r="H196">
            <v>2978.6639999999998</v>
          </cell>
          <cell r="I196">
            <v>119.14655999999999</v>
          </cell>
          <cell r="J196">
            <v>3097.8105599999999</v>
          </cell>
          <cell r="K196">
            <v>37174</v>
          </cell>
          <cell r="L196">
            <v>4201.2140799999997</v>
          </cell>
          <cell r="M196">
            <v>1500</v>
          </cell>
          <cell r="N196">
            <v>517</v>
          </cell>
          <cell r="O196">
            <v>2479</v>
          </cell>
          <cell r="P196">
            <v>6000</v>
          </cell>
          <cell r="Q196">
            <v>1033</v>
          </cell>
          <cell r="R196">
            <v>324</v>
          </cell>
          <cell r="T196">
            <v>4740</v>
          </cell>
          <cell r="U196">
            <v>632</v>
          </cell>
          <cell r="V196">
            <v>3000</v>
          </cell>
          <cell r="Z196">
            <v>2500</v>
          </cell>
          <cell r="AA196">
            <v>64100.214079999998</v>
          </cell>
        </row>
        <row r="197">
          <cell r="A197" t="str">
            <v>21150055</v>
          </cell>
          <cell r="B197" t="str">
            <v>Reyes Dominguez Irma</v>
          </cell>
          <cell r="C197" t="str">
            <v>Intendente "b"</v>
          </cell>
          <cell r="D197">
            <v>99.290880000000001</v>
          </cell>
          <cell r="E197">
            <v>2978.7264</v>
          </cell>
          <cell r="H197">
            <v>2978.7264</v>
          </cell>
          <cell r="I197">
            <v>119.149056</v>
          </cell>
          <cell r="J197">
            <v>3097.8754560000002</v>
          </cell>
          <cell r="K197">
            <v>37175</v>
          </cell>
          <cell r="L197">
            <v>4201.3106080000007</v>
          </cell>
          <cell r="M197">
            <v>1500</v>
          </cell>
          <cell r="N197">
            <v>517</v>
          </cell>
          <cell r="O197">
            <v>2479</v>
          </cell>
          <cell r="P197">
            <v>6000</v>
          </cell>
          <cell r="Q197">
            <v>1033</v>
          </cell>
          <cell r="R197">
            <v>648</v>
          </cell>
          <cell r="T197">
            <v>4740</v>
          </cell>
          <cell r="U197">
            <v>632</v>
          </cell>
          <cell r="V197">
            <v>3000.24</v>
          </cell>
          <cell r="Z197">
            <v>2500</v>
          </cell>
          <cell r="AA197">
            <v>64425.550607999998</v>
          </cell>
        </row>
        <row r="198">
          <cell r="A198" t="str">
            <v>21150056</v>
          </cell>
          <cell r="B198" t="str">
            <v>Sanchez Cortes Amada Edith</v>
          </cell>
          <cell r="C198" t="str">
            <v>Intendente "b"</v>
          </cell>
          <cell r="D198">
            <v>99.290880000000001</v>
          </cell>
          <cell r="E198">
            <v>2978.7264</v>
          </cell>
          <cell r="H198">
            <v>2978.7264</v>
          </cell>
          <cell r="I198">
            <v>119.149056</v>
          </cell>
          <cell r="J198">
            <v>3097.8754560000002</v>
          </cell>
          <cell r="K198">
            <v>37175</v>
          </cell>
          <cell r="L198">
            <v>4201.3106080000007</v>
          </cell>
          <cell r="M198">
            <v>1500</v>
          </cell>
          <cell r="N198">
            <v>517</v>
          </cell>
          <cell r="O198">
            <v>2479</v>
          </cell>
          <cell r="P198">
            <v>6000</v>
          </cell>
          <cell r="Q198">
            <v>1033</v>
          </cell>
          <cell r="R198">
            <v>324</v>
          </cell>
          <cell r="T198">
            <v>4740</v>
          </cell>
          <cell r="U198">
            <v>632</v>
          </cell>
          <cell r="V198">
            <v>3000.24</v>
          </cell>
          <cell r="Z198">
            <v>2500</v>
          </cell>
          <cell r="AA198">
            <v>64101.550607999998</v>
          </cell>
        </row>
        <row r="199">
          <cell r="A199" t="str">
            <v>21150057</v>
          </cell>
          <cell r="B199" t="str">
            <v>Ventura Peraza Rita Maria</v>
          </cell>
          <cell r="C199" t="str">
            <v>Galopina "b"</v>
          </cell>
          <cell r="D199">
            <v>99.290880000000001</v>
          </cell>
          <cell r="E199">
            <v>2978.7264</v>
          </cell>
          <cell r="H199">
            <v>2978.7264</v>
          </cell>
          <cell r="I199">
            <v>119.149056</v>
          </cell>
          <cell r="J199">
            <v>3097.8754560000002</v>
          </cell>
          <cell r="K199">
            <v>37175</v>
          </cell>
          <cell r="L199">
            <v>4201.3106080000007</v>
          </cell>
          <cell r="M199">
            <v>1500</v>
          </cell>
          <cell r="N199">
            <v>517</v>
          </cell>
          <cell r="O199">
            <v>2479</v>
          </cell>
          <cell r="P199">
            <v>6000</v>
          </cell>
          <cell r="Q199">
            <v>1033</v>
          </cell>
          <cell r="R199">
            <v>324</v>
          </cell>
          <cell r="T199">
            <v>4740</v>
          </cell>
          <cell r="U199">
            <v>632</v>
          </cell>
          <cell r="V199">
            <v>3000.24</v>
          </cell>
          <cell r="Z199">
            <v>2500</v>
          </cell>
          <cell r="AA199">
            <v>64101.550607999998</v>
          </cell>
        </row>
        <row r="200">
          <cell r="A200" t="str">
            <v>21040030</v>
          </cell>
          <cell r="B200" t="str">
            <v>Sosa Capistran Julia Del Rosario</v>
          </cell>
          <cell r="C200" t="str">
            <v>Asistente educativa "b"</v>
          </cell>
          <cell r="D200">
            <v>111.18848</v>
          </cell>
          <cell r="E200">
            <v>3335.6543999999999</v>
          </cell>
          <cell r="H200">
            <v>3335.6543999999999</v>
          </cell>
          <cell r="I200">
            <v>133.426176</v>
          </cell>
          <cell r="J200">
            <v>3469.0805759999998</v>
          </cell>
          <cell r="K200">
            <v>41629</v>
          </cell>
          <cell r="L200">
            <v>4818.1807679999993</v>
          </cell>
          <cell r="M200">
            <v>1500</v>
          </cell>
          <cell r="N200">
            <v>579</v>
          </cell>
          <cell r="O200">
            <v>2776</v>
          </cell>
          <cell r="P200">
            <v>6000</v>
          </cell>
          <cell r="Q200">
            <v>1157</v>
          </cell>
          <cell r="R200">
            <v>1296</v>
          </cell>
          <cell r="T200">
            <v>5308</v>
          </cell>
          <cell r="U200">
            <v>708</v>
          </cell>
          <cell r="V200">
            <v>2590.08</v>
          </cell>
          <cell r="Z200">
            <v>2500</v>
          </cell>
          <cell r="AA200">
            <v>70861.260767999993</v>
          </cell>
        </row>
        <row r="201">
          <cell r="A201" t="str">
            <v>21130048</v>
          </cell>
          <cell r="B201" t="str">
            <v>Castillo Gonzalez Melba Carolina</v>
          </cell>
          <cell r="C201" t="str">
            <v>Asistente educativa "b"</v>
          </cell>
          <cell r="D201">
            <v>111.19</v>
          </cell>
          <cell r="E201">
            <v>3335.7</v>
          </cell>
          <cell r="H201">
            <v>3335.7</v>
          </cell>
          <cell r="I201">
            <v>133.428</v>
          </cell>
          <cell r="J201">
            <v>3469.1279999999997</v>
          </cell>
          <cell r="K201">
            <v>41630</v>
          </cell>
          <cell r="L201">
            <v>4818.2539999999999</v>
          </cell>
          <cell r="M201">
            <v>1500</v>
          </cell>
          <cell r="N201">
            <v>579</v>
          </cell>
          <cell r="O201">
            <v>2776</v>
          </cell>
          <cell r="P201">
            <v>6000</v>
          </cell>
          <cell r="Q201">
            <v>1157</v>
          </cell>
          <cell r="R201">
            <v>324</v>
          </cell>
          <cell r="T201">
            <v>5308</v>
          </cell>
          <cell r="U201">
            <v>708</v>
          </cell>
          <cell r="V201">
            <v>2589.84</v>
          </cell>
          <cell r="Z201">
            <v>2500</v>
          </cell>
          <cell r="AA201">
            <v>69890.093999999997</v>
          </cell>
        </row>
        <row r="202">
          <cell r="A202" t="str">
            <v>25010039</v>
          </cell>
          <cell r="B202" t="str">
            <v>Garcia Canto Oyuki Vanessa</v>
          </cell>
          <cell r="C202" t="str">
            <v>Asistente educativa "b"</v>
          </cell>
          <cell r="D202">
            <v>111.18848</v>
          </cell>
          <cell r="E202">
            <v>3335.6543999999999</v>
          </cell>
          <cell r="H202">
            <v>3335.6543999999999</v>
          </cell>
          <cell r="I202">
            <v>133.426176</v>
          </cell>
          <cell r="J202">
            <v>3469.0805759999998</v>
          </cell>
          <cell r="K202">
            <v>41629</v>
          </cell>
          <cell r="L202">
            <v>4818.1807679999993</v>
          </cell>
          <cell r="M202">
            <v>1500</v>
          </cell>
          <cell r="N202">
            <v>579</v>
          </cell>
          <cell r="O202">
            <v>2776</v>
          </cell>
          <cell r="P202">
            <v>6000</v>
          </cell>
          <cell r="Q202">
            <v>1157</v>
          </cell>
          <cell r="T202">
            <v>5308</v>
          </cell>
          <cell r="U202">
            <v>708</v>
          </cell>
          <cell r="V202">
            <v>2590.08</v>
          </cell>
          <cell r="Z202">
            <v>2500</v>
          </cell>
          <cell r="AA202">
            <v>69565.260767999993</v>
          </cell>
        </row>
        <row r="203">
          <cell r="A203" t="str">
            <v>25020026</v>
          </cell>
          <cell r="B203" t="str">
            <v>Zavala Cachon Claudia De Jesus</v>
          </cell>
          <cell r="C203" t="str">
            <v>Encargada de grupo</v>
          </cell>
          <cell r="D203">
            <v>131.23052799999999</v>
          </cell>
          <cell r="E203">
            <v>3936.9158399999997</v>
          </cell>
          <cell r="H203">
            <v>3936.9158399999997</v>
          </cell>
          <cell r="I203">
            <v>157.47663359999999</v>
          </cell>
          <cell r="J203">
            <v>4094.3924735999994</v>
          </cell>
          <cell r="K203">
            <v>49133</v>
          </cell>
          <cell r="L203">
            <v>6075.9299647999987</v>
          </cell>
          <cell r="M203">
            <v>1500</v>
          </cell>
          <cell r="N203">
            <v>683</v>
          </cell>
          <cell r="O203">
            <v>3276</v>
          </cell>
          <cell r="P203">
            <v>6000</v>
          </cell>
          <cell r="Q203">
            <v>1365</v>
          </cell>
          <cell r="R203">
            <v>972</v>
          </cell>
          <cell r="T203">
            <v>6265</v>
          </cell>
          <cell r="U203">
            <v>836</v>
          </cell>
          <cell r="V203">
            <v>2055.6</v>
          </cell>
          <cell r="Z203">
            <v>2500</v>
          </cell>
          <cell r="AA203">
            <v>80661.529964800007</v>
          </cell>
        </row>
        <row r="204">
          <cell r="A204" t="str">
            <v>21010015</v>
          </cell>
          <cell r="B204" t="str">
            <v>Mezquita Argaez Martha Mercedes</v>
          </cell>
          <cell r="C204" t="str">
            <v>Asistente educativa "b"</v>
          </cell>
          <cell r="D204">
            <v>111.18848</v>
          </cell>
          <cell r="E204">
            <v>3335.6543999999999</v>
          </cell>
          <cell r="H204">
            <v>3335.6543999999999</v>
          </cell>
          <cell r="I204">
            <v>133.426176</v>
          </cell>
          <cell r="J204">
            <v>3469.0805759999998</v>
          </cell>
          <cell r="K204">
            <v>41629</v>
          </cell>
          <cell r="L204">
            <v>4818.1807679999993</v>
          </cell>
          <cell r="M204">
            <v>1500</v>
          </cell>
          <cell r="N204">
            <v>579</v>
          </cell>
          <cell r="O204">
            <v>2776</v>
          </cell>
          <cell r="P204">
            <v>6000</v>
          </cell>
          <cell r="Q204">
            <v>1157</v>
          </cell>
          <cell r="R204">
            <v>324</v>
          </cell>
          <cell r="T204">
            <v>5308</v>
          </cell>
          <cell r="U204">
            <v>708</v>
          </cell>
          <cell r="V204">
            <v>2590.08</v>
          </cell>
          <cell r="Z204">
            <v>2500</v>
          </cell>
          <cell r="AA204">
            <v>69889.260767999993</v>
          </cell>
        </row>
        <row r="205">
          <cell r="A205" t="str">
            <v>21100042</v>
          </cell>
          <cell r="B205" t="str">
            <v>Rodriguez Euan Maria Lucia</v>
          </cell>
          <cell r="C205" t="str">
            <v>Asistente educativa "b"</v>
          </cell>
          <cell r="D205">
            <v>111.18848</v>
          </cell>
          <cell r="E205">
            <v>3335.6543999999999</v>
          </cell>
          <cell r="H205">
            <v>3335.6543999999999</v>
          </cell>
          <cell r="I205">
            <v>133.426176</v>
          </cell>
          <cell r="J205">
            <v>3469.0805759999998</v>
          </cell>
          <cell r="K205">
            <v>41629</v>
          </cell>
          <cell r="L205">
            <v>4818.1807679999993</v>
          </cell>
          <cell r="M205">
            <v>1500</v>
          </cell>
          <cell r="N205">
            <v>579</v>
          </cell>
          <cell r="O205">
            <v>2776</v>
          </cell>
          <cell r="P205">
            <v>6000</v>
          </cell>
          <cell r="Q205">
            <v>1157</v>
          </cell>
          <cell r="R205">
            <v>972</v>
          </cell>
          <cell r="T205">
            <v>5308</v>
          </cell>
          <cell r="U205">
            <v>708</v>
          </cell>
          <cell r="V205">
            <v>2590.08</v>
          </cell>
          <cell r="Z205">
            <v>2500</v>
          </cell>
          <cell r="AA205">
            <v>70537.260767999993</v>
          </cell>
        </row>
        <row r="206">
          <cell r="A206" t="str">
            <v>24060027</v>
          </cell>
          <cell r="B206" t="str">
            <v>Gomez Diaz Maria Jose</v>
          </cell>
          <cell r="C206" t="str">
            <v>Encargada de grupo</v>
          </cell>
          <cell r="D206">
            <v>131.22720000000001</v>
          </cell>
          <cell r="E206">
            <v>3936.8160000000003</v>
          </cell>
          <cell r="H206">
            <v>3936.8160000000003</v>
          </cell>
          <cell r="I206">
            <v>157.47264000000001</v>
          </cell>
          <cell r="J206">
            <v>4094.2886400000002</v>
          </cell>
          <cell r="K206">
            <v>49132</v>
          </cell>
          <cell r="L206">
            <v>6075.7515200000007</v>
          </cell>
          <cell r="M206">
            <v>1500</v>
          </cell>
          <cell r="N206">
            <v>683</v>
          </cell>
          <cell r="O206">
            <v>3276</v>
          </cell>
          <cell r="P206">
            <v>6000</v>
          </cell>
          <cell r="Q206">
            <v>1365</v>
          </cell>
          <cell r="R206">
            <v>324</v>
          </cell>
          <cell r="T206">
            <v>6265</v>
          </cell>
          <cell r="U206">
            <v>836</v>
          </cell>
          <cell r="V206">
            <v>2055.84</v>
          </cell>
          <cell r="Z206">
            <v>2500</v>
          </cell>
          <cell r="AA206">
            <v>80012.591519999987</v>
          </cell>
        </row>
        <row r="207">
          <cell r="A207" t="str">
            <v>21010007</v>
          </cell>
          <cell r="B207" t="str">
            <v>Esquivel Avila Emma De Jesus</v>
          </cell>
          <cell r="C207" t="str">
            <v>Encargada de grupo</v>
          </cell>
          <cell r="D207">
            <v>131.23052799999999</v>
          </cell>
          <cell r="E207">
            <v>3936.9158399999997</v>
          </cell>
          <cell r="H207">
            <v>3936.9158399999997</v>
          </cell>
          <cell r="I207">
            <v>157.47663359999999</v>
          </cell>
          <cell r="J207">
            <v>4094.3924735999994</v>
          </cell>
          <cell r="K207">
            <v>49133</v>
          </cell>
          <cell r="L207">
            <v>6075.9299647999987</v>
          </cell>
          <cell r="M207">
            <v>1500</v>
          </cell>
          <cell r="N207">
            <v>683</v>
          </cell>
          <cell r="O207">
            <v>3276</v>
          </cell>
          <cell r="P207">
            <v>6000</v>
          </cell>
          <cell r="Q207">
            <v>1365</v>
          </cell>
          <cell r="R207">
            <v>324</v>
          </cell>
          <cell r="T207">
            <v>6265</v>
          </cell>
          <cell r="U207">
            <v>836</v>
          </cell>
          <cell r="V207">
            <v>2055.6</v>
          </cell>
          <cell r="Z207">
            <v>2500</v>
          </cell>
          <cell r="AA207">
            <v>80013.529964800007</v>
          </cell>
        </row>
        <row r="208">
          <cell r="A208" t="str">
            <v>21090038</v>
          </cell>
          <cell r="B208" t="str">
            <v>Salazar Romero Gloria Del Socorro</v>
          </cell>
          <cell r="C208" t="str">
            <v>Asistente educativa "b"</v>
          </cell>
          <cell r="D208">
            <v>111.18848</v>
          </cell>
          <cell r="E208">
            <v>3335.6543999999999</v>
          </cell>
          <cell r="H208">
            <v>3335.6543999999999</v>
          </cell>
          <cell r="I208">
            <v>133.426176</v>
          </cell>
          <cell r="J208">
            <v>3469.0805759999998</v>
          </cell>
          <cell r="K208">
            <v>41629</v>
          </cell>
          <cell r="L208">
            <v>4818.1807679999993</v>
          </cell>
          <cell r="M208">
            <v>1500</v>
          </cell>
          <cell r="N208">
            <v>579</v>
          </cell>
          <cell r="O208">
            <v>2776</v>
          </cell>
          <cell r="P208">
            <v>6000</v>
          </cell>
          <cell r="Q208">
            <v>1157</v>
          </cell>
          <cell r="R208">
            <v>1296</v>
          </cell>
          <cell r="T208">
            <v>5308</v>
          </cell>
          <cell r="U208">
            <v>708</v>
          </cell>
          <cell r="V208">
            <v>2590.08</v>
          </cell>
          <cell r="Z208">
            <v>2500</v>
          </cell>
          <cell r="AA208">
            <v>70861.260767999993</v>
          </cell>
        </row>
        <row r="209">
          <cell r="A209" t="str">
            <v>21140053</v>
          </cell>
          <cell r="B209" t="str">
            <v>Palma Ruiz Marta Elena</v>
          </cell>
          <cell r="C209" t="str">
            <v>Lavandera</v>
          </cell>
          <cell r="D209">
            <v>99.290880000000001</v>
          </cell>
          <cell r="E209">
            <v>2978.7264</v>
          </cell>
          <cell r="H209">
            <v>2978.7264</v>
          </cell>
          <cell r="I209">
            <v>119.149056</v>
          </cell>
          <cell r="J209">
            <v>3097.8754560000002</v>
          </cell>
          <cell r="K209">
            <v>37175</v>
          </cell>
          <cell r="L209">
            <v>4201.3106080000007</v>
          </cell>
          <cell r="M209">
            <v>1500</v>
          </cell>
          <cell r="N209">
            <v>517</v>
          </cell>
          <cell r="O209">
            <v>2479</v>
          </cell>
          <cell r="P209">
            <v>6000</v>
          </cell>
          <cell r="Q209">
            <v>1033</v>
          </cell>
          <cell r="R209">
            <v>648</v>
          </cell>
          <cell r="T209">
            <v>4740</v>
          </cell>
          <cell r="U209">
            <v>632</v>
          </cell>
          <cell r="V209">
            <v>3000.24</v>
          </cell>
          <cell r="Z209">
            <v>2500</v>
          </cell>
          <cell r="AA209">
            <v>64425.550607999998</v>
          </cell>
        </row>
        <row r="210">
          <cell r="A210" t="str">
            <v>21010005</v>
          </cell>
          <cell r="B210" t="str">
            <v>Del Castillo Barrera Monica Del Carmen</v>
          </cell>
          <cell r="C210" t="str">
            <v>Asistente educativa "b"</v>
          </cell>
          <cell r="D210">
            <v>111.18848</v>
          </cell>
          <cell r="E210">
            <v>3335.6543999999999</v>
          </cell>
          <cell r="H210">
            <v>3335.6543999999999</v>
          </cell>
          <cell r="I210">
            <v>133.426176</v>
          </cell>
          <cell r="J210">
            <v>3469.0805759999998</v>
          </cell>
          <cell r="K210">
            <v>41629</v>
          </cell>
          <cell r="L210">
            <v>4818.1807679999993</v>
          </cell>
          <cell r="M210">
            <v>1500</v>
          </cell>
          <cell r="N210">
            <v>579</v>
          </cell>
          <cell r="O210">
            <v>2776</v>
          </cell>
          <cell r="P210">
            <v>6000</v>
          </cell>
          <cell r="Q210">
            <v>1157</v>
          </cell>
          <cell r="R210">
            <v>324</v>
          </cell>
          <cell r="T210">
            <v>5308</v>
          </cell>
          <cell r="U210">
            <v>708</v>
          </cell>
          <cell r="V210">
            <v>2590.08</v>
          </cell>
          <cell r="Z210">
            <v>2500</v>
          </cell>
          <cell r="AA210">
            <v>69889.260767999993</v>
          </cell>
        </row>
        <row r="211">
          <cell r="A211" t="str">
            <v>21060001</v>
          </cell>
          <cell r="B211" t="str">
            <v>Uicab Novelo Catalina Del Rosario</v>
          </cell>
          <cell r="C211" t="str">
            <v>Encargada de grupo</v>
          </cell>
          <cell r="D211">
            <v>131.22999999999999</v>
          </cell>
          <cell r="E211">
            <v>3936.8999999999996</v>
          </cell>
          <cell r="H211">
            <v>3936.8999999999996</v>
          </cell>
          <cell r="I211">
            <v>157.476</v>
          </cell>
          <cell r="J211">
            <v>4094.3759999999997</v>
          </cell>
          <cell r="K211">
            <v>49133</v>
          </cell>
          <cell r="L211">
            <v>6075.8979999999992</v>
          </cell>
          <cell r="M211">
            <v>1500</v>
          </cell>
          <cell r="N211">
            <v>683</v>
          </cell>
          <cell r="O211">
            <v>3276</v>
          </cell>
          <cell r="P211">
            <v>6000</v>
          </cell>
          <cell r="Q211">
            <v>1365</v>
          </cell>
          <cell r="T211">
            <v>6265</v>
          </cell>
          <cell r="U211">
            <v>836</v>
          </cell>
          <cell r="V211">
            <v>2055.6</v>
          </cell>
          <cell r="Z211">
            <v>2500</v>
          </cell>
          <cell r="AA211">
            <v>79689.498000000007</v>
          </cell>
        </row>
        <row r="212">
          <cell r="A212" t="str">
            <v>21090036</v>
          </cell>
          <cell r="B212" t="str">
            <v>Lara Arias Silvia Alicia</v>
          </cell>
          <cell r="C212" t="str">
            <v>Asistente educativa "b"</v>
          </cell>
          <cell r="D212">
            <v>111.18848</v>
          </cell>
          <cell r="E212">
            <v>3335.6543999999999</v>
          </cell>
          <cell r="H212">
            <v>3335.6543999999999</v>
          </cell>
          <cell r="I212">
            <v>133.426176</v>
          </cell>
          <cell r="J212">
            <v>3469.0805759999998</v>
          </cell>
          <cell r="K212">
            <v>41629</v>
          </cell>
          <cell r="L212">
            <v>4818.1807679999993</v>
          </cell>
          <cell r="M212">
            <v>1500</v>
          </cell>
          <cell r="N212">
            <v>579</v>
          </cell>
          <cell r="O212">
            <v>2776</v>
          </cell>
          <cell r="P212">
            <v>6000</v>
          </cell>
          <cell r="Q212">
            <v>1157</v>
          </cell>
          <cell r="R212">
            <v>324</v>
          </cell>
          <cell r="T212">
            <v>5308</v>
          </cell>
          <cell r="U212">
            <v>708</v>
          </cell>
          <cell r="V212">
            <v>2590.08</v>
          </cell>
          <cell r="Z212">
            <v>2500</v>
          </cell>
          <cell r="AA212">
            <v>69889.260767999993</v>
          </cell>
        </row>
        <row r="213">
          <cell r="A213" t="str">
            <v>25030027</v>
          </cell>
          <cell r="B213" t="str">
            <v>Rebolledo Castillo Susana Carolina</v>
          </cell>
          <cell r="C213" t="str">
            <v>Encargada de grupo</v>
          </cell>
          <cell r="D213">
            <v>131.23052799999999</v>
          </cell>
          <cell r="E213">
            <v>3936.9158399999997</v>
          </cell>
          <cell r="H213">
            <v>3936.9158399999997</v>
          </cell>
          <cell r="I213">
            <v>157.47663359999999</v>
          </cell>
          <cell r="J213">
            <v>4094.3924735999994</v>
          </cell>
          <cell r="K213">
            <v>49133</v>
          </cell>
          <cell r="L213">
            <v>6075.9299647999987</v>
          </cell>
          <cell r="M213">
            <v>1500</v>
          </cell>
          <cell r="N213">
            <v>683</v>
          </cell>
          <cell r="O213">
            <v>3276</v>
          </cell>
          <cell r="P213">
            <v>6000</v>
          </cell>
          <cell r="Q213">
            <v>1365</v>
          </cell>
          <cell r="R213">
            <v>324</v>
          </cell>
          <cell r="T213">
            <v>6265</v>
          </cell>
          <cell r="U213">
            <v>836</v>
          </cell>
          <cell r="V213">
            <v>2055.6</v>
          </cell>
          <cell r="Z213">
            <v>2500</v>
          </cell>
          <cell r="AA213">
            <v>80013.529964800007</v>
          </cell>
        </row>
        <row r="214">
          <cell r="A214" t="str">
            <v>25160002</v>
          </cell>
          <cell r="B214" t="str">
            <v>Navarrete Chavez Maria Yalile</v>
          </cell>
          <cell r="C214" t="str">
            <v>Encargada de grupo</v>
          </cell>
          <cell r="D214">
            <v>131.22720000000001</v>
          </cell>
          <cell r="E214">
            <v>3936.8160000000003</v>
          </cell>
          <cell r="H214">
            <v>3936.8160000000003</v>
          </cell>
          <cell r="I214">
            <v>157.47264000000001</v>
          </cell>
          <cell r="J214">
            <v>4094.2886400000002</v>
          </cell>
          <cell r="K214">
            <v>49132</v>
          </cell>
          <cell r="L214">
            <v>6075.7515200000007</v>
          </cell>
          <cell r="M214">
            <v>1500</v>
          </cell>
          <cell r="N214">
            <v>683</v>
          </cell>
          <cell r="O214">
            <v>3276</v>
          </cell>
          <cell r="P214">
            <v>6000</v>
          </cell>
          <cell r="Q214">
            <v>1365</v>
          </cell>
          <cell r="T214">
            <v>6265</v>
          </cell>
          <cell r="U214">
            <v>836</v>
          </cell>
          <cell r="V214">
            <v>2055.84</v>
          </cell>
          <cell r="Z214">
            <v>2500</v>
          </cell>
          <cell r="AA214">
            <v>79688.591519999987</v>
          </cell>
        </row>
        <row r="215">
          <cell r="A215" t="str">
            <v>21080035</v>
          </cell>
          <cell r="B215" t="str">
            <v>Xool Cauich Maria Elena</v>
          </cell>
          <cell r="C215" t="str">
            <v>Asistente educativa "b"</v>
          </cell>
          <cell r="D215">
            <v>111.18848</v>
          </cell>
          <cell r="E215">
            <v>3335.6543999999999</v>
          </cell>
          <cell r="H215">
            <v>3335.6543999999999</v>
          </cell>
          <cell r="I215">
            <v>133.426176</v>
          </cell>
          <cell r="J215">
            <v>3469.0805759999998</v>
          </cell>
          <cell r="K215">
            <v>41629</v>
          </cell>
          <cell r="L215">
            <v>4818.1807679999993</v>
          </cell>
          <cell r="M215">
            <v>1500</v>
          </cell>
          <cell r="N215">
            <v>579</v>
          </cell>
          <cell r="O215">
            <v>2776</v>
          </cell>
          <cell r="P215">
            <v>6000</v>
          </cell>
          <cell r="Q215">
            <v>1157</v>
          </cell>
          <cell r="R215">
            <v>972</v>
          </cell>
          <cell r="T215">
            <v>5308</v>
          </cell>
          <cell r="U215">
            <v>708</v>
          </cell>
          <cell r="V215">
            <v>2590.08</v>
          </cell>
          <cell r="Z215">
            <v>2500</v>
          </cell>
          <cell r="AA215">
            <v>70537.260767999993</v>
          </cell>
        </row>
        <row r="216">
          <cell r="A216" t="str">
            <v>21100040</v>
          </cell>
          <cell r="B216" t="str">
            <v>Esquivel Pantoja Maria Del Carmen</v>
          </cell>
          <cell r="C216" t="str">
            <v>Asistente educativa "b"</v>
          </cell>
          <cell r="D216">
            <v>111.18848</v>
          </cell>
          <cell r="E216">
            <v>3335.6543999999999</v>
          </cell>
          <cell r="H216">
            <v>3335.6543999999999</v>
          </cell>
          <cell r="I216">
            <v>133.426176</v>
          </cell>
          <cell r="J216">
            <v>3469.0805759999998</v>
          </cell>
          <cell r="K216">
            <v>41629</v>
          </cell>
          <cell r="L216">
            <v>4818.1807679999993</v>
          </cell>
          <cell r="M216">
            <v>1500</v>
          </cell>
          <cell r="N216">
            <v>579</v>
          </cell>
          <cell r="O216">
            <v>2776</v>
          </cell>
          <cell r="P216">
            <v>6000</v>
          </cell>
          <cell r="Q216">
            <v>1157</v>
          </cell>
          <cell r="R216">
            <v>972</v>
          </cell>
          <cell r="T216">
            <v>5308</v>
          </cell>
          <cell r="U216">
            <v>708</v>
          </cell>
          <cell r="V216">
            <v>2590.08</v>
          </cell>
          <cell r="Z216">
            <v>2500</v>
          </cell>
          <cell r="AA216">
            <v>70537.260767999993</v>
          </cell>
        </row>
        <row r="217">
          <cell r="A217" t="str">
            <v>22080047</v>
          </cell>
          <cell r="B217" t="str">
            <v>Torres Estrada Blanca Elva</v>
          </cell>
          <cell r="C217" t="str">
            <v>Encargada de grupo</v>
          </cell>
          <cell r="D217">
            <v>131.23052799999999</v>
          </cell>
          <cell r="E217">
            <v>3936.9158399999997</v>
          </cell>
          <cell r="H217">
            <v>3936.9158399999997</v>
          </cell>
          <cell r="I217">
            <v>157.47663359999999</v>
          </cell>
          <cell r="J217">
            <v>4094.3924735999994</v>
          </cell>
          <cell r="K217">
            <v>49133</v>
          </cell>
          <cell r="L217">
            <v>6075.9299647999987</v>
          </cell>
          <cell r="M217">
            <v>1500</v>
          </cell>
          <cell r="N217">
            <v>683</v>
          </cell>
          <cell r="O217">
            <v>3276</v>
          </cell>
          <cell r="P217">
            <v>6000</v>
          </cell>
          <cell r="Q217">
            <v>1365</v>
          </cell>
          <cell r="R217">
            <v>324</v>
          </cell>
          <cell r="T217">
            <v>6265</v>
          </cell>
          <cell r="U217">
            <v>836</v>
          </cell>
          <cell r="V217">
            <v>2055.6</v>
          </cell>
          <cell r="Z217">
            <v>2500</v>
          </cell>
          <cell r="AA217">
            <v>80013.529964800007</v>
          </cell>
        </row>
        <row r="218">
          <cell r="A218" t="str">
            <v>24070030</v>
          </cell>
          <cell r="B218" t="str">
            <v>Quintal Vargas Maria Del Carmen</v>
          </cell>
          <cell r="C218" t="str">
            <v>Coordinador de Pedagogia</v>
          </cell>
          <cell r="D218">
            <v>198.289728</v>
          </cell>
          <cell r="E218">
            <v>5948.6918399999995</v>
          </cell>
          <cell r="H218">
            <v>5948.6918399999995</v>
          </cell>
          <cell r="I218">
            <v>237.94767359999997</v>
          </cell>
          <cell r="J218">
            <v>6186.6395135999992</v>
          </cell>
          <cell r="K218">
            <v>74240</v>
          </cell>
          <cell r="L218">
            <v>9603.892684800001</v>
          </cell>
          <cell r="M218">
            <v>1500</v>
          </cell>
          <cell r="N218">
            <v>1032</v>
          </cell>
          <cell r="O218">
            <v>4950</v>
          </cell>
          <cell r="P218">
            <v>6000</v>
          </cell>
          <cell r="Q218">
            <v>2063</v>
          </cell>
          <cell r="R218">
            <v>972</v>
          </cell>
          <cell r="T218">
            <v>9466</v>
          </cell>
          <cell r="U218">
            <v>1263</v>
          </cell>
          <cell r="V218">
            <v>0</v>
          </cell>
          <cell r="Z218">
            <v>2500</v>
          </cell>
          <cell r="AA218">
            <v>113589.8926848</v>
          </cell>
        </row>
        <row r="219">
          <cell r="A219" t="str">
            <v>25100001</v>
          </cell>
          <cell r="B219" t="str">
            <v>Baeza Villanueva Mary Tere</v>
          </cell>
          <cell r="C219" t="str">
            <v>Asistente educativa "b"</v>
          </cell>
          <cell r="D219">
            <v>111.18848</v>
          </cell>
          <cell r="E219">
            <v>3335.6543999999999</v>
          </cell>
          <cell r="H219">
            <v>3335.6543999999999</v>
          </cell>
          <cell r="I219">
            <v>133.426176</v>
          </cell>
          <cell r="J219">
            <v>3469.0805759999998</v>
          </cell>
          <cell r="K219">
            <v>41629</v>
          </cell>
          <cell r="L219">
            <v>4818.1807679999993</v>
          </cell>
          <cell r="M219">
            <v>1500</v>
          </cell>
          <cell r="N219">
            <v>579</v>
          </cell>
          <cell r="O219">
            <v>2776</v>
          </cell>
          <cell r="P219">
            <v>6000</v>
          </cell>
          <cell r="Q219">
            <v>1157</v>
          </cell>
          <cell r="T219">
            <v>5308</v>
          </cell>
          <cell r="U219">
            <v>708</v>
          </cell>
          <cell r="V219">
            <v>2590.08</v>
          </cell>
          <cell r="Z219">
            <v>2500</v>
          </cell>
          <cell r="AA219">
            <v>69565.260767999993</v>
          </cell>
        </row>
        <row r="220">
          <cell r="A220" t="str">
            <v>21010020</v>
          </cell>
          <cell r="B220" t="str">
            <v>Santana Canto Lorena Asuncion</v>
          </cell>
          <cell r="C220" t="str">
            <v>Asistente educativa "b"</v>
          </cell>
          <cell r="D220">
            <v>111.18848</v>
          </cell>
          <cell r="E220">
            <v>3335.6543999999999</v>
          </cell>
          <cell r="H220">
            <v>3335.6543999999999</v>
          </cell>
          <cell r="I220">
            <v>133.426176</v>
          </cell>
          <cell r="J220">
            <v>3469.0805759999998</v>
          </cell>
          <cell r="K220">
            <v>41629</v>
          </cell>
          <cell r="L220">
            <v>4818.1807679999993</v>
          </cell>
          <cell r="M220">
            <v>1500</v>
          </cell>
          <cell r="N220">
            <v>579</v>
          </cell>
          <cell r="O220">
            <v>2776</v>
          </cell>
          <cell r="P220">
            <v>6000</v>
          </cell>
          <cell r="Q220">
            <v>1157</v>
          </cell>
          <cell r="R220">
            <v>324</v>
          </cell>
          <cell r="T220">
            <v>5308</v>
          </cell>
          <cell r="U220">
            <v>708</v>
          </cell>
          <cell r="V220">
            <v>2590.08</v>
          </cell>
          <cell r="Z220">
            <v>2500</v>
          </cell>
          <cell r="AA220">
            <v>69889.260767999993</v>
          </cell>
        </row>
        <row r="221">
          <cell r="A221" t="str">
            <v>21100041</v>
          </cell>
          <cell r="B221" t="str">
            <v>Lopez Aguilar Gloria Marina</v>
          </cell>
          <cell r="C221" t="str">
            <v>Asistente educativa "b"</v>
          </cell>
          <cell r="D221">
            <v>111.18848</v>
          </cell>
          <cell r="E221">
            <v>3335.6543999999999</v>
          </cell>
          <cell r="H221">
            <v>3335.6543999999999</v>
          </cell>
          <cell r="I221">
            <v>133.426176</v>
          </cell>
          <cell r="J221">
            <v>3469.0805759999998</v>
          </cell>
          <cell r="K221">
            <v>41629</v>
          </cell>
          <cell r="L221">
            <v>4818.1807679999993</v>
          </cell>
          <cell r="M221">
            <v>1500</v>
          </cell>
          <cell r="N221">
            <v>579</v>
          </cell>
          <cell r="O221">
            <v>2776</v>
          </cell>
          <cell r="P221">
            <v>6000</v>
          </cell>
          <cell r="Q221">
            <v>1157</v>
          </cell>
          <cell r="R221">
            <v>1296</v>
          </cell>
          <cell r="T221">
            <v>5308</v>
          </cell>
          <cell r="U221">
            <v>708</v>
          </cell>
          <cell r="V221">
            <v>2590.08</v>
          </cell>
          <cell r="Z221">
            <v>2500</v>
          </cell>
          <cell r="AA221">
            <v>70861.260767999993</v>
          </cell>
        </row>
        <row r="222">
          <cell r="A222" t="str">
            <v>21010013</v>
          </cell>
          <cell r="B222" t="str">
            <v>Loeza Dominguez Gabriela Guadalupe</v>
          </cell>
          <cell r="C222" t="str">
            <v>Encargada de grupo</v>
          </cell>
          <cell r="D222">
            <v>131.23052799999999</v>
          </cell>
          <cell r="E222">
            <v>3936.9158399999997</v>
          </cell>
          <cell r="H222">
            <v>3936.9158399999997</v>
          </cell>
          <cell r="I222">
            <v>157.47663359999999</v>
          </cell>
          <cell r="J222">
            <v>4094.3924735999994</v>
          </cell>
          <cell r="K222">
            <v>49133</v>
          </cell>
          <cell r="L222">
            <v>6075.9299647999987</v>
          </cell>
          <cell r="M222">
            <v>1500</v>
          </cell>
          <cell r="N222">
            <v>683</v>
          </cell>
          <cell r="O222">
            <v>3276</v>
          </cell>
          <cell r="P222">
            <v>6000</v>
          </cell>
          <cell r="Q222">
            <v>1365</v>
          </cell>
          <cell r="R222">
            <v>324</v>
          </cell>
          <cell r="T222">
            <v>6265</v>
          </cell>
          <cell r="U222">
            <v>836</v>
          </cell>
          <cell r="V222">
            <v>2055.6</v>
          </cell>
          <cell r="Z222">
            <v>2500</v>
          </cell>
          <cell r="AA222">
            <v>80013.529964800007</v>
          </cell>
        </row>
        <row r="223">
          <cell r="A223" t="str">
            <v>21030025</v>
          </cell>
          <cell r="B223" t="str">
            <v>Cuellar Tello Grendy Beatriz</v>
          </cell>
          <cell r="C223" t="str">
            <v>Asistente educativa "b"</v>
          </cell>
          <cell r="D223">
            <v>111.18848</v>
          </cell>
          <cell r="E223">
            <v>3335.6543999999999</v>
          </cell>
          <cell r="H223">
            <v>3335.6543999999999</v>
          </cell>
          <cell r="I223">
            <v>133.426176</v>
          </cell>
          <cell r="J223">
            <v>3469.0805759999998</v>
          </cell>
          <cell r="K223">
            <v>41629</v>
          </cell>
          <cell r="L223">
            <v>4818.1807679999993</v>
          </cell>
          <cell r="M223">
            <v>1500</v>
          </cell>
          <cell r="N223">
            <v>579</v>
          </cell>
          <cell r="O223">
            <v>2776</v>
          </cell>
          <cell r="P223">
            <v>6000</v>
          </cell>
          <cell r="Q223">
            <v>1157</v>
          </cell>
          <cell r="R223">
            <v>324</v>
          </cell>
          <cell r="T223">
            <v>5308</v>
          </cell>
          <cell r="U223">
            <v>708</v>
          </cell>
          <cell r="V223">
            <v>2590.08</v>
          </cell>
          <cell r="Z223">
            <v>2500</v>
          </cell>
          <cell r="AA223">
            <v>69889.260767999993</v>
          </cell>
        </row>
        <row r="224">
          <cell r="A224" t="str">
            <v>21120045</v>
          </cell>
          <cell r="B224" t="str">
            <v>Sosa Mendez Ruby Guadalupe</v>
          </cell>
          <cell r="C224" t="str">
            <v>Asistente educativa "b"</v>
          </cell>
          <cell r="D224">
            <v>111.18848</v>
          </cell>
          <cell r="E224">
            <v>3335.6543999999999</v>
          </cell>
          <cell r="H224">
            <v>3335.6543999999999</v>
          </cell>
          <cell r="I224">
            <v>133.426176</v>
          </cell>
          <cell r="J224">
            <v>3469.0805759999998</v>
          </cell>
          <cell r="K224">
            <v>41629</v>
          </cell>
          <cell r="L224">
            <v>4818.1807679999993</v>
          </cell>
          <cell r="M224">
            <v>1500</v>
          </cell>
          <cell r="N224">
            <v>579</v>
          </cell>
          <cell r="O224">
            <v>2776</v>
          </cell>
          <cell r="P224">
            <v>6000</v>
          </cell>
          <cell r="Q224">
            <v>1157</v>
          </cell>
          <cell r="R224">
            <v>972</v>
          </cell>
          <cell r="T224">
            <v>5308</v>
          </cell>
          <cell r="U224">
            <v>708</v>
          </cell>
          <cell r="V224">
            <v>2590.08</v>
          </cell>
          <cell r="Z224">
            <v>2500</v>
          </cell>
          <cell r="AA224">
            <v>70537.260767999993</v>
          </cell>
        </row>
        <row r="225">
          <cell r="A225" t="str">
            <v>46010023</v>
          </cell>
          <cell r="B225" t="str">
            <v>Vargas Arana Mariana Del Rosario</v>
          </cell>
          <cell r="C225" t="str">
            <v>Encargada de grupo</v>
          </cell>
          <cell r="D225">
            <v>131.22720000000001</v>
          </cell>
          <cell r="E225">
            <v>3936.8160000000003</v>
          </cell>
          <cell r="H225">
            <v>3936.8160000000003</v>
          </cell>
          <cell r="I225">
            <v>157.47264000000001</v>
          </cell>
          <cell r="J225">
            <v>4094.2886400000002</v>
          </cell>
          <cell r="K225">
            <v>49132</v>
          </cell>
          <cell r="L225">
            <v>6075.7515200000007</v>
          </cell>
          <cell r="M225">
            <v>1500</v>
          </cell>
          <cell r="N225">
            <v>683</v>
          </cell>
          <cell r="O225">
            <v>3276</v>
          </cell>
          <cell r="P225">
            <v>6000</v>
          </cell>
          <cell r="Q225">
            <v>1365</v>
          </cell>
          <cell r="T225">
            <v>6265</v>
          </cell>
          <cell r="U225">
            <v>836</v>
          </cell>
          <cell r="V225">
            <v>2055.84</v>
          </cell>
          <cell r="Z225">
            <v>2500</v>
          </cell>
          <cell r="AA225">
            <v>79688.591519999987</v>
          </cell>
        </row>
        <row r="226">
          <cell r="A226" t="str">
            <v>21010004</v>
          </cell>
          <cell r="B226" t="str">
            <v>Coronado Herrera Gabriela</v>
          </cell>
          <cell r="C226" t="str">
            <v>Asistente educativa "b"</v>
          </cell>
          <cell r="D226">
            <v>111.18848</v>
          </cell>
          <cell r="E226">
            <v>3335.6543999999999</v>
          </cell>
          <cell r="H226">
            <v>3335.6543999999999</v>
          </cell>
          <cell r="I226">
            <v>133.426176</v>
          </cell>
          <cell r="J226">
            <v>3469.0805759999998</v>
          </cell>
          <cell r="K226">
            <v>41629</v>
          </cell>
          <cell r="L226">
            <v>4818.1807679999993</v>
          </cell>
          <cell r="M226">
            <v>1500</v>
          </cell>
          <cell r="N226">
            <v>579</v>
          </cell>
          <cell r="O226">
            <v>2776</v>
          </cell>
          <cell r="P226">
            <v>6000</v>
          </cell>
          <cell r="Q226">
            <v>1157</v>
          </cell>
          <cell r="R226">
            <v>324</v>
          </cell>
          <cell r="T226">
            <v>5308</v>
          </cell>
          <cell r="U226">
            <v>708</v>
          </cell>
          <cell r="V226">
            <v>2590.08</v>
          </cell>
          <cell r="Z226">
            <v>2500</v>
          </cell>
          <cell r="AA226">
            <v>69889.260767999993</v>
          </cell>
        </row>
        <row r="227">
          <cell r="A227" t="str">
            <v>21050031</v>
          </cell>
          <cell r="B227" t="str">
            <v>Manzanilla Lopez Yolanda Beatriz</v>
          </cell>
          <cell r="C227" t="str">
            <v>Asistente educativa "b"</v>
          </cell>
          <cell r="D227">
            <v>111.18848</v>
          </cell>
          <cell r="E227">
            <v>3335.6543999999999</v>
          </cell>
          <cell r="H227">
            <v>3335.6543999999999</v>
          </cell>
          <cell r="I227">
            <v>133.426176</v>
          </cell>
          <cell r="J227">
            <v>3469.0805759999998</v>
          </cell>
          <cell r="K227">
            <v>41629</v>
          </cell>
          <cell r="L227">
            <v>4818.1807679999993</v>
          </cell>
          <cell r="M227">
            <v>1500</v>
          </cell>
          <cell r="N227">
            <v>579</v>
          </cell>
          <cell r="O227">
            <v>2776</v>
          </cell>
          <cell r="P227">
            <v>6000</v>
          </cell>
          <cell r="Q227">
            <v>1157</v>
          </cell>
          <cell r="R227">
            <v>648</v>
          </cell>
          <cell r="T227">
            <v>5308</v>
          </cell>
          <cell r="U227">
            <v>708</v>
          </cell>
          <cell r="V227">
            <v>2590.08</v>
          </cell>
          <cell r="Z227">
            <v>2500</v>
          </cell>
          <cell r="AA227">
            <v>70213.260767999993</v>
          </cell>
        </row>
        <row r="228">
          <cell r="A228" t="str">
            <v>24040022</v>
          </cell>
          <cell r="B228" t="str">
            <v>Estrella Leon Josefina</v>
          </cell>
          <cell r="C228" t="str">
            <v>Asistente educativa "b"</v>
          </cell>
          <cell r="D228">
            <v>111.18848</v>
          </cell>
          <cell r="E228">
            <v>3335.6543999999999</v>
          </cell>
          <cell r="H228">
            <v>3335.6543999999999</v>
          </cell>
          <cell r="I228">
            <v>133.426176</v>
          </cell>
          <cell r="J228">
            <v>3469.0805759999998</v>
          </cell>
          <cell r="K228">
            <v>41629</v>
          </cell>
          <cell r="L228">
            <v>4818.1807679999993</v>
          </cell>
          <cell r="M228">
            <v>1500</v>
          </cell>
          <cell r="N228">
            <v>579</v>
          </cell>
          <cell r="O228">
            <v>2776</v>
          </cell>
          <cell r="P228">
            <v>6000</v>
          </cell>
          <cell r="Q228">
            <v>1157</v>
          </cell>
          <cell r="R228">
            <v>972</v>
          </cell>
          <cell r="T228">
            <v>5308</v>
          </cell>
          <cell r="U228">
            <v>708</v>
          </cell>
          <cell r="V228">
            <v>2590.08</v>
          </cell>
          <cell r="Z228">
            <v>2500</v>
          </cell>
          <cell r="AA228">
            <v>70537.260767999993</v>
          </cell>
        </row>
        <row r="229">
          <cell r="A229" t="str">
            <v>21010010</v>
          </cell>
          <cell r="B229" t="str">
            <v>Gomez Diaz Maria Antonia</v>
          </cell>
          <cell r="C229" t="str">
            <v>Asistente educativa "b"</v>
          </cell>
          <cell r="D229">
            <v>111.18848</v>
          </cell>
          <cell r="E229">
            <v>3335.6543999999999</v>
          </cell>
          <cell r="H229">
            <v>3335.6543999999999</v>
          </cell>
          <cell r="I229">
            <v>133.426176</v>
          </cell>
          <cell r="J229">
            <v>3469.0805759999998</v>
          </cell>
          <cell r="K229">
            <v>41629</v>
          </cell>
          <cell r="L229">
            <v>4818.1807679999993</v>
          </cell>
          <cell r="M229">
            <v>1500</v>
          </cell>
          <cell r="N229">
            <v>579</v>
          </cell>
          <cell r="O229">
            <v>2776</v>
          </cell>
          <cell r="P229">
            <v>6000</v>
          </cell>
          <cell r="Q229">
            <v>1157</v>
          </cell>
          <cell r="R229">
            <v>324</v>
          </cell>
          <cell r="T229">
            <v>5308</v>
          </cell>
          <cell r="U229">
            <v>708</v>
          </cell>
          <cell r="V229">
            <v>2590.08</v>
          </cell>
          <cell r="Z229">
            <v>2500</v>
          </cell>
          <cell r="AA229">
            <v>69889.260767999993</v>
          </cell>
        </row>
        <row r="230">
          <cell r="A230" t="str">
            <v>21030027</v>
          </cell>
          <cell r="B230" t="str">
            <v>Salazar Dominguez Eloisa Guadalupe</v>
          </cell>
          <cell r="C230" t="str">
            <v>Asistente educativa "b"</v>
          </cell>
          <cell r="D230">
            <v>111.18848</v>
          </cell>
          <cell r="E230">
            <v>3335.6543999999999</v>
          </cell>
          <cell r="H230">
            <v>3335.6543999999999</v>
          </cell>
          <cell r="I230">
            <v>133.426176</v>
          </cell>
          <cell r="J230">
            <v>3469.0805759999998</v>
          </cell>
          <cell r="K230">
            <v>41629</v>
          </cell>
          <cell r="L230">
            <v>4818.1807679999993</v>
          </cell>
          <cell r="M230">
            <v>1500</v>
          </cell>
          <cell r="N230">
            <v>579</v>
          </cell>
          <cell r="O230">
            <v>2776</v>
          </cell>
          <cell r="P230">
            <v>6000</v>
          </cell>
          <cell r="Q230">
            <v>1157</v>
          </cell>
          <cell r="R230">
            <v>972</v>
          </cell>
          <cell r="T230">
            <v>5308</v>
          </cell>
          <cell r="U230">
            <v>708</v>
          </cell>
          <cell r="V230">
            <v>2590.08</v>
          </cell>
          <cell r="Z230">
            <v>2500</v>
          </cell>
          <cell r="AA230">
            <v>70537.260767999993</v>
          </cell>
        </row>
        <row r="231">
          <cell r="A231" t="str">
            <v>21130051</v>
          </cell>
          <cell r="B231" t="str">
            <v>Osorio Y Osorio Ana Alberta</v>
          </cell>
          <cell r="C231" t="str">
            <v>Asistente educativa "b"</v>
          </cell>
          <cell r="D231">
            <v>111.18640000000001</v>
          </cell>
          <cell r="E231">
            <v>3335.5920000000001</v>
          </cell>
          <cell r="H231">
            <v>3335.5920000000001</v>
          </cell>
          <cell r="I231">
            <v>133.42368000000002</v>
          </cell>
          <cell r="J231">
            <v>3469.01568</v>
          </cell>
          <cell r="K231">
            <v>41629</v>
          </cell>
          <cell r="L231">
            <v>4818.0742399999999</v>
          </cell>
          <cell r="M231">
            <v>1500</v>
          </cell>
          <cell r="N231">
            <v>579</v>
          </cell>
          <cell r="O231">
            <v>2776</v>
          </cell>
          <cell r="P231">
            <v>6000</v>
          </cell>
          <cell r="Q231">
            <v>1157</v>
          </cell>
          <cell r="R231">
            <v>648</v>
          </cell>
          <cell r="T231">
            <v>5308</v>
          </cell>
          <cell r="U231">
            <v>708</v>
          </cell>
          <cell r="V231">
            <v>2590.08</v>
          </cell>
          <cell r="Z231">
            <v>2500</v>
          </cell>
          <cell r="AA231">
            <v>70213.154240000003</v>
          </cell>
        </row>
        <row r="232">
          <cell r="A232" t="str">
            <v>23170001</v>
          </cell>
          <cell r="B232" t="str">
            <v>Caceres Medina Teresita De Jesus</v>
          </cell>
          <cell r="C232" t="str">
            <v>Asistente educativa "b"</v>
          </cell>
          <cell r="D232">
            <v>111.18640000000001</v>
          </cell>
          <cell r="E232">
            <v>3335.5920000000001</v>
          </cell>
          <cell r="H232">
            <v>3335.5920000000001</v>
          </cell>
          <cell r="I232">
            <v>133.42368000000002</v>
          </cell>
          <cell r="J232">
            <v>3469.01568</v>
          </cell>
          <cell r="K232">
            <v>41629</v>
          </cell>
          <cell r="L232">
            <v>4818.0742399999999</v>
          </cell>
          <cell r="M232">
            <v>1500</v>
          </cell>
          <cell r="N232">
            <v>579</v>
          </cell>
          <cell r="O232">
            <v>2776</v>
          </cell>
          <cell r="P232">
            <v>6000</v>
          </cell>
          <cell r="Q232">
            <v>1157</v>
          </cell>
          <cell r="T232">
            <v>5308</v>
          </cell>
          <cell r="U232">
            <v>708</v>
          </cell>
          <cell r="V232">
            <v>2590.08</v>
          </cell>
          <cell r="Z232">
            <v>2500</v>
          </cell>
          <cell r="AA232">
            <v>69565.154240000003</v>
          </cell>
        </row>
        <row r="233">
          <cell r="A233" t="str">
            <v>24100038</v>
          </cell>
          <cell r="B233" t="str">
            <v>Mancilla Villanueva Miriam Eugenia</v>
          </cell>
          <cell r="C233" t="str">
            <v>Asistente educativa "b"</v>
          </cell>
          <cell r="D233">
            <v>111.19</v>
          </cell>
          <cell r="E233">
            <v>3335.7</v>
          </cell>
          <cell r="H233">
            <v>3335.7</v>
          </cell>
          <cell r="I233">
            <v>133.428</v>
          </cell>
          <cell r="J233">
            <v>3469.1279999999997</v>
          </cell>
          <cell r="K233">
            <v>41630</v>
          </cell>
          <cell r="L233">
            <v>4818.2539999999999</v>
          </cell>
          <cell r="M233">
            <v>1500</v>
          </cell>
          <cell r="N233">
            <v>579</v>
          </cell>
          <cell r="O233">
            <v>2776</v>
          </cell>
          <cell r="P233">
            <v>6000</v>
          </cell>
          <cell r="Q233">
            <v>1157</v>
          </cell>
          <cell r="R233">
            <v>648</v>
          </cell>
          <cell r="T233">
            <v>5308</v>
          </cell>
          <cell r="U233">
            <v>708</v>
          </cell>
          <cell r="V233">
            <v>2589.84</v>
          </cell>
          <cell r="Z233">
            <v>2500</v>
          </cell>
          <cell r="AA233">
            <v>70214.093999999997</v>
          </cell>
        </row>
        <row r="234">
          <cell r="A234" t="str">
            <v>27010017</v>
          </cell>
          <cell r="B234" t="str">
            <v>Solis Briceño Martha Ruth</v>
          </cell>
          <cell r="C234" t="str">
            <v>Encargada de grupo</v>
          </cell>
          <cell r="D234">
            <v>131.23052799999999</v>
          </cell>
          <cell r="E234">
            <v>3936.9158399999997</v>
          </cell>
          <cell r="H234">
            <v>3936.9158399999997</v>
          </cell>
          <cell r="I234">
            <v>157.47663359999999</v>
          </cell>
          <cell r="J234">
            <v>4094.3924735999994</v>
          </cell>
          <cell r="K234">
            <v>49133</v>
          </cell>
          <cell r="L234">
            <v>6075.9299647999987</v>
          </cell>
          <cell r="M234">
            <v>1500</v>
          </cell>
          <cell r="N234">
            <v>683</v>
          </cell>
          <cell r="O234">
            <v>3276</v>
          </cell>
          <cell r="P234">
            <v>6000</v>
          </cell>
          <cell r="Q234">
            <v>1365</v>
          </cell>
          <cell r="R234">
            <v>324</v>
          </cell>
          <cell r="T234">
            <v>6265</v>
          </cell>
          <cell r="U234">
            <v>836</v>
          </cell>
          <cell r="V234">
            <v>2055.6</v>
          </cell>
          <cell r="Z234">
            <v>2500</v>
          </cell>
          <cell r="AA234">
            <v>80013.529964800007</v>
          </cell>
        </row>
        <row r="235">
          <cell r="A235" t="str">
            <v>21010008</v>
          </cell>
          <cell r="B235" t="str">
            <v>Galeana Escalante Diana Socorro</v>
          </cell>
          <cell r="C235" t="str">
            <v>Encargada de grupo</v>
          </cell>
          <cell r="D235">
            <v>131.23052799999999</v>
          </cell>
          <cell r="E235">
            <v>3936.9158399999997</v>
          </cell>
          <cell r="H235">
            <v>3936.9158399999997</v>
          </cell>
          <cell r="I235">
            <v>157.47663359999999</v>
          </cell>
          <cell r="J235">
            <v>4094.3924735999994</v>
          </cell>
          <cell r="K235">
            <v>49133</v>
          </cell>
          <cell r="L235">
            <v>6075.9299647999987</v>
          </cell>
          <cell r="M235">
            <v>1500</v>
          </cell>
          <cell r="N235">
            <v>683</v>
          </cell>
          <cell r="O235">
            <v>3276</v>
          </cell>
          <cell r="P235">
            <v>6000</v>
          </cell>
          <cell r="Q235">
            <v>1365</v>
          </cell>
          <cell r="R235">
            <v>324</v>
          </cell>
          <cell r="T235">
            <v>6265</v>
          </cell>
          <cell r="U235">
            <v>836</v>
          </cell>
          <cell r="V235">
            <v>2055.6</v>
          </cell>
          <cell r="Z235">
            <v>2500</v>
          </cell>
          <cell r="AA235">
            <v>80013.529964800007</v>
          </cell>
        </row>
        <row r="236">
          <cell r="A236" t="str">
            <v>21010008</v>
          </cell>
          <cell r="B236" t="str">
            <v>Vacante</v>
          </cell>
          <cell r="C236" t="str">
            <v>Encargada de grupo</v>
          </cell>
          <cell r="D236">
            <v>131.23052799999999</v>
          </cell>
          <cell r="E236">
            <v>3936.9158399999997</v>
          </cell>
          <cell r="H236">
            <v>3936.9158399999997</v>
          </cell>
          <cell r="I236">
            <v>157.47663359999999</v>
          </cell>
          <cell r="J236">
            <v>4094.3924735999994</v>
          </cell>
          <cell r="K236">
            <v>49133</v>
          </cell>
          <cell r="L236">
            <v>6075.9299647999987</v>
          </cell>
          <cell r="M236">
            <v>1500</v>
          </cell>
          <cell r="N236">
            <v>683</v>
          </cell>
          <cell r="O236">
            <v>3276</v>
          </cell>
          <cell r="P236">
            <v>6000</v>
          </cell>
          <cell r="Q236">
            <v>1365</v>
          </cell>
          <cell r="R236">
            <v>324</v>
          </cell>
          <cell r="T236">
            <v>6265</v>
          </cell>
          <cell r="U236">
            <v>836</v>
          </cell>
          <cell r="V236">
            <v>2055.6</v>
          </cell>
          <cell r="Z236">
            <v>2500</v>
          </cell>
          <cell r="AA236">
            <v>80013.529964800007</v>
          </cell>
        </row>
        <row r="237">
          <cell r="A237" t="str">
            <v>21040029</v>
          </cell>
          <cell r="B237" t="str">
            <v>Navarrete Palma Adremy Lucelly</v>
          </cell>
          <cell r="C237" t="str">
            <v>Asistente educativa "b"</v>
          </cell>
          <cell r="D237">
            <v>111.18848</v>
          </cell>
          <cell r="E237">
            <v>3335.6543999999999</v>
          </cell>
          <cell r="H237">
            <v>3335.6543999999999</v>
          </cell>
          <cell r="I237">
            <v>133.426176</v>
          </cell>
          <cell r="J237">
            <v>3469.0805759999998</v>
          </cell>
          <cell r="K237">
            <v>41629</v>
          </cell>
          <cell r="L237">
            <v>4818.1807679999993</v>
          </cell>
          <cell r="M237">
            <v>1500</v>
          </cell>
          <cell r="N237">
            <v>579</v>
          </cell>
          <cell r="O237">
            <v>2776</v>
          </cell>
          <cell r="P237">
            <v>6000</v>
          </cell>
          <cell r="Q237">
            <v>1157</v>
          </cell>
          <cell r="R237">
            <v>324</v>
          </cell>
          <cell r="T237">
            <v>5308</v>
          </cell>
          <cell r="U237">
            <v>708</v>
          </cell>
          <cell r="V237">
            <v>2590.08</v>
          </cell>
          <cell r="Z237">
            <v>2500</v>
          </cell>
          <cell r="AA237">
            <v>69889.260767999993</v>
          </cell>
        </row>
        <row r="238">
          <cell r="A238" t="str">
            <v>21120001</v>
          </cell>
          <cell r="B238" t="str">
            <v>Gomez Borges Nely Del Carmen</v>
          </cell>
          <cell r="C238" t="str">
            <v>Asistente educativa "a"</v>
          </cell>
          <cell r="D238">
            <v>111.19</v>
          </cell>
          <cell r="E238">
            <v>3335.7</v>
          </cell>
          <cell r="H238">
            <v>3335.7</v>
          </cell>
          <cell r="I238">
            <v>133.428</v>
          </cell>
          <cell r="J238">
            <v>3469.1279999999997</v>
          </cell>
          <cell r="K238">
            <v>41630</v>
          </cell>
          <cell r="L238">
            <v>4818.2539999999999</v>
          </cell>
          <cell r="M238">
            <v>1500</v>
          </cell>
          <cell r="N238">
            <v>579</v>
          </cell>
          <cell r="O238">
            <v>2776</v>
          </cell>
          <cell r="P238">
            <v>6000</v>
          </cell>
          <cell r="Q238">
            <v>1157</v>
          </cell>
          <cell r="T238">
            <v>5308</v>
          </cell>
          <cell r="U238">
            <v>708</v>
          </cell>
          <cell r="V238">
            <v>2589.84</v>
          </cell>
          <cell r="Z238">
            <v>2500</v>
          </cell>
          <cell r="AA238">
            <v>69566.093999999997</v>
          </cell>
        </row>
        <row r="239">
          <cell r="A239" t="str">
            <v>23010001</v>
          </cell>
          <cell r="B239" t="str">
            <v>Buenfil Berzunza Pilar</v>
          </cell>
          <cell r="C239" t="str">
            <v>Asistente educativa "b"</v>
          </cell>
          <cell r="D239">
            <v>111.18848</v>
          </cell>
          <cell r="E239">
            <v>3335.6543999999999</v>
          </cell>
          <cell r="H239">
            <v>3335.6543999999999</v>
          </cell>
          <cell r="I239">
            <v>133.426176</v>
          </cell>
          <cell r="J239">
            <v>3469.0805759999998</v>
          </cell>
          <cell r="K239">
            <v>41629</v>
          </cell>
          <cell r="L239">
            <v>4818.1807679999993</v>
          </cell>
          <cell r="M239">
            <v>1500</v>
          </cell>
          <cell r="N239">
            <v>579</v>
          </cell>
          <cell r="O239">
            <v>2776</v>
          </cell>
          <cell r="P239">
            <v>6000</v>
          </cell>
          <cell r="Q239">
            <v>1157</v>
          </cell>
          <cell r="R239">
            <v>324</v>
          </cell>
          <cell r="T239">
            <v>5308</v>
          </cell>
          <cell r="U239">
            <v>708</v>
          </cell>
          <cell r="V239">
            <v>2590.08</v>
          </cell>
          <cell r="Z239">
            <v>2500</v>
          </cell>
          <cell r="AA239">
            <v>69889.260767999993</v>
          </cell>
        </row>
        <row r="240">
          <cell r="A240" t="str">
            <v>21020004</v>
          </cell>
          <cell r="B240" t="str">
            <v>Aguirre Berzunza Gloria</v>
          </cell>
          <cell r="C240" t="str">
            <v>Doctor "b"</v>
          </cell>
          <cell r="D240">
            <v>173.33</v>
          </cell>
          <cell r="E240">
            <v>5199.9000000000005</v>
          </cell>
          <cell r="H240">
            <v>5199.9000000000005</v>
          </cell>
          <cell r="I240">
            <v>207.99600000000004</v>
          </cell>
          <cell r="J240">
            <v>5407.8960000000006</v>
          </cell>
          <cell r="K240">
            <v>64895</v>
          </cell>
          <cell r="L240">
            <v>8300.1779999999999</v>
          </cell>
          <cell r="M240">
            <v>1500</v>
          </cell>
          <cell r="N240">
            <v>902</v>
          </cell>
          <cell r="O240">
            <v>4327</v>
          </cell>
          <cell r="P240">
            <v>6000</v>
          </cell>
          <cell r="Q240">
            <v>1803</v>
          </cell>
          <cell r="T240">
            <v>8275</v>
          </cell>
          <cell r="U240">
            <v>1104</v>
          </cell>
          <cell r="V240">
            <v>92.64</v>
          </cell>
          <cell r="Z240">
            <v>2500</v>
          </cell>
          <cell r="AA240">
            <v>99698.817999999999</v>
          </cell>
        </row>
        <row r="241">
          <cell r="A241" t="str">
            <v>21020024</v>
          </cell>
          <cell r="B241" t="str">
            <v>Briceño Ancona Gladys Maria De La C.</v>
          </cell>
          <cell r="C241" t="str">
            <v>Enfermera "b"</v>
          </cell>
          <cell r="D241">
            <v>112.4864</v>
          </cell>
          <cell r="E241">
            <v>3374.5920000000001</v>
          </cell>
          <cell r="H241">
            <v>3374.5920000000001</v>
          </cell>
          <cell r="I241">
            <v>134.98367999999999</v>
          </cell>
          <cell r="J241">
            <v>3509.5756799999999</v>
          </cell>
          <cell r="K241">
            <v>42115</v>
          </cell>
          <cell r="L241">
            <v>4880.9842399999998</v>
          </cell>
          <cell r="M241">
            <v>1500</v>
          </cell>
          <cell r="N241">
            <v>585</v>
          </cell>
          <cell r="O241">
            <v>2808</v>
          </cell>
          <cell r="P241">
            <v>6000</v>
          </cell>
          <cell r="Q241">
            <v>1170</v>
          </cell>
          <cell r="R241">
            <v>648</v>
          </cell>
          <cell r="T241">
            <v>5370</v>
          </cell>
          <cell r="U241">
            <v>716</v>
          </cell>
          <cell r="V241">
            <v>2441.04</v>
          </cell>
          <cell r="Z241">
            <v>2500</v>
          </cell>
          <cell r="AA241">
            <v>70734.024239999984</v>
          </cell>
        </row>
        <row r="242">
          <cell r="A242" t="str">
            <v>21160058</v>
          </cell>
          <cell r="B242" t="str">
            <v>Chi Cime Juan</v>
          </cell>
          <cell r="C242" t="str">
            <v>Vigilante "b"</v>
          </cell>
          <cell r="D242">
            <v>106.786368</v>
          </cell>
          <cell r="E242">
            <v>3203.5910399999998</v>
          </cell>
          <cell r="H242">
            <v>3203.5910399999998</v>
          </cell>
          <cell r="I242">
            <v>128.1436416</v>
          </cell>
          <cell r="J242">
            <v>3331.7346815999999</v>
          </cell>
          <cell r="K242">
            <v>39981</v>
          </cell>
          <cell r="L242">
            <v>4605.1429088000004</v>
          </cell>
          <cell r="M242">
            <v>1500</v>
          </cell>
          <cell r="N242">
            <v>556</v>
          </cell>
          <cell r="O242">
            <v>2666</v>
          </cell>
          <cell r="P242">
            <v>6000</v>
          </cell>
          <cell r="Q242">
            <v>1111</v>
          </cell>
          <cell r="R242">
            <v>1620</v>
          </cell>
          <cell r="S242">
            <v>1333</v>
          </cell>
          <cell r="T242">
            <v>5098</v>
          </cell>
          <cell r="U242">
            <v>680</v>
          </cell>
          <cell r="V242">
            <v>2845.92</v>
          </cell>
          <cell r="W242">
            <v>2666</v>
          </cell>
          <cell r="Z242">
            <v>2500</v>
          </cell>
          <cell r="AA242">
            <v>73162.062908799999</v>
          </cell>
        </row>
        <row r="243">
          <cell r="A243" t="str">
            <v>22010015</v>
          </cell>
          <cell r="B243" t="str">
            <v>Mendez Y Mendez Luis Jorge</v>
          </cell>
          <cell r="C243" t="str">
            <v>Vigilante "b"</v>
          </cell>
          <cell r="D243">
            <v>106.786368</v>
          </cell>
          <cell r="E243">
            <v>3203.5910399999998</v>
          </cell>
          <cell r="H243">
            <v>3203.5910399999998</v>
          </cell>
          <cell r="I243">
            <v>128.1436416</v>
          </cell>
          <cell r="J243">
            <v>3331.7346815999999</v>
          </cell>
          <cell r="K243">
            <v>39981</v>
          </cell>
          <cell r="L243">
            <v>4605.1429088000004</v>
          </cell>
          <cell r="M243">
            <v>1500</v>
          </cell>
          <cell r="N243">
            <v>556</v>
          </cell>
          <cell r="O243">
            <v>2666</v>
          </cell>
          <cell r="P243">
            <v>6000</v>
          </cell>
          <cell r="Q243">
            <v>1111</v>
          </cell>
          <cell r="R243">
            <v>324</v>
          </cell>
          <cell r="S243">
            <v>1333</v>
          </cell>
          <cell r="T243">
            <v>5098</v>
          </cell>
          <cell r="U243">
            <v>680</v>
          </cell>
          <cell r="V243">
            <v>2845.92</v>
          </cell>
          <cell r="W243">
            <v>2666</v>
          </cell>
          <cell r="Z243">
            <v>2500</v>
          </cell>
          <cell r="AA243">
            <v>71866.062908799999</v>
          </cell>
        </row>
        <row r="244">
          <cell r="A244" t="str">
            <v>23140048</v>
          </cell>
          <cell r="B244" t="str">
            <v>Lara Mendez Wilberth</v>
          </cell>
          <cell r="C244" t="str">
            <v>Jefe de mantenimiento "b"</v>
          </cell>
          <cell r="D244">
            <v>115.65548800000001</v>
          </cell>
          <cell r="E244">
            <v>3469.66464</v>
          </cell>
          <cell r="H244">
            <v>3469.66464</v>
          </cell>
          <cell r="I244">
            <v>138.7865856</v>
          </cell>
          <cell r="J244">
            <v>3608.4512255999998</v>
          </cell>
          <cell r="K244">
            <v>43302</v>
          </cell>
          <cell r="L244">
            <v>5034.3483008000003</v>
          </cell>
          <cell r="M244">
            <v>1500</v>
          </cell>
          <cell r="N244">
            <v>602</v>
          </cell>
          <cell r="O244">
            <v>2887</v>
          </cell>
          <cell r="P244">
            <v>6000</v>
          </cell>
          <cell r="Q244">
            <v>1203</v>
          </cell>
          <cell r="R244">
            <v>648</v>
          </cell>
          <cell r="T244">
            <v>5521</v>
          </cell>
          <cell r="U244">
            <v>737</v>
          </cell>
          <cell r="V244">
            <v>2375.7600000000002</v>
          </cell>
          <cell r="Z244">
            <v>2500</v>
          </cell>
          <cell r="AA244">
            <v>72310.108300799999</v>
          </cell>
        </row>
        <row r="245">
          <cell r="B245" t="str">
            <v>Subtotal</v>
          </cell>
          <cell r="D245">
            <v>7108.6828639999949</v>
          </cell>
          <cell r="E245">
            <v>213350.47504000002</v>
          </cell>
          <cell r="F245">
            <v>0</v>
          </cell>
          <cell r="G245">
            <v>32</v>
          </cell>
          <cell r="H245">
            <v>216820.13968000002</v>
          </cell>
          <cell r="I245">
            <v>8672.8055871999986</v>
          </cell>
          <cell r="J245">
            <v>225492.94526720009</v>
          </cell>
          <cell r="K245">
            <v>2705932</v>
          </cell>
          <cell r="L245">
            <v>321799.99035626661</v>
          </cell>
          <cell r="M245">
            <v>90000</v>
          </cell>
          <cell r="N245">
            <v>37623</v>
          </cell>
          <cell r="O245">
            <v>169822</v>
          </cell>
          <cell r="P245">
            <v>360000</v>
          </cell>
          <cell r="Q245">
            <v>75192</v>
          </cell>
          <cell r="R245">
            <v>30780</v>
          </cell>
          <cell r="S245">
            <v>2666</v>
          </cell>
          <cell r="T245">
            <v>345028</v>
          </cell>
          <cell r="U245">
            <v>46024</v>
          </cell>
          <cell r="V245">
            <v>145890.24000000011</v>
          </cell>
          <cell r="W245">
            <v>5332</v>
          </cell>
          <cell r="X245">
            <v>0</v>
          </cell>
          <cell r="Y245">
            <v>39787</v>
          </cell>
          <cell r="Z245">
            <v>150000</v>
          </cell>
          <cell r="AB245">
            <v>4525876.2303562686</v>
          </cell>
        </row>
        <row r="246">
          <cell r="B246" t="str">
            <v>Cendi consuelo zavala - Administrativo</v>
          </cell>
          <cell r="E246">
            <v>0</v>
          </cell>
        </row>
        <row r="247">
          <cell r="A247" t="str">
            <v>21010018</v>
          </cell>
          <cell r="B247" t="str">
            <v>Peraza Zapata Evangelina</v>
          </cell>
          <cell r="C247" t="str">
            <v>Trabajador social Cendi</v>
          </cell>
          <cell r="D247">
            <v>108.668352</v>
          </cell>
          <cell r="E247">
            <v>3260.0505600000001</v>
          </cell>
          <cell r="H247">
            <v>3260.0505600000001</v>
          </cell>
          <cell r="I247">
            <v>130.40202240000002</v>
          </cell>
          <cell r="J247">
            <v>3390.4525824000002</v>
          </cell>
          <cell r="K247">
            <v>40686</v>
          </cell>
          <cell r="L247">
            <v>4696.2134431999993</v>
          </cell>
          <cell r="M247">
            <v>1500</v>
          </cell>
          <cell r="N247">
            <v>566</v>
          </cell>
          <cell r="O247">
            <v>2713</v>
          </cell>
          <cell r="P247">
            <v>6000</v>
          </cell>
          <cell r="Q247">
            <v>1131</v>
          </cell>
          <cell r="R247">
            <v>648</v>
          </cell>
          <cell r="T247">
            <v>5188</v>
          </cell>
          <cell r="U247">
            <v>692</v>
          </cell>
          <cell r="V247">
            <v>2807.52</v>
          </cell>
          <cell r="Z247">
            <v>2500</v>
          </cell>
          <cell r="AA247">
            <v>69127.733443200006</v>
          </cell>
        </row>
        <row r="248">
          <cell r="A248" t="str">
            <v>21120044</v>
          </cell>
          <cell r="B248" t="str">
            <v>Balam Monsreal Mayte Guadalupe</v>
          </cell>
          <cell r="C248" t="str">
            <v>Coordinador de Pedagogia</v>
          </cell>
          <cell r="D248">
            <v>198.289728</v>
          </cell>
          <cell r="E248">
            <v>5948.6918399999995</v>
          </cell>
          <cell r="H248">
            <v>5948.6918399999995</v>
          </cell>
          <cell r="I248">
            <v>237.94767359999997</v>
          </cell>
          <cell r="J248">
            <v>6186.6395135999992</v>
          </cell>
          <cell r="K248">
            <v>74240</v>
          </cell>
          <cell r="L248">
            <v>9603.892684800001</v>
          </cell>
          <cell r="M248">
            <v>1500</v>
          </cell>
          <cell r="N248">
            <v>1032</v>
          </cell>
          <cell r="O248">
            <v>4950</v>
          </cell>
          <cell r="P248">
            <v>6000</v>
          </cell>
          <cell r="Q248">
            <v>2063</v>
          </cell>
          <cell r="R248">
            <v>972</v>
          </cell>
          <cell r="T248">
            <v>9466</v>
          </cell>
          <cell r="U248">
            <v>1263</v>
          </cell>
          <cell r="V248">
            <v>0</v>
          </cell>
          <cell r="Z248">
            <v>2500</v>
          </cell>
          <cell r="AA248">
            <v>113589.8926848</v>
          </cell>
        </row>
        <row r="249">
          <cell r="A249" t="str">
            <v>22010028</v>
          </cell>
          <cell r="B249" t="str">
            <v>Valladares Sanchez Rosa Maria</v>
          </cell>
          <cell r="C249" t="str">
            <v>Instructor</v>
          </cell>
          <cell r="D249">
            <v>44.99</v>
          </cell>
          <cell r="E249">
            <v>2699.4</v>
          </cell>
          <cell r="G249">
            <v>60</v>
          </cell>
          <cell r="H249">
            <v>2699.4</v>
          </cell>
          <cell r="I249">
            <v>107.976</v>
          </cell>
          <cell r="J249">
            <v>2807.3760000000002</v>
          </cell>
          <cell r="K249">
            <v>33689</v>
          </cell>
          <cell r="L249">
            <v>3743.1680000000001</v>
          </cell>
          <cell r="M249">
            <v>1500</v>
          </cell>
          <cell r="N249">
            <v>468</v>
          </cell>
          <cell r="O249">
            <v>2246</v>
          </cell>
          <cell r="P249">
            <v>6000</v>
          </cell>
          <cell r="Q249">
            <v>936</v>
          </cell>
          <cell r="R249">
            <v>324</v>
          </cell>
          <cell r="T249">
            <v>4296</v>
          </cell>
          <cell r="U249">
            <v>573</v>
          </cell>
          <cell r="V249">
            <v>3191.52</v>
          </cell>
          <cell r="Z249">
            <v>2500</v>
          </cell>
          <cell r="AA249">
            <v>59466.687999999995</v>
          </cell>
        </row>
        <row r="250">
          <cell r="A250" t="str">
            <v>22010081</v>
          </cell>
          <cell r="B250" t="str">
            <v>Pech Uitz Alicia Beatriz</v>
          </cell>
          <cell r="C250" t="str">
            <v>Auxiliar administrativo cendi</v>
          </cell>
          <cell r="D250">
            <v>126.9008</v>
          </cell>
          <cell r="E250">
            <v>3807.0240000000003</v>
          </cell>
          <cell r="H250">
            <v>3807.0240000000003</v>
          </cell>
          <cell r="I250">
            <v>152.28096000000002</v>
          </cell>
          <cell r="J250">
            <v>3959.3049600000004</v>
          </cell>
          <cell r="K250">
            <v>47512</v>
          </cell>
          <cell r="L250">
            <v>5852.5532800000001</v>
          </cell>
          <cell r="M250">
            <v>1500</v>
          </cell>
          <cell r="N250">
            <v>660</v>
          </cell>
          <cell r="O250">
            <v>3168</v>
          </cell>
          <cell r="P250">
            <v>6000</v>
          </cell>
          <cell r="Q250">
            <v>1320</v>
          </cell>
          <cell r="T250">
            <v>6058</v>
          </cell>
          <cell r="U250">
            <v>808</v>
          </cell>
          <cell r="V250">
            <v>2144.88</v>
          </cell>
          <cell r="Z250">
            <v>2500</v>
          </cell>
          <cell r="AA250">
            <v>77523.433279999997</v>
          </cell>
        </row>
        <row r="251">
          <cell r="A251" t="str">
            <v>25010021</v>
          </cell>
          <cell r="B251" t="str">
            <v>Rebollo Ortiz Sandra Athali</v>
          </cell>
          <cell r="C251" t="str">
            <v>Directora de Cendi</v>
          </cell>
          <cell r="D251">
            <v>425.06880000000001</v>
          </cell>
          <cell r="E251">
            <v>12752.064</v>
          </cell>
          <cell r="H251">
            <v>12752.064</v>
          </cell>
          <cell r="I251">
            <v>510.08256</v>
          </cell>
          <cell r="J251">
            <v>13262.146560000001</v>
          </cell>
          <cell r="K251">
            <v>159146</v>
          </cell>
          <cell r="L251">
            <v>20936.002080000002</v>
          </cell>
          <cell r="M251">
            <v>1500</v>
          </cell>
          <cell r="N251">
            <v>2211</v>
          </cell>
          <cell r="P251">
            <v>6000</v>
          </cell>
          <cell r="Q251">
            <v>4421</v>
          </cell>
          <cell r="R251">
            <v>972</v>
          </cell>
          <cell r="T251">
            <v>20292</v>
          </cell>
          <cell r="U251">
            <v>2706</v>
          </cell>
          <cell r="V251">
            <v>0</v>
          </cell>
          <cell r="Y251">
            <v>39787</v>
          </cell>
          <cell r="Z251">
            <v>2500</v>
          </cell>
          <cell r="AA251">
            <v>260471.00208000001</v>
          </cell>
        </row>
        <row r="252">
          <cell r="A252" t="str">
            <v>25010047</v>
          </cell>
          <cell r="B252" t="str">
            <v>Rodriguez Mezquita Lenny Gabriela</v>
          </cell>
          <cell r="C252" t="str">
            <v>Psicologo "a"</v>
          </cell>
          <cell r="D252">
            <v>126.9</v>
          </cell>
          <cell r="E252">
            <v>3807</v>
          </cell>
          <cell r="H252">
            <v>3807</v>
          </cell>
          <cell r="I252">
            <v>152.28</v>
          </cell>
          <cell r="J252">
            <v>3959.28</v>
          </cell>
          <cell r="K252">
            <v>47512</v>
          </cell>
          <cell r="L252">
            <v>5852.52</v>
          </cell>
          <cell r="M252">
            <v>1500</v>
          </cell>
          <cell r="N252">
            <v>660</v>
          </cell>
          <cell r="O252">
            <v>3168</v>
          </cell>
          <cell r="P252">
            <v>6000</v>
          </cell>
          <cell r="Q252">
            <v>1320</v>
          </cell>
          <cell r="T252">
            <v>6058</v>
          </cell>
          <cell r="U252">
            <v>808</v>
          </cell>
          <cell r="V252">
            <v>2144.88</v>
          </cell>
          <cell r="Z252">
            <v>2500</v>
          </cell>
          <cell r="AA252">
            <v>77523.400000000009</v>
          </cell>
        </row>
        <row r="253">
          <cell r="A253" t="str">
            <v>22010001</v>
          </cell>
          <cell r="B253" t="str">
            <v>Aldana Kantun Maria Jose</v>
          </cell>
          <cell r="C253" t="str">
            <v>Galopina "b"</v>
          </cell>
          <cell r="D253">
            <v>99.290880000000001</v>
          </cell>
          <cell r="E253">
            <v>2978.7264</v>
          </cell>
          <cell r="H253">
            <v>2978.7264</v>
          </cell>
          <cell r="I253">
            <v>119.149056</v>
          </cell>
          <cell r="J253">
            <v>3097.8754560000002</v>
          </cell>
          <cell r="K253">
            <v>37175</v>
          </cell>
          <cell r="L253">
            <v>4201.3106080000007</v>
          </cell>
          <cell r="M253">
            <v>1500</v>
          </cell>
          <cell r="N253">
            <v>517</v>
          </cell>
          <cell r="O253">
            <v>2479</v>
          </cell>
          <cell r="P253">
            <v>6000</v>
          </cell>
          <cell r="Q253">
            <v>1033</v>
          </cell>
          <cell r="R253">
            <v>324</v>
          </cell>
          <cell r="T253">
            <v>4740</v>
          </cell>
          <cell r="U253">
            <v>632</v>
          </cell>
          <cell r="V253">
            <v>3000.24</v>
          </cell>
          <cell r="Z253">
            <v>2500</v>
          </cell>
          <cell r="AA253">
            <v>64101.550607999998</v>
          </cell>
        </row>
        <row r="254">
          <cell r="A254" t="str">
            <v>22010003</v>
          </cell>
          <cell r="B254" t="str">
            <v>Bastarrachea Ayala Guadalupe Angelica</v>
          </cell>
          <cell r="C254" t="str">
            <v>Galopina "b"</v>
          </cell>
          <cell r="D254">
            <v>99.290880000000001</v>
          </cell>
          <cell r="E254">
            <v>2978.7264</v>
          </cell>
          <cell r="H254">
            <v>2978.7264</v>
          </cell>
          <cell r="I254">
            <v>119.149056</v>
          </cell>
          <cell r="J254">
            <v>3097.8754560000002</v>
          </cell>
          <cell r="K254">
            <v>37175</v>
          </cell>
          <cell r="L254">
            <v>4201.3106080000007</v>
          </cell>
          <cell r="M254">
            <v>1500</v>
          </cell>
          <cell r="N254">
            <v>517</v>
          </cell>
          <cell r="O254">
            <v>2479</v>
          </cell>
          <cell r="P254">
            <v>6000</v>
          </cell>
          <cell r="Q254">
            <v>1033</v>
          </cell>
          <cell r="R254">
            <v>324</v>
          </cell>
          <cell r="T254">
            <v>4740</v>
          </cell>
          <cell r="U254">
            <v>632</v>
          </cell>
          <cell r="V254">
            <v>3000.24</v>
          </cell>
          <cell r="Z254">
            <v>2500</v>
          </cell>
          <cell r="AA254">
            <v>64101.550607999998</v>
          </cell>
        </row>
        <row r="255">
          <cell r="A255" t="str">
            <v>22160066</v>
          </cell>
          <cell r="B255" t="str">
            <v>Vazquez Moo Maria De Los Angeles</v>
          </cell>
          <cell r="C255" t="str">
            <v>Galopina "b"</v>
          </cell>
          <cell r="D255">
            <v>99.290880000000001</v>
          </cell>
          <cell r="E255">
            <v>2978.7264</v>
          </cell>
          <cell r="H255">
            <v>2978.7264</v>
          </cell>
          <cell r="I255">
            <v>119.149056</v>
          </cell>
          <cell r="J255">
            <v>3097.8754560000002</v>
          </cell>
          <cell r="K255">
            <v>37175</v>
          </cell>
          <cell r="L255">
            <v>4201.3106080000007</v>
          </cell>
          <cell r="M255">
            <v>1500</v>
          </cell>
          <cell r="N255">
            <v>517</v>
          </cell>
          <cell r="O255">
            <v>2479</v>
          </cell>
          <cell r="P255">
            <v>6000</v>
          </cell>
          <cell r="Q255">
            <v>1033</v>
          </cell>
          <cell r="R255">
            <v>324</v>
          </cell>
          <cell r="T255">
            <v>4740</v>
          </cell>
          <cell r="U255">
            <v>632</v>
          </cell>
          <cell r="V255">
            <v>3000.24</v>
          </cell>
          <cell r="Z255">
            <v>2500</v>
          </cell>
          <cell r="AA255">
            <v>64101.550607999998</v>
          </cell>
        </row>
        <row r="256">
          <cell r="A256" t="str">
            <v>22160067</v>
          </cell>
          <cell r="B256" t="str">
            <v>Pat May Guadalupe Beatriz</v>
          </cell>
          <cell r="C256" t="str">
            <v>Galopina "b"</v>
          </cell>
          <cell r="D256">
            <v>99.290880000000001</v>
          </cell>
          <cell r="E256">
            <v>2978.7264</v>
          </cell>
          <cell r="H256">
            <v>2978.7264</v>
          </cell>
          <cell r="I256">
            <v>119.149056</v>
          </cell>
          <cell r="J256">
            <v>3097.8754560000002</v>
          </cell>
          <cell r="K256">
            <v>37175</v>
          </cell>
          <cell r="L256">
            <v>4201.3106080000007</v>
          </cell>
          <cell r="M256">
            <v>1500</v>
          </cell>
          <cell r="N256">
            <v>517</v>
          </cell>
          <cell r="O256">
            <v>2479</v>
          </cell>
          <cell r="P256">
            <v>6000</v>
          </cell>
          <cell r="Q256">
            <v>1033</v>
          </cell>
          <cell r="T256">
            <v>4740</v>
          </cell>
          <cell r="U256">
            <v>632</v>
          </cell>
          <cell r="V256">
            <v>3000.24</v>
          </cell>
          <cell r="Z256">
            <v>2500</v>
          </cell>
          <cell r="AA256">
            <v>63777.550607999998</v>
          </cell>
        </row>
        <row r="257">
          <cell r="A257" t="str">
            <v>25110032</v>
          </cell>
          <cell r="B257" t="str">
            <v>Manzanero Euan Reyna Maria</v>
          </cell>
          <cell r="C257" t="str">
            <v>Cocinera de Cendi</v>
          </cell>
          <cell r="D257">
            <v>103.61727999999999</v>
          </cell>
          <cell r="E257">
            <v>3108.5183999999999</v>
          </cell>
          <cell r="H257">
            <v>3108.5183999999999</v>
          </cell>
          <cell r="I257">
            <v>124.34073600000001</v>
          </cell>
          <cell r="J257">
            <v>3232.859136</v>
          </cell>
          <cell r="K257">
            <v>38795</v>
          </cell>
          <cell r="L257">
            <v>4410.6888480000007</v>
          </cell>
          <cell r="M257">
            <v>1500</v>
          </cell>
          <cell r="N257">
            <v>539</v>
          </cell>
          <cell r="O257">
            <v>2587</v>
          </cell>
          <cell r="P257">
            <v>6000</v>
          </cell>
          <cell r="Q257">
            <v>1078</v>
          </cell>
          <cell r="R257">
            <v>972</v>
          </cell>
          <cell r="T257">
            <v>4947</v>
          </cell>
          <cell r="U257">
            <v>660</v>
          </cell>
          <cell r="V257">
            <v>2911.2</v>
          </cell>
          <cell r="Z257">
            <v>2500</v>
          </cell>
          <cell r="AA257">
            <v>66899.888848000002</v>
          </cell>
        </row>
        <row r="258">
          <cell r="A258" t="str">
            <v>22010010</v>
          </cell>
          <cell r="B258" t="str">
            <v>Dzul Baas Felipe Santiago</v>
          </cell>
          <cell r="C258" t="str">
            <v>Intendente "b"</v>
          </cell>
          <cell r="D258">
            <v>99.290880000000001</v>
          </cell>
          <cell r="E258">
            <v>2978.7264</v>
          </cell>
          <cell r="H258">
            <v>2978.7264</v>
          </cell>
          <cell r="I258">
            <v>119.149056</v>
          </cell>
          <cell r="J258">
            <v>3097.8754560000002</v>
          </cell>
          <cell r="K258">
            <v>37175</v>
          </cell>
          <cell r="L258">
            <v>4201.3106080000007</v>
          </cell>
          <cell r="M258">
            <v>1500</v>
          </cell>
          <cell r="N258">
            <v>517</v>
          </cell>
          <cell r="O258">
            <v>2479</v>
          </cell>
          <cell r="P258">
            <v>6000</v>
          </cell>
          <cell r="Q258">
            <v>1033</v>
          </cell>
          <cell r="R258">
            <v>324</v>
          </cell>
          <cell r="T258">
            <v>4740</v>
          </cell>
          <cell r="U258">
            <v>632</v>
          </cell>
          <cell r="V258">
            <v>3000.24</v>
          </cell>
          <cell r="Z258">
            <v>2500</v>
          </cell>
          <cell r="AA258">
            <v>64101.550607999998</v>
          </cell>
        </row>
        <row r="259">
          <cell r="A259" t="str">
            <v>22010030</v>
          </cell>
          <cell r="B259" t="str">
            <v>Varguez Martinez Maria Elena</v>
          </cell>
          <cell r="C259" t="str">
            <v>Intendente "b"</v>
          </cell>
          <cell r="D259">
            <v>99.290880000000001</v>
          </cell>
          <cell r="E259">
            <v>2978.7264</v>
          </cell>
          <cell r="H259">
            <v>2978.7264</v>
          </cell>
          <cell r="I259">
            <v>119.149056</v>
          </cell>
          <cell r="J259">
            <v>3097.8754560000002</v>
          </cell>
          <cell r="K259">
            <v>37175</v>
          </cell>
          <cell r="L259">
            <v>4201.3106080000007</v>
          </cell>
          <cell r="M259">
            <v>1500</v>
          </cell>
          <cell r="N259">
            <v>517</v>
          </cell>
          <cell r="O259">
            <v>2479</v>
          </cell>
          <cell r="P259">
            <v>6000</v>
          </cell>
          <cell r="Q259">
            <v>1033</v>
          </cell>
          <cell r="R259">
            <v>324</v>
          </cell>
          <cell r="T259">
            <v>4740</v>
          </cell>
          <cell r="U259">
            <v>632</v>
          </cell>
          <cell r="V259">
            <v>3000.24</v>
          </cell>
          <cell r="Z259">
            <v>2500</v>
          </cell>
          <cell r="AA259">
            <v>64101.550607999998</v>
          </cell>
        </row>
        <row r="260">
          <cell r="A260" t="str">
            <v>22180069</v>
          </cell>
          <cell r="B260" t="str">
            <v>Arce Carrillo Luis German</v>
          </cell>
          <cell r="C260" t="str">
            <v>Jefe de mantenimiento "b"</v>
          </cell>
          <cell r="D260">
            <v>115.65548800000001</v>
          </cell>
          <cell r="E260">
            <v>3469.66464</v>
          </cell>
          <cell r="H260">
            <v>3469.66464</v>
          </cell>
          <cell r="I260">
            <v>138.7865856</v>
          </cell>
          <cell r="J260">
            <v>3608.4512255999998</v>
          </cell>
          <cell r="K260">
            <v>43302</v>
          </cell>
          <cell r="L260">
            <v>5034.3483008000003</v>
          </cell>
          <cell r="M260">
            <v>1500</v>
          </cell>
          <cell r="N260">
            <v>602</v>
          </cell>
          <cell r="O260">
            <v>2887</v>
          </cell>
          <cell r="P260">
            <v>6000</v>
          </cell>
          <cell r="Q260">
            <v>1203</v>
          </cell>
          <cell r="R260">
            <v>648</v>
          </cell>
          <cell r="T260">
            <v>5521</v>
          </cell>
          <cell r="U260">
            <v>737</v>
          </cell>
          <cell r="V260">
            <v>2375.7600000000002</v>
          </cell>
          <cell r="Z260">
            <v>2500</v>
          </cell>
          <cell r="AA260">
            <v>72310.108300799999</v>
          </cell>
        </row>
        <row r="261">
          <cell r="A261" t="str">
            <v>22180070</v>
          </cell>
          <cell r="B261" t="str">
            <v>Medina Pelayo Hermanda</v>
          </cell>
          <cell r="C261" t="str">
            <v>Intendente "b"</v>
          </cell>
          <cell r="D261">
            <v>99.290880000000001</v>
          </cell>
          <cell r="E261">
            <v>2978.7264</v>
          </cell>
          <cell r="H261">
            <v>2978.7264</v>
          </cell>
          <cell r="I261">
            <v>119.149056</v>
          </cell>
          <cell r="J261">
            <v>3097.8754560000002</v>
          </cell>
          <cell r="K261">
            <v>37175</v>
          </cell>
          <cell r="L261">
            <v>4201.3106080000007</v>
          </cell>
          <cell r="M261">
            <v>1500</v>
          </cell>
          <cell r="N261">
            <v>517</v>
          </cell>
          <cell r="O261">
            <v>2479</v>
          </cell>
          <cell r="P261">
            <v>6000</v>
          </cell>
          <cell r="Q261">
            <v>1033</v>
          </cell>
          <cell r="R261">
            <v>324</v>
          </cell>
          <cell r="T261">
            <v>4740</v>
          </cell>
          <cell r="U261">
            <v>632</v>
          </cell>
          <cell r="V261">
            <v>3000.24</v>
          </cell>
          <cell r="Z261">
            <v>2500</v>
          </cell>
          <cell r="AA261">
            <v>64101.550607999998</v>
          </cell>
        </row>
        <row r="262">
          <cell r="A262" t="str">
            <v>24010006</v>
          </cell>
          <cell r="B262" t="str">
            <v>Concha Catzin Maria Isabel</v>
          </cell>
          <cell r="C262" t="str">
            <v>Intendente "b"</v>
          </cell>
          <cell r="D262">
            <v>99.290880000000001</v>
          </cell>
          <cell r="E262">
            <v>2978.7264</v>
          </cell>
          <cell r="H262">
            <v>2978.7264</v>
          </cell>
          <cell r="I262">
            <v>119.149056</v>
          </cell>
          <cell r="J262">
            <v>3097.8754560000002</v>
          </cell>
          <cell r="K262">
            <v>37175</v>
          </cell>
          <cell r="L262">
            <v>4201.3106080000007</v>
          </cell>
          <cell r="M262">
            <v>1500</v>
          </cell>
          <cell r="N262">
            <v>517</v>
          </cell>
          <cell r="O262">
            <v>2479</v>
          </cell>
          <cell r="P262">
            <v>6000</v>
          </cell>
          <cell r="Q262">
            <v>1033</v>
          </cell>
          <cell r="R262">
            <v>324</v>
          </cell>
          <cell r="T262">
            <v>4740</v>
          </cell>
          <cell r="U262">
            <v>632</v>
          </cell>
          <cell r="V262">
            <v>3000.24</v>
          </cell>
          <cell r="Z262">
            <v>2500</v>
          </cell>
          <cell r="AA262">
            <v>64101.550607999998</v>
          </cell>
        </row>
        <row r="263">
          <cell r="A263" t="str">
            <v>22010073</v>
          </cell>
          <cell r="B263" t="str">
            <v>Novelo Quintal Guadalupe Mercedes</v>
          </cell>
          <cell r="C263" t="str">
            <v>Asistente educativa "b"</v>
          </cell>
          <cell r="D263">
            <v>111.18848</v>
          </cell>
          <cell r="E263">
            <v>3335.6543999999999</v>
          </cell>
          <cell r="H263">
            <v>3335.6543999999999</v>
          </cell>
          <cell r="I263">
            <v>133.426176</v>
          </cell>
          <cell r="J263">
            <v>3469.0805759999998</v>
          </cell>
          <cell r="K263">
            <v>41629</v>
          </cell>
          <cell r="L263">
            <v>4818.1807679999993</v>
          </cell>
          <cell r="M263">
            <v>1500</v>
          </cell>
          <cell r="N263">
            <v>579</v>
          </cell>
          <cell r="O263">
            <v>2776</v>
          </cell>
          <cell r="P263">
            <v>6000</v>
          </cell>
          <cell r="Q263">
            <v>1157</v>
          </cell>
          <cell r="T263">
            <v>5308</v>
          </cell>
          <cell r="U263">
            <v>708</v>
          </cell>
          <cell r="V263">
            <v>2590.08</v>
          </cell>
          <cell r="Z263">
            <v>2500</v>
          </cell>
          <cell r="AA263">
            <v>69565.260767999993</v>
          </cell>
        </row>
        <row r="264">
          <cell r="A264" t="str">
            <v>22030034</v>
          </cell>
          <cell r="B264" t="str">
            <v>Chin Zupo Eugenia De Jesus</v>
          </cell>
          <cell r="C264" t="str">
            <v>Asistente educativa "b"</v>
          </cell>
          <cell r="D264">
            <v>111.18848</v>
          </cell>
          <cell r="E264">
            <v>3335.6543999999999</v>
          </cell>
          <cell r="H264">
            <v>3335.6543999999999</v>
          </cell>
          <cell r="I264">
            <v>133.426176</v>
          </cell>
          <cell r="J264">
            <v>3469.0805759999998</v>
          </cell>
          <cell r="K264">
            <v>41629</v>
          </cell>
          <cell r="L264">
            <v>4818.1807679999993</v>
          </cell>
          <cell r="M264">
            <v>1500</v>
          </cell>
          <cell r="N264">
            <v>579</v>
          </cell>
          <cell r="O264">
            <v>2776</v>
          </cell>
          <cell r="P264">
            <v>6000</v>
          </cell>
          <cell r="Q264">
            <v>1157</v>
          </cell>
          <cell r="R264">
            <v>972</v>
          </cell>
          <cell r="T264">
            <v>5308</v>
          </cell>
          <cell r="U264">
            <v>708</v>
          </cell>
          <cell r="V264">
            <v>2590.08</v>
          </cell>
          <cell r="Z264">
            <v>2500</v>
          </cell>
          <cell r="AA264">
            <v>70537.260767999993</v>
          </cell>
        </row>
        <row r="265">
          <cell r="A265" t="str">
            <v>22030035</v>
          </cell>
          <cell r="B265" t="str">
            <v>Garcia Arzapalo Maria Jose</v>
          </cell>
          <cell r="C265" t="str">
            <v>Asistente educativa "b"</v>
          </cell>
          <cell r="D265">
            <v>111.18848</v>
          </cell>
          <cell r="E265">
            <v>3335.6543999999999</v>
          </cell>
          <cell r="H265">
            <v>3335.6543999999999</v>
          </cell>
          <cell r="I265">
            <v>133.426176</v>
          </cell>
          <cell r="J265">
            <v>3469.0805759999998</v>
          </cell>
          <cell r="K265">
            <v>41629</v>
          </cell>
          <cell r="L265">
            <v>4818.1807679999993</v>
          </cell>
          <cell r="M265">
            <v>1500</v>
          </cell>
          <cell r="N265">
            <v>579</v>
          </cell>
          <cell r="O265">
            <v>2776</v>
          </cell>
          <cell r="P265">
            <v>6000</v>
          </cell>
          <cell r="Q265">
            <v>1157</v>
          </cell>
          <cell r="R265">
            <v>324</v>
          </cell>
          <cell r="T265">
            <v>5308</v>
          </cell>
          <cell r="U265">
            <v>708</v>
          </cell>
          <cell r="V265">
            <v>2590.08</v>
          </cell>
          <cell r="Z265">
            <v>2500</v>
          </cell>
          <cell r="AA265">
            <v>69889.260767999993</v>
          </cell>
        </row>
        <row r="266">
          <cell r="A266" t="str">
            <v>22030036</v>
          </cell>
          <cell r="B266" t="str">
            <v>Ojeda Martinez Maria Mercedes</v>
          </cell>
          <cell r="C266" t="str">
            <v>Asistente educativa "b"</v>
          </cell>
          <cell r="D266">
            <v>111.18848</v>
          </cell>
          <cell r="E266">
            <v>3335.6543999999999</v>
          </cell>
          <cell r="H266">
            <v>3335.6543999999999</v>
          </cell>
          <cell r="I266">
            <v>133.426176</v>
          </cell>
          <cell r="J266">
            <v>3469.0805759999998</v>
          </cell>
          <cell r="K266">
            <v>41629</v>
          </cell>
          <cell r="L266">
            <v>4818.1807679999993</v>
          </cell>
          <cell r="M266">
            <v>1500</v>
          </cell>
          <cell r="N266">
            <v>579</v>
          </cell>
          <cell r="O266">
            <v>2776</v>
          </cell>
          <cell r="P266">
            <v>6000</v>
          </cell>
          <cell r="Q266">
            <v>1157</v>
          </cell>
          <cell r="R266">
            <v>648</v>
          </cell>
          <cell r="T266">
            <v>5308</v>
          </cell>
          <cell r="U266">
            <v>708</v>
          </cell>
          <cell r="V266">
            <v>2590.08</v>
          </cell>
          <cell r="Z266">
            <v>2500</v>
          </cell>
          <cell r="AA266">
            <v>70213.260767999993</v>
          </cell>
        </row>
        <row r="267">
          <cell r="A267" t="str">
            <v>24080033</v>
          </cell>
          <cell r="B267" t="str">
            <v>Mijangos Maganda Evans</v>
          </cell>
          <cell r="C267" t="str">
            <v>Asistente educativa "b"</v>
          </cell>
          <cell r="D267">
            <v>111.18848</v>
          </cell>
          <cell r="E267">
            <v>3335.6543999999999</v>
          </cell>
          <cell r="H267">
            <v>3335.6543999999999</v>
          </cell>
          <cell r="I267">
            <v>133.426176</v>
          </cell>
          <cell r="J267">
            <v>3469.0805759999998</v>
          </cell>
          <cell r="K267">
            <v>41629</v>
          </cell>
          <cell r="L267">
            <v>4818.1807679999993</v>
          </cell>
          <cell r="M267">
            <v>1500</v>
          </cell>
          <cell r="N267">
            <v>579</v>
          </cell>
          <cell r="O267">
            <v>2776</v>
          </cell>
          <cell r="P267">
            <v>6000</v>
          </cell>
          <cell r="Q267">
            <v>1157</v>
          </cell>
          <cell r="R267">
            <v>324</v>
          </cell>
          <cell r="T267">
            <v>5308</v>
          </cell>
          <cell r="U267">
            <v>708</v>
          </cell>
          <cell r="V267">
            <v>2590.08</v>
          </cell>
          <cell r="Z267">
            <v>2500</v>
          </cell>
          <cell r="AA267">
            <v>69889.260767999993</v>
          </cell>
        </row>
        <row r="268">
          <cell r="A268" t="str">
            <v>25010041</v>
          </cell>
          <cell r="B268" t="str">
            <v>Duran Pacheco Angelica Del Carmen</v>
          </cell>
          <cell r="C268" t="str">
            <v>Encargada de grupo</v>
          </cell>
          <cell r="D268">
            <v>131.23052799999999</v>
          </cell>
          <cell r="E268">
            <v>3936.9158399999997</v>
          </cell>
          <cell r="H268">
            <v>3936.9158399999997</v>
          </cell>
          <cell r="I268">
            <v>157.47663359999999</v>
          </cell>
          <cell r="J268">
            <v>4094.3924735999994</v>
          </cell>
          <cell r="K268">
            <v>49133</v>
          </cell>
          <cell r="L268">
            <v>6075.9299647999987</v>
          </cell>
          <cell r="M268">
            <v>1500</v>
          </cell>
          <cell r="N268">
            <v>683</v>
          </cell>
          <cell r="O268">
            <v>3276</v>
          </cell>
          <cell r="P268">
            <v>6000</v>
          </cell>
          <cell r="Q268">
            <v>1365</v>
          </cell>
          <cell r="T268">
            <v>6265</v>
          </cell>
          <cell r="U268">
            <v>836</v>
          </cell>
          <cell r="V268">
            <v>2055.6</v>
          </cell>
          <cell r="Z268">
            <v>2500</v>
          </cell>
          <cell r="AA268">
            <v>79689.529964800007</v>
          </cell>
        </row>
        <row r="269">
          <cell r="A269" t="str">
            <v>22070001</v>
          </cell>
          <cell r="B269" t="str">
            <v>Cool Canul Mirle Guadalupe</v>
          </cell>
          <cell r="C269" t="str">
            <v>Asistente educativa "b"</v>
          </cell>
          <cell r="D269">
            <v>111.18848</v>
          </cell>
          <cell r="E269">
            <v>3335.6543999999999</v>
          </cell>
          <cell r="H269">
            <v>3335.6543999999999</v>
          </cell>
          <cell r="I269">
            <v>133.426176</v>
          </cell>
          <cell r="J269">
            <v>3469.0805759999998</v>
          </cell>
          <cell r="K269">
            <v>41629</v>
          </cell>
          <cell r="L269">
            <v>4818.1807679999993</v>
          </cell>
          <cell r="M269">
            <v>1500</v>
          </cell>
          <cell r="N269">
            <v>579</v>
          </cell>
          <cell r="O269">
            <v>2776</v>
          </cell>
          <cell r="P269">
            <v>6000</v>
          </cell>
          <cell r="Q269">
            <v>1157</v>
          </cell>
          <cell r="T269">
            <v>5308</v>
          </cell>
          <cell r="U269">
            <v>708</v>
          </cell>
          <cell r="V269">
            <v>2590.08</v>
          </cell>
          <cell r="Z269">
            <v>2500</v>
          </cell>
          <cell r="AA269">
            <v>69565.260767999993</v>
          </cell>
        </row>
        <row r="270">
          <cell r="A270" t="str">
            <v>22010007</v>
          </cell>
          <cell r="B270" t="str">
            <v>Ceballos Ortega Margely De Jesus</v>
          </cell>
          <cell r="C270" t="str">
            <v>Asistente educativa "b"</v>
          </cell>
          <cell r="D270">
            <v>111.18848</v>
          </cell>
          <cell r="E270">
            <v>3335.6543999999999</v>
          </cell>
          <cell r="H270">
            <v>3335.6543999999999</v>
          </cell>
          <cell r="I270">
            <v>133.426176</v>
          </cell>
          <cell r="J270">
            <v>3469.0805759999998</v>
          </cell>
          <cell r="K270">
            <v>41629</v>
          </cell>
          <cell r="L270">
            <v>4818.1807679999993</v>
          </cell>
          <cell r="M270">
            <v>1500</v>
          </cell>
          <cell r="N270">
            <v>579</v>
          </cell>
          <cell r="O270">
            <v>2776</v>
          </cell>
          <cell r="P270">
            <v>6000</v>
          </cell>
          <cell r="Q270">
            <v>1157</v>
          </cell>
          <cell r="R270">
            <v>324</v>
          </cell>
          <cell r="T270">
            <v>5308</v>
          </cell>
          <cell r="U270">
            <v>708</v>
          </cell>
          <cell r="V270">
            <v>2590.08</v>
          </cell>
          <cell r="Z270">
            <v>2500</v>
          </cell>
          <cell r="AA270">
            <v>69889.260767999993</v>
          </cell>
        </row>
        <row r="271">
          <cell r="A271" t="str">
            <v>22050037</v>
          </cell>
          <cell r="B271" t="str">
            <v>Chan Gutierrez Ana Maria</v>
          </cell>
          <cell r="C271" t="str">
            <v>Asistente educativa "b"</v>
          </cell>
          <cell r="D271">
            <v>111.18848</v>
          </cell>
          <cell r="E271">
            <v>3335.6543999999999</v>
          </cell>
          <cell r="H271">
            <v>3335.6543999999999</v>
          </cell>
          <cell r="I271">
            <v>133.426176</v>
          </cell>
          <cell r="J271">
            <v>3469.0805759999998</v>
          </cell>
          <cell r="K271">
            <v>41629</v>
          </cell>
          <cell r="L271">
            <v>4818.1807679999993</v>
          </cell>
          <cell r="M271">
            <v>1500</v>
          </cell>
          <cell r="N271">
            <v>579</v>
          </cell>
          <cell r="O271">
            <v>2776</v>
          </cell>
          <cell r="P271">
            <v>6000</v>
          </cell>
          <cell r="Q271">
            <v>1157</v>
          </cell>
          <cell r="R271">
            <v>324</v>
          </cell>
          <cell r="T271">
            <v>5308</v>
          </cell>
          <cell r="U271">
            <v>708</v>
          </cell>
          <cell r="V271">
            <v>2590.08</v>
          </cell>
          <cell r="Z271">
            <v>2500</v>
          </cell>
          <cell r="AA271">
            <v>69889.260767999993</v>
          </cell>
        </row>
        <row r="272">
          <cell r="A272" t="str">
            <v>24040026</v>
          </cell>
          <cell r="B272" t="str">
            <v>Dominguez Magaña Teresita Medeline</v>
          </cell>
          <cell r="C272" t="str">
            <v>Encargada de grupo</v>
          </cell>
          <cell r="D272">
            <v>131.23052799999999</v>
          </cell>
          <cell r="E272">
            <v>3936.9158399999997</v>
          </cell>
          <cell r="H272">
            <v>3936.9158399999997</v>
          </cell>
          <cell r="I272">
            <v>157.47663359999999</v>
          </cell>
          <cell r="J272">
            <v>4094.3924735999994</v>
          </cell>
          <cell r="K272">
            <v>49133</v>
          </cell>
          <cell r="L272">
            <v>6075.9299647999987</v>
          </cell>
          <cell r="M272">
            <v>1500</v>
          </cell>
          <cell r="N272">
            <v>683</v>
          </cell>
          <cell r="O272">
            <v>3276</v>
          </cell>
          <cell r="P272">
            <v>6000</v>
          </cell>
          <cell r="Q272">
            <v>1365</v>
          </cell>
          <cell r="R272">
            <v>648</v>
          </cell>
          <cell r="T272">
            <v>6265</v>
          </cell>
          <cell r="U272">
            <v>836</v>
          </cell>
          <cell r="V272">
            <v>2055.6</v>
          </cell>
          <cell r="Z272">
            <v>2500</v>
          </cell>
          <cell r="AA272">
            <v>80337.529964800007</v>
          </cell>
        </row>
        <row r="273">
          <cell r="A273" t="str">
            <v>22050038</v>
          </cell>
          <cell r="B273" t="str">
            <v>Choch Cauich Landy Del Socorro</v>
          </cell>
          <cell r="C273" t="str">
            <v>Encargada de grupo</v>
          </cell>
          <cell r="D273">
            <v>131.23052799999999</v>
          </cell>
          <cell r="E273">
            <v>3936.9158399999997</v>
          </cell>
          <cell r="H273">
            <v>3936.9158399999997</v>
          </cell>
          <cell r="I273">
            <v>157.47663359999999</v>
          </cell>
          <cell r="J273">
            <v>4094.3924735999994</v>
          </cell>
          <cell r="K273">
            <v>49133</v>
          </cell>
          <cell r="L273">
            <v>6075.9299647999987</v>
          </cell>
          <cell r="M273">
            <v>1500</v>
          </cell>
          <cell r="N273">
            <v>683</v>
          </cell>
          <cell r="O273">
            <v>3276</v>
          </cell>
          <cell r="P273">
            <v>6000</v>
          </cell>
          <cell r="Q273">
            <v>1365</v>
          </cell>
          <cell r="R273">
            <v>324</v>
          </cell>
          <cell r="T273">
            <v>6265</v>
          </cell>
          <cell r="U273">
            <v>836</v>
          </cell>
          <cell r="V273">
            <v>2055.6</v>
          </cell>
          <cell r="Z273">
            <v>2500</v>
          </cell>
          <cell r="AA273">
            <v>80013.529964800007</v>
          </cell>
        </row>
        <row r="274">
          <cell r="A274" t="str">
            <v>22050039</v>
          </cell>
          <cell r="B274" t="str">
            <v>Euan Paredes Yudith Veronica</v>
          </cell>
          <cell r="C274" t="str">
            <v>Asistente educativa "b"</v>
          </cell>
          <cell r="D274">
            <v>111.18848</v>
          </cell>
          <cell r="E274">
            <v>3335.6543999999999</v>
          </cell>
          <cell r="H274">
            <v>3335.6543999999999</v>
          </cell>
          <cell r="I274">
            <v>133.426176</v>
          </cell>
          <cell r="J274">
            <v>3469.0805759999998</v>
          </cell>
          <cell r="K274">
            <v>41629</v>
          </cell>
          <cell r="L274">
            <v>4818.1807679999993</v>
          </cell>
          <cell r="M274">
            <v>1500</v>
          </cell>
          <cell r="N274">
            <v>579</v>
          </cell>
          <cell r="O274">
            <v>2776</v>
          </cell>
          <cell r="P274">
            <v>6000</v>
          </cell>
          <cell r="Q274">
            <v>1157</v>
          </cell>
          <cell r="R274">
            <v>324</v>
          </cell>
          <cell r="T274">
            <v>5308</v>
          </cell>
          <cell r="U274">
            <v>708</v>
          </cell>
          <cell r="V274">
            <v>2590.08</v>
          </cell>
          <cell r="Z274">
            <v>2500</v>
          </cell>
          <cell r="AA274">
            <v>69889.260767999993</v>
          </cell>
        </row>
        <row r="275">
          <cell r="A275" t="str">
            <v>23090001</v>
          </cell>
          <cell r="B275" t="str">
            <v>Manrique Gongora Karol Alejandrina</v>
          </cell>
          <cell r="C275" t="str">
            <v>Asistente educativa "a"</v>
          </cell>
          <cell r="D275">
            <v>111.19</v>
          </cell>
          <cell r="E275">
            <v>3335.7</v>
          </cell>
          <cell r="H275">
            <v>3335.7</v>
          </cell>
          <cell r="I275">
            <v>133.428</v>
          </cell>
          <cell r="J275">
            <v>3469.1279999999997</v>
          </cell>
          <cell r="K275">
            <v>41630</v>
          </cell>
          <cell r="L275">
            <v>4818.2539999999999</v>
          </cell>
          <cell r="M275">
            <v>1500</v>
          </cell>
          <cell r="N275">
            <v>579</v>
          </cell>
          <cell r="O275">
            <v>2776</v>
          </cell>
          <cell r="P275">
            <v>6000</v>
          </cell>
          <cell r="Q275">
            <v>1157</v>
          </cell>
          <cell r="T275">
            <v>5308</v>
          </cell>
          <cell r="U275">
            <v>708</v>
          </cell>
          <cell r="V275">
            <v>2589.84</v>
          </cell>
          <cell r="Z275">
            <v>2500</v>
          </cell>
          <cell r="AA275">
            <v>69566.093999999997</v>
          </cell>
        </row>
        <row r="276">
          <cell r="A276" t="str">
            <v>22060041</v>
          </cell>
          <cell r="B276" t="str">
            <v>Estrella Diaz Guadalupe</v>
          </cell>
          <cell r="C276" t="str">
            <v>Encargada de grupo</v>
          </cell>
          <cell r="D276">
            <v>131.23052799999999</v>
          </cell>
          <cell r="E276">
            <v>3936.9158399999997</v>
          </cell>
          <cell r="H276">
            <v>3936.9158399999997</v>
          </cell>
          <cell r="I276">
            <v>157.47663359999999</v>
          </cell>
          <cell r="J276">
            <v>4094.3924735999994</v>
          </cell>
          <cell r="K276">
            <v>49133</v>
          </cell>
          <cell r="L276">
            <v>6075.9299647999987</v>
          </cell>
          <cell r="M276">
            <v>1500</v>
          </cell>
          <cell r="N276">
            <v>683</v>
          </cell>
          <cell r="O276">
            <v>3276</v>
          </cell>
          <cell r="P276">
            <v>6000</v>
          </cell>
          <cell r="Q276">
            <v>1365</v>
          </cell>
          <cell r="R276">
            <v>648</v>
          </cell>
          <cell r="T276">
            <v>6265</v>
          </cell>
          <cell r="U276">
            <v>836</v>
          </cell>
          <cell r="V276">
            <v>2055.6</v>
          </cell>
          <cell r="Z276">
            <v>2500</v>
          </cell>
          <cell r="AA276">
            <v>80337.529964800007</v>
          </cell>
        </row>
        <row r="277">
          <cell r="A277" t="str">
            <v>22060043</v>
          </cell>
          <cell r="B277" t="str">
            <v>Nic Medina Guadalupe De Jesus</v>
          </cell>
          <cell r="C277" t="str">
            <v>Asistente educativa "b"</v>
          </cell>
          <cell r="D277">
            <v>111.18848</v>
          </cell>
          <cell r="E277">
            <v>3335.6543999999999</v>
          </cell>
          <cell r="H277">
            <v>3335.6543999999999</v>
          </cell>
          <cell r="I277">
            <v>133.426176</v>
          </cell>
          <cell r="J277">
            <v>3469.0805759999998</v>
          </cell>
          <cell r="K277">
            <v>41629</v>
          </cell>
          <cell r="L277">
            <v>4818.1807679999993</v>
          </cell>
          <cell r="M277">
            <v>1500</v>
          </cell>
          <cell r="N277">
            <v>579</v>
          </cell>
          <cell r="O277">
            <v>2776</v>
          </cell>
          <cell r="P277">
            <v>6000</v>
          </cell>
          <cell r="Q277">
            <v>1157</v>
          </cell>
          <cell r="R277">
            <v>324</v>
          </cell>
          <cell r="T277">
            <v>5308</v>
          </cell>
          <cell r="U277">
            <v>708</v>
          </cell>
          <cell r="V277">
            <v>2590.08</v>
          </cell>
          <cell r="Z277">
            <v>2500</v>
          </cell>
          <cell r="AA277">
            <v>69889.260767999993</v>
          </cell>
        </row>
        <row r="278">
          <cell r="A278" t="str">
            <v>22060044</v>
          </cell>
          <cell r="B278" t="str">
            <v>Ojeda Herrera Linda Marion</v>
          </cell>
          <cell r="C278" t="str">
            <v>Asistente educativa "b"</v>
          </cell>
          <cell r="D278">
            <v>111.18848</v>
          </cell>
          <cell r="E278">
            <v>3335.6543999999999</v>
          </cell>
          <cell r="H278">
            <v>3335.6543999999999</v>
          </cell>
          <cell r="I278">
            <v>133.426176</v>
          </cell>
          <cell r="J278">
            <v>3469.0805759999998</v>
          </cell>
          <cell r="K278">
            <v>41629</v>
          </cell>
          <cell r="L278">
            <v>4818.1807679999993</v>
          </cell>
          <cell r="M278">
            <v>1500</v>
          </cell>
          <cell r="N278">
            <v>579</v>
          </cell>
          <cell r="O278">
            <v>2776</v>
          </cell>
          <cell r="P278">
            <v>6000</v>
          </cell>
          <cell r="Q278">
            <v>1157</v>
          </cell>
          <cell r="R278">
            <v>648</v>
          </cell>
          <cell r="T278">
            <v>5308</v>
          </cell>
          <cell r="U278">
            <v>708</v>
          </cell>
          <cell r="V278">
            <v>2590.08</v>
          </cell>
          <cell r="Z278">
            <v>2500</v>
          </cell>
          <cell r="AA278">
            <v>70213.260767999993</v>
          </cell>
        </row>
        <row r="279">
          <cell r="A279" t="str">
            <v>46010003</v>
          </cell>
          <cell r="B279" t="str">
            <v>Reyes Perez Vanessa Abril</v>
          </cell>
          <cell r="C279" t="str">
            <v>Encargada de grupo</v>
          </cell>
          <cell r="D279">
            <v>131.23052799999999</v>
          </cell>
          <cell r="E279">
            <v>3936.9158399999997</v>
          </cell>
          <cell r="H279">
            <v>3936.9158399999997</v>
          </cell>
          <cell r="I279">
            <v>157.47663359999999</v>
          </cell>
          <cell r="J279">
            <v>4094.3924735999994</v>
          </cell>
          <cell r="K279">
            <v>49133</v>
          </cell>
          <cell r="L279">
            <v>6075.9299647999987</v>
          </cell>
          <cell r="M279">
            <v>1500</v>
          </cell>
          <cell r="N279">
            <v>683</v>
          </cell>
          <cell r="O279">
            <v>3276</v>
          </cell>
          <cell r="P279">
            <v>6000</v>
          </cell>
          <cell r="Q279">
            <v>1365</v>
          </cell>
          <cell r="R279">
            <v>324</v>
          </cell>
          <cell r="T279">
            <v>6265</v>
          </cell>
          <cell r="U279">
            <v>836</v>
          </cell>
          <cell r="V279">
            <v>2055.6</v>
          </cell>
          <cell r="Z279">
            <v>2500</v>
          </cell>
          <cell r="AA279">
            <v>80013.529964800007</v>
          </cell>
        </row>
        <row r="280">
          <cell r="A280" t="str">
            <v>22010022</v>
          </cell>
          <cell r="B280" t="str">
            <v>Rosado Rodriguez Erika Maria</v>
          </cell>
          <cell r="C280" t="str">
            <v>Lavandera</v>
          </cell>
          <cell r="D280">
            <v>99.290880000000001</v>
          </cell>
          <cell r="E280">
            <v>2978.7264</v>
          </cell>
          <cell r="H280">
            <v>2978.7264</v>
          </cell>
          <cell r="I280">
            <v>119.149056</v>
          </cell>
          <cell r="J280">
            <v>3097.8754560000002</v>
          </cell>
          <cell r="K280">
            <v>37175</v>
          </cell>
          <cell r="L280">
            <v>4201.3106080000007</v>
          </cell>
          <cell r="M280">
            <v>1500</v>
          </cell>
          <cell r="N280">
            <v>517</v>
          </cell>
          <cell r="O280">
            <v>2479</v>
          </cell>
          <cell r="P280">
            <v>6000</v>
          </cell>
          <cell r="Q280">
            <v>1033</v>
          </cell>
          <cell r="R280">
            <v>324</v>
          </cell>
          <cell r="T280">
            <v>4740</v>
          </cell>
          <cell r="U280">
            <v>632</v>
          </cell>
          <cell r="V280">
            <v>3000.24</v>
          </cell>
          <cell r="Z280">
            <v>2500</v>
          </cell>
          <cell r="AA280">
            <v>64101.550607999998</v>
          </cell>
        </row>
        <row r="281">
          <cell r="A281" t="str">
            <v>22010009</v>
          </cell>
          <cell r="B281" t="str">
            <v>Contreras O`cheita Maria Goretty</v>
          </cell>
          <cell r="C281" t="str">
            <v>Asistente educativa "b"</v>
          </cell>
          <cell r="D281">
            <v>111.18848</v>
          </cell>
          <cell r="E281">
            <v>3335.6543999999999</v>
          </cell>
          <cell r="H281">
            <v>3335.6543999999999</v>
          </cell>
          <cell r="I281">
            <v>133.426176</v>
          </cell>
          <cell r="J281">
            <v>3469.0805759999998</v>
          </cell>
          <cell r="K281">
            <v>41629</v>
          </cell>
          <cell r="L281">
            <v>4818.1807679999993</v>
          </cell>
          <cell r="M281">
            <v>1500</v>
          </cell>
          <cell r="N281">
            <v>579</v>
          </cell>
          <cell r="O281">
            <v>2776</v>
          </cell>
          <cell r="P281">
            <v>6000</v>
          </cell>
          <cell r="Q281">
            <v>1157</v>
          </cell>
          <cell r="R281">
            <v>324</v>
          </cell>
          <cell r="T281">
            <v>5308</v>
          </cell>
          <cell r="U281">
            <v>708</v>
          </cell>
          <cell r="V281">
            <v>2590.08</v>
          </cell>
          <cell r="Z281">
            <v>2500</v>
          </cell>
          <cell r="AA281">
            <v>69889.260767999993</v>
          </cell>
        </row>
        <row r="282">
          <cell r="A282" t="str">
            <v>22080046</v>
          </cell>
          <cell r="B282" t="str">
            <v>Navarrete Palma Isabel De La Concepcion</v>
          </cell>
          <cell r="C282" t="str">
            <v>Asistente educativa "b"</v>
          </cell>
          <cell r="D282">
            <v>111.18848</v>
          </cell>
          <cell r="E282">
            <v>3335.6543999999999</v>
          </cell>
          <cell r="H282">
            <v>3335.6543999999999</v>
          </cell>
          <cell r="I282">
            <v>133.426176</v>
          </cell>
          <cell r="J282">
            <v>3469.0805759999998</v>
          </cell>
          <cell r="K282">
            <v>41629</v>
          </cell>
          <cell r="L282">
            <v>4818.1807679999993</v>
          </cell>
          <cell r="M282">
            <v>1500</v>
          </cell>
          <cell r="N282">
            <v>579</v>
          </cell>
          <cell r="O282">
            <v>2776</v>
          </cell>
          <cell r="P282">
            <v>6000</v>
          </cell>
          <cell r="Q282">
            <v>1157</v>
          </cell>
          <cell r="R282">
            <v>324</v>
          </cell>
          <cell r="T282">
            <v>5308</v>
          </cell>
          <cell r="U282">
            <v>708</v>
          </cell>
          <cell r="V282">
            <v>2590.08</v>
          </cell>
          <cell r="Z282">
            <v>2500</v>
          </cell>
          <cell r="AA282">
            <v>69889.260767999993</v>
          </cell>
        </row>
        <row r="283">
          <cell r="A283" t="str">
            <v>24080002</v>
          </cell>
          <cell r="B283" t="str">
            <v>Suarez Gongora Arely Marisol</v>
          </cell>
          <cell r="C283" t="str">
            <v>Encargada de grupo</v>
          </cell>
          <cell r="D283">
            <v>131.22999999999999</v>
          </cell>
          <cell r="E283">
            <v>3936.8999999999996</v>
          </cell>
          <cell r="H283">
            <v>3936.8999999999996</v>
          </cell>
          <cell r="I283">
            <v>157.476</v>
          </cell>
          <cell r="J283">
            <v>4094.3759999999997</v>
          </cell>
          <cell r="K283">
            <v>49133</v>
          </cell>
          <cell r="L283">
            <v>6075.8979999999992</v>
          </cell>
          <cell r="M283">
            <v>1500</v>
          </cell>
          <cell r="N283">
            <v>683</v>
          </cell>
          <cell r="O283">
            <v>3276</v>
          </cell>
          <cell r="P283">
            <v>6000</v>
          </cell>
          <cell r="Q283">
            <v>1365</v>
          </cell>
          <cell r="T283">
            <v>6265</v>
          </cell>
          <cell r="U283">
            <v>836</v>
          </cell>
          <cell r="V283">
            <v>2055.6</v>
          </cell>
          <cell r="Z283">
            <v>2500</v>
          </cell>
          <cell r="AA283">
            <v>79689.498000000007</v>
          </cell>
        </row>
        <row r="284">
          <cell r="A284" t="str">
            <v>25100031</v>
          </cell>
          <cell r="B284" t="str">
            <v>Pacheco Ciau Maria Isabel</v>
          </cell>
          <cell r="C284" t="str">
            <v>Encargada de grupo</v>
          </cell>
          <cell r="D284">
            <v>131.23052799999999</v>
          </cell>
          <cell r="E284">
            <v>3936.9158399999997</v>
          </cell>
          <cell r="H284">
            <v>3936.9158399999997</v>
          </cell>
          <cell r="I284">
            <v>157.47663359999999</v>
          </cell>
          <cell r="J284">
            <v>4094.3924735999994</v>
          </cell>
          <cell r="K284">
            <v>49133</v>
          </cell>
          <cell r="L284">
            <v>6075.9299647999987</v>
          </cell>
          <cell r="M284">
            <v>1500</v>
          </cell>
          <cell r="N284">
            <v>683</v>
          </cell>
          <cell r="O284">
            <v>3276</v>
          </cell>
          <cell r="P284">
            <v>6000</v>
          </cell>
          <cell r="Q284">
            <v>1365</v>
          </cell>
          <cell r="R284">
            <v>972</v>
          </cell>
          <cell r="T284">
            <v>6265</v>
          </cell>
          <cell r="U284">
            <v>836</v>
          </cell>
          <cell r="V284">
            <v>2055.6</v>
          </cell>
          <cell r="Z284">
            <v>2500</v>
          </cell>
          <cell r="AA284">
            <v>80661.529964800007</v>
          </cell>
        </row>
        <row r="285">
          <cell r="A285" t="str">
            <v>22100050</v>
          </cell>
          <cell r="B285" t="str">
            <v>Montoya Zaldivar Gloria Margarita</v>
          </cell>
          <cell r="C285" t="str">
            <v>Asistente educativa "b"</v>
          </cell>
          <cell r="D285">
            <v>111.18848</v>
          </cell>
          <cell r="E285">
            <v>3335.6543999999999</v>
          </cell>
          <cell r="H285">
            <v>3335.6543999999999</v>
          </cell>
          <cell r="I285">
            <v>133.426176</v>
          </cell>
          <cell r="J285">
            <v>3469.0805759999998</v>
          </cell>
          <cell r="K285">
            <v>41629</v>
          </cell>
          <cell r="L285">
            <v>4818.1807679999993</v>
          </cell>
          <cell r="M285">
            <v>1500</v>
          </cell>
          <cell r="N285">
            <v>579</v>
          </cell>
          <cell r="O285">
            <v>2776</v>
          </cell>
          <cell r="P285">
            <v>6000</v>
          </cell>
          <cell r="Q285">
            <v>1157</v>
          </cell>
          <cell r="R285">
            <v>972</v>
          </cell>
          <cell r="T285">
            <v>5308</v>
          </cell>
          <cell r="U285">
            <v>708</v>
          </cell>
          <cell r="V285">
            <v>2590.08</v>
          </cell>
          <cell r="Z285">
            <v>2500</v>
          </cell>
          <cell r="AA285">
            <v>70537.260767999993</v>
          </cell>
        </row>
        <row r="286">
          <cell r="A286" t="str">
            <v>22100051</v>
          </cell>
          <cell r="B286" t="str">
            <v>Vera Coba Wendy Beatriz</v>
          </cell>
          <cell r="C286" t="str">
            <v>Asistente educativa "b"</v>
          </cell>
          <cell r="D286">
            <v>111.18848</v>
          </cell>
          <cell r="E286">
            <v>3335.6543999999999</v>
          </cell>
          <cell r="H286">
            <v>3335.6543999999999</v>
          </cell>
          <cell r="I286">
            <v>133.426176</v>
          </cell>
          <cell r="J286">
            <v>3469.0805759999998</v>
          </cell>
          <cell r="K286">
            <v>41629</v>
          </cell>
          <cell r="L286">
            <v>4818.1807679999993</v>
          </cell>
          <cell r="M286">
            <v>1500</v>
          </cell>
          <cell r="N286">
            <v>579</v>
          </cell>
          <cell r="O286">
            <v>2776</v>
          </cell>
          <cell r="P286">
            <v>6000</v>
          </cell>
          <cell r="Q286">
            <v>1157</v>
          </cell>
          <cell r="R286">
            <v>324</v>
          </cell>
          <cell r="T286">
            <v>5308</v>
          </cell>
          <cell r="U286">
            <v>708</v>
          </cell>
          <cell r="V286">
            <v>2590.08</v>
          </cell>
          <cell r="Z286">
            <v>2500</v>
          </cell>
          <cell r="AA286">
            <v>69889.260767999993</v>
          </cell>
        </row>
        <row r="287">
          <cell r="A287" t="str">
            <v>23080001</v>
          </cell>
          <cell r="B287" t="str">
            <v>Juarez Perez Sara Del Carmen</v>
          </cell>
          <cell r="C287" t="str">
            <v>Encargada de grupo</v>
          </cell>
          <cell r="D287">
            <v>131.23052799999999</v>
          </cell>
          <cell r="E287">
            <v>3936.9158399999997</v>
          </cell>
          <cell r="H287">
            <v>3936.9158399999997</v>
          </cell>
          <cell r="I287">
            <v>157.47663359999999</v>
          </cell>
          <cell r="J287">
            <v>4094.3924735999994</v>
          </cell>
          <cell r="K287">
            <v>49133</v>
          </cell>
          <cell r="L287">
            <v>6075.9299647999987</v>
          </cell>
          <cell r="M287">
            <v>1500</v>
          </cell>
          <cell r="N287">
            <v>683</v>
          </cell>
          <cell r="O287">
            <v>3276</v>
          </cell>
          <cell r="P287">
            <v>6000</v>
          </cell>
          <cell r="Q287">
            <v>1365</v>
          </cell>
          <cell r="T287">
            <v>6265</v>
          </cell>
          <cell r="U287">
            <v>836</v>
          </cell>
          <cell r="V287">
            <v>2055.6</v>
          </cell>
          <cell r="Z287">
            <v>2500</v>
          </cell>
          <cell r="AA287">
            <v>79689.529964800007</v>
          </cell>
        </row>
        <row r="288">
          <cell r="A288" t="str">
            <v>25010040</v>
          </cell>
          <cell r="B288" t="str">
            <v>Lopez Sabido Sandra Yvon</v>
          </cell>
          <cell r="C288" t="str">
            <v>Asistente educativa "b"</v>
          </cell>
          <cell r="D288">
            <v>111.18848</v>
          </cell>
          <cell r="E288">
            <v>3335.6543999999999</v>
          </cell>
          <cell r="H288">
            <v>3335.6543999999999</v>
          </cell>
          <cell r="I288">
            <v>133.426176</v>
          </cell>
          <cell r="J288">
            <v>3469.0805759999998</v>
          </cell>
          <cell r="K288">
            <v>41629</v>
          </cell>
          <cell r="L288">
            <v>4818.1807679999993</v>
          </cell>
          <cell r="M288">
            <v>1500</v>
          </cell>
          <cell r="N288">
            <v>579</v>
          </cell>
          <cell r="O288">
            <v>2776</v>
          </cell>
          <cell r="P288">
            <v>6000</v>
          </cell>
          <cell r="Q288">
            <v>1157</v>
          </cell>
          <cell r="T288">
            <v>5308</v>
          </cell>
          <cell r="U288">
            <v>708</v>
          </cell>
          <cell r="V288">
            <v>2590.08</v>
          </cell>
          <cell r="Z288">
            <v>2500</v>
          </cell>
          <cell r="AA288">
            <v>69565.260767999993</v>
          </cell>
        </row>
        <row r="289">
          <cell r="A289" t="str">
            <v>22110052</v>
          </cell>
          <cell r="B289" t="str">
            <v>Lopez Aguilar Alma Estela</v>
          </cell>
          <cell r="C289" t="str">
            <v>Asistente educativa "b"</v>
          </cell>
          <cell r="D289">
            <v>111.18848</v>
          </cell>
          <cell r="E289">
            <v>3335.6543999999999</v>
          </cell>
          <cell r="H289">
            <v>3335.6543999999999</v>
          </cell>
          <cell r="I289">
            <v>133.426176</v>
          </cell>
          <cell r="J289">
            <v>3469.0805759999998</v>
          </cell>
          <cell r="K289">
            <v>41629</v>
          </cell>
          <cell r="L289">
            <v>4818.1807679999993</v>
          </cell>
          <cell r="M289">
            <v>1500</v>
          </cell>
          <cell r="N289">
            <v>579</v>
          </cell>
          <cell r="O289">
            <v>2776</v>
          </cell>
          <cell r="P289">
            <v>6000</v>
          </cell>
          <cell r="Q289">
            <v>1157</v>
          </cell>
          <cell r="R289">
            <v>972</v>
          </cell>
          <cell r="T289">
            <v>5308</v>
          </cell>
          <cell r="U289">
            <v>708</v>
          </cell>
          <cell r="V289">
            <v>2590.08</v>
          </cell>
          <cell r="Z289">
            <v>2500</v>
          </cell>
          <cell r="AA289">
            <v>70537.260767999993</v>
          </cell>
        </row>
        <row r="290">
          <cell r="A290" t="str">
            <v>22110054</v>
          </cell>
          <cell r="B290" t="str">
            <v>Ojeda Patron Maria Eugenia</v>
          </cell>
          <cell r="C290" t="str">
            <v>Encargada de grupo</v>
          </cell>
          <cell r="D290">
            <v>131.23052799999999</v>
          </cell>
          <cell r="E290">
            <v>3936.9158399999997</v>
          </cell>
          <cell r="H290">
            <v>3936.9158399999997</v>
          </cell>
          <cell r="I290">
            <v>157.47663359999999</v>
          </cell>
          <cell r="J290">
            <v>4094.3924735999994</v>
          </cell>
          <cell r="K290">
            <v>49133</v>
          </cell>
          <cell r="L290">
            <v>6075.9299647999987</v>
          </cell>
          <cell r="M290">
            <v>1500</v>
          </cell>
          <cell r="N290">
            <v>683</v>
          </cell>
          <cell r="O290">
            <v>3276</v>
          </cell>
          <cell r="P290">
            <v>6000</v>
          </cell>
          <cell r="Q290">
            <v>1365</v>
          </cell>
          <cell r="R290">
            <v>648</v>
          </cell>
          <cell r="T290">
            <v>6265</v>
          </cell>
          <cell r="U290">
            <v>836</v>
          </cell>
          <cell r="V290">
            <v>2055.6</v>
          </cell>
          <cell r="Z290">
            <v>2500</v>
          </cell>
          <cell r="AA290">
            <v>80337.529964800007</v>
          </cell>
        </row>
        <row r="291">
          <cell r="A291" t="str">
            <v>22120056</v>
          </cell>
          <cell r="B291" t="str">
            <v>Colli Maldonado Liliana Naomi</v>
          </cell>
          <cell r="C291" t="str">
            <v>Encargada de grupo</v>
          </cell>
          <cell r="D291">
            <v>131.23052799999999</v>
          </cell>
          <cell r="E291">
            <v>3936.9158399999997</v>
          </cell>
          <cell r="H291">
            <v>3936.9158399999997</v>
          </cell>
          <cell r="I291">
            <v>157.47663359999999</v>
          </cell>
          <cell r="J291">
            <v>4094.3924735999994</v>
          </cell>
          <cell r="K291">
            <v>49133</v>
          </cell>
          <cell r="L291">
            <v>6075.9299647999987</v>
          </cell>
          <cell r="M291">
            <v>1500</v>
          </cell>
          <cell r="N291">
            <v>683</v>
          </cell>
          <cell r="O291">
            <v>3276</v>
          </cell>
          <cell r="P291">
            <v>6000</v>
          </cell>
          <cell r="Q291">
            <v>1365</v>
          </cell>
          <cell r="R291">
            <v>648</v>
          </cell>
          <cell r="T291">
            <v>6265</v>
          </cell>
          <cell r="U291">
            <v>836</v>
          </cell>
          <cell r="V291">
            <v>2055.6</v>
          </cell>
          <cell r="Z291">
            <v>2500</v>
          </cell>
          <cell r="AA291">
            <v>80337.529964800007</v>
          </cell>
        </row>
        <row r="292">
          <cell r="A292" t="str">
            <v>22010077</v>
          </cell>
          <cell r="B292" t="str">
            <v>Polanco Burgos Silvia Guadalupe</v>
          </cell>
          <cell r="C292" t="str">
            <v>Asistente educativa "b"</v>
          </cell>
          <cell r="D292">
            <v>111.18848</v>
          </cell>
          <cell r="E292">
            <v>3335.6543999999999</v>
          </cell>
          <cell r="H292">
            <v>3335.6543999999999</v>
          </cell>
          <cell r="I292">
            <v>133.426176</v>
          </cell>
          <cell r="J292">
            <v>3469.0805759999998</v>
          </cell>
          <cell r="K292">
            <v>41629</v>
          </cell>
          <cell r="L292">
            <v>4818.1807679999993</v>
          </cell>
          <cell r="M292">
            <v>1500</v>
          </cell>
          <cell r="N292">
            <v>579</v>
          </cell>
          <cell r="O292">
            <v>2776</v>
          </cell>
          <cell r="P292">
            <v>6000</v>
          </cell>
          <cell r="Q292">
            <v>1157</v>
          </cell>
          <cell r="T292">
            <v>5308</v>
          </cell>
          <cell r="U292">
            <v>708</v>
          </cell>
          <cell r="V292">
            <v>2590.08</v>
          </cell>
          <cell r="Z292">
            <v>2500</v>
          </cell>
          <cell r="AA292">
            <v>69565.260767999993</v>
          </cell>
        </row>
        <row r="293">
          <cell r="A293" t="str">
            <v>22080001</v>
          </cell>
          <cell r="B293" t="str">
            <v>Camara Garcia Karen Saray</v>
          </cell>
          <cell r="C293" t="str">
            <v>Asistente educativa "a"</v>
          </cell>
          <cell r="D293">
            <v>111.19</v>
          </cell>
          <cell r="E293">
            <v>3335.7</v>
          </cell>
          <cell r="H293">
            <v>3335.7</v>
          </cell>
          <cell r="I293">
            <v>133.428</v>
          </cell>
          <cell r="J293">
            <v>3469.1279999999997</v>
          </cell>
          <cell r="K293">
            <v>41630</v>
          </cell>
          <cell r="L293">
            <v>4818.2539999999999</v>
          </cell>
          <cell r="M293">
            <v>1500</v>
          </cell>
          <cell r="N293">
            <v>579</v>
          </cell>
          <cell r="O293">
            <v>2776</v>
          </cell>
          <cell r="P293">
            <v>6000</v>
          </cell>
          <cell r="Q293">
            <v>1157</v>
          </cell>
          <cell r="T293">
            <v>5308</v>
          </cell>
          <cell r="U293">
            <v>708</v>
          </cell>
          <cell r="V293">
            <v>2589.84</v>
          </cell>
          <cell r="Z293">
            <v>2500</v>
          </cell>
          <cell r="AA293">
            <v>69566.093999999997</v>
          </cell>
        </row>
        <row r="294">
          <cell r="A294" t="str">
            <v>22130058</v>
          </cell>
          <cell r="B294" t="str">
            <v>Rosales Guzman Maria De Los Angeles</v>
          </cell>
          <cell r="C294" t="str">
            <v>Encargada de grupo</v>
          </cell>
          <cell r="D294">
            <v>131.23052799999999</v>
          </cell>
          <cell r="E294">
            <v>3936.9158399999997</v>
          </cell>
          <cell r="H294">
            <v>3936.9158399999997</v>
          </cell>
          <cell r="I294">
            <v>157.47663359999999</v>
          </cell>
          <cell r="J294">
            <v>4094.3924735999994</v>
          </cell>
          <cell r="K294">
            <v>49133</v>
          </cell>
          <cell r="L294">
            <v>6075.9299647999987</v>
          </cell>
          <cell r="M294">
            <v>1500</v>
          </cell>
          <cell r="N294">
            <v>683</v>
          </cell>
          <cell r="O294">
            <v>3276</v>
          </cell>
          <cell r="P294">
            <v>6000</v>
          </cell>
          <cell r="Q294">
            <v>1365</v>
          </cell>
          <cell r="T294">
            <v>6265</v>
          </cell>
          <cell r="U294">
            <v>836</v>
          </cell>
          <cell r="V294">
            <v>2055.6</v>
          </cell>
          <cell r="Z294">
            <v>2500</v>
          </cell>
          <cell r="AA294">
            <v>79689.529964800007</v>
          </cell>
        </row>
        <row r="295">
          <cell r="A295" t="str">
            <v>22130059</v>
          </cell>
          <cell r="B295" t="str">
            <v>Ruiz Carrillo Erika Alejandra</v>
          </cell>
          <cell r="C295" t="str">
            <v>Asistente educativa "b"</v>
          </cell>
          <cell r="D295">
            <v>111.18848</v>
          </cell>
          <cell r="E295">
            <v>3335.6543999999999</v>
          </cell>
          <cell r="H295">
            <v>3335.6543999999999</v>
          </cell>
          <cell r="I295">
            <v>133.426176</v>
          </cell>
          <cell r="J295">
            <v>3469.0805759999998</v>
          </cell>
          <cell r="K295">
            <v>41629</v>
          </cell>
          <cell r="L295">
            <v>4818.1807679999993</v>
          </cell>
          <cell r="M295">
            <v>1500</v>
          </cell>
          <cell r="N295">
            <v>579</v>
          </cell>
          <cell r="O295">
            <v>2776</v>
          </cell>
          <cell r="P295">
            <v>6000</v>
          </cell>
          <cell r="Q295">
            <v>1157</v>
          </cell>
          <cell r="T295">
            <v>5308</v>
          </cell>
          <cell r="U295">
            <v>708</v>
          </cell>
          <cell r="V295">
            <v>2590.08</v>
          </cell>
          <cell r="Z295">
            <v>2500</v>
          </cell>
          <cell r="AA295">
            <v>69565.260767999993</v>
          </cell>
        </row>
        <row r="296">
          <cell r="A296" t="str">
            <v>22010075</v>
          </cell>
          <cell r="B296" t="str">
            <v>Canul Bojorquez Misly Del Carmen</v>
          </cell>
          <cell r="C296" t="str">
            <v>Asistente educativa "b"</v>
          </cell>
          <cell r="D296">
            <v>111.18848</v>
          </cell>
          <cell r="E296">
            <v>3335.6543999999999</v>
          </cell>
          <cell r="H296">
            <v>3335.6543999999999</v>
          </cell>
          <cell r="I296">
            <v>133.426176</v>
          </cell>
          <cell r="J296">
            <v>3469.0805759999998</v>
          </cell>
          <cell r="K296">
            <v>41629</v>
          </cell>
          <cell r="L296">
            <v>4818.1807679999993</v>
          </cell>
          <cell r="M296">
            <v>1500</v>
          </cell>
          <cell r="N296">
            <v>579</v>
          </cell>
          <cell r="O296">
            <v>2776</v>
          </cell>
          <cell r="P296">
            <v>6000</v>
          </cell>
          <cell r="Q296">
            <v>1157</v>
          </cell>
          <cell r="T296">
            <v>5308</v>
          </cell>
          <cell r="U296">
            <v>708</v>
          </cell>
          <cell r="V296">
            <v>2590.08</v>
          </cell>
          <cell r="Z296">
            <v>2500</v>
          </cell>
          <cell r="AA296">
            <v>69565.260767999993</v>
          </cell>
        </row>
        <row r="297">
          <cell r="A297" t="str">
            <v>22140058</v>
          </cell>
          <cell r="B297" t="str">
            <v>Ortiz Acosta Silvia</v>
          </cell>
          <cell r="C297" t="str">
            <v>Asistente educativa "b"</v>
          </cell>
          <cell r="D297">
            <v>111.18848</v>
          </cell>
          <cell r="E297">
            <v>3335.6543999999999</v>
          </cell>
          <cell r="H297">
            <v>3335.6543999999999</v>
          </cell>
          <cell r="I297">
            <v>133.426176</v>
          </cell>
          <cell r="J297">
            <v>3469.0805759999998</v>
          </cell>
          <cell r="K297">
            <v>41629</v>
          </cell>
          <cell r="L297">
            <v>4818.1807679999993</v>
          </cell>
          <cell r="M297">
            <v>1500</v>
          </cell>
          <cell r="N297">
            <v>579</v>
          </cell>
          <cell r="O297">
            <v>2776</v>
          </cell>
          <cell r="P297">
            <v>6000</v>
          </cell>
          <cell r="Q297">
            <v>1157</v>
          </cell>
          <cell r="R297">
            <v>648</v>
          </cell>
          <cell r="T297">
            <v>5308</v>
          </cell>
          <cell r="U297">
            <v>708</v>
          </cell>
          <cell r="V297">
            <v>2590.08</v>
          </cell>
          <cell r="Z297">
            <v>2500</v>
          </cell>
          <cell r="AA297">
            <v>70213.260767999993</v>
          </cell>
        </row>
        <row r="298">
          <cell r="A298" t="str">
            <v>22020003</v>
          </cell>
          <cell r="B298" t="str">
            <v>Guzman Espino Perla Grisell</v>
          </cell>
          <cell r="C298" t="str">
            <v>Doctor "b"</v>
          </cell>
          <cell r="D298">
            <v>173.33</v>
          </cell>
          <cell r="E298">
            <v>5199.9000000000005</v>
          </cell>
          <cell r="H298">
            <v>5199.9000000000005</v>
          </cell>
          <cell r="I298">
            <v>207.99600000000004</v>
          </cell>
          <cell r="J298">
            <v>5407.8960000000006</v>
          </cell>
          <cell r="K298">
            <v>64895</v>
          </cell>
          <cell r="L298">
            <v>8300.1779999999999</v>
          </cell>
          <cell r="M298">
            <v>1500</v>
          </cell>
          <cell r="N298">
            <v>902</v>
          </cell>
          <cell r="O298">
            <v>4327</v>
          </cell>
          <cell r="P298">
            <v>6000</v>
          </cell>
          <cell r="Q298">
            <v>1803</v>
          </cell>
          <cell r="T298">
            <v>8275</v>
          </cell>
          <cell r="U298">
            <v>1104</v>
          </cell>
          <cell r="V298">
            <v>92.64</v>
          </cell>
          <cell r="Z298">
            <v>2500</v>
          </cell>
          <cell r="AA298">
            <v>99698.817999999999</v>
          </cell>
        </row>
        <row r="299">
          <cell r="A299" t="str">
            <v>22020032</v>
          </cell>
          <cell r="B299" t="str">
            <v>Lara Acevedo Genny Manon</v>
          </cell>
          <cell r="C299" t="str">
            <v>Enfermera "b"</v>
          </cell>
          <cell r="D299">
            <v>112.4864</v>
          </cell>
          <cell r="E299">
            <v>3374.5920000000001</v>
          </cell>
          <cell r="H299">
            <v>3374.5920000000001</v>
          </cell>
          <cell r="I299">
            <v>134.98367999999999</v>
          </cell>
          <cell r="J299">
            <v>3509.5756799999999</v>
          </cell>
          <cell r="K299">
            <v>42115</v>
          </cell>
          <cell r="L299">
            <v>4880.9842399999998</v>
          </cell>
          <cell r="M299">
            <v>1500</v>
          </cell>
          <cell r="N299">
            <v>585</v>
          </cell>
          <cell r="O299">
            <v>2808</v>
          </cell>
          <cell r="P299">
            <v>6000</v>
          </cell>
          <cell r="Q299">
            <v>1170</v>
          </cell>
          <cell r="R299">
            <v>972</v>
          </cell>
          <cell r="T299">
            <v>5370</v>
          </cell>
          <cell r="U299">
            <v>716</v>
          </cell>
          <cell r="V299">
            <v>2441.04</v>
          </cell>
          <cell r="Z299">
            <v>2500</v>
          </cell>
          <cell r="AA299">
            <v>71058.024239999984</v>
          </cell>
        </row>
        <row r="300">
          <cell r="A300" t="str">
            <v>22190072</v>
          </cell>
          <cell r="B300" t="str">
            <v>Pech Tzab Primo Samuel</v>
          </cell>
          <cell r="C300" t="str">
            <v>Vigilante "b"</v>
          </cell>
          <cell r="D300">
            <v>106.786368</v>
          </cell>
          <cell r="E300">
            <v>3203.5910399999998</v>
          </cell>
          <cell r="H300">
            <v>3203.5910399999998</v>
          </cell>
          <cell r="I300">
            <v>128.1436416</v>
          </cell>
          <cell r="J300">
            <v>3331.7346815999999</v>
          </cell>
          <cell r="K300">
            <v>39981</v>
          </cell>
          <cell r="L300">
            <v>4605.1429088000004</v>
          </cell>
          <cell r="M300">
            <v>1500</v>
          </cell>
          <cell r="N300">
            <v>556</v>
          </cell>
          <cell r="O300">
            <v>2666</v>
          </cell>
          <cell r="P300">
            <v>6000</v>
          </cell>
          <cell r="Q300">
            <v>1111</v>
          </cell>
          <cell r="R300">
            <v>972</v>
          </cell>
          <cell r="S300">
            <v>1333</v>
          </cell>
          <cell r="T300">
            <v>5098</v>
          </cell>
          <cell r="U300">
            <v>680</v>
          </cell>
          <cell r="V300">
            <v>2845.92</v>
          </cell>
          <cell r="W300">
            <v>2666</v>
          </cell>
          <cell r="Z300">
            <v>2500</v>
          </cell>
          <cell r="AA300">
            <v>72514.062908799999</v>
          </cell>
        </row>
        <row r="301">
          <cell r="A301" t="str">
            <v>23010006</v>
          </cell>
          <cell r="B301" t="str">
            <v>Leo Martin Jose Manuel</v>
          </cell>
          <cell r="C301" t="str">
            <v>Vigilante "b"</v>
          </cell>
          <cell r="D301">
            <v>106.786368</v>
          </cell>
          <cell r="E301">
            <v>3203.5910399999998</v>
          </cell>
          <cell r="H301">
            <v>3203.5910399999998</v>
          </cell>
          <cell r="I301">
            <v>128.1436416</v>
          </cell>
          <cell r="J301">
            <v>3331.7346815999999</v>
          </cell>
          <cell r="K301">
            <v>39981</v>
          </cell>
          <cell r="L301">
            <v>4605.1429088000004</v>
          </cell>
          <cell r="M301">
            <v>1500</v>
          </cell>
          <cell r="N301">
            <v>556</v>
          </cell>
          <cell r="O301">
            <v>2666</v>
          </cell>
          <cell r="P301">
            <v>6000</v>
          </cell>
          <cell r="Q301">
            <v>1111</v>
          </cell>
          <cell r="R301">
            <v>324</v>
          </cell>
          <cell r="S301">
            <v>1333</v>
          </cell>
          <cell r="T301">
            <v>5098</v>
          </cell>
          <cell r="U301">
            <v>680</v>
          </cell>
          <cell r="V301">
            <v>2845.92</v>
          </cell>
          <cell r="W301">
            <v>2666</v>
          </cell>
          <cell r="Z301">
            <v>2500</v>
          </cell>
          <cell r="AA301">
            <v>71866.062908799999</v>
          </cell>
        </row>
        <row r="302">
          <cell r="B302" t="str">
            <v>Vacante</v>
          </cell>
          <cell r="C302" t="str">
            <v>Asistente educativa "b"</v>
          </cell>
          <cell r="D302">
            <v>111.18848</v>
          </cell>
          <cell r="E302">
            <v>3335.6543999999999</v>
          </cell>
          <cell r="H302">
            <v>3335.6543999999999</v>
          </cell>
          <cell r="I302">
            <v>133.426176</v>
          </cell>
          <cell r="J302">
            <v>3469.0805759999998</v>
          </cell>
          <cell r="K302">
            <v>41629</v>
          </cell>
          <cell r="L302">
            <v>4818.1807679999993</v>
          </cell>
          <cell r="M302">
            <v>1500</v>
          </cell>
          <cell r="N302">
            <v>579</v>
          </cell>
          <cell r="O302">
            <v>2776</v>
          </cell>
          <cell r="P302">
            <v>6000</v>
          </cell>
          <cell r="Q302">
            <v>1157</v>
          </cell>
          <cell r="T302">
            <v>5308</v>
          </cell>
          <cell r="U302">
            <v>708</v>
          </cell>
          <cell r="V302">
            <v>2590.08</v>
          </cell>
          <cell r="Z302">
            <v>2500</v>
          </cell>
          <cell r="AA302">
            <v>69565.260767999993</v>
          </cell>
        </row>
        <row r="303">
          <cell r="B303" t="str">
            <v>Subtotal</v>
          </cell>
          <cell r="D303">
            <v>6755.1593439999951</v>
          </cell>
          <cell r="E303">
            <v>204004.48032</v>
          </cell>
          <cell r="F303">
            <v>0</v>
          </cell>
          <cell r="G303">
            <v>60</v>
          </cell>
          <cell r="H303">
            <v>204004.48032</v>
          </cell>
          <cell r="I303">
            <v>8160.1792127999997</v>
          </cell>
          <cell r="J303">
            <v>212164.6595328</v>
          </cell>
          <cell r="K303">
            <v>2545990</v>
          </cell>
          <cell r="L303">
            <v>302804.31271039986</v>
          </cell>
          <cell r="M303">
            <v>84000</v>
          </cell>
          <cell r="N303">
            <v>35399</v>
          </cell>
          <cell r="O303">
            <v>159157</v>
          </cell>
          <cell r="P303">
            <v>336000</v>
          </cell>
          <cell r="Q303">
            <v>70747</v>
          </cell>
          <cell r="R303">
            <v>21384</v>
          </cell>
          <cell r="S303">
            <v>2666</v>
          </cell>
          <cell r="T303">
            <v>324634</v>
          </cell>
          <cell r="U303">
            <v>43303</v>
          </cell>
          <cell r="V303">
            <v>135576.48000000007</v>
          </cell>
          <cell r="W303">
            <v>5332</v>
          </cell>
          <cell r="X303">
            <v>0</v>
          </cell>
          <cell r="Y303">
            <v>39787</v>
          </cell>
          <cell r="Z303">
            <v>140000</v>
          </cell>
          <cell r="AB303">
            <v>4246779.7927104002</v>
          </cell>
        </row>
        <row r="304">
          <cell r="B304" t="str">
            <v>Cendi fidelia sanchez - Administrativo</v>
          </cell>
          <cell r="E304">
            <v>0</v>
          </cell>
        </row>
        <row r="305">
          <cell r="A305" t="str">
            <v>23010003</v>
          </cell>
          <cell r="B305" t="str">
            <v>Chan Gutierrez Cristina</v>
          </cell>
          <cell r="C305" t="str">
            <v>Trabajador social Cendi</v>
          </cell>
          <cell r="D305">
            <v>108.668352</v>
          </cell>
          <cell r="E305">
            <v>3260.0505600000001</v>
          </cell>
          <cell r="H305">
            <v>3260.0505600000001</v>
          </cell>
          <cell r="I305">
            <v>130.40202240000002</v>
          </cell>
          <cell r="J305">
            <v>3390.4525824000002</v>
          </cell>
          <cell r="K305">
            <v>40686</v>
          </cell>
          <cell r="L305">
            <v>4696.2134431999993</v>
          </cell>
          <cell r="M305">
            <v>1500</v>
          </cell>
          <cell r="N305">
            <v>566</v>
          </cell>
          <cell r="O305">
            <v>2713</v>
          </cell>
          <cell r="P305">
            <v>6000</v>
          </cell>
          <cell r="Q305">
            <v>1131</v>
          </cell>
          <cell r="R305">
            <v>324</v>
          </cell>
          <cell r="T305">
            <v>5188</v>
          </cell>
          <cell r="U305">
            <v>692</v>
          </cell>
          <cell r="V305">
            <v>2807.52</v>
          </cell>
          <cell r="Z305">
            <v>2500</v>
          </cell>
          <cell r="AA305">
            <v>68803.733443200006</v>
          </cell>
        </row>
        <row r="306">
          <cell r="A306" t="str">
            <v>23010010</v>
          </cell>
          <cell r="B306" t="str">
            <v>Peniche Romero Lida Carlota</v>
          </cell>
          <cell r="C306" t="str">
            <v>Coordinador de Pedagogia</v>
          </cell>
          <cell r="D306">
            <v>198.28639999999999</v>
          </cell>
          <cell r="E306">
            <v>5948.5919999999996</v>
          </cell>
          <cell r="H306">
            <v>5948.5919999999996</v>
          </cell>
          <cell r="I306">
            <v>237.94368</v>
          </cell>
          <cell r="J306">
            <v>6186.53568</v>
          </cell>
          <cell r="K306">
            <v>74239</v>
          </cell>
          <cell r="L306">
            <v>9603.7242400000014</v>
          </cell>
          <cell r="M306">
            <v>1500</v>
          </cell>
          <cell r="N306">
            <v>1032</v>
          </cell>
          <cell r="O306">
            <v>4950</v>
          </cell>
          <cell r="P306">
            <v>6000</v>
          </cell>
          <cell r="Q306">
            <v>2063</v>
          </cell>
          <cell r="R306">
            <v>324</v>
          </cell>
          <cell r="T306">
            <v>9466</v>
          </cell>
          <cell r="U306">
            <v>1263</v>
          </cell>
          <cell r="V306">
            <v>0</v>
          </cell>
          <cell r="Z306">
            <v>2500</v>
          </cell>
          <cell r="AA306">
            <v>112940.72424</v>
          </cell>
        </row>
        <row r="307">
          <cell r="A307" t="str">
            <v>23010065</v>
          </cell>
          <cell r="B307" t="str">
            <v>Perez Mezquita Sergio Tadeo</v>
          </cell>
          <cell r="C307" t="str">
            <v>Instructor</v>
          </cell>
          <cell r="D307">
            <v>44.99</v>
          </cell>
          <cell r="E307">
            <v>2339.48</v>
          </cell>
          <cell r="G307">
            <v>52</v>
          </cell>
          <cell r="H307">
            <v>2339.48</v>
          </cell>
          <cell r="I307">
            <v>93.5792</v>
          </cell>
          <cell r="J307">
            <v>2433.0592000000001</v>
          </cell>
          <cell r="K307">
            <v>29197</v>
          </cell>
          <cell r="L307">
            <v>3244.0789333333332</v>
          </cell>
          <cell r="M307">
            <v>1500</v>
          </cell>
          <cell r="N307">
            <v>406</v>
          </cell>
          <cell r="O307">
            <v>1947</v>
          </cell>
          <cell r="P307">
            <v>6000</v>
          </cell>
          <cell r="Q307">
            <v>812</v>
          </cell>
          <cell r="T307">
            <v>3723</v>
          </cell>
          <cell r="U307">
            <v>497</v>
          </cell>
          <cell r="V307">
            <v>3438.24</v>
          </cell>
          <cell r="Z307">
            <v>2500</v>
          </cell>
          <cell r="AA307">
            <v>53264.318933333336</v>
          </cell>
        </row>
        <row r="308">
          <cell r="A308" t="str">
            <v>25010013</v>
          </cell>
          <cell r="B308" t="str">
            <v>Magriña Lizama Magnolia Ruth</v>
          </cell>
          <cell r="C308" t="str">
            <v>Psicologo "b"</v>
          </cell>
          <cell r="D308">
            <v>126.904128</v>
          </cell>
          <cell r="E308">
            <v>3807.1238400000002</v>
          </cell>
          <cell r="H308">
            <v>3807.1238400000002</v>
          </cell>
          <cell r="I308">
            <v>152.28495360000002</v>
          </cell>
          <cell r="J308">
            <v>3959.4087936000001</v>
          </cell>
          <cell r="K308">
            <v>47513</v>
          </cell>
          <cell r="L308">
            <v>5852.7217247999997</v>
          </cell>
          <cell r="M308">
            <v>1500</v>
          </cell>
          <cell r="N308">
            <v>660</v>
          </cell>
          <cell r="O308">
            <v>3168</v>
          </cell>
          <cell r="P308">
            <v>6000</v>
          </cell>
          <cell r="Q308">
            <v>1320</v>
          </cell>
          <cell r="R308">
            <v>324</v>
          </cell>
          <cell r="T308">
            <v>6058</v>
          </cell>
          <cell r="U308">
            <v>808</v>
          </cell>
          <cell r="V308">
            <v>2144.64</v>
          </cell>
          <cell r="Z308">
            <v>2500</v>
          </cell>
          <cell r="AA308">
            <v>77848.361724800008</v>
          </cell>
        </row>
        <row r="309">
          <cell r="A309" t="str">
            <v>25010018</v>
          </cell>
          <cell r="B309" t="str">
            <v>Pat May Rosy Isela</v>
          </cell>
          <cell r="C309" t="str">
            <v>Auxiliar administrativo cendi</v>
          </cell>
          <cell r="D309">
            <v>126.904128</v>
          </cell>
          <cell r="E309">
            <v>3807.1238400000002</v>
          </cell>
          <cell r="H309">
            <v>3807.1238400000002</v>
          </cell>
          <cell r="I309">
            <v>152.28495360000002</v>
          </cell>
          <cell r="J309">
            <v>3959.4087936000001</v>
          </cell>
          <cell r="K309">
            <v>47513</v>
          </cell>
          <cell r="L309">
            <v>5852.7217247999997</v>
          </cell>
          <cell r="M309">
            <v>1500</v>
          </cell>
          <cell r="N309">
            <v>660</v>
          </cell>
          <cell r="O309">
            <v>3168</v>
          </cell>
          <cell r="P309">
            <v>6000</v>
          </cell>
          <cell r="Q309">
            <v>1320</v>
          </cell>
          <cell r="R309">
            <v>324</v>
          </cell>
          <cell r="T309">
            <v>6058</v>
          </cell>
          <cell r="U309">
            <v>808</v>
          </cell>
          <cell r="V309">
            <v>2144.64</v>
          </cell>
          <cell r="Z309">
            <v>2500</v>
          </cell>
          <cell r="AA309">
            <v>77848.361724800008</v>
          </cell>
        </row>
        <row r="310">
          <cell r="A310" t="str">
            <v>25010019</v>
          </cell>
          <cell r="B310" t="str">
            <v>Puerto Castro Teresa De Jesus</v>
          </cell>
          <cell r="C310" t="str">
            <v>Directora de Cendi</v>
          </cell>
          <cell r="D310">
            <v>425.06880000000001</v>
          </cell>
          <cell r="E310">
            <v>12752.064</v>
          </cell>
          <cell r="H310">
            <v>12752.064</v>
          </cell>
          <cell r="I310">
            <v>510.08256</v>
          </cell>
          <cell r="J310">
            <v>13262.146560000001</v>
          </cell>
          <cell r="K310">
            <v>159146</v>
          </cell>
          <cell r="L310">
            <v>20936.002080000002</v>
          </cell>
          <cell r="M310">
            <v>1500</v>
          </cell>
          <cell r="N310">
            <v>2211</v>
          </cell>
          <cell r="P310">
            <v>6000</v>
          </cell>
          <cell r="Q310">
            <v>4421</v>
          </cell>
          <cell r="R310">
            <v>648</v>
          </cell>
          <cell r="T310">
            <v>20292</v>
          </cell>
          <cell r="U310">
            <v>2706</v>
          </cell>
          <cell r="V310">
            <v>0</v>
          </cell>
          <cell r="Y310">
            <v>39787</v>
          </cell>
          <cell r="Z310">
            <v>2500</v>
          </cell>
          <cell r="AA310">
            <v>260147.00208000001</v>
          </cell>
        </row>
        <row r="311">
          <cell r="A311" t="str">
            <v>23010002</v>
          </cell>
          <cell r="B311" t="str">
            <v>Caamal Piña Rosario Lucia</v>
          </cell>
          <cell r="C311" t="str">
            <v>Galopina "b"</v>
          </cell>
          <cell r="D311">
            <v>99.290880000000001</v>
          </cell>
          <cell r="E311">
            <v>2978.7264</v>
          </cell>
          <cell r="H311">
            <v>2978.7264</v>
          </cell>
          <cell r="I311">
            <v>119.149056</v>
          </cell>
          <cell r="J311">
            <v>3097.8754560000002</v>
          </cell>
          <cell r="K311">
            <v>37175</v>
          </cell>
          <cell r="L311">
            <v>4201.3106080000007</v>
          </cell>
          <cell r="M311">
            <v>1500</v>
          </cell>
          <cell r="N311">
            <v>517</v>
          </cell>
          <cell r="O311">
            <v>2479</v>
          </cell>
          <cell r="P311">
            <v>6000</v>
          </cell>
          <cell r="Q311">
            <v>1033</v>
          </cell>
          <cell r="R311">
            <v>324</v>
          </cell>
          <cell r="T311">
            <v>4740</v>
          </cell>
          <cell r="U311">
            <v>632</v>
          </cell>
          <cell r="V311">
            <v>3000.24</v>
          </cell>
          <cell r="Z311">
            <v>2500</v>
          </cell>
          <cell r="AA311">
            <v>64101.550607999998</v>
          </cell>
        </row>
        <row r="312">
          <cell r="A312" t="str">
            <v>23010059</v>
          </cell>
          <cell r="B312" t="str">
            <v>Gutierrez Cuxim Maria Jose</v>
          </cell>
          <cell r="C312" t="str">
            <v>Economa</v>
          </cell>
          <cell r="D312">
            <v>112.49</v>
          </cell>
          <cell r="E312">
            <v>3374.7</v>
          </cell>
          <cell r="H312">
            <v>3374.7</v>
          </cell>
          <cell r="I312">
            <v>134.988</v>
          </cell>
          <cell r="J312">
            <v>3509.6879999999996</v>
          </cell>
          <cell r="K312">
            <v>42117</v>
          </cell>
          <cell r="L312">
            <v>4881.1539999999986</v>
          </cell>
          <cell r="M312">
            <v>1500</v>
          </cell>
          <cell r="N312">
            <v>585</v>
          </cell>
          <cell r="O312">
            <v>2808</v>
          </cell>
          <cell r="P312">
            <v>6000</v>
          </cell>
          <cell r="Q312">
            <v>1170</v>
          </cell>
          <cell r="T312">
            <v>5370</v>
          </cell>
          <cell r="U312">
            <v>716</v>
          </cell>
          <cell r="V312">
            <v>2441.04</v>
          </cell>
          <cell r="Z312">
            <v>2500</v>
          </cell>
          <cell r="AA312">
            <v>70088.193999999989</v>
          </cell>
        </row>
        <row r="313">
          <cell r="A313" t="str">
            <v>23010062</v>
          </cell>
          <cell r="B313" t="str">
            <v>Rosas Polanco Maria Del Socorro</v>
          </cell>
          <cell r="C313" t="str">
            <v>Galopina "b"</v>
          </cell>
          <cell r="D313">
            <v>99.290880000000001</v>
          </cell>
          <cell r="E313">
            <v>2978.7264</v>
          </cell>
          <cell r="H313">
            <v>2978.7264</v>
          </cell>
          <cell r="I313">
            <v>119.149056</v>
          </cell>
          <cell r="J313">
            <v>3097.8754560000002</v>
          </cell>
          <cell r="K313">
            <v>37175</v>
          </cell>
          <cell r="L313">
            <v>4201.3106080000007</v>
          </cell>
          <cell r="M313">
            <v>1500</v>
          </cell>
          <cell r="N313">
            <v>517</v>
          </cell>
          <cell r="O313">
            <v>2479</v>
          </cell>
          <cell r="P313">
            <v>6000</v>
          </cell>
          <cell r="Q313">
            <v>1033</v>
          </cell>
          <cell r="T313">
            <v>4740</v>
          </cell>
          <cell r="U313">
            <v>632</v>
          </cell>
          <cell r="V313">
            <v>3000.24</v>
          </cell>
          <cell r="Z313">
            <v>2500</v>
          </cell>
          <cell r="AA313">
            <v>63777.550607999998</v>
          </cell>
        </row>
        <row r="314">
          <cell r="A314" t="str">
            <v>23120001</v>
          </cell>
          <cell r="B314" t="str">
            <v>Beltran Medina Maria De Lourdes</v>
          </cell>
          <cell r="C314" t="str">
            <v>Galopina "b"</v>
          </cell>
          <cell r="D314">
            <v>99.288799999999995</v>
          </cell>
          <cell r="E314">
            <v>2978.6639999999998</v>
          </cell>
          <cell r="H314">
            <v>2978.6639999999998</v>
          </cell>
          <cell r="I314">
            <v>119.14655999999999</v>
          </cell>
          <cell r="J314">
            <v>3097.8105599999999</v>
          </cell>
          <cell r="K314">
            <v>37174</v>
          </cell>
          <cell r="L314">
            <v>4201.2140799999997</v>
          </cell>
          <cell r="M314">
            <v>1500</v>
          </cell>
          <cell r="N314">
            <v>517</v>
          </cell>
          <cell r="O314">
            <v>2479</v>
          </cell>
          <cell r="P314">
            <v>6000</v>
          </cell>
          <cell r="Q314">
            <v>1033</v>
          </cell>
          <cell r="T314">
            <v>4740</v>
          </cell>
          <cell r="U314">
            <v>632</v>
          </cell>
          <cell r="V314">
            <v>3000</v>
          </cell>
          <cell r="Z314">
            <v>2500</v>
          </cell>
          <cell r="AA314">
            <v>63776.214079999998</v>
          </cell>
        </row>
        <row r="315">
          <cell r="A315" t="str">
            <v>23120041</v>
          </cell>
          <cell r="B315" t="str">
            <v>Anguas Gonzalez Maria Justina</v>
          </cell>
          <cell r="C315" t="str">
            <v>Galopina "b"</v>
          </cell>
          <cell r="D315">
            <v>99.290880000000001</v>
          </cell>
          <cell r="E315">
            <v>2978.7264</v>
          </cell>
          <cell r="H315">
            <v>2978.7264</v>
          </cell>
          <cell r="I315">
            <v>119.149056</v>
          </cell>
          <cell r="J315">
            <v>3097.8754560000002</v>
          </cell>
          <cell r="K315">
            <v>37175</v>
          </cell>
          <cell r="L315">
            <v>4201.3106080000007</v>
          </cell>
          <cell r="M315">
            <v>1500</v>
          </cell>
          <cell r="N315">
            <v>517</v>
          </cell>
          <cell r="O315">
            <v>2479</v>
          </cell>
          <cell r="P315">
            <v>6000</v>
          </cell>
          <cell r="Q315">
            <v>1033</v>
          </cell>
          <cell r="R315">
            <v>324</v>
          </cell>
          <cell r="T315">
            <v>4740</v>
          </cell>
          <cell r="U315">
            <v>632</v>
          </cell>
          <cell r="V315">
            <v>3000.24</v>
          </cell>
          <cell r="Z315">
            <v>2500</v>
          </cell>
          <cell r="AA315">
            <v>64101.550607999998</v>
          </cell>
        </row>
        <row r="316">
          <cell r="A316" t="str">
            <v>23120043</v>
          </cell>
          <cell r="B316" t="str">
            <v>Lopez Gamboa Magally De La C.</v>
          </cell>
          <cell r="C316" t="str">
            <v>Cocinera de Cendi</v>
          </cell>
          <cell r="D316">
            <v>103.6152</v>
          </cell>
          <cell r="E316">
            <v>3108.4560000000001</v>
          </cell>
          <cell r="H316">
            <v>3108.4560000000001</v>
          </cell>
          <cell r="I316">
            <v>124.33824000000001</v>
          </cell>
          <cell r="J316">
            <v>3232.7942400000002</v>
          </cell>
          <cell r="K316">
            <v>38794</v>
          </cell>
          <cell r="L316">
            <v>4410.5823199999995</v>
          </cell>
          <cell r="M316">
            <v>1500</v>
          </cell>
          <cell r="N316">
            <v>539</v>
          </cell>
          <cell r="O316">
            <v>2587</v>
          </cell>
          <cell r="P316">
            <v>6000</v>
          </cell>
          <cell r="Q316">
            <v>1078</v>
          </cell>
          <cell r="R316">
            <v>648</v>
          </cell>
          <cell r="T316">
            <v>4947</v>
          </cell>
          <cell r="U316">
            <v>660</v>
          </cell>
          <cell r="V316">
            <v>2911.2</v>
          </cell>
          <cell r="Z316">
            <v>2500</v>
          </cell>
          <cell r="AA316">
            <v>66574.782319999998</v>
          </cell>
        </row>
        <row r="317">
          <cell r="A317" t="str">
            <v>24120002</v>
          </cell>
          <cell r="B317" t="str">
            <v>Burgos Rodriguez Lucely Del Socorro</v>
          </cell>
          <cell r="C317" t="str">
            <v>Galopina "a"</v>
          </cell>
          <cell r="D317">
            <v>99.29</v>
          </cell>
          <cell r="E317">
            <v>2978.7000000000003</v>
          </cell>
          <cell r="H317">
            <v>2978.7000000000003</v>
          </cell>
          <cell r="I317">
            <v>119.14800000000001</v>
          </cell>
          <cell r="J317">
            <v>3097.8480000000004</v>
          </cell>
          <cell r="K317">
            <v>37175</v>
          </cell>
          <cell r="L317">
            <v>4201.264000000001</v>
          </cell>
          <cell r="M317">
            <v>1500</v>
          </cell>
          <cell r="N317">
            <v>517</v>
          </cell>
          <cell r="O317">
            <v>2479</v>
          </cell>
          <cell r="P317">
            <v>6000</v>
          </cell>
          <cell r="Q317">
            <v>1033</v>
          </cell>
          <cell r="T317">
            <v>4740</v>
          </cell>
          <cell r="U317">
            <v>632</v>
          </cell>
          <cell r="V317">
            <v>3000.24</v>
          </cell>
          <cell r="Z317">
            <v>2500</v>
          </cell>
          <cell r="AA317">
            <v>63777.504000000001</v>
          </cell>
        </row>
        <row r="318">
          <cell r="A318" t="str">
            <v>25010007</v>
          </cell>
          <cell r="B318" t="str">
            <v>Cisneros Briceño Lizbeth</v>
          </cell>
          <cell r="C318" t="str">
            <v>Galopina "b"</v>
          </cell>
          <cell r="D318">
            <v>99.288799999999995</v>
          </cell>
          <cell r="E318">
            <v>2978.6639999999998</v>
          </cell>
          <cell r="H318">
            <v>2978.6639999999998</v>
          </cell>
          <cell r="I318">
            <v>119.14655999999999</v>
          </cell>
          <cell r="J318">
            <v>3097.8105599999999</v>
          </cell>
          <cell r="K318">
            <v>37174</v>
          </cell>
          <cell r="L318">
            <v>4201.2140799999997</v>
          </cell>
          <cell r="M318">
            <v>1500</v>
          </cell>
          <cell r="N318">
            <v>517</v>
          </cell>
          <cell r="O318">
            <v>2479</v>
          </cell>
          <cell r="P318">
            <v>6000</v>
          </cell>
          <cell r="Q318">
            <v>1033</v>
          </cell>
          <cell r="R318">
            <v>324</v>
          </cell>
          <cell r="T318">
            <v>4740</v>
          </cell>
          <cell r="U318">
            <v>632</v>
          </cell>
          <cell r="V318">
            <v>3000</v>
          </cell>
          <cell r="Z318">
            <v>2500</v>
          </cell>
          <cell r="AA318">
            <v>64100.214079999998</v>
          </cell>
        </row>
        <row r="319">
          <cell r="A319" t="str">
            <v>23140001</v>
          </cell>
          <cell r="B319" t="str">
            <v>Leon Caballero Ena Rubi</v>
          </cell>
          <cell r="C319" t="str">
            <v>Intendente "b"</v>
          </cell>
          <cell r="D319">
            <v>99.288799999999995</v>
          </cell>
          <cell r="E319">
            <v>2978.6639999999998</v>
          </cell>
          <cell r="H319">
            <v>2978.6639999999998</v>
          </cell>
          <cell r="I319">
            <v>119.14655999999999</v>
          </cell>
          <cell r="J319">
            <v>3097.8105599999999</v>
          </cell>
          <cell r="K319">
            <v>37174</v>
          </cell>
          <cell r="L319">
            <v>4201.2140799999997</v>
          </cell>
          <cell r="M319">
            <v>1500</v>
          </cell>
          <cell r="N319">
            <v>517</v>
          </cell>
          <cell r="O319">
            <v>2479</v>
          </cell>
          <cell r="P319">
            <v>6000</v>
          </cell>
          <cell r="Q319">
            <v>1033</v>
          </cell>
          <cell r="T319">
            <v>4740</v>
          </cell>
          <cell r="U319">
            <v>632</v>
          </cell>
          <cell r="V319">
            <v>3000</v>
          </cell>
          <cell r="Z319">
            <v>2500</v>
          </cell>
          <cell r="AA319">
            <v>63776.214079999998</v>
          </cell>
        </row>
        <row r="320">
          <cell r="A320" t="str">
            <v>23140002</v>
          </cell>
          <cell r="B320" t="str">
            <v>Lopez Cisneros Abigail De Los Angeles</v>
          </cell>
          <cell r="C320" t="str">
            <v>Intendente "b"</v>
          </cell>
          <cell r="D320">
            <v>99.29</v>
          </cell>
          <cell r="E320">
            <v>2978.7000000000003</v>
          </cell>
          <cell r="H320">
            <v>2978.73</v>
          </cell>
          <cell r="I320">
            <v>119.14920000000001</v>
          </cell>
          <cell r="J320">
            <v>3097.8791999999999</v>
          </cell>
          <cell r="K320">
            <v>37175</v>
          </cell>
          <cell r="L320">
            <v>4201.264000000001</v>
          </cell>
          <cell r="M320">
            <v>1500</v>
          </cell>
          <cell r="N320">
            <v>517</v>
          </cell>
          <cell r="O320">
            <v>2479</v>
          </cell>
          <cell r="P320">
            <v>6000</v>
          </cell>
          <cell r="Q320">
            <v>1033</v>
          </cell>
          <cell r="T320">
            <v>4740</v>
          </cell>
          <cell r="U320">
            <v>632</v>
          </cell>
          <cell r="V320">
            <v>3000.24</v>
          </cell>
          <cell r="Z320">
            <v>2500</v>
          </cell>
          <cell r="AA320">
            <v>63777.504000000001</v>
          </cell>
        </row>
        <row r="321">
          <cell r="A321" t="str">
            <v>23140046</v>
          </cell>
          <cell r="B321" t="str">
            <v>Belman Rojas Margarita</v>
          </cell>
          <cell r="C321" t="str">
            <v>Intendente "b"</v>
          </cell>
          <cell r="D321">
            <v>99.290880000000001</v>
          </cell>
          <cell r="E321">
            <v>2978.7264</v>
          </cell>
          <cell r="H321">
            <v>2978.7264</v>
          </cell>
          <cell r="I321">
            <v>119.149056</v>
          </cell>
          <cell r="J321">
            <v>3097.8754560000002</v>
          </cell>
          <cell r="K321">
            <v>37175</v>
          </cell>
          <cell r="L321">
            <v>4201.3106080000007</v>
          </cell>
          <cell r="M321">
            <v>1500</v>
          </cell>
          <cell r="N321">
            <v>517</v>
          </cell>
          <cell r="O321">
            <v>2479</v>
          </cell>
          <cell r="P321">
            <v>6000</v>
          </cell>
          <cell r="Q321">
            <v>1033</v>
          </cell>
          <cell r="R321">
            <v>972</v>
          </cell>
          <cell r="T321">
            <v>4740</v>
          </cell>
          <cell r="U321">
            <v>632</v>
          </cell>
          <cell r="V321">
            <v>3000.24</v>
          </cell>
          <cell r="Z321">
            <v>2500</v>
          </cell>
          <cell r="AA321">
            <v>64749.550607999998</v>
          </cell>
        </row>
        <row r="322">
          <cell r="A322" t="str">
            <v>23140047</v>
          </cell>
          <cell r="B322" t="str">
            <v>Hernandez Gutierrez Ruben Jesus</v>
          </cell>
          <cell r="C322" t="str">
            <v>Intendente "b"</v>
          </cell>
          <cell r="D322">
            <v>99.290880000000001</v>
          </cell>
          <cell r="E322">
            <v>2978.7264</v>
          </cell>
          <cell r="H322">
            <v>2978.7264</v>
          </cell>
          <cell r="I322">
            <v>119.149056</v>
          </cell>
          <cell r="J322">
            <v>3097.8754560000002</v>
          </cell>
          <cell r="K322">
            <v>37175</v>
          </cell>
          <cell r="L322">
            <v>4201.3106080000007</v>
          </cell>
          <cell r="M322">
            <v>1500</v>
          </cell>
          <cell r="N322">
            <v>517</v>
          </cell>
          <cell r="O322">
            <v>2479</v>
          </cell>
          <cell r="P322">
            <v>6000</v>
          </cell>
          <cell r="Q322">
            <v>1033</v>
          </cell>
          <cell r="R322">
            <v>324</v>
          </cell>
          <cell r="T322">
            <v>4740</v>
          </cell>
          <cell r="U322">
            <v>632</v>
          </cell>
          <cell r="V322">
            <v>3000.24</v>
          </cell>
          <cell r="Z322">
            <v>2500</v>
          </cell>
          <cell r="AA322">
            <v>64101.550607999998</v>
          </cell>
        </row>
        <row r="323">
          <cell r="A323" t="str">
            <v>24010050</v>
          </cell>
          <cell r="B323" t="str">
            <v>Coronado Pech Antonio</v>
          </cell>
          <cell r="C323" t="str">
            <v>Jefe de mantenimiento "a"</v>
          </cell>
          <cell r="D323">
            <v>115.66</v>
          </cell>
          <cell r="E323">
            <v>3469.7999999999997</v>
          </cell>
          <cell r="H323">
            <v>3469.7999999999997</v>
          </cell>
          <cell r="I323">
            <v>138.792</v>
          </cell>
          <cell r="J323">
            <v>3608.5919999999996</v>
          </cell>
          <cell r="K323">
            <v>43304</v>
          </cell>
          <cell r="L323">
            <v>5034.5759999999991</v>
          </cell>
          <cell r="M323">
            <v>1500</v>
          </cell>
          <cell r="N323">
            <v>602</v>
          </cell>
          <cell r="O323">
            <v>2887</v>
          </cell>
          <cell r="P323">
            <v>6000</v>
          </cell>
          <cell r="Q323">
            <v>1203</v>
          </cell>
          <cell r="T323">
            <v>5522</v>
          </cell>
          <cell r="U323">
            <v>737</v>
          </cell>
          <cell r="V323">
            <v>2375.52</v>
          </cell>
          <cell r="Z323">
            <v>2500</v>
          </cell>
          <cell r="AA323">
            <v>71665.096000000005</v>
          </cell>
        </row>
        <row r="324">
          <cell r="A324" t="str">
            <v>23140051</v>
          </cell>
          <cell r="B324" t="str">
            <v>Herrera Itza Wilberth Moises</v>
          </cell>
          <cell r="C324" t="str">
            <v>Intendente "b"</v>
          </cell>
          <cell r="D324">
            <v>99.288799999999995</v>
          </cell>
          <cell r="E324">
            <v>2978.6639999999998</v>
          </cell>
          <cell r="H324">
            <v>2978.6639999999998</v>
          </cell>
          <cell r="I324">
            <v>119.14655999999999</v>
          </cell>
          <cell r="J324">
            <v>3097.8105599999999</v>
          </cell>
          <cell r="K324">
            <v>37174</v>
          </cell>
          <cell r="L324">
            <v>4201.2140799999997</v>
          </cell>
          <cell r="M324">
            <v>1500</v>
          </cell>
          <cell r="N324">
            <v>517</v>
          </cell>
          <cell r="O324">
            <v>2479</v>
          </cell>
          <cell r="P324">
            <v>6000</v>
          </cell>
          <cell r="Q324">
            <v>1033</v>
          </cell>
          <cell r="T324">
            <v>4740</v>
          </cell>
          <cell r="U324">
            <v>632</v>
          </cell>
          <cell r="V324">
            <v>3000</v>
          </cell>
          <cell r="Z324">
            <v>2500</v>
          </cell>
          <cell r="AA324">
            <v>63776.214079999998</v>
          </cell>
        </row>
        <row r="325">
          <cell r="A325" t="str">
            <v>34080003</v>
          </cell>
          <cell r="B325" t="str">
            <v>Cornelio Ocaña Baudel</v>
          </cell>
          <cell r="C325" t="str">
            <v>Intendente "b"</v>
          </cell>
          <cell r="D325">
            <v>99.288799999999995</v>
          </cell>
          <cell r="E325">
            <v>2978.6639999999998</v>
          </cell>
          <cell r="H325">
            <v>2978.6639999999998</v>
          </cell>
          <cell r="I325">
            <v>119.14655999999999</v>
          </cell>
          <cell r="J325">
            <v>3097.8105599999999</v>
          </cell>
          <cell r="K325">
            <v>37174</v>
          </cell>
          <cell r="L325">
            <v>4201.2140799999997</v>
          </cell>
          <cell r="M325">
            <v>1500</v>
          </cell>
          <cell r="N325">
            <v>517</v>
          </cell>
          <cell r="O325">
            <v>2479</v>
          </cell>
          <cell r="P325">
            <v>6000</v>
          </cell>
          <cell r="Q325">
            <v>1033</v>
          </cell>
          <cell r="T325">
            <v>4740</v>
          </cell>
          <cell r="U325">
            <v>632</v>
          </cell>
          <cell r="V325">
            <v>3000</v>
          </cell>
          <cell r="Z325">
            <v>2500</v>
          </cell>
          <cell r="AA325">
            <v>63776.214079999998</v>
          </cell>
        </row>
        <row r="326">
          <cell r="A326" t="str">
            <v>21010009</v>
          </cell>
          <cell r="B326" t="str">
            <v>Gamboa Trujeque Maria Jose</v>
          </cell>
          <cell r="C326" t="str">
            <v>Encargada de grupo</v>
          </cell>
          <cell r="D326">
            <v>131.23052799999999</v>
          </cell>
          <cell r="E326">
            <v>3936.9158399999997</v>
          </cell>
          <cell r="H326">
            <v>3936.9158399999997</v>
          </cell>
          <cell r="I326">
            <v>157.47663359999999</v>
          </cell>
          <cell r="J326">
            <v>4094.3924735999994</v>
          </cell>
          <cell r="K326">
            <v>49133</v>
          </cell>
          <cell r="L326">
            <v>6075.9299647999987</v>
          </cell>
          <cell r="M326">
            <v>1500</v>
          </cell>
          <cell r="N326">
            <v>683</v>
          </cell>
          <cell r="O326">
            <v>3276</v>
          </cell>
          <cell r="P326">
            <v>6000</v>
          </cell>
          <cell r="Q326">
            <v>1365</v>
          </cell>
          <cell r="R326">
            <v>972</v>
          </cell>
          <cell r="T326">
            <v>6265</v>
          </cell>
          <cell r="U326">
            <v>836</v>
          </cell>
          <cell r="V326">
            <v>2055.6</v>
          </cell>
          <cell r="Z326">
            <v>2500</v>
          </cell>
          <cell r="AA326">
            <v>80661.529964800007</v>
          </cell>
        </row>
        <row r="327">
          <cell r="A327" t="str">
            <v>21060033</v>
          </cell>
          <cell r="B327" t="str">
            <v>Martinez Montero Guadalupe</v>
          </cell>
          <cell r="C327" t="str">
            <v>Asistente educativa "b"</v>
          </cell>
          <cell r="D327">
            <v>111.18848</v>
          </cell>
          <cell r="E327">
            <v>3335.6543999999999</v>
          </cell>
          <cell r="H327">
            <v>3335.6543999999999</v>
          </cell>
          <cell r="I327">
            <v>133.426176</v>
          </cell>
          <cell r="J327">
            <v>3469.0805759999998</v>
          </cell>
          <cell r="K327">
            <v>41629</v>
          </cell>
          <cell r="L327">
            <v>4818.1807679999993</v>
          </cell>
          <cell r="M327">
            <v>1500</v>
          </cell>
          <cell r="N327">
            <v>579</v>
          </cell>
          <cell r="O327">
            <v>2776</v>
          </cell>
          <cell r="P327">
            <v>6000</v>
          </cell>
          <cell r="Q327">
            <v>1157</v>
          </cell>
          <cell r="R327">
            <v>648</v>
          </cell>
          <cell r="T327">
            <v>5308</v>
          </cell>
          <cell r="U327">
            <v>708</v>
          </cell>
          <cell r="V327">
            <v>2590.08</v>
          </cell>
          <cell r="Z327">
            <v>2500</v>
          </cell>
          <cell r="AA327">
            <v>70213.260767999993</v>
          </cell>
        </row>
        <row r="328">
          <cell r="A328" t="str">
            <v>23070033</v>
          </cell>
          <cell r="B328" t="str">
            <v>Sanchez Piña Celia Irene</v>
          </cell>
          <cell r="C328" t="str">
            <v>Asistente educativa "b"</v>
          </cell>
          <cell r="D328">
            <v>111.18848</v>
          </cell>
          <cell r="E328">
            <v>3335.6543999999999</v>
          </cell>
          <cell r="H328">
            <v>3335.6543999999999</v>
          </cell>
          <cell r="I328">
            <v>133.426176</v>
          </cell>
          <cell r="J328">
            <v>3469.0805759999998</v>
          </cell>
          <cell r="K328">
            <v>41629</v>
          </cell>
          <cell r="L328">
            <v>4818.1807679999993</v>
          </cell>
          <cell r="M328">
            <v>1500</v>
          </cell>
          <cell r="N328">
            <v>579</v>
          </cell>
          <cell r="O328">
            <v>2776</v>
          </cell>
          <cell r="P328">
            <v>6000</v>
          </cell>
          <cell r="Q328">
            <v>1157</v>
          </cell>
          <cell r="R328">
            <v>972</v>
          </cell>
          <cell r="T328">
            <v>5308</v>
          </cell>
          <cell r="U328">
            <v>708</v>
          </cell>
          <cell r="V328">
            <v>2590.08</v>
          </cell>
          <cell r="Z328">
            <v>2500</v>
          </cell>
          <cell r="AA328">
            <v>70537.260767999993</v>
          </cell>
        </row>
        <row r="329">
          <cell r="A329" t="str">
            <v>23080036</v>
          </cell>
          <cell r="B329" t="str">
            <v>Rejon Gamboa Ileana Maria</v>
          </cell>
          <cell r="C329" t="str">
            <v>Asistente educativa "b"</v>
          </cell>
          <cell r="D329">
            <v>111.18848</v>
          </cell>
          <cell r="E329">
            <v>3335.6543999999999</v>
          </cell>
          <cell r="H329">
            <v>3335.6543999999999</v>
          </cell>
          <cell r="I329">
            <v>133.426176</v>
          </cell>
          <cell r="J329">
            <v>3469.0805759999998</v>
          </cell>
          <cell r="K329">
            <v>41629</v>
          </cell>
          <cell r="L329">
            <v>4818.1807679999993</v>
          </cell>
          <cell r="M329">
            <v>1500</v>
          </cell>
          <cell r="N329">
            <v>579</v>
          </cell>
          <cell r="O329">
            <v>2776</v>
          </cell>
          <cell r="P329">
            <v>6000</v>
          </cell>
          <cell r="Q329">
            <v>1157</v>
          </cell>
          <cell r="R329">
            <v>324</v>
          </cell>
          <cell r="T329">
            <v>5308</v>
          </cell>
          <cell r="U329">
            <v>708</v>
          </cell>
          <cell r="V329">
            <v>2590.08</v>
          </cell>
          <cell r="Z329">
            <v>2500</v>
          </cell>
          <cell r="AA329">
            <v>69889.260767999993</v>
          </cell>
        </row>
        <row r="330">
          <cell r="A330" t="str">
            <v>23030022</v>
          </cell>
          <cell r="B330" t="str">
            <v>Valencia Sosa Martha Eugenia</v>
          </cell>
          <cell r="C330" t="str">
            <v>Asistente educativa "b"</v>
          </cell>
          <cell r="D330">
            <v>111.18848</v>
          </cell>
          <cell r="E330">
            <v>3335.6543999999999</v>
          </cell>
          <cell r="H330">
            <v>3335.6543999999999</v>
          </cell>
          <cell r="I330">
            <v>133.426176</v>
          </cell>
          <cell r="J330">
            <v>3469.0805759999998</v>
          </cell>
          <cell r="K330">
            <v>41629</v>
          </cell>
          <cell r="L330">
            <v>4818.1807679999993</v>
          </cell>
          <cell r="M330">
            <v>1500</v>
          </cell>
          <cell r="N330">
            <v>579</v>
          </cell>
          <cell r="O330">
            <v>2776</v>
          </cell>
          <cell r="P330">
            <v>6000</v>
          </cell>
          <cell r="Q330">
            <v>1157</v>
          </cell>
          <cell r="R330">
            <v>972</v>
          </cell>
          <cell r="T330">
            <v>5308</v>
          </cell>
          <cell r="U330">
            <v>708</v>
          </cell>
          <cell r="V330">
            <v>2590.08</v>
          </cell>
          <cell r="Z330">
            <v>2500</v>
          </cell>
          <cell r="AA330">
            <v>70537.260767999993</v>
          </cell>
        </row>
        <row r="331">
          <cell r="A331" t="str">
            <v>23090038</v>
          </cell>
          <cell r="B331" t="str">
            <v>Albornoz Alvarez Maria Del Carmen</v>
          </cell>
          <cell r="C331" t="str">
            <v>Encargada de grupo</v>
          </cell>
          <cell r="D331">
            <v>131.23052799999999</v>
          </cell>
          <cell r="E331">
            <v>3936.9158399999997</v>
          </cell>
          <cell r="H331">
            <v>3936.9158399999997</v>
          </cell>
          <cell r="I331">
            <v>157.47663359999999</v>
          </cell>
          <cell r="J331">
            <v>4094.3924735999994</v>
          </cell>
          <cell r="K331">
            <v>49133</v>
          </cell>
          <cell r="L331">
            <v>6075.9299647999987</v>
          </cell>
          <cell r="M331">
            <v>1500</v>
          </cell>
          <cell r="N331">
            <v>683</v>
          </cell>
          <cell r="O331">
            <v>3276</v>
          </cell>
          <cell r="P331">
            <v>6000</v>
          </cell>
          <cell r="Q331">
            <v>1365</v>
          </cell>
          <cell r="T331">
            <v>6265</v>
          </cell>
          <cell r="U331">
            <v>836</v>
          </cell>
          <cell r="V331">
            <v>2055.6</v>
          </cell>
          <cell r="Z331">
            <v>2500</v>
          </cell>
          <cell r="AA331">
            <v>79689.529964800007</v>
          </cell>
        </row>
        <row r="332">
          <cell r="A332" t="str">
            <v>46090003</v>
          </cell>
          <cell r="B332" t="str">
            <v>Bacelis Betancourt Lelli Ivon</v>
          </cell>
          <cell r="C332" t="str">
            <v>Asistente educativa "a"</v>
          </cell>
          <cell r="D332">
            <v>111.19</v>
          </cell>
          <cell r="E332">
            <v>3335.7</v>
          </cell>
          <cell r="H332">
            <v>3335.7</v>
          </cell>
          <cell r="I332">
            <v>133.428</v>
          </cell>
          <cell r="J332">
            <v>3469.1279999999997</v>
          </cell>
          <cell r="K332">
            <v>41630</v>
          </cell>
          <cell r="L332">
            <v>4818.2539999999999</v>
          </cell>
          <cell r="M332">
            <v>1500</v>
          </cell>
          <cell r="N332">
            <v>579</v>
          </cell>
          <cell r="O332">
            <v>2776</v>
          </cell>
          <cell r="P332">
            <v>6000</v>
          </cell>
          <cell r="Q332">
            <v>1157</v>
          </cell>
          <cell r="T332">
            <v>5308</v>
          </cell>
          <cell r="U332">
            <v>708</v>
          </cell>
          <cell r="V332">
            <v>2589.84</v>
          </cell>
          <cell r="Z332">
            <v>2500</v>
          </cell>
          <cell r="AA332">
            <v>69566.093999999997</v>
          </cell>
        </row>
        <row r="333">
          <cell r="A333" t="str">
            <v>23100040</v>
          </cell>
          <cell r="B333" t="str">
            <v>Arceo Ortiz Noemi Del Rosario</v>
          </cell>
          <cell r="C333" t="str">
            <v>Asistente educativa "b"</v>
          </cell>
          <cell r="D333">
            <v>111.18848</v>
          </cell>
          <cell r="E333">
            <v>3335.6543999999999</v>
          </cell>
          <cell r="H333">
            <v>3335.6543999999999</v>
          </cell>
          <cell r="I333">
            <v>133.426176</v>
          </cell>
          <cell r="J333">
            <v>3469.0805759999998</v>
          </cell>
          <cell r="K333">
            <v>41629</v>
          </cell>
          <cell r="L333">
            <v>4818.1807679999993</v>
          </cell>
          <cell r="M333">
            <v>1500</v>
          </cell>
          <cell r="N333">
            <v>579</v>
          </cell>
          <cell r="O333">
            <v>2776</v>
          </cell>
          <cell r="P333">
            <v>6000</v>
          </cell>
          <cell r="Q333">
            <v>1157</v>
          </cell>
          <cell r="T333">
            <v>5308</v>
          </cell>
          <cell r="U333">
            <v>708</v>
          </cell>
          <cell r="V333">
            <v>2590.08</v>
          </cell>
          <cell r="Z333">
            <v>2500</v>
          </cell>
          <cell r="AA333">
            <v>69565.260767999993</v>
          </cell>
        </row>
        <row r="334">
          <cell r="A334" t="str">
            <v>23010005</v>
          </cell>
          <cell r="B334" t="str">
            <v>Dortha Escoffie Perla Celestina</v>
          </cell>
          <cell r="C334" t="str">
            <v>Asistente educativa "b"</v>
          </cell>
          <cell r="D334">
            <v>111.18848</v>
          </cell>
          <cell r="E334">
            <v>3335.6543999999999</v>
          </cell>
          <cell r="H334">
            <v>3335.6543999999999</v>
          </cell>
          <cell r="I334">
            <v>133.426176</v>
          </cell>
          <cell r="J334">
            <v>3469.0805759999998</v>
          </cell>
          <cell r="K334">
            <v>41629</v>
          </cell>
          <cell r="L334">
            <v>4818.1807679999993</v>
          </cell>
          <cell r="M334">
            <v>1500</v>
          </cell>
          <cell r="N334">
            <v>579</v>
          </cell>
          <cell r="O334">
            <v>2776</v>
          </cell>
          <cell r="P334">
            <v>6000</v>
          </cell>
          <cell r="Q334">
            <v>1157</v>
          </cell>
          <cell r="R334">
            <v>324</v>
          </cell>
          <cell r="T334">
            <v>5308</v>
          </cell>
          <cell r="U334">
            <v>708</v>
          </cell>
          <cell r="V334">
            <v>2590.08</v>
          </cell>
          <cell r="Z334">
            <v>2500</v>
          </cell>
          <cell r="AA334">
            <v>69889.260767999993</v>
          </cell>
        </row>
        <row r="335">
          <cell r="A335" t="str">
            <v>23010060</v>
          </cell>
          <cell r="B335" t="str">
            <v>Zapata Azamar Claudia</v>
          </cell>
          <cell r="C335" t="str">
            <v>Asistente educativa "b"</v>
          </cell>
          <cell r="D335">
            <v>111.18848</v>
          </cell>
          <cell r="E335">
            <v>3335.6543999999999</v>
          </cell>
          <cell r="H335">
            <v>3335.6543999999999</v>
          </cell>
          <cell r="I335">
            <v>133.426176</v>
          </cell>
          <cell r="J335">
            <v>3469.0805759999998</v>
          </cell>
          <cell r="K335">
            <v>41629</v>
          </cell>
          <cell r="L335">
            <v>4818.1807679999993</v>
          </cell>
          <cell r="M335">
            <v>1500</v>
          </cell>
          <cell r="N335">
            <v>579</v>
          </cell>
          <cell r="O335">
            <v>2776</v>
          </cell>
          <cell r="P335">
            <v>6000</v>
          </cell>
          <cell r="Q335">
            <v>1157</v>
          </cell>
          <cell r="T335">
            <v>5308</v>
          </cell>
          <cell r="U335">
            <v>708</v>
          </cell>
          <cell r="V335">
            <v>2590.08</v>
          </cell>
          <cell r="Z335">
            <v>2500</v>
          </cell>
          <cell r="AA335">
            <v>69565.260767999993</v>
          </cell>
        </row>
        <row r="336">
          <cell r="A336" t="str">
            <v>23040023</v>
          </cell>
          <cell r="B336" t="str">
            <v>Garcia Arzapalo Xochitl Guadalupe</v>
          </cell>
          <cell r="C336" t="str">
            <v>Encargada de grupo</v>
          </cell>
          <cell r="D336">
            <v>131.23052799999999</v>
          </cell>
          <cell r="E336">
            <v>3936.9158399999997</v>
          </cell>
          <cell r="H336">
            <v>3936.9158399999997</v>
          </cell>
          <cell r="I336">
            <v>157.47663359999999</v>
          </cell>
          <cell r="J336">
            <v>4094.3924735999994</v>
          </cell>
          <cell r="K336">
            <v>49133</v>
          </cell>
          <cell r="L336">
            <v>6075.9299647999987</v>
          </cell>
          <cell r="M336">
            <v>1500</v>
          </cell>
          <cell r="N336">
            <v>683</v>
          </cell>
          <cell r="O336">
            <v>3276</v>
          </cell>
          <cell r="P336">
            <v>6000</v>
          </cell>
          <cell r="Q336">
            <v>1365</v>
          </cell>
          <cell r="R336">
            <v>972</v>
          </cell>
          <cell r="T336">
            <v>6265</v>
          </cell>
          <cell r="U336">
            <v>836</v>
          </cell>
          <cell r="V336">
            <v>2055.6</v>
          </cell>
          <cell r="Z336">
            <v>2500</v>
          </cell>
          <cell r="AA336">
            <v>80661.529964800007</v>
          </cell>
        </row>
        <row r="337">
          <cell r="A337" t="str">
            <v>25010015</v>
          </cell>
          <cell r="B337" t="str">
            <v>Mezo Novelo Claudia Mercedes</v>
          </cell>
          <cell r="C337" t="str">
            <v>Asistente educativa "b"</v>
          </cell>
          <cell r="D337">
            <v>111.18848</v>
          </cell>
          <cell r="E337">
            <v>3335.6543999999999</v>
          </cell>
          <cell r="H337">
            <v>3335.6543999999999</v>
          </cell>
          <cell r="I337">
            <v>133.426176</v>
          </cell>
          <cell r="J337">
            <v>3469.0805759999998</v>
          </cell>
          <cell r="K337">
            <v>41629</v>
          </cell>
          <cell r="L337">
            <v>4818.1807679999993</v>
          </cell>
          <cell r="M337">
            <v>1500</v>
          </cell>
          <cell r="N337">
            <v>579</v>
          </cell>
          <cell r="O337">
            <v>2776</v>
          </cell>
          <cell r="P337">
            <v>6000</v>
          </cell>
          <cell r="Q337">
            <v>1157</v>
          </cell>
          <cell r="R337">
            <v>324</v>
          </cell>
          <cell r="T337">
            <v>5308</v>
          </cell>
          <cell r="U337">
            <v>708</v>
          </cell>
          <cell r="V337">
            <v>2590.08</v>
          </cell>
          <cell r="Z337">
            <v>2500</v>
          </cell>
          <cell r="AA337">
            <v>69889.260767999993</v>
          </cell>
        </row>
        <row r="338">
          <cell r="A338" t="str">
            <v>23130045</v>
          </cell>
          <cell r="B338" t="str">
            <v>Gongora Gongora Lady Maria</v>
          </cell>
          <cell r="C338" t="str">
            <v>Lavandera</v>
          </cell>
          <cell r="D338">
            <v>99.290880000000001</v>
          </cell>
          <cell r="E338">
            <v>2978.7264</v>
          </cell>
          <cell r="H338">
            <v>2978.7264</v>
          </cell>
          <cell r="I338">
            <v>119.149056</v>
          </cell>
          <cell r="J338">
            <v>3097.8754560000002</v>
          </cell>
          <cell r="K338">
            <v>37175</v>
          </cell>
          <cell r="L338">
            <v>4201.3106080000007</v>
          </cell>
          <cell r="M338">
            <v>1500</v>
          </cell>
          <cell r="N338">
            <v>517</v>
          </cell>
          <cell r="O338">
            <v>2479</v>
          </cell>
          <cell r="P338">
            <v>6000</v>
          </cell>
          <cell r="Q338">
            <v>1033</v>
          </cell>
          <cell r="R338">
            <v>648</v>
          </cell>
          <cell r="T338">
            <v>4740</v>
          </cell>
          <cell r="U338">
            <v>632</v>
          </cell>
          <cell r="V338">
            <v>3000.24</v>
          </cell>
          <cell r="Z338">
            <v>2500</v>
          </cell>
          <cell r="AA338">
            <v>64425.550607999998</v>
          </cell>
        </row>
        <row r="339">
          <cell r="A339" t="str">
            <v>23030020</v>
          </cell>
          <cell r="B339" t="str">
            <v>Caballero Santiago Mayra Alejandra</v>
          </cell>
          <cell r="C339" t="str">
            <v>Asistente educativa "b"</v>
          </cell>
          <cell r="D339">
            <v>111.18848</v>
          </cell>
          <cell r="E339">
            <v>3335.6543999999999</v>
          </cell>
          <cell r="H339">
            <v>3335.6543999999999</v>
          </cell>
          <cell r="I339">
            <v>133.426176</v>
          </cell>
          <cell r="J339">
            <v>3469.0805759999998</v>
          </cell>
          <cell r="K339">
            <v>41629</v>
          </cell>
          <cell r="L339">
            <v>4818.1807679999993</v>
          </cell>
          <cell r="M339">
            <v>1500</v>
          </cell>
          <cell r="N339">
            <v>579</v>
          </cell>
          <cell r="O339">
            <v>2776</v>
          </cell>
          <cell r="P339">
            <v>6000</v>
          </cell>
          <cell r="Q339">
            <v>1157</v>
          </cell>
          <cell r="R339">
            <v>324</v>
          </cell>
          <cell r="T339">
            <v>5308</v>
          </cell>
          <cell r="U339">
            <v>708</v>
          </cell>
          <cell r="V339">
            <v>2590.08</v>
          </cell>
          <cell r="Z339">
            <v>2500</v>
          </cell>
          <cell r="AA339">
            <v>69889.260767999993</v>
          </cell>
        </row>
        <row r="340">
          <cell r="A340" t="str">
            <v>23060029</v>
          </cell>
          <cell r="B340" t="str">
            <v>Cervera Pacheco Teresa De Jesus</v>
          </cell>
          <cell r="C340" t="str">
            <v>Asistente educativa "b"</v>
          </cell>
          <cell r="D340">
            <v>111.18848</v>
          </cell>
          <cell r="E340">
            <v>3335.6543999999999</v>
          </cell>
          <cell r="H340">
            <v>3335.6543999999999</v>
          </cell>
          <cell r="I340">
            <v>133.426176</v>
          </cell>
          <cell r="J340">
            <v>3469.0805759999998</v>
          </cell>
          <cell r="K340">
            <v>41629</v>
          </cell>
          <cell r="L340">
            <v>4818.1807679999993</v>
          </cell>
          <cell r="M340">
            <v>1500</v>
          </cell>
          <cell r="N340">
            <v>579</v>
          </cell>
          <cell r="O340">
            <v>2776</v>
          </cell>
          <cell r="P340">
            <v>6000</v>
          </cell>
          <cell r="Q340">
            <v>1157</v>
          </cell>
          <cell r="R340">
            <v>324</v>
          </cell>
          <cell r="T340">
            <v>5308</v>
          </cell>
          <cell r="U340">
            <v>708</v>
          </cell>
          <cell r="V340">
            <v>2590.08</v>
          </cell>
          <cell r="Z340">
            <v>2500</v>
          </cell>
          <cell r="AA340">
            <v>69889.260767999993</v>
          </cell>
        </row>
        <row r="341">
          <cell r="A341" t="str">
            <v>25080030</v>
          </cell>
          <cell r="B341" t="str">
            <v>Pech Magaña Luisa Rosana</v>
          </cell>
          <cell r="C341" t="str">
            <v>Encargada de grupo</v>
          </cell>
          <cell r="D341">
            <v>131.23052799999999</v>
          </cell>
          <cell r="E341">
            <v>3936.9158399999997</v>
          </cell>
          <cell r="H341">
            <v>3936.9158399999997</v>
          </cell>
          <cell r="I341">
            <v>157.47663359999999</v>
          </cell>
          <cell r="J341">
            <v>4094.3924735999994</v>
          </cell>
          <cell r="K341">
            <v>49133</v>
          </cell>
          <cell r="L341">
            <v>6075.9299647999987</v>
          </cell>
          <cell r="M341">
            <v>1500</v>
          </cell>
          <cell r="N341">
            <v>683</v>
          </cell>
          <cell r="O341">
            <v>3276</v>
          </cell>
          <cell r="P341">
            <v>6000</v>
          </cell>
          <cell r="Q341">
            <v>1365</v>
          </cell>
          <cell r="R341">
            <v>324</v>
          </cell>
          <cell r="T341">
            <v>6265</v>
          </cell>
          <cell r="U341">
            <v>836</v>
          </cell>
          <cell r="V341">
            <v>2055.6</v>
          </cell>
          <cell r="Z341">
            <v>2500</v>
          </cell>
          <cell r="AA341">
            <v>80013.529964800007</v>
          </cell>
        </row>
        <row r="342">
          <cell r="A342" t="str">
            <v>23070032</v>
          </cell>
          <cell r="B342" t="str">
            <v>Ojeda Patron Elsy Noemi</v>
          </cell>
          <cell r="C342" t="str">
            <v>Asistente educativa "b"</v>
          </cell>
          <cell r="D342">
            <v>111.18848</v>
          </cell>
          <cell r="E342">
            <v>3335.6543999999999</v>
          </cell>
          <cell r="H342">
            <v>3335.6543999999999</v>
          </cell>
          <cell r="I342">
            <v>133.426176</v>
          </cell>
          <cell r="J342">
            <v>3469.0805759999998</v>
          </cell>
          <cell r="K342">
            <v>41629</v>
          </cell>
          <cell r="L342">
            <v>4818.1807679999993</v>
          </cell>
          <cell r="M342">
            <v>1500</v>
          </cell>
          <cell r="N342">
            <v>579</v>
          </cell>
          <cell r="O342">
            <v>2776</v>
          </cell>
          <cell r="P342">
            <v>6000</v>
          </cell>
          <cell r="Q342">
            <v>1157</v>
          </cell>
          <cell r="R342">
            <v>648</v>
          </cell>
          <cell r="T342">
            <v>5308</v>
          </cell>
          <cell r="U342">
            <v>708</v>
          </cell>
          <cell r="V342">
            <v>2590.08</v>
          </cell>
          <cell r="Z342">
            <v>2500</v>
          </cell>
          <cell r="AA342">
            <v>70213.260767999993</v>
          </cell>
        </row>
        <row r="343">
          <cell r="A343" t="str">
            <v>23080034</v>
          </cell>
          <cell r="B343" t="str">
            <v>Arzapalo Alonzo Yanning Berzabe</v>
          </cell>
          <cell r="C343" t="str">
            <v>Asistente educativa "b"</v>
          </cell>
          <cell r="D343">
            <v>111.18848</v>
          </cell>
          <cell r="E343">
            <v>3335.6543999999999</v>
          </cell>
          <cell r="H343">
            <v>3335.6543999999999</v>
          </cell>
          <cell r="I343">
            <v>133.426176</v>
          </cell>
          <cell r="J343">
            <v>3469.0805759999998</v>
          </cell>
          <cell r="K343">
            <v>41629</v>
          </cell>
          <cell r="L343">
            <v>4818.1807679999993</v>
          </cell>
          <cell r="M343">
            <v>1500</v>
          </cell>
          <cell r="N343">
            <v>579</v>
          </cell>
          <cell r="O343">
            <v>2776</v>
          </cell>
          <cell r="P343">
            <v>6000</v>
          </cell>
          <cell r="Q343">
            <v>1157</v>
          </cell>
          <cell r="R343">
            <v>972</v>
          </cell>
          <cell r="T343">
            <v>5308</v>
          </cell>
          <cell r="U343">
            <v>708</v>
          </cell>
          <cell r="V343">
            <v>2590.08</v>
          </cell>
          <cell r="Z343">
            <v>2500</v>
          </cell>
          <cell r="AA343">
            <v>70537.260767999993</v>
          </cell>
        </row>
        <row r="344">
          <cell r="A344" t="str">
            <v>25070029</v>
          </cell>
          <cell r="B344" t="str">
            <v>Marin Castillo Silvia Isaura</v>
          </cell>
          <cell r="C344" t="str">
            <v>Encargada de grupo</v>
          </cell>
          <cell r="D344">
            <v>131.23052799999999</v>
          </cell>
          <cell r="E344">
            <v>3936.9158399999997</v>
          </cell>
          <cell r="H344">
            <v>3936.9158399999997</v>
          </cell>
          <cell r="I344">
            <v>157.47663359999999</v>
          </cell>
          <cell r="J344">
            <v>4094.3924735999994</v>
          </cell>
          <cell r="K344">
            <v>49133</v>
          </cell>
          <cell r="L344">
            <v>6075.9299647999987</v>
          </cell>
          <cell r="M344">
            <v>1500</v>
          </cell>
          <cell r="N344">
            <v>683</v>
          </cell>
          <cell r="O344">
            <v>3276</v>
          </cell>
          <cell r="P344">
            <v>6000</v>
          </cell>
          <cell r="Q344">
            <v>1365</v>
          </cell>
          <cell r="R344">
            <v>972</v>
          </cell>
          <cell r="T344">
            <v>6265</v>
          </cell>
          <cell r="U344">
            <v>836</v>
          </cell>
          <cell r="V344">
            <v>2055.6</v>
          </cell>
          <cell r="Z344">
            <v>2500</v>
          </cell>
          <cell r="AA344">
            <v>80661.529964800007</v>
          </cell>
        </row>
        <row r="345">
          <cell r="A345" t="str">
            <v>30030019</v>
          </cell>
          <cell r="B345" t="str">
            <v>Delgado Padilla Maria Eugenia</v>
          </cell>
          <cell r="C345" t="str">
            <v>Asistente educativa "b"</v>
          </cell>
          <cell r="D345">
            <v>111.18848</v>
          </cell>
          <cell r="E345">
            <v>3335.6543999999999</v>
          </cell>
          <cell r="H345">
            <v>3335.6543999999999</v>
          </cell>
          <cell r="I345">
            <v>133.426176</v>
          </cell>
          <cell r="J345">
            <v>3469.0805759999998</v>
          </cell>
          <cell r="K345">
            <v>41629</v>
          </cell>
          <cell r="L345">
            <v>4818.1807679999993</v>
          </cell>
          <cell r="M345">
            <v>1500</v>
          </cell>
          <cell r="N345">
            <v>579</v>
          </cell>
          <cell r="O345">
            <v>2776</v>
          </cell>
          <cell r="P345">
            <v>6000</v>
          </cell>
          <cell r="Q345">
            <v>1157</v>
          </cell>
          <cell r="R345">
            <v>324</v>
          </cell>
          <cell r="T345">
            <v>5308</v>
          </cell>
          <cell r="U345">
            <v>708</v>
          </cell>
          <cell r="V345">
            <v>2590.08</v>
          </cell>
          <cell r="Z345">
            <v>2500</v>
          </cell>
          <cell r="AA345">
            <v>69889.260767999993</v>
          </cell>
        </row>
        <row r="346">
          <cell r="A346" t="str">
            <v>23050026</v>
          </cell>
          <cell r="B346" t="str">
            <v>Rosado Ceballos Silvia Gabriela De Las M.</v>
          </cell>
          <cell r="C346" t="str">
            <v>Asistente educativa "b"</v>
          </cell>
          <cell r="D346">
            <v>111.18848</v>
          </cell>
          <cell r="E346">
            <v>3335.6543999999999</v>
          </cell>
          <cell r="H346">
            <v>3335.6543999999999</v>
          </cell>
          <cell r="I346">
            <v>133.426176</v>
          </cell>
          <cell r="J346">
            <v>3469.0805759999998</v>
          </cell>
          <cell r="K346">
            <v>41629</v>
          </cell>
          <cell r="L346">
            <v>4818.1807679999993</v>
          </cell>
          <cell r="M346">
            <v>1500</v>
          </cell>
          <cell r="N346">
            <v>579</v>
          </cell>
          <cell r="O346">
            <v>2776</v>
          </cell>
          <cell r="P346">
            <v>6000</v>
          </cell>
          <cell r="Q346">
            <v>1157</v>
          </cell>
          <cell r="R346">
            <v>972</v>
          </cell>
          <cell r="T346">
            <v>5308</v>
          </cell>
          <cell r="U346">
            <v>708</v>
          </cell>
          <cell r="V346">
            <v>2590.08</v>
          </cell>
          <cell r="Z346">
            <v>2500</v>
          </cell>
          <cell r="AA346">
            <v>70537.260767999993</v>
          </cell>
        </row>
        <row r="347">
          <cell r="A347" t="str">
            <v>23060028</v>
          </cell>
          <cell r="B347" t="str">
            <v>Castillo Solis Patricia Elizabeth</v>
          </cell>
          <cell r="C347" t="str">
            <v>Asistente educativa "b"</v>
          </cell>
          <cell r="D347">
            <v>111.18848</v>
          </cell>
          <cell r="E347">
            <v>3335.6543999999999</v>
          </cell>
          <cell r="H347">
            <v>3335.6543999999999</v>
          </cell>
          <cell r="I347">
            <v>133.426176</v>
          </cell>
          <cell r="J347">
            <v>3469.0805759999998</v>
          </cell>
          <cell r="K347">
            <v>41629</v>
          </cell>
          <cell r="L347">
            <v>4818.1807679999993</v>
          </cell>
          <cell r="M347">
            <v>1500</v>
          </cell>
          <cell r="N347">
            <v>579</v>
          </cell>
          <cell r="O347">
            <v>2776</v>
          </cell>
          <cell r="P347">
            <v>6000</v>
          </cell>
          <cell r="Q347">
            <v>1157</v>
          </cell>
          <cell r="R347">
            <v>324</v>
          </cell>
          <cell r="T347">
            <v>5308</v>
          </cell>
          <cell r="U347">
            <v>708</v>
          </cell>
          <cell r="V347">
            <v>2590.08</v>
          </cell>
          <cell r="Z347">
            <v>2500</v>
          </cell>
          <cell r="AA347">
            <v>69889.260767999993</v>
          </cell>
        </row>
        <row r="348">
          <cell r="A348" t="str">
            <v>24150001</v>
          </cell>
          <cell r="B348" t="str">
            <v>Mendez Quijano Maria Elena Del Socorro</v>
          </cell>
          <cell r="C348" t="str">
            <v>Encargada de grupo</v>
          </cell>
          <cell r="D348">
            <v>131.23052799999999</v>
          </cell>
          <cell r="E348">
            <v>3936.9158399999997</v>
          </cell>
          <cell r="H348">
            <v>3936.9158399999997</v>
          </cell>
          <cell r="I348">
            <v>157.47663359999999</v>
          </cell>
          <cell r="J348">
            <v>4094.3924735999994</v>
          </cell>
          <cell r="K348">
            <v>49133</v>
          </cell>
          <cell r="L348">
            <v>6075.9299647999987</v>
          </cell>
          <cell r="M348">
            <v>1500</v>
          </cell>
          <cell r="N348">
            <v>683</v>
          </cell>
          <cell r="O348">
            <v>3276</v>
          </cell>
          <cell r="P348">
            <v>6000</v>
          </cell>
          <cell r="Q348">
            <v>1365</v>
          </cell>
          <cell r="T348">
            <v>6265</v>
          </cell>
          <cell r="U348">
            <v>836</v>
          </cell>
          <cell r="V348">
            <v>2055.6</v>
          </cell>
          <cell r="Z348">
            <v>2500</v>
          </cell>
          <cell r="AA348">
            <v>79689.529964800007</v>
          </cell>
        </row>
        <row r="349">
          <cell r="A349" t="str">
            <v>21090039</v>
          </cell>
          <cell r="B349" t="str">
            <v>Troconis Alcocer Lilia A.</v>
          </cell>
          <cell r="C349" t="str">
            <v>Encargada de grupo</v>
          </cell>
          <cell r="D349">
            <v>131.23052799999999</v>
          </cell>
          <cell r="E349">
            <v>3936.9158399999997</v>
          </cell>
          <cell r="H349">
            <v>3936.9158399999997</v>
          </cell>
          <cell r="I349">
            <v>157.47663359999999</v>
          </cell>
          <cell r="J349">
            <v>4094.3924735999994</v>
          </cell>
          <cell r="K349">
            <v>49133</v>
          </cell>
          <cell r="L349">
            <v>6075.9299647999987</v>
          </cell>
          <cell r="M349">
            <v>1500</v>
          </cell>
          <cell r="N349">
            <v>683</v>
          </cell>
          <cell r="O349">
            <v>3276</v>
          </cell>
          <cell r="P349">
            <v>6000</v>
          </cell>
          <cell r="Q349">
            <v>1365</v>
          </cell>
          <cell r="R349">
            <v>648</v>
          </cell>
          <cell r="T349">
            <v>6265</v>
          </cell>
          <cell r="U349">
            <v>836</v>
          </cell>
          <cell r="V349">
            <v>2055.6</v>
          </cell>
          <cell r="Z349">
            <v>2500</v>
          </cell>
          <cell r="AA349">
            <v>80337.529964800007</v>
          </cell>
        </row>
        <row r="350">
          <cell r="A350" t="str">
            <v>24080004</v>
          </cell>
          <cell r="B350" t="str">
            <v>Uc Tovar Mahua Emily</v>
          </cell>
          <cell r="C350" t="str">
            <v>Encargada de grupo</v>
          </cell>
          <cell r="D350">
            <v>131.23052799999999</v>
          </cell>
          <cell r="E350">
            <v>3936.9158399999997</v>
          </cell>
          <cell r="H350">
            <v>3936.9158399999997</v>
          </cell>
          <cell r="I350">
            <v>157.47663359999999</v>
          </cell>
          <cell r="J350">
            <v>4094.3924735999994</v>
          </cell>
          <cell r="K350">
            <v>49133</v>
          </cell>
          <cell r="L350">
            <v>6075.9299647999987</v>
          </cell>
          <cell r="M350">
            <v>1500</v>
          </cell>
          <cell r="N350">
            <v>683</v>
          </cell>
          <cell r="O350">
            <v>3276</v>
          </cell>
          <cell r="P350">
            <v>6000</v>
          </cell>
          <cell r="Q350">
            <v>1365</v>
          </cell>
          <cell r="R350">
            <v>648</v>
          </cell>
          <cell r="T350">
            <v>6265</v>
          </cell>
          <cell r="U350">
            <v>836</v>
          </cell>
          <cell r="V350">
            <v>2055.6</v>
          </cell>
          <cell r="Z350">
            <v>2500</v>
          </cell>
          <cell r="AA350">
            <v>80337.529964800007</v>
          </cell>
        </row>
        <row r="351">
          <cell r="A351" t="str">
            <v>23010016</v>
          </cell>
          <cell r="B351" t="str">
            <v>Vergara Perez Lilia Guadalupe</v>
          </cell>
          <cell r="C351" t="str">
            <v>Asistente educativa "b"</v>
          </cell>
          <cell r="D351">
            <v>111.18848</v>
          </cell>
          <cell r="E351">
            <v>3335.6543999999999</v>
          </cell>
          <cell r="H351">
            <v>3335.6543999999999</v>
          </cell>
          <cell r="I351">
            <v>133.426176</v>
          </cell>
          <cell r="J351">
            <v>3469.0805759999998</v>
          </cell>
          <cell r="K351">
            <v>41629</v>
          </cell>
          <cell r="L351">
            <v>4818.1807679999993</v>
          </cell>
          <cell r="M351">
            <v>1500</v>
          </cell>
          <cell r="N351">
            <v>579</v>
          </cell>
          <cell r="O351">
            <v>2776</v>
          </cell>
          <cell r="P351">
            <v>6000</v>
          </cell>
          <cell r="Q351">
            <v>1157</v>
          </cell>
          <cell r="R351">
            <v>324</v>
          </cell>
          <cell r="T351">
            <v>5308</v>
          </cell>
          <cell r="U351">
            <v>708</v>
          </cell>
          <cell r="V351">
            <v>2590.08</v>
          </cell>
          <cell r="Z351">
            <v>2500</v>
          </cell>
          <cell r="AA351">
            <v>69889.260767999993</v>
          </cell>
        </row>
        <row r="352">
          <cell r="A352" t="str">
            <v>23010017</v>
          </cell>
          <cell r="B352" t="str">
            <v>Villanueva Ortegon Antonia Del Carmen</v>
          </cell>
          <cell r="C352" t="str">
            <v>Asistente educativa "b"</v>
          </cell>
          <cell r="D352">
            <v>111.18640000000001</v>
          </cell>
          <cell r="E352">
            <v>3335.5920000000001</v>
          </cell>
          <cell r="H352">
            <v>3335.5920000000001</v>
          </cell>
          <cell r="I352">
            <v>133.42368000000002</v>
          </cell>
          <cell r="J352">
            <v>3469.01568</v>
          </cell>
          <cell r="K352">
            <v>41629</v>
          </cell>
          <cell r="L352">
            <v>4818.0742399999999</v>
          </cell>
          <cell r="M352">
            <v>1500</v>
          </cell>
          <cell r="N352">
            <v>579</v>
          </cell>
          <cell r="O352">
            <v>2776</v>
          </cell>
          <cell r="P352">
            <v>6000</v>
          </cell>
          <cell r="Q352">
            <v>1157</v>
          </cell>
          <cell r="R352">
            <v>324</v>
          </cell>
          <cell r="T352">
            <v>5308</v>
          </cell>
          <cell r="U352">
            <v>708</v>
          </cell>
          <cell r="V352">
            <v>2590.08</v>
          </cell>
          <cell r="Z352">
            <v>2500</v>
          </cell>
          <cell r="AA352">
            <v>69889.154240000003</v>
          </cell>
        </row>
        <row r="353">
          <cell r="A353" t="str">
            <v>23010053</v>
          </cell>
          <cell r="B353" t="str">
            <v>Chan Torres Flor Maricela</v>
          </cell>
          <cell r="C353" t="str">
            <v>Encargada de grupo</v>
          </cell>
          <cell r="D353">
            <v>131.23052799999999</v>
          </cell>
          <cell r="E353">
            <v>3936.9158399999997</v>
          </cell>
          <cell r="H353">
            <v>3936.9158399999997</v>
          </cell>
          <cell r="I353">
            <v>157.47663359999999</v>
          </cell>
          <cell r="J353">
            <v>4094.3924735999994</v>
          </cell>
          <cell r="K353">
            <v>49133</v>
          </cell>
          <cell r="L353">
            <v>6075.9299647999987</v>
          </cell>
          <cell r="M353">
            <v>1500</v>
          </cell>
          <cell r="N353">
            <v>683</v>
          </cell>
          <cell r="O353">
            <v>3276</v>
          </cell>
          <cell r="P353">
            <v>6000</v>
          </cell>
          <cell r="Q353">
            <v>1365</v>
          </cell>
          <cell r="T353">
            <v>6265</v>
          </cell>
          <cell r="U353">
            <v>836</v>
          </cell>
          <cell r="V353">
            <v>2055.6</v>
          </cell>
          <cell r="Z353">
            <v>2500</v>
          </cell>
          <cell r="AA353">
            <v>79689.529964800007</v>
          </cell>
        </row>
        <row r="354">
          <cell r="A354" t="str">
            <v>23010061</v>
          </cell>
          <cell r="B354" t="str">
            <v>Lugo Rosado Maria De Atocha</v>
          </cell>
          <cell r="C354" t="str">
            <v>Asistente educativa "b"</v>
          </cell>
          <cell r="D354">
            <v>111.18848</v>
          </cell>
          <cell r="E354">
            <v>3335.6543999999999</v>
          </cell>
          <cell r="H354">
            <v>3335.6543999999999</v>
          </cell>
          <cell r="I354">
            <v>133.426176</v>
          </cell>
          <cell r="J354">
            <v>3469.0805759999998</v>
          </cell>
          <cell r="K354">
            <v>41629</v>
          </cell>
          <cell r="L354">
            <v>4818.1807679999993</v>
          </cell>
          <cell r="M354">
            <v>1500</v>
          </cell>
          <cell r="N354">
            <v>579</v>
          </cell>
          <cell r="O354">
            <v>2776</v>
          </cell>
          <cell r="P354">
            <v>6000</v>
          </cell>
          <cell r="Q354">
            <v>1157</v>
          </cell>
          <cell r="T354">
            <v>5308</v>
          </cell>
          <cell r="U354">
            <v>708</v>
          </cell>
          <cell r="V354">
            <v>2590.08</v>
          </cell>
          <cell r="Z354">
            <v>2500</v>
          </cell>
          <cell r="AA354">
            <v>69565.260767999993</v>
          </cell>
        </row>
        <row r="355">
          <cell r="A355" t="str">
            <v>23030021</v>
          </cell>
          <cell r="B355" t="str">
            <v>Castellanos Rodriguez Mery Del Rosario</v>
          </cell>
          <cell r="C355" t="str">
            <v>Asistente educativa "b"</v>
          </cell>
          <cell r="D355">
            <v>111.18848</v>
          </cell>
          <cell r="E355">
            <v>3335.6543999999999</v>
          </cell>
          <cell r="H355">
            <v>3335.6543999999999</v>
          </cell>
          <cell r="I355">
            <v>133.426176</v>
          </cell>
          <cell r="J355">
            <v>3469.0805759999998</v>
          </cell>
          <cell r="K355">
            <v>41629</v>
          </cell>
          <cell r="L355">
            <v>4818.1807679999993</v>
          </cell>
          <cell r="M355">
            <v>1500</v>
          </cell>
          <cell r="N355">
            <v>579</v>
          </cell>
          <cell r="O355">
            <v>2776</v>
          </cell>
          <cell r="P355">
            <v>6000</v>
          </cell>
          <cell r="Q355">
            <v>1157</v>
          </cell>
          <cell r="R355">
            <v>324</v>
          </cell>
          <cell r="T355">
            <v>5308</v>
          </cell>
          <cell r="U355">
            <v>708</v>
          </cell>
          <cell r="V355">
            <v>2590.08</v>
          </cell>
          <cell r="Z355">
            <v>2500</v>
          </cell>
          <cell r="AA355">
            <v>69889.260767999993</v>
          </cell>
        </row>
        <row r="356">
          <cell r="A356" t="str">
            <v>23060030</v>
          </cell>
          <cell r="B356" t="str">
            <v>Flores Zaldivar Zoila Esperanza</v>
          </cell>
          <cell r="C356" t="str">
            <v>Asistente educativa "b"</v>
          </cell>
          <cell r="D356">
            <v>111.18848</v>
          </cell>
          <cell r="E356">
            <v>3335.6543999999999</v>
          </cell>
          <cell r="H356">
            <v>3335.6543999999999</v>
          </cell>
          <cell r="I356">
            <v>133.426176</v>
          </cell>
          <cell r="J356">
            <v>3469.0805759999998</v>
          </cell>
          <cell r="K356">
            <v>41629</v>
          </cell>
          <cell r="L356">
            <v>4818.1807679999993</v>
          </cell>
          <cell r="M356">
            <v>1500</v>
          </cell>
          <cell r="N356">
            <v>579</v>
          </cell>
          <cell r="O356">
            <v>2776</v>
          </cell>
          <cell r="P356">
            <v>6000</v>
          </cell>
          <cell r="Q356">
            <v>1157</v>
          </cell>
          <cell r="R356">
            <v>648</v>
          </cell>
          <cell r="T356">
            <v>5308</v>
          </cell>
          <cell r="U356">
            <v>708</v>
          </cell>
          <cell r="V356">
            <v>2590.08</v>
          </cell>
          <cell r="Z356">
            <v>2500</v>
          </cell>
          <cell r="AA356">
            <v>70213.260767999993</v>
          </cell>
        </row>
        <row r="357">
          <cell r="A357" t="str">
            <v>23100038</v>
          </cell>
          <cell r="B357" t="str">
            <v>Dominguez Sosa Maricela</v>
          </cell>
          <cell r="C357" t="str">
            <v>Encargada de grupo</v>
          </cell>
          <cell r="D357">
            <v>131.23052799999999</v>
          </cell>
          <cell r="E357">
            <v>3936.9158399999997</v>
          </cell>
          <cell r="H357">
            <v>3936.9158399999997</v>
          </cell>
          <cell r="I357">
            <v>157.47663359999999</v>
          </cell>
          <cell r="J357">
            <v>4094.3924735999994</v>
          </cell>
          <cell r="K357">
            <v>49133</v>
          </cell>
          <cell r="L357">
            <v>6075.9299647999987</v>
          </cell>
          <cell r="M357">
            <v>1500</v>
          </cell>
          <cell r="N357">
            <v>683</v>
          </cell>
          <cell r="O357">
            <v>3276</v>
          </cell>
          <cell r="P357">
            <v>6000</v>
          </cell>
          <cell r="Q357">
            <v>1365</v>
          </cell>
          <cell r="R357">
            <v>324</v>
          </cell>
          <cell r="T357">
            <v>6265</v>
          </cell>
          <cell r="U357">
            <v>836</v>
          </cell>
          <cell r="V357">
            <v>2055.6</v>
          </cell>
          <cell r="Z357">
            <v>2500</v>
          </cell>
          <cell r="AA357">
            <v>80013.529964800007</v>
          </cell>
        </row>
        <row r="358">
          <cell r="A358" t="str">
            <v>23160001</v>
          </cell>
          <cell r="B358" t="str">
            <v>Contreras O`cheita Karla Gabriela</v>
          </cell>
          <cell r="C358" t="str">
            <v>Asistente educativa "b"</v>
          </cell>
          <cell r="D358">
            <v>111.18640000000001</v>
          </cell>
          <cell r="E358">
            <v>3335.5920000000001</v>
          </cell>
          <cell r="H358">
            <v>3335.5920000000001</v>
          </cell>
          <cell r="I358">
            <v>133.42368000000002</v>
          </cell>
          <cell r="J358">
            <v>3469.01568</v>
          </cell>
          <cell r="K358">
            <v>41629</v>
          </cell>
          <cell r="L358">
            <v>4818.0742399999999</v>
          </cell>
          <cell r="M358">
            <v>1500</v>
          </cell>
          <cell r="N358">
            <v>579</v>
          </cell>
          <cell r="O358">
            <v>2776</v>
          </cell>
          <cell r="P358">
            <v>6000</v>
          </cell>
          <cell r="Q358">
            <v>1157</v>
          </cell>
          <cell r="T358">
            <v>5308</v>
          </cell>
          <cell r="U358">
            <v>708</v>
          </cell>
          <cell r="V358">
            <v>2590.08</v>
          </cell>
          <cell r="Z358">
            <v>2500</v>
          </cell>
          <cell r="AA358">
            <v>69565.154240000003</v>
          </cell>
        </row>
        <row r="359">
          <cell r="A359" t="str">
            <v>23010058</v>
          </cell>
          <cell r="B359" t="str">
            <v>Castillo Caamal Addy Elina</v>
          </cell>
          <cell r="C359" t="str">
            <v>Asistente educativa "b"</v>
          </cell>
          <cell r="D359">
            <v>111.19</v>
          </cell>
          <cell r="E359">
            <v>3335.7</v>
          </cell>
          <cell r="H359">
            <v>3335.7</v>
          </cell>
          <cell r="I359">
            <v>133.428</v>
          </cell>
          <cell r="J359">
            <v>3469.1279999999997</v>
          </cell>
          <cell r="K359">
            <v>41630</v>
          </cell>
          <cell r="L359">
            <v>4818.2539999999999</v>
          </cell>
          <cell r="M359">
            <v>1500</v>
          </cell>
          <cell r="N359">
            <v>579</v>
          </cell>
          <cell r="O359">
            <v>2776</v>
          </cell>
          <cell r="P359">
            <v>6000</v>
          </cell>
          <cell r="Q359">
            <v>1157</v>
          </cell>
          <cell r="T359">
            <v>5308</v>
          </cell>
          <cell r="U359">
            <v>708</v>
          </cell>
          <cell r="V359">
            <v>2589.84</v>
          </cell>
          <cell r="Z359">
            <v>2500</v>
          </cell>
          <cell r="AA359">
            <v>69566.093999999997</v>
          </cell>
        </row>
        <row r="360">
          <cell r="A360" t="str">
            <v>23040024</v>
          </cell>
          <cell r="B360" t="str">
            <v>Sosa Ley Wendy</v>
          </cell>
          <cell r="C360" t="str">
            <v>Encargada de grupo</v>
          </cell>
          <cell r="D360">
            <v>131.22720000000001</v>
          </cell>
          <cell r="E360">
            <v>3936.8160000000003</v>
          </cell>
          <cell r="H360">
            <v>3936.8160000000003</v>
          </cell>
          <cell r="I360">
            <v>157.47264000000001</v>
          </cell>
          <cell r="J360">
            <v>4094.2886400000002</v>
          </cell>
          <cell r="K360">
            <v>49132</v>
          </cell>
          <cell r="L360">
            <v>6075.7515200000007</v>
          </cell>
          <cell r="M360">
            <v>1500</v>
          </cell>
          <cell r="N360">
            <v>683</v>
          </cell>
          <cell r="O360">
            <v>3276</v>
          </cell>
          <cell r="P360">
            <v>6000</v>
          </cell>
          <cell r="Q360">
            <v>1365</v>
          </cell>
          <cell r="R360">
            <v>972</v>
          </cell>
          <cell r="T360">
            <v>6265</v>
          </cell>
          <cell r="U360">
            <v>836</v>
          </cell>
          <cell r="V360">
            <v>2055.84</v>
          </cell>
          <cell r="Z360">
            <v>2500</v>
          </cell>
          <cell r="AA360">
            <v>80660.591519999987</v>
          </cell>
        </row>
        <row r="361">
          <cell r="A361" t="str">
            <v>23010007</v>
          </cell>
          <cell r="B361" t="str">
            <v>Mex Canul Aremy Guadalupe</v>
          </cell>
          <cell r="C361" t="str">
            <v>Asistente educativa "b"</v>
          </cell>
          <cell r="D361">
            <v>111.18848</v>
          </cell>
          <cell r="E361">
            <v>3335.6543999999999</v>
          </cell>
          <cell r="H361">
            <v>3335.6543999999999</v>
          </cell>
          <cell r="I361">
            <v>133.426176</v>
          </cell>
          <cell r="J361">
            <v>3469.0805759999998</v>
          </cell>
          <cell r="K361">
            <v>41629</v>
          </cell>
          <cell r="L361">
            <v>4818.1807679999993</v>
          </cell>
          <cell r="M361">
            <v>1500</v>
          </cell>
          <cell r="N361">
            <v>579</v>
          </cell>
          <cell r="O361">
            <v>2776</v>
          </cell>
          <cell r="P361">
            <v>6000</v>
          </cell>
          <cell r="Q361">
            <v>1157</v>
          </cell>
          <cell r="R361">
            <v>324</v>
          </cell>
          <cell r="T361">
            <v>5308</v>
          </cell>
          <cell r="U361">
            <v>708</v>
          </cell>
          <cell r="V361">
            <v>2590.08</v>
          </cell>
          <cell r="Z361">
            <v>2500</v>
          </cell>
          <cell r="AA361">
            <v>69889.260767999993</v>
          </cell>
        </row>
        <row r="362">
          <cell r="A362" t="str">
            <v>23040025</v>
          </cell>
          <cell r="B362" t="str">
            <v>Vazquez Castillo Miriam De Fatima</v>
          </cell>
          <cell r="C362" t="str">
            <v>Asistente educativa "b"</v>
          </cell>
          <cell r="D362">
            <v>111.18848</v>
          </cell>
          <cell r="E362">
            <v>3335.6543999999999</v>
          </cell>
          <cell r="H362">
            <v>3335.6543999999999</v>
          </cell>
          <cell r="I362">
            <v>133.426176</v>
          </cell>
          <cell r="J362">
            <v>3469.0805759999998</v>
          </cell>
          <cell r="K362">
            <v>41629</v>
          </cell>
          <cell r="L362">
            <v>4818.1807679999993</v>
          </cell>
          <cell r="M362">
            <v>1500</v>
          </cell>
          <cell r="N362">
            <v>579</v>
          </cell>
          <cell r="O362">
            <v>2776</v>
          </cell>
          <cell r="P362">
            <v>6000</v>
          </cell>
          <cell r="Q362">
            <v>1157</v>
          </cell>
          <cell r="R362">
            <v>648</v>
          </cell>
          <cell r="T362">
            <v>5308</v>
          </cell>
          <cell r="U362">
            <v>708</v>
          </cell>
          <cell r="V362">
            <v>2590.08</v>
          </cell>
          <cell r="Z362">
            <v>2500</v>
          </cell>
          <cell r="AA362">
            <v>70213.260767999993</v>
          </cell>
        </row>
        <row r="363">
          <cell r="A363" t="str">
            <v>23050027</v>
          </cell>
          <cell r="B363" t="str">
            <v>Zozaya Gonzalez Cira Mercedes</v>
          </cell>
          <cell r="C363" t="str">
            <v>Asistente educativa "b"</v>
          </cell>
          <cell r="D363">
            <v>111.18848</v>
          </cell>
          <cell r="E363">
            <v>3335.6543999999999</v>
          </cell>
          <cell r="H363">
            <v>3335.6543999999999</v>
          </cell>
          <cell r="I363">
            <v>133.426176</v>
          </cell>
          <cell r="J363">
            <v>3469.0805759999998</v>
          </cell>
          <cell r="K363">
            <v>41629</v>
          </cell>
          <cell r="L363">
            <v>4818.1807679999993</v>
          </cell>
          <cell r="M363">
            <v>1500</v>
          </cell>
          <cell r="N363">
            <v>579</v>
          </cell>
          <cell r="O363">
            <v>2776</v>
          </cell>
          <cell r="P363">
            <v>6000</v>
          </cell>
          <cell r="Q363">
            <v>1157</v>
          </cell>
          <cell r="R363">
            <v>1296</v>
          </cell>
          <cell r="T363">
            <v>5308</v>
          </cell>
          <cell r="U363">
            <v>708</v>
          </cell>
          <cell r="V363">
            <v>2590.08</v>
          </cell>
          <cell r="Z363">
            <v>2500</v>
          </cell>
          <cell r="AA363">
            <v>70861.260767999993</v>
          </cell>
        </row>
        <row r="364">
          <cell r="A364" t="str">
            <v>25010042</v>
          </cell>
          <cell r="B364" t="str">
            <v>Duran Perez Reyna Del Carmen</v>
          </cell>
          <cell r="C364" t="str">
            <v>Encargada de grupo</v>
          </cell>
          <cell r="D364">
            <v>131.23052799999999</v>
          </cell>
          <cell r="E364">
            <v>3936.9158399999997</v>
          </cell>
          <cell r="H364">
            <v>3936.9158399999997</v>
          </cell>
          <cell r="I364">
            <v>157.47663359999999</v>
          </cell>
          <cell r="J364">
            <v>4094.3924735999994</v>
          </cell>
          <cell r="K364">
            <v>49133</v>
          </cell>
          <cell r="L364">
            <v>6075.9299647999987</v>
          </cell>
          <cell r="M364">
            <v>1500</v>
          </cell>
          <cell r="N364">
            <v>683</v>
          </cell>
          <cell r="O364">
            <v>3276</v>
          </cell>
          <cell r="P364">
            <v>6000</v>
          </cell>
          <cell r="Q364">
            <v>1365</v>
          </cell>
          <cell r="T364">
            <v>6265</v>
          </cell>
          <cell r="U364">
            <v>836</v>
          </cell>
          <cell r="V364">
            <v>2055.6</v>
          </cell>
          <cell r="Z364">
            <v>2500</v>
          </cell>
          <cell r="AA364">
            <v>79689.529964800007</v>
          </cell>
        </row>
        <row r="365">
          <cell r="A365" t="str">
            <v>23020018</v>
          </cell>
          <cell r="B365" t="str">
            <v>Chim Chi Maria Elisa</v>
          </cell>
          <cell r="C365" t="str">
            <v>Enfermera "b"</v>
          </cell>
          <cell r="D365">
            <v>112.4864</v>
          </cell>
          <cell r="E365">
            <v>3374.5920000000001</v>
          </cell>
          <cell r="H365">
            <v>3374.5920000000001</v>
          </cell>
          <cell r="I365">
            <v>134.98367999999999</v>
          </cell>
          <cell r="J365">
            <v>3509.5756799999999</v>
          </cell>
          <cell r="K365">
            <v>42115</v>
          </cell>
          <cell r="L365">
            <v>4880.9842399999998</v>
          </cell>
          <cell r="M365">
            <v>1500</v>
          </cell>
          <cell r="N365">
            <v>585</v>
          </cell>
          <cell r="O365">
            <v>2808</v>
          </cell>
          <cell r="P365">
            <v>6000</v>
          </cell>
          <cell r="Q365">
            <v>1170</v>
          </cell>
          <cell r="R365">
            <v>972</v>
          </cell>
          <cell r="T365">
            <v>5370</v>
          </cell>
          <cell r="U365">
            <v>716</v>
          </cell>
          <cell r="V365">
            <v>2441.04</v>
          </cell>
          <cell r="Z365">
            <v>2500</v>
          </cell>
          <cell r="AA365">
            <v>71058.024239999984</v>
          </cell>
        </row>
        <row r="366">
          <cell r="A366" t="str">
            <v>23020019</v>
          </cell>
          <cell r="B366" t="str">
            <v>Estrada Medina Francis Guadalupe De J.</v>
          </cell>
          <cell r="C366" t="str">
            <v>Doctor "b"</v>
          </cell>
          <cell r="D366">
            <v>173.33</v>
          </cell>
          <cell r="E366">
            <v>5199.9000000000005</v>
          </cell>
          <cell r="H366">
            <v>5199.9000000000005</v>
          </cell>
          <cell r="I366">
            <v>207.99600000000004</v>
          </cell>
          <cell r="J366">
            <v>5407.8960000000006</v>
          </cell>
          <cell r="K366">
            <v>64895</v>
          </cell>
          <cell r="L366">
            <v>8300.1779999999999</v>
          </cell>
          <cell r="M366">
            <v>1500</v>
          </cell>
          <cell r="N366">
            <v>902</v>
          </cell>
          <cell r="O366">
            <v>4327</v>
          </cell>
          <cell r="P366">
            <v>6000</v>
          </cell>
          <cell r="Q366">
            <v>1803</v>
          </cell>
          <cell r="R366">
            <v>972</v>
          </cell>
          <cell r="T366">
            <v>8275</v>
          </cell>
          <cell r="U366">
            <v>1104</v>
          </cell>
          <cell r="V366">
            <v>92.88</v>
          </cell>
          <cell r="Z366">
            <v>2500</v>
          </cell>
          <cell r="AA366">
            <v>100671.058</v>
          </cell>
        </row>
        <row r="367">
          <cell r="A367" t="str">
            <v>23150050</v>
          </cell>
          <cell r="B367" t="str">
            <v>Pech Cordoba Pablo M.</v>
          </cell>
          <cell r="C367" t="str">
            <v>Vigilante "b"</v>
          </cell>
          <cell r="D367">
            <v>106.786368</v>
          </cell>
          <cell r="E367">
            <v>3203.5910399999998</v>
          </cell>
          <cell r="H367">
            <v>3203.5910399999998</v>
          </cell>
          <cell r="I367">
            <v>128.1436416</v>
          </cell>
          <cell r="J367">
            <v>3331.7346815999999</v>
          </cell>
          <cell r="K367">
            <v>39981</v>
          </cell>
          <cell r="L367">
            <v>4605.1429088000004</v>
          </cell>
          <cell r="M367">
            <v>1500</v>
          </cell>
          <cell r="N367">
            <v>556</v>
          </cell>
          <cell r="O367">
            <v>2666</v>
          </cell>
          <cell r="P367">
            <v>6000</v>
          </cell>
          <cell r="Q367">
            <v>1111</v>
          </cell>
          <cell r="R367">
            <v>1296</v>
          </cell>
          <cell r="S367">
            <v>1333</v>
          </cell>
          <cell r="T367">
            <v>5098</v>
          </cell>
          <cell r="U367">
            <v>680</v>
          </cell>
          <cell r="V367">
            <v>2845.92</v>
          </cell>
          <cell r="W367">
            <v>2666</v>
          </cell>
          <cell r="Z367">
            <v>2500</v>
          </cell>
          <cell r="AA367">
            <v>72838.062908799999</v>
          </cell>
        </row>
        <row r="368">
          <cell r="A368" t="str">
            <v>25150001</v>
          </cell>
          <cell r="B368" t="str">
            <v>Rejon Rodriguez Jorge Carlos</v>
          </cell>
          <cell r="C368" t="str">
            <v>Vigilante "b"</v>
          </cell>
          <cell r="D368">
            <v>106.79</v>
          </cell>
          <cell r="E368">
            <v>3203.7000000000003</v>
          </cell>
          <cell r="H368">
            <v>3203.7000000000003</v>
          </cell>
          <cell r="I368">
            <v>128.14800000000002</v>
          </cell>
          <cell r="J368">
            <v>3331.8480000000004</v>
          </cell>
          <cell r="K368">
            <v>39983</v>
          </cell>
          <cell r="L368">
            <v>4605.304000000001</v>
          </cell>
          <cell r="M368">
            <v>1500</v>
          </cell>
          <cell r="N368">
            <v>556</v>
          </cell>
          <cell r="O368">
            <v>2666</v>
          </cell>
          <cell r="P368">
            <v>6000</v>
          </cell>
          <cell r="Q368">
            <v>1111</v>
          </cell>
          <cell r="S368">
            <v>1333</v>
          </cell>
          <cell r="T368">
            <v>5098</v>
          </cell>
          <cell r="U368">
            <v>680</v>
          </cell>
          <cell r="V368">
            <v>2846.16</v>
          </cell>
          <cell r="W368">
            <v>2666</v>
          </cell>
          <cell r="Z368">
            <v>2500</v>
          </cell>
          <cell r="AA368">
            <v>71544.464000000007</v>
          </cell>
        </row>
        <row r="369">
          <cell r="B369" t="str">
            <v>Subtotal</v>
          </cell>
          <cell r="D369">
            <v>7618.4114239999944</v>
          </cell>
          <cell r="E369">
            <v>229542.12272000001</v>
          </cell>
          <cell r="F369">
            <v>0</v>
          </cell>
          <cell r="G369">
            <v>52</v>
          </cell>
          <cell r="H369">
            <v>229542.15272000001</v>
          </cell>
          <cell r="I369">
            <v>9181.6861087999987</v>
          </cell>
          <cell r="J369">
            <v>238723.83882880001</v>
          </cell>
          <cell r="K369">
            <v>2864704</v>
          </cell>
          <cell r="L369">
            <v>339703.46017173328</v>
          </cell>
          <cell r="M369">
            <v>96000</v>
          </cell>
          <cell r="N369">
            <v>39831</v>
          </cell>
          <cell r="O369">
            <v>180410</v>
          </cell>
          <cell r="P369">
            <v>384000</v>
          </cell>
          <cell r="Q369">
            <v>79604</v>
          </cell>
          <cell r="R369">
            <v>25920</v>
          </cell>
          <cell r="S369">
            <v>2666</v>
          </cell>
          <cell r="T369">
            <v>365273</v>
          </cell>
          <cell r="U369">
            <v>48723</v>
          </cell>
          <cell r="V369">
            <v>157499.76000000004</v>
          </cell>
          <cell r="W369">
            <v>5332</v>
          </cell>
          <cell r="X369">
            <v>0</v>
          </cell>
          <cell r="Y369">
            <v>39787</v>
          </cell>
          <cell r="Z369">
            <v>160000</v>
          </cell>
          <cell r="AB369">
            <v>4789453.2201717338</v>
          </cell>
        </row>
        <row r="370">
          <cell r="B370" t="str">
            <v>Estancia infantil - Administrativo</v>
          </cell>
          <cell r="E370">
            <v>0</v>
          </cell>
        </row>
        <row r="371">
          <cell r="A371" t="str">
            <v>24010008</v>
          </cell>
          <cell r="B371" t="str">
            <v>Diaz Aguilar Leyla Del Rocio</v>
          </cell>
          <cell r="C371" t="str">
            <v>Secretaria de Cendi</v>
          </cell>
          <cell r="D371">
            <v>106.786368</v>
          </cell>
          <cell r="E371">
            <v>3203.5910399999998</v>
          </cell>
          <cell r="H371">
            <v>3203.5910399999998</v>
          </cell>
          <cell r="I371">
            <v>128.1436416</v>
          </cell>
          <cell r="J371">
            <v>3331.7346815999999</v>
          </cell>
          <cell r="K371">
            <v>39981</v>
          </cell>
          <cell r="L371">
            <v>4605.1429088000004</v>
          </cell>
          <cell r="M371">
            <v>1500</v>
          </cell>
          <cell r="N371">
            <v>556</v>
          </cell>
          <cell r="O371">
            <v>2666</v>
          </cell>
          <cell r="P371">
            <v>6000</v>
          </cell>
          <cell r="Q371">
            <v>1111</v>
          </cell>
          <cell r="R371">
            <v>1296</v>
          </cell>
          <cell r="T371">
            <v>5098</v>
          </cell>
          <cell r="U371">
            <v>680</v>
          </cell>
          <cell r="V371">
            <v>2845.92</v>
          </cell>
          <cell r="Z371">
            <v>2500</v>
          </cell>
          <cell r="AA371">
            <v>68839.062908799999</v>
          </cell>
        </row>
        <row r="372">
          <cell r="A372" t="str">
            <v>24010016</v>
          </cell>
          <cell r="B372" t="str">
            <v>Ruiz Gomez Yimi Linder Mauro</v>
          </cell>
          <cell r="C372" t="str">
            <v>Instructor</v>
          </cell>
          <cell r="D372">
            <v>44.99</v>
          </cell>
          <cell r="E372">
            <v>1619.64</v>
          </cell>
          <cell r="G372">
            <v>36</v>
          </cell>
          <cell r="H372">
            <v>1619.64</v>
          </cell>
          <cell r="I372">
            <v>64.785600000000002</v>
          </cell>
          <cell r="J372">
            <v>1684.4256</v>
          </cell>
          <cell r="K372">
            <v>20214</v>
          </cell>
          <cell r="L372">
            <v>2245.9007999999999</v>
          </cell>
          <cell r="M372">
            <v>1500</v>
          </cell>
          <cell r="N372">
            <v>281</v>
          </cell>
          <cell r="O372">
            <v>1348</v>
          </cell>
          <cell r="P372">
            <v>6000</v>
          </cell>
          <cell r="Q372">
            <v>562</v>
          </cell>
          <cell r="T372">
            <v>2578</v>
          </cell>
          <cell r="U372">
            <v>344</v>
          </cell>
          <cell r="V372">
            <v>3934.8</v>
          </cell>
          <cell r="Z372">
            <v>2500</v>
          </cell>
          <cell r="AA372">
            <v>41507.700800000006</v>
          </cell>
        </row>
        <row r="373">
          <cell r="A373" t="str">
            <v>24010048</v>
          </cell>
          <cell r="B373" t="str">
            <v>Gamboa Magaña Crhistyan Guadalupe</v>
          </cell>
          <cell r="C373" t="str">
            <v>Coordinador de Pedagogia</v>
          </cell>
          <cell r="D373">
            <v>198.289728</v>
          </cell>
          <cell r="E373">
            <v>5948.6918399999995</v>
          </cell>
          <cell r="H373">
            <v>5948.6918399999995</v>
          </cell>
          <cell r="I373">
            <v>237.94767359999997</v>
          </cell>
          <cell r="J373">
            <v>6186.6395135999992</v>
          </cell>
          <cell r="K373">
            <v>74240</v>
          </cell>
          <cell r="L373">
            <v>9603.892684800001</v>
          </cell>
          <cell r="M373">
            <v>1500</v>
          </cell>
          <cell r="N373">
            <v>1032</v>
          </cell>
          <cell r="O373">
            <v>4950</v>
          </cell>
          <cell r="P373">
            <v>6000</v>
          </cell>
          <cell r="Q373">
            <v>2063</v>
          </cell>
          <cell r="T373">
            <v>9466</v>
          </cell>
          <cell r="U373">
            <v>1263</v>
          </cell>
          <cell r="V373">
            <v>0</v>
          </cell>
          <cell r="Z373">
            <v>2500</v>
          </cell>
          <cell r="AA373">
            <v>112617.8926848</v>
          </cell>
        </row>
        <row r="374">
          <cell r="A374" t="str">
            <v>24010055</v>
          </cell>
          <cell r="B374" t="str">
            <v>Polanco Duarte Jose Del Carmen</v>
          </cell>
          <cell r="C374" t="str">
            <v>Psicologo "a"</v>
          </cell>
          <cell r="D374">
            <v>126.9</v>
          </cell>
          <cell r="E374">
            <v>3807</v>
          </cell>
          <cell r="H374">
            <v>3807</v>
          </cell>
          <cell r="I374">
            <v>152.28</v>
          </cell>
          <cell r="J374">
            <v>3959.28</v>
          </cell>
          <cell r="K374">
            <v>47512</v>
          </cell>
          <cell r="L374">
            <v>5852.52</v>
          </cell>
          <cell r="M374">
            <v>1500</v>
          </cell>
          <cell r="N374">
            <v>660</v>
          </cell>
          <cell r="O374">
            <v>3168</v>
          </cell>
          <cell r="P374">
            <v>6000</v>
          </cell>
          <cell r="Q374">
            <v>1320</v>
          </cell>
          <cell r="T374">
            <v>6058</v>
          </cell>
          <cell r="U374">
            <v>808</v>
          </cell>
          <cell r="V374">
            <v>2144.88</v>
          </cell>
          <cell r="Z374">
            <v>2500</v>
          </cell>
          <cell r="AA374">
            <v>77523.400000000009</v>
          </cell>
        </row>
        <row r="375">
          <cell r="A375" t="str">
            <v>24080032</v>
          </cell>
          <cell r="B375" t="str">
            <v>Macias Ortegon Wendy Margarita</v>
          </cell>
          <cell r="C375" t="str">
            <v>Directora de Cendi</v>
          </cell>
          <cell r="D375">
            <v>425.06880000000001</v>
          </cell>
          <cell r="E375">
            <v>12752.064</v>
          </cell>
          <cell r="H375">
            <v>12752.064</v>
          </cell>
          <cell r="I375">
            <v>510.08256</v>
          </cell>
          <cell r="J375">
            <v>13262.146560000001</v>
          </cell>
          <cell r="K375">
            <v>159146</v>
          </cell>
          <cell r="L375">
            <v>20936.002080000002</v>
          </cell>
          <cell r="M375">
            <v>1500</v>
          </cell>
          <cell r="N375">
            <v>2211</v>
          </cell>
          <cell r="P375">
            <v>6000</v>
          </cell>
          <cell r="Q375">
            <v>4421</v>
          </cell>
          <cell r="R375">
            <v>324</v>
          </cell>
          <cell r="T375">
            <v>20292</v>
          </cell>
          <cell r="U375">
            <v>2706</v>
          </cell>
          <cell r="V375">
            <v>0</v>
          </cell>
          <cell r="Y375">
            <v>39787</v>
          </cell>
          <cell r="Z375">
            <v>2500</v>
          </cell>
          <cell r="AA375">
            <v>259823.00208000001</v>
          </cell>
        </row>
        <row r="376">
          <cell r="A376" t="str">
            <v>24090036</v>
          </cell>
          <cell r="B376" t="str">
            <v>Paredes Aguilar Hilda Fanny</v>
          </cell>
          <cell r="C376" t="str">
            <v>Auxiliar administrativo cendi</v>
          </cell>
          <cell r="D376">
            <v>126.904128</v>
          </cell>
          <cell r="E376">
            <v>3807.1238400000002</v>
          </cell>
          <cell r="H376">
            <v>3807.1238400000002</v>
          </cell>
          <cell r="I376">
            <v>152.28495360000002</v>
          </cell>
          <cell r="J376">
            <v>3959.4087936000001</v>
          </cell>
          <cell r="K376">
            <v>47513</v>
          </cell>
          <cell r="L376">
            <v>5852.7217247999997</v>
          </cell>
          <cell r="M376">
            <v>1500</v>
          </cell>
          <cell r="N376">
            <v>660</v>
          </cell>
          <cell r="O376">
            <v>3168</v>
          </cell>
          <cell r="P376">
            <v>6000</v>
          </cell>
          <cell r="Q376">
            <v>1320</v>
          </cell>
          <cell r="R376">
            <v>648</v>
          </cell>
          <cell r="T376">
            <v>6058</v>
          </cell>
          <cell r="U376">
            <v>808</v>
          </cell>
          <cell r="V376">
            <v>2144.64</v>
          </cell>
          <cell r="Z376">
            <v>2500</v>
          </cell>
          <cell r="AA376">
            <v>78172.361724800008</v>
          </cell>
        </row>
        <row r="377">
          <cell r="A377" t="str">
            <v>22160065</v>
          </cell>
          <cell r="B377" t="str">
            <v>Medina Gongora Nelly Del Socorro</v>
          </cell>
          <cell r="C377" t="str">
            <v>Cocinera de Cendi</v>
          </cell>
          <cell r="D377">
            <v>103.61727999999999</v>
          </cell>
          <cell r="E377">
            <v>3108.5183999999999</v>
          </cell>
          <cell r="H377">
            <v>3108.5183999999999</v>
          </cell>
          <cell r="I377">
            <v>124.34073600000001</v>
          </cell>
          <cell r="J377">
            <v>3232.859136</v>
          </cell>
          <cell r="K377">
            <v>38795</v>
          </cell>
          <cell r="L377">
            <v>4410.6888480000007</v>
          </cell>
          <cell r="M377">
            <v>1500</v>
          </cell>
          <cell r="N377">
            <v>539</v>
          </cell>
          <cell r="O377">
            <v>2587</v>
          </cell>
          <cell r="P377">
            <v>6000</v>
          </cell>
          <cell r="Q377">
            <v>1078</v>
          </cell>
          <cell r="R377">
            <v>1296</v>
          </cell>
          <cell r="T377">
            <v>4947</v>
          </cell>
          <cell r="U377">
            <v>660</v>
          </cell>
          <cell r="V377">
            <v>2911.2</v>
          </cell>
          <cell r="Z377">
            <v>2500</v>
          </cell>
          <cell r="AA377">
            <v>67223.888848000002</v>
          </cell>
        </row>
        <row r="378">
          <cell r="A378" t="str">
            <v>23140050</v>
          </cell>
          <cell r="B378" t="str">
            <v>Santana Llanes Leticia</v>
          </cell>
          <cell r="C378" t="str">
            <v>Galopina "a"</v>
          </cell>
          <cell r="D378">
            <v>99.29</v>
          </cell>
          <cell r="E378">
            <v>2978.7000000000003</v>
          </cell>
          <cell r="H378">
            <v>2978.7000000000003</v>
          </cell>
          <cell r="I378">
            <v>119.14800000000001</v>
          </cell>
          <cell r="J378">
            <v>3097.8480000000004</v>
          </cell>
          <cell r="K378">
            <v>37175</v>
          </cell>
          <cell r="L378">
            <v>4201.264000000001</v>
          </cell>
          <cell r="M378">
            <v>1500</v>
          </cell>
          <cell r="N378">
            <v>517</v>
          </cell>
          <cell r="O378">
            <v>2479</v>
          </cell>
          <cell r="P378">
            <v>6000</v>
          </cell>
          <cell r="Q378">
            <v>1033</v>
          </cell>
          <cell r="T378">
            <v>4740</v>
          </cell>
          <cell r="U378">
            <v>632</v>
          </cell>
          <cell r="V378">
            <v>3000.24</v>
          </cell>
          <cell r="Z378">
            <v>2500</v>
          </cell>
          <cell r="AA378">
            <v>63777.504000000001</v>
          </cell>
        </row>
        <row r="379">
          <cell r="A379" t="str">
            <v>24010010</v>
          </cell>
          <cell r="B379" t="str">
            <v>Guillermo Torregrosa Miriam Del Socorro</v>
          </cell>
          <cell r="C379" t="str">
            <v>Galopina "b"</v>
          </cell>
          <cell r="D379">
            <v>99.290880000000001</v>
          </cell>
          <cell r="E379">
            <v>2978.7264</v>
          </cell>
          <cell r="H379">
            <v>2978.7264</v>
          </cell>
          <cell r="I379">
            <v>119.149056</v>
          </cell>
          <cell r="J379">
            <v>3097.8754560000002</v>
          </cell>
          <cell r="K379">
            <v>37175</v>
          </cell>
          <cell r="L379">
            <v>4201.3106080000007</v>
          </cell>
          <cell r="M379">
            <v>1500</v>
          </cell>
          <cell r="N379">
            <v>517</v>
          </cell>
          <cell r="O379">
            <v>2479</v>
          </cell>
          <cell r="P379">
            <v>6000</v>
          </cell>
          <cell r="Q379">
            <v>1033</v>
          </cell>
          <cell r="R379">
            <v>324</v>
          </cell>
          <cell r="T379">
            <v>4740</v>
          </cell>
          <cell r="U379">
            <v>632</v>
          </cell>
          <cell r="V379">
            <v>3000.24</v>
          </cell>
          <cell r="Z379">
            <v>2500</v>
          </cell>
          <cell r="AA379">
            <v>64101.550607999998</v>
          </cell>
        </row>
        <row r="380">
          <cell r="A380" t="str">
            <v>24010052</v>
          </cell>
          <cell r="B380" t="str">
            <v>Vargas Cruz Elizabeth Soledad</v>
          </cell>
          <cell r="C380" t="str">
            <v>Galopina "b"</v>
          </cell>
          <cell r="D380">
            <v>99.290880000000001</v>
          </cell>
          <cell r="E380">
            <v>2978.7264</v>
          </cell>
          <cell r="H380">
            <v>2978.7264</v>
          </cell>
          <cell r="I380">
            <v>119.149056</v>
          </cell>
          <cell r="J380">
            <v>3097.8754560000002</v>
          </cell>
          <cell r="K380">
            <v>37175</v>
          </cell>
          <cell r="L380">
            <v>4201.3106080000007</v>
          </cell>
          <cell r="M380">
            <v>1500</v>
          </cell>
          <cell r="N380">
            <v>517</v>
          </cell>
          <cell r="O380">
            <v>2479</v>
          </cell>
          <cell r="P380">
            <v>6000</v>
          </cell>
          <cell r="Q380">
            <v>1033</v>
          </cell>
          <cell r="T380">
            <v>4740</v>
          </cell>
          <cell r="U380">
            <v>632</v>
          </cell>
          <cell r="V380">
            <v>3000.24</v>
          </cell>
          <cell r="Z380">
            <v>2500</v>
          </cell>
          <cell r="AA380">
            <v>63777.550607999998</v>
          </cell>
        </row>
        <row r="381">
          <cell r="A381" t="str">
            <v>24100040</v>
          </cell>
          <cell r="B381" t="str">
            <v>Tzel Hoil Liliana Graciela</v>
          </cell>
          <cell r="C381" t="str">
            <v>Tecnica en alimentos</v>
          </cell>
          <cell r="D381">
            <v>119.981888</v>
          </cell>
          <cell r="E381">
            <v>3599.4566399999999</v>
          </cell>
          <cell r="H381">
            <v>3599.4566399999999</v>
          </cell>
          <cell r="I381">
            <v>143.97826559999999</v>
          </cell>
          <cell r="J381">
            <v>3743.4349056000001</v>
          </cell>
          <cell r="K381">
            <v>44922</v>
          </cell>
          <cell r="L381">
            <v>5279.6365408000011</v>
          </cell>
          <cell r="M381">
            <v>1500</v>
          </cell>
          <cell r="N381">
            <v>624</v>
          </cell>
          <cell r="O381">
            <v>2995</v>
          </cell>
          <cell r="P381">
            <v>6000</v>
          </cell>
          <cell r="Q381">
            <v>1248</v>
          </cell>
          <cell r="R381">
            <v>324</v>
          </cell>
          <cell r="T381">
            <v>5728</v>
          </cell>
          <cell r="U381">
            <v>764</v>
          </cell>
          <cell r="V381">
            <v>2286.96</v>
          </cell>
          <cell r="Z381">
            <v>2500</v>
          </cell>
          <cell r="AA381">
            <v>74171.596540800005</v>
          </cell>
        </row>
        <row r="382">
          <cell r="A382" t="str">
            <v>24100042</v>
          </cell>
          <cell r="B382" t="str">
            <v>Canto Nuñez Josefina Del Rosario</v>
          </cell>
          <cell r="C382" t="str">
            <v>Galopina "b"</v>
          </cell>
          <cell r="D382">
            <v>99.288799999999995</v>
          </cell>
          <cell r="E382">
            <v>2978.6639999999998</v>
          </cell>
          <cell r="H382">
            <v>2978.6639999999998</v>
          </cell>
          <cell r="I382">
            <v>119.14655999999999</v>
          </cell>
          <cell r="J382">
            <v>3097.8105599999999</v>
          </cell>
          <cell r="K382">
            <v>37174</v>
          </cell>
          <cell r="L382">
            <v>4201.2140799999997</v>
          </cell>
          <cell r="M382">
            <v>1500</v>
          </cell>
          <cell r="N382">
            <v>517</v>
          </cell>
          <cell r="O382">
            <v>2479</v>
          </cell>
          <cell r="P382">
            <v>6000</v>
          </cell>
          <cell r="Q382">
            <v>1033</v>
          </cell>
          <cell r="T382">
            <v>4740</v>
          </cell>
          <cell r="U382">
            <v>632</v>
          </cell>
          <cell r="V382">
            <v>3000</v>
          </cell>
          <cell r="Z382">
            <v>2500</v>
          </cell>
          <cell r="AA382">
            <v>63776.214079999998</v>
          </cell>
        </row>
        <row r="383">
          <cell r="A383" t="str">
            <v>24010014</v>
          </cell>
          <cell r="B383" t="str">
            <v>Moo Pech Aquileo</v>
          </cell>
          <cell r="C383" t="str">
            <v>Intendente "b"</v>
          </cell>
          <cell r="D383">
            <v>99.290880000000001</v>
          </cell>
          <cell r="E383">
            <v>2978.7264</v>
          </cell>
          <cell r="H383">
            <v>2978.7264</v>
          </cell>
          <cell r="I383">
            <v>119.149056</v>
          </cell>
          <cell r="J383">
            <v>3097.8754560000002</v>
          </cell>
          <cell r="K383">
            <v>37175</v>
          </cell>
          <cell r="L383">
            <v>4201.3106080000007</v>
          </cell>
          <cell r="M383">
            <v>1500</v>
          </cell>
          <cell r="N383">
            <v>517</v>
          </cell>
          <cell r="O383">
            <v>2479</v>
          </cell>
          <cell r="P383">
            <v>6000</v>
          </cell>
          <cell r="Q383">
            <v>1033</v>
          </cell>
          <cell r="R383">
            <v>324</v>
          </cell>
          <cell r="T383">
            <v>4740</v>
          </cell>
          <cell r="U383">
            <v>632</v>
          </cell>
          <cell r="V383">
            <v>3000.24</v>
          </cell>
          <cell r="Z383">
            <v>2500</v>
          </cell>
          <cell r="AA383">
            <v>64101.550607999998</v>
          </cell>
        </row>
        <row r="384">
          <cell r="A384" t="str">
            <v>24010014</v>
          </cell>
          <cell r="B384" t="str">
            <v>Cabrera Novelo Mariano</v>
          </cell>
          <cell r="C384" t="str">
            <v>Intendente "b"</v>
          </cell>
          <cell r="D384">
            <v>99.290880000000001</v>
          </cell>
          <cell r="E384">
            <v>2978.7264</v>
          </cell>
          <cell r="H384">
            <v>2978.7264</v>
          </cell>
          <cell r="I384">
            <v>119.149056</v>
          </cell>
          <cell r="J384">
            <v>3097.8754560000002</v>
          </cell>
          <cell r="K384">
            <v>37175</v>
          </cell>
          <cell r="L384">
            <v>4201.3106080000007</v>
          </cell>
          <cell r="M384">
            <v>1500</v>
          </cell>
          <cell r="N384">
            <v>517</v>
          </cell>
          <cell r="O384">
            <v>2479</v>
          </cell>
          <cell r="P384">
            <v>6000</v>
          </cell>
          <cell r="Q384">
            <v>1033</v>
          </cell>
          <cell r="R384">
            <v>324</v>
          </cell>
          <cell r="T384">
            <v>4740</v>
          </cell>
          <cell r="U384">
            <v>632</v>
          </cell>
          <cell r="V384">
            <v>3000.24</v>
          </cell>
          <cell r="Z384">
            <v>2500</v>
          </cell>
          <cell r="AA384">
            <v>64101.550607999998</v>
          </cell>
        </row>
        <row r="385">
          <cell r="A385" t="str">
            <v>24120001</v>
          </cell>
          <cell r="B385" t="str">
            <v>Arjona - Nelly Guadalupe</v>
          </cell>
          <cell r="C385" t="str">
            <v>Asistente educativa "b"</v>
          </cell>
          <cell r="D385">
            <v>111.18848</v>
          </cell>
          <cell r="E385">
            <v>3335.6543999999999</v>
          </cell>
          <cell r="H385">
            <v>3335.6543999999999</v>
          </cell>
          <cell r="I385">
            <v>133.426176</v>
          </cell>
          <cell r="J385">
            <v>3469.0805759999998</v>
          </cell>
          <cell r="K385">
            <v>41629</v>
          </cell>
          <cell r="L385">
            <v>4818.1807679999993</v>
          </cell>
          <cell r="M385">
            <v>1500</v>
          </cell>
          <cell r="N385">
            <v>579</v>
          </cell>
          <cell r="O385">
            <v>2776</v>
          </cell>
          <cell r="P385">
            <v>6000</v>
          </cell>
          <cell r="Q385">
            <v>1157</v>
          </cell>
          <cell r="T385">
            <v>5308</v>
          </cell>
          <cell r="U385">
            <v>708</v>
          </cell>
          <cell r="V385">
            <v>3000</v>
          </cell>
          <cell r="Z385">
            <v>2500</v>
          </cell>
          <cell r="AA385">
            <v>69975.180767999991</v>
          </cell>
        </row>
        <row r="386">
          <cell r="A386" t="str">
            <v>24120003</v>
          </cell>
          <cell r="B386" t="str">
            <v>Baeza Medrano Rosario De Fatima</v>
          </cell>
          <cell r="C386" t="str">
            <v>Intendente "a"</v>
          </cell>
          <cell r="D386">
            <v>99.29</v>
          </cell>
          <cell r="E386">
            <v>2978.7000000000003</v>
          </cell>
          <cell r="H386">
            <v>2978.7000000000003</v>
          </cell>
          <cell r="I386">
            <v>119.14800000000001</v>
          </cell>
          <cell r="J386">
            <v>3097.8480000000004</v>
          </cell>
          <cell r="K386">
            <v>37175</v>
          </cell>
          <cell r="L386">
            <v>4201.264000000001</v>
          </cell>
          <cell r="M386">
            <v>1500</v>
          </cell>
          <cell r="N386">
            <v>517</v>
          </cell>
          <cell r="O386">
            <v>2479</v>
          </cell>
          <cell r="P386">
            <v>6000</v>
          </cell>
          <cell r="Q386">
            <v>1033</v>
          </cell>
          <cell r="T386">
            <v>4740</v>
          </cell>
          <cell r="U386">
            <v>632</v>
          </cell>
          <cell r="V386">
            <v>3000.24</v>
          </cell>
          <cell r="Z386">
            <v>2500</v>
          </cell>
          <cell r="AA386">
            <v>63777.504000000001</v>
          </cell>
        </row>
        <row r="387">
          <cell r="A387" t="str">
            <v>24110042</v>
          </cell>
          <cell r="B387" t="str">
            <v>Canche Burgos Magaly</v>
          </cell>
          <cell r="C387" t="str">
            <v>Lavandera</v>
          </cell>
          <cell r="D387">
            <v>99.290880000000001</v>
          </cell>
          <cell r="E387">
            <v>2978.7264</v>
          </cell>
          <cell r="H387">
            <v>2978.7264</v>
          </cell>
          <cell r="I387">
            <v>119.149056</v>
          </cell>
          <cell r="J387">
            <v>3097.8754560000002</v>
          </cell>
          <cell r="K387">
            <v>37175</v>
          </cell>
          <cell r="L387">
            <v>4201.3106080000007</v>
          </cell>
          <cell r="M387">
            <v>1500</v>
          </cell>
          <cell r="N387">
            <v>517</v>
          </cell>
          <cell r="O387">
            <v>2479</v>
          </cell>
          <cell r="P387">
            <v>6000</v>
          </cell>
          <cell r="Q387">
            <v>1033</v>
          </cell>
          <cell r="R387">
            <v>648</v>
          </cell>
          <cell r="T387">
            <v>4740</v>
          </cell>
          <cell r="U387">
            <v>632</v>
          </cell>
          <cell r="V387">
            <v>3000.24</v>
          </cell>
          <cell r="Z387">
            <v>2500</v>
          </cell>
          <cell r="AA387">
            <v>64425.550607999998</v>
          </cell>
        </row>
        <row r="388">
          <cell r="A388" t="str">
            <v>22110053</v>
          </cell>
          <cell r="B388" t="str">
            <v>Lopez Pech Claudia Isabel</v>
          </cell>
          <cell r="C388" t="str">
            <v>Asistente educativa "b"</v>
          </cell>
          <cell r="D388">
            <v>111.18848</v>
          </cell>
          <cell r="E388">
            <v>3335.6543999999999</v>
          </cell>
          <cell r="H388">
            <v>3335.6543999999999</v>
          </cell>
          <cell r="I388">
            <v>133.426176</v>
          </cell>
          <cell r="J388">
            <v>3469.0805759999998</v>
          </cell>
          <cell r="K388">
            <v>41629</v>
          </cell>
          <cell r="L388">
            <v>4818.1807679999993</v>
          </cell>
          <cell r="M388">
            <v>1500</v>
          </cell>
          <cell r="N388">
            <v>579</v>
          </cell>
          <cell r="O388">
            <v>2776</v>
          </cell>
          <cell r="P388">
            <v>6000</v>
          </cell>
          <cell r="Q388">
            <v>1157</v>
          </cell>
          <cell r="R388">
            <v>324</v>
          </cell>
          <cell r="T388">
            <v>5308</v>
          </cell>
          <cell r="U388">
            <v>708</v>
          </cell>
          <cell r="V388">
            <v>2590.08</v>
          </cell>
          <cell r="Z388">
            <v>2500</v>
          </cell>
          <cell r="AA388">
            <v>69889.260767999993</v>
          </cell>
        </row>
        <row r="389">
          <cell r="A389" t="str">
            <v>22140059</v>
          </cell>
          <cell r="B389" t="str">
            <v>Sosa Casanova Teresa De Jesus</v>
          </cell>
          <cell r="C389" t="str">
            <v>Encargada de grupo</v>
          </cell>
          <cell r="D389">
            <v>131.23052799999999</v>
          </cell>
          <cell r="E389">
            <v>3936.9158399999997</v>
          </cell>
          <cell r="H389">
            <v>3936.9158399999997</v>
          </cell>
          <cell r="I389">
            <v>157.47663359999999</v>
          </cell>
          <cell r="J389">
            <v>4094.3924735999994</v>
          </cell>
          <cell r="K389">
            <v>49133</v>
          </cell>
          <cell r="L389">
            <v>6075.9299647999987</v>
          </cell>
          <cell r="M389">
            <v>1500</v>
          </cell>
          <cell r="N389">
            <v>683</v>
          </cell>
          <cell r="O389">
            <v>3276</v>
          </cell>
          <cell r="P389">
            <v>6000</v>
          </cell>
          <cell r="Q389">
            <v>1365</v>
          </cell>
          <cell r="R389">
            <v>324</v>
          </cell>
          <cell r="T389">
            <v>6265</v>
          </cell>
          <cell r="U389">
            <v>836</v>
          </cell>
          <cell r="V389">
            <v>2055.6</v>
          </cell>
          <cell r="Z389">
            <v>2500</v>
          </cell>
          <cell r="AA389">
            <v>80013.529964800007</v>
          </cell>
        </row>
        <row r="390">
          <cell r="A390" t="str">
            <v>24030001</v>
          </cell>
          <cell r="B390" t="str">
            <v>Caamal Palma Yleana Beatriz</v>
          </cell>
          <cell r="C390" t="str">
            <v>Asistente educativa "a"</v>
          </cell>
          <cell r="D390">
            <v>111.19</v>
          </cell>
          <cell r="E390">
            <v>3335.7</v>
          </cell>
          <cell r="H390">
            <v>3335.7</v>
          </cell>
          <cell r="I390">
            <v>133.428</v>
          </cell>
          <cell r="J390">
            <v>3469.1279999999997</v>
          </cell>
          <cell r="K390">
            <v>41630</v>
          </cell>
          <cell r="L390">
            <v>4818.2539999999999</v>
          </cell>
          <cell r="M390">
            <v>1500</v>
          </cell>
          <cell r="N390">
            <v>579</v>
          </cell>
          <cell r="O390">
            <v>2776</v>
          </cell>
          <cell r="P390">
            <v>6000</v>
          </cell>
          <cell r="Q390">
            <v>1157</v>
          </cell>
          <cell r="T390">
            <v>5308</v>
          </cell>
          <cell r="U390">
            <v>708</v>
          </cell>
          <cell r="V390">
            <v>2589.84</v>
          </cell>
          <cell r="Z390">
            <v>2500</v>
          </cell>
          <cell r="AA390">
            <v>69566.093999999997</v>
          </cell>
        </row>
        <row r="391">
          <cell r="A391" t="str">
            <v>24030002</v>
          </cell>
          <cell r="B391" t="str">
            <v>Chan Herrera Alejandra</v>
          </cell>
          <cell r="C391" t="str">
            <v>Encargada de grupo</v>
          </cell>
          <cell r="D391">
            <v>131.23052799999999</v>
          </cell>
          <cell r="E391">
            <v>3936.9158399999997</v>
          </cell>
          <cell r="H391">
            <v>3936.9158399999997</v>
          </cell>
          <cell r="I391">
            <v>157.47663359999999</v>
          </cell>
          <cell r="J391">
            <v>4094.3924735999994</v>
          </cell>
          <cell r="K391">
            <v>49133</v>
          </cell>
          <cell r="L391">
            <v>6075.9299647999987</v>
          </cell>
          <cell r="M391">
            <v>1500</v>
          </cell>
          <cell r="N391">
            <v>683</v>
          </cell>
          <cell r="O391">
            <v>3276</v>
          </cell>
          <cell r="P391">
            <v>6000</v>
          </cell>
          <cell r="Q391">
            <v>1365</v>
          </cell>
          <cell r="R391">
            <v>324</v>
          </cell>
          <cell r="T391">
            <v>6265</v>
          </cell>
          <cell r="U391">
            <v>836</v>
          </cell>
          <cell r="V391">
            <v>2055.6</v>
          </cell>
          <cell r="Z391">
            <v>2500</v>
          </cell>
          <cell r="AA391">
            <v>80013.529964800007</v>
          </cell>
        </row>
        <row r="392">
          <cell r="A392" t="str">
            <v>24030003</v>
          </cell>
          <cell r="B392" t="str">
            <v>Chale Canche Cinthya Guadalupe</v>
          </cell>
          <cell r="C392" t="str">
            <v>Asistente educativa "a"</v>
          </cell>
          <cell r="D392">
            <v>111.19</v>
          </cell>
          <cell r="E392">
            <v>3335.7</v>
          </cell>
          <cell r="H392">
            <v>3335.7</v>
          </cell>
          <cell r="I392">
            <v>133.428</v>
          </cell>
          <cell r="J392">
            <v>3469.1279999999997</v>
          </cell>
          <cell r="K392">
            <v>41630</v>
          </cell>
          <cell r="L392">
            <v>4818.2539999999999</v>
          </cell>
          <cell r="M392">
            <v>1500</v>
          </cell>
          <cell r="N392">
            <v>579</v>
          </cell>
          <cell r="O392">
            <v>2776</v>
          </cell>
          <cell r="P392">
            <v>6000</v>
          </cell>
          <cell r="Q392">
            <v>1157</v>
          </cell>
          <cell r="T392">
            <v>5308</v>
          </cell>
          <cell r="U392">
            <v>708</v>
          </cell>
          <cell r="V392">
            <v>2589.84</v>
          </cell>
          <cell r="Z392">
            <v>2500</v>
          </cell>
          <cell r="AA392">
            <v>69566.093999999997</v>
          </cell>
        </row>
        <row r="393">
          <cell r="A393" t="str">
            <v>24080031</v>
          </cell>
          <cell r="B393" t="str">
            <v>Azcorra Calderon Merly Annel</v>
          </cell>
          <cell r="C393" t="str">
            <v>Asistente educativa "b"</v>
          </cell>
          <cell r="D393">
            <v>111.18848</v>
          </cell>
          <cell r="E393">
            <v>3335.6543999999999</v>
          </cell>
          <cell r="H393">
            <v>3335.6543999999999</v>
          </cell>
          <cell r="I393">
            <v>133.426176</v>
          </cell>
          <cell r="J393">
            <v>3469.0805759999998</v>
          </cell>
          <cell r="K393">
            <v>41629</v>
          </cell>
          <cell r="L393">
            <v>4818.1807679999993</v>
          </cell>
          <cell r="M393">
            <v>1500</v>
          </cell>
          <cell r="N393">
            <v>579</v>
          </cell>
          <cell r="O393">
            <v>2776</v>
          </cell>
          <cell r="P393">
            <v>6000</v>
          </cell>
          <cell r="Q393">
            <v>1157</v>
          </cell>
          <cell r="R393">
            <v>324</v>
          </cell>
          <cell r="T393">
            <v>5308</v>
          </cell>
          <cell r="U393">
            <v>708</v>
          </cell>
          <cell r="V393">
            <v>2590.08</v>
          </cell>
          <cell r="Z393">
            <v>2500</v>
          </cell>
          <cell r="AA393">
            <v>69889.260767999993</v>
          </cell>
        </row>
        <row r="394">
          <cell r="A394" t="str">
            <v>25010044</v>
          </cell>
          <cell r="B394" t="str">
            <v>Vazquez Villanueva Linda Marbella</v>
          </cell>
          <cell r="C394" t="str">
            <v>Asistente educativa "a"</v>
          </cell>
          <cell r="D394">
            <v>111.19</v>
          </cell>
          <cell r="E394">
            <v>3335.7</v>
          </cell>
          <cell r="H394">
            <v>3335.7</v>
          </cell>
          <cell r="I394">
            <v>133.428</v>
          </cell>
          <cell r="J394">
            <v>3469.1279999999997</v>
          </cell>
          <cell r="K394">
            <v>41630</v>
          </cell>
          <cell r="L394">
            <v>4818.2539999999999</v>
          </cell>
          <cell r="M394">
            <v>1500</v>
          </cell>
          <cell r="N394">
            <v>579</v>
          </cell>
          <cell r="O394">
            <v>2776</v>
          </cell>
          <cell r="P394">
            <v>6000</v>
          </cell>
          <cell r="Q394">
            <v>1157</v>
          </cell>
          <cell r="T394">
            <v>5308</v>
          </cell>
          <cell r="U394">
            <v>708</v>
          </cell>
          <cell r="V394">
            <v>2589.84</v>
          </cell>
          <cell r="Z394">
            <v>2500</v>
          </cell>
          <cell r="AA394">
            <v>69566.093999999997</v>
          </cell>
        </row>
        <row r="395">
          <cell r="A395" t="str">
            <v>21090037</v>
          </cell>
          <cell r="B395" t="str">
            <v>Lara Rodriguez Susana Virginia</v>
          </cell>
          <cell r="C395" t="str">
            <v>Encargada de grupo</v>
          </cell>
          <cell r="D395">
            <v>131.23052799999999</v>
          </cell>
          <cell r="E395">
            <v>3936.9158399999997</v>
          </cell>
          <cell r="H395">
            <v>3936.9158399999997</v>
          </cell>
          <cell r="I395">
            <v>157.47663359999999</v>
          </cell>
          <cell r="J395">
            <v>4094.3924735999994</v>
          </cell>
          <cell r="K395">
            <v>49133</v>
          </cell>
          <cell r="L395">
            <v>6075.9299647999987</v>
          </cell>
          <cell r="M395">
            <v>1500</v>
          </cell>
          <cell r="N395">
            <v>683</v>
          </cell>
          <cell r="O395">
            <v>3276</v>
          </cell>
          <cell r="P395">
            <v>6000</v>
          </cell>
          <cell r="Q395">
            <v>1365</v>
          </cell>
          <cell r="R395">
            <v>324</v>
          </cell>
          <cell r="T395">
            <v>6265</v>
          </cell>
          <cell r="U395">
            <v>836</v>
          </cell>
          <cell r="V395">
            <v>2055.6</v>
          </cell>
          <cell r="Z395">
            <v>2500</v>
          </cell>
          <cell r="AA395">
            <v>80013.529964800007</v>
          </cell>
        </row>
        <row r="396">
          <cell r="A396" t="str">
            <v>24010012</v>
          </cell>
          <cell r="B396" t="str">
            <v>Mendez Acosta Alexandra</v>
          </cell>
          <cell r="C396" t="str">
            <v>Asistente educativa "b"</v>
          </cell>
          <cell r="D396">
            <v>111.18848</v>
          </cell>
          <cell r="E396">
            <v>3335.6543999999999</v>
          </cell>
          <cell r="H396">
            <v>3335.6543999999999</v>
          </cell>
          <cell r="I396">
            <v>133.426176</v>
          </cell>
          <cell r="J396">
            <v>3469.0805759999998</v>
          </cell>
          <cell r="K396">
            <v>41629</v>
          </cell>
          <cell r="L396">
            <v>4818.1807679999993</v>
          </cell>
          <cell r="M396">
            <v>1500</v>
          </cell>
          <cell r="N396">
            <v>579</v>
          </cell>
          <cell r="O396">
            <v>2776</v>
          </cell>
          <cell r="P396">
            <v>6000</v>
          </cell>
          <cell r="Q396">
            <v>1157</v>
          </cell>
          <cell r="R396">
            <v>324</v>
          </cell>
          <cell r="T396">
            <v>5308</v>
          </cell>
          <cell r="U396">
            <v>708</v>
          </cell>
          <cell r="V396">
            <v>2590.08</v>
          </cell>
          <cell r="Z396">
            <v>2500</v>
          </cell>
          <cell r="AA396">
            <v>69889.260767999993</v>
          </cell>
        </row>
        <row r="397">
          <cell r="A397" t="str">
            <v>24030019</v>
          </cell>
          <cell r="B397" t="str">
            <v>Villamil Barrientos Rosa De Atocha</v>
          </cell>
          <cell r="C397" t="str">
            <v>Encargada de grupo</v>
          </cell>
          <cell r="D397">
            <v>131.23052799999999</v>
          </cell>
          <cell r="E397">
            <v>3936.9158399999997</v>
          </cell>
          <cell r="H397">
            <v>3936.9158399999997</v>
          </cell>
          <cell r="I397">
            <v>157.47663359999999</v>
          </cell>
          <cell r="J397">
            <v>4094.3924735999994</v>
          </cell>
          <cell r="K397">
            <v>49133</v>
          </cell>
          <cell r="L397">
            <v>6075.9299647999987</v>
          </cell>
          <cell r="M397">
            <v>1500</v>
          </cell>
          <cell r="N397">
            <v>683</v>
          </cell>
          <cell r="O397">
            <v>3276</v>
          </cell>
          <cell r="P397">
            <v>6000</v>
          </cell>
          <cell r="Q397">
            <v>1365</v>
          </cell>
          <cell r="R397">
            <v>648</v>
          </cell>
          <cell r="T397">
            <v>6265</v>
          </cell>
          <cell r="U397">
            <v>836</v>
          </cell>
          <cell r="V397">
            <v>2055.6</v>
          </cell>
          <cell r="Z397">
            <v>2500</v>
          </cell>
          <cell r="AA397">
            <v>80337.529964800007</v>
          </cell>
        </row>
        <row r="398">
          <cell r="A398" t="str">
            <v>24040001</v>
          </cell>
          <cell r="B398" t="str">
            <v>Piste Duran Carina Lucely</v>
          </cell>
          <cell r="C398" t="str">
            <v>Asistente educativa "b"</v>
          </cell>
          <cell r="D398">
            <v>111.19</v>
          </cell>
          <cell r="E398">
            <v>3335.7</v>
          </cell>
          <cell r="H398">
            <v>3335.7</v>
          </cell>
          <cell r="I398">
            <v>133.428</v>
          </cell>
          <cell r="J398">
            <v>3469.1279999999997</v>
          </cell>
          <cell r="K398">
            <v>41630</v>
          </cell>
          <cell r="L398">
            <v>4818.2539999999999</v>
          </cell>
          <cell r="M398">
            <v>1500</v>
          </cell>
          <cell r="N398">
            <v>579</v>
          </cell>
          <cell r="O398">
            <v>2776</v>
          </cell>
          <cell r="P398">
            <v>6000</v>
          </cell>
          <cell r="Q398">
            <v>1157</v>
          </cell>
          <cell r="T398">
            <v>5308</v>
          </cell>
          <cell r="U398">
            <v>708</v>
          </cell>
          <cell r="V398">
            <v>2589.84</v>
          </cell>
          <cell r="Z398">
            <v>2500</v>
          </cell>
          <cell r="AA398">
            <v>69566.093999999997</v>
          </cell>
        </row>
        <row r="399">
          <cell r="A399" t="str">
            <v>26080003</v>
          </cell>
          <cell r="B399" t="str">
            <v>Ocampo Salazar Aida Beatriz</v>
          </cell>
          <cell r="C399" t="str">
            <v>Asistente educativa "a"</v>
          </cell>
          <cell r="D399">
            <v>111.19</v>
          </cell>
          <cell r="E399">
            <v>3335.7</v>
          </cell>
          <cell r="H399">
            <v>3335.7</v>
          </cell>
          <cell r="I399">
            <v>133.428</v>
          </cell>
          <cell r="J399">
            <v>3469.1279999999997</v>
          </cell>
          <cell r="K399">
            <v>41630</v>
          </cell>
          <cell r="L399">
            <v>4818.2539999999999</v>
          </cell>
          <cell r="M399">
            <v>1500</v>
          </cell>
          <cell r="N399">
            <v>579</v>
          </cell>
          <cell r="O399">
            <v>2776</v>
          </cell>
          <cell r="P399">
            <v>6000</v>
          </cell>
          <cell r="Q399">
            <v>1157</v>
          </cell>
          <cell r="T399">
            <v>5308</v>
          </cell>
          <cell r="U399">
            <v>708</v>
          </cell>
          <cell r="V399">
            <v>2589.84</v>
          </cell>
          <cell r="Z399">
            <v>2500</v>
          </cell>
          <cell r="AA399">
            <v>69566.093999999997</v>
          </cell>
        </row>
        <row r="400">
          <cell r="A400" t="str">
            <v>23010015</v>
          </cell>
          <cell r="B400" t="str">
            <v>Uc Campos Landy Gabriela</v>
          </cell>
          <cell r="C400" t="str">
            <v>Encargada de grupo</v>
          </cell>
          <cell r="D400">
            <v>131.23052799999999</v>
          </cell>
          <cell r="E400">
            <v>3936.9158399999997</v>
          </cell>
          <cell r="H400">
            <v>3936.9158399999997</v>
          </cell>
          <cell r="I400">
            <v>157.47663359999999</v>
          </cell>
          <cell r="J400">
            <v>4094.3924735999994</v>
          </cell>
          <cell r="K400">
            <v>49133</v>
          </cell>
          <cell r="L400">
            <v>6075.9299647999987</v>
          </cell>
          <cell r="M400">
            <v>1500</v>
          </cell>
          <cell r="N400">
            <v>683</v>
          </cell>
          <cell r="O400">
            <v>3276</v>
          </cell>
          <cell r="P400">
            <v>6000</v>
          </cell>
          <cell r="Q400">
            <v>1365</v>
          </cell>
          <cell r="R400">
            <v>324</v>
          </cell>
          <cell r="T400">
            <v>6265</v>
          </cell>
          <cell r="U400">
            <v>836</v>
          </cell>
          <cell r="V400">
            <v>2055.6</v>
          </cell>
          <cell r="Z400">
            <v>2500</v>
          </cell>
          <cell r="AA400">
            <v>80013.529964800007</v>
          </cell>
        </row>
        <row r="401">
          <cell r="B401" t="str">
            <v>Escalante Cortes Grissell</v>
          </cell>
          <cell r="C401" t="str">
            <v>Asistente educativa "b"</v>
          </cell>
          <cell r="D401">
            <v>111.18848</v>
          </cell>
          <cell r="E401">
            <v>3335.6543999999999</v>
          </cell>
          <cell r="H401">
            <v>3335.6543999999999</v>
          </cell>
          <cell r="I401">
            <v>133.426176</v>
          </cell>
          <cell r="J401">
            <v>3469.0805759999998</v>
          </cell>
          <cell r="K401">
            <v>41629</v>
          </cell>
          <cell r="L401">
            <v>4818.1807679999993</v>
          </cell>
          <cell r="M401">
            <v>1500</v>
          </cell>
          <cell r="N401">
            <v>579</v>
          </cell>
          <cell r="O401">
            <v>2776</v>
          </cell>
          <cell r="P401">
            <v>6000</v>
          </cell>
          <cell r="Q401">
            <v>1157</v>
          </cell>
          <cell r="T401">
            <v>5308</v>
          </cell>
          <cell r="U401">
            <v>708</v>
          </cell>
          <cell r="V401">
            <v>2590.08</v>
          </cell>
          <cell r="Z401">
            <v>2500</v>
          </cell>
          <cell r="AA401">
            <v>69565.260767999993</v>
          </cell>
        </row>
        <row r="402">
          <cell r="A402" t="str">
            <v>25120047</v>
          </cell>
          <cell r="B402" t="str">
            <v>Mendez Zeel Marciala Eugenia</v>
          </cell>
          <cell r="C402" t="str">
            <v>Asistente educativa "b"</v>
          </cell>
          <cell r="D402">
            <v>111.18848</v>
          </cell>
          <cell r="E402">
            <v>3335.6543999999999</v>
          </cell>
          <cell r="H402">
            <v>3335.6543999999999</v>
          </cell>
          <cell r="I402">
            <v>133.426176</v>
          </cell>
          <cell r="J402">
            <v>3469.0805759999998</v>
          </cell>
          <cell r="K402">
            <v>41629</v>
          </cell>
          <cell r="L402">
            <v>4818.1807679999993</v>
          </cell>
          <cell r="M402">
            <v>1500</v>
          </cell>
          <cell r="N402">
            <v>579</v>
          </cell>
          <cell r="O402">
            <v>2776</v>
          </cell>
          <cell r="P402">
            <v>6000</v>
          </cell>
          <cell r="Q402">
            <v>1157</v>
          </cell>
          <cell r="R402">
            <v>324</v>
          </cell>
          <cell r="T402">
            <v>5308</v>
          </cell>
          <cell r="U402">
            <v>708</v>
          </cell>
          <cell r="V402">
            <v>2590.08</v>
          </cell>
          <cell r="Z402">
            <v>2500</v>
          </cell>
          <cell r="AA402">
            <v>69889.260767999993</v>
          </cell>
        </row>
        <row r="403">
          <cell r="A403" t="str">
            <v>24150002</v>
          </cell>
          <cell r="B403" t="str">
            <v>Gomez Vivas Maria Soledad</v>
          </cell>
          <cell r="C403" t="str">
            <v>Asistente educativa "b"</v>
          </cell>
          <cell r="D403">
            <v>111.19</v>
          </cell>
          <cell r="E403">
            <v>3335.7</v>
          </cell>
          <cell r="H403">
            <v>3335.7</v>
          </cell>
          <cell r="I403">
            <v>133.428</v>
          </cell>
          <cell r="J403">
            <v>3469.1279999999997</v>
          </cell>
          <cell r="K403">
            <v>41630</v>
          </cell>
          <cell r="L403">
            <v>4818.2539999999999</v>
          </cell>
          <cell r="M403">
            <v>1500</v>
          </cell>
          <cell r="N403">
            <v>579</v>
          </cell>
          <cell r="O403">
            <v>2776</v>
          </cell>
          <cell r="P403">
            <v>6000</v>
          </cell>
          <cell r="Q403">
            <v>1157</v>
          </cell>
          <cell r="T403">
            <v>5308</v>
          </cell>
          <cell r="U403">
            <v>708</v>
          </cell>
          <cell r="V403">
            <v>2589.84</v>
          </cell>
          <cell r="Z403">
            <v>2500</v>
          </cell>
          <cell r="AA403">
            <v>69566.093999999997</v>
          </cell>
        </row>
        <row r="404">
          <cell r="A404" t="str">
            <v>24150003</v>
          </cell>
          <cell r="B404" t="str">
            <v>Ake Pech Suemi del Socorro</v>
          </cell>
          <cell r="C404" t="str">
            <v>Asistente educativa "a"</v>
          </cell>
          <cell r="D404">
            <v>111.19</v>
          </cell>
          <cell r="E404">
            <v>3335.7</v>
          </cell>
          <cell r="H404">
            <v>3335.7</v>
          </cell>
          <cell r="I404">
            <v>133.428</v>
          </cell>
          <cell r="J404">
            <v>3469.1279999999997</v>
          </cell>
          <cell r="K404">
            <v>41630</v>
          </cell>
          <cell r="L404">
            <v>4818.2539999999999</v>
          </cell>
          <cell r="M404">
            <v>1500</v>
          </cell>
          <cell r="N404">
            <v>579</v>
          </cell>
          <cell r="O404">
            <v>2776</v>
          </cell>
          <cell r="P404">
            <v>6000</v>
          </cell>
          <cell r="Q404">
            <v>1157</v>
          </cell>
          <cell r="T404">
            <v>5308</v>
          </cell>
          <cell r="U404">
            <v>708</v>
          </cell>
          <cell r="V404">
            <v>2589.84</v>
          </cell>
          <cell r="Z404">
            <v>2500</v>
          </cell>
          <cell r="AA404">
            <v>69566.093999999997</v>
          </cell>
        </row>
        <row r="405">
          <cell r="A405" t="str">
            <v>21090058</v>
          </cell>
          <cell r="B405" t="str">
            <v>Boeta Novelo Lualdy Gabriela</v>
          </cell>
          <cell r="C405" t="str">
            <v>Encargada de grupo</v>
          </cell>
          <cell r="D405">
            <v>131.23052799999999</v>
          </cell>
          <cell r="E405">
            <v>3936.9158399999997</v>
          </cell>
          <cell r="H405">
            <v>3936.9158399999997</v>
          </cell>
          <cell r="I405">
            <v>157.47663359999999</v>
          </cell>
          <cell r="J405">
            <v>4094.3924735999994</v>
          </cell>
          <cell r="K405">
            <v>49133</v>
          </cell>
          <cell r="L405">
            <v>6075.9299647999987</v>
          </cell>
          <cell r="M405">
            <v>1500</v>
          </cell>
          <cell r="N405">
            <v>683</v>
          </cell>
          <cell r="O405">
            <v>3276</v>
          </cell>
          <cell r="P405">
            <v>6000</v>
          </cell>
          <cell r="Q405">
            <v>1365</v>
          </cell>
          <cell r="T405">
            <v>6265</v>
          </cell>
          <cell r="U405">
            <v>836</v>
          </cell>
          <cell r="V405">
            <v>2055.6</v>
          </cell>
          <cell r="Z405">
            <v>2500</v>
          </cell>
          <cell r="AA405">
            <v>79689.529964800007</v>
          </cell>
        </row>
        <row r="406">
          <cell r="A406" t="str">
            <v>24010013</v>
          </cell>
          <cell r="B406" t="str">
            <v>Mex Pech Maria</v>
          </cell>
          <cell r="C406" t="str">
            <v>Asistente educativa "b"</v>
          </cell>
          <cell r="D406">
            <v>111.18848</v>
          </cell>
          <cell r="E406">
            <v>3335.6543999999999</v>
          </cell>
          <cell r="H406">
            <v>3335.6543999999999</v>
          </cell>
          <cell r="I406">
            <v>133.426176</v>
          </cell>
          <cell r="J406">
            <v>3469.0805759999998</v>
          </cell>
          <cell r="K406">
            <v>41629</v>
          </cell>
          <cell r="L406">
            <v>4818.1807679999993</v>
          </cell>
          <cell r="M406">
            <v>1500</v>
          </cell>
          <cell r="N406">
            <v>579</v>
          </cell>
          <cell r="O406">
            <v>2776</v>
          </cell>
          <cell r="P406">
            <v>6000</v>
          </cell>
          <cell r="Q406">
            <v>1157</v>
          </cell>
          <cell r="R406">
            <v>324</v>
          </cell>
          <cell r="T406">
            <v>5308</v>
          </cell>
          <cell r="U406">
            <v>708</v>
          </cell>
          <cell r="V406">
            <v>2590.08</v>
          </cell>
          <cell r="Z406">
            <v>2500</v>
          </cell>
          <cell r="AA406">
            <v>69889.260767999993</v>
          </cell>
        </row>
        <row r="407">
          <cell r="A407" t="str">
            <v>46010020</v>
          </cell>
          <cell r="B407" t="str">
            <v>Orosa Soberanis Silvia Esther</v>
          </cell>
          <cell r="C407" t="str">
            <v>Asistente educativa "b"</v>
          </cell>
          <cell r="D407">
            <v>111.18848</v>
          </cell>
          <cell r="E407">
            <v>3335.6543999999999</v>
          </cell>
          <cell r="H407">
            <v>3335.6543999999999</v>
          </cell>
          <cell r="I407">
            <v>133.426176</v>
          </cell>
          <cell r="J407">
            <v>3469.0805759999998</v>
          </cell>
          <cell r="K407">
            <v>41629</v>
          </cell>
          <cell r="L407">
            <v>4818.1807679999993</v>
          </cell>
          <cell r="M407">
            <v>1500</v>
          </cell>
          <cell r="N407">
            <v>579</v>
          </cell>
          <cell r="O407">
            <v>2776</v>
          </cell>
          <cell r="P407">
            <v>6000</v>
          </cell>
          <cell r="Q407">
            <v>1157</v>
          </cell>
          <cell r="R407">
            <v>324</v>
          </cell>
          <cell r="T407">
            <v>5308</v>
          </cell>
          <cell r="U407">
            <v>708</v>
          </cell>
          <cell r="V407">
            <v>2590.08</v>
          </cell>
          <cell r="Z407">
            <v>2500</v>
          </cell>
          <cell r="AA407">
            <v>69889.260767999993</v>
          </cell>
        </row>
        <row r="408">
          <cell r="A408" t="str">
            <v>24040020</v>
          </cell>
          <cell r="B408" t="str">
            <v>Barahona Mena Silvia Jesus</v>
          </cell>
          <cell r="C408" t="str">
            <v>Asistente educativa "b"</v>
          </cell>
          <cell r="D408">
            <v>111.18848</v>
          </cell>
          <cell r="E408">
            <v>3335.6543999999999</v>
          </cell>
          <cell r="H408">
            <v>3335.6543999999999</v>
          </cell>
          <cell r="I408">
            <v>133.426176</v>
          </cell>
          <cell r="J408">
            <v>3469.0805759999998</v>
          </cell>
          <cell r="K408">
            <v>41629</v>
          </cell>
          <cell r="L408">
            <v>4818.1807679999993</v>
          </cell>
          <cell r="M408">
            <v>1500</v>
          </cell>
          <cell r="N408">
            <v>579</v>
          </cell>
          <cell r="O408">
            <v>2776</v>
          </cell>
          <cell r="P408">
            <v>6000</v>
          </cell>
          <cell r="Q408">
            <v>1157</v>
          </cell>
          <cell r="R408">
            <v>972</v>
          </cell>
          <cell r="T408">
            <v>5308</v>
          </cell>
          <cell r="U408">
            <v>708</v>
          </cell>
          <cell r="V408">
            <v>2590.08</v>
          </cell>
          <cell r="Z408">
            <v>2500</v>
          </cell>
          <cell r="AA408">
            <v>70537.260767999993</v>
          </cell>
        </row>
        <row r="409">
          <cell r="A409" t="str">
            <v>24040023</v>
          </cell>
          <cell r="B409" t="str">
            <v>Martinez Trejo Claudia Dolores</v>
          </cell>
          <cell r="C409" t="str">
            <v>Asistente educativa "b"</v>
          </cell>
          <cell r="D409">
            <v>111.18848</v>
          </cell>
          <cell r="E409">
            <v>3335.6543999999999</v>
          </cell>
          <cell r="H409">
            <v>3335.6543999999999</v>
          </cell>
          <cell r="I409">
            <v>133.426176</v>
          </cell>
          <cell r="J409">
            <v>3469.0805759999998</v>
          </cell>
          <cell r="K409">
            <v>41629</v>
          </cell>
          <cell r="L409">
            <v>4818.1807679999993</v>
          </cell>
          <cell r="M409">
            <v>1500</v>
          </cell>
          <cell r="N409">
            <v>579</v>
          </cell>
          <cell r="O409">
            <v>2776</v>
          </cell>
          <cell r="P409">
            <v>6000</v>
          </cell>
          <cell r="Q409">
            <v>1157</v>
          </cell>
          <cell r="R409">
            <v>324</v>
          </cell>
          <cell r="T409">
            <v>5308</v>
          </cell>
          <cell r="U409">
            <v>708</v>
          </cell>
          <cell r="V409">
            <v>2590.08</v>
          </cell>
          <cell r="Z409">
            <v>2500</v>
          </cell>
          <cell r="AA409">
            <v>69889.260767999993</v>
          </cell>
        </row>
        <row r="410">
          <cell r="A410" t="str">
            <v>46040006</v>
          </cell>
          <cell r="B410" t="str">
            <v>Barbosa Polanco Nelly Carolina</v>
          </cell>
          <cell r="C410" t="str">
            <v>Encargada de grupo</v>
          </cell>
          <cell r="D410">
            <v>131.23052799999999</v>
          </cell>
          <cell r="E410">
            <v>3936.9158399999997</v>
          </cell>
          <cell r="H410">
            <v>3936.9158399999997</v>
          </cell>
          <cell r="I410">
            <v>157.47663359999999</v>
          </cell>
          <cell r="J410">
            <v>4094.3924735999994</v>
          </cell>
          <cell r="K410">
            <v>49133</v>
          </cell>
          <cell r="L410">
            <v>6075.9299647999987</v>
          </cell>
          <cell r="M410">
            <v>1500</v>
          </cell>
          <cell r="N410">
            <v>683</v>
          </cell>
          <cell r="O410">
            <v>3276</v>
          </cell>
          <cell r="P410">
            <v>6000</v>
          </cell>
          <cell r="Q410">
            <v>1365</v>
          </cell>
          <cell r="R410">
            <v>324</v>
          </cell>
          <cell r="T410">
            <v>6265</v>
          </cell>
          <cell r="U410">
            <v>836</v>
          </cell>
          <cell r="V410">
            <v>2055.6</v>
          </cell>
          <cell r="Z410">
            <v>2500</v>
          </cell>
          <cell r="AA410">
            <v>80013.529964800007</v>
          </cell>
        </row>
        <row r="411">
          <cell r="A411" t="str">
            <v>24030020</v>
          </cell>
          <cell r="B411" t="str">
            <v>Balam Ramirez Heydi</v>
          </cell>
          <cell r="C411" t="str">
            <v>Asistente educativa "b"</v>
          </cell>
          <cell r="D411">
            <v>111.18848</v>
          </cell>
          <cell r="E411">
            <v>3335.6543999999999</v>
          </cell>
          <cell r="H411">
            <v>3335.6543999999999</v>
          </cell>
          <cell r="I411">
            <v>133.426176</v>
          </cell>
          <cell r="J411">
            <v>3469.0805759999998</v>
          </cell>
          <cell r="K411">
            <v>41629</v>
          </cell>
          <cell r="L411">
            <v>4818.1807679999993</v>
          </cell>
          <cell r="M411">
            <v>1500</v>
          </cell>
          <cell r="N411">
            <v>579</v>
          </cell>
          <cell r="O411">
            <v>2776</v>
          </cell>
          <cell r="P411">
            <v>6000</v>
          </cell>
          <cell r="Q411">
            <v>1157</v>
          </cell>
          <cell r="T411">
            <v>5308</v>
          </cell>
          <cell r="U411">
            <v>708</v>
          </cell>
          <cell r="V411">
            <v>2590.08</v>
          </cell>
          <cell r="Z411">
            <v>2500</v>
          </cell>
          <cell r="AA411">
            <v>69565.260767999993</v>
          </cell>
        </row>
        <row r="412">
          <cell r="A412" t="str">
            <v>24050026</v>
          </cell>
          <cell r="B412" t="str">
            <v>Chan Rosado Julia Elizabeth</v>
          </cell>
          <cell r="C412" t="str">
            <v>Encargada de grupo</v>
          </cell>
          <cell r="D412">
            <v>131.23052799999999</v>
          </cell>
          <cell r="E412">
            <v>3936.9158399999997</v>
          </cell>
          <cell r="H412">
            <v>3936.9158399999997</v>
          </cell>
          <cell r="I412">
            <v>157.47663359999999</v>
          </cell>
          <cell r="J412">
            <v>4094.3924735999994</v>
          </cell>
          <cell r="K412">
            <v>49133</v>
          </cell>
          <cell r="L412">
            <v>6075.9299647999987</v>
          </cell>
          <cell r="M412">
            <v>1500</v>
          </cell>
          <cell r="N412">
            <v>683</v>
          </cell>
          <cell r="O412">
            <v>3276</v>
          </cell>
          <cell r="P412">
            <v>6000</v>
          </cell>
          <cell r="Q412">
            <v>1365</v>
          </cell>
          <cell r="R412">
            <v>324</v>
          </cell>
          <cell r="T412">
            <v>6265</v>
          </cell>
          <cell r="U412">
            <v>836</v>
          </cell>
          <cell r="V412">
            <v>2055.6</v>
          </cell>
          <cell r="Z412">
            <v>2500</v>
          </cell>
          <cell r="AA412">
            <v>80013.529964800007</v>
          </cell>
        </row>
        <row r="413">
          <cell r="A413" t="str">
            <v>24070029</v>
          </cell>
          <cell r="B413" t="str">
            <v>Peniche Juarez Delia</v>
          </cell>
          <cell r="C413" t="str">
            <v>Asistente educativa "b"</v>
          </cell>
          <cell r="D413">
            <v>111.18848</v>
          </cell>
          <cell r="E413">
            <v>3335.6543999999999</v>
          </cell>
          <cell r="H413">
            <v>3335.6543999999999</v>
          </cell>
          <cell r="I413">
            <v>133.426176</v>
          </cell>
          <cell r="J413">
            <v>3469.0805759999998</v>
          </cell>
          <cell r="K413">
            <v>41629</v>
          </cell>
          <cell r="L413">
            <v>4818.1807679999993</v>
          </cell>
          <cell r="M413">
            <v>1500</v>
          </cell>
          <cell r="N413">
            <v>579</v>
          </cell>
          <cell r="O413">
            <v>2776</v>
          </cell>
          <cell r="P413">
            <v>6000</v>
          </cell>
          <cell r="Q413">
            <v>1157</v>
          </cell>
          <cell r="R413">
            <v>972</v>
          </cell>
          <cell r="T413">
            <v>5308</v>
          </cell>
          <cell r="U413">
            <v>708</v>
          </cell>
          <cell r="V413">
            <v>2590.08</v>
          </cell>
          <cell r="Z413">
            <v>2500</v>
          </cell>
          <cell r="AA413">
            <v>70537.260767999993</v>
          </cell>
        </row>
        <row r="414">
          <cell r="A414" t="str">
            <v>24080003</v>
          </cell>
          <cell r="B414" t="str">
            <v>Varguez Perez Sheila Del Carmen</v>
          </cell>
          <cell r="C414" t="str">
            <v>Asistente educativa "b"</v>
          </cell>
          <cell r="D414">
            <v>111.19</v>
          </cell>
          <cell r="E414">
            <v>3335.7</v>
          </cell>
          <cell r="H414">
            <v>3335.7</v>
          </cell>
          <cell r="I414">
            <v>133.428</v>
          </cell>
          <cell r="J414">
            <v>3469.1279999999997</v>
          </cell>
          <cell r="K414">
            <v>41630</v>
          </cell>
          <cell r="L414">
            <v>4818.2539999999999</v>
          </cell>
          <cell r="M414">
            <v>1500</v>
          </cell>
          <cell r="N414">
            <v>579</v>
          </cell>
          <cell r="O414">
            <v>2776</v>
          </cell>
          <cell r="P414">
            <v>6000</v>
          </cell>
          <cell r="Q414">
            <v>1157</v>
          </cell>
          <cell r="T414">
            <v>5308</v>
          </cell>
          <cell r="U414">
            <v>708</v>
          </cell>
          <cell r="V414">
            <v>2589.84</v>
          </cell>
          <cell r="Z414">
            <v>2500</v>
          </cell>
          <cell r="AA414">
            <v>69566.093999999997</v>
          </cell>
        </row>
        <row r="415">
          <cell r="A415" t="str">
            <v>24030018</v>
          </cell>
          <cell r="B415" t="str">
            <v>Mendez Zeel Nedy Patricia</v>
          </cell>
          <cell r="C415" t="str">
            <v>Asistente educativa "b"</v>
          </cell>
          <cell r="D415">
            <v>111.18848</v>
          </cell>
          <cell r="E415">
            <v>3335.6543999999999</v>
          </cell>
          <cell r="H415">
            <v>3335.6543999999999</v>
          </cell>
          <cell r="I415">
            <v>133.426176</v>
          </cell>
          <cell r="J415">
            <v>3469.0805759999998</v>
          </cell>
          <cell r="K415">
            <v>41629</v>
          </cell>
          <cell r="L415">
            <v>4818.1807679999993</v>
          </cell>
          <cell r="M415">
            <v>1500</v>
          </cell>
          <cell r="N415">
            <v>579</v>
          </cell>
          <cell r="O415">
            <v>2776</v>
          </cell>
          <cell r="P415">
            <v>6000</v>
          </cell>
          <cell r="Q415">
            <v>1157</v>
          </cell>
          <cell r="R415">
            <v>324</v>
          </cell>
          <cell r="T415">
            <v>5308</v>
          </cell>
          <cell r="U415">
            <v>708</v>
          </cell>
          <cell r="V415">
            <v>2590.08</v>
          </cell>
          <cell r="Z415">
            <v>2500</v>
          </cell>
          <cell r="AA415">
            <v>69889.260767999993</v>
          </cell>
        </row>
        <row r="416">
          <cell r="A416" t="str">
            <v>24040025</v>
          </cell>
          <cell r="B416" t="str">
            <v>Osalde Chan Karina Ivette</v>
          </cell>
          <cell r="C416" t="str">
            <v>Encargada de grupo</v>
          </cell>
          <cell r="D416">
            <v>131.23052799999999</v>
          </cell>
          <cell r="E416">
            <v>3936.9158399999997</v>
          </cell>
          <cell r="H416">
            <v>3936.9158399999997</v>
          </cell>
          <cell r="I416">
            <v>157.47663359999999</v>
          </cell>
          <cell r="J416">
            <v>4094.3924735999994</v>
          </cell>
          <cell r="K416">
            <v>49133</v>
          </cell>
          <cell r="L416">
            <v>6075.9299647999987</v>
          </cell>
          <cell r="M416">
            <v>1500</v>
          </cell>
          <cell r="N416">
            <v>683</v>
          </cell>
          <cell r="O416">
            <v>3276</v>
          </cell>
          <cell r="P416">
            <v>6000</v>
          </cell>
          <cell r="Q416">
            <v>1365</v>
          </cell>
          <cell r="R416">
            <v>324</v>
          </cell>
          <cell r="T416">
            <v>6265</v>
          </cell>
          <cell r="U416">
            <v>836</v>
          </cell>
          <cell r="V416">
            <v>2055.6</v>
          </cell>
          <cell r="Z416">
            <v>2500</v>
          </cell>
          <cell r="AA416">
            <v>80013.529964800007</v>
          </cell>
        </row>
        <row r="417">
          <cell r="A417" t="str">
            <v>06010042</v>
          </cell>
          <cell r="B417" t="str">
            <v>Perera Uicab Jose Ignacio</v>
          </cell>
          <cell r="C417" t="str">
            <v>Jefe de mantenimiento "b"</v>
          </cell>
          <cell r="D417">
            <v>115.65548800000001</v>
          </cell>
          <cell r="E417">
            <v>3469.66464</v>
          </cell>
          <cell r="H417">
            <v>3469.66464</v>
          </cell>
          <cell r="I417">
            <v>138.7865856</v>
          </cell>
          <cell r="J417">
            <v>3608.4512255999998</v>
          </cell>
          <cell r="K417">
            <v>43302</v>
          </cell>
          <cell r="L417">
            <v>5034.3483008000003</v>
          </cell>
          <cell r="M417">
            <v>1500</v>
          </cell>
          <cell r="N417">
            <v>602</v>
          </cell>
          <cell r="O417">
            <v>2887</v>
          </cell>
          <cell r="P417">
            <v>6000</v>
          </cell>
          <cell r="Q417">
            <v>1203</v>
          </cell>
          <cell r="T417">
            <v>5521</v>
          </cell>
          <cell r="U417">
            <v>737</v>
          </cell>
          <cell r="V417">
            <v>2441.04</v>
          </cell>
          <cell r="Z417">
            <v>2500</v>
          </cell>
          <cell r="AA417">
            <v>71727.388300799998</v>
          </cell>
        </row>
        <row r="418">
          <cell r="A418" t="str">
            <v>24020016</v>
          </cell>
          <cell r="B418" t="str">
            <v>Castellanos Dorantes Lourdes Del Carmen</v>
          </cell>
          <cell r="C418" t="str">
            <v>Enfermera "b"</v>
          </cell>
          <cell r="D418">
            <v>112.4864</v>
          </cell>
          <cell r="E418">
            <v>3374.5920000000001</v>
          </cell>
          <cell r="H418">
            <v>3374.5920000000001</v>
          </cell>
          <cell r="I418">
            <v>134.98367999999999</v>
          </cell>
          <cell r="J418">
            <v>3509.5756799999999</v>
          </cell>
          <cell r="K418">
            <v>42115</v>
          </cell>
          <cell r="L418">
            <v>4880.9842399999998</v>
          </cell>
          <cell r="M418">
            <v>1500</v>
          </cell>
          <cell r="N418">
            <v>585</v>
          </cell>
          <cell r="O418">
            <v>2808</v>
          </cell>
          <cell r="P418">
            <v>6000</v>
          </cell>
          <cell r="Q418">
            <v>1170</v>
          </cell>
          <cell r="R418">
            <v>972</v>
          </cell>
          <cell r="T418">
            <v>5370</v>
          </cell>
          <cell r="U418">
            <v>716</v>
          </cell>
          <cell r="V418">
            <v>2441.04</v>
          </cell>
          <cell r="Z418">
            <v>2500</v>
          </cell>
          <cell r="AA418">
            <v>71058.024239999984</v>
          </cell>
        </row>
        <row r="419">
          <cell r="A419" t="str">
            <v>24020019</v>
          </cell>
          <cell r="B419" t="str">
            <v>Yañez G. Canton Alicia Margarita</v>
          </cell>
          <cell r="C419" t="str">
            <v>Doctor "b"</v>
          </cell>
          <cell r="D419">
            <v>173.33</v>
          </cell>
          <cell r="E419">
            <v>5199.9000000000005</v>
          </cell>
          <cell r="H419">
            <v>5199.9000000000005</v>
          </cell>
          <cell r="I419">
            <v>207.99600000000004</v>
          </cell>
          <cell r="J419">
            <v>5407.8960000000006</v>
          </cell>
          <cell r="K419">
            <v>64895</v>
          </cell>
          <cell r="L419">
            <v>8300.1779999999999</v>
          </cell>
          <cell r="M419">
            <v>1500</v>
          </cell>
          <cell r="N419">
            <v>902</v>
          </cell>
          <cell r="O419">
            <v>4327</v>
          </cell>
          <cell r="P419">
            <v>6000</v>
          </cell>
          <cell r="Q419">
            <v>1803</v>
          </cell>
          <cell r="T419">
            <v>8275</v>
          </cell>
          <cell r="U419">
            <v>1104</v>
          </cell>
          <cell r="V419">
            <v>92.88</v>
          </cell>
          <cell r="Z419">
            <v>2500</v>
          </cell>
          <cell r="AA419">
            <v>99699.058000000005</v>
          </cell>
        </row>
        <row r="420">
          <cell r="A420" t="str">
            <v>24130045</v>
          </cell>
          <cell r="B420" t="str">
            <v>Cuevas Magaña Carlos Humberto</v>
          </cell>
          <cell r="C420" t="str">
            <v>Vigilante "b"</v>
          </cell>
          <cell r="D420">
            <v>106.786368</v>
          </cell>
          <cell r="E420">
            <v>3203.5910399999998</v>
          </cell>
          <cell r="H420">
            <v>3203.5910399999998</v>
          </cell>
          <cell r="I420">
            <v>128.1436416</v>
          </cell>
          <cell r="J420">
            <v>3331.7346815999999</v>
          </cell>
          <cell r="K420">
            <v>39981</v>
          </cell>
          <cell r="L420">
            <v>4605.1429088000004</v>
          </cell>
          <cell r="M420">
            <v>1500</v>
          </cell>
          <cell r="N420">
            <v>556</v>
          </cell>
          <cell r="O420">
            <v>2666</v>
          </cell>
          <cell r="P420">
            <v>6000</v>
          </cell>
          <cell r="Q420">
            <v>1111</v>
          </cell>
          <cell r="R420">
            <v>1620</v>
          </cell>
          <cell r="S420">
            <v>1333</v>
          </cell>
          <cell r="T420">
            <v>5098</v>
          </cell>
          <cell r="U420">
            <v>680</v>
          </cell>
          <cell r="V420">
            <v>2845.92</v>
          </cell>
          <cell r="W420">
            <v>2666</v>
          </cell>
          <cell r="Z420">
            <v>2500</v>
          </cell>
          <cell r="AA420">
            <v>73162.062908799999</v>
          </cell>
        </row>
        <row r="421">
          <cell r="A421" t="str">
            <v>42010004</v>
          </cell>
          <cell r="B421" t="str">
            <v>Chan Pool Gregorio Anacleto</v>
          </cell>
          <cell r="C421" t="str">
            <v>Vigilante "b"</v>
          </cell>
          <cell r="D421">
            <v>106.786368</v>
          </cell>
          <cell r="E421">
            <v>3203.5910399999998</v>
          </cell>
          <cell r="H421">
            <v>3203.5910399999998</v>
          </cell>
          <cell r="I421">
            <v>128.1436416</v>
          </cell>
          <cell r="J421">
            <v>3331.7346815999999</v>
          </cell>
          <cell r="K421">
            <v>39981</v>
          </cell>
          <cell r="L421">
            <v>4605.1429088000004</v>
          </cell>
          <cell r="M421">
            <v>1500</v>
          </cell>
          <cell r="N421">
            <v>556</v>
          </cell>
          <cell r="O421">
            <v>2666</v>
          </cell>
          <cell r="P421">
            <v>6000</v>
          </cell>
          <cell r="Q421">
            <v>1111</v>
          </cell>
          <cell r="R421">
            <v>648</v>
          </cell>
          <cell r="S421">
            <v>1333</v>
          </cell>
          <cell r="T421">
            <v>5098</v>
          </cell>
          <cell r="U421">
            <v>680</v>
          </cell>
          <cell r="V421">
            <v>2845.92</v>
          </cell>
          <cell r="W421">
            <v>2666</v>
          </cell>
          <cell r="Z421">
            <v>2500</v>
          </cell>
          <cell r="AA421">
            <v>72190.062908799999</v>
          </cell>
        </row>
        <row r="422">
          <cell r="B422" t="str">
            <v>Subtotal</v>
          </cell>
          <cell r="D422">
            <v>6177.9510079999982</v>
          </cell>
          <cell r="E422">
            <v>185608.47024</v>
          </cell>
          <cell r="F422">
            <v>0</v>
          </cell>
          <cell r="G422">
            <v>36</v>
          </cell>
          <cell r="H422">
            <v>185608.47024</v>
          </cell>
          <cell r="I422">
            <v>7424.338809599999</v>
          </cell>
          <cell r="J422">
            <v>193032.80904960001</v>
          </cell>
          <cell r="K422">
            <v>2316410</v>
          </cell>
          <cell r="L422">
            <v>275688.3487327997</v>
          </cell>
          <cell r="M422">
            <v>76500</v>
          </cell>
          <cell r="N422">
            <v>32206</v>
          </cell>
          <cell r="O422">
            <v>143848</v>
          </cell>
          <cell r="P422">
            <v>306000</v>
          </cell>
          <cell r="Q422">
            <v>64367</v>
          </cell>
          <cell r="R422">
            <v>16200</v>
          </cell>
          <cell r="S422">
            <v>2666</v>
          </cell>
          <cell r="T422">
            <v>295360</v>
          </cell>
          <cell r="U422">
            <v>39398</v>
          </cell>
          <cell r="V422">
            <v>124236.96</v>
          </cell>
          <cell r="W422">
            <v>5332</v>
          </cell>
          <cell r="X422">
            <v>0</v>
          </cell>
          <cell r="Y422">
            <v>39787</v>
          </cell>
          <cell r="Z422">
            <v>127500</v>
          </cell>
          <cell r="AB422">
            <v>3865499.3087328011</v>
          </cell>
        </row>
        <row r="423">
          <cell r="B423" t="str">
            <v>Cendi juan pablo II - Administrativo</v>
          </cell>
          <cell r="E423">
            <v>0</v>
          </cell>
        </row>
        <row r="424">
          <cell r="A424" t="str">
            <v>22010002</v>
          </cell>
          <cell r="B424" t="str">
            <v>Dzib Chable Yazmin Del Carmen</v>
          </cell>
          <cell r="C424" t="str">
            <v>Psicologo "a"</v>
          </cell>
          <cell r="D424">
            <v>126.9</v>
          </cell>
          <cell r="E424">
            <v>3807</v>
          </cell>
          <cell r="H424">
            <v>3807</v>
          </cell>
          <cell r="I424">
            <v>152.28</v>
          </cell>
          <cell r="J424">
            <v>3959.28</v>
          </cell>
          <cell r="K424">
            <v>47512</v>
          </cell>
          <cell r="L424">
            <v>5852.52</v>
          </cell>
          <cell r="M424">
            <v>1500</v>
          </cell>
          <cell r="N424">
            <v>660</v>
          </cell>
          <cell r="O424">
            <v>3168</v>
          </cell>
          <cell r="P424">
            <v>6000</v>
          </cell>
          <cell r="Q424">
            <v>1320</v>
          </cell>
          <cell r="T424">
            <v>6058</v>
          </cell>
          <cell r="U424">
            <v>808</v>
          </cell>
          <cell r="V424">
            <v>2144.88</v>
          </cell>
          <cell r="Z424">
            <v>2500</v>
          </cell>
          <cell r="AA424">
            <v>77523.400000000009</v>
          </cell>
        </row>
        <row r="425">
          <cell r="A425" t="str">
            <v>23010013</v>
          </cell>
          <cell r="B425" t="str">
            <v>Rosado Puerto Lilian Raquel</v>
          </cell>
          <cell r="C425" t="str">
            <v>Auxiliar administrativo cendi</v>
          </cell>
          <cell r="D425">
            <v>126.904128</v>
          </cell>
          <cell r="E425">
            <v>3807.1238400000002</v>
          </cell>
          <cell r="H425">
            <v>3807.1238400000002</v>
          </cell>
          <cell r="I425">
            <v>152.28495360000002</v>
          </cell>
          <cell r="J425">
            <v>3959.4087936000001</v>
          </cell>
          <cell r="K425">
            <v>47513</v>
          </cell>
          <cell r="L425">
            <v>5852.7217247999997</v>
          </cell>
          <cell r="M425">
            <v>1500</v>
          </cell>
          <cell r="N425">
            <v>660</v>
          </cell>
          <cell r="O425">
            <v>3168</v>
          </cell>
          <cell r="P425">
            <v>6000</v>
          </cell>
          <cell r="Q425">
            <v>1320</v>
          </cell>
          <cell r="R425">
            <v>324</v>
          </cell>
          <cell r="T425">
            <v>6058</v>
          </cell>
          <cell r="U425">
            <v>808</v>
          </cell>
          <cell r="V425">
            <v>2144.64</v>
          </cell>
          <cell r="Z425">
            <v>2500</v>
          </cell>
          <cell r="AA425">
            <v>77848.361724800008</v>
          </cell>
        </row>
        <row r="426">
          <cell r="A426" t="str">
            <v>24010004</v>
          </cell>
          <cell r="B426" t="str">
            <v>Chan Barbosa Fanny Edith</v>
          </cell>
          <cell r="C426" t="str">
            <v>Directora de Cendi</v>
          </cell>
          <cell r="D426">
            <v>425.06880000000001</v>
          </cell>
          <cell r="E426">
            <v>12752.064</v>
          </cell>
          <cell r="H426">
            <v>12752.064</v>
          </cell>
          <cell r="I426">
            <v>510.08256</v>
          </cell>
          <cell r="J426">
            <v>13262.146560000001</v>
          </cell>
          <cell r="K426">
            <v>159146</v>
          </cell>
          <cell r="L426">
            <v>20936.002080000002</v>
          </cell>
          <cell r="M426">
            <v>1500</v>
          </cell>
          <cell r="N426">
            <v>2211</v>
          </cell>
          <cell r="P426">
            <v>6000</v>
          </cell>
          <cell r="Q426">
            <v>4421</v>
          </cell>
          <cell r="R426">
            <v>648</v>
          </cell>
          <cell r="T426">
            <v>20292</v>
          </cell>
          <cell r="U426">
            <v>2706</v>
          </cell>
          <cell r="V426">
            <v>0</v>
          </cell>
          <cell r="Y426">
            <v>39787</v>
          </cell>
          <cell r="Z426">
            <v>2500</v>
          </cell>
          <cell r="AA426">
            <v>260147.00208000001</v>
          </cell>
        </row>
        <row r="427">
          <cell r="A427" t="str">
            <v>24090035</v>
          </cell>
          <cell r="B427" t="str">
            <v>Pacheco Ucan Nancy Del Rosario</v>
          </cell>
          <cell r="C427" t="str">
            <v>Coordinador de Pedagogia</v>
          </cell>
          <cell r="D427">
            <v>198.289728</v>
          </cell>
          <cell r="E427">
            <v>5948.6918399999995</v>
          </cell>
          <cell r="H427">
            <v>5948.6918399999995</v>
          </cell>
          <cell r="I427">
            <v>237.94767359999997</v>
          </cell>
          <cell r="J427">
            <v>6186.6395135999992</v>
          </cell>
          <cell r="K427">
            <v>74240</v>
          </cell>
          <cell r="L427">
            <v>9603.892684800001</v>
          </cell>
          <cell r="M427">
            <v>1500</v>
          </cell>
          <cell r="N427">
            <v>1032</v>
          </cell>
          <cell r="O427">
            <v>4950</v>
          </cell>
          <cell r="P427">
            <v>6000</v>
          </cell>
          <cell r="Q427">
            <v>2063</v>
          </cell>
          <cell r="R427">
            <v>972</v>
          </cell>
          <cell r="T427">
            <v>9466</v>
          </cell>
          <cell r="U427">
            <v>1263</v>
          </cell>
          <cell r="V427">
            <v>0</v>
          </cell>
          <cell r="Z427">
            <v>2500</v>
          </cell>
          <cell r="AA427">
            <v>113589.8926848</v>
          </cell>
        </row>
        <row r="428">
          <cell r="A428" t="str">
            <v>25010008</v>
          </cell>
          <cell r="B428" t="str">
            <v>Cuevas Caballero Miguel De Atocha</v>
          </cell>
          <cell r="C428" t="str">
            <v>Instructor</v>
          </cell>
          <cell r="D428">
            <v>44.99</v>
          </cell>
          <cell r="E428">
            <v>1619.64</v>
          </cell>
          <cell r="G428">
            <v>36</v>
          </cell>
          <cell r="H428">
            <v>1619.64</v>
          </cell>
          <cell r="I428">
            <v>64.785600000000002</v>
          </cell>
          <cell r="J428">
            <v>1684.4256</v>
          </cell>
          <cell r="K428">
            <v>20214</v>
          </cell>
          <cell r="L428">
            <v>2245.9007999999999</v>
          </cell>
          <cell r="M428">
            <v>1500</v>
          </cell>
          <cell r="N428">
            <v>281</v>
          </cell>
          <cell r="O428">
            <v>1348</v>
          </cell>
          <cell r="P428">
            <v>6000</v>
          </cell>
          <cell r="Q428">
            <v>562</v>
          </cell>
          <cell r="R428">
            <v>324</v>
          </cell>
          <cell r="T428">
            <v>2578</v>
          </cell>
          <cell r="U428">
            <v>344</v>
          </cell>
          <cell r="V428">
            <v>3934.8</v>
          </cell>
          <cell r="Z428">
            <v>2500</v>
          </cell>
          <cell r="AA428">
            <v>41831.700800000006</v>
          </cell>
        </row>
        <row r="429">
          <cell r="A429" t="str">
            <v>24100039</v>
          </cell>
          <cell r="B429" t="str">
            <v>Pacheco Camara Genny G.</v>
          </cell>
          <cell r="C429" t="str">
            <v>Cocinera de Cendi</v>
          </cell>
          <cell r="D429">
            <v>103.61727999999999</v>
          </cell>
          <cell r="E429">
            <v>3108.5183999999999</v>
          </cell>
          <cell r="H429">
            <v>3108.5183999999999</v>
          </cell>
          <cell r="I429">
            <v>124.34073600000001</v>
          </cell>
          <cell r="J429">
            <v>3232.859136</v>
          </cell>
          <cell r="K429">
            <v>38795</v>
          </cell>
          <cell r="L429">
            <v>4410.6888480000007</v>
          </cell>
          <cell r="M429">
            <v>1500</v>
          </cell>
          <cell r="N429">
            <v>539</v>
          </cell>
          <cell r="O429">
            <v>2587</v>
          </cell>
          <cell r="P429">
            <v>6000</v>
          </cell>
          <cell r="Q429">
            <v>1078</v>
          </cell>
          <cell r="R429">
            <v>972</v>
          </cell>
          <cell r="T429">
            <v>4947</v>
          </cell>
          <cell r="U429">
            <v>660</v>
          </cell>
          <cell r="V429">
            <v>2911.2</v>
          </cell>
          <cell r="Z429">
            <v>2500</v>
          </cell>
          <cell r="AA429">
            <v>66899.888848000002</v>
          </cell>
        </row>
        <row r="430">
          <cell r="A430" t="str">
            <v>25010022</v>
          </cell>
          <cell r="B430" t="str">
            <v>Rosado - Sandra Ruby</v>
          </cell>
          <cell r="C430" t="str">
            <v>Economa</v>
          </cell>
          <cell r="D430">
            <v>112.4864</v>
          </cell>
          <cell r="E430">
            <v>3374.5920000000001</v>
          </cell>
          <cell r="H430">
            <v>3374.5920000000001</v>
          </cell>
          <cell r="I430">
            <v>134.98367999999999</v>
          </cell>
          <cell r="J430">
            <v>3509.5756799999999</v>
          </cell>
          <cell r="K430">
            <v>42115</v>
          </cell>
          <cell r="L430">
            <v>4880.9842399999998</v>
          </cell>
          <cell r="M430">
            <v>1500</v>
          </cell>
          <cell r="N430">
            <v>585</v>
          </cell>
          <cell r="O430">
            <v>2808</v>
          </cell>
          <cell r="P430">
            <v>6000</v>
          </cell>
          <cell r="Q430">
            <v>1170</v>
          </cell>
          <cell r="R430">
            <v>324</v>
          </cell>
          <cell r="T430">
            <v>5370</v>
          </cell>
          <cell r="U430">
            <v>716</v>
          </cell>
          <cell r="V430">
            <v>2441.04</v>
          </cell>
          <cell r="Z430">
            <v>2500</v>
          </cell>
          <cell r="AA430">
            <v>70410.024239999999</v>
          </cell>
        </row>
        <row r="431">
          <cell r="A431" t="str">
            <v>25110001</v>
          </cell>
          <cell r="B431" t="str">
            <v>Diaz - Ana Virginia</v>
          </cell>
          <cell r="C431" t="str">
            <v>Galopina "b"</v>
          </cell>
          <cell r="D431">
            <v>99.288799999999995</v>
          </cell>
          <cell r="E431">
            <v>2978.6639999999998</v>
          </cell>
          <cell r="H431">
            <v>2978.6639999999998</v>
          </cell>
          <cell r="I431">
            <v>119.14655999999999</v>
          </cell>
          <cell r="J431">
            <v>3097.8105599999999</v>
          </cell>
          <cell r="K431">
            <v>37174</v>
          </cell>
          <cell r="L431">
            <v>4201.2140799999997</v>
          </cell>
          <cell r="M431">
            <v>1500</v>
          </cell>
          <cell r="N431">
            <v>517</v>
          </cell>
          <cell r="O431">
            <v>2479</v>
          </cell>
          <cell r="P431">
            <v>6000</v>
          </cell>
          <cell r="Q431">
            <v>1033</v>
          </cell>
          <cell r="T431">
            <v>4740</v>
          </cell>
          <cell r="U431">
            <v>632</v>
          </cell>
          <cell r="V431">
            <v>3000</v>
          </cell>
          <cell r="Z431">
            <v>2500</v>
          </cell>
          <cell r="AA431">
            <v>63776.214079999998</v>
          </cell>
        </row>
        <row r="432">
          <cell r="A432" t="str">
            <v>25120001</v>
          </cell>
          <cell r="B432" t="str">
            <v>Gonzalez Sanchez Maria Jesus</v>
          </cell>
          <cell r="C432" t="str">
            <v>Galopina "a"</v>
          </cell>
          <cell r="D432">
            <v>99.29</v>
          </cell>
          <cell r="E432">
            <v>2978.7000000000003</v>
          </cell>
          <cell r="H432">
            <v>2978.7000000000003</v>
          </cell>
          <cell r="I432">
            <v>119.14800000000001</v>
          </cell>
          <cell r="J432">
            <v>3097.8480000000004</v>
          </cell>
          <cell r="K432">
            <v>37175</v>
          </cell>
          <cell r="L432">
            <v>4201.264000000001</v>
          </cell>
          <cell r="M432">
            <v>1500</v>
          </cell>
          <cell r="N432">
            <v>517</v>
          </cell>
          <cell r="O432">
            <v>2479</v>
          </cell>
          <cell r="P432">
            <v>6000</v>
          </cell>
          <cell r="Q432">
            <v>1033</v>
          </cell>
          <cell r="T432">
            <v>4740</v>
          </cell>
          <cell r="U432">
            <v>632</v>
          </cell>
          <cell r="V432">
            <v>3000.24</v>
          </cell>
          <cell r="Z432">
            <v>2500</v>
          </cell>
          <cell r="AA432">
            <v>63777.504000000001</v>
          </cell>
        </row>
        <row r="433">
          <cell r="A433" t="str">
            <v>34040003</v>
          </cell>
          <cell r="B433" t="str">
            <v>May Couoh Francisca</v>
          </cell>
          <cell r="C433" t="str">
            <v>Galopina "b"</v>
          </cell>
          <cell r="D433">
            <v>99.29</v>
          </cell>
          <cell r="E433">
            <v>2978.7000000000003</v>
          </cell>
          <cell r="H433">
            <v>2978.7000000000003</v>
          </cell>
          <cell r="I433">
            <v>119.14800000000001</v>
          </cell>
          <cell r="J433">
            <v>3097.8480000000004</v>
          </cell>
          <cell r="K433">
            <v>37175</v>
          </cell>
          <cell r="L433">
            <v>4201.3100000000004</v>
          </cell>
          <cell r="M433">
            <v>1500</v>
          </cell>
          <cell r="N433">
            <v>517</v>
          </cell>
          <cell r="O433">
            <v>2479</v>
          </cell>
          <cell r="P433">
            <v>6000</v>
          </cell>
          <cell r="Q433">
            <v>1033</v>
          </cell>
          <cell r="T433">
            <v>4740</v>
          </cell>
          <cell r="U433">
            <v>632</v>
          </cell>
          <cell r="V433">
            <v>3040.08</v>
          </cell>
          <cell r="Z433">
            <v>2500</v>
          </cell>
          <cell r="AA433">
            <v>63817.39</v>
          </cell>
        </row>
        <row r="434">
          <cell r="A434" t="str">
            <v>34040003</v>
          </cell>
          <cell r="B434" t="str">
            <v>Buenfil Santos Margarita Rosa</v>
          </cell>
          <cell r="C434" t="str">
            <v>Galopina "b"</v>
          </cell>
          <cell r="D434">
            <v>99.29</v>
          </cell>
          <cell r="E434">
            <v>2978.7000000000003</v>
          </cell>
          <cell r="H434">
            <v>2978.7000000000003</v>
          </cell>
          <cell r="I434">
            <v>119.14800000000001</v>
          </cell>
          <cell r="J434">
            <v>3097.8480000000004</v>
          </cell>
          <cell r="K434">
            <v>37175</v>
          </cell>
          <cell r="L434">
            <v>4201.3100000000004</v>
          </cell>
          <cell r="M434">
            <v>1500</v>
          </cell>
          <cell r="N434">
            <v>517</v>
          </cell>
          <cell r="O434">
            <v>2479</v>
          </cell>
          <cell r="P434">
            <v>6000</v>
          </cell>
          <cell r="Q434">
            <v>1033</v>
          </cell>
          <cell r="T434">
            <v>4740</v>
          </cell>
          <cell r="U434">
            <v>632</v>
          </cell>
          <cell r="V434">
            <v>3040.08</v>
          </cell>
          <cell r="Z434">
            <v>2500</v>
          </cell>
          <cell r="AA434">
            <v>63817.39</v>
          </cell>
        </row>
        <row r="435">
          <cell r="A435" t="str">
            <v>25010003</v>
          </cell>
          <cell r="B435" t="str">
            <v>Arjona - Rosa Maria Del Pilar</v>
          </cell>
          <cell r="C435" t="str">
            <v>Intendente "b"</v>
          </cell>
          <cell r="D435">
            <v>99.288799999999995</v>
          </cell>
          <cell r="E435">
            <v>2978.6639999999998</v>
          </cell>
          <cell r="H435">
            <v>2978.6639999999998</v>
          </cell>
          <cell r="I435">
            <v>119.14655999999999</v>
          </cell>
          <cell r="J435">
            <v>3097.8105599999999</v>
          </cell>
          <cell r="K435">
            <v>37174</v>
          </cell>
          <cell r="L435">
            <v>4201.2140799999997</v>
          </cell>
          <cell r="M435">
            <v>1500</v>
          </cell>
          <cell r="N435">
            <v>517</v>
          </cell>
          <cell r="O435">
            <v>2479</v>
          </cell>
          <cell r="P435">
            <v>6000</v>
          </cell>
          <cell r="Q435">
            <v>1033</v>
          </cell>
          <cell r="R435">
            <v>324</v>
          </cell>
          <cell r="T435">
            <v>4740</v>
          </cell>
          <cell r="U435">
            <v>632</v>
          </cell>
          <cell r="V435">
            <v>3000</v>
          </cell>
          <cell r="Z435">
            <v>2500</v>
          </cell>
          <cell r="AA435">
            <v>64100.214079999998</v>
          </cell>
        </row>
        <row r="436">
          <cell r="A436" t="str">
            <v>25010014</v>
          </cell>
          <cell r="B436" t="str">
            <v>Medina Muñoz Victor Manuel</v>
          </cell>
          <cell r="C436" t="str">
            <v>Intendente "b"</v>
          </cell>
          <cell r="D436">
            <v>99.290880000000001</v>
          </cell>
          <cell r="E436">
            <v>2978.7264</v>
          </cell>
          <cell r="H436">
            <v>2978.7264</v>
          </cell>
          <cell r="I436">
            <v>119.149056</v>
          </cell>
          <cell r="J436">
            <v>3097.8754560000002</v>
          </cell>
          <cell r="K436">
            <v>37175</v>
          </cell>
          <cell r="L436">
            <v>4201.3106080000007</v>
          </cell>
          <cell r="M436">
            <v>1500</v>
          </cell>
          <cell r="N436">
            <v>517</v>
          </cell>
          <cell r="O436">
            <v>2479</v>
          </cell>
          <cell r="P436">
            <v>6000</v>
          </cell>
          <cell r="Q436">
            <v>1033</v>
          </cell>
          <cell r="R436">
            <v>324</v>
          </cell>
          <cell r="T436">
            <v>4740</v>
          </cell>
          <cell r="U436">
            <v>632</v>
          </cell>
          <cell r="V436">
            <v>3000.24</v>
          </cell>
          <cell r="Z436">
            <v>2500</v>
          </cell>
          <cell r="AA436">
            <v>64101.550607999998</v>
          </cell>
        </row>
        <row r="437">
          <cell r="A437" t="str">
            <v>25010025</v>
          </cell>
          <cell r="B437" t="str">
            <v>Ziga - Pedro</v>
          </cell>
          <cell r="C437" t="str">
            <v>Intendente "b"</v>
          </cell>
          <cell r="D437">
            <v>99.290880000000001</v>
          </cell>
          <cell r="E437">
            <v>2978.7264</v>
          </cell>
          <cell r="H437">
            <v>2978.7264</v>
          </cell>
          <cell r="I437">
            <v>119.149056</v>
          </cell>
          <cell r="J437">
            <v>3097.8754560000002</v>
          </cell>
          <cell r="K437">
            <v>37175</v>
          </cell>
          <cell r="L437">
            <v>4201.3106080000007</v>
          </cell>
          <cell r="M437">
            <v>1500</v>
          </cell>
          <cell r="N437">
            <v>517</v>
          </cell>
          <cell r="O437">
            <v>2479</v>
          </cell>
          <cell r="P437">
            <v>6000</v>
          </cell>
          <cell r="Q437">
            <v>1033</v>
          </cell>
          <cell r="R437">
            <v>324</v>
          </cell>
          <cell r="T437">
            <v>4740</v>
          </cell>
          <cell r="U437">
            <v>632</v>
          </cell>
          <cell r="V437">
            <v>3000.24</v>
          </cell>
          <cell r="Z437">
            <v>2500</v>
          </cell>
          <cell r="AA437">
            <v>64101.550607999998</v>
          </cell>
        </row>
        <row r="438">
          <cell r="A438" t="str">
            <v>25130001</v>
          </cell>
          <cell r="B438" t="str">
            <v>Ayala Pacheco Joaquin Abelardo</v>
          </cell>
          <cell r="C438" t="str">
            <v>Jefe de mantenimiento "b"</v>
          </cell>
          <cell r="D438">
            <v>115.65548800000001</v>
          </cell>
          <cell r="E438">
            <v>3469.66464</v>
          </cell>
          <cell r="H438">
            <v>3469.66464</v>
          </cell>
          <cell r="I438">
            <v>138.7865856</v>
          </cell>
          <cell r="J438">
            <v>3608.4512255999998</v>
          </cell>
          <cell r="K438">
            <v>43302</v>
          </cell>
          <cell r="L438">
            <v>5034.3483008000003</v>
          </cell>
          <cell r="M438">
            <v>1500</v>
          </cell>
          <cell r="N438">
            <v>602</v>
          </cell>
          <cell r="O438">
            <v>2887</v>
          </cell>
          <cell r="P438">
            <v>6000</v>
          </cell>
          <cell r="Q438">
            <v>1203</v>
          </cell>
          <cell r="T438">
            <v>5521</v>
          </cell>
          <cell r="U438">
            <v>737</v>
          </cell>
          <cell r="V438">
            <v>2375.7600000000002</v>
          </cell>
          <cell r="Z438">
            <v>2500</v>
          </cell>
          <cell r="AA438">
            <v>71662.108300799999</v>
          </cell>
        </row>
        <row r="439">
          <cell r="A439" t="str">
            <v>25130002</v>
          </cell>
          <cell r="B439" t="str">
            <v>Pech Uitz Angel Roberto</v>
          </cell>
          <cell r="C439" t="str">
            <v>Intendente "b"</v>
          </cell>
          <cell r="D439">
            <v>99.290880000000001</v>
          </cell>
          <cell r="E439">
            <v>2978.7264</v>
          </cell>
          <cell r="H439">
            <v>2978.7264</v>
          </cell>
          <cell r="I439">
            <v>119.149056</v>
          </cell>
          <cell r="J439">
            <v>3097.8754560000002</v>
          </cell>
          <cell r="K439">
            <v>37175</v>
          </cell>
          <cell r="L439">
            <v>4201.3106080000007</v>
          </cell>
          <cell r="M439">
            <v>1500</v>
          </cell>
          <cell r="N439">
            <v>517</v>
          </cell>
          <cell r="O439">
            <v>2479</v>
          </cell>
          <cell r="P439">
            <v>6000</v>
          </cell>
          <cell r="Q439">
            <v>1033</v>
          </cell>
          <cell r="T439">
            <v>4740</v>
          </cell>
          <cell r="U439">
            <v>632</v>
          </cell>
          <cell r="V439">
            <v>3000.24</v>
          </cell>
          <cell r="Z439">
            <v>2500</v>
          </cell>
          <cell r="AA439">
            <v>63777.550607999998</v>
          </cell>
        </row>
        <row r="440">
          <cell r="A440" t="str">
            <v>21040028</v>
          </cell>
          <cell r="B440" t="str">
            <v>Escalante Sosa Bertha Roxana</v>
          </cell>
          <cell r="C440" t="str">
            <v>Encargada de grupo</v>
          </cell>
          <cell r="D440">
            <v>131.23052799999999</v>
          </cell>
          <cell r="E440">
            <v>3936.9158399999997</v>
          </cell>
          <cell r="H440">
            <v>3936.9158399999997</v>
          </cell>
          <cell r="I440">
            <v>157.47663359999999</v>
          </cell>
          <cell r="J440">
            <v>4094.3924735999994</v>
          </cell>
          <cell r="K440">
            <v>49133</v>
          </cell>
          <cell r="L440">
            <v>6075.9299647999987</v>
          </cell>
          <cell r="M440">
            <v>1500</v>
          </cell>
          <cell r="N440">
            <v>683</v>
          </cell>
          <cell r="O440">
            <v>3276</v>
          </cell>
          <cell r="P440">
            <v>6000</v>
          </cell>
          <cell r="Q440">
            <v>1365</v>
          </cell>
          <cell r="R440">
            <v>648</v>
          </cell>
          <cell r="T440">
            <v>6265</v>
          </cell>
          <cell r="U440">
            <v>836</v>
          </cell>
          <cell r="V440">
            <v>2055.6</v>
          </cell>
          <cell r="Z440">
            <v>2500</v>
          </cell>
          <cell r="AA440">
            <v>80337.529964800007</v>
          </cell>
        </row>
        <row r="441">
          <cell r="A441" t="str">
            <v>24040021</v>
          </cell>
          <cell r="B441" t="str">
            <v>Cervera Montaño Rosa Maria</v>
          </cell>
          <cell r="C441" t="str">
            <v>Encargada de grupo</v>
          </cell>
          <cell r="D441">
            <v>131.23052799999999</v>
          </cell>
          <cell r="E441">
            <v>3936.9158399999997</v>
          </cell>
          <cell r="H441">
            <v>3936.9158399999997</v>
          </cell>
          <cell r="I441">
            <v>157.47663359999999</v>
          </cell>
          <cell r="J441">
            <v>4094.3924735999994</v>
          </cell>
          <cell r="K441">
            <v>49133</v>
          </cell>
          <cell r="L441">
            <v>6075.9299647999987</v>
          </cell>
          <cell r="M441">
            <v>1500</v>
          </cell>
          <cell r="N441">
            <v>683</v>
          </cell>
          <cell r="O441">
            <v>3276</v>
          </cell>
          <cell r="P441">
            <v>6000</v>
          </cell>
          <cell r="Q441">
            <v>1365</v>
          </cell>
          <cell r="R441">
            <v>324</v>
          </cell>
          <cell r="T441">
            <v>6265</v>
          </cell>
          <cell r="U441">
            <v>836</v>
          </cell>
          <cell r="V441">
            <v>2055.6</v>
          </cell>
          <cell r="Z441">
            <v>2500</v>
          </cell>
          <cell r="AA441">
            <v>80013.529964800007</v>
          </cell>
        </row>
        <row r="442">
          <cell r="A442" t="str">
            <v>25140036</v>
          </cell>
          <cell r="B442" t="str">
            <v>Herrera Pacheco Wendy  Eugenia Guadalupe</v>
          </cell>
          <cell r="C442" t="str">
            <v>Asistente educativa "b"</v>
          </cell>
          <cell r="D442">
            <v>111.18848</v>
          </cell>
          <cell r="E442">
            <v>3335.6543999999999</v>
          </cell>
          <cell r="H442">
            <v>3335.6543999999999</v>
          </cell>
          <cell r="I442">
            <v>133.426176</v>
          </cell>
          <cell r="J442">
            <v>3469.0805759999998</v>
          </cell>
          <cell r="K442">
            <v>41629</v>
          </cell>
          <cell r="L442">
            <v>4818.1807679999993</v>
          </cell>
          <cell r="M442">
            <v>1500</v>
          </cell>
          <cell r="N442">
            <v>579</v>
          </cell>
          <cell r="O442">
            <v>2776</v>
          </cell>
          <cell r="P442">
            <v>6000</v>
          </cell>
          <cell r="Q442">
            <v>1157</v>
          </cell>
          <cell r="R442">
            <v>324</v>
          </cell>
          <cell r="T442">
            <v>5308</v>
          </cell>
          <cell r="U442">
            <v>708</v>
          </cell>
          <cell r="V442">
            <v>2590.08</v>
          </cell>
          <cell r="Z442">
            <v>2500</v>
          </cell>
          <cell r="AA442">
            <v>69889.260767999993</v>
          </cell>
        </row>
        <row r="443">
          <cell r="A443" t="str">
            <v>21010014</v>
          </cell>
          <cell r="B443" t="str">
            <v>Lugo Gamboa Marisol</v>
          </cell>
          <cell r="C443" t="str">
            <v>Asistente educativa "b"</v>
          </cell>
          <cell r="D443">
            <v>111.18848</v>
          </cell>
          <cell r="E443">
            <v>3335.6543999999999</v>
          </cell>
          <cell r="H443">
            <v>3335.6543999999999</v>
          </cell>
          <cell r="I443">
            <v>133.426176</v>
          </cell>
          <cell r="J443">
            <v>3469.0805759999998</v>
          </cell>
          <cell r="K443">
            <v>41629</v>
          </cell>
          <cell r="L443">
            <v>4818.1807679999993</v>
          </cell>
          <cell r="M443">
            <v>1500</v>
          </cell>
          <cell r="N443">
            <v>579</v>
          </cell>
          <cell r="O443">
            <v>2776</v>
          </cell>
          <cell r="P443">
            <v>6000</v>
          </cell>
          <cell r="Q443">
            <v>1157</v>
          </cell>
          <cell r="R443">
            <v>324</v>
          </cell>
          <cell r="T443">
            <v>5308</v>
          </cell>
          <cell r="U443">
            <v>708</v>
          </cell>
          <cell r="V443">
            <v>2590.08</v>
          </cell>
          <cell r="Z443">
            <v>2500</v>
          </cell>
          <cell r="AA443">
            <v>69889.260767999993</v>
          </cell>
        </row>
        <row r="444">
          <cell r="B444" t="str">
            <v>Vacante</v>
          </cell>
          <cell r="C444" t="str">
            <v>Asistente educativa "b"</v>
          </cell>
          <cell r="D444">
            <v>111.18848</v>
          </cell>
          <cell r="E444">
            <v>3335.6543999999999</v>
          </cell>
          <cell r="H444">
            <v>3335.6543999999999</v>
          </cell>
          <cell r="I444">
            <v>133.426176</v>
          </cell>
          <cell r="J444">
            <v>3469.0805759999998</v>
          </cell>
          <cell r="K444">
            <v>41629</v>
          </cell>
          <cell r="L444">
            <v>4818.1807679999993</v>
          </cell>
          <cell r="M444">
            <v>1500</v>
          </cell>
          <cell r="N444">
            <v>579</v>
          </cell>
          <cell r="O444">
            <v>2776</v>
          </cell>
          <cell r="P444">
            <v>6000</v>
          </cell>
          <cell r="Q444">
            <v>1157</v>
          </cell>
          <cell r="R444">
            <v>324</v>
          </cell>
          <cell r="T444">
            <v>5308</v>
          </cell>
          <cell r="U444">
            <v>708</v>
          </cell>
          <cell r="V444">
            <v>2590.08</v>
          </cell>
          <cell r="Z444">
            <v>2500</v>
          </cell>
          <cell r="AA444">
            <v>69889.260767999993</v>
          </cell>
        </row>
        <row r="445">
          <cell r="A445" t="str">
            <v>21030026</v>
          </cell>
          <cell r="B445" t="str">
            <v>Reyes Rivera Ruby Del C.</v>
          </cell>
          <cell r="C445" t="str">
            <v>Encargada de grupo</v>
          </cell>
          <cell r="D445">
            <v>131.23052799999999</v>
          </cell>
          <cell r="E445">
            <v>3936.9158399999997</v>
          </cell>
          <cell r="H445">
            <v>3936.9158399999997</v>
          </cell>
          <cell r="I445">
            <v>157.47663359999999</v>
          </cell>
          <cell r="J445">
            <v>4094.3924735999994</v>
          </cell>
          <cell r="K445">
            <v>49133</v>
          </cell>
          <cell r="L445">
            <v>6075.9299647999987</v>
          </cell>
          <cell r="M445">
            <v>1500</v>
          </cell>
          <cell r="N445">
            <v>683</v>
          </cell>
          <cell r="O445">
            <v>3276</v>
          </cell>
          <cell r="P445">
            <v>6000</v>
          </cell>
          <cell r="Q445">
            <v>1365</v>
          </cell>
          <cell r="R445">
            <v>972</v>
          </cell>
          <cell r="T445">
            <v>6265</v>
          </cell>
          <cell r="U445">
            <v>836</v>
          </cell>
          <cell r="V445">
            <v>2055.6</v>
          </cell>
          <cell r="Z445">
            <v>2500</v>
          </cell>
          <cell r="AA445">
            <v>80661.529964800007</v>
          </cell>
        </row>
        <row r="446">
          <cell r="A446" t="str">
            <v>23110001</v>
          </cell>
          <cell r="B446" t="str">
            <v>Gongora Villegas Elda Beatriz</v>
          </cell>
          <cell r="C446" t="str">
            <v>Encargada de grupo</v>
          </cell>
          <cell r="D446">
            <v>131.23052799999999</v>
          </cell>
          <cell r="E446">
            <v>3936.9158399999997</v>
          </cell>
          <cell r="H446">
            <v>3936.9158399999997</v>
          </cell>
          <cell r="I446">
            <v>157.47663359999999</v>
          </cell>
          <cell r="J446">
            <v>4094.3924735999994</v>
          </cell>
          <cell r="K446">
            <v>49133</v>
          </cell>
          <cell r="L446">
            <v>6075.9299647999987</v>
          </cell>
          <cell r="M446">
            <v>1500</v>
          </cell>
          <cell r="N446">
            <v>683</v>
          </cell>
          <cell r="O446">
            <v>3276</v>
          </cell>
          <cell r="P446">
            <v>6000</v>
          </cell>
          <cell r="Q446">
            <v>1365</v>
          </cell>
          <cell r="T446">
            <v>6265</v>
          </cell>
          <cell r="U446">
            <v>836</v>
          </cell>
          <cell r="V446">
            <v>2055.6</v>
          </cell>
          <cell r="Z446">
            <v>2500</v>
          </cell>
          <cell r="AA446">
            <v>79689.529964800007</v>
          </cell>
        </row>
        <row r="447">
          <cell r="A447" t="str">
            <v>25090001</v>
          </cell>
          <cell r="B447" t="str">
            <v>Rodriguez España Maria Teresa</v>
          </cell>
          <cell r="C447" t="str">
            <v>Asistente educativa "a"</v>
          </cell>
          <cell r="D447">
            <v>111.19</v>
          </cell>
          <cell r="E447">
            <v>3335.7</v>
          </cell>
          <cell r="H447">
            <v>3335.7</v>
          </cell>
          <cell r="I447">
            <v>133.428</v>
          </cell>
          <cell r="J447">
            <v>3469.1279999999997</v>
          </cell>
          <cell r="K447">
            <v>41630</v>
          </cell>
          <cell r="L447">
            <v>4818.2539999999999</v>
          </cell>
          <cell r="M447">
            <v>1500</v>
          </cell>
          <cell r="N447">
            <v>579</v>
          </cell>
          <cell r="O447">
            <v>2776</v>
          </cell>
          <cell r="P447">
            <v>6000</v>
          </cell>
          <cell r="Q447">
            <v>1157</v>
          </cell>
          <cell r="T447">
            <v>5308</v>
          </cell>
          <cell r="U447">
            <v>708</v>
          </cell>
          <cell r="V447">
            <v>2589.84</v>
          </cell>
          <cell r="Z447">
            <v>2500</v>
          </cell>
          <cell r="AA447">
            <v>69566.093999999997</v>
          </cell>
        </row>
        <row r="448">
          <cell r="A448" t="str">
            <v>22010023</v>
          </cell>
          <cell r="B448" t="str">
            <v>Sanchez - Maria Isabel</v>
          </cell>
          <cell r="C448" t="str">
            <v>Asistente educativa "b"</v>
          </cell>
          <cell r="D448">
            <v>111.18848</v>
          </cell>
          <cell r="E448">
            <v>3335.6543999999999</v>
          </cell>
          <cell r="H448">
            <v>3335.6543999999999</v>
          </cell>
          <cell r="I448">
            <v>133.426176</v>
          </cell>
          <cell r="J448">
            <v>3469.0805759999998</v>
          </cell>
          <cell r="K448">
            <v>41629</v>
          </cell>
          <cell r="L448">
            <v>4818.1807679999993</v>
          </cell>
          <cell r="M448">
            <v>1500</v>
          </cell>
          <cell r="N448">
            <v>579</v>
          </cell>
          <cell r="O448">
            <v>2776</v>
          </cell>
          <cell r="P448">
            <v>6000</v>
          </cell>
          <cell r="Q448">
            <v>1157</v>
          </cell>
          <cell r="R448">
            <v>324</v>
          </cell>
          <cell r="T448">
            <v>5308</v>
          </cell>
          <cell r="U448">
            <v>708</v>
          </cell>
          <cell r="V448">
            <v>2590.08</v>
          </cell>
          <cell r="Z448">
            <v>2500</v>
          </cell>
          <cell r="AA448">
            <v>69889.260767999993</v>
          </cell>
        </row>
        <row r="449">
          <cell r="A449" t="str">
            <v>25010020</v>
          </cell>
          <cell r="B449" t="str">
            <v>Quintal Suarez Mirley Rosalia</v>
          </cell>
          <cell r="C449" t="str">
            <v>Asistente educativa "b"</v>
          </cell>
          <cell r="D449">
            <v>111.18848</v>
          </cell>
          <cell r="E449">
            <v>3335.6543999999999</v>
          </cell>
          <cell r="H449">
            <v>3335.6543999999999</v>
          </cell>
          <cell r="I449">
            <v>133.426176</v>
          </cell>
          <cell r="J449">
            <v>3469.0805759999998</v>
          </cell>
          <cell r="K449">
            <v>41629</v>
          </cell>
          <cell r="L449">
            <v>4818.1807679999993</v>
          </cell>
          <cell r="M449">
            <v>1500</v>
          </cell>
          <cell r="N449">
            <v>579</v>
          </cell>
          <cell r="O449">
            <v>2776</v>
          </cell>
          <cell r="P449">
            <v>6000</v>
          </cell>
          <cell r="Q449">
            <v>1157</v>
          </cell>
          <cell r="R449">
            <v>324</v>
          </cell>
          <cell r="T449">
            <v>5308</v>
          </cell>
          <cell r="U449">
            <v>708</v>
          </cell>
          <cell r="V449">
            <v>2590.08</v>
          </cell>
          <cell r="Z449">
            <v>2500</v>
          </cell>
          <cell r="AA449">
            <v>69889.260767999993</v>
          </cell>
        </row>
        <row r="450">
          <cell r="A450" t="str">
            <v>25120033</v>
          </cell>
          <cell r="B450" t="str">
            <v>Baz Ojeda Lilia Maria</v>
          </cell>
          <cell r="C450" t="str">
            <v>Lavandera</v>
          </cell>
          <cell r="D450">
            <v>99.290880000000001</v>
          </cell>
          <cell r="E450">
            <v>2978.7264</v>
          </cell>
          <cell r="H450">
            <v>2978.7264</v>
          </cell>
          <cell r="I450">
            <v>119.149056</v>
          </cell>
          <cell r="J450">
            <v>3097.8754560000002</v>
          </cell>
          <cell r="K450">
            <v>37175</v>
          </cell>
          <cell r="L450">
            <v>4201.3106080000007</v>
          </cell>
          <cell r="M450">
            <v>1500</v>
          </cell>
          <cell r="N450">
            <v>517</v>
          </cell>
          <cell r="O450">
            <v>2479</v>
          </cell>
          <cell r="P450">
            <v>6000</v>
          </cell>
          <cell r="Q450">
            <v>1033</v>
          </cell>
          <cell r="R450">
            <v>972</v>
          </cell>
          <cell r="T450">
            <v>4740</v>
          </cell>
          <cell r="U450">
            <v>632</v>
          </cell>
          <cell r="V450">
            <v>3000.24</v>
          </cell>
          <cell r="Z450">
            <v>2500</v>
          </cell>
          <cell r="AA450">
            <v>64749.550607999998</v>
          </cell>
        </row>
        <row r="451">
          <cell r="A451" t="str">
            <v>22130057</v>
          </cell>
          <cell r="B451" t="str">
            <v>Villamil Rodriguez Ana Rosa</v>
          </cell>
          <cell r="C451" t="str">
            <v>Encargada de grupo</v>
          </cell>
          <cell r="D451">
            <v>131.23052799999999</v>
          </cell>
          <cell r="E451">
            <v>3936.9158399999997</v>
          </cell>
          <cell r="H451">
            <v>3936.9158399999997</v>
          </cell>
          <cell r="I451">
            <v>157.47663359999999</v>
          </cell>
          <cell r="J451">
            <v>4094.3924735999994</v>
          </cell>
          <cell r="K451">
            <v>49133</v>
          </cell>
          <cell r="L451">
            <v>6075.9299647999987</v>
          </cell>
          <cell r="M451">
            <v>1500</v>
          </cell>
          <cell r="N451">
            <v>683</v>
          </cell>
          <cell r="O451">
            <v>3276</v>
          </cell>
          <cell r="P451">
            <v>6000</v>
          </cell>
          <cell r="Q451">
            <v>1365</v>
          </cell>
          <cell r="R451">
            <v>972</v>
          </cell>
          <cell r="T451">
            <v>6265</v>
          </cell>
          <cell r="U451">
            <v>836</v>
          </cell>
          <cell r="V451">
            <v>2055.6</v>
          </cell>
          <cell r="Z451">
            <v>2500</v>
          </cell>
          <cell r="AA451">
            <v>80661.529964800007</v>
          </cell>
        </row>
        <row r="452">
          <cell r="A452" t="str">
            <v>25010043</v>
          </cell>
          <cell r="B452" t="str">
            <v>Villamil Sanchez Claudia Gabriela</v>
          </cell>
          <cell r="C452" t="str">
            <v>Asistente educativa "b"</v>
          </cell>
          <cell r="D452">
            <v>111.18848</v>
          </cell>
          <cell r="E452">
            <v>3335.6543999999999</v>
          </cell>
          <cell r="H452">
            <v>3335.6543999999999</v>
          </cell>
          <cell r="I452">
            <v>133.426176</v>
          </cell>
          <cell r="J452">
            <v>3469.0805759999998</v>
          </cell>
          <cell r="K452">
            <v>41629</v>
          </cell>
          <cell r="L452">
            <v>4818.1807679999993</v>
          </cell>
          <cell r="M452">
            <v>1500</v>
          </cell>
          <cell r="N452">
            <v>579</v>
          </cell>
          <cell r="O452">
            <v>2776</v>
          </cell>
          <cell r="P452">
            <v>6000</v>
          </cell>
          <cell r="Q452">
            <v>1157</v>
          </cell>
          <cell r="T452">
            <v>5308</v>
          </cell>
          <cell r="U452">
            <v>708</v>
          </cell>
          <cell r="V452">
            <v>2590.08</v>
          </cell>
          <cell r="Z452">
            <v>2500</v>
          </cell>
          <cell r="AA452">
            <v>69565.260767999993</v>
          </cell>
        </row>
        <row r="453">
          <cell r="A453" t="str">
            <v>25080001</v>
          </cell>
          <cell r="B453" t="str">
            <v>Aguilar Salazar Carina Yaneth</v>
          </cell>
          <cell r="C453" t="str">
            <v>Asistente educativa "b"</v>
          </cell>
          <cell r="D453">
            <v>111.18848</v>
          </cell>
          <cell r="E453">
            <v>3335.6543999999999</v>
          </cell>
          <cell r="H453">
            <v>3335.6543999999999</v>
          </cell>
          <cell r="I453">
            <v>133.426176</v>
          </cell>
          <cell r="J453">
            <v>3469.0805759999998</v>
          </cell>
          <cell r="K453">
            <v>41629</v>
          </cell>
          <cell r="L453">
            <v>4818.1807679999993</v>
          </cell>
          <cell r="M453">
            <v>1500</v>
          </cell>
          <cell r="N453">
            <v>579</v>
          </cell>
          <cell r="O453">
            <v>2776</v>
          </cell>
          <cell r="P453">
            <v>6000</v>
          </cell>
          <cell r="Q453">
            <v>1157</v>
          </cell>
          <cell r="T453">
            <v>5308</v>
          </cell>
          <cell r="U453">
            <v>708</v>
          </cell>
          <cell r="V453">
            <v>2590.08</v>
          </cell>
          <cell r="Z453">
            <v>2500</v>
          </cell>
          <cell r="AA453">
            <v>69565.260767999993</v>
          </cell>
        </row>
        <row r="454">
          <cell r="A454" t="str">
            <v>25010004</v>
          </cell>
          <cell r="B454" t="str">
            <v>Avila Perez Yenny Patricia</v>
          </cell>
          <cell r="C454" t="str">
            <v>Asistente educativa "b"</v>
          </cell>
          <cell r="D454">
            <v>111.18640000000001</v>
          </cell>
          <cell r="E454">
            <v>3335.5920000000001</v>
          </cell>
          <cell r="H454">
            <v>3335.5920000000001</v>
          </cell>
          <cell r="I454">
            <v>133.42368000000002</v>
          </cell>
          <cell r="J454">
            <v>3469.01568</v>
          </cell>
          <cell r="K454">
            <v>41629</v>
          </cell>
          <cell r="L454">
            <v>4818.0742399999999</v>
          </cell>
          <cell r="M454">
            <v>1500</v>
          </cell>
          <cell r="N454">
            <v>579</v>
          </cell>
          <cell r="O454">
            <v>2776</v>
          </cell>
          <cell r="P454">
            <v>6000</v>
          </cell>
          <cell r="Q454">
            <v>1157</v>
          </cell>
          <cell r="R454">
            <v>324</v>
          </cell>
          <cell r="T454">
            <v>5308</v>
          </cell>
          <cell r="U454">
            <v>708</v>
          </cell>
          <cell r="V454">
            <v>2590.08</v>
          </cell>
          <cell r="Z454">
            <v>2500</v>
          </cell>
          <cell r="AA454">
            <v>69889.154240000003</v>
          </cell>
        </row>
        <row r="455">
          <cell r="A455" t="str">
            <v>25010011</v>
          </cell>
          <cell r="B455" t="str">
            <v>Lara Arias Karina Nicte-ha</v>
          </cell>
          <cell r="C455" t="str">
            <v>Asistente educativa "b"</v>
          </cell>
          <cell r="D455">
            <v>111.18848</v>
          </cell>
          <cell r="E455">
            <v>3335.6543999999999</v>
          </cell>
          <cell r="H455">
            <v>3335.6543999999999</v>
          </cell>
          <cell r="I455">
            <v>133.426176</v>
          </cell>
          <cell r="J455">
            <v>3469.0805759999998</v>
          </cell>
          <cell r="K455">
            <v>41629</v>
          </cell>
          <cell r="L455">
            <v>4818.1807679999993</v>
          </cell>
          <cell r="M455">
            <v>1500</v>
          </cell>
          <cell r="N455">
            <v>579</v>
          </cell>
          <cell r="O455">
            <v>2776</v>
          </cell>
          <cell r="P455">
            <v>6000</v>
          </cell>
          <cell r="Q455">
            <v>1157</v>
          </cell>
          <cell r="R455">
            <v>324</v>
          </cell>
          <cell r="T455">
            <v>5308</v>
          </cell>
          <cell r="U455">
            <v>708</v>
          </cell>
          <cell r="V455">
            <v>2590.08</v>
          </cell>
          <cell r="Z455">
            <v>2500</v>
          </cell>
          <cell r="AA455">
            <v>69889.260767999993</v>
          </cell>
        </row>
        <row r="456">
          <cell r="A456" t="str">
            <v>25010045</v>
          </cell>
          <cell r="B456" t="str">
            <v>Caballero Bonilla Susana Ileana</v>
          </cell>
          <cell r="C456" t="str">
            <v>Asistente educativa "b"</v>
          </cell>
          <cell r="D456">
            <v>111.18640000000001</v>
          </cell>
          <cell r="E456">
            <v>3335.5920000000001</v>
          </cell>
          <cell r="H456">
            <v>3335.5920000000001</v>
          </cell>
          <cell r="I456">
            <v>133.42368000000002</v>
          </cell>
          <cell r="J456">
            <v>3469.01568</v>
          </cell>
          <cell r="K456">
            <v>41629</v>
          </cell>
          <cell r="L456">
            <v>4818.0742399999999</v>
          </cell>
          <cell r="M456">
            <v>1500</v>
          </cell>
          <cell r="N456">
            <v>579</v>
          </cell>
          <cell r="O456">
            <v>2776</v>
          </cell>
          <cell r="P456">
            <v>6000</v>
          </cell>
          <cell r="Q456">
            <v>1157</v>
          </cell>
          <cell r="T456">
            <v>5308</v>
          </cell>
          <cell r="U456">
            <v>708</v>
          </cell>
          <cell r="V456">
            <v>2590.08</v>
          </cell>
          <cell r="Z456">
            <v>2500</v>
          </cell>
          <cell r="AA456">
            <v>69565.154240000003</v>
          </cell>
        </row>
        <row r="457">
          <cell r="A457" t="str">
            <v>22010029</v>
          </cell>
          <cell r="B457" t="str">
            <v>Vallado Gual Patricia</v>
          </cell>
          <cell r="C457" t="str">
            <v>Encargada de grupo</v>
          </cell>
          <cell r="D457">
            <v>131.23052799999999</v>
          </cell>
          <cell r="E457">
            <v>3936.9158399999997</v>
          </cell>
          <cell r="H457">
            <v>3936.9158399999997</v>
          </cell>
          <cell r="I457">
            <v>157.47663359999999</v>
          </cell>
          <cell r="J457">
            <v>4094.3924735999994</v>
          </cell>
          <cell r="K457">
            <v>49133</v>
          </cell>
          <cell r="L457">
            <v>6075.9299647999987</v>
          </cell>
          <cell r="M457">
            <v>1500</v>
          </cell>
          <cell r="N457">
            <v>683</v>
          </cell>
          <cell r="O457">
            <v>3276</v>
          </cell>
          <cell r="P457">
            <v>6000</v>
          </cell>
          <cell r="Q457">
            <v>1365</v>
          </cell>
          <cell r="R457">
            <v>648</v>
          </cell>
          <cell r="T457">
            <v>6265</v>
          </cell>
          <cell r="U457">
            <v>836</v>
          </cell>
          <cell r="V457">
            <v>2055.6</v>
          </cell>
          <cell r="Z457">
            <v>2500</v>
          </cell>
          <cell r="AA457">
            <v>80337.529964800007</v>
          </cell>
        </row>
        <row r="458">
          <cell r="A458" t="str">
            <v>23010014</v>
          </cell>
          <cell r="B458" t="str">
            <v>Santander Parra Matilde Esther</v>
          </cell>
          <cell r="C458" t="str">
            <v>Asistente educativa "b"</v>
          </cell>
          <cell r="D458">
            <v>111.18848</v>
          </cell>
          <cell r="E458">
            <v>3335.6543999999999</v>
          </cell>
          <cell r="H458">
            <v>3335.6543999999999</v>
          </cell>
          <cell r="I458">
            <v>133.426176</v>
          </cell>
          <cell r="J458">
            <v>3469.0805759999998</v>
          </cell>
          <cell r="K458">
            <v>41629</v>
          </cell>
          <cell r="L458">
            <v>4818.1807679999993</v>
          </cell>
          <cell r="M458">
            <v>1500</v>
          </cell>
          <cell r="N458">
            <v>579</v>
          </cell>
          <cell r="O458">
            <v>2776</v>
          </cell>
          <cell r="P458">
            <v>6000</v>
          </cell>
          <cell r="Q458">
            <v>1157</v>
          </cell>
          <cell r="R458">
            <v>324</v>
          </cell>
          <cell r="T458">
            <v>5308</v>
          </cell>
          <cell r="U458">
            <v>708</v>
          </cell>
          <cell r="V458">
            <v>2590.08</v>
          </cell>
          <cell r="Z458">
            <v>2500</v>
          </cell>
          <cell r="AA458">
            <v>69889.260767999993</v>
          </cell>
        </row>
        <row r="459">
          <cell r="A459" t="str">
            <v>24010009</v>
          </cell>
          <cell r="B459" t="str">
            <v>Ganzo Mateo Consuelo Del Carmen</v>
          </cell>
          <cell r="C459" t="str">
            <v>Asistente educativa "b"</v>
          </cell>
          <cell r="D459">
            <v>111.18848</v>
          </cell>
          <cell r="E459">
            <v>3335.6543999999999</v>
          </cell>
          <cell r="H459">
            <v>3335.6543999999999</v>
          </cell>
          <cell r="I459">
            <v>133.426176</v>
          </cell>
          <cell r="J459">
            <v>3469.0805759999998</v>
          </cell>
          <cell r="K459">
            <v>41629</v>
          </cell>
          <cell r="L459">
            <v>4818.1807679999993</v>
          </cell>
          <cell r="M459">
            <v>1500</v>
          </cell>
          <cell r="N459">
            <v>579</v>
          </cell>
          <cell r="O459">
            <v>2776</v>
          </cell>
          <cell r="P459">
            <v>6000</v>
          </cell>
          <cell r="Q459">
            <v>1157</v>
          </cell>
          <cell r="R459">
            <v>324</v>
          </cell>
          <cell r="T459">
            <v>5308</v>
          </cell>
          <cell r="U459">
            <v>708</v>
          </cell>
          <cell r="V459">
            <v>2590.08</v>
          </cell>
          <cell r="Z459">
            <v>2500</v>
          </cell>
          <cell r="AA459">
            <v>69889.260767999993</v>
          </cell>
        </row>
        <row r="460">
          <cell r="A460" t="str">
            <v>25010006</v>
          </cell>
          <cell r="B460" t="str">
            <v>Balam Muñoz Genny Noemi</v>
          </cell>
          <cell r="C460" t="str">
            <v>Asistente educativa "b"</v>
          </cell>
          <cell r="D460">
            <v>111.18640000000001</v>
          </cell>
          <cell r="E460">
            <v>3335.5920000000001</v>
          </cell>
          <cell r="H460">
            <v>3335.5920000000001</v>
          </cell>
          <cell r="I460">
            <v>133.42368000000002</v>
          </cell>
          <cell r="J460">
            <v>3469.01568</v>
          </cell>
          <cell r="K460">
            <v>41629</v>
          </cell>
          <cell r="L460">
            <v>4818.0742399999999</v>
          </cell>
          <cell r="M460">
            <v>1500</v>
          </cell>
          <cell r="N460">
            <v>579</v>
          </cell>
          <cell r="O460">
            <v>2776</v>
          </cell>
          <cell r="P460">
            <v>6000</v>
          </cell>
          <cell r="Q460">
            <v>1157</v>
          </cell>
          <cell r="T460">
            <v>5308</v>
          </cell>
          <cell r="U460">
            <v>708</v>
          </cell>
          <cell r="V460">
            <v>2590.08</v>
          </cell>
          <cell r="Z460">
            <v>2500</v>
          </cell>
          <cell r="AA460">
            <v>69565.154240000003</v>
          </cell>
        </row>
        <row r="461">
          <cell r="A461" t="str">
            <v>25010017</v>
          </cell>
          <cell r="B461" t="str">
            <v>Moreno Lizama Rubi Maria De La Soledad</v>
          </cell>
          <cell r="C461" t="str">
            <v>Asistente educativa "b"</v>
          </cell>
          <cell r="D461">
            <v>111.18848</v>
          </cell>
          <cell r="E461">
            <v>3335.6543999999999</v>
          </cell>
          <cell r="H461">
            <v>3335.6543999999999</v>
          </cell>
          <cell r="I461">
            <v>133.426176</v>
          </cell>
          <cell r="J461">
            <v>3469.0805759999998</v>
          </cell>
          <cell r="K461">
            <v>41629</v>
          </cell>
          <cell r="L461">
            <v>4818.1807679999993</v>
          </cell>
          <cell r="M461">
            <v>1500</v>
          </cell>
          <cell r="N461">
            <v>579</v>
          </cell>
          <cell r="O461">
            <v>2776</v>
          </cell>
          <cell r="P461">
            <v>6000</v>
          </cell>
          <cell r="Q461">
            <v>1157</v>
          </cell>
          <cell r="R461">
            <v>324</v>
          </cell>
          <cell r="T461">
            <v>5308</v>
          </cell>
          <cell r="U461">
            <v>708</v>
          </cell>
          <cell r="V461">
            <v>2590.08</v>
          </cell>
          <cell r="Z461">
            <v>2500</v>
          </cell>
          <cell r="AA461">
            <v>69889.260767999993</v>
          </cell>
        </row>
        <row r="462">
          <cell r="A462" t="str">
            <v>25010002</v>
          </cell>
          <cell r="B462" t="str">
            <v>Alemañy Cordero Erika Alejandra</v>
          </cell>
          <cell r="C462" t="str">
            <v>Asistente educativa "b"</v>
          </cell>
          <cell r="D462">
            <v>111.18848</v>
          </cell>
          <cell r="E462">
            <v>3335.6543999999999</v>
          </cell>
          <cell r="H462">
            <v>3335.6543999999999</v>
          </cell>
          <cell r="I462">
            <v>133.426176</v>
          </cell>
          <cell r="J462">
            <v>3469.0805759999998</v>
          </cell>
          <cell r="K462">
            <v>41629</v>
          </cell>
          <cell r="L462">
            <v>4818.1807679999993</v>
          </cell>
          <cell r="M462">
            <v>1500</v>
          </cell>
          <cell r="N462">
            <v>579</v>
          </cell>
          <cell r="O462">
            <v>2776</v>
          </cell>
          <cell r="P462">
            <v>6000</v>
          </cell>
          <cell r="Q462">
            <v>1157</v>
          </cell>
          <cell r="R462">
            <v>324</v>
          </cell>
          <cell r="T462">
            <v>5308</v>
          </cell>
          <cell r="U462">
            <v>708</v>
          </cell>
          <cell r="V462">
            <v>2590.08</v>
          </cell>
          <cell r="Z462">
            <v>2500</v>
          </cell>
          <cell r="AA462">
            <v>69889.260767999993</v>
          </cell>
        </row>
        <row r="463">
          <cell r="A463" t="str">
            <v>25010046</v>
          </cell>
          <cell r="B463" t="str">
            <v>Balam Herrera Gisela Del Carmen</v>
          </cell>
          <cell r="C463" t="str">
            <v>Asistente educativa "b"</v>
          </cell>
          <cell r="D463">
            <v>111.18848</v>
          </cell>
          <cell r="E463">
            <v>3335.6543999999999</v>
          </cell>
          <cell r="H463">
            <v>3335.6543999999999</v>
          </cell>
          <cell r="I463">
            <v>133.426176</v>
          </cell>
          <cell r="J463">
            <v>3469.0805759999998</v>
          </cell>
          <cell r="K463">
            <v>41629</v>
          </cell>
          <cell r="L463">
            <v>4818.1807679999993</v>
          </cell>
          <cell r="M463">
            <v>1500</v>
          </cell>
          <cell r="N463">
            <v>579</v>
          </cell>
          <cell r="O463">
            <v>2776</v>
          </cell>
          <cell r="P463">
            <v>6000</v>
          </cell>
          <cell r="Q463">
            <v>1157</v>
          </cell>
          <cell r="T463">
            <v>5308</v>
          </cell>
          <cell r="U463">
            <v>708</v>
          </cell>
          <cell r="V463">
            <v>2590.08</v>
          </cell>
          <cell r="Z463">
            <v>2500</v>
          </cell>
          <cell r="AA463">
            <v>69565.260767999993</v>
          </cell>
        </row>
        <row r="464">
          <cell r="A464" t="str">
            <v>25140035</v>
          </cell>
          <cell r="B464" t="str">
            <v>Cobos Solis Wendy Karina</v>
          </cell>
          <cell r="C464" t="str">
            <v>Encargada de grupo</v>
          </cell>
          <cell r="D464">
            <v>131.23052799999999</v>
          </cell>
          <cell r="E464">
            <v>3936.9158399999997</v>
          </cell>
          <cell r="H464">
            <v>3936.9158399999997</v>
          </cell>
          <cell r="I464">
            <v>157.47663359999999</v>
          </cell>
          <cell r="J464">
            <v>4094.3924735999994</v>
          </cell>
          <cell r="K464">
            <v>49133</v>
          </cell>
          <cell r="L464">
            <v>6075.9299647999987</v>
          </cell>
          <cell r="M464">
            <v>1500</v>
          </cell>
          <cell r="N464">
            <v>683</v>
          </cell>
          <cell r="O464">
            <v>3276</v>
          </cell>
          <cell r="P464">
            <v>6000</v>
          </cell>
          <cell r="Q464">
            <v>1365</v>
          </cell>
          <cell r="R464">
            <v>324</v>
          </cell>
          <cell r="T464">
            <v>6265</v>
          </cell>
          <cell r="U464">
            <v>836</v>
          </cell>
          <cell r="V464">
            <v>2055.6</v>
          </cell>
          <cell r="Z464">
            <v>2500</v>
          </cell>
          <cell r="AA464">
            <v>80013.529964800007</v>
          </cell>
        </row>
        <row r="465">
          <cell r="A465" t="str">
            <v>25160004</v>
          </cell>
          <cell r="B465" t="str">
            <v>Vacante</v>
          </cell>
          <cell r="C465" t="str">
            <v>Encargada de grupo</v>
          </cell>
          <cell r="D465">
            <v>131.22720000000001</v>
          </cell>
          <cell r="E465">
            <v>3936.8160000000003</v>
          </cell>
          <cell r="H465">
            <v>3936.8160000000003</v>
          </cell>
          <cell r="I465">
            <v>157.47264000000001</v>
          </cell>
          <cell r="J465">
            <v>4094.2886400000002</v>
          </cell>
          <cell r="K465">
            <v>49132</v>
          </cell>
          <cell r="L465">
            <v>6075.7515200000007</v>
          </cell>
          <cell r="M465">
            <v>1500</v>
          </cell>
          <cell r="N465">
            <v>683</v>
          </cell>
          <cell r="O465">
            <v>3276</v>
          </cell>
          <cell r="P465">
            <v>6000</v>
          </cell>
          <cell r="Q465">
            <v>1365</v>
          </cell>
          <cell r="T465">
            <v>6265</v>
          </cell>
          <cell r="U465">
            <v>836</v>
          </cell>
          <cell r="V465">
            <v>2055.84</v>
          </cell>
          <cell r="Z465">
            <v>2500</v>
          </cell>
          <cell r="AA465">
            <v>79688.591519999987</v>
          </cell>
        </row>
        <row r="466">
          <cell r="A466" t="str">
            <v>25170001</v>
          </cell>
          <cell r="B466" t="str">
            <v>Maza Poot Maria Lucina</v>
          </cell>
          <cell r="C466" t="str">
            <v>Encargada de grupo</v>
          </cell>
          <cell r="D466">
            <v>131.22999999999999</v>
          </cell>
          <cell r="E466">
            <v>3936.8999999999996</v>
          </cell>
          <cell r="H466">
            <v>3936.8999999999996</v>
          </cell>
          <cell r="I466">
            <v>157.476</v>
          </cell>
          <cell r="J466">
            <v>4094.3759999999997</v>
          </cell>
          <cell r="K466">
            <v>49133</v>
          </cell>
          <cell r="L466">
            <v>6075.8979999999992</v>
          </cell>
          <cell r="M466">
            <v>1500</v>
          </cell>
          <cell r="N466">
            <v>683</v>
          </cell>
          <cell r="O466">
            <v>3276</v>
          </cell>
          <cell r="P466">
            <v>6000</v>
          </cell>
          <cell r="Q466">
            <v>1365</v>
          </cell>
          <cell r="T466">
            <v>6265</v>
          </cell>
          <cell r="U466">
            <v>836</v>
          </cell>
          <cell r="V466">
            <v>2055.6</v>
          </cell>
          <cell r="Z466">
            <v>2500</v>
          </cell>
          <cell r="AA466">
            <v>79689.498000000007</v>
          </cell>
        </row>
        <row r="467">
          <cell r="A467" t="str">
            <v>25170002</v>
          </cell>
          <cell r="B467" t="str">
            <v>Caballero Ortiz Elsy Del Jesus</v>
          </cell>
          <cell r="C467" t="str">
            <v>Asistente educativa "a"</v>
          </cell>
          <cell r="D467">
            <v>111.19</v>
          </cell>
          <cell r="E467">
            <v>3335.7</v>
          </cell>
          <cell r="H467">
            <v>3335.7</v>
          </cell>
          <cell r="I467">
            <v>133.428</v>
          </cell>
          <cell r="J467">
            <v>3469.1279999999997</v>
          </cell>
          <cell r="K467">
            <v>41630</v>
          </cell>
          <cell r="L467">
            <v>4818.2539999999999</v>
          </cell>
          <cell r="M467">
            <v>1500</v>
          </cell>
          <cell r="N467">
            <v>579</v>
          </cell>
          <cell r="O467">
            <v>2776</v>
          </cell>
          <cell r="P467">
            <v>6000</v>
          </cell>
          <cell r="Q467">
            <v>1157</v>
          </cell>
          <cell r="T467">
            <v>5308</v>
          </cell>
          <cell r="U467">
            <v>708</v>
          </cell>
          <cell r="V467">
            <v>2589.84</v>
          </cell>
          <cell r="Z467">
            <v>2500</v>
          </cell>
          <cell r="AA467">
            <v>69566.093999999997</v>
          </cell>
        </row>
        <row r="468">
          <cell r="A468" t="str">
            <v>21020005</v>
          </cell>
          <cell r="B468" t="str">
            <v>Cocom Colin Laura Beatriz</v>
          </cell>
          <cell r="C468" t="str">
            <v>Doctor "b"</v>
          </cell>
          <cell r="D468">
            <v>173.33</v>
          </cell>
          <cell r="E468">
            <v>5199.9000000000005</v>
          </cell>
          <cell r="H468">
            <v>5199.9000000000005</v>
          </cell>
          <cell r="I468">
            <v>207.99600000000004</v>
          </cell>
          <cell r="J468">
            <v>5407.8960000000006</v>
          </cell>
          <cell r="K468">
            <v>64895</v>
          </cell>
          <cell r="L468">
            <v>8300.1779999999999</v>
          </cell>
          <cell r="M468">
            <v>1500</v>
          </cell>
          <cell r="N468">
            <v>902</v>
          </cell>
          <cell r="O468">
            <v>4327</v>
          </cell>
          <cell r="P468">
            <v>6000</v>
          </cell>
          <cell r="Q468">
            <v>1803</v>
          </cell>
          <cell r="T468">
            <v>8275</v>
          </cell>
          <cell r="U468">
            <v>1104</v>
          </cell>
          <cell r="V468">
            <v>92.64</v>
          </cell>
          <cell r="Z468">
            <v>2500</v>
          </cell>
          <cell r="AA468">
            <v>99698.817999999999</v>
          </cell>
        </row>
        <row r="469">
          <cell r="A469" t="str">
            <v>25010023</v>
          </cell>
          <cell r="B469" t="str">
            <v>Tec Muñoz Susana Del Carmen</v>
          </cell>
          <cell r="C469" t="str">
            <v>Enfermera "b"</v>
          </cell>
          <cell r="D469">
            <v>112.4864</v>
          </cell>
          <cell r="E469">
            <v>3374.5920000000001</v>
          </cell>
          <cell r="H469">
            <v>3374.5920000000001</v>
          </cell>
          <cell r="I469">
            <v>134.98367999999999</v>
          </cell>
          <cell r="J469">
            <v>3509.5756799999999</v>
          </cell>
          <cell r="K469">
            <v>42115</v>
          </cell>
          <cell r="L469">
            <v>4880.9842399999998</v>
          </cell>
          <cell r="M469">
            <v>1500</v>
          </cell>
          <cell r="N469">
            <v>585</v>
          </cell>
          <cell r="O469">
            <v>2808</v>
          </cell>
          <cell r="P469">
            <v>6000</v>
          </cell>
          <cell r="Q469">
            <v>1170</v>
          </cell>
          <cell r="R469">
            <v>324</v>
          </cell>
          <cell r="T469">
            <v>5370</v>
          </cell>
          <cell r="U469">
            <v>716</v>
          </cell>
          <cell r="V469">
            <v>2441.04</v>
          </cell>
          <cell r="Z469">
            <v>2500</v>
          </cell>
          <cell r="AA469">
            <v>70410.024239999999</v>
          </cell>
        </row>
        <row r="470">
          <cell r="A470" t="str">
            <v>21010011</v>
          </cell>
          <cell r="B470" t="str">
            <v>Hu Chi Pedro</v>
          </cell>
          <cell r="C470" t="str">
            <v>Vigilante "b"</v>
          </cell>
          <cell r="D470">
            <v>106.786368</v>
          </cell>
          <cell r="E470">
            <v>3203.5910399999998</v>
          </cell>
          <cell r="H470">
            <v>3203.5910399999998</v>
          </cell>
          <cell r="I470">
            <v>128.1436416</v>
          </cell>
          <cell r="J470">
            <v>3331.7346815999999</v>
          </cell>
          <cell r="K470">
            <v>39981</v>
          </cell>
          <cell r="L470">
            <v>4605.1429088000004</v>
          </cell>
          <cell r="M470">
            <v>1500</v>
          </cell>
          <cell r="N470">
            <v>556</v>
          </cell>
          <cell r="O470">
            <v>2666</v>
          </cell>
          <cell r="P470">
            <v>6000</v>
          </cell>
          <cell r="Q470">
            <v>1111</v>
          </cell>
          <cell r="R470">
            <v>324</v>
          </cell>
          <cell r="S470">
            <v>1332.6938726400001</v>
          </cell>
          <cell r="T470">
            <v>5098</v>
          </cell>
          <cell r="U470">
            <v>680</v>
          </cell>
          <cell r="V470">
            <v>2845.92</v>
          </cell>
          <cell r="W470">
            <v>2666</v>
          </cell>
          <cell r="Z470">
            <v>2500</v>
          </cell>
          <cell r="AA470">
            <v>71865.756781439995</v>
          </cell>
        </row>
        <row r="471">
          <cell r="B471" t="str">
            <v>Subtotal</v>
          </cell>
          <cell r="D471">
            <v>5722.5860479999965</v>
          </cell>
          <cell r="E471">
            <v>171947.52143999998</v>
          </cell>
          <cell r="F471">
            <v>0</v>
          </cell>
          <cell r="G471">
            <v>36</v>
          </cell>
          <cell r="H471">
            <v>171947.52143999998</v>
          </cell>
          <cell r="I471">
            <v>6877.9008575999978</v>
          </cell>
          <cell r="J471">
            <v>178825.42229759999</v>
          </cell>
          <cell r="K471">
            <v>2145921</v>
          </cell>
          <cell r="L471">
            <v>255825.15839679982</v>
          </cell>
          <cell r="M471">
            <v>70500</v>
          </cell>
          <cell r="N471">
            <v>29835</v>
          </cell>
          <cell r="O471">
            <v>132480</v>
          </cell>
          <cell r="P471">
            <v>282000</v>
          </cell>
          <cell r="Q471">
            <v>59629</v>
          </cell>
          <cell r="R471">
            <v>13608</v>
          </cell>
          <cell r="S471">
            <v>1332.6938726400001</v>
          </cell>
          <cell r="T471">
            <v>273622</v>
          </cell>
          <cell r="U471">
            <v>36498</v>
          </cell>
          <cell r="V471">
            <v>113534.88000000003</v>
          </cell>
          <cell r="W471">
            <v>2666</v>
          </cell>
          <cell r="X471">
            <v>0</v>
          </cell>
          <cell r="Y471">
            <v>39787</v>
          </cell>
          <cell r="Z471">
            <v>117500</v>
          </cell>
          <cell r="AB471">
            <v>3574738.7322694408</v>
          </cell>
        </row>
        <row r="472">
          <cell r="B472" t="str">
            <v>Cendi de ticul - Administrativo</v>
          </cell>
          <cell r="E472">
            <v>0</v>
          </cell>
        </row>
        <row r="473">
          <cell r="A473" t="str">
            <v>26010001</v>
          </cell>
          <cell r="B473" t="str">
            <v>Alejos Burgos Marco Antonio</v>
          </cell>
          <cell r="C473" t="str">
            <v>Trabajador social Cendi</v>
          </cell>
          <cell r="D473">
            <v>108.668352</v>
          </cell>
          <cell r="E473">
            <v>3260.0505600000001</v>
          </cell>
          <cell r="H473">
            <v>3260.0505600000001</v>
          </cell>
          <cell r="I473">
            <v>130.40202240000002</v>
          </cell>
          <cell r="J473">
            <v>3390.4525824000002</v>
          </cell>
          <cell r="K473">
            <v>40686</v>
          </cell>
          <cell r="L473">
            <v>4696.2134431999993</v>
          </cell>
          <cell r="M473">
            <v>1500</v>
          </cell>
          <cell r="N473">
            <v>566</v>
          </cell>
          <cell r="O473">
            <v>2713</v>
          </cell>
          <cell r="P473">
            <v>6000</v>
          </cell>
          <cell r="Q473">
            <v>1131</v>
          </cell>
          <cell r="R473">
            <v>324</v>
          </cell>
          <cell r="T473">
            <v>5188</v>
          </cell>
          <cell r="U473">
            <v>692</v>
          </cell>
          <cell r="V473">
            <v>2807.52</v>
          </cell>
          <cell r="Z473">
            <v>2500</v>
          </cell>
          <cell r="AA473">
            <v>68803.733443200006</v>
          </cell>
        </row>
        <row r="474">
          <cell r="A474" t="str">
            <v>26010003</v>
          </cell>
          <cell r="B474" t="str">
            <v>Castillo Alejos Monica Aurora</v>
          </cell>
          <cell r="C474" t="str">
            <v>Directora de Cendi</v>
          </cell>
          <cell r="D474">
            <v>425.06880000000001</v>
          </cell>
          <cell r="E474">
            <v>12752.064</v>
          </cell>
          <cell r="H474">
            <v>12752.064</v>
          </cell>
          <cell r="I474">
            <v>510.08256</v>
          </cell>
          <cell r="J474">
            <v>13262.146560000001</v>
          </cell>
          <cell r="K474">
            <v>159146</v>
          </cell>
          <cell r="L474">
            <v>20936.002080000002</v>
          </cell>
          <cell r="M474">
            <v>1500</v>
          </cell>
          <cell r="N474">
            <v>2211</v>
          </cell>
          <cell r="P474">
            <v>6000</v>
          </cell>
          <cell r="Q474">
            <v>4421</v>
          </cell>
          <cell r="R474">
            <v>324</v>
          </cell>
          <cell r="T474">
            <v>20292</v>
          </cell>
          <cell r="U474">
            <v>2706</v>
          </cell>
          <cell r="V474">
            <v>0</v>
          </cell>
          <cell r="Y474">
            <v>39787</v>
          </cell>
          <cell r="Z474">
            <v>2500</v>
          </cell>
          <cell r="AA474">
            <v>259823.00208000001</v>
          </cell>
        </row>
        <row r="475">
          <cell r="A475" t="str">
            <v>26010006</v>
          </cell>
          <cell r="B475" t="str">
            <v>Chan Cob Rocio Evelin</v>
          </cell>
          <cell r="C475" t="str">
            <v>Coordinador de Pedagogia</v>
          </cell>
          <cell r="D475">
            <v>198.29</v>
          </cell>
          <cell r="E475">
            <v>5948.7</v>
          </cell>
          <cell r="H475">
            <v>5948.7</v>
          </cell>
          <cell r="I475">
            <v>237.94800000000001</v>
          </cell>
          <cell r="J475">
            <v>6186.6480000000001</v>
          </cell>
          <cell r="K475">
            <v>74240</v>
          </cell>
          <cell r="L475">
            <v>9603.9040000000005</v>
          </cell>
          <cell r="M475">
            <v>1500</v>
          </cell>
          <cell r="N475">
            <v>1032</v>
          </cell>
          <cell r="O475">
            <v>4950</v>
          </cell>
          <cell r="P475">
            <v>6000</v>
          </cell>
          <cell r="Q475">
            <v>2063</v>
          </cell>
          <cell r="R475">
            <v>324</v>
          </cell>
          <cell r="T475">
            <v>9466</v>
          </cell>
          <cell r="U475">
            <v>1263</v>
          </cell>
          <cell r="V475">
            <v>0</v>
          </cell>
          <cell r="Z475">
            <v>2500</v>
          </cell>
          <cell r="AA475">
            <v>112941.90399999999</v>
          </cell>
        </row>
        <row r="476">
          <cell r="A476" t="str">
            <v>26010011</v>
          </cell>
          <cell r="B476" t="str">
            <v>Pacheco Naal Wendy Alejandra</v>
          </cell>
          <cell r="C476" t="str">
            <v>Auxiliar administrativo cendi</v>
          </cell>
          <cell r="D476">
            <v>126.9008</v>
          </cell>
          <cell r="E476">
            <v>3807.0240000000003</v>
          </cell>
          <cell r="H476">
            <v>3807.0240000000003</v>
          </cell>
          <cell r="I476">
            <v>152.28096000000002</v>
          </cell>
          <cell r="J476">
            <v>3959.3049600000004</v>
          </cell>
          <cell r="K476">
            <v>47512</v>
          </cell>
          <cell r="L476">
            <v>5852.5532800000001</v>
          </cell>
          <cell r="M476">
            <v>1500</v>
          </cell>
          <cell r="N476">
            <v>660</v>
          </cell>
          <cell r="O476">
            <v>3168</v>
          </cell>
          <cell r="P476">
            <v>6000</v>
          </cell>
          <cell r="Q476">
            <v>1320</v>
          </cell>
          <cell r="R476">
            <v>324</v>
          </cell>
          <cell r="T476">
            <v>6058</v>
          </cell>
          <cell r="U476">
            <v>808</v>
          </cell>
          <cell r="V476">
            <v>2144.88</v>
          </cell>
          <cell r="Z476">
            <v>2500</v>
          </cell>
          <cell r="AA476">
            <v>77847.433279999997</v>
          </cell>
        </row>
        <row r="477">
          <cell r="A477" t="str">
            <v>26010021</v>
          </cell>
          <cell r="B477" t="str">
            <v>Guerrero Santos Marco Antonio</v>
          </cell>
          <cell r="C477" t="str">
            <v>Instructor</v>
          </cell>
          <cell r="D477">
            <v>44.99</v>
          </cell>
          <cell r="E477">
            <v>719.84</v>
          </cell>
          <cell r="G477">
            <v>16</v>
          </cell>
          <cell r="H477">
            <v>719.84</v>
          </cell>
          <cell r="I477">
            <v>28.793600000000001</v>
          </cell>
          <cell r="J477">
            <v>748.6336</v>
          </cell>
          <cell r="K477">
            <v>8984</v>
          </cell>
          <cell r="L477">
            <v>998.17813333333334</v>
          </cell>
          <cell r="M477">
            <v>1500</v>
          </cell>
          <cell r="N477">
            <v>125</v>
          </cell>
          <cell r="O477">
            <v>599</v>
          </cell>
          <cell r="P477">
            <v>6000</v>
          </cell>
          <cell r="Q477">
            <v>250</v>
          </cell>
          <cell r="T477">
            <v>1146</v>
          </cell>
          <cell r="U477">
            <v>153</v>
          </cell>
          <cell r="V477">
            <v>4551.3599999999997</v>
          </cell>
          <cell r="Z477">
            <v>2500</v>
          </cell>
          <cell r="AA477">
            <v>26806.538133333335</v>
          </cell>
        </row>
        <row r="478">
          <cell r="A478" t="str">
            <v>26010009</v>
          </cell>
          <cell r="B478" t="str">
            <v>Guillen Uc Argelia Guadalupe</v>
          </cell>
          <cell r="C478" t="str">
            <v>Galopina "b"</v>
          </cell>
          <cell r="D478">
            <v>99.290880000000001</v>
          </cell>
          <cell r="E478">
            <v>2978.7264</v>
          </cell>
          <cell r="H478">
            <v>2978.7264</v>
          </cell>
          <cell r="I478">
            <v>119.149056</v>
          </cell>
          <cell r="J478">
            <v>3097.8754560000002</v>
          </cell>
          <cell r="K478">
            <v>37175</v>
          </cell>
          <cell r="L478">
            <v>4201.3106080000007</v>
          </cell>
          <cell r="M478">
            <v>1500</v>
          </cell>
          <cell r="N478">
            <v>517</v>
          </cell>
          <cell r="O478">
            <v>2479</v>
          </cell>
          <cell r="P478">
            <v>6000</v>
          </cell>
          <cell r="Q478">
            <v>1033</v>
          </cell>
          <cell r="R478">
            <v>324</v>
          </cell>
          <cell r="T478">
            <v>4740</v>
          </cell>
          <cell r="U478">
            <v>632</v>
          </cell>
          <cell r="V478">
            <v>3000.24</v>
          </cell>
          <cell r="Z478">
            <v>2500</v>
          </cell>
          <cell r="AA478">
            <v>64101.550607999998</v>
          </cell>
        </row>
        <row r="479">
          <cell r="A479" t="str">
            <v>26010017</v>
          </cell>
          <cell r="B479" t="str">
            <v>Zapata Sosa Rosa Marleny</v>
          </cell>
          <cell r="C479" t="str">
            <v>Galopina "b"</v>
          </cell>
          <cell r="D479">
            <v>99.290880000000001</v>
          </cell>
          <cell r="E479">
            <v>2978.7264</v>
          </cell>
          <cell r="H479">
            <v>2978.7264</v>
          </cell>
          <cell r="I479">
            <v>119.149056</v>
          </cell>
          <cell r="J479">
            <v>3097.8754560000002</v>
          </cell>
          <cell r="K479">
            <v>37175</v>
          </cell>
          <cell r="L479">
            <v>4201.3106080000007</v>
          </cell>
          <cell r="M479">
            <v>1500</v>
          </cell>
          <cell r="N479">
            <v>517</v>
          </cell>
          <cell r="O479">
            <v>2479</v>
          </cell>
          <cell r="P479">
            <v>6000</v>
          </cell>
          <cell r="Q479">
            <v>1033</v>
          </cell>
          <cell r="R479">
            <v>324</v>
          </cell>
          <cell r="T479">
            <v>4740</v>
          </cell>
          <cell r="U479">
            <v>632</v>
          </cell>
          <cell r="V479">
            <v>3000.24</v>
          </cell>
          <cell r="Z479">
            <v>2500</v>
          </cell>
          <cell r="AA479">
            <v>64101.550607999998</v>
          </cell>
        </row>
        <row r="480">
          <cell r="A480" t="str">
            <v>26120001</v>
          </cell>
          <cell r="B480" t="str">
            <v>Ake May Mayra Alejandra</v>
          </cell>
          <cell r="C480" t="str">
            <v>Galopina "b"</v>
          </cell>
          <cell r="D480">
            <v>99.288799999999995</v>
          </cell>
          <cell r="E480">
            <v>2978.6639999999998</v>
          </cell>
          <cell r="H480">
            <v>2978.6639999999998</v>
          </cell>
          <cell r="I480">
            <v>119.14655999999999</v>
          </cell>
          <cell r="J480">
            <v>3097.8105599999999</v>
          </cell>
          <cell r="K480">
            <v>37174</v>
          </cell>
          <cell r="L480">
            <v>4201.2140799999997</v>
          </cell>
          <cell r="M480">
            <v>1500</v>
          </cell>
          <cell r="N480">
            <v>517</v>
          </cell>
          <cell r="O480">
            <v>2479</v>
          </cell>
          <cell r="P480">
            <v>6000</v>
          </cell>
          <cell r="Q480">
            <v>1033</v>
          </cell>
          <cell r="T480">
            <v>4740</v>
          </cell>
          <cell r="U480">
            <v>632</v>
          </cell>
          <cell r="V480">
            <v>3000</v>
          </cell>
          <cell r="Z480">
            <v>2500</v>
          </cell>
          <cell r="AA480">
            <v>63776.214079999998</v>
          </cell>
        </row>
        <row r="481">
          <cell r="A481" t="str">
            <v>26010005</v>
          </cell>
          <cell r="B481" t="str">
            <v>Chan Balam Selmi</v>
          </cell>
          <cell r="C481" t="str">
            <v>Intendente "b"</v>
          </cell>
          <cell r="D481">
            <v>99.290880000000001</v>
          </cell>
          <cell r="E481">
            <v>2978.7264</v>
          </cell>
          <cell r="H481">
            <v>2978.7264</v>
          </cell>
          <cell r="I481">
            <v>119.149056</v>
          </cell>
          <cell r="J481">
            <v>3097.8754560000002</v>
          </cell>
          <cell r="K481">
            <v>37175</v>
          </cell>
          <cell r="L481">
            <v>4201.3106080000007</v>
          </cell>
          <cell r="M481">
            <v>1500</v>
          </cell>
          <cell r="N481">
            <v>517</v>
          </cell>
          <cell r="O481">
            <v>2479</v>
          </cell>
          <cell r="P481">
            <v>6000</v>
          </cell>
          <cell r="Q481">
            <v>1033</v>
          </cell>
          <cell r="R481">
            <v>324</v>
          </cell>
          <cell r="T481">
            <v>4740</v>
          </cell>
          <cell r="U481">
            <v>632</v>
          </cell>
          <cell r="V481">
            <v>3000.24</v>
          </cell>
          <cell r="Z481">
            <v>2500</v>
          </cell>
          <cell r="AA481">
            <v>64101.550607999998</v>
          </cell>
        </row>
        <row r="482">
          <cell r="A482" t="str">
            <v>26020003</v>
          </cell>
          <cell r="B482" t="str">
            <v>Delgado - Nely Beatriz</v>
          </cell>
          <cell r="C482" t="str">
            <v>Intendente "a"</v>
          </cell>
          <cell r="D482">
            <v>99.29</v>
          </cell>
          <cell r="E482">
            <v>2978.7000000000003</v>
          </cell>
          <cell r="H482">
            <v>2978.7000000000003</v>
          </cell>
          <cell r="I482">
            <v>119.14800000000001</v>
          </cell>
          <cell r="J482">
            <v>3097.8480000000004</v>
          </cell>
          <cell r="K482">
            <v>37175</v>
          </cell>
          <cell r="L482">
            <v>4201.264000000001</v>
          </cell>
          <cell r="M482">
            <v>1500</v>
          </cell>
          <cell r="N482">
            <v>517</v>
          </cell>
          <cell r="O482">
            <v>2479</v>
          </cell>
          <cell r="P482">
            <v>6000</v>
          </cell>
          <cell r="Q482">
            <v>1033</v>
          </cell>
          <cell r="T482">
            <v>4740</v>
          </cell>
          <cell r="U482">
            <v>632</v>
          </cell>
          <cell r="V482">
            <v>3000.24</v>
          </cell>
          <cell r="Z482">
            <v>2500</v>
          </cell>
          <cell r="AA482">
            <v>63777.504000000001</v>
          </cell>
        </row>
        <row r="483">
          <cell r="A483" t="str">
            <v>26010002</v>
          </cell>
          <cell r="B483" t="str">
            <v>Carrillo Avila Ileana Asuncion</v>
          </cell>
          <cell r="C483" t="str">
            <v>Asistente educativa "b"</v>
          </cell>
          <cell r="D483">
            <v>111.18848</v>
          </cell>
          <cell r="E483">
            <v>3335.6543999999999</v>
          </cell>
          <cell r="H483">
            <v>3335.6543999999999</v>
          </cell>
          <cell r="I483">
            <v>133.426176</v>
          </cell>
          <cell r="J483">
            <v>3469.0805759999998</v>
          </cell>
          <cell r="K483">
            <v>41629</v>
          </cell>
          <cell r="L483">
            <v>4818.1807679999993</v>
          </cell>
          <cell r="M483">
            <v>1500</v>
          </cell>
          <cell r="N483">
            <v>579</v>
          </cell>
          <cell r="O483">
            <v>2776</v>
          </cell>
          <cell r="P483">
            <v>6000</v>
          </cell>
          <cell r="Q483">
            <v>1157</v>
          </cell>
          <cell r="R483">
            <v>324</v>
          </cell>
          <cell r="T483">
            <v>5308</v>
          </cell>
          <cell r="U483">
            <v>708</v>
          </cell>
          <cell r="V483">
            <v>2590.08</v>
          </cell>
          <cell r="Z483">
            <v>2500</v>
          </cell>
          <cell r="AA483">
            <v>69889.260767999993</v>
          </cell>
        </row>
        <row r="484">
          <cell r="A484" t="str">
            <v>26010004</v>
          </cell>
          <cell r="B484" t="str">
            <v>Castillo Samos Raquel Elizabeth</v>
          </cell>
          <cell r="C484" t="str">
            <v>Asistente educativa "b"</v>
          </cell>
          <cell r="D484">
            <v>111.18848</v>
          </cell>
          <cell r="E484">
            <v>3335.6543999999999</v>
          </cell>
          <cell r="H484">
            <v>3335.6543999999999</v>
          </cell>
          <cell r="I484">
            <v>133.426176</v>
          </cell>
          <cell r="J484">
            <v>3469.0805759999998</v>
          </cell>
          <cell r="K484">
            <v>41629</v>
          </cell>
          <cell r="L484">
            <v>4818.1807679999993</v>
          </cell>
          <cell r="M484">
            <v>1500</v>
          </cell>
          <cell r="N484">
            <v>579</v>
          </cell>
          <cell r="O484">
            <v>2776</v>
          </cell>
          <cell r="P484">
            <v>6000</v>
          </cell>
          <cell r="Q484">
            <v>1157</v>
          </cell>
          <cell r="R484">
            <v>324</v>
          </cell>
          <cell r="T484">
            <v>5308</v>
          </cell>
          <cell r="U484">
            <v>708</v>
          </cell>
          <cell r="V484">
            <v>2590.08</v>
          </cell>
          <cell r="Z484">
            <v>2500</v>
          </cell>
          <cell r="AA484">
            <v>69889.260767999993</v>
          </cell>
        </row>
        <row r="485">
          <cell r="A485" t="str">
            <v>26010010</v>
          </cell>
          <cell r="B485" t="str">
            <v>Lopez Mejia Erika Roxana</v>
          </cell>
          <cell r="C485" t="str">
            <v>Encargada de grupo</v>
          </cell>
          <cell r="D485">
            <v>131.23052799999999</v>
          </cell>
          <cell r="E485">
            <v>3936.9158399999997</v>
          </cell>
          <cell r="H485">
            <v>3936.9158399999997</v>
          </cell>
          <cell r="I485">
            <v>157.47663359999999</v>
          </cell>
          <cell r="J485">
            <v>4094.3924735999994</v>
          </cell>
          <cell r="K485">
            <v>49133</v>
          </cell>
          <cell r="L485">
            <v>6075.9299647999987</v>
          </cell>
          <cell r="M485">
            <v>1500</v>
          </cell>
          <cell r="N485">
            <v>683</v>
          </cell>
          <cell r="O485">
            <v>3276</v>
          </cell>
          <cell r="P485">
            <v>6000</v>
          </cell>
          <cell r="Q485">
            <v>1365</v>
          </cell>
          <cell r="R485">
            <v>324</v>
          </cell>
          <cell r="T485">
            <v>6265</v>
          </cell>
          <cell r="U485">
            <v>836</v>
          </cell>
          <cell r="V485">
            <v>2055.6</v>
          </cell>
          <cell r="Z485">
            <v>2500</v>
          </cell>
          <cell r="AA485">
            <v>80013.529964800007</v>
          </cell>
        </row>
        <row r="486">
          <cell r="A486" t="str">
            <v>26020001</v>
          </cell>
          <cell r="B486" t="str">
            <v>Chan Peralta Mary Isabel</v>
          </cell>
          <cell r="C486" t="str">
            <v>Asistente educativa "b"</v>
          </cell>
          <cell r="D486">
            <v>111.19</v>
          </cell>
          <cell r="E486">
            <v>3335.7</v>
          </cell>
          <cell r="H486">
            <v>3335.7</v>
          </cell>
          <cell r="I486">
            <v>133.428</v>
          </cell>
          <cell r="J486">
            <v>3469.1279999999997</v>
          </cell>
          <cell r="K486">
            <v>41630</v>
          </cell>
          <cell r="L486">
            <v>4818.2539999999999</v>
          </cell>
          <cell r="M486">
            <v>1500</v>
          </cell>
          <cell r="N486">
            <v>579</v>
          </cell>
          <cell r="O486">
            <v>2776</v>
          </cell>
          <cell r="P486">
            <v>6000</v>
          </cell>
          <cell r="Q486">
            <v>1157</v>
          </cell>
          <cell r="T486">
            <v>5308</v>
          </cell>
          <cell r="U486">
            <v>708</v>
          </cell>
          <cell r="V486">
            <v>2589.84</v>
          </cell>
          <cell r="Z486">
            <v>2500</v>
          </cell>
          <cell r="AA486">
            <v>69566.093999999997</v>
          </cell>
        </row>
        <row r="487">
          <cell r="A487" t="str">
            <v>26090003</v>
          </cell>
          <cell r="B487" t="str">
            <v>Rodriguez Ramirez Mirley Arely</v>
          </cell>
          <cell r="C487" t="str">
            <v>Encargada de grupo</v>
          </cell>
          <cell r="D487">
            <v>131.22999999999999</v>
          </cell>
          <cell r="E487">
            <v>3936.8999999999996</v>
          </cell>
          <cell r="H487">
            <v>3936.8999999999996</v>
          </cell>
          <cell r="I487">
            <v>157.476</v>
          </cell>
          <cell r="J487">
            <v>4094.3759999999997</v>
          </cell>
          <cell r="K487">
            <v>49133</v>
          </cell>
          <cell r="L487">
            <v>6075.8979999999992</v>
          </cell>
          <cell r="M487">
            <v>1500</v>
          </cell>
          <cell r="N487">
            <v>683</v>
          </cell>
          <cell r="O487">
            <v>3276</v>
          </cell>
          <cell r="P487">
            <v>6000</v>
          </cell>
          <cell r="Q487">
            <v>1365</v>
          </cell>
          <cell r="T487">
            <v>6265</v>
          </cell>
          <cell r="U487">
            <v>836</v>
          </cell>
          <cell r="V487">
            <v>2055.6</v>
          </cell>
          <cell r="Z487">
            <v>2500</v>
          </cell>
          <cell r="AA487">
            <v>79689.498000000007</v>
          </cell>
        </row>
        <row r="488">
          <cell r="A488" t="str">
            <v>26010018</v>
          </cell>
          <cell r="B488" t="str">
            <v>Cardeña Gonzalez Daneira Rocio</v>
          </cell>
          <cell r="C488" t="str">
            <v>Asistente educativa "b"</v>
          </cell>
          <cell r="D488">
            <v>111.18848</v>
          </cell>
          <cell r="E488">
            <v>3335.6543999999999</v>
          </cell>
          <cell r="H488">
            <v>3335.6543999999999</v>
          </cell>
          <cell r="I488">
            <v>133.426176</v>
          </cell>
          <cell r="J488">
            <v>3469.0805759999998</v>
          </cell>
          <cell r="K488">
            <v>41629</v>
          </cell>
          <cell r="L488">
            <v>4818.1807679999993</v>
          </cell>
          <cell r="M488">
            <v>1500</v>
          </cell>
          <cell r="N488">
            <v>579</v>
          </cell>
          <cell r="O488">
            <v>2776</v>
          </cell>
          <cell r="P488">
            <v>6000</v>
          </cell>
          <cell r="Q488">
            <v>1157</v>
          </cell>
          <cell r="T488">
            <v>5308</v>
          </cell>
          <cell r="U488">
            <v>708</v>
          </cell>
          <cell r="V488">
            <v>2590.08</v>
          </cell>
          <cell r="Z488">
            <v>2500</v>
          </cell>
          <cell r="AA488">
            <v>69565.260767999993</v>
          </cell>
        </row>
        <row r="489">
          <cell r="A489" t="str">
            <v>26010014</v>
          </cell>
          <cell r="B489" t="str">
            <v>Rosado Pacheco Celina Del Socorro</v>
          </cell>
          <cell r="C489" t="str">
            <v>Encargada de grupo</v>
          </cell>
          <cell r="D489">
            <v>131.23052799999999</v>
          </cell>
          <cell r="E489">
            <v>3936.9158399999997</v>
          </cell>
          <cell r="H489">
            <v>3936.9158399999997</v>
          </cell>
          <cell r="I489">
            <v>157.47663359999999</v>
          </cell>
          <cell r="J489">
            <v>4094.3924735999994</v>
          </cell>
          <cell r="K489">
            <v>49133</v>
          </cell>
          <cell r="L489">
            <v>6075.9299647999987</v>
          </cell>
          <cell r="M489">
            <v>1500</v>
          </cell>
          <cell r="N489">
            <v>683</v>
          </cell>
          <cell r="O489">
            <v>3276</v>
          </cell>
          <cell r="P489">
            <v>6000</v>
          </cell>
          <cell r="Q489">
            <v>1365</v>
          </cell>
          <cell r="R489">
            <v>324</v>
          </cell>
          <cell r="T489">
            <v>6265</v>
          </cell>
          <cell r="U489">
            <v>836</v>
          </cell>
          <cell r="V489">
            <v>2055.6</v>
          </cell>
          <cell r="Z489">
            <v>2500</v>
          </cell>
          <cell r="AA489">
            <v>80013.529964800007</v>
          </cell>
        </row>
        <row r="490">
          <cell r="A490" t="str">
            <v>26050001</v>
          </cell>
          <cell r="B490" t="str">
            <v>Almeida Peralta Rita Irene</v>
          </cell>
          <cell r="C490" t="str">
            <v>Encargada de grupo</v>
          </cell>
          <cell r="D490">
            <v>131.22720000000001</v>
          </cell>
          <cell r="E490">
            <v>3936.8160000000003</v>
          </cell>
          <cell r="H490">
            <v>3936.8160000000003</v>
          </cell>
          <cell r="I490">
            <v>157.47264000000001</v>
          </cell>
          <cell r="J490">
            <v>4094.2886400000002</v>
          </cell>
          <cell r="K490">
            <v>49132</v>
          </cell>
          <cell r="L490">
            <v>6075.7515200000007</v>
          </cell>
          <cell r="M490">
            <v>1500</v>
          </cell>
          <cell r="N490">
            <v>683</v>
          </cell>
          <cell r="O490">
            <v>3276</v>
          </cell>
          <cell r="P490">
            <v>6000</v>
          </cell>
          <cell r="Q490">
            <v>1365</v>
          </cell>
          <cell r="T490">
            <v>6265</v>
          </cell>
          <cell r="U490">
            <v>836</v>
          </cell>
          <cell r="V490">
            <v>2055.84</v>
          </cell>
          <cell r="Z490">
            <v>2500</v>
          </cell>
          <cell r="AA490">
            <v>79688.591519999987</v>
          </cell>
        </row>
        <row r="491">
          <cell r="A491" t="str">
            <v>26070003</v>
          </cell>
          <cell r="B491" t="str">
            <v>Carrillo Landa Yessica Vanessa</v>
          </cell>
          <cell r="C491" t="str">
            <v>Asistente educativa "b"</v>
          </cell>
          <cell r="D491">
            <v>111.18640000000001</v>
          </cell>
          <cell r="E491">
            <v>3335.5920000000001</v>
          </cell>
          <cell r="H491">
            <v>3335.5920000000001</v>
          </cell>
          <cell r="I491">
            <v>133.42368000000002</v>
          </cell>
          <cell r="J491">
            <v>3469.01568</v>
          </cell>
          <cell r="K491">
            <v>41629</v>
          </cell>
          <cell r="L491">
            <v>4818.0742399999999</v>
          </cell>
          <cell r="M491">
            <v>1500</v>
          </cell>
          <cell r="N491">
            <v>579</v>
          </cell>
          <cell r="O491">
            <v>2776</v>
          </cell>
          <cell r="P491">
            <v>6000</v>
          </cell>
          <cell r="Q491">
            <v>1157</v>
          </cell>
          <cell r="T491">
            <v>5308</v>
          </cell>
          <cell r="U491">
            <v>708</v>
          </cell>
          <cell r="V491">
            <v>2590.08</v>
          </cell>
          <cell r="Z491">
            <v>2500</v>
          </cell>
          <cell r="AA491">
            <v>69565.154240000003</v>
          </cell>
        </row>
        <row r="492">
          <cell r="A492" t="str">
            <v>26080001</v>
          </cell>
          <cell r="B492" t="str">
            <v>Alejos Guerrero Perla America</v>
          </cell>
          <cell r="C492" t="str">
            <v>Asistente educativa "b"</v>
          </cell>
          <cell r="D492">
            <v>111.18640000000001</v>
          </cell>
          <cell r="E492">
            <v>3335.5920000000001</v>
          </cell>
          <cell r="H492">
            <v>3335.5920000000001</v>
          </cell>
          <cell r="I492">
            <v>133.42368000000002</v>
          </cell>
          <cell r="J492">
            <v>3469.01568</v>
          </cell>
          <cell r="K492">
            <v>41629</v>
          </cell>
          <cell r="L492">
            <v>4818.0742399999999</v>
          </cell>
          <cell r="M492">
            <v>1500</v>
          </cell>
          <cell r="N492">
            <v>579</v>
          </cell>
          <cell r="O492">
            <v>2776</v>
          </cell>
          <cell r="P492">
            <v>6000</v>
          </cell>
          <cell r="Q492">
            <v>1157</v>
          </cell>
          <cell r="T492">
            <v>5308</v>
          </cell>
          <cell r="U492">
            <v>708</v>
          </cell>
          <cell r="V492">
            <v>2590.08</v>
          </cell>
          <cell r="Z492">
            <v>2500</v>
          </cell>
          <cell r="AA492">
            <v>69565.154240000003</v>
          </cell>
        </row>
        <row r="493">
          <cell r="A493" t="str">
            <v>26080004</v>
          </cell>
          <cell r="B493" t="str">
            <v>Uicab Gonzalez Martha Maria</v>
          </cell>
          <cell r="C493" t="str">
            <v>Asistente educativa "a"</v>
          </cell>
          <cell r="D493">
            <v>111.19</v>
          </cell>
          <cell r="E493">
            <v>3335.7</v>
          </cell>
          <cell r="H493">
            <v>3335.7</v>
          </cell>
          <cell r="I493">
            <v>133.428</v>
          </cell>
          <cell r="J493">
            <v>3469.1279999999997</v>
          </cell>
          <cell r="K493">
            <v>41630</v>
          </cell>
          <cell r="L493">
            <v>4818.2539999999999</v>
          </cell>
          <cell r="M493">
            <v>1500</v>
          </cell>
          <cell r="N493">
            <v>579</v>
          </cell>
          <cell r="O493">
            <v>2776</v>
          </cell>
          <cell r="P493">
            <v>6000</v>
          </cell>
          <cell r="Q493">
            <v>1157</v>
          </cell>
          <cell r="T493">
            <v>5308</v>
          </cell>
          <cell r="U493">
            <v>708</v>
          </cell>
          <cell r="V493">
            <v>2589.84</v>
          </cell>
          <cell r="Z493">
            <v>2500</v>
          </cell>
          <cell r="AA493">
            <v>69566.093999999997</v>
          </cell>
        </row>
        <row r="494">
          <cell r="A494" t="str">
            <v>26080005</v>
          </cell>
          <cell r="B494" t="str">
            <v>Tuz Cherres Yugelmy Dolores</v>
          </cell>
          <cell r="C494" t="str">
            <v>Asistente educativa "a"</v>
          </cell>
          <cell r="D494">
            <v>111.19</v>
          </cell>
          <cell r="E494">
            <v>3335.7</v>
          </cell>
          <cell r="H494">
            <v>3335.7</v>
          </cell>
          <cell r="I494">
            <v>133.428</v>
          </cell>
          <cell r="J494">
            <v>3469.1279999999997</v>
          </cell>
          <cell r="K494">
            <v>41630</v>
          </cell>
          <cell r="L494">
            <v>4818.2539999999999</v>
          </cell>
          <cell r="M494">
            <v>1500</v>
          </cell>
          <cell r="N494">
            <v>579</v>
          </cell>
          <cell r="O494">
            <v>2776</v>
          </cell>
          <cell r="P494">
            <v>6000</v>
          </cell>
          <cell r="Q494">
            <v>1157</v>
          </cell>
          <cell r="T494">
            <v>5308</v>
          </cell>
          <cell r="U494">
            <v>708</v>
          </cell>
          <cell r="V494">
            <v>2589.84</v>
          </cell>
          <cell r="Z494">
            <v>2500</v>
          </cell>
          <cell r="AA494">
            <v>69566.093999999997</v>
          </cell>
        </row>
        <row r="495">
          <cell r="A495" t="str">
            <v>26010016</v>
          </cell>
          <cell r="B495" t="str">
            <v>Uc Cervera Nelsi Guadalupe</v>
          </cell>
          <cell r="C495" t="str">
            <v>Encargada de grupo</v>
          </cell>
          <cell r="D495">
            <v>131.23052799999999</v>
          </cell>
          <cell r="E495">
            <v>3936.9158399999997</v>
          </cell>
          <cell r="H495">
            <v>3936.9158399999997</v>
          </cell>
          <cell r="I495">
            <v>157.47663359999999</v>
          </cell>
          <cell r="J495">
            <v>4094.3924735999994</v>
          </cell>
          <cell r="K495">
            <v>49133</v>
          </cell>
          <cell r="L495">
            <v>6075.9299647999987</v>
          </cell>
          <cell r="M495">
            <v>1500</v>
          </cell>
          <cell r="N495">
            <v>683</v>
          </cell>
          <cell r="O495">
            <v>3276</v>
          </cell>
          <cell r="P495">
            <v>6000</v>
          </cell>
          <cell r="Q495">
            <v>1365</v>
          </cell>
          <cell r="R495">
            <v>324</v>
          </cell>
          <cell r="T495">
            <v>6265</v>
          </cell>
          <cell r="U495">
            <v>836</v>
          </cell>
          <cell r="V495">
            <v>2055.6</v>
          </cell>
          <cell r="Z495">
            <v>2500</v>
          </cell>
          <cell r="AA495">
            <v>80013.529964800007</v>
          </cell>
        </row>
        <row r="496">
          <cell r="A496" t="str">
            <v>26090001</v>
          </cell>
          <cell r="B496" t="str">
            <v>Magaña Peralta Lidia Soledad</v>
          </cell>
          <cell r="C496" t="str">
            <v>Asistente educativa "b"</v>
          </cell>
          <cell r="D496">
            <v>111.18848</v>
          </cell>
          <cell r="E496">
            <v>3335.6543999999999</v>
          </cell>
          <cell r="H496">
            <v>3335.6543999999999</v>
          </cell>
          <cell r="I496">
            <v>133.426176</v>
          </cell>
          <cell r="J496">
            <v>3469.0805759999998</v>
          </cell>
          <cell r="K496">
            <v>41629</v>
          </cell>
          <cell r="L496">
            <v>4818.1807679999993</v>
          </cell>
          <cell r="M496">
            <v>1500</v>
          </cell>
          <cell r="N496">
            <v>579</v>
          </cell>
          <cell r="O496">
            <v>2776</v>
          </cell>
          <cell r="P496">
            <v>6000</v>
          </cell>
          <cell r="Q496">
            <v>1157</v>
          </cell>
          <cell r="T496">
            <v>5308</v>
          </cell>
          <cell r="U496">
            <v>708</v>
          </cell>
          <cell r="V496">
            <v>2590.08</v>
          </cell>
          <cell r="Z496">
            <v>2500</v>
          </cell>
          <cell r="AA496">
            <v>69565.260767999993</v>
          </cell>
        </row>
        <row r="497">
          <cell r="A497" t="str">
            <v>26010019</v>
          </cell>
          <cell r="B497" t="str">
            <v>Tzeek Tzuc Esther Eunice</v>
          </cell>
          <cell r="C497" t="str">
            <v>Encargada de grupo</v>
          </cell>
          <cell r="D497">
            <v>131.23052799999999</v>
          </cell>
          <cell r="E497">
            <v>3936.9158399999997</v>
          </cell>
          <cell r="H497">
            <v>3936.9158399999997</v>
          </cell>
          <cell r="I497">
            <v>157.47663359999999</v>
          </cell>
          <cell r="J497">
            <v>4094.3924735999994</v>
          </cell>
          <cell r="K497">
            <v>49133</v>
          </cell>
          <cell r="L497">
            <v>6075.9299647999987</v>
          </cell>
          <cell r="M497">
            <v>1500</v>
          </cell>
          <cell r="N497">
            <v>683</v>
          </cell>
          <cell r="O497">
            <v>3276</v>
          </cell>
          <cell r="P497">
            <v>6000</v>
          </cell>
          <cell r="Q497">
            <v>1365</v>
          </cell>
          <cell r="T497">
            <v>6265</v>
          </cell>
          <cell r="U497">
            <v>836</v>
          </cell>
          <cell r="V497">
            <v>2055.6</v>
          </cell>
          <cell r="Z497">
            <v>2500</v>
          </cell>
          <cell r="AA497">
            <v>79689.529964800007</v>
          </cell>
        </row>
        <row r="498">
          <cell r="A498" t="str">
            <v>26100001</v>
          </cell>
          <cell r="B498" t="str">
            <v>Tun Tzakum Tatun O.neal</v>
          </cell>
          <cell r="C498" t="str">
            <v>Asistente educativa "b"</v>
          </cell>
          <cell r="D498">
            <v>111.18640000000001</v>
          </cell>
          <cell r="E498">
            <v>3335.5920000000001</v>
          </cell>
          <cell r="H498">
            <v>3335.5920000000001</v>
          </cell>
          <cell r="I498">
            <v>133.42368000000002</v>
          </cell>
          <cell r="J498">
            <v>3469.01568</v>
          </cell>
          <cell r="K498">
            <v>41629</v>
          </cell>
          <cell r="L498">
            <v>4818.0742399999999</v>
          </cell>
          <cell r="M498">
            <v>1500</v>
          </cell>
          <cell r="N498">
            <v>579</v>
          </cell>
          <cell r="O498">
            <v>2776</v>
          </cell>
          <cell r="P498">
            <v>6000</v>
          </cell>
          <cell r="Q498">
            <v>1157</v>
          </cell>
          <cell r="T498">
            <v>5308</v>
          </cell>
          <cell r="U498">
            <v>708</v>
          </cell>
          <cell r="V498">
            <v>2590.08</v>
          </cell>
          <cell r="Z498">
            <v>2500</v>
          </cell>
          <cell r="AA498">
            <v>69565.154240000003</v>
          </cell>
        </row>
        <row r="499">
          <cell r="A499" t="str">
            <v>26010012</v>
          </cell>
          <cell r="B499" t="str">
            <v>Peralta Torres Sandra Adelaida</v>
          </cell>
          <cell r="C499" t="str">
            <v>Enfermera "b"</v>
          </cell>
          <cell r="D499">
            <v>112.4864</v>
          </cell>
          <cell r="E499">
            <v>3374.5920000000001</v>
          </cell>
          <cell r="H499">
            <v>3374.5920000000001</v>
          </cell>
          <cell r="I499">
            <v>134.98367999999999</v>
          </cell>
          <cell r="J499">
            <v>3509.5756799999999</v>
          </cell>
          <cell r="K499">
            <v>42115</v>
          </cell>
          <cell r="L499">
            <v>4880.9842399999998</v>
          </cell>
          <cell r="M499">
            <v>1500</v>
          </cell>
          <cell r="N499">
            <v>585</v>
          </cell>
          <cell r="O499">
            <v>2808</v>
          </cell>
          <cell r="P499">
            <v>6000</v>
          </cell>
          <cell r="Q499">
            <v>1170</v>
          </cell>
          <cell r="R499">
            <v>324</v>
          </cell>
          <cell r="T499">
            <v>5370</v>
          </cell>
          <cell r="U499">
            <v>716</v>
          </cell>
          <cell r="V499">
            <v>2441.04</v>
          </cell>
          <cell r="Z499">
            <v>2500</v>
          </cell>
          <cell r="AA499">
            <v>70410.024239999999</v>
          </cell>
        </row>
        <row r="500">
          <cell r="A500" t="str">
            <v>26010008</v>
          </cell>
          <cell r="B500" t="str">
            <v>Gongora Vela William Antonio</v>
          </cell>
          <cell r="C500" t="str">
            <v>Vigilante "b"</v>
          </cell>
          <cell r="D500">
            <v>106.786368</v>
          </cell>
          <cell r="E500">
            <v>3203.5910399999998</v>
          </cell>
          <cell r="H500">
            <v>3203.5910399999998</v>
          </cell>
          <cell r="I500">
            <v>128.1436416</v>
          </cell>
          <cell r="J500">
            <v>3331.7346815999999</v>
          </cell>
          <cell r="K500">
            <v>39981</v>
          </cell>
          <cell r="L500">
            <v>4605.1429088000004</v>
          </cell>
          <cell r="M500">
            <v>1500</v>
          </cell>
          <cell r="N500">
            <v>556</v>
          </cell>
          <cell r="O500">
            <v>2666</v>
          </cell>
          <cell r="P500">
            <v>6000</v>
          </cell>
          <cell r="Q500">
            <v>1111</v>
          </cell>
          <cell r="R500">
            <v>324</v>
          </cell>
          <cell r="S500">
            <v>1333</v>
          </cell>
          <cell r="T500">
            <v>5098</v>
          </cell>
          <cell r="U500">
            <v>680</v>
          </cell>
          <cell r="V500">
            <v>2845.92</v>
          </cell>
          <cell r="W500">
            <v>2666</v>
          </cell>
          <cell r="Z500">
            <v>2500</v>
          </cell>
          <cell r="AA500">
            <v>71866.062908799999</v>
          </cell>
        </row>
        <row r="501">
          <cell r="A501" t="str">
            <v>26010013</v>
          </cell>
          <cell r="B501" t="str">
            <v>Puc Keb Julio Martin</v>
          </cell>
          <cell r="C501" t="str">
            <v>Vigilante "b"</v>
          </cell>
          <cell r="D501">
            <v>106.786368</v>
          </cell>
          <cell r="E501">
            <v>3203.5910399999998</v>
          </cell>
          <cell r="H501">
            <v>3203.5910399999998</v>
          </cell>
          <cell r="I501">
            <v>128.1436416</v>
          </cell>
          <cell r="J501">
            <v>3331.7346815999999</v>
          </cell>
          <cell r="K501">
            <v>39981</v>
          </cell>
          <cell r="L501">
            <v>4605.1429088000004</v>
          </cell>
          <cell r="M501">
            <v>1500</v>
          </cell>
          <cell r="N501">
            <v>556</v>
          </cell>
          <cell r="O501">
            <v>2666</v>
          </cell>
          <cell r="P501">
            <v>6000</v>
          </cell>
          <cell r="Q501">
            <v>1111</v>
          </cell>
          <cell r="R501">
            <v>324</v>
          </cell>
          <cell r="S501">
            <v>1333</v>
          </cell>
          <cell r="T501">
            <v>5098</v>
          </cell>
          <cell r="U501">
            <v>680</v>
          </cell>
          <cell r="V501">
            <v>2845.92</v>
          </cell>
          <cell r="W501">
            <v>2666</v>
          </cell>
          <cell r="Z501">
            <v>2500</v>
          </cell>
          <cell r="AA501">
            <v>71866.062908799999</v>
          </cell>
        </row>
        <row r="502">
          <cell r="B502" t="str">
            <v>Sosa Hernandez Enna del R.</v>
          </cell>
          <cell r="C502" t="str">
            <v>Asistente educativa "b"</v>
          </cell>
          <cell r="D502">
            <v>111.18640000000001</v>
          </cell>
          <cell r="E502">
            <v>3335.5920000000001</v>
          </cell>
          <cell r="H502">
            <v>3335.5920000000001</v>
          </cell>
          <cell r="I502">
            <v>133.42368000000002</v>
          </cell>
          <cell r="J502">
            <v>3469.01568</v>
          </cell>
          <cell r="K502">
            <v>41629</v>
          </cell>
          <cell r="L502">
            <v>4818.0742399999999</v>
          </cell>
          <cell r="M502">
            <v>1500</v>
          </cell>
          <cell r="N502">
            <v>579</v>
          </cell>
          <cell r="O502">
            <v>2776</v>
          </cell>
          <cell r="P502">
            <v>6000</v>
          </cell>
          <cell r="Q502">
            <v>1157</v>
          </cell>
          <cell r="T502">
            <v>5308</v>
          </cell>
          <cell r="U502">
            <v>708</v>
          </cell>
          <cell r="V502">
            <v>2590.08</v>
          </cell>
          <cell r="Z502">
            <v>2500</v>
          </cell>
          <cell r="AA502">
            <v>69565.154240000003</v>
          </cell>
        </row>
        <row r="503">
          <cell r="B503" t="str">
            <v>Llanas Rivas Adriana</v>
          </cell>
          <cell r="C503" t="str">
            <v>Doctor "b"</v>
          </cell>
          <cell r="D503">
            <v>173.33</v>
          </cell>
          <cell r="E503">
            <v>5199.9000000000005</v>
          </cell>
          <cell r="H503">
            <v>5061.8999999999996</v>
          </cell>
          <cell r="I503">
            <v>202.476</v>
          </cell>
          <cell r="J503">
            <v>5264.3759999999993</v>
          </cell>
          <cell r="K503">
            <v>63173</v>
          </cell>
          <cell r="L503">
            <v>8300.1779999999999</v>
          </cell>
          <cell r="M503">
            <v>1500</v>
          </cell>
          <cell r="N503">
            <v>878</v>
          </cell>
          <cell r="O503">
            <v>4212</v>
          </cell>
          <cell r="P503">
            <v>6000</v>
          </cell>
          <cell r="Q503">
            <v>1755</v>
          </cell>
          <cell r="T503">
            <v>8055</v>
          </cell>
          <cell r="U503">
            <v>1074</v>
          </cell>
          <cell r="V503">
            <v>2590.08</v>
          </cell>
          <cell r="Z503">
            <v>2500</v>
          </cell>
          <cell r="AA503">
            <v>100037.258</v>
          </cell>
        </row>
        <row r="504">
          <cell r="B504" t="str">
            <v>Subtotal</v>
          </cell>
          <cell r="D504">
            <v>3910.2073599999999</v>
          </cell>
          <cell r="E504">
            <v>116676.36080000001</v>
          </cell>
          <cell r="F504">
            <v>0</v>
          </cell>
          <cell r="G504">
            <v>16</v>
          </cell>
          <cell r="H504">
            <v>116538.36080000001</v>
          </cell>
          <cell r="I504">
            <v>4661.5344319999967</v>
          </cell>
          <cell r="J504">
            <v>121199.895232</v>
          </cell>
          <cell r="K504">
            <v>1454411</v>
          </cell>
          <cell r="L504">
            <v>174939.86030933331</v>
          </cell>
          <cell r="M504">
            <v>46500</v>
          </cell>
          <cell r="N504">
            <v>20221</v>
          </cell>
          <cell r="O504">
            <v>86369</v>
          </cell>
          <cell r="P504">
            <v>186000</v>
          </cell>
          <cell r="Q504">
            <v>40414</v>
          </cell>
          <cell r="R504">
            <v>4860</v>
          </cell>
          <cell r="S504">
            <v>2666</v>
          </cell>
          <cell r="T504">
            <v>185449</v>
          </cell>
          <cell r="U504">
            <v>24736</v>
          </cell>
          <cell r="V504">
            <v>76051.679999999993</v>
          </cell>
          <cell r="W504">
            <v>5332</v>
          </cell>
          <cell r="X504">
            <v>0</v>
          </cell>
          <cell r="Y504">
            <v>39787</v>
          </cell>
          <cell r="Z504">
            <v>77500</v>
          </cell>
          <cell r="AB504">
            <v>2425236.5403093332</v>
          </cell>
        </row>
        <row r="505">
          <cell r="B505" t="str">
            <v>Cendi de valladolid - Administrativo</v>
          </cell>
          <cell r="E505">
            <v>0</v>
          </cell>
        </row>
        <row r="506">
          <cell r="A506" t="str">
            <v>27010019</v>
          </cell>
          <cell r="B506" t="str">
            <v>Ventura Velasco Ivette Maricela</v>
          </cell>
          <cell r="C506" t="str">
            <v>Coordinador de Pedagogia</v>
          </cell>
          <cell r="D506">
            <v>198.29</v>
          </cell>
          <cell r="E506">
            <v>5948.7</v>
          </cell>
          <cell r="H506">
            <v>5948.7</v>
          </cell>
          <cell r="I506">
            <v>237.94800000000001</v>
          </cell>
          <cell r="J506">
            <v>6186.6480000000001</v>
          </cell>
          <cell r="K506">
            <v>74240</v>
          </cell>
          <cell r="L506">
            <v>9603.9040000000005</v>
          </cell>
          <cell r="M506">
            <v>1500</v>
          </cell>
          <cell r="N506">
            <v>1032</v>
          </cell>
          <cell r="O506">
            <v>4950</v>
          </cell>
          <cell r="P506">
            <v>6000</v>
          </cell>
          <cell r="Q506">
            <v>2063</v>
          </cell>
          <cell r="R506">
            <v>324</v>
          </cell>
          <cell r="T506">
            <v>9466</v>
          </cell>
          <cell r="U506">
            <v>1263</v>
          </cell>
          <cell r="V506">
            <v>0</v>
          </cell>
          <cell r="Z506">
            <v>2500</v>
          </cell>
          <cell r="AA506">
            <v>112941.90399999999</v>
          </cell>
        </row>
        <row r="507">
          <cell r="A507" t="str">
            <v>27010023</v>
          </cell>
          <cell r="B507" t="str">
            <v>Trejo Gomez Maria Eugenia</v>
          </cell>
          <cell r="C507" t="str">
            <v>Directora de Cendi</v>
          </cell>
          <cell r="D507">
            <v>425.06880000000001</v>
          </cell>
          <cell r="E507">
            <v>12752.064</v>
          </cell>
          <cell r="H507">
            <v>12752.064</v>
          </cell>
          <cell r="I507">
            <v>510.08256</v>
          </cell>
          <cell r="J507">
            <v>13262.146560000001</v>
          </cell>
          <cell r="K507">
            <v>159146</v>
          </cell>
          <cell r="L507">
            <v>20936.002080000002</v>
          </cell>
          <cell r="M507">
            <v>1500</v>
          </cell>
          <cell r="N507">
            <v>2211</v>
          </cell>
          <cell r="P507">
            <v>6000</v>
          </cell>
          <cell r="Q507">
            <v>4421</v>
          </cell>
          <cell r="T507">
            <v>20292</v>
          </cell>
          <cell r="U507">
            <v>2706</v>
          </cell>
          <cell r="V507">
            <v>0</v>
          </cell>
          <cell r="Y507">
            <v>39787</v>
          </cell>
          <cell r="Z507">
            <v>2500</v>
          </cell>
          <cell r="AA507">
            <v>259499.00208000001</v>
          </cell>
        </row>
        <row r="508">
          <cell r="A508" t="str">
            <v>27010027</v>
          </cell>
          <cell r="B508" t="str">
            <v>Martinez Colli Jose Luis</v>
          </cell>
          <cell r="C508" t="str">
            <v>Instructor</v>
          </cell>
          <cell r="D508">
            <v>44.99</v>
          </cell>
          <cell r="E508">
            <v>1979.5600000000002</v>
          </cell>
          <cell r="G508">
            <v>44</v>
          </cell>
          <cell r="H508">
            <v>1979.5600000000002</v>
          </cell>
          <cell r="I508">
            <v>79.182400000000015</v>
          </cell>
          <cell r="J508">
            <v>2058.7424000000001</v>
          </cell>
          <cell r="K508">
            <v>24705</v>
          </cell>
          <cell r="L508">
            <v>2744.9898666666668</v>
          </cell>
          <cell r="M508">
            <v>1500</v>
          </cell>
          <cell r="N508">
            <v>344</v>
          </cell>
          <cell r="O508">
            <v>1647</v>
          </cell>
          <cell r="P508">
            <v>6000</v>
          </cell>
          <cell r="Q508">
            <v>687</v>
          </cell>
          <cell r="T508">
            <v>3150</v>
          </cell>
          <cell r="U508">
            <v>420</v>
          </cell>
          <cell r="V508">
            <v>3684.72</v>
          </cell>
          <cell r="Z508">
            <v>2500</v>
          </cell>
          <cell r="AA508">
            <v>47382.709866666672</v>
          </cell>
        </row>
        <row r="509">
          <cell r="A509" t="str">
            <v>27010029</v>
          </cell>
          <cell r="B509" t="str">
            <v>Aguilar Alvarez Rossy Paloma</v>
          </cell>
          <cell r="C509" t="str">
            <v>Auxiliar administrativo cendi</v>
          </cell>
          <cell r="D509">
            <v>126.9008</v>
          </cell>
          <cell r="E509">
            <v>3807.0240000000003</v>
          </cell>
          <cell r="H509">
            <v>3807.0240000000003</v>
          </cell>
          <cell r="I509">
            <v>152.28096000000002</v>
          </cell>
          <cell r="J509">
            <v>3959.3049600000004</v>
          </cell>
          <cell r="K509">
            <v>47512</v>
          </cell>
          <cell r="L509">
            <v>5852.5532800000001</v>
          </cell>
          <cell r="M509">
            <v>1500</v>
          </cell>
          <cell r="N509">
            <v>660</v>
          </cell>
          <cell r="O509">
            <v>3168</v>
          </cell>
          <cell r="P509">
            <v>6000</v>
          </cell>
          <cell r="Q509">
            <v>1320</v>
          </cell>
          <cell r="T509">
            <v>6058</v>
          </cell>
          <cell r="U509">
            <v>808</v>
          </cell>
          <cell r="V509">
            <v>2144.88</v>
          </cell>
          <cell r="Z509">
            <v>2500</v>
          </cell>
          <cell r="AA509">
            <v>77523.433279999997</v>
          </cell>
        </row>
        <row r="510">
          <cell r="A510" t="str">
            <v>27010030</v>
          </cell>
          <cell r="B510" t="str">
            <v>Mena Martin Maria Jose</v>
          </cell>
          <cell r="C510" t="str">
            <v>Psicologo "b"</v>
          </cell>
          <cell r="D510">
            <v>126.9008</v>
          </cell>
          <cell r="E510">
            <v>3807.0240000000003</v>
          </cell>
          <cell r="H510">
            <v>3807.0240000000003</v>
          </cell>
          <cell r="I510">
            <v>152.28096000000002</v>
          </cell>
          <cell r="J510">
            <v>3959.3049600000004</v>
          </cell>
          <cell r="K510">
            <v>47512</v>
          </cell>
          <cell r="L510">
            <v>5852.5532800000001</v>
          </cell>
          <cell r="M510">
            <v>1500</v>
          </cell>
          <cell r="N510">
            <v>660</v>
          </cell>
          <cell r="O510">
            <v>3168</v>
          </cell>
          <cell r="P510">
            <v>6000</v>
          </cell>
          <cell r="Q510">
            <v>1320</v>
          </cell>
          <cell r="T510">
            <v>6058</v>
          </cell>
          <cell r="U510">
            <v>808</v>
          </cell>
          <cell r="V510">
            <v>2144.88</v>
          </cell>
          <cell r="Z510">
            <v>2500</v>
          </cell>
          <cell r="AA510">
            <v>77523.433279999997</v>
          </cell>
        </row>
        <row r="511">
          <cell r="A511" t="str">
            <v>27010005</v>
          </cell>
          <cell r="B511" t="str">
            <v>Cen Diaz Juana Bautista</v>
          </cell>
          <cell r="C511" t="str">
            <v>Galopina "b"</v>
          </cell>
          <cell r="D511">
            <v>99.290880000000001</v>
          </cell>
          <cell r="E511">
            <v>2978.7264</v>
          </cell>
          <cell r="H511">
            <v>2978.7264</v>
          </cell>
          <cell r="I511">
            <v>119.149056</v>
          </cell>
          <cell r="J511">
            <v>3097.8754560000002</v>
          </cell>
          <cell r="K511">
            <v>37175</v>
          </cell>
          <cell r="L511">
            <v>4201.3106080000007</v>
          </cell>
          <cell r="M511">
            <v>1500</v>
          </cell>
          <cell r="N511">
            <v>517</v>
          </cell>
          <cell r="O511">
            <v>2479</v>
          </cell>
          <cell r="P511">
            <v>6000</v>
          </cell>
          <cell r="Q511">
            <v>1033</v>
          </cell>
          <cell r="R511">
            <v>324</v>
          </cell>
          <cell r="T511">
            <v>4740</v>
          </cell>
          <cell r="U511">
            <v>632</v>
          </cell>
          <cell r="V511">
            <v>3000.24</v>
          </cell>
          <cell r="Z511">
            <v>2500</v>
          </cell>
          <cell r="AA511">
            <v>64101.550607999998</v>
          </cell>
        </row>
        <row r="512">
          <cell r="A512" t="str">
            <v>27010021</v>
          </cell>
          <cell r="B512" t="str">
            <v>Us Cob Gloria Noemi</v>
          </cell>
          <cell r="C512" t="str">
            <v>Galopina "b"</v>
          </cell>
          <cell r="D512">
            <v>99.290880000000001</v>
          </cell>
          <cell r="E512">
            <v>2978.7264</v>
          </cell>
          <cell r="H512">
            <v>2978.7264</v>
          </cell>
          <cell r="I512">
            <v>119.149056</v>
          </cell>
          <cell r="J512">
            <v>3097.8754560000002</v>
          </cell>
          <cell r="K512">
            <v>37175</v>
          </cell>
          <cell r="L512">
            <v>4201.3106080000007</v>
          </cell>
          <cell r="M512">
            <v>1500</v>
          </cell>
          <cell r="N512">
            <v>517</v>
          </cell>
          <cell r="O512">
            <v>2479</v>
          </cell>
          <cell r="P512">
            <v>6000</v>
          </cell>
          <cell r="Q512">
            <v>1033</v>
          </cell>
          <cell r="T512">
            <v>4740</v>
          </cell>
          <cell r="U512">
            <v>632</v>
          </cell>
          <cell r="V512">
            <v>3000.24</v>
          </cell>
          <cell r="Z512">
            <v>2500</v>
          </cell>
          <cell r="AA512">
            <v>63777.550607999998</v>
          </cell>
        </row>
        <row r="513">
          <cell r="A513" t="str">
            <v>27060021</v>
          </cell>
          <cell r="B513" t="str">
            <v>Amado Rincon Zoila</v>
          </cell>
          <cell r="C513" t="str">
            <v>Cocinera de Cendi</v>
          </cell>
          <cell r="D513">
            <v>103.61727999999999</v>
          </cell>
          <cell r="E513">
            <v>3108.5183999999999</v>
          </cell>
          <cell r="H513">
            <v>3108.5183999999999</v>
          </cell>
          <cell r="I513">
            <v>124.34073600000001</v>
          </cell>
          <cell r="J513">
            <v>3232.859136</v>
          </cell>
          <cell r="K513">
            <v>38795</v>
          </cell>
          <cell r="L513">
            <v>4410.6888480000007</v>
          </cell>
          <cell r="M513">
            <v>1500</v>
          </cell>
          <cell r="N513">
            <v>539</v>
          </cell>
          <cell r="O513">
            <v>2587</v>
          </cell>
          <cell r="P513">
            <v>6000</v>
          </cell>
          <cell r="Q513">
            <v>1078</v>
          </cell>
          <cell r="R513">
            <v>324</v>
          </cell>
          <cell r="T513">
            <v>4947</v>
          </cell>
          <cell r="U513">
            <v>660</v>
          </cell>
          <cell r="V513">
            <v>2911.2</v>
          </cell>
          <cell r="Z513">
            <v>2500</v>
          </cell>
          <cell r="AA513">
            <v>66251.888848000002</v>
          </cell>
        </row>
        <row r="514">
          <cell r="A514" t="str">
            <v>27010020</v>
          </cell>
          <cell r="B514" t="str">
            <v>Yupit - Jose Honorio</v>
          </cell>
          <cell r="C514" t="str">
            <v>Intendente "b"</v>
          </cell>
          <cell r="D514">
            <v>99.290880000000001</v>
          </cell>
          <cell r="E514">
            <v>2978.7264</v>
          </cell>
          <cell r="H514">
            <v>2978.7264</v>
          </cell>
          <cell r="I514">
            <v>119.149056</v>
          </cell>
          <cell r="J514">
            <v>3097.8754560000002</v>
          </cell>
          <cell r="K514">
            <v>37175</v>
          </cell>
          <cell r="L514">
            <v>4201.3106080000007</v>
          </cell>
          <cell r="M514">
            <v>1500</v>
          </cell>
          <cell r="N514">
            <v>517</v>
          </cell>
          <cell r="O514">
            <v>2479</v>
          </cell>
          <cell r="P514">
            <v>6000</v>
          </cell>
          <cell r="Q514">
            <v>1033</v>
          </cell>
          <cell r="R514">
            <v>324</v>
          </cell>
          <cell r="T514">
            <v>4740</v>
          </cell>
          <cell r="U514">
            <v>632</v>
          </cell>
          <cell r="V514">
            <v>3000.24</v>
          </cell>
          <cell r="Z514">
            <v>2500</v>
          </cell>
          <cell r="AA514">
            <v>64101.550607999998</v>
          </cell>
        </row>
        <row r="515">
          <cell r="A515" t="str">
            <v>27070002</v>
          </cell>
          <cell r="B515" t="str">
            <v>Palomo Salazar Arminda Guillermina</v>
          </cell>
          <cell r="C515" t="str">
            <v>Intendente "b"</v>
          </cell>
          <cell r="D515">
            <v>99.290880000000001</v>
          </cell>
          <cell r="E515">
            <v>2978.7264</v>
          </cell>
          <cell r="H515">
            <v>2978.7264</v>
          </cell>
          <cell r="I515">
            <v>119.149056</v>
          </cell>
          <cell r="J515">
            <v>3097.8754560000002</v>
          </cell>
          <cell r="K515">
            <v>37175</v>
          </cell>
          <cell r="L515">
            <v>4201.3106080000007</v>
          </cell>
          <cell r="M515">
            <v>1500</v>
          </cell>
          <cell r="N515">
            <v>517</v>
          </cell>
          <cell r="O515">
            <v>2479</v>
          </cell>
          <cell r="P515">
            <v>6000</v>
          </cell>
          <cell r="Q515">
            <v>1033</v>
          </cell>
          <cell r="T515">
            <v>4740</v>
          </cell>
          <cell r="U515">
            <v>632</v>
          </cell>
          <cell r="V515">
            <v>3000.24</v>
          </cell>
          <cell r="Z515">
            <v>2500</v>
          </cell>
          <cell r="AA515">
            <v>63777.550607999998</v>
          </cell>
        </row>
        <row r="516">
          <cell r="A516" t="str">
            <v>27070003</v>
          </cell>
          <cell r="B516" t="str">
            <v>Cetina Loeza Jose Antonio</v>
          </cell>
          <cell r="C516" t="str">
            <v>Jefe de mantenimiento "a"</v>
          </cell>
          <cell r="D516">
            <v>115.66</v>
          </cell>
          <cell r="E516">
            <v>3469.7999999999997</v>
          </cell>
          <cell r="H516">
            <v>3469.7999999999997</v>
          </cell>
          <cell r="I516">
            <v>138.792</v>
          </cell>
          <cell r="J516">
            <v>3608.5919999999996</v>
          </cell>
          <cell r="K516">
            <v>43304</v>
          </cell>
          <cell r="L516">
            <v>5034.5759999999991</v>
          </cell>
          <cell r="M516">
            <v>1500</v>
          </cell>
          <cell r="N516">
            <v>602</v>
          </cell>
          <cell r="O516">
            <v>2887</v>
          </cell>
          <cell r="P516">
            <v>6000</v>
          </cell>
          <cell r="Q516">
            <v>1203</v>
          </cell>
          <cell r="T516">
            <v>5522</v>
          </cell>
          <cell r="U516">
            <v>737</v>
          </cell>
          <cell r="V516">
            <v>2375.52</v>
          </cell>
          <cell r="Z516">
            <v>2500</v>
          </cell>
          <cell r="AA516">
            <v>71665.096000000005</v>
          </cell>
        </row>
        <row r="517">
          <cell r="A517" t="str">
            <v>27010007</v>
          </cell>
          <cell r="B517" t="str">
            <v>Correa Pacheco Silvia Esther</v>
          </cell>
          <cell r="C517" t="str">
            <v>Asistente educativa "b"</v>
          </cell>
          <cell r="D517">
            <v>111.18848</v>
          </cell>
          <cell r="E517">
            <v>3335.6543999999999</v>
          </cell>
          <cell r="H517">
            <v>3335.6543999999999</v>
          </cell>
          <cell r="I517">
            <v>133.426176</v>
          </cell>
          <cell r="J517">
            <v>3469.0805759999998</v>
          </cell>
          <cell r="K517">
            <v>41629</v>
          </cell>
          <cell r="L517">
            <v>4818.1807679999993</v>
          </cell>
          <cell r="M517">
            <v>1500</v>
          </cell>
          <cell r="N517">
            <v>579</v>
          </cell>
          <cell r="O517">
            <v>2776</v>
          </cell>
          <cell r="P517">
            <v>6000</v>
          </cell>
          <cell r="Q517">
            <v>1157</v>
          </cell>
          <cell r="R517">
            <v>324</v>
          </cell>
          <cell r="T517">
            <v>5308</v>
          </cell>
          <cell r="U517">
            <v>708</v>
          </cell>
          <cell r="V517">
            <v>2590.08</v>
          </cell>
          <cell r="Z517">
            <v>2500</v>
          </cell>
          <cell r="AA517">
            <v>69889.260767999993</v>
          </cell>
        </row>
        <row r="518">
          <cell r="A518" t="str">
            <v>27030002</v>
          </cell>
          <cell r="B518" t="str">
            <v>Hidalgo Barrero Helena Alejandra</v>
          </cell>
          <cell r="C518" t="str">
            <v>Asistente educativa "b"</v>
          </cell>
          <cell r="D518">
            <v>111.18640000000001</v>
          </cell>
          <cell r="E518">
            <v>3335.5920000000001</v>
          </cell>
          <cell r="H518">
            <v>3335.5920000000001</v>
          </cell>
          <cell r="I518">
            <v>133.42368000000002</v>
          </cell>
          <cell r="J518">
            <v>3469.01568</v>
          </cell>
          <cell r="K518">
            <v>41629</v>
          </cell>
          <cell r="L518">
            <v>4818.0742399999999</v>
          </cell>
          <cell r="M518">
            <v>1500</v>
          </cell>
          <cell r="N518">
            <v>579</v>
          </cell>
          <cell r="O518">
            <v>2776</v>
          </cell>
          <cell r="P518">
            <v>6000</v>
          </cell>
          <cell r="Q518">
            <v>1157</v>
          </cell>
          <cell r="T518">
            <v>5308</v>
          </cell>
          <cell r="U518">
            <v>708</v>
          </cell>
          <cell r="V518">
            <v>2590.08</v>
          </cell>
          <cell r="Z518">
            <v>2500</v>
          </cell>
          <cell r="AA518">
            <v>69565.154240000003</v>
          </cell>
        </row>
        <row r="519">
          <cell r="A519" t="str">
            <v>27030003</v>
          </cell>
          <cell r="B519" t="str">
            <v>Uc Gamboa Mercy Alejandra</v>
          </cell>
          <cell r="C519" t="str">
            <v>Asistente educativa "a"</v>
          </cell>
          <cell r="D519">
            <v>111.19</v>
          </cell>
          <cell r="E519">
            <v>3335.7</v>
          </cell>
          <cell r="H519">
            <v>3335.7</v>
          </cell>
          <cell r="I519">
            <v>133.428</v>
          </cell>
          <cell r="J519">
            <v>3469.1279999999997</v>
          </cell>
          <cell r="K519">
            <v>41630</v>
          </cell>
          <cell r="L519">
            <v>4818.2539999999999</v>
          </cell>
          <cell r="M519">
            <v>1500</v>
          </cell>
          <cell r="N519">
            <v>579</v>
          </cell>
          <cell r="O519">
            <v>2776</v>
          </cell>
          <cell r="P519">
            <v>6000</v>
          </cell>
          <cell r="Q519">
            <v>1157</v>
          </cell>
          <cell r="T519">
            <v>5308</v>
          </cell>
          <cell r="U519">
            <v>708</v>
          </cell>
          <cell r="V519">
            <v>2589.84</v>
          </cell>
          <cell r="Z519">
            <v>2500</v>
          </cell>
          <cell r="AA519">
            <v>69566.093999999997</v>
          </cell>
        </row>
        <row r="520">
          <cell r="A520" t="str">
            <v>27030004</v>
          </cell>
          <cell r="B520" t="str">
            <v>Peraza Chi Laura Candelaria</v>
          </cell>
          <cell r="C520" t="str">
            <v>Asistente educativa "a"</v>
          </cell>
          <cell r="D520">
            <v>111.19</v>
          </cell>
          <cell r="E520">
            <v>3335.7</v>
          </cell>
          <cell r="H520">
            <v>3335.7</v>
          </cell>
          <cell r="I520">
            <v>133.428</v>
          </cell>
          <cell r="J520">
            <v>3469.1279999999997</v>
          </cell>
          <cell r="K520">
            <v>41630</v>
          </cell>
          <cell r="L520">
            <v>4818.2539999999999</v>
          </cell>
          <cell r="M520">
            <v>1500</v>
          </cell>
          <cell r="N520">
            <v>579</v>
          </cell>
          <cell r="O520">
            <v>2776</v>
          </cell>
          <cell r="P520">
            <v>6000</v>
          </cell>
          <cell r="Q520">
            <v>1157</v>
          </cell>
          <cell r="T520">
            <v>5308</v>
          </cell>
          <cell r="U520">
            <v>708</v>
          </cell>
          <cell r="V520">
            <v>2589.84</v>
          </cell>
          <cell r="Z520">
            <v>2500</v>
          </cell>
          <cell r="AA520">
            <v>69566.093999999997</v>
          </cell>
        </row>
        <row r="521">
          <cell r="A521" t="str">
            <v>27010003</v>
          </cell>
          <cell r="B521" t="str">
            <v>Antonio Joaquin Marcela</v>
          </cell>
          <cell r="C521" t="str">
            <v>Encargada de grupo</v>
          </cell>
          <cell r="D521">
            <v>131.23052799999999</v>
          </cell>
          <cell r="E521">
            <v>3936.9158399999997</v>
          </cell>
          <cell r="H521">
            <v>3936.9158399999997</v>
          </cell>
          <cell r="I521">
            <v>157.47663359999999</v>
          </cell>
          <cell r="J521">
            <v>4094.3924735999994</v>
          </cell>
          <cell r="K521">
            <v>49133</v>
          </cell>
          <cell r="L521">
            <v>6075.9299647999987</v>
          </cell>
          <cell r="M521">
            <v>1500</v>
          </cell>
          <cell r="N521">
            <v>683</v>
          </cell>
          <cell r="O521">
            <v>3276</v>
          </cell>
          <cell r="P521">
            <v>6000</v>
          </cell>
          <cell r="Q521">
            <v>1365</v>
          </cell>
          <cell r="R521">
            <v>324</v>
          </cell>
          <cell r="T521">
            <v>6265</v>
          </cell>
          <cell r="U521">
            <v>836</v>
          </cell>
          <cell r="V521">
            <v>2055.6</v>
          </cell>
          <cell r="Z521">
            <v>2500</v>
          </cell>
          <cell r="AA521">
            <v>80013.529964800007</v>
          </cell>
        </row>
        <row r="522">
          <cell r="A522" t="str">
            <v>27010008</v>
          </cell>
          <cell r="B522" t="str">
            <v>Jimenez Puga Teresa De Jesus</v>
          </cell>
          <cell r="C522" t="str">
            <v>Asistente educativa "b"</v>
          </cell>
          <cell r="D522">
            <v>111.18848</v>
          </cell>
          <cell r="E522">
            <v>3335.6543999999999</v>
          </cell>
          <cell r="H522">
            <v>3335.6543999999999</v>
          </cell>
          <cell r="I522">
            <v>133.426176</v>
          </cell>
          <cell r="J522">
            <v>3469.0805759999998</v>
          </cell>
          <cell r="K522">
            <v>41629</v>
          </cell>
          <cell r="L522">
            <v>4818.1807679999993</v>
          </cell>
          <cell r="M522">
            <v>1500</v>
          </cell>
          <cell r="N522">
            <v>579</v>
          </cell>
          <cell r="O522">
            <v>2776</v>
          </cell>
          <cell r="P522">
            <v>6000</v>
          </cell>
          <cell r="Q522">
            <v>1157</v>
          </cell>
          <cell r="R522">
            <v>324</v>
          </cell>
          <cell r="T522">
            <v>5308</v>
          </cell>
          <cell r="U522">
            <v>708</v>
          </cell>
          <cell r="V522">
            <v>2590.08</v>
          </cell>
          <cell r="Z522">
            <v>2500</v>
          </cell>
          <cell r="AA522">
            <v>69889.260767999993</v>
          </cell>
        </row>
        <row r="523">
          <cell r="A523" t="str">
            <v>27040001</v>
          </cell>
          <cell r="B523" t="str">
            <v>Canche Nahuat Celia Mercedes</v>
          </cell>
          <cell r="C523" t="str">
            <v>Asistente educativa "a"</v>
          </cell>
          <cell r="D523">
            <v>111.19</v>
          </cell>
          <cell r="E523">
            <v>3335.7</v>
          </cell>
          <cell r="H523">
            <v>3335.7</v>
          </cell>
          <cell r="I523">
            <v>133.428</v>
          </cell>
          <cell r="J523">
            <v>3469.1279999999997</v>
          </cell>
          <cell r="K523">
            <v>41630</v>
          </cell>
          <cell r="L523">
            <v>4818.2539999999999</v>
          </cell>
          <cell r="M523">
            <v>1500</v>
          </cell>
          <cell r="N523">
            <v>579</v>
          </cell>
          <cell r="O523">
            <v>2776</v>
          </cell>
          <cell r="P523">
            <v>6000</v>
          </cell>
          <cell r="Q523">
            <v>1157</v>
          </cell>
          <cell r="T523">
            <v>5308</v>
          </cell>
          <cell r="U523">
            <v>708</v>
          </cell>
          <cell r="V523">
            <v>2589.84</v>
          </cell>
          <cell r="Z523">
            <v>2500</v>
          </cell>
          <cell r="AA523">
            <v>69566.093999999997</v>
          </cell>
        </row>
        <row r="524">
          <cell r="A524" t="str">
            <v>27130002</v>
          </cell>
          <cell r="B524" t="str">
            <v>Uch Tun Hermelinda</v>
          </cell>
          <cell r="C524" t="str">
            <v>Asistente educativa "a"</v>
          </cell>
          <cell r="D524">
            <v>111.19</v>
          </cell>
          <cell r="E524">
            <v>3335.7</v>
          </cell>
          <cell r="H524">
            <v>3335.7</v>
          </cell>
          <cell r="I524">
            <v>133.428</v>
          </cell>
          <cell r="J524">
            <v>3469.1279999999997</v>
          </cell>
          <cell r="K524">
            <v>41630</v>
          </cell>
          <cell r="L524">
            <v>4818.2539999999999</v>
          </cell>
          <cell r="M524">
            <v>1500</v>
          </cell>
          <cell r="N524">
            <v>579</v>
          </cell>
          <cell r="O524">
            <v>2776</v>
          </cell>
          <cell r="P524">
            <v>6000</v>
          </cell>
          <cell r="Q524">
            <v>1157</v>
          </cell>
          <cell r="T524">
            <v>5308</v>
          </cell>
          <cell r="U524">
            <v>708</v>
          </cell>
          <cell r="V524">
            <v>2589.84</v>
          </cell>
          <cell r="Z524">
            <v>2500</v>
          </cell>
          <cell r="AA524">
            <v>69566.093999999997</v>
          </cell>
        </row>
        <row r="525">
          <cell r="A525" t="str">
            <v>27010004</v>
          </cell>
          <cell r="B525" t="str">
            <v>Baeza Silva Teresita Anilu</v>
          </cell>
          <cell r="C525" t="str">
            <v>Asistente educativa "b"</v>
          </cell>
          <cell r="D525">
            <v>111.18848</v>
          </cell>
          <cell r="E525">
            <v>3335.6543999999999</v>
          </cell>
          <cell r="H525">
            <v>3335.6543999999999</v>
          </cell>
          <cell r="I525">
            <v>133.426176</v>
          </cell>
          <cell r="J525">
            <v>3469.0805759999998</v>
          </cell>
          <cell r="K525">
            <v>41629</v>
          </cell>
          <cell r="L525">
            <v>4818.1807679999993</v>
          </cell>
          <cell r="M525">
            <v>1500</v>
          </cell>
          <cell r="N525">
            <v>579</v>
          </cell>
          <cell r="O525">
            <v>2776</v>
          </cell>
          <cell r="P525">
            <v>6000</v>
          </cell>
          <cell r="Q525">
            <v>1157</v>
          </cell>
          <cell r="R525">
            <v>324</v>
          </cell>
          <cell r="T525">
            <v>5308</v>
          </cell>
          <cell r="U525">
            <v>708</v>
          </cell>
          <cell r="V525">
            <v>2590.08</v>
          </cell>
          <cell r="Z525">
            <v>2500</v>
          </cell>
          <cell r="AA525">
            <v>69889.260767999993</v>
          </cell>
        </row>
        <row r="526">
          <cell r="A526" t="str">
            <v>27010012</v>
          </cell>
          <cell r="B526" t="str">
            <v>Miranda Monforte Lucia Josefina</v>
          </cell>
          <cell r="C526" t="str">
            <v>Encargada de grupo</v>
          </cell>
          <cell r="D526">
            <v>131.23052799999999</v>
          </cell>
          <cell r="E526">
            <v>3936.9158399999997</v>
          </cell>
          <cell r="H526">
            <v>3936.9158399999997</v>
          </cell>
          <cell r="I526">
            <v>157.47663359999999</v>
          </cell>
          <cell r="J526">
            <v>4094.3924735999994</v>
          </cell>
          <cell r="K526">
            <v>49133</v>
          </cell>
          <cell r="L526">
            <v>6075.9299647999987</v>
          </cell>
          <cell r="M526">
            <v>1500</v>
          </cell>
          <cell r="N526">
            <v>683</v>
          </cell>
          <cell r="O526">
            <v>3276</v>
          </cell>
          <cell r="P526">
            <v>6000</v>
          </cell>
          <cell r="Q526">
            <v>1365</v>
          </cell>
          <cell r="R526">
            <v>324</v>
          </cell>
          <cell r="T526">
            <v>6265</v>
          </cell>
          <cell r="U526">
            <v>836</v>
          </cell>
          <cell r="V526">
            <v>2055.6</v>
          </cell>
          <cell r="Z526">
            <v>2500</v>
          </cell>
          <cell r="AA526">
            <v>80013.529964800007</v>
          </cell>
        </row>
        <row r="527">
          <cell r="A527" t="str">
            <v>27010001</v>
          </cell>
          <cell r="B527" t="str">
            <v>Aguilar Caamal Maria Teresa</v>
          </cell>
          <cell r="C527" t="str">
            <v>Encargada de grupo</v>
          </cell>
          <cell r="D527">
            <v>131.22720000000001</v>
          </cell>
          <cell r="E527">
            <v>3936.8160000000003</v>
          </cell>
          <cell r="H527">
            <v>3936.8160000000003</v>
          </cell>
          <cell r="I527">
            <v>157.47264000000001</v>
          </cell>
          <cell r="J527">
            <v>4094.2886400000002</v>
          </cell>
          <cell r="K527">
            <v>49132</v>
          </cell>
          <cell r="L527">
            <v>6075.7515200000007</v>
          </cell>
          <cell r="M527">
            <v>1500</v>
          </cell>
          <cell r="N527">
            <v>683</v>
          </cell>
          <cell r="O527">
            <v>3276</v>
          </cell>
          <cell r="P527">
            <v>6000</v>
          </cell>
          <cell r="Q527">
            <v>1365</v>
          </cell>
          <cell r="R527">
            <v>324</v>
          </cell>
          <cell r="T527">
            <v>6265</v>
          </cell>
          <cell r="U527">
            <v>836</v>
          </cell>
          <cell r="V527">
            <v>2055.84</v>
          </cell>
          <cell r="Z527">
            <v>2500</v>
          </cell>
          <cell r="AA527">
            <v>80012.591519999987</v>
          </cell>
        </row>
        <row r="528">
          <cell r="A528" t="str">
            <v>27010002</v>
          </cell>
          <cell r="B528" t="str">
            <v>Alamilla Valdez Elvia Aurora</v>
          </cell>
          <cell r="C528" t="str">
            <v>Encargada de grupo</v>
          </cell>
          <cell r="D528">
            <v>131.22999999999999</v>
          </cell>
          <cell r="E528">
            <v>3936.8999999999996</v>
          </cell>
          <cell r="H528">
            <v>3936.8999999999996</v>
          </cell>
          <cell r="I528">
            <v>157.476</v>
          </cell>
          <cell r="J528">
            <v>4094.3759999999997</v>
          </cell>
          <cell r="K528">
            <v>49133</v>
          </cell>
          <cell r="L528">
            <v>6075.8979999999992</v>
          </cell>
          <cell r="M528">
            <v>1500</v>
          </cell>
          <cell r="N528">
            <v>683</v>
          </cell>
          <cell r="O528">
            <v>3276</v>
          </cell>
          <cell r="P528">
            <v>6000</v>
          </cell>
          <cell r="Q528">
            <v>1365</v>
          </cell>
          <cell r="R528">
            <v>324</v>
          </cell>
          <cell r="T528">
            <v>6265</v>
          </cell>
          <cell r="U528">
            <v>836</v>
          </cell>
          <cell r="V528">
            <v>2055.6</v>
          </cell>
          <cell r="Z528">
            <v>2500</v>
          </cell>
          <cell r="AA528">
            <v>80013.498000000007</v>
          </cell>
        </row>
        <row r="529">
          <cell r="A529" t="str">
            <v>27090002</v>
          </cell>
          <cell r="B529" t="str">
            <v>Dzib Perez Aida Angelina</v>
          </cell>
          <cell r="C529" t="str">
            <v>Asistente educativa "b"</v>
          </cell>
          <cell r="D529">
            <v>111.18848</v>
          </cell>
          <cell r="E529">
            <v>3335.6543999999999</v>
          </cell>
          <cell r="H529">
            <v>3335.6543999999999</v>
          </cell>
          <cell r="I529">
            <v>133.426176</v>
          </cell>
          <cell r="J529">
            <v>3469.0805759999998</v>
          </cell>
          <cell r="K529">
            <v>41629</v>
          </cell>
          <cell r="L529">
            <v>4818.1807679999993</v>
          </cell>
          <cell r="M529">
            <v>1500</v>
          </cell>
          <cell r="N529">
            <v>579</v>
          </cell>
          <cell r="O529">
            <v>2776</v>
          </cell>
          <cell r="P529">
            <v>6000</v>
          </cell>
          <cell r="Q529">
            <v>1157</v>
          </cell>
          <cell r="T529">
            <v>5308</v>
          </cell>
          <cell r="U529">
            <v>708</v>
          </cell>
          <cell r="V529">
            <v>2590.08</v>
          </cell>
          <cell r="Z529">
            <v>2500</v>
          </cell>
          <cell r="AA529">
            <v>69565.260767999993</v>
          </cell>
        </row>
        <row r="530">
          <cell r="A530" t="str">
            <v>27090003</v>
          </cell>
          <cell r="B530" t="str">
            <v>Arceo Carvajal Yleana Candelaria</v>
          </cell>
          <cell r="C530" t="str">
            <v>Encargada de grupo</v>
          </cell>
          <cell r="D530">
            <v>131.22999999999999</v>
          </cell>
          <cell r="E530">
            <v>3936.8999999999996</v>
          </cell>
          <cell r="H530">
            <v>3936.8999999999996</v>
          </cell>
          <cell r="I530">
            <v>157.476</v>
          </cell>
          <cell r="J530">
            <v>4094.3759999999997</v>
          </cell>
          <cell r="K530">
            <v>49133</v>
          </cell>
          <cell r="L530">
            <v>6075.8979999999992</v>
          </cell>
          <cell r="M530">
            <v>1500</v>
          </cell>
          <cell r="N530">
            <v>683</v>
          </cell>
          <cell r="O530">
            <v>3276</v>
          </cell>
          <cell r="P530">
            <v>6000</v>
          </cell>
          <cell r="Q530">
            <v>1365</v>
          </cell>
          <cell r="T530">
            <v>6265</v>
          </cell>
          <cell r="U530">
            <v>836</v>
          </cell>
          <cell r="V530">
            <v>2055.6</v>
          </cell>
          <cell r="Z530">
            <v>2500</v>
          </cell>
          <cell r="AA530">
            <v>79689.498000000007</v>
          </cell>
        </row>
        <row r="531">
          <cell r="A531" t="str">
            <v>27090004</v>
          </cell>
          <cell r="B531" t="str">
            <v>Martinez Gonzalez Carolina</v>
          </cell>
          <cell r="C531" t="str">
            <v>Encargada de grupo</v>
          </cell>
          <cell r="D531">
            <v>131.22720000000001</v>
          </cell>
          <cell r="E531">
            <v>3936.8160000000003</v>
          </cell>
          <cell r="H531">
            <v>3936.8160000000003</v>
          </cell>
          <cell r="I531">
            <v>157.47264000000001</v>
          </cell>
          <cell r="J531">
            <v>4094.2886400000002</v>
          </cell>
          <cell r="K531">
            <v>49132</v>
          </cell>
          <cell r="L531">
            <v>6075.7515200000007</v>
          </cell>
          <cell r="M531">
            <v>1500</v>
          </cell>
          <cell r="N531">
            <v>683</v>
          </cell>
          <cell r="O531">
            <v>3276</v>
          </cell>
          <cell r="P531">
            <v>6000</v>
          </cell>
          <cell r="Q531">
            <v>1365</v>
          </cell>
          <cell r="T531">
            <v>6265</v>
          </cell>
          <cell r="U531">
            <v>836</v>
          </cell>
          <cell r="V531">
            <v>2055.84</v>
          </cell>
          <cell r="Z531">
            <v>2500</v>
          </cell>
          <cell r="AA531">
            <v>79688.591519999987</v>
          </cell>
        </row>
        <row r="532">
          <cell r="A532" t="str">
            <v>27110002</v>
          </cell>
          <cell r="B532" t="str">
            <v>Alvarez Aguilar Cindy Jazmin</v>
          </cell>
          <cell r="C532" t="str">
            <v>Enfermera "b"</v>
          </cell>
          <cell r="D532">
            <v>112.4864</v>
          </cell>
          <cell r="E532">
            <v>3374.5920000000001</v>
          </cell>
          <cell r="H532">
            <v>3374.5920000000001</v>
          </cell>
          <cell r="I532">
            <v>134.98367999999999</v>
          </cell>
          <cell r="J532">
            <v>3509.5756799999999</v>
          </cell>
          <cell r="K532">
            <v>42115</v>
          </cell>
          <cell r="L532">
            <v>4880.9842399999998</v>
          </cell>
          <cell r="M532">
            <v>1500</v>
          </cell>
          <cell r="N532">
            <v>585</v>
          </cell>
          <cell r="O532">
            <v>2808</v>
          </cell>
          <cell r="P532">
            <v>6000</v>
          </cell>
          <cell r="Q532">
            <v>1170</v>
          </cell>
          <cell r="T532">
            <v>5370</v>
          </cell>
          <cell r="U532">
            <v>716</v>
          </cell>
          <cell r="V532">
            <v>2441.04</v>
          </cell>
          <cell r="Z532">
            <v>2500</v>
          </cell>
          <cell r="AA532">
            <v>70086.024239999999</v>
          </cell>
        </row>
        <row r="533">
          <cell r="A533" t="str">
            <v>27010006</v>
          </cell>
          <cell r="B533" t="str">
            <v>Chuc Pech Raymundo</v>
          </cell>
          <cell r="C533" t="str">
            <v>Vigilante "b"</v>
          </cell>
          <cell r="D533">
            <v>106.786368</v>
          </cell>
          <cell r="E533">
            <v>3203.5910399999998</v>
          </cell>
          <cell r="H533">
            <v>3203.5910399999998</v>
          </cell>
          <cell r="I533">
            <v>128.1436416</v>
          </cell>
          <cell r="J533">
            <v>3331.7346815999999</v>
          </cell>
          <cell r="K533">
            <v>39981</v>
          </cell>
          <cell r="L533">
            <v>4605.1429088000004</v>
          </cell>
          <cell r="M533">
            <v>1500</v>
          </cell>
          <cell r="N533">
            <v>556</v>
          </cell>
          <cell r="O533">
            <v>2666</v>
          </cell>
          <cell r="P533">
            <v>6000</v>
          </cell>
          <cell r="Q533">
            <v>1111</v>
          </cell>
          <cell r="R533">
            <v>324</v>
          </cell>
          <cell r="S533">
            <v>1333</v>
          </cell>
          <cell r="T533">
            <v>5098</v>
          </cell>
          <cell r="U533">
            <v>680</v>
          </cell>
          <cell r="V533">
            <v>2845.92</v>
          </cell>
          <cell r="W533">
            <v>2666</v>
          </cell>
          <cell r="Z533">
            <v>2500</v>
          </cell>
          <cell r="AA533">
            <v>71866.062908799999</v>
          </cell>
        </row>
        <row r="534">
          <cell r="A534" t="str">
            <v>27010011</v>
          </cell>
          <cell r="B534" t="str">
            <v>Mendoza Gomez Jose Santos</v>
          </cell>
          <cell r="C534" t="str">
            <v>Vigilante "b"</v>
          </cell>
          <cell r="D534">
            <v>106.786368</v>
          </cell>
          <cell r="E534">
            <v>3203.5910399999998</v>
          </cell>
          <cell r="H534">
            <v>3203.5910399999998</v>
          </cell>
          <cell r="I534">
            <v>128.1436416</v>
          </cell>
          <cell r="J534">
            <v>3331.7346815999999</v>
          </cell>
          <cell r="K534">
            <v>39981</v>
          </cell>
          <cell r="L534">
            <v>4605.1429088000004</v>
          </cell>
          <cell r="M534">
            <v>1500</v>
          </cell>
          <cell r="N534">
            <v>556</v>
          </cell>
          <cell r="O534">
            <v>2666</v>
          </cell>
          <cell r="P534">
            <v>6000</v>
          </cell>
          <cell r="Q534">
            <v>1111</v>
          </cell>
          <cell r="R534">
            <v>324</v>
          </cell>
          <cell r="S534">
            <v>1333</v>
          </cell>
          <cell r="T534">
            <v>5098</v>
          </cell>
          <cell r="U534">
            <v>680</v>
          </cell>
          <cell r="V534">
            <v>2845.92</v>
          </cell>
          <cell r="W534">
            <v>2666</v>
          </cell>
          <cell r="Z534">
            <v>2500</v>
          </cell>
          <cell r="AA534">
            <v>71866.062908799999</v>
          </cell>
        </row>
        <row r="535">
          <cell r="B535" t="str">
            <v>Subtotal</v>
          </cell>
          <cell r="D535">
            <v>3652.7261119999994</v>
          </cell>
          <cell r="E535">
            <v>110211.64336</v>
          </cell>
          <cell r="F535">
            <v>0</v>
          </cell>
          <cell r="G535">
            <v>44</v>
          </cell>
          <cell r="H535">
            <v>110211.64336</v>
          </cell>
          <cell r="I535">
            <v>4408.4657343999988</v>
          </cell>
          <cell r="J535">
            <v>114620.10909439999</v>
          </cell>
          <cell r="K535">
            <v>1375452</v>
          </cell>
          <cell r="L535">
            <v>165150.75212586665</v>
          </cell>
          <cell r="M535">
            <v>43500</v>
          </cell>
          <cell r="N535">
            <v>19122</v>
          </cell>
          <cell r="O535">
            <v>81103</v>
          </cell>
          <cell r="P535">
            <v>174000</v>
          </cell>
          <cell r="Q535">
            <v>38219</v>
          </cell>
          <cell r="R535">
            <v>4212</v>
          </cell>
          <cell r="S535">
            <v>2666</v>
          </cell>
          <cell r="T535">
            <v>175381</v>
          </cell>
          <cell r="U535">
            <v>23394</v>
          </cell>
          <cell r="V535">
            <v>69038.880000000005</v>
          </cell>
          <cell r="W535">
            <v>5332</v>
          </cell>
          <cell r="X535">
            <v>0</v>
          </cell>
          <cell r="Y535">
            <v>39787</v>
          </cell>
          <cell r="Z535">
            <v>72500</v>
          </cell>
          <cell r="AB535">
            <v>2288857.6321258666</v>
          </cell>
        </row>
        <row r="536">
          <cell r="B536" t="str">
            <v>Centro Comercial 60 - Abarrotes</v>
          </cell>
          <cell r="E536">
            <v>0</v>
          </cell>
          <cell r="V536">
            <v>0</v>
          </cell>
        </row>
        <row r="537">
          <cell r="A537" t="str">
            <v>29010003</v>
          </cell>
          <cell r="B537" t="str">
            <v>Dzul Chuil Adrian Eleazar</v>
          </cell>
          <cell r="C537" t="str">
            <v>Abarrotero</v>
          </cell>
          <cell r="D537">
            <v>99.290880000000001</v>
          </cell>
          <cell r="E537">
            <v>2978.7264</v>
          </cell>
          <cell r="H537">
            <v>2978.7264</v>
          </cell>
          <cell r="I537">
            <v>119.149056</v>
          </cell>
          <cell r="J537">
            <v>3097.8754560000002</v>
          </cell>
          <cell r="K537">
            <v>37175</v>
          </cell>
          <cell r="L537">
            <v>4201.3106080000007</v>
          </cell>
          <cell r="M537">
            <v>1500</v>
          </cell>
          <cell r="N537">
            <v>517</v>
          </cell>
          <cell r="O537">
            <v>2479</v>
          </cell>
          <cell r="P537">
            <v>6000</v>
          </cell>
          <cell r="Q537">
            <v>1033</v>
          </cell>
          <cell r="R537">
            <v>324</v>
          </cell>
          <cell r="S537">
            <v>1240</v>
          </cell>
          <cell r="T537">
            <v>4740</v>
          </cell>
          <cell r="U537">
            <v>632</v>
          </cell>
          <cell r="V537">
            <v>3000.24</v>
          </cell>
          <cell r="W537">
            <v>2479</v>
          </cell>
          <cell r="Z537">
            <v>2500</v>
          </cell>
          <cell r="AA537">
            <v>67820.55060799999</v>
          </cell>
        </row>
        <row r="538">
          <cell r="A538" t="str">
            <v>29070034</v>
          </cell>
          <cell r="B538" t="str">
            <v>Borges Ceballos David Atocha</v>
          </cell>
          <cell r="C538" t="str">
            <v>Vigilante "b"</v>
          </cell>
          <cell r="D538">
            <v>106.786368</v>
          </cell>
          <cell r="E538">
            <v>3203.5910399999998</v>
          </cell>
          <cell r="H538">
            <v>3203.5910399999998</v>
          </cell>
          <cell r="I538">
            <v>128.1436416</v>
          </cell>
          <cell r="J538">
            <v>3331.7346815999999</v>
          </cell>
          <cell r="K538">
            <v>39981</v>
          </cell>
          <cell r="L538">
            <v>4605.1429088000004</v>
          </cell>
          <cell r="M538">
            <v>1500</v>
          </cell>
          <cell r="N538">
            <v>556</v>
          </cell>
          <cell r="O538">
            <v>2666</v>
          </cell>
          <cell r="P538">
            <v>6000</v>
          </cell>
          <cell r="Q538">
            <v>1111</v>
          </cell>
          <cell r="R538">
            <v>324</v>
          </cell>
          <cell r="S538">
            <v>1333</v>
          </cell>
          <cell r="T538">
            <v>5098</v>
          </cell>
          <cell r="U538">
            <v>680</v>
          </cell>
          <cell r="V538">
            <v>2845.92</v>
          </cell>
          <cell r="W538">
            <v>2666</v>
          </cell>
          <cell r="Z538">
            <v>2500</v>
          </cell>
          <cell r="AA538">
            <v>71866.062908799999</v>
          </cell>
        </row>
        <row r="539">
          <cell r="A539" t="str">
            <v>29070035</v>
          </cell>
          <cell r="B539" t="str">
            <v>Magaña Pino Ernesto</v>
          </cell>
          <cell r="C539" t="str">
            <v>Encargado de area "b"</v>
          </cell>
          <cell r="D539">
            <v>113.78</v>
          </cell>
          <cell r="E539">
            <v>3413.4</v>
          </cell>
          <cell r="H539">
            <v>3413.4</v>
          </cell>
          <cell r="I539">
            <v>136.536</v>
          </cell>
          <cell r="J539">
            <v>3549.9360000000001</v>
          </cell>
          <cell r="K539">
            <v>42600</v>
          </cell>
          <cell r="L539">
            <v>4943.5880000000006</v>
          </cell>
          <cell r="M539">
            <v>1500</v>
          </cell>
          <cell r="N539">
            <v>592</v>
          </cell>
          <cell r="O539">
            <v>2840</v>
          </cell>
          <cell r="P539">
            <v>6000</v>
          </cell>
          <cell r="Q539">
            <v>1184</v>
          </cell>
          <cell r="R539">
            <v>648</v>
          </cell>
          <cell r="S539">
            <v>1420</v>
          </cell>
          <cell r="T539">
            <v>5432</v>
          </cell>
          <cell r="U539">
            <v>725</v>
          </cell>
          <cell r="V539">
            <v>2414.4</v>
          </cell>
          <cell r="W539">
            <v>2840</v>
          </cell>
          <cell r="Z539">
            <v>2500</v>
          </cell>
          <cell r="AA539">
            <v>75638.987999999998</v>
          </cell>
        </row>
        <row r="540">
          <cell r="A540" t="str">
            <v>29070036</v>
          </cell>
          <cell r="B540" t="str">
            <v>Mena Zapata Francisco Javier</v>
          </cell>
          <cell r="C540" t="str">
            <v>Supervisor abastecimiento centro comerci</v>
          </cell>
          <cell r="D540">
            <v>150.69932800000001</v>
          </cell>
          <cell r="E540">
            <v>4520.97984</v>
          </cell>
          <cell r="H540">
            <v>4520.97984</v>
          </cell>
          <cell r="I540">
            <v>180.83919360000002</v>
          </cell>
          <cell r="J540">
            <v>4701.8190335999998</v>
          </cell>
          <cell r="K540">
            <v>56422</v>
          </cell>
          <cell r="L540">
            <v>7102.1520447999992</v>
          </cell>
          <cell r="M540">
            <v>1500</v>
          </cell>
          <cell r="N540">
            <v>784</v>
          </cell>
          <cell r="O540">
            <v>3762</v>
          </cell>
          <cell r="P540">
            <v>6000</v>
          </cell>
          <cell r="Q540">
            <v>1568</v>
          </cell>
          <cell r="R540">
            <v>648</v>
          </cell>
          <cell r="S540">
            <v>1881</v>
          </cell>
          <cell r="T540">
            <v>7194</v>
          </cell>
          <cell r="U540">
            <v>960</v>
          </cell>
          <cell r="V540">
            <v>722.64</v>
          </cell>
          <cell r="W540">
            <v>3762</v>
          </cell>
          <cell r="Z540">
            <v>2500</v>
          </cell>
          <cell r="AA540">
            <v>94805.792044799993</v>
          </cell>
        </row>
        <row r="541">
          <cell r="A541" t="str">
            <v>29070037</v>
          </cell>
          <cell r="B541" t="str">
            <v>Rochel Lizarraga Erick</v>
          </cell>
          <cell r="C541" t="str">
            <v>Abarrotero</v>
          </cell>
          <cell r="D541">
            <v>99.290880000000001</v>
          </cell>
          <cell r="E541">
            <v>2978.7264</v>
          </cell>
          <cell r="H541">
            <v>2978.7264</v>
          </cell>
          <cell r="I541">
            <v>119.149056</v>
          </cell>
          <cell r="J541">
            <v>3097.8754560000002</v>
          </cell>
          <cell r="K541">
            <v>37175</v>
          </cell>
          <cell r="L541">
            <v>4201.3106080000007</v>
          </cell>
          <cell r="M541">
            <v>1500</v>
          </cell>
          <cell r="N541">
            <v>517</v>
          </cell>
          <cell r="O541">
            <v>2479</v>
          </cell>
          <cell r="P541">
            <v>6000</v>
          </cell>
          <cell r="Q541">
            <v>1033</v>
          </cell>
          <cell r="R541">
            <v>648</v>
          </cell>
          <cell r="S541">
            <v>1240</v>
          </cell>
          <cell r="T541">
            <v>4740</v>
          </cell>
          <cell r="U541">
            <v>632</v>
          </cell>
          <cell r="V541">
            <v>3000.24</v>
          </cell>
          <cell r="W541">
            <v>2479</v>
          </cell>
          <cell r="Z541">
            <v>2500</v>
          </cell>
          <cell r="AA541">
            <v>68144.55060799999</v>
          </cell>
        </row>
        <row r="542">
          <cell r="A542" t="str">
            <v>29070038</v>
          </cell>
          <cell r="B542" t="str">
            <v>Villanueva Pacheco Pablo</v>
          </cell>
          <cell r="C542" t="str">
            <v>Abarrotero</v>
          </cell>
          <cell r="D542">
            <v>99.290880000000001</v>
          </cell>
          <cell r="E542">
            <v>2978.7264</v>
          </cell>
          <cell r="H542">
            <v>2978.7264</v>
          </cell>
          <cell r="I542">
            <v>119.149056</v>
          </cell>
          <cell r="J542">
            <v>3097.8754560000002</v>
          </cell>
          <cell r="K542">
            <v>37175</v>
          </cell>
          <cell r="L542">
            <v>4201.3106080000007</v>
          </cell>
          <cell r="M542">
            <v>1500</v>
          </cell>
          <cell r="N542">
            <v>517</v>
          </cell>
          <cell r="O542">
            <v>2479</v>
          </cell>
          <cell r="P542">
            <v>6000</v>
          </cell>
          <cell r="Q542">
            <v>1033</v>
          </cell>
          <cell r="R542">
            <v>972</v>
          </cell>
          <cell r="S542">
            <v>1240</v>
          </cell>
          <cell r="T542">
            <v>4740</v>
          </cell>
          <cell r="U542">
            <v>632</v>
          </cell>
          <cell r="V542">
            <v>3000.24</v>
          </cell>
          <cell r="W542">
            <v>2479</v>
          </cell>
          <cell r="Z542">
            <v>2500</v>
          </cell>
          <cell r="AA542">
            <v>68468.55060799999</v>
          </cell>
        </row>
        <row r="543">
          <cell r="A543" t="str">
            <v>29020013</v>
          </cell>
          <cell r="B543" t="str">
            <v>Espadas Lara Blanca Elvira</v>
          </cell>
          <cell r="C543" t="str">
            <v>Auxiliar Centro Comercial "a"</v>
          </cell>
          <cell r="D543">
            <v>108.16</v>
          </cell>
          <cell r="E543">
            <v>3244.7999999999997</v>
          </cell>
          <cell r="H543">
            <v>3244.7999999999997</v>
          </cell>
          <cell r="I543">
            <v>129.792</v>
          </cell>
          <cell r="J543">
            <v>3374.5919999999996</v>
          </cell>
          <cell r="K543">
            <v>40496</v>
          </cell>
          <cell r="L543">
            <v>4671.6159999999991</v>
          </cell>
          <cell r="M543">
            <v>1500</v>
          </cell>
          <cell r="N543">
            <v>563</v>
          </cell>
          <cell r="O543">
            <v>2700</v>
          </cell>
          <cell r="P543">
            <v>6000</v>
          </cell>
          <cell r="Q543">
            <v>1125</v>
          </cell>
          <cell r="R543">
            <v>648</v>
          </cell>
          <cell r="S543">
            <v>1350</v>
          </cell>
          <cell r="T543">
            <v>5164</v>
          </cell>
          <cell r="U543">
            <v>689</v>
          </cell>
          <cell r="V543">
            <v>2817.84</v>
          </cell>
          <cell r="W543">
            <v>2700</v>
          </cell>
          <cell r="Z543">
            <v>2500</v>
          </cell>
          <cell r="AA543">
            <v>72924.456000000006</v>
          </cell>
        </row>
        <row r="544">
          <cell r="A544" t="str">
            <v>29020014</v>
          </cell>
          <cell r="B544" t="str">
            <v>Estrada Lizama Patricia</v>
          </cell>
          <cell r="C544" t="str">
            <v>Secretaria de Depto. "c"</v>
          </cell>
          <cell r="D544">
            <v>117.16972800000001</v>
          </cell>
          <cell r="E544">
            <v>3515.09184</v>
          </cell>
          <cell r="H544">
            <v>3515.09184</v>
          </cell>
          <cell r="I544">
            <v>140.60367360000001</v>
          </cell>
          <cell r="J544">
            <v>3655.6955136000001</v>
          </cell>
          <cell r="K544">
            <v>43869</v>
          </cell>
          <cell r="L544">
            <v>5143.5506848000005</v>
          </cell>
          <cell r="M544">
            <v>1500</v>
          </cell>
          <cell r="N544">
            <v>610</v>
          </cell>
          <cell r="O544">
            <v>2925</v>
          </cell>
          <cell r="P544">
            <v>6000</v>
          </cell>
          <cell r="Q544">
            <v>1219</v>
          </cell>
          <cell r="R544">
            <v>1620</v>
          </cell>
          <cell r="S544">
            <v>1463</v>
          </cell>
          <cell r="T544">
            <v>5594</v>
          </cell>
          <cell r="U544">
            <v>746</v>
          </cell>
          <cell r="V544">
            <v>2344.8000000000002</v>
          </cell>
          <cell r="W544">
            <v>2925</v>
          </cell>
          <cell r="Z544">
            <v>2500</v>
          </cell>
          <cell r="AA544">
            <v>78459.350684799996</v>
          </cell>
        </row>
        <row r="545">
          <cell r="A545" t="str">
            <v>29020015</v>
          </cell>
          <cell r="B545" t="str">
            <v>Martinez Sanchez Jose Luciano</v>
          </cell>
          <cell r="C545" t="str">
            <v>Diligenciero</v>
          </cell>
          <cell r="D545">
            <v>99.290880000000001</v>
          </cell>
          <cell r="E545">
            <v>2978.7264</v>
          </cell>
          <cell r="H545">
            <v>2978.7264</v>
          </cell>
          <cell r="I545">
            <v>119.149056</v>
          </cell>
          <cell r="J545">
            <v>3097.8754560000002</v>
          </cell>
          <cell r="K545">
            <v>37175</v>
          </cell>
          <cell r="L545">
            <v>4201.3106080000007</v>
          </cell>
          <cell r="M545">
            <v>1500</v>
          </cell>
          <cell r="N545">
            <v>517</v>
          </cell>
          <cell r="O545">
            <v>2479</v>
          </cell>
          <cell r="P545">
            <v>6000</v>
          </cell>
          <cell r="Q545">
            <v>1033</v>
          </cell>
          <cell r="R545">
            <v>1620</v>
          </cell>
          <cell r="S545">
            <v>1240</v>
          </cell>
          <cell r="T545">
            <v>4740</v>
          </cell>
          <cell r="U545">
            <v>632</v>
          </cell>
          <cell r="V545">
            <v>3000.24</v>
          </cell>
          <cell r="W545">
            <v>2479</v>
          </cell>
          <cell r="Z545">
            <v>2500</v>
          </cell>
          <cell r="AA545">
            <v>69116.55060799999</v>
          </cell>
        </row>
        <row r="546">
          <cell r="A546" t="str">
            <v>29150001</v>
          </cell>
          <cell r="B546" t="str">
            <v>Cetina Martinez Yonnata Gpe.</v>
          </cell>
          <cell r="C546" t="str">
            <v>Intendente "a"</v>
          </cell>
          <cell r="D546">
            <v>99.29</v>
          </cell>
          <cell r="E546">
            <v>2978.7000000000003</v>
          </cell>
          <cell r="H546">
            <v>2978.7000000000003</v>
          </cell>
          <cell r="I546">
            <v>119.14800000000001</v>
          </cell>
          <cell r="J546">
            <v>3097.8480000000004</v>
          </cell>
          <cell r="K546">
            <v>37175</v>
          </cell>
          <cell r="L546">
            <v>4201.264000000001</v>
          </cell>
          <cell r="M546">
            <v>1500</v>
          </cell>
          <cell r="N546">
            <v>517</v>
          </cell>
          <cell r="O546">
            <v>2479</v>
          </cell>
          <cell r="P546">
            <v>6000</v>
          </cell>
          <cell r="Q546">
            <v>1033</v>
          </cell>
          <cell r="S546">
            <v>1240</v>
          </cell>
          <cell r="T546">
            <v>4740</v>
          </cell>
          <cell r="U546">
            <v>632</v>
          </cell>
          <cell r="V546">
            <v>3000.24</v>
          </cell>
          <cell r="W546">
            <v>2479</v>
          </cell>
          <cell r="Z546">
            <v>2500</v>
          </cell>
          <cell r="AA546">
            <v>67496.504000000001</v>
          </cell>
        </row>
        <row r="547">
          <cell r="A547" t="str">
            <v>29150056</v>
          </cell>
          <cell r="B547" t="str">
            <v>Flota Saenz Eduardo Alfonso</v>
          </cell>
          <cell r="C547" t="str">
            <v>Supervisor de bodega</v>
          </cell>
          <cell r="D547">
            <v>131.23052799999999</v>
          </cell>
          <cell r="E547">
            <v>3936.9158399999997</v>
          </cell>
          <cell r="H547">
            <v>3936.9158399999997</v>
          </cell>
          <cell r="I547">
            <v>157.47663359999999</v>
          </cell>
          <cell r="J547">
            <v>4094.3924735999994</v>
          </cell>
          <cell r="K547">
            <v>49133</v>
          </cell>
          <cell r="L547">
            <v>6075.9299647999987</v>
          </cell>
          <cell r="M547">
            <v>1500</v>
          </cell>
          <cell r="N547">
            <v>683</v>
          </cell>
          <cell r="O547">
            <v>3276</v>
          </cell>
          <cell r="P547">
            <v>6000</v>
          </cell>
          <cell r="Q547">
            <v>1365</v>
          </cell>
          <cell r="R547">
            <v>324</v>
          </cell>
          <cell r="S547">
            <v>1638</v>
          </cell>
          <cell r="T547">
            <v>6265</v>
          </cell>
          <cell r="U547">
            <v>836</v>
          </cell>
          <cell r="V547">
            <v>2055.6</v>
          </cell>
          <cell r="W547">
            <v>3276</v>
          </cell>
          <cell r="Z547">
            <v>2500</v>
          </cell>
          <cell r="AA547">
            <v>84927.529964800007</v>
          </cell>
        </row>
        <row r="548">
          <cell r="A548" t="str">
            <v>29150057</v>
          </cell>
          <cell r="B548" t="str">
            <v>Hernandez Castro Jose Francisco</v>
          </cell>
          <cell r="C548" t="str">
            <v>Auxiliar Centro Comercial "a"</v>
          </cell>
          <cell r="D548">
            <v>108.16</v>
          </cell>
          <cell r="E548">
            <v>3244.7999999999997</v>
          </cell>
          <cell r="H548">
            <v>3244.7999999999997</v>
          </cell>
          <cell r="I548">
            <v>129.792</v>
          </cell>
          <cell r="J548">
            <v>3374.5919999999996</v>
          </cell>
          <cell r="K548">
            <v>40496</v>
          </cell>
          <cell r="L548">
            <v>4671.6159999999991</v>
          </cell>
          <cell r="M548">
            <v>1500</v>
          </cell>
          <cell r="N548">
            <v>563</v>
          </cell>
          <cell r="O548">
            <v>2700</v>
          </cell>
          <cell r="P548">
            <v>6000</v>
          </cell>
          <cell r="Q548">
            <v>1125</v>
          </cell>
          <cell r="R548">
            <v>324</v>
          </cell>
          <cell r="S548">
            <v>1350</v>
          </cell>
          <cell r="T548">
            <v>5164</v>
          </cell>
          <cell r="U548">
            <v>689</v>
          </cell>
          <cell r="V548">
            <v>2817.84</v>
          </cell>
          <cell r="W548">
            <v>2700</v>
          </cell>
          <cell r="Z548">
            <v>2500</v>
          </cell>
          <cell r="AA548">
            <v>72600.456000000006</v>
          </cell>
        </row>
        <row r="549">
          <cell r="A549" t="str">
            <v>29150058</v>
          </cell>
          <cell r="B549" t="str">
            <v>Suarez Puerto Hugo Enrique</v>
          </cell>
          <cell r="C549" t="str">
            <v>Abarrotero</v>
          </cell>
          <cell r="D549">
            <v>99.290880000000001</v>
          </cell>
          <cell r="E549">
            <v>2978.7264</v>
          </cell>
          <cell r="H549">
            <v>2978.7264</v>
          </cell>
          <cell r="I549">
            <v>119.149056</v>
          </cell>
          <cell r="J549">
            <v>3097.8754560000002</v>
          </cell>
          <cell r="K549">
            <v>37175</v>
          </cell>
          <cell r="L549">
            <v>4201.3106080000007</v>
          </cell>
          <cell r="M549">
            <v>1500</v>
          </cell>
          <cell r="N549">
            <v>517</v>
          </cell>
          <cell r="O549">
            <v>2479</v>
          </cell>
          <cell r="P549">
            <v>6000</v>
          </cell>
          <cell r="Q549">
            <v>1033</v>
          </cell>
          <cell r="R549">
            <v>324</v>
          </cell>
          <cell r="S549">
            <v>1240</v>
          </cell>
          <cell r="T549">
            <v>4740</v>
          </cell>
          <cell r="U549">
            <v>632</v>
          </cell>
          <cell r="V549">
            <v>3000.24</v>
          </cell>
          <cell r="W549">
            <v>2479</v>
          </cell>
          <cell r="Z549">
            <v>2500</v>
          </cell>
          <cell r="AA549">
            <v>67820.55060799999</v>
          </cell>
        </row>
        <row r="550">
          <cell r="A550" t="str">
            <v>29040018</v>
          </cell>
          <cell r="B550" t="str">
            <v>Bacab Lopez Neyla Patricia</v>
          </cell>
          <cell r="C550" t="str">
            <v>Cajero "b"</v>
          </cell>
          <cell r="D550">
            <v>108.16</v>
          </cell>
          <cell r="E550">
            <v>3244.7999999999997</v>
          </cell>
          <cell r="H550">
            <v>3244.7999999999997</v>
          </cell>
          <cell r="I550">
            <v>129.792</v>
          </cell>
          <cell r="J550">
            <v>3374.5919999999996</v>
          </cell>
          <cell r="K550">
            <v>40496</v>
          </cell>
          <cell r="L550">
            <v>4671.6159999999991</v>
          </cell>
          <cell r="M550">
            <v>1500</v>
          </cell>
          <cell r="N550">
            <v>563</v>
          </cell>
          <cell r="O550">
            <v>2700</v>
          </cell>
          <cell r="P550">
            <v>6000</v>
          </cell>
          <cell r="Q550">
            <v>1125</v>
          </cell>
          <cell r="R550">
            <v>648</v>
          </cell>
          <cell r="S550">
            <v>1350</v>
          </cell>
          <cell r="T550">
            <v>5164</v>
          </cell>
          <cell r="U550">
            <v>689</v>
          </cell>
          <cell r="V550">
            <v>2817.84</v>
          </cell>
          <cell r="W550">
            <v>2700</v>
          </cell>
          <cell r="Z550">
            <v>2500</v>
          </cell>
          <cell r="AA550">
            <v>72924.456000000006</v>
          </cell>
        </row>
        <row r="551">
          <cell r="A551" t="str">
            <v>29040019</v>
          </cell>
          <cell r="B551" t="str">
            <v>Echeverria Mendez Dianela De Fatima</v>
          </cell>
          <cell r="C551" t="str">
            <v>Cajero "b"</v>
          </cell>
          <cell r="D551">
            <v>108.16</v>
          </cell>
          <cell r="E551">
            <v>3244.7999999999997</v>
          </cell>
          <cell r="H551">
            <v>3244.7999999999997</v>
          </cell>
          <cell r="I551">
            <v>129.792</v>
          </cell>
          <cell r="J551">
            <v>3374.5919999999996</v>
          </cell>
          <cell r="K551">
            <v>40496</v>
          </cell>
          <cell r="L551">
            <v>4671.6159999999991</v>
          </cell>
          <cell r="M551">
            <v>1500</v>
          </cell>
          <cell r="N551">
            <v>563</v>
          </cell>
          <cell r="O551">
            <v>2700</v>
          </cell>
          <cell r="P551">
            <v>6000</v>
          </cell>
          <cell r="Q551">
            <v>1125</v>
          </cell>
          <cell r="R551">
            <v>324</v>
          </cell>
          <cell r="S551">
            <v>1350</v>
          </cell>
          <cell r="T551">
            <v>5164</v>
          </cell>
          <cell r="U551">
            <v>689</v>
          </cell>
          <cell r="V551">
            <v>2817.84</v>
          </cell>
          <cell r="W551">
            <v>2700</v>
          </cell>
          <cell r="Z551">
            <v>2500</v>
          </cell>
          <cell r="AA551">
            <v>72600.456000000006</v>
          </cell>
        </row>
        <row r="552">
          <cell r="A552" t="str">
            <v>29040020</v>
          </cell>
          <cell r="B552" t="str">
            <v>Gonzalez Canto Noemi</v>
          </cell>
          <cell r="C552" t="str">
            <v>Supervisor de caja</v>
          </cell>
          <cell r="D552">
            <v>113.78431999999999</v>
          </cell>
          <cell r="E552">
            <v>3413.5295999999998</v>
          </cell>
          <cell r="H552">
            <v>3413.5295999999998</v>
          </cell>
          <cell r="I552">
            <v>136.54118399999999</v>
          </cell>
          <cell r="J552">
            <v>3550.070784</v>
          </cell>
          <cell r="K552">
            <v>42601</v>
          </cell>
          <cell r="L552">
            <v>4943.7877120000003</v>
          </cell>
          <cell r="M552">
            <v>1500</v>
          </cell>
          <cell r="N552">
            <v>592</v>
          </cell>
          <cell r="O552">
            <v>2841</v>
          </cell>
          <cell r="P552">
            <v>6000</v>
          </cell>
          <cell r="Q552">
            <v>1184</v>
          </cell>
          <cell r="R552">
            <v>972</v>
          </cell>
          <cell r="S552">
            <v>1421</v>
          </cell>
          <cell r="T552">
            <v>5432</v>
          </cell>
          <cell r="U552">
            <v>725</v>
          </cell>
          <cell r="V552">
            <v>2414.4</v>
          </cell>
          <cell r="W552">
            <v>2841</v>
          </cell>
          <cell r="Z552">
            <v>2500</v>
          </cell>
          <cell r="AA552">
            <v>75967.187711999984</v>
          </cell>
        </row>
        <row r="553">
          <cell r="A553" t="str">
            <v>29040021</v>
          </cell>
          <cell r="B553" t="str">
            <v>Negron Canche Maria Concepcion</v>
          </cell>
          <cell r="C553" t="str">
            <v>Cajero "b"</v>
          </cell>
          <cell r="D553">
            <v>108.16</v>
          </cell>
          <cell r="E553">
            <v>3244.7999999999997</v>
          </cell>
          <cell r="H553">
            <v>3244.7999999999997</v>
          </cell>
          <cell r="I553">
            <v>129.792</v>
          </cell>
          <cell r="J553">
            <v>3374.5919999999996</v>
          </cell>
          <cell r="K553">
            <v>40496</v>
          </cell>
          <cell r="L553">
            <v>4671.6159999999991</v>
          </cell>
          <cell r="M553">
            <v>1500</v>
          </cell>
          <cell r="N553">
            <v>563</v>
          </cell>
          <cell r="O553">
            <v>2700</v>
          </cell>
          <cell r="P553">
            <v>6000</v>
          </cell>
          <cell r="Q553">
            <v>1125</v>
          </cell>
          <cell r="R553">
            <v>648</v>
          </cell>
          <cell r="S553">
            <v>1350</v>
          </cell>
          <cell r="T553">
            <v>5164</v>
          </cell>
          <cell r="U553">
            <v>689</v>
          </cell>
          <cell r="V553">
            <v>2817.84</v>
          </cell>
          <cell r="W553">
            <v>2700</v>
          </cell>
          <cell r="Z553">
            <v>2500</v>
          </cell>
          <cell r="AA553">
            <v>72924.456000000006</v>
          </cell>
        </row>
        <row r="554">
          <cell r="A554" t="str">
            <v>29040022</v>
          </cell>
          <cell r="B554" t="str">
            <v>Novelo Gongora Laura</v>
          </cell>
          <cell r="C554" t="str">
            <v>Supervisor de caja</v>
          </cell>
          <cell r="D554">
            <v>113.78431999999999</v>
          </cell>
          <cell r="E554">
            <v>3413.5295999999998</v>
          </cell>
          <cell r="H554">
            <v>3413.5295999999998</v>
          </cell>
          <cell r="I554">
            <v>136.54118399999999</v>
          </cell>
          <cell r="J554">
            <v>3550.070784</v>
          </cell>
          <cell r="K554">
            <v>42601</v>
          </cell>
          <cell r="L554">
            <v>4943.7877120000003</v>
          </cell>
          <cell r="M554">
            <v>1500</v>
          </cell>
          <cell r="N554">
            <v>592</v>
          </cell>
          <cell r="O554">
            <v>2841</v>
          </cell>
          <cell r="P554">
            <v>6000</v>
          </cell>
          <cell r="Q554">
            <v>1184</v>
          </cell>
          <cell r="R554">
            <v>972</v>
          </cell>
          <cell r="S554">
            <v>1421</v>
          </cell>
          <cell r="T554">
            <v>5432</v>
          </cell>
          <cell r="U554">
            <v>725</v>
          </cell>
          <cell r="V554">
            <v>2414.4</v>
          </cell>
          <cell r="W554">
            <v>2841</v>
          </cell>
          <cell r="Z554">
            <v>2500</v>
          </cell>
          <cell r="AA554">
            <v>75967.187711999984</v>
          </cell>
        </row>
        <row r="555">
          <cell r="A555" t="str">
            <v>29040023</v>
          </cell>
          <cell r="B555" t="str">
            <v>Pacheco Medina Lizbeth</v>
          </cell>
          <cell r="C555" t="str">
            <v>Cajero "b"</v>
          </cell>
          <cell r="D555">
            <v>108.16</v>
          </cell>
          <cell r="E555">
            <v>3244.7999999999997</v>
          </cell>
          <cell r="H555">
            <v>3244.7999999999997</v>
          </cell>
          <cell r="I555">
            <v>129.792</v>
          </cell>
          <cell r="J555">
            <v>3374.5919999999996</v>
          </cell>
          <cell r="K555">
            <v>40496</v>
          </cell>
          <cell r="L555">
            <v>4671.6159999999991</v>
          </cell>
          <cell r="M555">
            <v>1500</v>
          </cell>
          <cell r="N555">
            <v>563</v>
          </cell>
          <cell r="O555">
            <v>2700</v>
          </cell>
          <cell r="P555">
            <v>6000</v>
          </cell>
          <cell r="Q555">
            <v>1125</v>
          </cell>
          <cell r="R555">
            <v>324</v>
          </cell>
          <cell r="S555">
            <v>1350</v>
          </cell>
          <cell r="T555">
            <v>5164</v>
          </cell>
          <cell r="U555">
            <v>689</v>
          </cell>
          <cell r="V555">
            <v>2817.84</v>
          </cell>
          <cell r="W555">
            <v>2700</v>
          </cell>
          <cell r="Z555">
            <v>2500</v>
          </cell>
          <cell r="AA555">
            <v>72600.456000000006</v>
          </cell>
        </row>
        <row r="556">
          <cell r="A556" t="str">
            <v>29040024</v>
          </cell>
          <cell r="B556" t="str">
            <v>Pinelo Puga Nery G.</v>
          </cell>
          <cell r="C556" t="str">
            <v>Cajera General</v>
          </cell>
          <cell r="D556">
            <v>157.48096000000001</v>
          </cell>
          <cell r="E556">
            <v>4724.4288000000006</v>
          </cell>
          <cell r="H556">
            <v>4724.4288000000006</v>
          </cell>
          <cell r="I556">
            <v>188.97715200000002</v>
          </cell>
          <cell r="J556">
            <v>4913.405952000001</v>
          </cell>
          <cell r="K556">
            <v>58961</v>
          </cell>
          <cell r="L556">
            <v>7462.8579360000012</v>
          </cell>
          <cell r="M556">
            <v>1500</v>
          </cell>
          <cell r="N556">
            <v>819</v>
          </cell>
          <cell r="O556">
            <v>3931</v>
          </cell>
          <cell r="P556">
            <v>6000</v>
          </cell>
          <cell r="Q556">
            <v>1638</v>
          </cell>
          <cell r="R556">
            <v>972</v>
          </cell>
          <cell r="S556">
            <v>1966</v>
          </cell>
          <cell r="T556">
            <v>7518</v>
          </cell>
          <cell r="U556">
            <v>1003</v>
          </cell>
          <cell r="V556">
            <v>485.76</v>
          </cell>
          <cell r="W556">
            <v>3931</v>
          </cell>
          <cell r="Z556">
            <v>2500</v>
          </cell>
          <cell r="AA556">
            <v>98687.617935999995</v>
          </cell>
        </row>
        <row r="557">
          <cell r="A557" t="str">
            <v>29040025</v>
          </cell>
          <cell r="B557" t="str">
            <v>Puerto Dominguez Gladys Beatriz</v>
          </cell>
          <cell r="C557" t="str">
            <v>Supervisor de caja</v>
          </cell>
          <cell r="D557">
            <v>113.78431999999999</v>
          </cell>
          <cell r="E557">
            <v>3413.5295999999998</v>
          </cell>
          <cell r="H557">
            <v>3413.5295999999998</v>
          </cell>
          <cell r="I557">
            <v>136.54118399999999</v>
          </cell>
          <cell r="J557">
            <v>3550.070784</v>
          </cell>
          <cell r="K557">
            <v>42601</v>
          </cell>
          <cell r="L557">
            <v>4943.7877120000003</v>
          </cell>
          <cell r="M557">
            <v>1500</v>
          </cell>
          <cell r="N557">
            <v>592</v>
          </cell>
          <cell r="O557">
            <v>2841</v>
          </cell>
          <cell r="P557">
            <v>6000</v>
          </cell>
          <cell r="Q557">
            <v>1184</v>
          </cell>
          <cell r="R557">
            <v>972</v>
          </cell>
          <cell r="S557">
            <v>1421</v>
          </cell>
          <cell r="T557">
            <v>5432</v>
          </cell>
          <cell r="U557">
            <v>725</v>
          </cell>
          <cell r="V557">
            <v>2414.4</v>
          </cell>
          <cell r="W557">
            <v>2841</v>
          </cell>
          <cell r="Z557">
            <v>2500</v>
          </cell>
          <cell r="AA557">
            <v>75967.187711999984</v>
          </cell>
        </row>
        <row r="558">
          <cell r="A558" t="str">
            <v>29040026</v>
          </cell>
          <cell r="B558" t="str">
            <v>Ramirez Solis Marisol</v>
          </cell>
          <cell r="C558" t="str">
            <v>Cajero "b"</v>
          </cell>
          <cell r="D558">
            <v>108.16</v>
          </cell>
          <cell r="E558">
            <v>3244.7999999999997</v>
          </cell>
          <cell r="H558">
            <v>3244.7999999999997</v>
          </cell>
          <cell r="I558">
            <v>129.792</v>
          </cell>
          <cell r="J558">
            <v>3374.5919999999996</v>
          </cell>
          <cell r="K558">
            <v>40496</v>
          </cell>
          <cell r="L558">
            <v>4671.6159999999991</v>
          </cell>
          <cell r="M558">
            <v>1500</v>
          </cell>
          <cell r="N558">
            <v>563</v>
          </cell>
          <cell r="O558">
            <v>2700</v>
          </cell>
          <cell r="P558">
            <v>6000</v>
          </cell>
          <cell r="Q558">
            <v>1125</v>
          </cell>
          <cell r="R558">
            <v>972</v>
          </cell>
          <cell r="S558">
            <v>1350</v>
          </cell>
          <cell r="T558">
            <v>5164</v>
          </cell>
          <cell r="U558">
            <v>689</v>
          </cell>
          <cell r="V558">
            <v>2817.84</v>
          </cell>
          <cell r="W558">
            <v>2700</v>
          </cell>
          <cell r="Z558">
            <v>2500</v>
          </cell>
          <cell r="AA558">
            <v>73248.456000000006</v>
          </cell>
        </row>
        <row r="559">
          <cell r="A559" t="str">
            <v>29040027</v>
          </cell>
          <cell r="B559" t="str">
            <v>Reyes Berzunza Fanny Beatriz</v>
          </cell>
          <cell r="C559" t="str">
            <v>Cajero "b"</v>
          </cell>
          <cell r="D559">
            <v>108.16</v>
          </cell>
          <cell r="E559">
            <v>3244.7999999999997</v>
          </cell>
          <cell r="H559">
            <v>3244.7999999999997</v>
          </cell>
          <cell r="I559">
            <v>129.792</v>
          </cell>
          <cell r="J559">
            <v>3374.5919999999996</v>
          </cell>
          <cell r="K559">
            <v>40496</v>
          </cell>
          <cell r="L559">
            <v>4671.6159999999991</v>
          </cell>
          <cell r="M559">
            <v>1500</v>
          </cell>
          <cell r="N559">
            <v>563</v>
          </cell>
          <cell r="O559">
            <v>2700</v>
          </cell>
          <cell r="P559">
            <v>6000</v>
          </cell>
          <cell r="Q559">
            <v>1125</v>
          </cell>
          <cell r="R559">
            <v>648</v>
          </cell>
          <cell r="S559">
            <v>1350</v>
          </cell>
          <cell r="T559">
            <v>5164</v>
          </cell>
          <cell r="U559">
            <v>689</v>
          </cell>
          <cell r="V559">
            <v>2817.84</v>
          </cell>
          <cell r="W559">
            <v>2700</v>
          </cell>
          <cell r="Z559">
            <v>2500</v>
          </cell>
          <cell r="AA559">
            <v>72924.456000000006</v>
          </cell>
        </row>
        <row r="560">
          <cell r="A560" t="str">
            <v>29040028</v>
          </cell>
          <cell r="B560" t="str">
            <v>Rosado Caamal Mary Tammy</v>
          </cell>
          <cell r="C560" t="str">
            <v>Cajero "b"</v>
          </cell>
          <cell r="D560">
            <v>108.16</v>
          </cell>
          <cell r="E560">
            <v>3244.7999999999997</v>
          </cell>
          <cell r="H560">
            <v>3244.7999999999997</v>
          </cell>
          <cell r="I560">
            <v>129.792</v>
          </cell>
          <cell r="J560">
            <v>3374.5919999999996</v>
          </cell>
          <cell r="K560">
            <v>40496</v>
          </cell>
          <cell r="L560">
            <v>4671.6159999999991</v>
          </cell>
          <cell r="M560">
            <v>1500</v>
          </cell>
          <cell r="N560">
            <v>563</v>
          </cell>
          <cell r="O560">
            <v>2700</v>
          </cell>
          <cell r="P560">
            <v>6000</v>
          </cell>
          <cell r="Q560">
            <v>1125</v>
          </cell>
          <cell r="S560">
            <v>1350</v>
          </cell>
          <cell r="T560">
            <v>5164</v>
          </cell>
          <cell r="U560">
            <v>689</v>
          </cell>
          <cell r="V560">
            <v>2817.84</v>
          </cell>
          <cell r="W560">
            <v>2700</v>
          </cell>
          <cell r="Z560">
            <v>2500</v>
          </cell>
          <cell r="AA560">
            <v>72276.456000000006</v>
          </cell>
        </row>
        <row r="561">
          <cell r="A561" t="str">
            <v>29090001</v>
          </cell>
          <cell r="B561" t="str">
            <v>Medina Novelo Juan Manuel</v>
          </cell>
          <cell r="C561" t="str">
            <v>Auxiliar de centro comercial "b"</v>
          </cell>
          <cell r="D561">
            <v>113.78</v>
          </cell>
          <cell r="E561">
            <v>3413.4</v>
          </cell>
          <cell r="H561">
            <v>3413.4</v>
          </cell>
          <cell r="I561">
            <v>136.536</v>
          </cell>
          <cell r="J561">
            <v>3549.9360000000001</v>
          </cell>
          <cell r="K561">
            <v>42600</v>
          </cell>
          <cell r="L561">
            <v>3722.3999488000004</v>
          </cell>
          <cell r="M561">
            <v>1500</v>
          </cell>
          <cell r="N561">
            <v>592</v>
          </cell>
          <cell r="O561">
            <v>2840</v>
          </cell>
          <cell r="P561">
            <v>6000</v>
          </cell>
          <cell r="Q561">
            <v>1184</v>
          </cell>
          <cell r="S561">
            <v>1420</v>
          </cell>
          <cell r="T561">
            <v>5432</v>
          </cell>
          <cell r="U561">
            <v>725</v>
          </cell>
          <cell r="V561">
            <v>3201.6</v>
          </cell>
          <cell r="W561">
            <v>2840</v>
          </cell>
          <cell r="Z561">
            <v>2500</v>
          </cell>
          <cell r="AA561">
            <v>74556.999948800003</v>
          </cell>
        </row>
        <row r="562">
          <cell r="A562" t="str">
            <v>29090043</v>
          </cell>
          <cell r="B562" t="str">
            <v>Cardenas Borges Graciana</v>
          </cell>
          <cell r="C562" t="str">
            <v>Encargado de area "c"</v>
          </cell>
          <cell r="D562">
            <v>115.66</v>
          </cell>
          <cell r="E562">
            <v>3469.7999999999997</v>
          </cell>
          <cell r="H562">
            <v>3469.7999999999997</v>
          </cell>
          <cell r="I562">
            <v>138.792</v>
          </cell>
          <cell r="J562">
            <v>3608.5919999999996</v>
          </cell>
          <cell r="K562">
            <v>43304</v>
          </cell>
          <cell r="L562">
            <v>5034.5759999999991</v>
          </cell>
          <cell r="M562">
            <v>1500</v>
          </cell>
          <cell r="N562">
            <v>602</v>
          </cell>
          <cell r="O562">
            <v>2887</v>
          </cell>
          <cell r="P562">
            <v>6000</v>
          </cell>
          <cell r="Q562">
            <v>1203</v>
          </cell>
          <cell r="R562">
            <v>1620</v>
          </cell>
          <cell r="S562">
            <v>1444</v>
          </cell>
          <cell r="T562">
            <v>5522</v>
          </cell>
          <cell r="U562">
            <v>737</v>
          </cell>
          <cell r="V562">
            <v>2375.52</v>
          </cell>
          <cell r="W562">
            <v>2887</v>
          </cell>
          <cell r="Z562">
            <v>2500</v>
          </cell>
          <cell r="AA562">
            <v>77616.096000000005</v>
          </cell>
        </row>
        <row r="563">
          <cell r="A563" t="str">
            <v>29030018</v>
          </cell>
          <cell r="B563" t="str">
            <v>Castro Castellanos Maria Del Socorro</v>
          </cell>
          <cell r="C563" t="str">
            <v>Cajero "b"</v>
          </cell>
          <cell r="D563">
            <v>108.16</v>
          </cell>
          <cell r="E563">
            <v>3244.7999999999997</v>
          </cell>
          <cell r="H563">
            <v>3244.7999999999997</v>
          </cell>
          <cell r="I563">
            <v>129.792</v>
          </cell>
          <cell r="J563">
            <v>3374.5919999999996</v>
          </cell>
          <cell r="K563">
            <v>40496</v>
          </cell>
          <cell r="L563">
            <v>4671.6159999999991</v>
          </cell>
          <cell r="M563">
            <v>1500</v>
          </cell>
          <cell r="N563">
            <v>563</v>
          </cell>
          <cell r="O563">
            <v>2700</v>
          </cell>
          <cell r="P563">
            <v>6000</v>
          </cell>
          <cell r="Q563">
            <v>1125</v>
          </cell>
          <cell r="S563">
            <v>1350</v>
          </cell>
          <cell r="T563">
            <v>5164</v>
          </cell>
          <cell r="U563">
            <v>689</v>
          </cell>
          <cell r="V563">
            <v>2817.84</v>
          </cell>
          <cell r="W563">
            <v>2700</v>
          </cell>
          <cell r="Z563">
            <v>2500</v>
          </cell>
          <cell r="AA563">
            <v>72276.456000000006</v>
          </cell>
        </row>
        <row r="564">
          <cell r="A564" t="str">
            <v>30020018</v>
          </cell>
          <cell r="B564" t="str">
            <v>Perez Arevalo Elizabeth</v>
          </cell>
          <cell r="C564" t="str">
            <v>Encargado de area "b"</v>
          </cell>
          <cell r="D564">
            <v>113.78</v>
          </cell>
          <cell r="E564">
            <v>3413.4</v>
          </cell>
          <cell r="H564">
            <v>3413.4</v>
          </cell>
          <cell r="I564">
            <v>136.536</v>
          </cell>
          <cell r="J564">
            <v>3549.9360000000001</v>
          </cell>
          <cell r="K564">
            <v>42600</v>
          </cell>
          <cell r="L564">
            <v>4943.5880000000006</v>
          </cell>
          <cell r="M564">
            <v>1500</v>
          </cell>
          <cell r="N564">
            <v>592</v>
          </cell>
          <cell r="O564">
            <v>2840</v>
          </cell>
          <cell r="P564">
            <v>6000</v>
          </cell>
          <cell r="Q564">
            <v>1184</v>
          </cell>
          <cell r="S564">
            <v>1420</v>
          </cell>
          <cell r="T564">
            <v>5432</v>
          </cell>
          <cell r="U564">
            <v>725</v>
          </cell>
          <cell r="V564">
            <v>2414.4</v>
          </cell>
          <cell r="W564">
            <v>2840</v>
          </cell>
          <cell r="Z564">
            <v>2500</v>
          </cell>
          <cell r="AA564">
            <v>74990.987999999998</v>
          </cell>
        </row>
        <row r="565">
          <cell r="A565" t="str">
            <v>30010004</v>
          </cell>
          <cell r="B565" t="str">
            <v>Chi Cab Adolfo</v>
          </cell>
          <cell r="C565" t="str">
            <v>Vigilante "b"</v>
          </cell>
          <cell r="D565">
            <v>106.786368</v>
          </cell>
          <cell r="E565">
            <v>3203.5910399999998</v>
          </cell>
          <cell r="H565">
            <v>3203.5910399999998</v>
          </cell>
          <cell r="I565">
            <v>128.1436416</v>
          </cell>
          <cell r="J565">
            <v>3331.7346815999999</v>
          </cell>
          <cell r="K565">
            <v>39981</v>
          </cell>
          <cell r="L565">
            <v>4605.1429088000004</v>
          </cell>
          <cell r="M565">
            <v>1500</v>
          </cell>
          <cell r="N565">
            <v>556</v>
          </cell>
          <cell r="O565">
            <v>2666</v>
          </cell>
          <cell r="P565">
            <v>6000</v>
          </cell>
          <cell r="Q565">
            <v>1111</v>
          </cell>
          <cell r="R565">
            <v>324</v>
          </cell>
          <cell r="S565">
            <v>1333</v>
          </cell>
          <cell r="T565">
            <v>5098</v>
          </cell>
          <cell r="U565">
            <v>680</v>
          </cell>
          <cell r="V565">
            <v>2845.92</v>
          </cell>
          <cell r="W565">
            <v>2666</v>
          </cell>
          <cell r="Z565">
            <v>2500</v>
          </cell>
          <cell r="AA565">
            <v>71866.062908799999</v>
          </cell>
        </row>
        <row r="566">
          <cell r="A566" t="str">
            <v>36010010</v>
          </cell>
          <cell r="B566" t="str">
            <v>Pacheco Arguelles Antonio</v>
          </cell>
          <cell r="C566" t="str">
            <v>Vigilante "b"</v>
          </cell>
          <cell r="D566">
            <v>106.7872</v>
          </cell>
          <cell r="E566">
            <v>3203.616</v>
          </cell>
          <cell r="H566">
            <v>3203.616</v>
          </cell>
          <cell r="I566">
            <v>128.14464000000001</v>
          </cell>
          <cell r="J566">
            <v>3331.76064</v>
          </cell>
          <cell r="K566">
            <v>39982</v>
          </cell>
          <cell r="L566">
            <v>4605.1775200000002</v>
          </cell>
          <cell r="M566">
            <v>1500</v>
          </cell>
          <cell r="N566">
            <v>556</v>
          </cell>
          <cell r="O566">
            <v>2666</v>
          </cell>
          <cell r="P566">
            <v>6000</v>
          </cell>
          <cell r="Q566">
            <v>1111</v>
          </cell>
          <cell r="S566">
            <v>1333</v>
          </cell>
          <cell r="T566">
            <v>5098</v>
          </cell>
          <cell r="U566">
            <v>680</v>
          </cell>
          <cell r="V566">
            <v>2845.92</v>
          </cell>
          <cell r="W566">
            <v>2666</v>
          </cell>
          <cell r="Z566">
            <v>2500</v>
          </cell>
          <cell r="AA566">
            <v>71543.097519999996</v>
          </cell>
        </row>
        <row r="567">
          <cell r="A567" t="str">
            <v>29130051</v>
          </cell>
          <cell r="B567" t="str">
            <v>Rodriguez Magaña Jose Leonardo</v>
          </cell>
          <cell r="C567" t="str">
            <v>Auxiliar Centro Comercial "b"</v>
          </cell>
          <cell r="D567">
            <v>113.78</v>
          </cell>
          <cell r="E567">
            <v>3413.4</v>
          </cell>
          <cell r="H567">
            <v>3413.4</v>
          </cell>
          <cell r="I567">
            <v>136.536</v>
          </cell>
          <cell r="J567">
            <v>3549.9360000000001</v>
          </cell>
          <cell r="K567">
            <v>42600</v>
          </cell>
          <cell r="L567">
            <v>4943.5880000000006</v>
          </cell>
          <cell r="M567">
            <v>1500</v>
          </cell>
          <cell r="N567">
            <v>592</v>
          </cell>
          <cell r="O567">
            <v>2840</v>
          </cell>
          <cell r="P567">
            <v>6000</v>
          </cell>
          <cell r="Q567">
            <v>1184</v>
          </cell>
          <cell r="R567">
            <v>972</v>
          </cell>
          <cell r="S567">
            <v>1420</v>
          </cell>
          <cell r="T567">
            <v>5432</v>
          </cell>
          <cell r="U567">
            <v>725</v>
          </cell>
          <cell r="V567">
            <v>2414.4</v>
          </cell>
          <cell r="W567">
            <v>2840</v>
          </cell>
          <cell r="Z567">
            <v>2500</v>
          </cell>
          <cell r="AA567">
            <v>75962.987999999998</v>
          </cell>
        </row>
        <row r="568">
          <cell r="A568" t="str">
            <v>29130052</v>
          </cell>
          <cell r="B568" t="str">
            <v>Rosado Torres Azalia Del R.</v>
          </cell>
          <cell r="C568" t="str">
            <v>Auxiliar Centro Comercial "b"</v>
          </cell>
          <cell r="D568">
            <v>113.78</v>
          </cell>
          <cell r="E568">
            <v>3413.4</v>
          </cell>
          <cell r="H568">
            <v>3413.4</v>
          </cell>
          <cell r="I568">
            <v>136.536</v>
          </cell>
          <cell r="J568">
            <v>3549.9360000000001</v>
          </cell>
          <cell r="K568">
            <v>42600</v>
          </cell>
          <cell r="L568">
            <v>4943.5880000000006</v>
          </cell>
          <cell r="M568">
            <v>1500</v>
          </cell>
          <cell r="N568">
            <v>592</v>
          </cell>
          <cell r="O568">
            <v>2840</v>
          </cell>
          <cell r="P568">
            <v>6000</v>
          </cell>
          <cell r="Q568">
            <v>1184</v>
          </cell>
          <cell r="R568">
            <v>648</v>
          </cell>
          <cell r="S568">
            <v>1420</v>
          </cell>
          <cell r="T568">
            <v>5432</v>
          </cell>
          <cell r="U568">
            <v>725</v>
          </cell>
          <cell r="V568">
            <v>2414.4</v>
          </cell>
          <cell r="W568">
            <v>2840</v>
          </cell>
          <cell r="Z568">
            <v>2500</v>
          </cell>
          <cell r="AA568">
            <v>75638.987999999998</v>
          </cell>
        </row>
        <row r="569">
          <cell r="A569" t="str">
            <v>29010001</v>
          </cell>
          <cell r="B569" t="str">
            <v>Cabrera Montero Maria Antonia</v>
          </cell>
          <cell r="C569" t="str">
            <v>Auxiliar Centro Comercial "a"</v>
          </cell>
          <cell r="D569">
            <v>108.16</v>
          </cell>
          <cell r="E569">
            <v>3244.7999999999997</v>
          </cell>
          <cell r="H569">
            <v>3244.7999999999997</v>
          </cell>
          <cell r="I569">
            <v>129.792</v>
          </cell>
          <cell r="J569">
            <v>3374.5919999999996</v>
          </cell>
          <cell r="K569">
            <v>40496</v>
          </cell>
          <cell r="L569">
            <v>4671.6159999999991</v>
          </cell>
          <cell r="M569">
            <v>1500</v>
          </cell>
          <cell r="N569">
            <v>563</v>
          </cell>
          <cell r="O569">
            <v>2700</v>
          </cell>
          <cell r="P569">
            <v>6000</v>
          </cell>
          <cell r="Q569">
            <v>1125</v>
          </cell>
          <cell r="R569">
            <v>324</v>
          </cell>
          <cell r="S569">
            <v>1350</v>
          </cell>
          <cell r="T569">
            <v>5164</v>
          </cell>
          <cell r="U569">
            <v>689</v>
          </cell>
          <cell r="V569">
            <v>2817.84</v>
          </cell>
          <cell r="W569">
            <v>2700</v>
          </cell>
          <cell r="Z569">
            <v>2500</v>
          </cell>
          <cell r="AA569">
            <v>72600.456000000006</v>
          </cell>
        </row>
        <row r="570">
          <cell r="A570" t="str">
            <v>29010007</v>
          </cell>
          <cell r="B570" t="str">
            <v>Loria Ortiz Juan Pablo</v>
          </cell>
          <cell r="C570" t="str">
            <v>Coordinador de Centro comercial</v>
          </cell>
          <cell r="D570">
            <v>161.01779199999999</v>
          </cell>
          <cell r="E570">
            <v>4830.5337599999993</v>
          </cell>
          <cell r="H570">
            <v>4830.5337599999993</v>
          </cell>
          <cell r="I570">
            <v>193.22135039999998</v>
          </cell>
          <cell r="J570">
            <v>5023.7551103999995</v>
          </cell>
          <cell r="K570">
            <v>60286</v>
          </cell>
          <cell r="L570">
            <v>7652.2901471999985</v>
          </cell>
          <cell r="M570">
            <v>1500</v>
          </cell>
          <cell r="N570">
            <v>838</v>
          </cell>
          <cell r="O570">
            <v>4020</v>
          </cell>
          <cell r="P570">
            <v>6000</v>
          </cell>
          <cell r="Q570">
            <v>1675</v>
          </cell>
          <cell r="R570">
            <v>324</v>
          </cell>
          <cell r="S570">
            <v>2010</v>
          </cell>
          <cell r="T570">
            <v>7687</v>
          </cell>
          <cell r="U570">
            <v>1025</v>
          </cell>
          <cell r="V570">
            <v>362.16</v>
          </cell>
          <cell r="W570">
            <v>4020</v>
          </cell>
          <cell r="Z570">
            <v>2500</v>
          </cell>
          <cell r="AA570">
            <v>99899.450147199997</v>
          </cell>
        </row>
        <row r="571">
          <cell r="A571" t="str">
            <v>29010008</v>
          </cell>
          <cell r="B571" t="str">
            <v>Palomo Couoh Reyna Maricela</v>
          </cell>
          <cell r="C571" t="str">
            <v>Auxiliar Centro Comercial "a"</v>
          </cell>
          <cell r="D571">
            <v>108.16</v>
          </cell>
          <cell r="E571">
            <v>3244.7999999999997</v>
          </cell>
          <cell r="H571">
            <v>3244.7999999999997</v>
          </cell>
          <cell r="I571">
            <v>129.792</v>
          </cell>
          <cell r="J571">
            <v>3374.5919999999996</v>
          </cell>
          <cell r="K571">
            <v>40496</v>
          </cell>
          <cell r="L571">
            <v>4671.6159999999991</v>
          </cell>
          <cell r="M571">
            <v>1500</v>
          </cell>
          <cell r="N571">
            <v>563</v>
          </cell>
          <cell r="O571">
            <v>2700</v>
          </cell>
          <cell r="P571">
            <v>6000</v>
          </cell>
          <cell r="Q571">
            <v>1125</v>
          </cell>
          <cell r="R571">
            <v>324</v>
          </cell>
          <cell r="S571">
            <v>1350</v>
          </cell>
          <cell r="T571">
            <v>5164</v>
          </cell>
          <cell r="U571">
            <v>689</v>
          </cell>
          <cell r="V571">
            <v>2817.84</v>
          </cell>
          <cell r="W571">
            <v>2700</v>
          </cell>
          <cell r="Z571">
            <v>2500</v>
          </cell>
          <cell r="AA571">
            <v>72600.456000000006</v>
          </cell>
        </row>
        <row r="572">
          <cell r="A572" t="str">
            <v>29010009</v>
          </cell>
          <cell r="B572" t="str">
            <v>Pech Padilla Maria Reynalda</v>
          </cell>
          <cell r="C572" t="str">
            <v>Auxiliar Centro Comercial "a"</v>
          </cell>
          <cell r="D572">
            <v>108.16</v>
          </cell>
          <cell r="E572">
            <v>3244.7999999999997</v>
          </cell>
          <cell r="H572">
            <v>3244.7999999999997</v>
          </cell>
          <cell r="I572">
            <v>129.792</v>
          </cell>
          <cell r="J572">
            <v>3374.5919999999996</v>
          </cell>
          <cell r="K572">
            <v>40496</v>
          </cell>
          <cell r="L572">
            <v>4671.6159999999991</v>
          </cell>
          <cell r="M572">
            <v>1500</v>
          </cell>
          <cell r="N572">
            <v>563</v>
          </cell>
          <cell r="O572">
            <v>2700</v>
          </cell>
          <cell r="P572">
            <v>6000</v>
          </cell>
          <cell r="Q572">
            <v>1125</v>
          </cell>
          <cell r="R572">
            <v>324</v>
          </cell>
          <cell r="S572">
            <v>1350</v>
          </cell>
          <cell r="T572">
            <v>5164</v>
          </cell>
          <cell r="U572">
            <v>689</v>
          </cell>
          <cell r="V572">
            <v>2817.84</v>
          </cell>
          <cell r="W572">
            <v>2700</v>
          </cell>
          <cell r="Z572">
            <v>2500</v>
          </cell>
          <cell r="AA572">
            <v>72600.456000000006</v>
          </cell>
        </row>
        <row r="573">
          <cell r="A573" t="str">
            <v>29010013</v>
          </cell>
          <cell r="B573" t="str">
            <v>Herrera Romero Felix</v>
          </cell>
          <cell r="C573" t="str">
            <v>Administrador Centro Comercial</v>
          </cell>
          <cell r="D573">
            <v>723.81</v>
          </cell>
          <cell r="E573">
            <v>21714.3</v>
          </cell>
          <cell r="H573">
            <v>21714.3</v>
          </cell>
          <cell r="I573">
            <v>868.572</v>
          </cell>
          <cell r="J573">
            <v>22582.871999999999</v>
          </cell>
          <cell r="K573">
            <v>270995</v>
          </cell>
          <cell r="L573">
            <v>40527.33</v>
          </cell>
          <cell r="M573">
            <v>1500</v>
          </cell>
          <cell r="N573">
            <v>3764</v>
          </cell>
          <cell r="P573">
            <v>6000</v>
          </cell>
          <cell r="Q573">
            <v>7528</v>
          </cell>
          <cell r="S573">
            <v>9034</v>
          </cell>
          <cell r="T573">
            <v>34552</v>
          </cell>
          <cell r="U573">
            <v>4607</v>
          </cell>
          <cell r="V573">
            <v>0</v>
          </cell>
          <cell r="W573">
            <v>18067</v>
          </cell>
          <cell r="Y573">
            <v>67749</v>
          </cell>
          <cell r="Z573">
            <v>2500</v>
          </cell>
          <cell r="AA573">
            <v>466823.33</v>
          </cell>
        </row>
        <row r="574">
          <cell r="A574" t="str">
            <v>29010012</v>
          </cell>
          <cell r="B574" t="str">
            <v>Xool Angulo Dino Mercedes</v>
          </cell>
          <cell r="C574" t="str">
            <v>Intendente "b"</v>
          </cell>
          <cell r="D574">
            <v>99.290880000000001</v>
          </cell>
          <cell r="E574">
            <v>2978.7264</v>
          </cell>
          <cell r="F574">
            <v>250</v>
          </cell>
          <cell r="H574">
            <v>3228.7264</v>
          </cell>
          <cell r="I574">
            <v>129.149056</v>
          </cell>
          <cell r="J574">
            <v>3357.8754560000002</v>
          </cell>
          <cell r="K574">
            <v>40295</v>
          </cell>
          <cell r="L574">
            <v>4645.6772746666666</v>
          </cell>
          <cell r="M574">
            <v>1500</v>
          </cell>
          <cell r="N574">
            <v>560</v>
          </cell>
          <cell r="O574">
            <v>2687</v>
          </cell>
          <cell r="P574">
            <v>6000</v>
          </cell>
          <cell r="Q574">
            <v>1120</v>
          </cell>
          <cell r="R574">
            <v>324</v>
          </cell>
          <cell r="S574">
            <v>1344</v>
          </cell>
          <cell r="T574">
            <v>5138</v>
          </cell>
          <cell r="U574">
            <v>686</v>
          </cell>
          <cell r="V574">
            <v>2829.12</v>
          </cell>
          <cell r="W574">
            <v>2687</v>
          </cell>
          <cell r="Z574">
            <v>2500</v>
          </cell>
          <cell r="AA574">
            <v>72315.797274666664</v>
          </cell>
        </row>
        <row r="575">
          <cell r="A575" t="str">
            <v>29170062</v>
          </cell>
          <cell r="B575" t="str">
            <v>Albornoz Sierra Fernando</v>
          </cell>
          <cell r="C575" t="str">
            <v>Vigilante "b"</v>
          </cell>
          <cell r="D575">
            <v>106.79</v>
          </cell>
          <cell r="E575">
            <v>3203.7000000000003</v>
          </cell>
          <cell r="H575">
            <v>3203.7000000000003</v>
          </cell>
          <cell r="I575">
            <v>128.14800000000002</v>
          </cell>
          <cell r="J575">
            <v>3331.8480000000004</v>
          </cell>
          <cell r="K575">
            <v>39983</v>
          </cell>
          <cell r="L575">
            <v>4201.3106080000007</v>
          </cell>
          <cell r="M575">
            <v>1500</v>
          </cell>
          <cell r="N575">
            <v>556</v>
          </cell>
          <cell r="O575">
            <v>2666</v>
          </cell>
          <cell r="P575">
            <v>6000</v>
          </cell>
          <cell r="Q575">
            <v>1111</v>
          </cell>
          <cell r="R575">
            <v>324</v>
          </cell>
          <cell r="S575">
            <v>1333</v>
          </cell>
          <cell r="T575">
            <v>5098</v>
          </cell>
          <cell r="U575">
            <v>680</v>
          </cell>
          <cell r="V575">
            <v>3000.24</v>
          </cell>
          <cell r="W575">
            <v>2666</v>
          </cell>
          <cell r="Z575">
            <v>2500</v>
          </cell>
          <cell r="AA575">
            <v>71618.550608000005</v>
          </cell>
        </row>
        <row r="576">
          <cell r="A576" t="str">
            <v>29170063</v>
          </cell>
          <cell r="B576" t="str">
            <v>Canche Gonzalez Gaspar</v>
          </cell>
          <cell r="C576" t="str">
            <v>Intendente "b"</v>
          </cell>
          <cell r="D576">
            <v>99.290880000000001</v>
          </cell>
          <cell r="E576">
            <v>2978.7264</v>
          </cell>
          <cell r="H576">
            <v>2978.7264</v>
          </cell>
          <cell r="I576">
            <v>119.149056</v>
          </cell>
          <cell r="J576">
            <v>3097.8754560000002</v>
          </cell>
          <cell r="K576">
            <v>37175</v>
          </cell>
          <cell r="L576">
            <v>4201.3106080000007</v>
          </cell>
          <cell r="M576">
            <v>1500</v>
          </cell>
          <cell r="N576">
            <v>517</v>
          </cell>
          <cell r="O576">
            <v>2479</v>
          </cell>
          <cell r="P576">
            <v>6000</v>
          </cell>
          <cell r="Q576">
            <v>1033</v>
          </cell>
          <cell r="R576">
            <v>648</v>
          </cell>
          <cell r="S576">
            <v>1240</v>
          </cell>
          <cell r="T576">
            <v>4740</v>
          </cell>
          <cell r="U576">
            <v>632</v>
          </cell>
          <cell r="V576">
            <v>3000.24</v>
          </cell>
          <cell r="W576">
            <v>2479</v>
          </cell>
          <cell r="Z576">
            <v>2500</v>
          </cell>
          <cell r="AA576">
            <v>68144.55060799999</v>
          </cell>
        </row>
        <row r="577">
          <cell r="A577" t="str">
            <v>29170064</v>
          </cell>
          <cell r="B577" t="str">
            <v>Garcia Viana Sarita</v>
          </cell>
          <cell r="C577" t="str">
            <v>Intendente "b"</v>
          </cell>
          <cell r="D577">
            <v>99.288799999999995</v>
          </cell>
          <cell r="E577">
            <v>2978.6639999999998</v>
          </cell>
          <cell r="H577">
            <v>2978.6639999999998</v>
          </cell>
          <cell r="I577">
            <v>119.14655999999999</v>
          </cell>
          <cell r="J577">
            <v>3097.8105599999999</v>
          </cell>
          <cell r="K577">
            <v>37174</v>
          </cell>
          <cell r="L577">
            <v>4201.2140799999997</v>
          </cell>
          <cell r="M577">
            <v>1500</v>
          </cell>
          <cell r="N577">
            <v>517</v>
          </cell>
          <cell r="O577">
            <v>2479</v>
          </cell>
          <cell r="P577">
            <v>6000</v>
          </cell>
          <cell r="Q577">
            <v>1033</v>
          </cell>
          <cell r="S577">
            <v>1240</v>
          </cell>
          <cell r="T577">
            <v>4740</v>
          </cell>
          <cell r="U577">
            <v>632</v>
          </cell>
          <cell r="V577">
            <v>3000</v>
          </cell>
          <cell r="W577">
            <v>2479</v>
          </cell>
          <cell r="Z577">
            <v>2500</v>
          </cell>
          <cell r="AA577">
            <v>67495.214080000005</v>
          </cell>
        </row>
        <row r="578">
          <cell r="A578" t="str">
            <v>29050028</v>
          </cell>
          <cell r="B578" t="str">
            <v>Baeza Uc Sandra G.</v>
          </cell>
          <cell r="C578" t="str">
            <v>Encargado de area "b"</v>
          </cell>
          <cell r="D578">
            <v>113.78</v>
          </cell>
          <cell r="E578">
            <v>3413.4</v>
          </cell>
          <cell r="H578">
            <v>3413.4</v>
          </cell>
          <cell r="I578">
            <v>136.536</v>
          </cell>
          <cell r="J578">
            <v>3549.9360000000001</v>
          </cell>
          <cell r="K578">
            <v>42600</v>
          </cell>
          <cell r="L578">
            <v>4943.5880000000006</v>
          </cell>
          <cell r="M578">
            <v>1500</v>
          </cell>
          <cell r="N578">
            <v>592</v>
          </cell>
          <cell r="O578">
            <v>2840</v>
          </cell>
          <cell r="P578">
            <v>6000</v>
          </cell>
          <cell r="Q578">
            <v>1184</v>
          </cell>
          <cell r="R578">
            <v>1296</v>
          </cell>
          <cell r="S578">
            <v>1420</v>
          </cell>
          <cell r="T578">
            <v>5432</v>
          </cell>
          <cell r="U578">
            <v>725</v>
          </cell>
          <cell r="V578">
            <v>2414.4</v>
          </cell>
          <cell r="W578">
            <v>2840</v>
          </cell>
          <cell r="Z578">
            <v>2500</v>
          </cell>
          <cell r="AA578">
            <v>76286.987999999998</v>
          </cell>
        </row>
        <row r="579">
          <cell r="A579" t="str">
            <v>29050029</v>
          </cell>
          <cell r="B579" t="str">
            <v>Nieves Chable Lidia</v>
          </cell>
          <cell r="C579" t="str">
            <v>Contador Centro Comercial</v>
          </cell>
          <cell r="D579">
            <v>173.33</v>
          </cell>
          <cell r="E579">
            <v>5199.9000000000005</v>
          </cell>
          <cell r="H579">
            <v>5199.9000000000005</v>
          </cell>
          <cell r="I579">
            <v>207.99600000000004</v>
          </cell>
          <cell r="J579">
            <v>5407.8960000000006</v>
          </cell>
          <cell r="K579">
            <v>64895</v>
          </cell>
          <cell r="L579">
            <v>8301.2482400000008</v>
          </cell>
          <cell r="M579">
            <v>1500</v>
          </cell>
          <cell r="N579">
            <v>902</v>
          </cell>
          <cell r="O579">
            <v>4327</v>
          </cell>
          <cell r="P579">
            <v>6000</v>
          </cell>
          <cell r="Q579">
            <v>1803</v>
          </cell>
          <cell r="R579">
            <v>648</v>
          </cell>
          <cell r="S579">
            <v>2164</v>
          </cell>
          <cell r="T579">
            <v>8275</v>
          </cell>
          <cell r="U579">
            <v>1104</v>
          </cell>
          <cell r="V579">
            <v>1355.52</v>
          </cell>
          <cell r="W579">
            <v>4327</v>
          </cell>
          <cell r="Z579">
            <v>2500</v>
          </cell>
          <cell r="AA579">
            <v>108101.76824</v>
          </cell>
        </row>
        <row r="580">
          <cell r="A580" t="str">
            <v>29050031</v>
          </cell>
          <cell r="B580" t="str">
            <v>Yam Martinez Landy Del C.</v>
          </cell>
          <cell r="C580" t="str">
            <v>Encargado de area "b"</v>
          </cell>
          <cell r="D580">
            <v>113.78</v>
          </cell>
          <cell r="E580">
            <v>3413.4</v>
          </cell>
          <cell r="H580">
            <v>3413.4</v>
          </cell>
          <cell r="I580">
            <v>136.536</v>
          </cell>
          <cell r="J580">
            <v>3549.9360000000001</v>
          </cell>
          <cell r="K580">
            <v>42600</v>
          </cell>
          <cell r="L580">
            <v>4943.5880000000006</v>
          </cell>
          <cell r="M580">
            <v>1500</v>
          </cell>
          <cell r="N580">
            <v>592</v>
          </cell>
          <cell r="O580">
            <v>2840</v>
          </cell>
          <cell r="P580">
            <v>6000</v>
          </cell>
          <cell r="Q580">
            <v>1184</v>
          </cell>
          <cell r="R580">
            <v>1296</v>
          </cell>
          <cell r="S580">
            <v>1420</v>
          </cell>
          <cell r="T580">
            <v>5432</v>
          </cell>
          <cell r="U580">
            <v>725</v>
          </cell>
          <cell r="V580">
            <v>2414.4</v>
          </cell>
          <cell r="W580">
            <v>2840</v>
          </cell>
          <cell r="Z580">
            <v>2500</v>
          </cell>
          <cell r="AA580">
            <v>76286.987999999998</v>
          </cell>
        </row>
        <row r="581">
          <cell r="A581" t="str">
            <v>30040029</v>
          </cell>
          <cell r="B581" t="str">
            <v>Cachon Puc Gabriel Jesus</v>
          </cell>
          <cell r="C581" t="str">
            <v>Auxiliar Centro Comercial "b"</v>
          </cell>
          <cell r="D581">
            <v>113.78</v>
          </cell>
          <cell r="E581">
            <v>3413.4</v>
          </cell>
          <cell r="H581">
            <v>3413.4</v>
          </cell>
          <cell r="I581">
            <v>136.536</v>
          </cell>
          <cell r="J581">
            <v>3549.9360000000001</v>
          </cell>
          <cell r="K581">
            <v>42600</v>
          </cell>
          <cell r="L581">
            <v>4943.5880000000006</v>
          </cell>
          <cell r="M581">
            <v>1500</v>
          </cell>
          <cell r="N581">
            <v>592</v>
          </cell>
          <cell r="O581">
            <v>2840</v>
          </cell>
          <cell r="P581">
            <v>6000</v>
          </cell>
          <cell r="Q581">
            <v>1184</v>
          </cell>
          <cell r="R581">
            <v>972</v>
          </cell>
          <cell r="S581">
            <v>1420</v>
          </cell>
          <cell r="T581">
            <v>5432</v>
          </cell>
          <cell r="U581">
            <v>725</v>
          </cell>
          <cell r="V581">
            <v>2414.4</v>
          </cell>
          <cell r="W581">
            <v>2840</v>
          </cell>
          <cell r="Z581">
            <v>2500</v>
          </cell>
          <cell r="AA581">
            <v>75962.987999999998</v>
          </cell>
        </row>
        <row r="582">
          <cell r="A582" t="str">
            <v>29080039</v>
          </cell>
          <cell r="B582" t="str">
            <v>Buenfil Santos Justina</v>
          </cell>
          <cell r="C582" t="str">
            <v>Encargado de area "b"</v>
          </cell>
          <cell r="D582">
            <v>113.78</v>
          </cell>
          <cell r="E582">
            <v>3413.4</v>
          </cell>
          <cell r="F582">
            <v>250</v>
          </cell>
          <cell r="H582">
            <v>3663.4</v>
          </cell>
          <cell r="I582">
            <v>146.536</v>
          </cell>
          <cell r="J582">
            <v>3809.9360000000001</v>
          </cell>
          <cell r="K582">
            <v>45720</v>
          </cell>
          <cell r="L582">
            <v>5605.5646666666662</v>
          </cell>
          <cell r="M582">
            <v>1500</v>
          </cell>
          <cell r="N582">
            <v>635</v>
          </cell>
          <cell r="O582">
            <v>3048</v>
          </cell>
          <cell r="P582">
            <v>6000</v>
          </cell>
          <cell r="Q582">
            <v>1270</v>
          </cell>
          <cell r="R582">
            <v>648</v>
          </cell>
          <cell r="S582">
            <v>1524</v>
          </cell>
          <cell r="T582">
            <v>5830</v>
          </cell>
          <cell r="U582">
            <v>778</v>
          </cell>
          <cell r="V582">
            <v>2243.04</v>
          </cell>
          <cell r="W582">
            <v>3048</v>
          </cell>
          <cell r="Z582">
            <v>2500</v>
          </cell>
          <cell r="AA582">
            <v>80349.604666666666</v>
          </cell>
        </row>
        <row r="583">
          <cell r="A583" t="str">
            <v>29080040</v>
          </cell>
          <cell r="B583" t="str">
            <v>Ojeda Patron Ernesto Edmundo</v>
          </cell>
          <cell r="C583" t="str">
            <v>Encargado de area "c"</v>
          </cell>
          <cell r="D583">
            <v>115.66</v>
          </cell>
          <cell r="E583">
            <v>3469.7999999999997</v>
          </cell>
          <cell r="H583">
            <v>3469.7999999999997</v>
          </cell>
          <cell r="I583">
            <v>138.792</v>
          </cell>
          <cell r="J583">
            <v>3608.5919999999996</v>
          </cell>
          <cell r="K583">
            <v>43304</v>
          </cell>
          <cell r="L583">
            <v>5034.5759999999991</v>
          </cell>
          <cell r="M583">
            <v>1500</v>
          </cell>
          <cell r="N583">
            <v>602</v>
          </cell>
          <cell r="O583">
            <v>2887</v>
          </cell>
          <cell r="P583">
            <v>6000</v>
          </cell>
          <cell r="Q583">
            <v>1203</v>
          </cell>
          <cell r="R583">
            <v>972</v>
          </cell>
          <cell r="S583">
            <v>1444</v>
          </cell>
          <cell r="T583">
            <v>5522</v>
          </cell>
          <cell r="U583">
            <v>737</v>
          </cell>
          <cell r="V583">
            <v>2375.52</v>
          </cell>
          <cell r="W583">
            <v>2887</v>
          </cell>
          <cell r="Z583">
            <v>2500</v>
          </cell>
          <cell r="AA583">
            <v>76968.096000000005</v>
          </cell>
        </row>
        <row r="584">
          <cell r="A584" t="str">
            <v>29080041</v>
          </cell>
          <cell r="B584" t="str">
            <v>Perez Burgos Hugo Ovidio</v>
          </cell>
          <cell r="C584" t="str">
            <v>Encargado de area "b"</v>
          </cell>
          <cell r="D584">
            <v>113.78</v>
          </cell>
          <cell r="E584">
            <v>3413.4</v>
          </cell>
          <cell r="H584">
            <v>3413.4</v>
          </cell>
          <cell r="I584">
            <v>136.536</v>
          </cell>
          <cell r="J584">
            <v>3549.9360000000001</v>
          </cell>
          <cell r="K584">
            <v>42600</v>
          </cell>
          <cell r="L584">
            <v>4943.5880000000006</v>
          </cell>
          <cell r="M584">
            <v>1500</v>
          </cell>
          <cell r="N584">
            <v>592</v>
          </cell>
          <cell r="O584">
            <v>2840</v>
          </cell>
          <cell r="P584">
            <v>6000</v>
          </cell>
          <cell r="Q584">
            <v>1184</v>
          </cell>
          <cell r="R584">
            <v>648</v>
          </cell>
          <cell r="S584">
            <v>1420</v>
          </cell>
          <cell r="T584">
            <v>5432</v>
          </cell>
          <cell r="U584">
            <v>725</v>
          </cell>
          <cell r="V584">
            <v>2414.4</v>
          </cell>
          <cell r="W584">
            <v>2840</v>
          </cell>
          <cell r="Z584">
            <v>2500</v>
          </cell>
          <cell r="AA584">
            <v>75638.987999999998</v>
          </cell>
        </row>
        <row r="585">
          <cell r="A585" t="str">
            <v>29140053</v>
          </cell>
          <cell r="B585" t="str">
            <v>Castillo Benitez Jorge Ramon</v>
          </cell>
          <cell r="C585" t="str">
            <v>Auxiliar Centro Comercial "a"</v>
          </cell>
          <cell r="D585">
            <v>108.16</v>
          </cell>
          <cell r="E585">
            <v>3244.7999999999997</v>
          </cell>
          <cell r="H585">
            <v>3244.7999999999997</v>
          </cell>
          <cell r="I585">
            <v>129.792</v>
          </cell>
          <cell r="J585">
            <v>3374.5919999999996</v>
          </cell>
          <cell r="K585">
            <v>40496</v>
          </cell>
          <cell r="L585">
            <v>4671.6159999999991</v>
          </cell>
          <cell r="M585">
            <v>1500</v>
          </cell>
          <cell r="N585">
            <v>563</v>
          </cell>
          <cell r="O585">
            <v>2700</v>
          </cell>
          <cell r="P585">
            <v>6000</v>
          </cell>
          <cell r="Q585">
            <v>1125</v>
          </cell>
          <cell r="R585">
            <v>648</v>
          </cell>
          <cell r="S585">
            <v>1350</v>
          </cell>
          <cell r="T585">
            <v>5164</v>
          </cell>
          <cell r="U585">
            <v>689</v>
          </cell>
          <cell r="V585">
            <v>2817.84</v>
          </cell>
          <cell r="W585">
            <v>2700</v>
          </cell>
          <cell r="Z585">
            <v>2500</v>
          </cell>
          <cell r="AA585">
            <v>72924.456000000006</v>
          </cell>
        </row>
        <row r="586">
          <cell r="A586" t="str">
            <v>29140054</v>
          </cell>
          <cell r="B586" t="str">
            <v>Rodriguez Martin Maria Teodosia Guadalupe</v>
          </cell>
          <cell r="C586" t="str">
            <v>Auxiliar Centro Comercial "a"</v>
          </cell>
          <cell r="D586">
            <v>108.16</v>
          </cell>
          <cell r="E586">
            <v>3244.7999999999997</v>
          </cell>
          <cell r="H586">
            <v>3244.7999999999997</v>
          </cell>
          <cell r="I586">
            <v>129.792</v>
          </cell>
          <cell r="J586">
            <v>3374.5919999999996</v>
          </cell>
          <cell r="K586">
            <v>40496</v>
          </cell>
          <cell r="L586">
            <v>4671.6159999999991</v>
          </cell>
          <cell r="M586">
            <v>1500</v>
          </cell>
          <cell r="N586">
            <v>563</v>
          </cell>
          <cell r="O586">
            <v>2700</v>
          </cell>
          <cell r="P586">
            <v>6000</v>
          </cell>
          <cell r="Q586">
            <v>1125</v>
          </cell>
          <cell r="R586">
            <v>972</v>
          </cell>
          <cell r="S586">
            <v>1350</v>
          </cell>
          <cell r="T586">
            <v>5164</v>
          </cell>
          <cell r="U586">
            <v>689</v>
          </cell>
          <cell r="V586">
            <v>2817.84</v>
          </cell>
          <cell r="W586">
            <v>2700</v>
          </cell>
          <cell r="Z586">
            <v>2500</v>
          </cell>
          <cell r="AA586">
            <v>73248.456000000006</v>
          </cell>
        </row>
        <row r="587">
          <cell r="A587" t="str">
            <v>29100044</v>
          </cell>
          <cell r="B587" t="str">
            <v>Canul Matu Maria Elide</v>
          </cell>
          <cell r="C587" t="str">
            <v>Auxiliar Centro Comercial "a"</v>
          </cell>
          <cell r="D587">
            <v>108.16</v>
          </cell>
          <cell r="E587">
            <v>3244.7999999999997</v>
          </cell>
          <cell r="H587">
            <v>3244.7999999999997</v>
          </cell>
          <cell r="I587">
            <v>129.792</v>
          </cell>
          <cell r="J587">
            <v>3374.5919999999996</v>
          </cell>
          <cell r="K587">
            <v>40496</v>
          </cell>
          <cell r="L587">
            <v>4671.6159999999991</v>
          </cell>
          <cell r="M587">
            <v>1500</v>
          </cell>
          <cell r="N587">
            <v>563</v>
          </cell>
          <cell r="O587">
            <v>2700</v>
          </cell>
          <cell r="P587">
            <v>6000</v>
          </cell>
          <cell r="Q587">
            <v>1125</v>
          </cell>
          <cell r="R587">
            <v>648</v>
          </cell>
          <cell r="S587">
            <v>1350</v>
          </cell>
          <cell r="T587">
            <v>5164</v>
          </cell>
          <cell r="U587">
            <v>689</v>
          </cell>
          <cell r="V587">
            <v>2817.84</v>
          </cell>
          <cell r="W587">
            <v>2700</v>
          </cell>
          <cell r="Z587">
            <v>2500</v>
          </cell>
          <cell r="AA587">
            <v>72924.456000000006</v>
          </cell>
        </row>
        <row r="588">
          <cell r="A588" t="str">
            <v>29100045</v>
          </cell>
          <cell r="B588" t="str">
            <v>Gamboa Bojorquez Wilberth A.</v>
          </cell>
          <cell r="C588" t="str">
            <v>Auxiliar Centro Comercial "a"</v>
          </cell>
          <cell r="D588">
            <v>108.16</v>
          </cell>
          <cell r="E588">
            <v>3244.7999999999997</v>
          </cell>
          <cell r="H588">
            <v>3244.7999999999997</v>
          </cell>
          <cell r="I588">
            <v>129.792</v>
          </cell>
          <cell r="J588">
            <v>3374.5919999999996</v>
          </cell>
          <cell r="K588">
            <v>40496</v>
          </cell>
          <cell r="L588">
            <v>4671.6159999999991</v>
          </cell>
          <cell r="M588">
            <v>1500</v>
          </cell>
          <cell r="N588">
            <v>563</v>
          </cell>
          <cell r="O588">
            <v>2700</v>
          </cell>
          <cell r="P588">
            <v>6000</v>
          </cell>
          <cell r="Q588">
            <v>1125</v>
          </cell>
          <cell r="R588">
            <v>972</v>
          </cell>
          <cell r="S588">
            <v>1350</v>
          </cell>
          <cell r="T588">
            <v>5164</v>
          </cell>
          <cell r="U588">
            <v>689</v>
          </cell>
          <cell r="V588">
            <v>2817.84</v>
          </cell>
          <cell r="W588">
            <v>2700</v>
          </cell>
          <cell r="Z588">
            <v>2500</v>
          </cell>
          <cell r="AA588">
            <v>73248.456000000006</v>
          </cell>
        </row>
        <row r="589">
          <cell r="A589" t="str">
            <v>29100046</v>
          </cell>
          <cell r="B589" t="str">
            <v>Hernandez Arjona Guadalupe</v>
          </cell>
          <cell r="C589" t="str">
            <v>Encargado de area "c"</v>
          </cell>
          <cell r="D589">
            <v>115.66</v>
          </cell>
          <cell r="E589">
            <v>3469.7999999999997</v>
          </cell>
          <cell r="H589">
            <v>3469.7999999999997</v>
          </cell>
          <cell r="I589">
            <v>138.792</v>
          </cell>
          <cell r="J589">
            <v>3608.5919999999996</v>
          </cell>
          <cell r="K589">
            <v>43304</v>
          </cell>
          <cell r="L589">
            <v>5034.5759999999991</v>
          </cell>
          <cell r="M589">
            <v>1500</v>
          </cell>
          <cell r="N589">
            <v>602</v>
          </cell>
          <cell r="O589">
            <v>2887</v>
          </cell>
          <cell r="P589">
            <v>6000</v>
          </cell>
          <cell r="Q589">
            <v>1203</v>
          </cell>
          <cell r="R589">
            <v>1296</v>
          </cell>
          <cell r="S589">
            <v>1444</v>
          </cell>
          <cell r="T589">
            <v>5522</v>
          </cell>
          <cell r="U589">
            <v>737</v>
          </cell>
          <cell r="V589">
            <v>2375.52</v>
          </cell>
          <cell r="W589">
            <v>2887</v>
          </cell>
          <cell r="Z589">
            <v>2500</v>
          </cell>
          <cell r="AA589">
            <v>77292.096000000005</v>
          </cell>
        </row>
        <row r="590">
          <cell r="A590" t="str">
            <v>29100047</v>
          </cell>
          <cell r="B590" t="str">
            <v>Sanchez Alonzo Mirna Del Rosario</v>
          </cell>
          <cell r="C590" t="str">
            <v>Auxiliar Centro Comercial "a"</v>
          </cell>
          <cell r="D590">
            <v>108.16</v>
          </cell>
          <cell r="E590">
            <v>3244.7999999999997</v>
          </cell>
          <cell r="H590">
            <v>3244.7999999999997</v>
          </cell>
          <cell r="I590">
            <v>129.792</v>
          </cell>
          <cell r="J590">
            <v>3374.5919999999996</v>
          </cell>
          <cell r="K590">
            <v>40496</v>
          </cell>
          <cell r="L590">
            <v>4671.6159999999991</v>
          </cell>
          <cell r="M590">
            <v>1500</v>
          </cell>
          <cell r="N590">
            <v>563</v>
          </cell>
          <cell r="O590">
            <v>2700</v>
          </cell>
          <cell r="P590">
            <v>6000</v>
          </cell>
          <cell r="Q590">
            <v>1125</v>
          </cell>
          <cell r="R590">
            <v>324</v>
          </cell>
          <cell r="S590">
            <v>1350</v>
          </cell>
          <cell r="T590">
            <v>5164</v>
          </cell>
          <cell r="U590">
            <v>689</v>
          </cell>
          <cell r="V590">
            <v>2817.84</v>
          </cell>
          <cell r="W590">
            <v>2700</v>
          </cell>
          <cell r="Z590">
            <v>2500</v>
          </cell>
          <cell r="AA590">
            <v>72600.456000000006</v>
          </cell>
        </row>
        <row r="591">
          <cell r="A591" t="str">
            <v>29110048</v>
          </cell>
          <cell r="B591" t="str">
            <v>Chi Che Rosa C.</v>
          </cell>
          <cell r="C591" t="str">
            <v>Encargado de area "c"</v>
          </cell>
          <cell r="D591">
            <v>115.66</v>
          </cell>
          <cell r="E591">
            <v>3469.7999999999997</v>
          </cell>
          <cell r="H591">
            <v>3469.7999999999997</v>
          </cell>
          <cell r="I591">
            <v>138.792</v>
          </cell>
          <cell r="J591">
            <v>3608.5919999999996</v>
          </cell>
          <cell r="K591">
            <v>43304</v>
          </cell>
          <cell r="L591">
            <v>5034.5759999999991</v>
          </cell>
          <cell r="M591">
            <v>1500</v>
          </cell>
          <cell r="N591">
            <v>602</v>
          </cell>
          <cell r="O591">
            <v>2887</v>
          </cell>
          <cell r="P591">
            <v>6000</v>
          </cell>
          <cell r="Q591">
            <v>1203</v>
          </cell>
          <cell r="R591">
            <v>1296</v>
          </cell>
          <cell r="S591">
            <v>1444</v>
          </cell>
          <cell r="T591">
            <v>5522</v>
          </cell>
          <cell r="U591">
            <v>737</v>
          </cell>
          <cell r="V591">
            <v>2375.52</v>
          </cell>
          <cell r="W591">
            <v>2887</v>
          </cell>
          <cell r="Z591">
            <v>2500</v>
          </cell>
          <cell r="AA591">
            <v>77292.096000000005</v>
          </cell>
        </row>
        <row r="592">
          <cell r="A592" t="str">
            <v>29110049</v>
          </cell>
          <cell r="B592" t="str">
            <v>Zuñiga Ayala Antonia Margarita</v>
          </cell>
          <cell r="C592" t="str">
            <v>Auxiliar Centro Comercial "a"</v>
          </cell>
          <cell r="D592">
            <v>108.16</v>
          </cell>
          <cell r="E592">
            <v>3244.7999999999997</v>
          </cell>
          <cell r="H592">
            <v>3244.7999999999997</v>
          </cell>
          <cell r="I592">
            <v>129.792</v>
          </cell>
          <cell r="J592">
            <v>3374.5919999999996</v>
          </cell>
          <cell r="K592">
            <v>40496</v>
          </cell>
          <cell r="L592">
            <v>4671.6159999999991</v>
          </cell>
          <cell r="M592">
            <v>1500</v>
          </cell>
          <cell r="N592">
            <v>563</v>
          </cell>
          <cell r="O592">
            <v>2700</v>
          </cell>
          <cell r="P592">
            <v>6000</v>
          </cell>
          <cell r="Q592">
            <v>1125</v>
          </cell>
          <cell r="R592">
            <v>324</v>
          </cell>
          <cell r="S592">
            <v>1350</v>
          </cell>
          <cell r="T592">
            <v>5164</v>
          </cell>
          <cell r="U592">
            <v>689</v>
          </cell>
          <cell r="V592">
            <v>2817.84</v>
          </cell>
          <cell r="W592">
            <v>2700</v>
          </cell>
          <cell r="Z592">
            <v>2500</v>
          </cell>
          <cell r="AA592">
            <v>72600.456000000006</v>
          </cell>
        </row>
        <row r="593">
          <cell r="A593" t="str">
            <v>29010006</v>
          </cell>
          <cell r="B593" t="str">
            <v>Herrera Garcia Miguel</v>
          </cell>
          <cell r="C593" t="str">
            <v>Vigilante "b"</v>
          </cell>
          <cell r="D593">
            <v>106.786368</v>
          </cell>
          <cell r="E593">
            <v>3203.5910399999998</v>
          </cell>
          <cell r="H593">
            <v>3203.5910399999998</v>
          </cell>
          <cell r="I593">
            <v>128.1436416</v>
          </cell>
          <cell r="J593">
            <v>3331.7346815999999</v>
          </cell>
          <cell r="K593">
            <v>39981</v>
          </cell>
          <cell r="L593">
            <v>4605.1429088000004</v>
          </cell>
          <cell r="M593">
            <v>1500</v>
          </cell>
          <cell r="N593">
            <v>556</v>
          </cell>
          <cell r="O593">
            <v>2666</v>
          </cell>
          <cell r="P593">
            <v>6000</v>
          </cell>
          <cell r="Q593">
            <v>1111</v>
          </cell>
          <cell r="R593">
            <v>324</v>
          </cell>
          <cell r="S593">
            <v>1333</v>
          </cell>
          <cell r="T593">
            <v>5098</v>
          </cell>
          <cell r="U593">
            <v>680</v>
          </cell>
          <cell r="V593">
            <v>2845.92</v>
          </cell>
          <cell r="W593">
            <v>2666</v>
          </cell>
          <cell r="Z593">
            <v>2500</v>
          </cell>
          <cell r="AA593">
            <v>71866.062908799999</v>
          </cell>
        </row>
        <row r="594">
          <cell r="A594" t="str">
            <v>29160059</v>
          </cell>
          <cell r="B594" t="str">
            <v>Albornoz Perez Wilberth Santiago</v>
          </cell>
          <cell r="C594" t="str">
            <v>Supervisor de piso de venta "a"</v>
          </cell>
          <cell r="D594">
            <v>123.16</v>
          </cell>
          <cell r="E594">
            <v>3694.7999999999997</v>
          </cell>
          <cell r="H594">
            <v>3694.7999999999997</v>
          </cell>
          <cell r="I594">
            <v>147.792</v>
          </cell>
          <cell r="J594">
            <v>3842.5919999999996</v>
          </cell>
          <cell r="K594">
            <v>46112</v>
          </cell>
          <cell r="L594">
            <v>5659.5659999999998</v>
          </cell>
          <cell r="M594">
            <v>1500</v>
          </cell>
          <cell r="N594">
            <v>641</v>
          </cell>
          <cell r="O594">
            <v>3075</v>
          </cell>
          <cell r="P594">
            <v>6000</v>
          </cell>
          <cell r="Q594">
            <v>1281</v>
          </cell>
          <cell r="R594">
            <v>324</v>
          </cell>
          <cell r="S594">
            <v>1538</v>
          </cell>
          <cell r="T594">
            <v>5880</v>
          </cell>
          <cell r="U594">
            <v>784</v>
          </cell>
          <cell r="V594">
            <v>2221.44</v>
          </cell>
          <cell r="W594">
            <v>3075</v>
          </cell>
          <cell r="Z594">
            <v>2500</v>
          </cell>
          <cell r="AA594">
            <v>80591.005999999994</v>
          </cell>
        </row>
        <row r="595">
          <cell r="A595" t="str">
            <v>29160060</v>
          </cell>
          <cell r="B595" t="str">
            <v>Cetina Varguez Manuel J.</v>
          </cell>
          <cell r="C595" t="str">
            <v>Vigilante "b"</v>
          </cell>
          <cell r="D595">
            <v>106.786368</v>
          </cell>
          <cell r="E595">
            <v>3203.5910399999998</v>
          </cell>
          <cell r="H595">
            <v>3203.5910399999998</v>
          </cell>
          <cell r="I595">
            <v>128.1436416</v>
          </cell>
          <cell r="J595">
            <v>3331.7346815999999</v>
          </cell>
          <cell r="K595">
            <v>39981</v>
          </cell>
          <cell r="L595">
            <v>4605.1429088000004</v>
          </cell>
          <cell r="M595">
            <v>1500</v>
          </cell>
          <cell r="N595">
            <v>556</v>
          </cell>
          <cell r="O595">
            <v>2666</v>
          </cell>
          <cell r="P595">
            <v>6000</v>
          </cell>
          <cell r="Q595">
            <v>1111</v>
          </cell>
          <cell r="R595">
            <v>1296</v>
          </cell>
          <cell r="S595">
            <v>1333</v>
          </cell>
          <cell r="T595">
            <v>5098</v>
          </cell>
          <cell r="U595">
            <v>680</v>
          </cell>
          <cell r="V595">
            <v>2845.92</v>
          </cell>
          <cell r="W595">
            <v>2666</v>
          </cell>
          <cell r="Z595">
            <v>2500</v>
          </cell>
          <cell r="AA595">
            <v>72838.062908799999</v>
          </cell>
        </row>
        <row r="596">
          <cell r="A596" t="str">
            <v>29160061</v>
          </cell>
          <cell r="B596" t="str">
            <v>Lopez Perez Jorge Carlos</v>
          </cell>
          <cell r="C596" t="str">
            <v>Vigilante "b"</v>
          </cell>
          <cell r="D596">
            <v>106.786368</v>
          </cell>
          <cell r="E596">
            <v>3203.5910399999998</v>
          </cell>
          <cell r="H596">
            <v>3203.5910399999998</v>
          </cell>
          <cell r="I596">
            <v>128.1436416</v>
          </cell>
          <cell r="J596">
            <v>3331.7346815999999</v>
          </cell>
          <cell r="K596">
            <v>39981</v>
          </cell>
          <cell r="L596">
            <v>4605.1429088000004</v>
          </cell>
          <cell r="M596">
            <v>1500</v>
          </cell>
          <cell r="N596">
            <v>556</v>
          </cell>
          <cell r="O596">
            <v>2666</v>
          </cell>
          <cell r="P596">
            <v>6000</v>
          </cell>
          <cell r="Q596">
            <v>1111</v>
          </cell>
          <cell r="R596">
            <v>972</v>
          </cell>
          <cell r="S596">
            <v>1333</v>
          </cell>
          <cell r="T596">
            <v>5098</v>
          </cell>
          <cell r="U596">
            <v>680</v>
          </cell>
          <cell r="V596">
            <v>2845.92</v>
          </cell>
          <cell r="W596">
            <v>2666</v>
          </cell>
          <cell r="Z596">
            <v>2500</v>
          </cell>
          <cell r="AA596">
            <v>72514.062908799999</v>
          </cell>
        </row>
        <row r="597">
          <cell r="A597" t="str">
            <v>30120056</v>
          </cell>
          <cell r="B597" t="str">
            <v>Soberanis Gamboa Laura Elena</v>
          </cell>
          <cell r="C597" t="str">
            <v>Vigilante "b"</v>
          </cell>
          <cell r="D597">
            <v>106.7872</v>
          </cell>
          <cell r="E597">
            <v>3203.616</v>
          </cell>
          <cell r="H597">
            <v>3203.616</v>
          </cell>
          <cell r="I597">
            <v>128.14464000000001</v>
          </cell>
          <cell r="J597">
            <v>3331.76064</v>
          </cell>
          <cell r="K597">
            <v>39982</v>
          </cell>
          <cell r="L597">
            <v>4605.1775200000002</v>
          </cell>
          <cell r="M597">
            <v>1500</v>
          </cell>
          <cell r="N597">
            <v>556</v>
          </cell>
          <cell r="O597">
            <v>2666</v>
          </cell>
          <cell r="P597">
            <v>6000</v>
          </cell>
          <cell r="Q597">
            <v>1111</v>
          </cell>
          <cell r="R597">
            <v>324</v>
          </cell>
          <cell r="S597">
            <v>1333</v>
          </cell>
          <cell r="T597">
            <v>5098</v>
          </cell>
          <cell r="U597">
            <v>680</v>
          </cell>
          <cell r="V597">
            <v>2845.92</v>
          </cell>
          <cell r="W597">
            <v>2666</v>
          </cell>
          <cell r="Z597">
            <v>2500</v>
          </cell>
          <cell r="AA597">
            <v>71867.097519999996</v>
          </cell>
        </row>
        <row r="598">
          <cell r="B598" t="str">
            <v>Vacante</v>
          </cell>
          <cell r="C598" t="str">
            <v>Auxiliar Centro Comercial "b"</v>
          </cell>
          <cell r="D598">
            <v>113.78</v>
          </cell>
          <cell r="E598">
            <v>3413.4</v>
          </cell>
          <cell r="H598">
            <v>3413.4</v>
          </cell>
          <cell r="I598">
            <v>136.536</v>
          </cell>
          <cell r="J598">
            <v>3549.9360000000001</v>
          </cell>
          <cell r="K598">
            <v>42600</v>
          </cell>
          <cell r="L598">
            <v>4943.5880000000006</v>
          </cell>
          <cell r="M598">
            <v>1500</v>
          </cell>
          <cell r="N598">
            <v>592</v>
          </cell>
          <cell r="O598">
            <v>2840</v>
          </cell>
          <cell r="P598">
            <v>6000</v>
          </cell>
          <cell r="Q598">
            <v>1184</v>
          </cell>
          <cell r="R598">
            <v>648</v>
          </cell>
          <cell r="S598">
            <v>1420</v>
          </cell>
          <cell r="T598">
            <v>5432</v>
          </cell>
          <cell r="U598">
            <v>725</v>
          </cell>
          <cell r="V598">
            <v>2414.4</v>
          </cell>
          <cell r="W598">
            <v>2840</v>
          </cell>
          <cell r="Z598">
            <v>2500</v>
          </cell>
          <cell r="AA598">
            <v>75638.987999999998</v>
          </cell>
        </row>
        <row r="599">
          <cell r="B599" t="str">
            <v>Vacante</v>
          </cell>
          <cell r="C599" t="str">
            <v>Auxiliar Centro Comercial "b"</v>
          </cell>
          <cell r="D599">
            <v>113.78</v>
          </cell>
          <cell r="E599">
            <v>3413.4</v>
          </cell>
          <cell r="H599">
            <v>3413.4</v>
          </cell>
          <cell r="I599">
            <v>136.536</v>
          </cell>
          <cell r="J599">
            <v>3549.9360000000001</v>
          </cell>
          <cell r="K599">
            <v>42600</v>
          </cell>
          <cell r="L599">
            <v>4943.5880000000006</v>
          </cell>
          <cell r="M599">
            <v>1500</v>
          </cell>
          <cell r="N599">
            <v>592</v>
          </cell>
          <cell r="O599">
            <v>2840</v>
          </cell>
          <cell r="P599">
            <v>6000</v>
          </cell>
          <cell r="Q599">
            <v>1184</v>
          </cell>
          <cell r="R599">
            <v>648</v>
          </cell>
          <cell r="S599">
            <v>1420</v>
          </cell>
          <cell r="T599">
            <v>5432</v>
          </cell>
          <cell r="U599">
            <v>725</v>
          </cell>
          <cell r="V599">
            <v>2414.4</v>
          </cell>
          <cell r="W599">
            <v>2840</v>
          </cell>
          <cell r="Z599">
            <v>2500</v>
          </cell>
          <cell r="AA599">
            <v>75638.987999999998</v>
          </cell>
        </row>
        <row r="600">
          <cell r="B600" t="str">
            <v>Vacante</v>
          </cell>
          <cell r="C600" t="str">
            <v>Intendente "b"</v>
          </cell>
          <cell r="D600">
            <v>99.288799999999995</v>
          </cell>
          <cell r="E600">
            <v>2978.6639999999998</v>
          </cell>
          <cell r="H600">
            <v>2978.6639999999998</v>
          </cell>
          <cell r="I600">
            <v>119.14655999999999</v>
          </cell>
          <cell r="J600">
            <v>3097.8105599999999</v>
          </cell>
          <cell r="K600">
            <v>37174</v>
          </cell>
          <cell r="L600">
            <v>4201.2140799999997</v>
          </cell>
          <cell r="M600">
            <v>1500</v>
          </cell>
          <cell r="N600">
            <v>517</v>
          </cell>
          <cell r="O600">
            <v>2479</v>
          </cell>
          <cell r="P600">
            <v>6000</v>
          </cell>
          <cell r="Q600">
            <v>1033</v>
          </cell>
          <cell r="S600">
            <v>1240</v>
          </cell>
          <cell r="T600">
            <v>4740</v>
          </cell>
          <cell r="U600">
            <v>632</v>
          </cell>
          <cell r="V600">
            <v>3000</v>
          </cell>
          <cell r="W600">
            <v>2479</v>
          </cell>
          <cell r="Z600">
            <v>2500</v>
          </cell>
          <cell r="AA600">
            <v>67495.214080000005</v>
          </cell>
        </row>
        <row r="601">
          <cell r="B601" t="str">
            <v>Vacante</v>
          </cell>
          <cell r="C601" t="str">
            <v>Intendente "b"</v>
          </cell>
          <cell r="D601">
            <v>99.288799999999995</v>
          </cell>
          <cell r="E601">
            <v>2978.6639999999998</v>
          </cell>
          <cell r="H601">
            <v>2978.6639999999998</v>
          </cell>
          <cell r="I601">
            <v>119.14655999999999</v>
          </cell>
          <cell r="J601">
            <v>3097.8105599999999</v>
          </cell>
          <cell r="K601">
            <v>37174</v>
          </cell>
          <cell r="L601">
            <v>4201.2140799999997</v>
          </cell>
          <cell r="M601">
            <v>1500</v>
          </cell>
          <cell r="N601">
            <v>517</v>
          </cell>
          <cell r="O601">
            <v>2479</v>
          </cell>
          <cell r="P601">
            <v>6000</v>
          </cell>
          <cell r="Q601">
            <v>1033</v>
          </cell>
          <cell r="S601">
            <v>1240</v>
          </cell>
          <cell r="T601">
            <v>4740</v>
          </cell>
          <cell r="U601">
            <v>632</v>
          </cell>
          <cell r="V601">
            <v>3000</v>
          </cell>
          <cell r="W601">
            <v>2479</v>
          </cell>
          <cell r="Z601">
            <v>2500</v>
          </cell>
          <cell r="AA601">
            <v>67495.214080000005</v>
          </cell>
        </row>
        <row r="602">
          <cell r="B602" t="str">
            <v>Subtotal</v>
          </cell>
          <cell r="D602">
            <v>7908.7800959999968</v>
          </cell>
          <cell r="E602">
            <v>237263.40287999986</v>
          </cell>
          <cell r="F602">
            <v>500</v>
          </cell>
          <cell r="G602">
            <v>0</v>
          </cell>
          <cell r="H602">
            <v>237763.40287999986</v>
          </cell>
          <cell r="I602">
            <v>9510.5361152000005</v>
          </cell>
          <cell r="J602">
            <v>247273.93899520003</v>
          </cell>
          <cell r="K602">
            <v>2967330</v>
          </cell>
          <cell r="L602">
            <v>353514.96812373312</v>
          </cell>
          <cell r="M602">
            <v>97500</v>
          </cell>
          <cell r="N602">
            <v>41247</v>
          </cell>
          <cell r="O602">
            <v>179780</v>
          </cell>
          <cell r="P602">
            <v>390000</v>
          </cell>
          <cell r="Q602">
            <v>82448</v>
          </cell>
          <cell r="R602">
            <v>39528</v>
          </cell>
          <cell r="S602">
            <v>98935</v>
          </cell>
          <cell r="T602">
            <v>378369</v>
          </cell>
          <cell r="U602">
            <v>50478</v>
          </cell>
          <cell r="V602">
            <v>165173.27999999994</v>
          </cell>
          <cell r="W602">
            <v>197847</v>
          </cell>
          <cell r="X602">
            <v>0</v>
          </cell>
          <cell r="Y602">
            <v>67749</v>
          </cell>
          <cell r="Z602">
            <v>162500</v>
          </cell>
          <cell r="AB602">
            <v>5272399.2481237352</v>
          </cell>
        </row>
        <row r="603">
          <cell r="B603" t="str">
            <v>Centro comercial 67 - Administrativo</v>
          </cell>
          <cell r="E603">
            <v>0</v>
          </cell>
        </row>
        <row r="604">
          <cell r="A604" t="str">
            <v>30020002</v>
          </cell>
          <cell r="B604" t="str">
            <v>Gonzalez Vela Georgina Elizabeth</v>
          </cell>
          <cell r="C604" t="str">
            <v>Auxiliar Centro Comercial "a"</v>
          </cell>
          <cell r="D604">
            <v>99.3</v>
          </cell>
          <cell r="E604">
            <v>2979</v>
          </cell>
          <cell r="H604">
            <v>2979</v>
          </cell>
          <cell r="I604">
            <v>119.16</v>
          </cell>
          <cell r="J604">
            <v>3098.16</v>
          </cell>
          <cell r="K604">
            <v>37178</v>
          </cell>
          <cell r="L604">
            <v>4201.3100000000004</v>
          </cell>
          <cell r="M604">
            <v>1500</v>
          </cell>
          <cell r="N604">
            <v>517</v>
          </cell>
          <cell r="O604">
            <v>2479</v>
          </cell>
          <cell r="P604">
            <v>6000</v>
          </cell>
          <cell r="Q604">
            <v>1033</v>
          </cell>
          <cell r="S604">
            <v>1240</v>
          </cell>
          <cell r="T604">
            <v>4741</v>
          </cell>
          <cell r="U604">
            <v>633</v>
          </cell>
          <cell r="V604">
            <v>3201.84</v>
          </cell>
          <cell r="W604">
            <v>2479</v>
          </cell>
          <cell r="Z604">
            <v>2500</v>
          </cell>
          <cell r="AA604">
            <v>67703.149999999994</v>
          </cell>
        </row>
        <row r="605">
          <cell r="A605" t="str">
            <v>30020014</v>
          </cell>
          <cell r="B605" t="str">
            <v>Diaz Almeida Leydi Janet</v>
          </cell>
          <cell r="C605" t="str">
            <v>Contador Centro Comercial</v>
          </cell>
          <cell r="D605">
            <v>173.33</v>
          </cell>
          <cell r="E605">
            <v>5199.9000000000005</v>
          </cell>
          <cell r="H605">
            <v>5199.9000000000005</v>
          </cell>
          <cell r="I605">
            <v>207.99600000000004</v>
          </cell>
          <cell r="J605">
            <v>5407.8960000000006</v>
          </cell>
          <cell r="K605">
            <v>64895</v>
          </cell>
          <cell r="L605">
            <v>8301.2482400000008</v>
          </cell>
          <cell r="M605">
            <v>1500</v>
          </cell>
          <cell r="N605">
            <v>902</v>
          </cell>
          <cell r="O605">
            <v>4327</v>
          </cell>
          <cell r="P605">
            <v>6000</v>
          </cell>
          <cell r="Q605">
            <v>1803</v>
          </cell>
          <cell r="R605">
            <v>324</v>
          </cell>
          <cell r="S605">
            <v>2164</v>
          </cell>
          <cell r="T605">
            <v>8275</v>
          </cell>
          <cell r="U605">
            <v>1104</v>
          </cell>
          <cell r="V605">
            <v>1355.52</v>
          </cell>
          <cell r="W605">
            <v>4327</v>
          </cell>
          <cell r="Z605">
            <v>2500</v>
          </cell>
          <cell r="AA605">
            <v>107777.76824</v>
          </cell>
        </row>
        <row r="606">
          <cell r="A606" t="str">
            <v>30020015</v>
          </cell>
          <cell r="B606" t="str">
            <v>Perez Sanchez Rosa Delfina</v>
          </cell>
          <cell r="C606" t="str">
            <v>Secretaria de Depto. "c"</v>
          </cell>
          <cell r="D606">
            <v>117.16972800000001</v>
          </cell>
          <cell r="E606">
            <v>3515.09184</v>
          </cell>
          <cell r="H606">
            <v>3515.09184</v>
          </cell>
          <cell r="I606">
            <v>140.60367360000001</v>
          </cell>
          <cell r="J606">
            <v>3655.6955136000001</v>
          </cell>
          <cell r="K606">
            <v>43869</v>
          </cell>
          <cell r="L606">
            <v>5143.5506848000005</v>
          </cell>
          <cell r="M606">
            <v>1500</v>
          </cell>
          <cell r="N606">
            <v>610</v>
          </cell>
          <cell r="O606">
            <v>2925</v>
          </cell>
          <cell r="P606">
            <v>6000</v>
          </cell>
          <cell r="Q606">
            <v>1219</v>
          </cell>
          <cell r="R606">
            <v>324</v>
          </cell>
          <cell r="S606">
            <v>1463</v>
          </cell>
          <cell r="T606">
            <v>5594</v>
          </cell>
          <cell r="U606">
            <v>746</v>
          </cell>
          <cell r="V606">
            <v>2344.8000000000002</v>
          </cell>
          <cell r="W606">
            <v>2925</v>
          </cell>
          <cell r="Z606">
            <v>2500</v>
          </cell>
          <cell r="AA606">
            <v>77163.350684799996</v>
          </cell>
        </row>
        <row r="607">
          <cell r="A607" t="str">
            <v>30010012</v>
          </cell>
          <cell r="B607" t="str">
            <v>Rafael Ruiz Jesus</v>
          </cell>
          <cell r="C607" t="str">
            <v>Abarrotero</v>
          </cell>
          <cell r="D607">
            <v>99.290880000000001</v>
          </cell>
          <cell r="E607">
            <v>2978.7264</v>
          </cell>
          <cell r="H607">
            <v>2978.7264</v>
          </cell>
          <cell r="I607">
            <v>119.149056</v>
          </cell>
          <cell r="J607">
            <v>3097.8754560000002</v>
          </cell>
          <cell r="K607">
            <v>37175</v>
          </cell>
          <cell r="L607">
            <v>4201.3106080000007</v>
          </cell>
          <cell r="M607">
            <v>1500</v>
          </cell>
          <cell r="N607">
            <v>517</v>
          </cell>
          <cell r="O607">
            <v>2479</v>
          </cell>
          <cell r="P607">
            <v>6000</v>
          </cell>
          <cell r="Q607">
            <v>1033</v>
          </cell>
          <cell r="R607">
            <v>324</v>
          </cell>
          <cell r="S607">
            <v>1240</v>
          </cell>
          <cell r="T607">
            <v>4740</v>
          </cell>
          <cell r="U607">
            <v>632</v>
          </cell>
          <cell r="V607">
            <v>3000.24</v>
          </cell>
          <cell r="W607">
            <v>2479</v>
          </cell>
          <cell r="Z607">
            <v>2500</v>
          </cell>
          <cell r="AA607">
            <v>67820.55060799999</v>
          </cell>
        </row>
        <row r="608">
          <cell r="A608" t="str">
            <v>30050032</v>
          </cell>
          <cell r="B608" t="str">
            <v>Bastarrachea Uc Antonio</v>
          </cell>
          <cell r="C608" t="str">
            <v>Encargado de area "c"</v>
          </cell>
          <cell r="D608">
            <v>115.6584</v>
          </cell>
          <cell r="E608">
            <v>3469.752</v>
          </cell>
          <cell r="H608">
            <v>3469.752</v>
          </cell>
          <cell r="I608">
            <v>138.79007999999999</v>
          </cell>
          <cell r="J608">
            <v>3608.5420800000002</v>
          </cell>
          <cell r="K608">
            <v>43303</v>
          </cell>
          <cell r="L608">
            <v>5034.4894400000012</v>
          </cell>
          <cell r="M608">
            <v>1500</v>
          </cell>
          <cell r="N608">
            <v>602</v>
          </cell>
          <cell r="O608">
            <v>2887</v>
          </cell>
          <cell r="P608">
            <v>6000</v>
          </cell>
          <cell r="Q608">
            <v>1203</v>
          </cell>
          <cell r="R608">
            <v>972</v>
          </cell>
          <cell r="S608">
            <v>1444</v>
          </cell>
          <cell r="T608">
            <v>5522</v>
          </cell>
          <cell r="U608">
            <v>737</v>
          </cell>
          <cell r="V608">
            <v>2375.52</v>
          </cell>
          <cell r="W608">
            <v>2887</v>
          </cell>
          <cell r="Z608">
            <v>2500</v>
          </cell>
          <cell r="AA608">
            <v>76967.009440000009</v>
          </cell>
        </row>
        <row r="609">
          <cell r="A609" t="str">
            <v>30050033</v>
          </cell>
          <cell r="B609" t="str">
            <v>Chan Ucan Carlos Humberto</v>
          </cell>
          <cell r="C609" t="str">
            <v>Abarrotero</v>
          </cell>
          <cell r="D609">
            <v>99.290880000000001</v>
          </cell>
          <cell r="E609">
            <v>2978.7264</v>
          </cell>
          <cell r="F609">
            <v>250</v>
          </cell>
          <cell r="H609">
            <v>3228.7264</v>
          </cell>
          <cell r="I609">
            <v>129.149056</v>
          </cell>
          <cell r="J609">
            <v>3357.8754560000002</v>
          </cell>
          <cell r="K609">
            <v>40295</v>
          </cell>
          <cell r="L609">
            <v>4645.6772746666666</v>
          </cell>
          <cell r="M609">
            <v>1500</v>
          </cell>
          <cell r="N609">
            <v>560</v>
          </cell>
          <cell r="O609">
            <v>2687</v>
          </cell>
          <cell r="P609">
            <v>6000</v>
          </cell>
          <cell r="Q609">
            <v>1120</v>
          </cell>
          <cell r="R609">
            <v>972</v>
          </cell>
          <cell r="S609">
            <v>1344</v>
          </cell>
          <cell r="T609">
            <v>5138</v>
          </cell>
          <cell r="U609">
            <v>686</v>
          </cell>
          <cell r="V609">
            <v>2829.12</v>
          </cell>
          <cell r="W609">
            <v>2687</v>
          </cell>
          <cell r="Z609">
            <v>2500</v>
          </cell>
          <cell r="AA609">
            <v>72963.797274666664</v>
          </cell>
        </row>
        <row r="610">
          <cell r="A610" t="str">
            <v>30050034</v>
          </cell>
          <cell r="B610" t="str">
            <v>Gomez Lopez Paulino Alberto</v>
          </cell>
          <cell r="C610" t="str">
            <v>Abarrotero</v>
          </cell>
          <cell r="D610">
            <v>99.290880000000001</v>
          </cell>
          <cell r="E610">
            <v>2978.7264</v>
          </cell>
          <cell r="F610">
            <v>250</v>
          </cell>
          <cell r="H610">
            <v>3228.7264</v>
          </cell>
          <cell r="I610">
            <v>129.149056</v>
          </cell>
          <cell r="J610">
            <v>3357.8754560000002</v>
          </cell>
          <cell r="K610">
            <v>40295</v>
          </cell>
          <cell r="L610">
            <v>4645.6772746666666</v>
          </cell>
          <cell r="M610">
            <v>1500</v>
          </cell>
          <cell r="N610">
            <v>560</v>
          </cell>
          <cell r="O610">
            <v>2687</v>
          </cell>
          <cell r="P610">
            <v>6000</v>
          </cell>
          <cell r="Q610">
            <v>1120</v>
          </cell>
          <cell r="R610">
            <v>972</v>
          </cell>
          <cell r="S610">
            <v>1344</v>
          </cell>
          <cell r="T610">
            <v>5138</v>
          </cell>
          <cell r="U610">
            <v>686</v>
          </cell>
          <cell r="V610">
            <v>2829.12</v>
          </cell>
          <cell r="W610">
            <v>2687</v>
          </cell>
          <cell r="Z610">
            <v>2500</v>
          </cell>
          <cell r="AA610">
            <v>72963.797274666664</v>
          </cell>
        </row>
        <row r="611">
          <cell r="A611" t="str">
            <v>30120055</v>
          </cell>
          <cell r="B611" t="str">
            <v>Bacab Chi Luis Enrique</v>
          </cell>
          <cell r="C611" t="str">
            <v>Abarrotero</v>
          </cell>
          <cell r="D611">
            <v>99.290880000000001</v>
          </cell>
          <cell r="E611">
            <v>2978.7264</v>
          </cell>
          <cell r="H611">
            <v>2978.7264</v>
          </cell>
          <cell r="I611">
            <v>119.149056</v>
          </cell>
          <cell r="J611">
            <v>3097.8754560000002</v>
          </cell>
          <cell r="K611">
            <v>37175</v>
          </cell>
          <cell r="L611">
            <v>4201.3106080000007</v>
          </cell>
          <cell r="M611">
            <v>1500</v>
          </cell>
          <cell r="N611">
            <v>517</v>
          </cell>
          <cell r="O611">
            <v>2479</v>
          </cell>
          <cell r="P611">
            <v>6000</v>
          </cell>
          <cell r="Q611">
            <v>1033</v>
          </cell>
          <cell r="R611">
            <v>1296</v>
          </cell>
          <cell r="S611">
            <v>1240</v>
          </cell>
          <cell r="T611">
            <v>4740</v>
          </cell>
          <cell r="U611">
            <v>632</v>
          </cell>
          <cell r="V611">
            <v>3000.24</v>
          </cell>
          <cell r="W611">
            <v>2479</v>
          </cell>
          <cell r="Z611">
            <v>2500</v>
          </cell>
          <cell r="AA611">
            <v>68792.55060799999</v>
          </cell>
        </row>
        <row r="612">
          <cell r="A612" t="str">
            <v>30100050</v>
          </cell>
          <cell r="B612" t="str">
            <v>Aguilar Mena Francisco</v>
          </cell>
          <cell r="C612" t="str">
            <v>Supervisor de bodega</v>
          </cell>
          <cell r="D612">
            <v>131.23052799999999</v>
          </cell>
          <cell r="E612">
            <v>3936.9158399999997</v>
          </cell>
          <cell r="H612">
            <v>3936.9158399999997</v>
          </cell>
          <cell r="I612">
            <v>157.47663359999999</v>
          </cell>
          <cell r="J612">
            <v>4094.3924735999994</v>
          </cell>
          <cell r="K612">
            <v>49133</v>
          </cell>
          <cell r="L612">
            <v>6075.9299647999987</v>
          </cell>
          <cell r="M612">
            <v>1500</v>
          </cell>
          <cell r="N612">
            <v>683</v>
          </cell>
          <cell r="O612">
            <v>3276</v>
          </cell>
          <cell r="P612">
            <v>6000</v>
          </cell>
          <cell r="Q612">
            <v>1365</v>
          </cell>
          <cell r="R612">
            <v>1620</v>
          </cell>
          <cell r="S612">
            <v>1638</v>
          </cell>
          <cell r="T612">
            <v>6265</v>
          </cell>
          <cell r="U612">
            <v>836</v>
          </cell>
          <cell r="V612">
            <v>2055.6</v>
          </cell>
          <cell r="W612">
            <v>3276</v>
          </cell>
          <cell r="Z612">
            <v>2500</v>
          </cell>
          <cell r="AA612">
            <v>86223.529964800007</v>
          </cell>
        </row>
        <row r="613">
          <cell r="A613" t="str">
            <v>30100051</v>
          </cell>
          <cell r="B613" t="str">
            <v>Canche Cen Victoriano</v>
          </cell>
          <cell r="C613" t="str">
            <v>Auxiliar Centro Comercial "a"</v>
          </cell>
          <cell r="D613">
            <v>108.16</v>
          </cell>
          <cell r="E613">
            <v>3244.7999999999997</v>
          </cell>
          <cell r="H613">
            <v>3244.7999999999997</v>
          </cell>
          <cell r="I613">
            <v>129.792</v>
          </cell>
          <cell r="J613">
            <v>3374.5919999999996</v>
          </cell>
          <cell r="K613">
            <v>40496</v>
          </cell>
          <cell r="L613">
            <v>4671.6159999999991</v>
          </cell>
          <cell r="M613">
            <v>1500</v>
          </cell>
          <cell r="N613">
            <v>563</v>
          </cell>
          <cell r="O613">
            <v>2700</v>
          </cell>
          <cell r="P613">
            <v>6000</v>
          </cell>
          <cell r="Q613">
            <v>1125</v>
          </cell>
          <cell r="R613">
            <v>972</v>
          </cell>
          <cell r="S613">
            <v>1350</v>
          </cell>
          <cell r="T613">
            <v>5164</v>
          </cell>
          <cell r="U613">
            <v>689</v>
          </cell>
          <cell r="V613">
            <v>2817.84</v>
          </cell>
          <cell r="W613">
            <v>2700</v>
          </cell>
          <cell r="Z613">
            <v>2500</v>
          </cell>
          <cell r="AA613">
            <v>73248.456000000006</v>
          </cell>
        </row>
        <row r="614">
          <cell r="A614" t="str">
            <v>30100052</v>
          </cell>
          <cell r="B614" t="str">
            <v>Ix Dzib Fernando</v>
          </cell>
          <cell r="C614" t="str">
            <v>Encargado de area "b"</v>
          </cell>
          <cell r="D614">
            <v>113.78</v>
          </cell>
          <cell r="E614">
            <v>3413.4</v>
          </cell>
          <cell r="H614">
            <v>3413.4</v>
          </cell>
          <cell r="I614">
            <v>136.536</v>
          </cell>
          <cell r="J614">
            <v>3549.9360000000001</v>
          </cell>
          <cell r="K614">
            <v>42600</v>
          </cell>
          <cell r="L614">
            <v>4943.5880000000006</v>
          </cell>
          <cell r="M614">
            <v>1500</v>
          </cell>
          <cell r="N614">
            <v>592</v>
          </cell>
          <cell r="O614">
            <v>2840</v>
          </cell>
          <cell r="P614">
            <v>6000</v>
          </cell>
          <cell r="Q614">
            <v>1184</v>
          </cell>
          <cell r="R614">
            <v>972</v>
          </cell>
          <cell r="S614">
            <v>1420</v>
          </cell>
          <cell r="T614">
            <v>5432</v>
          </cell>
          <cell r="U614">
            <v>725</v>
          </cell>
          <cell r="V614">
            <v>2414.4</v>
          </cell>
          <cell r="W614">
            <v>2840</v>
          </cell>
          <cell r="Z614">
            <v>2500</v>
          </cell>
          <cell r="AA614">
            <v>75962.987999999998</v>
          </cell>
        </row>
        <row r="615">
          <cell r="A615" t="str">
            <v>30010006</v>
          </cell>
          <cell r="B615" t="str">
            <v>Flores Lopez Maria Jose</v>
          </cell>
          <cell r="C615" t="str">
            <v>Cajero "b"</v>
          </cell>
          <cell r="D615">
            <v>108.16</v>
          </cell>
          <cell r="E615">
            <v>3244.7999999999997</v>
          </cell>
          <cell r="H615">
            <v>3244.7999999999997</v>
          </cell>
          <cell r="I615">
            <v>129.792</v>
          </cell>
          <cell r="J615">
            <v>3374.5919999999996</v>
          </cell>
          <cell r="K615">
            <v>40496</v>
          </cell>
          <cell r="L615">
            <v>4671.6159999999991</v>
          </cell>
          <cell r="M615">
            <v>1500</v>
          </cell>
          <cell r="N615">
            <v>563</v>
          </cell>
          <cell r="O615">
            <v>2700</v>
          </cell>
          <cell r="P615">
            <v>6000</v>
          </cell>
          <cell r="Q615">
            <v>1125</v>
          </cell>
          <cell r="R615">
            <v>324</v>
          </cell>
          <cell r="S615">
            <v>1350</v>
          </cell>
          <cell r="T615">
            <v>5164</v>
          </cell>
          <cell r="U615">
            <v>689</v>
          </cell>
          <cell r="V615">
            <v>2817.84</v>
          </cell>
          <cell r="W615">
            <v>2700</v>
          </cell>
          <cell r="Z615">
            <v>2500</v>
          </cell>
          <cell r="AA615">
            <v>72600.456000000006</v>
          </cell>
        </row>
        <row r="616">
          <cell r="A616" t="str">
            <v>30010008</v>
          </cell>
          <cell r="B616" t="str">
            <v>Moo Dominguez Patricia De Las Mercedes</v>
          </cell>
          <cell r="C616" t="str">
            <v>Cajero "b"</v>
          </cell>
          <cell r="D616">
            <v>108.16</v>
          </cell>
          <cell r="E616">
            <v>3244.7999999999997</v>
          </cell>
          <cell r="H616">
            <v>3244.7999999999997</v>
          </cell>
          <cell r="I616">
            <v>129.792</v>
          </cell>
          <cell r="J616">
            <v>3374.5919999999996</v>
          </cell>
          <cell r="K616">
            <v>40496</v>
          </cell>
          <cell r="L616">
            <v>4671.6159999999991</v>
          </cell>
          <cell r="M616">
            <v>1500</v>
          </cell>
          <cell r="N616">
            <v>563</v>
          </cell>
          <cell r="O616">
            <v>2700</v>
          </cell>
          <cell r="P616">
            <v>6000</v>
          </cell>
          <cell r="Q616">
            <v>1125</v>
          </cell>
          <cell r="R616">
            <v>324</v>
          </cell>
          <cell r="S616">
            <v>1350</v>
          </cell>
          <cell r="T616">
            <v>5164</v>
          </cell>
          <cell r="U616">
            <v>689</v>
          </cell>
          <cell r="V616">
            <v>2817.84</v>
          </cell>
          <cell r="W616">
            <v>2700</v>
          </cell>
          <cell r="Z616">
            <v>2500</v>
          </cell>
          <cell r="AA616">
            <v>72600.456000000006</v>
          </cell>
        </row>
        <row r="617">
          <cell r="A617" t="str">
            <v>30010062</v>
          </cell>
          <cell r="B617" t="str">
            <v>Alvarado Cabrera Anel Guadalupe</v>
          </cell>
          <cell r="C617" t="str">
            <v>Cajero "b"</v>
          </cell>
          <cell r="D617">
            <v>108.16</v>
          </cell>
          <cell r="E617">
            <v>3244.7999999999997</v>
          </cell>
          <cell r="H617">
            <v>3244.7999999999997</v>
          </cell>
          <cell r="I617">
            <v>129.792</v>
          </cell>
          <cell r="J617">
            <v>3374.5919999999996</v>
          </cell>
          <cell r="K617">
            <v>40496</v>
          </cell>
          <cell r="L617">
            <v>4671.6159999999991</v>
          </cell>
          <cell r="M617">
            <v>1500</v>
          </cell>
          <cell r="N617">
            <v>563</v>
          </cell>
          <cell r="O617">
            <v>2700</v>
          </cell>
          <cell r="P617">
            <v>6000</v>
          </cell>
          <cell r="Q617">
            <v>1125</v>
          </cell>
          <cell r="S617">
            <v>1350</v>
          </cell>
          <cell r="T617">
            <v>5164</v>
          </cell>
          <cell r="U617">
            <v>689</v>
          </cell>
          <cell r="V617">
            <v>2817.84</v>
          </cell>
          <cell r="W617">
            <v>2700</v>
          </cell>
          <cell r="Z617">
            <v>2500</v>
          </cell>
          <cell r="AA617">
            <v>72276.456000000006</v>
          </cell>
        </row>
        <row r="618">
          <cell r="A618" t="str">
            <v>30020016</v>
          </cell>
          <cell r="B618" t="str">
            <v>Ruiz Meneses Saidy Osiris</v>
          </cell>
          <cell r="C618" t="str">
            <v>Auxiliar Centro Comercial "c"</v>
          </cell>
          <cell r="D618">
            <v>113.78431999999999</v>
          </cell>
          <cell r="E618">
            <v>3413.5295999999998</v>
          </cell>
          <cell r="H618">
            <v>3413.5295999999998</v>
          </cell>
          <cell r="I618">
            <v>136.54118399999999</v>
          </cell>
          <cell r="J618">
            <v>3550.070784</v>
          </cell>
          <cell r="K618">
            <v>42601</v>
          </cell>
          <cell r="L618">
            <v>4943.7877120000003</v>
          </cell>
          <cell r="M618">
            <v>1500</v>
          </cell>
          <cell r="N618">
            <v>592</v>
          </cell>
          <cell r="O618">
            <v>2841</v>
          </cell>
          <cell r="P618">
            <v>6000</v>
          </cell>
          <cell r="Q618">
            <v>1184</v>
          </cell>
          <cell r="R618">
            <v>324</v>
          </cell>
          <cell r="S618">
            <v>1421</v>
          </cell>
          <cell r="T618">
            <v>5432</v>
          </cell>
          <cell r="U618">
            <v>725</v>
          </cell>
          <cell r="V618">
            <v>2414.4</v>
          </cell>
          <cell r="W618">
            <v>2841</v>
          </cell>
          <cell r="Z618">
            <v>2500</v>
          </cell>
          <cell r="AA618">
            <v>75319.187711999984</v>
          </cell>
        </row>
        <row r="619">
          <cell r="A619" t="str">
            <v>30030018</v>
          </cell>
          <cell r="B619" t="str">
            <v>Burgos Rodriguez Ligia M.</v>
          </cell>
          <cell r="C619" t="str">
            <v>Cajero "b"</v>
          </cell>
          <cell r="D619">
            <v>108.16</v>
          </cell>
          <cell r="E619">
            <v>3244.7999999999997</v>
          </cell>
          <cell r="H619">
            <v>3244.7999999999997</v>
          </cell>
          <cell r="I619">
            <v>129.792</v>
          </cell>
          <cell r="J619">
            <v>3374.5919999999996</v>
          </cell>
          <cell r="K619">
            <v>40496</v>
          </cell>
          <cell r="L619">
            <v>4671.6159999999991</v>
          </cell>
          <cell r="M619">
            <v>1500</v>
          </cell>
          <cell r="N619">
            <v>563</v>
          </cell>
          <cell r="O619">
            <v>2700</v>
          </cell>
          <cell r="P619">
            <v>6000</v>
          </cell>
          <cell r="Q619">
            <v>1125</v>
          </cell>
          <cell r="R619">
            <v>972</v>
          </cell>
          <cell r="S619">
            <v>1350</v>
          </cell>
          <cell r="T619">
            <v>5164</v>
          </cell>
          <cell r="U619">
            <v>689</v>
          </cell>
          <cell r="V619">
            <v>2817.84</v>
          </cell>
          <cell r="W619">
            <v>2700</v>
          </cell>
          <cell r="Z619">
            <v>2500</v>
          </cell>
          <cell r="AA619">
            <v>73248.456000000006</v>
          </cell>
        </row>
        <row r="620">
          <cell r="A620" t="str">
            <v>30030020</v>
          </cell>
          <cell r="B620" t="str">
            <v>Diaz Tuz Lina Del Carmen</v>
          </cell>
          <cell r="C620" t="str">
            <v>auxiliar centro comercial "b"</v>
          </cell>
          <cell r="D620">
            <v>108.16</v>
          </cell>
          <cell r="E620">
            <v>3244.7999999999997</v>
          </cell>
          <cell r="H620">
            <v>3244.7999999999997</v>
          </cell>
          <cell r="I620">
            <v>129.792</v>
          </cell>
          <cell r="J620">
            <v>3374.5919999999996</v>
          </cell>
          <cell r="K620">
            <v>40496</v>
          </cell>
          <cell r="L620">
            <v>4671.6159999999991</v>
          </cell>
          <cell r="M620">
            <v>1500</v>
          </cell>
          <cell r="N620">
            <v>563</v>
          </cell>
          <cell r="O620">
            <v>2700</v>
          </cell>
          <cell r="P620">
            <v>6000</v>
          </cell>
          <cell r="Q620">
            <v>1125</v>
          </cell>
          <cell r="R620">
            <v>648</v>
          </cell>
          <cell r="S620">
            <v>1350</v>
          </cell>
          <cell r="T620">
            <v>5164</v>
          </cell>
          <cell r="U620">
            <v>689</v>
          </cell>
          <cell r="V620">
            <v>2817.84</v>
          </cell>
          <cell r="W620">
            <v>2700</v>
          </cell>
          <cell r="Z620">
            <v>2500</v>
          </cell>
          <cell r="AA620">
            <v>72924.456000000006</v>
          </cell>
        </row>
        <row r="621">
          <cell r="A621" t="str">
            <v>30030021</v>
          </cell>
          <cell r="B621" t="str">
            <v>Escalante Ayuso Concepcion</v>
          </cell>
          <cell r="C621" t="str">
            <v>Cajero "b"</v>
          </cell>
          <cell r="D621">
            <v>108.16</v>
          </cell>
          <cell r="E621">
            <v>3244.7999999999997</v>
          </cell>
          <cell r="H621">
            <v>3244.7999999999997</v>
          </cell>
          <cell r="I621">
            <v>129.792</v>
          </cell>
          <cell r="J621">
            <v>3374.5919999999996</v>
          </cell>
          <cell r="K621">
            <v>40496</v>
          </cell>
          <cell r="L621">
            <v>4671.6159999999991</v>
          </cell>
          <cell r="M621">
            <v>1500</v>
          </cell>
          <cell r="N621">
            <v>563</v>
          </cell>
          <cell r="O621">
            <v>2700</v>
          </cell>
          <cell r="P621">
            <v>6000</v>
          </cell>
          <cell r="Q621">
            <v>1125</v>
          </cell>
          <cell r="R621">
            <v>324</v>
          </cell>
          <cell r="S621">
            <v>1350</v>
          </cell>
          <cell r="T621">
            <v>5164</v>
          </cell>
          <cell r="U621">
            <v>689</v>
          </cell>
          <cell r="V621">
            <v>2817.84</v>
          </cell>
          <cell r="W621">
            <v>2700</v>
          </cell>
          <cell r="Z621">
            <v>2500</v>
          </cell>
          <cell r="AA621">
            <v>72600.456000000006</v>
          </cell>
        </row>
        <row r="622">
          <cell r="A622" t="str">
            <v>30030022</v>
          </cell>
          <cell r="B622" t="str">
            <v>Escalante Negron Martha H.</v>
          </cell>
          <cell r="C622" t="str">
            <v>Cajera General</v>
          </cell>
          <cell r="D622">
            <v>157.48096000000001</v>
          </cell>
          <cell r="E622">
            <v>4724.4288000000006</v>
          </cell>
          <cell r="H622">
            <v>4724.4288000000006</v>
          </cell>
          <cell r="I622">
            <v>188.97715200000002</v>
          </cell>
          <cell r="J622">
            <v>4913.405952000001</v>
          </cell>
          <cell r="K622">
            <v>58961</v>
          </cell>
          <cell r="L622">
            <v>7462.8579360000012</v>
          </cell>
          <cell r="M622">
            <v>1500</v>
          </cell>
          <cell r="N622">
            <v>819</v>
          </cell>
          <cell r="O622">
            <v>3931</v>
          </cell>
          <cell r="P622">
            <v>6000</v>
          </cell>
          <cell r="Q622">
            <v>1638</v>
          </cell>
          <cell r="R622">
            <v>972</v>
          </cell>
          <cell r="S622">
            <v>1966</v>
          </cell>
          <cell r="T622">
            <v>7518</v>
          </cell>
          <cell r="U622">
            <v>1003</v>
          </cell>
          <cell r="V622">
            <v>485.76</v>
          </cell>
          <cell r="W622">
            <v>3931</v>
          </cell>
          <cell r="Z622">
            <v>2500</v>
          </cell>
          <cell r="AA622">
            <v>98687.617935999995</v>
          </cell>
        </row>
        <row r="623">
          <cell r="A623" t="str">
            <v>30030023</v>
          </cell>
          <cell r="B623" t="str">
            <v>Ortega Coronado Alfonso Rafael</v>
          </cell>
          <cell r="C623" t="str">
            <v>Supervisor de piso de venta "b"</v>
          </cell>
          <cell r="D623">
            <v>123.16179200000001</v>
          </cell>
          <cell r="E623">
            <v>3694.85376</v>
          </cell>
          <cell r="H623">
            <v>3694.85376</v>
          </cell>
          <cell r="I623">
            <v>147.79415040000001</v>
          </cell>
          <cell r="J623">
            <v>3842.6479104</v>
          </cell>
          <cell r="K623">
            <v>46112</v>
          </cell>
          <cell r="L623">
            <v>5659.6505471999999</v>
          </cell>
          <cell r="M623">
            <v>1500</v>
          </cell>
          <cell r="N623">
            <v>641</v>
          </cell>
          <cell r="O623">
            <v>3075</v>
          </cell>
          <cell r="P623">
            <v>6000</v>
          </cell>
          <cell r="Q623">
            <v>1281</v>
          </cell>
          <cell r="R623">
            <v>1296</v>
          </cell>
          <cell r="S623">
            <v>1538</v>
          </cell>
          <cell r="T623">
            <v>5880</v>
          </cell>
          <cell r="U623">
            <v>784</v>
          </cell>
          <cell r="V623">
            <v>2221.6799999999998</v>
          </cell>
          <cell r="W623">
            <v>3075</v>
          </cell>
          <cell r="Z623">
            <v>2500</v>
          </cell>
          <cell r="AA623">
            <v>81563.330547199992</v>
          </cell>
        </row>
        <row r="624">
          <cell r="A624" t="str">
            <v>30030024</v>
          </cell>
          <cell r="B624" t="str">
            <v>Rodriguez Estrella Landy</v>
          </cell>
          <cell r="C624" t="str">
            <v>Supervisor de caja</v>
          </cell>
          <cell r="D624">
            <v>113.78431999999999</v>
          </cell>
          <cell r="E624">
            <v>3413.5295999999998</v>
          </cell>
          <cell r="H624">
            <v>3413.5295999999998</v>
          </cell>
          <cell r="I624">
            <v>136.54118399999999</v>
          </cell>
          <cell r="J624">
            <v>3550.070784</v>
          </cell>
          <cell r="K624">
            <v>42601</v>
          </cell>
          <cell r="L624">
            <v>4943.7877120000003</v>
          </cell>
          <cell r="M624">
            <v>1500</v>
          </cell>
          <cell r="N624">
            <v>592</v>
          </cell>
          <cell r="O624">
            <v>2841</v>
          </cell>
          <cell r="P624">
            <v>6000</v>
          </cell>
          <cell r="Q624">
            <v>1184</v>
          </cell>
          <cell r="R624">
            <v>972</v>
          </cell>
          <cell r="S624">
            <v>1421</v>
          </cell>
          <cell r="T624">
            <v>5432</v>
          </cell>
          <cell r="U624">
            <v>725</v>
          </cell>
          <cell r="V624">
            <v>2414.4</v>
          </cell>
          <cell r="W624">
            <v>2841</v>
          </cell>
          <cell r="Z624">
            <v>2500</v>
          </cell>
          <cell r="AA624">
            <v>75967.187711999984</v>
          </cell>
        </row>
        <row r="625">
          <cell r="A625" t="str">
            <v>30030026</v>
          </cell>
          <cell r="B625" t="str">
            <v>Sanguino Chan Suemy Del Socorro</v>
          </cell>
          <cell r="C625" t="str">
            <v>Supervisor de caja</v>
          </cell>
          <cell r="D625">
            <v>113.78431999999999</v>
          </cell>
          <cell r="E625">
            <v>3413.5295999999998</v>
          </cell>
          <cell r="H625">
            <v>3413.5295999999998</v>
          </cell>
          <cell r="I625">
            <v>136.54118399999999</v>
          </cell>
          <cell r="J625">
            <v>3550.070784</v>
          </cell>
          <cell r="K625">
            <v>42601</v>
          </cell>
          <cell r="L625">
            <v>4943.7877120000003</v>
          </cell>
          <cell r="M625">
            <v>1500</v>
          </cell>
          <cell r="N625">
            <v>592</v>
          </cell>
          <cell r="O625">
            <v>2841</v>
          </cell>
          <cell r="P625">
            <v>6000</v>
          </cell>
          <cell r="Q625">
            <v>1184</v>
          </cell>
          <cell r="R625">
            <v>324</v>
          </cell>
          <cell r="S625">
            <v>1421</v>
          </cell>
          <cell r="T625">
            <v>5432</v>
          </cell>
          <cell r="U625">
            <v>725</v>
          </cell>
          <cell r="V625">
            <v>2414.4</v>
          </cell>
          <cell r="W625">
            <v>2841</v>
          </cell>
          <cell r="Z625">
            <v>2500</v>
          </cell>
          <cell r="AA625">
            <v>75319.187711999984</v>
          </cell>
        </row>
        <row r="626">
          <cell r="A626" t="str">
            <v>30030061</v>
          </cell>
          <cell r="B626" t="str">
            <v>Lugo Couoh Rosa Maria</v>
          </cell>
          <cell r="C626" t="str">
            <v>Cajero "b"</v>
          </cell>
          <cell r="D626">
            <v>108.16</v>
          </cell>
          <cell r="E626">
            <v>3244.7999999999997</v>
          </cell>
          <cell r="H626">
            <v>3244.7999999999997</v>
          </cell>
          <cell r="I626">
            <v>129.792</v>
          </cell>
          <cell r="J626">
            <v>3374.5919999999996</v>
          </cell>
          <cell r="K626">
            <v>40496</v>
          </cell>
          <cell r="L626">
            <v>4671.6159999999991</v>
          </cell>
          <cell r="M626">
            <v>1500</v>
          </cell>
          <cell r="N626">
            <v>563</v>
          </cell>
          <cell r="O626">
            <v>2700</v>
          </cell>
          <cell r="P626">
            <v>6000</v>
          </cell>
          <cell r="Q626">
            <v>1125</v>
          </cell>
          <cell r="S626">
            <v>1350</v>
          </cell>
          <cell r="T626">
            <v>5164</v>
          </cell>
          <cell r="U626">
            <v>689</v>
          </cell>
          <cell r="V626">
            <v>2817.84</v>
          </cell>
          <cell r="W626">
            <v>2700</v>
          </cell>
          <cell r="Z626">
            <v>2500</v>
          </cell>
          <cell r="AA626">
            <v>72276.456000000006</v>
          </cell>
        </row>
        <row r="627">
          <cell r="A627" t="str">
            <v>30030062</v>
          </cell>
          <cell r="B627" t="str">
            <v>Ocampo Garcia Wendy Yolanda</v>
          </cell>
          <cell r="C627" t="str">
            <v>Cajero "b"</v>
          </cell>
          <cell r="D627">
            <v>108.16</v>
          </cell>
          <cell r="E627">
            <v>3244.7999999999997</v>
          </cell>
          <cell r="H627">
            <v>3244.7999999999997</v>
          </cell>
          <cell r="I627">
            <v>129.792</v>
          </cell>
          <cell r="J627">
            <v>3374.5919999999996</v>
          </cell>
          <cell r="K627">
            <v>40496</v>
          </cell>
          <cell r="L627">
            <v>4671.6159999999991</v>
          </cell>
          <cell r="M627">
            <v>1500</v>
          </cell>
          <cell r="N627">
            <v>563</v>
          </cell>
          <cell r="O627">
            <v>2700</v>
          </cell>
          <cell r="P627">
            <v>6000</v>
          </cell>
          <cell r="Q627">
            <v>1125</v>
          </cell>
          <cell r="S627">
            <v>1350</v>
          </cell>
          <cell r="T627">
            <v>5164</v>
          </cell>
          <cell r="U627">
            <v>689</v>
          </cell>
          <cell r="V627">
            <v>2817.84</v>
          </cell>
          <cell r="W627">
            <v>2700</v>
          </cell>
          <cell r="Z627">
            <v>2500</v>
          </cell>
          <cell r="AA627">
            <v>72276.456000000006</v>
          </cell>
        </row>
        <row r="628">
          <cell r="A628" t="str">
            <v>30140060</v>
          </cell>
          <cell r="B628" t="str">
            <v>Novelo Lopez Miriam</v>
          </cell>
          <cell r="C628" t="str">
            <v>Cajero "b"</v>
          </cell>
          <cell r="D628">
            <v>108.16</v>
          </cell>
          <cell r="E628">
            <v>3244.7999999999997</v>
          </cell>
          <cell r="H628">
            <v>3244.7999999999997</v>
          </cell>
          <cell r="I628">
            <v>129.792</v>
          </cell>
          <cell r="J628">
            <v>3374.5919999999996</v>
          </cell>
          <cell r="K628">
            <v>40496</v>
          </cell>
          <cell r="L628">
            <v>4671.6159999999991</v>
          </cell>
          <cell r="M628">
            <v>1500</v>
          </cell>
          <cell r="N628">
            <v>563</v>
          </cell>
          <cell r="O628">
            <v>2700</v>
          </cell>
          <cell r="P628">
            <v>6000</v>
          </cell>
          <cell r="Q628">
            <v>1125</v>
          </cell>
          <cell r="R628">
            <v>324</v>
          </cell>
          <cell r="S628">
            <v>1350</v>
          </cell>
          <cell r="T628">
            <v>5164</v>
          </cell>
          <cell r="U628">
            <v>689</v>
          </cell>
          <cell r="V628">
            <v>2817.84</v>
          </cell>
          <cell r="W628">
            <v>2700</v>
          </cell>
          <cell r="Z628">
            <v>2500</v>
          </cell>
          <cell r="AA628">
            <v>72600.456000000006</v>
          </cell>
        </row>
        <row r="629">
          <cell r="A629" t="str">
            <v>30010005</v>
          </cell>
          <cell r="B629" t="str">
            <v>Euan Keb Maria Angelica</v>
          </cell>
          <cell r="C629" t="str">
            <v>Auxiliar Centro Comercial "a"</v>
          </cell>
          <cell r="D629">
            <v>108.16</v>
          </cell>
          <cell r="E629">
            <v>3244.7999999999997</v>
          </cell>
          <cell r="H629">
            <v>3244.7999999999997</v>
          </cell>
          <cell r="I629">
            <v>129.792</v>
          </cell>
          <cell r="J629">
            <v>3374.5919999999996</v>
          </cell>
          <cell r="K629">
            <v>40496</v>
          </cell>
          <cell r="L629">
            <v>4671.6159999999991</v>
          </cell>
          <cell r="M629">
            <v>1500</v>
          </cell>
          <cell r="N629">
            <v>563</v>
          </cell>
          <cell r="O629">
            <v>2700</v>
          </cell>
          <cell r="P629">
            <v>6000</v>
          </cell>
          <cell r="Q629">
            <v>1125</v>
          </cell>
          <cell r="R629">
            <v>324</v>
          </cell>
          <cell r="S629">
            <v>1350</v>
          </cell>
          <cell r="T629">
            <v>5164</v>
          </cell>
          <cell r="U629">
            <v>689</v>
          </cell>
          <cell r="V629">
            <v>2817.84</v>
          </cell>
          <cell r="W629">
            <v>2700</v>
          </cell>
          <cell r="Z629">
            <v>2500</v>
          </cell>
          <cell r="AA629">
            <v>72600.456000000006</v>
          </cell>
        </row>
        <row r="630">
          <cell r="A630" t="str">
            <v>30030017</v>
          </cell>
          <cell r="B630" t="str">
            <v>Barahona Mena Evangelina</v>
          </cell>
          <cell r="C630" t="str">
            <v>Encargado de area "b"</v>
          </cell>
          <cell r="D630">
            <v>115.66</v>
          </cell>
          <cell r="E630">
            <v>3469.7999999999997</v>
          </cell>
          <cell r="H630">
            <v>3469.7999999999997</v>
          </cell>
          <cell r="I630">
            <v>138.792</v>
          </cell>
          <cell r="J630">
            <v>3608.5919999999996</v>
          </cell>
          <cell r="K630">
            <v>43304</v>
          </cell>
          <cell r="L630">
            <v>5034.5759999999991</v>
          </cell>
          <cell r="M630">
            <v>1500</v>
          </cell>
          <cell r="N630">
            <v>602</v>
          </cell>
          <cell r="O630">
            <v>2887</v>
          </cell>
          <cell r="P630">
            <v>6000</v>
          </cell>
          <cell r="Q630">
            <v>1203</v>
          </cell>
          <cell r="R630">
            <v>324</v>
          </cell>
          <cell r="S630">
            <v>1444</v>
          </cell>
          <cell r="T630">
            <v>5522</v>
          </cell>
          <cell r="U630">
            <v>737</v>
          </cell>
          <cell r="V630">
            <v>2375.52</v>
          </cell>
          <cell r="W630">
            <v>2887</v>
          </cell>
          <cell r="Z630">
            <v>2500</v>
          </cell>
          <cell r="AA630">
            <v>76320.096000000005</v>
          </cell>
        </row>
        <row r="631">
          <cell r="A631" t="str">
            <v>30070040</v>
          </cell>
          <cell r="B631" t="str">
            <v>Lara Martin Rosa Guadalupe</v>
          </cell>
          <cell r="C631" t="str">
            <v>Auxiliar Centro Comercial "a"</v>
          </cell>
          <cell r="D631">
            <v>108.16</v>
          </cell>
          <cell r="E631">
            <v>3244.7999999999997</v>
          </cell>
          <cell r="H631">
            <v>3244.7999999999997</v>
          </cell>
          <cell r="I631">
            <v>129.792</v>
          </cell>
          <cell r="J631">
            <v>3374.5919999999996</v>
          </cell>
          <cell r="K631">
            <v>40496</v>
          </cell>
          <cell r="L631">
            <v>4671.6159999999991</v>
          </cell>
          <cell r="M631">
            <v>1500</v>
          </cell>
          <cell r="N631">
            <v>563</v>
          </cell>
          <cell r="O631">
            <v>2700</v>
          </cell>
          <cell r="P631">
            <v>6000</v>
          </cell>
          <cell r="Q631">
            <v>1125</v>
          </cell>
          <cell r="R631">
            <v>972</v>
          </cell>
          <cell r="S631">
            <v>1350</v>
          </cell>
          <cell r="T631">
            <v>5164</v>
          </cell>
          <cell r="U631">
            <v>689</v>
          </cell>
          <cell r="V631">
            <v>2817.84</v>
          </cell>
          <cell r="W631">
            <v>2700</v>
          </cell>
          <cell r="Z631">
            <v>2500</v>
          </cell>
          <cell r="AA631">
            <v>73248.456000000006</v>
          </cell>
        </row>
        <row r="632">
          <cell r="A632" t="str">
            <v>30070041</v>
          </cell>
          <cell r="B632" t="str">
            <v>Suarez Loria Rosa Maria Del Socorro</v>
          </cell>
          <cell r="C632" t="str">
            <v>Auxiliar Centro Comercial "a"</v>
          </cell>
          <cell r="D632">
            <v>108.16</v>
          </cell>
          <cell r="E632">
            <v>3244.7999999999997</v>
          </cell>
          <cell r="H632">
            <v>3244.7999999999997</v>
          </cell>
          <cell r="I632">
            <v>129.792</v>
          </cell>
          <cell r="J632">
            <v>3374.5919999999996</v>
          </cell>
          <cell r="K632">
            <v>40496</v>
          </cell>
          <cell r="L632">
            <v>4671.6159999999991</v>
          </cell>
          <cell r="M632">
            <v>1500</v>
          </cell>
          <cell r="N632">
            <v>563</v>
          </cell>
          <cell r="O632">
            <v>2700</v>
          </cell>
          <cell r="P632">
            <v>6000</v>
          </cell>
          <cell r="Q632">
            <v>1125</v>
          </cell>
          <cell r="R632">
            <v>324</v>
          </cell>
          <cell r="S632">
            <v>1350</v>
          </cell>
          <cell r="T632">
            <v>5164</v>
          </cell>
          <cell r="U632">
            <v>689</v>
          </cell>
          <cell r="V632">
            <v>2817.84</v>
          </cell>
          <cell r="W632">
            <v>2700</v>
          </cell>
          <cell r="Z632">
            <v>2500</v>
          </cell>
          <cell r="AA632">
            <v>72600.456000000006</v>
          </cell>
        </row>
        <row r="633">
          <cell r="A633" t="str">
            <v>45010011</v>
          </cell>
          <cell r="B633" t="str">
            <v>Frias Gual Teodora Maribel</v>
          </cell>
          <cell r="C633" t="str">
            <v>Administrador Centro Comercial</v>
          </cell>
          <cell r="D633">
            <v>723.81</v>
          </cell>
          <cell r="E633">
            <v>21714.3</v>
          </cell>
          <cell r="H633">
            <v>21714.3</v>
          </cell>
          <cell r="I633">
            <v>868.572</v>
          </cell>
          <cell r="J633">
            <v>22582.871999999999</v>
          </cell>
          <cell r="K633">
            <v>270995</v>
          </cell>
          <cell r="L633">
            <v>40527.33</v>
          </cell>
          <cell r="M633">
            <v>1500</v>
          </cell>
          <cell r="N633">
            <v>3764</v>
          </cell>
          <cell r="P633">
            <v>6000</v>
          </cell>
          <cell r="Q633">
            <v>7528</v>
          </cell>
          <cell r="S633">
            <v>9034</v>
          </cell>
          <cell r="T633">
            <v>34552</v>
          </cell>
          <cell r="U633">
            <v>4607</v>
          </cell>
          <cell r="V633">
            <v>0</v>
          </cell>
          <cell r="W633">
            <v>18067</v>
          </cell>
          <cell r="Y633">
            <v>67749</v>
          </cell>
          <cell r="Z633">
            <v>2500</v>
          </cell>
          <cell r="AA633">
            <v>466823.33</v>
          </cell>
        </row>
        <row r="634">
          <cell r="A634" t="str">
            <v>30010001</v>
          </cell>
          <cell r="B634" t="str">
            <v>Campos Basto Jose Fernando</v>
          </cell>
          <cell r="C634" t="str">
            <v>Diligenciero</v>
          </cell>
          <cell r="D634">
            <v>99.290880000000001</v>
          </cell>
          <cell r="E634">
            <v>2978.7264</v>
          </cell>
          <cell r="H634">
            <v>2978.7264</v>
          </cell>
          <cell r="I634">
            <v>119.149056</v>
          </cell>
          <cell r="J634">
            <v>3097.8754560000002</v>
          </cell>
          <cell r="K634">
            <v>37175</v>
          </cell>
          <cell r="L634">
            <v>4201.3106080000007</v>
          </cell>
          <cell r="M634">
            <v>1500</v>
          </cell>
          <cell r="N634">
            <v>517</v>
          </cell>
          <cell r="O634">
            <v>2479</v>
          </cell>
          <cell r="P634">
            <v>6000</v>
          </cell>
          <cell r="Q634">
            <v>1033</v>
          </cell>
          <cell r="R634">
            <v>324</v>
          </cell>
          <cell r="S634">
            <v>1240</v>
          </cell>
          <cell r="T634">
            <v>4740</v>
          </cell>
          <cell r="U634">
            <v>632</v>
          </cell>
          <cell r="V634">
            <v>3000.24</v>
          </cell>
          <cell r="W634">
            <v>2479</v>
          </cell>
          <cell r="Z634">
            <v>2500</v>
          </cell>
          <cell r="AA634">
            <v>67820.55060799999</v>
          </cell>
        </row>
        <row r="635">
          <cell r="A635" t="str">
            <v>30010007</v>
          </cell>
          <cell r="B635" t="str">
            <v>Moo Ac Jose Idelfonso</v>
          </cell>
          <cell r="C635" t="str">
            <v>Intendente "b"</v>
          </cell>
          <cell r="D635">
            <v>99.290880000000001</v>
          </cell>
          <cell r="E635">
            <v>2978.7264</v>
          </cell>
          <cell r="H635">
            <v>2978.7264</v>
          </cell>
          <cell r="I635">
            <v>119.149056</v>
          </cell>
          <cell r="J635">
            <v>3097.8754560000002</v>
          </cell>
          <cell r="K635">
            <v>37175</v>
          </cell>
          <cell r="L635">
            <v>4201.3106080000007</v>
          </cell>
          <cell r="M635">
            <v>1500</v>
          </cell>
          <cell r="N635">
            <v>517</v>
          </cell>
          <cell r="O635">
            <v>2479</v>
          </cell>
          <cell r="P635">
            <v>6000</v>
          </cell>
          <cell r="Q635">
            <v>1033</v>
          </cell>
          <cell r="R635">
            <v>324</v>
          </cell>
          <cell r="S635">
            <v>1240</v>
          </cell>
          <cell r="T635">
            <v>4740</v>
          </cell>
          <cell r="U635">
            <v>632</v>
          </cell>
          <cell r="V635">
            <v>3000.24</v>
          </cell>
          <cell r="W635">
            <v>2479</v>
          </cell>
          <cell r="Z635">
            <v>2500</v>
          </cell>
          <cell r="AA635">
            <v>67820.55060799999</v>
          </cell>
        </row>
        <row r="636">
          <cell r="A636" t="str">
            <v>30010064</v>
          </cell>
          <cell r="B636" t="str">
            <v>Palomo Couoh Carlos Antonio</v>
          </cell>
          <cell r="C636" t="str">
            <v>Intendente "b"</v>
          </cell>
          <cell r="D636">
            <v>99.290880000000001</v>
          </cell>
          <cell r="E636">
            <v>2978.7264</v>
          </cell>
          <cell r="H636">
            <v>2978.7264</v>
          </cell>
          <cell r="I636">
            <v>119.149056</v>
          </cell>
          <cell r="J636">
            <v>3097.8754560000002</v>
          </cell>
          <cell r="K636">
            <v>37175</v>
          </cell>
          <cell r="L636">
            <v>4201.3106080000007</v>
          </cell>
          <cell r="M636">
            <v>1500</v>
          </cell>
          <cell r="N636">
            <v>517</v>
          </cell>
          <cell r="O636">
            <v>2479</v>
          </cell>
          <cell r="P636">
            <v>6000</v>
          </cell>
          <cell r="Q636">
            <v>1033</v>
          </cell>
          <cell r="S636">
            <v>1240</v>
          </cell>
          <cell r="T636">
            <v>4740</v>
          </cell>
          <cell r="U636">
            <v>632</v>
          </cell>
          <cell r="V636">
            <v>3000.24</v>
          </cell>
          <cell r="W636">
            <v>2479</v>
          </cell>
          <cell r="Z636">
            <v>2500</v>
          </cell>
          <cell r="AA636">
            <v>67496.55060799999</v>
          </cell>
        </row>
        <row r="637">
          <cell r="A637" t="str">
            <v>30120001</v>
          </cell>
          <cell r="B637" t="str">
            <v>Rosado Valencia Manuel Jesus</v>
          </cell>
          <cell r="C637" t="str">
            <v>Intendente "b"</v>
          </cell>
          <cell r="D637">
            <v>99.288799999999995</v>
          </cell>
          <cell r="E637">
            <v>2978.6639999999998</v>
          </cell>
          <cell r="H637">
            <v>2978.6639999999998</v>
          </cell>
          <cell r="I637">
            <v>119.14655999999999</v>
          </cell>
          <cell r="J637">
            <v>3097.8105599999999</v>
          </cell>
          <cell r="K637">
            <v>37174</v>
          </cell>
          <cell r="L637">
            <v>4201.2140799999997</v>
          </cell>
          <cell r="M637">
            <v>1500</v>
          </cell>
          <cell r="N637">
            <v>517</v>
          </cell>
          <cell r="O637">
            <v>2479</v>
          </cell>
          <cell r="P637">
            <v>6000</v>
          </cell>
          <cell r="Q637">
            <v>1033</v>
          </cell>
          <cell r="S637">
            <v>1240</v>
          </cell>
          <cell r="T637">
            <v>4740</v>
          </cell>
          <cell r="U637">
            <v>632</v>
          </cell>
          <cell r="V637">
            <v>3000</v>
          </cell>
          <cell r="W637">
            <v>2479</v>
          </cell>
          <cell r="Z637">
            <v>2500</v>
          </cell>
          <cell r="AA637">
            <v>67495.214080000005</v>
          </cell>
        </row>
        <row r="638">
          <cell r="A638" t="str">
            <v>29030019</v>
          </cell>
          <cell r="B638" t="str">
            <v>Hoil Gonzalez Vivian Yasmin</v>
          </cell>
          <cell r="C638" t="str">
            <v>Auxiliar Centro Comercial "c"</v>
          </cell>
          <cell r="D638">
            <v>113.78</v>
          </cell>
          <cell r="E638">
            <v>3413.4</v>
          </cell>
          <cell r="H638">
            <v>3413.4</v>
          </cell>
          <cell r="I638">
            <v>136.536</v>
          </cell>
          <cell r="J638">
            <v>3549.9360000000001</v>
          </cell>
          <cell r="K638">
            <v>42600</v>
          </cell>
          <cell r="L638">
            <v>5034.5759999999991</v>
          </cell>
          <cell r="M638">
            <v>1500</v>
          </cell>
          <cell r="N638">
            <v>592</v>
          </cell>
          <cell r="O638">
            <v>2840</v>
          </cell>
          <cell r="P638">
            <v>6000</v>
          </cell>
          <cell r="Q638">
            <v>1184</v>
          </cell>
          <cell r="R638">
            <v>648</v>
          </cell>
          <cell r="S638">
            <v>1420</v>
          </cell>
          <cell r="T638">
            <v>5432</v>
          </cell>
          <cell r="U638">
            <v>725</v>
          </cell>
          <cell r="V638">
            <v>2375.52</v>
          </cell>
          <cell r="W638">
            <v>2840</v>
          </cell>
          <cell r="Z638">
            <v>2500</v>
          </cell>
          <cell r="AA638">
            <v>75691.096000000005</v>
          </cell>
        </row>
        <row r="639">
          <cell r="A639" t="str">
            <v>30030027</v>
          </cell>
          <cell r="B639" t="str">
            <v>Sonda Martin Jesus Bernardo</v>
          </cell>
          <cell r="C639" t="str">
            <v>Encargado de area "b"</v>
          </cell>
          <cell r="D639">
            <v>115.66</v>
          </cell>
          <cell r="E639">
            <v>3469.7999999999997</v>
          </cell>
          <cell r="H639">
            <v>3469.7999999999997</v>
          </cell>
          <cell r="I639">
            <v>138.792</v>
          </cell>
          <cell r="J639">
            <v>3608.5919999999996</v>
          </cell>
          <cell r="K639">
            <v>43304</v>
          </cell>
          <cell r="L639">
            <v>5034.5759999999991</v>
          </cell>
          <cell r="M639">
            <v>1500</v>
          </cell>
          <cell r="N639">
            <v>602</v>
          </cell>
          <cell r="O639">
            <v>2887</v>
          </cell>
          <cell r="P639">
            <v>6000</v>
          </cell>
          <cell r="Q639">
            <v>1203</v>
          </cell>
          <cell r="R639">
            <v>648</v>
          </cell>
          <cell r="S639">
            <v>1444</v>
          </cell>
          <cell r="T639">
            <v>5522</v>
          </cell>
          <cell r="U639">
            <v>737</v>
          </cell>
          <cell r="V639">
            <v>2375.52</v>
          </cell>
          <cell r="W639">
            <v>2887</v>
          </cell>
          <cell r="Z639">
            <v>2500</v>
          </cell>
          <cell r="AA639">
            <v>76644.096000000005</v>
          </cell>
        </row>
        <row r="640">
          <cell r="A640" t="str">
            <v>30040028</v>
          </cell>
          <cell r="B640" t="str">
            <v>Ac Castillo Nicolasa Hilaria</v>
          </cell>
          <cell r="C640" t="str">
            <v>Encargado de area "c"</v>
          </cell>
          <cell r="D640">
            <v>115.6584</v>
          </cell>
          <cell r="E640">
            <v>3469.752</v>
          </cell>
          <cell r="H640">
            <v>3469.752</v>
          </cell>
          <cell r="I640">
            <v>138.79007999999999</v>
          </cell>
          <cell r="J640">
            <v>3608.5420800000002</v>
          </cell>
          <cell r="K640">
            <v>43303</v>
          </cell>
          <cell r="L640">
            <v>5034.4894400000012</v>
          </cell>
          <cell r="M640">
            <v>1500</v>
          </cell>
          <cell r="N640">
            <v>602</v>
          </cell>
          <cell r="O640">
            <v>2887</v>
          </cell>
          <cell r="P640">
            <v>6000</v>
          </cell>
          <cell r="Q640">
            <v>1203</v>
          </cell>
          <cell r="R640">
            <v>972</v>
          </cell>
          <cell r="S640">
            <v>1444</v>
          </cell>
          <cell r="T640">
            <v>5522</v>
          </cell>
          <cell r="U640">
            <v>737</v>
          </cell>
          <cell r="V640">
            <v>2375.52</v>
          </cell>
          <cell r="W640">
            <v>2887</v>
          </cell>
          <cell r="Z640">
            <v>2500</v>
          </cell>
          <cell r="AA640">
            <v>76967.009440000009</v>
          </cell>
        </row>
        <row r="641">
          <cell r="A641" t="str">
            <v>30060036</v>
          </cell>
          <cell r="B641" t="str">
            <v>Gonzalez Rodriguez Magda</v>
          </cell>
          <cell r="C641" t="str">
            <v>Encargado de area "c"</v>
          </cell>
          <cell r="D641">
            <v>115.65548800000001</v>
          </cell>
          <cell r="E641">
            <v>3469.66464</v>
          </cell>
          <cell r="H641">
            <v>3469.66464</v>
          </cell>
          <cell r="I641">
            <v>138.7865856</v>
          </cell>
          <cell r="J641">
            <v>3608.4512255999998</v>
          </cell>
          <cell r="K641">
            <v>43302</v>
          </cell>
          <cell r="L641">
            <v>5034.3483008000003</v>
          </cell>
          <cell r="M641">
            <v>1500</v>
          </cell>
          <cell r="N641">
            <v>602</v>
          </cell>
          <cell r="O641">
            <v>2887</v>
          </cell>
          <cell r="P641">
            <v>6000</v>
          </cell>
          <cell r="Q641">
            <v>1203</v>
          </cell>
          <cell r="R641">
            <v>972</v>
          </cell>
          <cell r="S641">
            <v>1444</v>
          </cell>
          <cell r="T641">
            <v>5521</v>
          </cell>
          <cell r="U641">
            <v>737</v>
          </cell>
          <cell r="V641">
            <v>2375.7600000000002</v>
          </cell>
          <cell r="W641">
            <v>2887</v>
          </cell>
          <cell r="Z641">
            <v>2500</v>
          </cell>
          <cell r="AA641">
            <v>76965.108300799999</v>
          </cell>
        </row>
        <row r="642">
          <cell r="A642" t="str">
            <v>30060037</v>
          </cell>
          <cell r="B642" t="str">
            <v>Lopez Heredia Rosalia</v>
          </cell>
          <cell r="C642" t="str">
            <v>Encargado de area "b"</v>
          </cell>
          <cell r="D642">
            <v>113.78</v>
          </cell>
          <cell r="E642">
            <v>3413.4</v>
          </cell>
          <cell r="H642">
            <v>3413.4</v>
          </cell>
          <cell r="I642">
            <v>136.536</v>
          </cell>
          <cell r="J642">
            <v>3549.9360000000001</v>
          </cell>
          <cell r="K642">
            <v>42600</v>
          </cell>
          <cell r="L642">
            <v>4943.5880000000006</v>
          </cell>
          <cell r="M642">
            <v>1500</v>
          </cell>
          <cell r="N642">
            <v>592</v>
          </cell>
          <cell r="O642">
            <v>2840</v>
          </cell>
          <cell r="P642">
            <v>6000</v>
          </cell>
          <cell r="Q642">
            <v>1184</v>
          </cell>
          <cell r="R642">
            <v>972</v>
          </cell>
          <cell r="S642">
            <v>1420</v>
          </cell>
          <cell r="T642">
            <v>5432</v>
          </cell>
          <cell r="U642">
            <v>725</v>
          </cell>
          <cell r="V642">
            <v>2414.4</v>
          </cell>
          <cell r="W642">
            <v>2840</v>
          </cell>
          <cell r="Z642">
            <v>2500</v>
          </cell>
          <cell r="AA642">
            <v>75962.987999999998</v>
          </cell>
        </row>
        <row r="643">
          <cell r="A643" t="str">
            <v>30060038</v>
          </cell>
          <cell r="B643" t="str">
            <v>Zavala Miam Wendy</v>
          </cell>
          <cell r="C643" t="str">
            <v>Encargado de area "b"</v>
          </cell>
          <cell r="D643">
            <v>113.79</v>
          </cell>
          <cell r="E643">
            <v>3413.7000000000003</v>
          </cell>
          <cell r="H643">
            <v>3413.7000000000003</v>
          </cell>
          <cell r="I643">
            <v>136.548</v>
          </cell>
          <cell r="J643">
            <v>3550.2480000000005</v>
          </cell>
          <cell r="K643">
            <v>42603</v>
          </cell>
          <cell r="L643">
            <v>4943.5880000000006</v>
          </cell>
          <cell r="M643">
            <v>1500</v>
          </cell>
          <cell r="N643">
            <v>592</v>
          </cell>
          <cell r="O643">
            <v>2841</v>
          </cell>
          <cell r="P643">
            <v>6000</v>
          </cell>
          <cell r="Q643">
            <v>1184</v>
          </cell>
          <cell r="R643">
            <v>324</v>
          </cell>
          <cell r="S643">
            <v>1421</v>
          </cell>
          <cell r="T643">
            <v>5432</v>
          </cell>
          <cell r="U643">
            <v>725</v>
          </cell>
          <cell r="V643">
            <v>2414.4</v>
          </cell>
          <cell r="W643">
            <v>2841</v>
          </cell>
          <cell r="Z643">
            <v>2500</v>
          </cell>
          <cell r="AA643">
            <v>75320.987999999998</v>
          </cell>
        </row>
        <row r="644">
          <cell r="A644" t="str">
            <v>30090049</v>
          </cell>
          <cell r="B644" t="str">
            <v>Martinez Sauri Adelita</v>
          </cell>
          <cell r="C644" t="str">
            <v>Auxiliar Centro Comercial "a"</v>
          </cell>
          <cell r="D644">
            <v>108.16</v>
          </cell>
          <cell r="E644">
            <v>3244.7999999999997</v>
          </cell>
          <cell r="H644">
            <v>3244.7999999999997</v>
          </cell>
          <cell r="I644">
            <v>129.792</v>
          </cell>
          <cell r="J644">
            <v>3374.5919999999996</v>
          </cell>
          <cell r="K644">
            <v>40496</v>
          </cell>
          <cell r="L644">
            <v>4671.6159999999991</v>
          </cell>
          <cell r="M644">
            <v>1500</v>
          </cell>
          <cell r="N644">
            <v>563</v>
          </cell>
          <cell r="O644">
            <v>2700</v>
          </cell>
          <cell r="P644">
            <v>6000</v>
          </cell>
          <cell r="Q644">
            <v>1125</v>
          </cell>
          <cell r="R644">
            <v>972</v>
          </cell>
          <cell r="S644">
            <v>1350</v>
          </cell>
          <cell r="T644">
            <v>5164</v>
          </cell>
          <cell r="U644">
            <v>689</v>
          </cell>
          <cell r="V644">
            <v>2817.84</v>
          </cell>
          <cell r="W644">
            <v>2700</v>
          </cell>
          <cell r="Z644">
            <v>2500</v>
          </cell>
          <cell r="AA644">
            <v>73248.456000000006</v>
          </cell>
        </row>
        <row r="645">
          <cell r="A645" t="str">
            <v>30030025</v>
          </cell>
          <cell r="B645" t="str">
            <v>Ruiz Canche Maria</v>
          </cell>
          <cell r="C645" t="str">
            <v>Cajero "b"</v>
          </cell>
          <cell r="D645">
            <v>108.16</v>
          </cell>
          <cell r="E645">
            <v>3244.7999999999997</v>
          </cell>
          <cell r="H645">
            <v>3244.7999999999997</v>
          </cell>
          <cell r="I645">
            <v>129.792</v>
          </cell>
          <cell r="J645">
            <v>3374.5919999999996</v>
          </cell>
          <cell r="K645">
            <v>40496</v>
          </cell>
          <cell r="L645">
            <v>4671.6159999999991</v>
          </cell>
          <cell r="M645">
            <v>1500</v>
          </cell>
          <cell r="N645">
            <v>563</v>
          </cell>
          <cell r="O645">
            <v>2700</v>
          </cell>
          <cell r="P645">
            <v>6000</v>
          </cell>
          <cell r="Q645">
            <v>1125</v>
          </cell>
          <cell r="R645">
            <v>648</v>
          </cell>
          <cell r="S645">
            <v>1350</v>
          </cell>
          <cell r="T645">
            <v>5164</v>
          </cell>
          <cell r="U645">
            <v>689</v>
          </cell>
          <cell r="V645">
            <v>2817.84</v>
          </cell>
          <cell r="W645">
            <v>2700</v>
          </cell>
          <cell r="Z645">
            <v>2500</v>
          </cell>
          <cell r="AA645">
            <v>72924.456000000006</v>
          </cell>
        </row>
        <row r="646">
          <cell r="A646" t="str">
            <v>30080044</v>
          </cell>
          <cell r="B646" t="str">
            <v>Heredia Echeveria Lidia Margeli</v>
          </cell>
          <cell r="C646" t="str">
            <v>Encargado de area "c"</v>
          </cell>
          <cell r="D646">
            <v>115.65548800000001</v>
          </cell>
          <cell r="E646">
            <v>3469.66464</v>
          </cell>
          <cell r="H646">
            <v>3469.66464</v>
          </cell>
          <cell r="I646">
            <v>138.7865856</v>
          </cell>
          <cell r="J646">
            <v>3608.4512255999998</v>
          </cell>
          <cell r="K646">
            <v>43302</v>
          </cell>
          <cell r="L646">
            <v>5034.3483008000003</v>
          </cell>
          <cell r="M646">
            <v>1500</v>
          </cell>
          <cell r="N646">
            <v>602</v>
          </cell>
          <cell r="O646">
            <v>2887</v>
          </cell>
          <cell r="P646">
            <v>6000</v>
          </cell>
          <cell r="Q646">
            <v>1203</v>
          </cell>
          <cell r="R646">
            <v>648</v>
          </cell>
          <cell r="S646">
            <v>1444</v>
          </cell>
          <cell r="T646">
            <v>5521</v>
          </cell>
          <cell r="U646">
            <v>737</v>
          </cell>
          <cell r="V646">
            <v>2375.7600000000002</v>
          </cell>
          <cell r="W646">
            <v>2887</v>
          </cell>
          <cell r="Z646">
            <v>2500</v>
          </cell>
          <cell r="AA646">
            <v>76641.108300799999</v>
          </cell>
        </row>
        <row r="647">
          <cell r="A647" t="str">
            <v>30080045</v>
          </cell>
          <cell r="B647" t="str">
            <v>Lopez Pacheco Maria Josefina</v>
          </cell>
          <cell r="C647" t="str">
            <v>Encargado de area "b"</v>
          </cell>
          <cell r="D647">
            <v>113.78</v>
          </cell>
          <cell r="E647">
            <v>3413.4</v>
          </cell>
          <cell r="H647">
            <v>3413.4</v>
          </cell>
          <cell r="I647">
            <v>136.536</v>
          </cell>
          <cell r="J647">
            <v>3549.9360000000001</v>
          </cell>
          <cell r="K647">
            <v>42600</v>
          </cell>
          <cell r="L647">
            <v>4943.5880000000006</v>
          </cell>
          <cell r="M647">
            <v>1500</v>
          </cell>
          <cell r="N647">
            <v>592</v>
          </cell>
          <cell r="O647">
            <v>2840</v>
          </cell>
          <cell r="P647">
            <v>6000</v>
          </cell>
          <cell r="Q647">
            <v>1184</v>
          </cell>
          <cell r="R647">
            <v>1296</v>
          </cell>
          <cell r="S647">
            <v>1420</v>
          </cell>
          <cell r="T647">
            <v>5432</v>
          </cell>
          <cell r="U647">
            <v>725</v>
          </cell>
          <cell r="V647">
            <v>2414.4</v>
          </cell>
          <cell r="W647">
            <v>2840</v>
          </cell>
          <cell r="Z647">
            <v>2500</v>
          </cell>
          <cell r="AA647">
            <v>76286.987999999998</v>
          </cell>
        </row>
        <row r="648">
          <cell r="A648" t="str">
            <v>30080046</v>
          </cell>
          <cell r="B648" t="str">
            <v>Mendez Vera Maria Asuncion</v>
          </cell>
          <cell r="C648" t="str">
            <v>Auxiliar Centro Comercial "a"</v>
          </cell>
          <cell r="D648">
            <v>108.16</v>
          </cell>
          <cell r="E648">
            <v>3244.7999999999997</v>
          </cell>
          <cell r="F648">
            <v>250</v>
          </cell>
          <cell r="H648">
            <v>3494.7999999999997</v>
          </cell>
          <cell r="I648">
            <v>139.792</v>
          </cell>
          <cell r="J648">
            <v>3634.5919999999996</v>
          </cell>
          <cell r="K648">
            <v>43616</v>
          </cell>
          <cell r="L648">
            <v>5074.8926666666666</v>
          </cell>
          <cell r="M648">
            <v>1500</v>
          </cell>
          <cell r="N648">
            <v>606</v>
          </cell>
          <cell r="O648">
            <v>2908</v>
          </cell>
          <cell r="P648">
            <v>6000</v>
          </cell>
          <cell r="Q648">
            <v>1212</v>
          </cell>
          <cell r="R648">
            <v>972</v>
          </cell>
          <cell r="S648">
            <v>1454</v>
          </cell>
          <cell r="T648">
            <v>5561</v>
          </cell>
          <cell r="U648">
            <v>742</v>
          </cell>
          <cell r="V648">
            <v>2358.48</v>
          </cell>
          <cell r="W648">
            <v>2908</v>
          </cell>
          <cell r="Z648">
            <v>2500</v>
          </cell>
          <cell r="AA648">
            <v>77412.372666666663</v>
          </cell>
        </row>
        <row r="649">
          <cell r="A649" t="str">
            <v>30080047</v>
          </cell>
          <cell r="B649" t="str">
            <v>Viana Andueza Lilia Gioconda</v>
          </cell>
          <cell r="C649" t="str">
            <v>Auxiliar Centro Comercial "a"</v>
          </cell>
          <cell r="D649">
            <v>108.16</v>
          </cell>
          <cell r="E649">
            <v>3244.7999999999997</v>
          </cell>
          <cell r="H649">
            <v>3244.7999999999997</v>
          </cell>
          <cell r="I649">
            <v>129.792</v>
          </cell>
          <cell r="J649">
            <v>3374.5919999999996</v>
          </cell>
          <cell r="K649">
            <v>40496</v>
          </cell>
          <cell r="L649">
            <v>4671.6159999999991</v>
          </cell>
          <cell r="M649">
            <v>1500</v>
          </cell>
          <cell r="N649">
            <v>563</v>
          </cell>
          <cell r="O649">
            <v>2700</v>
          </cell>
          <cell r="P649">
            <v>6000</v>
          </cell>
          <cell r="Q649">
            <v>1125</v>
          </cell>
          <cell r="R649">
            <v>972</v>
          </cell>
          <cell r="S649">
            <v>1350</v>
          </cell>
          <cell r="T649">
            <v>5164</v>
          </cell>
          <cell r="U649">
            <v>689</v>
          </cell>
          <cell r="V649">
            <v>2817.84</v>
          </cell>
          <cell r="W649">
            <v>2700</v>
          </cell>
          <cell r="Z649">
            <v>2500</v>
          </cell>
          <cell r="AA649">
            <v>73248.456000000006</v>
          </cell>
        </row>
        <row r="650">
          <cell r="A650" t="str">
            <v>30130058</v>
          </cell>
          <cell r="B650" t="str">
            <v>Cuevas Lopez Jesus Alberto</v>
          </cell>
          <cell r="C650" t="str">
            <v>Vigilante "b"</v>
          </cell>
          <cell r="D650">
            <v>106.786368</v>
          </cell>
          <cell r="E650">
            <v>3203.5910399999998</v>
          </cell>
          <cell r="H650">
            <v>3203.5910399999998</v>
          </cell>
          <cell r="I650">
            <v>128.1436416</v>
          </cell>
          <cell r="J650">
            <v>3331.7346815999999</v>
          </cell>
          <cell r="K650">
            <v>39981</v>
          </cell>
          <cell r="L650">
            <v>4605.1429088000004</v>
          </cell>
          <cell r="M650">
            <v>1500</v>
          </cell>
          <cell r="N650">
            <v>556</v>
          </cell>
          <cell r="O650">
            <v>2666</v>
          </cell>
          <cell r="P650">
            <v>6000</v>
          </cell>
          <cell r="Q650">
            <v>1111</v>
          </cell>
          <cell r="R650">
            <v>324</v>
          </cell>
          <cell r="S650">
            <v>1333</v>
          </cell>
          <cell r="T650">
            <v>5098</v>
          </cell>
          <cell r="U650">
            <v>680</v>
          </cell>
          <cell r="V650">
            <v>2845.92</v>
          </cell>
          <cell r="W650">
            <v>2666</v>
          </cell>
          <cell r="Z650">
            <v>2500</v>
          </cell>
          <cell r="AA650">
            <v>71866.062908799999</v>
          </cell>
        </row>
        <row r="651">
          <cell r="A651" t="str">
            <v>30130059</v>
          </cell>
          <cell r="B651" t="str">
            <v>Gongora - Santiago Angel</v>
          </cell>
          <cell r="C651" t="str">
            <v>Vigilante "b"</v>
          </cell>
          <cell r="D651">
            <v>106.786368</v>
          </cell>
          <cell r="E651">
            <v>3203.5910399999998</v>
          </cell>
          <cell r="H651">
            <v>3203.5910399999998</v>
          </cell>
          <cell r="I651">
            <v>128.1436416</v>
          </cell>
          <cell r="J651">
            <v>3331.7346815999999</v>
          </cell>
          <cell r="K651">
            <v>39981</v>
          </cell>
          <cell r="L651">
            <v>4605.1429088000004</v>
          </cell>
          <cell r="M651">
            <v>1500</v>
          </cell>
          <cell r="N651">
            <v>556</v>
          </cell>
          <cell r="O651">
            <v>2666</v>
          </cell>
          <cell r="P651">
            <v>6000</v>
          </cell>
          <cell r="Q651">
            <v>1111</v>
          </cell>
          <cell r="R651">
            <v>972</v>
          </cell>
          <cell r="S651">
            <v>1333</v>
          </cell>
          <cell r="T651">
            <v>5098</v>
          </cell>
          <cell r="U651">
            <v>680</v>
          </cell>
          <cell r="V651">
            <v>2845.92</v>
          </cell>
          <cell r="W651">
            <v>2666</v>
          </cell>
          <cell r="Z651">
            <v>2500</v>
          </cell>
          <cell r="AA651">
            <v>72514.062908799999</v>
          </cell>
        </row>
        <row r="652">
          <cell r="A652" t="str">
            <v>34080004</v>
          </cell>
          <cell r="B652" t="str">
            <v>Sierra Trejo Miguel Angel</v>
          </cell>
          <cell r="C652" t="str">
            <v>Supervisor de piso "a"</v>
          </cell>
          <cell r="D652">
            <v>113.04</v>
          </cell>
          <cell r="E652">
            <v>3391.2000000000003</v>
          </cell>
          <cell r="H652">
            <v>3391.2000000000003</v>
          </cell>
          <cell r="I652">
            <v>135.64800000000002</v>
          </cell>
          <cell r="J652">
            <v>3526.8480000000004</v>
          </cell>
          <cell r="K652">
            <v>42323</v>
          </cell>
          <cell r="L652">
            <v>4943.59</v>
          </cell>
          <cell r="M652">
            <v>1500</v>
          </cell>
          <cell r="N652">
            <v>588</v>
          </cell>
          <cell r="O652">
            <v>2822</v>
          </cell>
          <cell r="P652">
            <v>6000</v>
          </cell>
          <cell r="Q652">
            <v>1176</v>
          </cell>
          <cell r="S652">
            <v>1411</v>
          </cell>
          <cell r="T652">
            <v>5397</v>
          </cell>
          <cell r="U652">
            <v>720</v>
          </cell>
          <cell r="V652">
            <v>2846.16</v>
          </cell>
          <cell r="W652">
            <v>2822</v>
          </cell>
          <cell r="Z652">
            <v>2500</v>
          </cell>
          <cell r="AA652">
            <v>75048.75</v>
          </cell>
        </row>
        <row r="653">
          <cell r="A653" t="str">
            <v>29080042</v>
          </cell>
          <cell r="B653" t="str">
            <v>Soberanis Sosa Octavio Abelardo</v>
          </cell>
          <cell r="C653" t="str">
            <v>Encargado de area "b"</v>
          </cell>
          <cell r="D653">
            <v>113.78</v>
          </cell>
          <cell r="E653">
            <v>3413.4</v>
          </cell>
          <cell r="H653">
            <v>3413.4</v>
          </cell>
          <cell r="I653">
            <v>136.536</v>
          </cell>
          <cell r="J653">
            <v>3549.9360000000001</v>
          </cell>
          <cell r="K653">
            <v>42600</v>
          </cell>
          <cell r="L653">
            <v>4943.5880000000006</v>
          </cell>
          <cell r="M653">
            <v>1500</v>
          </cell>
          <cell r="N653">
            <v>592</v>
          </cell>
          <cell r="O653">
            <v>2840</v>
          </cell>
          <cell r="P653">
            <v>6000</v>
          </cell>
          <cell r="Q653">
            <v>1184</v>
          </cell>
          <cell r="R653">
            <v>648</v>
          </cell>
          <cell r="S653">
            <v>1420</v>
          </cell>
          <cell r="T653">
            <v>5432</v>
          </cell>
          <cell r="U653">
            <v>725</v>
          </cell>
          <cell r="V653">
            <v>2414.4</v>
          </cell>
          <cell r="W653">
            <v>2840</v>
          </cell>
          <cell r="Z653">
            <v>2500</v>
          </cell>
          <cell r="AA653">
            <v>75638.987999999998</v>
          </cell>
        </row>
        <row r="654">
          <cell r="A654" t="str">
            <v>29150002</v>
          </cell>
          <cell r="B654" t="str">
            <v>Pech Uitz Eddie Benjamin</v>
          </cell>
          <cell r="C654" t="str">
            <v>Auxiliar Centro Comercial "a"</v>
          </cell>
          <cell r="D654">
            <v>108.16</v>
          </cell>
          <cell r="E654">
            <v>3244.7999999999997</v>
          </cell>
          <cell r="H654">
            <v>3244.7999999999997</v>
          </cell>
          <cell r="I654">
            <v>129.792</v>
          </cell>
          <cell r="J654">
            <v>3374.5919999999996</v>
          </cell>
          <cell r="K654">
            <v>40496</v>
          </cell>
          <cell r="L654">
            <v>4671.6159999999991</v>
          </cell>
          <cell r="M654">
            <v>1500</v>
          </cell>
          <cell r="N654">
            <v>563</v>
          </cell>
          <cell r="O654">
            <v>2700</v>
          </cell>
          <cell r="P654">
            <v>6000</v>
          </cell>
          <cell r="Q654">
            <v>1125</v>
          </cell>
          <cell r="S654">
            <v>1350</v>
          </cell>
          <cell r="T654">
            <v>5164</v>
          </cell>
          <cell r="U654">
            <v>689</v>
          </cell>
          <cell r="V654">
            <v>2817.84</v>
          </cell>
          <cell r="W654">
            <v>2700</v>
          </cell>
          <cell r="Z654">
            <v>2500</v>
          </cell>
          <cell r="AA654">
            <v>72276.456000000006</v>
          </cell>
        </row>
        <row r="655">
          <cell r="A655" t="str">
            <v>30010011</v>
          </cell>
          <cell r="B655" t="str">
            <v>Poot Martinez Jesus Daniel</v>
          </cell>
          <cell r="C655" t="str">
            <v>Vigilante "b"</v>
          </cell>
          <cell r="D655">
            <v>106.7872</v>
          </cell>
          <cell r="E655">
            <v>3203.616</v>
          </cell>
          <cell r="H655">
            <v>3203.616</v>
          </cell>
          <cell r="I655">
            <v>128.14464000000001</v>
          </cell>
          <cell r="J655">
            <v>3331.76064</v>
          </cell>
          <cell r="K655">
            <v>39982</v>
          </cell>
          <cell r="L655">
            <v>4605.1775200000002</v>
          </cell>
          <cell r="M655">
            <v>1500</v>
          </cell>
          <cell r="N655">
            <v>556</v>
          </cell>
          <cell r="O655">
            <v>2666</v>
          </cell>
          <cell r="P655">
            <v>6000</v>
          </cell>
          <cell r="Q655">
            <v>1111</v>
          </cell>
          <cell r="R655">
            <v>324</v>
          </cell>
          <cell r="S655">
            <v>1333</v>
          </cell>
          <cell r="T655">
            <v>5098</v>
          </cell>
          <cell r="U655">
            <v>680</v>
          </cell>
          <cell r="V655">
            <v>2845.92</v>
          </cell>
          <cell r="W655">
            <v>2666</v>
          </cell>
          <cell r="Z655">
            <v>2500</v>
          </cell>
          <cell r="AA655">
            <v>71867.097519999996</v>
          </cell>
        </row>
        <row r="656">
          <cell r="A656" t="str">
            <v>30110053</v>
          </cell>
          <cell r="B656" t="str">
            <v>Canche Canche Santiago</v>
          </cell>
          <cell r="C656" t="str">
            <v>Vigilante "b"</v>
          </cell>
          <cell r="D656">
            <v>106.786368</v>
          </cell>
          <cell r="E656">
            <v>3203.5910399999998</v>
          </cell>
          <cell r="H656">
            <v>3203.5910399999998</v>
          </cell>
          <cell r="I656">
            <v>128.1436416</v>
          </cell>
          <cell r="J656">
            <v>3331.7346815999999</v>
          </cell>
          <cell r="K656">
            <v>39981</v>
          </cell>
          <cell r="L656">
            <v>4605.1429088000004</v>
          </cell>
          <cell r="M656">
            <v>1500</v>
          </cell>
          <cell r="N656">
            <v>556</v>
          </cell>
          <cell r="O656">
            <v>2666</v>
          </cell>
          <cell r="P656">
            <v>6000</v>
          </cell>
          <cell r="Q656">
            <v>1111</v>
          </cell>
          <cell r="R656">
            <v>972</v>
          </cell>
          <cell r="S656">
            <v>1333</v>
          </cell>
          <cell r="T656">
            <v>5098</v>
          </cell>
          <cell r="U656">
            <v>680</v>
          </cell>
          <cell r="V656">
            <v>2845.92</v>
          </cell>
          <cell r="W656">
            <v>2666</v>
          </cell>
          <cell r="Z656">
            <v>2500</v>
          </cell>
          <cell r="AA656">
            <v>72514.062908799999</v>
          </cell>
        </row>
        <row r="657">
          <cell r="A657" t="str">
            <v>30110054</v>
          </cell>
          <cell r="B657" t="str">
            <v>Martin Y Sanchez Matias</v>
          </cell>
          <cell r="C657" t="str">
            <v>Vigilante "b"</v>
          </cell>
          <cell r="D657">
            <v>106.786368</v>
          </cell>
          <cell r="E657">
            <v>3203.5910399999998</v>
          </cell>
          <cell r="H657">
            <v>3203.5910399999998</v>
          </cell>
          <cell r="I657">
            <v>128.1436416</v>
          </cell>
          <cell r="J657">
            <v>3331.7346815999999</v>
          </cell>
          <cell r="K657">
            <v>39981</v>
          </cell>
          <cell r="L657">
            <v>4605.1429088000004</v>
          </cell>
          <cell r="M657">
            <v>1500</v>
          </cell>
          <cell r="N657">
            <v>556</v>
          </cell>
          <cell r="O657">
            <v>2666</v>
          </cell>
          <cell r="P657">
            <v>6000</v>
          </cell>
          <cell r="Q657">
            <v>1111</v>
          </cell>
          <cell r="R657">
            <v>324</v>
          </cell>
          <cell r="S657">
            <v>1333</v>
          </cell>
          <cell r="T657">
            <v>5098</v>
          </cell>
          <cell r="U657">
            <v>680</v>
          </cell>
          <cell r="V657">
            <v>2845.92</v>
          </cell>
          <cell r="W657">
            <v>2666</v>
          </cell>
          <cell r="Z657">
            <v>2500</v>
          </cell>
          <cell r="AA657">
            <v>71866.062908799999</v>
          </cell>
        </row>
        <row r="658">
          <cell r="B658" t="str">
            <v>Vacante</v>
          </cell>
          <cell r="C658" t="str">
            <v>Auxiliar Centro Comercial "a"</v>
          </cell>
          <cell r="D658">
            <v>108.16</v>
          </cell>
          <cell r="E658">
            <v>3244.7999999999997</v>
          </cell>
          <cell r="H658">
            <v>3244.7999999999997</v>
          </cell>
          <cell r="I658">
            <v>129.792</v>
          </cell>
          <cell r="J658">
            <v>3374.5919999999996</v>
          </cell>
          <cell r="K658">
            <v>40496</v>
          </cell>
          <cell r="L658">
            <v>4671.6159999999991</v>
          </cell>
          <cell r="M658">
            <v>1500</v>
          </cell>
          <cell r="N658">
            <v>563</v>
          </cell>
          <cell r="O658">
            <v>2700</v>
          </cell>
          <cell r="P658">
            <v>6000</v>
          </cell>
          <cell r="Q658">
            <v>1125</v>
          </cell>
          <cell r="R658">
            <v>324</v>
          </cell>
          <cell r="S658">
            <v>1350</v>
          </cell>
          <cell r="T658">
            <v>5164</v>
          </cell>
          <cell r="U658">
            <v>689</v>
          </cell>
          <cell r="V658">
            <v>2817.84</v>
          </cell>
          <cell r="W658">
            <v>2700</v>
          </cell>
          <cell r="Z658">
            <v>2500</v>
          </cell>
          <cell r="AA658">
            <v>72600.456000000006</v>
          </cell>
        </row>
        <row r="659">
          <cell r="B659" t="str">
            <v>Subtotal</v>
          </cell>
          <cell r="D659">
            <v>6631.651375999998</v>
          </cell>
          <cell r="E659">
            <v>198949.54127999998</v>
          </cell>
          <cell r="F659">
            <v>750</v>
          </cell>
          <cell r="G659">
            <v>0</v>
          </cell>
          <cell r="H659">
            <v>202944.34127999996</v>
          </cell>
          <cell r="I659">
            <v>8117.773651200001</v>
          </cell>
          <cell r="J659">
            <v>211062.11493120002</v>
          </cell>
          <cell r="K659">
            <v>2532779</v>
          </cell>
          <cell r="L659">
            <v>303795.02548159997</v>
          </cell>
          <cell r="M659">
            <v>82500</v>
          </cell>
          <cell r="N659">
            <v>35206</v>
          </cell>
          <cell r="O659">
            <v>150807</v>
          </cell>
          <cell r="P659">
            <v>330000</v>
          </cell>
          <cell r="Q659">
            <v>70372</v>
          </cell>
          <cell r="R659">
            <v>32076</v>
          </cell>
          <cell r="S659">
            <v>84449</v>
          </cell>
          <cell r="T659">
            <v>322959</v>
          </cell>
          <cell r="U659">
            <v>43088</v>
          </cell>
          <cell r="V659">
            <v>141424.31999999998</v>
          </cell>
          <cell r="W659">
            <v>168874</v>
          </cell>
          <cell r="X659">
            <v>0</v>
          </cell>
          <cell r="Y659">
            <v>67749</v>
          </cell>
          <cell r="Z659">
            <v>137500</v>
          </cell>
          <cell r="AB659">
            <v>4503578.3454816006</v>
          </cell>
        </row>
        <row r="660">
          <cell r="B660" t="str">
            <v>Centro vacacional - Administrativo</v>
          </cell>
          <cell r="E660">
            <v>0</v>
          </cell>
        </row>
        <row r="661">
          <cell r="A661" t="str">
            <v>11010009</v>
          </cell>
          <cell r="B661" t="str">
            <v>Leon Sierra Manuel Alejandro</v>
          </cell>
          <cell r="C661" t="str">
            <v>Supervisor puntos de venta centro turist</v>
          </cell>
          <cell r="D661">
            <v>243.71360000000001</v>
          </cell>
          <cell r="E661">
            <v>7311.4080000000004</v>
          </cell>
          <cell r="H661">
            <v>7311.4080000000004</v>
          </cell>
          <cell r="I661">
            <v>292.45632000000001</v>
          </cell>
          <cell r="J661">
            <v>7603.8643200000006</v>
          </cell>
          <cell r="K661">
            <v>91247</v>
          </cell>
          <cell r="L661">
            <v>11670.555760000001</v>
          </cell>
          <cell r="M661">
            <v>1500</v>
          </cell>
          <cell r="N661">
            <v>1268</v>
          </cell>
          <cell r="O661">
            <v>6084</v>
          </cell>
          <cell r="P661">
            <v>6000</v>
          </cell>
          <cell r="Q661">
            <v>2535</v>
          </cell>
          <cell r="R661">
            <v>648</v>
          </cell>
          <cell r="S661">
            <v>3042</v>
          </cell>
          <cell r="T661">
            <v>11634</v>
          </cell>
          <cell r="U661">
            <v>1552</v>
          </cell>
          <cell r="V661">
            <v>0</v>
          </cell>
          <cell r="W661">
            <v>6084</v>
          </cell>
          <cell r="Z661">
            <v>2500</v>
          </cell>
          <cell r="AA661">
            <v>145764.55576000002</v>
          </cell>
        </row>
        <row r="662">
          <cell r="A662" t="str">
            <v>34010054</v>
          </cell>
          <cell r="B662" t="str">
            <v>Pech Cauich Raniger De Jesus</v>
          </cell>
          <cell r="C662" t="str">
            <v>Supervisor nocturno centro turistico</v>
          </cell>
          <cell r="D662">
            <v>180.23</v>
          </cell>
          <cell r="E662">
            <v>5406.9</v>
          </cell>
          <cell r="H662">
            <v>5406.9</v>
          </cell>
          <cell r="I662">
            <v>216.27599999999998</v>
          </cell>
          <cell r="J662">
            <v>5623.1759999999995</v>
          </cell>
          <cell r="K662">
            <v>67479</v>
          </cell>
          <cell r="L662">
            <v>8661.4879999999994</v>
          </cell>
          <cell r="M662">
            <v>1500</v>
          </cell>
          <cell r="N662">
            <v>938</v>
          </cell>
          <cell r="O662">
            <v>4499</v>
          </cell>
          <cell r="P662">
            <v>6000</v>
          </cell>
          <cell r="Q662">
            <v>1875</v>
          </cell>
          <cell r="S662">
            <v>2250</v>
          </cell>
          <cell r="T662">
            <v>8604</v>
          </cell>
          <cell r="U662">
            <v>1148</v>
          </cell>
          <cell r="V662">
            <v>0</v>
          </cell>
          <cell r="W662">
            <v>4499</v>
          </cell>
          <cell r="Z662">
            <v>2500</v>
          </cell>
          <cell r="AA662">
            <v>109953.488</v>
          </cell>
        </row>
        <row r="663">
          <cell r="A663" t="str">
            <v>34020005</v>
          </cell>
          <cell r="B663" t="str">
            <v>Sosa Sanchez Raul Fernando</v>
          </cell>
          <cell r="C663" t="str">
            <v>Recepcionista centro turistico</v>
          </cell>
          <cell r="D663">
            <v>118.976</v>
          </cell>
          <cell r="E663">
            <v>3569.2799999999997</v>
          </cell>
          <cell r="H663">
            <v>3569.2799999999997</v>
          </cell>
          <cell r="I663">
            <v>142.77119999999999</v>
          </cell>
          <cell r="J663">
            <v>3712.0511999999999</v>
          </cell>
          <cell r="K663">
            <v>44545</v>
          </cell>
          <cell r="L663">
            <v>5230.9616000000005</v>
          </cell>
          <cell r="M663">
            <v>1500</v>
          </cell>
          <cell r="N663">
            <v>619</v>
          </cell>
          <cell r="O663">
            <v>2970</v>
          </cell>
          <cell r="P663">
            <v>6000</v>
          </cell>
          <cell r="Q663">
            <v>1238</v>
          </cell>
          <cell r="S663">
            <v>1485</v>
          </cell>
          <cell r="T663">
            <v>5680</v>
          </cell>
          <cell r="U663">
            <v>758</v>
          </cell>
          <cell r="V663">
            <v>2307.6</v>
          </cell>
          <cell r="W663">
            <v>2970</v>
          </cell>
          <cell r="Z663">
            <v>2500</v>
          </cell>
          <cell r="AA663">
            <v>77803.561600000015</v>
          </cell>
        </row>
        <row r="664">
          <cell r="A664" t="str">
            <v>34020006</v>
          </cell>
          <cell r="B664" t="str">
            <v>Rodriguez Cahum Maria Luisa</v>
          </cell>
          <cell r="C664" t="str">
            <v>Recepcionista centro turistico</v>
          </cell>
          <cell r="D664">
            <v>118.976</v>
          </cell>
          <cell r="E664">
            <v>3569.2799999999997</v>
          </cell>
          <cell r="H664">
            <v>3569.2799999999997</v>
          </cell>
          <cell r="I664">
            <v>142.77119999999999</v>
          </cell>
          <cell r="J664">
            <v>3712.0511999999999</v>
          </cell>
          <cell r="K664">
            <v>44545</v>
          </cell>
          <cell r="L664">
            <v>5230.9616000000005</v>
          </cell>
          <cell r="M664">
            <v>1500</v>
          </cell>
          <cell r="N664">
            <v>619</v>
          </cell>
          <cell r="O664">
            <v>2970</v>
          </cell>
          <cell r="P664">
            <v>6000</v>
          </cell>
          <cell r="Q664">
            <v>1238</v>
          </cell>
          <cell r="S664">
            <v>1485</v>
          </cell>
          <cell r="T664">
            <v>5680</v>
          </cell>
          <cell r="U664">
            <v>758</v>
          </cell>
          <cell r="V664">
            <v>2307.6</v>
          </cell>
          <cell r="W664">
            <v>2970</v>
          </cell>
          <cell r="Z664">
            <v>2500</v>
          </cell>
          <cell r="AA664">
            <v>77803.561600000015</v>
          </cell>
        </row>
        <row r="665">
          <cell r="A665" t="str">
            <v>34020007</v>
          </cell>
          <cell r="B665" t="str">
            <v>Dzul Hernandez Rodrigo Adrian</v>
          </cell>
          <cell r="C665" t="str">
            <v>Intendente centro turistico</v>
          </cell>
          <cell r="D665">
            <v>86.53</v>
          </cell>
          <cell r="E665">
            <v>2595.9</v>
          </cell>
          <cell r="H665">
            <v>2595.9</v>
          </cell>
          <cell r="I665">
            <v>103.83600000000001</v>
          </cell>
          <cell r="J665">
            <v>2699.7359999999999</v>
          </cell>
          <cell r="K665">
            <v>32397</v>
          </cell>
          <cell r="L665">
            <v>3599.6479999999997</v>
          </cell>
          <cell r="M665">
            <v>1500</v>
          </cell>
          <cell r="N665">
            <v>450</v>
          </cell>
          <cell r="O665">
            <v>2160</v>
          </cell>
          <cell r="P665">
            <v>6000</v>
          </cell>
          <cell r="Q665">
            <v>900</v>
          </cell>
          <cell r="S665">
            <v>1080</v>
          </cell>
          <cell r="T665">
            <v>4131</v>
          </cell>
          <cell r="U665">
            <v>551</v>
          </cell>
          <cell r="V665">
            <v>3262.32</v>
          </cell>
          <cell r="W665">
            <v>2160</v>
          </cell>
          <cell r="Z665">
            <v>2500</v>
          </cell>
          <cell r="AA665">
            <v>60690.968000000001</v>
          </cell>
        </row>
        <row r="666">
          <cell r="A666" t="str">
            <v>34020008</v>
          </cell>
          <cell r="B666" t="str">
            <v>Sonda Sierra Estela Del Carmen</v>
          </cell>
          <cell r="C666" t="str">
            <v>Cajero "a"</v>
          </cell>
          <cell r="D666">
            <v>108.16</v>
          </cell>
          <cell r="E666">
            <v>3244.7999999999997</v>
          </cell>
          <cell r="H666">
            <v>3244.7999999999997</v>
          </cell>
          <cell r="I666">
            <v>129.792</v>
          </cell>
          <cell r="J666">
            <v>3374.5919999999996</v>
          </cell>
          <cell r="K666">
            <v>40496</v>
          </cell>
          <cell r="L666">
            <v>4671.6159999999991</v>
          </cell>
          <cell r="M666">
            <v>1500</v>
          </cell>
          <cell r="N666">
            <v>563</v>
          </cell>
          <cell r="O666">
            <v>2700</v>
          </cell>
          <cell r="P666">
            <v>6000</v>
          </cell>
          <cell r="Q666">
            <v>1125</v>
          </cell>
          <cell r="S666">
            <v>1350</v>
          </cell>
          <cell r="T666">
            <v>5164</v>
          </cell>
          <cell r="U666">
            <v>689</v>
          </cell>
          <cell r="V666">
            <v>2817.84</v>
          </cell>
          <cell r="W666">
            <v>2700</v>
          </cell>
          <cell r="Z666">
            <v>2500</v>
          </cell>
          <cell r="AA666">
            <v>72276.456000000006</v>
          </cell>
        </row>
        <row r="667">
          <cell r="A667" t="str">
            <v>34020024</v>
          </cell>
          <cell r="B667" t="str">
            <v>Cab Jimenez Alicia Noemi</v>
          </cell>
          <cell r="C667" t="str">
            <v>Secretaria de Depto. "b"</v>
          </cell>
          <cell r="D667">
            <v>117.17</v>
          </cell>
          <cell r="E667">
            <v>3515.1</v>
          </cell>
          <cell r="H667">
            <v>3515.1</v>
          </cell>
          <cell r="I667">
            <v>140.60400000000001</v>
          </cell>
          <cell r="J667">
            <v>3655.7039999999997</v>
          </cell>
          <cell r="K667">
            <v>43869</v>
          </cell>
          <cell r="L667">
            <v>5143.5619999999999</v>
          </cell>
          <cell r="M667">
            <v>1500</v>
          </cell>
          <cell r="N667">
            <v>610</v>
          </cell>
          <cell r="O667">
            <v>2925</v>
          </cell>
          <cell r="P667">
            <v>6000</v>
          </cell>
          <cell r="Q667">
            <v>1219</v>
          </cell>
          <cell r="R667">
            <v>1620</v>
          </cell>
          <cell r="S667">
            <v>1463</v>
          </cell>
          <cell r="T667">
            <v>5594</v>
          </cell>
          <cell r="U667">
            <v>746</v>
          </cell>
          <cell r="V667">
            <v>2344.8000000000002</v>
          </cell>
          <cell r="W667">
            <v>2925</v>
          </cell>
          <cell r="Z667">
            <v>2500</v>
          </cell>
          <cell r="AA667">
            <v>78459.362000000008</v>
          </cell>
        </row>
        <row r="668">
          <cell r="A668" t="str">
            <v>34020030</v>
          </cell>
          <cell r="B668" t="str">
            <v>Aguirre Bacelis Candelaria Josefina</v>
          </cell>
          <cell r="C668" t="str">
            <v>Auxiliar centro turistico "a"</v>
          </cell>
          <cell r="D668">
            <v>104.55</v>
          </cell>
          <cell r="E668">
            <v>3136.5</v>
          </cell>
          <cell r="H668">
            <v>3136.5</v>
          </cell>
          <cell r="I668">
            <v>125.46000000000001</v>
          </cell>
          <cell r="J668">
            <v>3261.96</v>
          </cell>
          <cell r="K668">
            <v>39144</v>
          </cell>
          <cell r="L668">
            <v>4496.91</v>
          </cell>
          <cell r="M668">
            <v>1500</v>
          </cell>
          <cell r="N668">
            <v>544</v>
          </cell>
          <cell r="O668">
            <v>2610</v>
          </cell>
          <cell r="P668">
            <v>6000</v>
          </cell>
          <cell r="Q668">
            <v>1088</v>
          </cell>
          <cell r="S668">
            <v>1305</v>
          </cell>
          <cell r="T668">
            <v>4991</v>
          </cell>
          <cell r="U668">
            <v>666</v>
          </cell>
          <cell r="V668">
            <v>2892</v>
          </cell>
          <cell r="W668">
            <v>2610</v>
          </cell>
          <cell r="Z668">
            <v>2500</v>
          </cell>
          <cell r="AA668">
            <v>70346.91</v>
          </cell>
        </row>
        <row r="669">
          <cell r="A669" t="str">
            <v>34080010</v>
          </cell>
          <cell r="B669" t="str">
            <v>Llanes Cervera Luis Felipe</v>
          </cell>
          <cell r="C669" t="str">
            <v>Vigilante centro turistico</v>
          </cell>
          <cell r="D669">
            <v>83.2</v>
          </cell>
          <cell r="E669">
            <v>2496</v>
          </cell>
          <cell r="H669">
            <v>2496</v>
          </cell>
          <cell r="I669">
            <v>99.84</v>
          </cell>
          <cell r="J669">
            <v>2595.84</v>
          </cell>
          <cell r="K669">
            <v>31151</v>
          </cell>
          <cell r="L669">
            <v>3461.12</v>
          </cell>
          <cell r="M669">
            <v>1500</v>
          </cell>
          <cell r="N669">
            <v>433</v>
          </cell>
          <cell r="O669">
            <v>2077</v>
          </cell>
          <cell r="P669">
            <v>6000</v>
          </cell>
          <cell r="Q669">
            <v>866</v>
          </cell>
          <cell r="S669">
            <v>1039</v>
          </cell>
          <cell r="T669">
            <v>3972</v>
          </cell>
          <cell r="U669">
            <v>530</v>
          </cell>
          <cell r="V669">
            <v>3330.96</v>
          </cell>
          <cell r="W669">
            <v>2077</v>
          </cell>
          <cell r="Z669">
            <v>2500</v>
          </cell>
          <cell r="AA669">
            <v>58937.08</v>
          </cell>
        </row>
        <row r="670">
          <cell r="A670" t="str">
            <v>45010002</v>
          </cell>
          <cell r="B670" t="str">
            <v>Contreras Gonzalez Pedro Jose</v>
          </cell>
          <cell r="C670" t="str">
            <v>Supervisor puntos de venta centro turist</v>
          </cell>
          <cell r="D670">
            <v>243.71360000000001</v>
          </cell>
          <cell r="E670">
            <v>7311.4080000000004</v>
          </cell>
          <cell r="H670">
            <v>7311.4080000000004</v>
          </cell>
          <cell r="I670">
            <v>292.45632000000001</v>
          </cell>
          <cell r="J670">
            <v>7603.8643200000006</v>
          </cell>
          <cell r="K670">
            <v>91247</v>
          </cell>
          <cell r="L670">
            <v>11670.555760000001</v>
          </cell>
          <cell r="M670">
            <v>1500</v>
          </cell>
          <cell r="N670">
            <v>1268</v>
          </cell>
          <cell r="O670">
            <v>6084</v>
          </cell>
          <cell r="P670">
            <v>6000</v>
          </cell>
          <cell r="Q670">
            <v>2535</v>
          </cell>
          <cell r="R670">
            <v>324</v>
          </cell>
          <cell r="S670">
            <v>3042</v>
          </cell>
          <cell r="T670">
            <v>11634</v>
          </cell>
          <cell r="U670">
            <v>1552</v>
          </cell>
          <cell r="V670">
            <v>0</v>
          </cell>
          <cell r="W670">
            <v>6084</v>
          </cell>
          <cell r="Z670">
            <v>2500</v>
          </cell>
          <cell r="AA670">
            <v>145440.55576000002</v>
          </cell>
        </row>
        <row r="671">
          <cell r="A671" t="str">
            <v>34010002</v>
          </cell>
          <cell r="B671" t="str">
            <v>Arias Colli Joel Francisco</v>
          </cell>
          <cell r="C671" t="str">
            <v>Auxiliar centro turistico "b"</v>
          </cell>
          <cell r="D671">
            <v>104.547456</v>
          </cell>
          <cell r="E671">
            <v>3136.4236799999999</v>
          </cell>
          <cell r="H671">
            <v>3136.4236799999999</v>
          </cell>
          <cell r="I671">
            <v>125.4569472</v>
          </cell>
          <cell r="J671">
            <v>3261.8806271999997</v>
          </cell>
          <cell r="K671">
            <v>39143</v>
          </cell>
          <cell r="L671">
            <v>4496.7841695999996</v>
          </cell>
          <cell r="M671">
            <v>1500</v>
          </cell>
          <cell r="N671">
            <v>544</v>
          </cell>
          <cell r="O671">
            <v>2610</v>
          </cell>
          <cell r="P671">
            <v>6000</v>
          </cell>
          <cell r="Q671">
            <v>1088</v>
          </cell>
          <cell r="R671">
            <v>324</v>
          </cell>
          <cell r="S671">
            <v>1305</v>
          </cell>
          <cell r="T671">
            <v>4991</v>
          </cell>
          <cell r="U671">
            <v>666</v>
          </cell>
          <cell r="V671">
            <v>2892.24</v>
          </cell>
          <cell r="W671">
            <v>2610</v>
          </cell>
          <cell r="Z671">
            <v>2500</v>
          </cell>
          <cell r="AA671">
            <v>70670.024169600001</v>
          </cell>
        </row>
        <row r="672">
          <cell r="A672" t="str">
            <v>34010009</v>
          </cell>
          <cell r="B672" t="str">
            <v>Diaz Tolosa Miriam</v>
          </cell>
          <cell r="C672" t="str">
            <v>Auxiliar centro turistico "b"</v>
          </cell>
          <cell r="D672">
            <v>104.547456</v>
          </cell>
          <cell r="E672">
            <v>3136.4236799999999</v>
          </cell>
          <cell r="H672">
            <v>3136.4236799999999</v>
          </cell>
          <cell r="I672">
            <v>125.4569472</v>
          </cell>
          <cell r="J672">
            <v>3261.8806271999997</v>
          </cell>
          <cell r="K672">
            <v>39143</v>
          </cell>
          <cell r="L672">
            <v>4496.7841695999996</v>
          </cell>
          <cell r="M672">
            <v>1500</v>
          </cell>
          <cell r="N672">
            <v>544</v>
          </cell>
          <cell r="O672">
            <v>2610</v>
          </cell>
          <cell r="P672">
            <v>6000</v>
          </cell>
          <cell r="Q672">
            <v>1088</v>
          </cell>
          <cell r="R672">
            <v>324</v>
          </cell>
          <cell r="S672">
            <v>1305</v>
          </cell>
          <cell r="T672">
            <v>4991</v>
          </cell>
          <cell r="U672">
            <v>666</v>
          </cell>
          <cell r="V672">
            <v>2892.24</v>
          </cell>
          <cell r="W672">
            <v>2610</v>
          </cell>
          <cell r="Z672">
            <v>2500</v>
          </cell>
          <cell r="AA672">
            <v>70670.024169600001</v>
          </cell>
        </row>
        <row r="673">
          <cell r="A673" t="str">
            <v>34010010</v>
          </cell>
          <cell r="B673" t="str">
            <v>Dzul Chi Julio Cesar</v>
          </cell>
          <cell r="C673" t="str">
            <v>Auxiliar centro turistico "b"</v>
          </cell>
          <cell r="D673">
            <v>104.547456</v>
          </cell>
          <cell r="E673">
            <v>3136.4236799999999</v>
          </cell>
          <cell r="H673">
            <v>3136.4236799999999</v>
          </cell>
          <cell r="I673">
            <v>125.4569472</v>
          </cell>
          <cell r="J673">
            <v>3261.8806271999997</v>
          </cell>
          <cell r="K673">
            <v>39143</v>
          </cell>
          <cell r="L673">
            <v>4496.7841695999996</v>
          </cell>
          <cell r="M673">
            <v>1500</v>
          </cell>
          <cell r="N673">
            <v>544</v>
          </cell>
          <cell r="O673">
            <v>2610</v>
          </cell>
          <cell r="P673">
            <v>6000</v>
          </cell>
          <cell r="Q673">
            <v>1088</v>
          </cell>
          <cell r="R673">
            <v>324</v>
          </cell>
          <cell r="S673">
            <v>1305</v>
          </cell>
          <cell r="T673">
            <v>4991</v>
          </cell>
          <cell r="U673">
            <v>666</v>
          </cell>
          <cell r="V673">
            <v>2892.24</v>
          </cell>
          <cell r="W673">
            <v>2610</v>
          </cell>
          <cell r="Z673">
            <v>2500</v>
          </cell>
          <cell r="AA673">
            <v>70670.024169600001</v>
          </cell>
        </row>
        <row r="674">
          <cell r="A674" t="str">
            <v>34010011</v>
          </cell>
          <cell r="B674" t="str">
            <v>Euan Pastrana Virginia Del Rosario</v>
          </cell>
          <cell r="C674" t="str">
            <v>Camarera "b"</v>
          </cell>
          <cell r="D674">
            <v>97.343999999999994</v>
          </cell>
          <cell r="E674">
            <v>2920.3199999999997</v>
          </cell>
          <cell r="H674">
            <v>2920.3199999999997</v>
          </cell>
          <cell r="I674">
            <v>116.8128</v>
          </cell>
          <cell r="J674">
            <v>3037.1327999999999</v>
          </cell>
          <cell r="K674">
            <v>36446</v>
          </cell>
          <cell r="L674">
            <v>4107.1003999999994</v>
          </cell>
          <cell r="M674">
            <v>1500</v>
          </cell>
          <cell r="N674">
            <v>507</v>
          </cell>
          <cell r="O674">
            <v>2430</v>
          </cell>
          <cell r="P674">
            <v>6000</v>
          </cell>
          <cell r="Q674">
            <v>1013</v>
          </cell>
          <cell r="R674">
            <v>324</v>
          </cell>
          <cell r="S674">
            <v>1215</v>
          </cell>
          <cell r="T674">
            <v>4647</v>
          </cell>
          <cell r="U674">
            <v>620</v>
          </cell>
          <cell r="V674">
            <v>3040.08</v>
          </cell>
          <cell r="W674">
            <v>2430</v>
          </cell>
          <cell r="Z674">
            <v>2500</v>
          </cell>
          <cell r="AA674">
            <v>66779.180399999997</v>
          </cell>
        </row>
        <row r="675">
          <cell r="A675" t="str">
            <v>34010012</v>
          </cell>
          <cell r="B675" t="str">
            <v>Fuentes Graniel Braulio Alejandro</v>
          </cell>
          <cell r="C675" t="str">
            <v>Auxiliar centro turistico "b"</v>
          </cell>
          <cell r="D675">
            <v>104.547456</v>
          </cell>
          <cell r="E675">
            <v>3136.4236799999999</v>
          </cell>
          <cell r="H675">
            <v>3136.4236799999999</v>
          </cell>
          <cell r="I675">
            <v>125.4569472</v>
          </cell>
          <cell r="J675">
            <v>3261.8806271999997</v>
          </cell>
          <cell r="K675">
            <v>39143</v>
          </cell>
          <cell r="L675">
            <v>4496.7841695999996</v>
          </cell>
          <cell r="M675">
            <v>1500</v>
          </cell>
          <cell r="N675">
            <v>544</v>
          </cell>
          <cell r="O675">
            <v>2610</v>
          </cell>
          <cell r="P675">
            <v>6000</v>
          </cell>
          <cell r="Q675">
            <v>1088</v>
          </cell>
          <cell r="R675">
            <v>324</v>
          </cell>
          <cell r="S675">
            <v>1305</v>
          </cell>
          <cell r="T675">
            <v>4991</v>
          </cell>
          <cell r="U675">
            <v>666</v>
          </cell>
          <cell r="V675">
            <v>2892.24</v>
          </cell>
          <cell r="W675">
            <v>2610</v>
          </cell>
          <cell r="Z675">
            <v>2500</v>
          </cell>
          <cell r="AA675">
            <v>70670.024169600001</v>
          </cell>
        </row>
        <row r="676">
          <cell r="A676" t="str">
            <v>34010013</v>
          </cell>
          <cell r="B676" t="str">
            <v>Hernandez Salazar Nancy Gabriela</v>
          </cell>
          <cell r="C676" t="str">
            <v>Camarera "b"</v>
          </cell>
          <cell r="D676">
            <v>97.343999999999994</v>
          </cell>
          <cell r="E676">
            <v>2920.3199999999997</v>
          </cell>
          <cell r="H676">
            <v>2920.3199999999997</v>
          </cell>
          <cell r="I676">
            <v>116.8128</v>
          </cell>
          <cell r="J676">
            <v>3037.1327999999999</v>
          </cell>
          <cell r="K676">
            <v>36446</v>
          </cell>
          <cell r="L676">
            <v>4107.1003999999994</v>
          </cell>
          <cell r="M676">
            <v>1500</v>
          </cell>
          <cell r="N676">
            <v>507</v>
          </cell>
          <cell r="O676">
            <v>2430</v>
          </cell>
          <cell r="P676">
            <v>6000</v>
          </cell>
          <cell r="Q676">
            <v>1013</v>
          </cell>
          <cell r="R676">
            <v>324</v>
          </cell>
          <cell r="S676">
            <v>1215</v>
          </cell>
          <cell r="T676">
            <v>4647</v>
          </cell>
          <cell r="U676">
            <v>620</v>
          </cell>
          <cell r="V676">
            <v>3040.08</v>
          </cell>
          <cell r="W676">
            <v>2430</v>
          </cell>
          <cell r="Z676">
            <v>2500</v>
          </cell>
          <cell r="AA676">
            <v>66779.180399999997</v>
          </cell>
        </row>
        <row r="677">
          <cell r="A677" t="str">
            <v>34010016</v>
          </cell>
          <cell r="B677" t="str">
            <v>Matos Huchim Luis Manuel</v>
          </cell>
          <cell r="C677" t="str">
            <v>Auxiliar centro turistico "b"</v>
          </cell>
          <cell r="D677">
            <v>104.547456</v>
          </cell>
          <cell r="E677">
            <v>3136.4236799999999</v>
          </cell>
          <cell r="H677">
            <v>3136.4236799999999</v>
          </cell>
          <cell r="I677">
            <v>125.4569472</v>
          </cell>
          <cell r="J677">
            <v>3261.8806271999997</v>
          </cell>
          <cell r="K677">
            <v>39143</v>
          </cell>
          <cell r="L677">
            <v>4496.7841695999996</v>
          </cell>
          <cell r="M677">
            <v>1500</v>
          </cell>
          <cell r="N677">
            <v>544</v>
          </cell>
          <cell r="O677">
            <v>2610</v>
          </cell>
          <cell r="P677">
            <v>6000</v>
          </cell>
          <cell r="Q677">
            <v>1088</v>
          </cell>
          <cell r="R677">
            <v>324</v>
          </cell>
          <cell r="S677">
            <v>1305</v>
          </cell>
          <cell r="T677">
            <v>4991</v>
          </cell>
          <cell r="U677">
            <v>666</v>
          </cell>
          <cell r="V677">
            <v>2892.24</v>
          </cell>
          <cell r="W677">
            <v>2610</v>
          </cell>
          <cell r="Z677">
            <v>2500</v>
          </cell>
          <cell r="AA677">
            <v>70670.024169600001</v>
          </cell>
        </row>
        <row r="678">
          <cell r="A678" t="str">
            <v>34010017</v>
          </cell>
          <cell r="B678" t="str">
            <v>Noh Vargas Wilbert Heriberto</v>
          </cell>
          <cell r="C678" t="str">
            <v>Auxiliar centro turistico "b"</v>
          </cell>
          <cell r="D678">
            <v>104.547456</v>
          </cell>
          <cell r="E678">
            <v>3136.4236799999999</v>
          </cell>
          <cell r="H678">
            <v>3136.4236799999999</v>
          </cell>
          <cell r="I678">
            <v>125.4569472</v>
          </cell>
          <cell r="J678">
            <v>3261.8806271999997</v>
          </cell>
          <cell r="K678">
            <v>39143</v>
          </cell>
          <cell r="L678">
            <v>4496.7841695999996</v>
          </cell>
          <cell r="M678">
            <v>1500</v>
          </cell>
          <cell r="N678">
            <v>544</v>
          </cell>
          <cell r="O678">
            <v>2610</v>
          </cell>
          <cell r="P678">
            <v>6000</v>
          </cell>
          <cell r="Q678">
            <v>1088</v>
          </cell>
          <cell r="R678">
            <v>324</v>
          </cell>
          <cell r="S678">
            <v>1305</v>
          </cell>
          <cell r="T678">
            <v>4991</v>
          </cell>
          <cell r="U678">
            <v>666</v>
          </cell>
          <cell r="V678">
            <v>2892.24</v>
          </cell>
          <cell r="W678">
            <v>2610</v>
          </cell>
          <cell r="Z678">
            <v>2500</v>
          </cell>
          <cell r="AA678">
            <v>70670.024169600001</v>
          </cell>
        </row>
        <row r="679">
          <cell r="A679" t="str">
            <v>34010020</v>
          </cell>
          <cell r="B679" t="str">
            <v>Perez Herrera Adolfo Arturo</v>
          </cell>
          <cell r="C679" t="str">
            <v>Auxiliar centro turistico "b"</v>
          </cell>
          <cell r="D679">
            <v>104.547456</v>
          </cell>
          <cell r="E679">
            <v>3136.4236799999999</v>
          </cell>
          <cell r="H679">
            <v>3136.4236799999999</v>
          </cell>
          <cell r="I679">
            <v>125.4569472</v>
          </cell>
          <cell r="J679">
            <v>3261.8806271999997</v>
          </cell>
          <cell r="K679">
            <v>39143</v>
          </cell>
          <cell r="L679">
            <v>4496.7841695999996</v>
          </cell>
          <cell r="M679">
            <v>1500</v>
          </cell>
          <cell r="N679">
            <v>544</v>
          </cell>
          <cell r="O679">
            <v>2610</v>
          </cell>
          <cell r="P679">
            <v>6000</v>
          </cell>
          <cell r="Q679">
            <v>1088</v>
          </cell>
          <cell r="R679">
            <v>324</v>
          </cell>
          <cell r="S679">
            <v>1305</v>
          </cell>
          <cell r="T679">
            <v>4991</v>
          </cell>
          <cell r="U679">
            <v>666</v>
          </cell>
          <cell r="V679">
            <v>2892.24</v>
          </cell>
          <cell r="W679">
            <v>2610</v>
          </cell>
          <cell r="Z679">
            <v>2500</v>
          </cell>
          <cell r="AA679">
            <v>70670.024169600001</v>
          </cell>
        </row>
        <row r="680">
          <cell r="A680" t="str">
            <v>34010052</v>
          </cell>
          <cell r="B680" t="str">
            <v>Perez Castillo Ysabel</v>
          </cell>
          <cell r="C680" t="str">
            <v>Camarera "b"</v>
          </cell>
          <cell r="D680">
            <v>97.343999999999994</v>
          </cell>
          <cell r="E680">
            <v>2920.3199999999997</v>
          </cell>
          <cell r="H680">
            <v>2920.3199999999997</v>
          </cell>
          <cell r="I680">
            <v>116.8128</v>
          </cell>
          <cell r="J680">
            <v>3037.1327999999999</v>
          </cell>
          <cell r="K680">
            <v>36446</v>
          </cell>
          <cell r="L680">
            <v>4107.1003999999994</v>
          </cell>
          <cell r="M680">
            <v>1500</v>
          </cell>
          <cell r="N680">
            <v>507</v>
          </cell>
          <cell r="O680">
            <v>2430</v>
          </cell>
          <cell r="P680">
            <v>6000</v>
          </cell>
          <cell r="Q680">
            <v>1013</v>
          </cell>
          <cell r="S680">
            <v>1215</v>
          </cell>
          <cell r="T680">
            <v>4647</v>
          </cell>
          <cell r="U680">
            <v>620</v>
          </cell>
          <cell r="V680">
            <v>3040.08</v>
          </cell>
          <cell r="W680">
            <v>2430</v>
          </cell>
          <cell r="Z680">
            <v>2500</v>
          </cell>
          <cell r="AA680">
            <v>66455.180399999997</v>
          </cell>
        </row>
        <row r="681">
          <cell r="A681" t="str">
            <v>34010062</v>
          </cell>
          <cell r="B681" t="str">
            <v>Barrientos Cortes Laura Angelica</v>
          </cell>
          <cell r="C681" t="str">
            <v>Camarera "a"</v>
          </cell>
          <cell r="D681">
            <v>97.34</v>
          </cell>
          <cell r="E681">
            <v>2920.2000000000003</v>
          </cell>
          <cell r="H681">
            <v>2920.2000000000003</v>
          </cell>
          <cell r="I681">
            <v>116.80800000000001</v>
          </cell>
          <cell r="J681">
            <v>3037.0080000000003</v>
          </cell>
          <cell r="K681">
            <v>36445</v>
          </cell>
          <cell r="L681">
            <v>4106.9040000000005</v>
          </cell>
          <cell r="M681">
            <v>1500</v>
          </cell>
          <cell r="N681">
            <v>507</v>
          </cell>
          <cell r="O681">
            <v>2430</v>
          </cell>
          <cell r="P681">
            <v>6000</v>
          </cell>
          <cell r="Q681">
            <v>1013</v>
          </cell>
          <cell r="S681">
            <v>1215</v>
          </cell>
          <cell r="T681">
            <v>4647</v>
          </cell>
          <cell r="U681">
            <v>620</v>
          </cell>
          <cell r="V681">
            <v>3040.08</v>
          </cell>
          <cell r="W681">
            <v>2430</v>
          </cell>
          <cell r="Z681">
            <v>2500</v>
          </cell>
          <cell r="AA681">
            <v>66453.983999999997</v>
          </cell>
        </row>
        <row r="682">
          <cell r="A682" t="str">
            <v>34010064</v>
          </cell>
          <cell r="B682" t="str">
            <v>Fan Pino Nancy Beatriz</v>
          </cell>
          <cell r="C682" t="str">
            <v>Administrador</v>
          </cell>
          <cell r="D682">
            <v>723.81</v>
          </cell>
          <cell r="E682">
            <v>21714.3</v>
          </cell>
          <cell r="H682">
            <v>21714.3</v>
          </cell>
          <cell r="I682">
            <v>868.572</v>
          </cell>
          <cell r="J682">
            <v>22582.871999999999</v>
          </cell>
          <cell r="K682">
            <v>270995</v>
          </cell>
          <cell r="L682">
            <v>40527.33</v>
          </cell>
          <cell r="M682">
            <v>1500</v>
          </cell>
          <cell r="N682">
            <v>3764</v>
          </cell>
          <cell r="P682">
            <v>6000</v>
          </cell>
          <cell r="Q682">
            <v>7528</v>
          </cell>
          <cell r="S682">
            <v>9034</v>
          </cell>
          <cell r="T682">
            <v>34552</v>
          </cell>
          <cell r="U682">
            <v>4607</v>
          </cell>
          <cell r="V682">
            <v>0</v>
          </cell>
          <cell r="W682">
            <v>18067</v>
          </cell>
          <cell r="Y682">
            <v>67749</v>
          </cell>
          <cell r="Z682">
            <v>2500</v>
          </cell>
          <cell r="AA682">
            <v>466823.33</v>
          </cell>
        </row>
        <row r="683">
          <cell r="A683" t="str">
            <v>34060001</v>
          </cell>
          <cell r="B683" t="str">
            <v>Balam Canche Jose Alberto</v>
          </cell>
          <cell r="C683" t="str">
            <v>Intendente centro turistico</v>
          </cell>
          <cell r="D683">
            <v>86.528000000000006</v>
          </cell>
          <cell r="E683">
            <v>2595.84</v>
          </cell>
          <cell r="H683">
            <v>2595.84</v>
          </cell>
          <cell r="I683">
            <v>103.8336</v>
          </cell>
          <cell r="J683">
            <v>2699.6736000000001</v>
          </cell>
          <cell r="K683">
            <v>32397</v>
          </cell>
          <cell r="L683">
            <v>3599.5648000000001</v>
          </cell>
          <cell r="M683">
            <v>1500</v>
          </cell>
          <cell r="N683">
            <v>450</v>
          </cell>
          <cell r="O683">
            <v>2160</v>
          </cell>
          <cell r="P683">
            <v>6000</v>
          </cell>
          <cell r="Q683">
            <v>900</v>
          </cell>
          <cell r="S683">
            <v>1080</v>
          </cell>
          <cell r="T683">
            <v>4131</v>
          </cell>
          <cell r="U683">
            <v>551</v>
          </cell>
          <cell r="V683">
            <v>3262.56</v>
          </cell>
          <cell r="W683">
            <v>2160</v>
          </cell>
          <cell r="Z683">
            <v>2500</v>
          </cell>
          <cell r="AA683">
            <v>60691.124799999998</v>
          </cell>
        </row>
        <row r="684">
          <cell r="A684" t="str">
            <v>34060006</v>
          </cell>
          <cell r="B684" t="str">
            <v>Perez Sanchez Sergio Octavio</v>
          </cell>
          <cell r="C684" t="str">
            <v>Intendente centro turistico</v>
          </cell>
          <cell r="D684">
            <v>86.528000000000006</v>
          </cell>
          <cell r="E684">
            <v>2595.84</v>
          </cell>
          <cell r="H684">
            <v>2595.84</v>
          </cell>
          <cell r="I684">
            <v>103.8336</v>
          </cell>
          <cell r="J684">
            <v>2699.6736000000001</v>
          </cell>
          <cell r="K684">
            <v>32397</v>
          </cell>
          <cell r="L684">
            <v>3599.5648000000001</v>
          </cell>
          <cell r="M684">
            <v>1500</v>
          </cell>
          <cell r="N684">
            <v>450</v>
          </cell>
          <cell r="O684">
            <v>2160</v>
          </cell>
          <cell r="P684">
            <v>6000</v>
          </cell>
          <cell r="Q684">
            <v>900</v>
          </cell>
          <cell r="S684">
            <v>1080</v>
          </cell>
          <cell r="T684">
            <v>4131</v>
          </cell>
          <cell r="U684">
            <v>551</v>
          </cell>
          <cell r="V684">
            <v>3262.56</v>
          </cell>
          <cell r="W684">
            <v>2160</v>
          </cell>
          <cell r="Z684">
            <v>2500</v>
          </cell>
          <cell r="AA684">
            <v>60691.124799999998</v>
          </cell>
        </row>
        <row r="685">
          <cell r="A685" t="str">
            <v>34060043</v>
          </cell>
          <cell r="B685" t="str">
            <v>Escobedo Escamilla Celso Felipe</v>
          </cell>
          <cell r="C685" t="str">
            <v>Auxiliar centro turistico "b"</v>
          </cell>
          <cell r="D685">
            <v>104.547456</v>
          </cell>
          <cell r="E685">
            <v>3136.4236799999999</v>
          </cell>
          <cell r="H685">
            <v>3136.4236799999999</v>
          </cell>
          <cell r="I685">
            <v>125.4569472</v>
          </cell>
          <cell r="J685">
            <v>3261.8806271999997</v>
          </cell>
          <cell r="K685">
            <v>39143</v>
          </cell>
          <cell r="L685">
            <v>4496.7841695999996</v>
          </cell>
          <cell r="M685">
            <v>1500</v>
          </cell>
          <cell r="N685">
            <v>544</v>
          </cell>
          <cell r="O685">
            <v>2610</v>
          </cell>
          <cell r="P685">
            <v>6000</v>
          </cell>
          <cell r="Q685">
            <v>1088</v>
          </cell>
          <cell r="R685">
            <v>1296</v>
          </cell>
          <cell r="S685">
            <v>1305</v>
          </cell>
          <cell r="T685">
            <v>4991</v>
          </cell>
          <cell r="U685">
            <v>666</v>
          </cell>
          <cell r="V685">
            <v>2892.24</v>
          </cell>
          <cell r="W685">
            <v>2610</v>
          </cell>
          <cell r="Z685">
            <v>2500</v>
          </cell>
          <cell r="AA685">
            <v>71642.024169600001</v>
          </cell>
        </row>
        <row r="686">
          <cell r="A686" t="str">
            <v>34060056</v>
          </cell>
          <cell r="B686" t="str">
            <v>Hernandez Garcia Luis Alfonso</v>
          </cell>
          <cell r="C686" t="str">
            <v>Auxiliar centro turistico "b"</v>
          </cell>
          <cell r="D686">
            <v>104.547456</v>
          </cell>
          <cell r="E686">
            <v>3136.4236799999999</v>
          </cell>
          <cell r="H686">
            <v>3136.4236799999999</v>
          </cell>
          <cell r="I686">
            <v>125.4569472</v>
          </cell>
          <cell r="J686">
            <v>3261.8806271999997</v>
          </cell>
          <cell r="K686">
            <v>39143</v>
          </cell>
          <cell r="L686">
            <v>4496.7841695999996</v>
          </cell>
          <cell r="M686">
            <v>1500</v>
          </cell>
          <cell r="N686">
            <v>544</v>
          </cell>
          <cell r="O686">
            <v>2610</v>
          </cell>
          <cell r="P686">
            <v>6000</v>
          </cell>
          <cell r="Q686">
            <v>1088</v>
          </cell>
          <cell r="S686">
            <v>1305</v>
          </cell>
          <cell r="T686">
            <v>4991</v>
          </cell>
          <cell r="U686">
            <v>666</v>
          </cell>
          <cell r="V686">
            <v>2892.24</v>
          </cell>
          <cell r="W686">
            <v>2610</v>
          </cell>
          <cell r="Z686">
            <v>2500</v>
          </cell>
          <cell r="AA686">
            <v>70346.024169599987</v>
          </cell>
        </row>
        <row r="687">
          <cell r="A687" t="str">
            <v>34060060</v>
          </cell>
          <cell r="B687" t="str">
            <v>Castro Uc Martin Clemente Hto.</v>
          </cell>
          <cell r="C687" t="str">
            <v>Sup. Servicios centro turistico</v>
          </cell>
          <cell r="D687">
            <v>108.13</v>
          </cell>
          <cell r="E687">
            <v>3243.8999999999996</v>
          </cell>
          <cell r="H687">
            <v>3243.8999999999996</v>
          </cell>
          <cell r="I687">
            <v>129.756</v>
          </cell>
          <cell r="J687">
            <v>3373.6559999999995</v>
          </cell>
          <cell r="K687">
            <v>40484</v>
          </cell>
          <cell r="L687">
            <v>4671.6159999999991</v>
          </cell>
          <cell r="M687">
            <v>1500</v>
          </cell>
          <cell r="N687">
            <v>563</v>
          </cell>
          <cell r="O687">
            <v>2699</v>
          </cell>
          <cell r="P687">
            <v>6000</v>
          </cell>
          <cell r="Q687">
            <v>1125</v>
          </cell>
          <cell r="S687">
            <v>1350</v>
          </cell>
          <cell r="T687">
            <v>5162</v>
          </cell>
          <cell r="U687">
            <v>689</v>
          </cell>
          <cell r="V687">
            <v>2892</v>
          </cell>
          <cell r="W687">
            <v>2699</v>
          </cell>
          <cell r="Z687">
            <v>2500</v>
          </cell>
          <cell r="AA687">
            <v>72334.616000000009</v>
          </cell>
        </row>
        <row r="688">
          <cell r="A688" t="str">
            <v>34060061</v>
          </cell>
          <cell r="B688" t="str">
            <v>Chim Quintal Mario Eiter</v>
          </cell>
          <cell r="C688" t="str">
            <v>Intendente centro turistico</v>
          </cell>
          <cell r="D688">
            <v>86.528000000000006</v>
          </cell>
          <cell r="E688">
            <v>2595.84</v>
          </cell>
          <cell r="H688">
            <v>2595.84</v>
          </cell>
          <cell r="I688">
            <v>103.8336</v>
          </cell>
          <cell r="J688">
            <v>2699.6736000000001</v>
          </cell>
          <cell r="K688">
            <v>32397</v>
          </cell>
          <cell r="L688">
            <v>3599.5648000000001</v>
          </cell>
          <cell r="M688">
            <v>1500</v>
          </cell>
          <cell r="N688">
            <v>450</v>
          </cell>
          <cell r="O688">
            <v>2160</v>
          </cell>
          <cell r="P688">
            <v>6000</v>
          </cell>
          <cell r="Q688">
            <v>900</v>
          </cell>
          <cell r="S688">
            <v>1080</v>
          </cell>
          <cell r="T688">
            <v>4131</v>
          </cell>
          <cell r="U688">
            <v>551</v>
          </cell>
          <cell r="V688">
            <v>3262.56</v>
          </cell>
          <cell r="W688">
            <v>2160</v>
          </cell>
          <cell r="Z688">
            <v>2500</v>
          </cell>
          <cell r="AA688">
            <v>60691.124799999998</v>
          </cell>
        </row>
        <row r="689">
          <cell r="A689" t="str">
            <v>34060062</v>
          </cell>
          <cell r="B689" t="str">
            <v>Ruiz Baquedano Jorge Carlos</v>
          </cell>
          <cell r="C689" t="str">
            <v>Intendente centro turistico</v>
          </cell>
          <cell r="D689">
            <v>86.528000000000006</v>
          </cell>
          <cell r="E689">
            <v>2595.84</v>
          </cell>
          <cell r="H689">
            <v>2595.84</v>
          </cell>
          <cell r="I689">
            <v>103.8336</v>
          </cell>
          <cell r="J689">
            <v>2699.6736000000001</v>
          </cell>
          <cell r="K689">
            <v>32397</v>
          </cell>
          <cell r="L689">
            <v>3599.5648000000001</v>
          </cell>
          <cell r="M689">
            <v>1500</v>
          </cell>
          <cell r="N689">
            <v>450</v>
          </cell>
          <cell r="O689">
            <v>2160</v>
          </cell>
          <cell r="P689">
            <v>6000</v>
          </cell>
          <cell r="Q689">
            <v>900</v>
          </cell>
          <cell r="S689">
            <v>1080</v>
          </cell>
          <cell r="T689">
            <v>4131</v>
          </cell>
          <cell r="U689">
            <v>551</v>
          </cell>
          <cell r="V689">
            <v>3262.56</v>
          </cell>
          <cell r="W689">
            <v>2160</v>
          </cell>
          <cell r="Z689">
            <v>2500</v>
          </cell>
          <cell r="AA689">
            <v>60691.124799999998</v>
          </cell>
        </row>
        <row r="690">
          <cell r="A690" t="str">
            <v>34010055</v>
          </cell>
          <cell r="B690" t="str">
            <v>Caamal Chale Adda Patricia</v>
          </cell>
          <cell r="C690" t="str">
            <v>Auxiliar centro turistico "b"</v>
          </cell>
          <cell r="D690">
            <v>104.547456</v>
          </cell>
          <cell r="E690">
            <v>3136.4236799999999</v>
          </cell>
          <cell r="H690">
            <v>3136.4236799999999</v>
          </cell>
          <cell r="I690">
            <v>125.4569472</v>
          </cell>
          <cell r="J690">
            <v>3261.8806271999997</v>
          </cell>
          <cell r="K690">
            <v>39143</v>
          </cell>
          <cell r="L690">
            <v>4496.7841695999996</v>
          </cell>
          <cell r="M690">
            <v>1500</v>
          </cell>
          <cell r="N690">
            <v>544</v>
          </cell>
          <cell r="O690">
            <v>2610</v>
          </cell>
          <cell r="P690">
            <v>6000</v>
          </cell>
          <cell r="Q690">
            <v>1088</v>
          </cell>
          <cell r="S690">
            <v>1305</v>
          </cell>
          <cell r="T690">
            <v>4991</v>
          </cell>
          <cell r="U690">
            <v>666</v>
          </cell>
          <cell r="V690">
            <v>2892.24</v>
          </cell>
          <cell r="W690">
            <v>2610</v>
          </cell>
          <cell r="Z690">
            <v>2500</v>
          </cell>
          <cell r="AA690">
            <v>70346.024169599987</v>
          </cell>
        </row>
        <row r="691">
          <cell r="A691" t="str">
            <v>34030027</v>
          </cell>
          <cell r="B691" t="str">
            <v>Manzano Dominguez Derly Dalia</v>
          </cell>
          <cell r="C691" t="str">
            <v>Cocinero Centro turistico</v>
          </cell>
          <cell r="D691">
            <v>122.5744</v>
          </cell>
          <cell r="E691">
            <v>3677.232</v>
          </cell>
          <cell r="H691">
            <v>3677.232</v>
          </cell>
          <cell r="I691">
            <v>147.08928</v>
          </cell>
          <cell r="J691">
            <v>3824.3212800000001</v>
          </cell>
          <cell r="K691">
            <v>45892</v>
          </cell>
          <cell r="L691">
            <v>5629.3550400000004</v>
          </cell>
          <cell r="M691">
            <v>1500</v>
          </cell>
          <cell r="N691">
            <v>638</v>
          </cell>
          <cell r="O691">
            <v>3060</v>
          </cell>
          <cell r="P691">
            <v>6000</v>
          </cell>
          <cell r="Q691">
            <v>1275</v>
          </cell>
          <cell r="R691">
            <v>324</v>
          </cell>
          <cell r="S691">
            <v>1530</v>
          </cell>
          <cell r="T691">
            <v>5852</v>
          </cell>
          <cell r="U691">
            <v>781</v>
          </cell>
          <cell r="V691">
            <v>2233.6799999999998</v>
          </cell>
          <cell r="W691">
            <v>3060</v>
          </cell>
          <cell r="Z691">
            <v>2500</v>
          </cell>
          <cell r="AA691">
            <v>80275.035039999988</v>
          </cell>
        </row>
        <row r="692">
          <cell r="A692" t="str">
            <v>34030028</v>
          </cell>
          <cell r="B692" t="str">
            <v>Munguia Hernandez Paula</v>
          </cell>
          <cell r="C692" t="str">
            <v>Auxiliar centro turistico "b"</v>
          </cell>
          <cell r="D692">
            <v>104.55119999999999</v>
          </cell>
          <cell r="E692">
            <v>3136.5360000000001</v>
          </cell>
          <cell r="H692">
            <v>3136.5360000000001</v>
          </cell>
          <cell r="I692">
            <v>125.46144000000001</v>
          </cell>
          <cell r="J692">
            <v>3261.9974400000001</v>
          </cell>
          <cell r="K692">
            <v>39144</v>
          </cell>
          <cell r="L692">
            <v>4496.9699200000005</v>
          </cell>
          <cell r="M692">
            <v>1500</v>
          </cell>
          <cell r="N692">
            <v>544</v>
          </cell>
          <cell r="O692">
            <v>2610</v>
          </cell>
          <cell r="P692">
            <v>6000</v>
          </cell>
          <cell r="Q692">
            <v>1088</v>
          </cell>
          <cell r="R692">
            <v>972</v>
          </cell>
          <cell r="S692">
            <v>1305</v>
          </cell>
          <cell r="T692">
            <v>4991</v>
          </cell>
          <cell r="U692">
            <v>666</v>
          </cell>
          <cell r="V692">
            <v>2892</v>
          </cell>
          <cell r="W692">
            <v>2610</v>
          </cell>
          <cell r="Z692">
            <v>2500</v>
          </cell>
          <cell r="AA692">
            <v>71318.969920000003</v>
          </cell>
        </row>
        <row r="693">
          <cell r="A693" t="str">
            <v>34030029</v>
          </cell>
          <cell r="B693" t="str">
            <v>Parra Briceño Juan Manuel</v>
          </cell>
          <cell r="C693" t="str">
            <v>Auxiliar centro turistico "b"</v>
          </cell>
          <cell r="D693">
            <v>104.55119999999999</v>
          </cell>
          <cell r="E693">
            <v>3136.5360000000001</v>
          </cell>
          <cell r="H693">
            <v>3136.5360000000001</v>
          </cell>
          <cell r="I693">
            <v>125.46144000000001</v>
          </cell>
          <cell r="J693">
            <v>3261.9974400000001</v>
          </cell>
          <cell r="K693">
            <v>39144</v>
          </cell>
          <cell r="L693">
            <v>4496.9699200000005</v>
          </cell>
          <cell r="M693">
            <v>1500</v>
          </cell>
          <cell r="N693">
            <v>544</v>
          </cell>
          <cell r="O693">
            <v>2610</v>
          </cell>
          <cell r="P693">
            <v>6000</v>
          </cell>
          <cell r="Q693">
            <v>1088</v>
          </cell>
          <cell r="R693">
            <v>324</v>
          </cell>
          <cell r="S693">
            <v>1305</v>
          </cell>
          <cell r="T693">
            <v>4991</v>
          </cell>
          <cell r="U693">
            <v>666</v>
          </cell>
          <cell r="V693">
            <v>2892</v>
          </cell>
          <cell r="W693">
            <v>2610</v>
          </cell>
          <cell r="Z693">
            <v>2500</v>
          </cell>
          <cell r="AA693">
            <v>70670.969920000003</v>
          </cell>
        </row>
        <row r="694">
          <cell r="A694" t="str">
            <v>34030030</v>
          </cell>
          <cell r="B694" t="str">
            <v>Pool Chin Juan Francisco</v>
          </cell>
          <cell r="C694" t="str">
            <v>Auxiliar centro turistico "b"</v>
          </cell>
          <cell r="D694">
            <v>104.547456</v>
          </cell>
          <cell r="E694">
            <v>3136.4236799999999</v>
          </cell>
          <cell r="H694">
            <v>3136.4236799999999</v>
          </cell>
          <cell r="I694">
            <v>125.4569472</v>
          </cell>
          <cell r="J694">
            <v>3261.8806271999997</v>
          </cell>
          <cell r="K694">
            <v>39143</v>
          </cell>
          <cell r="L694">
            <v>4496.7841695999996</v>
          </cell>
          <cell r="M694">
            <v>1500</v>
          </cell>
          <cell r="N694">
            <v>544</v>
          </cell>
          <cell r="O694">
            <v>2610</v>
          </cell>
          <cell r="P694">
            <v>6000</v>
          </cell>
          <cell r="Q694">
            <v>1088</v>
          </cell>
          <cell r="R694">
            <v>1296</v>
          </cell>
          <cell r="S694">
            <v>1305</v>
          </cell>
          <cell r="T694">
            <v>4991</v>
          </cell>
          <cell r="U694">
            <v>666</v>
          </cell>
          <cell r="V694">
            <v>2892.24</v>
          </cell>
          <cell r="W694">
            <v>2610</v>
          </cell>
          <cell r="Z694">
            <v>2500</v>
          </cell>
          <cell r="AA694">
            <v>71642.024169600001</v>
          </cell>
        </row>
        <row r="695">
          <cell r="A695" t="str">
            <v>34030031</v>
          </cell>
          <cell r="B695" t="str">
            <v>Silva Lopez Antonio</v>
          </cell>
          <cell r="C695" t="str">
            <v>Mesero</v>
          </cell>
          <cell r="D695">
            <v>122.57772799999999</v>
          </cell>
          <cell r="E695">
            <v>3677.3318399999998</v>
          </cell>
          <cell r="H695">
            <v>3677.3318399999998</v>
          </cell>
          <cell r="I695">
            <v>147.0932736</v>
          </cell>
          <cell r="J695">
            <v>3824.4251135999998</v>
          </cell>
          <cell r="K695">
            <v>45894</v>
          </cell>
          <cell r="L695">
            <v>5629.5234847999991</v>
          </cell>
          <cell r="M695">
            <v>1500</v>
          </cell>
          <cell r="N695">
            <v>638</v>
          </cell>
          <cell r="O695">
            <v>3060</v>
          </cell>
          <cell r="P695">
            <v>6000</v>
          </cell>
          <cell r="Q695">
            <v>1275</v>
          </cell>
          <cell r="R695">
            <v>324</v>
          </cell>
          <cell r="S695">
            <v>1530</v>
          </cell>
          <cell r="T695">
            <v>5852</v>
          </cell>
          <cell r="U695">
            <v>781</v>
          </cell>
          <cell r="V695">
            <v>2233.6799999999998</v>
          </cell>
          <cell r="W695">
            <v>3060</v>
          </cell>
          <cell r="Z695">
            <v>2500</v>
          </cell>
          <cell r="AA695">
            <v>80277.203484799989</v>
          </cell>
        </row>
        <row r="696">
          <cell r="A696" t="str">
            <v>34030033</v>
          </cell>
          <cell r="B696" t="str">
            <v>Ake Basto Nadia</v>
          </cell>
          <cell r="C696" t="str">
            <v>Recepcionista "b"</v>
          </cell>
          <cell r="D696">
            <v>106.76</v>
          </cell>
          <cell r="E696">
            <v>3202.8</v>
          </cell>
          <cell r="H696">
            <v>3202.8</v>
          </cell>
          <cell r="I696">
            <v>128.11200000000002</v>
          </cell>
          <cell r="J696">
            <v>3330.9120000000003</v>
          </cell>
          <cell r="K696">
            <v>39971</v>
          </cell>
          <cell r="L696">
            <v>4496.91</v>
          </cell>
          <cell r="M696">
            <v>1500</v>
          </cell>
          <cell r="N696">
            <v>556</v>
          </cell>
          <cell r="O696">
            <v>2665</v>
          </cell>
          <cell r="P696">
            <v>6000</v>
          </cell>
          <cell r="Q696">
            <v>1111</v>
          </cell>
          <cell r="S696">
            <v>1333</v>
          </cell>
          <cell r="T696">
            <v>5097</v>
          </cell>
          <cell r="U696">
            <v>680</v>
          </cell>
          <cell r="V696">
            <v>2892</v>
          </cell>
          <cell r="W696">
            <v>2665</v>
          </cell>
          <cell r="Z696">
            <v>2500</v>
          </cell>
          <cell r="AA696">
            <v>71466.91</v>
          </cell>
        </row>
        <row r="697">
          <cell r="A697" t="str">
            <v>34080005</v>
          </cell>
          <cell r="B697" t="str">
            <v>Cetina Poot Manuela Angelina</v>
          </cell>
          <cell r="C697" t="str">
            <v>Vigilante centro turistico</v>
          </cell>
          <cell r="D697">
            <v>83.2</v>
          </cell>
          <cell r="E697">
            <v>2496</v>
          </cell>
          <cell r="H697">
            <v>2496</v>
          </cell>
          <cell r="I697">
            <v>99.84</v>
          </cell>
          <cell r="J697">
            <v>2595.84</v>
          </cell>
          <cell r="K697">
            <v>31151</v>
          </cell>
          <cell r="L697">
            <v>3461.12</v>
          </cell>
          <cell r="M697">
            <v>1500</v>
          </cell>
          <cell r="N697">
            <v>433</v>
          </cell>
          <cell r="O697">
            <v>2077</v>
          </cell>
          <cell r="P697">
            <v>6000</v>
          </cell>
          <cell r="Q697">
            <v>866</v>
          </cell>
          <cell r="S697">
            <v>1039</v>
          </cell>
          <cell r="T697">
            <v>3972</v>
          </cell>
          <cell r="U697">
            <v>530</v>
          </cell>
          <cell r="V697">
            <v>3330.96</v>
          </cell>
          <cell r="W697">
            <v>2077</v>
          </cell>
          <cell r="Z697">
            <v>2500</v>
          </cell>
          <cell r="AA697">
            <v>58937.08</v>
          </cell>
        </row>
        <row r="698">
          <cell r="A698" t="str">
            <v>34080006</v>
          </cell>
          <cell r="B698" t="str">
            <v>Nuñez Pech Jesus Ariel</v>
          </cell>
          <cell r="C698" t="str">
            <v>Vigilante nocturno centro turistico</v>
          </cell>
          <cell r="D698">
            <v>102.752</v>
          </cell>
          <cell r="E698">
            <v>3082.56</v>
          </cell>
          <cell r="H698">
            <v>3082.56</v>
          </cell>
          <cell r="I698">
            <v>123.30240000000001</v>
          </cell>
          <cell r="J698">
            <v>3205.8624</v>
          </cell>
          <cell r="K698">
            <v>38471</v>
          </cell>
          <cell r="L698">
            <v>4368.8132000000005</v>
          </cell>
          <cell r="M698">
            <v>1500</v>
          </cell>
          <cell r="N698">
            <v>535</v>
          </cell>
          <cell r="O698">
            <v>2565</v>
          </cell>
          <cell r="P698">
            <v>6000</v>
          </cell>
          <cell r="Q698">
            <v>1069</v>
          </cell>
          <cell r="S698">
            <v>1283</v>
          </cell>
          <cell r="T698">
            <v>4905</v>
          </cell>
          <cell r="U698">
            <v>654</v>
          </cell>
          <cell r="V698">
            <v>2929.2</v>
          </cell>
          <cell r="W698">
            <v>2565</v>
          </cell>
          <cell r="Z698">
            <v>2500</v>
          </cell>
          <cell r="AA698">
            <v>69345.013200000001</v>
          </cell>
        </row>
        <row r="699">
          <cell r="A699" t="str">
            <v>34080012</v>
          </cell>
          <cell r="B699" t="str">
            <v>Avila Prado Jaime Vicente</v>
          </cell>
          <cell r="C699" t="str">
            <v>Vigilante centro turistico</v>
          </cell>
          <cell r="D699">
            <v>83.2</v>
          </cell>
          <cell r="E699">
            <v>2496</v>
          </cell>
          <cell r="H699">
            <v>2496</v>
          </cell>
          <cell r="I699">
            <v>99.84</v>
          </cell>
          <cell r="J699">
            <v>2595.84</v>
          </cell>
          <cell r="K699">
            <v>31151</v>
          </cell>
          <cell r="L699">
            <v>3461.12</v>
          </cell>
          <cell r="M699">
            <v>1500</v>
          </cell>
          <cell r="N699">
            <v>433</v>
          </cell>
          <cell r="O699">
            <v>2077</v>
          </cell>
          <cell r="P699">
            <v>6000</v>
          </cell>
          <cell r="Q699">
            <v>866</v>
          </cell>
          <cell r="S699">
            <v>1039</v>
          </cell>
          <cell r="T699">
            <v>3972</v>
          </cell>
          <cell r="U699">
            <v>530</v>
          </cell>
          <cell r="V699">
            <v>3330.96</v>
          </cell>
          <cell r="W699">
            <v>2077</v>
          </cell>
          <cell r="Z699">
            <v>2500</v>
          </cell>
          <cell r="AA699">
            <v>58937.08</v>
          </cell>
        </row>
        <row r="700">
          <cell r="A700" t="str">
            <v>34080013</v>
          </cell>
          <cell r="B700" t="str">
            <v>Navarrete Blanco Victor Gabriel</v>
          </cell>
          <cell r="C700" t="str">
            <v>Vigilante centro turistico</v>
          </cell>
          <cell r="D700">
            <v>83.2</v>
          </cell>
          <cell r="E700">
            <v>2496</v>
          </cell>
          <cell r="H700">
            <v>2496</v>
          </cell>
          <cell r="I700">
            <v>99.84</v>
          </cell>
          <cell r="J700">
            <v>2595.84</v>
          </cell>
          <cell r="K700">
            <v>31151</v>
          </cell>
          <cell r="L700">
            <v>3461.12</v>
          </cell>
          <cell r="M700">
            <v>1500</v>
          </cell>
          <cell r="N700">
            <v>433</v>
          </cell>
          <cell r="O700">
            <v>2077</v>
          </cell>
          <cell r="P700">
            <v>6000</v>
          </cell>
          <cell r="Q700">
            <v>866</v>
          </cell>
          <cell r="S700">
            <v>1039</v>
          </cell>
          <cell r="T700">
            <v>3972</v>
          </cell>
          <cell r="U700">
            <v>530</v>
          </cell>
          <cell r="V700">
            <v>3330.96</v>
          </cell>
          <cell r="W700">
            <v>2077</v>
          </cell>
          <cell r="Z700">
            <v>2500</v>
          </cell>
          <cell r="AA700">
            <v>58937.08</v>
          </cell>
        </row>
        <row r="701">
          <cell r="A701" t="str">
            <v>34080014</v>
          </cell>
          <cell r="B701" t="str">
            <v>Pech Cruz Juan Carlos</v>
          </cell>
          <cell r="C701" t="str">
            <v>Vigilante centro turistico</v>
          </cell>
          <cell r="D701">
            <v>83.2</v>
          </cell>
          <cell r="E701">
            <v>2496</v>
          </cell>
          <cell r="H701">
            <v>2496</v>
          </cell>
          <cell r="I701">
            <v>99.84</v>
          </cell>
          <cell r="J701">
            <v>2595.84</v>
          </cell>
          <cell r="K701">
            <v>31151</v>
          </cell>
          <cell r="L701">
            <v>3461.12</v>
          </cell>
          <cell r="M701">
            <v>1500</v>
          </cell>
          <cell r="N701">
            <v>433</v>
          </cell>
          <cell r="O701">
            <v>2077</v>
          </cell>
          <cell r="P701">
            <v>6000</v>
          </cell>
          <cell r="Q701">
            <v>866</v>
          </cell>
          <cell r="S701">
            <v>1039</v>
          </cell>
          <cell r="T701">
            <v>3972</v>
          </cell>
          <cell r="U701">
            <v>530</v>
          </cell>
          <cell r="V701">
            <v>3330.96</v>
          </cell>
          <cell r="W701">
            <v>2077</v>
          </cell>
          <cell r="Z701">
            <v>2500</v>
          </cell>
          <cell r="AA701">
            <v>58937.08</v>
          </cell>
        </row>
        <row r="702">
          <cell r="A702" t="str">
            <v>34010056</v>
          </cell>
          <cell r="B702" t="str">
            <v>Cumi Cab Maria Felix</v>
          </cell>
          <cell r="C702" t="str">
            <v>Camarera "b"</v>
          </cell>
          <cell r="D702">
            <v>97.343999999999994</v>
          </cell>
          <cell r="E702">
            <v>2920.3199999999997</v>
          </cell>
          <cell r="H702">
            <v>2920.3199999999997</v>
          </cell>
          <cell r="I702">
            <v>116.8128</v>
          </cell>
          <cell r="J702">
            <v>3037.1327999999999</v>
          </cell>
          <cell r="K702">
            <v>36446</v>
          </cell>
          <cell r="L702">
            <v>4107.1003999999994</v>
          </cell>
          <cell r="M702">
            <v>1500</v>
          </cell>
          <cell r="N702">
            <v>507</v>
          </cell>
          <cell r="O702">
            <v>2430</v>
          </cell>
          <cell r="P702">
            <v>6000</v>
          </cell>
          <cell r="Q702">
            <v>1013</v>
          </cell>
          <cell r="S702">
            <v>1215</v>
          </cell>
          <cell r="T702">
            <v>4647</v>
          </cell>
          <cell r="U702">
            <v>620</v>
          </cell>
          <cell r="V702">
            <v>3040.08</v>
          </cell>
          <cell r="W702">
            <v>2430</v>
          </cell>
          <cell r="Z702">
            <v>2500</v>
          </cell>
          <cell r="AA702">
            <v>66455.180399999997</v>
          </cell>
        </row>
        <row r="703">
          <cell r="A703" t="str">
            <v>34040001</v>
          </cell>
          <cell r="B703" t="str">
            <v>Rodriguez Basto Mariza Isabel</v>
          </cell>
          <cell r="C703" t="str">
            <v>Camarera "a"</v>
          </cell>
          <cell r="D703">
            <v>97.34</v>
          </cell>
          <cell r="E703">
            <v>2920.2000000000003</v>
          </cell>
          <cell r="H703">
            <v>2920.2000000000003</v>
          </cell>
          <cell r="I703">
            <v>116.80800000000001</v>
          </cell>
          <cell r="J703">
            <v>3037.0080000000003</v>
          </cell>
          <cell r="K703">
            <v>36445</v>
          </cell>
          <cell r="L703">
            <v>4106.9040000000005</v>
          </cell>
          <cell r="M703">
            <v>1500</v>
          </cell>
          <cell r="N703">
            <v>507</v>
          </cell>
          <cell r="O703">
            <v>2430</v>
          </cell>
          <cell r="P703">
            <v>6000</v>
          </cell>
          <cell r="Q703">
            <v>1013</v>
          </cell>
          <cell r="S703">
            <v>1215</v>
          </cell>
          <cell r="T703">
            <v>4647</v>
          </cell>
          <cell r="U703">
            <v>620</v>
          </cell>
          <cell r="V703">
            <v>3040.08</v>
          </cell>
          <cell r="W703">
            <v>2430</v>
          </cell>
          <cell r="Z703">
            <v>2500</v>
          </cell>
          <cell r="AA703">
            <v>66453.983999999997</v>
          </cell>
        </row>
        <row r="704">
          <cell r="A704" t="str">
            <v>34040004</v>
          </cell>
          <cell r="B704" t="str">
            <v>Abam Amador Yurisa Del Carmen</v>
          </cell>
          <cell r="C704" t="str">
            <v>Vigilante centro turistico</v>
          </cell>
          <cell r="D704">
            <v>83.2</v>
          </cell>
          <cell r="E704">
            <v>2496</v>
          </cell>
          <cell r="H704">
            <v>2496</v>
          </cell>
          <cell r="I704">
            <v>99.84</v>
          </cell>
          <cell r="J704">
            <v>2595.84</v>
          </cell>
          <cell r="K704">
            <v>31151</v>
          </cell>
          <cell r="L704">
            <v>3461.12</v>
          </cell>
          <cell r="M704">
            <v>1500</v>
          </cell>
          <cell r="N704">
            <v>433</v>
          </cell>
          <cell r="O704">
            <v>2077</v>
          </cell>
          <cell r="P704">
            <v>6000</v>
          </cell>
          <cell r="Q704">
            <v>866</v>
          </cell>
          <cell r="S704">
            <v>1039</v>
          </cell>
          <cell r="T704">
            <v>3972</v>
          </cell>
          <cell r="U704">
            <v>530</v>
          </cell>
          <cell r="V704">
            <v>3330.96</v>
          </cell>
          <cell r="W704">
            <v>2077</v>
          </cell>
          <cell r="Z704">
            <v>2500</v>
          </cell>
          <cell r="AA704">
            <v>58937.08</v>
          </cell>
        </row>
        <row r="705">
          <cell r="A705" t="str">
            <v>34040005</v>
          </cell>
          <cell r="B705" t="str">
            <v>Varguez Novelo Leydi Del Carmen</v>
          </cell>
          <cell r="C705" t="str">
            <v>Camarera "a"</v>
          </cell>
          <cell r="D705">
            <v>97.34</v>
          </cell>
          <cell r="E705">
            <v>2920.2000000000003</v>
          </cell>
          <cell r="H705">
            <v>2920.2000000000003</v>
          </cell>
          <cell r="I705">
            <v>116.80800000000001</v>
          </cell>
          <cell r="J705">
            <v>3037.0080000000003</v>
          </cell>
          <cell r="K705">
            <v>36445</v>
          </cell>
          <cell r="L705">
            <v>4106.9040000000005</v>
          </cell>
          <cell r="M705">
            <v>1500</v>
          </cell>
          <cell r="N705">
            <v>507</v>
          </cell>
          <cell r="O705">
            <v>2430</v>
          </cell>
          <cell r="P705">
            <v>6000</v>
          </cell>
          <cell r="Q705">
            <v>1013</v>
          </cell>
          <cell r="S705">
            <v>1215</v>
          </cell>
          <cell r="T705">
            <v>4647</v>
          </cell>
          <cell r="U705">
            <v>620</v>
          </cell>
          <cell r="V705">
            <v>3040.08</v>
          </cell>
          <cell r="W705">
            <v>2430</v>
          </cell>
          <cell r="Z705">
            <v>2500</v>
          </cell>
          <cell r="AA705">
            <v>66453.983999999997</v>
          </cell>
        </row>
        <row r="706">
          <cell r="A706" t="str">
            <v>34040033</v>
          </cell>
          <cell r="B706" t="str">
            <v>Echanove Chuc Luz Del Carmen</v>
          </cell>
          <cell r="C706" t="str">
            <v>Camarera "b"</v>
          </cell>
          <cell r="D706">
            <v>97.343999999999994</v>
          </cell>
          <cell r="E706">
            <v>2920.3199999999997</v>
          </cell>
          <cell r="H706">
            <v>2920.3199999999997</v>
          </cell>
          <cell r="I706">
            <v>116.8128</v>
          </cell>
          <cell r="J706">
            <v>3037.1327999999999</v>
          </cell>
          <cell r="K706">
            <v>36446</v>
          </cell>
          <cell r="L706">
            <v>4107.1003999999994</v>
          </cell>
          <cell r="M706">
            <v>1500</v>
          </cell>
          <cell r="N706">
            <v>507</v>
          </cell>
          <cell r="O706">
            <v>2430</v>
          </cell>
          <cell r="P706">
            <v>6000</v>
          </cell>
          <cell r="Q706">
            <v>1013</v>
          </cell>
          <cell r="R706">
            <v>324</v>
          </cell>
          <cell r="S706">
            <v>1215</v>
          </cell>
          <cell r="T706">
            <v>4647</v>
          </cell>
          <cell r="U706">
            <v>620</v>
          </cell>
          <cell r="V706">
            <v>3040.08</v>
          </cell>
          <cell r="W706">
            <v>2430</v>
          </cell>
          <cell r="Z706">
            <v>2500</v>
          </cell>
          <cell r="AA706">
            <v>66779.180399999997</v>
          </cell>
        </row>
        <row r="707">
          <cell r="A707" t="str">
            <v>34040034</v>
          </cell>
          <cell r="B707" t="str">
            <v>Lopez - Maria Luisa</v>
          </cell>
          <cell r="C707" t="str">
            <v>Camarera "b"</v>
          </cell>
          <cell r="D707">
            <v>97.343999999999994</v>
          </cell>
          <cell r="E707">
            <v>2920.3199999999997</v>
          </cell>
          <cell r="H707">
            <v>2920.3199999999997</v>
          </cell>
          <cell r="I707">
            <v>116.8128</v>
          </cell>
          <cell r="J707">
            <v>3037.1327999999999</v>
          </cell>
          <cell r="K707">
            <v>36446</v>
          </cell>
          <cell r="L707">
            <v>4107.1003999999994</v>
          </cell>
          <cell r="M707">
            <v>1500</v>
          </cell>
          <cell r="N707">
            <v>507</v>
          </cell>
          <cell r="O707">
            <v>2430</v>
          </cell>
          <cell r="P707">
            <v>6000</v>
          </cell>
          <cell r="Q707">
            <v>1013</v>
          </cell>
          <cell r="R707">
            <v>1296</v>
          </cell>
          <cell r="S707">
            <v>1215</v>
          </cell>
          <cell r="T707">
            <v>4647</v>
          </cell>
          <cell r="U707">
            <v>620</v>
          </cell>
          <cell r="V707">
            <v>3040.08</v>
          </cell>
          <cell r="W707">
            <v>2430</v>
          </cell>
          <cell r="Z707">
            <v>2500</v>
          </cell>
          <cell r="AA707">
            <v>67751.180399999997</v>
          </cell>
        </row>
        <row r="708">
          <cell r="A708" t="str">
            <v>34040035</v>
          </cell>
          <cell r="B708" t="str">
            <v>Lugo Carcaño Elda</v>
          </cell>
          <cell r="C708" t="str">
            <v>Supervisor servicio centro turistico</v>
          </cell>
          <cell r="D708">
            <v>108.16</v>
          </cell>
          <cell r="E708">
            <v>3244.7999999999997</v>
          </cell>
          <cell r="H708">
            <v>3244.7999999999997</v>
          </cell>
          <cell r="I708">
            <v>129.792</v>
          </cell>
          <cell r="J708">
            <v>3374.5919999999996</v>
          </cell>
          <cell r="K708">
            <v>40496</v>
          </cell>
          <cell r="L708">
            <v>4671.6159999999991</v>
          </cell>
          <cell r="M708">
            <v>1500</v>
          </cell>
          <cell r="N708">
            <v>563</v>
          </cell>
          <cell r="O708">
            <v>2700</v>
          </cell>
          <cell r="P708">
            <v>6000</v>
          </cell>
          <cell r="Q708">
            <v>1125</v>
          </cell>
          <cell r="R708">
            <v>324</v>
          </cell>
          <cell r="S708">
            <v>1350</v>
          </cell>
          <cell r="T708">
            <v>5164</v>
          </cell>
          <cell r="U708">
            <v>689</v>
          </cell>
          <cell r="V708">
            <v>2817.84</v>
          </cell>
          <cell r="W708">
            <v>2700</v>
          </cell>
          <cell r="Z708">
            <v>2500</v>
          </cell>
          <cell r="AA708">
            <v>72600.456000000006</v>
          </cell>
        </row>
        <row r="709">
          <cell r="A709" t="str">
            <v>34040037</v>
          </cell>
          <cell r="B709" t="str">
            <v>Martinez Lopez Marina Elizabeth</v>
          </cell>
          <cell r="C709" t="str">
            <v>Camarera "b"</v>
          </cell>
          <cell r="D709">
            <v>97.343999999999994</v>
          </cell>
          <cell r="E709">
            <v>2920.3199999999997</v>
          </cell>
          <cell r="H709">
            <v>2920.3199999999997</v>
          </cell>
          <cell r="I709">
            <v>116.8128</v>
          </cell>
          <cell r="J709">
            <v>3037.1327999999999</v>
          </cell>
          <cell r="K709">
            <v>36446</v>
          </cell>
          <cell r="L709">
            <v>4107.1003999999994</v>
          </cell>
          <cell r="M709">
            <v>1500</v>
          </cell>
          <cell r="N709">
            <v>507</v>
          </cell>
          <cell r="O709">
            <v>2430</v>
          </cell>
          <cell r="P709">
            <v>6000</v>
          </cell>
          <cell r="Q709">
            <v>1013</v>
          </cell>
          <cell r="R709">
            <v>324</v>
          </cell>
          <cell r="S709">
            <v>1215</v>
          </cell>
          <cell r="T709">
            <v>4647</v>
          </cell>
          <cell r="U709">
            <v>620</v>
          </cell>
          <cell r="V709">
            <v>3040.08</v>
          </cell>
          <cell r="W709">
            <v>2430</v>
          </cell>
          <cell r="Z709">
            <v>2500</v>
          </cell>
          <cell r="AA709">
            <v>66779.180399999997</v>
          </cell>
        </row>
        <row r="710">
          <cell r="A710" t="str">
            <v>34040038</v>
          </cell>
          <cell r="B710" t="str">
            <v>May Manrique Fulvia Maria</v>
          </cell>
          <cell r="C710" t="str">
            <v>Auxiliar centro turistico "b"</v>
          </cell>
          <cell r="D710">
            <v>104.547456</v>
          </cell>
          <cell r="E710">
            <v>3136.4236799999999</v>
          </cell>
          <cell r="H710">
            <v>3136.4236799999999</v>
          </cell>
          <cell r="I710">
            <v>125.4569472</v>
          </cell>
          <cell r="J710">
            <v>3261.8806271999997</v>
          </cell>
          <cell r="K710">
            <v>39143</v>
          </cell>
          <cell r="L710">
            <v>4496.7841695999996</v>
          </cell>
          <cell r="M710">
            <v>1500</v>
          </cell>
          <cell r="N710">
            <v>544</v>
          </cell>
          <cell r="O710">
            <v>2610</v>
          </cell>
          <cell r="P710">
            <v>6000</v>
          </cell>
          <cell r="Q710">
            <v>1088</v>
          </cell>
          <cell r="R710">
            <v>324</v>
          </cell>
          <cell r="S710">
            <v>1305</v>
          </cell>
          <cell r="T710">
            <v>4991</v>
          </cell>
          <cell r="U710">
            <v>666</v>
          </cell>
          <cell r="V710">
            <v>2892.24</v>
          </cell>
          <cell r="W710">
            <v>2610</v>
          </cell>
          <cell r="Z710">
            <v>2500</v>
          </cell>
          <cell r="AA710">
            <v>70670.024169600001</v>
          </cell>
        </row>
        <row r="711">
          <cell r="A711" t="str">
            <v>34040056</v>
          </cell>
          <cell r="B711" t="str">
            <v>Matu Cauich Francisca Mercedes</v>
          </cell>
          <cell r="C711" t="str">
            <v>Camarera "b"</v>
          </cell>
          <cell r="D711">
            <v>97.343999999999994</v>
          </cell>
          <cell r="E711">
            <v>2920.3199999999997</v>
          </cell>
          <cell r="H711">
            <v>2920.3199999999997</v>
          </cell>
          <cell r="I711">
            <v>116.8128</v>
          </cell>
          <cell r="J711">
            <v>3037.1327999999999</v>
          </cell>
          <cell r="K711">
            <v>36446</v>
          </cell>
          <cell r="L711">
            <v>4107.1003999999994</v>
          </cell>
          <cell r="M711">
            <v>1500</v>
          </cell>
          <cell r="N711">
            <v>507</v>
          </cell>
          <cell r="O711">
            <v>2430</v>
          </cell>
          <cell r="P711">
            <v>6000</v>
          </cell>
          <cell r="Q711">
            <v>1013</v>
          </cell>
          <cell r="S711">
            <v>1215</v>
          </cell>
          <cell r="T711">
            <v>4647</v>
          </cell>
          <cell r="U711">
            <v>620</v>
          </cell>
          <cell r="V711">
            <v>3040.08</v>
          </cell>
          <cell r="W711">
            <v>2430</v>
          </cell>
          <cell r="Z711">
            <v>2500</v>
          </cell>
          <cell r="AA711">
            <v>66455.180399999997</v>
          </cell>
        </row>
        <row r="712">
          <cell r="B712" t="str">
            <v>Perez Novelo Marco Antonio</v>
          </cell>
          <cell r="H712">
            <v>2704</v>
          </cell>
          <cell r="I712">
            <v>108.16</v>
          </cell>
          <cell r="J712">
            <v>2812.16</v>
          </cell>
          <cell r="K712">
            <v>33746</v>
          </cell>
          <cell r="L712">
            <v>4107.1003999999994</v>
          </cell>
          <cell r="M712">
            <v>1500</v>
          </cell>
          <cell r="N712">
            <v>469</v>
          </cell>
          <cell r="O712">
            <v>2250</v>
          </cell>
          <cell r="P712">
            <v>6000</v>
          </cell>
          <cell r="Q712">
            <v>938</v>
          </cell>
          <cell r="S712">
            <v>1125</v>
          </cell>
          <cell r="T712">
            <v>4303</v>
          </cell>
          <cell r="U712">
            <v>574</v>
          </cell>
          <cell r="V712">
            <v>3040.08</v>
          </cell>
          <cell r="W712">
            <v>2250</v>
          </cell>
          <cell r="Z712">
            <v>2500</v>
          </cell>
          <cell r="AA712">
            <v>62802.180399999997</v>
          </cell>
        </row>
        <row r="713">
          <cell r="B713" t="str">
            <v>Vacante</v>
          </cell>
          <cell r="C713" t="str">
            <v>Cajero "a"</v>
          </cell>
          <cell r="D713">
            <v>108.16</v>
          </cell>
          <cell r="E713">
            <v>3244.7999999999997</v>
          </cell>
          <cell r="H713">
            <v>3244.7999999999997</v>
          </cell>
          <cell r="I713">
            <v>129.792</v>
          </cell>
          <cell r="J713">
            <v>3374.5919999999996</v>
          </cell>
          <cell r="K713">
            <v>40496</v>
          </cell>
          <cell r="L713">
            <v>4671.6159999999991</v>
          </cell>
          <cell r="M713">
            <v>1500</v>
          </cell>
          <cell r="N713">
            <v>563</v>
          </cell>
          <cell r="O713">
            <v>2700</v>
          </cell>
          <cell r="P713">
            <v>6000</v>
          </cell>
          <cell r="Q713">
            <v>1125</v>
          </cell>
          <cell r="S713">
            <v>1350</v>
          </cell>
          <cell r="T713">
            <v>5164</v>
          </cell>
          <cell r="U713">
            <v>689</v>
          </cell>
          <cell r="V713">
            <v>2817.84</v>
          </cell>
          <cell r="W713">
            <v>2700</v>
          </cell>
          <cell r="Z713">
            <v>2500</v>
          </cell>
          <cell r="AA713">
            <v>72276.456000000006</v>
          </cell>
        </row>
        <row r="714">
          <cell r="B714" t="str">
            <v>Vacante</v>
          </cell>
          <cell r="C714" t="str">
            <v>Cajero "a"</v>
          </cell>
          <cell r="D714">
            <v>108.16</v>
          </cell>
          <cell r="E714">
            <v>3244.7999999999997</v>
          </cell>
          <cell r="H714">
            <v>3244.7999999999997</v>
          </cell>
          <cell r="I714">
            <v>129.792</v>
          </cell>
          <cell r="J714">
            <v>3374.5919999999996</v>
          </cell>
          <cell r="K714">
            <v>40496</v>
          </cell>
          <cell r="L714">
            <v>4671.6159999999991</v>
          </cell>
          <cell r="M714">
            <v>1500</v>
          </cell>
          <cell r="N714">
            <v>563</v>
          </cell>
          <cell r="O714">
            <v>2700</v>
          </cell>
          <cell r="P714">
            <v>6000</v>
          </cell>
          <cell r="Q714">
            <v>1125</v>
          </cell>
          <cell r="S714">
            <v>1350</v>
          </cell>
          <cell r="T714">
            <v>5164</v>
          </cell>
          <cell r="U714">
            <v>689</v>
          </cell>
          <cell r="V714">
            <v>2817.84</v>
          </cell>
          <cell r="W714">
            <v>2700</v>
          </cell>
          <cell r="Z714">
            <v>2500</v>
          </cell>
          <cell r="AA714">
            <v>72276.456000000006</v>
          </cell>
        </row>
        <row r="715">
          <cell r="B715" t="str">
            <v>Vacante</v>
          </cell>
          <cell r="C715" t="str">
            <v>Camarera "b"</v>
          </cell>
          <cell r="D715">
            <v>97.343999999999994</v>
          </cell>
          <cell r="E715">
            <v>2920.3199999999997</v>
          </cell>
          <cell r="H715">
            <v>2920.3199999999997</v>
          </cell>
          <cell r="I715">
            <v>116.8128</v>
          </cell>
          <cell r="J715">
            <v>3037.1327999999999</v>
          </cell>
          <cell r="K715">
            <v>36446</v>
          </cell>
          <cell r="L715">
            <v>4107.1003999999994</v>
          </cell>
          <cell r="M715">
            <v>1500</v>
          </cell>
          <cell r="N715">
            <v>507</v>
          </cell>
          <cell r="O715">
            <v>2430</v>
          </cell>
          <cell r="P715">
            <v>6000</v>
          </cell>
          <cell r="Q715">
            <v>1013</v>
          </cell>
          <cell r="S715">
            <v>1215</v>
          </cell>
          <cell r="T715">
            <v>4647</v>
          </cell>
          <cell r="U715">
            <v>620</v>
          </cell>
          <cell r="V715">
            <v>3040.08</v>
          </cell>
          <cell r="W715">
            <v>2430</v>
          </cell>
          <cell r="Z715">
            <v>2500</v>
          </cell>
          <cell r="AA715">
            <v>66455.180399999997</v>
          </cell>
        </row>
        <row r="716">
          <cell r="B716" t="str">
            <v>Vacante</v>
          </cell>
          <cell r="C716" t="str">
            <v>Supervisor de mantto.</v>
          </cell>
          <cell r="D716">
            <v>108.16000000000001</v>
          </cell>
          <cell r="E716">
            <v>3244.8</v>
          </cell>
          <cell r="H716">
            <v>3244.8</v>
          </cell>
          <cell r="I716">
            <v>129.792</v>
          </cell>
          <cell r="J716">
            <v>3374.5920000000001</v>
          </cell>
          <cell r="K716">
            <v>40496</v>
          </cell>
          <cell r="L716">
            <v>4671.62</v>
          </cell>
          <cell r="M716">
            <v>1500</v>
          </cell>
          <cell r="N716">
            <v>563</v>
          </cell>
          <cell r="O716">
            <v>2700</v>
          </cell>
          <cell r="P716">
            <v>6000</v>
          </cell>
          <cell r="Q716">
            <v>1125</v>
          </cell>
          <cell r="S716">
            <v>1350</v>
          </cell>
          <cell r="T716">
            <v>5164</v>
          </cell>
          <cell r="U716">
            <v>689</v>
          </cell>
          <cell r="V716">
            <v>3040.08</v>
          </cell>
          <cell r="W716">
            <v>2700</v>
          </cell>
          <cell r="Z716">
            <v>2500</v>
          </cell>
          <cell r="AA716">
            <v>72498.7</v>
          </cell>
        </row>
        <row r="717">
          <cell r="B717" t="str">
            <v>Vacante</v>
          </cell>
          <cell r="C717" t="str">
            <v>Auxiliar centro turistico "b"</v>
          </cell>
          <cell r="D717">
            <v>104.547456</v>
          </cell>
          <cell r="E717">
            <v>3136.4236799999999</v>
          </cell>
          <cell r="H717">
            <v>3136.4236799999999</v>
          </cell>
          <cell r="I717">
            <v>125.4569472</v>
          </cell>
          <cell r="J717">
            <v>3261.8806271999997</v>
          </cell>
          <cell r="K717">
            <v>39143</v>
          </cell>
          <cell r="L717">
            <v>4496.7841695999996</v>
          </cell>
          <cell r="M717">
            <v>1500</v>
          </cell>
          <cell r="N717">
            <v>544</v>
          </cell>
          <cell r="O717">
            <v>2610</v>
          </cell>
          <cell r="P717">
            <v>6000</v>
          </cell>
          <cell r="Q717">
            <v>1088</v>
          </cell>
          <cell r="R717">
            <v>324</v>
          </cell>
          <cell r="S717">
            <v>1305</v>
          </cell>
          <cell r="T717">
            <v>4991</v>
          </cell>
          <cell r="U717">
            <v>666</v>
          </cell>
          <cell r="V717">
            <v>2892.24</v>
          </cell>
          <cell r="W717">
            <v>2610</v>
          </cell>
          <cell r="Z717">
            <v>2500</v>
          </cell>
          <cell r="AA717">
            <v>70670.024169600001</v>
          </cell>
        </row>
        <row r="718">
          <cell r="B718" t="str">
            <v>Subtotal</v>
          </cell>
          <cell r="D718">
            <v>6622.9106559999991</v>
          </cell>
          <cell r="E718">
            <v>198687.31968000004</v>
          </cell>
          <cell r="F718">
            <v>0</v>
          </cell>
          <cell r="G718">
            <v>0</v>
          </cell>
          <cell r="H718">
            <v>201391.31968000004</v>
          </cell>
          <cell r="I718">
            <v>8055.6527872000024</v>
          </cell>
          <cell r="J718">
            <v>209446.97246719999</v>
          </cell>
          <cell r="K718">
            <v>2513396</v>
          </cell>
          <cell r="L718">
            <v>300395.1036895999</v>
          </cell>
          <cell r="M718">
            <v>85500</v>
          </cell>
          <cell r="N718">
            <v>34936</v>
          </cell>
          <cell r="O718">
            <v>149513</v>
          </cell>
          <cell r="P718">
            <v>342000</v>
          </cell>
          <cell r="Q718">
            <v>69846</v>
          </cell>
          <cell r="R718">
            <v>12960</v>
          </cell>
          <cell r="S718">
            <v>83796</v>
          </cell>
          <cell r="T718">
            <v>320476</v>
          </cell>
          <cell r="U718">
            <v>42756</v>
          </cell>
          <cell r="V718">
            <v>156546.47999999992</v>
          </cell>
          <cell r="W718">
            <v>167580</v>
          </cell>
          <cell r="X718">
            <v>0</v>
          </cell>
          <cell r="Y718">
            <v>67749</v>
          </cell>
          <cell r="Z718">
            <v>142500</v>
          </cell>
          <cell r="AB718">
            <v>4489949.5836896012</v>
          </cell>
        </row>
        <row r="719">
          <cell r="B719" t="str">
            <v>Unidad de Desarrollo</v>
          </cell>
          <cell r="E719">
            <v>0</v>
          </cell>
        </row>
        <row r="720">
          <cell r="A720" t="str">
            <v>01010006</v>
          </cell>
          <cell r="B720" t="str">
            <v>Gonzalez Valencia Norma Lizbeth</v>
          </cell>
          <cell r="C720" t="str">
            <v>Coordinador de unidad de desarrollo</v>
          </cell>
          <cell r="D720">
            <v>374.4</v>
          </cell>
          <cell r="E720">
            <v>11232</v>
          </cell>
          <cell r="H720">
            <v>11232</v>
          </cell>
          <cell r="I720">
            <v>449.28000000000003</v>
          </cell>
          <cell r="J720">
            <v>11681.28</v>
          </cell>
          <cell r="K720">
            <v>140176</v>
          </cell>
          <cell r="L720">
            <v>18340.98</v>
          </cell>
          <cell r="M720">
            <v>1500</v>
          </cell>
          <cell r="N720">
            <v>1947</v>
          </cell>
          <cell r="O720">
            <v>9346</v>
          </cell>
          <cell r="P720">
            <v>6000</v>
          </cell>
          <cell r="Q720">
            <v>3894</v>
          </cell>
          <cell r="T720">
            <v>17873</v>
          </cell>
          <cell r="U720">
            <v>2383</v>
          </cell>
          <cell r="V720">
            <v>0</v>
          </cell>
          <cell r="Z720">
            <v>2500</v>
          </cell>
          <cell r="AA720">
            <v>203959.98</v>
          </cell>
        </row>
        <row r="721">
          <cell r="A721" t="str">
            <v>36010001</v>
          </cell>
          <cell r="B721" t="str">
            <v>Bacab Che Francisco Xavier</v>
          </cell>
          <cell r="C721" t="str">
            <v>Encargado de area "b"</v>
          </cell>
          <cell r="D721">
            <v>113.78</v>
          </cell>
          <cell r="E721">
            <v>3413.4</v>
          </cell>
          <cell r="H721">
            <v>3413.4</v>
          </cell>
          <cell r="I721">
            <v>136.536</v>
          </cell>
          <cell r="J721">
            <v>3549.9360000000001</v>
          </cell>
          <cell r="K721">
            <v>42600</v>
          </cell>
          <cell r="L721">
            <v>4943.5880000000006</v>
          </cell>
          <cell r="M721">
            <v>1500</v>
          </cell>
          <cell r="N721">
            <v>592</v>
          </cell>
          <cell r="O721">
            <v>2840</v>
          </cell>
          <cell r="P721">
            <v>6000</v>
          </cell>
          <cell r="Q721">
            <v>1184</v>
          </cell>
          <cell r="R721">
            <v>648</v>
          </cell>
          <cell r="S721">
            <v>1420</v>
          </cell>
          <cell r="T721">
            <v>5432</v>
          </cell>
          <cell r="U721">
            <v>725</v>
          </cell>
          <cell r="V721">
            <v>2414.4</v>
          </cell>
          <cell r="W721">
            <v>2840</v>
          </cell>
          <cell r="Z721">
            <v>2500</v>
          </cell>
          <cell r="AA721">
            <v>75638.987999999998</v>
          </cell>
        </row>
        <row r="722">
          <cell r="A722" t="str">
            <v>36010002</v>
          </cell>
          <cell r="B722" t="str">
            <v>Cuevas Moreno Leny Carmelina</v>
          </cell>
          <cell r="C722" t="str">
            <v>Auxiliar administrativo cendi</v>
          </cell>
          <cell r="D722">
            <v>126.904128</v>
          </cell>
          <cell r="E722">
            <v>3807.1238400000002</v>
          </cell>
          <cell r="H722">
            <v>3807.1238400000002</v>
          </cell>
          <cell r="I722">
            <v>152.28495360000002</v>
          </cell>
          <cell r="J722">
            <v>3959.4087936000001</v>
          </cell>
          <cell r="K722">
            <v>47513</v>
          </cell>
          <cell r="L722">
            <v>5852.7217247999997</v>
          </cell>
          <cell r="M722">
            <v>1500</v>
          </cell>
          <cell r="N722">
            <v>660</v>
          </cell>
          <cell r="O722">
            <v>3168</v>
          </cell>
          <cell r="P722">
            <v>6000</v>
          </cell>
          <cell r="Q722">
            <v>1320</v>
          </cell>
          <cell r="R722">
            <v>324</v>
          </cell>
          <cell r="T722">
            <v>6058</v>
          </cell>
          <cell r="U722">
            <v>808</v>
          </cell>
          <cell r="V722">
            <v>2144.64</v>
          </cell>
          <cell r="Z722">
            <v>2500</v>
          </cell>
          <cell r="AA722">
            <v>77848.361724800008</v>
          </cell>
        </row>
        <row r="723">
          <cell r="A723" t="str">
            <v>36010004</v>
          </cell>
          <cell r="B723" t="str">
            <v>Duran Martinez Leticia Del Socorro</v>
          </cell>
          <cell r="C723" t="str">
            <v>Secretaria de Depto. "c"</v>
          </cell>
          <cell r="D723">
            <v>117.16972800000001</v>
          </cell>
          <cell r="E723">
            <v>3515.09184</v>
          </cell>
          <cell r="H723">
            <v>3515.09184</v>
          </cell>
          <cell r="I723">
            <v>140.60367360000001</v>
          </cell>
          <cell r="J723">
            <v>3655.6955136000001</v>
          </cell>
          <cell r="K723">
            <v>43869</v>
          </cell>
          <cell r="L723">
            <v>5143.5506848000005</v>
          </cell>
          <cell r="M723">
            <v>1500</v>
          </cell>
          <cell r="N723">
            <v>610</v>
          </cell>
          <cell r="O723">
            <v>2925</v>
          </cell>
          <cell r="P723">
            <v>6000</v>
          </cell>
          <cell r="Q723">
            <v>1219</v>
          </cell>
          <cell r="R723">
            <v>972</v>
          </cell>
          <cell r="T723">
            <v>5594</v>
          </cell>
          <cell r="U723">
            <v>746</v>
          </cell>
          <cell r="V723">
            <v>2344.8000000000002</v>
          </cell>
          <cell r="Z723">
            <v>2500</v>
          </cell>
          <cell r="AA723">
            <v>73423.350684799996</v>
          </cell>
        </row>
        <row r="724">
          <cell r="A724" t="str">
            <v>36010007</v>
          </cell>
          <cell r="B724" t="str">
            <v>Rodriguez Chan Manuel Ivan</v>
          </cell>
          <cell r="C724" t="str">
            <v>Vigilante "a"</v>
          </cell>
          <cell r="D724">
            <v>106.79</v>
          </cell>
          <cell r="E724">
            <v>3203.7000000000003</v>
          </cell>
          <cell r="H724">
            <v>3203.7000000000003</v>
          </cell>
          <cell r="I724">
            <v>128.14800000000002</v>
          </cell>
          <cell r="J724">
            <v>3331.8480000000004</v>
          </cell>
          <cell r="K724">
            <v>39983</v>
          </cell>
          <cell r="L724">
            <v>4605.304000000001</v>
          </cell>
          <cell r="M724">
            <v>1500</v>
          </cell>
          <cell r="N724">
            <v>556</v>
          </cell>
          <cell r="O724">
            <v>2666</v>
          </cell>
          <cell r="P724">
            <v>6000</v>
          </cell>
          <cell r="Q724">
            <v>1111</v>
          </cell>
          <cell r="R724">
            <v>324</v>
          </cell>
          <cell r="S724">
            <v>1333</v>
          </cell>
          <cell r="T724">
            <v>5098</v>
          </cell>
          <cell r="U724">
            <v>680</v>
          </cell>
          <cell r="V724">
            <v>2846.16</v>
          </cell>
          <cell r="W724">
            <v>2666</v>
          </cell>
          <cell r="Z724">
            <v>2500</v>
          </cell>
          <cell r="AA724">
            <v>71868.464000000007</v>
          </cell>
        </row>
        <row r="725">
          <cell r="A725" t="str">
            <v>36010011</v>
          </cell>
          <cell r="B725" t="str">
            <v>Mendoza Sanchez Flora Del Carmen</v>
          </cell>
          <cell r="C725" t="str">
            <v>Jefe de departamento "a"</v>
          </cell>
          <cell r="D725">
            <v>723.81</v>
          </cell>
          <cell r="E725">
            <v>21714.3</v>
          </cell>
          <cell r="H725">
            <v>21714.3</v>
          </cell>
          <cell r="I725">
            <v>868.572</v>
          </cell>
          <cell r="J725">
            <v>22582.871999999999</v>
          </cell>
          <cell r="K725">
            <v>270995</v>
          </cell>
          <cell r="L725">
            <v>40527.33</v>
          </cell>
          <cell r="M725">
            <v>1500</v>
          </cell>
          <cell r="N725">
            <v>3764</v>
          </cell>
          <cell r="P725">
            <v>6000</v>
          </cell>
          <cell r="Q725">
            <v>7528</v>
          </cell>
          <cell r="T725">
            <v>34552</v>
          </cell>
          <cell r="U725">
            <v>4607</v>
          </cell>
          <cell r="V725">
            <v>0</v>
          </cell>
          <cell r="Y725">
            <v>67749</v>
          </cell>
          <cell r="Z725">
            <v>2500</v>
          </cell>
          <cell r="AA725">
            <v>439722.33</v>
          </cell>
        </row>
        <row r="726">
          <cell r="A726" t="str">
            <v>36010012</v>
          </cell>
          <cell r="B726" t="str">
            <v>Osalde Lizarraga Joyce Margarita</v>
          </cell>
          <cell r="C726" t="str">
            <v>Instructor</v>
          </cell>
          <cell r="D726">
            <v>44.99</v>
          </cell>
          <cell r="E726">
            <v>2699.4</v>
          </cell>
          <cell r="G726">
            <v>60</v>
          </cell>
          <cell r="H726">
            <v>2699.4</v>
          </cell>
          <cell r="I726">
            <v>107.976</v>
          </cell>
          <cell r="J726">
            <v>2807.3760000000002</v>
          </cell>
          <cell r="K726">
            <v>33689</v>
          </cell>
          <cell r="L726">
            <v>3743.1680000000001</v>
          </cell>
          <cell r="M726">
            <v>1500</v>
          </cell>
          <cell r="N726">
            <v>468</v>
          </cell>
          <cell r="O726">
            <v>2246</v>
          </cell>
          <cell r="P726">
            <v>6000</v>
          </cell>
          <cell r="Q726">
            <v>936</v>
          </cell>
          <cell r="T726">
            <v>4296</v>
          </cell>
          <cell r="U726">
            <v>573</v>
          </cell>
          <cell r="V726">
            <v>3191.52</v>
          </cell>
          <cell r="Z726">
            <v>2500</v>
          </cell>
          <cell r="AA726">
            <v>59142.687999999995</v>
          </cell>
        </row>
        <row r="727">
          <cell r="A727" t="str">
            <v>36010013</v>
          </cell>
          <cell r="B727" t="str">
            <v>Carvajal Sulub Abraham</v>
          </cell>
          <cell r="C727" t="str">
            <v>Instructor</v>
          </cell>
          <cell r="D727">
            <v>44.99</v>
          </cell>
          <cell r="E727">
            <v>1439.68</v>
          </cell>
          <cell r="G727">
            <v>32</v>
          </cell>
          <cell r="H727">
            <v>1439.68</v>
          </cell>
          <cell r="I727">
            <v>57.587200000000003</v>
          </cell>
          <cell r="J727">
            <v>1497.2672</v>
          </cell>
          <cell r="K727">
            <v>17968</v>
          </cell>
          <cell r="L727">
            <v>1996.3562666666667</v>
          </cell>
          <cell r="M727">
            <v>1500</v>
          </cell>
          <cell r="N727">
            <v>250</v>
          </cell>
          <cell r="O727">
            <v>1198</v>
          </cell>
          <cell r="P727">
            <v>6000</v>
          </cell>
          <cell r="Q727">
            <v>500</v>
          </cell>
          <cell r="T727">
            <v>2291</v>
          </cell>
          <cell r="U727">
            <v>306</v>
          </cell>
          <cell r="V727">
            <v>4058.16</v>
          </cell>
          <cell r="Z727">
            <v>2500</v>
          </cell>
          <cell r="AA727">
            <v>38567.516266666666</v>
          </cell>
        </row>
        <row r="728">
          <cell r="A728" t="str">
            <v>37010002</v>
          </cell>
          <cell r="B728" t="str">
            <v>Avendaño Gomez Maria Malena</v>
          </cell>
          <cell r="C728" t="str">
            <v>Coord. de Modulo tecnico</v>
          </cell>
          <cell r="D728">
            <v>198.26</v>
          </cell>
          <cell r="E728">
            <v>5947.7999999999993</v>
          </cell>
          <cell r="H728">
            <v>5947.7999999999993</v>
          </cell>
          <cell r="I728">
            <v>237.91199999999998</v>
          </cell>
          <cell r="J728">
            <v>6185.7119999999995</v>
          </cell>
          <cell r="K728">
            <v>74229</v>
          </cell>
          <cell r="L728">
            <v>9981.0796480000008</v>
          </cell>
          <cell r="M728">
            <v>1500</v>
          </cell>
          <cell r="N728">
            <v>1031</v>
          </cell>
          <cell r="O728">
            <v>16200</v>
          </cell>
          <cell r="P728">
            <v>6000</v>
          </cell>
          <cell r="Q728">
            <v>2062</v>
          </cell>
          <cell r="R728">
            <v>324</v>
          </cell>
          <cell r="T728">
            <v>9465</v>
          </cell>
          <cell r="U728">
            <v>1262</v>
          </cell>
          <cell r="V728">
            <v>0</v>
          </cell>
          <cell r="Z728">
            <v>2500</v>
          </cell>
          <cell r="AA728">
            <v>124554.079648</v>
          </cell>
        </row>
        <row r="729">
          <cell r="A729" t="str">
            <v>37010004</v>
          </cell>
          <cell r="B729" t="str">
            <v>Bejar Herrera Merli</v>
          </cell>
          <cell r="C729" t="str">
            <v>Coord. Centro de Capacitacion</v>
          </cell>
          <cell r="D729">
            <v>198.26</v>
          </cell>
          <cell r="E729">
            <v>5947.7999999999993</v>
          </cell>
          <cell r="H729">
            <v>5947.7999999999993</v>
          </cell>
          <cell r="I729">
            <v>237.91199999999998</v>
          </cell>
          <cell r="J729">
            <v>6185.7119999999995</v>
          </cell>
          <cell r="K729">
            <v>74229</v>
          </cell>
          <cell r="L729">
            <v>9981.08</v>
          </cell>
          <cell r="M729">
            <v>1500</v>
          </cell>
          <cell r="N729">
            <v>1031</v>
          </cell>
          <cell r="O729">
            <v>4949</v>
          </cell>
          <cell r="P729">
            <v>6000</v>
          </cell>
          <cell r="Q729">
            <v>2062</v>
          </cell>
          <cell r="R729">
            <v>648</v>
          </cell>
          <cell r="T729">
            <v>9465</v>
          </cell>
          <cell r="U729">
            <v>1262</v>
          </cell>
          <cell r="V729">
            <v>289.44</v>
          </cell>
          <cell r="Z729">
            <v>2500</v>
          </cell>
          <cell r="AA729">
            <v>113916.52</v>
          </cell>
        </row>
        <row r="730">
          <cell r="A730" t="str">
            <v>37010007</v>
          </cell>
          <cell r="B730" t="str">
            <v>Cervera Gongora Yolanda</v>
          </cell>
          <cell r="C730" t="str">
            <v>Secretaria de Depto. "c"</v>
          </cell>
          <cell r="D730">
            <v>117.16972800000001</v>
          </cell>
          <cell r="E730">
            <v>3515.09184</v>
          </cell>
          <cell r="H730">
            <v>3515.09184</v>
          </cell>
          <cell r="I730">
            <v>140.60367360000001</v>
          </cell>
          <cell r="J730">
            <v>3655.6955136000001</v>
          </cell>
          <cell r="K730">
            <v>43869</v>
          </cell>
          <cell r="L730">
            <v>5143.5506848000005</v>
          </cell>
          <cell r="M730">
            <v>1500</v>
          </cell>
          <cell r="N730">
            <v>610</v>
          </cell>
          <cell r="O730">
            <v>2925</v>
          </cell>
          <cell r="P730">
            <v>6000</v>
          </cell>
          <cell r="Q730">
            <v>1219</v>
          </cell>
          <cell r="R730">
            <v>648</v>
          </cell>
          <cell r="T730">
            <v>5594</v>
          </cell>
          <cell r="U730">
            <v>746</v>
          </cell>
          <cell r="V730">
            <v>2344.8000000000002</v>
          </cell>
          <cell r="Z730">
            <v>2500</v>
          </cell>
          <cell r="AA730">
            <v>73099.350684799996</v>
          </cell>
        </row>
        <row r="731">
          <cell r="A731" t="str">
            <v>37010008</v>
          </cell>
          <cell r="B731" t="str">
            <v>Chan Hernandez Gladys Noemi</v>
          </cell>
          <cell r="C731" t="str">
            <v>Intendente "b"</v>
          </cell>
          <cell r="D731">
            <v>99.290880000000001</v>
          </cell>
          <cell r="E731">
            <v>2978.7264</v>
          </cell>
          <cell r="H731">
            <v>2978.7264</v>
          </cell>
          <cell r="I731">
            <v>119.149056</v>
          </cell>
          <cell r="J731">
            <v>3097.8754560000002</v>
          </cell>
          <cell r="K731">
            <v>37175</v>
          </cell>
          <cell r="L731">
            <v>4201.3106080000007</v>
          </cell>
          <cell r="M731">
            <v>1500</v>
          </cell>
          <cell r="N731">
            <v>517</v>
          </cell>
          <cell r="O731">
            <v>2479</v>
          </cell>
          <cell r="P731">
            <v>6000</v>
          </cell>
          <cell r="Q731">
            <v>1033</v>
          </cell>
          <cell r="R731">
            <v>324</v>
          </cell>
          <cell r="T731">
            <v>4740</v>
          </cell>
          <cell r="U731">
            <v>632</v>
          </cell>
          <cell r="V731">
            <v>3000.24</v>
          </cell>
          <cell r="Z731">
            <v>2500</v>
          </cell>
          <cell r="AA731">
            <v>64101.550607999998</v>
          </cell>
        </row>
        <row r="732">
          <cell r="A732" t="str">
            <v>37010009</v>
          </cell>
          <cell r="B732" t="str">
            <v>Estrada Sanchez Gaspar</v>
          </cell>
          <cell r="C732" t="str">
            <v>Instructor</v>
          </cell>
          <cell r="D732">
            <v>44.99</v>
          </cell>
          <cell r="E732">
            <v>4319.04</v>
          </cell>
          <cell r="G732">
            <v>96</v>
          </cell>
          <cell r="H732">
            <v>4319.04</v>
          </cell>
          <cell r="I732">
            <v>172.76160000000002</v>
          </cell>
          <cell r="J732">
            <v>4491.8015999999998</v>
          </cell>
          <cell r="K732">
            <v>53902</v>
          </cell>
          <cell r="L732">
            <v>6744.1288000000004</v>
          </cell>
          <cell r="M732">
            <v>1500</v>
          </cell>
          <cell r="N732">
            <v>749</v>
          </cell>
          <cell r="O732">
            <v>3594</v>
          </cell>
          <cell r="P732">
            <v>6000</v>
          </cell>
          <cell r="Q732">
            <v>1498</v>
          </cell>
          <cell r="T732">
            <v>6873</v>
          </cell>
          <cell r="U732">
            <v>917</v>
          </cell>
          <cell r="V732">
            <v>1303.2</v>
          </cell>
          <cell r="Z732">
            <v>2500</v>
          </cell>
          <cell r="AA732">
            <v>85580.328800000003</v>
          </cell>
        </row>
        <row r="733">
          <cell r="A733" t="str">
            <v>37010012</v>
          </cell>
          <cell r="B733" t="str">
            <v>Raffull Quiñones Margarita De Jesus</v>
          </cell>
          <cell r="C733" t="str">
            <v>Secretaria de Depto. "a"</v>
          </cell>
          <cell r="D733">
            <v>111.76</v>
          </cell>
          <cell r="E733">
            <v>3352.8</v>
          </cell>
          <cell r="H733">
            <v>3352.8</v>
          </cell>
          <cell r="I733">
            <v>134.11200000000002</v>
          </cell>
          <cell r="J733">
            <v>3486.9120000000003</v>
          </cell>
          <cell r="K733">
            <v>41843</v>
          </cell>
          <cell r="L733">
            <v>4845.826</v>
          </cell>
          <cell r="M733">
            <v>1500</v>
          </cell>
          <cell r="N733">
            <v>582</v>
          </cell>
          <cell r="O733">
            <v>2790</v>
          </cell>
          <cell r="P733">
            <v>6000</v>
          </cell>
          <cell r="Q733">
            <v>1163</v>
          </cell>
          <cell r="R733">
            <v>324</v>
          </cell>
          <cell r="T733">
            <v>5335</v>
          </cell>
          <cell r="U733">
            <v>712</v>
          </cell>
          <cell r="V733">
            <v>2578.3200000000002</v>
          </cell>
          <cell r="Z733">
            <v>2500</v>
          </cell>
          <cell r="AA733">
            <v>70173.146000000008</v>
          </cell>
        </row>
        <row r="734">
          <cell r="A734" t="str">
            <v>37010014</v>
          </cell>
          <cell r="B734" t="str">
            <v>Salazar Tzec Maria Elena</v>
          </cell>
          <cell r="C734" t="str">
            <v>Asesor</v>
          </cell>
          <cell r="D734">
            <v>44.99</v>
          </cell>
          <cell r="E734">
            <v>5398.8</v>
          </cell>
          <cell r="G734">
            <v>120</v>
          </cell>
          <cell r="H734">
            <v>5398.8</v>
          </cell>
          <cell r="I734">
            <v>215.952</v>
          </cell>
          <cell r="J734">
            <v>5614.7520000000004</v>
          </cell>
          <cell r="K734">
            <v>67378</v>
          </cell>
          <cell r="L734">
            <v>7705.3253055999994</v>
          </cell>
          <cell r="M734">
            <v>1500</v>
          </cell>
          <cell r="N734">
            <v>936</v>
          </cell>
          <cell r="O734">
            <v>4492</v>
          </cell>
          <cell r="P734">
            <v>6000</v>
          </cell>
          <cell r="Q734">
            <v>1872</v>
          </cell>
          <cell r="T734">
            <v>8591</v>
          </cell>
          <cell r="U734">
            <v>1146</v>
          </cell>
          <cell r="V734">
            <v>328.56</v>
          </cell>
          <cell r="Z734">
            <v>2500</v>
          </cell>
          <cell r="AA734">
            <v>102448.88530559999</v>
          </cell>
        </row>
        <row r="735">
          <cell r="A735" t="str">
            <v>37010016</v>
          </cell>
          <cell r="B735" t="str">
            <v>Ucan Suaste Carlos</v>
          </cell>
          <cell r="C735" t="str">
            <v>Instructor</v>
          </cell>
          <cell r="D735">
            <v>44.99</v>
          </cell>
          <cell r="E735">
            <v>1079.76</v>
          </cell>
          <cell r="G735">
            <v>24</v>
          </cell>
          <cell r="H735">
            <v>1079.76</v>
          </cell>
          <cell r="I735">
            <v>43.190400000000004</v>
          </cell>
          <cell r="J735">
            <v>1122.9503999999999</v>
          </cell>
          <cell r="K735">
            <v>13476</v>
          </cell>
          <cell r="L735">
            <v>1497.2672</v>
          </cell>
          <cell r="M735">
            <v>1500</v>
          </cell>
          <cell r="N735">
            <v>188</v>
          </cell>
          <cell r="O735">
            <v>899</v>
          </cell>
          <cell r="P735">
            <v>6000</v>
          </cell>
          <cell r="Q735">
            <v>375</v>
          </cell>
          <cell r="T735">
            <v>1719</v>
          </cell>
          <cell r="U735">
            <v>230</v>
          </cell>
          <cell r="V735">
            <v>4304.6400000000003</v>
          </cell>
          <cell r="Z735">
            <v>2500</v>
          </cell>
          <cell r="AA735">
            <v>32688.907200000001</v>
          </cell>
        </row>
        <row r="736">
          <cell r="A736" t="str">
            <v>37010028</v>
          </cell>
          <cell r="B736" t="str">
            <v>Santos Cervera Martha Imelda</v>
          </cell>
          <cell r="C736" t="str">
            <v>Instructor</v>
          </cell>
          <cell r="D736">
            <v>44.99</v>
          </cell>
          <cell r="E736">
            <v>2879.36</v>
          </cell>
          <cell r="G736">
            <v>64</v>
          </cell>
          <cell r="H736">
            <v>2879.36</v>
          </cell>
          <cell r="I736">
            <v>115.17440000000001</v>
          </cell>
          <cell r="J736">
            <v>2994.5344</v>
          </cell>
          <cell r="K736">
            <v>35935</v>
          </cell>
          <cell r="L736">
            <v>4041.0225333333333</v>
          </cell>
          <cell r="M736">
            <v>1500</v>
          </cell>
          <cell r="N736">
            <v>500</v>
          </cell>
          <cell r="O736">
            <v>2396</v>
          </cell>
          <cell r="P736">
            <v>6000</v>
          </cell>
          <cell r="Q736">
            <v>999</v>
          </cell>
          <cell r="T736">
            <v>4582</v>
          </cell>
          <cell r="U736">
            <v>611</v>
          </cell>
          <cell r="V736">
            <v>3068.16</v>
          </cell>
          <cell r="Z736">
            <v>2500</v>
          </cell>
          <cell r="AA736">
            <v>62132.18253333334</v>
          </cell>
        </row>
        <row r="737">
          <cell r="A737" t="str">
            <v>37010029</v>
          </cell>
          <cell r="B737" t="str">
            <v>Martinez Cocom Georgina De Lourdes</v>
          </cell>
          <cell r="C737" t="str">
            <v>Secretaria de Depto. "a"</v>
          </cell>
          <cell r="D737">
            <v>111.76</v>
          </cell>
          <cell r="E737">
            <v>3352.8</v>
          </cell>
          <cell r="H737">
            <v>3352.8</v>
          </cell>
          <cell r="I737">
            <v>134.11200000000002</v>
          </cell>
          <cell r="J737">
            <v>3486.9120000000003</v>
          </cell>
          <cell r="K737">
            <v>41843</v>
          </cell>
          <cell r="L737">
            <v>4845.826</v>
          </cell>
          <cell r="M737">
            <v>1500</v>
          </cell>
          <cell r="N737">
            <v>582</v>
          </cell>
          <cell r="O737">
            <v>2790</v>
          </cell>
          <cell r="P737">
            <v>6000</v>
          </cell>
          <cell r="Q737">
            <v>1163</v>
          </cell>
          <cell r="T737">
            <v>5335</v>
          </cell>
          <cell r="U737">
            <v>712</v>
          </cell>
          <cell r="V737">
            <v>2578.3200000000002</v>
          </cell>
          <cell r="Z737">
            <v>2500</v>
          </cell>
          <cell r="AA737">
            <v>69849.146000000008</v>
          </cell>
        </row>
        <row r="738">
          <cell r="A738" t="str">
            <v>37010031</v>
          </cell>
          <cell r="B738" t="str">
            <v>May Pascual Genny Rosario De La Cruz</v>
          </cell>
          <cell r="C738" t="str">
            <v>Asesor</v>
          </cell>
          <cell r="D738">
            <v>44.99</v>
          </cell>
          <cell r="E738">
            <v>5398.8</v>
          </cell>
          <cell r="G738">
            <v>120</v>
          </cell>
          <cell r="H738">
            <v>5398.8</v>
          </cell>
          <cell r="I738">
            <v>215.952</v>
          </cell>
          <cell r="J738">
            <v>5614.7520000000004</v>
          </cell>
          <cell r="K738">
            <v>67378</v>
          </cell>
          <cell r="L738">
            <v>7705.3253055999994</v>
          </cell>
          <cell r="M738">
            <v>1500</v>
          </cell>
          <cell r="N738">
            <v>936</v>
          </cell>
          <cell r="O738">
            <v>4492</v>
          </cell>
          <cell r="P738">
            <v>6000</v>
          </cell>
          <cell r="Q738">
            <v>1872</v>
          </cell>
          <cell r="T738">
            <v>8591</v>
          </cell>
          <cell r="U738">
            <v>1146</v>
          </cell>
          <cell r="V738">
            <v>328.56</v>
          </cell>
          <cell r="Z738">
            <v>2500</v>
          </cell>
          <cell r="AA738">
            <v>102448.88530559999</v>
          </cell>
        </row>
        <row r="739">
          <cell r="A739" t="str">
            <v>37010032</v>
          </cell>
          <cell r="B739" t="str">
            <v>Carrillo Hernandez Flor Guadalupe</v>
          </cell>
          <cell r="C739" t="str">
            <v>Asesor</v>
          </cell>
          <cell r="D739">
            <v>44.99</v>
          </cell>
          <cell r="E739">
            <v>5398.8</v>
          </cell>
          <cell r="G739">
            <v>120</v>
          </cell>
          <cell r="H739">
            <v>5398.8</v>
          </cell>
          <cell r="I739">
            <v>215.952</v>
          </cell>
          <cell r="J739">
            <v>5614.7520000000004</v>
          </cell>
          <cell r="K739">
            <v>67378</v>
          </cell>
          <cell r="L739">
            <v>7705.8706399999983</v>
          </cell>
          <cell r="M739">
            <v>1500</v>
          </cell>
          <cell r="N739">
            <v>936</v>
          </cell>
          <cell r="O739">
            <v>4492</v>
          </cell>
          <cell r="P739">
            <v>6000</v>
          </cell>
          <cell r="Q739">
            <v>1872</v>
          </cell>
          <cell r="T739">
            <v>8591</v>
          </cell>
          <cell r="U739">
            <v>1146</v>
          </cell>
          <cell r="V739">
            <v>328.08</v>
          </cell>
          <cell r="Z739">
            <v>2500</v>
          </cell>
          <cell r="AA739">
            <v>102448.95064</v>
          </cell>
        </row>
        <row r="740">
          <cell r="A740" t="str">
            <v>13010024</v>
          </cell>
          <cell r="B740" t="str">
            <v>Castellanos Gongora Carely Paulita</v>
          </cell>
          <cell r="C740" t="str">
            <v>Asesor</v>
          </cell>
          <cell r="D740">
            <v>44.99</v>
          </cell>
          <cell r="E740">
            <v>1799.6000000000001</v>
          </cell>
          <cell r="G740">
            <v>40</v>
          </cell>
          <cell r="H740">
            <v>1799.6000000000001</v>
          </cell>
          <cell r="I740">
            <v>71.984000000000009</v>
          </cell>
          <cell r="J740">
            <v>1871.5840000000001</v>
          </cell>
          <cell r="K740">
            <v>22460</v>
          </cell>
          <cell r="L740">
            <v>3722.3680000000004</v>
          </cell>
          <cell r="M740">
            <v>1500</v>
          </cell>
          <cell r="N740">
            <v>312</v>
          </cell>
          <cell r="O740">
            <v>1498</v>
          </cell>
          <cell r="P740">
            <v>6000</v>
          </cell>
          <cell r="Q740">
            <v>624</v>
          </cell>
          <cell r="T740">
            <v>2864</v>
          </cell>
          <cell r="U740">
            <v>382</v>
          </cell>
          <cell r="V740">
            <v>3201.6</v>
          </cell>
          <cell r="Z740">
            <v>2500</v>
          </cell>
          <cell r="AA740">
            <v>45063.968000000001</v>
          </cell>
        </row>
        <row r="741">
          <cell r="A741" t="str">
            <v>37010033</v>
          </cell>
          <cell r="B741" t="str">
            <v>Aguilar Fernandez Mayra Del Socorro</v>
          </cell>
          <cell r="C741" t="str">
            <v>Coord. de asesores "b"</v>
          </cell>
          <cell r="D741">
            <v>126.179456</v>
          </cell>
          <cell r="E741">
            <v>3785.3836799999999</v>
          </cell>
          <cell r="H741">
            <v>3785.3836799999999</v>
          </cell>
          <cell r="I741">
            <v>151.41534720000001</v>
          </cell>
          <cell r="J741">
            <v>3936.7990271999997</v>
          </cell>
          <cell r="K741">
            <v>47242</v>
          </cell>
          <cell r="L741">
            <v>5815.3353695999995</v>
          </cell>
          <cell r="M741">
            <v>1500</v>
          </cell>
          <cell r="N741">
            <v>657</v>
          </cell>
          <cell r="O741">
            <v>3150</v>
          </cell>
          <cell r="P741">
            <v>6000</v>
          </cell>
          <cell r="Q741">
            <v>1313</v>
          </cell>
          <cell r="T741">
            <v>6024</v>
          </cell>
          <cell r="U741">
            <v>804</v>
          </cell>
          <cell r="V741">
            <v>2159.52</v>
          </cell>
          <cell r="Z741">
            <v>2500</v>
          </cell>
          <cell r="AA741">
            <v>77164.855369600002</v>
          </cell>
        </row>
        <row r="742">
          <cell r="A742" t="str">
            <v>37010037</v>
          </cell>
          <cell r="B742" t="str">
            <v>Osorio - Maria Jose</v>
          </cell>
          <cell r="C742" t="str">
            <v>Asesor</v>
          </cell>
          <cell r="D742">
            <v>44.99</v>
          </cell>
          <cell r="E742">
            <v>5398.8</v>
          </cell>
          <cell r="G742">
            <v>120</v>
          </cell>
          <cell r="H742">
            <v>5398.8</v>
          </cell>
          <cell r="I742">
            <v>215.952</v>
          </cell>
          <cell r="J742">
            <v>5614.7520000000004</v>
          </cell>
          <cell r="K742">
            <v>67378</v>
          </cell>
          <cell r="L742">
            <v>7705.3253055999994</v>
          </cell>
          <cell r="M742">
            <v>1500</v>
          </cell>
          <cell r="N742">
            <v>936</v>
          </cell>
          <cell r="O742">
            <v>4492</v>
          </cell>
          <cell r="P742">
            <v>6000</v>
          </cell>
          <cell r="Q742">
            <v>1872</v>
          </cell>
          <cell r="T742">
            <v>8591</v>
          </cell>
          <cell r="U742">
            <v>1146</v>
          </cell>
          <cell r="V742">
            <v>328.56</v>
          </cell>
          <cell r="Z742">
            <v>2500</v>
          </cell>
          <cell r="AA742">
            <v>102448.88530559999</v>
          </cell>
        </row>
        <row r="743">
          <cell r="A743" t="str">
            <v>37010038</v>
          </cell>
          <cell r="B743" t="str">
            <v>Castillo Bacab Maria Mercedes</v>
          </cell>
          <cell r="C743" t="str">
            <v>Coord. de asesores "a"</v>
          </cell>
          <cell r="D743">
            <v>126.18</v>
          </cell>
          <cell r="E743">
            <v>3785.4</v>
          </cell>
          <cell r="H743">
            <v>3785.4</v>
          </cell>
          <cell r="I743">
            <v>151.416</v>
          </cell>
          <cell r="J743">
            <v>3936.8160000000003</v>
          </cell>
          <cell r="K743">
            <v>47242</v>
          </cell>
          <cell r="L743">
            <v>5815.3680000000004</v>
          </cell>
          <cell r="M743">
            <v>1500</v>
          </cell>
          <cell r="N743">
            <v>657</v>
          </cell>
          <cell r="O743">
            <v>3150</v>
          </cell>
          <cell r="P743">
            <v>6000</v>
          </cell>
          <cell r="Q743">
            <v>1313</v>
          </cell>
          <cell r="T743">
            <v>6024</v>
          </cell>
          <cell r="U743">
            <v>804</v>
          </cell>
          <cell r="V743">
            <v>2159.52</v>
          </cell>
          <cell r="Z743">
            <v>2500</v>
          </cell>
          <cell r="AA743">
            <v>77164.888000000006</v>
          </cell>
        </row>
        <row r="744">
          <cell r="A744" t="str">
            <v>37010039</v>
          </cell>
          <cell r="B744" t="str">
            <v>Canto Duarte Sara Patricia</v>
          </cell>
          <cell r="C744" t="str">
            <v>Instructor</v>
          </cell>
          <cell r="D744">
            <v>44.99</v>
          </cell>
          <cell r="E744">
            <v>5038.88</v>
          </cell>
          <cell r="G744">
            <v>112</v>
          </cell>
          <cell r="H744">
            <v>5038.88</v>
          </cell>
          <cell r="I744">
            <v>201.55520000000001</v>
          </cell>
          <cell r="J744">
            <v>5240.4351999999999</v>
          </cell>
          <cell r="K744">
            <v>62886</v>
          </cell>
          <cell r="L744">
            <v>8034.9069333333337</v>
          </cell>
          <cell r="M744">
            <v>1500</v>
          </cell>
          <cell r="N744">
            <v>874</v>
          </cell>
          <cell r="O744">
            <v>4193</v>
          </cell>
          <cell r="P744">
            <v>6000</v>
          </cell>
          <cell r="Q744">
            <v>1747</v>
          </cell>
          <cell r="T744">
            <v>8018</v>
          </cell>
          <cell r="U744">
            <v>1070</v>
          </cell>
          <cell r="V744">
            <v>119.52</v>
          </cell>
          <cell r="Z744">
            <v>2500</v>
          </cell>
          <cell r="AA744">
            <v>96942.426933333336</v>
          </cell>
        </row>
        <row r="745">
          <cell r="A745" t="str">
            <v>37010042</v>
          </cell>
          <cell r="B745" t="str">
            <v>Leal Flores Israel</v>
          </cell>
          <cell r="C745" t="str">
            <v>Instructor</v>
          </cell>
          <cell r="D745">
            <v>44.99</v>
          </cell>
          <cell r="E745">
            <v>1439.68</v>
          </cell>
          <cell r="G745">
            <v>32</v>
          </cell>
          <cell r="H745">
            <v>1439.68</v>
          </cell>
          <cell r="I745">
            <v>57.587200000000003</v>
          </cell>
          <cell r="J745">
            <v>1497.2672</v>
          </cell>
          <cell r="K745">
            <v>17968</v>
          </cell>
          <cell r="L745">
            <v>1996.3562666666667</v>
          </cell>
          <cell r="M745">
            <v>1500</v>
          </cell>
          <cell r="N745">
            <v>250</v>
          </cell>
          <cell r="O745">
            <v>1198</v>
          </cell>
          <cell r="P745">
            <v>6000</v>
          </cell>
          <cell r="Q745">
            <v>500</v>
          </cell>
          <cell r="T745">
            <v>2291</v>
          </cell>
          <cell r="U745">
            <v>306</v>
          </cell>
          <cell r="V745">
            <v>4058.16</v>
          </cell>
          <cell r="Z745">
            <v>2500</v>
          </cell>
          <cell r="AA745">
            <v>38567.516266666666</v>
          </cell>
        </row>
        <row r="746">
          <cell r="A746" t="str">
            <v>37020018</v>
          </cell>
          <cell r="B746" t="str">
            <v>Gomez Naranjo Elsa Miriam</v>
          </cell>
          <cell r="C746" t="str">
            <v>Instructor</v>
          </cell>
          <cell r="D746">
            <v>44.99</v>
          </cell>
          <cell r="E746">
            <v>2699.4</v>
          </cell>
          <cell r="G746">
            <v>60</v>
          </cell>
          <cell r="H746">
            <v>2699.4</v>
          </cell>
          <cell r="I746">
            <v>107.976</v>
          </cell>
          <cell r="J746">
            <v>2807.3760000000002</v>
          </cell>
          <cell r="K746">
            <v>33689</v>
          </cell>
          <cell r="L746">
            <v>3743.1680000000001</v>
          </cell>
          <cell r="M746">
            <v>1500</v>
          </cell>
          <cell r="N746">
            <v>468</v>
          </cell>
          <cell r="O746">
            <v>2246</v>
          </cell>
          <cell r="P746">
            <v>6000</v>
          </cell>
          <cell r="Q746">
            <v>936</v>
          </cell>
          <cell r="R746">
            <v>648</v>
          </cell>
          <cell r="T746">
            <v>4296</v>
          </cell>
          <cell r="U746">
            <v>573</v>
          </cell>
          <cell r="V746">
            <v>3191.52</v>
          </cell>
          <cell r="Z746">
            <v>2500</v>
          </cell>
          <cell r="AA746">
            <v>59790.687999999995</v>
          </cell>
        </row>
        <row r="747">
          <cell r="A747" t="str">
            <v>37020019</v>
          </cell>
          <cell r="B747" t="str">
            <v>Rafful Quiñonez Maria Patricia</v>
          </cell>
          <cell r="C747" t="str">
            <v>Instructor</v>
          </cell>
          <cell r="D747">
            <v>44.99</v>
          </cell>
          <cell r="E747">
            <v>5398.8</v>
          </cell>
          <cell r="G747">
            <v>120</v>
          </cell>
          <cell r="H747">
            <v>5398.8</v>
          </cell>
          <cell r="I747">
            <v>215.952</v>
          </cell>
          <cell r="J747">
            <v>5614.7520000000004</v>
          </cell>
          <cell r="K747">
            <v>67378</v>
          </cell>
          <cell r="L747">
            <v>8647.4060000000009</v>
          </cell>
          <cell r="M747">
            <v>1500</v>
          </cell>
          <cell r="N747">
            <v>936</v>
          </cell>
          <cell r="O747">
            <v>4492</v>
          </cell>
          <cell r="P747">
            <v>6000</v>
          </cell>
          <cell r="Q747">
            <v>1872</v>
          </cell>
          <cell r="R747">
            <v>648</v>
          </cell>
          <cell r="T747">
            <v>8591</v>
          </cell>
          <cell r="U747">
            <v>1146</v>
          </cell>
          <cell r="V747">
            <v>0</v>
          </cell>
          <cell r="Z747">
            <v>2500</v>
          </cell>
          <cell r="AA747">
            <v>103710.406</v>
          </cell>
        </row>
        <row r="748">
          <cell r="A748" t="str">
            <v>37030001</v>
          </cell>
          <cell r="B748" t="str">
            <v>Hernandez Pou Rosa Maria</v>
          </cell>
          <cell r="C748" t="str">
            <v>Instructor</v>
          </cell>
          <cell r="D748">
            <v>44.99</v>
          </cell>
          <cell r="E748">
            <v>1619.64</v>
          </cell>
          <cell r="G748">
            <v>36</v>
          </cell>
          <cell r="H748">
            <v>1619.64</v>
          </cell>
          <cell r="I748">
            <v>64.785600000000002</v>
          </cell>
          <cell r="J748">
            <v>1684.4256</v>
          </cell>
          <cell r="K748">
            <v>20214</v>
          </cell>
          <cell r="L748">
            <v>2245.9007999999999</v>
          </cell>
          <cell r="M748">
            <v>1500</v>
          </cell>
          <cell r="N748">
            <v>281</v>
          </cell>
          <cell r="O748">
            <v>1348</v>
          </cell>
          <cell r="P748">
            <v>6000</v>
          </cell>
          <cell r="Q748">
            <v>562</v>
          </cell>
          <cell r="T748">
            <v>2578</v>
          </cell>
          <cell r="U748">
            <v>344</v>
          </cell>
          <cell r="V748">
            <v>3934.8</v>
          </cell>
          <cell r="Z748">
            <v>2500</v>
          </cell>
          <cell r="AA748">
            <v>41507.700800000006</v>
          </cell>
        </row>
        <row r="749">
          <cell r="A749" t="str">
            <v>37030020</v>
          </cell>
          <cell r="B749" t="str">
            <v>Diaz Diaz Neyvi Del Socorro</v>
          </cell>
          <cell r="C749" t="str">
            <v>Instructor</v>
          </cell>
          <cell r="D749">
            <v>44.99</v>
          </cell>
          <cell r="E749">
            <v>3239.28</v>
          </cell>
          <cell r="G749">
            <v>72</v>
          </cell>
          <cell r="H749">
            <v>3239.28</v>
          </cell>
          <cell r="I749">
            <v>129.5712</v>
          </cell>
          <cell r="J749">
            <v>3368.8512000000001</v>
          </cell>
          <cell r="K749">
            <v>40427</v>
          </cell>
          <cell r="L749">
            <v>4662.7115999999996</v>
          </cell>
          <cell r="M749">
            <v>1500</v>
          </cell>
          <cell r="N749">
            <v>562</v>
          </cell>
          <cell r="O749">
            <v>2696</v>
          </cell>
          <cell r="P749">
            <v>6000</v>
          </cell>
          <cell r="Q749">
            <v>1123</v>
          </cell>
          <cell r="R749">
            <v>972</v>
          </cell>
          <cell r="T749">
            <v>5155</v>
          </cell>
          <cell r="U749">
            <v>688</v>
          </cell>
          <cell r="V749">
            <v>2821.68</v>
          </cell>
          <cell r="Z749">
            <v>2500</v>
          </cell>
          <cell r="AA749">
            <v>69107.391600000003</v>
          </cell>
        </row>
        <row r="750">
          <cell r="A750" t="str">
            <v>37070022</v>
          </cell>
          <cell r="B750" t="str">
            <v>De La Rosa Leon Angel Roberto</v>
          </cell>
          <cell r="C750" t="str">
            <v>Vigilante "b"</v>
          </cell>
          <cell r="D750">
            <v>106.7872</v>
          </cell>
          <cell r="E750">
            <v>3203.616</v>
          </cell>
          <cell r="H750">
            <v>3203.616</v>
          </cell>
          <cell r="I750">
            <v>128.14464000000001</v>
          </cell>
          <cell r="J750">
            <v>3331.76064</v>
          </cell>
          <cell r="K750">
            <v>39982</v>
          </cell>
          <cell r="L750">
            <v>4605.1775200000002</v>
          </cell>
          <cell r="M750">
            <v>1500</v>
          </cell>
          <cell r="N750">
            <v>556</v>
          </cell>
          <cell r="O750">
            <v>2666</v>
          </cell>
          <cell r="P750">
            <v>6000</v>
          </cell>
          <cell r="Q750">
            <v>1111</v>
          </cell>
          <cell r="R750">
            <v>648</v>
          </cell>
          <cell r="S750">
            <v>1333</v>
          </cell>
          <cell r="T750">
            <v>5098</v>
          </cell>
          <cell r="U750">
            <v>680</v>
          </cell>
          <cell r="V750">
            <v>2845.92</v>
          </cell>
          <cell r="Z750">
            <v>2500</v>
          </cell>
          <cell r="AA750">
            <v>69525.097519999996</v>
          </cell>
        </row>
        <row r="751">
          <cell r="A751" t="str">
            <v>37070023</v>
          </cell>
          <cell r="B751" t="str">
            <v>Lora Brito Gutberto Jesus</v>
          </cell>
          <cell r="C751" t="str">
            <v>Vigilante "b"</v>
          </cell>
          <cell r="D751">
            <v>106.7872</v>
          </cell>
          <cell r="E751">
            <v>3203.616</v>
          </cell>
          <cell r="H751">
            <v>3203.616</v>
          </cell>
          <cell r="I751">
            <v>128.14464000000001</v>
          </cell>
          <cell r="J751">
            <v>3331.76064</v>
          </cell>
          <cell r="K751">
            <v>39982</v>
          </cell>
          <cell r="L751">
            <v>4605.1775200000002</v>
          </cell>
          <cell r="M751">
            <v>1500</v>
          </cell>
          <cell r="N751">
            <v>556</v>
          </cell>
          <cell r="O751">
            <v>2666</v>
          </cell>
          <cell r="P751">
            <v>6000</v>
          </cell>
          <cell r="Q751">
            <v>1111</v>
          </cell>
          <cell r="R751">
            <v>324</v>
          </cell>
          <cell r="S751">
            <v>1333</v>
          </cell>
          <cell r="T751">
            <v>5098</v>
          </cell>
          <cell r="U751">
            <v>680</v>
          </cell>
          <cell r="V751">
            <v>2845.92</v>
          </cell>
          <cell r="Z751">
            <v>2500</v>
          </cell>
          <cell r="AA751">
            <v>69201.097519999996</v>
          </cell>
        </row>
        <row r="752">
          <cell r="A752" t="str">
            <v>37070024</v>
          </cell>
          <cell r="B752" t="str">
            <v>Mezquita Argaez Pedro Francisco</v>
          </cell>
          <cell r="C752" t="str">
            <v>Tecnico de mantenimiento "a"</v>
          </cell>
          <cell r="D752">
            <v>106.79</v>
          </cell>
          <cell r="E752">
            <v>3203.7000000000003</v>
          </cell>
          <cell r="H752">
            <v>3203.7000000000003</v>
          </cell>
          <cell r="I752">
            <v>128.14800000000002</v>
          </cell>
          <cell r="J752">
            <v>3331.8480000000004</v>
          </cell>
          <cell r="K752">
            <v>39983</v>
          </cell>
          <cell r="L752">
            <v>4605.304000000001</v>
          </cell>
          <cell r="M752">
            <v>1500</v>
          </cell>
          <cell r="N752">
            <v>556</v>
          </cell>
          <cell r="O752">
            <v>2666</v>
          </cell>
          <cell r="P752">
            <v>6000</v>
          </cell>
          <cell r="Q752">
            <v>1111</v>
          </cell>
          <cell r="R752">
            <v>648</v>
          </cell>
          <cell r="T752">
            <v>5098</v>
          </cell>
          <cell r="U752">
            <v>680</v>
          </cell>
          <cell r="V752">
            <v>2846.16</v>
          </cell>
          <cell r="Z752">
            <v>2500</v>
          </cell>
          <cell r="AA752">
            <v>68193.464000000007</v>
          </cell>
        </row>
        <row r="753">
          <cell r="A753" t="str">
            <v>37070025</v>
          </cell>
          <cell r="B753" t="str">
            <v>Pech Rodriguez Gabriel</v>
          </cell>
          <cell r="C753" t="str">
            <v>Vigilante "b"</v>
          </cell>
          <cell r="D753">
            <v>106.7872</v>
          </cell>
          <cell r="E753">
            <v>3203.616</v>
          </cell>
          <cell r="H753">
            <v>3203.616</v>
          </cell>
          <cell r="I753">
            <v>128.14464000000001</v>
          </cell>
          <cell r="J753">
            <v>3331.76064</v>
          </cell>
          <cell r="K753">
            <v>39982</v>
          </cell>
          <cell r="L753">
            <v>4605.1775200000002</v>
          </cell>
          <cell r="M753">
            <v>1500</v>
          </cell>
          <cell r="N753">
            <v>556</v>
          </cell>
          <cell r="O753">
            <v>2666</v>
          </cell>
          <cell r="P753">
            <v>6000</v>
          </cell>
          <cell r="Q753">
            <v>1111</v>
          </cell>
          <cell r="R753">
            <v>972</v>
          </cell>
          <cell r="S753">
            <v>1333</v>
          </cell>
          <cell r="T753">
            <v>5098</v>
          </cell>
          <cell r="U753">
            <v>680</v>
          </cell>
          <cell r="V753">
            <v>2845.92</v>
          </cell>
          <cell r="W753">
            <v>2666</v>
          </cell>
          <cell r="Z753">
            <v>2500</v>
          </cell>
          <cell r="AA753">
            <v>72515.097519999996</v>
          </cell>
        </row>
        <row r="754">
          <cell r="A754" t="str">
            <v>37070026</v>
          </cell>
          <cell r="B754" t="str">
            <v>Vadillo Rosado Renan</v>
          </cell>
          <cell r="C754" t="str">
            <v>Tecnico de mantenimiento "b"</v>
          </cell>
          <cell r="D754">
            <v>115.66</v>
          </cell>
          <cell r="E754">
            <v>3469.7999999999997</v>
          </cell>
          <cell r="F754">
            <v>250</v>
          </cell>
          <cell r="H754">
            <v>3719.7999999999997</v>
          </cell>
          <cell r="I754">
            <v>148.792</v>
          </cell>
          <cell r="J754">
            <v>3868.5919999999996</v>
          </cell>
          <cell r="K754">
            <v>46424</v>
          </cell>
          <cell r="L754">
            <v>5702.5626666666667</v>
          </cell>
          <cell r="M754">
            <v>1500</v>
          </cell>
          <cell r="N754">
            <v>645</v>
          </cell>
          <cell r="O754">
            <v>3095</v>
          </cell>
          <cell r="P754">
            <v>6000</v>
          </cell>
          <cell r="Q754">
            <v>1290</v>
          </cell>
          <cell r="R754">
            <v>648</v>
          </cell>
          <cell r="S754">
            <v>1548</v>
          </cell>
          <cell r="T754">
            <v>5919</v>
          </cell>
          <cell r="U754">
            <v>790</v>
          </cell>
          <cell r="V754">
            <v>2204.4</v>
          </cell>
          <cell r="W754">
            <v>3095</v>
          </cell>
          <cell r="Z754">
            <v>2500</v>
          </cell>
          <cell r="AA754">
            <v>81360.962666666659</v>
          </cell>
        </row>
        <row r="755">
          <cell r="A755" t="str">
            <v>38010002</v>
          </cell>
          <cell r="B755" t="str">
            <v>Castillo Diaz Adlemy De Jesus</v>
          </cell>
          <cell r="C755" t="str">
            <v>Instructor</v>
          </cell>
          <cell r="D755">
            <v>44.99</v>
          </cell>
          <cell r="E755">
            <v>2699.4</v>
          </cell>
          <cell r="G755">
            <v>60</v>
          </cell>
          <cell r="H755">
            <v>2699.4</v>
          </cell>
          <cell r="I755">
            <v>107.976</v>
          </cell>
          <cell r="J755">
            <v>2807.3760000000002</v>
          </cell>
          <cell r="K755">
            <v>33689</v>
          </cell>
          <cell r="L755">
            <v>3743.1680000000001</v>
          </cell>
          <cell r="M755">
            <v>1500</v>
          </cell>
          <cell r="N755">
            <v>468</v>
          </cell>
          <cell r="O755">
            <v>2246</v>
          </cell>
          <cell r="P755">
            <v>6000</v>
          </cell>
          <cell r="Q755">
            <v>936</v>
          </cell>
          <cell r="T755">
            <v>4296</v>
          </cell>
          <cell r="U755">
            <v>573</v>
          </cell>
          <cell r="V755">
            <v>3191.52</v>
          </cell>
          <cell r="Z755">
            <v>2500</v>
          </cell>
          <cell r="AA755">
            <v>59142.687999999995</v>
          </cell>
        </row>
        <row r="756">
          <cell r="A756" t="str">
            <v>38010004</v>
          </cell>
          <cell r="B756" t="str">
            <v>Castillo Hernandez Rodolfo De La C.</v>
          </cell>
          <cell r="C756" t="str">
            <v>Vigilante "a"</v>
          </cell>
          <cell r="D756">
            <v>106.79</v>
          </cell>
          <cell r="E756">
            <v>3203.7000000000003</v>
          </cell>
          <cell r="H756">
            <v>3203.7000000000003</v>
          </cell>
          <cell r="I756">
            <v>128.14800000000002</v>
          </cell>
          <cell r="J756">
            <v>3331.8480000000004</v>
          </cell>
          <cell r="K756">
            <v>39983</v>
          </cell>
          <cell r="L756">
            <v>4605.304000000001</v>
          </cell>
          <cell r="M756">
            <v>1500</v>
          </cell>
          <cell r="N756">
            <v>556</v>
          </cell>
          <cell r="O756">
            <v>2666</v>
          </cell>
          <cell r="P756">
            <v>6000</v>
          </cell>
          <cell r="Q756">
            <v>1111</v>
          </cell>
          <cell r="R756">
            <v>324</v>
          </cell>
          <cell r="S756">
            <v>1333</v>
          </cell>
          <cell r="T756">
            <v>5098</v>
          </cell>
          <cell r="U756">
            <v>680</v>
          </cell>
          <cell r="V756">
            <v>2846.16</v>
          </cell>
          <cell r="W756">
            <v>2666</v>
          </cell>
          <cell r="Z756">
            <v>2500</v>
          </cell>
          <cell r="AA756">
            <v>71868.464000000007</v>
          </cell>
        </row>
        <row r="757">
          <cell r="A757" t="str">
            <v>38010005</v>
          </cell>
          <cell r="B757" t="str">
            <v>Castro Escobedo Ysabel Cristina</v>
          </cell>
          <cell r="C757" t="str">
            <v>Coord. Centro de Capacitacion</v>
          </cell>
          <cell r="D757">
            <v>198.26</v>
          </cell>
          <cell r="E757">
            <v>5947.7999999999993</v>
          </cell>
          <cell r="H757">
            <v>5947.7999999999993</v>
          </cell>
          <cell r="I757">
            <v>237.91199999999998</v>
          </cell>
          <cell r="J757">
            <v>6185.7119999999995</v>
          </cell>
          <cell r="K757">
            <v>74229</v>
          </cell>
          <cell r="L757">
            <v>9981.08</v>
          </cell>
          <cell r="M757">
            <v>1500</v>
          </cell>
          <cell r="N757">
            <v>1031</v>
          </cell>
          <cell r="O757">
            <v>4949</v>
          </cell>
          <cell r="P757">
            <v>6000</v>
          </cell>
          <cell r="Q757">
            <v>2062</v>
          </cell>
          <cell r="R757">
            <v>324</v>
          </cell>
          <cell r="T757">
            <v>9465</v>
          </cell>
          <cell r="U757">
            <v>1262</v>
          </cell>
          <cell r="V757">
            <v>289.2</v>
          </cell>
          <cell r="Z757">
            <v>2500</v>
          </cell>
          <cell r="AA757">
            <v>113592.28</v>
          </cell>
        </row>
        <row r="758">
          <cell r="A758" t="str">
            <v>38010008</v>
          </cell>
          <cell r="B758" t="str">
            <v>Perez Nuñez Lucero De Fatima</v>
          </cell>
          <cell r="C758" t="str">
            <v>Instructor</v>
          </cell>
          <cell r="D758">
            <v>44.99</v>
          </cell>
          <cell r="E758">
            <v>2699.4</v>
          </cell>
          <cell r="G758">
            <v>60</v>
          </cell>
          <cell r="H758">
            <v>2699.4</v>
          </cell>
          <cell r="I758">
            <v>107.976</v>
          </cell>
          <cell r="J758">
            <v>2807.3760000000002</v>
          </cell>
          <cell r="K758">
            <v>33689</v>
          </cell>
          <cell r="L758">
            <v>3743.1680000000001</v>
          </cell>
          <cell r="M758">
            <v>1500</v>
          </cell>
          <cell r="N758">
            <v>468</v>
          </cell>
          <cell r="O758">
            <v>2246</v>
          </cell>
          <cell r="P758">
            <v>6000</v>
          </cell>
          <cell r="Q758">
            <v>936</v>
          </cell>
          <cell r="T758">
            <v>4296</v>
          </cell>
          <cell r="U758">
            <v>573</v>
          </cell>
          <cell r="V758">
            <v>3191.52</v>
          </cell>
          <cell r="Z758">
            <v>2500</v>
          </cell>
          <cell r="AA758">
            <v>59142.687999999995</v>
          </cell>
        </row>
        <row r="759">
          <cell r="A759" t="str">
            <v>38010011</v>
          </cell>
          <cell r="B759" t="str">
            <v>Alegria Jacter Patricia</v>
          </cell>
          <cell r="C759" t="str">
            <v>Secretaria de Depto. "a"</v>
          </cell>
          <cell r="D759">
            <v>111.76</v>
          </cell>
          <cell r="E759">
            <v>3352.8</v>
          </cell>
          <cell r="H759">
            <v>3352.8</v>
          </cell>
          <cell r="I759">
            <v>134.11200000000002</v>
          </cell>
          <cell r="J759">
            <v>3486.9120000000003</v>
          </cell>
          <cell r="K759">
            <v>41843</v>
          </cell>
          <cell r="L759">
            <v>4845.826</v>
          </cell>
          <cell r="M759">
            <v>1500</v>
          </cell>
          <cell r="N759">
            <v>582</v>
          </cell>
          <cell r="O759">
            <v>2790</v>
          </cell>
          <cell r="P759">
            <v>6000</v>
          </cell>
          <cell r="Q759">
            <v>1163</v>
          </cell>
          <cell r="T759">
            <v>5335</v>
          </cell>
          <cell r="U759">
            <v>712</v>
          </cell>
          <cell r="V759">
            <v>2578.3200000000002</v>
          </cell>
          <cell r="Z759">
            <v>2500</v>
          </cell>
          <cell r="AA759">
            <v>69849.146000000008</v>
          </cell>
        </row>
        <row r="760">
          <cell r="A760" t="str">
            <v>38020008</v>
          </cell>
          <cell r="B760" t="str">
            <v>Pinto Villanueva Alberto Isabel</v>
          </cell>
          <cell r="C760" t="str">
            <v>Vigilante "a"</v>
          </cell>
          <cell r="D760">
            <v>106.79</v>
          </cell>
          <cell r="E760">
            <v>3203.7000000000003</v>
          </cell>
          <cell r="H760">
            <v>3203.7000000000003</v>
          </cell>
          <cell r="I760">
            <v>128.14800000000002</v>
          </cell>
          <cell r="J760">
            <v>3331.8480000000004</v>
          </cell>
          <cell r="K760">
            <v>39983</v>
          </cell>
          <cell r="L760">
            <v>4605.304000000001</v>
          </cell>
          <cell r="M760">
            <v>1500</v>
          </cell>
          <cell r="N760">
            <v>556</v>
          </cell>
          <cell r="O760">
            <v>2666</v>
          </cell>
          <cell r="P760">
            <v>6000</v>
          </cell>
          <cell r="Q760">
            <v>1111</v>
          </cell>
          <cell r="R760">
            <v>324</v>
          </cell>
          <cell r="S760">
            <v>1333</v>
          </cell>
          <cell r="T760">
            <v>5098</v>
          </cell>
          <cell r="U760">
            <v>680</v>
          </cell>
          <cell r="V760">
            <v>2846.16</v>
          </cell>
          <cell r="W760">
            <v>2666</v>
          </cell>
          <cell r="Z760">
            <v>2500</v>
          </cell>
          <cell r="AA760">
            <v>71868.464000000007</v>
          </cell>
        </row>
        <row r="761">
          <cell r="A761" t="str">
            <v>39010003</v>
          </cell>
          <cell r="B761" t="str">
            <v>Cardeña Burgos Renan Omar</v>
          </cell>
          <cell r="C761" t="str">
            <v>Asesor de materias</v>
          </cell>
          <cell r="D761">
            <v>44.99</v>
          </cell>
          <cell r="E761">
            <v>1799.6000000000001</v>
          </cell>
          <cell r="G761">
            <v>40</v>
          </cell>
          <cell r="H761">
            <v>1799.6000000000001</v>
          </cell>
          <cell r="I761">
            <v>71.984000000000009</v>
          </cell>
          <cell r="J761">
            <v>1871.5840000000001</v>
          </cell>
          <cell r="K761">
            <v>22460</v>
          </cell>
          <cell r="L761">
            <v>2246.1284351999998</v>
          </cell>
          <cell r="M761">
            <v>1500</v>
          </cell>
          <cell r="N761">
            <v>312</v>
          </cell>
          <cell r="O761">
            <v>1498</v>
          </cell>
          <cell r="P761">
            <v>6000</v>
          </cell>
          <cell r="Q761">
            <v>624</v>
          </cell>
          <cell r="R761">
            <v>972</v>
          </cell>
          <cell r="T761">
            <v>2864</v>
          </cell>
          <cell r="U761">
            <v>382</v>
          </cell>
          <cell r="V761">
            <v>3934.56</v>
          </cell>
          <cell r="Z761">
            <v>2500</v>
          </cell>
          <cell r="AA761">
            <v>45292.688435199998</v>
          </cell>
        </row>
        <row r="762">
          <cell r="A762" t="str">
            <v>39010004</v>
          </cell>
          <cell r="B762" t="str">
            <v>Cauich Pech Margarito</v>
          </cell>
          <cell r="C762" t="str">
            <v>Intendente "b"</v>
          </cell>
          <cell r="D762">
            <v>99.288799999999995</v>
          </cell>
          <cell r="E762">
            <v>2978.6639999999998</v>
          </cell>
          <cell r="H762">
            <v>2978.6639999999998</v>
          </cell>
          <cell r="I762">
            <v>119.14655999999999</v>
          </cell>
          <cell r="J762">
            <v>3097.8105599999999</v>
          </cell>
          <cell r="K762">
            <v>37174</v>
          </cell>
          <cell r="L762">
            <v>4201.2140799999997</v>
          </cell>
          <cell r="M762">
            <v>1500</v>
          </cell>
          <cell r="N762">
            <v>517</v>
          </cell>
          <cell r="O762">
            <v>2479</v>
          </cell>
          <cell r="P762">
            <v>6000</v>
          </cell>
          <cell r="Q762">
            <v>1033</v>
          </cell>
          <cell r="R762">
            <v>972</v>
          </cell>
          <cell r="T762">
            <v>4740</v>
          </cell>
          <cell r="U762">
            <v>632</v>
          </cell>
          <cell r="V762">
            <v>3000</v>
          </cell>
          <cell r="Z762">
            <v>2500</v>
          </cell>
          <cell r="AA762">
            <v>64748.214079999998</v>
          </cell>
        </row>
        <row r="763">
          <cell r="A763" t="str">
            <v>39010005</v>
          </cell>
          <cell r="B763" t="str">
            <v>Couoh Fernandez Bernardo</v>
          </cell>
          <cell r="C763" t="str">
            <v>Asesor de materias</v>
          </cell>
          <cell r="D763">
            <v>44.99</v>
          </cell>
          <cell r="E763">
            <v>2519.44</v>
          </cell>
          <cell r="G763">
            <v>56</v>
          </cell>
          <cell r="H763">
            <v>2519.44</v>
          </cell>
          <cell r="I763">
            <v>100.77760000000001</v>
          </cell>
          <cell r="J763">
            <v>2620.2175999999999</v>
          </cell>
          <cell r="K763">
            <v>31443</v>
          </cell>
          <cell r="L763">
            <v>3144.5798092800005</v>
          </cell>
          <cell r="M763">
            <v>1500</v>
          </cell>
          <cell r="N763">
            <v>437</v>
          </cell>
          <cell r="O763">
            <v>2097</v>
          </cell>
          <cell r="P763">
            <v>6000</v>
          </cell>
          <cell r="Q763">
            <v>874</v>
          </cell>
          <cell r="R763">
            <v>648</v>
          </cell>
          <cell r="T763">
            <v>4009</v>
          </cell>
          <cell r="U763">
            <v>535</v>
          </cell>
          <cell r="V763">
            <v>3487.2</v>
          </cell>
          <cell r="Z763">
            <v>2500</v>
          </cell>
          <cell r="AA763">
            <v>56674.77980928</v>
          </cell>
        </row>
        <row r="764">
          <cell r="A764" t="str">
            <v>39010006</v>
          </cell>
          <cell r="B764" t="str">
            <v>Estrella Alcocer Ernesto Javier</v>
          </cell>
          <cell r="C764" t="str">
            <v>Coordinador Plaza comunitaria</v>
          </cell>
          <cell r="D764">
            <v>198.26</v>
          </cell>
          <cell r="E764">
            <v>5947.7999999999993</v>
          </cell>
          <cell r="H764">
            <v>5947.7999999999993</v>
          </cell>
          <cell r="I764">
            <v>237.91199999999998</v>
          </cell>
          <cell r="J764">
            <v>6185.7119999999995</v>
          </cell>
          <cell r="K764">
            <v>74229</v>
          </cell>
          <cell r="L764">
            <v>9603.9</v>
          </cell>
          <cell r="M764">
            <v>1500</v>
          </cell>
          <cell r="N764">
            <v>1031</v>
          </cell>
          <cell r="O764">
            <v>4949</v>
          </cell>
          <cell r="P764">
            <v>6000</v>
          </cell>
          <cell r="Q764">
            <v>2062</v>
          </cell>
          <cell r="R764">
            <v>648</v>
          </cell>
          <cell r="T764">
            <v>9465</v>
          </cell>
          <cell r="U764">
            <v>1262</v>
          </cell>
          <cell r="V764">
            <v>92.88</v>
          </cell>
          <cell r="Z764">
            <v>2500</v>
          </cell>
          <cell r="AA764">
            <v>113342.78</v>
          </cell>
        </row>
        <row r="765">
          <cell r="A765" t="str">
            <v>39010007</v>
          </cell>
          <cell r="B765" t="str">
            <v>Hernandez Iturralde Leidy Margarita</v>
          </cell>
          <cell r="C765" t="str">
            <v>Asesor de materias</v>
          </cell>
          <cell r="D765">
            <v>44.99</v>
          </cell>
          <cell r="E765">
            <v>1799.6000000000001</v>
          </cell>
          <cell r="G765">
            <v>40</v>
          </cell>
          <cell r="H765">
            <v>1799.6000000000001</v>
          </cell>
          <cell r="I765">
            <v>71.984000000000009</v>
          </cell>
          <cell r="J765">
            <v>1871.5840000000001</v>
          </cell>
          <cell r="K765">
            <v>22460</v>
          </cell>
          <cell r="L765">
            <v>2246.1284351999998</v>
          </cell>
          <cell r="M765">
            <v>1500</v>
          </cell>
          <cell r="N765">
            <v>312</v>
          </cell>
          <cell r="O765">
            <v>1498</v>
          </cell>
          <cell r="P765">
            <v>6000</v>
          </cell>
          <cell r="Q765">
            <v>624</v>
          </cell>
          <cell r="T765">
            <v>2864</v>
          </cell>
          <cell r="U765">
            <v>382</v>
          </cell>
          <cell r="V765">
            <v>3934.56</v>
          </cell>
          <cell r="Z765">
            <v>2500</v>
          </cell>
          <cell r="AA765">
            <v>44320.688435199998</v>
          </cell>
        </row>
        <row r="766">
          <cell r="A766" t="str">
            <v>39010008</v>
          </cell>
          <cell r="B766" t="str">
            <v>Itza Martinez Abraham Absalon</v>
          </cell>
          <cell r="C766" t="str">
            <v>Asesor educativo general</v>
          </cell>
          <cell r="D766">
            <v>131.23052799999999</v>
          </cell>
          <cell r="E766">
            <v>3936.9158399999997</v>
          </cell>
          <cell r="H766">
            <v>3936.9158399999997</v>
          </cell>
          <cell r="I766">
            <v>157.47663359999999</v>
          </cell>
          <cell r="J766">
            <v>4094.3924735999994</v>
          </cell>
          <cell r="K766">
            <v>49133</v>
          </cell>
          <cell r="L766">
            <v>6075.9299647999987</v>
          </cell>
          <cell r="M766">
            <v>1500</v>
          </cell>
          <cell r="N766">
            <v>683</v>
          </cell>
          <cell r="O766">
            <v>3276</v>
          </cell>
          <cell r="P766">
            <v>6000</v>
          </cell>
          <cell r="Q766">
            <v>1365</v>
          </cell>
          <cell r="R766">
            <v>324</v>
          </cell>
          <cell r="T766">
            <v>6265</v>
          </cell>
          <cell r="U766">
            <v>836</v>
          </cell>
          <cell r="V766">
            <v>2055.6</v>
          </cell>
          <cell r="Z766">
            <v>2500</v>
          </cell>
          <cell r="AA766">
            <v>80013.529964800007</v>
          </cell>
        </row>
        <row r="767">
          <cell r="A767" t="str">
            <v>39010009</v>
          </cell>
          <cell r="B767" t="str">
            <v>Marin Rufino Luis</v>
          </cell>
          <cell r="C767" t="str">
            <v>Asesor de materias</v>
          </cell>
          <cell r="D767">
            <v>44.99</v>
          </cell>
          <cell r="E767">
            <v>1799.6000000000001</v>
          </cell>
          <cell r="G767">
            <v>40</v>
          </cell>
          <cell r="H767">
            <v>1799.6000000000001</v>
          </cell>
          <cell r="I767">
            <v>71.984000000000009</v>
          </cell>
          <cell r="J767">
            <v>1871.5840000000001</v>
          </cell>
          <cell r="K767">
            <v>22460</v>
          </cell>
          <cell r="L767">
            <v>2246.1284351999998</v>
          </cell>
          <cell r="M767">
            <v>1500</v>
          </cell>
          <cell r="N767">
            <v>312</v>
          </cell>
          <cell r="O767">
            <v>1498</v>
          </cell>
          <cell r="P767">
            <v>6000</v>
          </cell>
          <cell r="Q767">
            <v>624</v>
          </cell>
          <cell r="R767">
            <v>648</v>
          </cell>
          <cell r="T767">
            <v>2864</v>
          </cell>
          <cell r="U767">
            <v>382</v>
          </cell>
          <cell r="V767">
            <v>3934.56</v>
          </cell>
          <cell r="Z767">
            <v>2500</v>
          </cell>
          <cell r="AA767">
            <v>44968.688435199998</v>
          </cell>
        </row>
        <row r="768">
          <cell r="A768" t="str">
            <v>39010010</v>
          </cell>
          <cell r="B768" t="str">
            <v>Ojeda Mena Evelyn Sugey</v>
          </cell>
          <cell r="C768" t="str">
            <v>Secretaria de Depto. "a"</v>
          </cell>
          <cell r="D768">
            <v>111.76</v>
          </cell>
          <cell r="E768">
            <v>3352.8</v>
          </cell>
          <cell r="H768">
            <v>3352.8</v>
          </cell>
          <cell r="I768">
            <v>134.11200000000002</v>
          </cell>
          <cell r="J768">
            <v>3486.9120000000003</v>
          </cell>
          <cell r="K768">
            <v>41843</v>
          </cell>
          <cell r="L768">
            <v>4845.826</v>
          </cell>
          <cell r="M768">
            <v>1500</v>
          </cell>
          <cell r="N768">
            <v>582</v>
          </cell>
          <cell r="O768">
            <v>2790</v>
          </cell>
          <cell r="P768">
            <v>6000</v>
          </cell>
          <cell r="Q768">
            <v>1163</v>
          </cell>
          <cell r="R768">
            <v>648</v>
          </cell>
          <cell r="T768">
            <v>5335</v>
          </cell>
          <cell r="U768">
            <v>712</v>
          </cell>
          <cell r="V768">
            <v>2578.3200000000002</v>
          </cell>
          <cell r="Z768">
            <v>2500</v>
          </cell>
          <cell r="AA768">
            <v>70497.146000000008</v>
          </cell>
        </row>
        <row r="769">
          <cell r="A769" t="str">
            <v>40010002</v>
          </cell>
          <cell r="B769" t="str">
            <v>Diaz Moguel Ana Maria</v>
          </cell>
          <cell r="C769" t="str">
            <v>Auxiliar de biblioteca</v>
          </cell>
          <cell r="D769">
            <v>99.290880000000001</v>
          </cell>
          <cell r="E769">
            <v>2978.7264</v>
          </cell>
          <cell r="H769">
            <v>2978.7264</v>
          </cell>
          <cell r="I769">
            <v>119.149056</v>
          </cell>
          <cell r="J769">
            <v>3097.8754560000002</v>
          </cell>
          <cell r="K769">
            <v>37175</v>
          </cell>
          <cell r="L769">
            <v>4201.3106080000007</v>
          </cell>
          <cell r="M769">
            <v>1500</v>
          </cell>
          <cell r="N769">
            <v>517</v>
          </cell>
          <cell r="O769">
            <v>2479</v>
          </cell>
          <cell r="P769">
            <v>6000</v>
          </cell>
          <cell r="Q769">
            <v>1033</v>
          </cell>
          <cell r="R769">
            <v>648</v>
          </cell>
          <cell r="T769">
            <v>4740</v>
          </cell>
          <cell r="U769">
            <v>632</v>
          </cell>
          <cell r="V769">
            <v>3000.24</v>
          </cell>
          <cell r="Z769">
            <v>2500</v>
          </cell>
          <cell r="AA769">
            <v>64425.550607999998</v>
          </cell>
        </row>
        <row r="770">
          <cell r="A770" t="str">
            <v>40010004</v>
          </cell>
          <cell r="B770" t="str">
            <v>Tello Martinez Melba Elena</v>
          </cell>
          <cell r="C770" t="str">
            <v>Auxiliar de biblioteca</v>
          </cell>
          <cell r="D770">
            <v>99.290880000000001</v>
          </cell>
          <cell r="E770">
            <v>2978.7264</v>
          </cell>
          <cell r="H770">
            <v>2978.7264</v>
          </cell>
          <cell r="I770">
            <v>119.149056</v>
          </cell>
          <cell r="J770">
            <v>3097.8754560000002</v>
          </cell>
          <cell r="K770">
            <v>37175</v>
          </cell>
          <cell r="L770">
            <v>4201.3106080000007</v>
          </cell>
          <cell r="M770">
            <v>1500</v>
          </cell>
          <cell r="N770">
            <v>517</v>
          </cell>
          <cell r="O770">
            <v>2479</v>
          </cell>
          <cell r="P770">
            <v>6000</v>
          </cell>
          <cell r="Q770">
            <v>1033</v>
          </cell>
          <cell r="R770">
            <v>972</v>
          </cell>
          <cell r="T770">
            <v>4740</v>
          </cell>
          <cell r="U770">
            <v>632</v>
          </cell>
          <cell r="V770">
            <v>3000.24</v>
          </cell>
          <cell r="Z770">
            <v>2500</v>
          </cell>
          <cell r="AA770">
            <v>64749.550607999998</v>
          </cell>
        </row>
        <row r="771">
          <cell r="A771" t="str">
            <v>42010026</v>
          </cell>
          <cell r="B771" t="str">
            <v>Rivera Flores Yadira Del Carmen</v>
          </cell>
          <cell r="C771" t="str">
            <v>Secretaria de Depto. "c"</v>
          </cell>
          <cell r="D771">
            <v>117.16972800000001</v>
          </cell>
          <cell r="E771">
            <v>3515.09184</v>
          </cell>
          <cell r="H771">
            <v>3515.09184</v>
          </cell>
          <cell r="I771">
            <v>140.60367360000001</v>
          </cell>
          <cell r="J771">
            <v>3655.6955136000001</v>
          </cell>
          <cell r="K771">
            <v>43869</v>
          </cell>
          <cell r="L771">
            <v>5143.5506848000005</v>
          </cell>
          <cell r="M771">
            <v>1500</v>
          </cell>
          <cell r="N771">
            <v>610</v>
          </cell>
          <cell r="O771">
            <v>2925</v>
          </cell>
          <cell r="P771">
            <v>6000</v>
          </cell>
          <cell r="Q771">
            <v>1219</v>
          </cell>
          <cell r="T771">
            <v>5594</v>
          </cell>
          <cell r="U771">
            <v>746</v>
          </cell>
          <cell r="V771">
            <v>2344.8000000000002</v>
          </cell>
          <cell r="Z771">
            <v>2500</v>
          </cell>
          <cell r="AA771">
            <v>72451.350684799996</v>
          </cell>
        </row>
        <row r="772">
          <cell r="A772" t="str">
            <v>48010004</v>
          </cell>
          <cell r="B772" t="str">
            <v>Soto Sanchez Martha Araceli</v>
          </cell>
          <cell r="C772" t="str">
            <v>Instructor</v>
          </cell>
          <cell r="D772">
            <v>44.99</v>
          </cell>
          <cell r="E772">
            <v>3599.2000000000003</v>
          </cell>
          <cell r="G772">
            <v>80</v>
          </cell>
          <cell r="H772">
            <v>3599.2000000000003</v>
          </cell>
          <cell r="I772">
            <v>143.96800000000002</v>
          </cell>
          <cell r="J772">
            <v>3743.1680000000001</v>
          </cell>
          <cell r="K772">
            <v>44919</v>
          </cell>
          <cell r="L772">
            <v>5279.2406666666666</v>
          </cell>
          <cell r="M772">
            <v>1500</v>
          </cell>
          <cell r="N772">
            <v>624</v>
          </cell>
          <cell r="O772">
            <v>2995</v>
          </cell>
          <cell r="P772">
            <v>6000</v>
          </cell>
          <cell r="Q772">
            <v>1248</v>
          </cell>
          <cell r="T772">
            <v>5728</v>
          </cell>
          <cell r="U772">
            <v>764</v>
          </cell>
          <cell r="V772">
            <v>2286.96</v>
          </cell>
          <cell r="Z772">
            <v>2500</v>
          </cell>
          <cell r="AA772">
            <v>73844.200666666671</v>
          </cell>
        </row>
        <row r="773">
          <cell r="A773" t="str">
            <v>48010005</v>
          </cell>
          <cell r="B773" t="str">
            <v>Escalante Ortiz Hector Vicente</v>
          </cell>
          <cell r="C773" t="str">
            <v>Instructor</v>
          </cell>
          <cell r="D773">
            <v>44.99</v>
          </cell>
          <cell r="E773">
            <v>4319.04</v>
          </cell>
          <cell r="G773">
            <v>96</v>
          </cell>
          <cell r="H773">
            <v>4319.04</v>
          </cell>
          <cell r="I773">
            <v>172.76160000000002</v>
          </cell>
          <cell r="J773">
            <v>4491.8015999999998</v>
          </cell>
          <cell r="K773">
            <v>53902</v>
          </cell>
          <cell r="L773">
            <v>6744.1288000000004</v>
          </cell>
          <cell r="M773">
            <v>1500</v>
          </cell>
          <cell r="N773">
            <v>749</v>
          </cell>
          <cell r="O773">
            <v>3594</v>
          </cell>
          <cell r="P773">
            <v>6000</v>
          </cell>
          <cell r="Q773">
            <v>1498</v>
          </cell>
          <cell r="T773">
            <v>6873</v>
          </cell>
          <cell r="U773">
            <v>917</v>
          </cell>
          <cell r="V773">
            <v>1303.2</v>
          </cell>
          <cell r="Z773">
            <v>2500</v>
          </cell>
          <cell r="AA773">
            <v>85580.328800000003</v>
          </cell>
        </row>
        <row r="774">
          <cell r="A774" t="str">
            <v>48010006</v>
          </cell>
          <cell r="B774" t="str">
            <v>Acereto Tapia Leydi Magdalena</v>
          </cell>
          <cell r="C774" t="str">
            <v>Instructor</v>
          </cell>
          <cell r="D774">
            <v>44.99</v>
          </cell>
          <cell r="E774">
            <v>3239.28</v>
          </cell>
          <cell r="G774">
            <v>72</v>
          </cell>
          <cell r="H774">
            <v>3239.28</v>
          </cell>
          <cell r="I774">
            <v>129.5712</v>
          </cell>
          <cell r="J774">
            <v>3368.8512000000001</v>
          </cell>
          <cell r="K774">
            <v>40427</v>
          </cell>
          <cell r="L774">
            <v>4662.7115999999996</v>
          </cell>
          <cell r="M774">
            <v>1500</v>
          </cell>
          <cell r="N774">
            <v>562</v>
          </cell>
          <cell r="O774">
            <v>2696</v>
          </cell>
          <cell r="P774">
            <v>6000</v>
          </cell>
          <cell r="Q774">
            <v>1123</v>
          </cell>
          <cell r="T774">
            <v>5155</v>
          </cell>
          <cell r="U774">
            <v>688</v>
          </cell>
          <cell r="V774">
            <v>2821.68</v>
          </cell>
          <cell r="Z774">
            <v>2500</v>
          </cell>
          <cell r="AA774">
            <v>68135.391600000003</v>
          </cell>
        </row>
        <row r="775">
          <cell r="B775" t="str">
            <v>vacante</v>
          </cell>
          <cell r="C775" t="str">
            <v>Instructor</v>
          </cell>
          <cell r="D775">
            <v>44.99</v>
          </cell>
          <cell r="E775">
            <v>3239.28</v>
          </cell>
          <cell r="G775">
            <v>72</v>
          </cell>
          <cell r="H775">
            <v>3239.28</v>
          </cell>
          <cell r="I775">
            <v>129.5712</v>
          </cell>
          <cell r="J775">
            <v>3368.8512000000001</v>
          </cell>
          <cell r="K775">
            <v>40427</v>
          </cell>
          <cell r="L775">
            <v>4662.7115999999996</v>
          </cell>
          <cell r="M775">
            <v>1500</v>
          </cell>
          <cell r="N775">
            <v>562</v>
          </cell>
          <cell r="O775">
            <v>2696</v>
          </cell>
          <cell r="P775">
            <v>6000</v>
          </cell>
          <cell r="Q775">
            <v>1123</v>
          </cell>
          <cell r="T775">
            <v>5155</v>
          </cell>
          <cell r="U775">
            <v>688</v>
          </cell>
          <cell r="V775">
            <v>2821.68</v>
          </cell>
          <cell r="Z775">
            <v>2500</v>
          </cell>
          <cell r="AA775">
            <v>68135.391600000003</v>
          </cell>
        </row>
        <row r="776">
          <cell r="B776" t="str">
            <v>Subtotal</v>
          </cell>
          <cell r="D776">
            <v>5744.1563359999946</v>
          </cell>
          <cell r="E776">
            <v>220194.05008000007</v>
          </cell>
          <cell r="F776">
            <v>250</v>
          </cell>
          <cell r="G776">
            <v>1844</v>
          </cell>
          <cell r="H776">
            <v>220444.05008000007</v>
          </cell>
          <cell r="I776">
            <v>8817.7620032000068</v>
          </cell>
          <cell r="J776">
            <v>229261.81208320003</v>
          </cell>
          <cell r="K776">
            <v>2751177</v>
          </cell>
          <cell r="L776">
            <v>337091.50663061353</v>
          </cell>
          <cell r="M776">
            <v>84000</v>
          </cell>
          <cell r="N776">
            <v>38235</v>
          </cell>
          <cell r="O776">
            <v>176621</v>
          </cell>
          <cell r="P776">
            <v>336000</v>
          </cell>
          <cell r="Q776">
            <v>76443</v>
          </cell>
          <cell r="R776">
            <v>17496</v>
          </cell>
          <cell r="S776">
            <v>10966</v>
          </cell>
          <cell r="T776">
            <v>350797</v>
          </cell>
          <cell r="U776">
            <v>46793</v>
          </cell>
          <cell r="V776">
            <v>128554.56</v>
          </cell>
          <cell r="W776">
            <v>16599</v>
          </cell>
          <cell r="X776">
            <v>0</v>
          </cell>
          <cell r="Y776">
            <v>67749</v>
          </cell>
          <cell r="Z776">
            <v>140000</v>
          </cell>
          <cell r="AB776">
            <v>4578522.0666306131</v>
          </cell>
        </row>
        <row r="777">
          <cell r="B777" t="str">
            <v>Educacion especial</v>
          </cell>
          <cell r="E777">
            <v>0</v>
          </cell>
        </row>
        <row r="778">
          <cell r="A778" t="str">
            <v>41010001</v>
          </cell>
          <cell r="B778" t="str">
            <v>Aguilar Yam Nidia Isabel</v>
          </cell>
          <cell r="C778" t="str">
            <v>Terapeuta "b"</v>
          </cell>
          <cell r="D778">
            <v>108.16</v>
          </cell>
          <cell r="E778">
            <v>3244.7999999999997</v>
          </cell>
          <cell r="H778">
            <v>3244.7999999999997</v>
          </cell>
          <cell r="I778">
            <v>129.792</v>
          </cell>
          <cell r="J778">
            <v>3374.5919999999996</v>
          </cell>
          <cell r="K778">
            <v>40496</v>
          </cell>
          <cell r="L778">
            <v>4671.6159999999991</v>
          </cell>
          <cell r="M778">
            <v>1500</v>
          </cell>
          <cell r="N778">
            <v>563</v>
          </cell>
          <cell r="O778">
            <v>2700</v>
          </cell>
          <cell r="P778">
            <v>6000</v>
          </cell>
          <cell r="Q778">
            <v>1125</v>
          </cell>
          <cell r="R778">
            <v>324</v>
          </cell>
          <cell r="T778">
            <v>5164</v>
          </cell>
          <cell r="U778">
            <v>689</v>
          </cell>
          <cell r="V778">
            <v>2817.84</v>
          </cell>
          <cell r="Z778">
            <v>2500</v>
          </cell>
          <cell r="AA778">
            <v>68550.456000000006</v>
          </cell>
        </row>
        <row r="779">
          <cell r="A779" t="str">
            <v>41010002</v>
          </cell>
          <cell r="B779" t="str">
            <v>Castañeda Medina Concepcion</v>
          </cell>
          <cell r="C779" t="str">
            <v>Directora de Cendi</v>
          </cell>
          <cell r="D779">
            <v>425.07</v>
          </cell>
          <cell r="E779">
            <v>12752.1</v>
          </cell>
          <cell r="H779">
            <v>12752.1</v>
          </cell>
          <cell r="I779">
            <v>510.084</v>
          </cell>
          <cell r="J779">
            <v>13262.184000000001</v>
          </cell>
          <cell r="K779">
            <v>159147</v>
          </cell>
          <cell r="L779">
            <v>20936.052</v>
          </cell>
          <cell r="M779">
            <v>1500</v>
          </cell>
          <cell r="N779">
            <v>2211</v>
          </cell>
          <cell r="P779">
            <v>6000</v>
          </cell>
          <cell r="Q779">
            <v>4421</v>
          </cell>
          <cell r="R779">
            <v>648</v>
          </cell>
          <cell r="T779">
            <v>20292</v>
          </cell>
          <cell r="U779">
            <v>2706</v>
          </cell>
          <cell r="V779">
            <v>0</v>
          </cell>
          <cell r="Y779">
            <v>39787</v>
          </cell>
          <cell r="Z779">
            <v>2500</v>
          </cell>
          <cell r="AA779">
            <v>260148.052</v>
          </cell>
        </row>
        <row r="780">
          <cell r="A780" t="str">
            <v>41010004</v>
          </cell>
          <cell r="B780" t="str">
            <v>Chan Montalvo Jose Martin Gaspar</v>
          </cell>
          <cell r="C780" t="str">
            <v>Terapeuta "b"</v>
          </cell>
          <cell r="D780">
            <v>108.16</v>
          </cell>
          <cell r="E780">
            <v>3244.7999999999997</v>
          </cell>
          <cell r="H780">
            <v>3244.7999999999997</v>
          </cell>
          <cell r="I780">
            <v>129.792</v>
          </cell>
          <cell r="J780">
            <v>3374.5919999999996</v>
          </cell>
          <cell r="K780">
            <v>40496</v>
          </cell>
          <cell r="L780">
            <v>4671.6159999999991</v>
          </cell>
          <cell r="M780">
            <v>1500</v>
          </cell>
          <cell r="N780">
            <v>563</v>
          </cell>
          <cell r="O780">
            <v>2700</v>
          </cell>
          <cell r="P780">
            <v>6000</v>
          </cell>
          <cell r="Q780">
            <v>1125</v>
          </cell>
          <cell r="T780">
            <v>5164</v>
          </cell>
          <cell r="U780">
            <v>689</v>
          </cell>
          <cell r="V780">
            <v>2817.84</v>
          </cell>
          <cell r="Z780">
            <v>2500</v>
          </cell>
          <cell r="AA780">
            <v>68226.456000000006</v>
          </cell>
        </row>
        <row r="781">
          <cell r="A781" t="str">
            <v>41010005</v>
          </cell>
          <cell r="B781" t="str">
            <v>Couoh Montalvo Manuel Domingo</v>
          </cell>
          <cell r="C781" t="str">
            <v>Jefe de mantenimiento "b"</v>
          </cell>
          <cell r="D781">
            <v>115.66</v>
          </cell>
          <cell r="E781">
            <v>3469.7999999999997</v>
          </cell>
          <cell r="H781">
            <v>3469.7999999999997</v>
          </cell>
          <cell r="I781">
            <v>138.792</v>
          </cell>
          <cell r="J781">
            <v>3608.5919999999996</v>
          </cell>
          <cell r="K781">
            <v>43304</v>
          </cell>
          <cell r="L781">
            <v>5702.5626666666667</v>
          </cell>
          <cell r="M781">
            <v>1500</v>
          </cell>
          <cell r="N781">
            <v>602</v>
          </cell>
          <cell r="O781">
            <v>2887</v>
          </cell>
          <cell r="P781">
            <v>6000</v>
          </cell>
          <cell r="Q781">
            <v>1203</v>
          </cell>
          <cell r="R781">
            <v>324</v>
          </cell>
          <cell r="T781">
            <v>5522</v>
          </cell>
          <cell r="U781">
            <v>737</v>
          </cell>
          <cell r="V781">
            <v>3000.24</v>
          </cell>
          <cell r="Z781">
            <v>2500</v>
          </cell>
          <cell r="AA781">
            <v>73281.80266666667</v>
          </cell>
        </row>
        <row r="782">
          <cell r="A782" t="str">
            <v>41010006</v>
          </cell>
          <cell r="B782" t="str">
            <v>Franco Maldonado Rosalia Guadalupe</v>
          </cell>
          <cell r="C782" t="str">
            <v>Terapeuta "b"</v>
          </cell>
          <cell r="D782">
            <v>108.16</v>
          </cell>
          <cell r="E782">
            <v>3244.7999999999997</v>
          </cell>
          <cell r="H782">
            <v>3244.7999999999997</v>
          </cell>
          <cell r="I782">
            <v>129.792</v>
          </cell>
          <cell r="J782">
            <v>3374.5919999999996</v>
          </cell>
          <cell r="K782">
            <v>40496</v>
          </cell>
          <cell r="L782">
            <v>4671.6159999999991</v>
          </cell>
          <cell r="M782">
            <v>1500</v>
          </cell>
          <cell r="N782">
            <v>563</v>
          </cell>
          <cell r="O782">
            <v>2700</v>
          </cell>
          <cell r="P782">
            <v>6000</v>
          </cell>
          <cell r="Q782">
            <v>1125</v>
          </cell>
          <cell r="R782">
            <v>324</v>
          </cell>
          <cell r="T782">
            <v>5164</v>
          </cell>
          <cell r="U782">
            <v>689</v>
          </cell>
          <cell r="V782">
            <v>2817.84</v>
          </cell>
          <cell r="Z782">
            <v>2500</v>
          </cell>
          <cell r="AA782">
            <v>68550.456000000006</v>
          </cell>
        </row>
        <row r="783">
          <cell r="A783" t="str">
            <v>41010007</v>
          </cell>
          <cell r="B783" t="str">
            <v>Malta Nuñez Zulemy Yazmin</v>
          </cell>
          <cell r="C783" t="str">
            <v>Terapeuta "b"</v>
          </cell>
          <cell r="D783">
            <v>108.16</v>
          </cell>
          <cell r="E783">
            <v>3244.7999999999997</v>
          </cell>
          <cell r="H783">
            <v>3244.7999999999997</v>
          </cell>
          <cell r="I783">
            <v>129.792</v>
          </cell>
          <cell r="J783">
            <v>3374.5919999999996</v>
          </cell>
          <cell r="K783">
            <v>40496</v>
          </cell>
          <cell r="L783">
            <v>4671.6159999999991</v>
          </cell>
          <cell r="M783">
            <v>1500</v>
          </cell>
          <cell r="N783">
            <v>563</v>
          </cell>
          <cell r="O783">
            <v>2700</v>
          </cell>
          <cell r="P783">
            <v>6000</v>
          </cell>
          <cell r="Q783">
            <v>1125</v>
          </cell>
          <cell r="R783">
            <v>324</v>
          </cell>
          <cell r="T783">
            <v>5164</v>
          </cell>
          <cell r="U783">
            <v>689</v>
          </cell>
          <cell r="V783">
            <v>2817.84</v>
          </cell>
          <cell r="Z783">
            <v>2500</v>
          </cell>
          <cell r="AA783">
            <v>68550.456000000006</v>
          </cell>
        </row>
        <row r="784">
          <cell r="A784" t="str">
            <v>41010008</v>
          </cell>
          <cell r="B784" t="str">
            <v>Ommundsen Perez Laura Olena</v>
          </cell>
          <cell r="C784" t="str">
            <v>Auxiliar administrativo cendi</v>
          </cell>
          <cell r="D784">
            <v>126.904128</v>
          </cell>
          <cell r="E784">
            <v>3807.1238400000002</v>
          </cell>
          <cell r="H784">
            <v>3807.1238400000002</v>
          </cell>
          <cell r="I784">
            <v>152.28495360000002</v>
          </cell>
          <cell r="J784">
            <v>3959.4087936000001</v>
          </cell>
          <cell r="K784">
            <v>47513</v>
          </cell>
          <cell r="L784">
            <v>5852.7217247999997</v>
          </cell>
          <cell r="M784">
            <v>1500</v>
          </cell>
          <cell r="N784">
            <v>660</v>
          </cell>
          <cell r="O784">
            <v>3168</v>
          </cell>
          <cell r="P784">
            <v>6000</v>
          </cell>
          <cell r="Q784">
            <v>1320</v>
          </cell>
          <cell r="R784">
            <v>972</v>
          </cell>
          <cell r="T784">
            <v>6058</v>
          </cell>
          <cell r="U784">
            <v>808</v>
          </cell>
          <cell r="V784">
            <v>2144.64</v>
          </cell>
          <cell r="Z784">
            <v>2500</v>
          </cell>
          <cell r="AA784">
            <v>78496.361724800008</v>
          </cell>
        </row>
        <row r="785">
          <cell r="A785" t="str">
            <v>41010009</v>
          </cell>
          <cell r="B785" t="str">
            <v>Solis Chan Marisa Guillermina</v>
          </cell>
          <cell r="C785" t="str">
            <v>Terapeuta "b"</v>
          </cell>
          <cell r="D785">
            <v>108.16</v>
          </cell>
          <cell r="E785">
            <v>3244.7999999999997</v>
          </cell>
          <cell r="H785">
            <v>3244.7999999999997</v>
          </cell>
          <cell r="I785">
            <v>129.792</v>
          </cell>
          <cell r="J785">
            <v>3374.5919999999996</v>
          </cell>
          <cell r="K785">
            <v>40496</v>
          </cell>
          <cell r="L785">
            <v>4671.6159999999991</v>
          </cell>
          <cell r="M785">
            <v>1500</v>
          </cell>
          <cell r="N785">
            <v>563</v>
          </cell>
          <cell r="O785">
            <v>2700</v>
          </cell>
          <cell r="P785">
            <v>6000</v>
          </cell>
          <cell r="Q785">
            <v>1125</v>
          </cell>
          <cell r="R785">
            <v>324</v>
          </cell>
          <cell r="T785">
            <v>5164</v>
          </cell>
          <cell r="U785">
            <v>689</v>
          </cell>
          <cell r="V785">
            <v>2817.84</v>
          </cell>
          <cell r="Z785">
            <v>2500</v>
          </cell>
          <cell r="AA785">
            <v>68550.456000000006</v>
          </cell>
        </row>
        <row r="786">
          <cell r="A786" t="str">
            <v>41010010</v>
          </cell>
          <cell r="B786" t="str">
            <v>Argaez Koh Jose Luis</v>
          </cell>
          <cell r="C786" t="str">
            <v>Terapeuta "b"</v>
          </cell>
          <cell r="D786">
            <v>108.16</v>
          </cell>
          <cell r="E786">
            <v>3244.7999999999997</v>
          </cell>
          <cell r="H786">
            <v>3244.7999999999997</v>
          </cell>
          <cell r="I786">
            <v>129.792</v>
          </cell>
          <cell r="J786">
            <v>3374.5919999999996</v>
          </cell>
          <cell r="K786">
            <v>40496</v>
          </cell>
          <cell r="L786">
            <v>4671.6159999999991</v>
          </cell>
          <cell r="M786">
            <v>1500</v>
          </cell>
          <cell r="N786">
            <v>563</v>
          </cell>
          <cell r="O786">
            <v>2700</v>
          </cell>
          <cell r="P786">
            <v>6000</v>
          </cell>
          <cell r="Q786">
            <v>1125</v>
          </cell>
          <cell r="T786">
            <v>5164</v>
          </cell>
          <cell r="U786">
            <v>689</v>
          </cell>
          <cell r="V786">
            <v>2817.84</v>
          </cell>
          <cell r="Z786">
            <v>2500</v>
          </cell>
          <cell r="AA786">
            <v>68226.456000000006</v>
          </cell>
        </row>
        <row r="787">
          <cell r="A787" t="str">
            <v>41010011</v>
          </cell>
          <cell r="B787" t="str">
            <v>Trava Pedrera Zoila Vanessa</v>
          </cell>
          <cell r="C787" t="str">
            <v>Terapeuta "b"</v>
          </cell>
          <cell r="D787">
            <v>108.16</v>
          </cell>
          <cell r="E787">
            <v>3244.7999999999997</v>
          </cell>
          <cell r="H787">
            <v>3244.7999999999997</v>
          </cell>
          <cell r="I787">
            <v>129.792</v>
          </cell>
          <cell r="J787">
            <v>3374.5919999999996</v>
          </cell>
          <cell r="K787">
            <v>40496</v>
          </cell>
          <cell r="L787">
            <v>4671.6159999999991</v>
          </cell>
          <cell r="M787">
            <v>1500</v>
          </cell>
          <cell r="N787">
            <v>563</v>
          </cell>
          <cell r="O787">
            <v>2700</v>
          </cell>
          <cell r="P787">
            <v>6000</v>
          </cell>
          <cell r="Q787">
            <v>1125</v>
          </cell>
          <cell r="T787">
            <v>5164</v>
          </cell>
          <cell r="U787">
            <v>689</v>
          </cell>
          <cell r="V787">
            <v>2817.84</v>
          </cell>
          <cell r="Z787">
            <v>2500</v>
          </cell>
          <cell r="AA787">
            <v>68226.456000000006</v>
          </cell>
        </row>
        <row r="788">
          <cell r="A788" t="str">
            <v>41010012</v>
          </cell>
          <cell r="B788" t="str">
            <v>Castro Tuyub Geny Del Socorro</v>
          </cell>
          <cell r="C788" t="str">
            <v>Terapeuta "a"</v>
          </cell>
          <cell r="D788">
            <v>108.16</v>
          </cell>
          <cell r="E788">
            <v>3244.7999999999997</v>
          </cell>
          <cell r="H788">
            <v>3244.7999999999997</v>
          </cell>
          <cell r="I788">
            <v>129.792</v>
          </cell>
          <cell r="J788">
            <v>3374.5919999999996</v>
          </cell>
          <cell r="K788">
            <v>40496</v>
          </cell>
          <cell r="L788">
            <v>4671.6159999999991</v>
          </cell>
          <cell r="M788">
            <v>1500</v>
          </cell>
          <cell r="N788">
            <v>563</v>
          </cell>
          <cell r="O788">
            <v>2700</v>
          </cell>
          <cell r="P788">
            <v>6000</v>
          </cell>
          <cell r="Q788">
            <v>1125</v>
          </cell>
          <cell r="T788">
            <v>5164</v>
          </cell>
          <cell r="U788">
            <v>689</v>
          </cell>
          <cell r="V788">
            <v>2817.84</v>
          </cell>
          <cell r="Z788">
            <v>2500</v>
          </cell>
          <cell r="AA788">
            <v>68226.456000000006</v>
          </cell>
        </row>
        <row r="789">
          <cell r="B789" t="str">
            <v>Subtotal</v>
          </cell>
          <cell r="D789">
            <v>1532.9141280000001</v>
          </cell>
          <cell r="E789">
            <v>45987.42384000001</v>
          </cell>
          <cell r="F789">
            <v>0</v>
          </cell>
          <cell r="G789">
            <v>0</v>
          </cell>
          <cell r="H789">
            <v>45987.42384000001</v>
          </cell>
          <cell r="I789">
            <v>1839.4969535999996</v>
          </cell>
          <cell r="J789">
            <v>47826.920793599995</v>
          </cell>
          <cell r="K789">
            <v>573932</v>
          </cell>
          <cell r="L789">
            <v>69864.26439146667</v>
          </cell>
          <cell r="M789">
            <v>16500</v>
          </cell>
          <cell r="N789">
            <v>7977</v>
          </cell>
          <cell r="O789">
            <v>27655</v>
          </cell>
          <cell r="P789">
            <v>66000</v>
          </cell>
          <cell r="Q789">
            <v>15944</v>
          </cell>
          <cell r="R789">
            <v>3240</v>
          </cell>
          <cell r="S789">
            <v>0</v>
          </cell>
          <cell r="T789">
            <v>73184</v>
          </cell>
          <cell r="U789">
            <v>9763</v>
          </cell>
          <cell r="V789">
            <v>27687.600000000002</v>
          </cell>
          <cell r="W789">
            <v>0</v>
          </cell>
          <cell r="X789">
            <v>0</v>
          </cell>
          <cell r="Y789">
            <v>39787</v>
          </cell>
          <cell r="Z789">
            <v>27500</v>
          </cell>
          <cell r="AB789">
            <v>959033.86439146672</v>
          </cell>
        </row>
        <row r="790">
          <cell r="B790" t="str">
            <v>Centro isstey para jubilados y pensionad</v>
          </cell>
          <cell r="E790">
            <v>0</v>
          </cell>
        </row>
        <row r="791">
          <cell r="A791" t="str">
            <v>01010007</v>
          </cell>
          <cell r="B791" t="str">
            <v>Iñiguez Noh Erik Ivan</v>
          </cell>
          <cell r="C791" t="str">
            <v>Jefe de mantenimiento</v>
          </cell>
          <cell r="D791">
            <v>144.20972800000001</v>
          </cell>
          <cell r="E791">
            <v>4326.2918400000008</v>
          </cell>
          <cell r="H791">
            <v>4326.2918400000008</v>
          </cell>
          <cell r="I791">
            <v>173.05167360000004</v>
          </cell>
          <cell r="J791">
            <v>4499.3435136000007</v>
          </cell>
          <cell r="K791">
            <v>53993</v>
          </cell>
          <cell r="L791">
            <v>6756.9746848000013</v>
          </cell>
          <cell r="M791">
            <v>1500</v>
          </cell>
          <cell r="N791">
            <v>750</v>
          </cell>
          <cell r="O791">
            <v>3600</v>
          </cell>
          <cell r="P791">
            <v>6000</v>
          </cell>
          <cell r="Q791">
            <v>1500</v>
          </cell>
          <cell r="T791">
            <v>6884</v>
          </cell>
          <cell r="U791">
            <v>918</v>
          </cell>
          <cell r="V791">
            <v>1294.8</v>
          </cell>
          <cell r="Z791">
            <v>2500</v>
          </cell>
          <cell r="AA791">
            <v>85696.774684799995</v>
          </cell>
        </row>
        <row r="792">
          <cell r="A792" t="str">
            <v>38010007</v>
          </cell>
          <cell r="B792" t="str">
            <v>Patron May Berta Maria Del R.</v>
          </cell>
          <cell r="C792" t="str">
            <v>Secretaria de Depto. "c"</v>
          </cell>
          <cell r="D792">
            <v>117.17</v>
          </cell>
          <cell r="E792">
            <v>3515.1</v>
          </cell>
          <cell r="H792">
            <v>3515.1</v>
          </cell>
          <cell r="I792">
            <v>140.60400000000001</v>
          </cell>
          <cell r="J792">
            <v>3655.7039999999997</v>
          </cell>
          <cell r="K792">
            <v>43869</v>
          </cell>
          <cell r="L792">
            <v>5143.55</v>
          </cell>
          <cell r="M792">
            <v>1500</v>
          </cell>
          <cell r="N792">
            <v>610</v>
          </cell>
          <cell r="O792">
            <v>2925</v>
          </cell>
          <cell r="P792">
            <v>6000</v>
          </cell>
          <cell r="Q792">
            <v>1219</v>
          </cell>
          <cell r="R792">
            <v>324</v>
          </cell>
          <cell r="T792">
            <v>5594</v>
          </cell>
          <cell r="U792">
            <v>746</v>
          </cell>
          <cell r="V792">
            <v>2578.3200000000002</v>
          </cell>
          <cell r="Z792">
            <v>2500</v>
          </cell>
          <cell r="AA792">
            <v>73008.87000000001</v>
          </cell>
        </row>
        <row r="793">
          <cell r="A793" t="str">
            <v>42010005</v>
          </cell>
          <cell r="B793" t="str">
            <v>Chavez Nieves Leonor</v>
          </cell>
          <cell r="C793" t="str">
            <v>Instructor</v>
          </cell>
          <cell r="D793">
            <v>44.99</v>
          </cell>
          <cell r="E793">
            <v>8233.17</v>
          </cell>
          <cell r="G793">
            <v>183</v>
          </cell>
          <cell r="H793">
            <v>8233.17</v>
          </cell>
          <cell r="I793">
            <v>329.32679999999999</v>
          </cell>
          <cell r="J793">
            <v>8562.4968000000008</v>
          </cell>
          <cell r="K793">
            <v>102750</v>
          </cell>
          <cell r="L793">
            <v>2245.9007999999999</v>
          </cell>
          <cell r="M793">
            <v>1500</v>
          </cell>
          <cell r="N793">
            <v>1428</v>
          </cell>
          <cell r="O793">
            <v>6850</v>
          </cell>
          <cell r="P793">
            <v>6000</v>
          </cell>
          <cell r="Q793">
            <v>2855</v>
          </cell>
          <cell r="T793">
            <v>13101</v>
          </cell>
          <cell r="U793">
            <v>1747</v>
          </cell>
          <cell r="V793">
            <v>3934.8</v>
          </cell>
          <cell r="Z793">
            <v>2500</v>
          </cell>
          <cell r="AA793">
            <v>144911.70079999999</v>
          </cell>
        </row>
        <row r="794">
          <cell r="A794" t="str">
            <v>42010006</v>
          </cell>
          <cell r="B794" t="str">
            <v>Cima Balam Ermilo Rafael</v>
          </cell>
          <cell r="C794" t="str">
            <v>Jefe de mantenimiento "a"</v>
          </cell>
          <cell r="D794">
            <v>115.66</v>
          </cell>
          <cell r="E794">
            <v>3469.7999999999997</v>
          </cell>
          <cell r="F794">
            <v>250</v>
          </cell>
          <cell r="H794">
            <v>3719.7999999999997</v>
          </cell>
          <cell r="I794">
            <v>148.792</v>
          </cell>
          <cell r="J794">
            <v>3868.5919999999996</v>
          </cell>
          <cell r="K794">
            <v>46424</v>
          </cell>
          <cell r="L794">
            <v>5702.5626666666667</v>
          </cell>
          <cell r="M794">
            <v>1500</v>
          </cell>
          <cell r="N794">
            <v>645</v>
          </cell>
          <cell r="O794">
            <v>3095</v>
          </cell>
          <cell r="P794">
            <v>6000</v>
          </cell>
          <cell r="Q794">
            <v>1290</v>
          </cell>
          <cell r="R794">
            <v>1296</v>
          </cell>
          <cell r="T794">
            <v>5919</v>
          </cell>
          <cell r="U794">
            <v>790</v>
          </cell>
          <cell r="V794">
            <v>2204.4</v>
          </cell>
          <cell r="W794">
            <v>3095</v>
          </cell>
          <cell r="Z794">
            <v>2500</v>
          </cell>
          <cell r="AA794">
            <v>80460.962666666659</v>
          </cell>
        </row>
        <row r="795">
          <cell r="A795" t="str">
            <v>42010007</v>
          </cell>
          <cell r="B795" t="str">
            <v>De La Rosa Rodriguez Gladis</v>
          </cell>
          <cell r="C795" t="str">
            <v>Intendente "b"</v>
          </cell>
          <cell r="D795">
            <v>99.290880000000001</v>
          </cell>
          <cell r="E795">
            <v>2978.7264</v>
          </cell>
          <cell r="H795">
            <v>2978.7264</v>
          </cell>
          <cell r="I795">
            <v>119.149056</v>
          </cell>
          <cell r="J795">
            <v>3097.8754560000002</v>
          </cell>
          <cell r="K795">
            <v>37175</v>
          </cell>
          <cell r="L795">
            <v>4201.3106080000007</v>
          </cell>
          <cell r="M795">
            <v>1500</v>
          </cell>
          <cell r="N795">
            <v>517</v>
          </cell>
          <cell r="O795">
            <v>2479</v>
          </cell>
          <cell r="P795">
            <v>6000</v>
          </cell>
          <cell r="Q795">
            <v>1033</v>
          </cell>
          <cell r="R795">
            <v>324</v>
          </cell>
          <cell r="T795">
            <v>4740</v>
          </cell>
          <cell r="U795">
            <v>632</v>
          </cell>
          <cell r="V795">
            <v>3000.24</v>
          </cell>
          <cell r="Z795">
            <v>2500</v>
          </cell>
          <cell r="AA795">
            <v>64101.550607999998</v>
          </cell>
        </row>
        <row r="796">
          <cell r="A796" t="str">
            <v>42010009</v>
          </cell>
          <cell r="B796" t="str">
            <v>Estrella Vazquez Manuel Jesus</v>
          </cell>
          <cell r="C796" t="str">
            <v>Intendente "b"</v>
          </cell>
          <cell r="D796">
            <v>99.290880000000001</v>
          </cell>
          <cell r="E796">
            <v>2978.7264</v>
          </cell>
          <cell r="H796">
            <v>2978.7264</v>
          </cell>
          <cell r="I796">
            <v>119.149056</v>
          </cell>
          <cell r="J796">
            <v>3097.8754560000002</v>
          </cell>
          <cell r="K796">
            <v>37175</v>
          </cell>
          <cell r="L796">
            <v>4201.3106080000007</v>
          </cell>
          <cell r="M796">
            <v>1500</v>
          </cell>
          <cell r="N796">
            <v>517</v>
          </cell>
          <cell r="O796">
            <v>2479</v>
          </cell>
          <cell r="P796">
            <v>6000</v>
          </cell>
          <cell r="Q796">
            <v>1033</v>
          </cell>
          <cell r="R796">
            <v>324</v>
          </cell>
          <cell r="T796">
            <v>4740</v>
          </cell>
          <cell r="U796">
            <v>632</v>
          </cell>
          <cell r="V796">
            <v>3000.24</v>
          </cell>
          <cell r="Z796">
            <v>2500</v>
          </cell>
          <cell r="AA796">
            <v>64101.550607999998</v>
          </cell>
        </row>
        <row r="797">
          <cell r="A797" t="str">
            <v>42010011</v>
          </cell>
          <cell r="B797" t="str">
            <v>Canul chi Maria dolores</v>
          </cell>
          <cell r="C797" t="str">
            <v>Instructor</v>
          </cell>
          <cell r="D797">
            <v>44.99</v>
          </cell>
          <cell r="E797">
            <v>1799.6000000000001</v>
          </cell>
          <cell r="G797">
            <v>40</v>
          </cell>
          <cell r="H797">
            <v>1799.6000000000001</v>
          </cell>
          <cell r="I797">
            <v>71.984000000000009</v>
          </cell>
          <cell r="J797">
            <v>1871.5840000000001</v>
          </cell>
          <cell r="K797">
            <v>22460</v>
          </cell>
          <cell r="L797">
            <v>2495.4453333333331</v>
          </cell>
          <cell r="M797">
            <v>1500</v>
          </cell>
          <cell r="N797">
            <v>312</v>
          </cell>
          <cell r="O797">
            <v>1498</v>
          </cell>
          <cell r="P797">
            <v>6000</v>
          </cell>
          <cell r="Q797">
            <v>624</v>
          </cell>
          <cell r="T797">
            <v>2864</v>
          </cell>
          <cell r="U797">
            <v>382</v>
          </cell>
          <cell r="V797">
            <v>3808.08</v>
          </cell>
          <cell r="Z797">
            <v>2500</v>
          </cell>
          <cell r="AA797">
            <v>44443.525333333338</v>
          </cell>
        </row>
        <row r="798">
          <cell r="A798" t="str">
            <v>42010014</v>
          </cell>
          <cell r="B798" t="str">
            <v>Sosa Duran Lazaro Javier</v>
          </cell>
          <cell r="C798" t="str">
            <v>Vigilante "b"</v>
          </cell>
          <cell r="D798">
            <v>106.786368</v>
          </cell>
          <cell r="E798">
            <v>3203.5910399999998</v>
          </cell>
          <cell r="H798">
            <v>3203.5910399999998</v>
          </cell>
          <cell r="I798">
            <v>128.1436416</v>
          </cell>
          <cell r="J798">
            <v>3331.7346815999999</v>
          </cell>
          <cell r="K798">
            <v>39981</v>
          </cell>
          <cell r="L798">
            <v>4605.1429088000004</v>
          </cell>
          <cell r="M798">
            <v>1500</v>
          </cell>
          <cell r="N798">
            <v>556</v>
          </cell>
          <cell r="O798">
            <v>2666</v>
          </cell>
          <cell r="P798">
            <v>6000</v>
          </cell>
          <cell r="Q798">
            <v>1111</v>
          </cell>
          <cell r="R798">
            <v>1620</v>
          </cell>
          <cell r="S798">
            <v>1333</v>
          </cell>
          <cell r="T798">
            <v>5098</v>
          </cell>
          <cell r="U798">
            <v>680</v>
          </cell>
          <cell r="V798">
            <v>2845.92</v>
          </cell>
          <cell r="W798">
            <v>2666</v>
          </cell>
          <cell r="Z798">
            <v>2500</v>
          </cell>
          <cell r="AA798">
            <v>73162.062908799999</v>
          </cell>
        </row>
        <row r="799">
          <cell r="A799" t="str">
            <v>42010015</v>
          </cell>
          <cell r="B799" t="str">
            <v>Trejo Galera Luis Augusto</v>
          </cell>
          <cell r="C799" t="str">
            <v>Director de Centro de jubilados</v>
          </cell>
          <cell r="D799">
            <v>577.27279999999996</v>
          </cell>
          <cell r="E799">
            <v>17318.183999999997</v>
          </cell>
          <cell r="H799">
            <v>17318.183999999997</v>
          </cell>
          <cell r="I799">
            <v>692.72735999999986</v>
          </cell>
          <cell r="J799">
            <v>18010.911359999998</v>
          </cell>
          <cell r="K799">
            <v>216131</v>
          </cell>
          <cell r="L799">
            <v>29352.30848</v>
          </cell>
          <cell r="M799">
            <v>1500</v>
          </cell>
          <cell r="N799">
            <v>3002</v>
          </cell>
          <cell r="P799">
            <v>6000</v>
          </cell>
          <cell r="Q799">
            <v>6004</v>
          </cell>
          <cell r="R799">
            <v>324</v>
          </cell>
          <cell r="T799">
            <v>27557</v>
          </cell>
          <cell r="U799">
            <v>3675</v>
          </cell>
          <cell r="V799">
            <v>0</v>
          </cell>
          <cell r="Y799">
            <v>54033</v>
          </cell>
          <cell r="Z799">
            <v>2500</v>
          </cell>
          <cell r="AA799">
            <v>350078.30848000001</v>
          </cell>
        </row>
        <row r="800">
          <cell r="A800" t="str">
            <v>42010016</v>
          </cell>
          <cell r="B800" t="str">
            <v>Vera Fajardo Eduardo Manuel</v>
          </cell>
          <cell r="C800" t="str">
            <v>Instructor</v>
          </cell>
          <cell r="D800">
            <v>44.99</v>
          </cell>
          <cell r="E800">
            <v>1799.6000000000001</v>
          </cell>
          <cell r="G800">
            <v>40</v>
          </cell>
          <cell r="H800">
            <v>1799.6000000000001</v>
          </cell>
          <cell r="I800">
            <v>71.984000000000009</v>
          </cell>
          <cell r="J800">
            <v>1871.5840000000001</v>
          </cell>
          <cell r="K800">
            <v>22460</v>
          </cell>
          <cell r="L800">
            <v>2495.4453333333331</v>
          </cell>
          <cell r="M800">
            <v>1500</v>
          </cell>
          <cell r="N800">
            <v>312</v>
          </cell>
          <cell r="O800">
            <v>1498</v>
          </cell>
          <cell r="P800">
            <v>6000</v>
          </cell>
          <cell r="Q800">
            <v>624</v>
          </cell>
          <cell r="T800">
            <v>2864</v>
          </cell>
          <cell r="U800">
            <v>382</v>
          </cell>
          <cell r="V800">
            <v>3808.08</v>
          </cell>
          <cell r="Z800">
            <v>2500</v>
          </cell>
          <cell r="AA800">
            <v>44443.525333333338</v>
          </cell>
        </row>
        <row r="801">
          <cell r="A801" t="str">
            <v>42010017</v>
          </cell>
          <cell r="B801" t="str">
            <v>Zi Tec Paula Lucila</v>
          </cell>
          <cell r="C801" t="str">
            <v>Instructor</v>
          </cell>
          <cell r="D801">
            <v>45.21</v>
          </cell>
          <cell r="E801">
            <v>1356.3</v>
          </cell>
          <cell r="H801">
            <v>1356.3</v>
          </cell>
          <cell r="I801">
            <v>54.252000000000002</v>
          </cell>
          <cell r="J801">
            <v>1410.5519999999999</v>
          </cell>
          <cell r="K801">
            <v>16927</v>
          </cell>
          <cell r="L801">
            <v>1880.7726080000002</v>
          </cell>
          <cell r="M801">
            <v>1500</v>
          </cell>
          <cell r="N801">
            <v>236</v>
          </cell>
          <cell r="O801">
            <v>16276</v>
          </cell>
          <cell r="P801">
            <v>6000</v>
          </cell>
          <cell r="Q801">
            <v>471</v>
          </cell>
          <cell r="T801">
            <v>2159</v>
          </cell>
          <cell r="U801">
            <v>288</v>
          </cell>
          <cell r="V801">
            <v>4115.04</v>
          </cell>
          <cell r="Z801">
            <v>2500</v>
          </cell>
          <cell r="AA801">
            <v>52352.812608</v>
          </cell>
        </row>
        <row r="802">
          <cell r="A802" t="str">
            <v>42010019</v>
          </cell>
          <cell r="B802" t="str">
            <v>Campos Encalada Cristina Gabriela Del Pil</v>
          </cell>
          <cell r="C802" t="str">
            <v>Instructor</v>
          </cell>
          <cell r="D802">
            <v>44.99</v>
          </cell>
          <cell r="E802">
            <v>1799.6000000000001</v>
          </cell>
          <cell r="G802">
            <v>40</v>
          </cell>
          <cell r="H802">
            <v>1799.6000000000001</v>
          </cell>
          <cell r="I802">
            <v>71.984000000000009</v>
          </cell>
          <cell r="J802">
            <v>1871.5840000000001</v>
          </cell>
          <cell r="K802">
            <v>22460</v>
          </cell>
          <cell r="L802">
            <v>2495.4453333333331</v>
          </cell>
          <cell r="M802">
            <v>1500</v>
          </cell>
          <cell r="N802">
            <v>312</v>
          </cell>
          <cell r="O802">
            <v>1498</v>
          </cell>
          <cell r="P802">
            <v>6000</v>
          </cell>
          <cell r="Q802">
            <v>624</v>
          </cell>
          <cell r="T802">
            <v>2864</v>
          </cell>
          <cell r="U802">
            <v>382</v>
          </cell>
          <cell r="V802">
            <v>3808.08</v>
          </cell>
          <cell r="Z802">
            <v>2500</v>
          </cell>
          <cell r="AA802">
            <v>44443.525333333338</v>
          </cell>
        </row>
        <row r="803">
          <cell r="A803" t="str">
            <v>42010020</v>
          </cell>
          <cell r="B803" t="str">
            <v>Osorio Caballero Beatriz</v>
          </cell>
          <cell r="C803" t="str">
            <v>Instructor</v>
          </cell>
          <cell r="D803">
            <v>44.99</v>
          </cell>
          <cell r="E803">
            <v>1079.76</v>
          </cell>
          <cell r="G803">
            <v>24</v>
          </cell>
          <cell r="H803">
            <v>1079.76</v>
          </cell>
          <cell r="I803">
            <v>43.190400000000004</v>
          </cell>
          <cell r="J803">
            <v>1122.9503999999999</v>
          </cell>
          <cell r="K803">
            <v>13476</v>
          </cell>
          <cell r="L803">
            <v>1497.2672</v>
          </cell>
          <cell r="M803">
            <v>1500</v>
          </cell>
          <cell r="N803">
            <v>188</v>
          </cell>
          <cell r="O803">
            <v>899</v>
          </cell>
          <cell r="P803">
            <v>6000</v>
          </cell>
          <cell r="Q803">
            <v>375</v>
          </cell>
          <cell r="T803">
            <v>1719</v>
          </cell>
          <cell r="U803">
            <v>230</v>
          </cell>
          <cell r="V803">
            <v>4304.6400000000003</v>
          </cell>
          <cell r="Z803">
            <v>2500</v>
          </cell>
          <cell r="AA803">
            <v>32688.907200000001</v>
          </cell>
        </row>
        <row r="804">
          <cell r="A804" t="str">
            <v>42010022</v>
          </cell>
          <cell r="B804" t="str">
            <v>Cupul Manzano Julio Cesar</v>
          </cell>
          <cell r="C804" t="str">
            <v>Vigilante "b"</v>
          </cell>
          <cell r="D804">
            <v>106.786368</v>
          </cell>
          <cell r="E804">
            <v>3203.5910399999998</v>
          </cell>
          <cell r="H804">
            <v>3203.5910399999998</v>
          </cell>
          <cell r="I804">
            <v>128.1436416</v>
          </cell>
          <cell r="J804">
            <v>3331.7346815999999</v>
          </cell>
          <cell r="K804">
            <v>39981</v>
          </cell>
          <cell r="L804">
            <v>4605.1429088000004</v>
          </cell>
          <cell r="M804">
            <v>1500</v>
          </cell>
          <cell r="N804">
            <v>556</v>
          </cell>
          <cell r="O804">
            <v>2666</v>
          </cell>
          <cell r="P804">
            <v>6000</v>
          </cell>
          <cell r="Q804">
            <v>1111</v>
          </cell>
          <cell r="S804">
            <v>1333</v>
          </cell>
          <cell r="T804">
            <v>5098</v>
          </cell>
          <cell r="U804">
            <v>680</v>
          </cell>
          <cell r="V804">
            <v>2845.92</v>
          </cell>
          <cell r="W804">
            <v>2666</v>
          </cell>
          <cell r="Z804">
            <v>2500</v>
          </cell>
          <cell r="AA804">
            <v>71542.062908799999</v>
          </cell>
        </row>
        <row r="805">
          <cell r="A805" t="str">
            <v>42010023</v>
          </cell>
          <cell r="B805" t="str">
            <v>Adam Salias Rocio Guadalupe</v>
          </cell>
          <cell r="C805" t="str">
            <v>Coordinador de Talleres "b"</v>
          </cell>
          <cell r="D805">
            <v>173.3</v>
          </cell>
          <cell r="E805">
            <v>5199</v>
          </cell>
          <cell r="H805">
            <v>5199</v>
          </cell>
          <cell r="I805">
            <v>207.96</v>
          </cell>
          <cell r="J805">
            <v>5406.96</v>
          </cell>
          <cell r="K805">
            <v>64884</v>
          </cell>
          <cell r="L805">
            <v>8301.2482400000008</v>
          </cell>
          <cell r="M805">
            <v>1500</v>
          </cell>
          <cell r="N805">
            <v>902</v>
          </cell>
          <cell r="O805">
            <v>4326</v>
          </cell>
          <cell r="P805">
            <v>6000</v>
          </cell>
          <cell r="Q805">
            <v>1803</v>
          </cell>
          <cell r="T805">
            <v>8273</v>
          </cell>
          <cell r="U805">
            <v>1104</v>
          </cell>
          <cell r="V805">
            <v>747.6</v>
          </cell>
          <cell r="Z805">
            <v>2500</v>
          </cell>
          <cell r="AA805">
            <v>100340.84824000001</v>
          </cell>
        </row>
        <row r="806">
          <cell r="A806" t="str">
            <v>42010025</v>
          </cell>
          <cell r="B806" t="str">
            <v>Vazquez Solis Alfredo</v>
          </cell>
          <cell r="C806" t="str">
            <v>Vigilante "b"</v>
          </cell>
          <cell r="D806">
            <v>106.786368</v>
          </cell>
          <cell r="E806">
            <v>3203.5910399999998</v>
          </cell>
          <cell r="H806">
            <v>3203.5910399999998</v>
          </cell>
          <cell r="I806">
            <v>128.1436416</v>
          </cell>
          <cell r="J806">
            <v>3331.7346815999999</v>
          </cell>
          <cell r="K806">
            <v>39981</v>
          </cell>
          <cell r="L806">
            <v>4605.1429088000004</v>
          </cell>
          <cell r="M806">
            <v>1500</v>
          </cell>
          <cell r="N806">
            <v>556</v>
          </cell>
          <cell r="O806">
            <v>2666</v>
          </cell>
          <cell r="P806">
            <v>6000</v>
          </cell>
          <cell r="Q806">
            <v>1111</v>
          </cell>
          <cell r="S806">
            <v>1333</v>
          </cell>
          <cell r="T806">
            <v>5098</v>
          </cell>
          <cell r="U806">
            <v>680</v>
          </cell>
          <cell r="V806">
            <v>2845.92</v>
          </cell>
          <cell r="W806">
            <v>2666</v>
          </cell>
          <cell r="Z806">
            <v>2500</v>
          </cell>
          <cell r="AA806">
            <v>71542.062908799999</v>
          </cell>
        </row>
        <row r="807">
          <cell r="A807" t="str">
            <v>42010027</v>
          </cell>
          <cell r="B807" t="str">
            <v>Alcocer Balam Martin Ariel</v>
          </cell>
          <cell r="C807" t="str">
            <v>Intendente "b"</v>
          </cell>
          <cell r="D807">
            <v>99.288799999999995</v>
          </cell>
          <cell r="E807">
            <v>2978.6639999999998</v>
          </cell>
          <cell r="H807">
            <v>2978.6639999999998</v>
          </cell>
          <cell r="I807">
            <v>119.14655999999999</v>
          </cell>
          <cell r="J807">
            <v>3097.8105599999999</v>
          </cell>
          <cell r="K807">
            <v>37174</v>
          </cell>
          <cell r="L807">
            <v>4201.2140799999997</v>
          </cell>
          <cell r="M807">
            <v>1500</v>
          </cell>
          <cell r="N807">
            <v>517</v>
          </cell>
          <cell r="O807">
            <v>2479</v>
          </cell>
          <cell r="P807">
            <v>6000</v>
          </cell>
          <cell r="Q807">
            <v>1033</v>
          </cell>
          <cell r="T807">
            <v>4740</v>
          </cell>
          <cell r="U807">
            <v>632</v>
          </cell>
          <cell r="V807">
            <v>3000</v>
          </cell>
          <cell r="Z807">
            <v>2500</v>
          </cell>
          <cell r="AA807">
            <v>63776.214079999998</v>
          </cell>
        </row>
        <row r="808">
          <cell r="A808" t="str">
            <v>42010028</v>
          </cell>
          <cell r="B808" t="str">
            <v>Roche Reyes Nancy Maria</v>
          </cell>
          <cell r="C808" t="str">
            <v>Instructor</v>
          </cell>
          <cell r="D808">
            <v>72.099456000000004</v>
          </cell>
          <cell r="E808">
            <v>2162.9836800000003</v>
          </cell>
          <cell r="H808">
            <v>2162.9836800000003</v>
          </cell>
          <cell r="I808">
            <v>86.519347200000013</v>
          </cell>
          <cell r="J808">
            <v>2249.5030272000004</v>
          </cell>
          <cell r="K808">
            <v>26995</v>
          </cell>
          <cell r="L808">
            <v>2999.3373696000003</v>
          </cell>
          <cell r="M808">
            <v>1500</v>
          </cell>
          <cell r="N808">
            <v>375</v>
          </cell>
          <cell r="O808">
            <v>1800</v>
          </cell>
          <cell r="P808">
            <v>6000</v>
          </cell>
          <cell r="Q808">
            <v>750</v>
          </cell>
          <cell r="T808">
            <v>3442</v>
          </cell>
          <cell r="U808">
            <v>459</v>
          </cell>
          <cell r="V808">
            <v>3559.2</v>
          </cell>
          <cell r="Z808">
            <v>2500</v>
          </cell>
          <cell r="AA808">
            <v>50379.537369600002</v>
          </cell>
        </row>
        <row r="809">
          <cell r="A809" t="str">
            <v>42010030</v>
          </cell>
          <cell r="B809" t="str">
            <v>Vargas Romero Angel Felipe</v>
          </cell>
          <cell r="C809" t="str">
            <v>Instructor</v>
          </cell>
          <cell r="D809">
            <v>44.99</v>
          </cell>
          <cell r="E809">
            <v>1439.68</v>
          </cell>
          <cell r="G809">
            <v>32</v>
          </cell>
          <cell r="H809">
            <v>1439.68</v>
          </cell>
          <cell r="I809">
            <v>57.587200000000003</v>
          </cell>
          <cell r="J809">
            <v>1497.2672</v>
          </cell>
          <cell r="K809">
            <v>17968</v>
          </cell>
          <cell r="L809">
            <v>1996.3562666666667</v>
          </cell>
          <cell r="M809">
            <v>1500</v>
          </cell>
          <cell r="N809">
            <v>250</v>
          </cell>
          <cell r="O809">
            <v>1198</v>
          </cell>
          <cell r="P809">
            <v>6000</v>
          </cell>
          <cell r="Q809">
            <v>500</v>
          </cell>
          <cell r="T809">
            <v>2291</v>
          </cell>
          <cell r="U809">
            <v>306</v>
          </cell>
          <cell r="V809">
            <v>4058.16</v>
          </cell>
          <cell r="Z809">
            <v>2500</v>
          </cell>
          <cell r="AA809">
            <v>38567.516266666666</v>
          </cell>
        </row>
        <row r="810">
          <cell r="A810" t="str">
            <v>42010031</v>
          </cell>
          <cell r="B810" t="str">
            <v>Uicab Pacheco Maria Alejandra</v>
          </cell>
          <cell r="C810" t="str">
            <v>Instructor</v>
          </cell>
          <cell r="D810">
            <v>44.99</v>
          </cell>
          <cell r="E810">
            <v>719.84</v>
          </cell>
          <cell r="G810">
            <v>16</v>
          </cell>
          <cell r="H810">
            <v>719.84</v>
          </cell>
          <cell r="I810">
            <v>28.793600000000001</v>
          </cell>
          <cell r="J810">
            <v>748.6336</v>
          </cell>
          <cell r="K810">
            <v>8984</v>
          </cell>
          <cell r="L810">
            <v>998.17813333333334</v>
          </cell>
          <cell r="M810">
            <v>1500</v>
          </cell>
          <cell r="N810">
            <v>125</v>
          </cell>
          <cell r="O810">
            <v>599</v>
          </cell>
          <cell r="P810">
            <v>6000</v>
          </cell>
          <cell r="Q810">
            <v>250</v>
          </cell>
          <cell r="T810">
            <v>1146</v>
          </cell>
          <cell r="U810">
            <v>153</v>
          </cell>
          <cell r="V810">
            <v>4551.3599999999997</v>
          </cell>
          <cell r="Z810">
            <v>2500</v>
          </cell>
          <cell r="AA810">
            <v>26806.538133333335</v>
          </cell>
        </row>
        <row r="811">
          <cell r="B811" t="str">
            <v>vacante</v>
          </cell>
          <cell r="C811" t="str">
            <v>Instructor</v>
          </cell>
          <cell r="D811">
            <v>44.99</v>
          </cell>
          <cell r="E811">
            <v>1439.68</v>
          </cell>
          <cell r="G811">
            <v>32</v>
          </cell>
          <cell r="H811">
            <v>1439.68</v>
          </cell>
          <cell r="I811">
            <v>57.587200000000003</v>
          </cell>
          <cell r="J811">
            <v>1497.2672</v>
          </cell>
          <cell r="K811">
            <v>17968</v>
          </cell>
          <cell r="L811">
            <v>1996.3562666666667</v>
          </cell>
          <cell r="M811">
            <v>1500</v>
          </cell>
          <cell r="N811">
            <v>250</v>
          </cell>
          <cell r="O811">
            <v>1198</v>
          </cell>
          <cell r="P811">
            <v>6000</v>
          </cell>
          <cell r="Q811">
            <v>500</v>
          </cell>
          <cell r="T811">
            <v>2291</v>
          </cell>
          <cell r="U811">
            <v>306</v>
          </cell>
          <cell r="V811">
            <v>4058.16</v>
          </cell>
          <cell r="Z811">
            <v>2500</v>
          </cell>
          <cell r="AA811">
            <v>38567.516266666666</v>
          </cell>
        </row>
        <row r="812">
          <cell r="B812" t="str">
            <v>vacante</v>
          </cell>
          <cell r="C812" t="str">
            <v>Instructor</v>
          </cell>
          <cell r="D812">
            <v>45.21</v>
          </cell>
          <cell r="E812">
            <v>1356.3</v>
          </cell>
          <cell r="H812">
            <v>1356.3</v>
          </cell>
          <cell r="I812">
            <v>54.252000000000002</v>
          </cell>
          <cell r="J812">
            <v>1410.5519999999999</v>
          </cell>
          <cell r="K812">
            <v>16927</v>
          </cell>
          <cell r="L812">
            <v>1880.7726080000002</v>
          </cell>
          <cell r="M812">
            <v>1500</v>
          </cell>
          <cell r="N812">
            <v>236</v>
          </cell>
          <cell r="O812">
            <v>16276</v>
          </cell>
          <cell r="P812">
            <v>6000</v>
          </cell>
          <cell r="Q812">
            <v>471</v>
          </cell>
          <cell r="T812">
            <v>2159</v>
          </cell>
          <cell r="U812">
            <v>288</v>
          </cell>
          <cell r="V812">
            <v>4115.04</v>
          </cell>
          <cell r="Z812">
            <v>2500</v>
          </cell>
          <cell r="AA812">
            <v>52352.812608</v>
          </cell>
        </row>
        <row r="813">
          <cell r="B813" t="str">
            <v>Subtotal</v>
          </cell>
          <cell r="D813">
            <v>2268.2816479999997</v>
          </cell>
          <cell r="E813">
            <v>75561.779439999984</v>
          </cell>
          <cell r="F813">
            <v>250</v>
          </cell>
          <cell r="G813">
            <v>407</v>
          </cell>
          <cell r="H813">
            <v>75811.779439999998</v>
          </cell>
          <cell r="I813">
            <v>3032.4711775999999</v>
          </cell>
          <cell r="J813">
            <v>78844.250617600017</v>
          </cell>
          <cell r="K813">
            <v>946143</v>
          </cell>
          <cell r="L813">
            <v>104657.18534613335</v>
          </cell>
          <cell r="M813">
            <v>33000</v>
          </cell>
          <cell r="N813">
            <v>13152</v>
          </cell>
          <cell r="O813">
            <v>78971</v>
          </cell>
          <cell r="P813">
            <v>132000</v>
          </cell>
          <cell r="Q813">
            <v>26292</v>
          </cell>
          <cell r="R813">
            <v>4212</v>
          </cell>
          <cell r="S813">
            <v>3999</v>
          </cell>
          <cell r="T813">
            <v>120641</v>
          </cell>
          <cell r="U813">
            <v>16092</v>
          </cell>
          <cell r="V813">
            <v>68483.999999999985</v>
          </cell>
          <cell r="W813">
            <v>11093</v>
          </cell>
          <cell r="X813">
            <v>0</v>
          </cell>
          <cell r="Y813">
            <v>54033</v>
          </cell>
          <cell r="Z813">
            <v>55000</v>
          </cell>
          <cell r="AB813">
            <v>1667769.1853461333</v>
          </cell>
        </row>
        <row r="814">
          <cell r="B814" t="str">
            <v>Supervision de Activ. de bienestar y Des</v>
          </cell>
          <cell r="E814">
            <v>0</v>
          </cell>
        </row>
        <row r="815">
          <cell r="A815" t="str">
            <v>45010012</v>
          </cell>
          <cell r="B815" t="str">
            <v>Alcocer Denis Mirna Beatriz</v>
          </cell>
          <cell r="C815" t="str">
            <v>Coord. de supervision de operaciones</v>
          </cell>
          <cell r="D815">
            <v>337.35</v>
          </cell>
          <cell r="E815">
            <v>10120.5</v>
          </cell>
          <cell r="H815">
            <v>10120.5</v>
          </cell>
          <cell r="I815">
            <v>404.82</v>
          </cell>
          <cell r="J815">
            <v>10525.32</v>
          </cell>
          <cell r="K815">
            <v>126304</v>
          </cell>
          <cell r="L815">
            <v>18340.98</v>
          </cell>
          <cell r="M815">
            <v>1500</v>
          </cell>
          <cell r="N815">
            <v>1755</v>
          </cell>
          <cell r="O815">
            <v>8421</v>
          </cell>
          <cell r="P815">
            <v>6000</v>
          </cell>
          <cell r="Q815">
            <v>3509</v>
          </cell>
          <cell r="T815">
            <v>16104</v>
          </cell>
          <cell r="U815">
            <v>2148</v>
          </cell>
          <cell r="V815">
            <v>0</v>
          </cell>
          <cell r="Z815">
            <v>2500</v>
          </cell>
          <cell r="AA815">
            <v>186581.98</v>
          </cell>
        </row>
        <row r="816">
          <cell r="A816" t="str">
            <v>45010012</v>
          </cell>
          <cell r="B816" t="str">
            <v>vacante</v>
          </cell>
          <cell r="C816" t="str">
            <v>Auxiliar de supervision de operaciones</v>
          </cell>
          <cell r="D816">
            <v>232.9</v>
          </cell>
          <cell r="E816">
            <v>6987</v>
          </cell>
          <cell r="H816">
            <v>6987</v>
          </cell>
          <cell r="I816">
            <v>279.48</v>
          </cell>
          <cell r="J816">
            <v>7266.48</v>
          </cell>
          <cell r="K816">
            <v>87198</v>
          </cell>
          <cell r="L816">
            <v>11480.598</v>
          </cell>
          <cell r="M816">
            <v>1500</v>
          </cell>
          <cell r="N816">
            <v>1212</v>
          </cell>
          <cell r="O816">
            <v>5814</v>
          </cell>
          <cell r="P816">
            <v>6000</v>
          </cell>
          <cell r="Q816">
            <v>2423</v>
          </cell>
          <cell r="T816">
            <v>11118</v>
          </cell>
          <cell r="U816">
            <v>1483</v>
          </cell>
          <cell r="V816">
            <v>0</v>
          </cell>
          <cell r="Z816">
            <v>2500</v>
          </cell>
          <cell r="AA816">
            <v>130728.598</v>
          </cell>
        </row>
        <row r="817">
          <cell r="B817" t="str">
            <v>Subtotal</v>
          </cell>
          <cell r="D817">
            <v>337.35</v>
          </cell>
          <cell r="E817">
            <v>10120.5</v>
          </cell>
          <cell r="F817">
            <v>0</v>
          </cell>
          <cell r="G817">
            <v>0</v>
          </cell>
          <cell r="H817">
            <v>17107.5</v>
          </cell>
          <cell r="I817">
            <v>684.3</v>
          </cell>
          <cell r="J817">
            <v>17791.8</v>
          </cell>
          <cell r="K817">
            <v>213502</v>
          </cell>
          <cell r="L817">
            <v>29821.578000000001</v>
          </cell>
          <cell r="M817">
            <v>3000</v>
          </cell>
          <cell r="N817">
            <v>2967</v>
          </cell>
          <cell r="O817">
            <v>14235</v>
          </cell>
          <cell r="P817">
            <v>12000</v>
          </cell>
          <cell r="Q817">
            <v>5932</v>
          </cell>
          <cell r="R817">
            <v>0</v>
          </cell>
          <cell r="S817">
            <v>0</v>
          </cell>
          <cell r="T817">
            <v>27222</v>
          </cell>
          <cell r="U817">
            <v>3631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5000</v>
          </cell>
          <cell r="AB817">
            <v>317310.57799999998</v>
          </cell>
        </row>
        <row r="818">
          <cell r="B818" t="str">
            <v>Cendi Consuelo Zavala Vesp - Administrat</v>
          </cell>
          <cell r="E818">
            <v>0</v>
          </cell>
        </row>
        <row r="819">
          <cell r="A819" t="str">
            <v>46010002</v>
          </cell>
          <cell r="B819" t="str">
            <v>Orozco Jacobo Maria Teresa</v>
          </cell>
          <cell r="C819" t="str">
            <v>Auxiliar administrativo cendi</v>
          </cell>
          <cell r="D819">
            <v>126.904128</v>
          </cell>
          <cell r="E819">
            <v>3807.1238400000002</v>
          </cell>
          <cell r="H819">
            <v>3807.1238400000002</v>
          </cell>
          <cell r="I819">
            <v>152.28495360000002</v>
          </cell>
          <cell r="J819">
            <v>3959.4087936000001</v>
          </cell>
          <cell r="K819">
            <v>47513</v>
          </cell>
          <cell r="L819">
            <v>5852.7217247999997</v>
          </cell>
          <cell r="M819">
            <v>1500</v>
          </cell>
          <cell r="N819">
            <v>660</v>
          </cell>
          <cell r="O819">
            <v>3168</v>
          </cell>
          <cell r="P819">
            <v>6000</v>
          </cell>
          <cell r="Q819">
            <v>1320</v>
          </cell>
          <cell r="R819">
            <v>324</v>
          </cell>
          <cell r="T819">
            <v>6058</v>
          </cell>
          <cell r="U819">
            <v>808</v>
          </cell>
          <cell r="V819">
            <v>2144.64</v>
          </cell>
          <cell r="Z819">
            <v>2500</v>
          </cell>
          <cell r="AA819">
            <v>77848.361724800008</v>
          </cell>
        </row>
        <row r="820">
          <cell r="A820" t="str">
            <v>46010014</v>
          </cell>
          <cell r="B820" t="str">
            <v>Carrillo Diaz Jose Alberto</v>
          </cell>
          <cell r="C820" t="str">
            <v>Instructor</v>
          </cell>
          <cell r="D820">
            <v>44.99456</v>
          </cell>
          <cell r="E820">
            <v>539.93471999999997</v>
          </cell>
          <cell r="G820">
            <v>12</v>
          </cell>
          <cell r="H820">
            <v>539.93471999999997</v>
          </cell>
          <cell r="I820">
            <v>21.597388800000001</v>
          </cell>
          <cell r="J820">
            <v>561.53210879999995</v>
          </cell>
          <cell r="K820">
            <v>6739</v>
          </cell>
          <cell r="L820">
            <v>1322.2194783999998</v>
          </cell>
          <cell r="M820">
            <v>1500</v>
          </cell>
          <cell r="N820">
            <v>94</v>
          </cell>
          <cell r="O820">
            <v>450</v>
          </cell>
          <cell r="P820">
            <v>6000</v>
          </cell>
          <cell r="Q820">
            <v>188</v>
          </cell>
          <cell r="R820">
            <v>324</v>
          </cell>
          <cell r="T820">
            <v>860</v>
          </cell>
          <cell r="U820">
            <v>115</v>
          </cell>
          <cell r="V820">
            <v>4674.4799999999996</v>
          </cell>
          <cell r="Z820">
            <v>2500</v>
          </cell>
          <cell r="AA820">
            <v>24766.699478400002</v>
          </cell>
        </row>
        <row r="821">
          <cell r="A821" t="str">
            <v>46010016</v>
          </cell>
          <cell r="B821" t="str">
            <v>Herrera Hernandez Isabel Cristina</v>
          </cell>
          <cell r="C821" t="str">
            <v>Intendente "b"</v>
          </cell>
          <cell r="D821">
            <v>99.290880000000001</v>
          </cell>
          <cell r="E821">
            <v>2978.7264</v>
          </cell>
          <cell r="H821">
            <v>2978.7264</v>
          </cell>
          <cell r="I821">
            <v>119.149056</v>
          </cell>
          <cell r="J821">
            <v>3097.8754560000002</v>
          </cell>
          <cell r="K821">
            <v>37175</v>
          </cell>
          <cell r="L821">
            <v>4201.3106080000007</v>
          </cell>
          <cell r="M821">
            <v>1500</v>
          </cell>
          <cell r="N821">
            <v>517</v>
          </cell>
          <cell r="O821">
            <v>2479</v>
          </cell>
          <cell r="P821">
            <v>6000</v>
          </cell>
          <cell r="Q821">
            <v>1033</v>
          </cell>
          <cell r="R821">
            <v>324</v>
          </cell>
          <cell r="T821">
            <v>4740</v>
          </cell>
          <cell r="U821">
            <v>632</v>
          </cell>
          <cell r="V821">
            <v>3000.24</v>
          </cell>
          <cell r="Z821">
            <v>2500</v>
          </cell>
          <cell r="AA821">
            <v>64101.550607999998</v>
          </cell>
        </row>
        <row r="822">
          <cell r="A822" t="str">
            <v>46010019</v>
          </cell>
          <cell r="B822" t="str">
            <v>Morin Pinzon Guelmi Marisol</v>
          </cell>
          <cell r="C822" t="str">
            <v>Enfermera "a"</v>
          </cell>
          <cell r="D822">
            <v>112.49</v>
          </cell>
          <cell r="E822">
            <v>3374.7</v>
          </cell>
          <cell r="H822">
            <v>3374.7</v>
          </cell>
          <cell r="I822">
            <v>134.988</v>
          </cell>
          <cell r="J822">
            <v>3509.6879999999996</v>
          </cell>
          <cell r="K822">
            <v>42117</v>
          </cell>
          <cell r="L822">
            <v>4881.1539999999986</v>
          </cell>
          <cell r="M822">
            <v>1500</v>
          </cell>
          <cell r="N822">
            <v>585</v>
          </cell>
          <cell r="O822">
            <v>2808</v>
          </cell>
          <cell r="P822">
            <v>6000</v>
          </cell>
          <cell r="Q822">
            <v>1170</v>
          </cell>
          <cell r="T822">
            <v>5370</v>
          </cell>
          <cell r="U822">
            <v>716</v>
          </cell>
          <cell r="V822">
            <v>2441.04</v>
          </cell>
          <cell r="Z822">
            <v>2500</v>
          </cell>
          <cell r="AA822">
            <v>70088.193999999989</v>
          </cell>
        </row>
        <row r="823">
          <cell r="A823" t="str">
            <v>46010021</v>
          </cell>
          <cell r="B823" t="str">
            <v>Tec Alfaro Maria Del Carmen</v>
          </cell>
          <cell r="C823" t="str">
            <v>Asistente educativa "b"</v>
          </cell>
          <cell r="D823">
            <v>111.18848</v>
          </cell>
          <cell r="E823">
            <v>3335.6543999999999</v>
          </cell>
          <cell r="H823">
            <v>3335.6543999999999</v>
          </cell>
          <cell r="I823">
            <v>133.426176</v>
          </cell>
          <cell r="J823">
            <v>3469.0805759999998</v>
          </cell>
          <cell r="K823">
            <v>41629</v>
          </cell>
          <cell r="L823">
            <v>4818.1807679999993</v>
          </cell>
          <cell r="M823">
            <v>1500</v>
          </cell>
          <cell r="N823">
            <v>579</v>
          </cell>
          <cell r="O823">
            <v>2776</v>
          </cell>
          <cell r="P823">
            <v>6000</v>
          </cell>
          <cell r="Q823">
            <v>1157</v>
          </cell>
          <cell r="R823">
            <v>324</v>
          </cell>
          <cell r="T823">
            <v>5308</v>
          </cell>
          <cell r="U823">
            <v>708</v>
          </cell>
          <cell r="V823">
            <v>2590.08</v>
          </cell>
          <cell r="Z823">
            <v>2500</v>
          </cell>
          <cell r="AA823">
            <v>69889.260767999993</v>
          </cell>
        </row>
        <row r="824">
          <cell r="A824" t="str">
            <v>46010026</v>
          </cell>
          <cell r="B824" t="str">
            <v>Cab Buenfil Gretty Berenice</v>
          </cell>
          <cell r="C824" t="str">
            <v>Coordinador de Pedagogia</v>
          </cell>
          <cell r="D824">
            <v>198.289728</v>
          </cell>
          <cell r="E824">
            <v>5948.6918399999995</v>
          </cell>
          <cell r="H824">
            <v>5948.6918399999995</v>
          </cell>
          <cell r="I824">
            <v>237.94767359999997</v>
          </cell>
          <cell r="J824">
            <v>6186.6395135999992</v>
          </cell>
          <cell r="K824">
            <v>74240</v>
          </cell>
          <cell r="L824">
            <v>9603.892684800001</v>
          </cell>
          <cell r="M824">
            <v>1500</v>
          </cell>
          <cell r="N824">
            <v>1032</v>
          </cell>
          <cell r="O824">
            <v>4950</v>
          </cell>
          <cell r="P824">
            <v>6000</v>
          </cell>
          <cell r="Q824">
            <v>2063</v>
          </cell>
          <cell r="T824">
            <v>9466</v>
          </cell>
          <cell r="U824">
            <v>1263</v>
          </cell>
          <cell r="V824">
            <v>0</v>
          </cell>
          <cell r="Z824">
            <v>2500</v>
          </cell>
          <cell r="AA824">
            <v>112617.8926848</v>
          </cell>
        </row>
        <row r="825">
          <cell r="A825" t="str">
            <v>46010029</v>
          </cell>
          <cell r="B825" t="str">
            <v>Peniche Cabal Victoria Beatriz</v>
          </cell>
          <cell r="C825" t="str">
            <v>Directora de Cendi</v>
          </cell>
          <cell r="D825">
            <v>425.06880000000001</v>
          </cell>
          <cell r="E825">
            <v>12752.064</v>
          </cell>
          <cell r="H825">
            <v>12752.064</v>
          </cell>
          <cell r="I825">
            <v>510.08256</v>
          </cell>
          <cell r="J825">
            <v>13262.146560000001</v>
          </cell>
          <cell r="K825">
            <v>159146</v>
          </cell>
          <cell r="L825">
            <v>20936.002080000002</v>
          </cell>
          <cell r="M825">
            <v>1500</v>
          </cell>
          <cell r="N825">
            <v>2211</v>
          </cell>
          <cell r="P825">
            <v>6000</v>
          </cell>
          <cell r="Q825">
            <v>4421</v>
          </cell>
          <cell r="T825">
            <v>20292</v>
          </cell>
          <cell r="U825">
            <v>2706</v>
          </cell>
          <cell r="V825">
            <v>0</v>
          </cell>
          <cell r="Y825">
            <v>39787</v>
          </cell>
          <cell r="Z825">
            <v>2500</v>
          </cell>
          <cell r="AA825">
            <v>259499.00208000001</v>
          </cell>
        </row>
        <row r="826">
          <cell r="A826" t="str">
            <v>46010022</v>
          </cell>
          <cell r="B826" t="str">
            <v>Torres Grajales Lidia Evangelina</v>
          </cell>
          <cell r="C826" t="str">
            <v>Galopina "b"</v>
          </cell>
          <cell r="D826">
            <v>99.290880000000001</v>
          </cell>
          <cell r="E826">
            <v>2978.7264</v>
          </cell>
          <cell r="H826">
            <v>2978.7264</v>
          </cell>
          <cell r="I826">
            <v>119.149056</v>
          </cell>
          <cell r="J826">
            <v>3097.8754560000002</v>
          </cell>
          <cell r="K826">
            <v>37175</v>
          </cell>
          <cell r="L826">
            <v>4201.3106080000007</v>
          </cell>
          <cell r="M826">
            <v>1500</v>
          </cell>
          <cell r="N826">
            <v>517</v>
          </cell>
          <cell r="O826">
            <v>2479</v>
          </cell>
          <cell r="P826">
            <v>6000</v>
          </cell>
          <cell r="Q826">
            <v>1033</v>
          </cell>
          <cell r="R826">
            <v>324</v>
          </cell>
          <cell r="T826">
            <v>4740</v>
          </cell>
          <cell r="U826">
            <v>632</v>
          </cell>
          <cell r="V826">
            <v>3000.24</v>
          </cell>
          <cell r="Z826">
            <v>2500</v>
          </cell>
          <cell r="AA826">
            <v>64101.550607999998</v>
          </cell>
        </row>
        <row r="827">
          <cell r="A827" t="str">
            <v>46050010</v>
          </cell>
          <cell r="B827" t="str">
            <v>Espinosa Lope Rosa Virginia</v>
          </cell>
          <cell r="C827" t="str">
            <v>Economa</v>
          </cell>
          <cell r="D827">
            <v>112.4864</v>
          </cell>
          <cell r="E827">
            <v>3374.5920000000001</v>
          </cell>
          <cell r="H827">
            <v>3374.5920000000001</v>
          </cell>
          <cell r="I827">
            <v>134.98367999999999</v>
          </cell>
          <cell r="J827">
            <v>3509.5756799999999</v>
          </cell>
          <cell r="K827">
            <v>42115</v>
          </cell>
          <cell r="L827">
            <v>4880.9842399999998</v>
          </cell>
          <cell r="M827">
            <v>1500</v>
          </cell>
          <cell r="N827">
            <v>585</v>
          </cell>
          <cell r="O827">
            <v>2808</v>
          </cell>
          <cell r="P827">
            <v>6000</v>
          </cell>
          <cell r="Q827">
            <v>1170</v>
          </cell>
          <cell r="R827">
            <v>324</v>
          </cell>
          <cell r="T827">
            <v>5370</v>
          </cell>
          <cell r="U827">
            <v>716</v>
          </cell>
          <cell r="V827">
            <v>2441.04</v>
          </cell>
          <cell r="Z827">
            <v>2500</v>
          </cell>
          <cell r="AA827">
            <v>70410.024239999999</v>
          </cell>
        </row>
        <row r="828">
          <cell r="A828" t="str">
            <v>46060011</v>
          </cell>
          <cell r="B828" t="str">
            <v>Aguilar Rejon Flor Isela</v>
          </cell>
          <cell r="C828" t="str">
            <v>Galopina "b"</v>
          </cell>
          <cell r="D828">
            <v>99.290880000000001</v>
          </cell>
          <cell r="E828">
            <v>2978.7264</v>
          </cell>
          <cell r="H828">
            <v>2978.7264</v>
          </cell>
          <cell r="I828">
            <v>119.149056</v>
          </cell>
          <cell r="J828">
            <v>3097.8754560000002</v>
          </cell>
          <cell r="K828">
            <v>37175</v>
          </cell>
          <cell r="L828">
            <v>4201.3106080000007</v>
          </cell>
          <cell r="M828">
            <v>1500</v>
          </cell>
          <cell r="N828">
            <v>517</v>
          </cell>
          <cell r="O828">
            <v>2479</v>
          </cell>
          <cell r="P828">
            <v>6000</v>
          </cell>
          <cell r="Q828">
            <v>1033</v>
          </cell>
          <cell r="R828">
            <v>324</v>
          </cell>
          <cell r="T828">
            <v>4740</v>
          </cell>
          <cell r="U828">
            <v>632</v>
          </cell>
          <cell r="V828">
            <v>3000.24</v>
          </cell>
          <cell r="Z828">
            <v>2500</v>
          </cell>
          <cell r="AA828">
            <v>64101.550607999998</v>
          </cell>
        </row>
        <row r="829">
          <cell r="A829" t="str">
            <v>46060012</v>
          </cell>
          <cell r="B829" t="str">
            <v>Sanchez Piña Felmir</v>
          </cell>
          <cell r="C829" t="str">
            <v>Tecnico de mantenimiento "b"</v>
          </cell>
          <cell r="D829">
            <v>115.66</v>
          </cell>
          <cell r="E829">
            <v>3469.7999999999997</v>
          </cell>
          <cell r="H829">
            <v>3469.7999999999997</v>
          </cell>
          <cell r="I829">
            <v>138.792</v>
          </cell>
          <cell r="J829">
            <v>3608.5919999999996</v>
          </cell>
          <cell r="K829">
            <v>43304</v>
          </cell>
          <cell r="L829">
            <v>5034.5759999999991</v>
          </cell>
          <cell r="M829">
            <v>1500</v>
          </cell>
          <cell r="N829">
            <v>602</v>
          </cell>
          <cell r="O829">
            <v>2887</v>
          </cell>
          <cell r="P829">
            <v>6000</v>
          </cell>
          <cell r="Q829">
            <v>1203</v>
          </cell>
          <cell r="R829">
            <v>324</v>
          </cell>
          <cell r="T829">
            <v>5522</v>
          </cell>
          <cell r="U829">
            <v>737</v>
          </cell>
          <cell r="V829">
            <v>2375.52</v>
          </cell>
          <cell r="Z829">
            <v>2500</v>
          </cell>
          <cell r="AA829">
            <v>71989.096000000005</v>
          </cell>
        </row>
        <row r="830">
          <cell r="A830" t="str">
            <v>46040009</v>
          </cell>
          <cell r="B830" t="str">
            <v>Villanueva Gutierrez Josefina</v>
          </cell>
          <cell r="C830" t="str">
            <v>Asistente educativa "b"</v>
          </cell>
          <cell r="D830">
            <v>111.18848</v>
          </cell>
          <cell r="E830">
            <v>3335.6543999999999</v>
          </cell>
          <cell r="H830">
            <v>3335.6543999999999</v>
          </cell>
          <cell r="I830">
            <v>133.426176</v>
          </cell>
          <cell r="J830">
            <v>3469.0805759999998</v>
          </cell>
          <cell r="K830">
            <v>41629</v>
          </cell>
          <cell r="L830">
            <v>4818.1807679999993</v>
          </cell>
          <cell r="M830">
            <v>1500</v>
          </cell>
          <cell r="N830">
            <v>579</v>
          </cell>
          <cell r="O830">
            <v>2776</v>
          </cell>
          <cell r="P830">
            <v>6000</v>
          </cell>
          <cell r="Q830">
            <v>1157</v>
          </cell>
          <cell r="R830">
            <v>648</v>
          </cell>
          <cell r="T830">
            <v>5308</v>
          </cell>
          <cell r="U830">
            <v>708</v>
          </cell>
          <cell r="V830">
            <v>2590.08</v>
          </cell>
          <cell r="Z830">
            <v>2500</v>
          </cell>
          <cell r="AA830">
            <v>70213.260767999993</v>
          </cell>
        </row>
        <row r="831">
          <cell r="A831" t="str">
            <v>46020004</v>
          </cell>
          <cell r="B831" t="str">
            <v>Martin Dorantes Karla Maria</v>
          </cell>
          <cell r="C831" t="str">
            <v>Encargada de grupo</v>
          </cell>
          <cell r="D831">
            <v>131.23052799999999</v>
          </cell>
          <cell r="E831">
            <v>3936.9158399999997</v>
          </cell>
          <cell r="H831">
            <v>3936.9158399999997</v>
          </cell>
          <cell r="I831">
            <v>157.47663359999999</v>
          </cell>
          <cell r="J831">
            <v>4094.3924735999994</v>
          </cell>
          <cell r="K831">
            <v>49133</v>
          </cell>
          <cell r="L831">
            <v>6075.9299647999987</v>
          </cell>
          <cell r="M831">
            <v>1500</v>
          </cell>
          <cell r="N831">
            <v>683</v>
          </cell>
          <cell r="O831">
            <v>3276</v>
          </cell>
          <cell r="P831">
            <v>6000</v>
          </cell>
          <cell r="Q831">
            <v>1365</v>
          </cell>
          <cell r="R831">
            <v>648</v>
          </cell>
          <cell r="T831">
            <v>6265</v>
          </cell>
          <cell r="U831">
            <v>836</v>
          </cell>
          <cell r="V831">
            <v>2055.6</v>
          </cell>
          <cell r="Z831">
            <v>2500</v>
          </cell>
          <cell r="AA831">
            <v>80337.529964800007</v>
          </cell>
        </row>
        <row r="832">
          <cell r="A832" t="str">
            <v>46100001</v>
          </cell>
          <cell r="B832" t="str">
            <v>Martin Cano Kareli De Jesus</v>
          </cell>
          <cell r="C832" t="str">
            <v>Asistente educativa "a"</v>
          </cell>
          <cell r="D832">
            <v>111.19</v>
          </cell>
          <cell r="E832">
            <v>3335.7</v>
          </cell>
          <cell r="H832">
            <v>3335.7</v>
          </cell>
          <cell r="I832">
            <v>133.428</v>
          </cell>
          <cell r="J832">
            <v>3469.1279999999997</v>
          </cell>
          <cell r="K832">
            <v>41630</v>
          </cell>
          <cell r="L832">
            <v>4818.2539999999999</v>
          </cell>
          <cell r="M832">
            <v>1500</v>
          </cell>
          <cell r="N832">
            <v>579</v>
          </cell>
          <cell r="O832">
            <v>2776</v>
          </cell>
          <cell r="P832">
            <v>6000</v>
          </cell>
          <cell r="Q832">
            <v>1157</v>
          </cell>
          <cell r="T832">
            <v>5308</v>
          </cell>
          <cell r="U832">
            <v>708</v>
          </cell>
          <cell r="V832">
            <v>2589.84</v>
          </cell>
          <cell r="Z832">
            <v>2500</v>
          </cell>
          <cell r="AA832">
            <v>69566.093999999997</v>
          </cell>
        </row>
        <row r="833">
          <cell r="A833" t="str">
            <v>46030005</v>
          </cell>
          <cell r="B833" t="str">
            <v>Huertas May Yazmin Georgina</v>
          </cell>
          <cell r="C833" t="str">
            <v>Encargada de grupo</v>
          </cell>
          <cell r="D833">
            <v>131.23052799999999</v>
          </cell>
          <cell r="E833">
            <v>3936.9158399999997</v>
          </cell>
          <cell r="H833">
            <v>3936.9158399999997</v>
          </cell>
          <cell r="I833">
            <v>157.47663359999999</v>
          </cell>
          <cell r="J833">
            <v>4094.3924735999994</v>
          </cell>
          <cell r="K833">
            <v>49133</v>
          </cell>
          <cell r="L833">
            <v>6075.9299647999987</v>
          </cell>
          <cell r="M833">
            <v>1500</v>
          </cell>
          <cell r="N833">
            <v>683</v>
          </cell>
          <cell r="O833">
            <v>3276</v>
          </cell>
          <cell r="P833">
            <v>6000</v>
          </cell>
          <cell r="Q833">
            <v>1365</v>
          </cell>
          <cell r="R833">
            <v>324</v>
          </cell>
          <cell r="T833">
            <v>6265</v>
          </cell>
          <cell r="U833">
            <v>836</v>
          </cell>
          <cell r="V833">
            <v>2055.6</v>
          </cell>
          <cell r="Z833">
            <v>2500</v>
          </cell>
          <cell r="AA833">
            <v>80013.529964800007</v>
          </cell>
        </row>
        <row r="834">
          <cell r="A834" t="str">
            <v>46040007</v>
          </cell>
          <cell r="B834" t="str">
            <v>Negron Gil Amelia De Los Angeles</v>
          </cell>
          <cell r="C834" t="str">
            <v>Asistente educativa "b"</v>
          </cell>
          <cell r="D834">
            <v>111.18848</v>
          </cell>
          <cell r="E834">
            <v>3335.6543999999999</v>
          </cell>
          <cell r="H834">
            <v>3335.6543999999999</v>
          </cell>
          <cell r="I834">
            <v>133.426176</v>
          </cell>
          <cell r="J834">
            <v>3469.0805759999998</v>
          </cell>
          <cell r="K834">
            <v>41629</v>
          </cell>
          <cell r="L834">
            <v>4818.1807679999993</v>
          </cell>
          <cell r="M834">
            <v>1500</v>
          </cell>
          <cell r="N834">
            <v>579</v>
          </cell>
          <cell r="O834">
            <v>2776</v>
          </cell>
          <cell r="P834">
            <v>6000</v>
          </cell>
          <cell r="Q834">
            <v>1157</v>
          </cell>
          <cell r="R834">
            <v>324</v>
          </cell>
          <cell r="T834">
            <v>5308</v>
          </cell>
          <cell r="U834">
            <v>708</v>
          </cell>
          <cell r="V834">
            <v>2590.08</v>
          </cell>
          <cell r="Z834">
            <v>2500</v>
          </cell>
          <cell r="AA834">
            <v>69889.260767999993</v>
          </cell>
        </row>
        <row r="835">
          <cell r="A835" t="str">
            <v>22070002</v>
          </cell>
          <cell r="B835" t="str">
            <v>Poot Polanco Sonia Marisol</v>
          </cell>
          <cell r="C835" t="str">
            <v>Asistente educativa "a"</v>
          </cell>
          <cell r="D835">
            <v>111.19</v>
          </cell>
          <cell r="E835">
            <v>3335.7</v>
          </cell>
          <cell r="H835">
            <v>3335.7</v>
          </cell>
          <cell r="I835">
            <v>133.428</v>
          </cell>
          <cell r="J835">
            <v>3469.1279999999997</v>
          </cell>
          <cell r="K835">
            <v>41630</v>
          </cell>
          <cell r="L835">
            <v>4818.2539999999999</v>
          </cell>
          <cell r="M835">
            <v>1500</v>
          </cell>
          <cell r="N835">
            <v>579</v>
          </cell>
          <cell r="O835">
            <v>2776</v>
          </cell>
          <cell r="P835">
            <v>6000</v>
          </cell>
          <cell r="Q835">
            <v>1157</v>
          </cell>
          <cell r="T835">
            <v>5308</v>
          </cell>
          <cell r="U835">
            <v>708</v>
          </cell>
          <cell r="V835">
            <v>2589.84</v>
          </cell>
          <cell r="Z835">
            <v>2500</v>
          </cell>
          <cell r="AA835">
            <v>69566.093999999997</v>
          </cell>
        </row>
        <row r="836">
          <cell r="A836" t="str">
            <v>46070001</v>
          </cell>
          <cell r="B836" t="str">
            <v>Zuñiga Chuc Viviana Verenice</v>
          </cell>
          <cell r="C836" t="str">
            <v>Encargada de grupo</v>
          </cell>
          <cell r="D836">
            <v>131.23052799999999</v>
          </cell>
          <cell r="E836">
            <v>3936.9158399999997</v>
          </cell>
          <cell r="H836">
            <v>3936.9158399999997</v>
          </cell>
          <cell r="I836">
            <v>157.47663359999999</v>
          </cell>
          <cell r="J836">
            <v>4094.3924735999994</v>
          </cell>
          <cell r="K836">
            <v>49133</v>
          </cell>
          <cell r="L836">
            <v>6075.9299647999987</v>
          </cell>
          <cell r="M836">
            <v>1500</v>
          </cell>
          <cell r="N836">
            <v>683</v>
          </cell>
          <cell r="O836">
            <v>3276</v>
          </cell>
          <cell r="P836">
            <v>6000</v>
          </cell>
          <cell r="Q836">
            <v>1365</v>
          </cell>
          <cell r="T836">
            <v>6265</v>
          </cell>
          <cell r="U836">
            <v>836</v>
          </cell>
          <cell r="V836">
            <v>2055.6</v>
          </cell>
          <cell r="Z836">
            <v>2500</v>
          </cell>
          <cell r="AA836">
            <v>79689.529964800007</v>
          </cell>
        </row>
        <row r="837">
          <cell r="A837" t="str">
            <v>23100039</v>
          </cell>
          <cell r="B837" t="str">
            <v>Rio Perez Lizbeth Karina</v>
          </cell>
          <cell r="C837" t="str">
            <v>Encargada de grupo</v>
          </cell>
          <cell r="D837">
            <v>131.23052799999999</v>
          </cell>
          <cell r="E837">
            <v>3936.9158399999997</v>
          </cell>
          <cell r="H837">
            <v>3936.9158399999997</v>
          </cell>
          <cell r="I837">
            <v>157.47663359999999</v>
          </cell>
          <cell r="J837">
            <v>4094.3924735999994</v>
          </cell>
          <cell r="K837">
            <v>49133</v>
          </cell>
          <cell r="L837">
            <v>6075.9299647999987</v>
          </cell>
          <cell r="M837">
            <v>1500</v>
          </cell>
          <cell r="N837">
            <v>683</v>
          </cell>
          <cell r="O837">
            <v>3276</v>
          </cell>
          <cell r="P837">
            <v>6000</v>
          </cell>
          <cell r="Q837">
            <v>1365</v>
          </cell>
          <cell r="R837">
            <v>972</v>
          </cell>
          <cell r="T837">
            <v>6265</v>
          </cell>
          <cell r="U837">
            <v>836</v>
          </cell>
          <cell r="V837">
            <v>2055.6</v>
          </cell>
          <cell r="Z837">
            <v>2500</v>
          </cell>
          <cell r="AA837">
            <v>80661.529964800007</v>
          </cell>
        </row>
        <row r="838">
          <cell r="A838" t="str">
            <v>46010027</v>
          </cell>
          <cell r="B838" t="str">
            <v>Carrillo Ortiz Maria Luisa</v>
          </cell>
          <cell r="C838" t="str">
            <v>Encargada de grupo</v>
          </cell>
          <cell r="D838">
            <v>131.23052799999999</v>
          </cell>
          <cell r="E838">
            <v>3936.9158399999997</v>
          </cell>
          <cell r="H838">
            <v>3936.9158399999997</v>
          </cell>
          <cell r="I838">
            <v>157.47663359999999</v>
          </cell>
          <cell r="J838">
            <v>4094.3924735999994</v>
          </cell>
          <cell r="K838">
            <v>49133</v>
          </cell>
          <cell r="L838">
            <v>6075.9299647999987</v>
          </cell>
          <cell r="M838">
            <v>1500</v>
          </cell>
          <cell r="N838">
            <v>683</v>
          </cell>
          <cell r="O838">
            <v>3276</v>
          </cell>
          <cell r="P838">
            <v>6000</v>
          </cell>
          <cell r="Q838">
            <v>1365</v>
          </cell>
          <cell r="T838">
            <v>6265</v>
          </cell>
          <cell r="U838">
            <v>836</v>
          </cell>
          <cell r="V838">
            <v>2055.6</v>
          </cell>
          <cell r="Z838">
            <v>2500</v>
          </cell>
          <cell r="AA838">
            <v>79689.529964800007</v>
          </cell>
        </row>
        <row r="839">
          <cell r="A839" t="str">
            <v>25050002</v>
          </cell>
          <cell r="B839" t="str">
            <v>Aviles Preciat Arati Beatriz</v>
          </cell>
          <cell r="C839" t="str">
            <v>Encargada de grupo</v>
          </cell>
          <cell r="D839">
            <v>131.23052799999999</v>
          </cell>
          <cell r="E839">
            <v>3936.9158399999997</v>
          </cell>
          <cell r="H839">
            <v>3936.9158399999997</v>
          </cell>
          <cell r="I839">
            <v>157.47663359999999</v>
          </cell>
          <cell r="J839">
            <v>4094.3924735999994</v>
          </cell>
          <cell r="K839">
            <v>49133</v>
          </cell>
          <cell r="L839">
            <v>6075.9299647999987</v>
          </cell>
          <cell r="M839">
            <v>1500</v>
          </cell>
          <cell r="N839">
            <v>683</v>
          </cell>
          <cell r="O839">
            <v>3276</v>
          </cell>
          <cell r="P839">
            <v>6000</v>
          </cell>
          <cell r="Q839">
            <v>1365</v>
          </cell>
          <cell r="T839">
            <v>6265</v>
          </cell>
          <cell r="U839">
            <v>836</v>
          </cell>
          <cell r="V839">
            <v>2055.6</v>
          </cell>
          <cell r="Z839">
            <v>2500</v>
          </cell>
          <cell r="AA839">
            <v>79689.529964800007</v>
          </cell>
        </row>
        <row r="840">
          <cell r="A840" t="str">
            <v>46090001</v>
          </cell>
          <cell r="B840" t="str">
            <v>Mendez Sierra Maricarmen</v>
          </cell>
          <cell r="C840" t="str">
            <v>Asistente educativa "a"</v>
          </cell>
          <cell r="D840">
            <v>111.19</v>
          </cell>
          <cell r="E840">
            <v>3335.7</v>
          </cell>
          <cell r="H840">
            <v>3335.7</v>
          </cell>
          <cell r="I840">
            <v>133.428</v>
          </cell>
          <cell r="J840">
            <v>3469.1279999999997</v>
          </cell>
          <cell r="K840">
            <v>41630</v>
          </cell>
          <cell r="L840">
            <v>4818.2539999999999</v>
          </cell>
          <cell r="M840">
            <v>1500</v>
          </cell>
          <cell r="N840">
            <v>579</v>
          </cell>
          <cell r="O840">
            <v>2776</v>
          </cell>
          <cell r="P840">
            <v>6000</v>
          </cell>
          <cell r="Q840">
            <v>1157</v>
          </cell>
          <cell r="T840">
            <v>5308</v>
          </cell>
          <cell r="U840">
            <v>708</v>
          </cell>
          <cell r="V840">
            <v>2589.84</v>
          </cell>
          <cell r="Z840">
            <v>2500</v>
          </cell>
          <cell r="AA840">
            <v>69566.093999999997</v>
          </cell>
        </row>
        <row r="841">
          <cell r="B841" t="str">
            <v>Achach castro Fatima georgina</v>
          </cell>
          <cell r="C841" t="str">
            <v>Asistente educativa "a"</v>
          </cell>
          <cell r="D841">
            <v>111.19</v>
          </cell>
          <cell r="E841">
            <v>3335.7</v>
          </cell>
          <cell r="H841">
            <v>3335.7</v>
          </cell>
          <cell r="I841">
            <v>133.428</v>
          </cell>
          <cell r="J841">
            <v>3469.1279999999997</v>
          </cell>
          <cell r="K841">
            <v>41630</v>
          </cell>
          <cell r="L841">
            <v>4818.2539999999999</v>
          </cell>
          <cell r="M841">
            <v>1500</v>
          </cell>
          <cell r="N841">
            <v>579</v>
          </cell>
          <cell r="O841">
            <v>2776</v>
          </cell>
          <cell r="P841">
            <v>6000</v>
          </cell>
          <cell r="Q841">
            <v>1157</v>
          </cell>
          <cell r="T841">
            <v>5308</v>
          </cell>
          <cell r="U841">
            <v>708</v>
          </cell>
          <cell r="V841">
            <v>2589.84</v>
          </cell>
          <cell r="Z841">
            <v>2500</v>
          </cell>
          <cell r="AA841">
            <v>69566.093999999997</v>
          </cell>
        </row>
        <row r="842">
          <cell r="B842" t="str">
            <v>Subtotal</v>
          </cell>
          <cell r="D842">
            <v>2999.4748640000007</v>
          </cell>
          <cell r="E842">
            <v>89174.343840000001</v>
          </cell>
          <cell r="F842">
            <v>0</v>
          </cell>
          <cell r="G842">
            <v>12</v>
          </cell>
          <cell r="H842">
            <v>89174.343840000001</v>
          </cell>
          <cell r="I842">
            <v>3566.9737535999984</v>
          </cell>
          <cell r="J842">
            <v>92741.317593600004</v>
          </cell>
          <cell r="K842">
            <v>1112904</v>
          </cell>
          <cell r="L842">
            <v>135298.62012480001</v>
          </cell>
          <cell r="M842">
            <v>34500</v>
          </cell>
          <cell r="N842">
            <v>15471</v>
          </cell>
          <cell r="O842">
            <v>63596</v>
          </cell>
          <cell r="P842">
            <v>138000</v>
          </cell>
          <cell r="Q842">
            <v>30923</v>
          </cell>
          <cell r="R842">
            <v>5508</v>
          </cell>
          <cell r="S842">
            <v>0</v>
          </cell>
          <cell r="T842">
            <v>141904</v>
          </cell>
          <cell r="U842">
            <v>18929</v>
          </cell>
          <cell r="V842">
            <v>53540.639999999985</v>
          </cell>
          <cell r="W842">
            <v>0</v>
          </cell>
          <cell r="X842">
            <v>0</v>
          </cell>
          <cell r="Y842">
            <v>39787</v>
          </cell>
          <cell r="Z842">
            <v>57500</v>
          </cell>
          <cell r="AB842">
            <v>1847861.2601248003</v>
          </cell>
        </row>
        <row r="843">
          <cell r="B843" t="str">
            <v>Depto. de Control Presupuestal</v>
          </cell>
          <cell r="E843">
            <v>0</v>
          </cell>
        </row>
        <row r="844">
          <cell r="A844" t="str">
            <v>47010001</v>
          </cell>
          <cell r="B844" t="str">
            <v>Payan Arjona Maria Del Carmen</v>
          </cell>
          <cell r="C844" t="str">
            <v>Jefe de departamento "b"</v>
          </cell>
          <cell r="D844">
            <v>775.14</v>
          </cell>
          <cell r="E844">
            <v>23254.2</v>
          </cell>
          <cell r="H844">
            <v>23254.2</v>
          </cell>
          <cell r="I844">
            <v>930.16800000000001</v>
          </cell>
          <cell r="J844">
            <v>24184.368000000002</v>
          </cell>
          <cell r="K844">
            <v>290213</v>
          </cell>
          <cell r="L844">
            <v>40527.334000000003</v>
          </cell>
          <cell r="M844">
            <v>1500</v>
          </cell>
          <cell r="N844">
            <v>4031</v>
          </cell>
          <cell r="P844">
            <v>6000</v>
          </cell>
          <cell r="Q844">
            <v>8062</v>
          </cell>
          <cell r="T844">
            <v>37003</v>
          </cell>
          <cell r="U844">
            <v>4934</v>
          </cell>
          <cell r="V844">
            <v>0</v>
          </cell>
          <cell r="Y844">
            <v>72554</v>
          </cell>
          <cell r="Z844">
            <v>2500</v>
          </cell>
          <cell r="AA844">
            <v>467324.33400000003</v>
          </cell>
        </row>
        <row r="845">
          <cell r="A845" t="str">
            <v>47010002</v>
          </cell>
          <cell r="B845" t="str">
            <v>Montalvo De Lille Maria Alejandra</v>
          </cell>
          <cell r="C845" t="str">
            <v>Auxiliar control presupuestal "b"</v>
          </cell>
          <cell r="D845">
            <v>252.37</v>
          </cell>
          <cell r="E845">
            <v>7571.1</v>
          </cell>
          <cell r="H845">
            <v>7571.1</v>
          </cell>
          <cell r="I845">
            <v>302.84399999999999</v>
          </cell>
          <cell r="J845">
            <v>7873.9440000000004</v>
          </cell>
          <cell r="K845">
            <v>94488</v>
          </cell>
          <cell r="L845">
            <v>12110.392</v>
          </cell>
          <cell r="M845">
            <v>1500</v>
          </cell>
          <cell r="N845">
            <v>1313</v>
          </cell>
          <cell r="O845">
            <v>6300</v>
          </cell>
          <cell r="P845">
            <v>6000</v>
          </cell>
          <cell r="Q845">
            <v>2625</v>
          </cell>
          <cell r="T845">
            <v>12048</v>
          </cell>
          <cell r="U845">
            <v>1607</v>
          </cell>
          <cell r="V845">
            <v>0</v>
          </cell>
          <cell r="Z845">
            <v>2500</v>
          </cell>
          <cell r="AA845">
            <v>140491.39199999999</v>
          </cell>
        </row>
        <row r="846">
          <cell r="A846" t="str">
            <v>47010004</v>
          </cell>
          <cell r="B846" t="str">
            <v>Aguilar Gamboa Georgina</v>
          </cell>
          <cell r="C846" t="str">
            <v>Auxiliar control presupuestal "a"</v>
          </cell>
          <cell r="D846">
            <v>252.37</v>
          </cell>
          <cell r="E846">
            <v>7571.1</v>
          </cell>
          <cell r="H846">
            <v>7571.1</v>
          </cell>
          <cell r="I846">
            <v>302.84399999999999</v>
          </cell>
          <cell r="J846">
            <v>7873.9440000000004</v>
          </cell>
          <cell r="K846">
            <v>94488</v>
          </cell>
          <cell r="L846">
            <v>12110.392</v>
          </cell>
          <cell r="M846">
            <v>1500</v>
          </cell>
          <cell r="N846">
            <v>1313</v>
          </cell>
          <cell r="O846">
            <v>6300</v>
          </cell>
          <cell r="P846">
            <v>6000</v>
          </cell>
          <cell r="Q846">
            <v>2625</v>
          </cell>
          <cell r="T846">
            <v>12048</v>
          </cell>
          <cell r="U846">
            <v>1607</v>
          </cell>
          <cell r="V846">
            <v>0</v>
          </cell>
          <cell r="Z846">
            <v>2500</v>
          </cell>
          <cell r="AA846">
            <v>140491.39199999999</v>
          </cell>
        </row>
        <row r="847">
          <cell r="B847" t="str">
            <v>Subtotal</v>
          </cell>
          <cell r="D847">
            <v>1279.8800000000001</v>
          </cell>
          <cell r="E847">
            <v>38396.400000000001</v>
          </cell>
          <cell r="F847">
            <v>0</v>
          </cell>
          <cell r="G847">
            <v>0</v>
          </cell>
          <cell r="H847">
            <v>38396.400000000001</v>
          </cell>
          <cell r="I847">
            <v>1535.856</v>
          </cell>
          <cell r="J847">
            <v>39932.256000000001</v>
          </cell>
          <cell r="K847">
            <v>479189</v>
          </cell>
          <cell r="L847">
            <v>64748.118000000002</v>
          </cell>
          <cell r="M847">
            <v>4500</v>
          </cell>
          <cell r="N847">
            <v>6657</v>
          </cell>
          <cell r="O847">
            <v>12600</v>
          </cell>
          <cell r="P847">
            <v>18000</v>
          </cell>
          <cell r="Q847">
            <v>13312</v>
          </cell>
          <cell r="R847">
            <v>0</v>
          </cell>
          <cell r="S847">
            <v>0</v>
          </cell>
          <cell r="T847">
            <v>61099</v>
          </cell>
          <cell r="U847">
            <v>8148</v>
          </cell>
          <cell r="V847">
            <v>0</v>
          </cell>
          <cell r="W847">
            <v>0</v>
          </cell>
          <cell r="X847">
            <v>0</v>
          </cell>
          <cell r="Y847">
            <v>72554</v>
          </cell>
          <cell r="Z847">
            <v>7500</v>
          </cell>
          <cell r="AB847">
            <v>748307.11800000002</v>
          </cell>
        </row>
        <row r="848">
          <cell r="B848" t="str">
            <v>Comunicacion social</v>
          </cell>
          <cell r="E848">
            <v>0</v>
          </cell>
        </row>
        <row r="849">
          <cell r="A849" t="str">
            <v>01010008</v>
          </cell>
          <cell r="B849" t="str">
            <v>Civeira Garcia Jose Manuel</v>
          </cell>
          <cell r="C849" t="str">
            <v>Jefe de departamento "c"</v>
          </cell>
          <cell r="D849">
            <v>905.64</v>
          </cell>
          <cell r="E849">
            <v>27169.200000000001</v>
          </cell>
          <cell r="H849">
            <v>27169.200000000001</v>
          </cell>
          <cell r="I849">
            <v>1086.768</v>
          </cell>
          <cell r="J849">
            <v>28255.968000000001</v>
          </cell>
          <cell r="K849">
            <v>339072</v>
          </cell>
          <cell r="L849">
            <v>47850.043999999994</v>
          </cell>
          <cell r="M849">
            <v>1500</v>
          </cell>
          <cell r="N849">
            <v>4710</v>
          </cell>
          <cell r="P849">
            <v>6000</v>
          </cell>
          <cell r="Q849">
            <v>9419</v>
          </cell>
          <cell r="T849">
            <v>43232</v>
          </cell>
          <cell r="U849">
            <v>5765</v>
          </cell>
          <cell r="V849">
            <v>0</v>
          </cell>
          <cell r="Y849">
            <v>84768</v>
          </cell>
          <cell r="Z849">
            <v>2500</v>
          </cell>
          <cell r="AA849">
            <v>544816.04399999999</v>
          </cell>
        </row>
        <row r="850">
          <cell r="A850" t="str">
            <v>50010001</v>
          </cell>
          <cell r="B850" t="str">
            <v>Bustillos Lope Luis Antonio</v>
          </cell>
          <cell r="C850" t="str">
            <v>Coord. De comunicación social</v>
          </cell>
          <cell r="D850">
            <v>262.45999999999998</v>
          </cell>
          <cell r="E850">
            <v>7873.7999999999993</v>
          </cell>
          <cell r="H850">
            <v>7873.7999999999993</v>
          </cell>
          <cell r="I850">
            <v>314.952</v>
          </cell>
          <cell r="J850">
            <v>8188.7519999999995</v>
          </cell>
          <cell r="K850">
            <v>98266</v>
          </cell>
          <cell r="L850">
            <v>12623.11</v>
          </cell>
          <cell r="M850">
            <v>1500</v>
          </cell>
          <cell r="N850">
            <v>1365</v>
          </cell>
          <cell r="O850">
            <v>6552</v>
          </cell>
          <cell r="P850">
            <v>6000</v>
          </cell>
          <cell r="Q850">
            <v>2730</v>
          </cell>
          <cell r="T850">
            <v>12529</v>
          </cell>
          <cell r="U850">
            <v>1671</v>
          </cell>
          <cell r="V850">
            <v>0</v>
          </cell>
          <cell r="Z850">
            <v>2500</v>
          </cell>
          <cell r="AA850">
            <v>145736.10999999999</v>
          </cell>
        </row>
        <row r="851">
          <cell r="B851" t="str">
            <v>Subtotal</v>
          </cell>
          <cell r="D851">
            <v>1168.0999999999999</v>
          </cell>
          <cell r="E851">
            <v>35043</v>
          </cell>
          <cell r="F851">
            <v>0</v>
          </cell>
          <cell r="G851">
            <v>0</v>
          </cell>
          <cell r="H851">
            <v>35043</v>
          </cell>
          <cell r="I851">
            <v>1401.72</v>
          </cell>
          <cell r="J851">
            <v>36444.720000000001</v>
          </cell>
          <cell r="K851">
            <v>437338</v>
          </cell>
          <cell r="L851">
            <v>60473.153999999995</v>
          </cell>
          <cell r="M851">
            <v>3000</v>
          </cell>
          <cell r="N851">
            <v>6075</v>
          </cell>
          <cell r="O851">
            <v>6552</v>
          </cell>
          <cell r="P851">
            <v>12000</v>
          </cell>
          <cell r="Q851">
            <v>12149</v>
          </cell>
          <cell r="R851">
            <v>0</v>
          </cell>
          <cell r="S851">
            <v>0</v>
          </cell>
          <cell r="T851">
            <v>55761</v>
          </cell>
          <cell r="U851">
            <v>7436</v>
          </cell>
          <cell r="V851">
            <v>0</v>
          </cell>
          <cell r="W851">
            <v>0</v>
          </cell>
          <cell r="X851">
            <v>0</v>
          </cell>
          <cell r="Y851">
            <v>84768</v>
          </cell>
          <cell r="Z851">
            <v>5000</v>
          </cell>
          <cell r="AB851">
            <v>690552.15399999998</v>
          </cell>
        </row>
        <row r="852">
          <cell r="B852" t="str">
            <v>Depto. de Coordinacion patrimonial</v>
          </cell>
          <cell r="E852">
            <v>0</v>
          </cell>
        </row>
        <row r="853">
          <cell r="A853" t="str">
            <v>02010008</v>
          </cell>
          <cell r="B853" t="str">
            <v>Parra Sanchez Juan Jorge</v>
          </cell>
          <cell r="C853" t="str">
            <v>Analista tecnico</v>
          </cell>
          <cell r="D853">
            <v>173.3</v>
          </cell>
          <cell r="E853">
            <v>5199</v>
          </cell>
          <cell r="H853">
            <v>5199</v>
          </cell>
          <cell r="I853">
            <v>207.96</v>
          </cell>
          <cell r="J853">
            <v>5406.96</v>
          </cell>
          <cell r="K853">
            <v>64884</v>
          </cell>
          <cell r="L853">
            <v>8301.25</v>
          </cell>
          <cell r="M853">
            <v>1500</v>
          </cell>
          <cell r="N853">
            <v>902</v>
          </cell>
          <cell r="O853">
            <v>4326</v>
          </cell>
          <cell r="P853">
            <v>6000</v>
          </cell>
          <cell r="Q853">
            <v>1803</v>
          </cell>
          <cell r="R853">
            <v>324</v>
          </cell>
          <cell r="T853">
            <v>8273</v>
          </cell>
          <cell r="U853">
            <v>1104</v>
          </cell>
          <cell r="V853">
            <v>662.16</v>
          </cell>
          <cell r="Z853">
            <v>2500</v>
          </cell>
          <cell r="AA853">
            <v>100579.41</v>
          </cell>
        </row>
        <row r="854">
          <cell r="A854" t="str">
            <v>04010003</v>
          </cell>
          <cell r="B854" t="str">
            <v>Jimenez Campos Gilmer Gabriel</v>
          </cell>
          <cell r="C854" t="str">
            <v>Supervisor de obra</v>
          </cell>
          <cell r="D854">
            <v>288.88</v>
          </cell>
          <cell r="E854">
            <v>8666.4</v>
          </cell>
          <cell r="H854">
            <v>8666.4</v>
          </cell>
          <cell r="I854">
            <v>346.65600000000001</v>
          </cell>
          <cell r="J854">
            <v>9013.0560000000005</v>
          </cell>
          <cell r="K854">
            <v>108157</v>
          </cell>
          <cell r="L854">
            <v>12623.106</v>
          </cell>
          <cell r="M854">
            <v>1500</v>
          </cell>
          <cell r="N854">
            <v>1503</v>
          </cell>
          <cell r="O854">
            <v>7211</v>
          </cell>
          <cell r="P854">
            <v>6000</v>
          </cell>
          <cell r="Q854">
            <v>3005</v>
          </cell>
          <cell r="R854">
            <v>324</v>
          </cell>
          <cell r="T854">
            <v>13790</v>
          </cell>
          <cell r="U854">
            <v>1839</v>
          </cell>
          <cell r="V854">
            <v>0</v>
          </cell>
          <cell r="Z854">
            <v>2500</v>
          </cell>
          <cell r="AA854">
            <v>158452.106</v>
          </cell>
        </row>
        <row r="855">
          <cell r="A855" t="str">
            <v>04010004</v>
          </cell>
          <cell r="B855" t="str">
            <v>Pinzon Sanchez Jorge Manuel</v>
          </cell>
          <cell r="C855" t="str">
            <v>Coord. De bienes y calidad</v>
          </cell>
          <cell r="D855">
            <v>262.45999999999998</v>
          </cell>
          <cell r="E855">
            <v>7873.7999999999993</v>
          </cell>
          <cell r="H855">
            <v>7873.7999999999993</v>
          </cell>
          <cell r="I855">
            <v>314.952</v>
          </cell>
          <cell r="J855">
            <v>8188.7519999999995</v>
          </cell>
          <cell r="K855">
            <v>98266</v>
          </cell>
          <cell r="L855">
            <v>12623.11</v>
          </cell>
          <cell r="M855">
            <v>1500</v>
          </cell>
          <cell r="N855">
            <v>1365</v>
          </cell>
          <cell r="O855">
            <v>6552</v>
          </cell>
          <cell r="P855">
            <v>6000</v>
          </cell>
          <cell r="Q855">
            <v>2730</v>
          </cell>
          <cell r="T855">
            <v>12529</v>
          </cell>
          <cell r="U855">
            <v>1671</v>
          </cell>
          <cell r="V855">
            <v>661.92</v>
          </cell>
          <cell r="Z855">
            <v>2500</v>
          </cell>
          <cell r="AA855">
            <v>146398.03</v>
          </cell>
        </row>
        <row r="856">
          <cell r="B856" t="str">
            <v>Subtotal</v>
          </cell>
          <cell r="D856">
            <v>724.64</v>
          </cell>
          <cell r="E856">
            <v>21739.199999999997</v>
          </cell>
          <cell r="F856">
            <v>0</v>
          </cell>
          <cell r="G856">
            <v>0</v>
          </cell>
          <cell r="H856">
            <v>21739.199999999997</v>
          </cell>
          <cell r="I856">
            <v>869.56799999999998</v>
          </cell>
          <cell r="J856">
            <v>22608.768</v>
          </cell>
          <cell r="K856">
            <v>271307</v>
          </cell>
          <cell r="L856">
            <v>33547.466</v>
          </cell>
          <cell r="M856">
            <v>4500</v>
          </cell>
          <cell r="N856">
            <v>3770</v>
          </cell>
          <cell r="O856">
            <v>18089</v>
          </cell>
          <cell r="P856">
            <v>18000</v>
          </cell>
          <cell r="Q856">
            <v>7538</v>
          </cell>
          <cell r="R856">
            <v>648</v>
          </cell>
          <cell r="S856">
            <v>0</v>
          </cell>
          <cell r="T856">
            <v>34592</v>
          </cell>
          <cell r="U856">
            <v>4614</v>
          </cell>
          <cell r="V856">
            <v>1324.08</v>
          </cell>
          <cell r="W856">
            <v>0</v>
          </cell>
          <cell r="X856">
            <v>0</v>
          </cell>
          <cell r="Y856">
            <v>0</v>
          </cell>
          <cell r="Z856">
            <v>7500</v>
          </cell>
          <cell r="AB856">
            <v>405429.54599999997</v>
          </cell>
        </row>
        <row r="857">
          <cell r="B857" t="str">
            <v>Coordinacion de educacion</v>
          </cell>
        </row>
        <row r="858">
          <cell r="B858" t="str">
            <v>vacante</v>
          </cell>
          <cell r="C858" t="str">
            <v xml:space="preserve">Coordinador </v>
          </cell>
          <cell r="D858">
            <v>337.35</v>
          </cell>
          <cell r="E858">
            <v>10120.5</v>
          </cell>
          <cell r="H858">
            <v>10120.5</v>
          </cell>
          <cell r="I858">
            <v>404.82</v>
          </cell>
          <cell r="J858">
            <v>10525.32</v>
          </cell>
          <cell r="K858">
            <v>126304</v>
          </cell>
          <cell r="L858">
            <v>18340.98</v>
          </cell>
          <cell r="M858">
            <v>1500</v>
          </cell>
          <cell r="N858">
            <v>1755</v>
          </cell>
          <cell r="P858">
            <v>4640</v>
          </cell>
          <cell r="Q858">
            <v>3509</v>
          </cell>
          <cell r="T858">
            <v>16104</v>
          </cell>
          <cell r="U858">
            <v>2148</v>
          </cell>
          <cell r="V858">
            <v>0</v>
          </cell>
          <cell r="Z858">
            <v>2500</v>
          </cell>
          <cell r="AA858">
            <v>176800.98</v>
          </cell>
        </row>
        <row r="859">
          <cell r="B859" t="str">
            <v>Subtotal</v>
          </cell>
          <cell r="D859">
            <v>337.35</v>
          </cell>
          <cell r="E859">
            <v>10120.5</v>
          </cell>
          <cell r="F859">
            <v>0</v>
          </cell>
          <cell r="G859">
            <v>0</v>
          </cell>
          <cell r="H859">
            <v>10120.5</v>
          </cell>
          <cell r="I859">
            <v>404.82</v>
          </cell>
          <cell r="J859">
            <v>10525.32</v>
          </cell>
          <cell r="K859">
            <v>126304</v>
          </cell>
          <cell r="L859">
            <v>18340.98</v>
          </cell>
          <cell r="M859">
            <v>1500</v>
          </cell>
          <cell r="N859">
            <v>1755</v>
          </cell>
          <cell r="O859">
            <v>0</v>
          </cell>
          <cell r="P859">
            <v>4640</v>
          </cell>
          <cell r="Q859">
            <v>3509</v>
          </cell>
          <cell r="R859">
            <v>0</v>
          </cell>
          <cell r="S859">
            <v>0</v>
          </cell>
          <cell r="T859">
            <v>16104</v>
          </cell>
          <cell r="U859">
            <v>2148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2500</v>
          </cell>
          <cell r="AB859">
            <v>176800.98</v>
          </cell>
        </row>
        <row r="860">
          <cell r="B860" t="str">
            <v>Desarrollo admvo.</v>
          </cell>
        </row>
        <row r="861">
          <cell r="A861" t="str">
            <v>01010011</v>
          </cell>
          <cell r="B861" t="str">
            <v>Peniche Ayala Alvar</v>
          </cell>
          <cell r="C861" t="str">
            <v>Auxiliar "a"</v>
          </cell>
          <cell r="D861">
            <v>89.48</v>
          </cell>
          <cell r="E861">
            <v>4499.46</v>
          </cell>
          <cell r="H861">
            <v>4499.46</v>
          </cell>
          <cell r="I861">
            <v>179.97839999999999</v>
          </cell>
          <cell r="J861">
            <v>4679.4384</v>
          </cell>
          <cell r="K861">
            <v>56154</v>
          </cell>
          <cell r="L861">
            <v>7063.98</v>
          </cell>
          <cell r="M861">
            <v>1500</v>
          </cell>
          <cell r="N861">
            <v>780</v>
          </cell>
          <cell r="O861">
            <v>3744</v>
          </cell>
          <cell r="P861">
            <v>6000</v>
          </cell>
          <cell r="Q861">
            <v>1560</v>
          </cell>
          <cell r="T861">
            <v>7160</v>
          </cell>
          <cell r="U861">
            <v>955</v>
          </cell>
          <cell r="V861">
            <v>747.6</v>
          </cell>
          <cell r="Z861">
            <v>2500</v>
          </cell>
          <cell r="AA861">
            <v>88164.58</v>
          </cell>
        </row>
        <row r="862">
          <cell r="B862" t="str">
            <v>Subtotal</v>
          </cell>
          <cell r="D862">
            <v>89.48</v>
          </cell>
          <cell r="E862">
            <v>4499.46</v>
          </cell>
          <cell r="F862">
            <v>0</v>
          </cell>
          <cell r="G862">
            <v>0</v>
          </cell>
          <cell r="H862">
            <v>4499.46</v>
          </cell>
          <cell r="I862">
            <v>179.97839999999999</v>
          </cell>
          <cell r="J862">
            <v>4679.4384</v>
          </cell>
          <cell r="K862">
            <v>56154</v>
          </cell>
          <cell r="L862">
            <v>7063.98</v>
          </cell>
          <cell r="M862">
            <v>1500</v>
          </cell>
          <cell r="N862">
            <v>780</v>
          </cell>
          <cell r="O862">
            <v>3744</v>
          </cell>
          <cell r="P862">
            <v>6000</v>
          </cell>
          <cell r="Q862">
            <v>1560</v>
          </cell>
          <cell r="R862">
            <v>0</v>
          </cell>
          <cell r="S862">
            <v>0</v>
          </cell>
          <cell r="T862">
            <v>7160</v>
          </cell>
          <cell r="U862">
            <v>955</v>
          </cell>
          <cell r="V862">
            <v>747.6</v>
          </cell>
          <cell r="W862">
            <v>0</v>
          </cell>
          <cell r="X862">
            <v>0</v>
          </cell>
          <cell r="Y862">
            <v>0</v>
          </cell>
          <cell r="Z862">
            <v>2500</v>
          </cell>
          <cell r="AB862">
            <v>88164.58</v>
          </cell>
        </row>
        <row r="865">
          <cell r="B865" t="str">
            <v>totales</v>
          </cell>
          <cell r="D865">
            <v>114297.20883199999</v>
          </cell>
          <cell r="E865">
            <v>3488273.4620000008</v>
          </cell>
          <cell r="F865">
            <v>3180.06</v>
          </cell>
          <cell r="G865">
            <v>2539</v>
          </cell>
          <cell r="H865">
            <v>3516211.5302400002</v>
          </cell>
          <cell r="I865">
            <v>140648.46120959998</v>
          </cell>
          <cell r="J865">
            <v>3656859.9914496006</v>
          </cell>
          <cell r="K865">
            <v>43902890</v>
          </cell>
          <cell r="L865">
            <v>5486950.5857452797</v>
          </cell>
          <cell r="M865">
            <v>1189500</v>
          </cell>
          <cell r="N865">
            <v>609948</v>
          </cell>
          <cell r="O865">
            <v>2435592</v>
          </cell>
          <cell r="P865">
            <v>4756640</v>
          </cell>
          <cell r="Q865">
            <v>1219296</v>
          </cell>
          <cell r="R865">
            <v>313956</v>
          </cell>
          <cell r="S865">
            <v>300806.69387264003</v>
          </cell>
          <cell r="T865">
            <v>5595345</v>
          </cell>
          <cell r="U865">
            <v>746354</v>
          </cell>
          <cell r="V865">
            <v>1785290.4000000004</v>
          </cell>
          <cell r="W865">
            <v>618245</v>
          </cell>
          <cell r="X865">
            <v>400000</v>
          </cell>
          <cell r="Y865">
            <v>2192756</v>
          </cell>
          <cell r="Z865">
            <v>1982500</v>
          </cell>
          <cell r="AB865">
            <v>73536069.679617926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BASE-EVENTUAL"/>
      <sheetName val="Configuración"/>
      <sheetName val="LISTADO DE PERSONAL al 100%"/>
      <sheetName val="RESUMEN DE INDICADORES"/>
      <sheetName val="CUADRE"/>
      <sheetName val="ZZZZ"/>
      <sheetName val="LISTADO DE PERSONAL al 100% (2)"/>
      <sheetName val="ExportarPDO"/>
      <sheetName val="ExportarDYH"/>
      <sheetName val="Parametros"/>
      <sheetName val="Funciones"/>
      <sheetName val="CP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18PB0295</v>
          </cell>
          <cell r="B2" t="str">
            <v>MIGUEL ANGEL</v>
          </cell>
          <cell r="C2" t="str">
            <v>CONRADO</v>
          </cell>
          <cell r="D2" t="str">
            <v>POOT</v>
          </cell>
          <cell r="E2" t="str">
            <v>GIMNASIO POLIFUNCIONAL (1392)</v>
          </cell>
          <cell r="F2" t="str">
            <v>GIMNASIO POLIFUNCIONAL (1392)</v>
          </cell>
        </row>
        <row r="3">
          <cell r="A3" t="str">
            <v>18IB0077</v>
          </cell>
          <cell r="B3" t="str">
            <v>CINTIA NOEMY</v>
          </cell>
          <cell r="C3" t="str">
            <v>CIAU</v>
          </cell>
          <cell r="D3" t="str">
            <v>CANTE</v>
          </cell>
          <cell r="E3" t="str">
            <v>INSTITUTO</v>
          </cell>
          <cell r="F3" t="str">
            <v>ATENCION CIUDADANA</v>
          </cell>
        </row>
        <row r="4">
          <cell r="A4" t="str">
            <v>18IB0158</v>
          </cell>
          <cell r="B4" t="str">
            <v>FABIOLA DEL SOCORRO</v>
          </cell>
          <cell r="C4" t="str">
            <v>PAN</v>
          </cell>
          <cell r="D4" t="str">
            <v>ARANDA</v>
          </cell>
          <cell r="E4" t="str">
            <v>INSTITUTO</v>
          </cell>
          <cell r="F4" t="str">
            <v>DIRECCION DE ADMON. Y FINANZAS (148)</v>
          </cell>
        </row>
        <row r="5">
          <cell r="A5" t="str">
            <v>18IC0040</v>
          </cell>
          <cell r="B5" t="str">
            <v>JOSE EDUARDO</v>
          </cell>
          <cell r="C5" t="str">
            <v>EUAN</v>
          </cell>
          <cell r="D5" t="str">
            <v>VARGAS</v>
          </cell>
          <cell r="E5" t="str">
            <v>INSTITUTO</v>
          </cell>
          <cell r="F5" t="str">
            <v>CONTABILIDAD (186)</v>
          </cell>
        </row>
        <row r="6">
          <cell r="A6" t="str">
            <v>18IB0118</v>
          </cell>
          <cell r="B6" t="str">
            <v>MANUEL</v>
          </cell>
          <cell r="C6" t="str">
            <v>HURTADO</v>
          </cell>
          <cell r="D6" t="str">
            <v>LEGORRETA</v>
          </cell>
          <cell r="E6" t="str">
            <v>UNIDAD DEPORTIVA KUKULCAN (11)</v>
          </cell>
          <cell r="F6" t="str">
            <v>UNIDAD DEPORTIVA KUKULCAN (11)</v>
          </cell>
        </row>
        <row r="7">
          <cell r="A7" t="str">
            <v>18IB0127</v>
          </cell>
          <cell r="B7" t="str">
            <v>MANUEL JESUS</v>
          </cell>
          <cell r="C7" t="str">
            <v>LOPEZ</v>
          </cell>
          <cell r="D7" t="str">
            <v>CORREA</v>
          </cell>
          <cell r="E7" t="str">
            <v>INSTITUTO</v>
          </cell>
          <cell r="F7" t="str">
            <v>CONTABILIDAD (186)</v>
          </cell>
        </row>
        <row r="8">
          <cell r="A8" t="str">
            <v>18CB0251</v>
          </cell>
          <cell r="B8" t="str">
            <v>SYLVIA BEATRIZ</v>
          </cell>
          <cell r="C8" t="str">
            <v>ESQUIVO</v>
          </cell>
          <cell r="D8" t="str">
            <v>AYALA</v>
          </cell>
          <cell r="E8" t="str">
            <v>INSTITUTO</v>
          </cell>
          <cell r="F8" t="str">
            <v>DIRECCION DE ENLACE Y VINC. INST.</v>
          </cell>
        </row>
        <row r="9">
          <cell r="A9" t="str">
            <v>18IB0108</v>
          </cell>
          <cell r="B9" t="str">
            <v>EDUARDO</v>
          </cell>
          <cell r="C9" t="str">
            <v>GONZALEZ</v>
          </cell>
          <cell r="D9" t="str">
            <v>URU/UELA</v>
          </cell>
          <cell r="E9" t="str">
            <v>UNIDAD DEPORTIVA KUKULCAN (11)</v>
          </cell>
          <cell r="F9" t="str">
            <v>UNIDAD DEPORTIVA KUKULCAN (11)</v>
          </cell>
        </row>
        <row r="10">
          <cell r="A10" t="str">
            <v>18IC0293</v>
          </cell>
          <cell r="B10" t="str">
            <v>MARGARITA ISABEL</v>
          </cell>
          <cell r="C10" t="str">
            <v>BARBACHANO</v>
          </cell>
          <cell r="D10" t="str">
            <v>GRANADOS</v>
          </cell>
          <cell r="E10" t="str">
            <v>MED. Y CIENCIAS APLICADAS AL DEP. (493)</v>
          </cell>
          <cell r="F10" t="str">
            <v>MED. Y CIENCIAS APLICADAS AL DEP. (493)</v>
          </cell>
        </row>
        <row r="11">
          <cell r="A11" t="str">
            <v>18IC0517</v>
          </cell>
          <cell r="B11" t="str">
            <v>LINA</v>
          </cell>
          <cell r="C11" t="str">
            <v>REJON</v>
          </cell>
          <cell r="D11" t="str">
            <v>SANCHEZ</v>
          </cell>
          <cell r="E11" t="str">
            <v>MED. Y CIENCIAS APLICADAS AL DEP. (493)</v>
          </cell>
          <cell r="F11" t="str">
            <v>MED. Y CIENCIAS APLICADAS AL DEP. (493)</v>
          </cell>
        </row>
        <row r="12">
          <cell r="A12" t="str">
            <v>18IC0223</v>
          </cell>
          <cell r="B12" t="str">
            <v>NELSY LETICIA</v>
          </cell>
          <cell r="C12" t="str">
            <v>LOPEZ</v>
          </cell>
          <cell r="D12" t="str">
            <v>REJON</v>
          </cell>
          <cell r="E12" t="str">
            <v>INSTITUTO</v>
          </cell>
          <cell r="F12" t="str">
            <v>DIRECCION GENERAL (433)</v>
          </cell>
        </row>
        <row r="13">
          <cell r="A13" t="str">
            <v>18IC0266</v>
          </cell>
          <cell r="B13" t="str">
            <v>ASTRID LETICIA</v>
          </cell>
          <cell r="C13" t="str">
            <v>LARA</v>
          </cell>
          <cell r="D13" t="str">
            <v>TOME</v>
          </cell>
          <cell r="E13" t="str">
            <v>UNIDAD DEPORTIVA KUKULCAN (11)</v>
          </cell>
          <cell r="F13" t="str">
            <v>UNIDAD DEPORTIVA KUKULCAN (11)</v>
          </cell>
        </row>
        <row r="14">
          <cell r="A14" t="str">
            <v>18IE0032</v>
          </cell>
          <cell r="B14" t="str">
            <v>MIRIAM EVANGELINA</v>
          </cell>
          <cell r="C14" t="str">
            <v>CANUL</v>
          </cell>
          <cell r="D14" t="str">
            <v>COB</v>
          </cell>
          <cell r="E14" t="str">
            <v>INSTITUTO</v>
          </cell>
          <cell r="F14" t="str">
            <v>CONFIANZA</v>
          </cell>
        </row>
        <row r="15">
          <cell r="A15" t="str">
            <v>18IB0131</v>
          </cell>
          <cell r="B15" t="str">
            <v>MIGUEL ANGEL</v>
          </cell>
          <cell r="C15" t="str">
            <v>MACHAIN</v>
          </cell>
          <cell r="D15" t="str">
            <v>CHABLE</v>
          </cell>
          <cell r="E15" t="str">
            <v>INSTITUTO</v>
          </cell>
          <cell r="F15" t="str">
            <v>SERVICIOS GENERALES (396)</v>
          </cell>
        </row>
        <row r="16">
          <cell r="A16" t="str">
            <v>18IE0429</v>
          </cell>
          <cell r="B16" t="str">
            <v>MAGDA VERENA</v>
          </cell>
          <cell r="C16" t="str">
            <v>SUAREZ</v>
          </cell>
          <cell r="D16" t="str">
            <v>AROCHA</v>
          </cell>
          <cell r="E16" t="str">
            <v>INSTITUTO</v>
          </cell>
          <cell r="F16" t="str">
            <v>ALTO RENDIMIENTO (454)</v>
          </cell>
        </row>
        <row r="17">
          <cell r="A17" t="str">
            <v>18KB0055</v>
          </cell>
          <cell r="B17" t="str">
            <v>RUBY NATIVIDAD</v>
          </cell>
          <cell r="C17" t="str">
            <v>YAMA</v>
          </cell>
          <cell r="D17" t="str">
            <v>BURGOS</v>
          </cell>
          <cell r="E17" t="str">
            <v>UNIDAD DEPORTIVA KUKULCAN (11)</v>
          </cell>
          <cell r="F17" t="str">
            <v>UNIDAD DEPORTIVA KUKULCAN (11)</v>
          </cell>
        </row>
        <row r="18">
          <cell r="A18" t="str">
            <v>18IB0192</v>
          </cell>
          <cell r="B18" t="str">
            <v>GEMINA ESTHER</v>
          </cell>
          <cell r="C18" t="str">
            <v>TZEC</v>
          </cell>
          <cell r="D18" t="str">
            <v>CALAN</v>
          </cell>
          <cell r="E18" t="str">
            <v>INSTITUTO</v>
          </cell>
          <cell r="F18" t="str">
            <v>CONTABILIDAD (186)</v>
          </cell>
        </row>
        <row r="19">
          <cell r="A19" t="str">
            <v>18IB0577</v>
          </cell>
          <cell r="B19" t="str">
            <v>JOSE HABIB DEL JESUS</v>
          </cell>
          <cell r="C19" t="str">
            <v>MORENO</v>
          </cell>
          <cell r="D19" t="str">
            <v>CANCHE</v>
          </cell>
          <cell r="E19" t="str">
            <v>INSTITUTO</v>
          </cell>
          <cell r="F19" t="str">
            <v>DEPORTE ADAPTADO Y DEL ADULTO MAYOR</v>
          </cell>
        </row>
        <row r="20">
          <cell r="A20" t="str">
            <v>18IB0053</v>
          </cell>
          <cell r="B20" t="str">
            <v>HANELOREN GUADALUPE</v>
          </cell>
          <cell r="C20" t="str">
            <v>AGUILAR</v>
          </cell>
          <cell r="D20" t="str">
            <v>RAMIREZ</v>
          </cell>
          <cell r="E20" t="str">
            <v>ESTADIO SALVADOR ALVARADO (1398)</v>
          </cell>
          <cell r="F20" t="str">
            <v>ESTADIO SALVADOR ALVARADO</v>
          </cell>
        </row>
        <row r="21">
          <cell r="A21" t="str">
            <v>18IB0052</v>
          </cell>
          <cell r="B21" t="str">
            <v>RITA</v>
          </cell>
          <cell r="C21" t="str">
            <v>AGUILAR</v>
          </cell>
          <cell r="D21" t="str">
            <v>GARCIA</v>
          </cell>
          <cell r="E21" t="str">
            <v>GIMNASIO SOLIDARIDAD (1403)</v>
          </cell>
          <cell r="F21" t="str">
            <v>GIMNASIO SOLIDARIDAD (1403)</v>
          </cell>
        </row>
        <row r="22">
          <cell r="A22" t="str">
            <v>18IC0053</v>
          </cell>
          <cell r="B22" t="str">
            <v>FRANCISCO JOSE</v>
          </cell>
          <cell r="C22" t="str">
            <v>RODRIGUEZ</v>
          </cell>
          <cell r="D22" t="str">
            <v>BASTO</v>
          </cell>
          <cell r="E22" t="str">
            <v>INSTITUTO</v>
          </cell>
          <cell r="F22" t="str">
            <v>RECURSOS MATERIALES</v>
          </cell>
        </row>
        <row r="23">
          <cell r="A23" t="str">
            <v>18IB0370</v>
          </cell>
          <cell r="B23" t="str">
            <v>JULIO CESAR</v>
          </cell>
          <cell r="C23" t="str">
            <v>ECHEVERRIA</v>
          </cell>
          <cell r="D23" t="str">
            <v>RAMIREZ</v>
          </cell>
          <cell r="E23" t="str">
            <v>UNIDAD DEPORTIVA DEL SUR</v>
          </cell>
          <cell r="F23" t="str">
            <v>CONFIANZA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BASE-EVENTUAL"/>
      <sheetName val="Configuración"/>
      <sheetName val="LISTADO DE PERSONAL al 100%"/>
      <sheetName val="RESUMEN DE INDICADORES"/>
      <sheetName val="CUADRE"/>
      <sheetName val="LISTADO DE PERSONAL al 100% (2)"/>
      <sheetName val="ExportarPDO"/>
      <sheetName val="ExportarDYH"/>
      <sheetName val="Parametros"/>
      <sheetName val="Funciones"/>
      <sheetName val="CP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/>
      <sheetData sheetId="1">
        <row r="3">
          <cell r="S3" t="str">
            <v>SEXO</v>
          </cell>
          <cell r="U3" t="str">
            <v>TIPO EMPLEADO</v>
          </cell>
        </row>
        <row r="6">
          <cell r="S6" t="str">
            <v>Femenino</v>
          </cell>
          <cell r="U6" t="str">
            <v>EVENTUAL</v>
          </cell>
        </row>
        <row r="7">
          <cell r="S7" t="str">
            <v>Masculino</v>
          </cell>
          <cell r="U7" t="str">
            <v>BASE</v>
          </cell>
        </row>
        <row r="8">
          <cell r="S8" t="str">
            <v>Masculino</v>
          </cell>
          <cell r="U8" t="str">
            <v>SINDICALIZADO</v>
          </cell>
        </row>
        <row r="9">
          <cell r="S9" t="str">
            <v>Masculino</v>
          </cell>
          <cell r="U9" t="str">
            <v>SINDICALIZADO</v>
          </cell>
        </row>
        <row r="10">
          <cell r="S10" t="str">
            <v>Masculino</v>
          </cell>
          <cell r="U10" t="str">
            <v>BASE</v>
          </cell>
        </row>
        <row r="11">
          <cell r="S11" t="str">
            <v>Masculino</v>
          </cell>
          <cell r="U11" t="str">
            <v>BASE</v>
          </cell>
        </row>
        <row r="12">
          <cell r="S12" t="str">
            <v>Masculino</v>
          </cell>
          <cell r="U12" t="str">
            <v>BASE</v>
          </cell>
        </row>
        <row r="13">
          <cell r="S13" t="str">
            <v>Masculino</v>
          </cell>
          <cell r="U13" t="str">
            <v>BASE</v>
          </cell>
        </row>
        <row r="14">
          <cell r="S14" t="str">
            <v>Masculino</v>
          </cell>
          <cell r="U14" t="str">
            <v>BASE</v>
          </cell>
        </row>
        <row r="15">
          <cell r="S15" t="str">
            <v>Femenino</v>
          </cell>
          <cell r="U15" t="str">
            <v>EVENTUAL</v>
          </cell>
        </row>
        <row r="16">
          <cell r="S16" t="str">
            <v>Masculino</v>
          </cell>
          <cell r="U16" t="str">
            <v>BASE</v>
          </cell>
        </row>
        <row r="17">
          <cell r="S17" t="str">
            <v>Masculino</v>
          </cell>
          <cell r="U17" t="str">
            <v>SINDICALIZADO</v>
          </cell>
        </row>
        <row r="18">
          <cell r="S18" t="str">
            <v>Masculino</v>
          </cell>
          <cell r="U18" t="str">
            <v>BASE</v>
          </cell>
        </row>
        <row r="19">
          <cell r="S19" t="str">
            <v>Masculino</v>
          </cell>
          <cell r="U19" t="str">
            <v>EVENTUAL</v>
          </cell>
        </row>
        <row r="20">
          <cell r="S20" t="str">
            <v>Masculino</v>
          </cell>
          <cell r="U20" t="str">
            <v>EVENTUAL</v>
          </cell>
        </row>
        <row r="21">
          <cell r="S21" t="str">
            <v>Femenino</v>
          </cell>
          <cell r="U21" t="str">
            <v>EVENTUAL</v>
          </cell>
        </row>
        <row r="22">
          <cell r="S22" t="str">
            <v>Femenino</v>
          </cell>
          <cell r="U22" t="str">
            <v>BASE</v>
          </cell>
        </row>
        <row r="23">
          <cell r="S23" t="str">
            <v>Masculino</v>
          </cell>
          <cell r="U23" t="str">
            <v>SINDICALIZADO</v>
          </cell>
        </row>
        <row r="24">
          <cell r="S24" t="str">
            <v>Femenino</v>
          </cell>
          <cell r="U24" t="str">
            <v>BASE</v>
          </cell>
        </row>
        <row r="25">
          <cell r="S25" t="str">
            <v>Masculino</v>
          </cell>
          <cell r="U25" t="str">
            <v>SINDICALIZADO</v>
          </cell>
        </row>
        <row r="26">
          <cell r="S26" t="str">
            <v>Masculino</v>
          </cell>
          <cell r="U26" t="str">
            <v>SINDICALIZADO</v>
          </cell>
        </row>
        <row r="27">
          <cell r="S27" t="str">
            <v>Femenino</v>
          </cell>
          <cell r="U27" t="str">
            <v>SINDICALIZADO</v>
          </cell>
        </row>
        <row r="28">
          <cell r="S28" t="str">
            <v>Masculino</v>
          </cell>
          <cell r="U28" t="str">
            <v>BASE</v>
          </cell>
        </row>
        <row r="29">
          <cell r="S29" t="str">
            <v>Masculino</v>
          </cell>
          <cell r="U29" t="str">
            <v>BASE</v>
          </cell>
        </row>
        <row r="30">
          <cell r="S30" t="str">
            <v>Masculino</v>
          </cell>
          <cell r="U30" t="str">
            <v>EVENTUAL</v>
          </cell>
        </row>
        <row r="31">
          <cell r="S31" t="str">
            <v>Masculino</v>
          </cell>
          <cell r="U31" t="str">
            <v>BASE</v>
          </cell>
        </row>
        <row r="32">
          <cell r="S32" t="str">
            <v>Masculino</v>
          </cell>
          <cell r="U32" t="str">
            <v>BASE</v>
          </cell>
        </row>
        <row r="33">
          <cell r="S33" t="str">
            <v>Masculino</v>
          </cell>
          <cell r="U33" t="str">
            <v>EVENTUAL</v>
          </cell>
        </row>
        <row r="34">
          <cell r="S34" t="str">
            <v>Masculino</v>
          </cell>
          <cell r="U34" t="str">
            <v>BASE</v>
          </cell>
        </row>
        <row r="35">
          <cell r="S35" t="str">
            <v>Masculino</v>
          </cell>
          <cell r="U35" t="str">
            <v>BASE</v>
          </cell>
        </row>
        <row r="36">
          <cell r="S36" t="str">
            <v>Masculino</v>
          </cell>
          <cell r="U36" t="str">
            <v>EVENTUAL</v>
          </cell>
        </row>
        <row r="37">
          <cell r="S37" t="str">
            <v>Femenino</v>
          </cell>
          <cell r="U37" t="str">
            <v>SINDICALIZADO</v>
          </cell>
        </row>
        <row r="38">
          <cell r="S38" t="str">
            <v>Masculino</v>
          </cell>
          <cell r="U38" t="str">
            <v>EVENTUAL</v>
          </cell>
        </row>
        <row r="39">
          <cell r="S39" t="str">
            <v>Femenino</v>
          </cell>
          <cell r="U39" t="str">
            <v>EVENTUAL</v>
          </cell>
        </row>
        <row r="40">
          <cell r="S40" t="str">
            <v>Masculino</v>
          </cell>
          <cell r="U40" t="str">
            <v>BASE</v>
          </cell>
        </row>
        <row r="41">
          <cell r="S41" t="str">
            <v>Masculino</v>
          </cell>
          <cell r="U41" t="str">
            <v>EVENTUAL</v>
          </cell>
        </row>
        <row r="42">
          <cell r="S42" t="str">
            <v>Masculino</v>
          </cell>
          <cell r="U42" t="str">
            <v>EVENTUAL</v>
          </cell>
        </row>
        <row r="43">
          <cell r="S43" t="str">
            <v>Masculino</v>
          </cell>
          <cell r="U43" t="str">
            <v>EVENTUAL</v>
          </cell>
        </row>
        <row r="44">
          <cell r="S44" t="str">
            <v>Masculino</v>
          </cell>
          <cell r="U44" t="str">
            <v>SINDICALIZADO</v>
          </cell>
        </row>
        <row r="45">
          <cell r="S45" t="str">
            <v>Masculino</v>
          </cell>
          <cell r="U45" t="str">
            <v>EVENTUAL</v>
          </cell>
        </row>
        <row r="46">
          <cell r="S46" t="str">
            <v>Masculino</v>
          </cell>
          <cell r="U46" t="str">
            <v>BASE</v>
          </cell>
        </row>
        <row r="47">
          <cell r="S47" t="str">
            <v>Masculino</v>
          </cell>
          <cell r="U47" t="str">
            <v>EVENTUAL</v>
          </cell>
        </row>
        <row r="48">
          <cell r="S48" t="str">
            <v>Masculino</v>
          </cell>
          <cell r="U48" t="str">
            <v>BASE</v>
          </cell>
        </row>
        <row r="49">
          <cell r="S49" t="str">
            <v>Masculino</v>
          </cell>
          <cell r="U49" t="str">
            <v>BASE</v>
          </cell>
        </row>
        <row r="50">
          <cell r="S50" t="str">
            <v>Masculino</v>
          </cell>
          <cell r="U50" t="str">
            <v>SINDICALIZADO</v>
          </cell>
        </row>
        <row r="51">
          <cell r="S51" t="str">
            <v>Femenino</v>
          </cell>
          <cell r="U51" t="str">
            <v>BASE</v>
          </cell>
        </row>
        <row r="52">
          <cell r="S52" t="str">
            <v>Femenino</v>
          </cell>
          <cell r="U52" t="str">
            <v>BASE</v>
          </cell>
        </row>
        <row r="53">
          <cell r="S53" t="str">
            <v>Masculino</v>
          </cell>
          <cell r="U53" t="str">
            <v>SINDICALIZADO</v>
          </cell>
        </row>
        <row r="54">
          <cell r="S54" t="str">
            <v>Femenino</v>
          </cell>
          <cell r="U54" t="str">
            <v>SINDICALIZADO</v>
          </cell>
        </row>
        <row r="55">
          <cell r="S55" t="str">
            <v>Femenino</v>
          </cell>
          <cell r="U55" t="str">
            <v>SINDICALIZADO</v>
          </cell>
        </row>
        <row r="56">
          <cell r="S56" t="str">
            <v>Masculino</v>
          </cell>
          <cell r="U56" t="str">
            <v>EVENTUAL</v>
          </cell>
        </row>
        <row r="57">
          <cell r="S57" t="str">
            <v>Femenino</v>
          </cell>
          <cell r="U57" t="str">
            <v>SINDICALIZADO</v>
          </cell>
        </row>
        <row r="58">
          <cell r="S58" t="str">
            <v>Masculino</v>
          </cell>
          <cell r="U58" t="str">
            <v>BASE</v>
          </cell>
        </row>
        <row r="59">
          <cell r="S59" t="str">
            <v>Femenino</v>
          </cell>
          <cell r="U59" t="str">
            <v>BASE</v>
          </cell>
        </row>
        <row r="60">
          <cell r="S60" t="str">
            <v>Femenino</v>
          </cell>
          <cell r="U60" t="str">
            <v>SINDICALIZADO</v>
          </cell>
        </row>
        <row r="61">
          <cell r="S61" t="str">
            <v>Femenino</v>
          </cell>
          <cell r="U61" t="str">
            <v>BASE</v>
          </cell>
        </row>
        <row r="62">
          <cell r="S62" t="str">
            <v>Femenino</v>
          </cell>
          <cell r="U62" t="str">
            <v>EVENTUAL</v>
          </cell>
        </row>
        <row r="63">
          <cell r="S63" t="str">
            <v>Femenino</v>
          </cell>
          <cell r="U63" t="str">
            <v>SINDICALIZADO</v>
          </cell>
        </row>
        <row r="64">
          <cell r="S64" t="str">
            <v>Femenino</v>
          </cell>
          <cell r="U64" t="str">
            <v>BASE</v>
          </cell>
        </row>
        <row r="65">
          <cell r="S65" t="str">
            <v>Masculino</v>
          </cell>
          <cell r="U65" t="str">
            <v>SINDICALIZADO</v>
          </cell>
        </row>
        <row r="66">
          <cell r="S66" t="str">
            <v>Masculino</v>
          </cell>
          <cell r="U66" t="str">
            <v>BASE</v>
          </cell>
        </row>
        <row r="67">
          <cell r="S67" t="str">
            <v>Masculino</v>
          </cell>
          <cell r="U67" t="str">
            <v>SINDICALIZADO</v>
          </cell>
        </row>
        <row r="68">
          <cell r="S68" t="str">
            <v>Masculino</v>
          </cell>
          <cell r="U68" t="str">
            <v>SINDICALIZADO</v>
          </cell>
        </row>
        <row r="69">
          <cell r="S69" t="str">
            <v>Femenino</v>
          </cell>
          <cell r="U69" t="str">
            <v>EVENTUAL</v>
          </cell>
        </row>
        <row r="70">
          <cell r="S70" t="str">
            <v>Masculino</v>
          </cell>
          <cell r="U70" t="str">
            <v>BASE</v>
          </cell>
        </row>
        <row r="71">
          <cell r="S71" t="str">
            <v>Femenino</v>
          </cell>
          <cell r="U71" t="str">
            <v>SINDICALIZADO</v>
          </cell>
        </row>
        <row r="72">
          <cell r="S72" t="str">
            <v>Femenino</v>
          </cell>
          <cell r="U72" t="str">
            <v>SINDICALIZADO</v>
          </cell>
        </row>
        <row r="73">
          <cell r="S73" t="str">
            <v>Femenino</v>
          </cell>
          <cell r="U73" t="str">
            <v>BASE</v>
          </cell>
        </row>
        <row r="74">
          <cell r="S74" t="str">
            <v>Masculino</v>
          </cell>
          <cell r="U74" t="str">
            <v>EVENTUAL</v>
          </cell>
        </row>
        <row r="75">
          <cell r="S75" t="str">
            <v>Masculino</v>
          </cell>
          <cell r="U75" t="str">
            <v>BASE</v>
          </cell>
        </row>
        <row r="76">
          <cell r="S76" t="str">
            <v>Masculino</v>
          </cell>
          <cell r="U76" t="str">
            <v>SINDICALIZADO</v>
          </cell>
        </row>
        <row r="77">
          <cell r="S77" t="str">
            <v>Femenino</v>
          </cell>
          <cell r="U77" t="str">
            <v>SINDICALIZADO</v>
          </cell>
        </row>
        <row r="78">
          <cell r="S78" t="str">
            <v>Femenino</v>
          </cell>
          <cell r="U78" t="str">
            <v>EVENTUAL</v>
          </cell>
        </row>
        <row r="79">
          <cell r="S79" t="str">
            <v>Masculino</v>
          </cell>
          <cell r="U79" t="str">
            <v>SINDICALIZADO</v>
          </cell>
        </row>
        <row r="80">
          <cell r="S80" t="str">
            <v>Femenino</v>
          </cell>
          <cell r="U80" t="str">
            <v>EVENTUAL</v>
          </cell>
        </row>
        <row r="81">
          <cell r="S81" t="str">
            <v>Masculino</v>
          </cell>
          <cell r="U81" t="str">
            <v>BASE</v>
          </cell>
        </row>
        <row r="82">
          <cell r="S82" t="str">
            <v>Masculino</v>
          </cell>
          <cell r="U82" t="str">
            <v>EVENTUAL</v>
          </cell>
        </row>
        <row r="83">
          <cell r="S83" t="str">
            <v>Femenino</v>
          </cell>
          <cell r="U83" t="str">
            <v>EVENTUAL</v>
          </cell>
        </row>
        <row r="84">
          <cell r="S84" t="str">
            <v>Masculino</v>
          </cell>
          <cell r="U84" t="str">
            <v>BASE</v>
          </cell>
        </row>
        <row r="85">
          <cell r="S85" t="str">
            <v>Masculino</v>
          </cell>
          <cell r="U85" t="str">
            <v>BASE</v>
          </cell>
        </row>
        <row r="86">
          <cell r="S86" t="str">
            <v>Masculino</v>
          </cell>
          <cell r="U86" t="str">
            <v>SINDICALIZADO</v>
          </cell>
        </row>
        <row r="87">
          <cell r="S87" t="str">
            <v>Masculino</v>
          </cell>
          <cell r="U87" t="str">
            <v>SINDICALIZADO</v>
          </cell>
        </row>
        <row r="88">
          <cell r="S88" t="str">
            <v>Masculino</v>
          </cell>
          <cell r="U88" t="str">
            <v>SINDICALIZADO</v>
          </cell>
        </row>
        <row r="89">
          <cell r="S89" t="str">
            <v>Masculino</v>
          </cell>
          <cell r="U89" t="str">
            <v>EVENTUAL</v>
          </cell>
        </row>
        <row r="90">
          <cell r="S90" t="str">
            <v>Masculino</v>
          </cell>
          <cell r="U90" t="str">
            <v>SINDICALIZADO</v>
          </cell>
        </row>
        <row r="91">
          <cell r="S91" t="str">
            <v>Femenino</v>
          </cell>
          <cell r="U91" t="str">
            <v>EVENTUAL</v>
          </cell>
        </row>
        <row r="92">
          <cell r="S92" t="str">
            <v>Masculino</v>
          </cell>
          <cell r="U92" t="str">
            <v>EVENTUAL</v>
          </cell>
        </row>
        <row r="93">
          <cell r="S93" t="str">
            <v>Masculino</v>
          </cell>
          <cell r="U93" t="str">
            <v>EVENTUAL</v>
          </cell>
        </row>
        <row r="94">
          <cell r="S94" t="str">
            <v>Femenino</v>
          </cell>
          <cell r="U94" t="str">
            <v>SINDICALIZADO</v>
          </cell>
        </row>
        <row r="95">
          <cell r="S95" t="str">
            <v>Masculino</v>
          </cell>
          <cell r="U95" t="str">
            <v>EVENTUAL</v>
          </cell>
        </row>
        <row r="96">
          <cell r="S96" t="str">
            <v>Masculino</v>
          </cell>
          <cell r="U96" t="str">
            <v>EVENTUAL</v>
          </cell>
        </row>
        <row r="97">
          <cell r="S97" t="str">
            <v>Masculino</v>
          </cell>
          <cell r="U97" t="str">
            <v>EVENTUAL</v>
          </cell>
        </row>
        <row r="98">
          <cell r="S98" t="str">
            <v>Masculino</v>
          </cell>
          <cell r="U98" t="str">
            <v>EVENTUAL</v>
          </cell>
        </row>
        <row r="99">
          <cell r="S99" t="str">
            <v>Masculino</v>
          </cell>
          <cell r="U99" t="str">
            <v>BASE</v>
          </cell>
        </row>
        <row r="100">
          <cell r="S100" t="str">
            <v>Masculino</v>
          </cell>
          <cell r="U100" t="str">
            <v>SINDICALIZADO</v>
          </cell>
        </row>
        <row r="101">
          <cell r="S101" t="str">
            <v>Masculino</v>
          </cell>
          <cell r="U101" t="str">
            <v>SINDICALIZADO</v>
          </cell>
        </row>
        <row r="102">
          <cell r="S102" t="str">
            <v>Masculino</v>
          </cell>
          <cell r="U102" t="str">
            <v>SINDICALIZADO</v>
          </cell>
        </row>
        <row r="103">
          <cell r="S103" t="str">
            <v>Masculino</v>
          </cell>
          <cell r="U103" t="str">
            <v>SINDICALIZADO</v>
          </cell>
        </row>
        <row r="104">
          <cell r="S104" t="str">
            <v>Masculino</v>
          </cell>
          <cell r="U104" t="str">
            <v>SINDICALIZADO</v>
          </cell>
        </row>
        <row r="105">
          <cell r="S105" t="str">
            <v>Femenino</v>
          </cell>
          <cell r="U105" t="str">
            <v>SINDICALIZADO</v>
          </cell>
        </row>
        <row r="106">
          <cell r="S106" t="str">
            <v>Masculino</v>
          </cell>
          <cell r="U106" t="str">
            <v>SINDICALIZADO</v>
          </cell>
        </row>
        <row r="107">
          <cell r="S107" t="str">
            <v>Masculino</v>
          </cell>
          <cell r="U107" t="str">
            <v>SINDICALIZADO</v>
          </cell>
        </row>
        <row r="108">
          <cell r="S108" t="str">
            <v>Masculino</v>
          </cell>
          <cell r="U108" t="str">
            <v>BASE</v>
          </cell>
        </row>
        <row r="109">
          <cell r="S109" t="str">
            <v>Masculino</v>
          </cell>
          <cell r="U109" t="str">
            <v>SINDICALIZADO</v>
          </cell>
        </row>
        <row r="110">
          <cell r="S110" t="str">
            <v>Masculino</v>
          </cell>
          <cell r="U110" t="str">
            <v>SINDICALIZADO</v>
          </cell>
        </row>
        <row r="111">
          <cell r="S111" t="str">
            <v>Femenino</v>
          </cell>
          <cell r="U111" t="str">
            <v>SINDICALIZADO</v>
          </cell>
        </row>
        <row r="112">
          <cell r="S112" t="str">
            <v>Masculino</v>
          </cell>
          <cell r="U112" t="str">
            <v>SINDICALIZADO</v>
          </cell>
        </row>
        <row r="113">
          <cell r="S113" t="str">
            <v>Masculino</v>
          </cell>
          <cell r="U113" t="str">
            <v>SINDICALIZADO</v>
          </cell>
        </row>
        <row r="114">
          <cell r="S114" t="str">
            <v>Masculino</v>
          </cell>
          <cell r="U114" t="str">
            <v>SINDICALIZADO</v>
          </cell>
        </row>
        <row r="115">
          <cell r="S115" t="str">
            <v>Femenino</v>
          </cell>
          <cell r="U115" t="str">
            <v>EVENTUAL</v>
          </cell>
        </row>
        <row r="116">
          <cell r="S116" t="str">
            <v>Masculino</v>
          </cell>
          <cell r="U116" t="str">
            <v>SINDICALIZADO</v>
          </cell>
        </row>
        <row r="117">
          <cell r="S117" t="str">
            <v>Masculino</v>
          </cell>
          <cell r="U117" t="str">
            <v>EVENTUAL</v>
          </cell>
        </row>
        <row r="118">
          <cell r="S118" t="str">
            <v>Femenino</v>
          </cell>
          <cell r="U118" t="str">
            <v>BASE</v>
          </cell>
        </row>
        <row r="119">
          <cell r="S119" t="str">
            <v>Femenino</v>
          </cell>
          <cell r="U119" t="str">
            <v>BASE</v>
          </cell>
        </row>
        <row r="120">
          <cell r="S120" t="str">
            <v>Masculino</v>
          </cell>
          <cell r="U120" t="str">
            <v>EVENTUAL</v>
          </cell>
        </row>
        <row r="121">
          <cell r="S121" t="str">
            <v>Masculino</v>
          </cell>
          <cell r="U121" t="str">
            <v>BASE</v>
          </cell>
        </row>
        <row r="122">
          <cell r="S122" t="str">
            <v>Femenino</v>
          </cell>
          <cell r="U122" t="str">
            <v>SINDICALIZADO</v>
          </cell>
        </row>
        <row r="123">
          <cell r="S123" t="str">
            <v>Masculino</v>
          </cell>
          <cell r="U123" t="str">
            <v>SINDICALIZADO</v>
          </cell>
        </row>
        <row r="124">
          <cell r="S124" t="str">
            <v>Femenino</v>
          </cell>
          <cell r="U124" t="str">
            <v>BASE</v>
          </cell>
        </row>
        <row r="125">
          <cell r="S125" t="str">
            <v>Femenino</v>
          </cell>
          <cell r="U125" t="str">
            <v>SINDICALIZADO</v>
          </cell>
        </row>
        <row r="126">
          <cell r="S126" t="str">
            <v>Femenino</v>
          </cell>
          <cell r="U126" t="str">
            <v>SINDICALIZADO</v>
          </cell>
        </row>
        <row r="127">
          <cell r="S127" t="str">
            <v>Masculino</v>
          </cell>
          <cell r="U127" t="str">
            <v>SINDICALIZADO</v>
          </cell>
        </row>
        <row r="128">
          <cell r="S128" t="str">
            <v>Femenino</v>
          </cell>
          <cell r="U128" t="str">
            <v>SINDICALIZADO</v>
          </cell>
        </row>
        <row r="129">
          <cell r="S129" t="str">
            <v>Masculino</v>
          </cell>
          <cell r="U129" t="str">
            <v>BASE</v>
          </cell>
        </row>
        <row r="130">
          <cell r="S130" t="str">
            <v>Masculino</v>
          </cell>
          <cell r="U130" t="str">
            <v>SINDICALIZADO</v>
          </cell>
        </row>
        <row r="131">
          <cell r="S131" t="str">
            <v>Masculino</v>
          </cell>
          <cell r="U131" t="str">
            <v>BASE</v>
          </cell>
        </row>
        <row r="132">
          <cell r="S132" t="str">
            <v>Masculino</v>
          </cell>
          <cell r="U132" t="str">
            <v>SINDICALIZADO</v>
          </cell>
        </row>
        <row r="133">
          <cell r="S133" t="str">
            <v>Masculino</v>
          </cell>
          <cell r="U133" t="str">
            <v>EVENTUAL</v>
          </cell>
        </row>
        <row r="134">
          <cell r="S134" t="str">
            <v>Femenino</v>
          </cell>
          <cell r="U134" t="str">
            <v>SINDICALIZADO</v>
          </cell>
        </row>
        <row r="135">
          <cell r="S135" t="str">
            <v>Masculino</v>
          </cell>
          <cell r="U135" t="str">
            <v>BASE</v>
          </cell>
        </row>
        <row r="136">
          <cell r="S136" t="str">
            <v>Masculino</v>
          </cell>
          <cell r="U136" t="str">
            <v>EVENTUAL</v>
          </cell>
        </row>
        <row r="137">
          <cell r="S137" t="str">
            <v>Masculino</v>
          </cell>
          <cell r="U137" t="str">
            <v>BASE</v>
          </cell>
        </row>
        <row r="138">
          <cell r="S138" t="str">
            <v>Masculino</v>
          </cell>
          <cell r="U138" t="str">
            <v>SINDICALIZADO</v>
          </cell>
        </row>
        <row r="139">
          <cell r="S139" t="str">
            <v>Femenino</v>
          </cell>
          <cell r="U139" t="str">
            <v>BASE</v>
          </cell>
        </row>
        <row r="140">
          <cell r="S140" t="str">
            <v>Masculino</v>
          </cell>
          <cell r="U140" t="str">
            <v>BASE</v>
          </cell>
        </row>
        <row r="141">
          <cell r="S141" t="str">
            <v>Masculino</v>
          </cell>
          <cell r="U141" t="str">
            <v>SINDICALIZADO</v>
          </cell>
        </row>
        <row r="142">
          <cell r="S142" t="str">
            <v>Femenino</v>
          </cell>
          <cell r="U142" t="str">
            <v>BASE</v>
          </cell>
        </row>
        <row r="143">
          <cell r="S143" t="str">
            <v>Masculino</v>
          </cell>
          <cell r="U143" t="str">
            <v>BASE</v>
          </cell>
        </row>
        <row r="144">
          <cell r="S144" t="str">
            <v>Femenino</v>
          </cell>
          <cell r="U144" t="str">
            <v>BASE</v>
          </cell>
        </row>
        <row r="145">
          <cell r="S145" t="str">
            <v>Masculino</v>
          </cell>
          <cell r="U145" t="str">
            <v>BASE</v>
          </cell>
        </row>
        <row r="146">
          <cell r="S146" t="str">
            <v>Masculino</v>
          </cell>
          <cell r="U146" t="str">
            <v>BASE</v>
          </cell>
        </row>
        <row r="147">
          <cell r="S147" t="str">
            <v>Masculino</v>
          </cell>
          <cell r="U147" t="str">
            <v>BASE</v>
          </cell>
        </row>
        <row r="148">
          <cell r="S148" t="str">
            <v>Masculino</v>
          </cell>
          <cell r="U148" t="str">
            <v>EVENTUAL</v>
          </cell>
        </row>
        <row r="149">
          <cell r="S149" t="str">
            <v>Masculino</v>
          </cell>
          <cell r="U149" t="str">
            <v>BASE</v>
          </cell>
        </row>
        <row r="150">
          <cell r="S150" t="str">
            <v>Masculino</v>
          </cell>
          <cell r="U150" t="str">
            <v>BASE</v>
          </cell>
        </row>
        <row r="151">
          <cell r="S151" t="str">
            <v>Masculino</v>
          </cell>
          <cell r="U151" t="str">
            <v>EVENTUAL</v>
          </cell>
        </row>
        <row r="152">
          <cell r="S152" t="str">
            <v>Masculino</v>
          </cell>
          <cell r="U152" t="str">
            <v>EVENTUAL</v>
          </cell>
        </row>
        <row r="153">
          <cell r="S153" t="str">
            <v>Masculino</v>
          </cell>
          <cell r="U153" t="str">
            <v>BASE</v>
          </cell>
        </row>
        <row r="154">
          <cell r="S154" t="str">
            <v>Masculino</v>
          </cell>
          <cell r="U154" t="str">
            <v>SINDICALIZADO</v>
          </cell>
        </row>
        <row r="155">
          <cell r="S155" t="str">
            <v>Masculino</v>
          </cell>
          <cell r="U155" t="str">
            <v>BASE</v>
          </cell>
        </row>
        <row r="156">
          <cell r="S156" t="str">
            <v>Masculino</v>
          </cell>
          <cell r="U156" t="str">
            <v>SINDICALIZADO</v>
          </cell>
        </row>
        <row r="157">
          <cell r="S157" t="str">
            <v>Femenino</v>
          </cell>
          <cell r="U157" t="str">
            <v>SINDICALIZADO</v>
          </cell>
        </row>
        <row r="158">
          <cell r="S158" t="str">
            <v>Masculino</v>
          </cell>
          <cell r="U158" t="str">
            <v>EVENTUAL</v>
          </cell>
        </row>
        <row r="159">
          <cell r="S159" t="str">
            <v>Masculino</v>
          </cell>
          <cell r="U159" t="str">
            <v>BASE</v>
          </cell>
        </row>
        <row r="160">
          <cell r="S160" t="str">
            <v>Femenino</v>
          </cell>
          <cell r="U160" t="str">
            <v>SINDICALIZADO</v>
          </cell>
        </row>
        <row r="161">
          <cell r="S161" t="str">
            <v>Masculino</v>
          </cell>
          <cell r="U161" t="str">
            <v>SINDICALIZADO</v>
          </cell>
        </row>
        <row r="162">
          <cell r="S162" t="str">
            <v>Femenino</v>
          </cell>
          <cell r="U162" t="str">
            <v>EVENTUAL</v>
          </cell>
        </row>
        <row r="163">
          <cell r="S163" t="str">
            <v>Masculino</v>
          </cell>
          <cell r="U163" t="str">
            <v>BASE</v>
          </cell>
        </row>
        <row r="164">
          <cell r="S164" t="str">
            <v>Masculino</v>
          </cell>
          <cell r="U164" t="str">
            <v>BASE</v>
          </cell>
        </row>
        <row r="165">
          <cell r="S165" t="str">
            <v>Masculino</v>
          </cell>
          <cell r="U165" t="str">
            <v>BASE</v>
          </cell>
        </row>
        <row r="166">
          <cell r="S166" t="str">
            <v>Masculino</v>
          </cell>
          <cell r="U166" t="str">
            <v>BASE</v>
          </cell>
        </row>
        <row r="167">
          <cell r="S167" t="str">
            <v>Femenino</v>
          </cell>
          <cell r="U167" t="str">
            <v>BASE</v>
          </cell>
        </row>
        <row r="168">
          <cell r="S168" t="str">
            <v>Femenino</v>
          </cell>
          <cell r="U168" t="str">
            <v>BASE</v>
          </cell>
        </row>
        <row r="169">
          <cell r="S169" t="str">
            <v>Masculino</v>
          </cell>
          <cell r="U169" t="str">
            <v>BASE</v>
          </cell>
        </row>
        <row r="170">
          <cell r="S170" t="str">
            <v>Femenino</v>
          </cell>
          <cell r="U170" t="str">
            <v>SINDICALIZADO</v>
          </cell>
        </row>
        <row r="171">
          <cell r="S171" t="str">
            <v>Masculino</v>
          </cell>
          <cell r="U171" t="str">
            <v>SINDICALIZADO</v>
          </cell>
        </row>
        <row r="172">
          <cell r="S172" t="str">
            <v>Masculino</v>
          </cell>
          <cell r="U172" t="str">
            <v>BASE</v>
          </cell>
        </row>
        <row r="173">
          <cell r="S173" t="str">
            <v>Masculino</v>
          </cell>
          <cell r="U173" t="str">
            <v>EVENTUAL</v>
          </cell>
        </row>
        <row r="174">
          <cell r="S174" t="str">
            <v>Masculino</v>
          </cell>
          <cell r="U174" t="str">
            <v>BASE</v>
          </cell>
        </row>
        <row r="175">
          <cell r="S175" t="str">
            <v>Masculino</v>
          </cell>
          <cell r="U175" t="str">
            <v>BASE</v>
          </cell>
        </row>
        <row r="176">
          <cell r="S176" t="str">
            <v>Masculino</v>
          </cell>
          <cell r="U176" t="str">
            <v>EVENTUAL</v>
          </cell>
        </row>
        <row r="177">
          <cell r="S177" t="str">
            <v>Masculino</v>
          </cell>
          <cell r="U177" t="str">
            <v>BASE</v>
          </cell>
        </row>
        <row r="178">
          <cell r="S178" t="str">
            <v>Masculino</v>
          </cell>
          <cell r="U178" t="str">
            <v>BASE</v>
          </cell>
        </row>
        <row r="179">
          <cell r="S179" t="str">
            <v>Masculino</v>
          </cell>
          <cell r="U179" t="str">
            <v>BASE</v>
          </cell>
        </row>
        <row r="180">
          <cell r="S180" t="str">
            <v>Masculino</v>
          </cell>
          <cell r="U180" t="str">
            <v>BASE</v>
          </cell>
        </row>
        <row r="181">
          <cell r="S181" t="str">
            <v>Masculino</v>
          </cell>
          <cell r="U181" t="str">
            <v>BASE</v>
          </cell>
        </row>
        <row r="182">
          <cell r="S182" t="str">
            <v>Masculino</v>
          </cell>
          <cell r="U182" t="str">
            <v>BASE</v>
          </cell>
        </row>
        <row r="183">
          <cell r="S183" t="str">
            <v>Masculino</v>
          </cell>
          <cell r="U183" t="str">
            <v>BASE</v>
          </cell>
        </row>
        <row r="184">
          <cell r="S184" t="str">
            <v>Masculino</v>
          </cell>
          <cell r="U184" t="str">
            <v>BASE</v>
          </cell>
        </row>
        <row r="185">
          <cell r="S185" t="str">
            <v>Masculino</v>
          </cell>
          <cell r="U185" t="str">
            <v>BASE</v>
          </cell>
        </row>
        <row r="186">
          <cell r="S186" t="str">
            <v>Femenino</v>
          </cell>
          <cell r="U186" t="str">
            <v>EVENTUAL</v>
          </cell>
        </row>
        <row r="187">
          <cell r="S187" t="str">
            <v>Masculino</v>
          </cell>
          <cell r="U187" t="str">
            <v>SINDICALIZADO</v>
          </cell>
        </row>
        <row r="188">
          <cell r="S188" t="str">
            <v>Femenino</v>
          </cell>
          <cell r="U188" t="str">
            <v>BASE</v>
          </cell>
        </row>
        <row r="189">
          <cell r="S189" t="str">
            <v>Masculino</v>
          </cell>
          <cell r="U189" t="str">
            <v>SINDICALIZADO</v>
          </cell>
        </row>
        <row r="190">
          <cell r="S190" t="str">
            <v>Masculino</v>
          </cell>
          <cell r="U190" t="str">
            <v>SINDICALIZADO</v>
          </cell>
        </row>
        <row r="191">
          <cell r="S191" t="str">
            <v>Masculino</v>
          </cell>
          <cell r="U191" t="str">
            <v>SINDICALIZADO</v>
          </cell>
        </row>
        <row r="192">
          <cell r="S192" t="str">
            <v>Masculino</v>
          </cell>
          <cell r="U192" t="str">
            <v>BASE</v>
          </cell>
        </row>
        <row r="193">
          <cell r="S193" t="str">
            <v>Masculino</v>
          </cell>
          <cell r="U193" t="str">
            <v>SINDICALIZADO</v>
          </cell>
        </row>
        <row r="194">
          <cell r="S194" t="str">
            <v>Masculino</v>
          </cell>
          <cell r="U194" t="str">
            <v>EVENTUAL</v>
          </cell>
        </row>
        <row r="195">
          <cell r="S195" t="str">
            <v>Masculino</v>
          </cell>
          <cell r="U195" t="str">
            <v>BASE</v>
          </cell>
        </row>
        <row r="196">
          <cell r="S196" t="str">
            <v>Femenino</v>
          </cell>
          <cell r="U196" t="str">
            <v>SINDICALIZADO</v>
          </cell>
        </row>
        <row r="197">
          <cell r="S197" t="str">
            <v>Masculino</v>
          </cell>
          <cell r="U197" t="str">
            <v>EVENTUAL</v>
          </cell>
        </row>
        <row r="198">
          <cell r="S198" t="str">
            <v>Masculino</v>
          </cell>
          <cell r="U198" t="str">
            <v>BASE</v>
          </cell>
        </row>
        <row r="199">
          <cell r="S199" t="str">
            <v>Masculino</v>
          </cell>
          <cell r="U199" t="str">
            <v>BASE</v>
          </cell>
        </row>
        <row r="200">
          <cell r="S200" t="str">
            <v>Masculino</v>
          </cell>
          <cell r="U200" t="str">
            <v>EVENTUAL</v>
          </cell>
        </row>
        <row r="201">
          <cell r="S201" t="str">
            <v>Masculino</v>
          </cell>
          <cell r="U201" t="str">
            <v>SINDICALIZADO</v>
          </cell>
        </row>
        <row r="202">
          <cell r="S202" t="str">
            <v>Masculino</v>
          </cell>
          <cell r="U202" t="str">
            <v>SINDICALIZADO</v>
          </cell>
        </row>
        <row r="203">
          <cell r="S203" t="str">
            <v>Masculino</v>
          </cell>
          <cell r="U203" t="str">
            <v>BASE</v>
          </cell>
        </row>
        <row r="204">
          <cell r="S204" t="str">
            <v>Masculino</v>
          </cell>
          <cell r="U204" t="str">
            <v>BASE</v>
          </cell>
        </row>
        <row r="205">
          <cell r="S205" t="str">
            <v>Masculino</v>
          </cell>
          <cell r="U205" t="str">
            <v>BASE</v>
          </cell>
        </row>
        <row r="206">
          <cell r="S206" t="str">
            <v>Masculino</v>
          </cell>
          <cell r="U206" t="str">
            <v>BASE</v>
          </cell>
        </row>
        <row r="207">
          <cell r="S207" t="str">
            <v>Femenino</v>
          </cell>
          <cell r="U207" t="str">
            <v>EVENTUAL</v>
          </cell>
        </row>
        <row r="208">
          <cell r="S208" t="str">
            <v>Femenino</v>
          </cell>
          <cell r="U208" t="str">
            <v>BASE</v>
          </cell>
        </row>
        <row r="209">
          <cell r="S209" t="str">
            <v>Masculino</v>
          </cell>
          <cell r="U209" t="str">
            <v>BASE</v>
          </cell>
        </row>
        <row r="210">
          <cell r="S210" t="str">
            <v>Masculino</v>
          </cell>
          <cell r="U210" t="str">
            <v>SINDICALIZADO</v>
          </cell>
        </row>
        <row r="211">
          <cell r="S211" t="str">
            <v>Femenino</v>
          </cell>
          <cell r="U211" t="str">
            <v>BASE</v>
          </cell>
        </row>
        <row r="212">
          <cell r="S212" t="str">
            <v>Masculino</v>
          </cell>
          <cell r="U212" t="str">
            <v>SINDICALIZADO</v>
          </cell>
        </row>
        <row r="213">
          <cell r="S213" t="str">
            <v>Masculino</v>
          </cell>
          <cell r="U213" t="str">
            <v>BASE</v>
          </cell>
        </row>
        <row r="214">
          <cell r="S214" t="str">
            <v>Masculino</v>
          </cell>
          <cell r="U214" t="str">
            <v>EVENTUAL</v>
          </cell>
        </row>
        <row r="215">
          <cell r="S215" t="str">
            <v>Masculino</v>
          </cell>
          <cell r="U215" t="str">
            <v>EVENTUAL</v>
          </cell>
        </row>
        <row r="216">
          <cell r="S216" t="str">
            <v>Masculino</v>
          </cell>
          <cell r="U216" t="str">
            <v>BASE</v>
          </cell>
        </row>
        <row r="217">
          <cell r="S217" t="str">
            <v>Masculino</v>
          </cell>
          <cell r="U217" t="str">
            <v>SINDICALIZADO</v>
          </cell>
        </row>
        <row r="218">
          <cell r="S218" t="str">
            <v>Femenino</v>
          </cell>
          <cell r="U218" t="str">
            <v>SINDICALIZADO</v>
          </cell>
        </row>
        <row r="219">
          <cell r="S219" t="str">
            <v>Masculino</v>
          </cell>
          <cell r="U219" t="str">
            <v>BASE</v>
          </cell>
        </row>
        <row r="220">
          <cell r="S220" t="str">
            <v>Femenino</v>
          </cell>
          <cell r="U220" t="str">
            <v>BASE</v>
          </cell>
        </row>
        <row r="221">
          <cell r="S221" t="str">
            <v>Masculino</v>
          </cell>
          <cell r="U221" t="str">
            <v>SINDICALIZADO</v>
          </cell>
        </row>
        <row r="222">
          <cell r="S222" t="str">
            <v>Masculino</v>
          </cell>
          <cell r="U222" t="str">
            <v>SINDICALIZADO</v>
          </cell>
        </row>
        <row r="223">
          <cell r="S223" t="str">
            <v>Femenino</v>
          </cell>
          <cell r="U223" t="str">
            <v>BASE</v>
          </cell>
        </row>
        <row r="224">
          <cell r="S224" t="str">
            <v>Masculino</v>
          </cell>
          <cell r="U224" t="str">
            <v>SINDICALIZADO</v>
          </cell>
        </row>
        <row r="225">
          <cell r="S225" t="str">
            <v>Masculino</v>
          </cell>
          <cell r="U225" t="str">
            <v>BASE</v>
          </cell>
        </row>
        <row r="226">
          <cell r="S226" t="str">
            <v>Femenino</v>
          </cell>
          <cell r="U226" t="str">
            <v>BASE</v>
          </cell>
        </row>
        <row r="227">
          <cell r="S227" t="str">
            <v>Femenino</v>
          </cell>
          <cell r="U227" t="str">
            <v>BASE</v>
          </cell>
        </row>
        <row r="228">
          <cell r="S228" t="str">
            <v>Femenino</v>
          </cell>
          <cell r="U228" t="str">
            <v>BASE</v>
          </cell>
        </row>
        <row r="229">
          <cell r="S229" t="str">
            <v>Femenino</v>
          </cell>
          <cell r="U229" t="str">
            <v>EVENTUAL</v>
          </cell>
        </row>
        <row r="230">
          <cell r="S230" t="str">
            <v>Femenino</v>
          </cell>
          <cell r="U230" t="str">
            <v>SINDICALIZADO</v>
          </cell>
        </row>
        <row r="231">
          <cell r="S231" t="str">
            <v>Femenino</v>
          </cell>
          <cell r="U231" t="str">
            <v>SINDICALIZADO</v>
          </cell>
        </row>
        <row r="232">
          <cell r="S232" t="str">
            <v>Masculino</v>
          </cell>
          <cell r="U232" t="str">
            <v>SINDICALIZADO</v>
          </cell>
        </row>
        <row r="233">
          <cell r="S233" t="str">
            <v>Femenino</v>
          </cell>
          <cell r="U233" t="str">
            <v>SINDICALIZADO</v>
          </cell>
        </row>
        <row r="234">
          <cell r="S234" t="str">
            <v>Femenino</v>
          </cell>
          <cell r="U234" t="str">
            <v>BASE</v>
          </cell>
        </row>
        <row r="235">
          <cell r="S235" t="str">
            <v>Masculino</v>
          </cell>
          <cell r="U235" t="str">
            <v>BASE</v>
          </cell>
        </row>
        <row r="236">
          <cell r="S236" t="str">
            <v>Masculino</v>
          </cell>
          <cell r="U236" t="str">
            <v>SINDICALIZADO</v>
          </cell>
        </row>
        <row r="237">
          <cell r="S237" t="str">
            <v>Femenino</v>
          </cell>
          <cell r="U237" t="str">
            <v>EVENTUAL</v>
          </cell>
        </row>
        <row r="238">
          <cell r="S238" t="str">
            <v>Femenino</v>
          </cell>
          <cell r="U238" t="str">
            <v>BASE</v>
          </cell>
        </row>
        <row r="239">
          <cell r="S239" t="str">
            <v>Masculino</v>
          </cell>
          <cell r="U239" t="str">
            <v>BASE</v>
          </cell>
        </row>
        <row r="240">
          <cell r="S240" t="str">
            <v>Femenino</v>
          </cell>
          <cell r="U240" t="str">
            <v>SINDICALIZADO</v>
          </cell>
        </row>
        <row r="241">
          <cell r="S241" t="str">
            <v>Femenino</v>
          </cell>
          <cell r="U241" t="str">
            <v>SINDICALIZADO</v>
          </cell>
        </row>
        <row r="242">
          <cell r="S242" t="str">
            <v>Femenino</v>
          </cell>
          <cell r="U242" t="str">
            <v>BASE</v>
          </cell>
        </row>
        <row r="243">
          <cell r="S243" t="str">
            <v>Femenino</v>
          </cell>
          <cell r="U243" t="str">
            <v>SINDICALIZADO</v>
          </cell>
        </row>
        <row r="244">
          <cell r="S244" t="str">
            <v>Masculino</v>
          </cell>
          <cell r="U244" t="str">
            <v>EVENTUAL</v>
          </cell>
        </row>
        <row r="245">
          <cell r="S245" t="str">
            <v>Femenino</v>
          </cell>
          <cell r="U245" t="str">
            <v>BASE</v>
          </cell>
        </row>
        <row r="246">
          <cell r="S246" t="str">
            <v>Femenino</v>
          </cell>
          <cell r="U246" t="str">
            <v>SINDICALIZADO</v>
          </cell>
        </row>
        <row r="247">
          <cell r="S247" t="str">
            <v>Masculino</v>
          </cell>
          <cell r="U247" t="str">
            <v>BASE</v>
          </cell>
        </row>
        <row r="248">
          <cell r="S248" t="str">
            <v>Femenino</v>
          </cell>
          <cell r="U248" t="str">
            <v>SINDICALIZADO</v>
          </cell>
        </row>
        <row r="249">
          <cell r="S249" t="str">
            <v>Femenino</v>
          </cell>
          <cell r="U249" t="str">
            <v>SINDICALIZADO</v>
          </cell>
        </row>
        <row r="250">
          <cell r="S250" t="str">
            <v>Femenino</v>
          </cell>
          <cell r="U250" t="str">
            <v>BASE</v>
          </cell>
        </row>
        <row r="251">
          <cell r="S251" t="str">
            <v>Femenino</v>
          </cell>
          <cell r="U251" t="str">
            <v>SINDICALIZADO</v>
          </cell>
        </row>
        <row r="252">
          <cell r="S252" t="str">
            <v>Femenino</v>
          </cell>
          <cell r="U252" t="str">
            <v>SINDICALIZADO</v>
          </cell>
        </row>
        <row r="253">
          <cell r="S253" t="str">
            <v>Masculino</v>
          </cell>
          <cell r="U253" t="str">
            <v>BASE</v>
          </cell>
        </row>
        <row r="254">
          <cell r="S254" t="str">
            <v>Masculino</v>
          </cell>
          <cell r="U254" t="str">
            <v>SINDICALIZADO</v>
          </cell>
        </row>
        <row r="255">
          <cell r="S255" t="str">
            <v>Masculino</v>
          </cell>
          <cell r="U255" t="str">
            <v>BASE</v>
          </cell>
        </row>
        <row r="256">
          <cell r="S256" t="str">
            <v>Masculino</v>
          </cell>
          <cell r="U256" t="str">
            <v>BASE</v>
          </cell>
        </row>
        <row r="257">
          <cell r="S257" t="str">
            <v>Masculino</v>
          </cell>
          <cell r="U257" t="str">
            <v>BASE</v>
          </cell>
        </row>
        <row r="258">
          <cell r="S258" t="str">
            <v>Masculino</v>
          </cell>
          <cell r="U258" t="str">
            <v>BASE</v>
          </cell>
        </row>
        <row r="259">
          <cell r="S259" t="str">
            <v>Masculino</v>
          </cell>
          <cell r="U259" t="str">
            <v>SINDICALIZADO</v>
          </cell>
        </row>
        <row r="260">
          <cell r="S260" t="str">
            <v>Masculino</v>
          </cell>
          <cell r="U260" t="str">
            <v>EVENTUAL</v>
          </cell>
        </row>
        <row r="261">
          <cell r="S261" t="str">
            <v>Masculino</v>
          </cell>
          <cell r="U261" t="str">
            <v>EVENTUAL</v>
          </cell>
        </row>
        <row r="262">
          <cell r="S262" t="str">
            <v>Masculino</v>
          </cell>
          <cell r="U262" t="str">
            <v>BASE</v>
          </cell>
        </row>
        <row r="263">
          <cell r="S263" t="str">
            <v>Masculino</v>
          </cell>
          <cell r="U263" t="str">
            <v>EVENTUAL</v>
          </cell>
        </row>
        <row r="264">
          <cell r="S264" t="str">
            <v>Masculino</v>
          </cell>
          <cell r="U264" t="str">
            <v>BASE</v>
          </cell>
        </row>
        <row r="265">
          <cell r="S265" t="str">
            <v>Masculino</v>
          </cell>
          <cell r="U265" t="str">
            <v>BASE</v>
          </cell>
        </row>
        <row r="266">
          <cell r="S266" t="str">
            <v>Femenino</v>
          </cell>
          <cell r="U266" t="str">
            <v>BASE</v>
          </cell>
        </row>
        <row r="267">
          <cell r="S267" t="str">
            <v>Masculino</v>
          </cell>
          <cell r="U267" t="str">
            <v>BASE</v>
          </cell>
        </row>
        <row r="268">
          <cell r="S268" t="str">
            <v>Masculino</v>
          </cell>
          <cell r="U268" t="str">
            <v>BASE</v>
          </cell>
        </row>
        <row r="269">
          <cell r="S269" t="str">
            <v>Masculino</v>
          </cell>
          <cell r="U269" t="str">
            <v>BASE</v>
          </cell>
        </row>
        <row r="270">
          <cell r="S270" t="str">
            <v>Masculino</v>
          </cell>
          <cell r="U270" t="str">
            <v>BASE</v>
          </cell>
        </row>
        <row r="271">
          <cell r="S271" t="str">
            <v>Masculino</v>
          </cell>
          <cell r="U271" t="str">
            <v>BASE</v>
          </cell>
        </row>
        <row r="272">
          <cell r="S272" t="str">
            <v>Masculino</v>
          </cell>
          <cell r="U272" t="str">
            <v>EVENTUAL</v>
          </cell>
        </row>
        <row r="273">
          <cell r="S273" t="str">
            <v>Femenino</v>
          </cell>
          <cell r="U273" t="str">
            <v>SINDICALIZADO</v>
          </cell>
        </row>
        <row r="274">
          <cell r="S274" t="str">
            <v>Femenino</v>
          </cell>
          <cell r="U274" t="str">
            <v>BASE</v>
          </cell>
        </row>
        <row r="275">
          <cell r="S275" t="str">
            <v>Femenino</v>
          </cell>
          <cell r="U275" t="str">
            <v>EVENTUAL</v>
          </cell>
        </row>
        <row r="276">
          <cell r="S276" t="str">
            <v>Femenino</v>
          </cell>
          <cell r="U276" t="str">
            <v>SINDICALIZADO</v>
          </cell>
        </row>
        <row r="277">
          <cell r="S277" t="str">
            <v>Femenino</v>
          </cell>
          <cell r="U277" t="str">
            <v>SINDICALIZADO</v>
          </cell>
        </row>
        <row r="278">
          <cell r="S278" t="str">
            <v>Femenino</v>
          </cell>
          <cell r="U278" t="str">
            <v>BASE</v>
          </cell>
        </row>
        <row r="279">
          <cell r="S279" t="str">
            <v>Masculino</v>
          </cell>
          <cell r="U279" t="str">
            <v>BASE</v>
          </cell>
        </row>
        <row r="280">
          <cell r="S280" t="str">
            <v>Masculino</v>
          </cell>
          <cell r="U280" t="str">
            <v>BASE</v>
          </cell>
        </row>
        <row r="281">
          <cell r="S281" t="str">
            <v>Femenino</v>
          </cell>
          <cell r="U281" t="str">
            <v>BASE</v>
          </cell>
        </row>
        <row r="282">
          <cell r="S282" t="str">
            <v>Masculino</v>
          </cell>
          <cell r="U282" t="str">
            <v>EVENTUAL</v>
          </cell>
        </row>
        <row r="283">
          <cell r="S283" t="str">
            <v>Masculino</v>
          </cell>
          <cell r="U283" t="str">
            <v>BASE</v>
          </cell>
        </row>
        <row r="284">
          <cell r="S284" t="str">
            <v>Femenino</v>
          </cell>
          <cell r="U284" t="str">
            <v>BASE</v>
          </cell>
        </row>
        <row r="285">
          <cell r="S285" t="str">
            <v>Masculino</v>
          </cell>
          <cell r="U285" t="str">
            <v>BASE</v>
          </cell>
        </row>
        <row r="286">
          <cell r="S286" t="str">
            <v>Masculino</v>
          </cell>
          <cell r="U286" t="str">
            <v>SINDICALIZADO</v>
          </cell>
        </row>
        <row r="287">
          <cell r="S287" t="str">
            <v>Masculino</v>
          </cell>
          <cell r="U287" t="str">
            <v>EVENTUAL</v>
          </cell>
        </row>
        <row r="288">
          <cell r="S288" t="str">
            <v>Femenino</v>
          </cell>
          <cell r="U288" t="str">
            <v>EVENTUAL</v>
          </cell>
        </row>
        <row r="289">
          <cell r="S289" t="str">
            <v>Masculino</v>
          </cell>
          <cell r="U289" t="str">
            <v>SINDICALIZADO</v>
          </cell>
        </row>
        <row r="290">
          <cell r="S290" t="str">
            <v>Masculino</v>
          </cell>
          <cell r="U290" t="str">
            <v>BASE</v>
          </cell>
        </row>
        <row r="291">
          <cell r="S291" t="str">
            <v>Masculino</v>
          </cell>
          <cell r="U291" t="str">
            <v>BASE</v>
          </cell>
        </row>
        <row r="292">
          <cell r="S292" t="str">
            <v>Masculino</v>
          </cell>
          <cell r="U292" t="str">
            <v>SINDICALIZADO</v>
          </cell>
        </row>
        <row r="293">
          <cell r="S293" t="str">
            <v>Masculino</v>
          </cell>
          <cell r="U293" t="str">
            <v>EVENTUAL</v>
          </cell>
        </row>
        <row r="294">
          <cell r="S294" t="str">
            <v>Femenino</v>
          </cell>
          <cell r="U294" t="str">
            <v>EVENTUAL</v>
          </cell>
        </row>
        <row r="295">
          <cell r="S295" t="str">
            <v>Masculino</v>
          </cell>
          <cell r="U295" t="str">
            <v>SINDICALIZADO</v>
          </cell>
        </row>
        <row r="296">
          <cell r="S296" t="str">
            <v>Masculino</v>
          </cell>
          <cell r="U296" t="str">
            <v>BASE</v>
          </cell>
        </row>
        <row r="297">
          <cell r="S297" t="str">
            <v>Masculino</v>
          </cell>
          <cell r="U297" t="str">
            <v>BASE</v>
          </cell>
        </row>
        <row r="298">
          <cell r="S298" t="str">
            <v>Femenino</v>
          </cell>
          <cell r="U298" t="str">
            <v>BASE</v>
          </cell>
        </row>
        <row r="299">
          <cell r="S299" t="str">
            <v>Masculino</v>
          </cell>
          <cell r="U299" t="str">
            <v>SINDICALIZADO</v>
          </cell>
        </row>
        <row r="300">
          <cell r="S300" t="str">
            <v>Masculino</v>
          </cell>
          <cell r="U300" t="str">
            <v>SINDICALIZADO</v>
          </cell>
        </row>
        <row r="301">
          <cell r="S301" t="str">
            <v>Masculino</v>
          </cell>
          <cell r="U301" t="str">
            <v>BASE</v>
          </cell>
        </row>
        <row r="302">
          <cell r="S302" t="str">
            <v>Masculino</v>
          </cell>
          <cell r="U302" t="str">
            <v>EVENTUAL</v>
          </cell>
        </row>
        <row r="303">
          <cell r="S303" t="str">
            <v>Femenino</v>
          </cell>
          <cell r="U303" t="str">
            <v>SINDICALIZADO</v>
          </cell>
        </row>
        <row r="304">
          <cell r="S304" t="str">
            <v>Masculino</v>
          </cell>
          <cell r="U304" t="str">
            <v>BASE</v>
          </cell>
        </row>
        <row r="305">
          <cell r="S305" t="str">
            <v>Masculino</v>
          </cell>
          <cell r="U305" t="str">
            <v>SINDICALIZADO</v>
          </cell>
        </row>
        <row r="306">
          <cell r="S306" t="str">
            <v>Femenino</v>
          </cell>
          <cell r="U306" t="str">
            <v>BASE</v>
          </cell>
        </row>
        <row r="307">
          <cell r="S307" t="str">
            <v>Femenino</v>
          </cell>
          <cell r="U307" t="str">
            <v>SINDICALIZADO</v>
          </cell>
        </row>
        <row r="308">
          <cell r="S308" t="str">
            <v>Femenino</v>
          </cell>
          <cell r="U308" t="str">
            <v>BASE</v>
          </cell>
        </row>
        <row r="309">
          <cell r="S309" t="str">
            <v>Femenino</v>
          </cell>
          <cell r="U309" t="str">
            <v>BASE</v>
          </cell>
        </row>
        <row r="310">
          <cell r="S310" t="str">
            <v>Femenino</v>
          </cell>
          <cell r="U310" t="str">
            <v>SINDICALIZADO</v>
          </cell>
        </row>
        <row r="311">
          <cell r="S311" t="str">
            <v>Masculino</v>
          </cell>
          <cell r="U311" t="str">
            <v>BASE</v>
          </cell>
        </row>
        <row r="312">
          <cell r="S312" t="str">
            <v>Masculino</v>
          </cell>
          <cell r="U312" t="str">
            <v>BASE</v>
          </cell>
        </row>
        <row r="313">
          <cell r="S313" t="str">
            <v>Femenino</v>
          </cell>
          <cell r="U313" t="str">
            <v>SINDICALIZADO</v>
          </cell>
        </row>
        <row r="314">
          <cell r="S314" t="str">
            <v>Masculino</v>
          </cell>
          <cell r="U314" t="str">
            <v>BASE</v>
          </cell>
        </row>
        <row r="315">
          <cell r="S315" t="str">
            <v>Femenino</v>
          </cell>
          <cell r="U315" t="str">
            <v>EVENTUAL</v>
          </cell>
        </row>
        <row r="316">
          <cell r="S316" t="str">
            <v>Masculino</v>
          </cell>
          <cell r="U316" t="str">
            <v>BASE</v>
          </cell>
        </row>
        <row r="317">
          <cell r="S317" t="str">
            <v>Masculino</v>
          </cell>
          <cell r="U317" t="str">
            <v>SINDICALIZADO</v>
          </cell>
        </row>
        <row r="318">
          <cell r="S318" t="str">
            <v>Masculino</v>
          </cell>
          <cell r="U318" t="str">
            <v>BASE</v>
          </cell>
        </row>
        <row r="319">
          <cell r="S319" t="str">
            <v>Femenino</v>
          </cell>
          <cell r="U319" t="str">
            <v>SINDICALIZADO</v>
          </cell>
        </row>
        <row r="320">
          <cell r="S320" t="str">
            <v>Masculino</v>
          </cell>
          <cell r="U320" t="str">
            <v>SINDICALIZADO</v>
          </cell>
        </row>
        <row r="321">
          <cell r="S321" t="str">
            <v>Femenino</v>
          </cell>
          <cell r="U321" t="str">
            <v>SINDICALIZADO</v>
          </cell>
        </row>
        <row r="322">
          <cell r="S322" t="str">
            <v>Masculino</v>
          </cell>
          <cell r="U322" t="str">
            <v>BASE</v>
          </cell>
        </row>
        <row r="323">
          <cell r="S323" t="str">
            <v>Masculino</v>
          </cell>
          <cell r="U323" t="str">
            <v>BASE</v>
          </cell>
        </row>
        <row r="324">
          <cell r="S324" t="str">
            <v>Femenino</v>
          </cell>
          <cell r="U324" t="str">
            <v>SINDICALIZADO</v>
          </cell>
        </row>
        <row r="325">
          <cell r="S325" t="str">
            <v>Masculino</v>
          </cell>
          <cell r="U325" t="str">
            <v>SINDICALIZADO</v>
          </cell>
        </row>
        <row r="326">
          <cell r="S326" t="str">
            <v>Femenino</v>
          </cell>
          <cell r="U326" t="str">
            <v>EVENTUAL</v>
          </cell>
        </row>
        <row r="327">
          <cell r="S327" t="str">
            <v>Masculino</v>
          </cell>
          <cell r="U327" t="str">
            <v>SINDICALIZADO</v>
          </cell>
        </row>
        <row r="328">
          <cell r="S328" t="str">
            <v>Femenino</v>
          </cell>
          <cell r="U328" t="str">
            <v>SINDICALIZADO</v>
          </cell>
        </row>
        <row r="329">
          <cell r="S329" t="str">
            <v>Masculino</v>
          </cell>
          <cell r="U329" t="str">
            <v>BASE</v>
          </cell>
        </row>
        <row r="330">
          <cell r="S330" t="str">
            <v>Masculino</v>
          </cell>
          <cell r="U330" t="str">
            <v>EVENTUAL</v>
          </cell>
        </row>
        <row r="331">
          <cell r="S331" t="str">
            <v>Masculino</v>
          </cell>
          <cell r="U331" t="str">
            <v>SINDICALIZADO</v>
          </cell>
        </row>
        <row r="332">
          <cell r="S332" t="str">
            <v>Masculino</v>
          </cell>
          <cell r="U332" t="str">
            <v>EVENTUAL</v>
          </cell>
        </row>
        <row r="333">
          <cell r="S333" t="str">
            <v>Femenino</v>
          </cell>
          <cell r="U333" t="str">
            <v>SINDICALIZADO</v>
          </cell>
        </row>
        <row r="334">
          <cell r="S334" t="str">
            <v>Femenino</v>
          </cell>
          <cell r="U334" t="str">
            <v>BASE</v>
          </cell>
        </row>
        <row r="335">
          <cell r="S335" t="str">
            <v>Femenino</v>
          </cell>
          <cell r="U335" t="str">
            <v>SINDICALIZADO</v>
          </cell>
        </row>
        <row r="336">
          <cell r="S336" t="str">
            <v>Masculino</v>
          </cell>
          <cell r="U336" t="str">
            <v>BASE</v>
          </cell>
        </row>
        <row r="337">
          <cell r="S337" t="str">
            <v>Femenino</v>
          </cell>
          <cell r="U337" t="str">
            <v>BASE</v>
          </cell>
        </row>
        <row r="338">
          <cell r="S338" t="str">
            <v>Masculino</v>
          </cell>
          <cell r="U338" t="str">
            <v>BASE</v>
          </cell>
        </row>
        <row r="339">
          <cell r="S339" t="str">
            <v>Masculino</v>
          </cell>
          <cell r="U339" t="str">
            <v>BASE</v>
          </cell>
        </row>
        <row r="340">
          <cell r="S340" t="str">
            <v>Femenino</v>
          </cell>
          <cell r="U340" t="str">
            <v>EVENTUAL</v>
          </cell>
        </row>
        <row r="341">
          <cell r="S341" t="str">
            <v>Femenino</v>
          </cell>
          <cell r="U341" t="str">
            <v>EVENTUAL</v>
          </cell>
        </row>
        <row r="342">
          <cell r="S342" t="str">
            <v>Femenino</v>
          </cell>
          <cell r="U342" t="str">
            <v>SINDICALIZADO</v>
          </cell>
        </row>
        <row r="343">
          <cell r="S343" t="str">
            <v>Femenino</v>
          </cell>
          <cell r="U343" t="str">
            <v>EVENTUAL</v>
          </cell>
        </row>
        <row r="344">
          <cell r="S344" t="str">
            <v>Femenino</v>
          </cell>
          <cell r="U344" t="str">
            <v>SINDICALIZADO</v>
          </cell>
        </row>
        <row r="345">
          <cell r="S345" t="str">
            <v>Femenino</v>
          </cell>
          <cell r="U345" t="str">
            <v>EVENTUAL</v>
          </cell>
        </row>
        <row r="346">
          <cell r="S346" t="str">
            <v>Femenino</v>
          </cell>
          <cell r="U346" t="str">
            <v>BASE</v>
          </cell>
        </row>
        <row r="347">
          <cell r="S347" t="str">
            <v>Femenino</v>
          </cell>
          <cell r="U347" t="str">
            <v>SINDICALIZADO</v>
          </cell>
        </row>
        <row r="348">
          <cell r="S348" t="str">
            <v>Femenino</v>
          </cell>
          <cell r="U348" t="str">
            <v>EVENTUAL</v>
          </cell>
        </row>
        <row r="349">
          <cell r="S349" t="str">
            <v>Masculino</v>
          </cell>
          <cell r="U349" t="str">
            <v>BASE</v>
          </cell>
        </row>
        <row r="350">
          <cell r="S350" t="str">
            <v>Femenino</v>
          </cell>
          <cell r="U350" t="str">
            <v>EVENTUAL</v>
          </cell>
        </row>
        <row r="351">
          <cell r="S351" t="str">
            <v>Masculino</v>
          </cell>
          <cell r="U351" t="str">
            <v>BASE</v>
          </cell>
        </row>
        <row r="352">
          <cell r="S352" t="str">
            <v>Masculino</v>
          </cell>
          <cell r="U352" t="str">
            <v>SINDICALIZADO</v>
          </cell>
        </row>
        <row r="353">
          <cell r="S353" t="str">
            <v>Masculino</v>
          </cell>
          <cell r="U353" t="str">
            <v>SINDICALIZADO</v>
          </cell>
        </row>
        <row r="354">
          <cell r="S354" t="str">
            <v>Masculino</v>
          </cell>
          <cell r="U354" t="str">
            <v>BASE</v>
          </cell>
        </row>
        <row r="355">
          <cell r="S355" t="str">
            <v>Masculino</v>
          </cell>
          <cell r="U355" t="str">
            <v>EVENTUAL</v>
          </cell>
        </row>
        <row r="356">
          <cell r="S356" t="str">
            <v>Masculino</v>
          </cell>
          <cell r="U356" t="str">
            <v>EVENTUAL</v>
          </cell>
        </row>
        <row r="357">
          <cell r="S357" t="str">
            <v>Masculino</v>
          </cell>
          <cell r="U357" t="str">
            <v>EVENTUAL</v>
          </cell>
        </row>
        <row r="358">
          <cell r="S358" t="str">
            <v>Masculino</v>
          </cell>
          <cell r="U358" t="str">
            <v>EVENTUAL</v>
          </cell>
        </row>
        <row r="359">
          <cell r="S359" t="str">
            <v>Femenino</v>
          </cell>
          <cell r="U359" t="str">
            <v>EVENTUAL</v>
          </cell>
        </row>
        <row r="360">
          <cell r="S360" t="str">
            <v>Masculino</v>
          </cell>
          <cell r="U360" t="str">
            <v>SINDICALIZADO</v>
          </cell>
        </row>
        <row r="361">
          <cell r="S361" t="str">
            <v>Masculino</v>
          </cell>
          <cell r="U361" t="str">
            <v>EVENTUAL</v>
          </cell>
        </row>
        <row r="362">
          <cell r="S362" t="str">
            <v>Masculino</v>
          </cell>
          <cell r="U362" t="str">
            <v>EVENTUAL</v>
          </cell>
        </row>
        <row r="363">
          <cell r="S363" t="str">
            <v>Masculino</v>
          </cell>
          <cell r="U363" t="str">
            <v>BASE</v>
          </cell>
        </row>
        <row r="364">
          <cell r="S364" t="str">
            <v>Masculino</v>
          </cell>
          <cell r="U364" t="str">
            <v>BASE</v>
          </cell>
        </row>
        <row r="365">
          <cell r="S365" t="str">
            <v>Masculino</v>
          </cell>
          <cell r="U365" t="str">
            <v>EVENTUAL</v>
          </cell>
        </row>
        <row r="366">
          <cell r="S366" t="str">
            <v>Masculino</v>
          </cell>
          <cell r="U366" t="str">
            <v>EVENTUAL</v>
          </cell>
        </row>
        <row r="367">
          <cell r="S367" t="str">
            <v>Masculino</v>
          </cell>
          <cell r="U367" t="str">
            <v>BASE</v>
          </cell>
        </row>
        <row r="368">
          <cell r="S368" t="str">
            <v>Masculino</v>
          </cell>
          <cell r="U368" t="str">
            <v>EVENTUAL</v>
          </cell>
        </row>
        <row r="369">
          <cell r="S369" t="str">
            <v>Femenino</v>
          </cell>
          <cell r="U369" t="str">
            <v>EVENTUAL</v>
          </cell>
        </row>
        <row r="370">
          <cell r="S370" t="str">
            <v>Masculino</v>
          </cell>
          <cell r="U370" t="str">
            <v>EVENTUAL</v>
          </cell>
        </row>
        <row r="371">
          <cell r="S371" t="str">
            <v>Masculino</v>
          </cell>
          <cell r="U371" t="str">
            <v>EVENTUAL</v>
          </cell>
        </row>
        <row r="372">
          <cell r="S372" t="str">
            <v>Masculino</v>
          </cell>
          <cell r="U372" t="str">
            <v>BASE</v>
          </cell>
        </row>
        <row r="373">
          <cell r="S373" t="str">
            <v>Femenino</v>
          </cell>
          <cell r="U373" t="str">
            <v>BASE</v>
          </cell>
        </row>
        <row r="374">
          <cell r="S374" t="str">
            <v>Femenino</v>
          </cell>
          <cell r="U374" t="str">
            <v>SINDICALIZADO</v>
          </cell>
        </row>
        <row r="375">
          <cell r="S375" t="str">
            <v>Masculino</v>
          </cell>
          <cell r="U375" t="str">
            <v>EVENTUAL</v>
          </cell>
        </row>
        <row r="376">
          <cell r="S376" t="str">
            <v>Masculino</v>
          </cell>
          <cell r="U376" t="str">
            <v>EVENTUAL</v>
          </cell>
        </row>
        <row r="377">
          <cell r="S377" t="str">
            <v>Masculino</v>
          </cell>
          <cell r="U377" t="str">
            <v>EVENTUAL</v>
          </cell>
        </row>
        <row r="378">
          <cell r="S378" t="str">
            <v>Masculino</v>
          </cell>
          <cell r="U378" t="str">
            <v>SINDICALIZADO</v>
          </cell>
        </row>
        <row r="379">
          <cell r="S379" t="str">
            <v>Masculino</v>
          </cell>
          <cell r="U379" t="str">
            <v>SINDICALIZADO</v>
          </cell>
        </row>
        <row r="380">
          <cell r="S380" t="str">
            <v>Masculino</v>
          </cell>
          <cell r="U380" t="str">
            <v>EVENTUAL</v>
          </cell>
        </row>
        <row r="381">
          <cell r="S381" t="str">
            <v>Masculino</v>
          </cell>
          <cell r="U381" t="str">
            <v>EVENTUAL</v>
          </cell>
        </row>
        <row r="382">
          <cell r="S382" t="str">
            <v>Masculino</v>
          </cell>
          <cell r="U382" t="str">
            <v>BASE</v>
          </cell>
        </row>
        <row r="383">
          <cell r="S383" t="str">
            <v>Masculino</v>
          </cell>
          <cell r="U383" t="str">
            <v>BASE</v>
          </cell>
        </row>
        <row r="384">
          <cell r="S384" t="str">
            <v>Masculino</v>
          </cell>
          <cell r="U384" t="str">
            <v>EVENTUAL</v>
          </cell>
        </row>
        <row r="385">
          <cell r="S385" t="str">
            <v>Masculino</v>
          </cell>
          <cell r="U385" t="str">
            <v>EVENTUAL</v>
          </cell>
        </row>
        <row r="386">
          <cell r="S386" t="str">
            <v>Masculino</v>
          </cell>
          <cell r="U386" t="str">
            <v>EVENTUAL</v>
          </cell>
        </row>
        <row r="387">
          <cell r="S387" t="str">
            <v>Femenino</v>
          </cell>
          <cell r="U387" t="str">
            <v>SINDICALIZADO</v>
          </cell>
        </row>
        <row r="388">
          <cell r="S388" t="str">
            <v>Masculino</v>
          </cell>
          <cell r="U388" t="str">
            <v>EVENTUAL</v>
          </cell>
        </row>
        <row r="389">
          <cell r="S389" t="str">
            <v>Masculino</v>
          </cell>
          <cell r="U389" t="str">
            <v>EVENTUAL</v>
          </cell>
        </row>
        <row r="390">
          <cell r="S390" t="str">
            <v>Masculino</v>
          </cell>
          <cell r="U390" t="str">
            <v>EVENTUAL</v>
          </cell>
        </row>
        <row r="391">
          <cell r="S391" t="str">
            <v>Masculino</v>
          </cell>
          <cell r="U391" t="str">
            <v>BASE</v>
          </cell>
        </row>
        <row r="392">
          <cell r="S392" t="str">
            <v>Masculino</v>
          </cell>
          <cell r="U392" t="str">
            <v>BASE</v>
          </cell>
        </row>
        <row r="393">
          <cell r="S393" t="str">
            <v>Masculino</v>
          </cell>
          <cell r="U393" t="str">
            <v>CONFIANZA</v>
          </cell>
        </row>
        <row r="394">
          <cell r="S394" t="str">
            <v>Masculino</v>
          </cell>
          <cell r="U394" t="str">
            <v>CONFIANZA</v>
          </cell>
        </row>
        <row r="395">
          <cell r="S395" t="str">
            <v>Masculino</v>
          </cell>
          <cell r="U395" t="str">
            <v>CONFIANZA</v>
          </cell>
        </row>
        <row r="396">
          <cell r="S396" t="str">
            <v>Masculino</v>
          </cell>
          <cell r="U396" t="str">
            <v>CONFIANZA</v>
          </cell>
        </row>
        <row r="397">
          <cell r="S397" t="str">
            <v>Masculino</v>
          </cell>
          <cell r="U397" t="str">
            <v>CONFIANZA</v>
          </cell>
        </row>
        <row r="398">
          <cell r="S398" t="str">
            <v>Masculino</v>
          </cell>
          <cell r="U398" t="str">
            <v>CONFIANZA</v>
          </cell>
        </row>
        <row r="399">
          <cell r="S399" t="str">
            <v>Masculino</v>
          </cell>
          <cell r="U399" t="str">
            <v>CONFIANZA</v>
          </cell>
        </row>
        <row r="400">
          <cell r="S400" t="str">
            <v>Masculino</v>
          </cell>
          <cell r="U400" t="str">
            <v>CONFIANZA</v>
          </cell>
        </row>
        <row r="401">
          <cell r="S401" t="str">
            <v>Masculino</v>
          </cell>
          <cell r="U401" t="str">
            <v>CONFIANZA</v>
          </cell>
        </row>
        <row r="402">
          <cell r="S402" t="str">
            <v>Masculino</v>
          </cell>
          <cell r="U402" t="str">
            <v>CONFIANZA</v>
          </cell>
        </row>
        <row r="403">
          <cell r="S403" t="str">
            <v>Femenino</v>
          </cell>
          <cell r="U403" t="str">
            <v>CONFIANZA</v>
          </cell>
        </row>
        <row r="404">
          <cell r="S404" t="str">
            <v>Masculino</v>
          </cell>
          <cell r="U404" t="str">
            <v>CONFIANZA</v>
          </cell>
        </row>
        <row r="405">
          <cell r="S405" t="str">
            <v>Masculino</v>
          </cell>
          <cell r="U405" t="str">
            <v>CONFIANZA</v>
          </cell>
        </row>
        <row r="406">
          <cell r="S406" t="str">
            <v>Masculino</v>
          </cell>
          <cell r="U406" t="str">
            <v>CONFIANZA</v>
          </cell>
        </row>
        <row r="407">
          <cell r="S407" t="str">
            <v>Masculino</v>
          </cell>
          <cell r="U407" t="str">
            <v>CONFIANZA</v>
          </cell>
        </row>
        <row r="408">
          <cell r="S408" t="str">
            <v>Masculino</v>
          </cell>
          <cell r="U408" t="str">
            <v>CONFIANZA</v>
          </cell>
        </row>
        <row r="409">
          <cell r="S409" t="str">
            <v>Masculino</v>
          </cell>
          <cell r="U409" t="str">
            <v>BASE</v>
          </cell>
        </row>
        <row r="410">
          <cell r="S410" t="str">
            <v>Masculino</v>
          </cell>
          <cell r="U410" t="str">
            <v>CONFIANZA</v>
          </cell>
        </row>
        <row r="411">
          <cell r="S411" t="str">
            <v>Femenino</v>
          </cell>
          <cell r="U411" t="str">
            <v>CONFIANZA</v>
          </cell>
        </row>
        <row r="412">
          <cell r="S412" t="str">
            <v>Femenino</v>
          </cell>
          <cell r="U412" t="str">
            <v>CONFIANZA</v>
          </cell>
        </row>
        <row r="413">
          <cell r="S413" t="str">
            <v>Masculino</v>
          </cell>
          <cell r="U413" t="str">
            <v>CONFIANZA</v>
          </cell>
        </row>
        <row r="414">
          <cell r="S414" t="str">
            <v>Masculino</v>
          </cell>
          <cell r="U414" t="str">
            <v>CONFIANZA</v>
          </cell>
        </row>
        <row r="415">
          <cell r="S415" t="str">
            <v>Masculino</v>
          </cell>
          <cell r="U415" t="str">
            <v>CONFIANZA</v>
          </cell>
        </row>
        <row r="416">
          <cell r="S416" t="str">
            <v>Femenino</v>
          </cell>
          <cell r="U416" t="str">
            <v>CONFIANZA</v>
          </cell>
        </row>
        <row r="417">
          <cell r="S417" t="str">
            <v>Femenino</v>
          </cell>
          <cell r="U417" t="str">
            <v>EVENTUAL</v>
          </cell>
        </row>
        <row r="418">
          <cell r="S418" t="str">
            <v>Masculino</v>
          </cell>
          <cell r="U418" t="str">
            <v>CONFIANZA</v>
          </cell>
        </row>
        <row r="419">
          <cell r="S419" t="str">
            <v>Masculino</v>
          </cell>
          <cell r="U419" t="str">
            <v>CONFIANZA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Configuración"/>
      <sheetName val="Bas-Even"/>
      <sheetName val="Vale Despensa Increm"/>
      <sheetName val="Vale Despensa Increm (2)"/>
      <sheetName val="ExportarPDO"/>
      <sheetName val="ExportarDYH"/>
      <sheetName val="Parametros"/>
      <sheetName val="Funciones"/>
      <sheetName val="TABULADOR 2010"/>
      <sheetName val="TABULADOR 2011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B7" t="str">
            <v>BU0070 INSTRUCTOR DEPORTIVO A</v>
          </cell>
          <cell r="C7">
            <v>2601.0748968422404</v>
          </cell>
          <cell r="D7">
            <v>86.702496561408012</v>
          </cell>
        </row>
        <row r="8">
          <cell r="B8" t="str">
            <v>BU0068 VIGILANTE A</v>
          </cell>
          <cell r="C8">
            <v>2759.3306237952002</v>
          </cell>
          <cell r="D8">
            <v>91.977687459839998</v>
          </cell>
        </row>
        <row r="9">
          <cell r="B9" t="str">
            <v>BU0065 VIGILANTE B</v>
          </cell>
          <cell r="C9">
            <v>2827.0965376442878</v>
          </cell>
          <cell r="D9">
            <v>94.236551254809598</v>
          </cell>
        </row>
        <row r="10">
          <cell r="B10" t="str">
            <v>BU0066 AUX. SERVICIO A</v>
          </cell>
          <cell r="C10">
            <v>2827.0965376442878</v>
          </cell>
          <cell r="D10">
            <v>94.236551254809598</v>
          </cell>
        </row>
        <row r="11">
          <cell r="B11" t="str">
            <v>BU0064 AUX ADMVO A</v>
          </cell>
          <cell r="C11">
            <v>2841.2989746785279</v>
          </cell>
          <cell r="D11">
            <v>94.70996582261759</v>
          </cell>
        </row>
        <row r="12">
          <cell r="B12" t="str">
            <v>BU0059 AUX ADMVO B</v>
          </cell>
          <cell r="C12">
            <v>2881.0657983743995</v>
          </cell>
          <cell r="D12">
            <v>96.035526612479984</v>
          </cell>
        </row>
        <row r="13">
          <cell r="B13" t="str">
            <v>BU0061 AUX. SERVICIO B</v>
          </cell>
          <cell r="C13">
            <v>2881.0657983743995</v>
          </cell>
          <cell r="D13">
            <v>96.035526612479984</v>
          </cell>
        </row>
        <row r="14">
          <cell r="B14" t="str">
            <v>BU0062 VIGILANTE C</v>
          </cell>
          <cell r="C14">
            <v>2881.0657983743995</v>
          </cell>
          <cell r="D14">
            <v>96.035526612479984</v>
          </cell>
        </row>
        <row r="15">
          <cell r="B15" t="str">
            <v>BU0054 AUX ADMVO C</v>
          </cell>
          <cell r="C15">
            <v>2914.7458633413121</v>
          </cell>
          <cell r="D15">
            <v>97.158195444710401</v>
          </cell>
        </row>
        <row r="16">
          <cell r="B16" t="str">
            <v>BU0055 SECRET A</v>
          </cell>
          <cell r="C16">
            <v>2914.7458633413121</v>
          </cell>
          <cell r="D16">
            <v>97.158195444710401</v>
          </cell>
        </row>
        <row r="17">
          <cell r="B17" t="str">
            <v>BU0058 AUX. SERV. C</v>
          </cell>
          <cell r="C17">
            <v>2914.7458633413121</v>
          </cell>
          <cell r="D17">
            <v>97.158195444710401</v>
          </cell>
        </row>
        <row r="18">
          <cell r="B18" t="str">
            <v>BU0050 AUX ADMVO D</v>
          </cell>
          <cell r="C18">
            <v>2959.7878779356161</v>
          </cell>
          <cell r="D18">
            <v>98.659595931187198</v>
          </cell>
        </row>
        <row r="19">
          <cell r="B19" t="str">
            <v>BU0053 AUX. SERV. D</v>
          </cell>
          <cell r="C19">
            <v>2959.7878779356161</v>
          </cell>
          <cell r="D19">
            <v>98.659595931187198</v>
          </cell>
        </row>
        <row r="20">
          <cell r="B20" t="str">
            <v>BU0048 AUX. SERV. E</v>
          </cell>
          <cell r="C20">
            <v>3008.0761638520321</v>
          </cell>
          <cell r="D20">
            <v>100.2692054617344</v>
          </cell>
        </row>
        <row r="21">
          <cell r="B21" t="str">
            <v>BU0038 AUX. ADMIV. F</v>
          </cell>
          <cell r="C21">
            <v>3044.5498950048004</v>
          </cell>
          <cell r="D21">
            <v>101.48499650016001</v>
          </cell>
        </row>
        <row r="22">
          <cell r="B22" t="str">
            <v>BU0039 SECRETARIA C</v>
          </cell>
          <cell r="C22">
            <v>3044.5967162257921</v>
          </cell>
          <cell r="D22">
            <v>101.4865572075264</v>
          </cell>
        </row>
        <row r="23">
          <cell r="B23" t="str">
            <v>BU0042 AUX. SERV. F</v>
          </cell>
          <cell r="C23">
            <v>3044.5967162257921</v>
          </cell>
          <cell r="D23">
            <v>101.4865572075264</v>
          </cell>
        </row>
        <row r="24">
          <cell r="B24" t="str">
            <v>BU0036 JEFE DE SECCION A</v>
          </cell>
          <cell r="C24">
            <v>3061.63964066688</v>
          </cell>
          <cell r="D24">
            <v>102.05465468889599</v>
          </cell>
        </row>
        <row r="25">
          <cell r="B25" t="str">
            <v>BU0026 AUX. ADMIVO. G</v>
          </cell>
          <cell r="C25">
            <v>3087.204027328512</v>
          </cell>
          <cell r="D25">
            <v>102.90680091095039</v>
          </cell>
        </row>
        <row r="26">
          <cell r="B26" t="str">
            <v>BU0027 SECRETARIA "D"</v>
          </cell>
          <cell r="C26">
            <v>3087.204027328512</v>
          </cell>
          <cell r="D26">
            <v>102.90680091095039</v>
          </cell>
        </row>
        <row r="27">
          <cell r="B27" t="str">
            <v>BU0029 SUPERVISOR</v>
          </cell>
          <cell r="C27">
            <v>3087.204027328512</v>
          </cell>
          <cell r="D27">
            <v>102.90680091095039</v>
          </cell>
        </row>
        <row r="28">
          <cell r="B28" t="str">
            <v>BU0032 ENCARGADO A</v>
          </cell>
          <cell r="C28">
            <v>3087.204027328512</v>
          </cell>
          <cell r="D28">
            <v>102.90680091095039</v>
          </cell>
        </row>
        <row r="29">
          <cell r="B29" t="str">
            <v>BU0033 CHOFER B</v>
          </cell>
          <cell r="C29">
            <v>3087.204027328512</v>
          </cell>
          <cell r="D29">
            <v>102.90680091095039</v>
          </cell>
        </row>
        <row r="30">
          <cell r="B30" t="str">
            <v>BU0020 CAJERA B</v>
          </cell>
          <cell r="C30">
            <v>3129.4055545159686</v>
          </cell>
          <cell r="D30">
            <v>104.31351848386562</v>
          </cell>
        </row>
        <row r="31">
          <cell r="B31" t="str">
            <v>BU0022 ENCARGADO B</v>
          </cell>
          <cell r="C31">
            <v>3129.4055545159686</v>
          </cell>
          <cell r="D31">
            <v>104.31351848386562</v>
          </cell>
        </row>
        <row r="32">
          <cell r="B32" t="str">
            <v>BU0023 CHOFER C</v>
          </cell>
          <cell r="C32">
            <v>3129.4055545159686</v>
          </cell>
          <cell r="D32">
            <v>104.31351848386562</v>
          </cell>
        </row>
        <row r="33">
          <cell r="B33" t="str">
            <v>BU0014 SECRETARIA E</v>
          </cell>
          <cell r="C33">
            <v>3172.0128656186876</v>
          </cell>
          <cell r="D33">
            <v>105.73376218728959</v>
          </cell>
        </row>
        <row r="34">
          <cell r="B34" t="str">
            <v>BU0012 AUX. ADMIV. H</v>
          </cell>
          <cell r="C34">
            <v>3172.0626882000006</v>
          </cell>
          <cell r="D34">
            <v>105.73542294000002</v>
          </cell>
        </row>
        <row r="35">
          <cell r="B35" t="str">
            <v>BU0017 AUX. SERV. G</v>
          </cell>
          <cell r="C35">
            <v>3172.0626882000006</v>
          </cell>
          <cell r="D35">
            <v>105.73542294000002</v>
          </cell>
        </row>
        <row r="36">
          <cell r="B36" t="str">
            <v>BU0009 AUX. ADMIVO. I</v>
          </cell>
          <cell r="C36">
            <v>3225.5763424335364</v>
          </cell>
          <cell r="D36">
            <v>107.51921141445121</v>
          </cell>
        </row>
        <row r="37">
          <cell r="B37" t="str">
            <v>BU0006 SECRETARIA "F"</v>
          </cell>
          <cell r="C37">
            <v>3256.8217039088636</v>
          </cell>
          <cell r="D37">
            <v>108.56072346362879</v>
          </cell>
        </row>
        <row r="38">
          <cell r="B38" t="str">
            <v>BU0003 JEFE DE SECCION "D"</v>
          </cell>
          <cell r="C38">
            <v>3299.0232310963197</v>
          </cell>
          <cell r="D38">
            <v>109.96744103654399</v>
          </cell>
        </row>
        <row r="39">
          <cell r="B39" t="str">
            <v>BU0004 AUX. ADMIV. J</v>
          </cell>
          <cell r="C39">
            <v>3299.0232310963197</v>
          </cell>
          <cell r="D39">
            <v>109.96744103654399</v>
          </cell>
        </row>
        <row r="40">
          <cell r="B40" t="str">
            <v>MM0099 AUX. ADMIV. K</v>
          </cell>
          <cell r="C40">
            <v>3341.6305421990401</v>
          </cell>
          <cell r="D40">
            <v>111.38768473996799</v>
          </cell>
        </row>
        <row r="41">
          <cell r="B41" t="str">
            <v>MM0100 JEFE OFICINA B</v>
          </cell>
          <cell r="C41">
            <v>3341.6305421990401</v>
          </cell>
          <cell r="D41">
            <v>111.38768473996799</v>
          </cell>
        </row>
        <row r="42">
          <cell r="B42" t="str">
            <v>MM0102 ANALISTA ADMIVO. B</v>
          </cell>
          <cell r="C42">
            <v>3341.8646483039993</v>
          </cell>
          <cell r="D42">
            <v>111.39548827679998</v>
          </cell>
        </row>
        <row r="43">
          <cell r="B43" t="str">
            <v>MM0094 JEFE DE OFICINA C</v>
          </cell>
          <cell r="C43">
            <v>3485.6838321177602</v>
          </cell>
          <cell r="D43">
            <v>116.189461070592</v>
          </cell>
        </row>
        <row r="44">
          <cell r="B44" t="str">
            <v>MM0095 ANALISTA ADMIVO. C</v>
          </cell>
          <cell r="C44">
            <v>3485.8399028544</v>
          </cell>
          <cell r="D44">
            <v>116.19466342848</v>
          </cell>
        </row>
        <row r="45">
          <cell r="B45" t="str">
            <v>550 COORDINADOR</v>
          </cell>
          <cell r="C45">
            <v>3912.6933675647997</v>
          </cell>
          <cell r="D45">
            <v>130.42311225216</v>
          </cell>
        </row>
        <row r="46">
          <cell r="B46" t="str">
            <v>MM0042 PROGRAMADOR B</v>
          </cell>
          <cell r="C46">
            <v>4042.4193638599681</v>
          </cell>
          <cell r="D46">
            <v>134.74731212866561</v>
          </cell>
        </row>
        <row r="47">
          <cell r="B47" t="str">
            <v>MM0084 ANALISTA ADMINISTRATIVO D</v>
          </cell>
          <cell r="C47">
            <v>4042.8251477752319</v>
          </cell>
          <cell r="D47">
            <v>134.76083825917439</v>
          </cell>
        </row>
        <row r="48">
          <cell r="B48" t="str">
            <v>MM0085 JEFE DE PROGRAMACION</v>
          </cell>
          <cell r="C48">
            <v>4042.8251477752319</v>
          </cell>
          <cell r="D48">
            <v>134.76083825917439</v>
          </cell>
        </row>
        <row r="49">
          <cell r="B49" t="str">
            <v>BU0072 INSTRUCTOR DEPORTIVO B</v>
          </cell>
          <cell r="C49">
            <v>4240.4419145088004</v>
          </cell>
          <cell r="D49">
            <v>141.34806381696001</v>
          </cell>
        </row>
        <row r="50">
          <cell r="B50" t="str">
            <v>MM0097 SECRETARIA I</v>
          </cell>
          <cell r="C50">
            <v>4616.1978200432641</v>
          </cell>
          <cell r="D50">
            <v>153.8732606681088</v>
          </cell>
        </row>
        <row r="51">
          <cell r="B51" t="str">
            <v>MM0069 ANALISTA ADVIMO. E</v>
          </cell>
          <cell r="C51">
            <v>4836.4777728000008</v>
          </cell>
          <cell r="D51">
            <v>161.21592576000003</v>
          </cell>
        </row>
        <row r="52">
          <cell r="B52" t="str">
            <v>MM0062 ANALISTA ADMVO. F</v>
          </cell>
          <cell r="C52">
            <v>5613.7306220236787</v>
          </cell>
          <cell r="D52">
            <v>187.12435406745595</v>
          </cell>
        </row>
        <row r="53">
          <cell r="B53" t="str">
            <v>MM0104 PROMOTOR A</v>
          </cell>
          <cell r="C53">
            <v>5838.0031272000006</v>
          </cell>
          <cell r="D53">
            <v>194.60010424000001</v>
          </cell>
        </row>
        <row r="54">
          <cell r="B54" t="str">
            <v>MM0044 COORDINADOR DE PROYECTOS</v>
          </cell>
          <cell r="C54">
            <v>6652.6702368522247</v>
          </cell>
          <cell r="D54">
            <v>221.75567456174082</v>
          </cell>
        </row>
        <row r="55">
          <cell r="B55" t="str">
            <v>MM0041 PROGRAMADOR D</v>
          </cell>
          <cell r="C55">
            <v>6885.1069072441342</v>
          </cell>
          <cell r="D55">
            <v>229.50356357480447</v>
          </cell>
        </row>
        <row r="56">
          <cell r="B56" t="str">
            <v>MM0027 COORDINADOR A</v>
          </cell>
          <cell r="C56">
            <v>8851.8798567014419</v>
          </cell>
          <cell r="D56">
            <v>295.06266189004805</v>
          </cell>
        </row>
        <row r="57">
          <cell r="B57" t="str">
            <v>MM0013 COORDINADOR B</v>
          </cell>
          <cell r="C57">
            <v>9896.0600436572186</v>
          </cell>
          <cell r="D57">
            <v>329.86866812190726</v>
          </cell>
        </row>
        <row r="58">
          <cell r="B58" t="str">
            <v>SC0097 COORDINADOR C</v>
          </cell>
          <cell r="C58">
            <v>11264.50256216064</v>
          </cell>
          <cell r="D58">
            <v>375.48341873868799</v>
          </cell>
        </row>
        <row r="59">
          <cell r="B59" t="str">
            <v>SC0098 COORDINADOR D</v>
          </cell>
          <cell r="C59">
            <v>14342.016</v>
          </cell>
          <cell r="D59">
            <v>478.06720000000001</v>
          </cell>
        </row>
        <row r="60">
          <cell r="B60" t="str">
            <v>SC0060 CONTRALOR INT. A</v>
          </cell>
          <cell r="C60">
            <v>18193.067942400001</v>
          </cell>
          <cell r="D60">
            <v>606.43559807999998</v>
          </cell>
        </row>
        <row r="61">
          <cell r="B61" t="str">
            <v>SC0043 JEFE DE DEPTO. B</v>
          </cell>
          <cell r="C61">
            <v>22923.947404800001</v>
          </cell>
          <cell r="D61">
            <v>764.13158016</v>
          </cell>
        </row>
        <row r="62">
          <cell r="B62" t="str">
            <v>SC0029 JEFE DE DEPTO. C</v>
          </cell>
          <cell r="C62">
            <v>30975.444864000001</v>
          </cell>
          <cell r="D62">
            <v>1032.5148288</v>
          </cell>
        </row>
        <row r="63">
          <cell r="B63" t="str">
            <v>SC0064 SUBDIRECTOR</v>
          </cell>
          <cell r="C63">
            <v>34395.060960000003</v>
          </cell>
          <cell r="D63">
            <v>1146.5020320000001</v>
          </cell>
        </row>
        <row r="64">
          <cell r="B64" t="str">
            <v>SC0022 DIRECTOR A</v>
          </cell>
          <cell r="C64">
            <v>37233.443519999993</v>
          </cell>
          <cell r="D64">
            <v>1241.1147839999999</v>
          </cell>
        </row>
        <row r="65">
          <cell r="B65" t="str">
            <v>SC0013 DIRECTOR B</v>
          </cell>
          <cell r="C65">
            <v>46541.2761216</v>
          </cell>
          <cell r="D65">
            <v>1551.37587072</v>
          </cell>
        </row>
        <row r="66">
          <cell r="B66" t="str">
            <v>SC0008 SUBSECRETARIO</v>
          </cell>
          <cell r="C66">
            <v>74880.217151999997</v>
          </cell>
          <cell r="D66">
            <v>2496.0072384</v>
          </cell>
        </row>
      </sheetData>
      <sheetData sheetId="10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isstey"/>
      <sheetName val="EMPLEADOS"/>
      <sheetName val="BANDA DE GUERRA"/>
      <sheetName val="Becas"/>
      <sheetName val="IniDep"/>
      <sheetName val="Apoyos"/>
      <sheetName val="Bas-Even"/>
      <sheetName val="FORMATO CONF.BAS.EVEN"/>
      <sheetName val="Honorarios"/>
      <sheetName val="ORIGINAL"/>
      <sheetName val="Asig Vales"/>
      <sheetName val="Configuración"/>
      <sheetName val="ExportarPDO"/>
      <sheetName val="ExportarDYH"/>
      <sheetName val="Parametros"/>
      <sheetName val="Funciones"/>
      <sheetName val="Departamento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  <sheetName val="Hoja1"/>
      <sheetName val="Hoja2"/>
    </sheetNames>
    <sheetDataSet>
      <sheetData sheetId="0"/>
      <sheetData sheetId="1"/>
      <sheetData sheetId="2">
        <row r="5">
          <cell r="A5" t="str">
            <v>. CHAVARREA TERESA DE JESUS</v>
          </cell>
          <cell r="B5" t="str">
            <v>CAXT641013</v>
          </cell>
          <cell r="C5" t="str">
            <v>.</v>
          </cell>
          <cell r="D5" t="str">
            <v>CHAVARREA</v>
          </cell>
          <cell r="E5" t="str">
            <v>TERESA DE JESUS</v>
          </cell>
          <cell r="F5" t="str">
            <v>M</v>
          </cell>
          <cell r="H5" t="str">
            <v>CAXT641013MYNHXR01</v>
          </cell>
          <cell r="I5">
            <v>84016401196</v>
          </cell>
          <cell r="J5">
            <v>38213566252</v>
          </cell>
          <cell r="N5">
            <v>23653</v>
          </cell>
          <cell r="P5">
            <v>31</v>
          </cell>
          <cell r="Q5">
            <v>31024</v>
          </cell>
          <cell r="R5" t="str">
            <v>MEX</v>
          </cell>
          <cell r="T5">
            <v>8</v>
          </cell>
          <cell r="U5">
            <v>2</v>
          </cell>
          <cell r="V5">
            <v>35827</v>
          </cell>
          <cell r="W5">
            <v>35827</v>
          </cell>
          <cell r="X5">
            <v>5451</v>
          </cell>
          <cell r="AA5" t="str">
            <v>DP</v>
          </cell>
          <cell r="AB5" t="str">
            <v>BANORTE</v>
          </cell>
          <cell r="AC5" t="str">
            <v>0148674875</v>
          </cell>
          <cell r="AE5">
            <v>1605</v>
          </cell>
          <cell r="AF5" t="str">
            <v>63-B</v>
          </cell>
          <cell r="AG5">
            <v>384</v>
          </cell>
          <cell r="AI5">
            <v>138</v>
          </cell>
          <cell r="AJ5">
            <v>140</v>
          </cell>
          <cell r="AK5" t="str">
            <v>FRACC, NORA QUINTANA</v>
          </cell>
          <cell r="AL5">
            <v>97238</v>
          </cell>
          <cell r="AM5">
            <v>9122516</v>
          </cell>
          <cell r="AO5">
            <v>31</v>
          </cell>
          <cell r="AP5">
            <v>31050</v>
          </cell>
          <cell r="AQ5" t="str">
            <v>. CHAVARREA TERESA DE JESUS</v>
          </cell>
          <cell r="AR5" t="str">
            <v>CALLE : 63-B No 384 X 138 - 140 FRACC, NORA QUINTANA</v>
          </cell>
        </row>
        <row r="6">
          <cell r="A6" t="str">
            <v>. PERERA JOSE CARLOS</v>
          </cell>
          <cell r="B6" t="str">
            <v>PRCR470101</v>
          </cell>
          <cell r="C6" t="str">
            <v>.</v>
          </cell>
          <cell r="D6" t="str">
            <v>PERERA</v>
          </cell>
          <cell r="E6" t="str">
            <v>JOSE CARLOS</v>
          </cell>
          <cell r="F6" t="str">
            <v>H</v>
          </cell>
          <cell r="H6" t="str">
            <v>PEXC471215HYNRXR05</v>
          </cell>
          <cell r="I6">
            <v>84714901331</v>
          </cell>
          <cell r="J6">
            <v>47466025978</v>
          </cell>
          <cell r="K6">
            <v>6592094</v>
          </cell>
          <cell r="N6">
            <v>17502</v>
          </cell>
          <cell r="P6">
            <v>31</v>
          </cell>
          <cell r="Q6">
            <v>31050</v>
          </cell>
          <cell r="R6" t="str">
            <v>MEX</v>
          </cell>
          <cell r="T6">
            <v>8</v>
          </cell>
          <cell r="U6">
            <v>2</v>
          </cell>
          <cell r="V6">
            <v>35217</v>
          </cell>
          <cell r="W6">
            <v>35217</v>
          </cell>
          <cell r="X6">
            <v>6061</v>
          </cell>
          <cell r="AA6" t="str">
            <v>DP</v>
          </cell>
          <cell r="AB6" t="str">
            <v>BANORTE</v>
          </cell>
          <cell r="AC6" t="str">
            <v>0148675993</v>
          </cell>
          <cell r="AE6">
            <v>1603</v>
          </cell>
          <cell r="AF6" t="str">
            <v>67A</v>
          </cell>
          <cell r="AG6">
            <v>1065</v>
          </cell>
          <cell r="AI6">
            <v>128</v>
          </cell>
          <cell r="AJ6">
            <v>130</v>
          </cell>
          <cell r="AK6" t="str">
            <v>XOCLAN SUSULA97</v>
          </cell>
          <cell r="AL6">
            <v>97246</v>
          </cell>
          <cell r="AO6">
            <v>31</v>
          </cell>
          <cell r="AP6">
            <v>31050</v>
          </cell>
          <cell r="AQ6" t="str">
            <v>. PERERA JOSE CARLOS</v>
          </cell>
          <cell r="AR6" t="str">
            <v>CALLE : 67A No 1065 X 128 - 130 XOCLAN SUSULA97</v>
          </cell>
        </row>
        <row r="7">
          <cell r="A7" t="str">
            <v>. RODRIGUEZ TERESITA DE JESUS</v>
          </cell>
          <cell r="B7" t="str">
            <v>ROXT600918</v>
          </cell>
          <cell r="C7" t="str">
            <v>.</v>
          </cell>
          <cell r="D7" t="str">
            <v>RODRIGUEZ</v>
          </cell>
          <cell r="E7" t="str">
            <v>TERESITA DE JESUS</v>
          </cell>
          <cell r="F7" t="str">
            <v>M</v>
          </cell>
          <cell r="H7" t="str">
            <v>ROXT600918MYNDXR08</v>
          </cell>
          <cell r="I7">
            <v>84906003268</v>
          </cell>
          <cell r="J7">
            <v>30913609409</v>
          </cell>
          <cell r="N7">
            <v>180860</v>
          </cell>
          <cell r="P7">
            <v>31</v>
          </cell>
          <cell r="Q7">
            <v>31050</v>
          </cell>
          <cell r="R7" t="str">
            <v>MEX</v>
          </cell>
          <cell r="T7">
            <v>9</v>
          </cell>
          <cell r="U7">
            <v>1</v>
          </cell>
          <cell r="V7">
            <v>32540</v>
          </cell>
          <cell r="W7">
            <v>32540</v>
          </cell>
          <cell r="X7">
            <v>8738</v>
          </cell>
          <cell r="AA7" t="str">
            <v>DP</v>
          </cell>
          <cell r="AB7" t="str">
            <v>BANORTE</v>
          </cell>
          <cell r="AC7" t="str">
            <v>0154077114</v>
          </cell>
          <cell r="AE7">
            <v>1602</v>
          </cell>
          <cell r="AF7" t="str">
            <v>19B</v>
          </cell>
          <cell r="AG7">
            <v>379</v>
          </cell>
          <cell r="AI7">
            <v>38</v>
          </cell>
          <cell r="AJ7">
            <v>40</v>
          </cell>
          <cell r="AK7" t="str">
            <v>CHENKU</v>
          </cell>
          <cell r="AL7">
            <v>97219</v>
          </cell>
          <cell r="AM7">
            <v>9878170</v>
          </cell>
          <cell r="AO7">
            <v>31</v>
          </cell>
          <cell r="AP7">
            <v>31050</v>
          </cell>
          <cell r="AQ7" t="str">
            <v>. RODRIGUEZ TERESITA DE JESUS</v>
          </cell>
          <cell r="AR7" t="str">
            <v>CALLE : 19B No 379 X 38 - 40 CHENKU</v>
          </cell>
        </row>
        <row r="8">
          <cell r="A8" t="str">
            <v>ACOSTA DZIB MARIA DEL SOCORRO</v>
          </cell>
          <cell r="B8" t="str">
            <v>AODS720630</v>
          </cell>
          <cell r="C8" t="str">
            <v>ACOSTA</v>
          </cell>
          <cell r="D8" t="str">
            <v>DZIB</v>
          </cell>
          <cell r="E8" t="str">
            <v>MARIA DEL SOCORRO</v>
          </cell>
          <cell r="F8" t="str">
            <v>M</v>
          </cell>
          <cell r="H8" t="str">
            <v>AODS720630MYNCZC03</v>
          </cell>
          <cell r="I8">
            <v>84917242012</v>
          </cell>
          <cell r="J8" t="str">
            <v>042866131292</v>
          </cell>
          <cell r="N8">
            <v>26480</v>
          </cell>
          <cell r="P8">
            <v>31</v>
          </cell>
          <cell r="Q8">
            <v>31050</v>
          </cell>
          <cell r="R8" t="str">
            <v>MEX</v>
          </cell>
          <cell r="T8">
            <v>2</v>
          </cell>
          <cell r="U8">
            <v>1</v>
          </cell>
          <cell r="V8">
            <v>39888</v>
          </cell>
          <cell r="W8">
            <v>39888</v>
          </cell>
          <cell r="X8">
            <v>1390</v>
          </cell>
          <cell r="AA8" t="str">
            <v>DP</v>
          </cell>
          <cell r="AB8" t="str">
            <v>BANORTE</v>
          </cell>
          <cell r="AC8" t="str">
            <v>0610362464</v>
          </cell>
          <cell r="AE8">
            <v>1604</v>
          </cell>
          <cell r="AF8">
            <v>51</v>
          </cell>
          <cell r="AG8">
            <v>465</v>
          </cell>
          <cell r="AI8">
            <v>48</v>
          </cell>
          <cell r="AJ8">
            <v>50</v>
          </cell>
          <cell r="AK8" t="str">
            <v>CENTRO</v>
          </cell>
          <cell r="AL8">
            <v>97000</v>
          </cell>
          <cell r="AM8">
            <v>9240418</v>
          </cell>
          <cell r="AO8">
            <v>31</v>
          </cell>
          <cell r="AP8">
            <v>31050</v>
          </cell>
          <cell r="AQ8" t="str">
            <v>ACOSTA DZIB MARIA DEL SOCORRO</v>
          </cell>
          <cell r="AR8" t="str">
            <v>CALLE : 51 No 465 X 48 - 50 CENTRO</v>
          </cell>
        </row>
        <row r="9">
          <cell r="A9" t="str">
            <v>AGUILAR AGUILAR EJIDIO JOSE</v>
          </cell>
          <cell r="B9" t="str">
            <v>AUAE501119</v>
          </cell>
          <cell r="C9" t="str">
            <v>AGUILAR</v>
          </cell>
          <cell r="D9" t="str">
            <v>AGUILAR</v>
          </cell>
          <cell r="E9" t="str">
            <v>EJIDIO JOSE</v>
          </cell>
          <cell r="F9" t="str">
            <v>H</v>
          </cell>
          <cell r="H9" t="str">
            <v>AUAE501119NYNGGG08</v>
          </cell>
          <cell r="I9" t="str">
            <v>840150 00411</v>
          </cell>
          <cell r="J9">
            <v>74866488013</v>
          </cell>
          <cell r="K9">
            <v>7373116</v>
          </cell>
          <cell r="N9">
            <v>18586</v>
          </cell>
          <cell r="P9">
            <v>31</v>
          </cell>
          <cell r="Q9">
            <v>31013</v>
          </cell>
          <cell r="R9" t="str">
            <v>MEX</v>
          </cell>
          <cell r="T9">
            <v>5</v>
          </cell>
          <cell r="U9">
            <v>2</v>
          </cell>
          <cell r="V9">
            <v>36754</v>
          </cell>
          <cell r="W9">
            <v>36754</v>
          </cell>
          <cell r="X9">
            <v>4524</v>
          </cell>
          <cell r="AA9" t="str">
            <v>DP</v>
          </cell>
          <cell r="AB9" t="str">
            <v>BANORTE</v>
          </cell>
          <cell r="AC9" t="str">
            <v>0687770883</v>
          </cell>
          <cell r="AE9">
            <v>1609</v>
          </cell>
          <cell r="AF9">
            <v>29</v>
          </cell>
          <cell r="AG9">
            <v>296</v>
          </cell>
          <cell r="AI9">
            <v>22</v>
          </cell>
          <cell r="AJ9">
            <v>24</v>
          </cell>
          <cell r="AK9" t="str">
            <v>BENITO JUAREZ GARCIA</v>
          </cell>
          <cell r="AL9">
            <v>97320</v>
          </cell>
          <cell r="AM9">
            <v>53920</v>
          </cell>
          <cell r="AO9">
            <v>31</v>
          </cell>
          <cell r="AP9">
            <v>31059</v>
          </cell>
          <cell r="AQ9" t="str">
            <v>AGUILAR AGUILAR EJIDIO JOSE</v>
          </cell>
          <cell r="AR9" t="str">
            <v>CALLE : 29 No 296 X 22 - 24 BENITO JUAREZ GARCIA</v>
          </cell>
        </row>
        <row r="10">
          <cell r="A10" t="str">
            <v>AGUILAR GARCIA RITA ELENA</v>
          </cell>
          <cell r="B10" t="str">
            <v>AUGR660522</v>
          </cell>
          <cell r="C10" t="str">
            <v>AGUILAR</v>
          </cell>
          <cell r="D10" t="str">
            <v>GARCIA</v>
          </cell>
          <cell r="E10" t="str">
            <v>RITA ELENA</v>
          </cell>
          <cell r="F10" t="str">
            <v>M</v>
          </cell>
          <cell r="H10" t="str">
            <v>AUGR660522MYNGRT01</v>
          </cell>
          <cell r="I10">
            <v>84856601392</v>
          </cell>
          <cell r="J10">
            <v>45113687688</v>
          </cell>
          <cell r="N10">
            <v>24249</v>
          </cell>
          <cell r="P10">
            <v>31</v>
          </cell>
          <cell r="Q10">
            <v>31050</v>
          </cell>
          <cell r="R10" t="str">
            <v>MEX</v>
          </cell>
          <cell r="T10">
            <v>1</v>
          </cell>
          <cell r="U10">
            <v>1</v>
          </cell>
          <cell r="V10">
            <v>30926</v>
          </cell>
          <cell r="W10">
            <v>30926</v>
          </cell>
          <cell r="X10">
            <v>10352</v>
          </cell>
          <cell r="AA10" t="str">
            <v>DP</v>
          </cell>
          <cell r="AB10" t="str">
            <v>BANORTE</v>
          </cell>
          <cell r="AC10" t="str">
            <v>0148674446</v>
          </cell>
          <cell r="AE10">
            <v>1608</v>
          </cell>
          <cell r="AF10" t="str">
            <v>57-B</v>
          </cell>
          <cell r="AG10">
            <v>645</v>
          </cell>
          <cell r="AI10">
            <v>10</v>
          </cell>
          <cell r="AJ10">
            <v>12</v>
          </cell>
          <cell r="AK10" t="str">
            <v>DEL PARQUE</v>
          </cell>
          <cell r="AL10">
            <v>97160</v>
          </cell>
          <cell r="AN10">
            <v>9992451043</v>
          </cell>
          <cell r="AO10">
            <v>31</v>
          </cell>
          <cell r="AP10">
            <v>31050</v>
          </cell>
          <cell r="AQ10" t="str">
            <v>AGUILAR GARCIA RITA ELENA</v>
          </cell>
          <cell r="AR10" t="str">
            <v>CALLE : 57-B No 645 X 10 - 12 DEL PARQUE</v>
          </cell>
        </row>
        <row r="11">
          <cell r="A11" t="str">
            <v>AGUILAR RAMIREZ MARIA DEL SOCORRO</v>
          </cell>
          <cell r="B11" t="str">
            <v>AURS680626</v>
          </cell>
          <cell r="C11" t="str">
            <v>AGUILAR</v>
          </cell>
          <cell r="D11" t="str">
            <v>RAMIREZ</v>
          </cell>
          <cell r="E11" t="str">
            <v>MARIA DEL SOCORRO</v>
          </cell>
          <cell r="F11" t="str">
            <v>M</v>
          </cell>
          <cell r="H11" t="str">
            <v>AURS680626MYNGMC09</v>
          </cell>
          <cell r="I11">
            <v>84886816762</v>
          </cell>
          <cell r="J11">
            <v>486013697586</v>
          </cell>
          <cell r="N11">
            <v>25015</v>
          </cell>
          <cell r="P11">
            <v>31</v>
          </cell>
          <cell r="Q11">
            <v>31050</v>
          </cell>
          <cell r="R11" t="str">
            <v>MEX</v>
          </cell>
          <cell r="T11">
            <v>5</v>
          </cell>
          <cell r="U11">
            <v>1</v>
          </cell>
          <cell r="V11">
            <v>34213</v>
          </cell>
          <cell r="W11">
            <v>34213</v>
          </cell>
          <cell r="X11">
            <v>7065</v>
          </cell>
          <cell r="AA11" t="str">
            <v>DP</v>
          </cell>
          <cell r="AB11" t="str">
            <v>BANORTE</v>
          </cell>
          <cell r="AC11" t="str">
            <v>0687770913</v>
          </cell>
          <cell r="AE11">
            <v>1608</v>
          </cell>
          <cell r="AF11" t="str">
            <v>15-C</v>
          </cell>
          <cell r="AG11">
            <v>244</v>
          </cell>
          <cell r="AI11" t="str">
            <v>10-C</v>
          </cell>
          <cell r="AJ11">
            <v>14</v>
          </cell>
          <cell r="AK11" t="str">
            <v>VERGEL</v>
          </cell>
          <cell r="AL11">
            <v>97167</v>
          </cell>
          <cell r="AM11">
            <v>9830100</v>
          </cell>
          <cell r="AN11">
            <v>9991597117</v>
          </cell>
          <cell r="AO11">
            <v>31</v>
          </cell>
          <cell r="AP11">
            <v>31050</v>
          </cell>
          <cell r="AQ11" t="str">
            <v>AGUILAR RAMIREZ MARIA DEL SOCORRO</v>
          </cell>
          <cell r="AR11" t="str">
            <v>CALLE : 15-C No 244 X 10-C - 14 VERGEL</v>
          </cell>
        </row>
        <row r="12">
          <cell r="A12" t="str">
            <v>AGUILAR RAMIREZ HANELOREN GUADALUPE</v>
          </cell>
          <cell r="B12" t="str">
            <v>AURH710926</v>
          </cell>
          <cell r="C12" t="str">
            <v>AGUILAR</v>
          </cell>
          <cell r="D12" t="str">
            <v>RAMIREZ</v>
          </cell>
          <cell r="E12" t="str">
            <v>HANELOREN GUADALUPE</v>
          </cell>
          <cell r="F12" t="str">
            <v>M</v>
          </cell>
          <cell r="H12" t="str">
            <v>AURH710926MYNGMN00</v>
          </cell>
          <cell r="I12">
            <v>84917115754</v>
          </cell>
          <cell r="J12">
            <v>486013696962</v>
          </cell>
          <cell r="N12">
            <v>26202</v>
          </cell>
          <cell r="P12">
            <v>31</v>
          </cell>
          <cell r="Q12">
            <v>31050</v>
          </cell>
          <cell r="R12" t="str">
            <v>MEX</v>
          </cell>
          <cell r="T12">
            <v>5</v>
          </cell>
          <cell r="U12">
            <v>2</v>
          </cell>
          <cell r="V12">
            <v>33254</v>
          </cell>
          <cell r="W12">
            <v>33254</v>
          </cell>
          <cell r="X12">
            <v>8024</v>
          </cell>
          <cell r="AA12" t="str">
            <v>DP</v>
          </cell>
          <cell r="AB12" t="str">
            <v>BANORTE</v>
          </cell>
          <cell r="AC12" t="str">
            <v>0148674464</v>
          </cell>
          <cell r="AE12">
            <v>1603</v>
          </cell>
          <cell r="AF12" t="str">
            <v>63-C</v>
          </cell>
          <cell r="AG12">
            <v>252</v>
          </cell>
          <cell r="AI12">
            <v>12</v>
          </cell>
          <cell r="AJ12">
            <v>14</v>
          </cell>
          <cell r="AK12" t="str">
            <v>SARMIENTO</v>
          </cell>
          <cell r="AL12">
            <v>97160</v>
          </cell>
          <cell r="AM12">
            <v>9291220</v>
          </cell>
          <cell r="AO12">
            <v>31</v>
          </cell>
          <cell r="AP12">
            <v>31050</v>
          </cell>
          <cell r="AQ12" t="str">
            <v>AGUILAR RAMIREZ HANELOREN GUADALUPE</v>
          </cell>
          <cell r="AR12" t="str">
            <v>CALLE : 63-C No 252 X 12 - 14 SARMIENTO</v>
          </cell>
        </row>
        <row r="13">
          <cell r="A13" t="str">
            <v>AKE COX GLORIA GUADALUPE</v>
          </cell>
          <cell r="B13" t="str">
            <v>AECG871105</v>
          </cell>
          <cell r="C13" t="str">
            <v>AKE</v>
          </cell>
          <cell r="D13" t="str">
            <v>COX</v>
          </cell>
          <cell r="E13" t="str">
            <v>GLORIA GUADALUPE</v>
          </cell>
          <cell r="F13" t="str">
            <v>M</v>
          </cell>
          <cell r="H13" t="str">
            <v>AECG871105MYNKXL01</v>
          </cell>
          <cell r="I13">
            <v>84068733488</v>
          </cell>
          <cell r="J13">
            <v>110104692095</v>
          </cell>
          <cell r="N13">
            <v>32086</v>
          </cell>
          <cell r="P13">
            <v>31</v>
          </cell>
          <cell r="Q13">
            <v>31052</v>
          </cell>
          <cell r="R13" t="str">
            <v>MEX</v>
          </cell>
          <cell r="T13">
            <v>9</v>
          </cell>
          <cell r="U13">
            <v>1</v>
          </cell>
          <cell r="V13">
            <v>40827</v>
          </cell>
          <cell r="W13">
            <v>40827</v>
          </cell>
          <cell r="X13">
            <v>451</v>
          </cell>
          <cell r="AA13" t="str">
            <v>EF</v>
          </cell>
          <cell r="AE13">
            <v>1604</v>
          </cell>
          <cell r="AF13">
            <v>24</v>
          </cell>
          <cell r="AG13" t="str">
            <v>96-A</v>
          </cell>
          <cell r="AI13">
            <v>13</v>
          </cell>
          <cell r="AJ13">
            <v>15</v>
          </cell>
          <cell r="AK13" t="str">
            <v>DZEMUL</v>
          </cell>
          <cell r="AL13">
            <v>97404</v>
          </cell>
          <cell r="AN13">
            <v>9911007370</v>
          </cell>
          <cell r="AO13">
            <v>31</v>
          </cell>
          <cell r="AP13">
            <v>31026</v>
          </cell>
          <cell r="AQ13" t="str">
            <v>AKE COX GLORIA GUADALUPE</v>
          </cell>
          <cell r="AR13" t="str">
            <v>CALLE : 24 No 96-A X 13 - 15 DZEMUL</v>
          </cell>
        </row>
        <row r="14">
          <cell r="A14" t="str">
            <v>AKE UCAN JOSE RODOLFO</v>
          </cell>
          <cell r="B14" t="str">
            <v>AEUR770907</v>
          </cell>
          <cell r="C14" t="str">
            <v>AKE</v>
          </cell>
          <cell r="D14" t="str">
            <v>UCAN</v>
          </cell>
          <cell r="E14" t="str">
            <v>JOSE RODOLFO</v>
          </cell>
          <cell r="F14" t="str">
            <v>H</v>
          </cell>
          <cell r="H14" t="str">
            <v>AEUR770907HYNKCD09</v>
          </cell>
          <cell r="I14">
            <v>84967727474</v>
          </cell>
          <cell r="J14">
            <v>41866238158</v>
          </cell>
          <cell r="N14">
            <v>28375</v>
          </cell>
          <cell r="P14">
            <v>31</v>
          </cell>
          <cell r="Q14">
            <v>31050</v>
          </cell>
          <cell r="R14" t="str">
            <v>MEX</v>
          </cell>
          <cell r="T14">
            <v>7</v>
          </cell>
          <cell r="U14">
            <v>2</v>
          </cell>
          <cell r="V14">
            <v>37305</v>
          </cell>
          <cell r="W14">
            <v>37305</v>
          </cell>
          <cell r="X14">
            <v>3973</v>
          </cell>
          <cell r="AA14" t="str">
            <v>DP</v>
          </cell>
          <cell r="AB14" t="str">
            <v>BANORTE</v>
          </cell>
          <cell r="AC14" t="str">
            <v>0154040949</v>
          </cell>
          <cell r="AE14">
            <v>1604</v>
          </cell>
          <cell r="AF14">
            <v>114</v>
          </cell>
          <cell r="AG14">
            <v>476</v>
          </cell>
          <cell r="AI14" t="str">
            <v>59-L</v>
          </cell>
          <cell r="AJ14" t="str">
            <v>59-LL</v>
          </cell>
          <cell r="AK14" t="str">
            <v>BOJORQUEZ</v>
          </cell>
          <cell r="AL14">
            <v>97230</v>
          </cell>
          <cell r="AM14">
            <v>9453592</v>
          </cell>
          <cell r="AO14">
            <v>31</v>
          </cell>
          <cell r="AP14">
            <v>31050</v>
          </cell>
          <cell r="AQ14" t="str">
            <v>AKE UCAN JOSE RODOLFO</v>
          </cell>
          <cell r="AR14" t="str">
            <v>CALLE : 114 No 476 X 59-L - 59-LL BOJORQUEZ</v>
          </cell>
        </row>
        <row r="15">
          <cell r="A15" t="str">
            <v>ALBORNOZ AKE DAVID ALEJANDRO</v>
          </cell>
          <cell r="B15" t="str">
            <v>AOAD860817</v>
          </cell>
          <cell r="C15" t="str">
            <v>ALBORNOZ</v>
          </cell>
          <cell r="D15" t="str">
            <v>AKE</v>
          </cell>
          <cell r="E15" t="str">
            <v>DAVID ALEJANDRO</v>
          </cell>
          <cell r="F15" t="str">
            <v>H</v>
          </cell>
          <cell r="H15" t="str">
            <v>AOAD860817HYNLKV09</v>
          </cell>
          <cell r="I15">
            <v>84048515625</v>
          </cell>
          <cell r="J15">
            <v>542113991938</v>
          </cell>
          <cell r="N15">
            <v>31641</v>
          </cell>
          <cell r="P15">
            <v>31</v>
          </cell>
          <cell r="Q15">
            <v>31050</v>
          </cell>
          <cell r="R15" t="str">
            <v>MEX</v>
          </cell>
          <cell r="T15">
            <v>8</v>
          </cell>
          <cell r="U15">
            <v>2</v>
          </cell>
          <cell r="V15">
            <v>40041</v>
          </cell>
          <cell r="W15">
            <v>40041</v>
          </cell>
          <cell r="X15">
            <v>1237</v>
          </cell>
          <cell r="AA15" t="str">
            <v>DP</v>
          </cell>
          <cell r="AB15" t="str">
            <v>BANORTE</v>
          </cell>
          <cell r="AC15" t="str">
            <v>0679508755</v>
          </cell>
          <cell r="AE15">
            <v>1603</v>
          </cell>
          <cell r="AF15">
            <v>97</v>
          </cell>
          <cell r="AG15" t="str">
            <v>460-A</v>
          </cell>
          <cell r="AI15">
            <v>50</v>
          </cell>
          <cell r="AJ15">
            <v>52</v>
          </cell>
          <cell r="AK15" t="str">
            <v>DOLORES OTERO</v>
          </cell>
          <cell r="AL15">
            <v>97270</v>
          </cell>
          <cell r="AM15">
            <v>9286803</v>
          </cell>
          <cell r="AO15">
            <v>31</v>
          </cell>
          <cell r="AP15">
            <v>31050</v>
          </cell>
          <cell r="AQ15" t="str">
            <v>ALBORNOZ AKE DAVID ALEJANDRO</v>
          </cell>
          <cell r="AR15" t="str">
            <v>CALLE : 97 No 460-A X 50 - 52 DOLORES OTERO</v>
          </cell>
        </row>
        <row r="16">
          <cell r="A16" t="str">
            <v>ALCOCER TRAVA GUADALUPE DEL SOCORRO</v>
          </cell>
          <cell r="B16" t="str">
            <v>AOTG591211</v>
          </cell>
          <cell r="C16" t="str">
            <v>ALCOCER</v>
          </cell>
          <cell r="D16" t="str">
            <v>TRAVA</v>
          </cell>
          <cell r="E16" t="str">
            <v>GUADALUPE DEL SOCORRO</v>
          </cell>
          <cell r="F16" t="str">
            <v>M</v>
          </cell>
          <cell r="H16" t="str">
            <v>AOTG591211MYNLRD00</v>
          </cell>
          <cell r="I16">
            <v>84745607188</v>
          </cell>
          <cell r="J16">
            <v>21214159333</v>
          </cell>
          <cell r="N16">
            <v>21895</v>
          </cell>
          <cell r="P16">
            <v>31</v>
          </cell>
          <cell r="Q16">
            <v>31050</v>
          </cell>
          <cell r="R16" t="str">
            <v>MEX</v>
          </cell>
          <cell r="T16">
            <v>1</v>
          </cell>
          <cell r="U16">
            <v>2</v>
          </cell>
          <cell r="V16">
            <v>36951</v>
          </cell>
          <cell r="W16">
            <v>36951</v>
          </cell>
          <cell r="X16">
            <v>4327</v>
          </cell>
          <cell r="AA16" t="str">
            <v>DP</v>
          </cell>
          <cell r="AB16" t="str">
            <v>BANORTE</v>
          </cell>
          <cell r="AC16" t="str">
            <v>0154040958</v>
          </cell>
          <cell r="AE16">
            <v>1604</v>
          </cell>
          <cell r="AF16">
            <v>55</v>
          </cell>
          <cell r="AG16">
            <v>498</v>
          </cell>
          <cell r="AI16">
            <v>52</v>
          </cell>
          <cell r="AJ16">
            <v>54</v>
          </cell>
          <cell r="AK16" t="str">
            <v>GRANJAS</v>
          </cell>
          <cell r="AL16">
            <v>97197</v>
          </cell>
          <cell r="AM16">
            <v>9828143</v>
          </cell>
          <cell r="AO16">
            <v>31</v>
          </cell>
          <cell r="AP16">
            <v>31050</v>
          </cell>
          <cell r="AQ16" t="str">
            <v>ALCOCER TRAVA GUADALUPE DEL SOCORRO</v>
          </cell>
          <cell r="AR16" t="str">
            <v>CALLE : 55 No 498 X 52 - 54 GRANJAS</v>
          </cell>
        </row>
        <row r="17">
          <cell r="A17" t="str">
            <v>ALDAMA MANZANILLA LEONEL OSWALDO</v>
          </cell>
          <cell r="B17" t="str">
            <v>AAML550610</v>
          </cell>
          <cell r="C17" t="str">
            <v>ALDAMA</v>
          </cell>
          <cell r="D17" t="str">
            <v>MANZANILLA</v>
          </cell>
          <cell r="E17" t="str">
            <v>LEONEL OSWALDO</v>
          </cell>
          <cell r="F17" t="str">
            <v>H</v>
          </cell>
          <cell r="H17" t="str">
            <v>AAML550610HYNLNN15</v>
          </cell>
          <cell r="I17">
            <v>84875500567</v>
          </cell>
          <cell r="J17" t="str">
            <v>037777651598</v>
          </cell>
          <cell r="N17">
            <v>20250</v>
          </cell>
          <cell r="P17">
            <v>31</v>
          </cell>
          <cell r="Q17">
            <v>31050</v>
          </cell>
          <cell r="R17" t="str">
            <v>MEX</v>
          </cell>
          <cell r="T17">
            <v>5</v>
          </cell>
          <cell r="U17">
            <v>2</v>
          </cell>
          <cell r="V17">
            <v>39356</v>
          </cell>
          <cell r="W17">
            <v>39356</v>
          </cell>
          <cell r="X17">
            <v>1922</v>
          </cell>
          <cell r="AA17" t="str">
            <v>DP</v>
          </cell>
          <cell r="AB17" t="str">
            <v>BANORTE</v>
          </cell>
          <cell r="AC17" t="str">
            <v>0559704163</v>
          </cell>
          <cell r="AE17">
            <v>1601</v>
          </cell>
          <cell r="AF17">
            <v>29</v>
          </cell>
          <cell r="AG17" t="str">
            <v>468C</v>
          </cell>
          <cell r="AI17">
            <v>40</v>
          </cell>
          <cell r="AJ17">
            <v>42</v>
          </cell>
          <cell r="AK17" t="str">
            <v>JESUS CARRANZA</v>
          </cell>
          <cell r="AL17">
            <v>97109</v>
          </cell>
          <cell r="AM17">
            <v>9271844</v>
          </cell>
          <cell r="AN17">
            <v>9999558567</v>
          </cell>
          <cell r="AO17">
            <v>31</v>
          </cell>
          <cell r="AP17">
            <v>31050</v>
          </cell>
          <cell r="AQ17" t="str">
            <v>ALDAMA MANZANILLA LEONEL OSWALDO</v>
          </cell>
          <cell r="AR17" t="str">
            <v>CALLE : 29 No 468C X 40 - 42 JESUS CARRANZA</v>
          </cell>
        </row>
        <row r="18">
          <cell r="A18" t="str">
            <v>ALDANA VARGUEZ LUIS ERNESTO</v>
          </cell>
          <cell r="B18" t="str">
            <v>AAVL831002</v>
          </cell>
          <cell r="C18" t="str">
            <v>ALDANA</v>
          </cell>
          <cell r="D18" t="str">
            <v>VARGUEZ</v>
          </cell>
          <cell r="E18" t="str">
            <v>LUIS ERNESTO</v>
          </cell>
          <cell r="F18" t="str">
            <v>H</v>
          </cell>
          <cell r="H18" t="str">
            <v>AAVL831002HYNLRS09</v>
          </cell>
          <cell r="I18">
            <v>84058313473</v>
          </cell>
          <cell r="J18">
            <v>783066593378</v>
          </cell>
          <cell r="K18" t="str">
            <v>C-7437031</v>
          </cell>
          <cell r="N18">
            <v>32783</v>
          </cell>
          <cell r="P18">
            <v>31</v>
          </cell>
          <cell r="Q18">
            <v>31067</v>
          </cell>
          <cell r="R18" t="str">
            <v>MEX</v>
          </cell>
          <cell r="T18">
            <v>2</v>
          </cell>
          <cell r="U18">
            <v>2</v>
          </cell>
          <cell r="V18">
            <v>38488</v>
          </cell>
          <cell r="W18">
            <v>38488</v>
          </cell>
          <cell r="X18">
            <v>2790</v>
          </cell>
          <cell r="AA18" t="str">
            <v>DP</v>
          </cell>
          <cell r="AB18" t="str">
            <v>BANORTE</v>
          </cell>
          <cell r="AC18" t="str">
            <v>0198630746</v>
          </cell>
          <cell r="AE18">
            <v>1601</v>
          </cell>
          <cell r="AF18">
            <v>31</v>
          </cell>
          <cell r="AG18">
            <v>86</v>
          </cell>
          <cell r="AI18">
            <v>28</v>
          </cell>
          <cell r="AJ18">
            <v>26</v>
          </cell>
          <cell r="AK18" t="str">
            <v>SEYE</v>
          </cell>
          <cell r="AL18">
            <v>97570</v>
          </cell>
          <cell r="AN18">
            <v>9999062462</v>
          </cell>
          <cell r="AO18">
            <v>31</v>
          </cell>
          <cell r="AP18">
            <v>31067</v>
          </cell>
          <cell r="AQ18" t="str">
            <v>ALDANA VARGUEZ LUIS ERNESTO</v>
          </cell>
          <cell r="AR18" t="str">
            <v>CALLE : 31 No 86 X 28 - 26 SEYE</v>
          </cell>
        </row>
        <row r="19">
          <cell r="A19" t="str">
            <v>ALONZO CANCHE JESUS DE ATOCHE</v>
          </cell>
          <cell r="B19" t="str">
            <v>AOCJ461009</v>
          </cell>
          <cell r="C19" t="str">
            <v>ALONZO</v>
          </cell>
          <cell r="D19" t="str">
            <v>CANCHE</v>
          </cell>
          <cell r="E19" t="str">
            <v>JESUS DE ATOCHE</v>
          </cell>
          <cell r="F19" t="str">
            <v>H</v>
          </cell>
          <cell r="H19" t="str">
            <v>AOCJ461009HYNLNS16</v>
          </cell>
          <cell r="I19">
            <v>84814604124</v>
          </cell>
          <cell r="J19">
            <v>745014056019</v>
          </cell>
          <cell r="K19">
            <v>5560488</v>
          </cell>
          <cell r="N19">
            <v>17084</v>
          </cell>
          <cell r="P19">
            <v>31</v>
          </cell>
          <cell r="Q19">
            <v>31052</v>
          </cell>
          <cell r="R19" t="str">
            <v>MEX</v>
          </cell>
          <cell r="T19">
            <v>8</v>
          </cell>
          <cell r="U19">
            <v>2</v>
          </cell>
          <cell r="V19">
            <v>34700</v>
          </cell>
          <cell r="W19">
            <v>34700</v>
          </cell>
          <cell r="X19">
            <v>6578</v>
          </cell>
          <cell r="AA19" t="str">
            <v>DP</v>
          </cell>
          <cell r="AB19" t="str">
            <v>BANORTE</v>
          </cell>
          <cell r="AC19" t="str">
            <v>0148674491</v>
          </cell>
          <cell r="AE19">
            <v>1607</v>
          </cell>
          <cell r="AF19" t="str">
            <v>60-A</v>
          </cell>
          <cell r="AG19">
            <v>105</v>
          </cell>
          <cell r="AI19">
            <v>27</v>
          </cell>
          <cell r="AJ19">
            <v>29</v>
          </cell>
          <cell r="AK19" t="str">
            <v>PROGRESO</v>
          </cell>
          <cell r="AL19">
            <v>97320</v>
          </cell>
          <cell r="AN19">
            <v>9991258932</v>
          </cell>
          <cell r="AO19">
            <v>31</v>
          </cell>
          <cell r="AP19">
            <v>31059</v>
          </cell>
          <cell r="AQ19" t="str">
            <v>ALONZO CANCHE JESUS DE ATOCHE</v>
          </cell>
          <cell r="AR19" t="str">
            <v>CALLE : 60-A No 105 X 27 - 29 PROGRESO</v>
          </cell>
        </row>
        <row r="20">
          <cell r="A20" t="str">
            <v>ALONZO CHAN RITA ISABEL</v>
          </cell>
          <cell r="B20" t="str">
            <v>AOCR650611</v>
          </cell>
          <cell r="C20" t="str">
            <v>ALONZO</v>
          </cell>
          <cell r="D20" t="str">
            <v>CHAN</v>
          </cell>
          <cell r="E20" t="str">
            <v>RITA ISABEL</v>
          </cell>
          <cell r="F20" t="str">
            <v>M</v>
          </cell>
          <cell r="H20" t="str">
            <v>AOCR650611MYNLHT07</v>
          </cell>
          <cell r="I20">
            <v>84916507365</v>
          </cell>
          <cell r="J20">
            <v>34513612357</v>
          </cell>
          <cell r="N20">
            <v>23904</v>
          </cell>
          <cell r="P20">
            <v>31</v>
          </cell>
          <cell r="Q20">
            <v>31004</v>
          </cell>
          <cell r="R20" t="str">
            <v>MEX</v>
          </cell>
          <cell r="T20">
            <v>8</v>
          </cell>
          <cell r="U20">
            <v>2</v>
          </cell>
          <cell r="V20">
            <v>36281</v>
          </cell>
          <cell r="W20">
            <v>36281</v>
          </cell>
          <cell r="X20">
            <v>4997</v>
          </cell>
          <cell r="AA20" t="str">
            <v>DP</v>
          </cell>
          <cell r="AB20" t="str">
            <v>BANORTE</v>
          </cell>
          <cell r="AC20" t="str">
            <v>0148674503</v>
          </cell>
          <cell r="AE20">
            <v>1606</v>
          </cell>
          <cell r="AF20">
            <v>41</v>
          </cell>
          <cell r="AG20">
            <v>440</v>
          </cell>
          <cell r="AI20">
            <v>38</v>
          </cell>
          <cell r="AJ20">
            <v>40</v>
          </cell>
          <cell r="AK20" t="str">
            <v>CHENKU</v>
          </cell>
          <cell r="AL20">
            <v>97219</v>
          </cell>
          <cell r="AM20">
            <v>9874780</v>
          </cell>
          <cell r="AO20">
            <v>31</v>
          </cell>
          <cell r="AP20">
            <v>31050</v>
          </cell>
          <cell r="AQ20" t="str">
            <v>ALONZO CHAN RITA ISABEL</v>
          </cell>
          <cell r="AR20" t="str">
            <v>CALLE : 41 No 440 X 38 - 40 CHENKU</v>
          </cell>
        </row>
        <row r="21">
          <cell r="A21" t="str">
            <v>ALONZO SANSORES GABRIEL EMILIO</v>
          </cell>
          <cell r="B21" t="str">
            <v>AOSG730531</v>
          </cell>
          <cell r="C21" t="str">
            <v>ALONZO</v>
          </cell>
          <cell r="D21" t="str">
            <v>SANSORES</v>
          </cell>
          <cell r="E21" t="str">
            <v>GABRIEL EMILIO</v>
          </cell>
          <cell r="F21" t="str">
            <v>H</v>
          </cell>
          <cell r="H21" t="str">
            <v>AOSG730531HYNLNB01</v>
          </cell>
          <cell r="I21">
            <v>84007302569</v>
          </cell>
          <cell r="J21">
            <v>363013663834</v>
          </cell>
          <cell r="N21">
            <v>26815</v>
          </cell>
          <cell r="P21">
            <v>31</v>
          </cell>
          <cell r="Q21">
            <v>31050</v>
          </cell>
          <cell r="R21" t="str">
            <v>MEX</v>
          </cell>
          <cell r="T21">
            <v>6</v>
          </cell>
          <cell r="U21">
            <v>2</v>
          </cell>
          <cell r="V21">
            <v>39860</v>
          </cell>
          <cell r="W21">
            <v>39860</v>
          </cell>
          <cell r="X21">
            <v>1418</v>
          </cell>
          <cell r="AA21" t="str">
            <v>DP</v>
          </cell>
          <cell r="AB21" t="str">
            <v>BANORTE</v>
          </cell>
          <cell r="AC21" t="str">
            <v>0638615490</v>
          </cell>
          <cell r="AE21">
            <v>1610</v>
          </cell>
          <cell r="AF21">
            <v>37</v>
          </cell>
          <cell r="AG21" t="str">
            <v>461-F</v>
          </cell>
          <cell r="AI21" t="str">
            <v>36-A</v>
          </cell>
          <cell r="AJ21">
            <v>38</v>
          </cell>
          <cell r="AK21" t="str">
            <v>JESUS CARRANZA</v>
          </cell>
          <cell r="AL21">
            <v>97109</v>
          </cell>
          <cell r="AM21">
            <v>9273229</v>
          </cell>
          <cell r="AN21">
            <v>9991515013</v>
          </cell>
          <cell r="AO21">
            <v>31</v>
          </cell>
          <cell r="AP21">
            <v>31050</v>
          </cell>
          <cell r="AQ21" t="str">
            <v>ALONZO SANSORES GABRIEL EMILIO</v>
          </cell>
          <cell r="AR21" t="str">
            <v>CALLE : 37 No 461-F X 36-A - 38 JESUS CARRANZA</v>
          </cell>
        </row>
        <row r="22">
          <cell r="A22" t="str">
            <v>ALVARADO CANCHE SINTHIA DEL CARMEN</v>
          </cell>
          <cell r="B22" t="str">
            <v>AACS850911</v>
          </cell>
          <cell r="C22" t="str">
            <v>ALVARADO</v>
          </cell>
          <cell r="D22" t="str">
            <v>CANCHE</v>
          </cell>
          <cell r="E22" t="str">
            <v>SINTHIA DEL CARMEN</v>
          </cell>
          <cell r="F22" t="str">
            <v>M</v>
          </cell>
          <cell r="H22" t="str">
            <v>AACS850911MYNLNN03</v>
          </cell>
          <cell r="I22">
            <v>84098501855</v>
          </cell>
          <cell r="J22">
            <v>754098787690</v>
          </cell>
          <cell r="N22">
            <v>31301</v>
          </cell>
          <cell r="P22">
            <v>31</v>
          </cell>
          <cell r="Q22">
            <v>31059</v>
          </cell>
          <cell r="R22" t="str">
            <v>MEX</v>
          </cell>
          <cell r="T22">
            <v>3</v>
          </cell>
          <cell r="U22">
            <v>1</v>
          </cell>
          <cell r="V22">
            <v>39814</v>
          </cell>
          <cell r="W22">
            <v>39814</v>
          </cell>
          <cell r="X22">
            <v>1464</v>
          </cell>
          <cell r="AA22" t="str">
            <v>DP</v>
          </cell>
          <cell r="AB22" t="str">
            <v>BANORTE</v>
          </cell>
          <cell r="AC22" t="str">
            <v>0577359026</v>
          </cell>
          <cell r="AE22">
            <v>1601</v>
          </cell>
          <cell r="AF22">
            <v>68</v>
          </cell>
          <cell r="AG22">
            <v>584</v>
          </cell>
          <cell r="AI22">
            <v>37</v>
          </cell>
          <cell r="AJ22">
            <v>39</v>
          </cell>
          <cell r="AK22" t="str">
            <v>FCO. I. MADERO</v>
          </cell>
          <cell r="AL22">
            <v>97320</v>
          </cell>
          <cell r="AN22">
            <v>9992168667</v>
          </cell>
          <cell r="AO22">
            <v>31</v>
          </cell>
          <cell r="AP22">
            <v>31059</v>
          </cell>
          <cell r="AQ22" t="str">
            <v>ALVARADO CANCHE SINTHIA DEL CARMEN</v>
          </cell>
          <cell r="AR22" t="str">
            <v>CALLE : 68 No 584 X 37 - 39 FCO. I. MADERO</v>
          </cell>
        </row>
        <row r="23">
          <cell r="A23" t="str">
            <v>ALVAREZ CABALLERO FRANCISCO RUBEN</v>
          </cell>
          <cell r="B23" t="str">
            <v>AACF650208</v>
          </cell>
          <cell r="C23" t="str">
            <v>ALVAREZ</v>
          </cell>
          <cell r="D23" t="str">
            <v>CABALLERO</v>
          </cell>
          <cell r="E23" t="str">
            <v>FRANCISCO RUBEN</v>
          </cell>
          <cell r="F23" t="str">
            <v>H</v>
          </cell>
          <cell r="H23" t="str">
            <v>AACF650208HDFLBR00</v>
          </cell>
          <cell r="I23">
            <v>84016502514</v>
          </cell>
          <cell r="K23">
            <v>3479574</v>
          </cell>
          <cell r="N23" t="str">
            <v>08//02/1965</v>
          </cell>
          <cell r="P23">
            <v>9</v>
          </cell>
          <cell r="Q23">
            <v>9000</v>
          </cell>
          <cell r="R23" t="str">
            <v>MEX</v>
          </cell>
          <cell r="T23">
            <v>8</v>
          </cell>
          <cell r="U23">
            <v>2</v>
          </cell>
          <cell r="V23">
            <v>37062</v>
          </cell>
          <cell r="W23">
            <v>37062</v>
          </cell>
          <cell r="X23">
            <v>4216</v>
          </cell>
          <cell r="AA23" t="str">
            <v>DP</v>
          </cell>
          <cell r="AB23" t="str">
            <v>BANORTE</v>
          </cell>
          <cell r="AC23" t="str">
            <v>0154040967</v>
          </cell>
          <cell r="AE23">
            <v>1604</v>
          </cell>
          <cell r="AF23">
            <v>123</v>
          </cell>
          <cell r="AG23">
            <v>408</v>
          </cell>
          <cell r="AI23" t="str">
            <v>50-A</v>
          </cell>
          <cell r="AJ23" t="str">
            <v>50-B</v>
          </cell>
          <cell r="AK23" t="str">
            <v>ZAZIL-HA</v>
          </cell>
          <cell r="AL23">
            <v>97298</v>
          </cell>
          <cell r="AM23">
            <v>9323123</v>
          </cell>
          <cell r="AO23">
            <v>31</v>
          </cell>
          <cell r="AP23">
            <v>31050</v>
          </cell>
          <cell r="AQ23" t="str">
            <v>ALVAREZ CABALLERO FRANCISCO RUBEN</v>
          </cell>
          <cell r="AR23" t="str">
            <v>CALLE : 123 No 408 X 50-A - 50-B ZAZIL-HA</v>
          </cell>
        </row>
        <row r="24">
          <cell r="A24" t="str">
            <v>ALVAREZ JIMENEZ JORGE ENRIQUE</v>
          </cell>
          <cell r="B24" t="str">
            <v>AAJJ700301</v>
          </cell>
          <cell r="C24" t="str">
            <v>ALVAREZ</v>
          </cell>
          <cell r="D24" t="str">
            <v>JIMENEZ</v>
          </cell>
          <cell r="E24" t="str">
            <v>JORGE ENRIQUE</v>
          </cell>
          <cell r="F24" t="str">
            <v>H</v>
          </cell>
          <cell r="H24" t="str">
            <v>AAJJ700301HYNLMR05</v>
          </cell>
          <cell r="I24">
            <v>84927004212</v>
          </cell>
          <cell r="J24">
            <v>42013574732</v>
          </cell>
          <cell r="K24" t="str">
            <v>B-7810889</v>
          </cell>
          <cell r="N24">
            <v>25628</v>
          </cell>
          <cell r="P24">
            <v>31</v>
          </cell>
          <cell r="Q24">
            <v>31050</v>
          </cell>
          <cell r="R24" t="str">
            <v>MEX</v>
          </cell>
          <cell r="T24">
            <v>9</v>
          </cell>
          <cell r="U24">
            <v>2</v>
          </cell>
          <cell r="V24">
            <v>37135</v>
          </cell>
          <cell r="W24">
            <v>37135</v>
          </cell>
          <cell r="X24">
            <v>4143</v>
          </cell>
          <cell r="AA24" t="str">
            <v>DP</v>
          </cell>
          <cell r="AB24" t="str">
            <v>BANORTE</v>
          </cell>
          <cell r="AC24" t="str">
            <v>0148674512</v>
          </cell>
          <cell r="AE24">
            <v>1605</v>
          </cell>
          <cell r="AF24">
            <v>63</v>
          </cell>
          <cell r="AG24">
            <v>278</v>
          </cell>
          <cell r="AI24">
            <v>46</v>
          </cell>
          <cell r="AJ24">
            <v>48</v>
          </cell>
          <cell r="AK24" t="str">
            <v>CORDEMEX</v>
          </cell>
          <cell r="AL24">
            <v>97115</v>
          </cell>
          <cell r="AM24">
            <v>9446494</v>
          </cell>
          <cell r="AO24">
            <v>31</v>
          </cell>
          <cell r="AP24">
            <v>31050</v>
          </cell>
          <cell r="AQ24" t="str">
            <v>ALVAREZ JIMENEZ JORGE ENRIQUE</v>
          </cell>
          <cell r="AR24" t="str">
            <v>CALLE : 63 No 278 X 46 - 48 CORDEMEX</v>
          </cell>
        </row>
        <row r="25">
          <cell r="A25" t="str">
            <v>ANCONA CONCHA MANUEL JESUS</v>
          </cell>
          <cell r="B25" t="str">
            <v>AOCM721224</v>
          </cell>
          <cell r="C25" t="str">
            <v>ANCONA</v>
          </cell>
          <cell r="D25" t="str">
            <v>CONCHA</v>
          </cell>
          <cell r="E25" t="str">
            <v>MANUEL JESUS</v>
          </cell>
          <cell r="F25" t="str">
            <v>H</v>
          </cell>
          <cell r="H25" t="str">
            <v>AOCM721224HYNNNN04</v>
          </cell>
          <cell r="I25">
            <v>84927220404</v>
          </cell>
          <cell r="J25">
            <v>91414123165</v>
          </cell>
          <cell r="K25">
            <v>8612793</v>
          </cell>
          <cell r="N25">
            <v>26657</v>
          </cell>
          <cell r="P25">
            <v>31</v>
          </cell>
          <cell r="Q25">
            <v>31093</v>
          </cell>
          <cell r="R25" t="str">
            <v>MEX</v>
          </cell>
          <cell r="T25">
            <v>1</v>
          </cell>
          <cell r="U25">
            <v>2</v>
          </cell>
          <cell r="V25">
            <v>38976</v>
          </cell>
          <cell r="W25">
            <v>38976</v>
          </cell>
          <cell r="X25">
            <v>2302</v>
          </cell>
          <cell r="AA25" t="str">
            <v>DP</v>
          </cell>
          <cell r="AB25" t="str">
            <v>BANORTE</v>
          </cell>
          <cell r="AC25" t="str">
            <v>0530448635</v>
          </cell>
          <cell r="AE25">
            <v>1602</v>
          </cell>
          <cell r="AF25" t="str">
            <v>29-A</v>
          </cell>
          <cell r="AG25">
            <v>98</v>
          </cell>
          <cell r="AI25">
            <v>16</v>
          </cell>
          <cell r="AK25" t="str">
            <v>TIXKOKOB</v>
          </cell>
          <cell r="AL25">
            <v>97470</v>
          </cell>
          <cell r="AM25" t="str">
            <v>0199191-10667</v>
          </cell>
          <cell r="AN25">
            <v>9991041234</v>
          </cell>
          <cell r="AO25">
            <v>31</v>
          </cell>
          <cell r="AP25">
            <v>31093</v>
          </cell>
          <cell r="AQ25" t="str">
            <v>ANCONA CONCHA MANUEL JESUS</v>
          </cell>
          <cell r="AR25" t="str">
            <v>CALLE : 29-A No 98 X 16 -  TIXKOKOB</v>
          </cell>
        </row>
        <row r="26">
          <cell r="A26" t="str">
            <v>ANCONA MARENTES ERIC JOSE</v>
          </cell>
          <cell r="B26" t="str">
            <v>AOME460316</v>
          </cell>
          <cell r="C26" t="str">
            <v>ANCONA</v>
          </cell>
          <cell r="D26" t="str">
            <v>MARENTES</v>
          </cell>
          <cell r="E26" t="str">
            <v>ERIC JOSE</v>
          </cell>
          <cell r="F26" t="str">
            <v>H</v>
          </cell>
          <cell r="H26" t="str">
            <v>AOME460316HYNNRR02</v>
          </cell>
          <cell r="I26">
            <v>84734601051</v>
          </cell>
          <cell r="J26">
            <v>593066202224</v>
          </cell>
          <cell r="N26">
            <v>16877</v>
          </cell>
          <cell r="P26">
            <v>31</v>
          </cell>
          <cell r="Q26">
            <v>31050</v>
          </cell>
          <cell r="R26" t="str">
            <v>MEX</v>
          </cell>
          <cell r="T26">
            <v>5</v>
          </cell>
          <cell r="U26">
            <v>2</v>
          </cell>
          <cell r="V26">
            <v>35086</v>
          </cell>
          <cell r="W26">
            <v>35086</v>
          </cell>
          <cell r="X26">
            <v>6192</v>
          </cell>
          <cell r="AA26" t="str">
            <v>DP</v>
          </cell>
          <cell r="AB26" t="str">
            <v>BANORTE</v>
          </cell>
          <cell r="AC26" t="str">
            <v>0154076984</v>
          </cell>
          <cell r="AE26">
            <v>1602</v>
          </cell>
          <cell r="AF26">
            <v>91</v>
          </cell>
          <cell r="AG26" t="str">
            <v>299-E</v>
          </cell>
          <cell r="AI26">
            <v>42</v>
          </cell>
          <cell r="AJ26" t="str">
            <v>42-A</v>
          </cell>
          <cell r="AK26" t="str">
            <v>SANTA ROSA</v>
          </cell>
          <cell r="AL26">
            <v>97279</v>
          </cell>
          <cell r="AO26">
            <v>31</v>
          </cell>
          <cell r="AP26">
            <v>31050</v>
          </cell>
          <cell r="AQ26" t="str">
            <v>ANCONA MARENTES ERIC JOSE</v>
          </cell>
          <cell r="AR26" t="str">
            <v>CALLE : 91 No 299-E X 42 - 42-A SANTA ROSA</v>
          </cell>
        </row>
        <row r="27">
          <cell r="A27" t="str">
            <v>ARCIQUE CORTES RICARDO DE LA CRUZ</v>
          </cell>
          <cell r="B27" t="str">
            <v>AICR710503</v>
          </cell>
          <cell r="C27" t="str">
            <v>ARCIQUE</v>
          </cell>
          <cell r="D27" t="str">
            <v>CORTES</v>
          </cell>
          <cell r="E27" t="str">
            <v>RICARDO DE LA CRUZ</v>
          </cell>
          <cell r="F27" t="str">
            <v>H</v>
          </cell>
          <cell r="H27" t="str">
            <v>AICR710503HYNRRC02</v>
          </cell>
          <cell r="I27">
            <v>84967112594</v>
          </cell>
          <cell r="J27">
            <v>476014179227</v>
          </cell>
          <cell r="N27">
            <v>26056</v>
          </cell>
          <cell r="P27">
            <v>31</v>
          </cell>
          <cell r="Q27">
            <v>31050</v>
          </cell>
          <cell r="R27" t="str">
            <v>MEX</v>
          </cell>
          <cell r="T27">
            <v>9</v>
          </cell>
          <cell r="U27">
            <v>2</v>
          </cell>
          <cell r="V27">
            <v>39455</v>
          </cell>
          <cell r="W27">
            <v>39455</v>
          </cell>
          <cell r="X27">
            <v>1823</v>
          </cell>
          <cell r="AA27" t="str">
            <v>DP</v>
          </cell>
          <cell r="AB27" t="str">
            <v>BANORTE</v>
          </cell>
          <cell r="AC27" t="str">
            <v>0566363700</v>
          </cell>
          <cell r="AE27">
            <v>1601</v>
          </cell>
          <cell r="AF27" t="str">
            <v>73-B</v>
          </cell>
          <cell r="AG27">
            <v>934</v>
          </cell>
          <cell r="AI27" t="str">
            <v>116-B</v>
          </cell>
          <cell r="AJ27" t="str">
            <v>116-A</v>
          </cell>
          <cell r="AK27" t="str">
            <v>MULSAY</v>
          </cell>
          <cell r="AL27">
            <v>97249</v>
          </cell>
          <cell r="AO27">
            <v>31</v>
          </cell>
          <cell r="AP27">
            <v>31050</v>
          </cell>
          <cell r="AQ27" t="str">
            <v>ARCIQUE CORTES RICARDO DE LA CRUZ</v>
          </cell>
          <cell r="AR27" t="str">
            <v>CALLE : 73-B No 934 X 116-B - 116-A MULSAY</v>
          </cell>
        </row>
        <row r="28">
          <cell r="A28" t="str">
            <v>ARGUELLES SANTANA WILBERT GABRIEL</v>
          </cell>
          <cell r="B28" t="str">
            <v>AUSW610323</v>
          </cell>
          <cell r="C28" t="str">
            <v>ARGUELLES</v>
          </cell>
          <cell r="D28" t="str">
            <v>SANTANA</v>
          </cell>
          <cell r="E28" t="str">
            <v>WILBERT GABRIEL</v>
          </cell>
          <cell r="F28" t="str">
            <v>H</v>
          </cell>
          <cell r="H28" t="str">
            <v>AUSW610323HYNRNL11</v>
          </cell>
          <cell r="I28">
            <v>84876106950</v>
          </cell>
          <cell r="J28">
            <v>48613697630</v>
          </cell>
          <cell r="K28" t="str">
            <v>B-405837</v>
          </cell>
          <cell r="N28">
            <v>22369</v>
          </cell>
          <cell r="P28">
            <v>31</v>
          </cell>
          <cell r="Q28">
            <v>31050</v>
          </cell>
          <cell r="R28" t="str">
            <v>MEX</v>
          </cell>
          <cell r="T28">
            <v>5</v>
          </cell>
          <cell r="U28">
            <v>2</v>
          </cell>
          <cell r="V28">
            <v>37622</v>
          </cell>
          <cell r="W28">
            <v>37622</v>
          </cell>
          <cell r="X28">
            <v>3656</v>
          </cell>
          <cell r="AA28" t="str">
            <v>DP</v>
          </cell>
          <cell r="AB28" t="str">
            <v>BANORTE</v>
          </cell>
          <cell r="AC28" t="str">
            <v>0154077002</v>
          </cell>
          <cell r="AE28">
            <v>1602</v>
          </cell>
          <cell r="AF28">
            <v>65</v>
          </cell>
          <cell r="AG28" t="str">
            <v>261-E</v>
          </cell>
          <cell r="AI28">
            <v>22</v>
          </cell>
          <cell r="AJ28">
            <v>24</v>
          </cell>
          <cell r="AK28" t="str">
            <v>MIRAFLORES</v>
          </cell>
          <cell r="AL28">
            <v>97179</v>
          </cell>
          <cell r="AM28">
            <v>9291496</v>
          </cell>
          <cell r="AO28">
            <v>31</v>
          </cell>
          <cell r="AP28">
            <v>31050</v>
          </cell>
          <cell r="AQ28" t="str">
            <v>ARGUELLES SANTANA WILBERT GABRIEL</v>
          </cell>
          <cell r="AR28" t="str">
            <v>CALLE : 65 No 261-E X 22 - 24 MIRAFLORES</v>
          </cell>
        </row>
        <row r="29">
          <cell r="A29" t="str">
            <v>AYUSO AVILES WILBERT ERNESTO</v>
          </cell>
          <cell r="B29" t="str">
            <v>AUAW680318</v>
          </cell>
          <cell r="C29" t="str">
            <v>AYUSO</v>
          </cell>
          <cell r="D29" t="str">
            <v>AVILES</v>
          </cell>
          <cell r="E29" t="str">
            <v>WILBERT ERNESTO</v>
          </cell>
          <cell r="F29" t="str">
            <v>H</v>
          </cell>
          <cell r="H29" t="str">
            <v>AUAW680318HYNYVL00</v>
          </cell>
          <cell r="I29">
            <v>84856802461</v>
          </cell>
          <cell r="J29">
            <v>44813681524</v>
          </cell>
          <cell r="N29">
            <v>24915</v>
          </cell>
          <cell r="P29">
            <v>31</v>
          </cell>
          <cell r="Q29">
            <v>310150</v>
          </cell>
          <cell r="R29" t="str">
            <v>MEX</v>
          </cell>
          <cell r="T29">
            <v>9</v>
          </cell>
          <cell r="U29">
            <v>2</v>
          </cell>
          <cell r="V29">
            <v>35431</v>
          </cell>
          <cell r="W29">
            <v>35431</v>
          </cell>
          <cell r="X29">
            <v>5847</v>
          </cell>
          <cell r="AA29" t="str">
            <v>EF</v>
          </cell>
          <cell r="AE29">
            <v>1609</v>
          </cell>
          <cell r="AF29">
            <v>51</v>
          </cell>
          <cell r="AG29">
            <v>416</v>
          </cell>
          <cell r="AI29">
            <v>48</v>
          </cell>
          <cell r="AJ29">
            <v>50</v>
          </cell>
          <cell r="AK29" t="str">
            <v>PACABTUN</v>
          </cell>
          <cell r="AL29">
            <v>97160</v>
          </cell>
          <cell r="AM29">
            <v>9821737</v>
          </cell>
          <cell r="AO29">
            <v>31</v>
          </cell>
          <cell r="AP29">
            <v>31050</v>
          </cell>
          <cell r="AQ29" t="str">
            <v>AYUSO AVILES WILBERT ERNESTO</v>
          </cell>
          <cell r="AR29" t="str">
            <v>CALLE : 51 No 416 X 48 - 50 PACABTUN</v>
          </cell>
        </row>
        <row r="30">
          <cell r="A30" t="str">
            <v>BACAB ORTEGA VANESA GUADALUPE</v>
          </cell>
          <cell r="B30" t="str">
            <v>BAOV811120</v>
          </cell>
          <cell r="C30" t="str">
            <v>BACAB</v>
          </cell>
          <cell r="D30" t="str">
            <v>ORTEGA</v>
          </cell>
          <cell r="E30" t="str">
            <v>VANESA GUADALUPE</v>
          </cell>
          <cell r="F30" t="str">
            <v>M</v>
          </cell>
          <cell r="H30" t="str">
            <v>BAOV811120MYNCRN04</v>
          </cell>
          <cell r="I30">
            <v>84998138501</v>
          </cell>
          <cell r="J30">
            <v>112066515411</v>
          </cell>
          <cell r="N30">
            <v>29910</v>
          </cell>
          <cell r="P30">
            <v>31</v>
          </cell>
          <cell r="Q30">
            <v>31026</v>
          </cell>
          <cell r="R30" t="str">
            <v>MEX</v>
          </cell>
          <cell r="T30">
            <v>5</v>
          </cell>
          <cell r="U30">
            <v>1</v>
          </cell>
          <cell r="V30">
            <v>40528</v>
          </cell>
          <cell r="W30">
            <v>40528</v>
          </cell>
          <cell r="X30">
            <v>750</v>
          </cell>
          <cell r="AA30" t="str">
            <v>DP</v>
          </cell>
          <cell r="AB30" t="str">
            <v>BANORTE</v>
          </cell>
          <cell r="AC30" t="str">
            <v>0679511885</v>
          </cell>
          <cell r="AE30">
            <v>1601</v>
          </cell>
          <cell r="AF30" t="str">
            <v>59-D</v>
          </cell>
          <cell r="AG30">
            <v>288</v>
          </cell>
          <cell r="AI30">
            <v>122</v>
          </cell>
          <cell r="AJ30" t="str">
            <v>124-C</v>
          </cell>
          <cell r="AK30" t="str">
            <v>YUCALPETEN</v>
          </cell>
          <cell r="AL30">
            <v>97248</v>
          </cell>
          <cell r="AN30">
            <v>9992356196</v>
          </cell>
          <cell r="AO30">
            <v>31</v>
          </cell>
          <cell r="AP30">
            <v>31050</v>
          </cell>
          <cell r="AQ30" t="str">
            <v>BACAB ORTEGA VANESA GUADALUPE</v>
          </cell>
          <cell r="AR30" t="str">
            <v>CALLE : 59-D No 288 X 122 - 124-C YUCALPETEN</v>
          </cell>
        </row>
        <row r="31">
          <cell r="A31" t="str">
            <v>BAEZA PAT JUAN PABLO</v>
          </cell>
          <cell r="B31" t="str">
            <v>BAPJ800131</v>
          </cell>
          <cell r="C31" t="str">
            <v>BAEZA</v>
          </cell>
          <cell r="D31" t="str">
            <v>PAT</v>
          </cell>
          <cell r="E31" t="str">
            <v>JUAN PABLO</v>
          </cell>
          <cell r="F31" t="str">
            <v>H</v>
          </cell>
          <cell r="H31" t="str">
            <v>BAPJ800131HYNZTN01</v>
          </cell>
          <cell r="I31">
            <v>84038003525</v>
          </cell>
          <cell r="J31">
            <v>54366552352</v>
          </cell>
          <cell r="N31">
            <v>29251</v>
          </cell>
          <cell r="P31">
            <v>31</v>
          </cell>
          <cell r="Q31">
            <v>31050</v>
          </cell>
          <cell r="R31" t="str">
            <v>MEX</v>
          </cell>
          <cell r="T31">
            <v>9</v>
          </cell>
          <cell r="U31">
            <v>1</v>
          </cell>
          <cell r="V31">
            <v>37027</v>
          </cell>
          <cell r="W31">
            <v>37027</v>
          </cell>
          <cell r="X31">
            <v>4251</v>
          </cell>
          <cell r="AA31" t="str">
            <v>DP</v>
          </cell>
          <cell r="AB31" t="str">
            <v>BANORTE</v>
          </cell>
          <cell r="AC31" t="str">
            <v>0148674567</v>
          </cell>
          <cell r="AE31">
            <v>1601</v>
          </cell>
          <cell r="AF31">
            <v>101</v>
          </cell>
          <cell r="AG31" t="str">
            <v>368-D</v>
          </cell>
          <cell r="AI31" t="str">
            <v>46-B</v>
          </cell>
          <cell r="AJ31">
            <v>48</v>
          </cell>
          <cell r="AK31" t="str">
            <v>SANTA ROSA</v>
          </cell>
          <cell r="AL31">
            <v>97279</v>
          </cell>
          <cell r="AM31">
            <v>9293944</v>
          </cell>
          <cell r="AO31">
            <v>31</v>
          </cell>
          <cell r="AP31">
            <v>31050</v>
          </cell>
          <cell r="AQ31" t="str">
            <v>BAEZA PAT JUAN PABLO</v>
          </cell>
          <cell r="AR31" t="str">
            <v>CALLE : 101 No 368-D X 46-B - 48 SANTA ROSA</v>
          </cell>
        </row>
        <row r="32">
          <cell r="A32" t="str">
            <v>BAEZA Y TZUN ROGER</v>
          </cell>
          <cell r="B32" t="str">
            <v>BATR451023</v>
          </cell>
          <cell r="C32" t="str">
            <v>BAEZA</v>
          </cell>
          <cell r="D32" t="str">
            <v>Y TZUN</v>
          </cell>
          <cell r="E32" t="str">
            <v>ROGER</v>
          </cell>
          <cell r="F32" t="str">
            <v>H</v>
          </cell>
          <cell r="H32" t="str">
            <v>BATR451023HYNZZG01</v>
          </cell>
          <cell r="I32">
            <v>11634535212</v>
          </cell>
          <cell r="J32">
            <v>31113610383</v>
          </cell>
          <cell r="N32">
            <v>16733</v>
          </cell>
          <cell r="P32">
            <v>31</v>
          </cell>
          <cell r="Q32">
            <v>31089</v>
          </cell>
          <cell r="R32" t="str">
            <v>MEX</v>
          </cell>
          <cell r="T32">
            <v>1</v>
          </cell>
          <cell r="U32">
            <v>2</v>
          </cell>
          <cell r="V32">
            <v>33420</v>
          </cell>
          <cell r="W32">
            <v>33420</v>
          </cell>
          <cell r="X32">
            <v>7858</v>
          </cell>
          <cell r="AA32" t="str">
            <v>DP</v>
          </cell>
          <cell r="AB32" t="str">
            <v>BANORTE</v>
          </cell>
          <cell r="AC32" t="str">
            <v>0148674585</v>
          </cell>
          <cell r="AE32">
            <v>1601</v>
          </cell>
          <cell r="AF32" t="str">
            <v>3-C</v>
          </cell>
          <cell r="AG32">
            <v>404</v>
          </cell>
          <cell r="AI32">
            <v>50</v>
          </cell>
          <cell r="AJ32" t="str">
            <v>50-A</v>
          </cell>
          <cell r="AK32" t="str">
            <v>PENSIONES</v>
          </cell>
          <cell r="AL32">
            <v>97217</v>
          </cell>
          <cell r="AO32">
            <v>31</v>
          </cell>
          <cell r="AP32">
            <v>31050</v>
          </cell>
          <cell r="AQ32" t="str">
            <v>BAEZA Y TZUN ROGER</v>
          </cell>
          <cell r="AR32" t="str">
            <v>CALLE : 3-C No 404 X 50 - 50-A PENSIONES</v>
          </cell>
        </row>
        <row r="33">
          <cell r="A33" t="str">
            <v>BALAM PECH MARICELA DE GUADALUPE</v>
          </cell>
          <cell r="B33" t="str">
            <v>BAPM790930</v>
          </cell>
          <cell r="C33" t="str">
            <v>BALAM</v>
          </cell>
          <cell r="D33" t="str">
            <v>PECH</v>
          </cell>
          <cell r="E33" t="str">
            <v>MARICELA DE GUADALUPE</v>
          </cell>
          <cell r="F33" t="str">
            <v>M</v>
          </cell>
          <cell r="H33" t="str">
            <v>BAPM790930MYNLCR06</v>
          </cell>
          <cell r="I33">
            <v>84047909431</v>
          </cell>
          <cell r="J33">
            <v>49966490973</v>
          </cell>
          <cell r="N33">
            <v>29128</v>
          </cell>
          <cell r="P33">
            <v>31</v>
          </cell>
          <cell r="Q33">
            <v>31050</v>
          </cell>
          <cell r="R33" t="str">
            <v>MEX</v>
          </cell>
          <cell r="T33">
            <v>9</v>
          </cell>
          <cell r="U33">
            <v>1</v>
          </cell>
          <cell r="V33">
            <v>37868</v>
          </cell>
          <cell r="W33">
            <v>37868</v>
          </cell>
          <cell r="X33">
            <v>3410</v>
          </cell>
          <cell r="AA33" t="str">
            <v>DP</v>
          </cell>
          <cell r="AB33" t="str">
            <v>BANORTE</v>
          </cell>
          <cell r="AC33" t="str">
            <v>0166910661</v>
          </cell>
          <cell r="AE33">
            <v>1609</v>
          </cell>
          <cell r="AF33" t="str">
            <v>64-A</v>
          </cell>
          <cell r="AG33">
            <v>793</v>
          </cell>
          <cell r="AI33">
            <v>100</v>
          </cell>
          <cell r="AJ33">
            <v>102</v>
          </cell>
          <cell r="AK33" t="str">
            <v>MULSAY</v>
          </cell>
          <cell r="AL33">
            <v>97249</v>
          </cell>
          <cell r="AM33">
            <v>9856148</v>
          </cell>
          <cell r="AO33">
            <v>31</v>
          </cell>
          <cell r="AP33">
            <v>31050</v>
          </cell>
          <cell r="AQ33" t="str">
            <v>BALAM PECH MARICELA DE GUADALUPE</v>
          </cell>
          <cell r="AR33" t="str">
            <v>CALLE : 64-A No 793 X 100 - 102 MULSAY</v>
          </cell>
        </row>
        <row r="34">
          <cell r="A34" t="str">
            <v>BALLOTE SANCHEZ OSCAR DANIEL</v>
          </cell>
          <cell r="B34" t="str">
            <v>BASO750424</v>
          </cell>
          <cell r="C34" t="str">
            <v>BALLOTE</v>
          </cell>
          <cell r="D34" t="str">
            <v>SANCHEZ</v>
          </cell>
          <cell r="E34" t="str">
            <v>OSCAR DANIEL</v>
          </cell>
          <cell r="F34" t="str">
            <v>H</v>
          </cell>
          <cell r="H34" t="str">
            <v>BASO750424HDFLNS09</v>
          </cell>
          <cell r="I34">
            <v>84957505559</v>
          </cell>
          <cell r="J34">
            <v>212066085065</v>
          </cell>
          <cell r="K34">
            <v>430223</v>
          </cell>
          <cell r="N34">
            <v>27508</v>
          </cell>
          <cell r="P34">
            <v>9</v>
          </cell>
          <cell r="Q34" t="str">
            <v>09000</v>
          </cell>
          <cell r="R34" t="str">
            <v>MEX</v>
          </cell>
          <cell r="T34">
            <v>5</v>
          </cell>
          <cell r="U34">
            <v>2</v>
          </cell>
          <cell r="V34">
            <v>36754</v>
          </cell>
          <cell r="W34">
            <v>36754</v>
          </cell>
          <cell r="X34">
            <v>4524</v>
          </cell>
          <cell r="AA34" t="str">
            <v>DP</v>
          </cell>
          <cell r="AB34" t="str">
            <v>BANORTE</v>
          </cell>
          <cell r="AC34" t="str">
            <v>0148674606</v>
          </cell>
          <cell r="AE34">
            <v>1601</v>
          </cell>
          <cell r="AF34">
            <v>11</v>
          </cell>
          <cell r="AG34">
            <v>160</v>
          </cell>
          <cell r="AI34" t="str">
            <v>128-D</v>
          </cell>
          <cell r="AJ34">
            <v>12</v>
          </cell>
          <cell r="AK34" t="str">
            <v>MULSAY</v>
          </cell>
          <cell r="AL34">
            <v>97249</v>
          </cell>
          <cell r="AO34">
            <v>31</v>
          </cell>
          <cell r="AP34">
            <v>31050</v>
          </cell>
          <cell r="AQ34" t="str">
            <v>BALLOTE SANCHEZ OSCAR DANIEL</v>
          </cell>
          <cell r="AR34" t="str">
            <v>CALLE : 11 No 160 X 128-D - 12 MULSAY</v>
          </cell>
        </row>
        <row r="35">
          <cell r="A35" t="str">
            <v>BARBACHANO GRANADOS MARGARITA ISABEL</v>
          </cell>
          <cell r="B35" t="str">
            <v>BAGM620820</v>
          </cell>
          <cell r="C35" t="str">
            <v>BARBACHANO</v>
          </cell>
          <cell r="D35" t="str">
            <v>GRANADOS</v>
          </cell>
          <cell r="E35" t="str">
            <v>MARGARITA ISABEL</v>
          </cell>
          <cell r="F35" t="str">
            <v>M</v>
          </cell>
          <cell r="H35" t="str">
            <v>BAGM620820MBSRRR05</v>
          </cell>
          <cell r="I35">
            <v>84846205866</v>
          </cell>
          <cell r="J35">
            <v>40566477331</v>
          </cell>
          <cell r="N35">
            <v>22878</v>
          </cell>
          <cell r="P35">
            <v>3</v>
          </cell>
          <cell r="Q35" t="str">
            <v>03000</v>
          </cell>
          <cell r="R35" t="str">
            <v>MEX</v>
          </cell>
          <cell r="T35">
            <v>9</v>
          </cell>
          <cell r="U35">
            <v>4</v>
          </cell>
          <cell r="V35">
            <v>38749</v>
          </cell>
          <cell r="W35">
            <v>38749</v>
          </cell>
          <cell r="X35">
            <v>2529</v>
          </cell>
          <cell r="AA35" t="str">
            <v>DP</v>
          </cell>
          <cell r="AB35" t="str">
            <v>BANORTE</v>
          </cell>
          <cell r="AC35" t="str">
            <v>0530349956</v>
          </cell>
          <cell r="AE35">
            <v>1610</v>
          </cell>
          <cell r="AF35">
            <v>47</v>
          </cell>
          <cell r="AG35">
            <v>514</v>
          </cell>
          <cell r="AI35">
            <v>6</v>
          </cell>
          <cell r="AJ35">
            <v>8</v>
          </cell>
          <cell r="AK35" t="str">
            <v>AVILA CAMACHO</v>
          </cell>
          <cell r="AL35">
            <v>97159</v>
          </cell>
          <cell r="AM35">
            <v>9821028</v>
          </cell>
          <cell r="AO35">
            <v>31</v>
          </cell>
          <cell r="AP35">
            <v>31050</v>
          </cell>
          <cell r="AQ35" t="str">
            <v>BARBACHANO GRANADOS MARGARITA ISABEL</v>
          </cell>
          <cell r="AR35" t="str">
            <v>CALLE : 47 No 514 X 6 - 8 AVILA CAMACHO</v>
          </cell>
        </row>
        <row r="36">
          <cell r="A36" t="str">
            <v>BARREDO CHING MARIA JOSE</v>
          </cell>
          <cell r="B36" t="str">
            <v>BACJ861014</v>
          </cell>
          <cell r="C36" t="str">
            <v>BARREDO</v>
          </cell>
          <cell r="D36" t="str">
            <v>CHING</v>
          </cell>
          <cell r="E36" t="str">
            <v>MARIA JOSE</v>
          </cell>
          <cell r="F36" t="str">
            <v>M</v>
          </cell>
          <cell r="H36" t="str">
            <v>BACJ861014MYNRHS03</v>
          </cell>
          <cell r="I36">
            <v>84068633126</v>
          </cell>
          <cell r="J36">
            <v>370101070470</v>
          </cell>
          <cell r="N36">
            <v>31699</v>
          </cell>
          <cell r="P36">
            <v>31</v>
          </cell>
          <cell r="Q36">
            <v>31050</v>
          </cell>
          <cell r="R36" t="str">
            <v>MEX</v>
          </cell>
          <cell r="T36">
            <v>7</v>
          </cell>
          <cell r="U36">
            <v>2</v>
          </cell>
          <cell r="V36">
            <v>40808</v>
          </cell>
          <cell r="W36">
            <v>40808</v>
          </cell>
          <cell r="X36">
            <v>470</v>
          </cell>
          <cell r="AA36" t="str">
            <v>DP</v>
          </cell>
          <cell r="AB36" t="str">
            <v>BANORTE</v>
          </cell>
          <cell r="AC36" t="str">
            <v>0813295354</v>
          </cell>
          <cell r="AE36">
            <v>1601</v>
          </cell>
          <cell r="AF36">
            <v>65</v>
          </cell>
          <cell r="AG36">
            <v>230</v>
          </cell>
          <cell r="AI36">
            <v>120</v>
          </cell>
          <cell r="AJ36" t="str">
            <v>120-A</v>
          </cell>
          <cell r="AK36" t="str">
            <v>YUCALPETEN</v>
          </cell>
          <cell r="AL36">
            <v>97246</v>
          </cell>
          <cell r="AM36">
            <v>9452596</v>
          </cell>
          <cell r="AN36">
            <v>9991383298</v>
          </cell>
          <cell r="AO36">
            <v>31</v>
          </cell>
          <cell r="AP36">
            <v>31050</v>
          </cell>
          <cell r="AQ36" t="str">
            <v>BARREDO CHING MARIA JOSE</v>
          </cell>
          <cell r="AR36" t="str">
            <v>CALLE : 65 No 230 X 120 - 120-A YUCALPETEN</v>
          </cell>
        </row>
        <row r="37">
          <cell r="A37" t="str">
            <v>BARRON BOLAÑOS OSCAR VICENTE</v>
          </cell>
          <cell r="B37" t="str">
            <v>BABO821028</v>
          </cell>
          <cell r="C37" t="str">
            <v>BARRON</v>
          </cell>
          <cell r="D37" t="str">
            <v>BOLAÑOS</v>
          </cell>
          <cell r="E37" t="str">
            <v>OSCAR VICENTE</v>
          </cell>
          <cell r="F37" t="str">
            <v>H</v>
          </cell>
          <cell r="G37">
            <v>2</v>
          </cell>
          <cell r="H37" t="str">
            <v>BABO821028HOCRLS05</v>
          </cell>
          <cell r="I37">
            <v>84038208835</v>
          </cell>
          <cell r="J37" t="str">
            <v>0744066546395</v>
          </cell>
          <cell r="L37" t="str">
            <v>okisbarron@hotmail.com</v>
          </cell>
          <cell r="N37">
            <v>30252</v>
          </cell>
          <cell r="P37">
            <v>20</v>
          </cell>
          <cell r="Q37">
            <v>20079</v>
          </cell>
          <cell r="R37" t="str">
            <v>MEX</v>
          </cell>
          <cell r="T37">
            <v>7</v>
          </cell>
          <cell r="U37">
            <v>1</v>
          </cell>
          <cell r="V37">
            <v>39448</v>
          </cell>
          <cell r="W37">
            <v>39448</v>
          </cell>
          <cell r="X37">
            <v>1830</v>
          </cell>
          <cell r="AA37" t="str">
            <v>DP</v>
          </cell>
          <cell r="AB37" t="str">
            <v>BANORTE</v>
          </cell>
          <cell r="AC37" t="str">
            <v>0687771059</v>
          </cell>
          <cell r="AE37">
            <v>1601</v>
          </cell>
          <cell r="AF37" t="str">
            <v>39C</v>
          </cell>
          <cell r="AG37">
            <v>252</v>
          </cell>
          <cell r="AI37">
            <v>34</v>
          </cell>
          <cell r="AJ37" t="str">
            <v>S/C</v>
          </cell>
          <cell r="AK37" t="str">
            <v>LA CASTELLANA</v>
          </cell>
          <cell r="AL37">
            <v>97203</v>
          </cell>
          <cell r="AM37">
            <v>9194168</v>
          </cell>
          <cell r="AN37">
            <v>9993319073</v>
          </cell>
          <cell r="AO37">
            <v>31</v>
          </cell>
          <cell r="AP37">
            <v>31050</v>
          </cell>
          <cell r="AQ37" t="str">
            <v>BARRON BOLAÑOS OSCAR VICENTE</v>
          </cell>
          <cell r="AR37" t="str">
            <v>CALLE : 39C No 252 X 34 - S/C LA CASTELLANA</v>
          </cell>
        </row>
        <row r="38">
          <cell r="A38" t="str">
            <v>BASTIDAS MAY CHRISTIAN RIGOBERTO</v>
          </cell>
          <cell r="B38" t="str">
            <v>BAMC820522</v>
          </cell>
          <cell r="C38" t="str">
            <v>BASTIDAS</v>
          </cell>
          <cell r="D38" t="str">
            <v>MAY</v>
          </cell>
          <cell r="E38" t="str">
            <v>CHRISTIAN RIGOBERTO</v>
          </cell>
          <cell r="F38" t="str">
            <v>H</v>
          </cell>
          <cell r="H38" t="str">
            <v>BAMC820522HYNSYH04</v>
          </cell>
          <cell r="I38">
            <v>84028219958</v>
          </cell>
          <cell r="J38">
            <v>344066506762</v>
          </cell>
          <cell r="K38">
            <v>459759</v>
          </cell>
          <cell r="N38">
            <v>30093</v>
          </cell>
          <cell r="P38">
            <v>31</v>
          </cell>
          <cell r="Q38">
            <v>31050</v>
          </cell>
          <cell r="R38" t="str">
            <v>MEX</v>
          </cell>
          <cell r="T38">
            <v>2</v>
          </cell>
          <cell r="U38">
            <v>1</v>
          </cell>
          <cell r="V38">
            <v>38261</v>
          </cell>
          <cell r="W38">
            <v>38261</v>
          </cell>
          <cell r="X38">
            <v>3017</v>
          </cell>
          <cell r="AA38" t="str">
            <v>DP</v>
          </cell>
          <cell r="AB38" t="str">
            <v>BANORTE</v>
          </cell>
          <cell r="AC38" t="str">
            <v>0687771068</v>
          </cell>
          <cell r="AE38">
            <v>1605</v>
          </cell>
          <cell r="AF38">
            <v>33</v>
          </cell>
          <cell r="AG38">
            <v>406</v>
          </cell>
          <cell r="AI38">
            <v>38</v>
          </cell>
          <cell r="AJ38">
            <v>40</v>
          </cell>
          <cell r="AK38" t="str">
            <v>CHENKU</v>
          </cell>
          <cell r="AL38">
            <v>97219</v>
          </cell>
          <cell r="AN38">
            <v>9991583807</v>
          </cell>
          <cell r="AO38">
            <v>31</v>
          </cell>
          <cell r="AP38">
            <v>31050</v>
          </cell>
          <cell r="AQ38" t="str">
            <v>BASTIDAS MAY CHRISTIAN RIGOBERTO</v>
          </cell>
          <cell r="AR38" t="str">
            <v>CALLE : 33 No 406 X 38 - 40 CHENKU</v>
          </cell>
        </row>
        <row r="39">
          <cell r="A39" t="str">
            <v>BASTO SOSA ANA BEATRIZ</v>
          </cell>
          <cell r="B39" t="str">
            <v>BASA630204</v>
          </cell>
          <cell r="C39" t="str">
            <v>BASTO</v>
          </cell>
          <cell r="D39" t="str">
            <v>SOSA</v>
          </cell>
          <cell r="E39" t="str">
            <v>ANA BEATRIZ</v>
          </cell>
          <cell r="F39" t="str">
            <v>M</v>
          </cell>
          <cell r="H39" t="str">
            <v>BASA630204MYNSSN08</v>
          </cell>
          <cell r="I39">
            <v>84946300807</v>
          </cell>
          <cell r="J39">
            <v>75714066945</v>
          </cell>
          <cell r="N39">
            <v>23046</v>
          </cell>
          <cell r="P39">
            <v>31</v>
          </cell>
          <cell r="Q39">
            <v>31059</v>
          </cell>
          <cell r="R39" t="str">
            <v>MEX</v>
          </cell>
          <cell r="T39">
            <v>8</v>
          </cell>
          <cell r="U39">
            <v>4</v>
          </cell>
          <cell r="V39">
            <v>39661</v>
          </cell>
          <cell r="W39">
            <v>39661</v>
          </cell>
          <cell r="X39">
            <v>1617</v>
          </cell>
          <cell r="AA39" t="str">
            <v>DP</v>
          </cell>
          <cell r="AB39" t="str">
            <v>BANORTE</v>
          </cell>
          <cell r="AC39" t="str">
            <v>0627935790</v>
          </cell>
          <cell r="AE39">
            <v>1603</v>
          </cell>
          <cell r="AF39">
            <v>33</v>
          </cell>
          <cell r="AG39">
            <v>194</v>
          </cell>
          <cell r="AI39">
            <v>86</v>
          </cell>
          <cell r="AJ39">
            <v>88</v>
          </cell>
          <cell r="AK39" t="str">
            <v>PROGRESO</v>
          </cell>
          <cell r="AL39">
            <v>97320</v>
          </cell>
          <cell r="AO39">
            <v>31</v>
          </cell>
          <cell r="AP39">
            <v>31059</v>
          </cell>
          <cell r="AQ39" t="str">
            <v>BASTO SOSA ANA BEATRIZ</v>
          </cell>
          <cell r="AR39" t="str">
            <v>CALLE : 33 No 194 X 86 - 88 PROGRESO</v>
          </cell>
        </row>
        <row r="40">
          <cell r="A40" t="str">
            <v>BASTO ALCOCER LUIS ROBERTO</v>
          </cell>
          <cell r="B40" t="str">
            <v>BAAL571213</v>
          </cell>
          <cell r="C40" t="str">
            <v>BASTO</v>
          </cell>
          <cell r="D40" t="str">
            <v>ALCOCER</v>
          </cell>
          <cell r="E40" t="str">
            <v>LUIS ROBERTO</v>
          </cell>
          <cell r="F40" t="str">
            <v>H</v>
          </cell>
          <cell r="H40" t="str">
            <v>BAAL561213HYNSLS03</v>
          </cell>
          <cell r="I40">
            <v>84785710645</v>
          </cell>
          <cell r="J40">
            <v>549101291228</v>
          </cell>
          <cell r="K40">
            <v>9920942</v>
          </cell>
          <cell r="N40">
            <v>21167</v>
          </cell>
          <cell r="P40">
            <v>31</v>
          </cell>
          <cell r="Q40">
            <v>31050</v>
          </cell>
          <cell r="R40" t="str">
            <v>MEX</v>
          </cell>
          <cell r="T40">
            <v>5</v>
          </cell>
          <cell r="U40">
            <v>2</v>
          </cell>
          <cell r="V40">
            <v>37088</v>
          </cell>
          <cell r="W40">
            <v>37088</v>
          </cell>
          <cell r="X40">
            <v>4190</v>
          </cell>
          <cell r="AA40" t="str">
            <v>DP</v>
          </cell>
          <cell r="AB40" t="str">
            <v>BANORTE</v>
          </cell>
          <cell r="AC40" t="str">
            <v>0813290032</v>
          </cell>
          <cell r="AE40">
            <v>1605</v>
          </cell>
          <cell r="AF40">
            <v>11</v>
          </cell>
          <cell r="AG40">
            <v>215</v>
          </cell>
          <cell r="AI40">
            <v>5</v>
          </cell>
          <cell r="AJ40">
            <v>6</v>
          </cell>
          <cell r="AK40" t="str">
            <v>UNID. MORELOS</v>
          </cell>
          <cell r="AL40">
            <v>97190</v>
          </cell>
          <cell r="AM40">
            <v>9294642</v>
          </cell>
          <cell r="AO40">
            <v>31</v>
          </cell>
          <cell r="AP40">
            <v>30150</v>
          </cell>
          <cell r="AQ40" t="str">
            <v>BASTO ALCOCER LUIS ROBERTO</v>
          </cell>
          <cell r="AR40" t="str">
            <v>CALLE : 11 No 215 X 5 - 6 UNID. MORELOS</v>
          </cell>
        </row>
        <row r="41">
          <cell r="A41" t="str">
            <v>BERZUNZA PEREZ JORGE MANUEL</v>
          </cell>
          <cell r="B41" t="str">
            <v>BEPJ480911</v>
          </cell>
          <cell r="C41" t="str">
            <v>BERZUNZA</v>
          </cell>
          <cell r="D41" t="str">
            <v>PEREZ</v>
          </cell>
          <cell r="E41" t="str">
            <v>JORGE MANUEL</v>
          </cell>
          <cell r="F41" t="str">
            <v>H</v>
          </cell>
          <cell r="H41" t="str">
            <v>BEPJ480911HYRRR00</v>
          </cell>
          <cell r="I41">
            <v>84764802280</v>
          </cell>
          <cell r="J41" t="str">
            <v>050613715051</v>
          </cell>
          <cell r="N41">
            <v>17787</v>
          </cell>
          <cell r="P41">
            <v>31</v>
          </cell>
          <cell r="Q41">
            <v>31050</v>
          </cell>
          <cell r="R41" t="str">
            <v>MEX</v>
          </cell>
          <cell r="T41">
            <v>6</v>
          </cell>
          <cell r="U41">
            <v>2</v>
          </cell>
          <cell r="V41">
            <v>39341</v>
          </cell>
          <cell r="W41">
            <v>39341</v>
          </cell>
          <cell r="X41">
            <v>1937</v>
          </cell>
          <cell r="AA41" t="str">
            <v>DP</v>
          </cell>
          <cell r="AB41" t="str">
            <v>BANORTE</v>
          </cell>
          <cell r="AC41" t="str">
            <v>0687771095</v>
          </cell>
          <cell r="AE41">
            <v>1603</v>
          </cell>
          <cell r="AF41">
            <v>69</v>
          </cell>
          <cell r="AG41" t="str">
            <v>201C</v>
          </cell>
          <cell r="AI41">
            <v>26</v>
          </cell>
          <cell r="AJ41">
            <v>28</v>
          </cell>
          <cell r="AK41" t="str">
            <v>MIRAFLORES</v>
          </cell>
          <cell r="AL41">
            <v>97179</v>
          </cell>
          <cell r="AO41">
            <v>31</v>
          </cell>
          <cell r="AP41">
            <v>31050</v>
          </cell>
          <cell r="AQ41" t="str">
            <v>BERZUNZA PEREZ JORGE MANUEL</v>
          </cell>
          <cell r="AR41" t="str">
            <v>CALLE : 69 No 201C X 26 - 28 MIRAFLORES</v>
          </cell>
        </row>
        <row r="42">
          <cell r="A42" t="str">
            <v>BLANCARTE CANTO MARCO ANTONIO</v>
          </cell>
          <cell r="B42" t="str">
            <v>BACM800618</v>
          </cell>
          <cell r="C42" t="str">
            <v>BLANCARTE</v>
          </cell>
          <cell r="D42" t="str">
            <v>CANTO</v>
          </cell>
          <cell r="E42" t="str">
            <v>MARCO ANTONIO</v>
          </cell>
          <cell r="F42" t="str">
            <v>H</v>
          </cell>
          <cell r="H42" t="str">
            <v>BACM800618HYNLNR00</v>
          </cell>
          <cell r="I42">
            <v>84018001895</v>
          </cell>
          <cell r="J42">
            <v>579066420539</v>
          </cell>
          <cell r="K42" t="str">
            <v>C-4598274</v>
          </cell>
          <cell r="N42">
            <v>29390</v>
          </cell>
          <cell r="P42">
            <v>31</v>
          </cell>
          <cell r="Q42">
            <v>31050</v>
          </cell>
          <cell r="R42" t="str">
            <v>MEX</v>
          </cell>
          <cell r="T42">
            <v>5</v>
          </cell>
          <cell r="U42">
            <v>1</v>
          </cell>
          <cell r="V42">
            <v>35719</v>
          </cell>
          <cell r="W42">
            <v>35719</v>
          </cell>
          <cell r="X42">
            <v>5559</v>
          </cell>
          <cell r="AA42" t="str">
            <v>DP</v>
          </cell>
          <cell r="AB42" t="str">
            <v>BANORTE</v>
          </cell>
          <cell r="AC42" t="str">
            <v>0569569893</v>
          </cell>
          <cell r="AE42">
            <v>1605</v>
          </cell>
          <cell r="AF42">
            <v>65</v>
          </cell>
          <cell r="AG42">
            <v>213</v>
          </cell>
          <cell r="AI42">
            <v>44</v>
          </cell>
          <cell r="AJ42">
            <v>46</v>
          </cell>
          <cell r="AK42" t="str">
            <v>FRACC, DEL SUR</v>
          </cell>
          <cell r="AL42">
            <v>97287</v>
          </cell>
          <cell r="AM42">
            <v>9298727</v>
          </cell>
          <cell r="AO42">
            <v>31</v>
          </cell>
          <cell r="AP42">
            <v>31050</v>
          </cell>
          <cell r="AQ42" t="str">
            <v>BLANCARTE CANTO MARCO ANTONIO</v>
          </cell>
          <cell r="AR42" t="str">
            <v>CALLE : 65 No 213 X 44 - 46 FRACC, DEL SUR</v>
          </cell>
        </row>
        <row r="43">
          <cell r="A43" t="str">
            <v>BRAGA AGUILAR ROSA MARIA DE FATIMA</v>
          </cell>
          <cell r="B43" t="str">
            <v>BAAR620113</v>
          </cell>
          <cell r="C43" t="str">
            <v>BRAGA</v>
          </cell>
          <cell r="D43" t="str">
            <v>AGUILAR</v>
          </cell>
          <cell r="E43" t="str">
            <v>ROSA MARIA DE FATIMA</v>
          </cell>
          <cell r="F43" t="str">
            <v>M</v>
          </cell>
          <cell r="H43" t="str">
            <v>BAAR620113MYNRGS04</v>
          </cell>
          <cell r="I43">
            <v>84866205994</v>
          </cell>
          <cell r="J43">
            <v>533013663920</v>
          </cell>
          <cell r="N43">
            <v>22659</v>
          </cell>
          <cell r="P43">
            <v>31</v>
          </cell>
          <cell r="Q43">
            <v>31032</v>
          </cell>
          <cell r="R43" t="str">
            <v>MEX</v>
          </cell>
          <cell r="T43">
            <v>7</v>
          </cell>
          <cell r="U43">
            <v>1</v>
          </cell>
          <cell r="V43">
            <v>32555</v>
          </cell>
          <cell r="W43">
            <v>32555</v>
          </cell>
          <cell r="X43">
            <v>8723</v>
          </cell>
          <cell r="AA43" t="str">
            <v>DP</v>
          </cell>
          <cell r="AB43" t="str">
            <v>BANORTE</v>
          </cell>
          <cell r="AC43" t="str">
            <v>0154077020</v>
          </cell>
          <cell r="AE43">
            <v>1602</v>
          </cell>
          <cell r="AF43" t="str">
            <v>4SUR</v>
          </cell>
          <cell r="AG43">
            <v>302</v>
          </cell>
          <cell r="AI43" t="str">
            <v>49A</v>
          </cell>
          <cell r="AJ43">
            <v>51</v>
          </cell>
          <cell r="AK43" t="str">
            <v>FRACC. KUKULCAN</v>
          </cell>
          <cell r="AL43">
            <v>97002</v>
          </cell>
          <cell r="AM43">
            <v>9999290224</v>
          </cell>
          <cell r="AO43">
            <v>31</v>
          </cell>
          <cell r="AP43">
            <v>31050</v>
          </cell>
          <cell r="AQ43" t="str">
            <v>BRAGA AGUILAR ROSA MARIA DE FATIMA</v>
          </cell>
          <cell r="AR43" t="str">
            <v>CALLE : 4SUR No 302 X 49A - 51 FRACC. KUKULCAN</v>
          </cell>
        </row>
        <row r="44">
          <cell r="A44" t="str">
            <v>BRICEÑO RAVELL WILBERTH RAUL</v>
          </cell>
          <cell r="B44" t="str">
            <v>BIRW811001</v>
          </cell>
          <cell r="C44" t="str">
            <v>BRICEÑO</v>
          </cell>
          <cell r="D44" t="str">
            <v>RAVELL</v>
          </cell>
          <cell r="E44" t="str">
            <v>WILBERTH RAUL</v>
          </cell>
          <cell r="F44" t="str">
            <v>H</v>
          </cell>
          <cell r="H44" t="str">
            <v>BIRW811001HYNRVL15</v>
          </cell>
          <cell r="I44">
            <v>84028110595</v>
          </cell>
          <cell r="J44">
            <v>74166513818</v>
          </cell>
          <cell r="K44">
            <v>5177324</v>
          </cell>
          <cell r="N44">
            <v>29860</v>
          </cell>
          <cell r="P44">
            <v>31</v>
          </cell>
          <cell r="Q44">
            <v>31059</v>
          </cell>
          <cell r="R44" t="str">
            <v>MEX</v>
          </cell>
          <cell r="T44">
            <v>2</v>
          </cell>
          <cell r="U44">
            <v>2</v>
          </cell>
          <cell r="V44">
            <v>37834</v>
          </cell>
          <cell r="W44">
            <v>37834</v>
          </cell>
          <cell r="X44">
            <v>3444</v>
          </cell>
          <cell r="AA44" t="str">
            <v>DP</v>
          </cell>
          <cell r="AB44" t="str">
            <v>BANORTE</v>
          </cell>
          <cell r="AC44" t="str">
            <v>0606541196</v>
          </cell>
          <cell r="AE44">
            <v>1611</v>
          </cell>
          <cell r="AF44">
            <v>108</v>
          </cell>
          <cell r="AG44">
            <v>157</v>
          </cell>
          <cell r="AI44">
            <v>31</v>
          </cell>
          <cell r="AJ44">
            <v>33</v>
          </cell>
          <cell r="AK44" t="str">
            <v>CANUL REYES</v>
          </cell>
          <cell r="AL44">
            <v>93720</v>
          </cell>
          <cell r="AM44">
            <v>9352372</v>
          </cell>
          <cell r="AO44">
            <v>31</v>
          </cell>
          <cell r="AP44">
            <v>31059</v>
          </cell>
          <cell r="AQ44" t="str">
            <v>BRICEÑO RAVELL WILBERTH RAUL</v>
          </cell>
          <cell r="AR44" t="str">
            <v>CALLE : 108 No 157 X 31 - 33 CANUL REYES</v>
          </cell>
        </row>
        <row r="45">
          <cell r="A45" t="str">
            <v>CAAMAL CIME BERNABE</v>
          </cell>
          <cell r="B45" t="str">
            <v>CACB740816</v>
          </cell>
          <cell r="C45" t="str">
            <v>CAAMAL</v>
          </cell>
          <cell r="D45" t="str">
            <v>CIME</v>
          </cell>
          <cell r="E45" t="str">
            <v>BERNABE</v>
          </cell>
          <cell r="F45" t="str">
            <v>H</v>
          </cell>
          <cell r="H45" t="str">
            <v>CACB740816HYNMMR04</v>
          </cell>
          <cell r="I45">
            <v>84907419869</v>
          </cell>
          <cell r="J45">
            <v>473066410381</v>
          </cell>
          <cell r="K45" t="str">
            <v>B-9488803</v>
          </cell>
          <cell r="N45">
            <v>27257</v>
          </cell>
          <cell r="P45">
            <v>31</v>
          </cell>
          <cell r="Q45">
            <v>31017</v>
          </cell>
          <cell r="R45" t="str">
            <v>MEX</v>
          </cell>
          <cell r="T45">
            <v>2</v>
          </cell>
          <cell r="U45">
            <v>2</v>
          </cell>
          <cell r="V45">
            <v>40467</v>
          </cell>
          <cell r="W45">
            <v>40467</v>
          </cell>
          <cell r="X45">
            <v>811</v>
          </cell>
          <cell r="AA45" t="str">
            <v>DP</v>
          </cell>
          <cell r="AB45" t="str">
            <v>BANORTE</v>
          </cell>
          <cell r="AC45" t="str">
            <v>0687771116</v>
          </cell>
          <cell r="AE45">
            <v>1603</v>
          </cell>
          <cell r="AF45">
            <v>38</v>
          </cell>
          <cell r="AG45">
            <v>466</v>
          </cell>
          <cell r="AI45">
            <v>19</v>
          </cell>
          <cell r="AJ45">
            <v>21</v>
          </cell>
          <cell r="AK45" t="str">
            <v>JUAN PABLO</v>
          </cell>
          <cell r="AL45">
            <v>97246</v>
          </cell>
          <cell r="AN45">
            <v>9999586928</v>
          </cell>
          <cell r="AO45">
            <v>31</v>
          </cell>
          <cell r="AP45">
            <v>31050</v>
          </cell>
          <cell r="AQ45" t="str">
            <v>CAAMAL CIME BERNABE</v>
          </cell>
          <cell r="AR45" t="str">
            <v>CALLE : 38 No 466 X 19 - 21 JUAN PABLO</v>
          </cell>
        </row>
        <row r="46">
          <cell r="A46" t="str">
            <v>CAAMAL KU CARLOS IVAN</v>
          </cell>
          <cell r="B46" t="str">
            <v>CAKC820627</v>
          </cell>
          <cell r="C46" t="str">
            <v>CAAMAL</v>
          </cell>
          <cell r="D46" t="str">
            <v>KU</v>
          </cell>
          <cell r="E46" t="str">
            <v>CARLOS IVAN</v>
          </cell>
          <cell r="F46" t="str">
            <v>H</v>
          </cell>
          <cell r="H46" t="str">
            <v>CAKC820627HYNMXR08</v>
          </cell>
          <cell r="I46">
            <v>84018233563</v>
          </cell>
          <cell r="J46">
            <v>11066506576</v>
          </cell>
          <cell r="N46">
            <v>30129</v>
          </cell>
          <cell r="P46">
            <v>31</v>
          </cell>
          <cell r="Q46">
            <v>31026</v>
          </cell>
          <cell r="R46" t="str">
            <v>MEX</v>
          </cell>
          <cell r="T46">
            <v>9</v>
          </cell>
          <cell r="U46">
            <v>2</v>
          </cell>
          <cell r="V46">
            <v>40609</v>
          </cell>
          <cell r="W46">
            <v>40609</v>
          </cell>
          <cell r="X46">
            <v>669</v>
          </cell>
          <cell r="AA46" t="str">
            <v>DP</v>
          </cell>
          <cell r="AB46" t="str">
            <v>BANORTE</v>
          </cell>
          <cell r="AC46" t="str">
            <v>0687771125</v>
          </cell>
          <cell r="AE46">
            <v>1604</v>
          </cell>
          <cell r="AF46">
            <v>21</v>
          </cell>
          <cell r="AG46">
            <v>72</v>
          </cell>
          <cell r="AI46">
            <v>12</v>
          </cell>
          <cell r="AJ46">
            <v>14</v>
          </cell>
          <cell r="AK46" t="str">
            <v>DZEMUL</v>
          </cell>
          <cell r="AL46">
            <v>97404</v>
          </cell>
          <cell r="AN46">
            <v>9911067918</v>
          </cell>
          <cell r="AO46">
            <v>31</v>
          </cell>
          <cell r="AP46">
            <v>31026</v>
          </cell>
          <cell r="AQ46" t="str">
            <v>CAAMAL KU CARLOS IVAN</v>
          </cell>
          <cell r="AR46" t="str">
            <v>CALLE : 21 No 72 X 12 - 14 DZEMUL</v>
          </cell>
        </row>
        <row r="47">
          <cell r="A47" t="str">
            <v>CAAMAL TZUC ANA VIRGINIA</v>
          </cell>
          <cell r="B47" t="str">
            <v>CATA800610</v>
          </cell>
          <cell r="C47" t="str">
            <v>CAAMAL</v>
          </cell>
          <cell r="D47" t="str">
            <v>TZUC</v>
          </cell>
          <cell r="E47" t="str">
            <v>ANA VIRGINIA</v>
          </cell>
          <cell r="F47" t="str">
            <v>M</v>
          </cell>
          <cell r="H47" t="str">
            <v>CATA800610MYNMZN04</v>
          </cell>
          <cell r="I47">
            <v>84048001915</v>
          </cell>
          <cell r="J47" t="str">
            <v>048966423559</v>
          </cell>
          <cell r="L47" t="str">
            <v>avct_7@hotmail.com</v>
          </cell>
          <cell r="M47" t="str">
            <v>ana.caamal@yucatan.gob.mx</v>
          </cell>
          <cell r="N47">
            <v>29382</v>
          </cell>
          <cell r="P47">
            <v>31</v>
          </cell>
          <cell r="Q47">
            <v>31050</v>
          </cell>
          <cell r="R47" t="str">
            <v>MEX</v>
          </cell>
          <cell r="T47">
            <v>5</v>
          </cell>
          <cell r="U47">
            <v>2</v>
          </cell>
          <cell r="V47">
            <v>38018</v>
          </cell>
          <cell r="W47">
            <v>38018</v>
          </cell>
          <cell r="X47">
            <v>3260</v>
          </cell>
          <cell r="AA47" t="str">
            <v>DP</v>
          </cell>
          <cell r="AB47" t="str">
            <v>BANORTE</v>
          </cell>
          <cell r="AC47" t="str">
            <v>0177777299</v>
          </cell>
          <cell r="AE47">
            <v>1601</v>
          </cell>
          <cell r="AF47">
            <v>19</v>
          </cell>
          <cell r="AG47">
            <v>555</v>
          </cell>
          <cell r="AI47">
            <v>20</v>
          </cell>
          <cell r="AJ47">
            <v>22</v>
          </cell>
          <cell r="AK47" t="str">
            <v>CHICHEN ITZA</v>
          </cell>
          <cell r="AL47">
            <v>97170</v>
          </cell>
          <cell r="AM47">
            <v>9824762</v>
          </cell>
          <cell r="AN47">
            <v>9991443576</v>
          </cell>
          <cell r="AO47">
            <v>31</v>
          </cell>
          <cell r="AP47">
            <v>31050</v>
          </cell>
          <cell r="AQ47" t="str">
            <v>CAAMAL TZUC ANA VIRGINIA</v>
          </cell>
          <cell r="AR47" t="str">
            <v>CALLE : 19 No 555 X 20 - 22 CHICHEN ITZA</v>
          </cell>
        </row>
        <row r="48">
          <cell r="A48" t="str">
            <v>CAB CHUIL SANTIAGO</v>
          </cell>
          <cell r="B48" t="str">
            <v>CACS750724</v>
          </cell>
          <cell r="C48" t="str">
            <v>CAB</v>
          </cell>
          <cell r="D48" t="str">
            <v>CHUIL</v>
          </cell>
          <cell r="E48" t="str">
            <v>SANTIAGO</v>
          </cell>
          <cell r="F48" t="str">
            <v>H</v>
          </cell>
          <cell r="H48" t="str">
            <v>CACS750724HYNBHN00</v>
          </cell>
          <cell r="I48">
            <v>84937547848</v>
          </cell>
          <cell r="J48">
            <v>21866419898</v>
          </cell>
          <cell r="K48" t="str">
            <v>C-149459</v>
          </cell>
          <cell r="N48">
            <v>27599</v>
          </cell>
          <cell r="P48">
            <v>31</v>
          </cell>
          <cell r="Q48">
            <v>31009</v>
          </cell>
          <cell r="R48" t="str">
            <v>MEX</v>
          </cell>
          <cell r="T48">
            <v>8</v>
          </cell>
          <cell r="U48">
            <v>2</v>
          </cell>
          <cell r="V48">
            <v>33359</v>
          </cell>
          <cell r="W48">
            <v>33359</v>
          </cell>
          <cell r="X48">
            <v>7919</v>
          </cell>
          <cell r="AA48" t="str">
            <v>DP</v>
          </cell>
          <cell r="AB48" t="str">
            <v>BANORTE</v>
          </cell>
          <cell r="AC48" t="str">
            <v>0154077039</v>
          </cell>
          <cell r="AE48">
            <v>1602</v>
          </cell>
          <cell r="AF48">
            <v>10</v>
          </cell>
          <cell r="AG48" t="str">
            <v>S/N</v>
          </cell>
          <cell r="AI48">
            <v>57</v>
          </cell>
          <cell r="AJ48">
            <v>59</v>
          </cell>
          <cell r="AK48" t="str">
            <v>FCO. VILLA OTE</v>
          </cell>
          <cell r="AL48">
            <v>97370</v>
          </cell>
          <cell r="AO48">
            <v>31</v>
          </cell>
          <cell r="AP48">
            <v>31050</v>
          </cell>
          <cell r="AQ48" t="str">
            <v>CAB CHUIL SANTIAGO</v>
          </cell>
          <cell r="AR48" t="str">
            <v>CALLE : 10 No S/N X 57 - 59 FCO. VILLA OTE</v>
          </cell>
        </row>
        <row r="49">
          <cell r="A49" t="str">
            <v>CABALLERO ESCOBEDO JORGE</v>
          </cell>
          <cell r="B49" t="str">
            <v>CAEJ511113</v>
          </cell>
          <cell r="C49" t="str">
            <v>CABALLERO</v>
          </cell>
          <cell r="D49" t="str">
            <v>ESCOBEDO</v>
          </cell>
          <cell r="E49" t="str">
            <v>JORGE</v>
          </cell>
          <cell r="F49" t="str">
            <v>H</v>
          </cell>
          <cell r="H49" t="str">
            <v>CAEJ511113HYNBSR08</v>
          </cell>
          <cell r="I49">
            <v>84735201596</v>
          </cell>
          <cell r="J49">
            <v>612066459372</v>
          </cell>
          <cell r="N49">
            <v>18945</v>
          </cell>
          <cell r="P49">
            <v>31</v>
          </cell>
          <cell r="Q49">
            <v>31050</v>
          </cell>
          <cell r="R49" t="str">
            <v>MEX</v>
          </cell>
          <cell r="T49">
            <v>8</v>
          </cell>
          <cell r="U49">
            <v>1</v>
          </cell>
          <cell r="V49">
            <v>32738</v>
          </cell>
          <cell r="W49">
            <v>32738</v>
          </cell>
          <cell r="X49">
            <v>8540</v>
          </cell>
          <cell r="AA49" t="str">
            <v>DP</v>
          </cell>
          <cell r="AB49" t="str">
            <v>BANORTE</v>
          </cell>
          <cell r="AC49" t="str">
            <v>0148674697</v>
          </cell>
          <cell r="AE49">
            <v>1603</v>
          </cell>
          <cell r="AF49">
            <v>109</v>
          </cell>
          <cell r="AG49">
            <v>671</v>
          </cell>
          <cell r="AI49" t="str">
            <v>66-C</v>
          </cell>
          <cell r="AJ49" t="str">
            <v>66-B</v>
          </cell>
          <cell r="AK49" t="str">
            <v>NUEVA OBRERA</v>
          </cell>
          <cell r="AL49">
            <v>97260</v>
          </cell>
          <cell r="AM49">
            <v>9842690</v>
          </cell>
          <cell r="AO49">
            <v>31</v>
          </cell>
          <cell r="AP49">
            <v>31050</v>
          </cell>
          <cell r="AQ49" t="str">
            <v>CABALLERO ESCOBEDO JORGE</v>
          </cell>
          <cell r="AR49" t="str">
            <v>CALLE : 109 No 671 X 66-C - 66-B NUEVA OBRERA</v>
          </cell>
        </row>
        <row r="50">
          <cell r="A50" t="str">
            <v>CACHON SOSA PEDRO ISAAC</v>
          </cell>
          <cell r="B50" t="str">
            <v>CASP780803</v>
          </cell>
          <cell r="C50" t="str">
            <v>CACHON</v>
          </cell>
          <cell r="D50" t="str">
            <v>SOSA</v>
          </cell>
          <cell r="E50" t="str">
            <v>PEDRO ISAAC</v>
          </cell>
          <cell r="F50" t="str">
            <v>H</v>
          </cell>
          <cell r="H50" t="str">
            <v>CASP780803HYNCSD09</v>
          </cell>
          <cell r="I50">
            <v>84027806693</v>
          </cell>
          <cell r="J50">
            <v>517066264775</v>
          </cell>
          <cell r="K50">
            <v>2664857</v>
          </cell>
          <cell r="N50">
            <v>28705</v>
          </cell>
          <cell r="P50">
            <v>31</v>
          </cell>
          <cell r="Q50">
            <v>31050</v>
          </cell>
          <cell r="R50" t="str">
            <v>MEX</v>
          </cell>
          <cell r="T50">
            <v>5</v>
          </cell>
          <cell r="U50">
            <v>2</v>
          </cell>
          <cell r="V50">
            <v>39371</v>
          </cell>
          <cell r="W50">
            <v>39371</v>
          </cell>
          <cell r="X50">
            <v>1907</v>
          </cell>
          <cell r="AA50" t="str">
            <v>EF</v>
          </cell>
          <cell r="AE50">
            <v>1602</v>
          </cell>
          <cell r="AF50">
            <v>32</v>
          </cell>
          <cell r="AG50">
            <v>544</v>
          </cell>
          <cell r="AI50">
            <v>77</v>
          </cell>
          <cell r="AJ50" t="str">
            <v>77-A</v>
          </cell>
          <cell r="AK50" t="str">
            <v>VICENTE SOLIS</v>
          </cell>
          <cell r="AL50">
            <v>97180</v>
          </cell>
          <cell r="AM50">
            <v>9403466</v>
          </cell>
          <cell r="AO50">
            <v>31</v>
          </cell>
          <cell r="AP50">
            <v>31050</v>
          </cell>
          <cell r="AQ50" t="str">
            <v>CACHON SOSA PEDRO ISAAC</v>
          </cell>
          <cell r="AR50" t="str">
            <v>CALLE : 32 No 544 X 77 - 77-A VICENTE SOLIS</v>
          </cell>
        </row>
        <row r="51">
          <cell r="A51" t="str">
            <v>CAHUICH CHABLE JOSE JAVIER</v>
          </cell>
          <cell r="B51" t="str">
            <v>CACJ561111</v>
          </cell>
          <cell r="C51" t="str">
            <v>CAHUICH</v>
          </cell>
          <cell r="D51" t="str">
            <v>CHABLE</v>
          </cell>
          <cell r="E51" t="str">
            <v>JOSE JAVIER</v>
          </cell>
          <cell r="F51" t="str">
            <v>H</v>
          </cell>
          <cell r="H51" t="str">
            <v>CACJ561111HCCHHV06</v>
          </cell>
          <cell r="I51">
            <v>817556022802</v>
          </cell>
          <cell r="J51">
            <v>30577102386</v>
          </cell>
          <cell r="K51">
            <v>10095692</v>
          </cell>
          <cell r="N51">
            <v>20770</v>
          </cell>
          <cell r="P51">
            <v>4</v>
          </cell>
          <cell r="Q51" t="str">
            <v>04000</v>
          </cell>
          <cell r="R51" t="str">
            <v>MEX</v>
          </cell>
          <cell r="T51">
            <v>5</v>
          </cell>
          <cell r="U51">
            <v>2</v>
          </cell>
          <cell r="V51">
            <v>37257</v>
          </cell>
          <cell r="W51">
            <v>37257</v>
          </cell>
          <cell r="X51">
            <v>4021</v>
          </cell>
          <cell r="AA51" t="str">
            <v>DP</v>
          </cell>
          <cell r="AB51" t="str">
            <v>BANORTE</v>
          </cell>
          <cell r="AC51" t="str">
            <v>0148889884</v>
          </cell>
          <cell r="AE51">
            <v>1610</v>
          </cell>
          <cell r="AF51">
            <v>57</v>
          </cell>
          <cell r="AG51">
            <v>338</v>
          </cell>
          <cell r="AI51">
            <v>132</v>
          </cell>
          <cell r="AJ51" t="str">
            <v>132-A</v>
          </cell>
          <cell r="AK51" t="str">
            <v>EL PORVENIR</v>
          </cell>
          <cell r="AL51">
            <v>97226</v>
          </cell>
          <cell r="AM51">
            <v>9455694</v>
          </cell>
          <cell r="AN51">
            <v>9997387634</v>
          </cell>
          <cell r="AO51">
            <v>31</v>
          </cell>
          <cell r="AP51">
            <v>31050</v>
          </cell>
          <cell r="AQ51" t="str">
            <v>CAHUICH CHABLE JOSE JAVIER</v>
          </cell>
          <cell r="AR51" t="str">
            <v>CALLE : 57 No 338 X 132 - 132-A EL PORVENIR</v>
          </cell>
        </row>
        <row r="52">
          <cell r="A52" t="str">
            <v>CAMARA CHEL LEANDRO GUADALUPE</v>
          </cell>
          <cell r="B52" t="str">
            <v>CACL760227</v>
          </cell>
          <cell r="C52" t="str">
            <v>CAMARA</v>
          </cell>
          <cell r="D52" t="str">
            <v>CHEL</v>
          </cell>
          <cell r="E52" t="str">
            <v>LEANDRO GUADALUPE</v>
          </cell>
          <cell r="F52" t="str">
            <v>H</v>
          </cell>
          <cell r="H52" t="str">
            <v>CACL760227HYNMHN00</v>
          </cell>
          <cell r="I52">
            <v>84967603949</v>
          </cell>
          <cell r="J52">
            <v>506066167152</v>
          </cell>
          <cell r="N52">
            <v>27817</v>
          </cell>
          <cell r="P52">
            <v>31</v>
          </cell>
          <cell r="Q52">
            <v>31050</v>
          </cell>
          <cell r="R52" t="str">
            <v>MEX</v>
          </cell>
          <cell r="T52">
            <v>9</v>
          </cell>
          <cell r="U52">
            <v>2</v>
          </cell>
          <cell r="V52">
            <v>37712</v>
          </cell>
          <cell r="W52">
            <v>37712</v>
          </cell>
          <cell r="X52">
            <v>3566</v>
          </cell>
          <cell r="AA52" t="str">
            <v>DP</v>
          </cell>
          <cell r="AB52" t="str">
            <v>BANORTE</v>
          </cell>
          <cell r="AC52" t="str">
            <v>0156173298</v>
          </cell>
          <cell r="AE52">
            <v>1601</v>
          </cell>
          <cell r="AF52">
            <v>20</v>
          </cell>
          <cell r="AG52">
            <v>280</v>
          </cell>
          <cell r="AI52">
            <v>23</v>
          </cell>
          <cell r="AJ52">
            <v>25</v>
          </cell>
          <cell r="AK52" t="str">
            <v>MIRAFLORES</v>
          </cell>
          <cell r="AL52">
            <v>97179</v>
          </cell>
          <cell r="AO52">
            <v>31</v>
          </cell>
          <cell r="AP52">
            <v>31050</v>
          </cell>
          <cell r="AQ52" t="str">
            <v>CAMARA CHEL LEANDRO GUADALUPE</v>
          </cell>
          <cell r="AR52" t="str">
            <v>CALLE : 20 No 280 X 23 - 25 MIRAFLORES</v>
          </cell>
        </row>
        <row r="53">
          <cell r="A53" t="str">
            <v>CAN CANCHE WILBERTH DEMETRIO</v>
          </cell>
          <cell r="B53" t="str">
            <v>CACW640814</v>
          </cell>
          <cell r="C53" t="str">
            <v>CAN</v>
          </cell>
          <cell r="D53" t="str">
            <v>CANCHE</v>
          </cell>
          <cell r="E53" t="str">
            <v>WILBERTH DEMETRIO</v>
          </cell>
          <cell r="F53" t="str">
            <v>H</v>
          </cell>
          <cell r="H53" t="str">
            <v>CACW640814HYNNNL08</v>
          </cell>
          <cell r="I53">
            <v>84936404932</v>
          </cell>
          <cell r="N53">
            <v>23603</v>
          </cell>
          <cell r="P53">
            <v>31</v>
          </cell>
          <cell r="Q53">
            <v>31052</v>
          </cell>
          <cell r="R53" t="str">
            <v>MEX</v>
          </cell>
          <cell r="U53">
            <v>2</v>
          </cell>
          <cell r="V53">
            <v>33786</v>
          </cell>
          <cell r="W53">
            <v>33786</v>
          </cell>
          <cell r="X53">
            <v>7492</v>
          </cell>
          <cell r="AA53" t="str">
            <v>DP</v>
          </cell>
          <cell r="AB53" t="str">
            <v>BANORTE</v>
          </cell>
          <cell r="AC53" t="str">
            <v>0155973259</v>
          </cell>
          <cell r="AE53">
            <v>1604</v>
          </cell>
          <cell r="AF53">
            <v>27</v>
          </cell>
          <cell r="AG53">
            <v>231</v>
          </cell>
          <cell r="AI53" t="str">
            <v>S/C</v>
          </cell>
          <cell r="AJ53" t="str">
            <v>S/C</v>
          </cell>
          <cell r="AK53" t="str">
            <v>MOTUL</v>
          </cell>
          <cell r="AL53">
            <v>97445</v>
          </cell>
          <cell r="AO53">
            <v>31</v>
          </cell>
          <cell r="AP53">
            <v>31052</v>
          </cell>
          <cell r="AQ53" t="str">
            <v>CAN CANCHE WILBERTH DEMETRIO</v>
          </cell>
          <cell r="AR53" t="str">
            <v>CALLE : 27 No 231 X S/C - S/C MOTUL</v>
          </cell>
        </row>
        <row r="54">
          <cell r="A54" t="str">
            <v>CANCHE DIAZ EIRA PATRICIA</v>
          </cell>
          <cell r="B54" t="str">
            <v>CADE781014</v>
          </cell>
          <cell r="C54" t="str">
            <v>CANCHE</v>
          </cell>
          <cell r="D54" t="str">
            <v>DIAZ</v>
          </cell>
          <cell r="E54" t="str">
            <v>EIRA PATRICIA</v>
          </cell>
          <cell r="F54" t="str">
            <v>M</v>
          </cell>
          <cell r="H54" t="str">
            <v>CADE781014MYNNZR04</v>
          </cell>
          <cell r="I54">
            <v>84017808969</v>
          </cell>
          <cell r="J54">
            <v>277066305135</v>
          </cell>
          <cell r="N54">
            <v>28777</v>
          </cell>
          <cell r="P54">
            <v>31</v>
          </cell>
          <cell r="Q54">
            <v>31050</v>
          </cell>
          <cell r="R54" t="str">
            <v>MEX</v>
          </cell>
          <cell r="T54">
            <v>8</v>
          </cell>
          <cell r="U54">
            <v>4</v>
          </cell>
          <cell r="V54">
            <v>35156</v>
          </cell>
          <cell r="W54">
            <v>35156</v>
          </cell>
          <cell r="X54">
            <v>6122</v>
          </cell>
          <cell r="AA54" t="str">
            <v>DP</v>
          </cell>
          <cell r="AB54" t="str">
            <v>BANORTE</v>
          </cell>
          <cell r="AC54" t="str">
            <v>0148674727</v>
          </cell>
          <cell r="AE54">
            <v>1607</v>
          </cell>
          <cell r="AF54" t="str">
            <v>57-A</v>
          </cell>
          <cell r="AG54">
            <v>955</v>
          </cell>
          <cell r="AI54" t="str">
            <v>114-A</v>
          </cell>
          <cell r="AJ54">
            <v>120</v>
          </cell>
          <cell r="AK54" t="str">
            <v>LAS AMERICAS</v>
          </cell>
          <cell r="AL54">
            <v>97302</v>
          </cell>
          <cell r="AN54">
            <v>9991028227</v>
          </cell>
          <cell r="AO54">
            <v>31</v>
          </cell>
          <cell r="AP54">
            <v>31050</v>
          </cell>
          <cell r="AQ54" t="str">
            <v>CANCHE DIAZ EIRA PATRICIA</v>
          </cell>
          <cell r="AR54" t="str">
            <v>CALLE : 57-A No 955 X 114-A - 120 LAS AMERICAS</v>
          </cell>
        </row>
        <row r="55">
          <cell r="A55" t="str">
            <v>CANCHE POOT JOSE FRANCISCO</v>
          </cell>
          <cell r="B55" t="str">
            <v>CAPF890210</v>
          </cell>
          <cell r="C55" t="str">
            <v>CANCHE</v>
          </cell>
          <cell r="D55" t="str">
            <v>POOT</v>
          </cell>
          <cell r="E55" t="str">
            <v>JOSE FRANCISCO</v>
          </cell>
          <cell r="F55" t="str">
            <v>H</v>
          </cell>
          <cell r="H55" t="str">
            <v>CAPF890210HYNNTR04</v>
          </cell>
          <cell r="I55">
            <v>84068918543</v>
          </cell>
          <cell r="J55">
            <v>511110186598</v>
          </cell>
          <cell r="N55">
            <v>32549</v>
          </cell>
          <cell r="P55">
            <v>31</v>
          </cell>
          <cell r="Q55">
            <v>31101</v>
          </cell>
          <cell r="R55" t="str">
            <v>MEX</v>
          </cell>
          <cell r="T55">
            <v>9</v>
          </cell>
          <cell r="U55">
            <v>1</v>
          </cell>
          <cell r="V55">
            <v>40406</v>
          </cell>
          <cell r="W55">
            <v>40406</v>
          </cell>
          <cell r="X55">
            <v>872</v>
          </cell>
          <cell r="AA55" t="str">
            <v>DP</v>
          </cell>
          <cell r="AB55" t="str">
            <v>BANORTE</v>
          </cell>
          <cell r="AC55" t="str">
            <v>0687771170</v>
          </cell>
          <cell r="AE55">
            <v>1602</v>
          </cell>
          <cell r="AF55" t="str">
            <v>23-B</v>
          </cell>
          <cell r="AG55">
            <v>281</v>
          </cell>
          <cell r="AI55" t="str">
            <v>10-B</v>
          </cell>
          <cell r="AJ55" t="str">
            <v>10-D</v>
          </cell>
          <cell r="AK55" t="str">
            <v>VERGEL</v>
          </cell>
          <cell r="AL55">
            <v>97173</v>
          </cell>
          <cell r="AN55">
            <v>9991518552</v>
          </cell>
          <cell r="AO55">
            <v>31</v>
          </cell>
          <cell r="AP55">
            <v>31101</v>
          </cell>
          <cell r="AQ55" t="str">
            <v>CANCHE POOT JOSE FRANCISCO</v>
          </cell>
          <cell r="AR55" t="str">
            <v>CALLE : 23-B No 281 X 10-B - 10-D VERGEL</v>
          </cell>
        </row>
        <row r="56">
          <cell r="A56" t="str">
            <v>CANEPA MANRIQUE MARIO ANTONIO</v>
          </cell>
          <cell r="B56" t="str">
            <v>CAMM770613</v>
          </cell>
          <cell r="C56" t="str">
            <v>CANEPA</v>
          </cell>
          <cell r="D56" t="str">
            <v>MANRIQUE</v>
          </cell>
          <cell r="E56" t="str">
            <v>MARIO ANTONIO</v>
          </cell>
          <cell r="F56" t="str">
            <v>H</v>
          </cell>
          <cell r="H56" t="str">
            <v>CAMM770613HYNNNR00</v>
          </cell>
          <cell r="I56">
            <v>84987713579</v>
          </cell>
          <cell r="J56">
            <v>473095645469</v>
          </cell>
          <cell r="N56">
            <v>28289</v>
          </cell>
          <cell r="P56">
            <v>31</v>
          </cell>
          <cell r="Q56">
            <v>31050</v>
          </cell>
          <cell r="R56" t="str">
            <v>MEX</v>
          </cell>
          <cell r="T56">
            <v>5</v>
          </cell>
          <cell r="U56">
            <v>2</v>
          </cell>
          <cell r="V56">
            <v>40179</v>
          </cell>
          <cell r="W56">
            <v>40179</v>
          </cell>
          <cell r="X56">
            <v>1099</v>
          </cell>
          <cell r="AA56" t="str">
            <v>EF</v>
          </cell>
          <cell r="AE56">
            <v>1601</v>
          </cell>
          <cell r="AF56">
            <v>43</v>
          </cell>
          <cell r="AG56">
            <v>333</v>
          </cell>
          <cell r="AI56">
            <v>20</v>
          </cell>
          <cell r="AJ56">
            <v>22</v>
          </cell>
          <cell r="AK56" t="str">
            <v>JUAN PABLO</v>
          </cell>
          <cell r="AL56">
            <v>97246</v>
          </cell>
          <cell r="AN56">
            <v>9991540316</v>
          </cell>
          <cell r="AO56">
            <v>31</v>
          </cell>
          <cell r="AP56">
            <v>31050</v>
          </cell>
          <cell r="AQ56" t="str">
            <v>CANEPA MANRIQUE MARIO ANTONIO</v>
          </cell>
          <cell r="AR56" t="str">
            <v>CALLE : 43 No 333 X 20 - 22 JUAN PABLO</v>
          </cell>
        </row>
        <row r="57">
          <cell r="A57" t="str">
            <v>CANO ANGULO JORGE HUMBERTO</v>
          </cell>
          <cell r="B57" t="str">
            <v>CAAJ600719</v>
          </cell>
          <cell r="C57" t="str">
            <v>CANO</v>
          </cell>
          <cell r="D57" t="str">
            <v>ANGULO</v>
          </cell>
          <cell r="E57" t="str">
            <v>JORGE HUMBERTO</v>
          </cell>
          <cell r="F57" t="str">
            <v>H</v>
          </cell>
          <cell r="H57" t="str">
            <v>CAAJ600719HDFNNR09</v>
          </cell>
          <cell r="I57">
            <v>84765906528</v>
          </cell>
          <cell r="J57">
            <v>36113654906</v>
          </cell>
          <cell r="N57">
            <v>22116</v>
          </cell>
          <cell r="P57">
            <v>31</v>
          </cell>
          <cell r="Q57">
            <v>31050</v>
          </cell>
          <cell r="R57" t="str">
            <v>MEX</v>
          </cell>
          <cell r="T57">
            <v>10</v>
          </cell>
          <cell r="U57">
            <v>2</v>
          </cell>
          <cell r="V57">
            <v>36069</v>
          </cell>
          <cell r="W57">
            <v>36069</v>
          </cell>
          <cell r="X57">
            <v>5209</v>
          </cell>
          <cell r="AA57" t="str">
            <v>DP</v>
          </cell>
          <cell r="AB57" t="str">
            <v>BANORTE</v>
          </cell>
          <cell r="AC57" t="str">
            <v>0156097956</v>
          </cell>
          <cell r="AE57">
            <v>1602</v>
          </cell>
          <cell r="AF57">
            <v>38</v>
          </cell>
          <cell r="AG57">
            <v>401</v>
          </cell>
          <cell r="AI57">
            <v>43</v>
          </cell>
          <cell r="AJ57">
            <v>45</v>
          </cell>
          <cell r="AK57" t="str">
            <v>EMILIANO ZAPATA OTE</v>
          </cell>
          <cell r="AL57">
            <v>97144</v>
          </cell>
          <cell r="AO57">
            <v>31</v>
          </cell>
          <cell r="AP57">
            <v>31050</v>
          </cell>
          <cell r="AQ57" t="str">
            <v>CANO ANGULO JORGE HUMBERTO</v>
          </cell>
          <cell r="AR57" t="str">
            <v>CALLE : 38 No 401 X 43 - 45 EMILIANO ZAPATA OTE</v>
          </cell>
        </row>
        <row r="58">
          <cell r="A58" t="str">
            <v>CANO CONTRERAS MANUEL JESUS</v>
          </cell>
          <cell r="B58" t="str">
            <v>CACM680517</v>
          </cell>
          <cell r="C58" t="str">
            <v>CANO</v>
          </cell>
          <cell r="D58" t="str">
            <v>CONTRERAS</v>
          </cell>
          <cell r="E58" t="str">
            <v>MANUEL JESUS</v>
          </cell>
          <cell r="F58" t="str">
            <v>H</v>
          </cell>
          <cell r="H58" t="str">
            <v>CACM680517HYNNNN01</v>
          </cell>
          <cell r="I58">
            <v>84976803324</v>
          </cell>
          <cell r="J58" t="str">
            <v>0440013743071</v>
          </cell>
          <cell r="N58">
            <v>24975</v>
          </cell>
          <cell r="P58">
            <v>31</v>
          </cell>
          <cell r="Q58">
            <v>31050</v>
          </cell>
          <cell r="R58" t="str">
            <v>MEX</v>
          </cell>
          <cell r="T58">
            <v>10</v>
          </cell>
          <cell r="U58">
            <v>2</v>
          </cell>
          <cell r="V58">
            <v>39326</v>
          </cell>
          <cell r="W58">
            <v>39326</v>
          </cell>
          <cell r="X58">
            <v>1952</v>
          </cell>
          <cell r="AA58" t="str">
            <v>DP</v>
          </cell>
          <cell r="AB58" t="str">
            <v>BANORTE</v>
          </cell>
          <cell r="AC58" t="str">
            <v>0553094581</v>
          </cell>
          <cell r="AE58">
            <v>1602</v>
          </cell>
          <cell r="AF58">
            <v>29</v>
          </cell>
          <cell r="AG58">
            <v>431</v>
          </cell>
          <cell r="AI58">
            <v>38</v>
          </cell>
          <cell r="AJ58">
            <v>40</v>
          </cell>
          <cell r="AK58" t="str">
            <v>SALVADOR ALVARADO ORIENTE</v>
          </cell>
          <cell r="AL58">
            <v>97166</v>
          </cell>
          <cell r="AO58">
            <v>31</v>
          </cell>
          <cell r="AP58">
            <v>31050</v>
          </cell>
          <cell r="AQ58" t="str">
            <v>CANO CONTRERAS MANUEL JESUS</v>
          </cell>
          <cell r="AR58" t="str">
            <v>CALLE : 29 No 431 X 38 - 40 SALVADOR ALVARADO ORIENTE</v>
          </cell>
        </row>
        <row r="59">
          <cell r="A59" t="str">
            <v>CANO MADERA JAVIER RENE DE LA CRUZ</v>
          </cell>
          <cell r="B59" t="str">
            <v>CAMJ830503</v>
          </cell>
          <cell r="C59" t="str">
            <v>CANO</v>
          </cell>
          <cell r="D59" t="str">
            <v>MADERA</v>
          </cell>
          <cell r="E59" t="str">
            <v>JAVIER RENE DE LA CRUZ</v>
          </cell>
          <cell r="F59" t="str">
            <v>H</v>
          </cell>
          <cell r="H59" t="str">
            <v>CAMJ830503HYNNDV02</v>
          </cell>
          <cell r="I59">
            <v>84048313781</v>
          </cell>
          <cell r="J59">
            <v>567066630993</v>
          </cell>
          <cell r="N59">
            <v>30439</v>
          </cell>
          <cell r="P59">
            <v>31</v>
          </cell>
          <cell r="Q59">
            <v>31050</v>
          </cell>
          <cell r="R59" t="str">
            <v>MEX</v>
          </cell>
          <cell r="T59">
            <v>2</v>
          </cell>
          <cell r="U59">
            <v>2</v>
          </cell>
          <cell r="V59">
            <v>38976</v>
          </cell>
          <cell r="W59">
            <v>38976</v>
          </cell>
          <cell r="X59">
            <v>2302</v>
          </cell>
          <cell r="AA59" t="str">
            <v>DP</v>
          </cell>
          <cell r="AB59" t="str">
            <v>BANORTE</v>
          </cell>
          <cell r="AC59" t="str">
            <v>0538952277</v>
          </cell>
          <cell r="AE59">
            <v>1601</v>
          </cell>
          <cell r="AF59" t="str">
            <v>123-B</v>
          </cell>
          <cell r="AG59">
            <v>294</v>
          </cell>
          <cell r="AI59" t="str">
            <v>46-D</v>
          </cell>
          <cell r="AJ59">
            <v>48</v>
          </cell>
          <cell r="AK59" t="str">
            <v>SERAPIO RENDON</v>
          </cell>
          <cell r="AL59">
            <v>97285</v>
          </cell>
          <cell r="AM59">
            <v>9291793</v>
          </cell>
          <cell r="AO59">
            <v>31</v>
          </cell>
          <cell r="AP59">
            <v>31050</v>
          </cell>
          <cell r="AQ59" t="str">
            <v>CANO MADERA JAVIER RENE DE LA CRUZ</v>
          </cell>
          <cell r="AR59" t="str">
            <v>CALLE : 123-B No 294 X 46-D - 48 SERAPIO RENDON</v>
          </cell>
        </row>
        <row r="60">
          <cell r="A60" t="str">
            <v>CANO RODRIGUEZ ELSY DEL CARMEN</v>
          </cell>
          <cell r="B60" t="str">
            <v>CARE850925</v>
          </cell>
          <cell r="C60" t="str">
            <v>CANO</v>
          </cell>
          <cell r="D60" t="str">
            <v>RODRIGUEZ</v>
          </cell>
          <cell r="E60" t="str">
            <v>ELSY DEL CARMEN</v>
          </cell>
          <cell r="F60" t="str">
            <v>M</v>
          </cell>
          <cell r="H60" t="str">
            <v>CARE850925HYNNDL06</v>
          </cell>
          <cell r="I60">
            <v>84008334223</v>
          </cell>
          <cell r="J60">
            <v>992095551047</v>
          </cell>
          <cell r="N60">
            <v>31315</v>
          </cell>
          <cell r="P60">
            <v>31</v>
          </cell>
          <cell r="Q60">
            <v>31050</v>
          </cell>
          <cell r="R60" t="str">
            <v>MEX</v>
          </cell>
          <cell r="T60">
            <v>2</v>
          </cell>
          <cell r="U60">
            <v>3</v>
          </cell>
          <cell r="V60">
            <v>39234</v>
          </cell>
          <cell r="W60">
            <v>39234</v>
          </cell>
          <cell r="X60">
            <v>2044</v>
          </cell>
          <cell r="AA60" t="str">
            <v>DP</v>
          </cell>
          <cell r="AB60" t="str">
            <v>BANORTE</v>
          </cell>
          <cell r="AC60" t="str">
            <v>0574848837</v>
          </cell>
          <cell r="AE60">
            <v>1602</v>
          </cell>
          <cell r="AF60">
            <v>79</v>
          </cell>
          <cell r="AG60" t="str">
            <v>889-A</v>
          </cell>
          <cell r="AI60">
            <v>106</v>
          </cell>
          <cell r="AJ60">
            <v>108</v>
          </cell>
          <cell r="AK60" t="str">
            <v>SAMBULA</v>
          </cell>
          <cell r="AL60">
            <v>97250</v>
          </cell>
          <cell r="AM60">
            <v>9845981</v>
          </cell>
          <cell r="AO60">
            <v>31</v>
          </cell>
          <cell r="AP60">
            <v>31050</v>
          </cell>
          <cell r="AQ60" t="str">
            <v>CANO RODRIGUEZ ELSY DEL CARMEN</v>
          </cell>
          <cell r="AR60" t="str">
            <v>CALLE : 79 No 889-A X 106 - 108 SAMBULA</v>
          </cell>
        </row>
        <row r="61">
          <cell r="A61" t="str">
            <v>CANTE VARGUEZ ADYLENE DE JESUS</v>
          </cell>
          <cell r="B61" t="str">
            <v>CAVA890824</v>
          </cell>
          <cell r="C61" t="str">
            <v>CANTE</v>
          </cell>
          <cell r="D61" t="str">
            <v>VARGUEZ</v>
          </cell>
          <cell r="E61" t="str">
            <v>ADYLENE DE JESUS</v>
          </cell>
          <cell r="F61" t="str">
            <v>M</v>
          </cell>
          <cell r="H61" t="str">
            <v>CAVA890824MYNNRD04</v>
          </cell>
          <cell r="I61">
            <v>84078927617</v>
          </cell>
          <cell r="J61">
            <v>928113883069</v>
          </cell>
          <cell r="L61" t="str">
            <v>ady_pexoxa@hotmail.com</v>
          </cell>
          <cell r="N61">
            <v>32744</v>
          </cell>
          <cell r="P61">
            <v>31</v>
          </cell>
          <cell r="Q61">
            <v>31093</v>
          </cell>
          <cell r="R61" t="str">
            <v>MEX</v>
          </cell>
          <cell r="T61">
            <v>1</v>
          </cell>
          <cell r="U61">
            <v>1</v>
          </cell>
          <cell r="V61">
            <v>40854</v>
          </cell>
          <cell r="W61">
            <v>40854</v>
          </cell>
          <cell r="X61">
            <v>424</v>
          </cell>
          <cell r="AA61" t="str">
            <v>EF</v>
          </cell>
          <cell r="AE61">
            <v>1601</v>
          </cell>
          <cell r="AF61">
            <v>24</v>
          </cell>
          <cell r="AG61">
            <v>33</v>
          </cell>
          <cell r="AI61">
            <v>21</v>
          </cell>
          <cell r="AJ61">
            <v>23</v>
          </cell>
          <cell r="AK61" t="str">
            <v>TIXPEUAL</v>
          </cell>
          <cell r="AL61">
            <v>97386</v>
          </cell>
          <cell r="AN61">
            <v>9991268863</v>
          </cell>
          <cell r="AO61">
            <v>31</v>
          </cell>
          <cell r="AP61">
            <v>31095</v>
          </cell>
          <cell r="AQ61" t="str">
            <v>CANTE VARGUEZ ADYLENE DE JESUS</v>
          </cell>
          <cell r="AR61" t="str">
            <v>CALLE : 24 No 33 X 21 - 23 TIXPEUAL</v>
          </cell>
        </row>
        <row r="62">
          <cell r="A62" t="str">
            <v>CANTILLO GAMBOA ISMAEL</v>
          </cell>
          <cell r="B62" t="str">
            <v>CAGI481021</v>
          </cell>
          <cell r="C62" t="str">
            <v>CANTILLO</v>
          </cell>
          <cell r="D62" t="str">
            <v>GAMBOA</v>
          </cell>
          <cell r="E62" t="str">
            <v>ISMAEL</v>
          </cell>
          <cell r="F62" t="str">
            <v>H</v>
          </cell>
          <cell r="H62" t="str">
            <v>CAGI481021HCCNMS05</v>
          </cell>
          <cell r="I62">
            <v>84024800017</v>
          </cell>
          <cell r="J62">
            <v>604066101865</v>
          </cell>
          <cell r="N62">
            <v>17827</v>
          </cell>
          <cell r="P62">
            <v>4</v>
          </cell>
          <cell r="Q62" t="str">
            <v>04000</v>
          </cell>
          <cell r="R62" t="str">
            <v>MEX</v>
          </cell>
          <cell r="T62">
            <v>9</v>
          </cell>
          <cell r="U62">
            <v>3</v>
          </cell>
          <cell r="V62">
            <v>35886</v>
          </cell>
          <cell r="W62">
            <v>35886</v>
          </cell>
          <cell r="X62">
            <v>5392</v>
          </cell>
          <cell r="AA62" t="str">
            <v>DP</v>
          </cell>
          <cell r="AB62" t="str">
            <v>BANORTE</v>
          </cell>
          <cell r="AC62" t="str">
            <v>0148674736</v>
          </cell>
          <cell r="AE62">
            <v>1601</v>
          </cell>
          <cell r="AF62">
            <v>89</v>
          </cell>
          <cell r="AG62">
            <v>515</v>
          </cell>
          <cell r="AI62">
            <v>62</v>
          </cell>
          <cell r="AJ62" t="str">
            <v>62-A</v>
          </cell>
          <cell r="AK62" t="str">
            <v>CENTRO</v>
          </cell>
          <cell r="AL62">
            <v>97000</v>
          </cell>
          <cell r="AM62">
            <v>9239917</v>
          </cell>
          <cell r="AO62">
            <v>31</v>
          </cell>
          <cell r="AP62">
            <v>31050</v>
          </cell>
          <cell r="AQ62" t="str">
            <v>CANTILLO GAMBOA ISMAEL</v>
          </cell>
          <cell r="AR62" t="str">
            <v>CALLE : 89 No 515 X 62 - 62-A CENTRO</v>
          </cell>
        </row>
        <row r="63">
          <cell r="A63" t="str">
            <v>CANTO MAGAÑA MARIO ANDRES</v>
          </cell>
          <cell r="B63" t="str">
            <v>CAMM660210</v>
          </cell>
          <cell r="C63" t="str">
            <v>CANTO</v>
          </cell>
          <cell r="D63" t="str">
            <v>MAGAÑA</v>
          </cell>
          <cell r="E63" t="str">
            <v>MARIO ANDRES</v>
          </cell>
          <cell r="F63" t="str">
            <v>H</v>
          </cell>
          <cell r="H63" t="str">
            <v>CAMM660210HYNNGR06</v>
          </cell>
          <cell r="I63">
            <v>84856613231</v>
          </cell>
          <cell r="J63">
            <v>741014052213</v>
          </cell>
          <cell r="N63">
            <v>24148</v>
          </cell>
          <cell r="P63">
            <v>31</v>
          </cell>
          <cell r="Q63">
            <v>31059</v>
          </cell>
          <cell r="R63" t="str">
            <v>MEX</v>
          </cell>
          <cell r="T63">
            <v>5</v>
          </cell>
          <cell r="U63">
            <v>2</v>
          </cell>
          <cell r="V63">
            <v>36907</v>
          </cell>
          <cell r="W63">
            <v>36907</v>
          </cell>
          <cell r="X63">
            <v>4371</v>
          </cell>
          <cell r="AA63" t="str">
            <v>DP</v>
          </cell>
          <cell r="AB63" t="str">
            <v>BANORTE</v>
          </cell>
          <cell r="AC63" t="str">
            <v>0540510371</v>
          </cell>
          <cell r="AE63">
            <v>1611</v>
          </cell>
          <cell r="AF63">
            <v>33</v>
          </cell>
          <cell r="AG63">
            <v>281</v>
          </cell>
          <cell r="AI63">
            <v>108</v>
          </cell>
          <cell r="AJ63" t="str">
            <v>S/C</v>
          </cell>
          <cell r="AK63" t="str">
            <v>CANUL REYES</v>
          </cell>
          <cell r="AL63">
            <v>97320</v>
          </cell>
          <cell r="AO63">
            <v>31</v>
          </cell>
          <cell r="AP63">
            <v>31059</v>
          </cell>
          <cell r="AQ63" t="str">
            <v>CANTO MAGAÑA MARIO ANDRES</v>
          </cell>
          <cell r="AR63" t="str">
            <v>CALLE : 33 No 281 X 108 - S/C CANUL REYES</v>
          </cell>
        </row>
        <row r="64">
          <cell r="A64" t="str">
            <v>CANTO MORAYTA ENMI SORGELIA</v>
          </cell>
          <cell r="B64" t="str">
            <v>CAME630925</v>
          </cell>
          <cell r="C64" t="str">
            <v>CANTO</v>
          </cell>
          <cell r="D64" t="str">
            <v>MORAYTA</v>
          </cell>
          <cell r="E64" t="str">
            <v>ENMI SORGELIA</v>
          </cell>
          <cell r="F64" t="str">
            <v>M</v>
          </cell>
          <cell r="H64" t="str">
            <v>CAME630925MCCNRN07</v>
          </cell>
          <cell r="I64">
            <v>84816324093</v>
          </cell>
          <cell r="J64">
            <v>59314173903</v>
          </cell>
          <cell r="N64">
            <v>23279</v>
          </cell>
          <cell r="P64">
            <v>4</v>
          </cell>
          <cell r="Q64" t="str">
            <v>04000</v>
          </cell>
          <cell r="R64" t="str">
            <v>MEX</v>
          </cell>
          <cell r="T64">
            <v>1</v>
          </cell>
          <cell r="U64">
            <v>2</v>
          </cell>
          <cell r="V64">
            <v>36084</v>
          </cell>
          <cell r="W64">
            <v>36084</v>
          </cell>
          <cell r="X64">
            <v>5194</v>
          </cell>
          <cell r="AA64" t="str">
            <v>DP</v>
          </cell>
          <cell r="AB64" t="str">
            <v>BANORTE</v>
          </cell>
          <cell r="AC64" t="str">
            <v>0148674754</v>
          </cell>
          <cell r="AE64">
            <v>1605</v>
          </cell>
          <cell r="AF64">
            <v>60</v>
          </cell>
          <cell r="AG64" t="str">
            <v>651-B</v>
          </cell>
          <cell r="AI64">
            <v>81</v>
          </cell>
          <cell r="AJ64">
            <v>83</v>
          </cell>
          <cell r="AK64" t="str">
            <v>CENTRO</v>
          </cell>
          <cell r="AL64">
            <v>97000</v>
          </cell>
          <cell r="AM64">
            <v>9281607</v>
          </cell>
          <cell r="AO64">
            <v>31</v>
          </cell>
          <cell r="AP64">
            <v>31050</v>
          </cell>
          <cell r="AQ64" t="str">
            <v>CANTO MORAYTA ENMI SORGELIA</v>
          </cell>
          <cell r="AR64" t="str">
            <v>CALLE : 60 No 651-B X 81 - 83 CENTRO</v>
          </cell>
        </row>
        <row r="65">
          <cell r="A65" t="str">
            <v>CANTO SOLIS MIGUEL ANGEL</v>
          </cell>
          <cell r="B65" t="str">
            <v>CASM480130</v>
          </cell>
          <cell r="C65" t="str">
            <v>CANTO</v>
          </cell>
          <cell r="D65" t="str">
            <v>SOLIS</v>
          </cell>
          <cell r="E65" t="str">
            <v>MIGUEL ANGEL</v>
          </cell>
          <cell r="F65" t="str">
            <v>H</v>
          </cell>
          <cell r="H65" t="str">
            <v>CASM480130HYNNLG03</v>
          </cell>
          <cell r="I65">
            <v>84864810409</v>
          </cell>
          <cell r="J65">
            <v>32113642837</v>
          </cell>
          <cell r="K65">
            <v>78131</v>
          </cell>
          <cell r="N65">
            <v>17562</v>
          </cell>
          <cell r="P65">
            <v>31</v>
          </cell>
          <cell r="Q65">
            <v>31050</v>
          </cell>
          <cell r="R65" t="str">
            <v>MEX</v>
          </cell>
          <cell r="T65">
            <v>1</v>
          </cell>
          <cell r="U65">
            <v>2</v>
          </cell>
          <cell r="V65">
            <v>31382</v>
          </cell>
          <cell r="W65">
            <v>31382</v>
          </cell>
          <cell r="X65">
            <v>9896</v>
          </cell>
          <cell r="AA65" t="str">
            <v>DP</v>
          </cell>
          <cell r="AB65" t="str">
            <v>BANORTE</v>
          </cell>
          <cell r="AC65" t="str">
            <v>0687771198</v>
          </cell>
          <cell r="AE65">
            <v>1601</v>
          </cell>
          <cell r="AF65">
            <v>25</v>
          </cell>
          <cell r="AG65">
            <v>188</v>
          </cell>
          <cell r="AI65">
            <v>24</v>
          </cell>
          <cell r="AJ65">
            <v>20</v>
          </cell>
          <cell r="AK65" t="str">
            <v>JARD.MIRAFLORES</v>
          </cell>
          <cell r="AL65">
            <v>97168</v>
          </cell>
          <cell r="AM65">
            <v>9291921</v>
          </cell>
          <cell r="AO65">
            <v>31</v>
          </cell>
          <cell r="AP65">
            <v>31050</v>
          </cell>
          <cell r="AQ65" t="str">
            <v>CANTO SOLIS MIGUEL ANGEL</v>
          </cell>
          <cell r="AR65" t="str">
            <v>CALLE : 25 No 188 X 24 - 20 JARD.MIRAFLORES</v>
          </cell>
        </row>
        <row r="66">
          <cell r="A66" t="str">
            <v>CANTO TORRES JOSE JAVIER</v>
          </cell>
          <cell r="B66" t="str">
            <v>CATJ620304</v>
          </cell>
          <cell r="C66" t="str">
            <v>CANTO</v>
          </cell>
          <cell r="D66" t="str">
            <v>TORRES</v>
          </cell>
          <cell r="E66" t="str">
            <v>JOSE JAVIER</v>
          </cell>
          <cell r="F66" t="str">
            <v>H</v>
          </cell>
          <cell r="H66" t="str">
            <v>CATJ620304HYNNRV08</v>
          </cell>
          <cell r="I66">
            <v>84826209243</v>
          </cell>
          <cell r="J66">
            <v>474066247142</v>
          </cell>
          <cell r="K66" t="str">
            <v>B-2105868</v>
          </cell>
          <cell r="N66">
            <v>22709</v>
          </cell>
          <cell r="P66">
            <v>31</v>
          </cell>
          <cell r="Q66">
            <v>31050</v>
          </cell>
          <cell r="R66" t="str">
            <v>MEX</v>
          </cell>
          <cell r="T66">
            <v>9</v>
          </cell>
          <cell r="U66">
            <v>2</v>
          </cell>
          <cell r="V66">
            <v>38749</v>
          </cell>
          <cell r="W66">
            <v>38749</v>
          </cell>
          <cell r="X66">
            <v>2529</v>
          </cell>
          <cell r="AA66" t="str">
            <v>DP</v>
          </cell>
          <cell r="AB66" t="str">
            <v>BANORTE</v>
          </cell>
          <cell r="AC66" t="str">
            <v>0530448644</v>
          </cell>
          <cell r="AE66">
            <v>1602</v>
          </cell>
          <cell r="AF66">
            <v>55</v>
          </cell>
          <cell r="AG66">
            <v>392</v>
          </cell>
          <cell r="AI66">
            <v>20</v>
          </cell>
          <cell r="AJ66">
            <v>22</v>
          </cell>
          <cell r="AK66" t="str">
            <v>JUAN PABLO</v>
          </cell>
          <cell r="AL66">
            <v>97246</v>
          </cell>
          <cell r="AM66">
            <v>9828110</v>
          </cell>
          <cell r="AO66">
            <v>31</v>
          </cell>
          <cell r="AP66">
            <v>31050</v>
          </cell>
          <cell r="AQ66" t="str">
            <v>CANTO TORRES JOSE JAVIER</v>
          </cell>
          <cell r="AR66" t="str">
            <v>CALLE : 55 No 392 X 20 - 22 JUAN PABLO</v>
          </cell>
        </row>
        <row r="67">
          <cell r="A67" t="str">
            <v>CANUL CAUICH JOSE LUIS SANTOS</v>
          </cell>
          <cell r="B67" t="str">
            <v>CACL681209</v>
          </cell>
          <cell r="C67" t="str">
            <v>CANUL</v>
          </cell>
          <cell r="D67" t="str">
            <v>CAUICH</v>
          </cell>
          <cell r="E67" t="str">
            <v>JOSE LUIS SANTOS</v>
          </cell>
          <cell r="F67" t="str">
            <v>H</v>
          </cell>
          <cell r="H67" t="str">
            <v>CACL681209HYNNHS05</v>
          </cell>
          <cell r="I67" t="str">
            <v>84887022709</v>
          </cell>
          <cell r="J67" t="str">
            <v>024613816133</v>
          </cell>
          <cell r="N67">
            <v>25181</v>
          </cell>
          <cell r="P67">
            <v>31</v>
          </cell>
          <cell r="Q67">
            <v>31048</v>
          </cell>
          <cell r="R67" t="str">
            <v>MEX</v>
          </cell>
          <cell r="T67">
            <v>9</v>
          </cell>
          <cell r="U67">
            <v>2</v>
          </cell>
          <cell r="V67">
            <v>37119</v>
          </cell>
          <cell r="W67">
            <v>37119</v>
          </cell>
          <cell r="X67">
            <v>4159</v>
          </cell>
          <cell r="AA67" t="str">
            <v>EF</v>
          </cell>
          <cell r="AE67">
            <v>1609</v>
          </cell>
          <cell r="AF67" t="str">
            <v>DOMICILIO CONOCIDO</v>
          </cell>
          <cell r="AI67" t="str">
            <v>S/C</v>
          </cell>
          <cell r="AJ67" t="str">
            <v>S/C</v>
          </cell>
          <cell r="AK67" t="str">
            <v>SAN RAFAEL, MAXCANU</v>
          </cell>
          <cell r="AL67">
            <v>97806</v>
          </cell>
          <cell r="AO67">
            <v>31</v>
          </cell>
          <cell r="AP67">
            <v>31048</v>
          </cell>
          <cell r="AQ67" t="str">
            <v>CANUL CAUICH JOSE LUIS SANTOS</v>
          </cell>
          <cell r="AR67" t="str">
            <v>CALLE : DOMICILIO CONOCIDO No  X S/C - S/C SAN RAFAEL, MAXCANU</v>
          </cell>
        </row>
        <row r="68">
          <cell r="A68" t="str">
            <v>CANUL COB MIRIAM EVANGELINA</v>
          </cell>
          <cell r="B68" t="str">
            <v>CACM550228</v>
          </cell>
          <cell r="C68" t="str">
            <v>CANUL</v>
          </cell>
          <cell r="D68" t="str">
            <v>COB</v>
          </cell>
          <cell r="E68" t="str">
            <v>MIRIAM EVANGELINA</v>
          </cell>
          <cell r="F68" t="str">
            <v>M</v>
          </cell>
          <cell r="H68" t="str">
            <v>CACM550228MYNNBR01</v>
          </cell>
          <cell r="I68" t="str">
            <v>01775556473</v>
          </cell>
          <cell r="J68" t="str">
            <v>0433013688456</v>
          </cell>
          <cell r="N68">
            <v>20148</v>
          </cell>
          <cell r="P68">
            <v>31</v>
          </cell>
          <cell r="Q68">
            <v>31076</v>
          </cell>
          <cell r="R68" t="str">
            <v>MEX</v>
          </cell>
          <cell r="T68">
            <v>3</v>
          </cell>
          <cell r="U68">
            <v>2</v>
          </cell>
          <cell r="V68">
            <v>38458</v>
          </cell>
          <cell r="W68">
            <v>38458</v>
          </cell>
          <cell r="X68">
            <v>2820</v>
          </cell>
          <cell r="AA68" t="str">
            <v>DP</v>
          </cell>
          <cell r="AB68" t="str">
            <v>BANORTE</v>
          </cell>
          <cell r="AC68" t="str">
            <v>0156382858</v>
          </cell>
          <cell r="AE68">
            <v>1601</v>
          </cell>
          <cell r="AF68">
            <v>29</v>
          </cell>
          <cell r="AG68">
            <v>123</v>
          </cell>
          <cell r="AI68">
            <v>16</v>
          </cell>
          <cell r="AJ68">
            <v>18</v>
          </cell>
          <cell r="AK68" t="str">
            <v>FRACC. DEL CARMEN</v>
          </cell>
          <cell r="AL68">
            <v>97158</v>
          </cell>
          <cell r="AO68">
            <v>31</v>
          </cell>
          <cell r="AP68">
            <v>31050</v>
          </cell>
          <cell r="AQ68" t="str">
            <v>CANUL COB MIRIAM EVANGELINA</v>
          </cell>
          <cell r="AR68" t="str">
            <v>CALLE : 29 No 123 X 16 - 18 FRACC. DEL CARMEN</v>
          </cell>
        </row>
        <row r="69">
          <cell r="A69" t="str">
            <v>CANUL CRESPO JOSE FEDERICO</v>
          </cell>
          <cell r="B69" t="str">
            <v>CACF721226</v>
          </cell>
          <cell r="C69" t="str">
            <v>CANUL</v>
          </cell>
          <cell r="D69" t="str">
            <v>CRESPO</v>
          </cell>
          <cell r="E69" t="str">
            <v>JOSE FEDERICO</v>
          </cell>
          <cell r="F69" t="str">
            <v>H</v>
          </cell>
          <cell r="H69" t="str">
            <v>CACF721226HYNNRD00</v>
          </cell>
          <cell r="I69">
            <v>84937204455</v>
          </cell>
          <cell r="J69">
            <v>112014041919</v>
          </cell>
          <cell r="N69">
            <v>26659</v>
          </cell>
          <cell r="P69">
            <v>31</v>
          </cell>
          <cell r="Q69">
            <v>31052</v>
          </cell>
          <cell r="R69" t="str">
            <v>MEX</v>
          </cell>
          <cell r="T69">
            <v>8</v>
          </cell>
          <cell r="U69">
            <v>3</v>
          </cell>
          <cell r="V69">
            <v>40575</v>
          </cell>
          <cell r="W69">
            <v>40575</v>
          </cell>
          <cell r="X69">
            <v>703</v>
          </cell>
          <cell r="AA69" t="str">
            <v>DP</v>
          </cell>
          <cell r="AB69" t="str">
            <v>BANORTE</v>
          </cell>
          <cell r="AC69" t="str">
            <v>0680093202</v>
          </cell>
          <cell r="AE69">
            <v>1603</v>
          </cell>
          <cell r="AF69">
            <v>14</v>
          </cell>
          <cell r="AG69" t="str">
            <v>102-A</v>
          </cell>
          <cell r="AI69">
            <v>21</v>
          </cell>
          <cell r="AJ69">
            <v>23</v>
          </cell>
          <cell r="AK69" t="str">
            <v>DZEMUL</v>
          </cell>
          <cell r="AL69">
            <v>97404</v>
          </cell>
          <cell r="AN69">
            <v>9919116031</v>
          </cell>
          <cell r="AO69">
            <v>31</v>
          </cell>
          <cell r="AP69">
            <v>31026</v>
          </cell>
          <cell r="AQ69" t="str">
            <v>CANUL CRESPO JOSE FEDERICO</v>
          </cell>
          <cell r="AR69" t="str">
            <v>CALLE : 14 No 102-A X 21 - 23 DZEMUL</v>
          </cell>
        </row>
        <row r="70">
          <cell r="A70" t="str">
            <v>CANUL LINARES PABLO ANTONIO</v>
          </cell>
          <cell r="B70" t="str">
            <v>CALP720505</v>
          </cell>
          <cell r="C70" t="str">
            <v>CANUL</v>
          </cell>
          <cell r="D70" t="str">
            <v>LINARES</v>
          </cell>
          <cell r="E70" t="str">
            <v>PABLO ANTONIO</v>
          </cell>
          <cell r="F70" t="str">
            <v>H</v>
          </cell>
          <cell r="H70" t="str">
            <v>CALP72,0505HYNNNB05</v>
          </cell>
          <cell r="I70">
            <v>84927209260</v>
          </cell>
          <cell r="J70">
            <v>59866033716</v>
          </cell>
          <cell r="N70">
            <v>26424</v>
          </cell>
          <cell r="P70">
            <v>31</v>
          </cell>
          <cell r="Q70">
            <v>31050</v>
          </cell>
          <cell r="R70" t="str">
            <v>MEX</v>
          </cell>
          <cell r="T70">
            <v>1</v>
          </cell>
          <cell r="U70">
            <v>2</v>
          </cell>
          <cell r="V70">
            <v>39318</v>
          </cell>
          <cell r="W70">
            <v>39318</v>
          </cell>
          <cell r="X70">
            <v>1960</v>
          </cell>
          <cell r="AA70" t="str">
            <v>DP</v>
          </cell>
          <cell r="AB70" t="str">
            <v>BANORTE</v>
          </cell>
          <cell r="AC70" t="str">
            <v>0564458956</v>
          </cell>
          <cell r="AE70">
            <v>1601</v>
          </cell>
          <cell r="AF70">
            <v>19</v>
          </cell>
          <cell r="AG70">
            <v>344</v>
          </cell>
          <cell r="AI70">
            <v>22</v>
          </cell>
          <cell r="AJ70">
            <v>24</v>
          </cell>
          <cell r="AK70" t="str">
            <v>JUAN PABLO</v>
          </cell>
          <cell r="AL70">
            <v>97246</v>
          </cell>
          <cell r="AM70">
            <v>9858637</v>
          </cell>
          <cell r="AO70">
            <v>31</v>
          </cell>
          <cell r="AP70">
            <v>31050</v>
          </cell>
          <cell r="AQ70" t="str">
            <v>CANUL LINARES PABLO ANTONIO</v>
          </cell>
          <cell r="AR70" t="str">
            <v>CALLE : 19 No 344 X 22 - 24 JUAN PABLO</v>
          </cell>
        </row>
        <row r="71">
          <cell r="A71" t="str">
            <v>CANUL MOGUEL MARIA JOSE</v>
          </cell>
          <cell r="B71" t="str">
            <v>CAMJ6903196U6</v>
          </cell>
          <cell r="C71" t="str">
            <v>CANUL</v>
          </cell>
          <cell r="D71" t="str">
            <v>MOGUEL</v>
          </cell>
          <cell r="E71" t="str">
            <v>MARIA JOSE</v>
          </cell>
          <cell r="F71" t="str">
            <v>M</v>
          </cell>
          <cell r="H71" t="str">
            <v>CAMJ690319MYNNGS07</v>
          </cell>
          <cell r="I71">
            <v>84926918370</v>
          </cell>
          <cell r="J71" t="str">
            <v>0389013595270</v>
          </cell>
          <cell r="N71">
            <v>25281</v>
          </cell>
          <cell r="P71">
            <v>31</v>
          </cell>
          <cell r="Q71">
            <v>31050</v>
          </cell>
          <cell r="R71" t="str">
            <v>MEX</v>
          </cell>
          <cell r="T71">
            <v>5</v>
          </cell>
          <cell r="U71">
            <v>1</v>
          </cell>
          <cell r="V71">
            <v>40802</v>
          </cell>
          <cell r="W71">
            <v>40802</v>
          </cell>
          <cell r="X71">
            <v>476</v>
          </cell>
          <cell r="AA71" t="str">
            <v>DP</v>
          </cell>
          <cell r="AB71" t="str">
            <v>BANORTE</v>
          </cell>
          <cell r="AC71" t="str">
            <v>0803983193</v>
          </cell>
          <cell r="AE71">
            <v>1601</v>
          </cell>
          <cell r="AF71">
            <v>39</v>
          </cell>
          <cell r="AG71" t="str">
            <v>602B</v>
          </cell>
          <cell r="AI71" t="str">
            <v>84A</v>
          </cell>
          <cell r="AJ71" t="str">
            <v>84B</v>
          </cell>
          <cell r="AK71" t="str">
            <v>CENTRO</v>
          </cell>
          <cell r="AL71">
            <v>97000</v>
          </cell>
          <cell r="AM71">
            <v>9257165</v>
          </cell>
          <cell r="AN71">
            <v>9997387690</v>
          </cell>
          <cell r="AO71">
            <v>31</v>
          </cell>
          <cell r="AP71">
            <v>31050</v>
          </cell>
          <cell r="AQ71" t="str">
            <v>CANUL MOGUEL MARIA JOSE</v>
          </cell>
          <cell r="AR71" t="str">
            <v>CALLE : 39 No 602B X 84A - 84B CENTRO</v>
          </cell>
        </row>
        <row r="72">
          <cell r="A72" t="str">
            <v>CANUL MOO WILLIAM DE JESUS</v>
          </cell>
          <cell r="B72" t="str">
            <v>CAMW650518</v>
          </cell>
          <cell r="C72" t="str">
            <v>CANUL</v>
          </cell>
          <cell r="D72" t="str">
            <v>MOO</v>
          </cell>
          <cell r="E72" t="str">
            <v>WILLIAM DE JESUS</v>
          </cell>
          <cell r="F72" t="str">
            <v>H</v>
          </cell>
          <cell r="H72" t="str">
            <v>CAMW650518HYNNXL08</v>
          </cell>
          <cell r="I72">
            <v>84836510119</v>
          </cell>
          <cell r="J72">
            <v>34513612410</v>
          </cell>
          <cell r="N72">
            <v>23880</v>
          </cell>
          <cell r="P72">
            <v>31</v>
          </cell>
          <cell r="Q72">
            <v>31004</v>
          </cell>
          <cell r="R72" t="str">
            <v>MEX</v>
          </cell>
          <cell r="T72">
            <v>9</v>
          </cell>
          <cell r="U72">
            <v>2</v>
          </cell>
          <cell r="V72">
            <v>30636</v>
          </cell>
          <cell r="W72">
            <v>30636</v>
          </cell>
          <cell r="X72">
            <v>10642</v>
          </cell>
          <cell r="AA72" t="str">
            <v>DP</v>
          </cell>
          <cell r="AB72" t="str">
            <v>BANORTE</v>
          </cell>
          <cell r="AC72" t="str">
            <v>0148674763</v>
          </cell>
          <cell r="AE72">
            <v>1606</v>
          </cell>
          <cell r="AF72">
            <v>41</v>
          </cell>
          <cell r="AG72">
            <v>440</v>
          </cell>
          <cell r="AI72">
            <v>38</v>
          </cell>
          <cell r="AJ72">
            <v>40</v>
          </cell>
          <cell r="AK72" t="str">
            <v>CHENKU</v>
          </cell>
          <cell r="AL72">
            <v>97219</v>
          </cell>
          <cell r="AM72">
            <v>9874780</v>
          </cell>
          <cell r="AO72">
            <v>31</v>
          </cell>
          <cell r="AP72">
            <v>31004</v>
          </cell>
          <cell r="AQ72" t="str">
            <v>CANUL MOO WILLIAM DE JESUS</v>
          </cell>
          <cell r="AR72" t="str">
            <v>CALLE : 41 No 440 X 38 - 40 CHENKU</v>
          </cell>
        </row>
        <row r="73">
          <cell r="A73" t="str">
            <v>CANUL Y PECH RAFAEL GUSTAVO</v>
          </cell>
          <cell r="B73" t="str">
            <v>CAPR580828</v>
          </cell>
          <cell r="C73" t="str">
            <v>CANUL</v>
          </cell>
          <cell r="D73" t="str">
            <v>Y PECH</v>
          </cell>
          <cell r="E73" t="str">
            <v>RAFAEL GUSTAVO</v>
          </cell>
          <cell r="F73" t="str">
            <v>H</v>
          </cell>
          <cell r="H73" t="str">
            <v>CAPR580828HYNNCF07</v>
          </cell>
          <cell r="I73">
            <v>84775803905</v>
          </cell>
          <cell r="J73">
            <v>510066087837</v>
          </cell>
          <cell r="N73">
            <v>21425</v>
          </cell>
          <cell r="P73">
            <v>31</v>
          </cell>
          <cell r="Q73">
            <v>31093</v>
          </cell>
          <cell r="R73" t="str">
            <v>MEX</v>
          </cell>
          <cell r="T73">
            <v>8</v>
          </cell>
          <cell r="U73">
            <v>2</v>
          </cell>
          <cell r="V73">
            <v>38808</v>
          </cell>
          <cell r="W73">
            <v>38808</v>
          </cell>
          <cell r="X73">
            <v>2470</v>
          </cell>
          <cell r="AA73" t="str">
            <v>DP</v>
          </cell>
          <cell r="AB73" t="str">
            <v>BANORTE</v>
          </cell>
          <cell r="AC73" t="str">
            <v>0530539289</v>
          </cell>
          <cell r="AE73">
            <v>1604</v>
          </cell>
          <cell r="AF73" t="str">
            <v>29-C</v>
          </cell>
          <cell r="AG73">
            <v>243</v>
          </cell>
          <cell r="AI73" t="str">
            <v>10-B</v>
          </cell>
          <cell r="AJ73" t="str">
            <v>10-A</v>
          </cell>
          <cell r="AK73" t="str">
            <v>VERGEL</v>
          </cell>
          <cell r="AL73">
            <v>97173</v>
          </cell>
          <cell r="AM73">
            <v>9831335</v>
          </cell>
          <cell r="AO73">
            <v>31</v>
          </cell>
          <cell r="AP73">
            <v>31050</v>
          </cell>
          <cell r="AQ73" t="str">
            <v>CANUL Y PECH RAFAEL GUSTAVO</v>
          </cell>
          <cell r="AR73" t="str">
            <v>CALLE : 29-C No 243 X 10-B - 10-A VERGEL</v>
          </cell>
        </row>
        <row r="74">
          <cell r="A74" t="str">
            <v>CARDENAS TUN KARLA DEL ROSARIO</v>
          </cell>
          <cell r="B74" t="str">
            <v>CATK850425</v>
          </cell>
          <cell r="C74" t="str">
            <v>CARDENAS</v>
          </cell>
          <cell r="D74" t="str">
            <v>TUN</v>
          </cell>
          <cell r="E74" t="str">
            <v>KARLA DEL ROSARIO</v>
          </cell>
          <cell r="F74" t="str">
            <v>M</v>
          </cell>
          <cell r="H74" t="str">
            <v>CATK850425MYNRNR03</v>
          </cell>
          <cell r="I74">
            <v>84068525702</v>
          </cell>
          <cell r="J74">
            <v>515066687005</v>
          </cell>
          <cell r="N74">
            <v>31162</v>
          </cell>
          <cell r="P74">
            <v>31</v>
          </cell>
          <cell r="Q74">
            <v>31050</v>
          </cell>
          <cell r="R74" t="str">
            <v>MEX</v>
          </cell>
          <cell r="T74">
            <v>2</v>
          </cell>
          <cell r="U74">
            <v>1</v>
          </cell>
          <cell r="V74">
            <v>39037</v>
          </cell>
          <cell r="W74">
            <v>39037</v>
          </cell>
          <cell r="X74">
            <v>2241</v>
          </cell>
          <cell r="AA74" t="str">
            <v>DP</v>
          </cell>
          <cell r="AB74" t="str">
            <v>BANORTE</v>
          </cell>
          <cell r="AC74" t="str">
            <v>0199252435</v>
          </cell>
          <cell r="AE74">
            <v>1601</v>
          </cell>
          <cell r="AF74">
            <v>22</v>
          </cell>
          <cell r="AG74">
            <v>320</v>
          </cell>
          <cell r="AI74">
            <v>73</v>
          </cell>
          <cell r="AJ74">
            <v>75</v>
          </cell>
          <cell r="AK74" t="str">
            <v>MORELOS OTE</v>
          </cell>
          <cell r="AL74">
            <v>97174</v>
          </cell>
          <cell r="AM74">
            <v>1311059</v>
          </cell>
          <cell r="AO74">
            <v>31</v>
          </cell>
          <cell r="AP74">
            <v>31050</v>
          </cell>
          <cell r="AQ74" t="str">
            <v>CARDENAS TUN KARLA DEL ROSARIO</v>
          </cell>
          <cell r="AR74" t="str">
            <v>CALLE : 22 No 320 X 73 - 75 MORELOS OTE</v>
          </cell>
        </row>
        <row r="75">
          <cell r="A75" t="str">
            <v>CARDENAS Y GALLARETA HERNAN JOSE</v>
          </cell>
          <cell r="B75" t="str">
            <v>CAGH390406</v>
          </cell>
          <cell r="C75" t="str">
            <v>CARDENAS</v>
          </cell>
          <cell r="D75" t="str">
            <v>Y GALLARETA</v>
          </cell>
          <cell r="E75" t="str">
            <v>HERNAN JOSE</v>
          </cell>
          <cell r="F75" t="str">
            <v>H</v>
          </cell>
          <cell r="H75" t="str">
            <v>CAGH390406HYNRLR09</v>
          </cell>
          <cell r="I75" t="str">
            <v>01593922022</v>
          </cell>
          <cell r="J75" t="str">
            <v>0302066345998</v>
          </cell>
          <cell r="N75">
            <v>14341</v>
          </cell>
          <cell r="P75">
            <v>31</v>
          </cell>
          <cell r="Q75">
            <v>31050</v>
          </cell>
          <cell r="R75" t="str">
            <v>MEX</v>
          </cell>
          <cell r="T75">
            <v>2</v>
          </cell>
          <cell r="U75">
            <v>2</v>
          </cell>
          <cell r="V75">
            <v>39336</v>
          </cell>
          <cell r="W75">
            <v>39336</v>
          </cell>
          <cell r="X75">
            <v>1942</v>
          </cell>
          <cell r="AA75" t="str">
            <v>DP</v>
          </cell>
          <cell r="AB75" t="str">
            <v>BANORTE</v>
          </cell>
          <cell r="AC75" t="str">
            <v>0569569905</v>
          </cell>
          <cell r="AE75">
            <v>1606</v>
          </cell>
          <cell r="AF75">
            <v>25</v>
          </cell>
          <cell r="AG75">
            <v>404</v>
          </cell>
          <cell r="AI75">
            <v>46</v>
          </cell>
          <cell r="AJ75">
            <v>48</v>
          </cell>
          <cell r="AK75" t="str">
            <v>JARDINES DE MERIDA</v>
          </cell>
          <cell r="AL75">
            <v>97135</v>
          </cell>
          <cell r="AO75">
            <v>31</v>
          </cell>
          <cell r="AP75">
            <v>31050</v>
          </cell>
          <cell r="AQ75" t="str">
            <v>CARDENAS Y GALLARETA HERNAN JOSE</v>
          </cell>
          <cell r="AR75" t="str">
            <v>CALLE : 25 No 404 X 46 - 48 JARDINES DE MERIDA</v>
          </cell>
        </row>
        <row r="76">
          <cell r="A76" t="str">
            <v>CARRILLO PUERTO CESAR AUGUSTO</v>
          </cell>
          <cell r="B76" t="str">
            <v>CAPC800630</v>
          </cell>
          <cell r="C76" t="str">
            <v>CARRILLO</v>
          </cell>
          <cell r="D76" t="str">
            <v>PUERTO</v>
          </cell>
          <cell r="E76" t="str">
            <v>CESAR AUGUSTO</v>
          </cell>
          <cell r="F76" t="str">
            <v>H</v>
          </cell>
          <cell r="H76" t="str">
            <v>CAPC800630HYNRRS02</v>
          </cell>
          <cell r="I76">
            <v>84008027009</v>
          </cell>
          <cell r="J76" t="str">
            <v>0279066416527</v>
          </cell>
          <cell r="N76">
            <v>29402</v>
          </cell>
          <cell r="P76">
            <v>31</v>
          </cell>
          <cell r="Q76">
            <v>31050</v>
          </cell>
          <cell r="R76" t="str">
            <v>MEX</v>
          </cell>
          <cell r="T76">
            <v>5</v>
          </cell>
          <cell r="U76">
            <v>2</v>
          </cell>
          <cell r="V76">
            <v>39508</v>
          </cell>
          <cell r="W76">
            <v>39508</v>
          </cell>
          <cell r="X76">
            <v>1770</v>
          </cell>
          <cell r="AA76" t="str">
            <v>DP</v>
          </cell>
          <cell r="AB76" t="str">
            <v>BANORTE</v>
          </cell>
          <cell r="AC76" t="str">
            <v>0570817817</v>
          </cell>
          <cell r="AE76">
            <v>1601</v>
          </cell>
          <cell r="AF76">
            <v>40</v>
          </cell>
          <cell r="AG76">
            <v>509</v>
          </cell>
          <cell r="AI76">
            <v>25</v>
          </cell>
          <cell r="AJ76">
            <v>27</v>
          </cell>
          <cell r="AK76" t="str">
            <v>FRACC. LOS PINOS</v>
          </cell>
          <cell r="AL76">
            <v>97138</v>
          </cell>
          <cell r="AO76">
            <v>31</v>
          </cell>
          <cell r="AP76">
            <v>31050</v>
          </cell>
          <cell r="AQ76" t="str">
            <v>CARRILLO PUERTO CESAR AUGUSTO</v>
          </cell>
          <cell r="AR76" t="str">
            <v>CALLE : 40 No 509 X 25 - 27 FRACC. LOS PINOS</v>
          </cell>
        </row>
        <row r="77">
          <cell r="A77" t="str">
            <v>CARRILLO AMAYA ADOLFO ESTEBAN</v>
          </cell>
          <cell r="B77" t="str">
            <v>CAAA690420</v>
          </cell>
          <cell r="C77" t="str">
            <v>CARRILLO</v>
          </cell>
          <cell r="D77" t="str">
            <v>AMAYA</v>
          </cell>
          <cell r="E77" t="str">
            <v>ADOLFO ESTEBAN</v>
          </cell>
          <cell r="F77" t="str">
            <v>H</v>
          </cell>
          <cell r="H77" t="str">
            <v>CAAA690420HYNRMD03</v>
          </cell>
          <cell r="I77">
            <v>84066900857</v>
          </cell>
          <cell r="J77">
            <v>400013682391</v>
          </cell>
          <cell r="N77">
            <v>25313</v>
          </cell>
          <cell r="P77">
            <v>31</v>
          </cell>
          <cell r="Q77">
            <v>31050</v>
          </cell>
          <cell r="R77" t="str">
            <v>MEX</v>
          </cell>
          <cell r="T77">
            <v>1</v>
          </cell>
          <cell r="U77">
            <v>1</v>
          </cell>
          <cell r="V77">
            <v>39995</v>
          </cell>
          <cell r="W77">
            <v>39995</v>
          </cell>
          <cell r="X77">
            <v>1283</v>
          </cell>
          <cell r="AA77" t="str">
            <v>DP</v>
          </cell>
          <cell r="AB77" t="str">
            <v>BANORTE</v>
          </cell>
          <cell r="AC77" t="str">
            <v>0687771228</v>
          </cell>
          <cell r="AE77">
            <v>1603</v>
          </cell>
          <cell r="AF77">
            <v>12</v>
          </cell>
          <cell r="AG77" t="str">
            <v>306-B</v>
          </cell>
          <cell r="AI77" t="str">
            <v>39-C</v>
          </cell>
          <cell r="AJ77" t="str">
            <v>S/C</v>
          </cell>
          <cell r="AK77" t="str">
            <v>MAYAPAN</v>
          </cell>
          <cell r="AL77">
            <v>97159</v>
          </cell>
          <cell r="AN77">
            <v>9991759218</v>
          </cell>
          <cell r="AO77">
            <v>31</v>
          </cell>
          <cell r="AP77">
            <v>31050</v>
          </cell>
          <cell r="AQ77" t="str">
            <v>CARRILLO AMAYA ADOLFO ESTEBAN</v>
          </cell>
          <cell r="AR77" t="str">
            <v>CALLE : 12 No 306-B X 39-C - S/C MAYAPAN</v>
          </cell>
        </row>
        <row r="78">
          <cell r="A78" t="str">
            <v>CARRILLO CAN IGNACIO DE LOYOLA</v>
          </cell>
          <cell r="B78" t="str">
            <v>CACI730731</v>
          </cell>
          <cell r="C78" t="str">
            <v>CARRILLO</v>
          </cell>
          <cell r="D78" t="str">
            <v>CAN</v>
          </cell>
          <cell r="E78" t="str">
            <v>IGNACIO DE LOYOLA</v>
          </cell>
          <cell r="F78" t="str">
            <v>H</v>
          </cell>
          <cell r="H78" t="str">
            <v>CACI730731HYNRNG00</v>
          </cell>
          <cell r="I78">
            <v>84947316349</v>
          </cell>
          <cell r="J78">
            <v>576066089134</v>
          </cell>
          <cell r="K78" t="str">
            <v>B-9492251</v>
          </cell>
          <cell r="N78">
            <v>26876</v>
          </cell>
          <cell r="P78">
            <v>31</v>
          </cell>
          <cell r="Q78">
            <v>31050</v>
          </cell>
          <cell r="R78" t="str">
            <v>MEX</v>
          </cell>
          <cell r="T78">
            <v>2</v>
          </cell>
          <cell r="U78">
            <v>3</v>
          </cell>
          <cell r="V78">
            <v>37327</v>
          </cell>
          <cell r="W78">
            <v>37327</v>
          </cell>
          <cell r="X78">
            <v>3951</v>
          </cell>
          <cell r="AA78" t="str">
            <v>DP</v>
          </cell>
          <cell r="AB78" t="str">
            <v>BANORTE</v>
          </cell>
          <cell r="AC78" t="str">
            <v>0149671264</v>
          </cell>
          <cell r="AE78">
            <v>1602</v>
          </cell>
          <cell r="AF78">
            <v>129</v>
          </cell>
          <cell r="AG78" t="str">
            <v>415-A</v>
          </cell>
          <cell r="AI78">
            <v>48</v>
          </cell>
          <cell r="AJ78">
            <v>50</v>
          </cell>
          <cell r="AK78" t="str">
            <v>SAN JOSE TECOH</v>
          </cell>
          <cell r="AL78">
            <v>97299</v>
          </cell>
          <cell r="AO78">
            <v>31</v>
          </cell>
          <cell r="AP78">
            <v>31050</v>
          </cell>
          <cell r="AQ78" t="str">
            <v>CARRILLO CAN IGNACIO DE LOYOLA</v>
          </cell>
          <cell r="AR78" t="str">
            <v>CALLE : 129 No 415-A X 48 - 50 SAN JOSE TECOH</v>
          </cell>
        </row>
        <row r="79">
          <cell r="A79" t="str">
            <v>CARRILLO CANUL JOSE LUIS</v>
          </cell>
          <cell r="B79" t="str">
            <v>CACL680819</v>
          </cell>
          <cell r="C79" t="str">
            <v>CARRILLO</v>
          </cell>
          <cell r="D79" t="str">
            <v>CANUL</v>
          </cell>
          <cell r="E79" t="str">
            <v>JOSE LUIS</v>
          </cell>
          <cell r="F79" t="str">
            <v>H</v>
          </cell>
          <cell r="H79" t="str">
            <v>CACL680819HQRRNS16</v>
          </cell>
          <cell r="I79">
            <v>84866815297</v>
          </cell>
          <cell r="J79">
            <v>60914191249</v>
          </cell>
          <cell r="N79">
            <v>25069</v>
          </cell>
          <cell r="P79">
            <v>23</v>
          </cell>
          <cell r="Q79">
            <v>31060</v>
          </cell>
          <cell r="R79" t="str">
            <v>MEX</v>
          </cell>
          <cell r="T79">
            <v>8</v>
          </cell>
          <cell r="U79">
            <v>2</v>
          </cell>
          <cell r="V79">
            <v>34700</v>
          </cell>
          <cell r="W79">
            <v>34700</v>
          </cell>
          <cell r="X79">
            <v>6578</v>
          </cell>
          <cell r="AA79" t="str">
            <v>DP</v>
          </cell>
          <cell r="AB79" t="str">
            <v>BANORTE</v>
          </cell>
          <cell r="AC79" t="str">
            <v>0148674802</v>
          </cell>
          <cell r="AE79">
            <v>1609</v>
          </cell>
          <cell r="AF79">
            <v>37</v>
          </cell>
          <cell r="AG79">
            <v>16</v>
          </cell>
          <cell r="AI79">
            <v>22</v>
          </cell>
          <cell r="AJ79">
            <v>24</v>
          </cell>
          <cell r="AK79" t="str">
            <v>EL ROBLE</v>
          </cell>
          <cell r="AL79">
            <v>97255</v>
          </cell>
          <cell r="AO79">
            <v>31</v>
          </cell>
          <cell r="AP79">
            <v>31050</v>
          </cell>
          <cell r="AQ79" t="str">
            <v>CARRILLO CANUL JOSE LUIS</v>
          </cell>
          <cell r="AR79" t="str">
            <v>CALLE : 37 No 16 X 22 - 24 EL ROBLE</v>
          </cell>
        </row>
        <row r="80">
          <cell r="A80" t="str">
            <v>CARRILLO CARRILLO RUSELL FERNANDO</v>
          </cell>
          <cell r="B80" t="str">
            <v>CACR650519</v>
          </cell>
          <cell r="C80" t="str">
            <v>CARRILLO</v>
          </cell>
          <cell r="D80" t="str">
            <v>CARRILLO</v>
          </cell>
          <cell r="E80" t="str">
            <v>RUSELL FERNANDO</v>
          </cell>
          <cell r="F80" t="str">
            <v>H</v>
          </cell>
          <cell r="H80" t="str">
            <v>CACR650519HYNRRS17</v>
          </cell>
          <cell r="I80">
            <v>84836405195</v>
          </cell>
          <cell r="J80">
            <v>19214008868</v>
          </cell>
          <cell r="N80">
            <v>23881</v>
          </cell>
          <cell r="P80">
            <v>31</v>
          </cell>
          <cell r="Q80">
            <v>31040</v>
          </cell>
          <cell r="R80" t="str">
            <v>MEX</v>
          </cell>
          <cell r="T80">
            <v>8</v>
          </cell>
          <cell r="U80">
            <v>2</v>
          </cell>
          <cell r="V80">
            <v>40118</v>
          </cell>
          <cell r="W80">
            <v>40118</v>
          </cell>
          <cell r="X80">
            <v>1160</v>
          </cell>
          <cell r="AA80" t="str">
            <v>DP</v>
          </cell>
          <cell r="AB80" t="str">
            <v>BANORTE</v>
          </cell>
          <cell r="AC80" t="str">
            <v>0644886394</v>
          </cell>
          <cell r="AE80">
            <v>1603</v>
          </cell>
          <cell r="AF80" t="str">
            <v>26-A</v>
          </cell>
          <cell r="AG80">
            <v>266</v>
          </cell>
          <cell r="AI80">
            <v>21</v>
          </cell>
          <cell r="AJ80">
            <v>23</v>
          </cell>
          <cell r="AK80" t="str">
            <v>SAN IDELFONSO</v>
          </cell>
          <cell r="AL80">
            <v>97540</v>
          </cell>
          <cell r="AM80">
            <v>9881034471</v>
          </cell>
          <cell r="AO80">
            <v>31</v>
          </cell>
          <cell r="AP80">
            <v>31040</v>
          </cell>
          <cell r="AQ80" t="str">
            <v>CARRILLO CARRILLO RUSELL FERNANDO</v>
          </cell>
          <cell r="AR80" t="str">
            <v>CALLE : 26-A No 266 X 21 - 23 SAN IDELFONSO</v>
          </cell>
        </row>
        <row r="81">
          <cell r="A81" t="str">
            <v>CARRILLO CASTILLO MARIO ALFREDO</v>
          </cell>
          <cell r="B81" t="str">
            <v>CACM780702</v>
          </cell>
          <cell r="C81" t="str">
            <v>CARRILLO</v>
          </cell>
          <cell r="D81" t="str">
            <v>CASTILLO</v>
          </cell>
          <cell r="E81" t="str">
            <v>MARIO ALFREDO</v>
          </cell>
          <cell r="F81" t="str">
            <v>H</v>
          </cell>
          <cell r="H81" t="str">
            <v>CACM780702HYNRSR06</v>
          </cell>
          <cell r="I81">
            <v>84987810672</v>
          </cell>
          <cell r="J81">
            <v>286066303976</v>
          </cell>
          <cell r="K81" t="str">
            <v>C-2958274</v>
          </cell>
          <cell r="L81" t="str">
            <v>mariano_cancer@hotmail.com</v>
          </cell>
          <cell r="N81">
            <v>28673</v>
          </cell>
          <cell r="P81">
            <v>31</v>
          </cell>
          <cell r="Q81">
            <v>31050</v>
          </cell>
          <cell r="R81" t="str">
            <v>MEX</v>
          </cell>
          <cell r="T81">
            <v>5</v>
          </cell>
          <cell r="U81">
            <v>2</v>
          </cell>
          <cell r="V81">
            <v>38519</v>
          </cell>
          <cell r="W81">
            <v>38519</v>
          </cell>
          <cell r="X81">
            <v>2759</v>
          </cell>
          <cell r="AA81" t="str">
            <v>DP</v>
          </cell>
          <cell r="AB81" t="str">
            <v>BANORTE</v>
          </cell>
          <cell r="AC81" t="str">
            <v>0192811039</v>
          </cell>
          <cell r="AE81">
            <v>1605</v>
          </cell>
          <cell r="AF81">
            <v>18</v>
          </cell>
          <cell r="AG81" t="str">
            <v>96-D</v>
          </cell>
          <cell r="AI81">
            <v>19</v>
          </cell>
          <cell r="AJ81">
            <v>19</v>
          </cell>
          <cell r="AK81" t="str">
            <v>CHUBURNA DE HIDALGO</v>
          </cell>
          <cell r="AL81">
            <v>97200</v>
          </cell>
          <cell r="AM81">
            <v>9810359</v>
          </cell>
          <cell r="AO81">
            <v>31</v>
          </cell>
          <cell r="AP81">
            <v>31050</v>
          </cell>
          <cell r="AQ81" t="str">
            <v>CARRILLO CASTILLO MARIO ALFREDO</v>
          </cell>
          <cell r="AR81" t="str">
            <v>CALLE : 18 No 96-D X 19 - 19 CHUBURNA DE HIDALGO</v>
          </cell>
        </row>
        <row r="82">
          <cell r="A82" t="str">
            <v>CARRILLO CORTES MARIA ALEJANDRA</v>
          </cell>
          <cell r="B82" t="str">
            <v>CXCA750424</v>
          </cell>
          <cell r="C82" t="str">
            <v>CARRILLO</v>
          </cell>
          <cell r="D82" t="str">
            <v>CORTES</v>
          </cell>
          <cell r="E82" t="str">
            <v>MARIA ALEJANDRA</v>
          </cell>
          <cell r="F82" t="str">
            <v>M</v>
          </cell>
          <cell r="H82" t="str">
            <v>CXCA750424MYNRRL07</v>
          </cell>
          <cell r="I82">
            <v>84957526191</v>
          </cell>
          <cell r="J82">
            <v>34666086183</v>
          </cell>
          <cell r="N82">
            <v>27508</v>
          </cell>
          <cell r="P82">
            <v>31</v>
          </cell>
          <cell r="Q82">
            <v>31075</v>
          </cell>
          <cell r="R82" t="str">
            <v>MEX</v>
          </cell>
          <cell r="T82">
            <v>1</v>
          </cell>
          <cell r="U82">
            <v>2</v>
          </cell>
          <cell r="V82">
            <v>34409</v>
          </cell>
          <cell r="W82">
            <v>34409</v>
          </cell>
          <cell r="X82">
            <v>6869</v>
          </cell>
          <cell r="AA82" t="str">
            <v>DP</v>
          </cell>
          <cell r="AB82" t="str">
            <v>BANORTE</v>
          </cell>
          <cell r="AC82" t="str">
            <v>0148674811</v>
          </cell>
          <cell r="AE82">
            <v>1601</v>
          </cell>
          <cell r="AF82" t="str">
            <v>5-B</v>
          </cell>
          <cell r="AG82">
            <v>565</v>
          </cell>
          <cell r="AI82">
            <v>66</v>
          </cell>
          <cell r="AJ82">
            <v>68</v>
          </cell>
          <cell r="AK82" t="str">
            <v>RES. PENSIONES</v>
          </cell>
          <cell r="AL82">
            <v>97217</v>
          </cell>
          <cell r="AM82">
            <v>9870154</v>
          </cell>
          <cell r="AO82">
            <v>31</v>
          </cell>
          <cell r="AP82">
            <v>31050</v>
          </cell>
          <cell r="AQ82" t="str">
            <v>CARRILLO CORTES MARIA ALEJANDRA</v>
          </cell>
          <cell r="AR82" t="str">
            <v>CALLE : 5-B No 565 X 66 - 68 RES. PENSIONES</v>
          </cell>
        </row>
        <row r="83">
          <cell r="A83" t="str">
            <v>CARVAJAL GONZALEZ RAFAEL ERMILO</v>
          </cell>
          <cell r="B83" t="str">
            <v>CAGR411024</v>
          </cell>
          <cell r="C83" t="str">
            <v>CARVAJAL</v>
          </cell>
          <cell r="D83" t="str">
            <v>GONZALEZ</v>
          </cell>
          <cell r="E83" t="str">
            <v>RAFAEL ERMILO</v>
          </cell>
          <cell r="F83" t="str">
            <v>H</v>
          </cell>
          <cell r="H83" t="str">
            <v>CAGR411024HYNRNF05</v>
          </cell>
          <cell r="I83">
            <v>84644111340</v>
          </cell>
          <cell r="J83">
            <v>44813681612</v>
          </cell>
          <cell r="N83">
            <v>15273</v>
          </cell>
          <cell r="P83">
            <v>31</v>
          </cell>
          <cell r="Q83">
            <v>31050</v>
          </cell>
          <cell r="R83" t="str">
            <v>MEX</v>
          </cell>
          <cell r="T83">
            <v>9</v>
          </cell>
          <cell r="U83">
            <v>2</v>
          </cell>
          <cell r="V83">
            <v>35689</v>
          </cell>
          <cell r="W83">
            <v>35689</v>
          </cell>
          <cell r="X83">
            <v>5589</v>
          </cell>
          <cell r="AA83" t="str">
            <v>DP</v>
          </cell>
          <cell r="AB83" t="str">
            <v>BANORTE</v>
          </cell>
          <cell r="AC83" t="str">
            <v>0154077066</v>
          </cell>
          <cell r="AE83">
            <v>1602</v>
          </cell>
          <cell r="AF83">
            <v>49</v>
          </cell>
          <cell r="AG83">
            <v>306</v>
          </cell>
          <cell r="AI83">
            <v>48</v>
          </cell>
          <cell r="AJ83">
            <v>50</v>
          </cell>
          <cell r="AK83" t="str">
            <v>PACABTUN</v>
          </cell>
          <cell r="AL83">
            <v>97160</v>
          </cell>
          <cell r="AM83">
            <v>9824514</v>
          </cell>
          <cell r="AO83">
            <v>31</v>
          </cell>
          <cell r="AP83">
            <v>31050</v>
          </cell>
          <cell r="AQ83" t="str">
            <v>CARVAJAL GONZALEZ RAFAEL ERMILO</v>
          </cell>
          <cell r="AR83" t="str">
            <v>CALLE : 49 No 306 X 48 - 50 PACABTUN</v>
          </cell>
        </row>
        <row r="84">
          <cell r="A84" t="str">
            <v>CASTILLA AYALA JUSTO PASTOR</v>
          </cell>
          <cell r="B84" t="str">
            <v>CAAJ640430</v>
          </cell>
          <cell r="C84" t="str">
            <v>CASTILLA</v>
          </cell>
          <cell r="D84" t="str">
            <v>AYALA</v>
          </cell>
          <cell r="E84" t="str">
            <v>JUSTO PASTOR</v>
          </cell>
          <cell r="F84" t="str">
            <v>H</v>
          </cell>
          <cell r="H84" t="str">
            <v>CAAJ640430HYNSYS08</v>
          </cell>
          <cell r="I84">
            <v>82886415874</v>
          </cell>
          <cell r="J84">
            <v>50837647982</v>
          </cell>
          <cell r="K84" t="str">
            <v>B5497660</v>
          </cell>
          <cell r="N84">
            <v>23497</v>
          </cell>
          <cell r="P84">
            <v>31</v>
          </cell>
          <cell r="Q84">
            <v>31050</v>
          </cell>
          <cell r="R84" t="str">
            <v>MEX</v>
          </cell>
          <cell r="T84">
            <v>9</v>
          </cell>
          <cell r="U84">
            <v>1</v>
          </cell>
          <cell r="V84">
            <v>37319</v>
          </cell>
          <cell r="W84">
            <v>37319</v>
          </cell>
          <cell r="X84">
            <v>3959</v>
          </cell>
          <cell r="AA84" t="str">
            <v>DP</v>
          </cell>
          <cell r="AB84" t="str">
            <v>BANORTE</v>
          </cell>
          <cell r="AC84" t="str">
            <v>0149671273</v>
          </cell>
          <cell r="AE84">
            <v>1602</v>
          </cell>
          <cell r="AF84">
            <v>16</v>
          </cell>
          <cell r="AG84">
            <v>295</v>
          </cell>
          <cell r="AI84" t="str">
            <v>19-A</v>
          </cell>
          <cell r="AJ84" t="str">
            <v>19-B</v>
          </cell>
          <cell r="AK84" t="str">
            <v>SAN JOSE VERGEL</v>
          </cell>
          <cell r="AL84">
            <v>97173</v>
          </cell>
          <cell r="AO84">
            <v>31</v>
          </cell>
          <cell r="AP84">
            <v>31050</v>
          </cell>
          <cell r="AQ84" t="str">
            <v>CASTILLA AYALA JUSTO PASTOR</v>
          </cell>
          <cell r="AR84" t="str">
            <v>CALLE : 16 No 295 X 19-A - 19-B SAN JOSE VERGEL</v>
          </cell>
        </row>
        <row r="85">
          <cell r="A85" t="str">
            <v>CASTILLO CEN ARIEL ALEJANDRO</v>
          </cell>
          <cell r="B85" t="str">
            <v>CXCA850919</v>
          </cell>
          <cell r="C85" t="str">
            <v>CASTILLO</v>
          </cell>
          <cell r="D85" t="str">
            <v>CEN</v>
          </cell>
          <cell r="E85" t="str">
            <v>ARIEL ALEJANDRO</v>
          </cell>
          <cell r="F85" t="str">
            <v>H</v>
          </cell>
          <cell r="H85" t="str">
            <v>CXCA850919HYNSNR07</v>
          </cell>
          <cell r="I85">
            <v>84118506553</v>
          </cell>
          <cell r="J85">
            <v>528102398663</v>
          </cell>
          <cell r="L85" t="str">
            <v>fu_r_cio08@hotmail.com</v>
          </cell>
          <cell r="N85">
            <v>31309</v>
          </cell>
          <cell r="P85">
            <v>31</v>
          </cell>
          <cell r="Q85">
            <v>31050</v>
          </cell>
          <cell r="R85" t="str">
            <v>MEX</v>
          </cell>
          <cell r="T85">
            <v>7</v>
          </cell>
          <cell r="U85">
            <v>2</v>
          </cell>
          <cell r="V85">
            <v>40787</v>
          </cell>
          <cell r="W85">
            <v>40787</v>
          </cell>
          <cell r="X85">
            <v>491</v>
          </cell>
          <cell r="AA85" t="str">
            <v>DP</v>
          </cell>
          <cell r="AB85" t="str">
            <v>BANORTE</v>
          </cell>
          <cell r="AC85" t="str">
            <v>0687771246</v>
          </cell>
          <cell r="AE85">
            <v>1609</v>
          </cell>
          <cell r="AF85" t="str">
            <v>4 OTE</v>
          </cell>
          <cell r="AG85">
            <v>206</v>
          </cell>
          <cell r="AI85">
            <v>1</v>
          </cell>
          <cell r="AJ85">
            <v>2</v>
          </cell>
          <cell r="AK85" t="str">
            <v>UNID. MORELOS</v>
          </cell>
          <cell r="AL85">
            <v>97190</v>
          </cell>
          <cell r="AN85">
            <v>9997490102</v>
          </cell>
          <cell r="AO85">
            <v>31</v>
          </cell>
          <cell r="AP85">
            <v>31050</v>
          </cell>
          <cell r="AQ85" t="str">
            <v>CASTILLO CEN ARIEL ALEJANDRO</v>
          </cell>
          <cell r="AR85" t="str">
            <v>CALLE : 4 OTE No 206 X 1 - 2 UNID. MORELOS</v>
          </cell>
        </row>
        <row r="86">
          <cell r="A86" t="str">
            <v>CASTILLO LIZARRAGA ELDA MARIA</v>
          </cell>
          <cell r="B86" t="str">
            <v>CALE740922</v>
          </cell>
          <cell r="C86" t="str">
            <v>CASTILLO</v>
          </cell>
          <cell r="D86" t="str">
            <v>LIZARRAGA</v>
          </cell>
          <cell r="E86" t="str">
            <v>ELDA MARIA</v>
          </cell>
          <cell r="F86" t="str">
            <v>M</v>
          </cell>
          <cell r="H86" t="str">
            <v>CALE740922MYNSZL00</v>
          </cell>
          <cell r="I86">
            <v>84967402466</v>
          </cell>
          <cell r="J86">
            <v>36466167963</v>
          </cell>
          <cell r="N86">
            <v>27294</v>
          </cell>
          <cell r="P86">
            <v>31</v>
          </cell>
          <cell r="Q86">
            <v>31050</v>
          </cell>
          <cell r="R86" t="str">
            <v>MEX</v>
          </cell>
          <cell r="T86">
            <v>1</v>
          </cell>
          <cell r="U86">
            <v>2</v>
          </cell>
          <cell r="V86">
            <v>35217</v>
          </cell>
          <cell r="W86">
            <v>35217</v>
          </cell>
          <cell r="X86">
            <v>6061</v>
          </cell>
          <cell r="AA86" t="str">
            <v>EF</v>
          </cell>
          <cell r="AE86">
            <v>1607</v>
          </cell>
          <cell r="AF86">
            <v>37</v>
          </cell>
          <cell r="AG86" t="str">
            <v>512-A</v>
          </cell>
          <cell r="AI86">
            <v>62</v>
          </cell>
          <cell r="AJ86" t="str">
            <v>62-A</v>
          </cell>
          <cell r="AK86" t="str">
            <v>CENTRO</v>
          </cell>
          <cell r="AL86">
            <v>97000</v>
          </cell>
          <cell r="AM86">
            <v>9254385</v>
          </cell>
          <cell r="AO86">
            <v>31</v>
          </cell>
          <cell r="AP86">
            <v>31050</v>
          </cell>
          <cell r="AQ86" t="str">
            <v>CASTILLO LIZARRAGA ELDA MARIA</v>
          </cell>
          <cell r="AR86" t="str">
            <v>CALLE : 37 No 512-A X 62 - 62-A CENTRO</v>
          </cell>
        </row>
        <row r="87">
          <cell r="A87" t="str">
            <v>CASTRO ALBORNOZ MARIA ISABEL</v>
          </cell>
          <cell r="B87" t="str">
            <v>CAAI870911</v>
          </cell>
          <cell r="C87" t="str">
            <v>CASTRO</v>
          </cell>
          <cell r="D87" t="str">
            <v>ALBORNOZ</v>
          </cell>
          <cell r="E87" t="str">
            <v>MARIA ISABEL</v>
          </cell>
          <cell r="F87" t="str">
            <v>M</v>
          </cell>
          <cell r="H87" t="str">
            <v>CAAI870911MYNSLS08</v>
          </cell>
          <cell r="I87">
            <v>84078731126</v>
          </cell>
          <cell r="J87">
            <v>441104692163</v>
          </cell>
          <cell r="N87">
            <v>32031</v>
          </cell>
          <cell r="P87">
            <v>31</v>
          </cell>
          <cell r="Q87">
            <v>31050</v>
          </cell>
          <cell r="R87" t="str">
            <v>MEX</v>
          </cell>
          <cell r="T87">
            <v>3</v>
          </cell>
          <cell r="U87">
            <v>1</v>
          </cell>
          <cell r="V87">
            <v>39356</v>
          </cell>
          <cell r="W87">
            <v>39356</v>
          </cell>
          <cell r="X87">
            <v>1922</v>
          </cell>
          <cell r="AA87" t="str">
            <v>DP</v>
          </cell>
          <cell r="AB87" t="str">
            <v>BANORTE</v>
          </cell>
          <cell r="AC87" t="str">
            <v>0569569914</v>
          </cell>
          <cell r="AE87">
            <v>1601</v>
          </cell>
          <cell r="AF87">
            <v>30</v>
          </cell>
          <cell r="AG87">
            <v>596</v>
          </cell>
          <cell r="AI87" t="str">
            <v>27-B</v>
          </cell>
          <cell r="AJ87" t="str">
            <v>S/C</v>
          </cell>
          <cell r="AK87" t="str">
            <v>SALVADOR ALVARADO OTE,</v>
          </cell>
          <cell r="AL87">
            <v>97166</v>
          </cell>
          <cell r="AM87">
            <v>9821586</v>
          </cell>
          <cell r="AN87">
            <v>9991775562</v>
          </cell>
          <cell r="AO87">
            <v>31</v>
          </cell>
          <cell r="AP87">
            <v>31050</v>
          </cell>
          <cell r="AQ87" t="str">
            <v>CASTRO ALBORNOZ MARIA ISABEL</v>
          </cell>
          <cell r="AR87" t="str">
            <v>CALLE : 30 No 596 X 27-B - S/C SALVADOR ALVARADO OTE,</v>
          </cell>
        </row>
        <row r="88">
          <cell r="A88" t="str">
            <v>CEBALLOS CANUL MIRIAM EVANGELINA</v>
          </cell>
          <cell r="B88" t="str">
            <v>CECM770306</v>
          </cell>
          <cell r="C88" t="str">
            <v>CEBALLOS</v>
          </cell>
          <cell r="D88" t="str">
            <v>CANUL</v>
          </cell>
          <cell r="E88" t="str">
            <v>MIRIAM EVANGELINA</v>
          </cell>
          <cell r="F88" t="str">
            <v>M</v>
          </cell>
          <cell r="H88" t="str">
            <v>CECM770306MYNBNR08</v>
          </cell>
          <cell r="I88">
            <v>84017708565</v>
          </cell>
          <cell r="J88">
            <v>43366532529</v>
          </cell>
          <cell r="N88">
            <v>28190</v>
          </cell>
          <cell r="P88">
            <v>31</v>
          </cell>
          <cell r="Q88">
            <v>31050</v>
          </cell>
          <cell r="R88" t="str">
            <v>MEX</v>
          </cell>
          <cell r="T88">
            <v>5</v>
          </cell>
          <cell r="U88">
            <v>2</v>
          </cell>
          <cell r="V88">
            <v>40559</v>
          </cell>
          <cell r="W88">
            <v>40559</v>
          </cell>
          <cell r="X88">
            <v>719</v>
          </cell>
          <cell r="AA88" t="str">
            <v>DP</v>
          </cell>
          <cell r="AB88" t="str">
            <v>BANORTE</v>
          </cell>
          <cell r="AC88" t="str">
            <v>0155973295</v>
          </cell>
          <cell r="AE88">
            <v>1603</v>
          </cell>
          <cell r="AF88">
            <v>29</v>
          </cell>
          <cell r="AG88">
            <v>123</v>
          </cell>
          <cell r="AI88">
            <v>16</v>
          </cell>
          <cell r="AJ88">
            <v>18</v>
          </cell>
          <cell r="AK88" t="str">
            <v>FRACC, DEL CARMEN</v>
          </cell>
          <cell r="AL88">
            <v>97158</v>
          </cell>
          <cell r="AM88">
            <v>9225006</v>
          </cell>
          <cell r="AO88">
            <v>31</v>
          </cell>
          <cell r="AP88">
            <v>31050</v>
          </cell>
          <cell r="AQ88" t="str">
            <v>CEBALLOS CANUL MIRIAM EVANGELINA</v>
          </cell>
          <cell r="AR88" t="str">
            <v>CALLE : 29 No 123 X 16 - 18 FRACC, DEL CARMEN</v>
          </cell>
        </row>
        <row r="89">
          <cell r="A89" t="str">
            <v>CEBALLOS ESCALANTE MONICA</v>
          </cell>
          <cell r="B89" t="str">
            <v>CEEM850717</v>
          </cell>
          <cell r="C89" t="str">
            <v>CEBALLOS</v>
          </cell>
          <cell r="D89" t="str">
            <v>ESCALANTE</v>
          </cell>
          <cell r="E89" t="str">
            <v>MONICA</v>
          </cell>
          <cell r="F89" t="str">
            <v>M</v>
          </cell>
          <cell r="H89" t="str">
            <v>CEEM850717MYNBSN06</v>
          </cell>
          <cell r="I89">
            <v>84008404950</v>
          </cell>
          <cell r="J89" t="str">
            <v>0474066698623</v>
          </cell>
          <cell r="N89">
            <v>31245</v>
          </cell>
          <cell r="P89">
            <v>31</v>
          </cell>
          <cell r="Q89">
            <v>31050</v>
          </cell>
          <cell r="R89" t="str">
            <v>MEX</v>
          </cell>
          <cell r="T89">
            <v>8</v>
          </cell>
          <cell r="U89">
            <v>2</v>
          </cell>
          <cell r="V89">
            <v>41168</v>
          </cell>
          <cell r="W89">
            <v>41168</v>
          </cell>
          <cell r="X89">
            <v>110</v>
          </cell>
          <cell r="AA89" t="str">
            <v>DP</v>
          </cell>
          <cell r="AB89" t="str">
            <v>BANORTE</v>
          </cell>
          <cell r="AC89" t="str">
            <v>0687771273</v>
          </cell>
          <cell r="AE89">
            <v>1602</v>
          </cell>
          <cell r="AF89" t="str">
            <v>71A</v>
          </cell>
          <cell r="AG89" t="str">
            <v>LOTE 16</v>
          </cell>
          <cell r="AI89">
            <v>122</v>
          </cell>
          <cell r="AJ89">
            <v>124</v>
          </cell>
          <cell r="AK89" t="str">
            <v>EXPLANTEL MEXICO PONIENTE</v>
          </cell>
          <cell r="AL89">
            <v>97246</v>
          </cell>
          <cell r="AN89">
            <v>9991187999</v>
          </cell>
          <cell r="AO89">
            <v>31</v>
          </cell>
          <cell r="AP89">
            <v>31050</v>
          </cell>
          <cell r="AQ89" t="str">
            <v>CEBALLOS ESCALANTE MONICA</v>
          </cell>
          <cell r="AR89" t="str">
            <v>CALLE : 71A No LOTE 16 X 122 - 124 EXPLANTEL MEXICO PONIENTE</v>
          </cell>
        </row>
        <row r="90">
          <cell r="A90" t="str">
            <v>CEBALLOS Y GAMBOA HERBERT EFRAIN</v>
          </cell>
          <cell r="B90" t="str">
            <v>CEGE470724</v>
          </cell>
          <cell r="C90" t="str">
            <v>CEBALLOS</v>
          </cell>
          <cell r="D90" t="str">
            <v>Y GAMBOA</v>
          </cell>
          <cell r="E90" t="str">
            <v>HERBERT EFRAIN</v>
          </cell>
          <cell r="F90" t="str">
            <v>H</v>
          </cell>
          <cell r="H90" t="str">
            <v>CEGH470724HYNBMR09</v>
          </cell>
          <cell r="I90">
            <v>84664713314</v>
          </cell>
          <cell r="J90">
            <v>406095174617</v>
          </cell>
          <cell r="N90">
            <v>17372</v>
          </cell>
          <cell r="P90">
            <v>31</v>
          </cell>
          <cell r="Q90">
            <v>31050</v>
          </cell>
          <cell r="R90" t="str">
            <v>MEX</v>
          </cell>
          <cell r="T90">
            <v>1</v>
          </cell>
          <cell r="U90">
            <v>2</v>
          </cell>
          <cell r="V90">
            <v>38231</v>
          </cell>
          <cell r="W90">
            <v>38231</v>
          </cell>
          <cell r="X90">
            <v>3047</v>
          </cell>
          <cell r="AA90" t="str">
            <v>DP</v>
          </cell>
          <cell r="AB90" t="str">
            <v>BANORTE</v>
          </cell>
          <cell r="AC90" t="str">
            <v>0687771282</v>
          </cell>
          <cell r="AE90">
            <v>1605</v>
          </cell>
          <cell r="AF90">
            <v>21</v>
          </cell>
          <cell r="AG90">
            <v>549</v>
          </cell>
          <cell r="AI90">
            <v>6</v>
          </cell>
          <cell r="AJ90" t="str">
            <v>S/C</v>
          </cell>
          <cell r="AK90" t="str">
            <v>MAYAPAN</v>
          </cell>
          <cell r="AL90">
            <v>97157</v>
          </cell>
          <cell r="AM90">
            <v>9225784</v>
          </cell>
          <cell r="AO90">
            <v>31</v>
          </cell>
          <cell r="AP90">
            <v>31050</v>
          </cell>
          <cell r="AQ90" t="str">
            <v>CEBALLOS Y GAMBOA HERBERT EFRAIN</v>
          </cell>
          <cell r="AR90" t="str">
            <v>CALLE : 21 No 549 X 6 - S/C MAYAPAN</v>
          </cell>
        </row>
        <row r="91">
          <cell r="A91" t="str">
            <v>CEN ARGUELLES FREDDY BENJAMIN</v>
          </cell>
          <cell r="B91" t="str">
            <v>CEAF770505</v>
          </cell>
          <cell r="C91" t="str">
            <v>CEN</v>
          </cell>
          <cell r="D91" t="str">
            <v>ARGUELLES</v>
          </cell>
          <cell r="E91" t="str">
            <v>FREDDY BENJAMIN</v>
          </cell>
          <cell r="F91" t="str">
            <v>H</v>
          </cell>
          <cell r="H91" t="str">
            <v>CEAF770505HYNNRR02</v>
          </cell>
          <cell r="I91">
            <v>84987711383</v>
          </cell>
          <cell r="J91">
            <v>54966208286</v>
          </cell>
          <cell r="N91">
            <v>28250</v>
          </cell>
          <cell r="P91">
            <v>31</v>
          </cell>
          <cell r="Q91">
            <v>31050</v>
          </cell>
          <cell r="R91" t="str">
            <v>MEX</v>
          </cell>
          <cell r="T91">
            <v>2</v>
          </cell>
          <cell r="U91">
            <v>1</v>
          </cell>
          <cell r="V91">
            <v>35431</v>
          </cell>
          <cell r="W91">
            <v>35431</v>
          </cell>
          <cell r="X91">
            <v>5847</v>
          </cell>
          <cell r="AA91" t="str">
            <v>DP</v>
          </cell>
          <cell r="AB91" t="str">
            <v>BANORTE</v>
          </cell>
          <cell r="AC91" t="str">
            <v>0687771303</v>
          </cell>
          <cell r="AE91">
            <v>1602</v>
          </cell>
          <cell r="AF91" t="str">
            <v>83-C</v>
          </cell>
          <cell r="AG91">
            <v>293</v>
          </cell>
          <cell r="AI91" t="str">
            <v>S/C</v>
          </cell>
          <cell r="AJ91" t="str">
            <v>S/C</v>
          </cell>
          <cell r="AK91" t="str">
            <v>UNID. MORELOS</v>
          </cell>
          <cell r="AL91">
            <v>97190</v>
          </cell>
          <cell r="AO91">
            <v>31</v>
          </cell>
          <cell r="AP91">
            <v>31050</v>
          </cell>
          <cell r="AQ91" t="str">
            <v>CEN ARGUELLES FREDDY BENJAMIN</v>
          </cell>
          <cell r="AR91" t="str">
            <v>CALLE : 83-C No 293 X S/C - S/C UNID. MORELOS</v>
          </cell>
        </row>
        <row r="92">
          <cell r="A92" t="str">
            <v>CENTENO PACHECO CECILIA DE JESUS</v>
          </cell>
          <cell r="B92" t="str">
            <v>CEPC851122</v>
          </cell>
          <cell r="C92" t="str">
            <v>CENTENO</v>
          </cell>
          <cell r="D92" t="str">
            <v>PACHECO</v>
          </cell>
          <cell r="E92" t="str">
            <v>CECILIA DE JESUS</v>
          </cell>
          <cell r="F92" t="str">
            <v>M</v>
          </cell>
          <cell r="H92" t="str">
            <v>CEPC851122MYNNCC04</v>
          </cell>
          <cell r="I92">
            <v>1058512963</v>
          </cell>
          <cell r="J92">
            <v>189098618850</v>
          </cell>
          <cell r="N92">
            <v>31373</v>
          </cell>
          <cell r="P92">
            <v>31</v>
          </cell>
          <cell r="Q92">
            <v>31050</v>
          </cell>
          <cell r="R92" t="str">
            <v>MEX</v>
          </cell>
          <cell r="T92">
            <v>7</v>
          </cell>
          <cell r="U92">
            <v>2</v>
          </cell>
          <cell r="V92">
            <v>39523</v>
          </cell>
          <cell r="W92">
            <v>39523</v>
          </cell>
          <cell r="X92">
            <v>1755</v>
          </cell>
          <cell r="AA92" t="str">
            <v>DP</v>
          </cell>
          <cell r="AB92" t="str">
            <v>BANORTE</v>
          </cell>
          <cell r="AC92" t="str">
            <v>0571642922</v>
          </cell>
          <cell r="AE92">
            <v>1612</v>
          </cell>
          <cell r="AF92">
            <v>84</v>
          </cell>
          <cell r="AG92" t="str">
            <v>153-A</v>
          </cell>
          <cell r="AI92">
            <v>31</v>
          </cell>
          <cell r="AJ92">
            <v>33</v>
          </cell>
          <cell r="AK92" t="str">
            <v>PROGRESO</v>
          </cell>
          <cell r="AL92">
            <v>97320</v>
          </cell>
          <cell r="AM92">
            <v>9699350196</v>
          </cell>
          <cell r="AO92">
            <v>31</v>
          </cell>
          <cell r="AP92">
            <v>31059</v>
          </cell>
          <cell r="AQ92" t="str">
            <v>CENTENO PACHECO CECILIA DE JESUS</v>
          </cell>
          <cell r="AR92" t="str">
            <v>CALLE : 84 No 153-A X 31 - 33 PROGRESO</v>
          </cell>
        </row>
        <row r="93">
          <cell r="A93" t="str">
            <v>CENTENO TEC WILIAN MARTIN</v>
          </cell>
          <cell r="B93" t="str">
            <v>CETW680512</v>
          </cell>
          <cell r="C93" t="str">
            <v>CENTENO</v>
          </cell>
          <cell r="D93" t="str">
            <v>TEC</v>
          </cell>
          <cell r="E93" t="str">
            <v>WILIAN MARTIN</v>
          </cell>
          <cell r="F93" t="str">
            <v>H</v>
          </cell>
          <cell r="H93" t="str">
            <v>CETW680512HYNNCL05</v>
          </cell>
          <cell r="I93">
            <v>84886827433</v>
          </cell>
          <cell r="J93">
            <v>110014091661</v>
          </cell>
          <cell r="N93">
            <v>24970</v>
          </cell>
          <cell r="P93">
            <v>31</v>
          </cell>
          <cell r="Q93">
            <v>31026</v>
          </cell>
          <cell r="R93" t="str">
            <v>MEX</v>
          </cell>
          <cell r="T93">
            <v>2</v>
          </cell>
          <cell r="U93">
            <v>2</v>
          </cell>
          <cell r="V93">
            <v>40437</v>
          </cell>
          <cell r="W93">
            <v>40437</v>
          </cell>
          <cell r="X93">
            <v>841</v>
          </cell>
          <cell r="AA93" t="str">
            <v>DP</v>
          </cell>
          <cell r="AB93" t="str">
            <v>BANORTE</v>
          </cell>
          <cell r="AC93" t="str">
            <v>0687771321</v>
          </cell>
          <cell r="AE93">
            <v>1603</v>
          </cell>
          <cell r="AF93">
            <v>20</v>
          </cell>
          <cell r="AG93">
            <v>97</v>
          </cell>
          <cell r="AI93">
            <v>21</v>
          </cell>
          <cell r="AJ93">
            <v>19</v>
          </cell>
          <cell r="AK93" t="str">
            <v>DZEMUL</v>
          </cell>
          <cell r="AL93">
            <v>97404</v>
          </cell>
          <cell r="AN93">
            <v>19919171262</v>
          </cell>
          <cell r="AO93">
            <v>31</v>
          </cell>
          <cell r="AP93">
            <v>31026</v>
          </cell>
          <cell r="AQ93" t="str">
            <v>CENTENO TEC WILIAN MARTIN</v>
          </cell>
          <cell r="AR93" t="str">
            <v>CALLE : 20 No 97 X 21 - 19 DZEMUL</v>
          </cell>
        </row>
        <row r="94">
          <cell r="A94" t="str">
            <v>CERON CONCHA LETICIA MARGARITA</v>
          </cell>
          <cell r="B94" t="str">
            <v>CECL730519</v>
          </cell>
          <cell r="C94" t="str">
            <v>CERON</v>
          </cell>
          <cell r="D94" t="str">
            <v>CONCHA</v>
          </cell>
          <cell r="E94" t="str">
            <v>LETICIA MARGARITA</v>
          </cell>
          <cell r="F94" t="str">
            <v>M</v>
          </cell>
          <cell r="H94" t="str">
            <v>CECL730519MYNRNT05</v>
          </cell>
          <cell r="I94">
            <v>84897315770</v>
          </cell>
          <cell r="J94">
            <v>342013557466</v>
          </cell>
          <cell r="N94">
            <v>26803</v>
          </cell>
          <cell r="P94">
            <v>31</v>
          </cell>
          <cell r="Q94">
            <v>31050</v>
          </cell>
          <cell r="R94" t="str">
            <v>MEX</v>
          </cell>
          <cell r="T94">
            <v>5</v>
          </cell>
          <cell r="U94">
            <v>2</v>
          </cell>
          <cell r="V94">
            <v>37530</v>
          </cell>
          <cell r="W94">
            <v>37530</v>
          </cell>
          <cell r="X94">
            <v>3748</v>
          </cell>
          <cell r="AA94" t="str">
            <v>DP</v>
          </cell>
          <cell r="AB94" t="str">
            <v>BANORTE</v>
          </cell>
          <cell r="AC94" t="str">
            <v>0152666000</v>
          </cell>
          <cell r="AE94">
            <v>1601</v>
          </cell>
          <cell r="AF94" t="str">
            <v>3-B</v>
          </cell>
          <cell r="AG94" t="str">
            <v>268-A</v>
          </cell>
          <cell r="AI94" t="str">
            <v>34-A</v>
          </cell>
          <cell r="AJ94">
            <v>36</v>
          </cell>
          <cell r="AK94" t="str">
            <v>PENSIONES</v>
          </cell>
          <cell r="AL94">
            <v>97219</v>
          </cell>
          <cell r="AO94">
            <v>31</v>
          </cell>
          <cell r="AP94">
            <v>31050</v>
          </cell>
          <cell r="AQ94" t="str">
            <v>CERON CONCHA LETICIA MARGARITA</v>
          </cell>
          <cell r="AR94" t="str">
            <v>CALLE : 3-B No 268-A X 34-A - 36 PENSIONES</v>
          </cell>
        </row>
        <row r="95">
          <cell r="A95" t="str">
            <v>CERVANTES ITURBE DAVID ALEJANDRO</v>
          </cell>
          <cell r="B95" t="str">
            <v>CEID781115</v>
          </cell>
          <cell r="C95" t="str">
            <v>CERVANTES</v>
          </cell>
          <cell r="D95" t="str">
            <v>ITURBE</v>
          </cell>
          <cell r="E95" t="str">
            <v>DAVID ALEJANDRO</v>
          </cell>
          <cell r="F95" t="str">
            <v>H</v>
          </cell>
          <cell r="H95" t="str">
            <v>CEID781115HDFRTV00</v>
          </cell>
          <cell r="I95">
            <v>84977800444</v>
          </cell>
          <cell r="J95">
            <v>276066288466</v>
          </cell>
          <cell r="N95">
            <v>28809</v>
          </cell>
          <cell r="P95">
            <v>15</v>
          </cell>
          <cell r="Q95" t="str">
            <v>09000</v>
          </cell>
          <cell r="R95" t="str">
            <v>MEX</v>
          </cell>
          <cell r="T95">
            <v>10</v>
          </cell>
          <cell r="U95">
            <v>2</v>
          </cell>
          <cell r="V95">
            <v>40087</v>
          </cell>
          <cell r="W95">
            <v>40087</v>
          </cell>
          <cell r="X95">
            <v>1191</v>
          </cell>
          <cell r="AA95" t="str">
            <v>EF</v>
          </cell>
          <cell r="AE95">
            <v>1612</v>
          </cell>
          <cell r="AF95">
            <v>33</v>
          </cell>
          <cell r="AG95">
            <v>209</v>
          </cell>
          <cell r="AI95">
            <v>2</v>
          </cell>
          <cell r="AJ95" t="str">
            <v>2-A</v>
          </cell>
          <cell r="AK95" t="str">
            <v>SAN NICOLAS NORTE</v>
          </cell>
          <cell r="AL95">
            <v>97130</v>
          </cell>
          <cell r="AM95">
            <v>2120182</v>
          </cell>
          <cell r="AO95">
            <v>31</v>
          </cell>
          <cell r="AP95">
            <v>31050</v>
          </cell>
          <cell r="AQ95" t="str">
            <v>CERVANTES ITURBE DAVID ALEJANDRO</v>
          </cell>
          <cell r="AR95" t="str">
            <v>CALLE : 33 No 209 X 2 - 2-A SAN NICOLAS NORTE</v>
          </cell>
        </row>
        <row r="96">
          <cell r="A96" t="str">
            <v>CETINA GARCIA EDWEL MANUEL</v>
          </cell>
          <cell r="B96" t="str">
            <v>CEGE741216</v>
          </cell>
          <cell r="C96" t="str">
            <v>CETINA</v>
          </cell>
          <cell r="D96" t="str">
            <v>GARCIA</v>
          </cell>
          <cell r="E96" t="str">
            <v>EDWEL MANUEL</v>
          </cell>
          <cell r="F96" t="str">
            <v>H</v>
          </cell>
          <cell r="H96" t="str">
            <v>CEGE741216HYNTRD02</v>
          </cell>
          <cell r="I96">
            <v>84927406094</v>
          </cell>
          <cell r="J96">
            <v>279066233247</v>
          </cell>
          <cell r="N96">
            <v>27379</v>
          </cell>
          <cell r="P96">
            <v>31</v>
          </cell>
          <cell r="Q96">
            <v>31050</v>
          </cell>
          <cell r="R96" t="str">
            <v>MEX</v>
          </cell>
          <cell r="T96">
            <v>5</v>
          </cell>
          <cell r="U96">
            <v>2</v>
          </cell>
          <cell r="V96">
            <v>40940</v>
          </cell>
          <cell r="W96">
            <v>40940</v>
          </cell>
          <cell r="X96">
            <v>338</v>
          </cell>
          <cell r="AA96" t="str">
            <v>DP</v>
          </cell>
          <cell r="AB96" t="str">
            <v>BANORTE</v>
          </cell>
          <cell r="AC96" t="str">
            <v>0685585775</v>
          </cell>
          <cell r="AE96">
            <v>1601</v>
          </cell>
          <cell r="AF96">
            <v>42</v>
          </cell>
          <cell r="AG96">
            <v>494</v>
          </cell>
          <cell r="AI96">
            <v>25</v>
          </cell>
          <cell r="AJ96" t="str">
            <v>S/C</v>
          </cell>
          <cell r="AK96" t="str">
            <v>FRACC. LOS PINOS</v>
          </cell>
          <cell r="AL96">
            <v>97138</v>
          </cell>
          <cell r="AM96">
            <v>9431301</v>
          </cell>
          <cell r="AO96">
            <v>31</v>
          </cell>
          <cell r="AP96">
            <v>31050</v>
          </cell>
          <cell r="AQ96" t="str">
            <v>CETINA GARCIA EDWEL MANUEL</v>
          </cell>
          <cell r="AR96" t="str">
            <v>CALLE : 42 No 494 X 25 - S/C FRACC. LOS PINOS</v>
          </cell>
        </row>
        <row r="97">
          <cell r="A97" t="str">
            <v>CHAB CRUZ MANUEL JESUS</v>
          </cell>
          <cell r="B97" t="str">
            <v>CACM681225</v>
          </cell>
          <cell r="C97" t="str">
            <v>CHAB</v>
          </cell>
          <cell r="D97" t="str">
            <v>CRUZ</v>
          </cell>
          <cell r="E97" t="str">
            <v>MANUEL JESUS</v>
          </cell>
          <cell r="F97" t="str">
            <v>H</v>
          </cell>
          <cell r="H97" t="str">
            <v>CACM681225HYNHRN00</v>
          </cell>
          <cell r="I97">
            <v>81876805953</v>
          </cell>
          <cell r="J97">
            <v>490101852151</v>
          </cell>
          <cell r="N97">
            <v>25197</v>
          </cell>
          <cell r="P97">
            <v>31</v>
          </cell>
          <cell r="Q97">
            <v>31058</v>
          </cell>
          <cell r="R97" t="str">
            <v>MEX</v>
          </cell>
          <cell r="T97">
            <v>1</v>
          </cell>
          <cell r="U97">
            <v>2</v>
          </cell>
          <cell r="V97">
            <v>35582</v>
          </cell>
          <cell r="W97">
            <v>35582</v>
          </cell>
          <cell r="X97">
            <v>5696</v>
          </cell>
          <cell r="AA97" t="str">
            <v>DP</v>
          </cell>
          <cell r="AB97" t="str">
            <v>BANORTE</v>
          </cell>
          <cell r="AC97" t="str">
            <v>0154077084</v>
          </cell>
          <cell r="AE97">
            <v>1602</v>
          </cell>
          <cell r="AF97">
            <v>19</v>
          </cell>
          <cell r="AG97">
            <v>563</v>
          </cell>
          <cell r="AI97">
            <v>22</v>
          </cell>
          <cell r="AJ97">
            <v>24</v>
          </cell>
          <cell r="AK97" t="str">
            <v>CHICHEN ITZA</v>
          </cell>
          <cell r="AL97">
            <v>97170</v>
          </cell>
          <cell r="AM97">
            <v>1665265</v>
          </cell>
          <cell r="AO97">
            <v>31</v>
          </cell>
          <cell r="AP97">
            <v>31050</v>
          </cell>
          <cell r="AQ97" t="str">
            <v>CHAB CRUZ MANUEL JESUS</v>
          </cell>
          <cell r="AR97" t="str">
            <v>CALLE : 19 No 563 X 22 - 24 CHICHEN ITZA</v>
          </cell>
        </row>
        <row r="98">
          <cell r="A98" t="str">
            <v>CHALE TRUJEQUE BELIZARIO</v>
          </cell>
          <cell r="B98" t="str">
            <v>CATB621106</v>
          </cell>
          <cell r="C98" t="str">
            <v>CHALE</v>
          </cell>
          <cell r="D98" t="str">
            <v>TRUJEQUE</v>
          </cell>
          <cell r="E98" t="str">
            <v>BELIZARIO</v>
          </cell>
          <cell r="F98" t="str">
            <v>H</v>
          </cell>
          <cell r="H98" t="str">
            <v>CATB621106HYNHRL03</v>
          </cell>
          <cell r="I98">
            <v>84886204753</v>
          </cell>
          <cell r="J98">
            <v>545066462554</v>
          </cell>
          <cell r="N98">
            <v>22956</v>
          </cell>
          <cell r="P98">
            <v>31</v>
          </cell>
          <cell r="Q98">
            <v>31042</v>
          </cell>
          <cell r="R98" t="str">
            <v>MEX</v>
          </cell>
          <cell r="T98">
            <v>1</v>
          </cell>
          <cell r="U98">
            <v>2</v>
          </cell>
          <cell r="V98">
            <v>37204</v>
          </cell>
          <cell r="W98">
            <v>37204</v>
          </cell>
          <cell r="X98">
            <v>4074</v>
          </cell>
          <cell r="AA98" t="str">
            <v>DP</v>
          </cell>
          <cell r="AB98" t="str">
            <v>BANORTE</v>
          </cell>
          <cell r="AC98" t="str">
            <v>0148674866</v>
          </cell>
          <cell r="AE98">
            <v>1608</v>
          </cell>
          <cell r="AF98">
            <v>105</v>
          </cell>
          <cell r="AG98" t="str">
            <v>439-A</v>
          </cell>
          <cell r="AI98" t="str">
            <v>50-A</v>
          </cell>
          <cell r="AJ98">
            <v>52</v>
          </cell>
          <cell r="AK98" t="str">
            <v>DOLORES OTERO</v>
          </cell>
          <cell r="AL98">
            <v>97270</v>
          </cell>
          <cell r="AM98">
            <v>9171026</v>
          </cell>
          <cell r="AO98">
            <v>31</v>
          </cell>
          <cell r="AP98">
            <v>31050</v>
          </cell>
          <cell r="AQ98" t="str">
            <v>CHALE TRUJEQUE BELIZARIO</v>
          </cell>
          <cell r="AR98" t="str">
            <v>CALLE : 105 No 439-A X 50-A - 52 DOLORES OTERO</v>
          </cell>
        </row>
        <row r="99">
          <cell r="A99" t="str">
            <v>CHAN CANUL VERONICA DE LOS ANGELES</v>
          </cell>
          <cell r="B99" t="str">
            <v>CACV730513</v>
          </cell>
          <cell r="C99" t="str">
            <v>CHAN</v>
          </cell>
          <cell r="D99" t="str">
            <v>CANUL</v>
          </cell>
          <cell r="E99" t="str">
            <v>VERONICA DE LOS ANGELES</v>
          </cell>
          <cell r="F99" t="str">
            <v>M</v>
          </cell>
          <cell r="H99" t="str">
            <v>CACV730513MYNHNRO3</v>
          </cell>
          <cell r="I99">
            <v>84917316188</v>
          </cell>
          <cell r="J99">
            <v>57113731609</v>
          </cell>
          <cell r="N99">
            <v>26797</v>
          </cell>
          <cell r="P99">
            <v>31</v>
          </cell>
          <cell r="Q99">
            <v>31050</v>
          </cell>
          <cell r="R99" t="str">
            <v>MEX</v>
          </cell>
          <cell r="T99">
            <v>1</v>
          </cell>
          <cell r="U99">
            <v>1</v>
          </cell>
          <cell r="V99">
            <v>37865</v>
          </cell>
          <cell r="W99">
            <v>37865</v>
          </cell>
          <cell r="X99">
            <v>3413</v>
          </cell>
          <cell r="AA99" t="str">
            <v>DP</v>
          </cell>
          <cell r="AB99" t="str">
            <v>BANORTE</v>
          </cell>
          <cell r="AC99" t="str">
            <v>0166216943</v>
          </cell>
          <cell r="AE99">
            <v>1602</v>
          </cell>
          <cell r="AF99" t="str">
            <v>19-A</v>
          </cell>
          <cell r="AG99">
            <v>439</v>
          </cell>
          <cell r="AI99">
            <v>52</v>
          </cell>
          <cell r="AJ99">
            <v>54</v>
          </cell>
          <cell r="AK99" t="str">
            <v>TERRANOVA CHUBURNA</v>
          </cell>
          <cell r="AO99">
            <v>31</v>
          </cell>
          <cell r="AP99">
            <v>31050</v>
          </cell>
          <cell r="AQ99" t="str">
            <v>CHAN CANUL VERONICA DE LOS ANGELES</v>
          </cell>
          <cell r="AR99" t="str">
            <v>CALLE : 19-A No 439 X 52 - 54 TERRANOVA CHUBURNA</v>
          </cell>
        </row>
        <row r="100">
          <cell r="A100" t="str">
            <v>CHAN EK RAYMUNDO</v>
          </cell>
          <cell r="B100" t="str">
            <v>CAER490124</v>
          </cell>
          <cell r="C100" t="str">
            <v>CHAN</v>
          </cell>
          <cell r="D100" t="str">
            <v>EK</v>
          </cell>
          <cell r="E100" t="str">
            <v>RAYMUNDO</v>
          </cell>
          <cell r="F100" t="str">
            <v>H</v>
          </cell>
          <cell r="H100" t="str">
            <v>CAER490124HYNHKY01</v>
          </cell>
          <cell r="I100">
            <v>85724901666</v>
          </cell>
          <cell r="J100">
            <v>866014044418</v>
          </cell>
          <cell r="N100">
            <v>17922</v>
          </cell>
          <cell r="P100">
            <v>31</v>
          </cell>
          <cell r="Q100">
            <v>31084</v>
          </cell>
          <cell r="R100" t="str">
            <v>MEX</v>
          </cell>
          <cell r="T100">
            <v>9</v>
          </cell>
          <cell r="U100">
            <v>2</v>
          </cell>
          <cell r="V100">
            <v>36785</v>
          </cell>
          <cell r="W100">
            <v>36785</v>
          </cell>
          <cell r="X100">
            <v>4493</v>
          </cell>
          <cell r="AA100" t="str">
            <v>DP</v>
          </cell>
          <cell r="AB100" t="str">
            <v>BANORTE</v>
          </cell>
          <cell r="AC100" t="str">
            <v>0154077093</v>
          </cell>
          <cell r="AE100">
            <v>1602</v>
          </cell>
          <cell r="AF100">
            <v>59</v>
          </cell>
          <cell r="AG100">
            <v>119</v>
          </cell>
          <cell r="AI100">
            <v>32</v>
          </cell>
          <cell r="AJ100">
            <v>34</v>
          </cell>
          <cell r="AK100" t="str">
            <v>FRACC. FIDEL VELAZQUEZ</v>
          </cell>
          <cell r="AL100">
            <v>97166</v>
          </cell>
          <cell r="AO100">
            <v>31</v>
          </cell>
          <cell r="AP100">
            <v>31050</v>
          </cell>
          <cell r="AQ100" t="str">
            <v>CHAN EK RAYMUNDO</v>
          </cell>
          <cell r="AR100" t="str">
            <v>CALLE : 59 No 119 X 32 - 34 FRACC. FIDEL VELAZQUEZ</v>
          </cell>
        </row>
        <row r="101">
          <cell r="A101" t="str">
            <v>CHAN ESPINOZA JONATHAN JOSE</v>
          </cell>
          <cell r="B101" t="str">
            <v>CAEJ850908</v>
          </cell>
          <cell r="C101" t="str">
            <v>CHAN</v>
          </cell>
          <cell r="D101" t="str">
            <v>ESPINOZA</v>
          </cell>
          <cell r="E101" t="str">
            <v>JONATHAN JOSE</v>
          </cell>
          <cell r="F101" t="str">
            <v>H</v>
          </cell>
          <cell r="H101" t="str">
            <v>CAEJ850908HYNHSN08</v>
          </cell>
          <cell r="I101">
            <v>84048516714</v>
          </cell>
          <cell r="J101">
            <v>528096490312</v>
          </cell>
          <cell r="N101">
            <v>31298</v>
          </cell>
          <cell r="P101">
            <v>31</v>
          </cell>
          <cell r="Q101">
            <v>31050</v>
          </cell>
          <cell r="R101" t="str">
            <v>MEX</v>
          </cell>
          <cell r="T101">
            <v>2</v>
          </cell>
          <cell r="U101">
            <v>1</v>
          </cell>
          <cell r="V101">
            <v>38930</v>
          </cell>
          <cell r="W101">
            <v>38930</v>
          </cell>
          <cell r="X101">
            <v>2348</v>
          </cell>
          <cell r="AA101" t="str">
            <v>DP</v>
          </cell>
          <cell r="AB101" t="str">
            <v>BANORTE</v>
          </cell>
          <cell r="AC101" t="str">
            <v>0530448653</v>
          </cell>
          <cell r="AE101">
            <v>1602</v>
          </cell>
          <cell r="AF101">
            <v>9</v>
          </cell>
          <cell r="AG101">
            <v>105</v>
          </cell>
          <cell r="AI101">
            <v>1</v>
          </cell>
          <cell r="AJ101">
            <v>2</v>
          </cell>
          <cell r="AK101" t="str">
            <v>UNID. MORELOS</v>
          </cell>
          <cell r="AL101">
            <v>97190</v>
          </cell>
          <cell r="AM101">
            <v>9409999</v>
          </cell>
          <cell r="AN101">
            <v>9992327182</v>
          </cell>
          <cell r="AO101">
            <v>31</v>
          </cell>
          <cell r="AP101">
            <v>31050</v>
          </cell>
          <cell r="AQ101" t="str">
            <v>CHAN ESPINOZA JONATHAN JOSE</v>
          </cell>
          <cell r="AR101" t="str">
            <v>CALLE : 9 No 105 X 1 - 2 UNID. MORELOS</v>
          </cell>
        </row>
        <row r="102">
          <cell r="A102" t="str">
            <v>CHAN UH JORGE ALBERTO</v>
          </cell>
          <cell r="B102" t="str">
            <v>CAUJ790523</v>
          </cell>
          <cell r="C102" t="str">
            <v>CHAN</v>
          </cell>
          <cell r="D102" t="str">
            <v>UH</v>
          </cell>
          <cell r="E102" t="str">
            <v>JORGE ALBERTO</v>
          </cell>
          <cell r="F102" t="str">
            <v>H</v>
          </cell>
          <cell r="H102" t="str">
            <v>CAUJ790523HYNHHR00</v>
          </cell>
          <cell r="I102">
            <v>84977924681</v>
          </cell>
          <cell r="J102">
            <v>473066449996</v>
          </cell>
          <cell r="N102">
            <v>28998</v>
          </cell>
          <cell r="P102">
            <v>31</v>
          </cell>
          <cell r="Q102">
            <v>31084</v>
          </cell>
          <cell r="R102" t="str">
            <v>MEX</v>
          </cell>
          <cell r="T102">
            <v>7</v>
          </cell>
          <cell r="U102">
            <v>1</v>
          </cell>
          <cell r="V102">
            <v>36069</v>
          </cell>
          <cell r="W102">
            <v>36069</v>
          </cell>
          <cell r="X102">
            <v>5209</v>
          </cell>
          <cell r="AA102" t="str">
            <v>DP</v>
          </cell>
          <cell r="AB102" t="str">
            <v>BANORTE</v>
          </cell>
          <cell r="AC102" t="str">
            <v>0687771385</v>
          </cell>
          <cell r="AE102">
            <v>1602</v>
          </cell>
          <cell r="AF102" t="str">
            <v>53-A</v>
          </cell>
          <cell r="AG102">
            <v>331</v>
          </cell>
          <cell r="AI102">
            <v>20</v>
          </cell>
          <cell r="AJ102">
            <v>22</v>
          </cell>
          <cell r="AK102" t="str">
            <v>FRACC. JUAN PABLO II</v>
          </cell>
          <cell r="AL102">
            <v>97246</v>
          </cell>
          <cell r="AO102">
            <v>31</v>
          </cell>
          <cell r="AP102">
            <v>31050</v>
          </cell>
          <cell r="AQ102" t="str">
            <v>CHAN UH JORGE ALBERTO</v>
          </cell>
          <cell r="AR102" t="str">
            <v>CALLE : 53-A No 331 X 20 - 22 FRACC. JUAN PABLO II</v>
          </cell>
        </row>
        <row r="103">
          <cell r="A103" t="str">
            <v>CHAN VARGUEZ AURORA DEL ROCIO</v>
          </cell>
          <cell r="B103" t="str">
            <v>CAVA870403</v>
          </cell>
          <cell r="C103" t="str">
            <v>CHAN</v>
          </cell>
          <cell r="D103" t="str">
            <v>VARGUEZ</v>
          </cell>
          <cell r="E103" t="str">
            <v>AURORA DEL ROCIO</v>
          </cell>
          <cell r="F103" t="str">
            <v>M</v>
          </cell>
          <cell r="H103" t="str">
            <v>CAVA870403MQRHRR04</v>
          </cell>
          <cell r="I103">
            <v>82058727403</v>
          </cell>
          <cell r="J103" t="str">
            <v>0445102613658</v>
          </cell>
          <cell r="N103">
            <v>31870</v>
          </cell>
          <cell r="P103">
            <v>23</v>
          </cell>
          <cell r="Q103">
            <v>23004</v>
          </cell>
          <cell r="R103" t="str">
            <v>MEX</v>
          </cell>
          <cell r="T103">
            <v>7</v>
          </cell>
          <cell r="U103">
            <v>2</v>
          </cell>
          <cell r="V103">
            <v>41136</v>
          </cell>
          <cell r="W103">
            <v>41136</v>
          </cell>
          <cell r="X103">
            <v>142</v>
          </cell>
          <cell r="AA103" t="str">
            <v>DP</v>
          </cell>
          <cell r="AB103" t="str">
            <v>BANORTE</v>
          </cell>
          <cell r="AC103" t="str">
            <v>0687771394</v>
          </cell>
          <cell r="AE103">
            <v>1601</v>
          </cell>
          <cell r="AF103">
            <v>51</v>
          </cell>
          <cell r="AG103" t="str">
            <v>156B</v>
          </cell>
          <cell r="AI103">
            <v>38</v>
          </cell>
          <cell r="AJ103">
            <v>40</v>
          </cell>
          <cell r="AK103" t="str">
            <v>FIDEL VELAZQUEZ</v>
          </cell>
          <cell r="AL103">
            <v>97166</v>
          </cell>
          <cell r="AO103">
            <v>31</v>
          </cell>
          <cell r="AP103">
            <v>31050</v>
          </cell>
          <cell r="AQ103" t="str">
            <v>CHAN VARGUEZ AURORA DEL ROCIO</v>
          </cell>
          <cell r="AR103" t="str">
            <v>CALLE : 51 No 156B X 38 - 40 FIDEL VELAZQUEZ</v>
          </cell>
        </row>
        <row r="104">
          <cell r="A104" t="str">
            <v>CHE KANTUN ALMA GABRIELA</v>
          </cell>
          <cell r="B104" t="str">
            <v>CEKA831102</v>
          </cell>
          <cell r="C104" t="str">
            <v>CHE</v>
          </cell>
          <cell r="D104" t="str">
            <v>KANTUN</v>
          </cell>
          <cell r="E104" t="str">
            <v>ALMA GABRIELA</v>
          </cell>
          <cell r="F104" t="str">
            <v>M</v>
          </cell>
          <cell r="H104" t="str">
            <v>CEKA831102MYNHNL05</v>
          </cell>
          <cell r="I104">
            <v>84058308689</v>
          </cell>
          <cell r="J104">
            <v>742066597834</v>
          </cell>
          <cell r="N104">
            <v>30622</v>
          </cell>
          <cell r="P104">
            <v>31</v>
          </cell>
          <cell r="Q104">
            <v>31050</v>
          </cell>
          <cell r="R104" t="str">
            <v>MEX</v>
          </cell>
          <cell r="T104">
            <v>2</v>
          </cell>
          <cell r="U104">
            <v>1</v>
          </cell>
          <cell r="V104">
            <v>40210</v>
          </cell>
          <cell r="W104">
            <v>40210</v>
          </cell>
          <cell r="X104">
            <v>1068</v>
          </cell>
          <cell r="AA104" t="str">
            <v>DP</v>
          </cell>
          <cell r="AB104" t="str">
            <v>BANORTE</v>
          </cell>
          <cell r="AC104" t="str">
            <v>0642890557</v>
          </cell>
          <cell r="AE104">
            <v>1601</v>
          </cell>
          <cell r="AF104">
            <v>104</v>
          </cell>
          <cell r="AG104" t="str">
            <v>152-A</v>
          </cell>
          <cell r="AI104">
            <v>31</v>
          </cell>
          <cell r="AJ104">
            <v>33</v>
          </cell>
          <cell r="AK104" t="str">
            <v>CANUL REYES</v>
          </cell>
          <cell r="AL104">
            <v>97320</v>
          </cell>
          <cell r="AO104">
            <v>31</v>
          </cell>
          <cell r="AP104">
            <v>31059</v>
          </cell>
          <cell r="AQ104" t="str">
            <v>CHE KANTUN ALMA GABRIELA</v>
          </cell>
          <cell r="AR104" t="str">
            <v>CALLE : 104 No 152-A X 31 - 33 CANUL REYES</v>
          </cell>
        </row>
        <row r="105">
          <cell r="A105" t="str">
            <v>CHE LARA FREDDY AGUSTIN</v>
          </cell>
          <cell r="B105" t="str">
            <v>CELF570828</v>
          </cell>
          <cell r="C105" t="str">
            <v>CHE</v>
          </cell>
          <cell r="D105" t="str">
            <v>LARA</v>
          </cell>
          <cell r="E105" t="str">
            <v>FREDDY AGUSTIN</v>
          </cell>
          <cell r="F105" t="str">
            <v>H</v>
          </cell>
          <cell r="H105" t="str">
            <v>CELF570828HYNHRR04</v>
          </cell>
          <cell r="I105">
            <v>84735701264</v>
          </cell>
          <cell r="J105">
            <v>742014053532</v>
          </cell>
          <cell r="N105">
            <v>21060</v>
          </cell>
          <cell r="P105">
            <v>31</v>
          </cell>
          <cell r="Q105">
            <v>31050</v>
          </cell>
          <cell r="R105" t="str">
            <v>MEX</v>
          </cell>
          <cell r="T105">
            <v>8</v>
          </cell>
          <cell r="U105">
            <v>2</v>
          </cell>
          <cell r="V105">
            <v>40575</v>
          </cell>
          <cell r="W105">
            <v>40575</v>
          </cell>
          <cell r="X105">
            <v>703</v>
          </cell>
          <cell r="AA105" t="str">
            <v>DP</v>
          </cell>
          <cell r="AB105" t="str">
            <v>BANORTE</v>
          </cell>
          <cell r="AC105" t="str">
            <v>0676157095</v>
          </cell>
          <cell r="AE105">
            <v>1611</v>
          </cell>
          <cell r="AF105">
            <v>104</v>
          </cell>
          <cell r="AG105" t="str">
            <v>152-A</v>
          </cell>
          <cell r="AI105">
            <v>31</v>
          </cell>
          <cell r="AJ105">
            <v>33</v>
          </cell>
          <cell r="AK105" t="str">
            <v>CANUL REYES</v>
          </cell>
          <cell r="AL105">
            <v>97320</v>
          </cell>
          <cell r="AM105">
            <v>9699351714</v>
          </cell>
          <cell r="AO105">
            <v>31</v>
          </cell>
          <cell r="AP105">
            <v>31059</v>
          </cell>
          <cell r="AQ105" t="str">
            <v>CHE LARA FREDDY AGUSTIN</v>
          </cell>
          <cell r="AR105" t="str">
            <v>CALLE : 104 No 152-A X 31 - 33 CANUL REYES</v>
          </cell>
        </row>
        <row r="106">
          <cell r="A106" t="str">
            <v>CHIM EK LIZANDRO</v>
          </cell>
          <cell r="B106" t="str">
            <v>CIEL630711</v>
          </cell>
          <cell r="C106" t="str">
            <v>CHIM</v>
          </cell>
          <cell r="D106" t="str">
            <v>EK</v>
          </cell>
          <cell r="E106" t="str">
            <v>LIZANDRO</v>
          </cell>
          <cell r="F106" t="str">
            <v>H</v>
          </cell>
          <cell r="H106" t="str">
            <v>CIEL630711HCCHKZ05</v>
          </cell>
          <cell r="I106">
            <v>84056300290</v>
          </cell>
          <cell r="J106">
            <v>170108052073</v>
          </cell>
          <cell r="N106">
            <v>23203</v>
          </cell>
          <cell r="P106">
            <v>31</v>
          </cell>
          <cell r="Q106" t="str">
            <v>04000</v>
          </cell>
          <cell r="R106" t="str">
            <v>MEX</v>
          </cell>
          <cell r="T106">
            <v>8</v>
          </cell>
          <cell r="U106">
            <v>2</v>
          </cell>
          <cell r="V106">
            <v>38412</v>
          </cell>
          <cell r="W106">
            <v>38412</v>
          </cell>
          <cell r="X106">
            <v>2866</v>
          </cell>
          <cell r="AA106" t="str">
            <v>DP</v>
          </cell>
          <cell r="AB106" t="str">
            <v>BANORTE</v>
          </cell>
          <cell r="AC106" t="str">
            <v>0530448662</v>
          </cell>
          <cell r="AE106">
            <v>1602</v>
          </cell>
          <cell r="AF106" t="str">
            <v>DOMICILIO CNONOCIDO</v>
          </cell>
          <cell r="AG106" t="str">
            <v>S/N</v>
          </cell>
          <cell r="AI106" t="str">
            <v>S/C</v>
          </cell>
          <cell r="AJ106" t="str">
            <v>S/C</v>
          </cell>
          <cell r="AK106" t="str">
            <v>STA CRUZ HDA</v>
          </cell>
          <cell r="AL106">
            <v>24910</v>
          </cell>
          <cell r="AO106">
            <v>4</v>
          </cell>
          <cell r="AP106" t="str">
            <v>04000</v>
          </cell>
          <cell r="AQ106" t="str">
            <v>CHIM EK LIZANDRO</v>
          </cell>
          <cell r="AR106" t="str">
            <v>CALLE : DOMICILIO CNONOCIDO No S/N X S/C - S/C STA CRUZ HDA</v>
          </cell>
        </row>
        <row r="107">
          <cell r="A107" t="str">
            <v>CHIM EK ALVARO</v>
          </cell>
          <cell r="B107" t="str">
            <v>CIEA680727</v>
          </cell>
          <cell r="C107" t="str">
            <v>CHIM</v>
          </cell>
          <cell r="D107" t="str">
            <v>EK</v>
          </cell>
          <cell r="E107" t="str">
            <v>ALVARO</v>
          </cell>
          <cell r="F107" t="str">
            <v>H</v>
          </cell>
          <cell r="H107" t="str">
            <v>CIEA680727HCCHKL06</v>
          </cell>
          <cell r="I107">
            <v>84886823941</v>
          </cell>
          <cell r="J107">
            <v>17114420789</v>
          </cell>
          <cell r="N107">
            <v>25046</v>
          </cell>
          <cell r="P107">
            <v>4</v>
          </cell>
          <cell r="Q107" t="str">
            <v>04000</v>
          </cell>
          <cell r="R107" t="str">
            <v>MEX</v>
          </cell>
          <cell r="T107">
            <v>2</v>
          </cell>
          <cell r="U107">
            <v>2</v>
          </cell>
          <cell r="V107">
            <v>35854</v>
          </cell>
          <cell r="W107">
            <v>35854</v>
          </cell>
          <cell r="X107">
            <v>5424</v>
          </cell>
          <cell r="AA107" t="str">
            <v>DP</v>
          </cell>
          <cell r="AB107" t="str">
            <v>BANORTE</v>
          </cell>
          <cell r="AC107" t="str">
            <v>0148674914</v>
          </cell>
          <cell r="AE107">
            <v>1603</v>
          </cell>
          <cell r="AF107">
            <v>19</v>
          </cell>
          <cell r="AG107">
            <v>3</v>
          </cell>
          <cell r="AI107" t="str">
            <v>S/C</v>
          </cell>
          <cell r="AJ107" t="str">
            <v>S/C</v>
          </cell>
          <cell r="AK107" t="str">
            <v>PUCNACHEN</v>
          </cell>
          <cell r="AO107">
            <v>4</v>
          </cell>
          <cell r="AP107" t="str">
            <v>04000</v>
          </cell>
          <cell r="AQ107" t="str">
            <v>CHIM EK ALVARO</v>
          </cell>
          <cell r="AR107" t="str">
            <v>CALLE : 19 No 3 X S/C - S/C PUCNACHEN</v>
          </cell>
        </row>
        <row r="108">
          <cell r="A108" t="str">
            <v>CHIN CHAN MARIA MERCEDES</v>
          </cell>
          <cell r="B108" t="str">
            <v>CICM780810</v>
          </cell>
          <cell r="C108" t="str">
            <v>CHIN</v>
          </cell>
          <cell r="D108" t="str">
            <v>CHAN</v>
          </cell>
          <cell r="E108" t="str">
            <v>MARIA MERCEDES</v>
          </cell>
          <cell r="F108" t="str">
            <v>M</v>
          </cell>
          <cell r="H108" t="str">
            <v>CICM780810MYNHHR00</v>
          </cell>
          <cell r="I108">
            <v>84057804951</v>
          </cell>
          <cell r="J108">
            <v>619066283385</v>
          </cell>
          <cell r="N108">
            <v>28712</v>
          </cell>
          <cell r="P108">
            <v>31</v>
          </cell>
          <cell r="Q108">
            <v>31055</v>
          </cell>
          <cell r="R108" t="str">
            <v>MEX</v>
          </cell>
          <cell r="T108">
            <v>5</v>
          </cell>
          <cell r="U108">
            <v>2</v>
          </cell>
          <cell r="V108">
            <v>38384</v>
          </cell>
          <cell r="W108">
            <v>38384</v>
          </cell>
          <cell r="X108">
            <v>2894</v>
          </cell>
          <cell r="AA108" t="str">
            <v>EF</v>
          </cell>
          <cell r="AE108">
            <v>1605</v>
          </cell>
          <cell r="AF108">
            <v>115</v>
          </cell>
          <cell r="AG108">
            <v>588</v>
          </cell>
          <cell r="AI108" t="str">
            <v>64-c</v>
          </cell>
          <cell r="AJ108" t="str">
            <v>S/C</v>
          </cell>
          <cell r="AK108" t="str">
            <v>CASTILLA CAMARA</v>
          </cell>
          <cell r="AL108">
            <v>97278</v>
          </cell>
          <cell r="AN108">
            <v>9999916713</v>
          </cell>
          <cell r="AO108">
            <v>31</v>
          </cell>
          <cell r="AP108">
            <v>31050</v>
          </cell>
          <cell r="AQ108" t="str">
            <v>CHIN CHAN MARIA MERCEDES</v>
          </cell>
          <cell r="AR108" t="str">
            <v>CALLE : 115 No 588 X 64-c - S/C CASTILLA CAMARA</v>
          </cell>
        </row>
        <row r="109">
          <cell r="A109" t="str">
            <v>CIAU CANTE CINTIA NOEMY</v>
          </cell>
          <cell r="B109" t="str">
            <v>CICC811103</v>
          </cell>
          <cell r="C109" t="str">
            <v>CIAU</v>
          </cell>
          <cell r="D109" t="str">
            <v>CANTE</v>
          </cell>
          <cell r="E109" t="str">
            <v>CINTIA NOEMY</v>
          </cell>
          <cell r="F109" t="str">
            <v>M</v>
          </cell>
          <cell r="H109" t="str">
            <v>CICC811103MYNXNN01</v>
          </cell>
          <cell r="I109">
            <v>84018117063</v>
          </cell>
          <cell r="J109">
            <v>40266511627</v>
          </cell>
          <cell r="N109">
            <v>29893</v>
          </cell>
          <cell r="P109">
            <v>31</v>
          </cell>
          <cell r="Q109">
            <v>31093</v>
          </cell>
          <cell r="R109" t="str">
            <v>MEX</v>
          </cell>
          <cell r="T109">
            <v>2</v>
          </cell>
          <cell r="U109">
            <v>2</v>
          </cell>
          <cell r="V109">
            <v>36907</v>
          </cell>
          <cell r="W109">
            <v>36907</v>
          </cell>
          <cell r="X109">
            <v>4371</v>
          </cell>
          <cell r="AA109" t="str">
            <v>DP</v>
          </cell>
          <cell r="AB109" t="str">
            <v>BANORTE</v>
          </cell>
          <cell r="AC109" t="str">
            <v>0148674941</v>
          </cell>
          <cell r="AE109">
            <v>1601</v>
          </cell>
          <cell r="AF109">
            <v>9</v>
          </cell>
          <cell r="AG109">
            <v>620</v>
          </cell>
          <cell r="AI109">
            <v>48</v>
          </cell>
          <cell r="AJ109">
            <v>50</v>
          </cell>
          <cell r="AK109" t="str">
            <v>NVA. PACABTUN</v>
          </cell>
          <cell r="AL109">
            <v>97159</v>
          </cell>
          <cell r="AO109">
            <v>31</v>
          </cell>
          <cell r="AP109">
            <v>31050</v>
          </cell>
          <cell r="AQ109" t="str">
            <v>CIAU CANTE CINTIA NOEMY</v>
          </cell>
          <cell r="AR109" t="str">
            <v>CALLE : 9 No 620 X 48 - 50 NVA. PACABTUN</v>
          </cell>
        </row>
        <row r="110">
          <cell r="A110" t="str">
            <v>CISNEROS BARROSO MARIA ELIDE</v>
          </cell>
          <cell r="B110" t="str">
            <v>CIBE510506</v>
          </cell>
          <cell r="C110" t="str">
            <v>CISNEROS</v>
          </cell>
          <cell r="D110" t="str">
            <v>BARROSO</v>
          </cell>
          <cell r="E110" t="str">
            <v>MARIA ELIDE</v>
          </cell>
          <cell r="F110" t="str">
            <v>M</v>
          </cell>
          <cell r="H110" t="str">
            <v>CIBE510506MYNSRL01</v>
          </cell>
          <cell r="I110">
            <v>84915101541</v>
          </cell>
          <cell r="N110">
            <v>18754</v>
          </cell>
          <cell r="P110">
            <v>31</v>
          </cell>
          <cell r="Q110">
            <v>31095</v>
          </cell>
          <cell r="R110" t="str">
            <v>MEX</v>
          </cell>
          <cell r="T110">
            <v>8</v>
          </cell>
          <cell r="U110">
            <v>2</v>
          </cell>
          <cell r="V110">
            <v>32721</v>
          </cell>
          <cell r="W110">
            <v>32721</v>
          </cell>
          <cell r="X110">
            <v>8557</v>
          </cell>
          <cell r="AA110" t="str">
            <v>DP</v>
          </cell>
          <cell r="AB110" t="str">
            <v>BANORTE</v>
          </cell>
          <cell r="AC110" t="str">
            <v>0148674950</v>
          </cell>
          <cell r="AE110">
            <v>1605</v>
          </cell>
          <cell r="AF110">
            <v>63</v>
          </cell>
          <cell r="AG110">
            <v>278</v>
          </cell>
          <cell r="AI110">
            <v>46</v>
          </cell>
          <cell r="AJ110">
            <v>48</v>
          </cell>
          <cell r="AK110" t="str">
            <v>CORDEMEX</v>
          </cell>
          <cell r="AL110">
            <v>97110</v>
          </cell>
          <cell r="AM110">
            <v>9446494</v>
          </cell>
          <cell r="AO110">
            <v>31</v>
          </cell>
          <cell r="AP110">
            <v>31050</v>
          </cell>
          <cell r="AQ110" t="str">
            <v>CISNEROS BARROSO MARIA ELIDE</v>
          </cell>
          <cell r="AR110" t="str">
            <v>CALLE : 63 No 278 X 46 - 48 CORDEMEX</v>
          </cell>
        </row>
        <row r="111">
          <cell r="A111" t="str">
            <v>COB RODRIGUEZ GUADALUPE DEL REFUGIO</v>
          </cell>
          <cell r="B111" t="str">
            <v>CORG850407</v>
          </cell>
          <cell r="C111" t="str">
            <v>COB</v>
          </cell>
          <cell r="D111" t="str">
            <v>RODRIGUEZ</v>
          </cell>
          <cell r="E111" t="str">
            <v>GUADALUPE DEL REFUGIO</v>
          </cell>
          <cell r="F111" t="str">
            <v>M</v>
          </cell>
          <cell r="H111" t="str">
            <v>CORG850407MYNBDD02</v>
          </cell>
          <cell r="I111">
            <v>84098500550</v>
          </cell>
          <cell r="J111">
            <v>748066692957</v>
          </cell>
          <cell r="N111">
            <v>31144</v>
          </cell>
          <cell r="P111">
            <v>31</v>
          </cell>
          <cell r="Q111">
            <v>31050</v>
          </cell>
          <cell r="R111" t="str">
            <v>MEX</v>
          </cell>
          <cell r="T111">
            <v>2</v>
          </cell>
          <cell r="U111">
            <v>2</v>
          </cell>
          <cell r="V111">
            <v>39814</v>
          </cell>
          <cell r="W111">
            <v>39814</v>
          </cell>
          <cell r="X111">
            <v>1464</v>
          </cell>
          <cell r="AA111" t="str">
            <v>DP</v>
          </cell>
          <cell r="AB111" t="str">
            <v>BANORTE</v>
          </cell>
          <cell r="AC111" t="str">
            <v>0577359035</v>
          </cell>
          <cell r="AE111">
            <v>1601</v>
          </cell>
          <cell r="AF111">
            <v>27</v>
          </cell>
          <cell r="AG111" t="str">
            <v>332-A</v>
          </cell>
          <cell r="AI111">
            <v>28</v>
          </cell>
          <cell r="AJ111">
            <v>30</v>
          </cell>
          <cell r="AK111" t="str">
            <v>BENITO JUAREZ GARCIA</v>
          </cell>
          <cell r="AL111">
            <v>97320</v>
          </cell>
          <cell r="AM111">
            <v>9699356859</v>
          </cell>
          <cell r="AO111">
            <v>31</v>
          </cell>
          <cell r="AP111">
            <v>31059</v>
          </cell>
          <cell r="AQ111" t="str">
            <v>COB RODRIGUEZ GUADALUPE DEL REFUGIO</v>
          </cell>
          <cell r="AR111" t="str">
            <v>CALLE : 27 No 332-A X 28 - 30 BENITO JUAREZ GARCIA</v>
          </cell>
        </row>
        <row r="112">
          <cell r="A112" t="str">
            <v>COBOS VALDEZ JOSE RENE</v>
          </cell>
          <cell r="B112" t="str">
            <v>COVR690109</v>
          </cell>
          <cell r="C112" t="str">
            <v>COBOS</v>
          </cell>
          <cell r="D112" t="str">
            <v>VALDEZ</v>
          </cell>
          <cell r="E112" t="str">
            <v>JOSE RENE</v>
          </cell>
          <cell r="F112" t="str">
            <v>H</v>
          </cell>
          <cell r="H112" t="str">
            <v>COVR690109HYNBLN07</v>
          </cell>
          <cell r="I112">
            <v>84896921149</v>
          </cell>
          <cell r="J112">
            <v>75714067155</v>
          </cell>
          <cell r="N112">
            <v>25212</v>
          </cell>
          <cell r="P112">
            <v>31</v>
          </cell>
          <cell r="Q112">
            <v>31059</v>
          </cell>
          <cell r="R112" t="str">
            <v>MEX</v>
          </cell>
          <cell r="T112">
            <v>2</v>
          </cell>
          <cell r="U112">
            <v>2</v>
          </cell>
          <cell r="V112">
            <v>35947</v>
          </cell>
          <cell r="W112">
            <v>35947</v>
          </cell>
          <cell r="X112">
            <v>5331</v>
          </cell>
          <cell r="AA112" t="str">
            <v>DP</v>
          </cell>
          <cell r="AB112" t="str">
            <v>BANORTE</v>
          </cell>
          <cell r="AC112" t="str">
            <v>0540510380</v>
          </cell>
          <cell r="AE112">
            <v>1605</v>
          </cell>
          <cell r="AF112">
            <v>33</v>
          </cell>
          <cell r="AG112" t="str">
            <v>159-A</v>
          </cell>
          <cell r="AI112">
            <v>82</v>
          </cell>
          <cell r="AJ112">
            <v>84</v>
          </cell>
          <cell r="AK112" t="str">
            <v>PROGRESO</v>
          </cell>
          <cell r="AL112">
            <v>97320</v>
          </cell>
          <cell r="AO112">
            <v>31</v>
          </cell>
          <cell r="AP112">
            <v>31059</v>
          </cell>
          <cell r="AQ112" t="str">
            <v>COBOS VALDEZ JOSE RENE</v>
          </cell>
          <cell r="AR112" t="str">
            <v>CALLE : 33 No 159-A X 82 - 84 PROGRESO</v>
          </cell>
        </row>
        <row r="113">
          <cell r="A113" t="str">
            <v>COCOM ABAN JOSE LEOVIGILDO CRISTOBAL</v>
          </cell>
          <cell r="B113" t="str">
            <v>COAL570820</v>
          </cell>
          <cell r="C113" t="str">
            <v>COCOM</v>
          </cell>
          <cell r="D113" t="str">
            <v>ABAN</v>
          </cell>
          <cell r="E113" t="str">
            <v>JOSE LEOVIGILDO CRISTOBAL</v>
          </cell>
          <cell r="F113" t="str">
            <v>H</v>
          </cell>
          <cell r="H113" t="str">
            <v>COAL570820HYNCBV06</v>
          </cell>
          <cell r="I113">
            <v>84785704739</v>
          </cell>
          <cell r="J113">
            <v>303066051457</v>
          </cell>
          <cell r="N113">
            <v>21052</v>
          </cell>
          <cell r="P113">
            <v>31</v>
          </cell>
          <cell r="Q113">
            <v>31050</v>
          </cell>
          <cell r="R113" t="str">
            <v>MEX</v>
          </cell>
          <cell r="T113">
            <v>8</v>
          </cell>
          <cell r="U113">
            <v>2</v>
          </cell>
          <cell r="V113">
            <v>36938</v>
          </cell>
          <cell r="W113">
            <v>36938</v>
          </cell>
          <cell r="X113">
            <v>4340</v>
          </cell>
          <cell r="AA113" t="str">
            <v>DP</v>
          </cell>
          <cell r="AB113" t="str">
            <v>BANORTE</v>
          </cell>
          <cell r="AC113" t="str">
            <v>0154040985</v>
          </cell>
          <cell r="AE113">
            <v>1604</v>
          </cell>
          <cell r="AF113">
            <v>29</v>
          </cell>
          <cell r="AG113">
            <v>482</v>
          </cell>
          <cell r="AI113">
            <v>38</v>
          </cell>
          <cell r="AJ113">
            <v>40</v>
          </cell>
          <cell r="AK113" t="str">
            <v>POLIGONO 108</v>
          </cell>
          <cell r="AL113">
            <v>97144</v>
          </cell>
          <cell r="AO113">
            <v>31</v>
          </cell>
          <cell r="AP113">
            <v>31050</v>
          </cell>
          <cell r="AQ113" t="str">
            <v>COCOM ABAN JOSE LEOVIGILDO CRISTOBAL</v>
          </cell>
          <cell r="AR113" t="str">
            <v>CALLE : 29 No 482 X 38 - 40 POLIGONO 108</v>
          </cell>
        </row>
        <row r="114">
          <cell r="A114" t="str">
            <v>COLIN HERNANDEZ ANGELICA</v>
          </cell>
          <cell r="B114" t="str">
            <v>COHA760111</v>
          </cell>
          <cell r="C114" t="str">
            <v>COLIN</v>
          </cell>
          <cell r="D114" t="str">
            <v>HERNANDEZ</v>
          </cell>
          <cell r="E114" t="str">
            <v>ANGELICA</v>
          </cell>
          <cell r="F114" t="str">
            <v>M</v>
          </cell>
          <cell r="H114" t="str">
            <v>COHA760111MDFLRN08</v>
          </cell>
          <cell r="I114">
            <v>840076110092</v>
          </cell>
          <cell r="J114">
            <v>28966576946</v>
          </cell>
          <cell r="N114">
            <v>27770</v>
          </cell>
          <cell r="P114">
            <v>15</v>
          </cell>
          <cell r="Q114" t="str">
            <v>09000</v>
          </cell>
          <cell r="R114" t="str">
            <v>MEX</v>
          </cell>
          <cell r="T114">
            <v>1</v>
          </cell>
          <cell r="U114">
            <v>1</v>
          </cell>
          <cell r="V114">
            <v>37500</v>
          </cell>
          <cell r="W114">
            <v>37500</v>
          </cell>
          <cell r="X114">
            <v>3778</v>
          </cell>
          <cell r="AA114" t="str">
            <v>DP</v>
          </cell>
          <cell r="AB114" t="str">
            <v>BANORTE</v>
          </cell>
          <cell r="AC114" t="str">
            <v>0152137564</v>
          </cell>
          <cell r="AE114">
            <v>1601</v>
          </cell>
          <cell r="AF114" t="str">
            <v>57-A</v>
          </cell>
          <cell r="AG114">
            <v>647</v>
          </cell>
          <cell r="AI114">
            <v>76</v>
          </cell>
          <cell r="AJ114">
            <v>80</v>
          </cell>
          <cell r="AK114" t="str">
            <v>FRACC. LAS AMERICAS</v>
          </cell>
          <cell r="AL114">
            <v>97302</v>
          </cell>
          <cell r="AO114">
            <v>31</v>
          </cell>
          <cell r="AP114">
            <v>31050</v>
          </cell>
          <cell r="AQ114" t="str">
            <v>COLIN HERNANDEZ ANGELICA</v>
          </cell>
          <cell r="AR114" t="str">
            <v>CALLE : 57-A No 647 X 76 - 80 FRACC. LAS AMERICAS</v>
          </cell>
        </row>
        <row r="115">
          <cell r="A115" t="str">
            <v>COLLI LOPEZ MARTHA FELICIANA</v>
          </cell>
          <cell r="B115" t="str">
            <v>COLM670520</v>
          </cell>
          <cell r="C115" t="str">
            <v>COLLI</v>
          </cell>
          <cell r="D115" t="str">
            <v>LOPEZ</v>
          </cell>
          <cell r="E115" t="str">
            <v>MARTHA FELICIANA</v>
          </cell>
          <cell r="F115" t="str">
            <v>M</v>
          </cell>
          <cell r="H115" t="str">
            <v>COLM670520MYNLPR01</v>
          </cell>
          <cell r="I115">
            <v>84956704112</v>
          </cell>
          <cell r="J115">
            <v>254066384737</v>
          </cell>
          <cell r="N115">
            <v>24612</v>
          </cell>
          <cell r="P115">
            <v>31</v>
          </cell>
          <cell r="Q115">
            <v>31050</v>
          </cell>
          <cell r="R115" t="str">
            <v>MEX</v>
          </cell>
          <cell r="T115">
            <v>5</v>
          </cell>
          <cell r="U115">
            <v>1</v>
          </cell>
          <cell r="V115">
            <v>34366</v>
          </cell>
          <cell r="W115">
            <v>34366</v>
          </cell>
          <cell r="X115">
            <v>6912</v>
          </cell>
          <cell r="AA115" t="str">
            <v>DP</v>
          </cell>
          <cell r="AB115" t="str">
            <v>BANORTE</v>
          </cell>
          <cell r="AC115" t="str">
            <v>0156382867</v>
          </cell>
          <cell r="AE115">
            <v>1603</v>
          </cell>
          <cell r="AF115">
            <v>39</v>
          </cell>
          <cell r="AG115" t="str">
            <v>524-B</v>
          </cell>
          <cell r="AI115" t="str">
            <v>74-A</v>
          </cell>
          <cell r="AJ115">
            <v>76</v>
          </cell>
          <cell r="AK115" t="str">
            <v>CENTRO</v>
          </cell>
          <cell r="AL115">
            <v>97000</v>
          </cell>
          <cell r="AM115">
            <v>9467845</v>
          </cell>
          <cell r="AO115">
            <v>31</v>
          </cell>
          <cell r="AP115">
            <v>31050</v>
          </cell>
          <cell r="AQ115" t="str">
            <v>COLLI LOPEZ MARTHA FELICIANA</v>
          </cell>
          <cell r="AR115" t="str">
            <v>CALLE : 39 No 524-B X 74-A - 76 CENTRO</v>
          </cell>
        </row>
        <row r="116">
          <cell r="A116" t="str">
            <v>CONRADO POOT MIGUEL ANGEL</v>
          </cell>
          <cell r="B116" t="str">
            <v>COPM570929</v>
          </cell>
          <cell r="C116" t="str">
            <v>CONRADO</v>
          </cell>
          <cell r="D116" t="str">
            <v>POOT</v>
          </cell>
          <cell r="E116" t="str">
            <v>MIGUEL ANGEL</v>
          </cell>
          <cell r="F116" t="str">
            <v>H</v>
          </cell>
          <cell r="H116" t="str">
            <v>COPM570929HYNNTG00</v>
          </cell>
          <cell r="I116">
            <v>84765701028</v>
          </cell>
          <cell r="J116">
            <v>335013670507</v>
          </cell>
          <cell r="N116">
            <v>21092</v>
          </cell>
          <cell r="P116">
            <v>31</v>
          </cell>
          <cell r="Q116">
            <v>31050</v>
          </cell>
          <cell r="R116" t="str">
            <v>MEX</v>
          </cell>
          <cell r="T116">
            <v>7</v>
          </cell>
          <cell r="U116">
            <v>2</v>
          </cell>
          <cell r="V116">
            <v>36754</v>
          </cell>
          <cell r="W116">
            <v>36754</v>
          </cell>
          <cell r="X116">
            <v>4524</v>
          </cell>
          <cell r="AA116" t="str">
            <v>DP</v>
          </cell>
          <cell r="AB116" t="str">
            <v>BANORTE</v>
          </cell>
          <cell r="AC116" t="str">
            <v>0148674978</v>
          </cell>
          <cell r="AE116">
            <v>1607</v>
          </cell>
          <cell r="AF116" t="str">
            <v>58--A</v>
          </cell>
          <cell r="AG116">
            <v>512</v>
          </cell>
          <cell r="AI116">
            <v>19</v>
          </cell>
          <cell r="AJ116">
            <v>21</v>
          </cell>
          <cell r="AK116" t="str">
            <v>ALCALA MARTIN</v>
          </cell>
          <cell r="AL116">
            <v>97050</v>
          </cell>
          <cell r="AO116">
            <v>31</v>
          </cell>
          <cell r="AP116">
            <v>31050</v>
          </cell>
          <cell r="AQ116" t="str">
            <v>CONRADO POOT MIGUEL ANGEL</v>
          </cell>
          <cell r="AR116" t="str">
            <v>CALLE : 58--A No 512 X 19 - 21 ALCALA MARTIN</v>
          </cell>
        </row>
        <row r="117">
          <cell r="A117" t="str">
            <v>CORTES BARROSO VICTORIA</v>
          </cell>
          <cell r="B117" t="str">
            <v>COBV461108</v>
          </cell>
          <cell r="C117" t="str">
            <v>CORTES</v>
          </cell>
          <cell r="D117" t="str">
            <v>BARROSO</v>
          </cell>
          <cell r="E117" t="str">
            <v>VICTORIA</v>
          </cell>
          <cell r="F117" t="str">
            <v>M</v>
          </cell>
          <cell r="H117" t="str">
            <v>COBV461108MYNRRC07</v>
          </cell>
          <cell r="I117">
            <v>84814805028</v>
          </cell>
          <cell r="J117">
            <v>44813681681</v>
          </cell>
          <cell r="N117">
            <v>17114</v>
          </cell>
          <cell r="P117">
            <v>31</v>
          </cell>
          <cell r="Q117">
            <v>31097</v>
          </cell>
          <cell r="R117" t="str">
            <v>MEX</v>
          </cell>
          <cell r="T117">
            <v>8</v>
          </cell>
          <cell r="U117">
            <v>5</v>
          </cell>
          <cell r="V117">
            <v>29830</v>
          </cell>
          <cell r="W117">
            <v>29848</v>
          </cell>
          <cell r="X117">
            <v>11430</v>
          </cell>
          <cell r="AA117" t="str">
            <v>DP</v>
          </cell>
          <cell r="AB117" t="str">
            <v>BANORTE</v>
          </cell>
          <cell r="AC117" t="str">
            <v>0148674987</v>
          </cell>
          <cell r="AE117">
            <v>1607</v>
          </cell>
          <cell r="AF117">
            <v>59</v>
          </cell>
          <cell r="AG117">
            <v>435</v>
          </cell>
          <cell r="AI117">
            <v>50</v>
          </cell>
          <cell r="AJ117">
            <v>48</v>
          </cell>
          <cell r="AK117" t="str">
            <v>PACABTUN</v>
          </cell>
          <cell r="AL117">
            <v>97160</v>
          </cell>
          <cell r="AM117">
            <v>9821808</v>
          </cell>
          <cell r="AO117">
            <v>31</v>
          </cell>
          <cell r="AP117">
            <v>31050</v>
          </cell>
          <cell r="AQ117" t="str">
            <v>CORTES BARROSO VICTORIA</v>
          </cell>
          <cell r="AR117" t="str">
            <v>CALLE : 59 No 435 X 50 - 48 PACABTUN</v>
          </cell>
        </row>
        <row r="118">
          <cell r="A118" t="str">
            <v>COUOH GOMEZ JOSE ADOLFO</v>
          </cell>
          <cell r="B118" t="str">
            <v>COGA610826</v>
          </cell>
          <cell r="C118" t="str">
            <v>COUOH</v>
          </cell>
          <cell r="D118" t="str">
            <v>GOMEZ</v>
          </cell>
          <cell r="E118" t="str">
            <v>JOSE ADOLFO</v>
          </cell>
          <cell r="F118" t="str">
            <v>H</v>
          </cell>
          <cell r="H118" t="str">
            <v>COGA610826HYNHMD03</v>
          </cell>
          <cell r="I118">
            <v>84816120343</v>
          </cell>
          <cell r="J118" t="str">
            <v>053013715918</v>
          </cell>
          <cell r="N118">
            <v>22513</v>
          </cell>
          <cell r="P118">
            <v>31</v>
          </cell>
          <cell r="Q118">
            <v>31041</v>
          </cell>
          <cell r="R118" t="str">
            <v>MEX</v>
          </cell>
          <cell r="T118">
            <v>9</v>
          </cell>
          <cell r="U118">
            <v>2</v>
          </cell>
          <cell r="V118">
            <v>39814</v>
          </cell>
          <cell r="W118">
            <v>39814</v>
          </cell>
          <cell r="X118">
            <v>1464</v>
          </cell>
          <cell r="AA118" t="str">
            <v>DP</v>
          </cell>
          <cell r="AB118" t="str">
            <v>BANORTE</v>
          </cell>
          <cell r="AC118" t="str">
            <v>0642894872</v>
          </cell>
          <cell r="AE118">
            <v>1609</v>
          </cell>
          <cell r="AF118" t="str">
            <v>8E</v>
          </cell>
          <cell r="AG118" t="str">
            <v>298C</v>
          </cell>
          <cell r="AI118" t="str">
            <v>17A</v>
          </cell>
          <cell r="AJ118" t="str">
            <v>S/C</v>
          </cell>
          <cell r="AK118" t="str">
            <v>VERGEL III</v>
          </cell>
          <cell r="AL118">
            <v>97173</v>
          </cell>
          <cell r="AM118">
            <v>1660558</v>
          </cell>
          <cell r="AO118">
            <v>31</v>
          </cell>
          <cell r="AP118">
            <v>31050</v>
          </cell>
          <cell r="AQ118" t="str">
            <v>COUOH GOMEZ JOSE ADOLFO</v>
          </cell>
          <cell r="AR118" t="str">
            <v>CALLE : 8E No 298C X 17A - S/C VERGEL III</v>
          </cell>
        </row>
        <row r="119">
          <cell r="A119" t="str">
            <v>COUOH JIMENEZ JOSE SALATIEL</v>
          </cell>
          <cell r="B119" t="str">
            <v>COJS710326</v>
          </cell>
          <cell r="C119" t="str">
            <v>COUOH</v>
          </cell>
          <cell r="D119" t="str">
            <v>JIMENEZ</v>
          </cell>
          <cell r="E119" t="str">
            <v>JOSE SALATIEL</v>
          </cell>
          <cell r="F119" t="str">
            <v>H</v>
          </cell>
          <cell r="H119" t="str">
            <v>COJS710326HYNHML07</v>
          </cell>
          <cell r="I119">
            <v>84897122341</v>
          </cell>
          <cell r="J119">
            <v>75314060415</v>
          </cell>
          <cell r="N119">
            <v>26018</v>
          </cell>
          <cell r="P119">
            <v>31</v>
          </cell>
          <cell r="Q119">
            <v>31059</v>
          </cell>
          <cell r="R119" t="str">
            <v>MEX</v>
          </cell>
          <cell r="T119">
            <v>9</v>
          </cell>
          <cell r="U119">
            <v>1</v>
          </cell>
          <cell r="V119">
            <v>37818</v>
          </cell>
          <cell r="W119">
            <v>37818</v>
          </cell>
          <cell r="X119">
            <v>3460</v>
          </cell>
          <cell r="AA119" t="str">
            <v>DP</v>
          </cell>
          <cell r="AB119" t="str">
            <v>BANORTE</v>
          </cell>
          <cell r="AC119" t="str">
            <v>0540510399</v>
          </cell>
          <cell r="AE119">
            <v>1611</v>
          </cell>
          <cell r="AF119">
            <v>33</v>
          </cell>
          <cell r="AG119">
            <v>25</v>
          </cell>
          <cell r="AI119" t="str">
            <v>S/C</v>
          </cell>
          <cell r="AJ119" t="str">
            <v>S/C</v>
          </cell>
          <cell r="AK119" t="str">
            <v>ISMAEL GARCIA</v>
          </cell>
          <cell r="AL119">
            <v>97320</v>
          </cell>
          <cell r="AO119">
            <v>31</v>
          </cell>
          <cell r="AP119">
            <v>31059</v>
          </cell>
          <cell r="AQ119" t="str">
            <v>COUOH JIMENEZ JOSE SALATIEL</v>
          </cell>
          <cell r="AR119" t="str">
            <v>CALLE : 33 No 25 X S/C - S/C ISMAEL GARCIA</v>
          </cell>
        </row>
        <row r="120">
          <cell r="A120" t="str">
            <v>COX MATUS ROGER ANTONIO</v>
          </cell>
          <cell r="B120" t="str">
            <v>COMR690513</v>
          </cell>
          <cell r="C120" t="str">
            <v>COX</v>
          </cell>
          <cell r="D120" t="str">
            <v>MATUS</v>
          </cell>
          <cell r="E120" t="str">
            <v>ROGER ANTONIO</v>
          </cell>
          <cell r="F120" t="str">
            <v>H</v>
          </cell>
          <cell r="H120" t="str">
            <v>COMR690513HYNXTG07</v>
          </cell>
          <cell r="I120">
            <v>84946801259</v>
          </cell>
          <cell r="J120">
            <v>56966072575</v>
          </cell>
          <cell r="N120">
            <v>25336</v>
          </cell>
          <cell r="P120">
            <v>31</v>
          </cell>
          <cell r="Q120">
            <v>31104</v>
          </cell>
          <cell r="R120" t="str">
            <v>MEX</v>
          </cell>
          <cell r="T120">
            <v>1</v>
          </cell>
          <cell r="U120">
            <v>2</v>
          </cell>
          <cell r="V120">
            <v>38169</v>
          </cell>
          <cell r="W120">
            <v>38169</v>
          </cell>
          <cell r="X120">
            <v>3109</v>
          </cell>
          <cell r="AA120" t="str">
            <v>DP</v>
          </cell>
          <cell r="AB120" t="str">
            <v>BANORTE</v>
          </cell>
          <cell r="AC120" t="str">
            <v>0175082494</v>
          </cell>
          <cell r="AE120">
            <v>1602</v>
          </cell>
          <cell r="AF120" t="str">
            <v>6 SUR</v>
          </cell>
          <cell r="AG120">
            <v>320</v>
          </cell>
          <cell r="AI120">
            <v>35</v>
          </cell>
          <cell r="AJ120">
            <v>37</v>
          </cell>
          <cell r="AK120" t="str">
            <v>SALVADOR ALVARADO SUR</v>
          </cell>
          <cell r="AL120">
            <v>97196</v>
          </cell>
          <cell r="AM120">
            <v>1310128</v>
          </cell>
          <cell r="AO120">
            <v>31</v>
          </cell>
          <cell r="AP120">
            <v>31050</v>
          </cell>
          <cell r="AQ120" t="str">
            <v>COX MATUS ROGER ANTONIO</v>
          </cell>
          <cell r="AR120" t="str">
            <v>CALLE : 6 SUR No 320 X 35 - 37 SALVADOR ALVARADO SUR</v>
          </cell>
        </row>
        <row r="121">
          <cell r="A121" t="str">
            <v>CRUZ ALCOCER MARIA EUGENIA DEL SOCORRO</v>
          </cell>
          <cell r="B121" t="str">
            <v>CUAE630101</v>
          </cell>
          <cell r="C121" t="str">
            <v>CRUZ</v>
          </cell>
          <cell r="D121" t="str">
            <v>ALCOCER</v>
          </cell>
          <cell r="E121" t="str">
            <v>MARIA EUGENIA DEL SOCORRO</v>
          </cell>
          <cell r="F121" t="str">
            <v>M</v>
          </cell>
          <cell r="H121" t="str">
            <v>CUAE630101MYNRLG03</v>
          </cell>
          <cell r="I121">
            <v>84916406675</v>
          </cell>
          <cell r="J121">
            <v>59714176669</v>
          </cell>
          <cell r="N121">
            <v>23377</v>
          </cell>
          <cell r="P121">
            <v>31</v>
          </cell>
          <cell r="Q121">
            <v>31050</v>
          </cell>
          <cell r="R121" t="str">
            <v>MEX</v>
          </cell>
          <cell r="T121">
            <v>1</v>
          </cell>
          <cell r="U121">
            <v>2</v>
          </cell>
          <cell r="V121">
            <v>32905</v>
          </cell>
          <cell r="W121">
            <v>32905</v>
          </cell>
          <cell r="X121">
            <v>8373</v>
          </cell>
          <cell r="AA121" t="str">
            <v>DP</v>
          </cell>
          <cell r="AB121" t="str">
            <v>BANORTE</v>
          </cell>
          <cell r="AC121" t="str">
            <v>0148675005</v>
          </cell>
          <cell r="AE121">
            <v>1606</v>
          </cell>
          <cell r="AF121">
            <v>79</v>
          </cell>
          <cell r="AG121" t="str">
            <v>560-C</v>
          </cell>
          <cell r="AI121">
            <v>82</v>
          </cell>
          <cell r="AJ121" t="str">
            <v>86-B</v>
          </cell>
          <cell r="AK121" t="str">
            <v>CENTRO</v>
          </cell>
          <cell r="AL121">
            <v>97000</v>
          </cell>
          <cell r="AM121">
            <v>9840794</v>
          </cell>
          <cell r="AO121">
            <v>31</v>
          </cell>
          <cell r="AP121">
            <v>31050</v>
          </cell>
          <cell r="AQ121" t="str">
            <v>CRUZ ALCOCER MARIA EUGENIA DEL SOCORRO</v>
          </cell>
          <cell r="AR121" t="str">
            <v>CALLE : 79 No 560-C X 82 - 86-B CENTRO</v>
          </cell>
        </row>
        <row r="122">
          <cell r="A122" t="str">
            <v>CRUZ MENDEZ JOANNA DEL PILAR</v>
          </cell>
          <cell r="B122" t="str">
            <v>CUMJ840930</v>
          </cell>
          <cell r="C122" t="str">
            <v>CRUZ</v>
          </cell>
          <cell r="D122" t="str">
            <v>MENDEZ</v>
          </cell>
          <cell r="E122" t="str">
            <v>JOANNA DEL PILAR</v>
          </cell>
          <cell r="F122" t="str">
            <v>M</v>
          </cell>
          <cell r="H122" t="str">
            <v>CUMJ840930MYNRNN02</v>
          </cell>
          <cell r="I122">
            <v>84098916483</v>
          </cell>
          <cell r="J122">
            <v>688113647327</v>
          </cell>
          <cell r="N122">
            <v>32781</v>
          </cell>
          <cell r="P122">
            <v>31</v>
          </cell>
          <cell r="Q122">
            <v>31050</v>
          </cell>
          <cell r="R122" t="str">
            <v>MEX</v>
          </cell>
          <cell r="T122">
            <v>2</v>
          </cell>
          <cell r="U122">
            <v>1</v>
          </cell>
          <cell r="V122">
            <v>40854</v>
          </cell>
          <cell r="W122">
            <v>40854</v>
          </cell>
          <cell r="X122">
            <v>424</v>
          </cell>
          <cell r="AA122" t="str">
            <v>DP</v>
          </cell>
          <cell r="AB122" t="str">
            <v>BANORTE</v>
          </cell>
          <cell r="AC122" t="str">
            <v>0815555641</v>
          </cell>
          <cell r="AE122">
            <v>1601</v>
          </cell>
          <cell r="AF122">
            <v>27</v>
          </cell>
          <cell r="AG122" t="str">
            <v>96-B</v>
          </cell>
          <cell r="AI122">
            <v>24</v>
          </cell>
          <cell r="AJ122">
            <v>22</v>
          </cell>
          <cell r="AK122" t="str">
            <v>MUXUPIP</v>
          </cell>
          <cell r="AL122">
            <v>97431</v>
          </cell>
          <cell r="AM122">
            <v>19919115052</v>
          </cell>
          <cell r="AN122">
            <v>9992743105</v>
          </cell>
          <cell r="AO122">
            <v>31</v>
          </cell>
          <cell r="AP122">
            <v>31054</v>
          </cell>
          <cell r="AQ122" t="str">
            <v>CRUZ MENDEZ JOANNA DEL PILAR</v>
          </cell>
          <cell r="AR122" t="str">
            <v>CALLE : 27 No 96-B X 24 - 22 MUXUPIP</v>
          </cell>
        </row>
        <row r="123">
          <cell r="A123" t="str">
            <v>CU CAUICH LOURDES MARIA</v>
          </cell>
          <cell r="B123" t="str">
            <v>CUCL620122</v>
          </cell>
          <cell r="C123" t="str">
            <v>CU</v>
          </cell>
          <cell r="D123" t="str">
            <v>CAUICH</v>
          </cell>
          <cell r="E123" t="str">
            <v>LOURDES MARIA</v>
          </cell>
          <cell r="F123" t="str">
            <v>M</v>
          </cell>
          <cell r="H123" t="str">
            <v>CUCL621222MYNXCR00</v>
          </cell>
          <cell r="I123">
            <v>84896207093</v>
          </cell>
          <cell r="J123">
            <v>568066015119</v>
          </cell>
          <cell r="N123">
            <v>22668</v>
          </cell>
          <cell r="P123">
            <v>31</v>
          </cell>
          <cell r="Q123">
            <v>31050</v>
          </cell>
          <cell r="R123" t="str">
            <v>MEX</v>
          </cell>
          <cell r="T123">
            <v>9</v>
          </cell>
          <cell r="U123">
            <v>2</v>
          </cell>
          <cell r="V123">
            <v>35370</v>
          </cell>
          <cell r="W123">
            <v>35370</v>
          </cell>
          <cell r="X123">
            <v>5908</v>
          </cell>
          <cell r="AA123" t="str">
            <v>DP</v>
          </cell>
          <cell r="AB123" t="str">
            <v>BANORTE</v>
          </cell>
          <cell r="AC123" t="str">
            <v>0148675014</v>
          </cell>
          <cell r="AE123">
            <v>1601</v>
          </cell>
          <cell r="AF123">
            <v>127</v>
          </cell>
          <cell r="AG123" t="str">
            <v>502-A</v>
          </cell>
          <cell r="AI123" t="str">
            <v>42-D</v>
          </cell>
          <cell r="AJ123" t="str">
            <v>42-C</v>
          </cell>
          <cell r="AK123" t="str">
            <v>FRACC. AMPLIACION HACIENDA</v>
          </cell>
          <cell r="AL123">
            <v>97289</v>
          </cell>
          <cell r="AM123">
            <v>9296966</v>
          </cell>
          <cell r="AO123">
            <v>31</v>
          </cell>
          <cell r="AP123">
            <v>31050</v>
          </cell>
          <cell r="AQ123" t="str">
            <v>CU CAUICH LOURDES MARIA</v>
          </cell>
          <cell r="AR123" t="str">
            <v>CALLE : 127 No 502-A X 42-D - 42-C FRACC. AMPLIACION HACIENDA</v>
          </cell>
        </row>
        <row r="124">
          <cell r="A124" t="str">
            <v>CUEVAS BATES RUY ISMAEL</v>
          </cell>
          <cell r="B124" t="str">
            <v>CUBR700120</v>
          </cell>
          <cell r="C124" t="str">
            <v>CUEVAS</v>
          </cell>
          <cell r="D124" t="str">
            <v>BATES</v>
          </cell>
          <cell r="E124" t="str">
            <v>RUY ISMAEL</v>
          </cell>
          <cell r="F124" t="str">
            <v>H</v>
          </cell>
          <cell r="H124" t="str">
            <v>CUBR700120HYNVTY08</v>
          </cell>
          <cell r="I124">
            <v>84887022097</v>
          </cell>
          <cell r="J124">
            <v>47413693926</v>
          </cell>
          <cell r="N124">
            <v>25588</v>
          </cell>
          <cell r="P124">
            <v>31</v>
          </cell>
          <cell r="Q124">
            <v>31050</v>
          </cell>
          <cell r="R124" t="str">
            <v>MEX</v>
          </cell>
          <cell r="T124">
            <v>9</v>
          </cell>
          <cell r="U124">
            <v>2</v>
          </cell>
          <cell r="V124">
            <v>37668</v>
          </cell>
          <cell r="W124">
            <v>37668</v>
          </cell>
          <cell r="X124">
            <v>3610</v>
          </cell>
          <cell r="AA124" t="str">
            <v>DP</v>
          </cell>
          <cell r="AB124" t="str">
            <v>BANORTE</v>
          </cell>
          <cell r="AC124" t="str">
            <v>0155010686</v>
          </cell>
          <cell r="AE124">
            <v>1604</v>
          </cell>
          <cell r="AF124" t="str">
            <v>65-A</v>
          </cell>
          <cell r="AG124">
            <v>365</v>
          </cell>
          <cell r="AI124">
            <v>22</v>
          </cell>
          <cell r="AJ124">
            <v>24</v>
          </cell>
          <cell r="AK124" t="str">
            <v>FRACC. JUAN PABLO II</v>
          </cell>
          <cell r="AL124">
            <v>97246</v>
          </cell>
          <cell r="AM124">
            <v>9853169</v>
          </cell>
          <cell r="AO124">
            <v>31</v>
          </cell>
          <cell r="AP124">
            <v>31050</v>
          </cell>
          <cell r="AQ124" t="str">
            <v>CUEVAS BATES RUY ISMAEL</v>
          </cell>
          <cell r="AR124" t="str">
            <v>CALLE : 65-A No 365 X 22 - 24 FRACC. JUAN PABLO II</v>
          </cell>
        </row>
        <row r="125">
          <cell r="A125" t="str">
            <v>CUEVAS CASTRO OSCAR</v>
          </cell>
          <cell r="B125" t="str">
            <v>CUCO720725</v>
          </cell>
          <cell r="C125" t="str">
            <v>CUEVAS</v>
          </cell>
          <cell r="D125" t="str">
            <v>CASTRO</v>
          </cell>
          <cell r="E125" t="str">
            <v>OSCAR</v>
          </cell>
          <cell r="F125" t="str">
            <v>H</v>
          </cell>
          <cell r="H125" t="str">
            <v>CUCO720725HYNVSS02</v>
          </cell>
          <cell r="I125">
            <v>84917218442</v>
          </cell>
          <cell r="J125" t="str">
            <v>0276013629560</v>
          </cell>
          <cell r="L125" t="str">
            <v>ocuevasc@hotmail.com</v>
          </cell>
          <cell r="M125" t="str">
            <v>oscar.cuevas@yucatan.gob.mx</v>
          </cell>
          <cell r="N125">
            <v>26505</v>
          </cell>
          <cell r="P125">
            <v>31</v>
          </cell>
          <cell r="Q125">
            <v>31050</v>
          </cell>
          <cell r="R125" t="str">
            <v>MEX</v>
          </cell>
          <cell r="T125">
            <v>5</v>
          </cell>
          <cell r="U125">
            <v>1</v>
          </cell>
          <cell r="V125">
            <v>39336</v>
          </cell>
          <cell r="W125">
            <v>39336</v>
          </cell>
          <cell r="X125">
            <v>1942</v>
          </cell>
          <cell r="AA125" t="str">
            <v>DP</v>
          </cell>
          <cell r="AB125" t="str">
            <v>BANORTE</v>
          </cell>
          <cell r="AC125" t="str">
            <v>0557023187</v>
          </cell>
          <cell r="AE125">
            <v>1601</v>
          </cell>
          <cell r="AF125">
            <v>7</v>
          </cell>
          <cell r="AG125">
            <v>302</v>
          </cell>
          <cell r="AI125">
            <v>10</v>
          </cell>
          <cell r="AJ125">
            <v>12</v>
          </cell>
          <cell r="AK125" t="str">
            <v>FRACC. SAN CARLOS</v>
          </cell>
          <cell r="AL125">
            <v>97130</v>
          </cell>
          <cell r="AM125">
            <v>9433415</v>
          </cell>
          <cell r="AN125">
            <v>9991633316</v>
          </cell>
          <cell r="AO125">
            <v>31</v>
          </cell>
          <cell r="AP125">
            <v>31050</v>
          </cell>
          <cell r="AQ125" t="str">
            <v>CUEVAS CASTRO OSCAR</v>
          </cell>
          <cell r="AR125" t="str">
            <v>CALLE : 7 No 302 X 10 - 12 FRACC. SAN CARLOS</v>
          </cell>
        </row>
        <row r="126">
          <cell r="A126" t="str">
            <v>CUTZ CAHUN DIEGOLINA</v>
          </cell>
          <cell r="B126" t="str">
            <v>CUCD711113</v>
          </cell>
          <cell r="C126" t="str">
            <v>CUTZ</v>
          </cell>
          <cell r="D126" t="str">
            <v>CAHUN</v>
          </cell>
          <cell r="E126" t="str">
            <v>DIEGOLINA</v>
          </cell>
          <cell r="F126" t="str">
            <v>M</v>
          </cell>
          <cell r="H126" t="str">
            <v>CUCD711113MYNTHG04</v>
          </cell>
          <cell r="I126">
            <v>84917123386</v>
          </cell>
          <cell r="J126">
            <v>438014119759</v>
          </cell>
          <cell r="N126">
            <v>26250</v>
          </cell>
          <cell r="P126">
            <v>31</v>
          </cell>
          <cell r="Q126">
            <v>31078</v>
          </cell>
          <cell r="R126" t="str">
            <v>MEX</v>
          </cell>
          <cell r="T126">
            <v>9</v>
          </cell>
          <cell r="U126">
            <v>5</v>
          </cell>
          <cell r="V126">
            <v>40041</v>
          </cell>
          <cell r="W126">
            <v>40041</v>
          </cell>
          <cell r="X126">
            <v>1237</v>
          </cell>
          <cell r="AA126" t="str">
            <v>DP</v>
          </cell>
          <cell r="AB126" t="str">
            <v>BANORTE</v>
          </cell>
          <cell r="AC126" t="str">
            <v>0653154367</v>
          </cell>
          <cell r="AE126">
            <v>1606</v>
          </cell>
          <cell r="AF126">
            <v>28</v>
          </cell>
          <cell r="AG126">
            <v>305</v>
          </cell>
          <cell r="AI126">
            <v>31</v>
          </cell>
          <cell r="AJ126" t="str">
            <v>31-A</v>
          </cell>
          <cell r="AK126" t="str">
            <v>POLIGONO 108</v>
          </cell>
          <cell r="AL126">
            <v>97143</v>
          </cell>
          <cell r="AN126">
            <v>9999928188</v>
          </cell>
          <cell r="AO126">
            <v>31</v>
          </cell>
          <cell r="AP126">
            <v>31050</v>
          </cell>
          <cell r="AQ126" t="str">
            <v>CUTZ CAHUN DIEGOLINA</v>
          </cell>
          <cell r="AR126" t="str">
            <v>CALLE : 28 No 305 X 31 - 31-A POLIGONO 108</v>
          </cell>
        </row>
        <row r="127">
          <cell r="A127" t="str">
            <v>DIAZ SAIDEN JOSE JESUS</v>
          </cell>
          <cell r="B127" t="str">
            <v>DISJ760110</v>
          </cell>
          <cell r="C127" t="str">
            <v>DIAZ</v>
          </cell>
          <cell r="D127" t="str">
            <v>SAIDEN</v>
          </cell>
          <cell r="E127" t="str">
            <v>JOSE JESUS</v>
          </cell>
          <cell r="F127" t="str">
            <v>H</v>
          </cell>
          <cell r="H127" t="str">
            <v>DISJ760110HYNZDS06</v>
          </cell>
          <cell r="I127">
            <v>84967606447</v>
          </cell>
          <cell r="J127" t="str">
            <v>0860066175801</v>
          </cell>
          <cell r="K127" t="str">
            <v>C.1371504</v>
          </cell>
          <cell r="N127">
            <v>27769</v>
          </cell>
          <cell r="P127">
            <v>31</v>
          </cell>
          <cell r="Q127">
            <v>31083</v>
          </cell>
          <cell r="R127" t="str">
            <v>MEX</v>
          </cell>
          <cell r="T127">
            <v>7</v>
          </cell>
          <cell r="U127">
            <v>2</v>
          </cell>
          <cell r="V127">
            <v>36161</v>
          </cell>
          <cell r="W127">
            <v>36161</v>
          </cell>
          <cell r="X127">
            <v>5117</v>
          </cell>
          <cell r="AA127" t="str">
            <v>DP</v>
          </cell>
          <cell r="AB127" t="str">
            <v>BANORTE</v>
          </cell>
          <cell r="AC127" t="str">
            <v>0658192225</v>
          </cell>
          <cell r="AE127">
            <v>1601</v>
          </cell>
          <cell r="AF127" t="str">
            <v>54A</v>
          </cell>
          <cell r="AG127">
            <v>764</v>
          </cell>
          <cell r="AI127">
            <v>59</v>
          </cell>
          <cell r="AJ127">
            <v>63</v>
          </cell>
          <cell r="AK127" t="str">
            <v>FRACC. LA HERRADURA</v>
          </cell>
          <cell r="AL127">
            <v>97314</v>
          </cell>
          <cell r="AO127">
            <v>31</v>
          </cell>
          <cell r="AP127">
            <v>31050</v>
          </cell>
          <cell r="AQ127" t="str">
            <v>DIAZ SAIDEN JOSE JESUS</v>
          </cell>
          <cell r="AR127" t="str">
            <v>CALLE : 54A No 764 X 59 - 63 FRACC. LA HERRADURA</v>
          </cell>
        </row>
        <row r="128">
          <cell r="A128" t="str">
            <v>DOMINGUEZ PEREZ ADOLFO FRANCISCO</v>
          </cell>
          <cell r="B128" t="str">
            <v>DOPA690128</v>
          </cell>
          <cell r="C128" t="str">
            <v>DOMINGUEZ</v>
          </cell>
          <cell r="D128" t="str">
            <v>PEREZ</v>
          </cell>
          <cell r="E128" t="str">
            <v>ADOLFO FRANCISCO</v>
          </cell>
          <cell r="F128" t="str">
            <v>H</v>
          </cell>
          <cell r="H128" t="str">
            <v>DOPA690128HYNMRD01</v>
          </cell>
          <cell r="I128">
            <v>84906915404</v>
          </cell>
          <cell r="J128">
            <v>75414061814</v>
          </cell>
          <cell r="N128">
            <v>25231</v>
          </cell>
          <cell r="P128">
            <v>31</v>
          </cell>
          <cell r="Q128">
            <v>31059</v>
          </cell>
          <cell r="R128" t="str">
            <v>MEX</v>
          </cell>
          <cell r="T128">
            <v>1</v>
          </cell>
          <cell r="U128">
            <v>2</v>
          </cell>
          <cell r="V128">
            <v>39326</v>
          </cell>
          <cell r="W128">
            <v>39326</v>
          </cell>
          <cell r="X128">
            <v>1952</v>
          </cell>
          <cell r="AA128" t="str">
            <v>DP</v>
          </cell>
          <cell r="AB128" t="str">
            <v>BANORTE</v>
          </cell>
          <cell r="AC128" t="str">
            <v>0561465056</v>
          </cell>
          <cell r="AE128">
            <v>1601</v>
          </cell>
          <cell r="AF128" t="str">
            <v>81-B</v>
          </cell>
          <cell r="AG128" t="str">
            <v>680-N</v>
          </cell>
          <cell r="AI128">
            <v>142</v>
          </cell>
          <cell r="AJ128">
            <v>144</v>
          </cell>
          <cell r="AK128" t="str">
            <v>FRACC. COSTA AZUL</v>
          </cell>
          <cell r="AL128">
            <v>97320</v>
          </cell>
          <cell r="AN128">
            <v>9699355388</v>
          </cell>
          <cell r="AO128">
            <v>31</v>
          </cell>
          <cell r="AP128">
            <v>31059</v>
          </cell>
          <cell r="AQ128" t="str">
            <v>DOMINGUEZ PEREZ ADOLFO FRANCISCO</v>
          </cell>
          <cell r="AR128" t="str">
            <v>CALLE : 81-B No 680-N X 142 - 144 FRACC. COSTA AZUL</v>
          </cell>
        </row>
        <row r="129">
          <cell r="A129" t="str">
            <v>DOMINGUEZ ZALDIVAR CARLOS JAVIER</v>
          </cell>
          <cell r="B129" t="str">
            <v>DOZC700726</v>
          </cell>
          <cell r="C129" t="str">
            <v>DOMINGUEZ</v>
          </cell>
          <cell r="D129" t="str">
            <v>ZALDIVAR</v>
          </cell>
          <cell r="E129" t="str">
            <v>CARLOS JAVIER</v>
          </cell>
          <cell r="F129" t="str">
            <v>H</v>
          </cell>
          <cell r="H129" t="str">
            <v>DOZC700726HYNMLR09</v>
          </cell>
          <cell r="I129">
            <v>84977002330</v>
          </cell>
          <cell r="J129">
            <v>542066189620</v>
          </cell>
          <cell r="N129">
            <v>25775</v>
          </cell>
          <cell r="P129">
            <v>31</v>
          </cell>
          <cell r="Q129">
            <v>31050</v>
          </cell>
          <cell r="R129" t="str">
            <v>MEX</v>
          </cell>
          <cell r="T129">
            <v>9</v>
          </cell>
          <cell r="U129">
            <v>2</v>
          </cell>
          <cell r="V129">
            <v>39814</v>
          </cell>
          <cell r="W129">
            <v>39814</v>
          </cell>
          <cell r="X129">
            <v>1464</v>
          </cell>
          <cell r="AA129" t="str">
            <v>DP</v>
          </cell>
          <cell r="AB129" t="str">
            <v>BANORTE</v>
          </cell>
          <cell r="AC129" t="str">
            <v>0640742335</v>
          </cell>
          <cell r="AE129">
            <v>1605</v>
          </cell>
          <cell r="AF129">
            <v>97</v>
          </cell>
          <cell r="AG129" t="str">
            <v>480-A</v>
          </cell>
          <cell r="AI129">
            <v>52</v>
          </cell>
          <cell r="AJ129" t="str">
            <v>52-A</v>
          </cell>
          <cell r="AK129" t="str">
            <v>DOLORES OTERO</v>
          </cell>
          <cell r="AL129">
            <v>97270</v>
          </cell>
          <cell r="AN129">
            <v>9992166614</v>
          </cell>
          <cell r="AO129">
            <v>31</v>
          </cell>
          <cell r="AP129">
            <v>31050</v>
          </cell>
          <cell r="AQ129" t="str">
            <v>DOMINGUEZ ZALDIVAR CARLOS JAVIER</v>
          </cell>
          <cell r="AR129" t="str">
            <v>CALLE : 97 No 480-A X 52 - 52-A DOLORES OTERO</v>
          </cell>
        </row>
        <row r="130">
          <cell r="A130" t="str">
            <v>DUARTE CASANOVA ROCIO EVELIN</v>
          </cell>
          <cell r="B130" t="str">
            <v>DUCR720313</v>
          </cell>
          <cell r="C130" t="str">
            <v>DUARTE</v>
          </cell>
          <cell r="D130" t="str">
            <v>CASANOVA</v>
          </cell>
          <cell r="E130" t="str">
            <v>ROCIO EVELIN</v>
          </cell>
          <cell r="F130" t="str">
            <v>M</v>
          </cell>
          <cell r="H130" t="str">
            <v>DUCR720313MYNRSC02</v>
          </cell>
          <cell r="I130">
            <v>84907209054</v>
          </cell>
          <cell r="J130">
            <v>1067066069606</v>
          </cell>
          <cell r="N130">
            <v>26371</v>
          </cell>
          <cell r="P130">
            <v>31</v>
          </cell>
          <cell r="Q130">
            <v>31089</v>
          </cell>
          <cell r="R130" t="str">
            <v>MEX</v>
          </cell>
          <cell r="T130">
            <v>1</v>
          </cell>
          <cell r="U130">
            <v>2</v>
          </cell>
          <cell r="V130">
            <v>37865</v>
          </cell>
          <cell r="W130">
            <v>37865</v>
          </cell>
          <cell r="X130">
            <v>3413</v>
          </cell>
          <cell r="AA130" t="str">
            <v>DP</v>
          </cell>
          <cell r="AB130" t="str">
            <v>BANORTE</v>
          </cell>
          <cell r="AC130" t="str">
            <v>0166216998</v>
          </cell>
          <cell r="AE130">
            <v>1607</v>
          </cell>
          <cell r="AF130" t="str">
            <v>53-C</v>
          </cell>
          <cell r="AG130">
            <v>331</v>
          </cell>
          <cell r="AI130">
            <v>52</v>
          </cell>
          <cell r="AJ130">
            <v>54</v>
          </cell>
          <cell r="AK130" t="str">
            <v>FCO. DE MONTEJO</v>
          </cell>
          <cell r="AL130">
            <v>97200</v>
          </cell>
          <cell r="AM130">
            <v>9468119</v>
          </cell>
          <cell r="AO130">
            <v>31</v>
          </cell>
          <cell r="AP130">
            <v>31050</v>
          </cell>
          <cell r="AQ130" t="str">
            <v>DUARTE CASANOVA ROCIO EVELIN</v>
          </cell>
          <cell r="AR130" t="str">
            <v>CALLE : 53-C No 331 X 52 - 54 FCO. DE MONTEJO</v>
          </cell>
        </row>
        <row r="131">
          <cell r="A131" t="str">
            <v>DUARTE MEDINA VICTOR MANUEL</v>
          </cell>
          <cell r="B131" t="str">
            <v>DUMV570607</v>
          </cell>
          <cell r="C131" t="str">
            <v>DUARTE</v>
          </cell>
          <cell r="D131" t="str">
            <v>MEDINA</v>
          </cell>
          <cell r="E131" t="str">
            <v>VICTOR MANUEL</v>
          </cell>
          <cell r="F131" t="str">
            <v>H</v>
          </cell>
          <cell r="H131" t="str">
            <v>DUMV570607HYNRDC00</v>
          </cell>
          <cell r="I131">
            <v>84815701267</v>
          </cell>
          <cell r="J131">
            <v>463066114593</v>
          </cell>
          <cell r="N131">
            <v>20978</v>
          </cell>
          <cell r="P131">
            <v>31</v>
          </cell>
          <cell r="Q131">
            <v>31050</v>
          </cell>
          <cell r="R131" t="str">
            <v>MEX</v>
          </cell>
          <cell r="T131">
            <v>5</v>
          </cell>
          <cell r="U131">
            <v>2</v>
          </cell>
          <cell r="V131">
            <v>34366</v>
          </cell>
          <cell r="W131">
            <v>34366</v>
          </cell>
          <cell r="X131">
            <v>6912</v>
          </cell>
          <cell r="AA131" t="str">
            <v>DP</v>
          </cell>
          <cell r="AB131" t="str">
            <v>BANORTE</v>
          </cell>
          <cell r="AC131" t="str">
            <v>0687771460</v>
          </cell>
          <cell r="AE131">
            <v>1601</v>
          </cell>
          <cell r="AF131">
            <v>65</v>
          </cell>
          <cell r="AG131" t="str">
            <v>639-A</v>
          </cell>
          <cell r="AI131">
            <v>78</v>
          </cell>
          <cell r="AJ131">
            <v>80</v>
          </cell>
          <cell r="AK131" t="str">
            <v>CENTRO</v>
          </cell>
          <cell r="AL131">
            <v>97000</v>
          </cell>
          <cell r="AM131">
            <v>9241647</v>
          </cell>
          <cell r="AO131">
            <v>31</v>
          </cell>
          <cell r="AP131">
            <v>31050</v>
          </cell>
          <cell r="AQ131" t="str">
            <v>DUARTE MEDINA VICTOR MANUEL</v>
          </cell>
          <cell r="AR131" t="str">
            <v>CALLE : 65 No 639-A X 78 - 80 CENTRO</v>
          </cell>
        </row>
        <row r="132">
          <cell r="A132" t="str">
            <v>DZIB CASTILLO ARCADIO</v>
          </cell>
          <cell r="B132" t="str">
            <v>DICA620101</v>
          </cell>
          <cell r="C132" t="str">
            <v>DZIB</v>
          </cell>
          <cell r="D132" t="str">
            <v>CASTILLO</v>
          </cell>
          <cell r="E132" t="str">
            <v>ARCADIO</v>
          </cell>
          <cell r="F132" t="str">
            <v>H</v>
          </cell>
          <cell r="H132" t="str">
            <v>DICA620101HYNZSR09</v>
          </cell>
          <cell r="I132">
            <v>82856401748</v>
          </cell>
          <cell r="J132">
            <v>47166329495</v>
          </cell>
          <cell r="N132">
            <v>22647</v>
          </cell>
          <cell r="P132">
            <v>31</v>
          </cell>
          <cell r="Q132">
            <v>31067</v>
          </cell>
          <cell r="R132" t="str">
            <v>MEX</v>
          </cell>
          <cell r="T132">
            <v>10</v>
          </cell>
          <cell r="U132">
            <v>3</v>
          </cell>
          <cell r="V132">
            <v>36526</v>
          </cell>
          <cell r="W132">
            <v>36526</v>
          </cell>
          <cell r="X132">
            <v>4752</v>
          </cell>
          <cell r="AA132" t="str">
            <v>DP</v>
          </cell>
          <cell r="AB132" t="str">
            <v>BANORTE</v>
          </cell>
          <cell r="AC132" t="str">
            <v>0154041012</v>
          </cell>
          <cell r="AE132">
            <v>1604</v>
          </cell>
          <cell r="AF132">
            <v>50</v>
          </cell>
          <cell r="AG132" t="str">
            <v>10-E</v>
          </cell>
          <cell r="AI132">
            <v>37</v>
          </cell>
          <cell r="AJ132" t="str">
            <v>37-A</v>
          </cell>
          <cell r="AK132" t="str">
            <v>XOCLAN SANTOS</v>
          </cell>
          <cell r="AO132">
            <v>31</v>
          </cell>
          <cell r="AP132">
            <v>31050</v>
          </cell>
          <cell r="AQ132" t="str">
            <v>DZIB CASTILLO ARCADIO</v>
          </cell>
          <cell r="AR132" t="str">
            <v>CALLE : 50 No 10-E X 37 - 37-A XOCLAN SANTOS</v>
          </cell>
        </row>
        <row r="133">
          <cell r="A133" t="str">
            <v>DZIB GONZALEZ MARIA AZUCENA</v>
          </cell>
          <cell r="B133" t="str">
            <v>DIGA790805</v>
          </cell>
          <cell r="C133" t="str">
            <v>DZIB</v>
          </cell>
          <cell r="D133" t="str">
            <v>GONZALEZ</v>
          </cell>
          <cell r="E133" t="str">
            <v>MARIA AZUCENA</v>
          </cell>
          <cell r="F133" t="str">
            <v>M</v>
          </cell>
          <cell r="H133" t="str">
            <v>DIGA790805MYNZNZ07</v>
          </cell>
          <cell r="I133">
            <v>84067906465</v>
          </cell>
          <cell r="J133">
            <v>55866467037</v>
          </cell>
          <cell r="N133">
            <v>29072</v>
          </cell>
          <cell r="P133">
            <v>31</v>
          </cell>
          <cell r="Q133">
            <v>31050</v>
          </cell>
          <cell r="R133" t="str">
            <v>MEX</v>
          </cell>
          <cell r="T133">
            <v>2</v>
          </cell>
          <cell r="U133">
            <v>4</v>
          </cell>
          <cell r="V133">
            <v>39845</v>
          </cell>
          <cell r="W133">
            <v>39845</v>
          </cell>
          <cell r="X133">
            <v>1433</v>
          </cell>
          <cell r="AA133" t="str">
            <v>DP</v>
          </cell>
          <cell r="AB133" t="str">
            <v>BANORTE</v>
          </cell>
          <cell r="AC133" t="str">
            <v>0587093301</v>
          </cell>
          <cell r="AE133">
            <v>1602</v>
          </cell>
          <cell r="AF133" t="str">
            <v>46-B</v>
          </cell>
          <cell r="AG133" t="str">
            <v>770-A</v>
          </cell>
          <cell r="AI133">
            <v>115</v>
          </cell>
          <cell r="AJ133">
            <v>117</v>
          </cell>
          <cell r="AK133" t="str">
            <v>CINCO COLONIAS</v>
          </cell>
          <cell r="AL133">
            <v>97280</v>
          </cell>
          <cell r="AM133">
            <v>9404536</v>
          </cell>
          <cell r="AN133">
            <v>9991746873</v>
          </cell>
          <cell r="AO133">
            <v>31</v>
          </cell>
          <cell r="AP133">
            <v>31050</v>
          </cell>
          <cell r="AQ133" t="str">
            <v>DZIB GONZALEZ MARIA AZUCENA</v>
          </cell>
          <cell r="AR133" t="str">
            <v>CALLE : 46-B No 770-A X 115 - 117 CINCO COLONIAS</v>
          </cell>
        </row>
        <row r="134">
          <cell r="A134" t="str">
            <v>ECHEVERRIA RAMIREZ JULIO CESAR</v>
          </cell>
          <cell r="B134" t="str">
            <v>EERJ651026</v>
          </cell>
          <cell r="C134" t="str">
            <v>ECHEVERRIA</v>
          </cell>
          <cell r="D134" t="str">
            <v>RAMIREZ</v>
          </cell>
          <cell r="E134" t="str">
            <v>JULIO CESAR</v>
          </cell>
          <cell r="F134" t="str">
            <v>H</v>
          </cell>
          <cell r="H134" t="str">
            <v>EERJ651026HYNCML02</v>
          </cell>
          <cell r="I134">
            <v>84956500254</v>
          </cell>
          <cell r="J134" t="str">
            <v>0534066167853</v>
          </cell>
          <cell r="K134" t="str">
            <v>B-3478969</v>
          </cell>
          <cell r="N134">
            <v>24041</v>
          </cell>
          <cell r="P134">
            <v>31</v>
          </cell>
          <cell r="Q134">
            <v>31034</v>
          </cell>
          <cell r="R134" t="str">
            <v>MEX</v>
          </cell>
          <cell r="T134">
            <v>5</v>
          </cell>
          <cell r="U134">
            <v>1</v>
          </cell>
          <cell r="V134">
            <v>39356</v>
          </cell>
          <cell r="W134">
            <v>39356</v>
          </cell>
          <cell r="X134">
            <v>1922</v>
          </cell>
          <cell r="AA134" t="str">
            <v>EF</v>
          </cell>
          <cell r="AE134">
            <v>1609</v>
          </cell>
          <cell r="AF134" t="str">
            <v>15 ORIENTE</v>
          </cell>
          <cell r="AG134">
            <v>204</v>
          </cell>
          <cell r="AI134">
            <v>28</v>
          </cell>
          <cell r="AJ134" t="str">
            <v>S/C</v>
          </cell>
          <cell r="AK134" t="str">
            <v>UNIDAD HABITACIONAL MORELOS</v>
          </cell>
          <cell r="AL134">
            <v>97190</v>
          </cell>
          <cell r="AO134">
            <v>31</v>
          </cell>
          <cell r="AP134">
            <v>31050</v>
          </cell>
          <cell r="AQ134" t="str">
            <v>ECHEVERRIA RAMIREZ JULIO CESAR</v>
          </cell>
          <cell r="AR134" t="str">
            <v>CALLE : 15 ORIENTE No 204 X 28 - S/C UNIDAD HABITACIONAL MORELOS</v>
          </cell>
        </row>
        <row r="135">
          <cell r="A135" t="str">
            <v>EK EK ELEUTERIO</v>
          </cell>
          <cell r="B135" t="str">
            <v>EXEE671002</v>
          </cell>
          <cell r="C135" t="str">
            <v>EK</v>
          </cell>
          <cell r="D135" t="str">
            <v>EK</v>
          </cell>
          <cell r="E135" t="str">
            <v>ELEUTERIO</v>
          </cell>
          <cell r="F135" t="str">
            <v>H</v>
          </cell>
          <cell r="H135" t="str">
            <v>EXEE671002HYNKKL09</v>
          </cell>
          <cell r="I135">
            <v>84846503187</v>
          </cell>
          <cell r="J135">
            <v>556104168207</v>
          </cell>
          <cell r="N135">
            <v>24747</v>
          </cell>
          <cell r="P135">
            <v>31</v>
          </cell>
          <cell r="Q135">
            <v>31034</v>
          </cell>
          <cell r="R135" t="str">
            <v>MEX</v>
          </cell>
          <cell r="T135">
            <v>10</v>
          </cell>
          <cell r="U135">
            <v>2</v>
          </cell>
          <cell r="V135">
            <v>37622</v>
          </cell>
          <cell r="W135">
            <v>37622</v>
          </cell>
          <cell r="X135">
            <v>3656</v>
          </cell>
          <cell r="AA135" t="str">
            <v>DP</v>
          </cell>
          <cell r="AB135" t="str">
            <v>BANORTE</v>
          </cell>
          <cell r="AC135" t="str">
            <v>0154077132</v>
          </cell>
          <cell r="AE135">
            <v>1602</v>
          </cell>
          <cell r="AF135">
            <v>63</v>
          </cell>
          <cell r="AG135">
            <v>166</v>
          </cell>
          <cell r="AI135">
            <v>74</v>
          </cell>
          <cell r="AJ135">
            <v>76</v>
          </cell>
          <cell r="AK135" t="str">
            <v>SAN AROLDO</v>
          </cell>
          <cell r="AL135">
            <v>97370</v>
          </cell>
          <cell r="AO135">
            <v>31</v>
          </cell>
          <cell r="AP135">
            <v>31050</v>
          </cell>
          <cell r="AQ135" t="str">
            <v>EK EK ELEUTERIO</v>
          </cell>
          <cell r="AR135" t="str">
            <v>CALLE : 63 No 166 X 74 - 76 SAN AROLDO</v>
          </cell>
        </row>
        <row r="136">
          <cell r="A136" t="str">
            <v>EK GOMEZ VICTOR GUILLERMO</v>
          </cell>
          <cell r="B136" t="str">
            <v>EXGV381105</v>
          </cell>
          <cell r="C136" t="str">
            <v>EK</v>
          </cell>
          <cell r="D136" t="str">
            <v>GOMEZ</v>
          </cell>
          <cell r="E136" t="str">
            <v>VICTOR GUILLERMO</v>
          </cell>
          <cell r="F136" t="str">
            <v>H</v>
          </cell>
          <cell r="H136" t="str">
            <v>EXGV381105HYNKMC07</v>
          </cell>
          <cell r="I136">
            <v>84673810069</v>
          </cell>
          <cell r="N136">
            <v>14189</v>
          </cell>
          <cell r="P136">
            <v>31</v>
          </cell>
          <cell r="Q136">
            <v>31059</v>
          </cell>
          <cell r="R136" t="str">
            <v>MEX</v>
          </cell>
          <cell r="T136">
            <v>8</v>
          </cell>
          <cell r="U136">
            <v>2</v>
          </cell>
          <cell r="V136">
            <v>35674</v>
          </cell>
          <cell r="W136">
            <v>35674</v>
          </cell>
          <cell r="X136">
            <v>5604</v>
          </cell>
          <cell r="AA136" t="str">
            <v>DP</v>
          </cell>
          <cell r="AB136" t="str">
            <v>BANORTE</v>
          </cell>
          <cell r="AC136" t="str">
            <v>0687771536</v>
          </cell>
          <cell r="AE136">
            <v>1602</v>
          </cell>
          <cell r="AF136">
            <v>32</v>
          </cell>
          <cell r="AG136" t="str">
            <v>174-G</v>
          </cell>
          <cell r="AI136">
            <v>39</v>
          </cell>
          <cell r="AJ136">
            <v>41</v>
          </cell>
          <cell r="AK136" t="str">
            <v>PROGRESO</v>
          </cell>
          <cell r="AL136">
            <v>97230</v>
          </cell>
          <cell r="AM136">
            <v>50880</v>
          </cell>
          <cell r="AO136">
            <v>31</v>
          </cell>
          <cell r="AP136">
            <v>31059</v>
          </cell>
          <cell r="AQ136" t="str">
            <v>EK GOMEZ VICTOR GUILLERMO</v>
          </cell>
          <cell r="AR136" t="str">
            <v>CALLE : 32 No 174-G X 39 - 41 PROGRESO</v>
          </cell>
        </row>
        <row r="137">
          <cell r="A137" t="str">
            <v>EROSA CORNELIO ARGIMIRA</v>
          </cell>
          <cell r="B137" t="str">
            <v>EOCA841215</v>
          </cell>
          <cell r="C137" t="str">
            <v>EROSA</v>
          </cell>
          <cell r="D137" t="str">
            <v>CORNELIO</v>
          </cell>
          <cell r="E137" t="str">
            <v>ARGIMIRA</v>
          </cell>
          <cell r="F137" t="str">
            <v>M</v>
          </cell>
          <cell r="H137" t="str">
            <v>EOCA841215MYNRRR03</v>
          </cell>
          <cell r="I137">
            <v>84048427581</v>
          </cell>
          <cell r="J137" t="str">
            <v>0994098647522</v>
          </cell>
          <cell r="N137">
            <v>31031</v>
          </cell>
          <cell r="P137">
            <v>31</v>
          </cell>
          <cell r="Q137">
            <v>31050</v>
          </cell>
          <cell r="R137" t="str">
            <v>MEX</v>
          </cell>
          <cell r="T137">
            <v>2</v>
          </cell>
          <cell r="U137">
            <v>2</v>
          </cell>
          <cell r="V137">
            <v>41168</v>
          </cell>
          <cell r="W137">
            <v>41168</v>
          </cell>
          <cell r="X137">
            <v>110</v>
          </cell>
          <cell r="AA137" t="str">
            <v>DP</v>
          </cell>
          <cell r="AB137" t="str">
            <v>BANORTE</v>
          </cell>
          <cell r="AC137" t="str">
            <v>0687771545</v>
          </cell>
          <cell r="AE137">
            <v>1601</v>
          </cell>
          <cell r="AF137">
            <v>67</v>
          </cell>
          <cell r="AG137">
            <v>84</v>
          </cell>
          <cell r="AI137">
            <v>22</v>
          </cell>
          <cell r="AJ137">
            <v>26</v>
          </cell>
          <cell r="AK137" t="str">
            <v>FIDEL VELAZQUEZ</v>
          </cell>
          <cell r="AL137">
            <v>97166</v>
          </cell>
          <cell r="AN137">
            <v>9991163258</v>
          </cell>
          <cell r="AO137">
            <v>31</v>
          </cell>
          <cell r="AP137">
            <v>31050</v>
          </cell>
          <cell r="AQ137" t="str">
            <v>EROSA CORNELIO ARGIMIRA</v>
          </cell>
          <cell r="AR137" t="str">
            <v>CALLE : 67 No 84 X 22 - 26 FIDEL VELAZQUEZ</v>
          </cell>
        </row>
        <row r="138">
          <cell r="A138" t="str">
            <v>EROSA CORNELIO GUILLERMO</v>
          </cell>
          <cell r="B138" t="str">
            <v>EOCG810810</v>
          </cell>
          <cell r="C138" t="str">
            <v>EROSA</v>
          </cell>
          <cell r="D138" t="str">
            <v>CORNELIO</v>
          </cell>
          <cell r="E138" t="str">
            <v>GUILLERMO</v>
          </cell>
          <cell r="F138" t="str">
            <v>H</v>
          </cell>
          <cell r="H138" t="str">
            <v>EOCG810810HCSRRL09</v>
          </cell>
          <cell r="I138">
            <v>84028102956</v>
          </cell>
          <cell r="J138">
            <v>44466507142</v>
          </cell>
          <cell r="K138" t="str">
            <v>C-5175651</v>
          </cell>
          <cell r="N138">
            <v>29808</v>
          </cell>
          <cell r="P138">
            <v>7</v>
          </cell>
          <cell r="Q138" t="str">
            <v>07068</v>
          </cell>
          <cell r="R138" t="str">
            <v>MEX</v>
          </cell>
          <cell r="S138">
            <v>5622318</v>
          </cell>
          <cell r="T138">
            <v>5</v>
          </cell>
          <cell r="U138">
            <v>1</v>
          </cell>
          <cell r="V138">
            <v>39022</v>
          </cell>
          <cell r="W138">
            <v>39022</v>
          </cell>
          <cell r="X138">
            <v>2256</v>
          </cell>
          <cell r="AA138" t="str">
            <v>DP</v>
          </cell>
          <cell r="AB138" t="str">
            <v>BANORTE</v>
          </cell>
          <cell r="AC138" t="str">
            <v>0580762738</v>
          </cell>
          <cell r="AE138">
            <v>1602</v>
          </cell>
          <cell r="AF138">
            <v>67</v>
          </cell>
          <cell r="AG138">
            <v>84</v>
          </cell>
          <cell r="AI138">
            <v>22</v>
          </cell>
          <cell r="AJ138">
            <v>26</v>
          </cell>
          <cell r="AK138" t="str">
            <v>FRACC,FIDEL VELAZQUEZ</v>
          </cell>
          <cell r="AL138">
            <v>97166</v>
          </cell>
          <cell r="AM138">
            <v>1680385</v>
          </cell>
          <cell r="AO138">
            <v>31</v>
          </cell>
          <cell r="AP138">
            <v>31050</v>
          </cell>
          <cell r="AQ138" t="str">
            <v>EROSA CORNELIO GUILLERMO</v>
          </cell>
          <cell r="AR138" t="str">
            <v>CALLE : 67 No 84 X 22 - 26 FRACC,FIDEL VELAZQUEZ</v>
          </cell>
        </row>
        <row r="139">
          <cell r="A139" t="str">
            <v>ESCALANTE VILLAMIL JOSE ENRIQUE</v>
          </cell>
          <cell r="B139" t="str">
            <v>EAVE390607</v>
          </cell>
          <cell r="C139" t="str">
            <v>ESCALANTE</v>
          </cell>
          <cell r="D139" t="str">
            <v>VILLAMIL</v>
          </cell>
          <cell r="E139" t="str">
            <v>JOSE ENRIQUE</v>
          </cell>
          <cell r="F139" t="str">
            <v>H</v>
          </cell>
          <cell r="H139" t="str">
            <v>EAVE390607HYNSLN01</v>
          </cell>
          <cell r="I139" t="str">
            <v>01593916404</v>
          </cell>
          <cell r="J139">
            <v>28013647873</v>
          </cell>
          <cell r="N139">
            <v>14403</v>
          </cell>
          <cell r="P139">
            <v>31</v>
          </cell>
          <cell r="Q139">
            <v>31050</v>
          </cell>
          <cell r="R139" t="str">
            <v>MEX</v>
          </cell>
          <cell r="T139">
            <v>3</v>
          </cell>
          <cell r="U139">
            <v>2</v>
          </cell>
          <cell r="V139">
            <v>34366</v>
          </cell>
          <cell r="W139">
            <v>34366</v>
          </cell>
          <cell r="X139">
            <v>6912</v>
          </cell>
          <cell r="AA139" t="str">
            <v>DP</v>
          </cell>
          <cell r="AB139" t="str">
            <v>BANORTE</v>
          </cell>
          <cell r="AC139" t="str">
            <v>0144738706</v>
          </cell>
          <cell r="AE139">
            <v>1606</v>
          </cell>
          <cell r="AF139">
            <v>19</v>
          </cell>
          <cell r="AG139">
            <v>655</v>
          </cell>
          <cell r="AI139">
            <v>60</v>
          </cell>
          <cell r="AJ139">
            <v>54</v>
          </cell>
          <cell r="AK139" t="str">
            <v>FRACC. JARD. DE MERIDA</v>
          </cell>
          <cell r="AL139">
            <v>97135</v>
          </cell>
          <cell r="AM139">
            <v>9432561</v>
          </cell>
          <cell r="AO139">
            <v>31</v>
          </cell>
          <cell r="AP139">
            <v>31050</v>
          </cell>
          <cell r="AQ139" t="str">
            <v>ESCALANTE VILLAMIL JOSE ENRIQUE</v>
          </cell>
          <cell r="AR139" t="str">
            <v>CALLE : 19 No 655 X 60 - 54 FRACC. JARD. DE MERIDA</v>
          </cell>
        </row>
        <row r="140">
          <cell r="A140" t="str">
            <v>ESCAMILLA SANCHEZ GERARDO MAXBELLE</v>
          </cell>
          <cell r="B140" t="str">
            <v>EASG791001</v>
          </cell>
          <cell r="C140" t="str">
            <v>ESCAMILLA</v>
          </cell>
          <cell r="D140" t="str">
            <v>SANCHEZ</v>
          </cell>
          <cell r="E140" t="str">
            <v>GERARDO MAXBELLE</v>
          </cell>
          <cell r="F140" t="str">
            <v>H</v>
          </cell>
          <cell r="H140" t="str">
            <v>EASG791001HYNSNR08</v>
          </cell>
          <cell r="I140">
            <v>84947907121</v>
          </cell>
          <cell r="J140" t="str">
            <v>0753066430249</v>
          </cell>
          <cell r="N140">
            <v>29129</v>
          </cell>
          <cell r="P140">
            <v>31</v>
          </cell>
          <cell r="Q140">
            <v>31050</v>
          </cell>
          <cell r="R140" t="str">
            <v>MEX</v>
          </cell>
          <cell r="T140">
            <v>3</v>
          </cell>
          <cell r="U140">
            <v>2</v>
          </cell>
          <cell r="V140">
            <v>41168</v>
          </cell>
          <cell r="W140">
            <v>41168</v>
          </cell>
          <cell r="X140">
            <v>110</v>
          </cell>
          <cell r="AA140" t="str">
            <v>DP</v>
          </cell>
          <cell r="AB140" t="str">
            <v>BANORTE</v>
          </cell>
          <cell r="AC140" t="str">
            <v>0819401380</v>
          </cell>
          <cell r="AE140">
            <v>1612</v>
          </cell>
          <cell r="AF140">
            <v>48</v>
          </cell>
          <cell r="AG140">
            <v>153</v>
          </cell>
          <cell r="AI140">
            <v>31</v>
          </cell>
          <cell r="AJ140">
            <v>33</v>
          </cell>
          <cell r="AK140" t="str">
            <v>ISMAEL GARCIA PROGRESO</v>
          </cell>
          <cell r="AL140">
            <v>97320</v>
          </cell>
          <cell r="AN140">
            <v>9991163667</v>
          </cell>
          <cell r="AO140">
            <v>31</v>
          </cell>
          <cell r="AP140">
            <v>31059</v>
          </cell>
          <cell r="AQ140" t="str">
            <v>ESCAMILLA SANCHEZ GERARDO MAXBELLE</v>
          </cell>
          <cell r="AR140" t="str">
            <v>CALLE : 48 No 153 X 31 - 33 ISMAEL GARCIA PROGRESO</v>
          </cell>
        </row>
        <row r="141">
          <cell r="A141" t="str">
            <v>ESCAMILLA SANCHEZ HAROLD STANLEY</v>
          </cell>
          <cell r="B141" t="str">
            <v>EASH810101</v>
          </cell>
          <cell r="C141" t="str">
            <v>ESCAMILLA</v>
          </cell>
          <cell r="D141" t="str">
            <v>SANCHEZ</v>
          </cell>
          <cell r="E141" t="str">
            <v>HAROLD STANLEY</v>
          </cell>
          <cell r="F141" t="str">
            <v>H</v>
          </cell>
          <cell r="H141" t="str">
            <v>EASH810101HYNSNR04</v>
          </cell>
          <cell r="I141" t="str">
            <v>84968105480</v>
          </cell>
          <cell r="J141">
            <v>746066439753</v>
          </cell>
          <cell r="L141" t="str">
            <v>Harold-Escamilla@hotmail.com</v>
          </cell>
          <cell r="N141">
            <v>29587</v>
          </cell>
          <cell r="P141">
            <v>31</v>
          </cell>
          <cell r="Q141">
            <v>31059</v>
          </cell>
          <cell r="R141" t="str">
            <v>MEX</v>
          </cell>
          <cell r="T141">
            <v>2</v>
          </cell>
          <cell r="U141">
            <v>2</v>
          </cell>
          <cell r="V141">
            <v>39814</v>
          </cell>
          <cell r="W141">
            <v>39814</v>
          </cell>
          <cell r="X141">
            <v>1464</v>
          </cell>
          <cell r="AA141" t="str">
            <v>DP</v>
          </cell>
          <cell r="AB141" t="str">
            <v>BANORTE</v>
          </cell>
          <cell r="AC141" t="str">
            <v>0570817826</v>
          </cell>
          <cell r="AE141">
            <v>1601</v>
          </cell>
          <cell r="AF141">
            <v>48</v>
          </cell>
          <cell r="AG141">
            <v>143</v>
          </cell>
          <cell r="AI141">
            <v>29</v>
          </cell>
          <cell r="AJ141">
            <v>31</v>
          </cell>
          <cell r="AK141" t="str">
            <v>ISMAEL GARCIA</v>
          </cell>
          <cell r="AL141">
            <v>97320</v>
          </cell>
          <cell r="AN141">
            <v>9991365025</v>
          </cell>
          <cell r="AO141">
            <v>31</v>
          </cell>
          <cell r="AP141">
            <v>31059</v>
          </cell>
          <cell r="AQ141" t="str">
            <v>ESCAMILLA SANCHEZ HAROLD STANLEY</v>
          </cell>
          <cell r="AR141" t="str">
            <v>CALLE : 48 No 143 X 29 - 31 ISMAEL GARCIA</v>
          </cell>
        </row>
        <row r="142">
          <cell r="A142" t="str">
            <v>ESPADAS CRUZ LUIS ALFONSO</v>
          </cell>
          <cell r="B142" t="str">
            <v>EACL660323</v>
          </cell>
          <cell r="C142" t="str">
            <v>ESPADAS</v>
          </cell>
          <cell r="D142" t="str">
            <v>CRUZ</v>
          </cell>
          <cell r="E142" t="str">
            <v>LUIS ALFONSO</v>
          </cell>
          <cell r="F142" t="str">
            <v>H</v>
          </cell>
          <cell r="H142" t="str">
            <v>EACL660323HYNSRS06</v>
          </cell>
          <cell r="I142">
            <v>84956603389</v>
          </cell>
          <cell r="J142">
            <v>45513688600</v>
          </cell>
          <cell r="N142">
            <v>24189</v>
          </cell>
          <cell r="P142">
            <v>31</v>
          </cell>
          <cell r="Q142">
            <v>31050</v>
          </cell>
          <cell r="R142" t="str">
            <v>MEX</v>
          </cell>
          <cell r="T142">
            <v>9</v>
          </cell>
          <cell r="U142">
            <v>2</v>
          </cell>
          <cell r="V142">
            <v>38384</v>
          </cell>
          <cell r="W142">
            <v>38384</v>
          </cell>
          <cell r="X142">
            <v>2894</v>
          </cell>
          <cell r="AA142" t="str">
            <v>DP</v>
          </cell>
          <cell r="AB142" t="str">
            <v>BANORTE</v>
          </cell>
          <cell r="AC142" t="str">
            <v>0687771572</v>
          </cell>
          <cell r="AE142">
            <v>1601</v>
          </cell>
          <cell r="AF142">
            <v>57</v>
          </cell>
          <cell r="AG142" t="str">
            <v>354-E</v>
          </cell>
          <cell r="AI142">
            <v>24</v>
          </cell>
          <cell r="AJ142">
            <v>26</v>
          </cell>
          <cell r="AK142" t="str">
            <v>CHUMINOPOLIS</v>
          </cell>
          <cell r="AL142">
            <v>97158</v>
          </cell>
          <cell r="AM142">
            <v>9223084</v>
          </cell>
          <cell r="AO142">
            <v>31</v>
          </cell>
          <cell r="AP142">
            <v>31050</v>
          </cell>
          <cell r="AQ142" t="str">
            <v>ESPADAS CRUZ LUIS ALFONSO</v>
          </cell>
          <cell r="AR142" t="str">
            <v>CALLE : 57 No 354-E X 24 - 26 CHUMINOPOLIS</v>
          </cell>
        </row>
        <row r="143">
          <cell r="A143" t="str">
            <v>ESPINOSA ORTEGA FRANCISCO JAVIER</v>
          </cell>
          <cell r="B143" t="str">
            <v>EIOF681008</v>
          </cell>
          <cell r="C143" t="str">
            <v>ESPINOSA</v>
          </cell>
          <cell r="D143" t="str">
            <v>ORTEGA</v>
          </cell>
          <cell r="E143" t="str">
            <v>FRANCISCO JAVIER</v>
          </cell>
          <cell r="F143" t="str">
            <v>H</v>
          </cell>
          <cell r="H143" t="str">
            <v>EIOF681008HYNSRR05</v>
          </cell>
          <cell r="I143">
            <v>84876811864</v>
          </cell>
          <cell r="J143">
            <v>44966052451</v>
          </cell>
          <cell r="N143">
            <v>25119</v>
          </cell>
          <cell r="P143">
            <v>31</v>
          </cell>
          <cell r="Q143">
            <v>31050</v>
          </cell>
          <cell r="R143" t="str">
            <v>MEX</v>
          </cell>
          <cell r="T143">
            <v>8</v>
          </cell>
          <cell r="U143">
            <v>2</v>
          </cell>
          <cell r="V143">
            <v>36951</v>
          </cell>
          <cell r="W143">
            <v>36951</v>
          </cell>
          <cell r="X143">
            <v>4327</v>
          </cell>
          <cell r="AA143" t="str">
            <v>DP</v>
          </cell>
          <cell r="AB143" t="str">
            <v>BANORTE</v>
          </cell>
          <cell r="AC143" t="str">
            <v>0148675135</v>
          </cell>
          <cell r="AE143">
            <v>1603</v>
          </cell>
          <cell r="AF143">
            <v>15</v>
          </cell>
          <cell r="AG143">
            <v>332</v>
          </cell>
          <cell r="AI143" t="str">
            <v>16-A</v>
          </cell>
          <cell r="AJ143">
            <v>18</v>
          </cell>
          <cell r="AK143" t="str">
            <v>CHICHEN ITZA</v>
          </cell>
          <cell r="AL143">
            <v>97160</v>
          </cell>
          <cell r="AM143">
            <v>9821903</v>
          </cell>
          <cell r="AO143">
            <v>31</v>
          </cell>
          <cell r="AP143">
            <v>31050</v>
          </cell>
          <cell r="AQ143" t="str">
            <v>ESPINOSA ORTEGA FRANCISCO JAVIER</v>
          </cell>
          <cell r="AR143" t="str">
            <v>CALLE : 15 No 332 X 16-A - 18 CHICHEN ITZA</v>
          </cell>
        </row>
        <row r="144">
          <cell r="A144" t="str">
            <v>ESPINOSA AGUILETA WALTER RENE</v>
          </cell>
          <cell r="B144" t="str">
            <v>EIAW790501</v>
          </cell>
          <cell r="C144" t="str">
            <v>ESPINOSA</v>
          </cell>
          <cell r="D144" t="str">
            <v>AGUILETA</v>
          </cell>
          <cell r="E144" t="str">
            <v>WALTER RENE</v>
          </cell>
          <cell r="F144" t="str">
            <v>H</v>
          </cell>
          <cell r="H144" t="str">
            <v>EIAW790501HYNSGL01</v>
          </cell>
          <cell r="I144">
            <v>84957901171</v>
          </cell>
          <cell r="J144">
            <v>278066378677</v>
          </cell>
          <cell r="N144">
            <v>28976</v>
          </cell>
          <cell r="P144">
            <v>31</v>
          </cell>
          <cell r="Q144">
            <v>31050</v>
          </cell>
          <cell r="R144" t="str">
            <v>MEX</v>
          </cell>
          <cell r="T144">
            <v>5</v>
          </cell>
          <cell r="U144">
            <v>2</v>
          </cell>
          <cell r="V144">
            <v>38549</v>
          </cell>
          <cell r="W144">
            <v>38549</v>
          </cell>
          <cell r="X144">
            <v>2729</v>
          </cell>
          <cell r="AA144" t="str">
            <v>DP</v>
          </cell>
          <cell r="AB144" t="str">
            <v>BANORTE</v>
          </cell>
          <cell r="AC144" t="str">
            <v>0199252499</v>
          </cell>
          <cell r="AE144">
            <v>1601</v>
          </cell>
          <cell r="AF144" t="str">
            <v>31-B</v>
          </cell>
          <cell r="AG144">
            <v>244</v>
          </cell>
          <cell r="AI144">
            <v>16</v>
          </cell>
          <cell r="AJ144">
            <v>18</v>
          </cell>
          <cell r="AK144" t="str">
            <v>FRACC.POLIGONO 108</v>
          </cell>
          <cell r="AL144">
            <v>97147</v>
          </cell>
          <cell r="AM144">
            <v>9863190</v>
          </cell>
          <cell r="AO144">
            <v>31</v>
          </cell>
          <cell r="AP144">
            <v>31050</v>
          </cell>
          <cell r="AQ144" t="str">
            <v>ESPINOSA AGUILETA WALTER RENE</v>
          </cell>
          <cell r="AR144" t="str">
            <v>CALLE : 31-B No 244 X 16 - 18 FRACC.POLIGONO 108</v>
          </cell>
        </row>
        <row r="145">
          <cell r="A145" t="str">
            <v>ESQUIVO AYALA SYLVIA BEATRIZ</v>
          </cell>
          <cell r="B145" t="str">
            <v>EUAS591026</v>
          </cell>
          <cell r="C145" t="str">
            <v>ESQUIVO</v>
          </cell>
          <cell r="D145" t="str">
            <v>AYALA</v>
          </cell>
          <cell r="E145" t="str">
            <v>SYLVIA BEATRIZ</v>
          </cell>
          <cell r="F145" t="str">
            <v>M</v>
          </cell>
          <cell r="H145" t="str">
            <v>EUAS591026MYNSYY04</v>
          </cell>
          <cell r="I145">
            <v>84775906914</v>
          </cell>
          <cell r="J145">
            <v>292013602109</v>
          </cell>
          <cell r="N145">
            <v>21849</v>
          </cell>
          <cell r="P145">
            <v>31</v>
          </cell>
          <cell r="Q145">
            <v>31050</v>
          </cell>
          <cell r="R145" t="str">
            <v>MEX</v>
          </cell>
          <cell r="T145">
            <v>1</v>
          </cell>
          <cell r="U145">
            <v>2</v>
          </cell>
          <cell r="V145">
            <v>34366</v>
          </cell>
          <cell r="W145">
            <v>34366</v>
          </cell>
          <cell r="X145">
            <v>6912</v>
          </cell>
          <cell r="AA145" t="str">
            <v>DP</v>
          </cell>
          <cell r="AB145" t="str">
            <v>BANORTE</v>
          </cell>
          <cell r="AC145" t="str">
            <v>0148675144</v>
          </cell>
          <cell r="AE145">
            <v>1601</v>
          </cell>
          <cell r="AF145" t="str">
            <v>22-L</v>
          </cell>
          <cell r="AG145">
            <v>218</v>
          </cell>
          <cell r="AI145" t="str">
            <v>25-B</v>
          </cell>
          <cell r="AJ145" t="str">
            <v>25-C</v>
          </cell>
          <cell r="AK145" t="str">
            <v>PRIV.LA FLORESTA CHUBURNA</v>
          </cell>
          <cell r="AL145">
            <v>97200</v>
          </cell>
          <cell r="AM145">
            <v>9812550</v>
          </cell>
          <cell r="AN145">
            <v>9991415352</v>
          </cell>
          <cell r="AO145">
            <v>31</v>
          </cell>
          <cell r="AP145">
            <v>31050</v>
          </cell>
          <cell r="AQ145" t="str">
            <v>ESQUIVO AYALA SYLVIA BEATRIZ</v>
          </cell>
          <cell r="AR145" t="str">
            <v>CALLE : 22-L No 218 X 25-B - 25-C PRIV.LA FLORESTA CHUBURNA</v>
          </cell>
        </row>
        <row r="146">
          <cell r="A146" t="str">
            <v>ESTRELLA ALVARADO JOSEFINA DEL CARMEN</v>
          </cell>
          <cell r="B146" t="str">
            <v>EEAJ621118</v>
          </cell>
          <cell r="C146" t="str">
            <v>ESTRELLA</v>
          </cell>
          <cell r="D146" t="str">
            <v>ALVARADO</v>
          </cell>
          <cell r="E146" t="str">
            <v>JOSEFINA DEL CARMEN</v>
          </cell>
          <cell r="F146" t="str">
            <v>M</v>
          </cell>
          <cell r="H146" t="str">
            <v>EEAJ621118MYNSLS05</v>
          </cell>
          <cell r="I146">
            <v>84816202646</v>
          </cell>
          <cell r="J146">
            <v>212014159552</v>
          </cell>
          <cell r="N146">
            <v>22968</v>
          </cell>
          <cell r="P146">
            <v>31</v>
          </cell>
          <cell r="Q146">
            <v>31050</v>
          </cell>
          <cell r="R146" t="str">
            <v>MEX</v>
          </cell>
          <cell r="T146">
            <v>10</v>
          </cell>
          <cell r="U146">
            <v>1</v>
          </cell>
          <cell r="V146">
            <v>39022</v>
          </cell>
          <cell r="W146">
            <v>39022</v>
          </cell>
          <cell r="X146">
            <v>2256</v>
          </cell>
          <cell r="AA146" t="str">
            <v>DP</v>
          </cell>
          <cell r="AB146" t="str">
            <v>BANORTE</v>
          </cell>
          <cell r="AC146" t="str">
            <v>0154077150</v>
          </cell>
          <cell r="AE146">
            <v>1601</v>
          </cell>
          <cell r="AF146">
            <v>57</v>
          </cell>
          <cell r="AG146">
            <v>490</v>
          </cell>
          <cell r="AI146">
            <v>48</v>
          </cell>
          <cell r="AJ146">
            <v>50</v>
          </cell>
          <cell r="AK146" t="str">
            <v>REPARTO GRANJAS</v>
          </cell>
          <cell r="AL146">
            <v>97370</v>
          </cell>
          <cell r="AO146">
            <v>31</v>
          </cell>
          <cell r="AP146">
            <v>31050</v>
          </cell>
          <cell r="AQ146" t="str">
            <v>ESTRELLA ALVARADO JOSEFINA DEL CARMEN</v>
          </cell>
          <cell r="AR146" t="str">
            <v>CALLE : 57 No 490 X 48 - 50 REPARTO GRANJAS</v>
          </cell>
        </row>
        <row r="147">
          <cell r="A147" t="str">
            <v>ESTRELLA CANTO HERNAN</v>
          </cell>
          <cell r="B147" t="str">
            <v>EECH531010</v>
          </cell>
          <cell r="C147" t="str">
            <v>ESTRELLA</v>
          </cell>
          <cell r="D147" t="str">
            <v>CANTO</v>
          </cell>
          <cell r="E147" t="str">
            <v>HERNAN</v>
          </cell>
          <cell r="F147" t="str">
            <v>H</v>
          </cell>
          <cell r="H147" t="str">
            <v>EECH531010HYNSNR02</v>
          </cell>
          <cell r="I147">
            <v>84745305445</v>
          </cell>
          <cell r="J147">
            <v>1060013670584</v>
          </cell>
          <cell r="N147">
            <v>19642</v>
          </cell>
          <cell r="P147">
            <v>31</v>
          </cell>
          <cell r="Q147">
            <v>31050</v>
          </cell>
          <cell r="R147" t="str">
            <v>MEX</v>
          </cell>
          <cell r="T147">
            <v>9</v>
          </cell>
          <cell r="U147">
            <v>3</v>
          </cell>
          <cell r="V147">
            <v>33359</v>
          </cell>
          <cell r="W147">
            <v>33359</v>
          </cell>
          <cell r="X147">
            <v>7919</v>
          </cell>
          <cell r="AA147" t="str">
            <v>DP</v>
          </cell>
          <cell r="AB147" t="str">
            <v>BANORTE</v>
          </cell>
          <cell r="AC147" t="str">
            <v>0148675153</v>
          </cell>
          <cell r="AE147">
            <v>1606</v>
          </cell>
          <cell r="AF147" t="str">
            <v>49-B</v>
          </cell>
          <cell r="AG147">
            <v>425</v>
          </cell>
          <cell r="AI147">
            <v>58</v>
          </cell>
          <cell r="AJ147">
            <v>60</v>
          </cell>
          <cell r="AK147" t="str">
            <v>FRACC. FRANCISCO DE MONTEJO</v>
          </cell>
          <cell r="AL147">
            <v>97200</v>
          </cell>
          <cell r="AM147">
            <v>9468269</v>
          </cell>
          <cell r="AO147">
            <v>31</v>
          </cell>
          <cell r="AP147">
            <v>31050</v>
          </cell>
          <cell r="AQ147" t="str">
            <v>ESTRELLA CANTO HERNAN</v>
          </cell>
          <cell r="AR147" t="str">
            <v>CALLE : 49-B No 425 X 58 - 60 FRACC. FRANCISCO DE MONTEJO</v>
          </cell>
        </row>
        <row r="148">
          <cell r="A148" t="str">
            <v>ESTRELLA HERRERA JESUS ENRIQUE</v>
          </cell>
          <cell r="B148" t="str">
            <v>EEHJ860327</v>
          </cell>
          <cell r="C148" t="str">
            <v>ESTRELLA</v>
          </cell>
          <cell r="D148" t="str">
            <v>HERRERA</v>
          </cell>
          <cell r="E148" t="str">
            <v>JESUS ENRIQUE</v>
          </cell>
          <cell r="F148" t="str">
            <v>H</v>
          </cell>
          <cell r="H148" t="str">
            <v>EEHJ860327HYNSRS04</v>
          </cell>
          <cell r="I148">
            <v>84038612515</v>
          </cell>
          <cell r="J148">
            <v>541108298601</v>
          </cell>
          <cell r="N148">
            <v>31498</v>
          </cell>
          <cell r="P148">
            <v>31</v>
          </cell>
          <cell r="Q148">
            <v>31050</v>
          </cell>
          <cell r="R148" t="str">
            <v>MEX</v>
          </cell>
          <cell r="T148">
            <v>8</v>
          </cell>
          <cell r="U148">
            <v>3</v>
          </cell>
          <cell r="V148">
            <v>39129</v>
          </cell>
          <cell r="W148">
            <v>39129</v>
          </cell>
          <cell r="X148">
            <v>2149</v>
          </cell>
          <cell r="AA148" t="str">
            <v>DP</v>
          </cell>
          <cell r="AB148" t="str">
            <v>BANORTE</v>
          </cell>
          <cell r="AC148" t="str">
            <v>0610362530</v>
          </cell>
          <cell r="AE148">
            <v>1602</v>
          </cell>
          <cell r="AF148" t="str">
            <v>54-A</v>
          </cell>
          <cell r="AG148" t="str">
            <v>531-B</v>
          </cell>
          <cell r="AI148">
            <v>99</v>
          </cell>
          <cell r="AJ148">
            <v>101</v>
          </cell>
          <cell r="AK148" t="str">
            <v>DOLORES OTERO</v>
          </cell>
          <cell r="AL148">
            <v>97270</v>
          </cell>
          <cell r="AN148">
            <v>9991367380</v>
          </cell>
          <cell r="AO148">
            <v>31</v>
          </cell>
          <cell r="AP148">
            <v>31050</v>
          </cell>
          <cell r="AQ148" t="str">
            <v>ESTRELLA HERRERA JESUS ENRIQUE</v>
          </cell>
          <cell r="AR148" t="str">
            <v>CALLE : 54-A No 531-B X 99 - 101 DOLORES OTERO</v>
          </cell>
        </row>
        <row r="149">
          <cell r="A149" t="str">
            <v>ESTRELLA HURTADO JOSE MANUEL</v>
          </cell>
          <cell r="B149" t="str">
            <v>EEHM460317</v>
          </cell>
          <cell r="C149" t="str">
            <v>ESTRELLA</v>
          </cell>
          <cell r="D149" t="str">
            <v>HURTADO</v>
          </cell>
          <cell r="E149" t="str">
            <v>JOSE MANUEL</v>
          </cell>
          <cell r="F149" t="str">
            <v>H</v>
          </cell>
          <cell r="H149" t="str">
            <v>EEHM460317HORSRN09</v>
          </cell>
          <cell r="I149">
            <v>84874602067</v>
          </cell>
          <cell r="J149">
            <v>59734176703</v>
          </cell>
          <cell r="N149">
            <v>16878</v>
          </cell>
          <cell r="P149">
            <v>31</v>
          </cell>
          <cell r="Q149">
            <v>31060</v>
          </cell>
          <cell r="R149" t="str">
            <v>MEX</v>
          </cell>
          <cell r="T149">
            <v>8</v>
          </cell>
          <cell r="U149">
            <v>2</v>
          </cell>
          <cell r="V149">
            <v>36526</v>
          </cell>
          <cell r="W149">
            <v>36526</v>
          </cell>
          <cell r="X149">
            <v>4752</v>
          </cell>
          <cell r="AA149" t="str">
            <v>DP</v>
          </cell>
          <cell r="AB149" t="str">
            <v>BANORTE</v>
          </cell>
          <cell r="AC149" t="str">
            <v>0154041021</v>
          </cell>
          <cell r="AE149">
            <v>1608</v>
          </cell>
          <cell r="AF149">
            <v>88</v>
          </cell>
          <cell r="AG149" t="str">
            <v>580-I</v>
          </cell>
          <cell r="AI149" t="str">
            <v>S/C</v>
          </cell>
          <cell r="AJ149" t="str">
            <v>S/C</v>
          </cell>
          <cell r="AK149" t="str">
            <v>SAN SEBASTIAN</v>
          </cell>
          <cell r="AL149">
            <v>97000</v>
          </cell>
          <cell r="AM149">
            <v>9841035</v>
          </cell>
          <cell r="AO149">
            <v>31</v>
          </cell>
          <cell r="AP149">
            <v>31050</v>
          </cell>
          <cell r="AQ149" t="str">
            <v>ESTRELLA HURTADO JOSE MANUEL</v>
          </cell>
          <cell r="AR149" t="str">
            <v>CALLE : 88 No 580-I X S/C - S/C SAN SEBASTIAN</v>
          </cell>
        </row>
        <row r="150">
          <cell r="A150" t="str">
            <v>EUAN CISNEROS SILVIA LILIANA</v>
          </cell>
          <cell r="B150" t="str">
            <v>EUCS750502</v>
          </cell>
          <cell r="C150" t="str">
            <v>EUAN</v>
          </cell>
          <cell r="D150" t="str">
            <v>CISNEROS</v>
          </cell>
          <cell r="E150" t="str">
            <v>SILVIA LILIANA</v>
          </cell>
          <cell r="F150" t="str">
            <v>M</v>
          </cell>
          <cell r="H150" t="str">
            <v>EUCS750502MYNNSL05</v>
          </cell>
          <cell r="I150">
            <v>84017506100</v>
          </cell>
          <cell r="N150">
            <v>27516</v>
          </cell>
          <cell r="P150">
            <v>31</v>
          </cell>
          <cell r="Q150">
            <v>31050</v>
          </cell>
          <cell r="R150" t="str">
            <v>MEX</v>
          </cell>
          <cell r="T150">
            <v>8</v>
          </cell>
          <cell r="U150">
            <v>1</v>
          </cell>
          <cell r="V150">
            <v>36754</v>
          </cell>
          <cell r="W150">
            <v>36754</v>
          </cell>
          <cell r="X150">
            <v>4524</v>
          </cell>
          <cell r="AA150" t="str">
            <v>DP</v>
          </cell>
          <cell r="AB150" t="str">
            <v>BANORTE</v>
          </cell>
          <cell r="AC150" t="str">
            <v>0148675162</v>
          </cell>
          <cell r="AE150">
            <v>1610</v>
          </cell>
          <cell r="AF150">
            <v>63</v>
          </cell>
          <cell r="AG150">
            <v>278</v>
          </cell>
          <cell r="AI150">
            <v>46</v>
          </cell>
          <cell r="AJ150">
            <v>48</v>
          </cell>
          <cell r="AK150" t="str">
            <v>CORDEMEX</v>
          </cell>
          <cell r="AL150">
            <v>97110</v>
          </cell>
          <cell r="AM150">
            <v>9446494</v>
          </cell>
          <cell r="AO150">
            <v>31</v>
          </cell>
          <cell r="AP150">
            <v>31050</v>
          </cell>
          <cell r="AQ150" t="str">
            <v>EUAN CISNEROS SILVIA LILIANA</v>
          </cell>
          <cell r="AR150" t="str">
            <v>CALLE : 63 No 278 X 46 - 48 CORDEMEX</v>
          </cell>
        </row>
        <row r="151">
          <cell r="A151" t="str">
            <v>EUAN VARGAS JOSE EDUARDO</v>
          </cell>
          <cell r="B151" t="str">
            <v>EUVE790924</v>
          </cell>
          <cell r="C151" t="str">
            <v>EUAN</v>
          </cell>
          <cell r="D151" t="str">
            <v>VARGAS</v>
          </cell>
          <cell r="E151" t="str">
            <v>JOSE EDUARDO</v>
          </cell>
          <cell r="F151" t="str">
            <v>H</v>
          </cell>
          <cell r="H151" t="str">
            <v>EUVE790924HYNNRD04</v>
          </cell>
          <cell r="I151">
            <v>84977914781</v>
          </cell>
          <cell r="J151">
            <v>603066354922</v>
          </cell>
          <cell r="K151" t="str">
            <v>C-3546642</v>
          </cell>
          <cell r="N151">
            <v>29122</v>
          </cell>
          <cell r="P151">
            <v>31</v>
          </cell>
          <cell r="Q151">
            <v>31050</v>
          </cell>
          <cell r="R151" t="str">
            <v>MEX</v>
          </cell>
          <cell r="T151">
            <v>9</v>
          </cell>
          <cell r="U151">
            <v>2</v>
          </cell>
          <cell r="V151">
            <v>38759</v>
          </cell>
          <cell r="W151">
            <v>38759</v>
          </cell>
          <cell r="X151">
            <v>2519</v>
          </cell>
          <cell r="AA151" t="str">
            <v>DP</v>
          </cell>
          <cell r="AB151" t="str">
            <v>BANORTE</v>
          </cell>
          <cell r="AC151" t="str">
            <v>0199252501</v>
          </cell>
          <cell r="AE151">
            <v>1601</v>
          </cell>
          <cell r="AF151" t="str">
            <v>64-B</v>
          </cell>
          <cell r="AG151" t="str">
            <v>569-U</v>
          </cell>
          <cell r="AI151">
            <v>91</v>
          </cell>
          <cell r="AJ151">
            <v>93</v>
          </cell>
          <cell r="AK151" t="str">
            <v>CENTRO</v>
          </cell>
          <cell r="AL151">
            <v>97200</v>
          </cell>
          <cell r="AM151">
            <v>9320857</v>
          </cell>
          <cell r="AO151">
            <v>31</v>
          </cell>
          <cell r="AP151">
            <v>31050</v>
          </cell>
          <cell r="AQ151" t="str">
            <v>EUAN VARGAS JOSE EDUARDO</v>
          </cell>
          <cell r="AR151" t="str">
            <v>CALLE : 64-B No 569-U X 91 - 93 CENTRO</v>
          </cell>
        </row>
        <row r="152">
          <cell r="A152" t="str">
            <v>EUAN ZAPATA ANTONIO</v>
          </cell>
          <cell r="B152" t="str">
            <v>EUZA480117</v>
          </cell>
          <cell r="C152" t="str">
            <v>EUAN</v>
          </cell>
          <cell r="D152" t="str">
            <v>ZAPATA</v>
          </cell>
          <cell r="E152" t="str">
            <v>ANTONIO</v>
          </cell>
          <cell r="F152" t="str">
            <v>H</v>
          </cell>
          <cell r="H152" t="str">
            <v>EUZA480117HYNNPN04</v>
          </cell>
          <cell r="I152">
            <v>84684812617</v>
          </cell>
          <cell r="J152">
            <v>259013623749</v>
          </cell>
          <cell r="N152">
            <v>17549</v>
          </cell>
          <cell r="P152">
            <v>31</v>
          </cell>
          <cell r="Q152">
            <v>31018</v>
          </cell>
          <cell r="R152" t="str">
            <v>MEX</v>
          </cell>
          <cell r="T152">
            <v>10</v>
          </cell>
          <cell r="U152">
            <v>2</v>
          </cell>
          <cell r="V152">
            <v>37012</v>
          </cell>
          <cell r="W152">
            <v>37012</v>
          </cell>
          <cell r="X152">
            <v>4266</v>
          </cell>
          <cell r="AA152" t="str">
            <v>DP</v>
          </cell>
          <cell r="AB152" t="str">
            <v>BANORTE</v>
          </cell>
          <cell r="AC152" t="str">
            <v>0148675171</v>
          </cell>
          <cell r="AE152">
            <v>1601</v>
          </cell>
          <cell r="AF152">
            <v>63</v>
          </cell>
          <cell r="AG152">
            <v>278</v>
          </cell>
          <cell r="AI152">
            <v>46</v>
          </cell>
          <cell r="AJ152">
            <v>48</v>
          </cell>
          <cell r="AK152" t="str">
            <v>CORDEMEX</v>
          </cell>
          <cell r="AL152">
            <v>97110</v>
          </cell>
          <cell r="AM152">
            <v>9446494</v>
          </cell>
          <cell r="AO152">
            <v>31</v>
          </cell>
          <cell r="AP152">
            <v>31050</v>
          </cell>
          <cell r="AQ152" t="str">
            <v>EUAN ZAPATA ANTONIO</v>
          </cell>
          <cell r="AR152" t="str">
            <v>CALLE : 63 No 278 X 46 - 48 CORDEMEX</v>
          </cell>
        </row>
        <row r="153">
          <cell r="A153" t="str">
            <v>FAJARDO NOH JAIME RODOLFO</v>
          </cell>
          <cell r="B153" t="str">
            <v>FANJ641017</v>
          </cell>
          <cell r="C153" t="str">
            <v>FAJARDO</v>
          </cell>
          <cell r="D153" t="str">
            <v>NOH</v>
          </cell>
          <cell r="E153" t="str">
            <v>JAIME RODOLFO</v>
          </cell>
          <cell r="F153" t="str">
            <v>H</v>
          </cell>
          <cell r="H153" t="str">
            <v>FANJ641017HYNJHM08</v>
          </cell>
          <cell r="I153">
            <v>84886407497</v>
          </cell>
          <cell r="J153" t="str">
            <v>0543066053702</v>
          </cell>
          <cell r="N153">
            <v>23667</v>
          </cell>
          <cell r="P153">
            <v>31</v>
          </cell>
          <cell r="Q153">
            <v>31050</v>
          </cell>
          <cell r="R153" t="str">
            <v>MEX</v>
          </cell>
          <cell r="T153">
            <v>5</v>
          </cell>
          <cell r="U153">
            <v>2</v>
          </cell>
          <cell r="V153">
            <v>41137</v>
          </cell>
          <cell r="W153">
            <v>39310</v>
          </cell>
          <cell r="X153">
            <v>1968</v>
          </cell>
          <cell r="AA153" t="str">
            <v>DP</v>
          </cell>
          <cell r="AB153" t="str">
            <v>BANORTE</v>
          </cell>
          <cell r="AC153" t="str">
            <v>0552152886</v>
          </cell>
          <cell r="AE153">
            <v>1601</v>
          </cell>
          <cell r="AF153">
            <v>50</v>
          </cell>
          <cell r="AG153">
            <v>704</v>
          </cell>
          <cell r="AI153">
            <v>101</v>
          </cell>
          <cell r="AJ153" t="str">
            <v>S/C</v>
          </cell>
          <cell r="AK153" t="str">
            <v>SANTA ROSA</v>
          </cell>
          <cell r="AL153">
            <v>97279</v>
          </cell>
          <cell r="AO153">
            <v>31</v>
          </cell>
          <cell r="AP153">
            <v>31050</v>
          </cell>
          <cell r="AQ153" t="str">
            <v>FAJARDO NOH JAIME RODOLFO</v>
          </cell>
          <cell r="AR153" t="str">
            <v>CALLE : 50 No 704 X 101 - S/C SANTA ROSA</v>
          </cell>
        </row>
        <row r="154">
          <cell r="A154" t="str">
            <v>FERNANDEZ LUGO MARIO EMMANUEL</v>
          </cell>
          <cell r="B154" t="str">
            <v>FELM820922</v>
          </cell>
          <cell r="C154" t="str">
            <v>FERNANDEZ</v>
          </cell>
          <cell r="D154" t="str">
            <v>LUGO</v>
          </cell>
          <cell r="E154" t="str">
            <v>MARIO EMMANUEL</v>
          </cell>
          <cell r="F154" t="str">
            <v>H</v>
          </cell>
          <cell r="H154" t="str">
            <v>FELM820922HYNRGR04</v>
          </cell>
          <cell r="I154">
            <v>84018225544</v>
          </cell>
          <cell r="J154">
            <v>47366541675</v>
          </cell>
          <cell r="L154" t="str">
            <v>mario_emma19@hotmail.com</v>
          </cell>
          <cell r="N154">
            <v>30216</v>
          </cell>
          <cell r="P154">
            <v>31</v>
          </cell>
          <cell r="Q154">
            <v>31050</v>
          </cell>
          <cell r="R154" t="str">
            <v>MEX</v>
          </cell>
          <cell r="T154">
            <v>2</v>
          </cell>
          <cell r="U154">
            <v>1</v>
          </cell>
          <cell r="V154">
            <v>40467</v>
          </cell>
          <cell r="W154">
            <v>40467</v>
          </cell>
          <cell r="X154">
            <v>811</v>
          </cell>
          <cell r="AA154" t="str">
            <v>DP</v>
          </cell>
          <cell r="AB154" t="str">
            <v>BANORTE</v>
          </cell>
          <cell r="AC154" t="str">
            <v>0666741477</v>
          </cell>
          <cell r="AE154">
            <v>1601</v>
          </cell>
          <cell r="AF154">
            <v>33</v>
          </cell>
          <cell r="AG154">
            <v>181</v>
          </cell>
          <cell r="AI154">
            <v>16</v>
          </cell>
          <cell r="AJ154">
            <v>18</v>
          </cell>
          <cell r="AK154" t="str">
            <v>FRACC. MULSAY</v>
          </cell>
          <cell r="AL154">
            <v>97249</v>
          </cell>
          <cell r="AM154">
            <v>9852912</v>
          </cell>
          <cell r="AN154">
            <v>9991650669</v>
          </cell>
          <cell r="AO154">
            <v>31</v>
          </cell>
          <cell r="AP154">
            <v>31050</v>
          </cell>
          <cell r="AQ154" t="str">
            <v>FERNANDEZ LUGO MARIO EMMANUEL</v>
          </cell>
          <cell r="AR154" t="str">
            <v>CALLE : 33 No 181 X 16 - 18 FRACC. MULSAY</v>
          </cell>
        </row>
        <row r="155">
          <cell r="A155" t="str">
            <v>FIGUEROA CHAN FERNANDO GUADALUPE</v>
          </cell>
          <cell r="B155" t="str">
            <v>FICF780606</v>
          </cell>
          <cell r="C155" t="str">
            <v>FIGUEROA</v>
          </cell>
          <cell r="D155" t="str">
            <v>CHAN</v>
          </cell>
          <cell r="E155" t="str">
            <v>FERNANDO GUADALUPE</v>
          </cell>
          <cell r="F155" t="str">
            <v>H</v>
          </cell>
          <cell r="H155" t="str">
            <v>FICF780606HNLGHR00</v>
          </cell>
          <cell r="I155">
            <v>84987830662</v>
          </cell>
          <cell r="K155" t="str">
            <v>C-2957849</v>
          </cell>
          <cell r="N155">
            <v>28647</v>
          </cell>
          <cell r="P155">
            <v>19</v>
          </cell>
          <cell r="Q155" t="str">
            <v>19019</v>
          </cell>
          <cell r="R155" t="str">
            <v>MEX</v>
          </cell>
          <cell r="T155">
            <v>2</v>
          </cell>
          <cell r="U155">
            <v>1</v>
          </cell>
          <cell r="V155">
            <v>36815</v>
          </cell>
          <cell r="W155">
            <v>36815</v>
          </cell>
          <cell r="X155">
            <v>4463</v>
          </cell>
          <cell r="AA155" t="str">
            <v>DP</v>
          </cell>
          <cell r="AB155" t="str">
            <v>BANORTE</v>
          </cell>
          <cell r="AC155" t="str">
            <v>0148675180</v>
          </cell>
          <cell r="AE155">
            <v>1605</v>
          </cell>
          <cell r="AF155" t="str">
            <v>8-D</v>
          </cell>
          <cell r="AG155" t="str">
            <v>317-C</v>
          </cell>
          <cell r="AI155" t="str">
            <v>21-A</v>
          </cell>
          <cell r="AJ155" t="str">
            <v>21-B</v>
          </cell>
          <cell r="AK155" t="str">
            <v>FRACC. VERGEL III</v>
          </cell>
          <cell r="AL155">
            <v>97176</v>
          </cell>
          <cell r="AM155">
            <v>9833499</v>
          </cell>
          <cell r="AO155">
            <v>31</v>
          </cell>
          <cell r="AP155">
            <v>31050</v>
          </cell>
          <cell r="AQ155" t="str">
            <v>FIGUEROA CHAN FERNANDO GUADALUPE</v>
          </cell>
          <cell r="AR155" t="str">
            <v>CALLE : 8-D No 317-C X 21-A - 21-B FRACC. VERGEL III</v>
          </cell>
        </row>
        <row r="156">
          <cell r="A156" t="str">
            <v>FIGUEROA CHAN MARIA EUGENIA</v>
          </cell>
          <cell r="B156" t="str">
            <v>FICE740317</v>
          </cell>
          <cell r="C156" t="str">
            <v>FIGUEROA</v>
          </cell>
          <cell r="D156" t="str">
            <v>CHAN</v>
          </cell>
          <cell r="E156" t="str">
            <v>MARIA EUGENIA</v>
          </cell>
          <cell r="F156" t="str">
            <v>M</v>
          </cell>
          <cell r="H156" t="str">
            <v>FICE740317MDFGHG03</v>
          </cell>
          <cell r="I156">
            <v>84927414304</v>
          </cell>
          <cell r="N156">
            <v>27105</v>
          </cell>
          <cell r="P156">
            <v>9</v>
          </cell>
          <cell r="Q156" t="str">
            <v>09000</v>
          </cell>
          <cell r="R156" t="str">
            <v>MEX</v>
          </cell>
          <cell r="T156">
            <v>5</v>
          </cell>
          <cell r="U156">
            <v>2</v>
          </cell>
          <cell r="V156">
            <v>33970</v>
          </cell>
          <cell r="W156">
            <v>33970</v>
          </cell>
          <cell r="X156">
            <v>7308</v>
          </cell>
          <cell r="AA156" t="str">
            <v>DP</v>
          </cell>
          <cell r="AB156" t="str">
            <v>BANORTE</v>
          </cell>
          <cell r="AC156" t="str">
            <v>0154041030</v>
          </cell>
          <cell r="AE156">
            <v>1601</v>
          </cell>
          <cell r="AF156" t="str">
            <v>25-F</v>
          </cell>
          <cell r="AG156">
            <v>319</v>
          </cell>
          <cell r="AI156">
            <v>4</v>
          </cell>
          <cell r="AJ156" t="str">
            <v>4-B</v>
          </cell>
          <cell r="AK156" t="str">
            <v>FRACC. VERGEL 4</v>
          </cell>
          <cell r="AM156">
            <v>9833628</v>
          </cell>
          <cell r="AO156">
            <v>31</v>
          </cell>
          <cell r="AP156">
            <v>31050</v>
          </cell>
          <cell r="AQ156" t="str">
            <v>FIGUEROA CHAN MARIA EUGENIA</v>
          </cell>
          <cell r="AR156" t="str">
            <v>CALLE : 25-F No 319 X 4 - 4-B FRACC. VERGEL 4</v>
          </cell>
        </row>
        <row r="157">
          <cell r="A157" t="str">
            <v>FLORES AZUETA MARCO ANTONIO</v>
          </cell>
          <cell r="B157" t="str">
            <v>FOAM560222</v>
          </cell>
          <cell r="C157" t="str">
            <v>FLORES</v>
          </cell>
          <cell r="D157" t="str">
            <v>AZUETA</v>
          </cell>
          <cell r="E157" t="str">
            <v>MARCO ANTONIO</v>
          </cell>
          <cell r="F157" t="str">
            <v>H</v>
          </cell>
          <cell r="H157" t="str">
            <v>FOAM560222HYNLZR05</v>
          </cell>
          <cell r="I157">
            <v>84815681467</v>
          </cell>
          <cell r="J157" t="str">
            <v>011014091823</v>
          </cell>
          <cell r="N157">
            <v>20507</v>
          </cell>
          <cell r="P157">
            <v>31</v>
          </cell>
          <cell r="Q157">
            <v>31026</v>
          </cell>
          <cell r="R157" t="str">
            <v>MEX</v>
          </cell>
          <cell r="T157">
            <v>3</v>
          </cell>
          <cell r="U157">
            <v>2</v>
          </cell>
          <cell r="V157">
            <v>40375</v>
          </cell>
          <cell r="W157">
            <v>40375</v>
          </cell>
          <cell r="X157">
            <v>903</v>
          </cell>
          <cell r="AA157" t="str">
            <v>DP</v>
          </cell>
          <cell r="AB157" t="str">
            <v>BANORTE</v>
          </cell>
          <cell r="AC157" t="str">
            <v>0658194078</v>
          </cell>
          <cell r="AE157">
            <v>1610</v>
          </cell>
          <cell r="AF157">
            <v>20</v>
          </cell>
          <cell r="AG157">
            <v>91</v>
          </cell>
          <cell r="AI157">
            <v>19</v>
          </cell>
          <cell r="AJ157">
            <v>21</v>
          </cell>
          <cell r="AK157" t="str">
            <v>DZEMUL</v>
          </cell>
          <cell r="AL157">
            <v>97404</v>
          </cell>
          <cell r="AO157">
            <v>31</v>
          </cell>
          <cell r="AP157">
            <v>31026</v>
          </cell>
          <cell r="AQ157" t="str">
            <v>FLORES AZUETA MARCO ANTONIO</v>
          </cell>
          <cell r="AR157" t="str">
            <v>CALLE : 20 No 91 X 19 - 21 DZEMUL</v>
          </cell>
        </row>
        <row r="158">
          <cell r="A158" t="str">
            <v>FLORES HUCHIM HUMBERTO</v>
          </cell>
          <cell r="B158" t="str">
            <v>FOHH490812</v>
          </cell>
          <cell r="C158" t="str">
            <v>FLORES</v>
          </cell>
          <cell r="D158" t="str">
            <v>HUCHIM</v>
          </cell>
          <cell r="E158" t="str">
            <v>HUMBERTO</v>
          </cell>
          <cell r="F158" t="str">
            <v>H</v>
          </cell>
          <cell r="H158" t="str">
            <v>FOHH490812HYNLCM01</v>
          </cell>
          <cell r="I158">
            <v>85724805289</v>
          </cell>
          <cell r="J158">
            <v>49466086853</v>
          </cell>
          <cell r="N158">
            <v>18122</v>
          </cell>
          <cell r="P158">
            <v>31</v>
          </cell>
          <cell r="Q158">
            <v>31067</v>
          </cell>
          <cell r="R158" t="str">
            <v>MEX</v>
          </cell>
          <cell r="T158">
            <v>10</v>
          </cell>
          <cell r="U158">
            <v>2</v>
          </cell>
          <cell r="V158">
            <v>38231</v>
          </cell>
          <cell r="W158">
            <v>38231</v>
          </cell>
          <cell r="X158">
            <v>3047</v>
          </cell>
          <cell r="AA158" t="str">
            <v>DP</v>
          </cell>
          <cell r="AB158" t="str">
            <v>BANORTE</v>
          </cell>
          <cell r="AC158" t="str">
            <v>0199252510</v>
          </cell>
          <cell r="AE158">
            <v>1605</v>
          </cell>
          <cell r="AF158" t="str">
            <v>8-B</v>
          </cell>
          <cell r="AG158" t="str">
            <v>283-A</v>
          </cell>
          <cell r="AI158">
            <v>17</v>
          </cell>
          <cell r="AJ158" t="str">
            <v>17-A</v>
          </cell>
          <cell r="AK158" t="str">
            <v>FRACC. VERGEL III</v>
          </cell>
          <cell r="AL158">
            <v>97176</v>
          </cell>
          <cell r="AM158">
            <v>9833295</v>
          </cell>
          <cell r="AO158">
            <v>31</v>
          </cell>
          <cell r="AP158">
            <v>31050</v>
          </cell>
          <cell r="AQ158" t="str">
            <v>FLORES HUCHIM HUMBERTO</v>
          </cell>
          <cell r="AR158" t="str">
            <v>CALLE : 8-B No 283-A X 17 - 17-A FRACC. VERGEL III</v>
          </cell>
        </row>
        <row r="159">
          <cell r="A159" t="str">
            <v>FLOTA ESTRADA VANESSA</v>
          </cell>
          <cell r="B159" t="str">
            <v>FOEV750228</v>
          </cell>
          <cell r="C159" t="str">
            <v>FLOTA</v>
          </cell>
          <cell r="D159" t="str">
            <v>ESTRADA</v>
          </cell>
          <cell r="E159" t="str">
            <v>VANESSA</v>
          </cell>
          <cell r="F159" t="str">
            <v>M</v>
          </cell>
          <cell r="H159" t="str">
            <v>FOEV750228MYNLSN05</v>
          </cell>
          <cell r="I159">
            <v>84977501778</v>
          </cell>
          <cell r="N159">
            <v>27453</v>
          </cell>
          <cell r="P159">
            <v>31</v>
          </cell>
          <cell r="Q159">
            <v>31050</v>
          </cell>
          <cell r="R159" t="str">
            <v>MEX</v>
          </cell>
          <cell r="S159">
            <v>3589039</v>
          </cell>
          <cell r="T159">
            <v>5</v>
          </cell>
          <cell r="U159">
            <v>1</v>
          </cell>
          <cell r="V159">
            <v>36678</v>
          </cell>
          <cell r="W159">
            <v>36678</v>
          </cell>
          <cell r="X159">
            <v>4600</v>
          </cell>
          <cell r="AA159" t="str">
            <v>DP</v>
          </cell>
          <cell r="AB159" t="str">
            <v>BANORTE</v>
          </cell>
          <cell r="AC159" t="str">
            <v>0151117701</v>
          </cell>
          <cell r="AE159">
            <v>1610</v>
          </cell>
          <cell r="AF159">
            <v>43</v>
          </cell>
          <cell r="AG159">
            <v>397</v>
          </cell>
          <cell r="AI159">
            <v>24</v>
          </cell>
          <cell r="AJ159">
            <v>67</v>
          </cell>
          <cell r="AK159" t="str">
            <v>TANLUM</v>
          </cell>
          <cell r="AL159">
            <v>97210</v>
          </cell>
          <cell r="AM159">
            <v>9264579</v>
          </cell>
          <cell r="AN159">
            <v>9999925667</v>
          </cell>
          <cell r="AO159">
            <v>31</v>
          </cell>
          <cell r="AP159">
            <v>31050</v>
          </cell>
          <cell r="AQ159" t="str">
            <v>FLOTA ESTRADA VANESSA</v>
          </cell>
          <cell r="AR159" t="str">
            <v>CALLE : 43 No 397 X 24 - 67 TANLUM</v>
          </cell>
        </row>
        <row r="160">
          <cell r="A160" t="str">
            <v>FUENTES AGUILAR GRISELDA DEL SOCORRO</v>
          </cell>
          <cell r="B160" t="str">
            <v>FUAG460510</v>
          </cell>
          <cell r="C160" t="str">
            <v>FUENTES</v>
          </cell>
          <cell r="D160" t="str">
            <v>AGUILAR</v>
          </cell>
          <cell r="E160" t="str">
            <v>GRISELDA DEL SOCORRO</v>
          </cell>
          <cell r="F160" t="str">
            <v>M</v>
          </cell>
          <cell r="H160" t="str">
            <v>FUAG460510MYNNGR02</v>
          </cell>
          <cell r="I160">
            <v>84854600370</v>
          </cell>
          <cell r="J160">
            <v>757014067313</v>
          </cell>
          <cell r="N160">
            <v>16932</v>
          </cell>
          <cell r="P160">
            <v>31</v>
          </cell>
          <cell r="Q160">
            <v>31059</v>
          </cell>
          <cell r="R160" t="str">
            <v>MEX</v>
          </cell>
          <cell r="T160">
            <v>1</v>
          </cell>
          <cell r="U160">
            <v>1</v>
          </cell>
          <cell r="V160">
            <v>35477</v>
          </cell>
          <cell r="W160">
            <v>35477</v>
          </cell>
          <cell r="X160">
            <v>5801</v>
          </cell>
          <cell r="AA160" t="str">
            <v>DP</v>
          </cell>
          <cell r="AB160" t="str">
            <v>BANORTE</v>
          </cell>
          <cell r="AC160" t="str">
            <v>0148675201</v>
          </cell>
          <cell r="AE160">
            <v>1608</v>
          </cell>
          <cell r="AF160">
            <v>8</v>
          </cell>
          <cell r="AG160">
            <v>379</v>
          </cell>
          <cell r="AI160">
            <v>17</v>
          </cell>
          <cell r="AJ160" t="str">
            <v>S/C</v>
          </cell>
          <cell r="AK160" t="str">
            <v>JOSE MARIA ITURRALDE (AGUILAS)</v>
          </cell>
          <cell r="AL160">
            <v>97134</v>
          </cell>
          <cell r="AM160">
            <v>9437316</v>
          </cell>
          <cell r="AO160">
            <v>31</v>
          </cell>
          <cell r="AP160">
            <v>31050</v>
          </cell>
          <cell r="AQ160" t="str">
            <v>FUENTES AGUILAR GRISELDA DEL SOCORRO</v>
          </cell>
          <cell r="AR160" t="str">
            <v>CALLE : 8 No 379 X 17 - S/C JOSE MARIA ITURRALDE (AGUILAS)</v>
          </cell>
        </row>
        <row r="161">
          <cell r="A161" t="str">
            <v>FUENTES LOPEZ LEIDY DEL SOCORRO</v>
          </cell>
          <cell r="B161" t="str">
            <v>FULL671230</v>
          </cell>
          <cell r="C161" t="str">
            <v>FUENTES</v>
          </cell>
          <cell r="D161" t="str">
            <v>LOPEZ</v>
          </cell>
          <cell r="E161" t="str">
            <v>LEIDY DEL SOCORRO</v>
          </cell>
          <cell r="F161" t="str">
            <v>M</v>
          </cell>
          <cell r="H161" t="str">
            <v>FULL671230MYNNPD06</v>
          </cell>
          <cell r="I161">
            <v>84066700224</v>
          </cell>
          <cell r="J161">
            <v>555101495416</v>
          </cell>
          <cell r="N161">
            <v>24836</v>
          </cell>
          <cell r="P161">
            <v>31</v>
          </cell>
          <cell r="Q161">
            <v>31102</v>
          </cell>
          <cell r="R161" t="str">
            <v>MEX</v>
          </cell>
          <cell r="T161">
            <v>9</v>
          </cell>
          <cell r="U161">
            <v>4</v>
          </cell>
          <cell r="V161">
            <v>38899</v>
          </cell>
          <cell r="W161">
            <v>38899</v>
          </cell>
          <cell r="X161">
            <v>2379</v>
          </cell>
          <cell r="AA161" t="str">
            <v>DP</v>
          </cell>
          <cell r="AB161" t="str">
            <v>BANORTE</v>
          </cell>
          <cell r="AC161" t="str">
            <v>0530539298</v>
          </cell>
          <cell r="AE161">
            <v>1602</v>
          </cell>
          <cell r="AF161">
            <v>24</v>
          </cell>
          <cell r="AG161">
            <v>298</v>
          </cell>
          <cell r="AI161">
            <v>42</v>
          </cell>
          <cell r="AJ161">
            <v>19</v>
          </cell>
          <cell r="AK161" t="str">
            <v>MARIA LUISA</v>
          </cell>
          <cell r="AM161">
            <v>9299711</v>
          </cell>
          <cell r="AO161">
            <v>31</v>
          </cell>
          <cell r="AP161">
            <v>31050</v>
          </cell>
          <cell r="AQ161" t="str">
            <v>FUENTES LOPEZ LEIDY DEL SOCORRO</v>
          </cell>
          <cell r="AR161" t="str">
            <v>CALLE : 24 No 298 X 42 - 19 MARIA LUISA</v>
          </cell>
        </row>
        <row r="162">
          <cell r="A162" t="str">
            <v>GAMBOA DIAZ JOSE LUIS</v>
          </cell>
          <cell r="B162" t="str">
            <v>GADL790305</v>
          </cell>
          <cell r="C162" t="str">
            <v>GAMBOA</v>
          </cell>
          <cell r="D162" t="str">
            <v>DIAZ</v>
          </cell>
          <cell r="E162" t="str">
            <v>JOSE LUIS</v>
          </cell>
          <cell r="F162" t="str">
            <v>H</v>
          </cell>
          <cell r="H162" t="str">
            <v>GADL790305HYNMZS06</v>
          </cell>
          <cell r="I162">
            <v>84017900279</v>
          </cell>
          <cell r="J162">
            <v>548066666479</v>
          </cell>
          <cell r="N162">
            <v>28919</v>
          </cell>
          <cell r="P162">
            <v>31</v>
          </cell>
          <cell r="Q162">
            <v>31050</v>
          </cell>
          <cell r="R162" t="str">
            <v>MEX</v>
          </cell>
          <cell r="T162">
            <v>9</v>
          </cell>
          <cell r="U162">
            <v>2</v>
          </cell>
          <cell r="V162">
            <v>40041</v>
          </cell>
          <cell r="W162">
            <v>40041</v>
          </cell>
          <cell r="X162">
            <v>1237</v>
          </cell>
          <cell r="AA162" t="str">
            <v>DP</v>
          </cell>
          <cell r="AB162" t="str">
            <v>BANORTE</v>
          </cell>
          <cell r="AC162" t="str">
            <v>0644876292</v>
          </cell>
          <cell r="AE162">
            <v>1602</v>
          </cell>
          <cell r="AF162">
            <v>111</v>
          </cell>
          <cell r="AG162" t="str">
            <v>200-A</v>
          </cell>
          <cell r="AI162">
            <v>36</v>
          </cell>
          <cell r="AJ162">
            <v>38</v>
          </cell>
          <cell r="AK162" t="str">
            <v>CENTRO</v>
          </cell>
          <cell r="AL162">
            <v>97189</v>
          </cell>
          <cell r="AO162">
            <v>31</v>
          </cell>
          <cell r="AP162">
            <v>31050</v>
          </cell>
          <cell r="AQ162" t="str">
            <v>GAMBOA DIAZ JOSE LUIS</v>
          </cell>
          <cell r="AR162" t="str">
            <v>CALLE : 111 No 200-A X 36 - 38 CENTRO</v>
          </cell>
        </row>
        <row r="163">
          <cell r="A163" t="str">
            <v>GAMBOA GOMEZ MANUEL JESUS</v>
          </cell>
          <cell r="B163" t="str">
            <v>GAGM780317</v>
          </cell>
          <cell r="C163" t="str">
            <v>GAMBOA</v>
          </cell>
          <cell r="D163" t="str">
            <v>GOMEZ</v>
          </cell>
          <cell r="E163" t="str">
            <v>MANUEL JESUS</v>
          </cell>
          <cell r="F163" t="str">
            <v>H</v>
          </cell>
          <cell r="H163" t="str">
            <v>GAGM780317HYNMMN02</v>
          </cell>
          <cell r="I163">
            <v>84977813058</v>
          </cell>
          <cell r="J163">
            <v>220066264973</v>
          </cell>
          <cell r="N163">
            <v>28566</v>
          </cell>
          <cell r="P163">
            <v>31</v>
          </cell>
          <cell r="Q163">
            <v>31050</v>
          </cell>
          <cell r="R163" t="str">
            <v>MEX</v>
          </cell>
          <cell r="T163">
            <v>9</v>
          </cell>
          <cell r="U163">
            <v>2</v>
          </cell>
          <cell r="V163">
            <v>40437</v>
          </cell>
          <cell r="W163">
            <v>40437</v>
          </cell>
          <cell r="X163">
            <v>841</v>
          </cell>
          <cell r="AA163" t="str">
            <v>DP</v>
          </cell>
          <cell r="AB163" t="str">
            <v>BANORTE</v>
          </cell>
          <cell r="AC163" t="str">
            <v>0687771611</v>
          </cell>
          <cell r="AE163">
            <v>1602</v>
          </cell>
          <cell r="AF163">
            <v>38</v>
          </cell>
          <cell r="AG163">
            <v>216</v>
          </cell>
          <cell r="AI163">
            <v>11</v>
          </cell>
          <cell r="AJ163" t="str">
            <v>S/C</v>
          </cell>
          <cell r="AK163" t="str">
            <v>FRACC. EL SOL KANASIN</v>
          </cell>
          <cell r="AL163">
            <v>97370</v>
          </cell>
          <cell r="AM163">
            <v>2542294</v>
          </cell>
          <cell r="AN163">
            <v>9992582475</v>
          </cell>
          <cell r="AO163">
            <v>31</v>
          </cell>
          <cell r="AP163">
            <v>31050</v>
          </cell>
          <cell r="AQ163" t="str">
            <v>GAMBOA GOMEZ MANUEL JESUS</v>
          </cell>
          <cell r="AR163" t="str">
            <v>CALLE : 38 No 216 X 11 - S/C FRACC. EL SOL KANASIN</v>
          </cell>
        </row>
        <row r="164">
          <cell r="A164" t="str">
            <v>GAMBOA MAY JOSE REYNALDO</v>
          </cell>
          <cell r="B164" t="str">
            <v>GAMR810816</v>
          </cell>
          <cell r="C164" t="str">
            <v>GAMBOA</v>
          </cell>
          <cell r="D164" t="str">
            <v>MAY</v>
          </cell>
          <cell r="E164" t="str">
            <v>JOSE REYNALDO</v>
          </cell>
          <cell r="F164" t="str">
            <v>H</v>
          </cell>
          <cell r="H164" t="str">
            <v>GAMR810816HYNMYY09</v>
          </cell>
          <cell r="I164">
            <v>84098102720</v>
          </cell>
          <cell r="J164">
            <v>51966491499</v>
          </cell>
          <cell r="N164">
            <v>29814</v>
          </cell>
          <cell r="P164">
            <v>31</v>
          </cell>
          <cell r="Q164">
            <v>31050</v>
          </cell>
          <cell r="R164" t="str">
            <v>MEX</v>
          </cell>
          <cell r="T164">
            <v>5</v>
          </cell>
          <cell r="U164">
            <v>2</v>
          </cell>
          <cell r="V164">
            <v>40253</v>
          </cell>
          <cell r="W164">
            <v>40253</v>
          </cell>
          <cell r="X164">
            <v>1025</v>
          </cell>
          <cell r="AA164" t="str">
            <v>DP</v>
          </cell>
          <cell r="AB164" t="str">
            <v>BANORTE</v>
          </cell>
          <cell r="AC164" t="str">
            <v>0166217061</v>
          </cell>
          <cell r="AE164">
            <v>1601</v>
          </cell>
          <cell r="AF164">
            <v>44</v>
          </cell>
          <cell r="AG164" t="str">
            <v>590-A</v>
          </cell>
          <cell r="AI164">
            <v>83</v>
          </cell>
          <cell r="AJ164">
            <v>91</v>
          </cell>
          <cell r="AK164" t="str">
            <v>CENTRO</v>
          </cell>
          <cell r="AL164">
            <v>97000</v>
          </cell>
          <cell r="AM164">
            <v>9320138</v>
          </cell>
          <cell r="AO164">
            <v>31</v>
          </cell>
          <cell r="AP164">
            <v>31050</v>
          </cell>
          <cell r="AQ164" t="str">
            <v>GAMBOA MAY JOSE REYNALDO</v>
          </cell>
          <cell r="AR164" t="str">
            <v>CALLE : 44 No 590-A X 83 - 91 CENTRO</v>
          </cell>
        </row>
        <row r="165">
          <cell r="A165" t="str">
            <v>GAMBOA RIO JOSE ENRIQUE</v>
          </cell>
          <cell r="B165" t="str">
            <v>GARE830218</v>
          </cell>
          <cell r="C165" t="str">
            <v>GAMBOA</v>
          </cell>
          <cell r="D165" t="str">
            <v>RIO</v>
          </cell>
          <cell r="E165" t="str">
            <v>JOSE ENRIQUE</v>
          </cell>
          <cell r="F165" t="str">
            <v>H</v>
          </cell>
          <cell r="H165" t="str">
            <v>GARE830218HYNMXN05</v>
          </cell>
          <cell r="I165">
            <v>84028313454</v>
          </cell>
          <cell r="J165" t="str">
            <v>0639066565004</v>
          </cell>
          <cell r="N165">
            <v>30365</v>
          </cell>
          <cell r="P165">
            <v>31</v>
          </cell>
          <cell r="Q165">
            <v>31050</v>
          </cell>
          <cell r="R165" t="str">
            <v>MEX</v>
          </cell>
          <cell r="T165">
            <v>5</v>
          </cell>
          <cell r="U165">
            <v>2</v>
          </cell>
          <cell r="V165">
            <v>40590</v>
          </cell>
          <cell r="W165">
            <v>40590</v>
          </cell>
          <cell r="X165">
            <v>688</v>
          </cell>
          <cell r="AA165" t="str">
            <v>DP</v>
          </cell>
          <cell r="AB165" t="str">
            <v>BANORTE</v>
          </cell>
          <cell r="AC165" t="str">
            <v>0679318150</v>
          </cell>
          <cell r="AE165">
            <v>1601</v>
          </cell>
          <cell r="AF165" t="str">
            <v>59C</v>
          </cell>
          <cell r="AG165">
            <v>619</v>
          </cell>
          <cell r="AI165" t="str">
            <v>74A</v>
          </cell>
          <cell r="AJ165">
            <v>76</v>
          </cell>
          <cell r="AK165" t="str">
            <v>FRACC. LAS AMERICAS</v>
          </cell>
          <cell r="AL165">
            <v>97302</v>
          </cell>
          <cell r="AO165">
            <v>31</v>
          </cell>
          <cell r="AP165">
            <v>31050</v>
          </cell>
          <cell r="AQ165" t="str">
            <v>GAMBOA RIO JOSE ENRIQUE</v>
          </cell>
          <cell r="AR165" t="str">
            <v>CALLE : 59C No 619 X 74A - 76 FRACC. LAS AMERICAS</v>
          </cell>
        </row>
        <row r="166">
          <cell r="A166" t="str">
            <v>GARCIA CABRERA DIANA CAROLINA</v>
          </cell>
          <cell r="B166" t="str">
            <v>GACD901130</v>
          </cell>
          <cell r="C166" t="str">
            <v>GARCIA</v>
          </cell>
          <cell r="D166" t="str">
            <v>CABRERA</v>
          </cell>
          <cell r="E166" t="str">
            <v>DIANA CAROLINA</v>
          </cell>
          <cell r="F166" t="str">
            <v>M</v>
          </cell>
          <cell r="H166" t="str">
            <v>GACD901130MYNRBN04</v>
          </cell>
          <cell r="I166">
            <v>84109001614</v>
          </cell>
          <cell r="J166">
            <v>496117660523</v>
          </cell>
          <cell r="L166" t="str">
            <v>Diana_wippo96@hotmail.com</v>
          </cell>
          <cell r="N166">
            <v>33207</v>
          </cell>
          <cell r="P166">
            <v>31</v>
          </cell>
          <cell r="Q166">
            <v>31050</v>
          </cell>
          <cell r="R166" t="str">
            <v>MEX</v>
          </cell>
          <cell r="T166">
            <v>9</v>
          </cell>
          <cell r="U166">
            <v>1</v>
          </cell>
          <cell r="V166">
            <v>40179</v>
          </cell>
          <cell r="W166">
            <v>40179</v>
          </cell>
          <cell r="X166">
            <v>1099</v>
          </cell>
          <cell r="AA166" t="str">
            <v>DP</v>
          </cell>
          <cell r="AB166" t="str">
            <v>BANORTE</v>
          </cell>
          <cell r="AC166" t="str">
            <v>0675974745</v>
          </cell>
          <cell r="AE166">
            <v>1604</v>
          </cell>
          <cell r="AF166">
            <v>28</v>
          </cell>
          <cell r="AG166">
            <v>256</v>
          </cell>
          <cell r="AI166">
            <v>10</v>
          </cell>
          <cell r="AJ166">
            <v>12</v>
          </cell>
          <cell r="AK166" t="str">
            <v>AZCORRA</v>
          </cell>
          <cell r="AL166">
            <v>97240</v>
          </cell>
          <cell r="AN166">
            <v>9992610220</v>
          </cell>
          <cell r="AO166">
            <v>31</v>
          </cell>
          <cell r="AP166">
            <v>31050</v>
          </cell>
          <cell r="AQ166" t="str">
            <v>GARCIA CABRERA DIANA CAROLINA</v>
          </cell>
          <cell r="AR166" t="str">
            <v>CALLE : 28 No 256 X 10 - 12 AZCORRA</v>
          </cell>
        </row>
        <row r="167">
          <cell r="A167" t="str">
            <v>GARCIA GARCIA ESPERANZA</v>
          </cell>
          <cell r="B167" t="str">
            <v>GAGE470126</v>
          </cell>
          <cell r="C167" t="str">
            <v>GARCIA</v>
          </cell>
          <cell r="D167" t="str">
            <v>GARCIA</v>
          </cell>
          <cell r="E167" t="str">
            <v>ESPERANZA</v>
          </cell>
          <cell r="F167" t="str">
            <v>M</v>
          </cell>
          <cell r="H167" t="str">
            <v>GAGE740126MJCRRS04</v>
          </cell>
          <cell r="I167">
            <v>84884702683</v>
          </cell>
          <cell r="J167" t="str">
            <v>0533013735458</v>
          </cell>
          <cell r="N167">
            <v>17193</v>
          </cell>
          <cell r="P167">
            <v>14</v>
          </cell>
          <cell r="Q167">
            <v>14052</v>
          </cell>
          <cell r="R167" t="str">
            <v>MEX</v>
          </cell>
          <cell r="T167">
            <v>2</v>
          </cell>
          <cell r="U167">
            <v>2</v>
          </cell>
          <cell r="V167">
            <v>32340</v>
          </cell>
          <cell r="W167">
            <v>32340</v>
          </cell>
          <cell r="X167">
            <v>8938</v>
          </cell>
          <cell r="AA167" t="str">
            <v>DP</v>
          </cell>
          <cell r="AB167" t="str">
            <v>BANORTE</v>
          </cell>
          <cell r="AC167" t="str">
            <v>0148675247</v>
          </cell>
          <cell r="AE167">
            <v>1608</v>
          </cell>
          <cell r="AF167">
            <v>48</v>
          </cell>
          <cell r="AG167">
            <v>492</v>
          </cell>
          <cell r="AI167">
            <v>49</v>
          </cell>
          <cell r="AJ167">
            <v>51</v>
          </cell>
          <cell r="AK167" t="str">
            <v>GRANJAS</v>
          </cell>
          <cell r="AL167">
            <v>97198</v>
          </cell>
          <cell r="AO167">
            <v>31</v>
          </cell>
          <cell r="AP167">
            <v>31050</v>
          </cell>
          <cell r="AQ167" t="str">
            <v>GARCIA GARCIA ESPERANZA</v>
          </cell>
          <cell r="AR167" t="str">
            <v>CALLE : 48 No 492 X 49 - 51 GRANJAS</v>
          </cell>
        </row>
        <row r="168">
          <cell r="A168" t="str">
            <v>GARCIA MARRUFO FELIPE DE JESUS</v>
          </cell>
          <cell r="B168" t="str">
            <v>GAMF661224</v>
          </cell>
          <cell r="C168" t="str">
            <v>GARCIA</v>
          </cell>
          <cell r="D168" t="str">
            <v>MARRUFO</v>
          </cell>
          <cell r="E168" t="str">
            <v>FELIPE DE JESUS</v>
          </cell>
          <cell r="F168" t="str">
            <v>H</v>
          </cell>
          <cell r="H168" t="str">
            <v>GAMF661224HYNRRL09</v>
          </cell>
          <cell r="I168">
            <v>84906609981</v>
          </cell>
          <cell r="J168">
            <v>746014057084</v>
          </cell>
          <cell r="N168">
            <v>24465</v>
          </cell>
          <cell r="P168">
            <v>31</v>
          </cell>
          <cell r="Q168">
            <v>31059</v>
          </cell>
          <cell r="R168" t="str">
            <v>MEX</v>
          </cell>
          <cell r="T168">
            <v>2</v>
          </cell>
          <cell r="U168">
            <v>2</v>
          </cell>
          <cell r="V168">
            <v>40269</v>
          </cell>
          <cell r="W168">
            <v>40269</v>
          </cell>
          <cell r="X168">
            <v>1009</v>
          </cell>
          <cell r="AA168" t="str">
            <v>DP</v>
          </cell>
          <cell r="AB168" t="str">
            <v>BANORTE</v>
          </cell>
          <cell r="AC168" t="str">
            <v>0687771639</v>
          </cell>
          <cell r="AE168">
            <v>1611</v>
          </cell>
          <cell r="AF168">
            <v>79</v>
          </cell>
          <cell r="AG168" t="str">
            <v>64-A</v>
          </cell>
          <cell r="AI168">
            <v>56</v>
          </cell>
          <cell r="AJ168">
            <v>58</v>
          </cell>
          <cell r="AK168" t="str">
            <v>ISMAEL GARCIA</v>
          </cell>
          <cell r="AL168">
            <v>97320</v>
          </cell>
          <cell r="AM168">
            <v>9350646</v>
          </cell>
          <cell r="AO168">
            <v>31</v>
          </cell>
          <cell r="AP168">
            <v>31059</v>
          </cell>
          <cell r="AQ168" t="str">
            <v>GARCIA MARRUFO FELIPE DE JESUS</v>
          </cell>
          <cell r="AR168" t="str">
            <v>CALLE : 79 No 64-A X 56 - 58 ISMAEL GARCIA</v>
          </cell>
        </row>
        <row r="169">
          <cell r="A169" t="str">
            <v>GARCIA SALAZAR ADDY NELDA</v>
          </cell>
          <cell r="B169" t="str">
            <v>GASA621204</v>
          </cell>
          <cell r="C169" t="str">
            <v>GARCIA</v>
          </cell>
          <cell r="D169" t="str">
            <v>SALAZAR</v>
          </cell>
          <cell r="E169" t="str">
            <v>ADDY NELDA</v>
          </cell>
          <cell r="F169" t="str">
            <v>M</v>
          </cell>
          <cell r="H169" t="str">
            <v>GASA621204MYNRLD06</v>
          </cell>
          <cell r="I169">
            <v>84816224871</v>
          </cell>
          <cell r="J169" t="str">
            <v>057113710403</v>
          </cell>
          <cell r="N169">
            <v>22984</v>
          </cell>
          <cell r="P169">
            <v>31</v>
          </cell>
          <cell r="Q169">
            <v>31096</v>
          </cell>
          <cell r="R169" t="str">
            <v>MEX</v>
          </cell>
          <cell r="T169">
            <v>2</v>
          </cell>
          <cell r="U169">
            <v>2</v>
          </cell>
          <cell r="V169">
            <v>33985</v>
          </cell>
          <cell r="W169">
            <v>33985</v>
          </cell>
          <cell r="X169">
            <v>7293</v>
          </cell>
          <cell r="AA169" t="str">
            <v>DP</v>
          </cell>
          <cell r="AB169" t="str">
            <v>BANORTE</v>
          </cell>
          <cell r="AC169" t="str">
            <v>0154077208</v>
          </cell>
          <cell r="AE169">
            <v>1602</v>
          </cell>
          <cell r="AF169">
            <v>127</v>
          </cell>
          <cell r="AG169">
            <v>482</v>
          </cell>
          <cell r="AI169">
            <v>42</v>
          </cell>
          <cell r="AJ169" t="str">
            <v>42A</v>
          </cell>
          <cell r="AK169" t="str">
            <v>FRACC. AMPLIACION LA HACIENDA</v>
          </cell>
          <cell r="AL169">
            <v>97289</v>
          </cell>
          <cell r="AO169">
            <v>31</v>
          </cell>
          <cell r="AP169">
            <v>31050</v>
          </cell>
          <cell r="AQ169" t="str">
            <v>GARCIA SALAZAR ADDY NELDA</v>
          </cell>
          <cell r="AR169" t="str">
            <v>CALLE : 127 No 482 X 42 - 42A FRACC. AMPLIACION LA HACIENDA</v>
          </cell>
        </row>
        <row r="170">
          <cell r="A170" t="str">
            <v>GARCIA SANSORES MIRNA GUADALUPE</v>
          </cell>
          <cell r="B170" t="str">
            <v>GASM691209</v>
          </cell>
          <cell r="C170" t="str">
            <v>GARCIA</v>
          </cell>
          <cell r="D170" t="str">
            <v>SANSORES</v>
          </cell>
          <cell r="E170" t="str">
            <v>MIRNA GUADALUPE</v>
          </cell>
          <cell r="F170" t="str">
            <v>M</v>
          </cell>
          <cell r="H170" t="str">
            <v>GASM691209MYNRNR07</v>
          </cell>
          <cell r="I170">
            <v>84876934914</v>
          </cell>
          <cell r="J170" t="str">
            <v>0479013687935</v>
          </cell>
          <cell r="N170">
            <v>25546</v>
          </cell>
          <cell r="P170">
            <v>31</v>
          </cell>
          <cell r="Q170">
            <v>31050</v>
          </cell>
          <cell r="R170" t="str">
            <v>MEX</v>
          </cell>
          <cell r="T170">
            <v>9</v>
          </cell>
          <cell r="U170">
            <v>2</v>
          </cell>
          <cell r="V170">
            <v>38200</v>
          </cell>
          <cell r="W170">
            <v>38200</v>
          </cell>
          <cell r="X170">
            <v>3078</v>
          </cell>
          <cell r="AA170" t="str">
            <v>DP</v>
          </cell>
          <cell r="AB170" t="str">
            <v>BANORTE</v>
          </cell>
          <cell r="AC170" t="str">
            <v>0199252529</v>
          </cell>
          <cell r="AE170">
            <v>1607</v>
          </cell>
          <cell r="AF170">
            <v>29</v>
          </cell>
          <cell r="AG170">
            <v>194</v>
          </cell>
          <cell r="AI170">
            <v>20</v>
          </cell>
          <cell r="AJ170">
            <v>22</v>
          </cell>
          <cell r="AK170" t="str">
            <v>FRANCISCO I. MADERO</v>
          </cell>
          <cell r="AL170">
            <v>97240</v>
          </cell>
          <cell r="AO170">
            <v>31</v>
          </cell>
          <cell r="AP170">
            <v>31050</v>
          </cell>
          <cell r="AQ170" t="str">
            <v>GARCIA SANSORES MIRNA GUADALUPE</v>
          </cell>
          <cell r="AR170" t="str">
            <v>CALLE : 29 No 194 X 20 - 22 FRANCISCO I. MADERO</v>
          </cell>
        </row>
        <row r="171">
          <cell r="A171" t="str">
            <v>GARCIA SANSORES PEDRO JESUS</v>
          </cell>
          <cell r="B171" t="str">
            <v>GASP741124</v>
          </cell>
          <cell r="C171" t="str">
            <v>GARCIA</v>
          </cell>
          <cell r="D171" t="str">
            <v>SANSORES</v>
          </cell>
          <cell r="E171" t="str">
            <v>PEDRO JESUS</v>
          </cell>
          <cell r="F171" t="str">
            <v>M</v>
          </cell>
          <cell r="H171" t="str">
            <v>GASP741124HYNRND09</v>
          </cell>
          <cell r="I171" t="str">
            <v>84917411039</v>
          </cell>
          <cell r="J171" t="str">
            <v>0359066085932</v>
          </cell>
          <cell r="N171">
            <v>27357</v>
          </cell>
          <cell r="P171">
            <v>31</v>
          </cell>
          <cell r="Q171">
            <v>31050</v>
          </cell>
          <cell r="R171" t="str">
            <v>MEX</v>
          </cell>
          <cell r="T171">
            <v>8</v>
          </cell>
          <cell r="U171">
            <v>1</v>
          </cell>
          <cell r="V171">
            <v>37088</v>
          </cell>
          <cell r="W171">
            <v>37088</v>
          </cell>
          <cell r="X171">
            <v>4190</v>
          </cell>
          <cell r="AA171" t="str">
            <v>DP</v>
          </cell>
          <cell r="AB171" t="str">
            <v>BANORTE</v>
          </cell>
          <cell r="AC171" t="str">
            <v>0148675256</v>
          </cell>
          <cell r="AE171">
            <v>1607</v>
          </cell>
          <cell r="AF171">
            <v>49</v>
          </cell>
          <cell r="AG171">
            <v>259</v>
          </cell>
          <cell r="AI171" t="str">
            <v>16B</v>
          </cell>
          <cell r="AJ171" t="str">
            <v>S/C</v>
          </cell>
          <cell r="AK171" t="str">
            <v>BRISAS</v>
          </cell>
          <cell r="AL171">
            <v>97144</v>
          </cell>
          <cell r="AO171">
            <v>31</v>
          </cell>
          <cell r="AP171">
            <v>31050</v>
          </cell>
          <cell r="AQ171" t="str">
            <v>GARCIA SANSORES PEDRO JESUS</v>
          </cell>
          <cell r="AR171" t="str">
            <v>CALLE : 49 No 259 X 16B - S/C BRISAS</v>
          </cell>
        </row>
        <row r="172">
          <cell r="A172" t="str">
            <v>GARRIDO MEDRANO JUAN FRANCISCO</v>
          </cell>
          <cell r="B172" t="str">
            <v>GAMJ660615</v>
          </cell>
          <cell r="C172" t="str">
            <v>GARRIDO</v>
          </cell>
          <cell r="D172" t="str">
            <v>MEDRANO</v>
          </cell>
          <cell r="E172" t="str">
            <v>JUAN FRANCISCO</v>
          </cell>
          <cell r="F172" t="str">
            <v>H</v>
          </cell>
          <cell r="H172" t="str">
            <v>GAMJ660615HYNRDN02</v>
          </cell>
          <cell r="I172">
            <v>84836607584</v>
          </cell>
          <cell r="J172" t="str">
            <v>0217066201780</v>
          </cell>
          <cell r="N172">
            <v>24273</v>
          </cell>
          <cell r="P172">
            <v>31</v>
          </cell>
          <cell r="Q172">
            <v>31093</v>
          </cell>
          <cell r="R172" t="str">
            <v>MEX</v>
          </cell>
          <cell r="T172">
            <v>9</v>
          </cell>
          <cell r="U172">
            <v>2</v>
          </cell>
          <cell r="V172">
            <v>35354</v>
          </cell>
          <cell r="W172">
            <v>35354</v>
          </cell>
          <cell r="X172">
            <v>5924</v>
          </cell>
          <cell r="AA172" t="str">
            <v>DP</v>
          </cell>
          <cell r="AB172" t="str">
            <v>BANORTE</v>
          </cell>
          <cell r="AC172" t="str">
            <v>0154077217</v>
          </cell>
          <cell r="AE172">
            <v>1602</v>
          </cell>
          <cell r="AF172">
            <v>64</v>
          </cell>
          <cell r="AG172">
            <v>543</v>
          </cell>
          <cell r="AI172">
            <v>57</v>
          </cell>
          <cell r="AJ172">
            <v>59</v>
          </cell>
          <cell r="AK172" t="str">
            <v>MULCHECHEN</v>
          </cell>
          <cell r="AL172">
            <v>97370</v>
          </cell>
          <cell r="AO172">
            <v>31</v>
          </cell>
          <cell r="AP172">
            <v>31050</v>
          </cell>
          <cell r="AQ172" t="str">
            <v>GARRIDO MEDRANO JUAN FRANCISCO</v>
          </cell>
          <cell r="AR172" t="str">
            <v>CALLE : 64 No 543 X 57 - 59 MULCHECHEN</v>
          </cell>
        </row>
        <row r="173">
          <cell r="A173" t="str">
            <v>G. CANTON RUZ ELIAS RENE</v>
          </cell>
          <cell r="B173" t="str">
            <v>GXRE760205</v>
          </cell>
          <cell r="C173" t="str">
            <v>G. CANTON</v>
          </cell>
          <cell r="D173" t="str">
            <v>RUZ</v>
          </cell>
          <cell r="E173" t="str">
            <v>ELIAS RENE</v>
          </cell>
          <cell r="F173" t="str">
            <v>H</v>
          </cell>
          <cell r="H173" t="str">
            <v>GXRE760205HYNXZL07</v>
          </cell>
          <cell r="I173">
            <v>84007602208</v>
          </cell>
          <cell r="J173" t="str">
            <v>059666315762</v>
          </cell>
          <cell r="N173">
            <v>27795</v>
          </cell>
          <cell r="P173">
            <v>31</v>
          </cell>
          <cell r="Q173">
            <v>31050</v>
          </cell>
          <cell r="R173" t="str">
            <v>MEX</v>
          </cell>
          <cell r="S173">
            <v>3417521</v>
          </cell>
          <cell r="T173">
            <v>2</v>
          </cell>
          <cell r="U173">
            <v>1</v>
          </cell>
          <cell r="V173">
            <v>37915</v>
          </cell>
          <cell r="W173">
            <v>37915</v>
          </cell>
          <cell r="X173">
            <v>3363</v>
          </cell>
          <cell r="AA173" t="str">
            <v>DP</v>
          </cell>
          <cell r="AB173" t="str">
            <v>BANORTE</v>
          </cell>
          <cell r="AC173" t="str">
            <v>0175082524</v>
          </cell>
          <cell r="AE173">
            <v>1601</v>
          </cell>
          <cell r="AF173">
            <v>81</v>
          </cell>
          <cell r="AG173" t="str">
            <v>575B</v>
          </cell>
          <cell r="AI173">
            <v>76</v>
          </cell>
          <cell r="AJ173">
            <v>78</v>
          </cell>
          <cell r="AK173" t="str">
            <v>CENTRO</v>
          </cell>
          <cell r="AL173">
            <v>97000</v>
          </cell>
          <cell r="AO173">
            <v>31</v>
          </cell>
          <cell r="AP173">
            <v>31050</v>
          </cell>
          <cell r="AQ173" t="str">
            <v>G. CANTON RUZ ELIAS RENE</v>
          </cell>
          <cell r="AR173" t="str">
            <v>CALLE : 81 No 575B X 76 - 78 CENTRO</v>
          </cell>
        </row>
        <row r="174">
          <cell r="A174" t="str">
            <v>GOMEZ BRITO WILBERT RENAN</v>
          </cell>
          <cell r="B174" t="str">
            <v>GOBW630110</v>
          </cell>
          <cell r="C174" t="str">
            <v>GOMEZ</v>
          </cell>
          <cell r="D174" t="str">
            <v>BRITO</v>
          </cell>
          <cell r="E174" t="str">
            <v>WILBERT RENAN</v>
          </cell>
          <cell r="F174" t="str">
            <v>H</v>
          </cell>
          <cell r="H174" t="str">
            <v>GOBW630110HYNMRL08</v>
          </cell>
          <cell r="I174">
            <v>84816311900</v>
          </cell>
          <cell r="J174">
            <v>217014050553</v>
          </cell>
          <cell r="N174">
            <v>23021</v>
          </cell>
          <cell r="P174">
            <v>31</v>
          </cell>
          <cell r="Q174">
            <v>31050</v>
          </cell>
          <cell r="R174" t="str">
            <v>MEX</v>
          </cell>
          <cell r="T174">
            <v>8</v>
          </cell>
          <cell r="U174">
            <v>1</v>
          </cell>
          <cell r="V174">
            <v>40422</v>
          </cell>
          <cell r="W174">
            <v>40422</v>
          </cell>
          <cell r="X174">
            <v>856</v>
          </cell>
          <cell r="AA174" t="str">
            <v>DP</v>
          </cell>
          <cell r="AB174" t="str">
            <v>BANORTE</v>
          </cell>
          <cell r="AC174" t="str">
            <v>0687771693</v>
          </cell>
          <cell r="AE174">
            <v>1608</v>
          </cell>
          <cell r="AF174" t="str">
            <v>62-A</v>
          </cell>
          <cell r="AG174">
            <v>313</v>
          </cell>
          <cell r="AI174">
            <v>59</v>
          </cell>
          <cell r="AJ174">
            <v>61</v>
          </cell>
          <cell r="AK174" t="str">
            <v>MULCHECHEN</v>
          </cell>
          <cell r="AL174">
            <v>97197</v>
          </cell>
          <cell r="AO174">
            <v>31</v>
          </cell>
          <cell r="AP174">
            <v>31050</v>
          </cell>
          <cell r="AQ174" t="str">
            <v>GOMEZ BRITO WILBERT RENAN</v>
          </cell>
          <cell r="AR174" t="str">
            <v>CALLE : 62-A No 313 X 59 - 61 MULCHECHEN</v>
          </cell>
        </row>
        <row r="175">
          <cell r="A175" t="str">
            <v>GOMEZ CETZ GENNY GABRIELA</v>
          </cell>
          <cell r="B175" t="str">
            <v>GOCG680911</v>
          </cell>
          <cell r="C175" t="str">
            <v>GOMEZ</v>
          </cell>
          <cell r="D175" t="str">
            <v>CETZ</v>
          </cell>
          <cell r="E175" t="str">
            <v>GENNY GABRIELA</v>
          </cell>
          <cell r="F175" t="str">
            <v>M</v>
          </cell>
          <cell r="H175" t="str">
            <v>GOCG680911MYNMTN01</v>
          </cell>
          <cell r="I175">
            <v>84886909349</v>
          </cell>
          <cell r="J175" t="str">
            <v>0403013603258</v>
          </cell>
          <cell r="N175">
            <v>25092</v>
          </cell>
          <cell r="P175">
            <v>31</v>
          </cell>
          <cell r="Q175">
            <v>31050</v>
          </cell>
          <cell r="R175" t="str">
            <v>MEX</v>
          </cell>
          <cell r="T175">
            <v>2</v>
          </cell>
          <cell r="U175">
            <v>2</v>
          </cell>
          <cell r="V175">
            <v>32112</v>
          </cell>
          <cell r="W175">
            <v>32112</v>
          </cell>
          <cell r="X175">
            <v>9166</v>
          </cell>
          <cell r="AA175" t="str">
            <v>DP</v>
          </cell>
          <cell r="AB175" t="str">
            <v>BANORTE</v>
          </cell>
          <cell r="AC175" t="str">
            <v>0148675265</v>
          </cell>
          <cell r="AE175">
            <v>1601</v>
          </cell>
          <cell r="AF175">
            <v>15</v>
          </cell>
          <cell r="AG175">
            <v>497</v>
          </cell>
          <cell r="AI175">
            <v>36</v>
          </cell>
          <cell r="AJ175">
            <v>38</v>
          </cell>
          <cell r="AK175" t="str">
            <v>LOS REYES</v>
          </cell>
          <cell r="AL175">
            <v>97003</v>
          </cell>
          <cell r="AO175">
            <v>31</v>
          </cell>
          <cell r="AP175">
            <v>31050</v>
          </cell>
          <cell r="AQ175" t="str">
            <v>GOMEZ CETZ GENNY GABRIELA</v>
          </cell>
          <cell r="AR175" t="str">
            <v>CALLE : 15 No 497 X 36 - 38 LOS REYES</v>
          </cell>
        </row>
        <row r="176">
          <cell r="A176" t="str">
            <v>GOMEZ LOPEZ WILBERT ALBERTO</v>
          </cell>
          <cell r="B176" t="str">
            <v>GOLW510720</v>
          </cell>
          <cell r="C176" t="str">
            <v>GOMEZ</v>
          </cell>
          <cell r="D176" t="str">
            <v>LOPEZ</v>
          </cell>
          <cell r="E176" t="str">
            <v>WILBERT ALBERTO</v>
          </cell>
          <cell r="F176" t="str">
            <v>H</v>
          </cell>
          <cell r="H176" t="str">
            <v>GOLW510720HYNMPL00</v>
          </cell>
          <cell r="I176">
            <v>84735203162</v>
          </cell>
          <cell r="J176" t="str">
            <v>061066495257</v>
          </cell>
          <cell r="N176">
            <v>18829</v>
          </cell>
          <cell r="P176">
            <v>31</v>
          </cell>
          <cell r="Q176">
            <v>31050</v>
          </cell>
          <cell r="R176" t="str">
            <v>MEX</v>
          </cell>
          <cell r="T176">
            <v>9</v>
          </cell>
          <cell r="U176">
            <v>2</v>
          </cell>
          <cell r="V176">
            <v>35750</v>
          </cell>
          <cell r="W176">
            <v>35750</v>
          </cell>
          <cell r="X176">
            <v>5528</v>
          </cell>
          <cell r="AA176" t="str">
            <v>DP</v>
          </cell>
          <cell r="AB176" t="str">
            <v>BANORTE</v>
          </cell>
          <cell r="AC176" t="str">
            <v>0154664671</v>
          </cell>
          <cell r="AE176">
            <v>1602</v>
          </cell>
          <cell r="AF176">
            <v>102</v>
          </cell>
          <cell r="AG176">
            <v>856</v>
          </cell>
          <cell r="AI176">
            <v>73</v>
          </cell>
          <cell r="AJ176">
            <v>75</v>
          </cell>
          <cell r="AK176" t="str">
            <v>NUEVA SAMBULA</v>
          </cell>
          <cell r="AL176">
            <v>97250</v>
          </cell>
          <cell r="AO176">
            <v>31</v>
          </cell>
          <cell r="AP176">
            <v>31050</v>
          </cell>
          <cell r="AQ176" t="str">
            <v>GOMEZ LOPEZ WILBERT ALBERTO</v>
          </cell>
          <cell r="AR176" t="str">
            <v>CALLE : 102 No 856 X 73 - 75 NUEVA SAMBULA</v>
          </cell>
        </row>
        <row r="177">
          <cell r="A177" t="str">
            <v>GOMEZ LOPEZ MARIA BEATRIZ</v>
          </cell>
          <cell r="B177" t="str">
            <v>GOLB710131</v>
          </cell>
          <cell r="C177" t="str">
            <v>GOMEZ</v>
          </cell>
          <cell r="D177" t="str">
            <v>LOPEZ</v>
          </cell>
          <cell r="E177" t="str">
            <v>MARIA BEATRIZ</v>
          </cell>
          <cell r="F177" t="str">
            <v>M</v>
          </cell>
          <cell r="H177" t="str">
            <v>GOLB710331MYNMPT28</v>
          </cell>
          <cell r="I177">
            <v>83007104991</v>
          </cell>
          <cell r="J177" t="str">
            <v>0471104189256</v>
          </cell>
          <cell r="N177">
            <v>25964</v>
          </cell>
          <cell r="P177">
            <v>31</v>
          </cell>
          <cell r="Q177">
            <v>31050</v>
          </cell>
          <cell r="R177" t="str">
            <v>MEX</v>
          </cell>
          <cell r="T177">
            <v>9</v>
          </cell>
          <cell r="U177">
            <v>2</v>
          </cell>
          <cell r="V177">
            <v>38384</v>
          </cell>
          <cell r="W177">
            <v>38384</v>
          </cell>
          <cell r="X177">
            <v>2894</v>
          </cell>
          <cell r="AA177" t="str">
            <v>DP</v>
          </cell>
          <cell r="AB177" t="str">
            <v>BANORTE</v>
          </cell>
          <cell r="AC177" t="str">
            <v>0199252538</v>
          </cell>
          <cell r="AE177">
            <v>1602</v>
          </cell>
          <cell r="AF177">
            <v>29</v>
          </cell>
          <cell r="AG177">
            <v>200</v>
          </cell>
          <cell r="AI177">
            <v>36</v>
          </cell>
          <cell r="AJ177">
            <v>38</v>
          </cell>
          <cell r="AK177" t="str">
            <v>FRANCISCO I. MADERO</v>
          </cell>
          <cell r="AL177">
            <v>97240</v>
          </cell>
          <cell r="AO177">
            <v>31</v>
          </cell>
          <cell r="AP177">
            <v>31050</v>
          </cell>
          <cell r="AQ177" t="str">
            <v>GOMEZ LOPEZ MARIA BEATRIZ</v>
          </cell>
          <cell r="AR177" t="str">
            <v>CALLE : 29 No 200 X 36 - 38 FRANCISCO I. MADERO</v>
          </cell>
        </row>
        <row r="178">
          <cell r="A178" t="str">
            <v>GOMEZ LOPEZ ARGELIA MERCEDES</v>
          </cell>
          <cell r="B178" t="str">
            <v>GOLA550205</v>
          </cell>
          <cell r="C178" t="str">
            <v>GOMEZ</v>
          </cell>
          <cell r="D178" t="str">
            <v>LOPEZ</v>
          </cell>
          <cell r="E178" t="str">
            <v>ARGELIA MERCEDES</v>
          </cell>
          <cell r="F178" t="str">
            <v>M</v>
          </cell>
          <cell r="H178" t="str">
            <v>GOLA550205MYNMPR02</v>
          </cell>
          <cell r="I178">
            <v>30015500118</v>
          </cell>
          <cell r="J178" t="str">
            <v>0419126145469</v>
          </cell>
          <cell r="N178">
            <v>20125</v>
          </cell>
          <cell r="P178">
            <v>31</v>
          </cell>
          <cell r="Q178">
            <v>31050</v>
          </cell>
          <cell r="R178" t="str">
            <v>MEX</v>
          </cell>
          <cell r="T178">
            <v>8</v>
          </cell>
          <cell r="U178">
            <v>5</v>
          </cell>
          <cell r="V178">
            <v>41153</v>
          </cell>
          <cell r="W178">
            <v>41153</v>
          </cell>
          <cell r="X178">
            <v>125</v>
          </cell>
          <cell r="AA178" t="str">
            <v>EF</v>
          </cell>
          <cell r="AE178">
            <v>1607</v>
          </cell>
          <cell r="AF178" t="str">
            <v>59K</v>
          </cell>
          <cell r="AG178">
            <v>612</v>
          </cell>
          <cell r="AI178">
            <v>110</v>
          </cell>
          <cell r="AJ178">
            <v>112</v>
          </cell>
          <cell r="AK178" t="str">
            <v>BOJORQUEZ</v>
          </cell>
          <cell r="AL178">
            <v>97230</v>
          </cell>
          <cell r="AM178">
            <v>2529729</v>
          </cell>
          <cell r="AN178">
            <v>9991696494</v>
          </cell>
          <cell r="AO178">
            <v>31</v>
          </cell>
          <cell r="AP178">
            <v>31050</v>
          </cell>
          <cell r="AQ178" t="str">
            <v>GOMEZ LOPEZ ARGELIA MERCEDES</v>
          </cell>
          <cell r="AR178" t="str">
            <v>CALLE : 59K No 612 X 110 - 112 BOJORQUEZ</v>
          </cell>
        </row>
        <row r="179">
          <cell r="A179" t="str">
            <v>GOMEZ PAREDES GLORIA LETICIA</v>
          </cell>
          <cell r="B179" t="str">
            <v>GOPG710806</v>
          </cell>
          <cell r="C179" t="str">
            <v>GOMEZ</v>
          </cell>
          <cell r="D179" t="str">
            <v>PAREDES</v>
          </cell>
          <cell r="E179" t="str">
            <v>GLORIA LETICIA</v>
          </cell>
          <cell r="F179" t="str">
            <v>M</v>
          </cell>
          <cell r="H179" t="str">
            <v>GOPG710806MYNMRL04</v>
          </cell>
          <cell r="I179">
            <v>84907117919</v>
          </cell>
          <cell r="J179">
            <v>548013773319</v>
          </cell>
          <cell r="N179">
            <v>26151</v>
          </cell>
          <cell r="P179">
            <v>31</v>
          </cell>
          <cell r="Q179">
            <v>31050</v>
          </cell>
          <cell r="R179" t="str">
            <v>MEX</v>
          </cell>
          <cell r="T179">
            <v>1</v>
          </cell>
          <cell r="U179">
            <v>2</v>
          </cell>
          <cell r="V179">
            <v>40802</v>
          </cell>
          <cell r="W179">
            <v>40802</v>
          </cell>
          <cell r="X179">
            <v>476</v>
          </cell>
          <cell r="AA179" t="str">
            <v>DP</v>
          </cell>
          <cell r="AB179" t="str">
            <v>BANORTE</v>
          </cell>
          <cell r="AC179" t="str">
            <v>0815556938</v>
          </cell>
          <cell r="AE179">
            <v>1610</v>
          </cell>
          <cell r="AF179">
            <v>115</v>
          </cell>
          <cell r="AG179">
            <v>315</v>
          </cell>
          <cell r="AI179">
            <v>36</v>
          </cell>
          <cell r="AJ179">
            <v>38</v>
          </cell>
          <cell r="AK179" t="str">
            <v>CANTO</v>
          </cell>
          <cell r="AL179">
            <v>97189</v>
          </cell>
          <cell r="AN179">
            <v>9992600798</v>
          </cell>
          <cell r="AO179">
            <v>31</v>
          </cell>
          <cell r="AP179">
            <v>31050</v>
          </cell>
          <cell r="AQ179" t="str">
            <v>GOMEZ PAREDES GLORIA LETICIA</v>
          </cell>
          <cell r="AR179" t="str">
            <v>CALLE : 115 No 315 X 36 - 38 CANTO</v>
          </cell>
        </row>
        <row r="180">
          <cell r="A180" t="str">
            <v>GOMEZ SANCHEZ AURORA</v>
          </cell>
          <cell r="B180" t="str">
            <v>GOSA750822</v>
          </cell>
          <cell r="C180" t="str">
            <v>GOMEZ</v>
          </cell>
          <cell r="D180" t="str">
            <v>SANCHEZ</v>
          </cell>
          <cell r="E180" t="str">
            <v>AURORA</v>
          </cell>
          <cell r="F180" t="str">
            <v>M</v>
          </cell>
          <cell r="H180" t="str">
            <v>GOSA750822MBCMNR03</v>
          </cell>
          <cell r="I180">
            <v>84967505838</v>
          </cell>
          <cell r="J180" t="str">
            <v>064666150804</v>
          </cell>
          <cell r="N180">
            <v>27628</v>
          </cell>
          <cell r="P180" t="str">
            <v>03</v>
          </cell>
          <cell r="Q180" t="str">
            <v>02002</v>
          </cell>
          <cell r="R180" t="str">
            <v>MEX</v>
          </cell>
          <cell r="T180">
            <v>2</v>
          </cell>
          <cell r="U180">
            <v>2</v>
          </cell>
          <cell r="V180">
            <v>36996</v>
          </cell>
          <cell r="W180">
            <v>36996</v>
          </cell>
          <cell r="X180">
            <v>4282</v>
          </cell>
          <cell r="AA180" t="str">
            <v>DP</v>
          </cell>
          <cell r="AB180" t="str">
            <v>BANORTE</v>
          </cell>
          <cell r="AC180" t="str">
            <v>0148675274</v>
          </cell>
          <cell r="AE180">
            <v>1601</v>
          </cell>
          <cell r="AF180" t="str">
            <v>15F</v>
          </cell>
          <cell r="AG180" t="str">
            <v>195Q</v>
          </cell>
          <cell r="AI180" t="str">
            <v>8B</v>
          </cell>
          <cell r="AJ180" t="str">
            <v>S/C</v>
          </cell>
          <cell r="AK180" t="str">
            <v>VERGEL 65</v>
          </cell>
          <cell r="AL180">
            <v>97176</v>
          </cell>
          <cell r="AO180">
            <v>31</v>
          </cell>
          <cell r="AP180">
            <v>31050</v>
          </cell>
          <cell r="AQ180" t="str">
            <v>GOMEZ SANCHEZ AURORA</v>
          </cell>
          <cell r="AR180" t="str">
            <v>CALLE : 15F No 195Q X 8B - S/C VERGEL 65</v>
          </cell>
        </row>
        <row r="181">
          <cell r="A181" t="str">
            <v>GOMEZ YA JUANA</v>
          </cell>
          <cell r="B181" t="str">
            <v>GOYJ430512</v>
          </cell>
          <cell r="C181" t="str">
            <v>GOMEZ</v>
          </cell>
          <cell r="D181" t="str">
            <v>YA</v>
          </cell>
          <cell r="E181" t="str">
            <v>JUANA</v>
          </cell>
          <cell r="F181" t="str">
            <v>M</v>
          </cell>
          <cell r="H181" t="str">
            <v>GOYJ430512MCCMXN07</v>
          </cell>
          <cell r="I181">
            <v>81644611964</v>
          </cell>
          <cell r="J181" t="str">
            <v>045013703810</v>
          </cell>
          <cell r="N181">
            <v>15838</v>
          </cell>
          <cell r="P181" t="str">
            <v>04</v>
          </cell>
          <cell r="Q181" t="str">
            <v>04000</v>
          </cell>
          <cell r="R181" t="str">
            <v>MEX</v>
          </cell>
          <cell r="T181">
            <v>9</v>
          </cell>
          <cell r="U181">
            <v>2</v>
          </cell>
          <cell r="V181">
            <v>33086</v>
          </cell>
          <cell r="W181">
            <v>33086</v>
          </cell>
          <cell r="X181">
            <v>8192</v>
          </cell>
          <cell r="AA181" t="str">
            <v>DP</v>
          </cell>
          <cell r="AB181" t="str">
            <v>BANORTE</v>
          </cell>
          <cell r="AC181" t="str">
            <v>0154077226</v>
          </cell>
          <cell r="AE181">
            <v>1602</v>
          </cell>
          <cell r="AF181">
            <v>65</v>
          </cell>
          <cell r="AG181">
            <v>514</v>
          </cell>
          <cell r="AI181">
            <v>50</v>
          </cell>
          <cell r="AJ181">
            <v>54</v>
          </cell>
          <cell r="AK181" t="str">
            <v>FRACC. PACABTUN</v>
          </cell>
          <cell r="AL181">
            <v>97160</v>
          </cell>
          <cell r="AO181">
            <v>31</v>
          </cell>
          <cell r="AP181">
            <v>31050</v>
          </cell>
          <cell r="AQ181" t="str">
            <v>GOMEZ YA JUANA</v>
          </cell>
          <cell r="AR181" t="str">
            <v>CALLE : 65 No 514 X 50 - 54 FRACC. PACABTUN</v>
          </cell>
        </row>
        <row r="182">
          <cell r="A182" t="str">
            <v>GONGORA FRIAS JOSE ELIAS</v>
          </cell>
          <cell r="B182" t="str">
            <v>GOFE840405</v>
          </cell>
          <cell r="C182" t="str">
            <v>GONGORA</v>
          </cell>
          <cell r="D182" t="str">
            <v>FRIAS</v>
          </cell>
          <cell r="E182" t="str">
            <v>JOSE ELIAS</v>
          </cell>
          <cell r="F182" t="str">
            <v>H</v>
          </cell>
          <cell r="H182" t="str">
            <v>GOFE840405HYNNRL05</v>
          </cell>
          <cell r="I182">
            <v>84098400348</v>
          </cell>
          <cell r="J182">
            <v>755066617088</v>
          </cell>
          <cell r="L182" t="str">
            <v>elias_gongora@hotmail.com</v>
          </cell>
          <cell r="N182">
            <v>30777</v>
          </cell>
          <cell r="P182">
            <v>31</v>
          </cell>
          <cell r="Q182">
            <v>31050</v>
          </cell>
          <cell r="R182" t="str">
            <v>MEX</v>
          </cell>
          <cell r="T182">
            <v>5</v>
          </cell>
          <cell r="U182">
            <v>1</v>
          </cell>
          <cell r="V182">
            <v>39814</v>
          </cell>
          <cell r="W182">
            <v>39814</v>
          </cell>
          <cell r="X182">
            <v>1464</v>
          </cell>
          <cell r="AA182" t="str">
            <v>DP</v>
          </cell>
          <cell r="AB182" t="str">
            <v>BANORTE</v>
          </cell>
          <cell r="AC182" t="str">
            <v>0571642940</v>
          </cell>
          <cell r="AE182">
            <v>1601</v>
          </cell>
          <cell r="AF182">
            <v>74</v>
          </cell>
          <cell r="AG182" t="str">
            <v>150-D</v>
          </cell>
          <cell r="AI182">
            <v>31</v>
          </cell>
          <cell r="AJ182">
            <v>33</v>
          </cell>
          <cell r="AK182" t="str">
            <v>PROGRESO</v>
          </cell>
          <cell r="AL182">
            <v>97320</v>
          </cell>
          <cell r="AM182">
            <v>9699353977</v>
          </cell>
          <cell r="AN182">
            <v>9991632322</v>
          </cell>
          <cell r="AO182">
            <v>31</v>
          </cell>
          <cell r="AP182">
            <v>31059</v>
          </cell>
          <cell r="AQ182" t="str">
            <v>GONGORA FRIAS JOSE ELIAS</v>
          </cell>
          <cell r="AR182" t="str">
            <v>CALLE : 74 No 150-D X 31 - 33 PROGRESO</v>
          </cell>
        </row>
        <row r="183">
          <cell r="A183" t="str">
            <v>GONGORA SANTOS EVANGELINA</v>
          </cell>
          <cell r="B183" t="str">
            <v>GOSE761230</v>
          </cell>
          <cell r="C183" t="str">
            <v>GONGORA</v>
          </cell>
          <cell r="D183" t="str">
            <v>SANTOS</v>
          </cell>
          <cell r="E183" t="str">
            <v>EVANGELINA</v>
          </cell>
          <cell r="F183" t="str">
            <v>M</v>
          </cell>
          <cell r="H183" t="str">
            <v>GOSE761230MYNNNV01</v>
          </cell>
          <cell r="I183">
            <v>84957632379</v>
          </cell>
          <cell r="J183" t="str">
            <v>031566246403</v>
          </cell>
          <cell r="N183">
            <v>28124</v>
          </cell>
          <cell r="P183">
            <v>31</v>
          </cell>
          <cell r="Q183">
            <v>31018</v>
          </cell>
          <cell r="R183" t="str">
            <v>MEX</v>
          </cell>
          <cell r="T183">
            <v>2</v>
          </cell>
          <cell r="U183">
            <v>1</v>
          </cell>
          <cell r="V183">
            <v>37637</v>
          </cell>
          <cell r="W183">
            <v>37637</v>
          </cell>
          <cell r="X183">
            <v>3641</v>
          </cell>
          <cell r="AA183" t="str">
            <v>DP</v>
          </cell>
          <cell r="AB183" t="str">
            <v>BANORTE</v>
          </cell>
          <cell r="AC183" t="str">
            <v>0154664680</v>
          </cell>
          <cell r="AE183">
            <v>1604</v>
          </cell>
          <cell r="AF183">
            <v>104</v>
          </cell>
          <cell r="AG183" t="str">
            <v>LOTE 29</v>
          </cell>
          <cell r="AI183" t="str">
            <v>S/C</v>
          </cell>
          <cell r="AJ183" t="str">
            <v>S/C</v>
          </cell>
          <cell r="AK183" t="str">
            <v>HACIENDA OPICHEN</v>
          </cell>
          <cell r="AL183">
            <v>97249</v>
          </cell>
          <cell r="AO183">
            <v>31</v>
          </cell>
          <cell r="AP183">
            <v>31050</v>
          </cell>
          <cell r="AQ183" t="str">
            <v>GONGORA SANTOS EVANGELINA</v>
          </cell>
          <cell r="AR183" t="str">
            <v>CALLE : 104 No LOTE 29 X S/C - S/C HACIENDA OPICHEN</v>
          </cell>
        </row>
        <row r="184">
          <cell r="A184" t="str">
            <v>GONGORA SOLIS JUAN EMMANUEL</v>
          </cell>
          <cell r="B184" t="str">
            <v>GOSJ840107</v>
          </cell>
          <cell r="C184" t="str">
            <v>GONGORA</v>
          </cell>
          <cell r="D184" t="str">
            <v>SOLIS</v>
          </cell>
          <cell r="E184" t="str">
            <v>JUAN EMMANUEL</v>
          </cell>
          <cell r="F184" t="str">
            <v>H</v>
          </cell>
          <cell r="H184" t="str">
            <v>GOSJ840107HYNNLN03</v>
          </cell>
          <cell r="I184">
            <v>84018417521</v>
          </cell>
          <cell r="J184">
            <v>521066591722</v>
          </cell>
          <cell r="L184" t="str">
            <v>jegongora@gmail.com</v>
          </cell>
          <cell r="N184">
            <v>30688</v>
          </cell>
          <cell r="P184">
            <v>31</v>
          </cell>
          <cell r="Q184">
            <v>31050</v>
          </cell>
          <cell r="R184" t="str">
            <v>MEX</v>
          </cell>
          <cell r="T184">
            <v>5</v>
          </cell>
          <cell r="U184">
            <v>1</v>
          </cell>
          <cell r="V184">
            <v>39965</v>
          </cell>
          <cell r="W184">
            <v>39965</v>
          </cell>
          <cell r="X184">
            <v>1313</v>
          </cell>
          <cell r="AA184" t="str">
            <v>DP</v>
          </cell>
          <cell r="AB184" t="str">
            <v>BANORTE</v>
          </cell>
          <cell r="AC184" t="str">
            <v>0578969534</v>
          </cell>
          <cell r="AE184">
            <v>1601</v>
          </cell>
          <cell r="AF184">
            <v>77</v>
          </cell>
          <cell r="AG184" t="str">
            <v>485-B</v>
          </cell>
          <cell r="AI184">
            <v>54</v>
          </cell>
          <cell r="AJ184">
            <v>56</v>
          </cell>
          <cell r="AK184" t="str">
            <v>CENTRO</v>
          </cell>
          <cell r="AL184">
            <v>97000</v>
          </cell>
          <cell r="AM184">
            <v>9243638</v>
          </cell>
          <cell r="AN184">
            <v>9991363190</v>
          </cell>
          <cell r="AO184">
            <v>31</v>
          </cell>
          <cell r="AP184">
            <v>31050</v>
          </cell>
          <cell r="AQ184" t="str">
            <v>GONGORA SOLIS JUAN EMMANUEL</v>
          </cell>
          <cell r="AR184" t="str">
            <v>CALLE : 77 No 485-B X 54 - 56 CENTRO</v>
          </cell>
        </row>
        <row r="185">
          <cell r="A185" t="str">
            <v>GONZALEZ CAMARA JOSE LUIS</v>
          </cell>
          <cell r="B185" t="str">
            <v>GOCL801119</v>
          </cell>
          <cell r="C185" t="str">
            <v>GONZALEZ</v>
          </cell>
          <cell r="D185" t="str">
            <v>CAMARA</v>
          </cell>
          <cell r="E185" t="str">
            <v>JOSE LUIS</v>
          </cell>
          <cell r="F185" t="str">
            <v>H</v>
          </cell>
          <cell r="H185" t="str">
            <v>GOCL801119HYNNMS05</v>
          </cell>
          <cell r="I185">
            <v>84008010625</v>
          </cell>
          <cell r="J185">
            <v>55366468506</v>
          </cell>
          <cell r="N185">
            <v>29544</v>
          </cell>
          <cell r="P185">
            <v>31</v>
          </cell>
          <cell r="Q185">
            <v>31050</v>
          </cell>
          <cell r="R185" t="str">
            <v>MEX</v>
          </cell>
          <cell r="T185">
            <v>8</v>
          </cell>
          <cell r="U185">
            <v>1</v>
          </cell>
          <cell r="V185">
            <v>40179</v>
          </cell>
          <cell r="W185">
            <v>40179</v>
          </cell>
          <cell r="X185">
            <v>1099</v>
          </cell>
          <cell r="AA185" t="str">
            <v>DP</v>
          </cell>
          <cell r="AB185" t="str">
            <v>BANORTE</v>
          </cell>
          <cell r="AC185" t="str">
            <v>0653160733</v>
          </cell>
          <cell r="AE185">
            <v>1609</v>
          </cell>
          <cell r="AF185">
            <v>25</v>
          </cell>
          <cell r="AG185">
            <v>302</v>
          </cell>
          <cell r="AI185">
            <v>4</v>
          </cell>
          <cell r="AJ185">
            <v>6</v>
          </cell>
          <cell r="AK185" t="str">
            <v>SALVADOR ALVARADO SUR</v>
          </cell>
          <cell r="AL185">
            <v>97196</v>
          </cell>
          <cell r="AM185">
            <v>1313665</v>
          </cell>
          <cell r="AO185">
            <v>31</v>
          </cell>
          <cell r="AP185">
            <v>31050</v>
          </cell>
          <cell r="AQ185" t="str">
            <v>GONZALEZ CAMARA JOSE LUIS</v>
          </cell>
          <cell r="AR185" t="str">
            <v>CALLE : 25 No 302 X 4 - 6 SALVADOR ALVARADO SUR</v>
          </cell>
        </row>
        <row r="186">
          <cell r="A186" t="str">
            <v>GONZALEZ RUIZ OSCAR MATEO</v>
          </cell>
          <cell r="B186" t="str">
            <v>GORO811030</v>
          </cell>
          <cell r="C186" t="str">
            <v>GONZALEZ</v>
          </cell>
          <cell r="D186" t="str">
            <v>RUIZ</v>
          </cell>
          <cell r="E186" t="str">
            <v>OSCAR MATEO</v>
          </cell>
          <cell r="F186" t="str">
            <v>H</v>
          </cell>
          <cell r="H186" t="str">
            <v>GORO811030HYNNZS02</v>
          </cell>
          <cell r="I186">
            <v>84008130050</v>
          </cell>
          <cell r="J186" t="str">
            <v>0504066582808</v>
          </cell>
          <cell r="N186">
            <v>29889</v>
          </cell>
          <cell r="P186">
            <v>31</v>
          </cell>
          <cell r="Q186">
            <v>31050</v>
          </cell>
          <cell r="R186" t="str">
            <v>MEX</v>
          </cell>
          <cell r="T186">
            <v>9</v>
          </cell>
          <cell r="U186">
            <v>2</v>
          </cell>
          <cell r="V186">
            <v>37088</v>
          </cell>
          <cell r="W186">
            <v>37088</v>
          </cell>
          <cell r="X186">
            <v>4190</v>
          </cell>
          <cell r="AA186" t="str">
            <v>DP</v>
          </cell>
          <cell r="AB186" t="str">
            <v>BANORTE</v>
          </cell>
          <cell r="AC186" t="str">
            <v>0148675283</v>
          </cell>
          <cell r="AE186">
            <v>1601</v>
          </cell>
          <cell r="AF186">
            <v>32</v>
          </cell>
          <cell r="AG186" t="str">
            <v>545M</v>
          </cell>
          <cell r="AI186">
            <v>71</v>
          </cell>
          <cell r="AJ186">
            <v>73</v>
          </cell>
          <cell r="AK186" t="str">
            <v>VICENTE SOLIS</v>
          </cell>
          <cell r="AL186">
            <v>97180</v>
          </cell>
          <cell r="AO186">
            <v>31</v>
          </cell>
          <cell r="AP186">
            <v>31050</v>
          </cell>
          <cell r="AQ186" t="str">
            <v>GONZALEZ RUIZ OSCAR MATEO</v>
          </cell>
          <cell r="AR186" t="str">
            <v>CALLE : 32 No 545M X 71 - 73 VICENTE SOLIS</v>
          </cell>
        </row>
        <row r="187">
          <cell r="A187" t="str">
            <v>GONZALEZ URUÑUELA EDUARDO</v>
          </cell>
          <cell r="B187" t="str">
            <v>GOUE721118</v>
          </cell>
          <cell r="C187" t="str">
            <v>GONZALEZ</v>
          </cell>
          <cell r="D187" t="str">
            <v>URUÑUELA</v>
          </cell>
          <cell r="E187" t="str">
            <v>EDUARDO</v>
          </cell>
          <cell r="F187" t="str">
            <v>H</v>
          </cell>
          <cell r="H187" t="str">
            <v>GOUE721118HDFNRD09</v>
          </cell>
          <cell r="I187">
            <v>84927218432</v>
          </cell>
          <cell r="J187" t="str">
            <v>038313567101</v>
          </cell>
          <cell r="K187" t="str">
            <v>B-8606752</v>
          </cell>
          <cell r="N187">
            <v>26621</v>
          </cell>
          <cell r="P187" t="str">
            <v>09</v>
          </cell>
          <cell r="Q187" t="str">
            <v>09000</v>
          </cell>
          <cell r="R187" t="str">
            <v>MEX</v>
          </cell>
          <cell r="T187">
            <v>7</v>
          </cell>
          <cell r="U187">
            <v>2</v>
          </cell>
          <cell r="V187">
            <v>36693</v>
          </cell>
          <cell r="W187">
            <v>36693</v>
          </cell>
          <cell r="X187">
            <v>4585</v>
          </cell>
          <cell r="AA187" t="str">
            <v>DP</v>
          </cell>
          <cell r="AB187" t="str">
            <v>BANORTE</v>
          </cell>
          <cell r="AC187" t="str">
            <v>0653156727</v>
          </cell>
          <cell r="AE187">
            <v>1611</v>
          </cell>
          <cell r="AF187" t="str">
            <v>10C</v>
          </cell>
          <cell r="AG187">
            <v>215</v>
          </cell>
          <cell r="AI187" t="str">
            <v>15A</v>
          </cell>
          <cell r="AJ187" t="str">
            <v>15B</v>
          </cell>
          <cell r="AK187" t="str">
            <v>VERGEL 1</v>
          </cell>
          <cell r="AL187">
            <v>97173</v>
          </cell>
          <cell r="AO187">
            <v>31</v>
          </cell>
          <cell r="AP187">
            <v>31050</v>
          </cell>
          <cell r="AQ187" t="str">
            <v>GONZALEZ URUÑUELA EDUARDO</v>
          </cell>
          <cell r="AR187" t="str">
            <v>CALLE : 10C No 215 X 15A - 15B VERGEL 1</v>
          </cell>
        </row>
        <row r="188">
          <cell r="A188" t="str">
            <v>GRANADOS CALDERON LIDIA DEL SOCORRO</v>
          </cell>
          <cell r="B188" t="str">
            <v>GACL540112</v>
          </cell>
          <cell r="C188" t="str">
            <v>GRANADOS</v>
          </cell>
          <cell r="D188" t="str">
            <v>CALDERON</v>
          </cell>
          <cell r="E188" t="str">
            <v>LIDIA DEL SOCORRO</v>
          </cell>
          <cell r="F188" t="str">
            <v>M</v>
          </cell>
          <cell r="H188" t="str">
            <v>GACL540112MCCRMD09</v>
          </cell>
          <cell r="I188">
            <v>84015401056</v>
          </cell>
          <cell r="J188" t="str">
            <v>0596066462832</v>
          </cell>
          <cell r="N188">
            <v>19736</v>
          </cell>
          <cell r="P188" t="str">
            <v>04</v>
          </cell>
          <cell r="Q188" t="str">
            <v>04000</v>
          </cell>
          <cell r="R188" t="str">
            <v>MEX</v>
          </cell>
          <cell r="T188">
            <v>9</v>
          </cell>
          <cell r="U188">
            <v>2</v>
          </cell>
          <cell r="V188">
            <v>37174</v>
          </cell>
          <cell r="W188">
            <v>37174</v>
          </cell>
          <cell r="X188">
            <v>4104</v>
          </cell>
          <cell r="AA188" t="str">
            <v>DP</v>
          </cell>
          <cell r="AB188" t="str">
            <v xml:space="preserve"> BANORTE</v>
          </cell>
          <cell r="AC188" t="str">
            <v>0148675313</v>
          </cell>
          <cell r="AE188">
            <v>1605</v>
          </cell>
          <cell r="AF188">
            <v>77</v>
          </cell>
          <cell r="AG188" t="str">
            <v>528B</v>
          </cell>
          <cell r="AI188">
            <v>74</v>
          </cell>
          <cell r="AJ188">
            <v>76</v>
          </cell>
          <cell r="AK188" t="str">
            <v>CENTRO</v>
          </cell>
          <cell r="AL188">
            <v>97000</v>
          </cell>
          <cell r="AO188">
            <v>31</v>
          </cell>
          <cell r="AP188">
            <v>31050</v>
          </cell>
          <cell r="AQ188" t="str">
            <v>GRANADOS CALDERON LIDIA DEL SOCORRO</v>
          </cell>
          <cell r="AR188" t="str">
            <v>CALLE : 77 No 528B X 74 - 76 CENTRO</v>
          </cell>
        </row>
        <row r="189">
          <cell r="A189" t="str">
            <v>GUERRERO VIVAS JOSE EMILIO</v>
          </cell>
          <cell r="B189" t="str">
            <v>GUVE580720</v>
          </cell>
          <cell r="C189" t="str">
            <v>GUERRERO</v>
          </cell>
          <cell r="D189" t="str">
            <v>VIVAS</v>
          </cell>
          <cell r="E189" t="str">
            <v>JOSE EMILIO</v>
          </cell>
          <cell r="F189" t="str">
            <v>H</v>
          </cell>
          <cell r="H189" t="str">
            <v>GUVE580720HYNRVM09</v>
          </cell>
          <cell r="I189">
            <v>84845803117</v>
          </cell>
          <cell r="J189" t="str">
            <v>0115014030592</v>
          </cell>
          <cell r="K189">
            <v>10902204</v>
          </cell>
          <cell r="N189">
            <v>21386</v>
          </cell>
          <cell r="P189">
            <v>31</v>
          </cell>
          <cell r="Q189">
            <v>31027</v>
          </cell>
          <cell r="R189" t="str">
            <v>MEX</v>
          </cell>
          <cell r="T189">
            <v>5</v>
          </cell>
          <cell r="U189">
            <v>2</v>
          </cell>
          <cell r="V189">
            <v>30452</v>
          </cell>
          <cell r="W189">
            <v>30452</v>
          </cell>
          <cell r="X189">
            <v>10826</v>
          </cell>
          <cell r="AA189" t="str">
            <v>DP</v>
          </cell>
          <cell r="AB189" t="str">
            <v>BANORTE</v>
          </cell>
          <cell r="AC189" t="str">
            <v>0148675322</v>
          </cell>
          <cell r="AE189">
            <v>1601</v>
          </cell>
          <cell r="AF189">
            <v>17</v>
          </cell>
          <cell r="AG189" t="str">
            <v>89B</v>
          </cell>
          <cell r="AI189">
            <v>14</v>
          </cell>
          <cell r="AJ189">
            <v>16</v>
          </cell>
          <cell r="AK189" t="str">
            <v>DZIDZANTUN</v>
          </cell>
          <cell r="AL189">
            <v>97500</v>
          </cell>
          <cell r="AO189">
            <v>31</v>
          </cell>
          <cell r="AP189">
            <v>31027</v>
          </cell>
          <cell r="AQ189" t="str">
            <v>GUERRERO VIVAS JOSE EMILIO</v>
          </cell>
          <cell r="AR189" t="str">
            <v>CALLE : 17 No 89B X 14 - 16 DZIDZANTUN</v>
          </cell>
        </row>
        <row r="190">
          <cell r="A190" t="str">
            <v>GUTIERREZ CERON KARENINA</v>
          </cell>
          <cell r="B190" t="str">
            <v>GUCK790220</v>
          </cell>
          <cell r="C190" t="str">
            <v>GUTIERREZ</v>
          </cell>
          <cell r="D190" t="str">
            <v>CERON</v>
          </cell>
          <cell r="E190" t="str">
            <v>KARENINA</v>
          </cell>
          <cell r="F190" t="str">
            <v>M</v>
          </cell>
          <cell r="H190" t="str">
            <v>GUCK790220MYNTRR01</v>
          </cell>
          <cell r="I190">
            <v>84067906523</v>
          </cell>
          <cell r="J190">
            <v>32166263676</v>
          </cell>
          <cell r="L190" t="str">
            <v>yanna_74@hotmail.com</v>
          </cell>
          <cell r="N190">
            <v>28906</v>
          </cell>
          <cell r="P190">
            <v>31</v>
          </cell>
          <cell r="Q190">
            <v>31050</v>
          </cell>
          <cell r="R190" t="str">
            <v>MEX</v>
          </cell>
          <cell r="T190">
            <v>5</v>
          </cell>
          <cell r="U190">
            <v>2</v>
          </cell>
          <cell r="V190">
            <v>37691</v>
          </cell>
          <cell r="W190">
            <v>37691</v>
          </cell>
          <cell r="X190">
            <v>3587</v>
          </cell>
          <cell r="AA190" t="str">
            <v>EF</v>
          </cell>
          <cell r="AE190">
            <v>1601</v>
          </cell>
          <cell r="AF190">
            <v>25</v>
          </cell>
          <cell r="AG190">
            <v>189</v>
          </cell>
          <cell r="AI190">
            <v>12</v>
          </cell>
          <cell r="AJ190">
            <v>14</v>
          </cell>
          <cell r="AK190" t="str">
            <v>SAN MIGUEL</v>
          </cell>
          <cell r="AL190">
            <v>97140</v>
          </cell>
          <cell r="AM190">
            <v>9264775</v>
          </cell>
          <cell r="AN190">
            <v>9999023479</v>
          </cell>
          <cell r="AO190">
            <v>31</v>
          </cell>
          <cell r="AP190">
            <v>31050</v>
          </cell>
          <cell r="AQ190" t="str">
            <v>GUTIERREZ CERON KARENINA</v>
          </cell>
          <cell r="AR190" t="str">
            <v>CALLE : 25 No 189 X 12 - 14 SAN MIGUEL</v>
          </cell>
        </row>
        <row r="191">
          <cell r="A191" t="str">
            <v>GUTIERREZ MONJIOTE ALEJANDRO</v>
          </cell>
          <cell r="B191" t="str">
            <v>GUMA631005</v>
          </cell>
          <cell r="C191" t="str">
            <v>GUTIERREZ</v>
          </cell>
          <cell r="D191" t="str">
            <v>MONJIOTE</v>
          </cell>
          <cell r="E191" t="str">
            <v>ALEJANDRO</v>
          </cell>
          <cell r="F191" t="str">
            <v>H</v>
          </cell>
          <cell r="H191" t="str">
            <v>GUMA631005HYNTNL09</v>
          </cell>
          <cell r="I191">
            <v>84896308255</v>
          </cell>
          <cell r="J191" t="str">
            <v>10640959663506</v>
          </cell>
          <cell r="N191">
            <v>23289</v>
          </cell>
          <cell r="P191">
            <v>31</v>
          </cell>
          <cell r="Q191">
            <v>31050</v>
          </cell>
          <cell r="R191" t="str">
            <v>MEX</v>
          </cell>
          <cell r="T191">
            <v>5</v>
          </cell>
          <cell r="U191">
            <v>2</v>
          </cell>
          <cell r="V191">
            <v>32377</v>
          </cell>
          <cell r="W191">
            <v>32377</v>
          </cell>
          <cell r="X191">
            <v>8901</v>
          </cell>
          <cell r="AA191" t="str">
            <v>DP</v>
          </cell>
          <cell r="AB191" t="str">
            <v>BANORTE</v>
          </cell>
          <cell r="AC191" t="str">
            <v>0156382885</v>
          </cell>
          <cell r="AE191">
            <v>1603</v>
          </cell>
          <cell r="AF191" t="str">
            <v>53D</v>
          </cell>
          <cell r="AG191">
            <v>264</v>
          </cell>
          <cell r="AI191">
            <v>46</v>
          </cell>
          <cell r="AJ191">
            <v>48</v>
          </cell>
          <cell r="AK191" t="str">
            <v>FRANCISCO DE MONTEJO</v>
          </cell>
          <cell r="AL191">
            <v>97203</v>
          </cell>
          <cell r="AO191">
            <v>31</v>
          </cell>
          <cell r="AP191">
            <v>31050</v>
          </cell>
          <cell r="AQ191" t="str">
            <v>GUTIERREZ MONJIOTE ALEJANDRO</v>
          </cell>
          <cell r="AR191" t="str">
            <v>CALLE : 53D No 264 X 46 - 48 FRANCISCO DE MONTEJO</v>
          </cell>
        </row>
        <row r="192">
          <cell r="A192" t="str">
            <v>HAU CRUZ JOAQUIN</v>
          </cell>
          <cell r="B192" t="str">
            <v>HACJ541121</v>
          </cell>
          <cell r="C192" t="str">
            <v>HAU</v>
          </cell>
          <cell r="D192" t="str">
            <v>CRUZ</v>
          </cell>
          <cell r="E192" t="str">
            <v>JOAQUIN</v>
          </cell>
          <cell r="F192" t="str">
            <v>H</v>
          </cell>
          <cell r="H192" t="str">
            <v>HACJ541121HYNXRQ01</v>
          </cell>
          <cell r="I192">
            <v>84855400986</v>
          </cell>
          <cell r="J192" t="str">
            <v>033513670692</v>
          </cell>
          <cell r="K192">
            <v>8864192</v>
          </cell>
          <cell r="N192">
            <v>20049</v>
          </cell>
          <cell r="P192">
            <v>31</v>
          </cell>
          <cell r="Q192">
            <v>31050</v>
          </cell>
          <cell r="R192" t="str">
            <v>MEX</v>
          </cell>
          <cell r="T192">
            <v>10</v>
          </cell>
          <cell r="U192">
            <v>1</v>
          </cell>
          <cell r="V192">
            <v>30926</v>
          </cell>
          <cell r="W192">
            <v>30926</v>
          </cell>
          <cell r="X192">
            <v>10352</v>
          </cell>
          <cell r="AA192" t="str">
            <v>DP</v>
          </cell>
          <cell r="AB192" t="str">
            <v>BANORTE</v>
          </cell>
          <cell r="AC192" t="str">
            <v>0148675340</v>
          </cell>
          <cell r="AE192">
            <v>1603</v>
          </cell>
          <cell r="AF192" t="str">
            <v>23A</v>
          </cell>
          <cell r="AG192">
            <v>495</v>
          </cell>
          <cell r="AI192" t="str">
            <v>58A</v>
          </cell>
          <cell r="AJ192" t="str">
            <v>58B</v>
          </cell>
          <cell r="AK192" t="str">
            <v>ALCALA MARTIN</v>
          </cell>
          <cell r="AL192">
            <v>97050</v>
          </cell>
          <cell r="AO192">
            <v>31</v>
          </cell>
          <cell r="AP192">
            <v>31050</v>
          </cell>
          <cell r="AQ192" t="str">
            <v>HAU CRUZ JOAQUIN</v>
          </cell>
          <cell r="AR192" t="str">
            <v>CALLE : 23A No 495 X 58A - 58B ALCALA MARTIN</v>
          </cell>
        </row>
        <row r="193">
          <cell r="A193" t="str">
            <v>HERNANDEZ BORGES ALMA JUDITH</v>
          </cell>
          <cell r="B193" t="str">
            <v>HEBA700927</v>
          </cell>
          <cell r="C193" t="str">
            <v>HERNANDEZ</v>
          </cell>
          <cell r="D193" t="str">
            <v>BORGES</v>
          </cell>
          <cell r="E193" t="str">
            <v>ALMA JUDITH</v>
          </cell>
          <cell r="F193" t="str">
            <v>M</v>
          </cell>
          <cell r="H193" t="str">
            <v>HEBA700927MQRRRL02</v>
          </cell>
          <cell r="I193">
            <v>84977006661</v>
          </cell>
          <cell r="J193" t="str">
            <v>0513076102730</v>
          </cell>
          <cell r="N193">
            <v>25838</v>
          </cell>
          <cell r="P193">
            <v>23</v>
          </cell>
          <cell r="Q193">
            <v>23002</v>
          </cell>
          <cell r="R193" t="str">
            <v>MEX</v>
          </cell>
          <cell r="T193">
            <v>8</v>
          </cell>
          <cell r="U193">
            <v>2</v>
          </cell>
          <cell r="V193">
            <v>38261</v>
          </cell>
          <cell r="W193">
            <v>38261</v>
          </cell>
          <cell r="X193">
            <v>3017</v>
          </cell>
          <cell r="AA193" t="str">
            <v>DP</v>
          </cell>
          <cell r="AB193" t="str">
            <v>BANORTE</v>
          </cell>
          <cell r="AC193" t="str">
            <v>0199252547</v>
          </cell>
          <cell r="AE193">
            <v>1605</v>
          </cell>
          <cell r="AF193" t="str">
            <v>23A</v>
          </cell>
          <cell r="AG193">
            <v>340</v>
          </cell>
          <cell r="AI193">
            <v>18</v>
          </cell>
          <cell r="AJ193">
            <v>31</v>
          </cell>
          <cell r="AK193" t="str">
            <v>SAN JOSE VERGEL</v>
          </cell>
          <cell r="AL193">
            <v>97163</v>
          </cell>
          <cell r="AO193">
            <v>31</v>
          </cell>
          <cell r="AP193">
            <v>31050</v>
          </cell>
          <cell r="AQ193" t="str">
            <v>HERNANDEZ BORGES ALMA JUDITH</v>
          </cell>
          <cell r="AR193" t="str">
            <v>CALLE : 23A No 340 X 18 - 31 SAN JOSE VERGEL</v>
          </cell>
        </row>
        <row r="194">
          <cell r="A194" t="str">
            <v>HERNANDEZ CHAVEZ VICENTE</v>
          </cell>
          <cell r="B194" t="str">
            <v>HECV681010</v>
          </cell>
          <cell r="C194" t="str">
            <v>HERNANDEZ</v>
          </cell>
          <cell r="D194" t="str">
            <v>CHAVEZ</v>
          </cell>
          <cell r="E194" t="str">
            <v>VICENTE</v>
          </cell>
          <cell r="F194" t="str">
            <v>H</v>
          </cell>
          <cell r="H194" t="str">
            <v>HECV681010HDFRHC03</v>
          </cell>
          <cell r="I194">
            <v>84896826777</v>
          </cell>
          <cell r="J194" t="str">
            <v>0254013765840</v>
          </cell>
          <cell r="N194">
            <v>25121</v>
          </cell>
          <cell r="P194" t="str">
            <v>09</v>
          </cell>
          <cell r="Q194" t="str">
            <v>09002</v>
          </cell>
          <cell r="R194" t="str">
            <v>MEX</v>
          </cell>
          <cell r="T194">
            <v>7</v>
          </cell>
          <cell r="U194">
            <v>2</v>
          </cell>
          <cell r="V194">
            <v>40710</v>
          </cell>
          <cell r="W194">
            <v>40710</v>
          </cell>
          <cell r="X194">
            <v>568</v>
          </cell>
          <cell r="AA194" t="str">
            <v>DP</v>
          </cell>
          <cell r="AB194" t="str">
            <v>BANORTE</v>
          </cell>
          <cell r="AC194" t="str">
            <v>0687771769</v>
          </cell>
          <cell r="AE194">
            <v>1601</v>
          </cell>
          <cell r="AF194" t="str">
            <v>39A</v>
          </cell>
          <cell r="AG194">
            <v>350</v>
          </cell>
          <cell r="AI194">
            <v>52</v>
          </cell>
          <cell r="AJ194">
            <v>54</v>
          </cell>
          <cell r="AK194" t="str">
            <v>FRANCISCO DE MONTEJO</v>
          </cell>
          <cell r="AL194">
            <v>97200</v>
          </cell>
          <cell r="AO194">
            <v>31</v>
          </cell>
          <cell r="AP194">
            <v>31050</v>
          </cell>
          <cell r="AQ194" t="str">
            <v>HERNANDEZ CHAVEZ VICENTE</v>
          </cell>
          <cell r="AR194" t="str">
            <v>CALLE : 39A No 350 X 52 - 54 FRANCISCO DE MONTEJO</v>
          </cell>
        </row>
        <row r="195">
          <cell r="A195" t="str">
            <v>HERNANDEZ DIAZ MIGUEL GAMALIEL</v>
          </cell>
          <cell r="B195" t="str">
            <v>HEDM900126</v>
          </cell>
          <cell r="C195" t="str">
            <v>HERNANDEZ</v>
          </cell>
          <cell r="D195" t="str">
            <v>DIAZ</v>
          </cell>
          <cell r="E195" t="str">
            <v>MIGUEL GAMALIEL</v>
          </cell>
          <cell r="F195" t="str">
            <v>H</v>
          </cell>
          <cell r="H195" t="str">
            <v>HEDM900126HYNRZG06</v>
          </cell>
          <cell r="I195">
            <v>84089015790</v>
          </cell>
          <cell r="J195" t="str">
            <v>0533114530421</v>
          </cell>
          <cell r="N195">
            <v>32899</v>
          </cell>
          <cell r="P195">
            <v>31</v>
          </cell>
          <cell r="Q195">
            <v>31050</v>
          </cell>
          <cell r="R195" t="str">
            <v>MEX</v>
          </cell>
          <cell r="T195">
            <v>2</v>
          </cell>
          <cell r="U195">
            <v>1</v>
          </cell>
          <cell r="V195">
            <v>39554</v>
          </cell>
          <cell r="W195">
            <v>39554</v>
          </cell>
          <cell r="X195">
            <v>1724</v>
          </cell>
          <cell r="AA195" t="str">
            <v>DP</v>
          </cell>
          <cell r="AB195" t="str">
            <v>BANORTE</v>
          </cell>
          <cell r="AC195" t="str">
            <v>0577359044</v>
          </cell>
          <cell r="AE195">
            <v>1602</v>
          </cell>
          <cell r="AF195">
            <v>87</v>
          </cell>
          <cell r="AG195" t="str">
            <v>479A</v>
          </cell>
          <cell r="AI195">
            <v>8</v>
          </cell>
          <cell r="AJ195">
            <v>10</v>
          </cell>
          <cell r="AK195" t="str">
            <v>NUEVA KUKULCAN</v>
          </cell>
          <cell r="AL195">
            <v>97195</v>
          </cell>
          <cell r="AO195">
            <v>31</v>
          </cell>
          <cell r="AP195">
            <v>31050</v>
          </cell>
          <cell r="AQ195" t="str">
            <v>HERNANDEZ DIAZ MIGUEL GAMALIEL</v>
          </cell>
          <cell r="AR195" t="str">
            <v>CALLE : 87 No 479A X 8 - 10 NUEVA KUKULCAN</v>
          </cell>
        </row>
        <row r="196">
          <cell r="A196" t="str">
            <v>HERNANDEZ GONGORA EDUARDO JESUS</v>
          </cell>
          <cell r="B196" t="str">
            <v>HEGE691013</v>
          </cell>
          <cell r="C196" t="str">
            <v>HERNANDEZ</v>
          </cell>
          <cell r="D196" t="str">
            <v>GONGORA</v>
          </cell>
          <cell r="E196" t="str">
            <v>EDUARDO JESUS</v>
          </cell>
          <cell r="F196" t="str">
            <v>H</v>
          </cell>
          <cell r="H196" t="str">
            <v>HEGE691013HYNRND00</v>
          </cell>
          <cell r="I196">
            <v>84896925868</v>
          </cell>
          <cell r="J196" t="str">
            <v>0579013727719</v>
          </cell>
          <cell r="K196" t="str">
            <v>B-7813169</v>
          </cell>
          <cell r="N196">
            <v>25489</v>
          </cell>
          <cell r="P196">
            <v>31</v>
          </cell>
          <cell r="Q196">
            <v>31047</v>
          </cell>
          <cell r="R196" t="str">
            <v>MEX</v>
          </cell>
          <cell r="T196">
            <v>7</v>
          </cell>
          <cell r="U196">
            <v>2</v>
          </cell>
          <cell r="V196">
            <v>32356</v>
          </cell>
          <cell r="W196">
            <v>32356</v>
          </cell>
          <cell r="X196">
            <v>8922</v>
          </cell>
          <cell r="AA196" t="str">
            <v>DP</v>
          </cell>
          <cell r="AB196" t="str">
            <v>BANORTE</v>
          </cell>
          <cell r="AC196" t="str">
            <v>0148675359</v>
          </cell>
          <cell r="AE196">
            <v>1602</v>
          </cell>
          <cell r="AF196">
            <v>8</v>
          </cell>
          <cell r="AG196" t="str">
            <v>SN</v>
          </cell>
          <cell r="AI196">
            <v>33</v>
          </cell>
          <cell r="AJ196">
            <v>35</v>
          </cell>
          <cell r="AK196" t="str">
            <v>SALVADOR ALVARADO SUR</v>
          </cell>
          <cell r="AL196">
            <v>97196</v>
          </cell>
          <cell r="AO196">
            <v>31</v>
          </cell>
          <cell r="AP196">
            <v>31050</v>
          </cell>
          <cell r="AQ196" t="str">
            <v>HERNANDEZ GONGORA EDUARDO JESUS</v>
          </cell>
          <cell r="AR196" t="str">
            <v>CALLE : 8 No SN X 33 - 35 SALVADOR ALVARADO SUR</v>
          </cell>
        </row>
        <row r="197">
          <cell r="A197" t="str">
            <v>HERNANDEZ LORENZANA JORGE MAURICIO</v>
          </cell>
          <cell r="B197" t="str">
            <v>HELJ720922</v>
          </cell>
          <cell r="C197" t="str">
            <v>HERNANDEZ</v>
          </cell>
          <cell r="D197" t="str">
            <v>LORENZANA</v>
          </cell>
          <cell r="E197" t="str">
            <v>JORGE MAURICIO</v>
          </cell>
          <cell r="F197" t="str">
            <v>H</v>
          </cell>
          <cell r="H197" t="str">
            <v>HELJ720922HYNRRR09</v>
          </cell>
          <cell r="I197">
            <v>84957210143</v>
          </cell>
          <cell r="J197" t="str">
            <v>0214014160311</v>
          </cell>
          <cell r="N197">
            <v>26564</v>
          </cell>
          <cell r="P197">
            <v>31</v>
          </cell>
          <cell r="Q197">
            <v>31050</v>
          </cell>
          <cell r="R197" t="str">
            <v>MEX</v>
          </cell>
          <cell r="T197">
            <v>9</v>
          </cell>
          <cell r="U197">
            <v>2</v>
          </cell>
          <cell r="V197">
            <v>38353</v>
          </cell>
          <cell r="W197">
            <v>38353</v>
          </cell>
          <cell r="X197">
            <v>2925</v>
          </cell>
          <cell r="AA197" t="str">
            <v>DP</v>
          </cell>
          <cell r="AB197" t="str">
            <v>BANORTE</v>
          </cell>
          <cell r="AC197" t="str">
            <v>0687771778</v>
          </cell>
          <cell r="AE197">
            <v>1605</v>
          </cell>
          <cell r="AF197" t="str">
            <v>25A</v>
          </cell>
          <cell r="AG197">
            <v>363</v>
          </cell>
          <cell r="AI197">
            <v>24</v>
          </cell>
          <cell r="AJ197" t="str">
            <v>26A</v>
          </cell>
          <cell r="AK197" t="str">
            <v>HECTOR VICTORIA</v>
          </cell>
          <cell r="AL197">
            <v>97370</v>
          </cell>
          <cell r="AO197">
            <v>31</v>
          </cell>
          <cell r="AP197">
            <v>31050</v>
          </cell>
          <cell r="AQ197" t="str">
            <v>HERNANDEZ LORENZANA JORGE MAURICIO</v>
          </cell>
          <cell r="AR197" t="str">
            <v>CALLE : 25A No 363 X 24 - 26A HECTOR VICTORIA</v>
          </cell>
        </row>
        <row r="198">
          <cell r="A198" t="str">
            <v>HERNANDEZ NORIEGA CARLOS</v>
          </cell>
          <cell r="B198" t="str">
            <v>HENC580712</v>
          </cell>
          <cell r="C198" t="str">
            <v>HERNANDEZ</v>
          </cell>
          <cell r="D198" t="str">
            <v>NORIEGA</v>
          </cell>
          <cell r="E198" t="str">
            <v>CARLOS</v>
          </cell>
          <cell r="F198" t="str">
            <v>H</v>
          </cell>
          <cell r="H198" t="str">
            <v>HENC580712HDFRRR06</v>
          </cell>
          <cell r="I198">
            <v>84015800448</v>
          </cell>
          <cell r="K198">
            <v>10899087</v>
          </cell>
          <cell r="N198">
            <v>21378</v>
          </cell>
          <cell r="P198" t="str">
            <v>09</v>
          </cell>
          <cell r="Q198" t="str">
            <v>09000</v>
          </cell>
          <cell r="R198" t="str">
            <v>MEX</v>
          </cell>
          <cell r="T198">
            <v>5</v>
          </cell>
          <cell r="U198">
            <v>1</v>
          </cell>
          <cell r="V198">
            <v>35827</v>
          </cell>
          <cell r="W198">
            <v>35827</v>
          </cell>
          <cell r="X198">
            <v>5451</v>
          </cell>
          <cell r="AA198" t="str">
            <v>DP</v>
          </cell>
          <cell r="AB198" t="str">
            <v>BANORTE</v>
          </cell>
          <cell r="AC198" t="str">
            <v>0148675377</v>
          </cell>
          <cell r="AE198">
            <v>1610</v>
          </cell>
          <cell r="AF198" t="str">
            <v>88A</v>
          </cell>
          <cell r="AG198" t="str">
            <v>489A</v>
          </cell>
          <cell r="AI198" t="str">
            <v>S/C</v>
          </cell>
          <cell r="AJ198" t="str">
            <v>S/C</v>
          </cell>
          <cell r="AK198" t="str">
            <v>INALAMBRICA</v>
          </cell>
          <cell r="AL198">
            <v>97069</v>
          </cell>
          <cell r="AO198">
            <v>31</v>
          </cell>
          <cell r="AP198">
            <v>31050</v>
          </cell>
          <cell r="AQ198" t="str">
            <v>HERNANDEZ NORIEGA CARLOS</v>
          </cell>
          <cell r="AR198" t="str">
            <v>CALLE : 88A No 489A X S/C - S/C INALAMBRICA</v>
          </cell>
        </row>
        <row r="199">
          <cell r="A199" t="str">
            <v>HERNANDEZ ORTIZ MIGUEL</v>
          </cell>
          <cell r="B199" t="str">
            <v>HEOM330929</v>
          </cell>
          <cell r="C199" t="str">
            <v>HERNANDEZ</v>
          </cell>
          <cell r="D199" t="str">
            <v>ORTIZ</v>
          </cell>
          <cell r="E199" t="str">
            <v>MIGUEL</v>
          </cell>
          <cell r="F199" t="str">
            <v>H</v>
          </cell>
          <cell r="H199" t="str">
            <v>HEOM330929HQTRRC00</v>
          </cell>
          <cell r="I199">
            <v>84803300106</v>
          </cell>
          <cell r="J199" t="str">
            <v>053313735480</v>
          </cell>
          <cell r="K199">
            <v>6416022</v>
          </cell>
          <cell r="N199">
            <v>12326</v>
          </cell>
          <cell r="P199">
            <v>22</v>
          </cell>
          <cell r="Q199">
            <v>22012</v>
          </cell>
          <cell r="R199" t="str">
            <v>MEX</v>
          </cell>
          <cell r="T199">
            <v>8</v>
          </cell>
          <cell r="V199">
            <v>32721</v>
          </cell>
          <cell r="W199">
            <v>32721</v>
          </cell>
          <cell r="X199">
            <v>8557</v>
          </cell>
          <cell r="AA199" t="str">
            <v>DP</v>
          </cell>
          <cell r="AB199" t="str">
            <v>BANORTE</v>
          </cell>
          <cell r="AC199" t="str">
            <v>0154077253</v>
          </cell>
          <cell r="AE199">
            <v>1602</v>
          </cell>
          <cell r="AF199">
            <v>87</v>
          </cell>
          <cell r="AG199" t="str">
            <v>479A</v>
          </cell>
          <cell r="AI199">
            <v>8</v>
          </cell>
          <cell r="AJ199">
            <v>10</v>
          </cell>
          <cell r="AK199" t="str">
            <v>NUEVA KUKULCAN</v>
          </cell>
          <cell r="AL199">
            <v>97195</v>
          </cell>
          <cell r="AO199">
            <v>31</v>
          </cell>
          <cell r="AP199">
            <v>31050</v>
          </cell>
          <cell r="AQ199" t="str">
            <v>HERNANDEZ ORTIZ MIGUEL</v>
          </cell>
          <cell r="AR199" t="str">
            <v>CALLE : 87 No 479A X 8 - 10 NUEVA KUKULCAN</v>
          </cell>
        </row>
        <row r="200">
          <cell r="A200" t="str">
            <v>HERRERA MARRUFO JUAN ANTONIO</v>
          </cell>
          <cell r="B200" t="str">
            <v>HEMJ581201</v>
          </cell>
          <cell r="C200" t="str">
            <v>HERRERA</v>
          </cell>
          <cell r="D200" t="str">
            <v>MARRUFO</v>
          </cell>
          <cell r="E200" t="str">
            <v>JUAN ANTONIO</v>
          </cell>
          <cell r="F200" t="str">
            <v>H</v>
          </cell>
          <cell r="H200" t="str">
            <v>HEMJ581201HYNRRN02</v>
          </cell>
          <cell r="I200">
            <v>84795906902</v>
          </cell>
          <cell r="J200" t="str">
            <v>0536013724276</v>
          </cell>
          <cell r="K200">
            <v>10402064</v>
          </cell>
          <cell r="N200">
            <v>21520</v>
          </cell>
          <cell r="P200">
            <v>31</v>
          </cell>
          <cell r="Q200">
            <v>31050</v>
          </cell>
          <cell r="R200" t="str">
            <v>MEX</v>
          </cell>
          <cell r="T200">
            <v>9</v>
          </cell>
          <cell r="U200">
            <v>2</v>
          </cell>
          <cell r="V200">
            <v>34060</v>
          </cell>
          <cell r="W200">
            <v>34060</v>
          </cell>
          <cell r="X200">
            <v>7218</v>
          </cell>
          <cell r="AA200" t="str">
            <v>DP</v>
          </cell>
          <cell r="AB200" t="str">
            <v>BANORTE</v>
          </cell>
          <cell r="AC200" t="str">
            <v>0156097992</v>
          </cell>
          <cell r="AE200">
            <v>1602</v>
          </cell>
          <cell r="AF200">
            <v>105</v>
          </cell>
          <cell r="AG200" t="str">
            <v>207A</v>
          </cell>
          <cell r="AI200">
            <v>40</v>
          </cell>
          <cell r="AJ200">
            <v>42</v>
          </cell>
          <cell r="AK200" t="str">
            <v>SAN JOSE</v>
          </cell>
          <cell r="AL200">
            <v>97189</v>
          </cell>
          <cell r="AO200">
            <v>31</v>
          </cell>
          <cell r="AP200">
            <v>31050</v>
          </cell>
          <cell r="AQ200" t="str">
            <v>HERRERA MARRUFO JUAN ANTONIO</v>
          </cell>
          <cell r="AR200" t="str">
            <v>CALLE : 105 No 207A X 40 - 42 SAN JOSE</v>
          </cell>
        </row>
        <row r="201">
          <cell r="A201" t="str">
            <v>HERRERA MARRUFO DANIEL</v>
          </cell>
          <cell r="B201" t="str">
            <v>HEMD561129</v>
          </cell>
          <cell r="C201" t="str">
            <v>HERRERA</v>
          </cell>
          <cell r="D201" t="str">
            <v>MARRUFO</v>
          </cell>
          <cell r="E201" t="str">
            <v>DANIEL</v>
          </cell>
          <cell r="F201" t="str">
            <v>H</v>
          </cell>
          <cell r="H201" t="str">
            <v>HEMD561129HYNRRN07</v>
          </cell>
          <cell r="I201">
            <v>84745701684</v>
          </cell>
          <cell r="J201">
            <v>52713718806</v>
          </cell>
          <cell r="K201" t="str">
            <v>B-7808328</v>
          </cell>
          <cell r="N201">
            <v>20788</v>
          </cell>
          <cell r="P201">
            <v>31</v>
          </cell>
          <cell r="Q201">
            <v>31050</v>
          </cell>
          <cell r="R201" t="str">
            <v>MEX</v>
          </cell>
          <cell r="T201">
            <v>9</v>
          </cell>
          <cell r="U201">
            <v>2</v>
          </cell>
          <cell r="V201">
            <v>36175</v>
          </cell>
          <cell r="W201">
            <v>36175</v>
          </cell>
          <cell r="X201">
            <v>5103</v>
          </cell>
          <cell r="AA201" t="str">
            <v>DP</v>
          </cell>
          <cell r="AB201" t="str">
            <v>BANORTE</v>
          </cell>
          <cell r="AC201" t="str">
            <v>8156097983</v>
          </cell>
          <cell r="AE201">
            <v>1602</v>
          </cell>
          <cell r="AF201">
            <v>30</v>
          </cell>
          <cell r="AG201" t="str">
            <v>516B</v>
          </cell>
          <cell r="AI201">
            <v>77</v>
          </cell>
          <cell r="AJ201" t="str">
            <v>77A</v>
          </cell>
          <cell r="AK201" t="str">
            <v>VICENTE SOLIS</v>
          </cell>
          <cell r="AL201">
            <v>97180</v>
          </cell>
          <cell r="AO201">
            <v>31</v>
          </cell>
          <cell r="AP201">
            <v>31050</v>
          </cell>
          <cell r="AQ201" t="str">
            <v>HERRERA MARRUFO DANIEL</v>
          </cell>
          <cell r="AR201" t="str">
            <v>CALLE : 30 No 516B X 77 - 77A VICENTE SOLIS</v>
          </cell>
        </row>
        <row r="202">
          <cell r="A202" t="str">
            <v>HERRERA PECH CARLOS</v>
          </cell>
          <cell r="B202" t="str">
            <v>HEPC560806</v>
          </cell>
          <cell r="C202" t="str">
            <v>HERRERA</v>
          </cell>
          <cell r="D202" t="str">
            <v>PECH</v>
          </cell>
          <cell r="E202" t="str">
            <v>CARLOS</v>
          </cell>
          <cell r="F202" t="str">
            <v>H</v>
          </cell>
          <cell r="H202" t="str">
            <v>HEPC560806HYNRCR09</v>
          </cell>
          <cell r="I202">
            <v>84735605812</v>
          </cell>
          <cell r="J202" t="str">
            <v>0494014182260</v>
          </cell>
          <cell r="N202">
            <v>20673</v>
          </cell>
          <cell r="P202">
            <v>31</v>
          </cell>
          <cell r="Q202">
            <v>31100</v>
          </cell>
          <cell r="R202" t="str">
            <v>MEX</v>
          </cell>
          <cell r="T202">
            <v>2</v>
          </cell>
          <cell r="U202">
            <v>2</v>
          </cell>
          <cell r="V202">
            <v>37775</v>
          </cell>
          <cell r="W202">
            <v>37775</v>
          </cell>
          <cell r="X202">
            <v>3503</v>
          </cell>
          <cell r="AA202" t="str">
            <v>DP</v>
          </cell>
          <cell r="AB202" t="str">
            <v>BANORTE</v>
          </cell>
          <cell r="AC202" t="str">
            <v>0687771796</v>
          </cell>
          <cell r="AE202">
            <v>1601</v>
          </cell>
          <cell r="AF202" t="str">
            <v>15D</v>
          </cell>
          <cell r="AG202" t="str">
            <v>195F</v>
          </cell>
          <cell r="AI202" t="str">
            <v>8A</v>
          </cell>
          <cell r="AJ202" t="str">
            <v>8B</v>
          </cell>
          <cell r="AK202" t="str">
            <v>VERGEL 65</v>
          </cell>
          <cell r="AL202">
            <v>97176</v>
          </cell>
          <cell r="AO202">
            <v>31</v>
          </cell>
          <cell r="AP202">
            <v>31050</v>
          </cell>
          <cell r="AQ202" t="str">
            <v>HERRERA PECH CARLOS</v>
          </cell>
          <cell r="AR202" t="str">
            <v>CALLE : 15D No 195F X 8A - 8B VERGEL 65</v>
          </cell>
        </row>
        <row r="203">
          <cell r="A203" t="str">
            <v>HERRERA RODRIGUEZ MARTHA PAOLA</v>
          </cell>
          <cell r="B203" t="str">
            <v>HERM870305</v>
          </cell>
          <cell r="C203" t="str">
            <v>HERRERA</v>
          </cell>
          <cell r="D203" t="str">
            <v>RODRIGUEZ</v>
          </cell>
          <cell r="E203" t="str">
            <v>MARTHA PAOLA</v>
          </cell>
          <cell r="F203" t="str">
            <v>M</v>
          </cell>
          <cell r="H203" t="str">
            <v>HERM8700305MYNRDR02</v>
          </cell>
          <cell r="I203">
            <v>84098713401</v>
          </cell>
          <cell r="J203" t="str">
            <v>0298103492576</v>
          </cell>
          <cell r="N203">
            <v>31841</v>
          </cell>
          <cell r="P203">
            <v>31</v>
          </cell>
          <cell r="Q203">
            <v>31050</v>
          </cell>
          <cell r="R203" t="str">
            <v>MEX</v>
          </cell>
          <cell r="T203">
            <v>5</v>
          </cell>
          <cell r="U203">
            <v>1</v>
          </cell>
          <cell r="V203">
            <v>40102</v>
          </cell>
          <cell r="W203">
            <v>40102</v>
          </cell>
          <cell r="X203">
            <v>1176</v>
          </cell>
          <cell r="AA203" t="str">
            <v>DP</v>
          </cell>
          <cell r="AB203" t="str">
            <v>BANORTE</v>
          </cell>
          <cell r="AC203" t="str">
            <v>0166217155</v>
          </cell>
          <cell r="AE203">
            <v>1608</v>
          </cell>
          <cell r="AF203">
            <v>9</v>
          </cell>
          <cell r="AG203">
            <v>46</v>
          </cell>
          <cell r="AI203">
            <v>12</v>
          </cell>
          <cell r="AJ203" t="str">
            <v>S/C</v>
          </cell>
          <cell r="AK203" t="str">
            <v>RESIDENCIAL COLONIA MEXICO</v>
          </cell>
          <cell r="AL203">
            <v>97125</v>
          </cell>
          <cell r="AM203">
            <v>9443180</v>
          </cell>
          <cell r="AO203">
            <v>31</v>
          </cell>
          <cell r="AP203">
            <v>31050</v>
          </cell>
          <cell r="AQ203" t="str">
            <v>HERRERA RODRIGUEZ MARTHA PAOLA</v>
          </cell>
          <cell r="AR203" t="str">
            <v>CALLE : 9 No 46 X 12 - S/C RESIDENCIAL COLONIA MEXICO</v>
          </cell>
        </row>
        <row r="204">
          <cell r="A204" t="str">
            <v>HUCHIM CARRILLO REYES LUCIANO</v>
          </cell>
          <cell r="B204" t="str">
            <v>HUCR450107</v>
          </cell>
          <cell r="C204" t="str">
            <v>HUCHIM</v>
          </cell>
          <cell r="D204" t="str">
            <v>CARRILLO</v>
          </cell>
          <cell r="E204" t="str">
            <v>REYES LUCIANO</v>
          </cell>
          <cell r="F204" t="str">
            <v>H</v>
          </cell>
          <cell r="H204" t="str">
            <v>HUCR450107HYNCRY04</v>
          </cell>
          <cell r="I204">
            <v>84634512481</v>
          </cell>
          <cell r="J204" t="str">
            <v>0297013635335</v>
          </cell>
          <cell r="K204">
            <v>5290619</v>
          </cell>
          <cell r="N204">
            <v>16444</v>
          </cell>
          <cell r="P204">
            <v>31</v>
          </cell>
          <cell r="Q204">
            <v>31067</v>
          </cell>
          <cell r="R204" t="str">
            <v>MEX</v>
          </cell>
          <cell r="T204">
            <v>10</v>
          </cell>
          <cell r="U204">
            <v>2</v>
          </cell>
          <cell r="V204">
            <v>36008</v>
          </cell>
          <cell r="W204">
            <v>36008</v>
          </cell>
          <cell r="X204">
            <v>5270</v>
          </cell>
          <cell r="AA204" t="str">
            <v>DP</v>
          </cell>
          <cell r="AB204" t="str">
            <v>BANORTE</v>
          </cell>
          <cell r="AC204" t="str">
            <v>0148881589</v>
          </cell>
          <cell r="AE204">
            <v>1610</v>
          </cell>
          <cell r="AF204">
            <v>30</v>
          </cell>
          <cell r="AG204" t="str">
            <v>369B</v>
          </cell>
          <cell r="AI204">
            <v>35</v>
          </cell>
          <cell r="AJ204">
            <v>37</v>
          </cell>
          <cell r="AK204" t="str">
            <v>EMILIANO ZAPATA NORTE</v>
          </cell>
          <cell r="AL204">
            <v>97129</v>
          </cell>
          <cell r="AO204">
            <v>31</v>
          </cell>
          <cell r="AP204">
            <v>31050</v>
          </cell>
          <cell r="AQ204" t="str">
            <v>HUCHIM CARRILLO REYES LUCIANO</v>
          </cell>
          <cell r="AR204" t="str">
            <v>CALLE : 30 No 369B X 35 - 37 EMILIANO ZAPATA NORTE</v>
          </cell>
        </row>
        <row r="205">
          <cell r="A205" t="str">
            <v>HUCHIM OSALDE DIEGO MARTIN</v>
          </cell>
          <cell r="B205" t="str">
            <v>HUOD870812</v>
          </cell>
          <cell r="C205" t="str">
            <v>HUCHIM</v>
          </cell>
          <cell r="D205" t="str">
            <v>OSALDE</v>
          </cell>
          <cell r="E205" t="str">
            <v>DIEGO MARTIN</v>
          </cell>
          <cell r="F205" t="str">
            <v>H</v>
          </cell>
          <cell r="H205" t="str">
            <v>HUOD870812HYNCSG00</v>
          </cell>
          <cell r="I205">
            <v>84058704259</v>
          </cell>
          <cell r="J205" t="str">
            <v>0440104018306</v>
          </cell>
          <cell r="K205" t="str">
            <v>C-8811276</v>
          </cell>
          <cell r="N205">
            <v>32001</v>
          </cell>
          <cell r="P205">
            <v>31</v>
          </cell>
          <cell r="Q205">
            <v>31050</v>
          </cell>
          <cell r="R205" t="str">
            <v>MEX</v>
          </cell>
          <cell r="T205">
            <v>9</v>
          </cell>
          <cell r="U205">
            <v>2</v>
          </cell>
          <cell r="V205">
            <v>39934</v>
          </cell>
          <cell r="W205">
            <v>39934</v>
          </cell>
          <cell r="X205">
            <v>1344</v>
          </cell>
          <cell r="AA205" t="str">
            <v>DP</v>
          </cell>
          <cell r="AB205" t="str">
            <v>BANORTE</v>
          </cell>
          <cell r="AC205" t="str">
            <v>0640744393</v>
          </cell>
          <cell r="AE205">
            <v>1605</v>
          </cell>
          <cell r="AF205">
            <v>29</v>
          </cell>
          <cell r="AG205">
            <v>431</v>
          </cell>
          <cell r="AI205">
            <v>38</v>
          </cell>
          <cell r="AJ205">
            <v>40</v>
          </cell>
          <cell r="AK205" t="str">
            <v>SALVADOR ALVARADO ORIENTE</v>
          </cell>
          <cell r="AL205">
            <v>97166</v>
          </cell>
          <cell r="AO205">
            <v>31</v>
          </cell>
          <cell r="AP205">
            <v>31050</v>
          </cell>
          <cell r="AQ205" t="str">
            <v>HUCHIM OSALDE DIEGO MARTIN</v>
          </cell>
          <cell r="AR205" t="str">
            <v>CALLE : 29 No 431 X 38 - 40 SALVADOR ALVARADO ORIENTE</v>
          </cell>
        </row>
        <row r="206">
          <cell r="A206" t="str">
            <v>HURTADO LEGORRETA MANUEL</v>
          </cell>
          <cell r="B206" t="str">
            <v>HULM630526</v>
          </cell>
          <cell r="C206" t="str">
            <v>HURTADO</v>
          </cell>
          <cell r="D206" t="str">
            <v>LEGORRETA</v>
          </cell>
          <cell r="E206" t="str">
            <v>MANUEL</v>
          </cell>
          <cell r="F206" t="str">
            <v>H</v>
          </cell>
          <cell r="H206" t="str">
            <v>HULM630526HDFRGN09</v>
          </cell>
          <cell r="I206">
            <v>30856301145</v>
          </cell>
          <cell r="K206" t="str">
            <v>B-2158202</v>
          </cell>
          <cell r="N206">
            <v>23157</v>
          </cell>
          <cell r="P206" t="str">
            <v>09</v>
          </cell>
          <cell r="Q206" t="str">
            <v>09000</v>
          </cell>
          <cell r="R206" t="str">
            <v>MEX</v>
          </cell>
          <cell r="T206">
            <v>3</v>
          </cell>
          <cell r="U206">
            <v>2</v>
          </cell>
          <cell r="V206">
            <v>32889</v>
          </cell>
          <cell r="W206">
            <v>32889</v>
          </cell>
          <cell r="X206">
            <v>8389</v>
          </cell>
          <cell r="AA206" t="str">
            <v>DP</v>
          </cell>
          <cell r="AB206" t="str">
            <v>BANORTE</v>
          </cell>
          <cell r="AC206" t="str">
            <v>0156098001</v>
          </cell>
          <cell r="AE206">
            <v>1608</v>
          </cell>
          <cell r="AF206" t="str">
            <v>15G</v>
          </cell>
          <cell r="AG206" t="str">
            <v>197K</v>
          </cell>
          <cell r="AI206" t="str">
            <v>8C</v>
          </cell>
          <cell r="AJ206" t="str">
            <v>8B</v>
          </cell>
          <cell r="AK206" t="str">
            <v>VERGEL 65</v>
          </cell>
          <cell r="AL206">
            <v>97176</v>
          </cell>
          <cell r="AN206">
            <v>9992304722</v>
          </cell>
          <cell r="AO206">
            <v>31</v>
          </cell>
          <cell r="AP206">
            <v>31050</v>
          </cell>
          <cell r="AQ206" t="str">
            <v>HURTADO LEGORRETA MANUEL</v>
          </cell>
          <cell r="AR206" t="str">
            <v>CALLE : 15G No 197K X 8C - 8B VERGEL 65</v>
          </cell>
        </row>
        <row r="207">
          <cell r="A207" t="str">
            <v>ITZA CHAN JOSE CATALINO</v>
          </cell>
          <cell r="B207" t="str">
            <v>IACC740111</v>
          </cell>
          <cell r="C207" t="str">
            <v>ITZA</v>
          </cell>
          <cell r="D207" t="str">
            <v>CHAN</v>
          </cell>
          <cell r="E207" t="str">
            <v>JOSE CATALINO</v>
          </cell>
          <cell r="F207" t="str">
            <v>H</v>
          </cell>
          <cell r="H207" t="str">
            <v>IACC740111HYNTHT07</v>
          </cell>
          <cell r="I207">
            <v>84917404638</v>
          </cell>
          <cell r="J207" t="str">
            <v>0011066112928</v>
          </cell>
          <cell r="K207">
            <v>7372511</v>
          </cell>
          <cell r="N207">
            <v>27040</v>
          </cell>
          <cell r="P207">
            <v>31</v>
          </cell>
          <cell r="Q207">
            <v>31002</v>
          </cell>
          <cell r="R207" t="str">
            <v>MEX</v>
          </cell>
          <cell r="T207">
            <v>9</v>
          </cell>
          <cell r="U207">
            <v>1</v>
          </cell>
          <cell r="V207">
            <v>39615</v>
          </cell>
          <cell r="W207">
            <v>39615</v>
          </cell>
          <cell r="X207">
            <v>1663</v>
          </cell>
          <cell r="AA207" t="str">
            <v>DP</v>
          </cell>
          <cell r="AB207" t="str">
            <v>BANORTE</v>
          </cell>
          <cell r="AC207" t="str">
            <v>0580762747</v>
          </cell>
          <cell r="AE207">
            <v>1602</v>
          </cell>
          <cell r="AF207">
            <v>6</v>
          </cell>
          <cell r="AG207" t="str">
            <v>S/N</v>
          </cell>
          <cell r="AI207">
            <v>1</v>
          </cell>
          <cell r="AJ207" t="str">
            <v>S/N</v>
          </cell>
          <cell r="AK207" t="str">
            <v>LOC. TEPICH CARRICHO</v>
          </cell>
          <cell r="AL207">
            <v>97382</v>
          </cell>
          <cell r="AO207">
            <v>31</v>
          </cell>
          <cell r="AP207">
            <v>31002</v>
          </cell>
          <cell r="AQ207" t="str">
            <v>ITZA CHAN JOSE CATALINO</v>
          </cell>
          <cell r="AR207" t="str">
            <v>CALLE : 6 No S/N X 1 - S/N LOC. TEPICH CARRICHO</v>
          </cell>
        </row>
        <row r="208">
          <cell r="A208" t="str">
            <v>ITZA CHAN ROLANDO</v>
          </cell>
          <cell r="B208" t="str">
            <v>IACR750903</v>
          </cell>
          <cell r="C208" t="str">
            <v>ITZA</v>
          </cell>
          <cell r="D208" t="str">
            <v>CHAN</v>
          </cell>
          <cell r="E208" t="str">
            <v>ROLANDO</v>
          </cell>
          <cell r="F208" t="str">
            <v>H</v>
          </cell>
          <cell r="H208" t="str">
            <v>IACR750903HYNTHL05</v>
          </cell>
          <cell r="I208">
            <v>84947526780</v>
          </cell>
          <cell r="J208" t="str">
            <v>001166138656</v>
          </cell>
          <cell r="N208">
            <v>27640</v>
          </cell>
          <cell r="P208">
            <v>31</v>
          </cell>
          <cell r="Q208">
            <v>31002</v>
          </cell>
          <cell r="R208" t="str">
            <v>MEX</v>
          </cell>
          <cell r="T208">
            <v>9</v>
          </cell>
          <cell r="U208">
            <v>2</v>
          </cell>
          <cell r="V208">
            <v>35597</v>
          </cell>
          <cell r="W208">
            <v>35597</v>
          </cell>
          <cell r="X208">
            <v>5681</v>
          </cell>
          <cell r="AA208" t="str">
            <v>DP</v>
          </cell>
          <cell r="AB208" t="str">
            <v>BANORTE</v>
          </cell>
          <cell r="AC208" t="str">
            <v>0154077262</v>
          </cell>
          <cell r="AE208">
            <v>1602</v>
          </cell>
          <cell r="AF208" t="str">
            <v>S/N</v>
          </cell>
          <cell r="AG208" t="str">
            <v>S/N</v>
          </cell>
          <cell r="AI208" t="str">
            <v>S/N</v>
          </cell>
          <cell r="AJ208" t="str">
            <v>S/N</v>
          </cell>
          <cell r="AK208" t="str">
            <v>TEPICH CARRILLO</v>
          </cell>
          <cell r="AL208">
            <v>97382</v>
          </cell>
          <cell r="AO208">
            <v>31</v>
          </cell>
          <cell r="AP208">
            <v>31002</v>
          </cell>
          <cell r="AQ208" t="str">
            <v>ITZA CHAN ROLANDO</v>
          </cell>
          <cell r="AR208" t="str">
            <v>CALLE : S/N No S/N X S/N - S/N TEPICH CARRILLO</v>
          </cell>
        </row>
        <row r="209">
          <cell r="A209" t="str">
            <v>ITZA TE MARCOS</v>
          </cell>
          <cell r="B209" t="str">
            <v>IATM491007</v>
          </cell>
          <cell r="C209" t="str">
            <v>ITZA</v>
          </cell>
          <cell r="D209" t="str">
            <v>TE</v>
          </cell>
          <cell r="E209" t="str">
            <v>MARCOS</v>
          </cell>
          <cell r="F209" t="str">
            <v>H</v>
          </cell>
          <cell r="H209" t="str">
            <v>IATM491007HYNTXR09</v>
          </cell>
          <cell r="I209">
            <v>85724701538</v>
          </cell>
          <cell r="J209">
            <v>1114147631</v>
          </cell>
          <cell r="N209">
            <v>18178</v>
          </cell>
          <cell r="P209">
            <v>31</v>
          </cell>
          <cell r="Q209">
            <v>31002</v>
          </cell>
          <cell r="R209" t="str">
            <v>MEX</v>
          </cell>
          <cell r="T209">
            <v>10</v>
          </cell>
          <cell r="U209">
            <v>2</v>
          </cell>
          <cell r="V209">
            <v>33162</v>
          </cell>
          <cell r="W209">
            <v>33162</v>
          </cell>
          <cell r="X209">
            <v>8116</v>
          </cell>
          <cell r="AA209" t="str">
            <v>EF</v>
          </cell>
          <cell r="AE209">
            <v>1602</v>
          </cell>
          <cell r="AF209" t="str">
            <v>S/N</v>
          </cell>
          <cell r="AG209" t="str">
            <v>S/N</v>
          </cell>
          <cell r="AI209" t="str">
            <v>S/C</v>
          </cell>
          <cell r="AJ209" t="str">
            <v>S/C</v>
          </cell>
          <cell r="AQ209" t="str">
            <v>ITZA TE MARCOS</v>
          </cell>
          <cell r="AR209" t="str">
            <v xml:space="preserve">CALLE : S/N No S/N X S/C - S/C </v>
          </cell>
        </row>
        <row r="210">
          <cell r="A210" t="str">
            <v>JIMENEZ GARCIA JULIO JOSE</v>
          </cell>
          <cell r="B210" t="str">
            <v>JIGJ850830</v>
          </cell>
          <cell r="C210" t="str">
            <v>JIMENEZ</v>
          </cell>
          <cell r="D210" t="str">
            <v>GARCIA</v>
          </cell>
          <cell r="E210" t="str">
            <v>JULIO JOSE</v>
          </cell>
          <cell r="F210" t="str">
            <v>H</v>
          </cell>
          <cell r="H210" t="str">
            <v>JIGJ850830HYNMRL02</v>
          </cell>
          <cell r="I210">
            <v>84068517246</v>
          </cell>
          <cell r="J210" t="str">
            <v>0757096286367</v>
          </cell>
          <cell r="N210">
            <v>31289</v>
          </cell>
          <cell r="P210">
            <v>31</v>
          </cell>
          <cell r="Q210">
            <v>31050</v>
          </cell>
          <cell r="R210" t="str">
            <v>MEX</v>
          </cell>
          <cell r="T210">
            <v>2</v>
          </cell>
          <cell r="U210">
            <v>1</v>
          </cell>
          <cell r="V210">
            <v>40695</v>
          </cell>
          <cell r="W210">
            <v>40695</v>
          </cell>
          <cell r="X210">
            <v>583</v>
          </cell>
          <cell r="AA210" t="str">
            <v>DP</v>
          </cell>
          <cell r="AB210" t="str">
            <v>BANORTE</v>
          </cell>
          <cell r="AC210" t="str">
            <v>0569569941</v>
          </cell>
          <cell r="AE210">
            <v>1601</v>
          </cell>
          <cell r="AF210">
            <v>35</v>
          </cell>
          <cell r="AG210">
            <v>160</v>
          </cell>
          <cell r="AI210">
            <v>82</v>
          </cell>
          <cell r="AJ210">
            <v>84</v>
          </cell>
          <cell r="AK210" t="str">
            <v>CENTRO</v>
          </cell>
          <cell r="AL210">
            <v>97320</v>
          </cell>
          <cell r="AO210">
            <v>31</v>
          </cell>
          <cell r="AP210">
            <v>31059</v>
          </cell>
          <cell r="AQ210" t="str">
            <v>JIMENEZ GARCIA JULIO JOSE</v>
          </cell>
          <cell r="AR210" t="str">
            <v>CALLE : 35 No 160 X 82 - 84 CENTRO</v>
          </cell>
        </row>
        <row r="211">
          <cell r="A211" t="str">
            <v>JUAREZ LANDEROS FERNANDO</v>
          </cell>
          <cell r="B211" t="str">
            <v>JULF611130</v>
          </cell>
          <cell r="C211" t="str">
            <v>JUAREZ</v>
          </cell>
          <cell r="D211" t="str">
            <v>LANDEROS</v>
          </cell>
          <cell r="E211" t="str">
            <v>FERNANDO</v>
          </cell>
          <cell r="F211" t="str">
            <v>H</v>
          </cell>
          <cell r="H211" t="str">
            <v>JULF611130HVZRNR08</v>
          </cell>
          <cell r="I211">
            <v>82826101014</v>
          </cell>
          <cell r="J211" t="str">
            <v>0433127720946</v>
          </cell>
          <cell r="K211">
            <v>1542402</v>
          </cell>
          <cell r="N211">
            <v>22615</v>
          </cell>
          <cell r="P211">
            <v>30</v>
          </cell>
          <cell r="Q211">
            <v>30000</v>
          </cell>
          <cell r="R211" t="str">
            <v>MEX</v>
          </cell>
          <cell r="T211">
            <v>5</v>
          </cell>
          <cell r="U211">
            <v>2</v>
          </cell>
          <cell r="V211">
            <v>34029</v>
          </cell>
          <cell r="W211">
            <v>34029</v>
          </cell>
          <cell r="X211">
            <v>7249</v>
          </cell>
          <cell r="AA211" t="str">
            <v>DP</v>
          </cell>
          <cell r="AB211" t="str">
            <v>BANORTE</v>
          </cell>
          <cell r="AC211" t="str">
            <v>0156382894</v>
          </cell>
          <cell r="AE211">
            <v>1603</v>
          </cell>
          <cell r="AF211">
            <v>29</v>
          </cell>
          <cell r="AG211">
            <v>123</v>
          </cell>
          <cell r="AI211">
            <v>16</v>
          </cell>
          <cell r="AJ211">
            <v>18</v>
          </cell>
          <cell r="AK211" t="str">
            <v>FRACC. DEL CARMEN</v>
          </cell>
          <cell r="AL211">
            <v>97158</v>
          </cell>
          <cell r="AO211">
            <v>31</v>
          </cell>
          <cell r="AP211">
            <v>31050</v>
          </cell>
          <cell r="AQ211" t="str">
            <v>JUAREZ LANDEROS FERNANDO</v>
          </cell>
          <cell r="AR211" t="str">
            <v>CALLE : 29 No 123 X 16 - 18 FRACC. DEL CARMEN</v>
          </cell>
        </row>
        <row r="212">
          <cell r="A212" t="str">
            <v>JUAREZ ZAPATA GUADALUPE</v>
          </cell>
          <cell r="B212" t="str">
            <v>JUZG700906</v>
          </cell>
          <cell r="C212" t="str">
            <v>JUAREZ</v>
          </cell>
          <cell r="D212" t="str">
            <v>ZAPATA</v>
          </cell>
          <cell r="E212" t="str">
            <v>GUADALUPE</v>
          </cell>
          <cell r="F212" t="str">
            <v>M</v>
          </cell>
          <cell r="H212" t="str">
            <v>JUZG700906MYNRPD02</v>
          </cell>
          <cell r="I212">
            <v>84007002623</v>
          </cell>
          <cell r="J212" t="str">
            <v>045213695064</v>
          </cell>
          <cell r="N212">
            <v>25817</v>
          </cell>
          <cell r="P212">
            <v>31</v>
          </cell>
          <cell r="Q212">
            <v>31020</v>
          </cell>
          <cell r="R212" t="str">
            <v>MEX</v>
          </cell>
          <cell r="T212">
            <v>9</v>
          </cell>
          <cell r="V212">
            <v>39497</v>
          </cell>
          <cell r="W212">
            <v>39497</v>
          </cell>
          <cell r="X212">
            <v>1781</v>
          </cell>
          <cell r="AA212" t="str">
            <v>DP</v>
          </cell>
          <cell r="AB212" t="str">
            <v>BANORTE</v>
          </cell>
          <cell r="AC212" t="str">
            <v>0576197810</v>
          </cell>
          <cell r="AE212">
            <v>1602</v>
          </cell>
          <cell r="AF212">
            <v>10</v>
          </cell>
          <cell r="AG212" t="str">
            <v>152-B</v>
          </cell>
          <cell r="AI212" t="str">
            <v>57-A</v>
          </cell>
          <cell r="AJ212" t="str">
            <v>57-B</v>
          </cell>
          <cell r="AK212" t="str">
            <v>LAZARO CARDENAS</v>
          </cell>
          <cell r="AL212">
            <v>97219</v>
          </cell>
          <cell r="AO212">
            <v>31</v>
          </cell>
          <cell r="AP212">
            <v>31050</v>
          </cell>
          <cell r="AQ212" t="str">
            <v>JUAREZ ZAPATA GUADALUPE</v>
          </cell>
          <cell r="AR212" t="str">
            <v>CALLE : 10 No 152-B X 57-A - 57-B LAZARO CARDENAS</v>
          </cell>
        </row>
        <row r="213">
          <cell r="A213" t="str">
            <v>KOYOC MATU ANGEL EFRAIN</v>
          </cell>
          <cell r="B213" t="str">
            <v>KOMA760208</v>
          </cell>
          <cell r="C213" t="str">
            <v>KOYOC</v>
          </cell>
          <cell r="D213" t="str">
            <v>MATU</v>
          </cell>
          <cell r="E213" t="str">
            <v>ANGEL EFRAIN</v>
          </cell>
          <cell r="F213" t="str">
            <v>H</v>
          </cell>
          <cell r="H213" t="str">
            <v>KOMA760208HYNYTN00</v>
          </cell>
          <cell r="I213">
            <v>84927610182</v>
          </cell>
          <cell r="J213" t="str">
            <v>105766138253</v>
          </cell>
          <cell r="K213" t="str">
            <v>C-1878343</v>
          </cell>
          <cell r="N213">
            <v>27798</v>
          </cell>
          <cell r="P213">
            <v>31</v>
          </cell>
          <cell r="Q213">
            <v>31106</v>
          </cell>
          <cell r="R213" t="str">
            <v>MEX</v>
          </cell>
          <cell r="T213">
            <v>2</v>
          </cell>
          <cell r="U213">
            <v>1</v>
          </cell>
          <cell r="V213">
            <v>39234</v>
          </cell>
          <cell r="W213">
            <v>39234</v>
          </cell>
          <cell r="X213">
            <v>2044</v>
          </cell>
          <cell r="AA213" t="str">
            <v>DP</v>
          </cell>
          <cell r="AB213" t="str">
            <v>BANORTE</v>
          </cell>
          <cell r="AC213" t="str">
            <v>0631711245</v>
          </cell>
          <cell r="AE213">
            <v>1612</v>
          </cell>
          <cell r="AF213" t="str">
            <v>73-F</v>
          </cell>
          <cell r="AG213">
            <v>117</v>
          </cell>
          <cell r="AI213">
            <v>138</v>
          </cell>
          <cell r="AJ213" t="str">
            <v>138-A</v>
          </cell>
          <cell r="AK213" t="str">
            <v>VILLA MAGNA</v>
          </cell>
          <cell r="AL213">
            <v>97249</v>
          </cell>
          <cell r="AO213">
            <v>31</v>
          </cell>
          <cell r="AP213">
            <v>31050</v>
          </cell>
          <cell r="AQ213" t="str">
            <v>KOYOC MATU ANGEL EFRAIN</v>
          </cell>
          <cell r="AR213" t="str">
            <v>CALLE : 73-F No 117 X 138 - 138-A VILLA MAGNA</v>
          </cell>
        </row>
        <row r="214">
          <cell r="A214" t="str">
            <v>KU ACOSTA KARLA MARIANA DE JESUS</v>
          </cell>
          <cell r="B214" t="str">
            <v>KUAK810916</v>
          </cell>
          <cell r="C214" t="str">
            <v>KU</v>
          </cell>
          <cell r="D214" t="str">
            <v>ACOSTA</v>
          </cell>
          <cell r="E214" t="str">
            <v>KARLA MARIANA DE JESUS</v>
          </cell>
          <cell r="F214" t="str">
            <v>M</v>
          </cell>
          <cell r="H214" t="str">
            <v>KUAK810916MYNXCR04</v>
          </cell>
          <cell r="I214">
            <v>84048103497</v>
          </cell>
          <cell r="J214" t="str">
            <v>051066556260</v>
          </cell>
          <cell r="N214">
            <v>29845</v>
          </cell>
          <cell r="P214">
            <v>31</v>
          </cell>
          <cell r="Q214">
            <v>31050</v>
          </cell>
          <cell r="R214" t="str">
            <v>MEX</v>
          </cell>
          <cell r="T214">
            <v>5</v>
          </cell>
          <cell r="U214">
            <v>1</v>
          </cell>
          <cell r="V214">
            <v>37823</v>
          </cell>
          <cell r="W214">
            <v>37823</v>
          </cell>
          <cell r="X214">
            <v>3455</v>
          </cell>
          <cell r="AA214" t="str">
            <v>DP</v>
          </cell>
          <cell r="AB214" t="str">
            <v>BANORTE</v>
          </cell>
          <cell r="AC214" t="str">
            <v>0166217191</v>
          </cell>
          <cell r="AE214">
            <v>1601</v>
          </cell>
          <cell r="AF214">
            <v>8</v>
          </cell>
          <cell r="AG214" t="str">
            <v>318-B</v>
          </cell>
          <cell r="AI214">
            <v>21</v>
          </cell>
          <cell r="AJ214" t="str">
            <v>21-B</v>
          </cell>
          <cell r="AK214" t="str">
            <v>VERGEL 3</v>
          </cell>
          <cell r="AL214">
            <v>97173</v>
          </cell>
          <cell r="AO214">
            <v>31</v>
          </cell>
          <cell r="AP214">
            <v>31050</v>
          </cell>
          <cell r="AQ214" t="str">
            <v>KU ACOSTA KARLA MARIANA DE JESUS</v>
          </cell>
          <cell r="AR214" t="str">
            <v>CALLE : 8 No 318-B X 21 - 21-B VERGEL 3</v>
          </cell>
        </row>
        <row r="215">
          <cell r="A215" t="str">
            <v>KU CAUICH ASUNCION</v>
          </cell>
          <cell r="B215" t="str">
            <v>KUKA501019</v>
          </cell>
          <cell r="C215" t="str">
            <v>KU</v>
          </cell>
          <cell r="D215" t="str">
            <v>CAUICH</v>
          </cell>
          <cell r="E215" t="str">
            <v>ASUNCION</v>
          </cell>
          <cell r="F215" t="str">
            <v>H</v>
          </cell>
          <cell r="H215" t="str">
            <v>KUKA501019HYNXCS04</v>
          </cell>
          <cell r="I215">
            <v>84905002972</v>
          </cell>
          <cell r="J215" t="str">
            <v>046913562242</v>
          </cell>
          <cell r="K215">
            <v>10406761</v>
          </cell>
          <cell r="N215">
            <v>18555</v>
          </cell>
          <cell r="P215">
            <v>31</v>
          </cell>
          <cell r="Q215">
            <v>31050</v>
          </cell>
          <cell r="R215" t="str">
            <v>MEX</v>
          </cell>
          <cell r="T215">
            <v>5</v>
          </cell>
          <cell r="U215">
            <v>2</v>
          </cell>
          <cell r="V215">
            <v>39326</v>
          </cell>
          <cell r="W215">
            <v>39326</v>
          </cell>
          <cell r="X215">
            <v>1952</v>
          </cell>
          <cell r="AA215" t="str">
            <v>DP</v>
          </cell>
          <cell r="AB215" t="str">
            <v>BANORTE</v>
          </cell>
          <cell r="AC215" t="str">
            <v>0553094590</v>
          </cell>
          <cell r="AE215">
            <v>1604</v>
          </cell>
          <cell r="AF215">
            <v>33</v>
          </cell>
          <cell r="AG215" t="str">
            <v>200D</v>
          </cell>
          <cell r="AI215">
            <v>28</v>
          </cell>
          <cell r="AJ215">
            <v>30</v>
          </cell>
          <cell r="AK215" t="str">
            <v>FRANCISCO I. MADERO</v>
          </cell>
          <cell r="AL215">
            <v>97240</v>
          </cell>
          <cell r="AM215">
            <v>9851364</v>
          </cell>
          <cell r="AO215">
            <v>31</v>
          </cell>
          <cell r="AP215">
            <v>31050</v>
          </cell>
          <cell r="AQ215" t="str">
            <v>KU CAUICH ASUNCION</v>
          </cell>
          <cell r="AR215" t="str">
            <v>CALLE : 33 No 200D X 28 - 30 FRANCISCO I. MADERO</v>
          </cell>
        </row>
        <row r="216">
          <cell r="A216" t="str">
            <v>KU NARVAEZ ANGEL DE LA CRUZ</v>
          </cell>
          <cell r="B216" t="str">
            <v>KUNA750503</v>
          </cell>
          <cell r="C216" t="str">
            <v>KU</v>
          </cell>
          <cell r="D216" t="str">
            <v>NARVAEZ</v>
          </cell>
          <cell r="E216" t="str">
            <v>ANGEL DE LA CRUZ</v>
          </cell>
          <cell r="F216" t="str">
            <v>H</v>
          </cell>
          <cell r="H216" t="str">
            <v>KUNA750503HYNXRN00</v>
          </cell>
          <cell r="I216">
            <v>84007508801</v>
          </cell>
          <cell r="J216" t="str">
            <v>0555066087776</v>
          </cell>
          <cell r="N216">
            <v>27517</v>
          </cell>
          <cell r="P216">
            <v>31</v>
          </cell>
          <cell r="Q216">
            <v>31050</v>
          </cell>
          <cell r="R216" t="str">
            <v>MEX</v>
          </cell>
          <cell r="T216">
            <v>9</v>
          </cell>
          <cell r="U216">
            <v>2</v>
          </cell>
          <cell r="V216">
            <v>36617</v>
          </cell>
          <cell r="W216">
            <v>36617</v>
          </cell>
          <cell r="X216">
            <v>4661</v>
          </cell>
          <cell r="AA216" t="str">
            <v>DP</v>
          </cell>
          <cell r="AB216" t="str">
            <v>BANORTE</v>
          </cell>
          <cell r="AC216" t="str">
            <v>0148675425</v>
          </cell>
          <cell r="AE216">
            <v>1609</v>
          </cell>
          <cell r="AF216">
            <v>115</v>
          </cell>
          <cell r="AG216" t="str">
            <v>348-A</v>
          </cell>
          <cell r="AI216">
            <v>18</v>
          </cell>
          <cell r="AJ216">
            <v>20</v>
          </cell>
          <cell r="AK216" t="str">
            <v>COL. MARIA LUISA</v>
          </cell>
          <cell r="AL216">
            <v>97199</v>
          </cell>
          <cell r="AO216">
            <v>31</v>
          </cell>
          <cell r="AP216">
            <v>31050</v>
          </cell>
          <cell r="AQ216" t="str">
            <v>KU NARVAEZ ANGEL DE LA CRUZ</v>
          </cell>
          <cell r="AR216" t="str">
            <v>CALLE : 115 No 348-A X 18 - 20 COL. MARIA LUISA</v>
          </cell>
        </row>
        <row r="217">
          <cell r="A217" t="str">
            <v>KU PAT MIGUEL ALEXANDER</v>
          </cell>
          <cell r="B217" t="str">
            <v>KUPM850612</v>
          </cell>
          <cell r="C217" t="str">
            <v>KU</v>
          </cell>
          <cell r="D217" t="str">
            <v>PAT</v>
          </cell>
          <cell r="E217" t="str">
            <v>MIGUEL ALEXANDER</v>
          </cell>
          <cell r="F217" t="str">
            <v>H</v>
          </cell>
          <cell r="H217" t="str">
            <v>KUPM850612HYNXTG09</v>
          </cell>
          <cell r="I217">
            <v>84058519186</v>
          </cell>
          <cell r="J217" t="str">
            <v>0111095160326</v>
          </cell>
          <cell r="N217">
            <v>31240</v>
          </cell>
          <cell r="P217">
            <v>31</v>
          </cell>
          <cell r="Q217">
            <v>31052</v>
          </cell>
          <cell r="R217" t="str">
            <v>MEX</v>
          </cell>
          <cell r="T217">
            <v>7</v>
          </cell>
          <cell r="U217">
            <v>1</v>
          </cell>
          <cell r="V217">
            <v>41168</v>
          </cell>
          <cell r="W217">
            <v>41168</v>
          </cell>
          <cell r="X217">
            <v>110</v>
          </cell>
          <cell r="AA217" t="str">
            <v>DP</v>
          </cell>
          <cell r="AB217" t="str">
            <v>BANORTE</v>
          </cell>
          <cell r="AC217" t="str">
            <v>0687771844</v>
          </cell>
          <cell r="AE217">
            <v>1603</v>
          </cell>
          <cell r="AF217">
            <v>18</v>
          </cell>
          <cell r="AG217" t="str">
            <v>SN</v>
          </cell>
          <cell r="AI217">
            <v>15</v>
          </cell>
          <cell r="AJ217">
            <v>17</v>
          </cell>
          <cell r="AK217" t="str">
            <v>DZEMUL</v>
          </cell>
          <cell r="AL217">
            <v>97404</v>
          </cell>
          <cell r="AO217">
            <v>31</v>
          </cell>
          <cell r="AP217">
            <v>31026</v>
          </cell>
          <cell r="AQ217" t="str">
            <v>KU PAT MIGUEL ALEXANDER</v>
          </cell>
          <cell r="AR217" t="str">
            <v>CALLE : 18 No SN X 15 - 17 DZEMUL</v>
          </cell>
        </row>
        <row r="218">
          <cell r="A218" t="str">
            <v>LARA ORDOÑEZ JOSE ARMANDO</v>
          </cell>
          <cell r="B218" t="str">
            <v>LAOA720615</v>
          </cell>
          <cell r="C218" t="str">
            <v>LARA</v>
          </cell>
          <cell r="D218" t="str">
            <v>ORDOÑEZ</v>
          </cell>
          <cell r="E218" t="str">
            <v>JOSE ARMANDO</v>
          </cell>
          <cell r="F218" t="str">
            <v>H</v>
          </cell>
          <cell r="H218" t="str">
            <v>LAOA720615HYNRRR02</v>
          </cell>
          <cell r="I218">
            <v>84047201144</v>
          </cell>
          <cell r="J218" t="str">
            <v>091614124985</v>
          </cell>
          <cell r="N218">
            <v>26465</v>
          </cell>
          <cell r="P218">
            <v>31</v>
          </cell>
          <cell r="Q218">
            <v>31093</v>
          </cell>
          <cell r="R218" t="str">
            <v>MEX</v>
          </cell>
          <cell r="T218">
            <v>3</v>
          </cell>
          <cell r="U218">
            <v>2</v>
          </cell>
          <cell r="V218">
            <v>36907</v>
          </cell>
          <cell r="W218">
            <v>36907</v>
          </cell>
          <cell r="X218">
            <v>4371</v>
          </cell>
          <cell r="AA218" t="str">
            <v>DP</v>
          </cell>
          <cell r="AB218" t="str">
            <v>BANORTE</v>
          </cell>
          <cell r="AC218" t="str">
            <v>0610362576</v>
          </cell>
          <cell r="AE218">
            <v>1601</v>
          </cell>
          <cell r="AF218">
            <v>20</v>
          </cell>
          <cell r="AG218">
            <v>106</v>
          </cell>
          <cell r="AI218">
            <v>23</v>
          </cell>
          <cell r="AJ218">
            <v>25</v>
          </cell>
          <cell r="AK218" t="str">
            <v>TIXKOKOB</v>
          </cell>
          <cell r="AL218">
            <v>97470</v>
          </cell>
          <cell r="AO218">
            <v>31</v>
          </cell>
          <cell r="AP218">
            <v>31093</v>
          </cell>
          <cell r="AQ218" t="str">
            <v>LARA ORDOÑEZ JOSE ARMANDO</v>
          </cell>
          <cell r="AR218" t="str">
            <v>CALLE : 20 No 106 X 23 - 25 TIXKOKOB</v>
          </cell>
        </row>
        <row r="219">
          <cell r="A219" t="str">
            <v>LARA TOME ASTRID LETICIA</v>
          </cell>
          <cell r="B219" t="str">
            <v>LATA700611</v>
          </cell>
          <cell r="C219" t="str">
            <v>LARA</v>
          </cell>
          <cell r="D219" t="str">
            <v>TOME</v>
          </cell>
          <cell r="E219" t="str">
            <v>ASTRID LETICIA</v>
          </cell>
          <cell r="F219" t="str">
            <v>M</v>
          </cell>
          <cell r="H219" t="str">
            <v>LATA700611MYNRMS05</v>
          </cell>
          <cell r="I219">
            <v>84917017968</v>
          </cell>
          <cell r="J219" t="str">
            <v>026913584409</v>
          </cell>
          <cell r="N219">
            <v>25730</v>
          </cell>
          <cell r="P219">
            <v>31</v>
          </cell>
          <cell r="Q219">
            <v>31050</v>
          </cell>
          <cell r="R219" t="str">
            <v>MEX</v>
          </cell>
          <cell r="T219">
            <v>1</v>
          </cell>
          <cell r="U219">
            <v>2</v>
          </cell>
          <cell r="V219">
            <v>37671</v>
          </cell>
          <cell r="W219">
            <v>37671</v>
          </cell>
          <cell r="X219">
            <v>3607</v>
          </cell>
          <cell r="AA219" t="str">
            <v>DP</v>
          </cell>
          <cell r="AB219" t="str">
            <v>BANORTE</v>
          </cell>
          <cell r="AC219" t="str">
            <v>0687771853</v>
          </cell>
          <cell r="AE219">
            <v>1602</v>
          </cell>
          <cell r="AF219" t="str">
            <v>49-A</v>
          </cell>
          <cell r="AG219">
            <v>312</v>
          </cell>
          <cell r="AI219">
            <v>52</v>
          </cell>
          <cell r="AJ219">
            <v>54</v>
          </cell>
          <cell r="AK219" t="str">
            <v>FRACC. FRANCISCO DE MONTEJO</v>
          </cell>
          <cell r="AL219">
            <v>97203</v>
          </cell>
          <cell r="AO219">
            <v>31</v>
          </cell>
          <cell r="AP219">
            <v>31050</v>
          </cell>
          <cell r="AQ219" t="str">
            <v>LARA TOME ASTRID LETICIA</v>
          </cell>
          <cell r="AR219" t="str">
            <v>CALLE : 49-A No 312 X 52 - 54 FRACC. FRANCISCO DE MONTEJO</v>
          </cell>
        </row>
        <row r="220">
          <cell r="A220" t="str">
            <v>LARA URIBE JORGE ALBERTO</v>
          </cell>
          <cell r="B220" t="str">
            <v>LAUJ610120</v>
          </cell>
          <cell r="C220" t="str">
            <v>LARA</v>
          </cell>
          <cell r="D220" t="str">
            <v>URIBE</v>
          </cell>
          <cell r="E220" t="str">
            <v>JORGE ALBERTO</v>
          </cell>
          <cell r="F220" t="str">
            <v>H</v>
          </cell>
          <cell r="H220" t="str">
            <v>LAUJ610120HYNRRR08</v>
          </cell>
          <cell r="I220">
            <v>84836104400</v>
          </cell>
          <cell r="J220" t="str">
            <v>037313585489</v>
          </cell>
          <cell r="N220">
            <v>22301</v>
          </cell>
          <cell r="P220">
            <v>31</v>
          </cell>
          <cell r="Q220">
            <v>31050</v>
          </cell>
          <cell r="R220" t="str">
            <v>MEX</v>
          </cell>
          <cell r="T220">
            <v>5</v>
          </cell>
          <cell r="U220">
            <v>2</v>
          </cell>
          <cell r="V220">
            <v>29983</v>
          </cell>
          <cell r="W220">
            <v>29983</v>
          </cell>
          <cell r="X220">
            <v>11295</v>
          </cell>
          <cell r="AA220" t="str">
            <v>DP</v>
          </cell>
          <cell r="AB220" t="str">
            <v>BANORTE</v>
          </cell>
          <cell r="AC220" t="str">
            <v>0156098010</v>
          </cell>
          <cell r="AE220">
            <v>1607</v>
          </cell>
          <cell r="AF220" t="str">
            <v>13-A</v>
          </cell>
          <cell r="AG220">
            <v>646</v>
          </cell>
          <cell r="AI220">
            <v>68</v>
          </cell>
          <cell r="AJ220">
            <v>70</v>
          </cell>
          <cell r="AK220" t="str">
            <v>RED. PENSIONES</v>
          </cell>
          <cell r="AL220">
            <v>97217</v>
          </cell>
          <cell r="AO220">
            <v>31</v>
          </cell>
          <cell r="AP220">
            <v>31050</v>
          </cell>
          <cell r="AQ220" t="str">
            <v>LARA URIBE JORGE ALBERTO</v>
          </cell>
          <cell r="AR220" t="str">
            <v>CALLE : 13-A No 646 X 68 - 70 RED. PENSIONES</v>
          </cell>
        </row>
        <row r="221">
          <cell r="A221" t="str">
            <v>LAVIN LEAL JUAN CARLOS</v>
          </cell>
          <cell r="B221" t="str">
            <v>LALJ530511</v>
          </cell>
          <cell r="C221" t="str">
            <v>LAVIN</v>
          </cell>
          <cell r="D221" t="str">
            <v>LEAL</v>
          </cell>
          <cell r="E221" t="str">
            <v>JUAN CARLOS</v>
          </cell>
          <cell r="F221" t="str">
            <v>H</v>
          </cell>
          <cell r="H221" t="str">
            <v>LALJ530511HDFVLN08</v>
          </cell>
          <cell r="I221" t="str">
            <v>01765396203</v>
          </cell>
          <cell r="J221" t="str">
            <v>0279037463865</v>
          </cell>
          <cell r="N221">
            <v>19490</v>
          </cell>
          <cell r="P221">
            <v>9</v>
          </cell>
          <cell r="Q221">
            <v>9000</v>
          </cell>
          <cell r="R221" t="str">
            <v>MEX</v>
          </cell>
          <cell r="T221">
            <v>7</v>
          </cell>
          <cell r="U221">
            <v>2</v>
          </cell>
          <cell r="V221">
            <v>36907</v>
          </cell>
          <cell r="W221">
            <v>36907</v>
          </cell>
          <cell r="X221">
            <v>4371</v>
          </cell>
          <cell r="AA221" t="str">
            <v>DP</v>
          </cell>
          <cell r="AB221" t="str">
            <v>BANORTE</v>
          </cell>
          <cell r="AC221" t="str">
            <v>0156098029</v>
          </cell>
          <cell r="AE221">
            <v>1606</v>
          </cell>
          <cell r="AF221">
            <v>36</v>
          </cell>
          <cell r="AG221">
            <v>452</v>
          </cell>
          <cell r="AI221">
            <v>23</v>
          </cell>
          <cell r="AJ221">
            <v>25</v>
          </cell>
          <cell r="AK221" t="str">
            <v>FRACC. PINOS</v>
          </cell>
          <cell r="AL221">
            <v>97138</v>
          </cell>
          <cell r="AO221">
            <v>31</v>
          </cell>
          <cell r="AP221">
            <v>31050</v>
          </cell>
          <cell r="AQ221" t="str">
            <v>LAVIN LEAL JUAN CARLOS</v>
          </cell>
          <cell r="AR221" t="str">
            <v>CALLE : 36 No 452 X 23 - 25 FRACC. PINOS</v>
          </cell>
        </row>
        <row r="222">
          <cell r="A222" t="str">
            <v>LEON CAPETILLO RAUL ANTONIO</v>
          </cell>
          <cell r="B222" t="str">
            <v>LECR501008</v>
          </cell>
          <cell r="C222" t="str">
            <v>LEON</v>
          </cell>
          <cell r="D222" t="str">
            <v>CAPETILLO</v>
          </cell>
          <cell r="E222" t="str">
            <v>RAUL ANTONIO</v>
          </cell>
          <cell r="F222" t="str">
            <v>H</v>
          </cell>
          <cell r="H222" t="str">
            <v>LECR501008HYNNPL07</v>
          </cell>
          <cell r="I222">
            <v>84955001114</v>
          </cell>
          <cell r="J222" t="str">
            <v>040666052041</v>
          </cell>
          <cell r="N222">
            <v>18544</v>
          </cell>
          <cell r="P222">
            <v>31</v>
          </cell>
          <cell r="Q222">
            <v>31050</v>
          </cell>
          <cell r="R222" t="str">
            <v>MEX</v>
          </cell>
          <cell r="T222">
            <v>5</v>
          </cell>
          <cell r="U222">
            <v>2</v>
          </cell>
          <cell r="V222">
            <v>34425</v>
          </cell>
          <cell r="W222">
            <v>34425</v>
          </cell>
          <cell r="X222">
            <v>6853</v>
          </cell>
          <cell r="AA222" t="str">
            <v>DP</v>
          </cell>
          <cell r="AB222" t="str">
            <v>BANORTE</v>
          </cell>
          <cell r="AC222" t="str">
            <v>0154077299</v>
          </cell>
          <cell r="AE222">
            <v>1602</v>
          </cell>
          <cell r="AF222" t="str">
            <v>19-B</v>
          </cell>
          <cell r="AG222">
            <v>218</v>
          </cell>
          <cell r="AI222">
            <v>6</v>
          </cell>
          <cell r="AJ222">
            <v>8</v>
          </cell>
          <cell r="AK222" t="str">
            <v>NVA. MAYAPAN</v>
          </cell>
          <cell r="AL222">
            <v>97159</v>
          </cell>
          <cell r="AO222">
            <v>31</v>
          </cell>
          <cell r="AP222">
            <v>31050</v>
          </cell>
          <cell r="AQ222" t="str">
            <v>LEON CAPETILLO RAUL ANTONIO</v>
          </cell>
          <cell r="AR222" t="str">
            <v>CALLE : 19-B No 218 X 6 - 8 NVA. MAYAPAN</v>
          </cell>
        </row>
        <row r="223">
          <cell r="A223" t="str">
            <v>LOEZA TUN MARIANA</v>
          </cell>
          <cell r="B223" t="str">
            <v>LOTM620725</v>
          </cell>
          <cell r="C223" t="str">
            <v>LOEZA</v>
          </cell>
          <cell r="D223" t="str">
            <v>TUN</v>
          </cell>
          <cell r="E223" t="str">
            <v>MARIANA</v>
          </cell>
          <cell r="F223" t="str">
            <v>M</v>
          </cell>
          <cell r="H223" t="str">
            <v>LOTM620725MYNZNR00</v>
          </cell>
          <cell r="I223">
            <v>84886208515</v>
          </cell>
          <cell r="J223" t="str">
            <v>038266440982</v>
          </cell>
          <cell r="N223">
            <v>22852</v>
          </cell>
          <cell r="P223">
            <v>31</v>
          </cell>
          <cell r="Q223">
            <v>31076</v>
          </cell>
          <cell r="R223" t="str">
            <v>MEX</v>
          </cell>
          <cell r="T223">
            <v>1</v>
          </cell>
          <cell r="U223">
            <v>2</v>
          </cell>
          <cell r="V223">
            <v>30605</v>
          </cell>
          <cell r="W223">
            <v>30605</v>
          </cell>
          <cell r="X223">
            <v>10673</v>
          </cell>
          <cell r="AA223" t="str">
            <v>DP</v>
          </cell>
          <cell r="AB223" t="str">
            <v>BANORTE</v>
          </cell>
          <cell r="AC223" t="str">
            <v>0148675452</v>
          </cell>
          <cell r="AE223">
            <v>1603</v>
          </cell>
          <cell r="AF223" t="str">
            <v>59-B</v>
          </cell>
          <cell r="AG223">
            <v>373</v>
          </cell>
          <cell r="AI223">
            <v>130</v>
          </cell>
          <cell r="AJ223">
            <v>132</v>
          </cell>
          <cell r="AK223" t="str">
            <v>VILLAS YUCALPETEN</v>
          </cell>
          <cell r="AO223">
            <v>31</v>
          </cell>
          <cell r="AP223">
            <v>31050</v>
          </cell>
          <cell r="AQ223" t="str">
            <v>LOEZA TUN MARIANA</v>
          </cell>
          <cell r="AR223" t="str">
            <v>CALLE : 59-B No 373 X 130 - 132 VILLAS YUCALPETEN</v>
          </cell>
        </row>
        <row r="224">
          <cell r="A224" t="str">
            <v>LOPE ORTEGA JULIO ANTONIO</v>
          </cell>
          <cell r="B224" t="str">
            <v>LOOJ580813</v>
          </cell>
          <cell r="C224" t="str">
            <v>LOPE</v>
          </cell>
          <cell r="D224" t="str">
            <v>ORTEGA</v>
          </cell>
          <cell r="E224" t="str">
            <v>JULIO ANTONIO</v>
          </cell>
          <cell r="F224" t="str">
            <v>H</v>
          </cell>
          <cell r="H224" t="str">
            <v>LOOJ580813HYNPRL09</v>
          </cell>
          <cell r="I224">
            <v>84075800791</v>
          </cell>
          <cell r="J224" t="str">
            <v>0343106278204</v>
          </cell>
          <cell r="N224">
            <v>21410</v>
          </cell>
          <cell r="P224">
            <v>31</v>
          </cell>
          <cell r="Q224">
            <v>31083</v>
          </cell>
          <cell r="R224" t="str">
            <v>MEX</v>
          </cell>
          <cell r="T224">
            <v>5</v>
          </cell>
          <cell r="U224">
            <v>2</v>
          </cell>
          <cell r="V224">
            <v>39365</v>
          </cell>
          <cell r="W224">
            <v>39365</v>
          </cell>
          <cell r="X224">
            <v>1913</v>
          </cell>
          <cell r="AA224" t="str">
            <v>DP</v>
          </cell>
          <cell r="AB224" t="str">
            <v>BANORTE</v>
          </cell>
          <cell r="AC224" t="str">
            <v>0559704181</v>
          </cell>
          <cell r="AE224">
            <v>1601</v>
          </cell>
          <cell r="AF224" t="str">
            <v>29A</v>
          </cell>
          <cell r="AG224">
            <v>436</v>
          </cell>
          <cell r="AI224" t="str">
            <v>MANZANA 411</v>
          </cell>
          <cell r="AJ224" t="str">
            <v>S/C</v>
          </cell>
          <cell r="AK224" t="str">
            <v>CHENKU</v>
          </cell>
          <cell r="AL224">
            <v>97217</v>
          </cell>
          <cell r="AO224">
            <v>31</v>
          </cell>
          <cell r="AP224">
            <v>31050</v>
          </cell>
          <cell r="AQ224" t="str">
            <v>LOPE ORTEGA JULIO ANTONIO</v>
          </cell>
          <cell r="AR224" t="str">
            <v>CALLE : 29A No 436 X MANZANA 411 - S/C CHENKU</v>
          </cell>
        </row>
        <row r="225">
          <cell r="A225" t="str">
            <v>LOPEZ MENA FRANZ AUGUSTO</v>
          </cell>
          <cell r="B225" t="str">
            <v>LOMF790726</v>
          </cell>
          <cell r="C225" t="str">
            <v>LOPEZ</v>
          </cell>
          <cell r="D225" t="str">
            <v>MENA</v>
          </cell>
          <cell r="E225" t="str">
            <v>FRANZ AUGUSTO</v>
          </cell>
          <cell r="F225" t="str">
            <v>H</v>
          </cell>
          <cell r="H225" t="str">
            <v>LOMF790726HYNPNR09</v>
          </cell>
          <cell r="I225">
            <v>84997924687</v>
          </cell>
          <cell r="J225">
            <v>34766384455</v>
          </cell>
          <cell r="N225">
            <v>29062</v>
          </cell>
          <cell r="P225">
            <v>31</v>
          </cell>
          <cell r="Q225">
            <v>31050</v>
          </cell>
          <cell r="R225" t="str">
            <v>MEX</v>
          </cell>
          <cell r="T225">
            <v>3</v>
          </cell>
          <cell r="U225">
            <v>1</v>
          </cell>
          <cell r="V225">
            <v>38596</v>
          </cell>
          <cell r="W225">
            <v>38596</v>
          </cell>
          <cell r="X225">
            <v>2682</v>
          </cell>
          <cell r="AA225" t="str">
            <v>EF</v>
          </cell>
          <cell r="AE225">
            <v>1604</v>
          </cell>
          <cell r="AF225" t="str">
            <v>5F</v>
          </cell>
          <cell r="AG225">
            <v>472</v>
          </cell>
          <cell r="AI225">
            <v>48</v>
          </cell>
          <cell r="AJ225">
            <v>50</v>
          </cell>
          <cell r="AK225" t="str">
            <v>FRACC. RESIDENCIAL PENSIONES</v>
          </cell>
          <cell r="AL225">
            <v>97217</v>
          </cell>
          <cell r="AM225">
            <v>9870506</v>
          </cell>
          <cell r="AO225">
            <v>31</v>
          </cell>
          <cell r="AP225">
            <v>31050</v>
          </cell>
          <cell r="AQ225" t="str">
            <v>LOPEZ MENA FRANZ AUGUSTO</v>
          </cell>
          <cell r="AR225" t="str">
            <v>CALLE : 5F No 472 X 48 - 50 FRACC. RESIDENCIAL PENSIONES</v>
          </cell>
        </row>
        <row r="226">
          <cell r="A226" t="str">
            <v>LOPEZ KEB CHRISTIAN LIZETH</v>
          </cell>
          <cell r="B226" t="str">
            <v>LOKC820705</v>
          </cell>
          <cell r="C226" t="str">
            <v>LOPEZ</v>
          </cell>
          <cell r="D226" t="str">
            <v>KEB</v>
          </cell>
          <cell r="E226" t="str">
            <v>CHRISTIAN LIZETH</v>
          </cell>
          <cell r="F226" t="str">
            <v>M</v>
          </cell>
          <cell r="H226" t="str">
            <v>LOKC820705MYNPBH03</v>
          </cell>
          <cell r="I226">
            <v>84018227821</v>
          </cell>
          <cell r="N226">
            <v>30107</v>
          </cell>
          <cell r="P226">
            <v>31</v>
          </cell>
          <cell r="Q226">
            <v>31050</v>
          </cell>
          <cell r="R226" t="str">
            <v>MEX</v>
          </cell>
          <cell r="T226">
            <v>7</v>
          </cell>
          <cell r="U226">
            <v>1</v>
          </cell>
          <cell r="V226">
            <v>37012</v>
          </cell>
          <cell r="W226">
            <v>37012</v>
          </cell>
          <cell r="X226">
            <v>4266</v>
          </cell>
          <cell r="AA226" t="str">
            <v>EF</v>
          </cell>
          <cell r="AE226">
            <v>1605</v>
          </cell>
          <cell r="AF226">
            <v>71</v>
          </cell>
          <cell r="AG226">
            <v>378</v>
          </cell>
          <cell r="AI226">
            <v>28</v>
          </cell>
          <cell r="AJ226">
            <v>30</v>
          </cell>
          <cell r="AK226" t="str">
            <v>AZCORRA</v>
          </cell>
          <cell r="AL226">
            <v>97177</v>
          </cell>
          <cell r="AM226">
            <v>9999291472</v>
          </cell>
          <cell r="AO226">
            <v>31</v>
          </cell>
          <cell r="AP226">
            <v>31050</v>
          </cell>
          <cell r="AQ226" t="str">
            <v>LOPEZ KEB CHRISTIAN LIZETH</v>
          </cell>
          <cell r="AR226" t="str">
            <v>CALLE : 71 No 378 X 28 - 30 AZCORRA</v>
          </cell>
        </row>
        <row r="227">
          <cell r="A227" t="str">
            <v>LOPEZ REJON NELSY LETICIA</v>
          </cell>
          <cell r="B227" t="str">
            <v>LORN760305</v>
          </cell>
          <cell r="C227" t="str">
            <v>LOPEZ</v>
          </cell>
          <cell r="D227" t="str">
            <v>REJON</v>
          </cell>
          <cell r="E227" t="str">
            <v>NELSY LETICIA</v>
          </cell>
          <cell r="F227" t="str">
            <v>M</v>
          </cell>
          <cell r="H227" t="str">
            <v>LORN760305MYNPJL02</v>
          </cell>
          <cell r="I227">
            <v>84937621179</v>
          </cell>
          <cell r="J227">
            <v>627066139139</v>
          </cell>
          <cell r="N227">
            <v>27824</v>
          </cell>
          <cell r="P227">
            <v>31</v>
          </cell>
          <cell r="Q227">
            <v>31050</v>
          </cell>
          <cell r="R227" t="str">
            <v>MEX</v>
          </cell>
          <cell r="T227">
            <v>7</v>
          </cell>
          <cell r="U227">
            <v>2</v>
          </cell>
          <cell r="V227">
            <v>37354</v>
          </cell>
          <cell r="W227">
            <v>37354</v>
          </cell>
          <cell r="X227">
            <v>3924</v>
          </cell>
          <cell r="AA227" t="str">
            <v>DP</v>
          </cell>
          <cell r="AB227" t="str">
            <v>BANORTE</v>
          </cell>
          <cell r="AC227" t="str">
            <v>0150048291</v>
          </cell>
          <cell r="AE227">
            <v>1601</v>
          </cell>
          <cell r="AF227">
            <v>73</v>
          </cell>
          <cell r="AG227">
            <v>444</v>
          </cell>
          <cell r="AI227">
            <v>28</v>
          </cell>
          <cell r="AJ227" t="str">
            <v>28A</v>
          </cell>
          <cell r="AK227" t="str">
            <v>FRACC. VILLA MAGNA</v>
          </cell>
          <cell r="AL227">
            <v>97249</v>
          </cell>
          <cell r="AN227">
            <v>9992275653</v>
          </cell>
          <cell r="AO227">
            <v>31</v>
          </cell>
          <cell r="AP227">
            <v>31050</v>
          </cell>
          <cell r="AQ227" t="str">
            <v>LOPEZ REJON NELSY LETICIA</v>
          </cell>
          <cell r="AR227" t="str">
            <v>CALLE : 73 No 444 X 28 - 28A FRACC. VILLA MAGNA</v>
          </cell>
        </row>
        <row r="228">
          <cell r="A228" t="str">
            <v>LUGO SANCHEZ EFFY GUADALUPE</v>
          </cell>
          <cell r="B228" t="str">
            <v>LUSE850330</v>
          </cell>
          <cell r="C228" t="str">
            <v>LUGO</v>
          </cell>
          <cell r="D228" t="str">
            <v>SANCHEZ</v>
          </cell>
          <cell r="E228" t="str">
            <v>EFFY GUADALUPE</v>
          </cell>
          <cell r="F228" t="str">
            <v>M</v>
          </cell>
          <cell r="H228" t="str">
            <v>LUSE850330MYNGNF05</v>
          </cell>
          <cell r="I228">
            <v>84078519273</v>
          </cell>
          <cell r="J228" t="str">
            <v>0365102435703</v>
          </cell>
          <cell r="L228" t="str">
            <v>effylu@hotmail.com</v>
          </cell>
          <cell r="N228">
            <v>31136</v>
          </cell>
          <cell r="P228">
            <v>31</v>
          </cell>
          <cell r="Q228">
            <v>31050</v>
          </cell>
          <cell r="R228" t="str">
            <v>MEX</v>
          </cell>
          <cell r="T228">
            <v>3</v>
          </cell>
          <cell r="U228">
            <v>1</v>
          </cell>
          <cell r="V228">
            <v>39356</v>
          </cell>
          <cell r="W228">
            <v>39356</v>
          </cell>
          <cell r="X228">
            <v>1922</v>
          </cell>
          <cell r="AA228" t="str">
            <v>EF</v>
          </cell>
          <cell r="AE228">
            <v>1601</v>
          </cell>
          <cell r="AF228">
            <v>35</v>
          </cell>
          <cell r="AG228">
            <v>505</v>
          </cell>
          <cell r="AI228">
            <v>72</v>
          </cell>
          <cell r="AJ228" t="str">
            <v>72-A</v>
          </cell>
          <cell r="AK228" t="str">
            <v>CENTRO</v>
          </cell>
          <cell r="AL228">
            <v>97000</v>
          </cell>
          <cell r="AN228">
            <v>9991512785</v>
          </cell>
          <cell r="AO228">
            <v>31</v>
          </cell>
          <cell r="AP228">
            <v>31050</v>
          </cell>
          <cell r="AQ228" t="str">
            <v>LUGO SANCHEZ EFFY GUADALUPE</v>
          </cell>
          <cell r="AR228" t="str">
            <v>CALLE : 35 No 505 X 72 - 72-A CENTRO</v>
          </cell>
        </row>
        <row r="229">
          <cell r="A229" t="str">
            <v>LUGO HERRERA ALBERTO ALONSO</v>
          </cell>
          <cell r="B229" t="str">
            <v>LUHA640817</v>
          </cell>
          <cell r="C229" t="str">
            <v>LUGO</v>
          </cell>
          <cell r="D229" t="str">
            <v>HERRERA</v>
          </cell>
          <cell r="E229" t="str">
            <v>ALBERTO ALONSO</v>
          </cell>
          <cell r="F229" t="str">
            <v>H</v>
          </cell>
          <cell r="H229" t="str">
            <v>LUHA640817HYNGRL02</v>
          </cell>
          <cell r="I229">
            <v>84896409996</v>
          </cell>
          <cell r="J229">
            <v>45166561048</v>
          </cell>
          <cell r="N229">
            <v>23606</v>
          </cell>
          <cell r="P229">
            <v>31</v>
          </cell>
          <cell r="Q229">
            <v>31050</v>
          </cell>
          <cell r="R229" t="str">
            <v>MEX</v>
          </cell>
          <cell r="T229">
            <v>9</v>
          </cell>
          <cell r="U229">
            <v>2</v>
          </cell>
          <cell r="V229">
            <v>32797</v>
          </cell>
          <cell r="W229">
            <v>32797</v>
          </cell>
          <cell r="X229">
            <v>8481</v>
          </cell>
          <cell r="AA229" t="str">
            <v>DP</v>
          </cell>
          <cell r="AB229" t="str">
            <v>BANORTE</v>
          </cell>
          <cell r="AC229" t="str">
            <v>0148675519</v>
          </cell>
          <cell r="AE229">
            <v>1608</v>
          </cell>
          <cell r="AF229" t="str">
            <v>57-B</v>
          </cell>
          <cell r="AG229">
            <v>678</v>
          </cell>
          <cell r="AI229">
            <v>12</v>
          </cell>
          <cell r="AJ229">
            <v>14</v>
          </cell>
          <cell r="AK229" t="str">
            <v>RESIDENCIAL DEL PARQUE</v>
          </cell>
          <cell r="AL229">
            <v>97000</v>
          </cell>
          <cell r="AO229">
            <v>31</v>
          </cell>
          <cell r="AP229">
            <v>31050</v>
          </cell>
          <cell r="AQ229" t="str">
            <v>LUGO HERRERA ALBERTO ALONSO</v>
          </cell>
          <cell r="AR229" t="str">
            <v>CALLE : 57-B No 678 X 12 - 14 RESIDENCIAL DEL PARQUE</v>
          </cell>
        </row>
        <row r="230">
          <cell r="A230" t="str">
            <v>LUNA SOSA GEORGINA GUADALUPE</v>
          </cell>
          <cell r="B230" t="str">
            <v>LUSG690423</v>
          </cell>
          <cell r="C230" t="str">
            <v>LUNA</v>
          </cell>
          <cell r="D230" t="str">
            <v>SOSA</v>
          </cell>
          <cell r="E230" t="str">
            <v>GEORGINA GUADALUPE</v>
          </cell>
          <cell r="F230" t="str">
            <v>M</v>
          </cell>
          <cell r="H230" t="str">
            <v>LUSG690423MYNNSR05</v>
          </cell>
          <cell r="I230">
            <v>84946906595</v>
          </cell>
          <cell r="J230">
            <v>36366230468</v>
          </cell>
          <cell r="N230">
            <v>25316</v>
          </cell>
          <cell r="P230">
            <v>31</v>
          </cell>
          <cell r="Q230">
            <v>31050</v>
          </cell>
          <cell r="R230" t="str">
            <v>MEX</v>
          </cell>
          <cell r="T230">
            <v>7</v>
          </cell>
          <cell r="U230">
            <v>2</v>
          </cell>
          <cell r="V230">
            <v>33117</v>
          </cell>
          <cell r="W230">
            <v>33117</v>
          </cell>
          <cell r="X230">
            <v>8161</v>
          </cell>
          <cell r="AA230" t="str">
            <v>DP</v>
          </cell>
          <cell r="AB230" t="str">
            <v>BANORTE</v>
          </cell>
          <cell r="AC230" t="str">
            <v>0156098038</v>
          </cell>
          <cell r="AE230">
            <v>1601</v>
          </cell>
          <cell r="AF230">
            <v>35</v>
          </cell>
          <cell r="AG230">
            <v>454</v>
          </cell>
          <cell r="AI230">
            <v>40</v>
          </cell>
          <cell r="AJ230">
            <v>42</v>
          </cell>
          <cell r="AK230" t="str">
            <v>JESUS CARRANZA</v>
          </cell>
          <cell r="AL230">
            <v>97000</v>
          </cell>
          <cell r="AO230">
            <v>31</v>
          </cell>
          <cell r="AP230">
            <v>31050</v>
          </cell>
          <cell r="AQ230" t="str">
            <v>LUNA SOSA GEORGINA GUADALUPE</v>
          </cell>
          <cell r="AR230" t="str">
            <v>CALLE : 35 No 454 X 40 - 42 JESUS CARRANZA</v>
          </cell>
        </row>
        <row r="231">
          <cell r="A231" t="str">
            <v>MACHAIN CHABLE MIGUEL ANGEL</v>
          </cell>
          <cell r="B231" t="str">
            <v>MACM541008</v>
          </cell>
          <cell r="C231" t="str">
            <v>MACHAIN</v>
          </cell>
          <cell r="D231" t="str">
            <v>CHABLE</v>
          </cell>
          <cell r="E231" t="str">
            <v>MIGUEL ANGEL</v>
          </cell>
          <cell r="F231" t="str">
            <v>H</v>
          </cell>
          <cell r="H231" t="str">
            <v>MACM541008HYNCHG01</v>
          </cell>
          <cell r="I231">
            <v>84855401075</v>
          </cell>
          <cell r="J231" t="str">
            <v>0417013559408</v>
          </cell>
          <cell r="K231">
            <v>301960</v>
          </cell>
          <cell r="N231">
            <v>20005</v>
          </cell>
          <cell r="P231">
            <v>31</v>
          </cell>
          <cell r="Q231">
            <v>31079</v>
          </cell>
          <cell r="R231" t="str">
            <v>MEX</v>
          </cell>
          <cell r="T231">
            <v>7</v>
          </cell>
          <cell r="U231">
            <v>2</v>
          </cell>
          <cell r="V231">
            <v>30926</v>
          </cell>
          <cell r="W231">
            <v>30926</v>
          </cell>
          <cell r="X231">
            <v>10352</v>
          </cell>
          <cell r="AA231" t="str">
            <v>DP</v>
          </cell>
          <cell r="AB231" t="str">
            <v>BANORTE</v>
          </cell>
          <cell r="AC231" t="str">
            <v>0148675528</v>
          </cell>
          <cell r="AE231">
            <v>1609</v>
          </cell>
          <cell r="AF231" t="str">
            <v>120A</v>
          </cell>
          <cell r="AG231">
            <v>368</v>
          </cell>
          <cell r="AI231">
            <v>69</v>
          </cell>
          <cell r="AJ231" t="str">
            <v>69D</v>
          </cell>
          <cell r="AK231" t="str">
            <v>YUCALPETEN</v>
          </cell>
          <cell r="AL231">
            <v>97238</v>
          </cell>
          <cell r="AO231">
            <v>31</v>
          </cell>
          <cell r="AP231">
            <v>31050</v>
          </cell>
          <cell r="AQ231" t="str">
            <v>MACHAIN CHABLE MIGUEL ANGEL</v>
          </cell>
          <cell r="AR231" t="str">
            <v>CALLE : 120A No 368 X 69 - 69D YUCALPETEN</v>
          </cell>
        </row>
        <row r="232">
          <cell r="A232" t="str">
            <v>MAGAÑA ESTRELLA MARGELI DE LA CRUZ</v>
          </cell>
          <cell r="B232" t="str">
            <v>MAEM741106</v>
          </cell>
          <cell r="C232" t="str">
            <v>MAGAÑA</v>
          </cell>
          <cell r="D232" t="str">
            <v>ESTRELLA</v>
          </cell>
          <cell r="E232" t="str">
            <v>MARGELI DE LA CRUZ</v>
          </cell>
          <cell r="F232" t="str">
            <v>M</v>
          </cell>
          <cell r="H232" t="str">
            <v>MAEM741106MYNGSR04</v>
          </cell>
          <cell r="I232">
            <v>84017403530</v>
          </cell>
          <cell r="J232" t="str">
            <v>073766098132</v>
          </cell>
          <cell r="N232">
            <v>27339</v>
          </cell>
          <cell r="P232">
            <v>31</v>
          </cell>
          <cell r="Q232">
            <v>31059</v>
          </cell>
          <cell r="R232" t="str">
            <v>MEX</v>
          </cell>
          <cell r="T232">
            <v>5</v>
          </cell>
          <cell r="U232">
            <v>1</v>
          </cell>
          <cell r="V232">
            <v>35080</v>
          </cell>
          <cell r="W232">
            <v>35080</v>
          </cell>
          <cell r="X232">
            <v>6198</v>
          </cell>
          <cell r="AA232" t="str">
            <v>DP</v>
          </cell>
          <cell r="AB232" t="str">
            <v>BANORTE</v>
          </cell>
          <cell r="AC232" t="str">
            <v>0148675546</v>
          </cell>
          <cell r="AE232">
            <v>1601</v>
          </cell>
          <cell r="AF232">
            <v>21</v>
          </cell>
          <cell r="AG232">
            <v>51</v>
          </cell>
          <cell r="AI232">
            <v>18</v>
          </cell>
          <cell r="AJ232">
            <v>20</v>
          </cell>
          <cell r="AK232" t="str">
            <v>CHELEM PROGRESO</v>
          </cell>
          <cell r="AL232">
            <v>97336</v>
          </cell>
          <cell r="AO232">
            <v>31</v>
          </cell>
          <cell r="AP232">
            <v>31059</v>
          </cell>
          <cell r="AQ232" t="str">
            <v>MAGAÑA ESTRELLA MARGELI DE LA CRUZ</v>
          </cell>
          <cell r="AR232" t="str">
            <v>CALLE : 21 No 51 X 18 - 20 CHELEM PROGRESO</v>
          </cell>
        </row>
        <row r="233">
          <cell r="A233" t="str">
            <v>MAGAÑA SANTANA ERIC RODULFO</v>
          </cell>
          <cell r="B233" t="str">
            <v>MASE710309</v>
          </cell>
          <cell r="C233" t="str">
            <v>MAGAÑA</v>
          </cell>
          <cell r="D233" t="str">
            <v>SANTANA</v>
          </cell>
          <cell r="E233" t="str">
            <v>ERIC RODULFO</v>
          </cell>
          <cell r="F233" t="str">
            <v>H</v>
          </cell>
          <cell r="H233" t="str">
            <v>MASE710309HYNGNR00</v>
          </cell>
          <cell r="I233">
            <v>84921778335</v>
          </cell>
          <cell r="J233" t="str">
            <v>073714049943</v>
          </cell>
          <cell r="N233">
            <v>26001</v>
          </cell>
          <cell r="P233">
            <v>31</v>
          </cell>
          <cell r="Q233">
            <v>31059</v>
          </cell>
          <cell r="R233" t="str">
            <v>MEX</v>
          </cell>
          <cell r="T233">
            <v>8</v>
          </cell>
          <cell r="U233">
            <v>2</v>
          </cell>
          <cell r="V233">
            <v>36982</v>
          </cell>
          <cell r="W233">
            <v>36982</v>
          </cell>
          <cell r="X233">
            <v>4296</v>
          </cell>
          <cell r="AA233" t="str">
            <v>DP</v>
          </cell>
          <cell r="AB233" t="str">
            <v>BANORTE</v>
          </cell>
          <cell r="AC233" t="str">
            <v>0540510410</v>
          </cell>
          <cell r="AE233">
            <v>1611</v>
          </cell>
          <cell r="AF233">
            <v>23</v>
          </cell>
          <cell r="AG233" t="str">
            <v>S/N</v>
          </cell>
          <cell r="AI233">
            <v>24</v>
          </cell>
          <cell r="AJ233" t="str">
            <v>S/C</v>
          </cell>
          <cell r="AK233" t="str">
            <v>CHELEM</v>
          </cell>
          <cell r="AL233">
            <v>97322</v>
          </cell>
          <cell r="AO233">
            <v>31</v>
          </cell>
          <cell r="AP233">
            <v>31059</v>
          </cell>
          <cell r="AQ233" t="str">
            <v>MAGAÑA SANTANA ERIC RODULFO</v>
          </cell>
          <cell r="AR233" t="str">
            <v>CALLE : 23 No S/N X 24 - S/C CHELEM</v>
          </cell>
        </row>
        <row r="234">
          <cell r="A234" t="str">
            <v>MAGAÑA TOLEDANO EDGAR FABIAN</v>
          </cell>
          <cell r="B234" t="str">
            <v>MATE650813</v>
          </cell>
          <cell r="C234" t="str">
            <v>MAGAÑA</v>
          </cell>
          <cell r="D234" t="str">
            <v>TOLEDANO</v>
          </cell>
          <cell r="E234" t="str">
            <v>EDGAR FABIAN</v>
          </cell>
          <cell r="F234" t="str">
            <v>H</v>
          </cell>
          <cell r="H234" t="str">
            <v>MATE650813HYNGLD08</v>
          </cell>
          <cell r="I234">
            <v>84876511134</v>
          </cell>
          <cell r="J234" t="str">
            <v>0218013772473</v>
          </cell>
          <cell r="K234" t="str">
            <v>B-3478461</v>
          </cell>
          <cell r="N234">
            <v>41134</v>
          </cell>
          <cell r="P234">
            <v>31</v>
          </cell>
          <cell r="Q234">
            <v>31050</v>
          </cell>
          <cell r="R234" t="str">
            <v>MEX</v>
          </cell>
          <cell r="T234">
            <v>9</v>
          </cell>
          <cell r="U234">
            <v>2</v>
          </cell>
          <cell r="V234">
            <v>37727</v>
          </cell>
          <cell r="W234">
            <v>37727</v>
          </cell>
          <cell r="X234">
            <v>3551</v>
          </cell>
          <cell r="AA234" t="str">
            <v>DP</v>
          </cell>
          <cell r="AB234" t="str">
            <v>BANORTE</v>
          </cell>
          <cell r="AC234" t="str">
            <v>0156173337</v>
          </cell>
          <cell r="AE234">
            <v>1604</v>
          </cell>
          <cell r="AF234">
            <v>10</v>
          </cell>
          <cell r="AG234" t="str">
            <v>S/N</v>
          </cell>
          <cell r="AI234" t="str">
            <v>65-F</v>
          </cell>
          <cell r="AJ234" t="str">
            <v>65-G</v>
          </cell>
          <cell r="AK234" t="str">
            <v>FRANCISCO VILLA ORIENTE</v>
          </cell>
          <cell r="AL234">
            <v>97370</v>
          </cell>
          <cell r="AN234">
            <v>5299057427</v>
          </cell>
          <cell r="AO234">
            <v>31</v>
          </cell>
          <cell r="AP234">
            <v>31041</v>
          </cell>
          <cell r="AQ234" t="str">
            <v>MAGAÑA TOLEDANO EDGAR FABIAN</v>
          </cell>
          <cell r="AR234" t="str">
            <v>CALLE : 10 No S/N X 65-F - 65-G FRANCISCO VILLA ORIENTE</v>
          </cell>
        </row>
        <row r="235">
          <cell r="A235" t="str">
            <v>MANRIQUE BELTRAN MARIA TERESA DE JESUS</v>
          </cell>
          <cell r="B235" t="str">
            <v>MABT570402</v>
          </cell>
          <cell r="C235" t="str">
            <v>MANRIQUE</v>
          </cell>
          <cell r="D235" t="str">
            <v>BELTRAN</v>
          </cell>
          <cell r="E235" t="str">
            <v>MARIA TERESA DE JESUS</v>
          </cell>
          <cell r="F235" t="str">
            <v>M</v>
          </cell>
          <cell r="H235" t="str">
            <v>MABT570402MYNNLR03</v>
          </cell>
          <cell r="I235">
            <v>84955700426</v>
          </cell>
          <cell r="J235" t="str">
            <v>038913595546</v>
          </cell>
          <cell r="N235">
            <v>20912</v>
          </cell>
          <cell r="P235">
            <v>31</v>
          </cell>
          <cell r="Q235">
            <v>31050</v>
          </cell>
          <cell r="R235" t="str">
            <v>MEX</v>
          </cell>
          <cell r="T235">
            <v>8</v>
          </cell>
          <cell r="U235">
            <v>2</v>
          </cell>
          <cell r="V235">
            <v>36526</v>
          </cell>
          <cell r="W235">
            <v>36526</v>
          </cell>
          <cell r="X235">
            <v>4752</v>
          </cell>
          <cell r="AA235" t="str">
            <v>DP</v>
          </cell>
          <cell r="AB235" t="str">
            <v>BANORTE</v>
          </cell>
          <cell r="AC235" t="str">
            <v>0154041058</v>
          </cell>
          <cell r="AE235">
            <v>1604</v>
          </cell>
          <cell r="AF235">
            <v>88</v>
          </cell>
          <cell r="AG235">
            <v>460</v>
          </cell>
          <cell r="AI235">
            <v>39</v>
          </cell>
          <cell r="AJ235">
            <v>41</v>
          </cell>
          <cell r="AK235" t="str">
            <v>INALAMBRICA</v>
          </cell>
          <cell r="AL235">
            <v>97069</v>
          </cell>
          <cell r="AM235">
            <v>9204499</v>
          </cell>
          <cell r="AO235">
            <v>31</v>
          </cell>
          <cell r="AP235">
            <v>31050</v>
          </cell>
          <cell r="AQ235" t="str">
            <v>MANRIQUE BELTRAN MARIA TERESA DE JESUS</v>
          </cell>
          <cell r="AR235" t="str">
            <v>CALLE : 88 No 460 X 39 - 41 INALAMBRICA</v>
          </cell>
        </row>
        <row r="236">
          <cell r="A236" t="str">
            <v>MANZANO OSORIO GUSTAVO ANTONIO</v>
          </cell>
          <cell r="B236" t="str">
            <v>MAOG810916</v>
          </cell>
          <cell r="C236" t="str">
            <v>MANZANO</v>
          </cell>
          <cell r="D236" t="str">
            <v>OSORIO</v>
          </cell>
          <cell r="E236" t="str">
            <v>GUSTAVO ANTONIO</v>
          </cell>
          <cell r="F236" t="str">
            <v>H</v>
          </cell>
          <cell r="H236" t="str">
            <v>MAOG810916HYNNSS09</v>
          </cell>
          <cell r="I236">
            <v>84008142352</v>
          </cell>
          <cell r="J236" t="str">
            <v>0316066577201</v>
          </cell>
          <cell r="N236">
            <v>29845</v>
          </cell>
          <cell r="P236">
            <v>31</v>
          </cell>
          <cell r="Q236">
            <v>31050</v>
          </cell>
          <cell r="R236" t="str">
            <v>MEX</v>
          </cell>
          <cell r="T236">
            <v>5</v>
          </cell>
          <cell r="U236">
            <v>1</v>
          </cell>
          <cell r="V236">
            <v>39479</v>
          </cell>
          <cell r="W236">
            <v>39479</v>
          </cell>
          <cell r="X236">
            <v>1799</v>
          </cell>
          <cell r="AA236" t="str">
            <v>DP</v>
          </cell>
          <cell r="AB236" t="str">
            <v>BANORTE</v>
          </cell>
          <cell r="AC236" t="str">
            <v>0569569950</v>
          </cell>
          <cell r="AE236">
            <v>1601</v>
          </cell>
          <cell r="AF236" t="str">
            <v>35C</v>
          </cell>
          <cell r="AG236">
            <v>49</v>
          </cell>
          <cell r="AI236" t="str">
            <v>AV. TECNOLOGICO</v>
          </cell>
          <cell r="AJ236" t="str">
            <v>S/C</v>
          </cell>
          <cell r="AK236" t="str">
            <v>BUENAVISTA</v>
          </cell>
          <cell r="AL236">
            <v>97217</v>
          </cell>
          <cell r="AO236">
            <v>31</v>
          </cell>
          <cell r="AP236">
            <v>31050</v>
          </cell>
          <cell r="AQ236" t="str">
            <v>MANZANO OSORIO GUSTAVO ANTONIO</v>
          </cell>
          <cell r="AR236" t="str">
            <v>CALLE : 35C No 49 X AV. TECNOLOGICO - S/C BUENAVISTA</v>
          </cell>
        </row>
        <row r="237">
          <cell r="A237" t="str">
            <v>MANZANO AZCORRA LIGIA NOEMI</v>
          </cell>
          <cell r="B237" t="str">
            <v>MAAL670627</v>
          </cell>
          <cell r="C237" t="str">
            <v>MANZANO</v>
          </cell>
          <cell r="D237" t="str">
            <v>AZCORRA</v>
          </cell>
          <cell r="E237" t="str">
            <v>LIGIA NOEMI</v>
          </cell>
          <cell r="F237" t="str">
            <v>M</v>
          </cell>
          <cell r="H237" t="str">
            <v>MAAL670627MYNNZG09</v>
          </cell>
          <cell r="I237">
            <v>84886718075</v>
          </cell>
          <cell r="J237" t="str">
            <v>044266027848</v>
          </cell>
          <cell r="N237">
            <v>24650</v>
          </cell>
          <cell r="P237">
            <v>31</v>
          </cell>
          <cell r="Q237">
            <v>31050</v>
          </cell>
          <cell r="R237" t="str">
            <v>MEX</v>
          </cell>
          <cell r="T237">
            <v>8</v>
          </cell>
          <cell r="U237">
            <v>2</v>
          </cell>
          <cell r="V237">
            <v>38261</v>
          </cell>
          <cell r="W237">
            <v>38261</v>
          </cell>
          <cell r="X237">
            <v>3017</v>
          </cell>
          <cell r="AA237" t="str">
            <v>DP</v>
          </cell>
          <cell r="AB237" t="str">
            <v>BANORTE</v>
          </cell>
          <cell r="AC237" t="str">
            <v>0199252565</v>
          </cell>
          <cell r="AE237">
            <v>1607</v>
          </cell>
          <cell r="AF237">
            <v>51</v>
          </cell>
          <cell r="AG237">
            <v>340</v>
          </cell>
          <cell r="AI237">
            <v>12</v>
          </cell>
          <cell r="AJ237">
            <v>14</v>
          </cell>
          <cell r="AK237" t="str">
            <v>MELCHOR OCAMPO</v>
          </cell>
          <cell r="AL237">
            <v>97161</v>
          </cell>
          <cell r="AO237">
            <v>31</v>
          </cell>
          <cell r="AP237">
            <v>31050</v>
          </cell>
          <cell r="AQ237" t="str">
            <v>MANZANO AZCORRA LIGIA NOEMI</v>
          </cell>
          <cell r="AR237" t="str">
            <v>CALLE : 51 No 340 X 12 - 14 MELCHOR OCAMPO</v>
          </cell>
        </row>
        <row r="238">
          <cell r="A238" t="str">
            <v>MARRUFO MORALES LANDY MARGARITA</v>
          </cell>
          <cell r="B238" t="str">
            <v>MAML610627</v>
          </cell>
          <cell r="C238" t="str">
            <v>MARRUFO</v>
          </cell>
          <cell r="D238" t="str">
            <v>MORALES</v>
          </cell>
          <cell r="E238" t="str">
            <v>LANDY MARGARITA</v>
          </cell>
          <cell r="F238" t="str">
            <v>M</v>
          </cell>
          <cell r="H238" t="str">
            <v>MAML610627MYNRRN01</v>
          </cell>
          <cell r="I238">
            <v>84026100218</v>
          </cell>
          <cell r="J238" t="str">
            <v>0360013650951</v>
          </cell>
          <cell r="N238">
            <v>22459</v>
          </cell>
          <cell r="P238">
            <v>31</v>
          </cell>
          <cell r="Q238">
            <v>31050</v>
          </cell>
          <cell r="R238" t="str">
            <v>MEX</v>
          </cell>
          <cell r="T238">
            <v>7</v>
          </cell>
          <cell r="U238">
            <v>2</v>
          </cell>
          <cell r="V238">
            <v>36910</v>
          </cell>
          <cell r="W238">
            <v>36910</v>
          </cell>
          <cell r="X238">
            <v>4368</v>
          </cell>
          <cell r="AA238" t="str">
            <v>DP</v>
          </cell>
          <cell r="AB238" t="str">
            <v>BANORTE</v>
          </cell>
          <cell r="AC238" t="str">
            <v>0166910698</v>
          </cell>
          <cell r="AE238">
            <v>1602</v>
          </cell>
          <cell r="AF238">
            <v>45</v>
          </cell>
          <cell r="AG238">
            <v>316</v>
          </cell>
          <cell r="AI238">
            <v>18</v>
          </cell>
          <cell r="AJ238">
            <v>20</v>
          </cell>
          <cell r="AK238" t="str">
            <v>BRISAS</v>
          </cell>
          <cell r="AL238">
            <v>97144</v>
          </cell>
          <cell r="AO238">
            <v>31</v>
          </cell>
          <cell r="AP238">
            <v>31050</v>
          </cell>
          <cell r="AQ238" t="str">
            <v>MARRUFO MORALES LANDY MARGARITA</v>
          </cell>
          <cell r="AR238" t="str">
            <v>CALLE : 45 No 316 X 18 - 20 BRISAS</v>
          </cell>
        </row>
        <row r="239">
          <cell r="A239" t="str">
            <v>MARTINEZ CANCINO MIREYA ANGELICA</v>
          </cell>
          <cell r="B239" t="str">
            <v>MACM730126</v>
          </cell>
          <cell r="C239" t="str">
            <v>MARTINEZ</v>
          </cell>
          <cell r="D239" t="str">
            <v>CANCINO</v>
          </cell>
          <cell r="E239" t="str">
            <v>MIREYA ANGELICA</v>
          </cell>
          <cell r="F239" t="str">
            <v>M</v>
          </cell>
          <cell r="H239" t="str">
            <v>MACM730126MCSRNR00</v>
          </cell>
          <cell r="I239">
            <v>84917213492</v>
          </cell>
          <cell r="J239" t="str">
            <v>0578066252575</v>
          </cell>
          <cell r="N239">
            <v>26690</v>
          </cell>
          <cell r="P239">
            <v>27</v>
          </cell>
          <cell r="Q239">
            <v>27017</v>
          </cell>
          <cell r="R239" t="str">
            <v>MEX</v>
          </cell>
          <cell r="T239">
            <v>7</v>
          </cell>
          <cell r="U239">
            <v>4</v>
          </cell>
          <cell r="V239">
            <v>40253</v>
          </cell>
          <cell r="W239">
            <v>40253</v>
          </cell>
          <cell r="X239">
            <v>1025</v>
          </cell>
          <cell r="AA239" t="str">
            <v>DP</v>
          </cell>
          <cell r="AB239" t="str">
            <v>BANORTE</v>
          </cell>
          <cell r="AC239" t="str">
            <v>0683335695</v>
          </cell>
          <cell r="AE239">
            <v>1604</v>
          </cell>
          <cell r="AF239">
            <v>21</v>
          </cell>
          <cell r="AG239" t="str">
            <v>299A</v>
          </cell>
          <cell r="AI239">
            <v>46</v>
          </cell>
          <cell r="AJ239">
            <v>48</v>
          </cell>
          <cell r="AK239" t="str">
            <v>ROMA</v>
          </cell>
          <cell r="AL239">
            <v>97218</v>
          </cell>
          <cell r="AO239">
            <v>31</v>
          </cell>
          <cell r="AP239">
            <v>31050</v>
          </cell>
          <cell r="AQ239" t="str">
            <v>MARTINEZ CANCINO MIREYA ANGELICA</v>
          </cell>
          <cell r="AR239" t="str">
            <v>CALLE : 21 No 299A X 46 - 48 ROMA</v>
          </cell>
        </row>
        <row r="240">
          <cell r="A240" t="str">
            <v>MARTINEZ CUA JOSE MODESTO</v>
          </cell>
          <cell r="B240" t="str">
            <v>MACM660212</v>
          </cell>
          <cell r="C240" t="str">
            <v>MARTINEZ</v>
          </cell>
          <cell r="D240" t="str">
            <v>CUA</v>
          </cell>
          <cell r="E240" t="str">
            <v>JOSE MODESTO</v>
          </cell>
          <cell r="F240" t="str">
            <v>H</v>
          </cell>
          <cell r="G240">
            <v>2</v>
          </cell>
          <cell r="H240" t="str">
            <v>MACM660212HYNRXD06</v>
          </cell>
          <cell r="I240">
            <v>84036600447</v>
          </cell>
          <cell r="J240" t="str">
            <v>0390066226446</v>
          </cell>
          <cell r="N240">
            <v>24150</v>
          </cell>
          <cell r="P240">
            <v>31</v>
          </cell>
          <cell r="Q240">
            <v>31050</v>
          </cell>
          <cell r="R240" t="str">
            <v>MEX</v>
          </cell>
          <cell r="T240">
            <v>8</v>
          </cell>
          <cell r="U240">
            <v>1</v>
          </cell>
          <cell r="V240">
            <v>37668</v>
          </cell>
          <cell r="W240">
            <v>37668</v>
          </cell>
          <cell r="X240">
            <v>3610</v>
          </cell>
          <cell r="AA240" t="str">
            <v>DP</v>
          </cell>
          <cell r="AB240" t="str">
            <v>BANORTE</v>
          </cell>
          <cell r="AC240" t="str">
            <v>0156173364</v>
          </cell>
          <cell r="AE240">
            <v>1602</v>
          </cell>
          <cell r="AF240">
            <v>90</v>
          </cell>
          <cell r="AG240">
            <v>378</v>
          </cell>
          <cell r="AI240">
            <v>41</v>
          </cell>
          <cell r="AJ240">
            <v>43</v>
          </cell>
          <cell r="AK240" t="str">
            <v>COL. INALAMBRICA</v>
          </cell>
          <cell r="AL240">
            <v>97069</v>
          </cell>
          <cell r="AO240">
            <v>31</v>
          </cell>
          <cell r="AP240">
            <v>31050</v>
          </cell>
          <cell r="AQ240" t="str">
            <v>MARTINEZ CUA JOSE MODESTO</v>
          </cell>
          <cell r="AR240" t="str">
            <v>CALLE : 90 No 378 X 41 - 43 COL. INALAMBRICA</v>
          </cell>
        </row>
        <row r="241">
          <cell r="A241" t="str">
            <v>MATOS YAH JOSE HUMBERTO</v>
          </cell>
          <cell r="B241" t="str">
            <v>MAYH600325</v>
          </cell>
          <cell r="C241" t="str">
            <v>MATOS</v>
          </cell>
          <cell r="D241" t="str">
            <v>YAH</v>
          </cell>
          <cell r="E241" t="str">
            <v>JOSE HUMBERTO</v>
          </cell>
          <cell r="F241" t="str">
            <v>H</v>
          </cell>
          <cell r="H241" t="str">
            <v>MAYH600325HYNTHM04</v>
          </cell>
          <cell r="I241">
            <v>84806211714</v>
          </cell>
          <cell r="J241" t="str">
            <v>0164095176216</v>
          </cell>
          <cell r="N241">
            <v>22000</v>
          </cell>
          <cell r="P241">
            <v>31</v>
          </cell>
          <cell r="Q241">
            <v>31036</v>
          </cell>
          <cell r="R241" t="str">
            <v>MEX</v>
          </cell>
          <cell r="T241">
            <v>8</v>
          </cell>
          <cell r="U241">
            <v>2</v>
          </cell>
          <cell r="V241">
            <v>37757</v>
          </cell>
          <cell r="W241">
            <v>37757</v>
          </cell>
          <cell r="X241">
            <v>3521</v>
          </cell>
          <cell r="AA241" t="str">
            <v>DP</v>
          </cell>
          <cell r="AB241" t="str">
            <v>BANORTE</v>
          </cell>
          <cell r="AC241" t="str">
            <v>0166217258</v>
          </cell>
          <cell r="AE241">
            <v>1603</v>
          </cell>
          <cell r="AF241">
            <v>16</v>
          </cell>
          <cell r="AG241">
            <v>105</v>
          </cell>
          <cell r="AI241">
            <v>21</v>
          </cell>
          <cell r="AJ241">
            <v>23</v>
          </cell>
          <cell r="AK241" t="str">
            <v>HOMUN</v>
          </cell>
          <cell r="AL241">
            <v>97580</v>
          </cell>
          <cell r="AO241">
            <v>31</v>
          </cell>
          <cell r="AP241">
            <v>31036</v>
          </cell>
          <cell r="AQ241" t="str">
            <v>MATOS YAH JOSE HUMBERTO</v>
          </cell>
          <cell r="AR241" t="str">
            <v>CALLE : 16 No 105 X 21 - 23 HOMUN</v>
          </cell>
        </row>
        <row r="242">
          <cell r="A242" t="str">
            <v>MATOS YAH RAYMUNDO</v>
          </cell>
          <cell r="B242" t="str">
            <v>MAYR661228</v>
          </cell>
          <cell r="C242" t="str">
            <v>MATOS</v>
          </cell>
          <cell r="D242" t="str">
            <v>YAH</v>
          </cell>
          <cell r="E242" t="str">
            <v>RAYMUNDO</v>
          </cell>
          <cell r="F242" t="str">
            <v>H</v>
          </cell>
          <cell r="H242" t="str">
            <v>MAYR661228HYNTHY04</v>
          </cell>
          <cell r="I242">
            <v>84856722552</v>
          </cell>
          <cell r="J242" t="str">
            <v>0164100394265</v>
          </cell>
          <cell r="N242">
            <v>24469</v>
          </cell>
          <cell r="P242">
            <v>31</v>
          </cell>
          <cell r="Q242">
            <v>31036</v>
          </cell>
          <cell r="R242" t="str">
            <v>MEX</v>
          </cell>
          <cell r="T242">
            <v>10</v>
          </cell>
          <cell r="U242">
            <v>1</v>
          </cell>
          <cell r="V242">
            <v>37193</v>
          </cell>
          <cell r="W242">
            <v>37193</v>
          </cell>
          <cell r="X242">
            <v>4085</v>
          </cell>
          <cell r="AA242" t="str">
            <v>DP</v>
          </cell>
          <cell r="AB242" t="str">
            <v>BANORTE</v>
          </cell>
          <cell r="AC242" t="str">
            <v>0154077329</v>
          </cell>
          <cell r="AE242">
            <v>1602</v>
          </cell>
          <cell r="AF242">
            <v>16</v>
          </cell>
          <cell r="AG242" t="str">
            <v>S/N</v>
          </cell>
          <cell r="AI242">
            <v>21</v>
          </cell>
          <cell r="AJ242">
            <v>23</v>
          </cell>
          <cell r="AK242" t="str">
            <v>HOMUN</v>
          </cell>
          <cell r="AL242">
            <v>97580</v>
          </cell>
          <cell r="AO242">
            <v>31</v>
          </cell>
          <cell r="AP242">
            <v>31036</v>
          </cell>
          <cell r="AQ242" t="str">
            <v>MATOS YAH RAYMUNDO</v>
          </cell>
          <cell r="AR242" t="str">
            <v>CALLE : 16 No S/N X 21 - 23 HOMUN</v>
          </cell>
        </row>
        <row r="243">
          <cell r="A243" t="str">
            <v>MAY CANUL JOSE ANTONIO</v>
          </cell>
          <cell r="B243" t="str">
            <v>MACA890311</v>
          </cell>
          <cell r="C243" t="str">
            <v>MAY</v>
          </cell>
          <cell r="D243" t="str">
            <v>CANUL</v>
          </cell>
          <cell r="E243" t="str">
            <v>JOSE ANTONIO</v>
          </cell>
          <cell r="F243" t="str">
            <v>H</v>
          </cell>
          <cell r="H243" t="str">
            <v>MACA890311HYNYNN06</v>
          </cell>
          <cell r="I243">
            <v>84098921178</v>
          </cell>
          <cell r="J243" t="str">
            <v>0552108449541</v>
          </cell>
          <cell r="N243">
            <v>32578</v>
          </cell>
          <cell r="P243">
            <v>31</v>
          </cell>
          <cell r="Q243">
            <v>31050</v>
          </cell>
          <cell r="R243" t="str">
            <v>MEX</v>
          </cell>
          <cell r="T243">
            <v>9</v>
          </cell>
          <cell r="U243">
            <v>3</v>
          </cell>
          <cell r="V243">
            <v>40118</v>
          </cell>
          <cell r="W243">
            <v>40118</v>
          </cell>
          <cell r="X243">
            <v>1160</v>
          </cell>
          <cell r="AA243" t="str">
            <v>DP</v>
          </cell>
          <cell r="AB243" t="str">
            <v>BANORTE</v>
          </cell>
          <cell r="AC243" t="str">
            <v>0638226261</v>
          </cell>
          <cell r="AE243">
            <v>1602</v>
          </cell>
          <cell r="AF243">
            <v>10</v>
          </cell>
          <cell r="AG243">
            <v>322</v>
          </cell>
          <cell r="AI243">
            <v>39</v>
          </cell>
          <cell r="AJ243" t="str">
            <v>39A</v>
          </cell>
          <cell r="AK243" t="str">
            <v>SALVADOR ALVARADO SUR</v>
          </cell>
          <cell r="AL243">
            <v>97196</v>
          </cell>
          <cell r="AN243">
            <v>9999685958</v>
          </cell>
          <cell r="AO243">
            <v>31</v>
          </cell>
          <cell r="AP243">
            <v>31050</v>
          </cell>
          <cell r="AQ243" t="str">
            <v>MAY CANUL JOSE ANTONIO</v>
          </cell>
          <cell r="AR243" t="str">
            <v>CALLE : 10 No 322 X 39 - 39A SALVADOR ALVARADO SUR</v>
          </cell>
        </row>
        <row r="244">
          <cell r="A244" t="str">
            <v>MAY MENDEZ LUIS ANTONIO</v>
          </cell>
          <cell r="B244" t="str">
            <v>MAML750628</v>
          </cell>
          <cell r="C244" t="str">
            <v>MAY</v>
          </cell>
          <cell r="D244" t="str">
            <v>MENDEZ</v>
          </cell>
          <cell r="E244" t="str">
            <v>LUIS ANTONIO</v>
          </cell>
          <cell r="F244" t="str">
            <v>H</v>
          </cell>
          <cell r="H244" t="str">
            <v>MAML750628HYNYNS03</v>
          </cell>
          <cell r="I244">
            <v>84937411217</v>
          </cell>
          <cell r="J244">
            <v>6540666153524</v>
          </cell>
          <cell r="K244">
            <v>713973</v>
          </cell>
          <cell r="N244">
            <v>27573</v>
          </cell>
          <cell r="P244">
            <v>31</v>
          </cell>
          <cell r="Q244">
            <v>31090</v>
          </cell>
          <cell r="R244" t="str">
            <v>MEX</v>
          </cell>
          <cell r="T244">
            <v>9</v>
          </cell>
          <cell r="U244">
            <v>2</v>
          </cell>
          <cell r="V244">
            <v>38062</v>
          </cell>
          <cell r="W244">
            <v>38062</v>
          </cell>
          <cell r="X244">
            <v>3216</v>
          </cell>
          <cell r="AA244" t="str">
            <v>DP</v>
          </cell>
          <cell r="AB244" t="str">
            <v>BANORTE</v>
          </cell>
          <cell r="AC244" t="str">
            <v>0175082533</v>
          </cell>
          <cell r="AE244">
            <v>1602</v>
          </cell>
          <cell r="AF244">
            <v>17</v>
          </cell>
          <cell r="AG244" t="str">
            <v>S/N</v>
          </cell>
          <cell r="AI244">
            <v>12</v>
          </cell>
          <cell r="AJ244">
            <v>14</v>
          </cell>
          <cell r="AK244" t="str">
            <v>MOLAS</v>
          </cell>
          <cell r="AL244">
            <v>97300</v>
          </cell>
          <cell r="AO244">
            <v>31</v>
          </cell>
          <cell r="AP244">
            <v>31101</v>
          </cell>
          <cell r="AQ244" t="str">
            <v>MAY MENDEZ LUIS ANTONIO</v>
          </cell>
          <cell r="AR244" t="str">
            <v>CALLE : 17 No S/N X 12 - 14 MOLAS</v>
          </cell>
        </row>
        <row r="245">
          <cell r="A245" t="str">
            <v>MAY NAAL MARTHA ISABEL DEL SOCORRO</v>
          </cell>
          <cell r="B245" t="str">
            <v>MANM580718</v>
          </cell>
          <cell r="C245" t="str">
            <v>MAY</v>
          </cell>
          <cell r="D245" t="str">
            <v>NAAL</v>
          </cell>
          <cell r="E245" t="str">
            <v>MARTHA ISABEL DEL SOCORRO</v>
          </cell>
          <cell r="F245" t="str">
            <v>M</v>
          </cell>
          <cell r="H245" t="str">
            <v>MANM580718MYNYLR01</v>
          </cell>
          <cell r="I245">
            <v>84775807203</v>
          </cell>
          <cell r="J245" t="str">
            <v>021414161049</v>
          </cell>
          <cell r="N245">
            <v>21374</v>
          </cell>
          <cell r="P245">
            <v>31</v>
          </cell>
          <cell r="Q245">
            <v>31050</v>
          </cell>
          <cell r="R245" t="str">
            <v>MEX</v>
          </cell>
          <cell r="T245">
            <v>8</v>
          </cell>
          <cell r="U245">
            <v>4</v>
          </cell>
          <cell r="V245">
            <v>32905</v>
          </cell>
          <cell r="W245">
            <v>32905</v>
          </cell>
          <cell r="X245">
            <v>8373</v>
          </cell>
          <cell r="AA245" t="str">
            <v>DP</v>
          </cell>
          <cell r="AB245" t="str">
            <v>BANORTE</v>
          </cell>
          <cell r="AC245" t="str">
            <v>0148675591</v>
          </cell>
          <cell r="AE245">
            <v>1603</v>
          </cell>
          <cell r="AF245" t="str">
            <v>27-A</v>
          </cell>
          <cell r="AG245">
            <v>305</v>
          </cell>
          <cell r="AI245">
            <v>22</v>
          </cell>
          <cell r="AJ245">
            <v>24</v>
          </cell>
          <cell r="AK245" t="str">
            <v>FRACC. HECTOR VICTORIA</v>
          </cell>
          <cell r="AL245">
            <v>97370</v>
          </cell>
          <cell r="AO245">
            <v>31</v>
          </cell>
          <cell r="AP245">
            <v>31041</v>
          </cell>
          <cell r="AQ245" t="str">
            <v>MAY NAAL MARTHA ISABEL DEL SOCORRO</v>
          </cell>
          <cell r="AR245" t="str">
            <v>CALLE : 27-A No 305 X 22 - 24 FRACC. HECTOR VICTORIA</v>
          </cell>
        </row>
        <row r="246">
          <cell r="A246" t="str">
            <v>MAY SANSORES LUIS ANTONIO</v>
          </cell>
          <cell r="B246" t="str">
            <v>MASL620819</v>
          </cell>
          <cell r="C246" t="str">
            <v>MAY</v>
          </cell>
          <cell r="D246" t="str">
            <v>SANSORES</v>
          </cell>
          <cell r="E246" t="str">
            <v>LUIS ANTONIO</v>
          </cell>
          <cell r="F246" t="str">
            <v>H</v>
          </cell>
          <cell r="H246" t="str">
            <v>MASL620819HYNYNS03</v>
          </cell>
          <cell r="I246">
            <v>84806214585</v>
          </cell>
          <cell r="J246" t="str">
            <v>0552013737693</v>
          </cell>
          <cell r="K246" t="str">
            <v>B-2953414</v>
          </cell>
          <cell r="N246">
            <v>22877</v>
          </cell>
          <cell r="P246">
            <v>31</v>
          </cell>
          <cell r="Q246">
            <v>31050</v>
          </cell>
          <cell r="R246" t="str">
            <v>MEX</v>
          </cell>
          <cell r="T246">
            <v>10</v>
          </cell>
          <cell r="U246">
            <v>2</v>
          </cell>
          <cell r="V246">
            <v>39040</v>
          </cell>
          <cell r="W246">
            <v>39040</v>
          </cell>
          <cell r="X246">
            <v>2238</v>
          </cell>
          <cell r="AA246" t="str">
            <v>DP</v>
          </cell>
          <cell r="AB246" t="str">
            <v>BANORTE</v>
          </cell>
          <cell r="AC246" t="str">
            <v>0576197829</v>
          </cell>
          <cell r="AE246">
            <v>1602</v>
          </cell>
          <cell r="AF246">
            <v>10</v>
          </cell>
          <cell r="AG246" t="str">
            <v>SN</v>
          </cell>
          <cell r="AI246">
            <v>39</v>
          </cell>
          <cell r="AJ246" t="str">
            <v>39A</v>
          </cell>
          <cell r="AK246" t="str">
            <v>SALVADOR ALVARADO SUR</v>
          </cell>
          <cell r="AL246">
            <v>97196</v>
          </cell>
          <cell r="AO246">
            <v>31</v>
          </cell>
          <cell r="AP246">
            <v>31050</v>
          </cell>
          <cell r="AQ246" t="str">
            <v>MAY SANSORES LUIS ANTONIO</v>
          </cell>
          <cell r="AR246" t="str">
            <v>CALLE : 10 No SN X 39 - 39A SALVADOR ALVARADO SUR</v>
          </cell>
        </row>
        <row r="247">
          <cell r="A247" t="str">
            <v>MAY TELLEZ JOSE NIEVES</v>
          </cell>
          <cell r="B247" t="str">
            <v>MATN640710</v>
          </cell>
          <cell r="C247" t="str">
            <v>MAY</v>
          </cell>
          <cell r="D247" t="str">
            <v>TELLEZ</v>
          </cell>
          <cell r="E247" t="str">
            <v>JOSE NIEVES</v>
          </cell>
          <cell r="F247" t="str">
            <v>H</v>
          </cell>
          <cell r="H247" t="str">
            <v>MATN640710HYNYLV02</v>
          </cell>
          <cell r="I247">
            <v>84906405919</v>
          </cell>
          <cell r="J247" t="str">
            <v>0557066434659</v>
          </cell>
          <cell r="K247">
            <v>710386</v>
          </cell>
          <cell r="N247">
            <v>23568</v>
          </cell>
          <cell r="P247">
            <v>31</v>
          </cell>
          <cell r="Q247">
            <v>31050</v>
          </cell>
          <cell r="R247" t="str">
            <v>MEX</v>
          </cell>
          <cell r="T247">
            <v>8</v>
          </cell>
          <cell r="U247">
            <v>5</v>
          </cell>
          <cell r="V247">
            <v>40194</v>
          </cell>
          <cell r="W247">
            <v>40194</v>
          </cell>
          <cell r="X247">
            <v>1084</v>
          </cell>
          <cell r="AA247" t="str">
            <v>DP</v>
          </cell>
          <cell r="AB247" t="str">
            <v>BANORTE</v>
          </cell>
          <cell r="AC247" t="str">
            <v>0687772047</v>
          </cell>
          <cell r="AE247">
            <v>1601</v>
          </cell>
          <cell r="AF247" t="str">
            <v>111A</v>
          </cell>
          <cell r="AG247">
            <v>403</v>
          </cell>
          <cell r="AI247">
            <v>44</v>
          </cell>
          <cell r="AJ247" t="str">
            <v>44A</v>
          </cell>
          <cell r="AK247" t="str">
            <v>CINCO COLONIAS</v>
          </cell>
          <cell r="AL247">
            <v>97280</v>
          </cell>
          <cell r="AM247">
            <v>9401599</v>
          </cell>
          <cell r="AO247">
            <v>31</v>
          </cell>
          <cell r="AP247">
            <v>31050</v>
          </cell>
          <cell r="AQ247" t="str">
            <v>MAY TELLEZ JOSE NIEVES</v>
          </cell>
          <cell r="AR247" t="str">
            <v>CALLE : 111A No 403 X 44 - 44A CINCO COLONIAS</v>
          </cell>
        </row>
        <row r="248">
          <cell r="A248" t="str">
            <v>MAY . JUAN SANTOS</v>
          </cell>
          <cell r="B248" t="str">
            <v>MAXJ380623</v>
          </cell>
          <cell r="C248" t="str">
            <v>MAY</v>
          </cell>
          <cell r="D248" t="str">
            <v>.</v>
          </cell>
          <cell r="E248" t="str">
            <v>JUAN SANTOS</v>
          </cell>
          <cell r="F248" t="str">
            <v>H</v>
          </cell>
          <cell r="H248" t="str">
            <v>MAXJ380623HYNYXN07</v>
          </cell>
          <cell r="I248">
            <v>84703810386</v>
          </cell>
          <cell r="J248">
            <v>625066609475</v>
          </cell>
          <cell r="N248">
            <v>14054</v>
          </cell>
          <cell r="P248">
            <v>31</v>
          </cell>
          <cell r="Q248">
            <v>31067</v>
          </cell>
          <cell r="R248" t="str">
            <v>MEX</v>
          </cell>
          <cell r="T248">
            <v>8</v>
          </cell>
          <cell r="U248">
            <v>2</v>
          </cell>
          <cell r="V248">
            <v>36526</v>
          </cell>
          <cell r="W248">
            <v>36526</v>
          </cell>
          <cell r="X248">
            <v>4752</v>
          </cell>
          <cell r="AA248" t="str">
            <v>DP</v>
          </cell>
          <cell r="AB248" t="str">
            <v>BANORTE</v>
          </cell>
          <cell r="AC248" t="str">
            <v>0154041085</v>
          </cell>
          <cell r="AE248">
            <v>1609</v>
          </cell>
          <cell r="AF248">
            <v>155</v>
          </cell>
          <cell r="AG248" t="str">
            <v>LT 1</v>
          </cell>
          <cell r="AI248">
            <v>88</v>
          </cell>
          <cell r="AJ248">
            <v>90</v>
          </cell>
          <cell r="AK248" t="str">
            <v>EMILIANO ZAPATA SUR</v>
          </cell>
          <cell r="AL248">
            <v>97297</v>
          </cell>
          <cell r="AO248">
            <v>31</v>
          </cell>
          <cell r="AP248">
            <v>31050</v>
          </cell>
          <cell r="AQ248" t="str">
            <v>MAY . JUAN SANTOS</v>
          </cell>
          <cell r="AR248" t="str">
            <v>CALLE : 155 No LT 1 X 88 - 90 EMILIANO ZAPATA SUR</v>
          </cell>
        </row>
        <row r="249">
          <cell r="A249" t="str">
            <v>MAY NAAL ISELA</v>
          </cell>
          <cell r="B249" t="str">
            <v>MANI510303</v>
          </cell>
          <cell r="C249" t="str">
            <v>MAY</v>
          </cell>
          <cell r="D249" t="str">
            <v>NAAL</v>
          </cell>
          <cell r="E249" t="str">
            <v>ISELA</v>
          </cell>
          <cell r="F249" t="str">
            <v>M</v>
          </cell>
          <cell r="H249" t="str">
            <v>MANI510303MYNYLS08</v>
          </cell>
          <cell r="I249">
            <v>84835100987</v>
          </cell>
          <cell r="J249" t="str">
            <v>034413612100</v>
          </cell>
          <cell r="N249">
            <v>18690</v>
          </cell>
          <cell r="P249">
            <v>31</v>
          </cell>
          <cell r="Q249">
            <v>31050</v>
          </cell>
          <cell r="R249" t="str">
            <v>MEX</v>
          </cell>
          <cell r="T249">
            <v>8</v>
          </cell>
          <cell r="U249">
            <v>1</v>
          </cell>
          <cell r="V249">
            <v>30042</v>
          </cell>
          <cell r="W249">
            <v>30042</v>
          </cell>
          <cell r="X249">
            <v>11236</v>
          </cell>
          <cell r="AA249" t="str">
            <v>DP</v>
          </cell>
          <cell r="AB249" t="str">
            <v>BANORTE</v>
          </cell>
          <cell r="AC249" t="str">
            <v>0148675582</v>
          </cell>
          <cell r="AE249">
            <v>1603</v>
          </cell>
          <cell r="AF249">
            <v>33</v>
          </cell>
          <cell r="AG249">
            <v>406</v>
          </cell>
          <cell r="AI249">
            <v>38</v>
          </cell>
          <cell r="AJ249">
            <v>40</v>
          </cell>
          <cell r="AK249" t="str">
            <v>FRACC. CHENKU</v>
          </cell>
          <cell r="AL249">
            <v>97219</v>
          </cell>
          <cell r="AO249">
            <v>31</v>
          </cell>
          <cell r="AP249">
            <v>31050</v>
          </cell>
          <cell r="AQ249" t="str">
            <v>MAY NAAL ISELA</v>
          </cell>
          <cell r="AR249" t="str">
            <v>CALLE : 33 No 406 X 38 - 40 FRACC. CHENKU</v>
          </cell>
        </row>
        <row r="250">
          <cell r="A250" t="str">
            <v>MEDINA ACUÑA RAFAEL ALEXI</v>
          </cell>
          <cell r="B250" t="str">
            <v>MXAR740915</v>
          </cell>
          <cell r="C250" t="str">
            <v>MEDINA</v>
          </cell>
          <cell r="D250" t="str">
            <v>ACUÑA</v>
          </cell>
          <cell r="E250" t="str">
            <v>RAFAEL ALEXI</v>
          </cell>
          <cell r="F250" t="str">
            <v>H</v>
          </cell>
          <cell r="H250" t="str">
            <v>MXAR740915HYNDCF05</v>
          </cell>
          <cell r="I250">
            <v>84017404991</v>
          </cell>
          <cell r="J250" t="str">
            <v>045966003304</v>
          </cell>
          <cell r="N250">
            <v>27287</v>
          </cell>
          <cell r="P250">
            <v>31</v>
          </cell>
          <cell r="Q250">
            <v>31076</v>
          </cell>
          <cell r="R250" t="str">
            <v>MEX</v>
          </cell>
          <cell r="T250">
            <v>7</v>
          </cell>
          <cell r="U250">
            <v>1</v>
          </cell>
          <cell r="V250">
            <v>36982</v>
          </cell>
          <cell r="W250">
            <v>36982</v>
          </cell>
          <cell r="X250">
            <v>4296</v>
          </cell>
          <cell r="AA250" t="str">
            <v>DP</v>
          </cell>
          <cell r="AB250" t="str">
            <v>BANORTE</v>
          </cell>
          <cell r="AC250" t="str">
            <v>0148675603</v>
          </cell>
          <cell r="AE250">
            <v>1605</v>
          </cell>
          <cell r="AF250">
            <v>25</v>
          </cell>
          <cell r="AG250">
            <v>281</v>
          </cell>
          <cell r="AI250">
            <v>32</v>
          </cell>
          <cell r="AJ250">
            <v>34</v>
          </cell>
          <cell r="AK250" t="str">
            <v>PINOS CAMPESTRE</v>
          </cell>
          <cell r="AL250">
            <v>97138</v>
          </cell>
          <cell r="AM250">
            <v>9430425</v>
          </cell>
          <cell r="AN250">
            <v>9999100985</v>
          </cell>
          <cell r="AO250">
            <v>31</v>
          </cell>
          <cell r="AP250">
            <v>31050</v>
          </cell>
          <cell r="AQ250" t="str">
            <v>MEDINA ACUÑA RAFAEL ALEXI</v>
          </cell>
          <cell r="AR250" t="str">
            <v>CALLE : 25 No 281 X 32 - 34 PINOS CAMPESTRE</v>
          </cell>
        </row>
        <row r="251">
          <cell r="A251" t="str">
            <v>MEDINA CARDEÑA FREDDY ARMANDO</v>
          </cell>
          <cell r="B251" t="str">
            <v>MECF740828</v>
          </cell>
          <cell r="C251" t="str">
            <v>MEDINA</v>
          </cell>
          <cell r="D251" t="str">
            <v>CARDEÑA</v>
          </cell>
          <cell r="E251" t="str">
            <v>FREDDY ARMANDO</v>
          </cell>
          <cell r="F251" t="str">
            <v>H</v>
          </cell>
          <cell r="H251" t="str">
            <v>MECF740828HYNDRR09</v>
          </cell>
          <cell r="I251">
            <v>84927412605</v>
          </cell>
          <cell r="N251">
            <v>27269</v>
          </cell>
          <cell r="P251">
            <v>31</v>
          </cell>
          <cell r="Q251">
            <v>31050</v>
          </cell>
          <cell r="R251" t="str">
            <v>MEX</v>
          </cell>
          <cell r="T251">
            <v>1</v>
          </cell>
          <cell r="U251">
            <v>2</v>
          </cell>
          <cell r="V251">
            <v>34425</v>
          </cell>
          <cell r="W251">
            <v>34425</v>
          </cell>
          <cell r="X251">
            <v>6853</v>
          </cell>
          <cell r="AA251" t="str">
            <v>DP</v>
          </cell>
          <cell r="AB251" t="str">
            <v>BANORTE</v>
          </cell>
          <cell r="AC251" t="str">
            <v>0148675621</v>
          </cell>
          <cell r="AE251">
            <v>1601</v>
          </cell>
          <cell r="AF251">
            <v>47</v>
          </cell>
          <cell r="AG251">
            <v>416</v>
          </cell>
          <cell r="AI251">
            <v>22</v>
          </cell>
          <cell r="AJ251">
            <v>24</v>
          </cell>
          <cell r="AK251" t="str">
            <v>FRACC. JUAN PABLO II</v>
          </cell>
          <cell r="AL251">
            <v>97246</v>
          </cell>
          <cell r="AM251">
            <v>9914715</v>
          </cell>
          <cell r="AO251">
            <v>31</v>
          </cell>
          <cell r="AP251">
            <v>31050</v>
          </cell>
          <cell r="AQ251" t="str">
            <v>MEDINA CARDEÑA FREDDY ARMANDO</v>
          </cell>
          <cell r="AR251" t="str">
            <v>CALLE : 47 No 416 X 22 - 24 FRACC. JUAN PABLO II</v>
          </cell>
        </row>
        <row r="252">
          <cell r="A252" t="str">
            <v>MEDINA CETINA JOSE LUIS</v>
          </cell>
          <cell r="B252" t="str">
            <v>MECL520915</v>
          </cell>
          <cell r="C252" t="str">
            <v>MEDINA</v>
          </cell>
          <cell r="D252" t="str">
            <v>CETINA</v>
          </cell>
          <cell r="E252" t="str">
            <v>JOSE LUIS</v>
          </cell>
          <cell r="F252" t="str">
            <v>H</v>
          </cell>
          <cell r="H252" t="str">
            <v>MECL520915HYNDTS08</v>
          </cell>
          <cell r="I252">
            <v>84695215842</v>
          </cell>
          <cell r="J252" t="str">
            <v>0525213750189</v>
          </cell>
          <cell r="K252">
            <v>8101061</v>
          </cell>
          <cell r="N252">
            <v>19252</v>
          </cell>
          <cell r="P252">
            <v>31</v>
          </cell>
          <cell r="Q252">
            <v>31050</v>
          </cell>
          <cell r="R252" t="str">
            <v>MEX</v>
          </cell>
          <cell r="T252">
            <v>9</v>
          </cell>
          <cell r="U252">
            <v>2</v>
          </cell>
          <cell r="V252">
            <v>34440</v>
          </cell>
          <cell r="W252">
            <v>34440</v>
          </cell>
          <cell r="X252">
            <v>6838</v>
          </cell>
          <cell r="AA252" t="str">
            <v>DP</v>
          </cell>
          <cell r="AB252" t="str">
            <v>BANORTE</v>
          </cell>
          <cell r="AC252" t="str">
            <v>0148675630</v>
          </cell>
          <cell r="AE252">
            <v>1603</v>
          </cell>
          <cell r="AF252">
            <v>83</v>
          </cell>
          <cell r="AG252" t="str">
            <v>482-C</v>
          </cell>
          <cell r="AI252">
            <v>48</v>
          </cell>
          <cell r="AJ252">
            <v>50</v>
          </cell>
          <cell r="AK252" t="str">
            <v>CENTRO</v>
          </cell>
          <cell r="AL252">
            <v>97000</v>
          </cell>
          <cell r="AM252">
            <v>9246439</v>
          </cell>
          <cell r="AO252">
            <v>31</v>
          </cell>
          <cell r="AP252">
            <v>31050</v>
          </cell>
          <cell r="AQ252" t="str">
            <v>MEDINA CETINA JOSE LUIS</v>
          </cell>
          <cell r="AR252" t="str">
            <v>CALLE : 83 No 482-C X 48 - 50 CENTRO</v>
          </cell>
        </row>
        <row r="253">
          <cell r="A253" t="str">
            <v>MEDINA ECHEVERRIA CARLOS MANUEL</v>
          </cell>
          <cell r="B253" t="str">
            <v>MEEC820815</v>
          </cell>
          <cell r="C253" t="str">
            <v>MEDINA</v>
          </cell>
          <cell r="D253" t="str">
            <v>ECHEVERRIA</v>
          </cell>
          <cell r="E253" t="str">
            <v>CARLOS MANUEL</v>
          </cell>
          <cell r="F253" t="str">
            <v>H</v>
          </cell>
          <cell r="H253" t="str">
            <v>MEEC820815HYNDCR01</v>
          </cell>
          <cell r="I253">
            <v>84048010676</v>
          </cell>
          <cell r="J253" t="str">
            <v>053666462858</v>
          </cell>
          <cell r="N253">
            <v>30178</v>
          </cell>
          <cell r="P253">
            <v>31</v>
          </cell>
          <cell r="Q253">
            <v>31050</v>
          </cell>
          <cell r="R253" t="str">
            <v>MEX</v>
          </cell>
          <cell r="T253">
            <v>7</v>
          </cell>
          <cell r="U253">
            <v>1</v>
          </cell>
          <cell r="V253">
            <v>39814</v>
          </cell>
          <cell r="W253">
            <v>39814</v>
          </cell>
          <cell r="X253">
            <v>1464</v>
          </cell>
          <cell r="AA253" t="str">
            <v>DP</v>
          </cell>
          <cell r="AB253" t="str">
            <v>BANORTE</v>
          </cell>
          <cell r="AC253" t="str">
            <v>0687772056</v>
          </cell>
          <cell r="AE253">
            <v>1609</v>
          </cell>
          <cell r="AF253">
            <v>87</v>
          </cell>
          <cell r="AG253">
            <v>541</v>
          </cell>
          <cell r="AI253" t="str">
            <v>30-A</v>
          </cell>
          <cell r="AJ253" t="str">
            <v>30-B</v>
          </cell>
          <cell r="AK253" t="str">
            <v>SAN JOSE</v>
          </cell>
          <cell r="AL253">
            <v>97189</v>
          </cell>
          <cell r="AM253">
            <v>9299501</v>
          </cell>
          <cell r="AO253">
            <v>31</v>
          </cell>
          <cell r="AP253">
            <v>31050</v>
          </cell>
          <cell r="AQ253" t="str">
            <v>MEDINA ECHEVERRIA CARLOS MANUEL</v>
          </cell>
          <cell r="AR253" t="str">
            <v>CALLE : 87 No 541 X 30-A - 30-B SAN JOSE</v>
          </cell>
        </row>
        <row r="254">
          <cell r="A254" t="str">
            <v>MEDINA ESCALANTE LILIA DEL SOCORRO</v>
          </cell>
          <cell r="B254" t="str">
            <v>MEEL711220</v>
          </cell>
          <cell r="C254" t="str">
            <v>MEDINA</v>
          </cell>
          <cell r="D254" t="str">
            <v>ESCALANTE</v>
          </cell>
          <cell r="E254" t="str">
            <v>LILIA DEL SOCORRO</v>
          </cell>
          <cell r="F254" t="str">
            <v>M</v>
          </cell>
          <cell r="H254" t="str">
            <v>MEEL711220MYNDSL09</v>
          </cell>
          <cell r="I254">
            <v>84907121895</v>
          </cell>
          <cell r="J254" t="str">
            <v>1002013717788</v>
          </cell>
          <cell r="N254">
            <v>26287</v>
          </cell>
          <cell r="P254">
            <v>31</v>
          </cell>
          <cell r="Q254">
            <v>31050</v>
          </cell>
          <cell r="R254" t="str">
            <v>MEX</v>
          </cell>
          <cell r="T254">
            <v>9</v>
          </cell>
          <cell r="U254">
            <v>2</v>
          </cell>
          <cell r="V254">
            <v>38261</v>
          </cell>
          <cell r="W254">
            <v>38261</v>
          </cell>
          <cell r="X254">
            <v>3017</v>
          </cell>
          <cell r="AA254" t="str">
            <v>DP</v>
          </cell>
          <cell r="AB254" t="str">
            <v>BANORTE</v>
          </cell>
          <cell r="AC254" t="str">
            <v>0199252574</v>
          </cell>
          <cell r="AE254">
            <v>1605</v>
          </cell>
          <cell r="AF254" t="str">
            <v>17-C</v>
          </cell>
          <cell r="AG254">
            <v>344</v>
          </cell>
          <cell r="AI254">
            <v>48</v>
          </cell>
          <cell r="AJ254" t="str">
            <v>48 DIAG.</v>
          </cell>
          <cell r="AK254" t="str">
            <v>FRACC. ACIM</v>
          </cell>
          <cell r="AL254">
            <v>97390</v>
          </cell>
          <cell r="AO254">
            <v>31</v>
          </cell>
          <cell r="AP254">
            <v>31101</v>
          </cell>
          <cell r="AQ254" t="str">
            <v>MEDINA ESCALANTE LILIA DEL SOCORRO</v>
          </cell>
          <cell r="AR254" t="str">
            <v>CALLE : 17-C No 344 X 48 - 48 DIAG. FRACC. ACIM</v>
          </cell>
        </row>
        <row r="255">
          <cell r="A255" t="str">
            <v>MEDINA CAMPOS PEDRO RENE</v>
          </cell>
          <cell r="B255" t="str">
            <v>MECP800717</v>
          </cell>
          <cell r="C255" t="str">
            <v>MEDINA</v>
          </cell>
          <cell r="D255" t="str">
            <v>CAMPOS</v>
          </cell>
          <cell r="E255" t="str">
            <v>PEDRO RENE</v>
          </cell>
          <cell r="F255" t="str">
            <v>H</v>
          </cell>
          <cell r="H255" t="str">
            <v>MECP800717HYNDM01</v>
          </cell>
          <cell r="I255">
            <v>84008004743</v>
          </cell>
          <cell r="J255" t="str">
            <v>052587671358</v>
          </cell>
          <cell r="K255" t="str">
            <v>C-5523613</v>
          </cell>
          <cell r="N255">
            <v>29419</v>
          </cell>
          <cell r="P255">
            <v>31</v>
          </cell>
          <cell r="Q255">
            <v>31050</v>
          </cell>
          <cell r="R255" t="str">
            <v>MEX</v>
          </cell>
          <cell r="T255">
            <v>3</v>
          </cell>
          <cell r="U255">
            <v>2</v>
          </cell>
          <cell r="V255">
            <v>36951</v>
          </cell>
          <cell r="W255">
            <v>36951</v>
          </cell>
          <cell r="X255">
            <v>4327</v>
          </cell>
          <cell r="AA255" t="str">
            <v>DP</v>
          </cell>
          <cell r="AB255" t="str">
            <v>BANORTE</v>
          </cell>
          <cell r="AC255" t="str">
            <v>0148675612</v>
          </cell>
          <cell r="AE255">
            <v>1609</v>
          </cell>
          <cell r="AF255">
            <v>48</v>
          </cell>
          <cell r="AG255" t="str">
            <v>583-B</v>
          </cell>
          <cell r="AI255">
            <v>83</v>
          </cell>
          <cell r="AJ255">
            <v>85</v>
          </cell>
          <cell r="AK255" t="str">
            <v>CENTRO</v>
          </cell>
          <cell r="AL255">
            <v>97000</v>
          </cell>
          <cell r="AN255">
            <v>91128380</v>
          </cell>
          <cell r="AO255">
            <v>31</v>
          </cell>
          <cell r="AP255">
            <v>31050</v>
          </cell>
          <cell r="AQ255" t="str">
            <v>MEDINA CAMPOS PEDRO RENE</v>
          </cell>
          <cell r="AR255" t="str">
            <v>CALLE : 48 No 583-B X 83 - 85 CENTRO</v>
          </cell>
        </row>
        <row r="256">
          <cell r="A256" t="str">
            <v>MENA BRICEÑO DANIEL ANGEL</v>
          </cell>
          <cell r="B256" t="str">
            <v>MEBD441031</v>
          </cell>
          <cell r="C256" t="str">
            <v>MENA</v>
          </cell>
          <cell r="D256" t="str">
            <v>BRICEÑO</v>
          </cell>
          <cell r="E256" t="str">
            <v>DANIEL ANGEL</v>
          </cell>
          <cell r="F256" t="str">
            <v>H</v>
          </cell>
          <cell r="H256" t="str">
            <v>MEBD441031HYNNRN01</v>
          </cell>
          <cell r="I256">
            <v>84844401476</v>
          </cell>
          <cell r="J256" t="str">
            <v>0217013761795</v>
          </cell>
          <cell r="K256">
            <v>3848820</v>
          </cell>
          <cell r="N256">
            <v>16376</v>
          </cell>
          <cell r="P256">
            <v>31</v>
          </cell>
          <cell r="Q256">
            <v>31096</v>
          </cell>
          <cell r="R256" t="str">
            <v>MEX</v>
          </cell>
          <cell r="T256">
            <v>8</v>
          </cell>
          <cell r="U256">
            <v>2</v>
          </cell>
          <cell r="V256">
            <v>29983</v>
          </cell>
          <cell r="W256">
            <v>29983</v>
          </cell>
          <cell r="X256">
            <v>11295</v>
          </cell>
          <cell r="AA256" t="str">
            <v>DP</v>
          </cell>
          <cell r="AB256" t="str">
            <v>BANORTE</v>
          </cell>
          <cell r="AC256" t="str">
            <v>0166910719</v>
          </cell>
          <cell r="AE256">
            <v>1601</v>
          </cell>
          <cell r="AF256">
            <v>66</v>
          </cell>
          <cell r="AG256">
            <v>389</v>
          </cell>
          <cell r="AI256">
            <v>35</v>
          </cell>
          <cell r="AJ256">
            <v>37</v>
          </cell>
          <cell r="AK256" t="str">
            <v>MULCHECHEN II</v>
          </cell>
          <cell r="AL256">
            <v>97370</v>
          </cell>
          <cell r="AO256">
            <v>31</v>
          </cell>
          <cell r="AP256">
            <v>31041</v>
          </cell>
          <cell r="AQ256" t="str">
            <v>MENA BRICEÑO DANIEL ANGEL</v>
          </cell>
          <cell r="AR256" t="str">
            <v>CALLE : 66 No 389 X 35 - 37 MULCHECHEN II</v>
          </cell>
        </row>
        <row r="257">
          <cell r="A257" t="str">
            <v>MENDEZ UICAB ANA ISIDRA</v>
          </cell>
          <cell r="B257" t="str">
            <v>MEUA571220</v>
          </cell>
          <cell r="C257" t="str">
            <v>MENDEZ</v>
          </cell>
          <cell r="D257" t="str">
            <v>UICAB</v>
          </cell>
          <cell r="E257" t="str">
            <v>ANA ISIDRA</v>
          </cell>
          <cell r="F257" t="str">
            <v>M</v>
          </cell>
          <cell r="H257" t="str">
            <v>MEUA571220MYNNCN04</v>
          </cell>
          <cell r="I257">
            <v>84825800521</v>
          </cell>
          <cell r="J257">
            <v>53066477363</v>
          </cell>
          <cell r="N257">
            <v>21539</v>
          </cell>
          <cell r="P257">
            <v>31</v>
          </cell>
          <cell r="Q257">
            <v>31050</v>
          </cell>
          <cell r="R257" t="str">
            <v>MEX</v>
          </cell>
          <cell r="T257">
            <v>9</v>
          </cell>
          <cell r="U257">
            <v>2</v>
          </cell>
          <cell r="V257">
            <v>39737</v>
          </cell>
          <cell r="W257">
            <v>39737</v>
          </cell>
          <cell r="X257">
            <v>1541</v>
          </cell>
          <cell r="AA257" t="str">
            <v>DP</v>
          </cell>
          <cell r="AB257" t="str">
            <v>BANORTE</v>
          </cell>
          <cell r="AC257" t="str">
            <v>0644874878</v>
          </cell>
          <cell r="AE257">
            <v>1605</v>
          </cell>
          <cell r="AF257" t="str">
            <v>8-E</v>
          </cell>
          <cell r="AG257">
            <v>298</v>
          </cell>
          <cell r="AI257" t="str">
            <v>17-A</v>
          </cell>
          <cell r="AJ257" t="str">
            <v>S/C</v>
          </cell>
          <cell r="AK257" t="str">
            <v>VERGEL 3</v>
          </cell>
          <cell r="AL257">
            <v>97173</v>
          </cell>
          <cell r="AN257">
            <v>9991660558</v>
          </cell>
          <cell r="AO257">
            <v>31</v>
          </cell>
          <cell r="AP257">
            <v>31050</v>
          </cell>
          <cell r="AQ257" t="str">
            <v>MENDEZ UICAB ANA ISIDRA</v>
          </cell>
          <cell r="AR257" t="str">
            <v>CALLE : 8-E No 298 X 17-A - S/C VERGEL 3</v>
          </cell>
        </row>
        <row r="258">
          <cell r="A258" t="str">
            <v>MENDOZA AGUILAR PEDRO ANTONIO</v>
          </cell>
          <cell r="B258" t="str">
            <v>MEAP670613</v>
          </cell>
          <cell r="C258" t="str">
            <v>MENDOZA</v>
          </cell>
          <cell r="D258" t="str">
            <v>AGUILAR</v>
          </cell>
          <cell r="E258" t="str">
            <v>PEDRO ANTONIO</v>
          </cell>
          <cell r="F258" t="str">
            <v>H</v>
          </cell>
          <cell r="H258" t="str">
            <v>MEAP670613HYNNGD01</v>
          </cell>
          <cell r="I258">
            <v>76896701273</v>
          </cell>
          <cell r="K258" t="str">
            <v>B-4817771</v>
          </cell>
          <cell r="N258">
            <v>24636</v>
          </cell>
          <cell r="P258">
            <v>31</v>
          </cell>
          <cell r="Q258">
            <v>31093</v>
          </cell>
          <cell r="R258" t="str">
            <v>MEX</v>
          </cell>
          <cell r="T258">
            <v>8</v>
          </cell>
          <cell r="U258">
            <v>2</v>
          </cell>
          <cell r="V258">
            <v>32339</v>
          </cell>
          <cell r="W258">
            <v>32339</v>
          </cell>
          <cell r="X258">
            <v>8939</v>
          </cell>
          <cell r="AA258" t="str">
            <v>EF</v>
          </cell>
          <cell r="AE258">
            <v>1602</v>
          </cell>
          <cell r="AF258" t="str">
            <v>64-A</v>
          </cell>
          <cell r="AG258">
            <v>524</v>
          </cell>
          <cell r="AI258">
            <v>75</v>
          </cell>
          <cell r="AJ258">
            <v>77</v>
          </cell>
          <cell r="AK258" t="str">
            <v>LA ERMITA</v>
          </cell>
          <cell r="AL258">
            <v>97000</v>
          </cell>
          <cell r="AO258">
            <v>31</v>
          </cell>
          <cell r="AP258">
            <v>31050</v>
          </cell>
          <cell r="AQ258" t="str">
            <v>MENDOZA AGUILAR PEDRO ANTONIO</v>
          </cell>
          <cell r="AR258" t="str">
            <v>CALLE : 64-A No 524 X 75 - 77 LA ERMITA</v>
          </cell>
        </row>
        <row r="259">
          <cell r="A259" t="str">
            <v>MENDOZA BASTO JOSE DE JESUS</v>
          </cell>
          <cell r="B259" t="str">
            <v>MEBJ610321</v>
          </cell>
          <cell r="C259" t="str">
            <v>MENDOZA</v>
          </cell>
          <cell r="D259" t="str">
            <v>BASTO</v>
          </cell>
          <cell r="E259" t="str">
            <v>JOSE DE JESUS</v>
          </cell>
          <cell r="F259" t="str">
            <v>H</v>
          </cell>
          <cell r="H259" t="str">
            <v>MEBJ610321HYNNSS09</v>
          </cell>
          <cell r="I259">
            <v>84946104027</v>
          </cell>
          <cell r="J259" t="str">
            <v>0757014069944</v>
          </cell>
          <cell r="N259">
            <v>22361</v>
          </cell>
          <cell r="P259">
            <v>31</v>
          </cell>
          <cell r="Q259">
            <v>31059</v>
          </cell>
          <cell r="R259" t="str">
            <v>MEX</v>
          </cell>
          <cell r="T259">
            <v>10</v>
          </cell>
          <cell r="U259">
            <v>2</v>
          </cell>
          <cell r="V259">
            <v>39456</v>
          </cell>
          <cell r="W259">
            <v>39456</v>
          </cell>
          <cell r="X259">
            <v>1822</v>
          </cell>
          <cell r="AA259" t="str">
            <v>DP</v>
          </cell>
          <cell r="AB259" t="str">
            <v>BANORTE</v>
          </cell>
          <cell r="AC259" t="str">
            <v>0610362606</v>
          </cell>
          <cell r="AE259">
            <v>1607</v>
          </cell>
          <cell r="AF259">
            <v>88</v>
          </cell>
          <cell r="AG259">
            <v>190</v>
          </cell>
          <cell r="AI259">
            <v>37</v>
          </cell>
          <cell r="AJ259">
            <v>39</v>
          </cell>
          <cell r="AK259" t="str">
            <v>CENTRO</v>
          </cell>
          <cell r="AL259">
            <v>97320</v>
          </cell>
          <cell r="AN259">
            <v>9991449556</v>
          </cell>
          <cell r="AO259">
            <v>31</v>
          </cell>
          <cell r="AP259">
            <v>31059</v>
          </cell>
          <cell r="AQ259" t="str">
            <v>MENDOZA BASTO JOSE DE JESUS</v>
          </cell>
          <cell r="AR259" t="str">
            <v>CALLE : 88 No 190 X 37 - 39 CENTRO</v>
          </cell>
        </row>
        <row r="260">
          <cell r="A260" t="str">
            <v>MIER PEREZ LUIS RICARDO</v>
          </cell>
          <cell r="B260" t="str">
            <v>MIPL460403</v>
          </cell>
          <cell r="C260" t="str">
            <v>MIER</v>
          </cell>
          <cell r="D260" t="str">
            <v>PEREZ</v>
          </cell>
          <cell r="E260" t="str">
            <v>LUIS RICARDO</v>
          </cell>
          <cell r="F260" t="str">
            <v>H</v>
          </cell>
          <cell r="H260" t="str">
            <v>MIPL460403HYNRRS04</v>
          </cell>
          <cell r="I260" t="str">
            <v>01724542350</v>
          </cell>
          <cell r="J260" t="str">
            <v>0354013672570</v>
          </cell>
          <cell r="K260">
            <v>5973832</v>
          </cell>
          <cell r="N260">
            <v>16895</v>
          </cell>
          <cell r="P260">
            <v>31</v>
          </cell>
          <cell r="Q260">
            <v>31059</v>
          </cell>
          <cell r="R260" t="str">
            <v>MEX</v>
          </cell>
          <cell r="T260">
            <v>1</v>
          </cell>
          <cell r="U260">
            <v>2</v>
          </cell>
          <cell r="V260">
            <v>33527</v>
          </cell>
          <cell r="W260">
            <v>33527</v>
          </cell>
          <cell r="X260">
            <v>7751</v>
          </cell>
          <cell r="AA260" t="str">
            <v>DP</v>
          </cell>
          <cell r="AB260" t="str">
            <v>BANORTE</v>
          </cell>
          <cell r="AC260" t="str">
            <v>0148675667</v>
          </cell>
          <cell r="AE260">
            <v>1603</v>
          </cell>
          <cell r="AF260">
            <v>37</v>
          </cell>
          <cell r="AG260" t="str">
            <v>468-B</v>
          </cell>
          <cell r="AI260">
            <v>50</v>
          </cell>
          <cell r="AJ260">
            <v>52</v>
          </cell>
          <cell r="AK260" t="str">
            <v>CENTRO</v>
          </cell>
          <cell r="AL260">
            <v>97000</v>
          </cell>
          <cell r="AM260">
            <v>9261392</v>
          </cell>
          <cell r="AO260">
            <v>31</v>
          </cell>
          <cell r="AP260">
            <v>31050</v>
          </cell>
          <cell r="AQ260" t="str">
            <v>MIER PEREZ LUIS RICARDO</v>
          </cell>
          <cell r="AR260" t="str">
            <v>CALLE : 37 No 468-B X 50 - 52 CENTRO</v>
          </cell>
        </row>
        <row r="261">
          <cell r="A261" t="str">
            <v>MIJANGOS POOT PAULA TRINIDAD</v>
          </cell>
          <cell r="B261" t="str">
            <v>MIPP760714</v>
          </cell>
          <cell r="C261" t="str">
            <v>MIJANGOS</v>
          </cell>
          <cell r="D261" t="str">
            <v>POOT</v>
          </cell>
          <cell r="E261" t="str">
            <v>PAULA TRINIDAD</v>
          </cell>
          <cell r="F261" t="str">
            <v>M</v>
          </cell>
          <cell r="H261" t="str">
            <v>MIPP760714MYNJTL06</v>
          </cell>
          <cell r="I261">
            <v>84937632010</v>
          </cell>
          <cell r="J261" t="str">
            <v>049066209471</v>
          </cell>
          <cell r="N261">
            <v>27955</v>
          </cell>
          <cell r="P261">
            <v>31</v>
          </cell>
          <cell r="Q261">
            <v>31050</v>
          </cell>
          <cell r="R261" t="str">
            <v>MEX</v>
          </cell>
          <cell r="T261">
            <v>7</v>
          </cell>
          <cell r="U261">
            <v>1</v>
          </cell>
          <cell r="V261">
            <v>37557</v>
          </cell>
          <cell r="W261">
            <v>37557</v>
          </cell>
          <cell r="X261">
            <v>3721</v>
          </cell>
          <cell r="AA261" t="str">
            <v>DP</v>
          </cell>
          <cell r="AB261" t="str">
            <v>BANORTE</v>
          </cell>
          <cell r="AC261" t="str">
            <v>0153273517</v>
          </cell>
          <cell r="AE261">
            <v>1605</v>
          </cell>
          <cell r="AF261">
            <v>17</v>
          </cell>
          <cell r="AG261">
            <v>65</v>
          </cell>
          <cell r="AI261">
            <v>14</v>
          </cell>
          <cell r="AJ261">
            <v>16</v>
          </cell>
          <cell r="AK261" t="str">
            <v>CHICHEN ITZA</v>
          </cell>
          <cell r="AL261">
            <v>97170</v>
          </cell>
          <cell r="AN261">
            <v>9999583059</v>
          </cell>
          <cell r="AO261">
            <v>31</v>
          </cell>
          <cell r="AP261">
            <v>31050</v>
          </cell>
          <cell r="AQ261" t="str">
            <v>MIJANGOS POOT PAULA TRINIDAD</v>
          </cell>
          <cell r="AR261" t="str">
            <v>CALLE : 17 No 65 X 14 - 16 CHICHEN ITZA</v>
          </cell>
        </row>
        <row r="262">
          <cell r="A262" t="str">
            <v>MIRANDA VILLEGAS JORGE ALBERTO</v>
          </cell>
          <cell r="B262" t="str">
            <v>MIVJ590915</v>
          </cell>
          <cell r="C262" t="str">
            <v>MIRANDA</v>
          </cell>
          <cell r="D262" t="str">
            <v>VILLEGAS</v>
          </cell>
          <cell r="E262" t="str">
            <v>JORGE ALBERTO</v>
          </cell>
          <cell r="F262" t="str">
            <v>H</v>
          </cell>
          <cell r="H262" t="str">
            <v>MIVJ590915HYNRLR03</v>
          </cell>
          <cell r="I262">
            <v>84745803621</v>
          </cell>
          <cell r="J262">
            <v>218014153824</v>
          </cell>
          <cell r="N262">
            <v>21808</v>
          </cell>
          <cell r="P262">
            <v>31</v>
          </cell>
          <cell r="Q262">
            <v>31042</v>
          </cell>
          <cell r="R262" t="str">
            <v>MEX</v>
          </cell>
          <cell r="T262">
            <v>8</v>
          </cell>
          <cell r="U262">
            <v>2</v>
          </cell>
          <cell r="V262">
            <v>36938</v>
          </cell>
          <cell r="W262">
            <v>36938</v>
          </cell>
          <cell r="X262">
            <v>4340</v>
          </cell>
          <cell r="AA262" t="str">
            <v>DP</v>
          </cell>
          <cell r="AB262" t="str">
            <v>BANORTE</v>
          </cell>
          <cell r="AC262" t="str">
            <v>0154041106</v>
          </cell>
          <cell r="AE262">
            <v>1604</v>
          </cell>
          <cell r="AF262" t="str">
            <v>55-A</v>
          </cell>
          <cell r="AG262">
            <v>319</v>
          </cell>
          <cell r="AI262">
            <v>16</v>
          </cell>
          <cell r="AJ262">
            <v>14</v>
          </cell>
          <cell r="AK262" t="str">
            <v>SAN FRANCISCO VILLA ORIENTE</v>
          </cell>
          <cell r="AL262">
            <v>97178</v>
          </cell>
          <cell r="AO262">
            <v>31</v>
          </cell>
          <cell r="AP262">
            <v>31050</v>
          </cell>
          <cell r="AQ262" t="str">
            <v>MIRANDA VILLEGAS JORGE ALBERTO</v>
          </cell>
          <cell r="AR262" t="str">
            <v>CALLE : 55-A No 319 X 16 - 14 SAN FRANCISCO VILLA ORIENTE</v>
          </cell>
        </row>
        <row r="263">
          <cell r="A263" t="str">
            <v>MOGUEL CORTES LUCIA RUBI</v>
          </cell>
          <cell r="B263" t="str">
            <v>MOCL701213</v>
          </cell>
          <cell r="C263" t="str">
            <v>MOGUEL</v>
          </cell>
          <cell r="D263" t="str">
            <v>CORTES</v>
          </cell>
          <cell r="E263" t="str">
            <v>LUCIA RUBI</v>
          </cell>
          <cell r="F263" t="str">
            <v>M</v>
          </cell>
          <cell r="H263" t="str">
            <v>MOCL701213MDFGRC24</v>
          </cell>
          <cell r="I263">
            <v>84907021277</v>
          </cell>
          <cell r="J263" t="str">
            <v>0448066071416</v>
          </cell>
          <cell r="N263">
            <v>25915</v>
          </cell>
          <cell r="P263">
            <v>9</v>
          </cell>
          <cell r="Q263">
            <v>9007</v>
          </cell>
          <cell r="R263" t="str">
            <v>MEX</v>
          </cell>
          <cell r="T263">
            <v>1</v>
          </cell>
          <cell r="U263">
            <v>4</v>
          </cell>
          <cell r="V263">
            <v>39645</v>
          </cell>
          <cell r="W263">
            <v>39645</v>
          </cell>
          <cell r="X263">
            <v>1633</v>
          </cell>
          <cell r="AA263" t="str">
            <v>DP</v>
          </cell>
          <cell r="AB263" t="str">
            <v>BANORTE</v>
          </cell>
          <cell r="AC263" t="str">
            <v>0610362615</v>
          </cell>
          <cell r="AE263">
            <v>1603</v>
          </cell>
          <cell r="AF263">
            <v>59</v>
          </cell>
          <cell r="AG263">
            <v>435</v>
          </cell>
          <cell r="AI263">
            <v>50</v>
          </cell>
          <cell r="AJ263">
            <v>48</v>
          </cell>
          <cell r="AK263" t="str">
            <v>FRACC. PACABTUN</v>
          </cell>
          <cell r="AL263">
            <v>97160</v>
          </cell>
          <cell r="AM263">
            <v>9821808</v>
          </cell>
          <cell r="AN263">
            <v>92252396</v>
          </cell>
          <cell r="AO263">
            <v>31</v>
          </cell>
          <cell r="AP263">
            <v>31050</v>
          </cell>
          <cell r="AQ263" t="str">
            <v>MOGUEL CORTES LUCIA RUBI</v>
          </cell>
          <cell r="AR263" t="str">
            <v>CALLE : 59 No 435 X 50 - 48 FRACC. PACABTUN</v>
          </cell>
        </row>
        <row r="264">
          <cell r="A264" t="str">
            <v>MOGUEL MARIN JOSE RODOLFO</v>
          </cell>
          <cell r="B264" t="str">
            <v>MOMR850601</v>
          </cell>
          <cell r="C264" t="str">
            <v>MOGUEL</v>
          </cell>
          <cell r="D264" t="str">
            <v>MARIN</v>
          </cell>
          <cell r="E264" t="str">
            <v>JOSE RODOLFO</v>
          </cell>
          <cell r="F264" t="str">
            <v>H</v>
          </cell>
          <cell r="H264" t="str">
            <v>MOMR850601HYNGRD05</v>
          </cell>
          <cell r="I264">
            <v>84038518977</v>
          </cell>
          <cell r="J264" t="str">
            <v>0609066692032</v>
          </cell>
          <cell r="N264">
            <v>31199</v>
          </cell>
          <cell r="P264">
            <v>31</v>
          </cell>
          <cell r="Q264">
            <v>31050</v>
          </cell>
          <cell r="R264" t="str">
            <v>MEX</v>
          </cell>
          <cell r="T264">
            <v>7</v>
          </cell>
          <cell r="U264">
            <v>1</v>
          </cell>
          <cell r="V264">
            <v>37880</v>
          </cell>
          <cell r="W264">
            <v>37880</v>
          </cell>
          <cell r="X264">
            <v>3398</v>
          </cell>
          <cell r="AA264" t="str">
            <v>DP</v>
          </cell>
          <cell r="AB264" t="str">
            <v>BANORTE</v>
          </cell>
          <cell r="AC264" t="str">
            <v>0166217306</v>
          </cell>
          <cell r="AE264">
            <v>1604</v>
          </cell>
          <cell r="AF264">
            <v>98</v>
          </cell>
          <cell r="AG264">
            <v>807</v>
          </cell>
          <cell r="AI264">
            <v>79</v>
          </cell>
          <cell r="AJ264" t="str">
            <v>79-A</v>
          </cell>
          <cell r="AK264" t="str">
            <v>NUEVA SAMBULA</v>
          </cell>
          <cell r="AL264">
            <v>97259</v>
          </cell>
          <cell r="AM264">
            <v>9840385</v>
          </cell>
          <cell r="AO264">
            <v>31</v>
          </cell>
          <cell r="AP264">
            <v>31050</v>
          </cell>
          <cell r="AQ264" t="str">
            <v>MOGUEL MARIN JOSE RODOLFO</v>
          </cell>
          <cell r="AR264" t="str">
            <v>CALLE : 98 No 807 X 79 - 79-A NUEVA SAMBULA</v>
          </cell>
        </row>
        <row r="265">
          <cell r="A265" t="str">
            <v>MONROY VERA OFELIA FRANCISCA</v>
          </cell>
          <cell r="B265" t="str">
            <v>MOVO800402</v>
          </cell>
          <cell r="C265" t="str">
            <v>MONROY</v>
          </cell>
          <cell r="D265" t="str">
            <v>VERA</v>
          </cell>
          <cell r="E265" t="str">
            <v>OFELIA FRANCISCA</v>
          </cell>
          <cell r="F265" t="str">
            <v>M</v>
          </cell>
          <cell r="H265" t="str">
            <v>MOVO800402MYNNRF07</v>
          </cell>
          <cell r="I265">
            <v>84948001239</v>
          </cell>
          <cell r="J265" t="str">
            <v>0763066411312</v>
          </cell>
          <cell r="L265" t="str">
            <v>ofilet@hotmail.com</v>
          </cell>
          <cell r="N265">
            <v>29313</v>
          </cell>
          <cell r="P265">
            <v>31</v>
          </cell>
          <cell r="Q265">
            <v>31059</v>
          </cell>
          <cell r="R265" t="str">
            <v>MEX</v>
          </cell>
          <cell r="T265">
            <v>5</v>
          </cell>
          <cell r="U265">
            <v>1</v>
          </cell>
          <cell r="V265">
            <v>39326</v>
          </cell>
          <cell r="W265">
            <v>39326</v>
          </cell>
          <cell r="X265">
            <v>1952</v>
          </cell>
          <cell r="AA265" t="str">
            <v>DP</v>
          </cell>
          <cell r="AB265" t="str">
            <v>BANORTE</v>
          </cell>
          <cell r="AC265" t="str">
            <v>0571642995</v>
          </cell>
          <cell r="AE265">
            <v>1601</v>
          </cell>
          <cell r="AF265">
            <v>104</v>
          </cell>
          <cell r="AG265">
            <v>181</v>
          </cell>
          <cell r="AI265">
            <v>37</v>
          </cell>
          <cell r="AJ265">
            <v>39</v>
          </cell>
          <cell r="AK265" t="str">
            <v>CANUL REYES</v>
          </cell>
          <cell r="AL265">
            <v>97320</v>
          </cell>
          <cell r="AN265">
            <v>9992244182</v>
          </cell>
          <cell r="AO265">
            <v>31</v>
          </cell>
          <cell r="AP265">
            <v>31059</v>
          </cell>
          <cell r="AQ265" t="str">
            <v>MONROY VERA OFELIA FRANCISCA</v>
          </cell>
          <cell r="AR265" t="str">
            <v>CALLE : 104 No 181 X 37 - 39 CANUL REYES</v>
          </cell>
        </row>
        <row r="266">
          <cell r="A266" t="str">
            <v>MONTAÑEZ ARCEO JOSE GABRIEL</v>
          </cell>
          <cell r="B266" t="str">
            <v>MOAG781220</v>
          </cell>
          <cell r="C266" t="str">
            <v>MONTAÑEZ</v>
          </cell>
          <cell r="D266" t="str">
            <v>ARCEO</v>
          </cell>
          <cell r="E266" t="str">
            <v>JOSE GABRIEL</v>
          </cell>
          <cell r="F266" t="str">
            <v>H</v>
          </cell>
          <cell r="H266" t="str">
            <v>MOAG781220HYNNRB04</v>
          </cell>
          <cell r="I266">
            <v>84977839434</v>
          </cell>
          <cell r="J266" t="str">
            <v>0666066339737</v>
          </cell>
          <cell r="L266" t="str">
            <v>gabocarre@hotmail.com</v>
          </cell>
          <cell r="N266">
            <v>28844</v>
          </cell>
          <cell r="P266">
            <v>31</v>
          </cell>
          <cell r="Q266">
            <v>31050</v>
          </cell>
          <cell r="R266" t="str">
            <v>MEX</v>
          </cell>
          <cell r="T266">
            <v>7</v>
          </cell>
          <cell r="U266">
            <v>2</v>
          </cell>
          <cell r="V266">
            <v>41122</v>
          </cell>
          <cell r="W266">
            <v>41122</v>
          </cell>
          <cell r="X266">
            <v>156</v>
          </cell>
          <cell r="AA266" t="str">
            <v>DP</v>
          </cell>
          <cell r="AB266" t="str">
            <v>BANORTE</v>
          </cell>
          <cell r="AC266" t="str">
            <v>0666733221</v>
          </cell>
          <cell r="AE266">
            <v>1601</v>
          </cell>
          <cell r="AF266" t="str">
            <v>63-B</v>
          </cell>
          <cell r="AG266">
            <v>620</v>
          </cell>
          <cell r="AI266">
            <v>76</v>
          </cell>
          <cell r="AJ266">
            <v>78</v>
          </cell>
          <cell r="AK266" t="str">
            <v>FRACC. LAS AMERICAS</v>
          </cell>
          <cell r="AL266">
            <v>97302</v>
          </cell>
          <cell r="AM266" t="str">
            <v>9999440082, 9999433391</v>
          </cell>
          <cell r="AN266">
            <v>9992398552</v>
          </cell>
          <cell r="AO266">
            <v>31</v>
          </cell>
          <cell r="AP266">
            <v>31050</v>
          </cell>
          <cell r="AQ266" t="str">
            <v>MONTAÑEZ ARCEO JOSE GABRIEL</v>
          </cell>
          <cell r="AR266" t="str">
            <v>CALLE : 63-B No 620 X 76 - 78 FRACC. LAS AMERICAS</v>
          </cell>
        </row>
        <row r="267">
          <cell r="A267" t="str">
            <v>MONTEJO CANTO ISRAEL ANTONIO</v>
          </cell>
          <cell r="B267" t="str">
            <v>MOCI750108</v>
          </cell>
          <cell r="C267" t="str">
            <v>MONTEJO</v>
          </cell>
          <cell r="D267" t="str">
            <v>CANTO</v>
          </cell>
          <cell r="E267" t="str">
            <v>ISRAEL ANTONIO</v>
          </cell>
          <cell r="F267" t="str">
            <v>H</v>
          </cell>
          <cell r="H267" t="str">
            <v>MOCI750108HYNNNS08</v>
          </cell>
          <cell r="I267">
            <v>84997510668</v>
          </cell>
          <cell r="J267" t="str">
            <v>0388066174474</v>
          </cell>
          <cell r="L267" t="str">
            <v>israelmontejo_8@hotmail.com</v>
          </cell>
          <cell r="N267">
            <v>27402</v>
          </cell>
          <cell r="P267">
            <v>31</v>
          </cell>
          <cell r="Q267">
            <v>31050</v>
          </cell>
          <cell r="R267" t="str">
            <v>MEX</v>
          </cell>
          <cell r="T267">
            <v>5</v>
          </cell>
          <cell r="U267">
            <v>1</v>
          </cell>
          <cell r="V267">
            <v>40375</v>
          </cell>
          <cell r="W267">
            <v>40375</v>
          </cell>
          <cell r="X267">
            <v>903</v>
          </cell>
          <cell r="AA267" t="str">
            <v>DP</v>
          </cell>
          <cell r="AB267" t="str">
            <v>BANORTE</v>
          </cell>
          <cell r="AC267" t="str">
            <v>0656095359</v>
          </cell>
          <cell r="AE267">
            <v>1601</v>
          </cell>
          <cell r="AF267">
            <v>98</v>
          </cell>
          <cell r="AG267" t="str">
            <v>479 LOTE 3</v>
          </cell>
          <cell r="AI267">
            <v>45</v>
          </cell>
          <cell r="AJ267" t="str">
            <v>S/C</v>
          </cell>
          <cell r="AK267" t="str">
            <v>PRIVADA SAN PEDRO FRACC. LAS FUENTES</v>
          </cell>
          <cell r="AL267">
            <v>97225</v>
          </cell>
          <cell r="AM267">
            <v>9456707</v>
          </cell>
          <cell r="AN267">
            <v>9992515622</v>
          </cell>
          <cell r="AO267">
            <v>31</v>
          </cell>
          <cell r="AP267">
            <v>31050</v>
          </cell>
          <cell r="AQ267" t="str">
            <v>MONTEJO CANTO ISRAEL ANTONIO</v>
          </cell>
          <cell r="AR267" t="str">
            <v>CALLE : 98 No 479 LOTE 3 X 45 - S/C PRIVADA SAN PEDRO FRACC. LAS FUENTES</v>
          </cell>
        </row>
        <row r="268">
          <cell r="A268" t="str">
            <v>MONTERO ZAMUDIO ALBERTO</v>
          </cell>
          <cell r="B268" t="str">
            <v>MOZA560215</v>
          </cell>
          <cell r="C268" t="str">
            <v>MONTERO</v>
          </cell>
          <cell r="D268" t="str">
            <v>ZAMUDIO</v>
          </cell>
          <cell r="E268" t="str">
            <v>ALBERTO</v>
          </cell>
          <cell r="F268" t="str">
            <v>H</v>
          </cell>
          <cell r="H268" t="str">
            <v>MOZA560215HYNNML03</v>
          </cell>
          <cell r="I268">
            <v>84075600571</v>
          </cell>
          <cell r="J268" t="str">
            <v>0757014066553</v>
          </cell>
          <cell r="N268">
            <v>20500</v>
          </cell>
          <cell r="P268">
            <v>31</v>
          </cell>
          <cell r="Q268">
            <v>31059</v>
          </cell>
          <cell r="R268" t="str">
            <v>MEX</v>
          </cell>
          <cell r="T268">
            <v>5</v>
          </cell>
          <cell r="U268">
            <v>2</v>
          </cell>
          <cell r="V268">
            <v>39316</v>
          </cell>
          <cell r="W268">
            <v>39316</v>
          </cell>
          <cell r="X268">
            <v>1962</v>
          </cell>
          <cell r="AA268" t="str">
            <v>DP</v>
          </cell>
          <cell r="AB268" t="str">
            <v>BANORTE</v>
          </cell>
          <cell r="AC268" t="str">
            <v>0569957780</v>
          </cell>
          <cell r="AE268">
            <v>1601</v>
          </cell>
          <cell r="AF268">
            <v>34</v>
          </cell>
          <cell r="AG268">
            <v>171</v>
          </cell>
          <cell r="AH268" t="str">
            <v>DEPTO. B</v>
          </cell>
          <cell r="AI268">
            <v>37</v>
          </cell>
          <cell r="AJ268">
            <v>39</v>
          </cell>
          <cell r="AK268" t="str">
            <v>PROGRESO</v>
          </cell>
          <cell r="AL268">
            <v>97320</v>
          </cell>
          <cell r="AO268">
            <v>31</v>
          </cell>
          <cell r="AP268">
            <v>31059</v>
          </cell>
          <cell r="AQ268" t="str">
            <v>MONTERO ZAMUDIO ALBERTO</v>
          </cell>
          <cell r="AR268" t="str">
            <v>CALLE : 34 No 171 X 37 - 39 PROGRESO</v>
          </cell>
        </row>
        <row r="269">
          <cell r="A269" t="str">
            <v>MOO . JORGE</v>
          </cell>
          <cell r="B269" t="str">
            <v>MOXJ500420</v>
          </cell>
          <cell r="C269" t="str">
            <v>MOO</v>
          </cell>
          <cell r="D269" t="str">
            <v>.</v>
          </cell>
          <cell r="E269" t="str">
            <v>JORGE</v>
          </cell>
          <cell r="F269" t="str">
            <v>H</v>
          </cell>
          <cell r="H269" t="str">
            <v>MOXJ500420HYNXXR07</v>
          </cell>
          <cell r="I269">
            <v>84745002687</v>
          </cell>
          <cell r="J269" t="str">
            <v>033808/6464127</v>
          </cell>
          <cell r="K269">
            <v>7372656</v>
          </cell>
          <cell r="N269">
            <v>18373</v>
          </cell>
          <cell r="P269">
            <v>31</v>
          </cell>
          <cell r="Q269">
            <v>31004</v>
          </cell>
          <cell r="R269" t="str">
            <v>MEX</v>
          </cell>
          <cell r="T269">
            <v>8</v>
          </cell>
          <cell r="U269">
            <v>2</v>
          </cell>
          <cell r="V269">
            <v>30728</v>
          </cell>
          <cell r="W269">
            <v>30728</v>
          </cell>
          <cell r="X269">
            <v>10550</v>
          </cell>
          <cell r="AA269" t="str">
            <v>DP</v>
          </cell>
          <cell r="AB269" t="str">
            <v>BANORTE</v>
          </cell>
          <cell r="AC269" t="str">
            <v>0148675676</v>
          </cell>
          <cell r="AE269">
            <v>1603</v>
          </cell>
          <cell r="AF269">
            <v>26</v>
          </cell>
          <cell r="AG269">
            <v>368</v>
          </cell>
          <cell r="AI269">
            <v>35</v>
          </cell>
          <cell r="AJ269">
            <v>37</v>
          </cell>
          <cell r="AK269" t="str">
            <v>FRACC. PEDREGALES DE TANLUM</v>
          </cell>
          <cell r="AL269">
            <v>97210</v>
          </cell>
          <cell r="AO269">
            <v>31</v>
          </cell>
          <cell r="AP269">
            <v>31050</v>
          </cell>
          <cell r="AQ269" t="str">
            <v>MOO . JORGE</v>
          </cell>
          <cell r="AR269" t="str">
            <v>CALLE : 26 No 368 X 35 - 37 FRACC. PEDREGALES DE TANLUM</v>
          </cell>
        </row>
        <row r="270">
          <cell r="A270" t="str">
            <v>MOO AGUAYO JORGE SAN MIGUEL</v>
          </cell>
          <cell r="B270" t="str">
            <v>MOAJ790921</v>
          </cell>
          <cell r="C270" t="str">
            <v>MOO</v>
          </cell>
          <cell r="D270" t="str">
            <v>AGUAYO</v>
          </cell>
          <cell r="E270" t="str">
            <v>JORGE SAN MIGUEL</v>
          </cell>
          <cell r="F270" t="str">
            <v>H</v>
          </cell>
          <cell r="H270" t="str">
            <v>MOAJ790921HYNXGR04</v>
          </cell>
          <cell r="I270">
            <v>84977915994</v>
          </cell>
          <cell r="J270" t="str">
            <v>0020066369510</v>
          </cell>
          <cell r="N270">
            <v>29123</v>
          </cell>
          <cell r="P270">
            <v>31</v>
          </cell>
          <cell r="Q270">
            <v>31052</v>
          </cell>
          <cell r="R270" t="str">
            <v>MEX</v>
          </cell>
          <cell r="T270">
            <v>8</v>
          </cell>
          <cell r="U270">
            <v>2</v>
          </cell>
          <cell r="V270">
            <v>34151</v>
          </cell>
          <cell r="W270">
            <v>34151</v>
          </cell>
          <cell r="X270">
            <v>7127</v>
          </cell>
          <cell r="AA270" t="str">
            <v>DP</v>
          </cell>
          <cell r="AB270" t="str">
            <v>BANORTE</v>
          </cell>
          <cell r="AC270" t="str">
            <v>0148675685</v>
          </cell>
          <cell r="AE270">
            <v>1603</v>
          </cell>
          <cell r="AF270">
            <v>15</v>
          </cell>
          <cell r="AG270" t="str">
            <v>102-B</v>
          </cell>
          <cell r="AI270">
            <v>20</v>
          </cell>
          <cell r="AJ270">
            <v>24</v>
          </cell>
          <cell r="AK270" t="str">
            <v>CENTRO</v>
          </cell>
          <cell r="AL270">
            <v>97450</v>
          </cell>
          <cell r="AM270">
            <v>9257251</v>
          </cell>
          <cell r="AO270">
            <v>31</v>
          </cell>
          <cell r="AP270">
            <v>31004</v>
          </cell>
          <cell r="AQ270" t="str">
            <v>MOO AGUAYO JORGE SAN MIGUEL</v>
          </cell>
          <cell r="AR270" t="str">
            <v>CALLE : 15 No 102-B X 20 - 24 CENTRO</v>
          </cell>
        </row>
        <row r="271">
          <cell r="A271" t="str">
            <v>MOO SEGURA ROLANDO ISMAEL</v>
          </cell>
          <cell r="B271" t="str">
            <v>MOSR690108</v>
          </cell>
          <cell r="C271" t="str">
            <v>MOO</v>
          </cell>
          <cell r="D271" t="str">
            <v>SEGURA</v>
          </cell>
          <cell r="E271" t="str">
            <v>ROLANDO ISMAEL</v>
          </cell>
          <cell r="F271" t="str">
            <v>H</v>
          </cell>
          <cell r="H271" t="str">
            <v>MOSR690108HYNXGL05</v>
          </cell>
          <cell r="I271">
            <v>84016901781</v>
          </cell>
          <cell r="J271" t="str">
            <v>081513868987</v>
          </cell>
          <cell r="N271">
            <v>25206</v>
          </cell>
          <cell r="P271">
            <v>31</v>
          </cell>
          <cell r="Q271">
            <v>31076</v>
          </cell>
          <cell r="R271" t="str">
            <v>MEX</v>
          </cell>
          <cell r="T271">
            <v>1</v>
          </cell>
          <cell r="U271">
            <v>2</v>
          </cell>
          <cell r="V271">
            <v>35431</v>
          </cell>
          <cell r="W271">
            <v>35431</v>
          </cell>
          <cell r="X271">
            <v>5847</v>
          </cell>
          <cell r="AA271" t="str">
            <v>DP</v>
          </cell>
          <cell r="AB271" t="str">
            <v>BANORTE</v>
          </cell>
          <cell r="AC271" t="str">
            <v>0148675706</v>
          </cell>
          <cell r="AE271">
            <v>1601</v>
          </cell>
          <cell r="AF271">
            <v>12</v>
          </cell>
          <cell r="AG271" t="str">
            <v>S/N</v>
          </cell>
          <cell r="AI271">
            <v>55</v>
          </cell>
          <cell r="AJ271">
            <v>53</v>
          </cell>
          <cell r="AK271" t="str">
            <v>FRANCISCO VILLA ORIENTE</v>
          </cell>
          <cell r="AL271">
            <v>97371</v>
          </cell>
          <cell r="AO271">
            <v>31</v>
          </cell>
          <cell r="AP271">
            <v>31050</v>
          </cell>
          <cell r="AQ271" t="str">
            <v>MOO SEGURA ROLANDO ISMAEL</v>
          </cell>
          <cell r="AR271" t="str">
            <v>CALLE : 12 No S/N X 55 - 53 FRANCISCO VILLA ORIENTE</v>
          </cell>
        </row>
        <row r="272">
          <cell r="A272" t="str">
            <v>MOO AGUAYO MANUEL DAVID</v>
          </cell>
          <cell r="B272" t="str">
            <v>MOAM 750206</v>
          </cell>
          <cell r="C272" t="str">
            <v>MOO</v>
          </cell>
          <cell r="D272" t="str">
            <v>AGUAYO</v>
          </cell>
          <cell r="E272" t="str">
            <v>MANUEL DAVID</v>
          </cell>
          <cell r="F272" t="str">
            <v>H</v>
          </cell>
          <cell r="H272" t="str">
            <v>MOAM 750206HYNXGN16</v>
          </cell>
          <cell r="I272">
            <v>84917511481</v>
          </cell>
          <cell r="J272">
            <v>2066078398</v>
          </cell>
          <cell r="N272">
            <v>27443</v>
          </cell>
          <cell r="P272">
            <v>31</v>
          </cell>
          <cell r="Q272">
            <v>31004</v>
          </cell>
          <cell r="R272" t="str">
            <v>MEX</v>
          </cell>
          <cell r="T272">
            <v>9</v>
          </cell>
          <cell r="U272">
            <v>2</v>
          </cell>
          <cell r="V272">
            <v>35643</v>
          </cell>
          <cell r="W272">
            <v>35643</v>
          </cell>
          <cell r="X272">
            <v>5635</v>
          </cell>
          <cell r="AA272" t="str">
            <v>DP</v>
          </cell>
          <cell r="AB272" t="str">
            <v>BANORTE</v>
          </cell>
          <cell r="AC272" t="str">
            <v>0148675694</v>
          </cell>
          <cell r="AE272">
            <v>1603</v>
          </cell>
          <cell r="AF272">
            <v>15</v>
          </cell>
          <cell r="AG272">
            <v>102</v>
          </cell>
          <cell r="AI272">
            <v>20</v>
          </cell>
          <cell r="AJ272">
            <v>24</v>
          </cell>
          <cell r="AK272" t="str">
            <v>BACA</v>
          </cell>
          <cell r="AL272">
            <v>97450</v>
          </cell>
          <cell r="AO272">
            <v>31</v>
          </cell>
          <cell r="AP272">
            <v>31004</v>
          </cell>
          <cell r="AQ272" t="str">
            <v>MOO AGUAYO MANUEL DAVID</v>
          </cell>
          <cell r="AR272" t="str">
            <v>CALLE : 15 No 102 X 20 - 24 BACA</v>
          </cell>
        </row>
        <row r="273">
          <cell r="A273" t="str">
            <v>MORALES ORTEGA RUBI ISABEL</v>
          </cell>
          <cell r="B273" t="str">
            <v>MOOR840318</v>
          </cell>
          <cell r="C273" t="str">
            <v>MORALES</v>
          </cell>
          <cell r="D273" t="str">
            <v>ORTEGA</v>
          </cell>
          <cell r="E273" t="str">
            <v>RUBI ISABEL</v>
          </cell>
          <cell r="F273" t="str">
            <v>M</v>
          </cell>
          <cell r="H273" t="str">
            <v>MOOR840318MYNRRB06</v>
          </cell>
          <cell r="I273">
            <v>84098402153</v>
          </cell>
          <cell r="J273" t="str">
            <v>0743066632806</v>
          </cell>
          <cell r="N273">
            <v>30759</v>
          </cell>
          <cell r="P273">
            <v>31</v>
          </cell>
          <cell r="Q273">
            <v>31050</v>
          </cell>
          <cell r="R273" t="str">
            <v>MEX</v>
          </cell>
          <cell r="T273">
            <v>5</v>
          </cell>
          <cell r="U273">
            <v>1</v>
          </cell>
          <cell r="V273">
            <v>39860</v>
          </cell>
          <cell r="W273">
            <v>39860</v>
          </cell>
          <cell r="X273">
            <v>1418</v>
          </cell>
          <cell r="AA273" t="str">
            <v>DP</v>
          </cell>
          <cell r="AB273" t="str">
            <v>BANORTE</v>
          </cell>
          <cell r="AC273" t="str">
            <v>0633090467</v>
          </cell>
          <cell r="AE273">
            <v>1601</v>
          </cell>
          <cell r="AF273">
            <v>84</v>
          </cell>
          <cell r="AG273">
            <v>136</v>
          </cell>
          <cell r="AI273">
            <v>27</v>
          </cell>
          <cell r="AJ273">
            <v>29</v>
          </cell>
          <cell r="AK273" t="str">
            <v>CENTRO</v>
          </cell>
          <cell r="AL273">
            <v>97320</v>
          </cell>
          <cell r="AN273">
            <v>99918947362</v>
          </cell>
          <cell r="AO273">
            <v>31</v>
          </cell>
          <cell r="AP273">
            <v>31059</v>
          </cell>
          <cell r="AQ273" t="str">
            <v>MORALES ORTEGA RUBI ISABEL</v>
          </cell>
          <cell r="AR273" t="str">
            <v>CALLE : 84 No 136 X 27 - 29 CENTRO</v>
          </cell>
        </row>
        <row r="274">
          <cell r="A274" t="str">
            <v>MORALES VARGUEZ SUGELY ELENA</v>
          </cell>
          <cell r="B274" t="str">
            <v>MOVS761217</v>
          </cell>
          <cell r="C274" t="str">
            <v>MORALES</v>
          </cell>
          <cell r="D274" t="str">
            <v>VARGUEZ</v>
          </cell>
          <cell r="E274" t="str">
            <v>SUGELY ELENA</v>
          </cell>
          <cell r="F274" t="str">
            <v>M</v>
          </cell>
          <cell r="H274" t="str">
            <v>MOVS761217MYNRRG00</v>
          </cell>
          <cell r="I274">
            <v>84997614528</v>
          </cell>
          <cell r="J274" t="str">
            <v>053966329750</v>
          </cell>
          <cell r="N274">
            <v>28111</v>
          </cell>
          <cell r="P274">
            <v>31</v>
          </cell>
          <cell r="Q274">
            <v>31050</v>
          </cell>
          <cell r="R274" t="str">
            <v>MEX</v>
          </cell>
          <cell r="T274">
            <v>8</v>
          </cell>
          <cell r="U274">
            <v>2</v>
          </cell>
          <cell r="V274">
            <v>39356</v>
          </cell>
          <cell r="W274">
            <v>39356</v>
          </cell>
          <cell r="X274">
            <v>1922</v>
          </cell>
          <cell r="AA274" t="str">
            <v>DP</v>
          </cell>
          <cell r="AB274" t="str">
            <v>BANORTE</v>
          </cell>
          <cell r="AC274" t="str">
            <v>0687772186</v>
          </cell>
          <cell r="AE274">
            <v>1603</v>
          </cell>
          <cell r="AF274">
            <v>91</v>
          </cell>
          <cell r="AG274">
            <v>449</v>
          </cell>
          <cell r="AI274">
            <v>50</v>
          </cell>
          <cell r="AJ274">
            <v>52</v>
          </cell>
          <cell r="AK274" t="str">
            <v>CENTRO</v>
          </cell>
          <cell r="AL274">
            <v>97000</v>
          </cell>
          <cell r="AO274">
            <v>31</v>
          </cell>
          <cell r="AP274">
            <v>31050</v>
          </cell>
          <cell r="AQ274" t="str">
            <v>MORALES VARGUEZ SUGELY ELENA</v>
          </cell>
          <cell r="AR274" t="str">
            <v>CALLE : 91 No 449 X 50 - 52 CENTRO</v>
          </cell>
        </row>
        <row r="275">
          <cell r="A275" t="str">
            <v>MORENO CANCHE JOSE HABIB DEL JESUS</v>
          </cell>
          <cell r="B275" t="str">
            <v>MOCH88104</v>
          </cell>
          <cell r="C275" t="str">
            <v>MORENO</v>
          </cell>
          <cell r="D275" t="str">
            <v>CANCHE</v>
          </cell>
          <cell r="E275" t="str">
            <v>JOSE HABIB DEL JESUS</v>
          </cell>
          <cell r="F275" t="str">
            <v>H</v>
          </cell>
          <cell r="H275" t="str">
            <v>MOCH881004HYNRNB04</v>
          </cell>
          <cell r="I275">
            <v>84088829340</v>
          </cell>
          <cell r="J275" t="str">
            <v>0260107733330</v>
          </cell>
          <cell r="N275">
            <v>32420</v>
          </cell>
          <cell r="P275">
            <v>31</v>
          </cell>
          <cell r="Q275">
            <v>31050</v>
          </cell>
          <cell r="R275" t="str">
            <v>MEX</v>
          </cell>
          <cell r="T275">
            <v>8</v>
          </cell>
          <cell r="U275">
            <v>1</v>
          </cell>
          <cell r="V275">
            <v>39798</v>
          </cell>
          <cell r="W275">
            <v>39798</v>
          </cell>
          <cell r="X275">
            <v>1480</v>
          </cell>
          <cell r="AA275" t="str">
            <v>EF</v>
          </cell>
          <cell r="AE275">
            <v>1601</v>
          </cell>
          <cell r="AF275">
            <v>71</v>
          </cell>
          <cell r="AG275">
            <v>190</v>
          </cell>
          <cell r="AI275">
            <v>32</v>
          </cell>
          <cell r="AJ275">
            <v>34</v>
          </cell>
          <cell r="AK275" t="str">
            <v>MONTES DE AME</v>
          </cell>
          <cell r="AL275">
            <v>97115</v>
          </cell>
          <cell r="AO275">
            <v>31</v>
          </cell>
          <cell r="AP275">
            <v>31050</v>
          </cell>
          <cell r="AQ275" t="str">
            <v>MORENO CANCHE JOSE HABIB DEL JESUS</v>
          </cell>
          <cell r="AR275" t="str">
            <v>CALLE : 71 No 190 X 32 - 34 MONTES DE AME</v>
          </cell>
        </row>
        <row r="276">
          <cell r="A276" t="str">
            <v>MORENO MARTIN LUIS MIGUEL</v>
          </cell>
          <cell r="B276" t="str">
            <v>MOML810824</v>
          </cell>
          <cell r="C276" t="str">
            <v>MORENO</v>
          </cell>
          <cell r="D276" t="str">
            <v>MARTIN</v>
          </cell>
          <cell r="E276" t="str">
            <v>LUIS MIGUEL</v>
          </cell>
          <cell r="F276" t="str">
            <v>H</v>
          </cell>
          <cell r="H276" t="str">
            <v>MOML810824HYNRRS05</v>
          </cell>
          <cell r="I276">
            <v>84992732413</v>
          </cell>
          <cell r="J276" t="str">
            <v>0739066475454</v>
          </cell>
          <cell r="L276" t="str">
            <v>luismor_chac@hotmil.com</v>
          </cell>
          <cell r="N276">
            <v>29822</v>
          </cell>
          <cell r="P276">
            <v>31</v>
          </cell>
          <cell r="Q276">
            <v>31059</v>
          </cell>
          <cell r="R276" t="str">
            <v>MEX</v>
          </cell>
          <cell r="T276">
            <v>5</v>
          </cell>
          <cell r="U276">
            <v>2</v>
          </cell>
          <cell r="V276">
            <v>39356</v>
          </cell>
          <cell r="W276">
            <v>39356</v>
          </cell>
          <cell r="X276">
            <v>1922</v>
          </cell>
          <cell r="AA276" t="str">
            <v>DP</v>
          </cell>
          <cell r="AB276" t="str">
            <v>BANORTE</v>
          </cell>
          <cell r="AC276" t="str">
            <v>0813207692</v>
          </cell>
          <cell r="AE276">
            <v>1601</v>
          </cell>
          <cell r="AF276">
            <v>29</v>
          </cell>
          <cell r="AG276">
            <v>78</v>
          </cell>
          <cell r="AI276">
            <v>144</v>
          </cell>
          <cell r="AJ276">
            <v>146</v>
          </cell>
          <cell r="AK276" t="str">
            <v>NUEVA YUCALPETEN</v>
          </cell>
          <cell r="AL276">
            <v>97323</v>
          </cell>
          <cell r="AM276" t="str">
            <v>01(969)9352372</v>
          </cell>
          <cell r="AN276">
            <v>9991425541</v>
          </cell>
          <cell r="AO276">
            <v>31</v>
          </cell>
          <cell r="AP276">
            <v>31059</v>
          </cell>
          <cell r="AQ276" t="str">
            <v>MORENO MARTIN LUIS MIGUEL</v>
          </cell>
          <cell r="AR276" t="str">
            <v>CALLE : 29 No 78 X 144 - 146 NUEVA YUCALPETEN</v>
          </cell>
        </row>
        <row r="277">
          <cell r="A277" t="str">
            <v>MORENO QUIJANO JOSE</v>
          </cell>
          <cell r="B277" t="str">
            <v>MOQJ700804</v>
          </cell>
          <cell r="C277" t="str">
            <v>MORENO</v>
          </cell>
          <cell r="D277" t="str">
            <v>QUIJANO</v>
          </cell>
          <cell r="E277" t="str">
            <v>JOSE</v>
          </cell>
          <cell r="F277" t="str">
            <v>H</v>
          </cell>
          <cell r="H277" t="str">
            <v>MOQJ700804HYNRJS08</v>
          </cell>
          <cell r="I277">
            <v>84867005179</v>
          </cell>
          <cell r="J277" t="str">
            <v>027313626233</v>
          </cell>
          <cell r="N277">
            <v>25784</v>
          </cell>
          <cell r="P277">
            <v>31</v>
          </cell>
          <cell r="Q277">
            <v>31050</v>
          </cell>
          <cell r="R277" t="str">
            <v>MEX</v>
          </cell>
          <cell r="T277">
            <v>8</v>
          </cell>
          <cell r="U277">
            <v>5</v>
          </cell>
          <cell r="V277">
            <v>39615</v>
          </cell>
          <cell r="W277">
            <v>39615</v>
          </cell>
          <cell r="X277">
            <v>1663</v>
          </cell>
          <cell r="AA277" t="str">
            <v>DP</v>
          </cell>
          <cell r="AB277" t="str">
            <v>BANORTE</v>
          </cell>
          <cell r="AC277" t="str">
            <v>0588689242</v>
          </cell>
          <cell r="AE277">
            <v>1609</v>
          </cell>
          <cell r="AF277">
            <v>75</v>
          </cell>
          <cell r="AG277">
            <v>604</v>
          </cell>
          <cell r="AI277">
            <v>62</v>
          </cell>
          <cell r="AJ277" t="str">
            <v>62-A</v>
          </cell>
          <cell r="AK277" t="str">
            <v xml:space="preserve">FRACC. SANTA ISABEL </v>
          </cell>
          <cell r="AL277">
            <v>97371</v>
          </cell>
          <cell r="AO277">
            <v>31</v>
          </cell>
          <cell r="AP277">
            <v>31041</v>
          </cell>
          <cell r="AQ277" t="str">
            <v>MORENO QUIJANO JOSE</v>
          </cell>
          <cell r="AR277" t="str">
            <v xml:space="preserve">CALLE : 75 No 604 X 62 - 62-A FRACC. SANTA ISABEL </v>
          </cell>
        </row>
        <row r="278">
          <cell r="A278" t="str">
            <v>NAAL EK MANUEL FILIBERTO</v>
          </cell>
          <cell r="B278" t="str">
            <v>NAEM881112</v>
          </cell>
          <cell r="C278" t="str">
            <v>NAAL</v>
          </cell>
          <cell r="D278" t="str">
            <v>EK</v>
          </cell>
          <cell r="E278" t="str">
            <v>MANUEL FILIBERTO</v>
          </cell>
          <cell r="F278" t="str">
            <v>H</v>
          </cell>
          <cell r="H278" t="str">
            <v>NAEM881112HCCLKN17</v>
          </cell>
          <cell r="I278">
            <v>81088805841</v>
          </cell>
          <cell r="J278" t="str">
            <v>0171108052074</v>
          </cell>
          <cell r="N278">
            <v>32459</v>
          </cell>
          <cell r="P278" t="str">
            <v>04</v>
          </cell>
          <cell r="Q278" t="str">
            <v>04001</v>
          </cell>
          <cell r="R278" t="str">
            <v>MEX</v>
          </cell>
          <cell r="T278">
            <v>7</v>
          </cell>
          <cell r="U278">
            <v>1</v>
          </cell>
          <cell r="V278">
            <v>40118</v>
          </cell>
          <cell r="W278">
            <v>40118</v>
          </cell>
          <cell r="X278">
            <v>1160</v>
          </cell>
          <cell r="AA278" t="str">
            <v>DP</v>
          </cell>
          <cell r="AB278" t="str">
            <v>BANORTE</v>
          </cell>
          <cell r="AC278" t="str">
            <v>0638226289</v>
          </cell>
          <cell r="AE278">
            <v>1603</v>
          </cell>
          <cell r="AF278">
            <v>17</v>
          </cell>
          <cell r="AG278" t="str">
            <v>SN</v>
          </cell>
          <cell r="AI278" t="str">
            <v>S/C</v>
          </cell>
          <cell r="AJ278" t="str">
            <v>S/C</v>
          </cell>
          <cell r="AK278" t="str">
            <v>PUCNACHEN, CALKINI</v>
          </cell>
          <cell r="AL278">
            <v>24915</v>
          </cell>
          <cell r="AM278">
            <v>9811034775</v>
          </cell>
          <cell r="AO278" t="str">
            <v>04</v>
          </cell>
          <cell r="AP278" t="str">
            <v>04002</v>
          </cell>
          <cell r="AQ278" t="str">
            <v>NAAL EK MANUEL FILIBERTO</v>
          </cell>
          <cell r="AR278" t="str">
            <v>CALLE : 17 No SN X S/C - S/C PUCNACHEN, CALKINI</v>
          </cell>
        </row>
        <row r="279">
          <cell r="A279" t="str">
            <v>NABTE CHAB JESUS ALEJANDRO</v>
          </cell>
          <cell r="B279" t="str">
            <v>NACJ821123</v>
          </cell>
          <cell r="C279" t="str">
            <v>NABTE</v>
          </cell>
          <cell r="D279" t="str">
            <v>CHAB</v>
          </cell>
          <cell r="E279" t="str">
            <v>JESUS ALEJANDRO</v>
          </cell>
          <cell r="F279" t="str">
            <v>H</v>
          </cell>
          <cell r="G279">
            <v>2</v>
          </cell>
          <cell r="H279" t="str">
            <v>NACJ821123HYNBHS02</v>
          </cell>
          <cell r="I279" t="str">
            <v>84008249124</v>
          </cell>
          <cell r="J279" t="str">
            <v>055566552674</v>
          </cell>
          <cell r="K279" t="str">
            <v>C-6138251</v>
          </cell>
          <cell r="N279">
            <v>30278</v>
          </cell>
          <cell r="P279">
            <v>31</v>
          </cell>
          <cell r="Q279">
            <v>31050</v>
          </cell>
          <cell r="R279" t="str">
            <v>MEX</v>
          </cell>
          <cell r="T279">
            <v>3</v>
          </cell>
          <cell r="U279">
            <v>2</v>
          </cell>
          <cell r="V279">
            <v>38749</v>
          </cell>
          <cell r="W279">
            <v>38749</v>
          </cell>
          <cell r="X279">
            <v>2529</v>
          </cell>
          <cell r="AA279" t="str">
            <v>DP</v>
          </cell>
          <cell r="AB279" t="str">
            <v>BANORTE</v>
          </cell>
          <cell r="AC279" t="str">
            <v>0631505378</v>
          </cell>
          <cell r="AE279">
            <v>1602</v>
          </cell>
          <cell r="AF279">
            <v>16</v>
          </cell>
          <cell r="AG279">
            <v>106</v>
          </cell>
          <cell r="AI279">
            <v>19</v>
          </cell>
          <cell r="AJ279">
            <v>115</v>
          </cell>
          <cell r="AK279" t="str">
            <v>MARIA LUISA</v>
          </cell>
          <cell r="AL279">
            <v>97199</v>
          </cell>
          <cell r="AM279">
            <v>9296936</v>
          </cell>
          <cell r="AO279">
            <v>31</v>
          </cell>
          <cell r="AP279">
            <v>31050</v>
          </cell>
          <cell r="AQ279" t="str">
            <v>NABTE CHAB JESUS ALEJANDRO</v>
          </cell>
          <cell r="AR279" t="str">
            <v>CALLE : 16 No 106 X 19 - 115 MARIA LUISA</v>
          </cell>
        </row>
        <row r="280">
          <cell r="A280" t="str">
            <v>NABTE JIMENEZ FRANCISCO JAVIER</v>
          </cell>
          <cell r="B280" t="str">
            <v>NAJF451202</v>
          </cell>
          <cell r="C280" t="str">
            <v>NABTE</v>
          </cell>
          <cell r="D280" t="str">
            <v>JIMENEZ</v>
          </cell>
          <cell r="E280" t="str">
            <v>FRANCISCO JAVIER</v>
          </cell>
          <cell r="F280" t="str">
            <v>H</v>
          </cell>
          <cell r="H280" t="str">
            <v>NAJF4551202HYNBMR08</v>
          </cell>
          <cell r="I280">
            <v>84674510833</v>
          </cell>
          <cell r="J280" t="str">
            <v>0549013727144</v>
          </cell>
          <cell r="K280">
            <v>5288694</v>
          </cell>
          <cell r="N280">
            <v>16773</v>
          </cell>
          <cell r="P280">
            <v>31</v>
          </cell>
          <cell r="Q280">
            <v>31050</v>
          </cell>
          <cell r="R280" t="str">
            <v>MEX</v>
          </cell>
          <cell r="T280">
            <v>2</v>
          </cell>
          <cell r="U280">
            <v>2</v>
          </cell>
          <cell r="V280">
            <v>35612</v>
          </cell>
          <cell r="W280">
            <v>35612</v>
          </cell>
          <cell r="X280">
            <v>5666</v>
          </cell>
          <cell r="AA280" t="str">
            <v>DP</v>
          </cell>
          <cell r="AB280" t="str">
            <v>BANORTE</v>
          </cell>
          <cell r="AC280" t="str">
            <v>0148675724</v>
          </cell>
          <cell r="AE280">
            <v>1602</v>
          </cell>
          <cell r="AF280" t="str">
            <v>83C</v>
          </cell>
          <cell r="AG280">
            <v>308</v>
          </cell>
          <cell r="AI280">
            <v>7</v>
          </cell>
          <cell r="AJ280" t="str">
            <v>32A</v>
          </cell>
          <cell r="AK280" t="str">
            <v>MORELOS FOVISSSTE</v>
          </cell>
          <cell r="AL280">
            <v>97190</v>
          </cell>
          <cell r="AO280">
            <v>31</v>
          </cell>
          <cell r="AP280">
            <v>31050</v>
          </cell>
          <cell r="AQ280" t="str">
            <v>NABTE JIMENEZ FRANCISCO JAVIER</v>
          </cell>
          <cell r="AR280" t="str">
            <v>CALLE : 83C No 308 X 7 - 32A MORELOS FOVISSSTE</v>
          </cell>
        </row>
        <row r="281">
          <cell r="A281" t="str">
            <v>NAVARRO CANCHE LAZARO</v>
          </cell>
          <cell r="B281" t="str">
            <v>NACL620314</v>
          </cell>
          <cell r="C281" t="str">
            <v>NAVARRO</v>
          </cell>
          <cell r="D281" t="str">
            <v>CANCHE</v>
          </cell>
          <cell r="E281" t="str">
            <v>LAZARO</v>
          </cell>
          <cell r="F281" t="str">
            <v>H</v>
          </cell>
          <cell r="H281" t="str">
            <v>NACL620314HYNVNZ01</v>
          </cell>
          <cell r="I281">
            <v>84816222628</v>
          </cell>
          <cell r="J281" t="str">
            <v>0187014089127</v>
          </cell>
          <cell r="N281">
            <v>22719</v>
          </cell>
          <cell r="P281">
            <v>31</v>
          </cell>
          <cell r="Q281">
            <v>31039</v>
          </cell>
          <cell r="R281" t="str">
            <v>MEX</v>
          </cell>
          <cell r="T281">
            <v>8</v>
          </cell>
          <cell r="U281">
            <v>2</v>
          </cell>
          <cell r="V281">
            <v>37305</v>
          </cell>
          <cell r="W281">
            <v>37305</v>
          </cell>
          <cell r="X281">
            <v>3973</v>
          </cell>
          <cell r="AA281" t="str">
            <v>DP</v>
          </cell>
          <cell r="AB281" t="str">
            <v>BANORTE</v>
          </cell>
          <cell r="AC281" t="str">
            <v>0154041115</v>
          </cell>
          <cell r="AE281">
            <v>1604</v>
          </cell>
          <cell r="AF281">
            <v>20</v>
          </cell>
          <cell r="AG281">
            <v>95</v>
          </cell>
          <cell r="AI281">
            <v>19</v>
          </cell>
          <cell r="AJ281" t="str">
            <v>19A</v>
          </cell>
          <cell r="AK281" t="str">
            <v>IXIL</v>
          </cell>
          <cell r="AL281">
            <v>97343</v>
          </cell>
          <cell r="AO281">
            <v>31</v>
          </cell>
          <cell r="AP281">
            <v>31039</v>
          </cell>
          <cell r="AQ281" t="str">
            <v>NAVARRO CANCHE LAZARO</v>
          </cell>
          <cell r="AR281" t="str">
            <v>CALLE : 20 No 95 X 19 - 19A IXIL</v>
          </cell>
        </row>
        <row r="282">
          <cell r="A282" t="str">
            <v>NOH QUINTAL LUIS MARTIN</v>
          </cell>
          <cell r="B282" t="str">
            <v>NOQL840621</v>
          </cell>
          <cell r="C282" t="str">
            <v>NOH</v>
          </cell>
          <cell r="D282" t="str">
            <v>QUINTAL</v>
          </cell>
          <cell r="E282" t="str">
            <v>LUIS MARTIN</v>
          </cell>
          <cell r="F282" t="str">
            <v>H</v>
          </cell>
          <cell r="H282" t="str">
            <v>NOQL840621HYNHNS02</v>
          </cell>
          <cell r="I282">
            <v>84098402765</v>
          </cell>
          <cell r="J282" t="str">
            <v>0993106278858</v>
          </cell>
          <cell r="N282">
            <v>30854</v>
          </cell>
          <cell r="P282">
            <v>31</v>
          </cell>
          <cell r="Q282">
            <v>31050</v>
          </cell>
          <cell r="R282" t="str">
            <v>MEX</v>
          </cell>
          <cell r="T282">
            <v>5</v>
          </cell>
          <cell r="U282">
            <v>1</v>
          </cell>
          <cell r="V282">
            <v>40194</v>
          </cell>
          <cell r="W282">
            <v>40194</v>
          </cell>
          <cell r="X282">
            <v>1084</v>
          </cell>
          <cell r="AA282" t="str">
            <v>DP</v>
          </cell>
          <cell r="AB282" t="str">
            <v>BANORTE</v>
          </cell>
          <cell r="AC282" t="str">
            <v>0610362642</v>
          </cell>
          <cell r="AE282">
            <v>1610</v>
          </cell>
          <cell r="AF282">
            <v>33</v>
          </cell>
          <cell r="AG282">
            <v>146</v>
          </cell>
          <cell r="AI282">
            <v>24</v>
          </cell>
          <cell r="AJ282">
            <v>26</v>
          </cell>
          <cell r="AK282" t="str">
            <v>SAN LORENZO UMAN</v>
          </cell>
          <cell r="AL282">
            <v>97340</v>
          </cell>
          <cell r="AM282">
            <v>9991398234</v>
          </cell>
          <cell r="AO282">
            <v>31</v>
          </cell>
          <cell r="AP282">
            <v>31101</v>
          </cell>
          <cell r="AQ282" t="str">
            <v>NOH QUINTAL LUIS MARTIN</v>
          </cell>
          <cell r="AR282" t="str">
            <v>CALLE : 33 No 146 X 24 - 26 SAN LORENZO UMAN</v>
          </cell>
        </row>
        <row r="283">
          <cell r="A283" t="str">
            <v>NOVELO MENA ANDRES MANUEL</v>
          </cell>
          <cell r="B283" t="str">
            <v>NOMA710521</v>
          </cell>
          <cell r="C283" t="str">
            <v>NOVELO</v>
          </cell>
          <cell r="D283" t="str">
            <v>MENA</v>
          </cell>
          <cell r="E283" t="str">
            <v>ANDRES MANUEL</v>
          </cell>
          <cell r="F283" t="str">
            <v>H</v>
          </cell>
          <cell r="H283" t="str">
            <v>NOMA710521HYNVNN04</v>
          </cell>
          <cell r="I283">
            <v>84887106742</v>
          </cell>
          <cell r="J283" t="str">
            <v>035313671653</v>
          </cell>
          <cell r="K283" t="str">
            <v>B-8603119</v>
          </cell>
          <cell r="L283" t="str">
            <v>noma2171@hotmail.com</v>
          </cell>
          <cell r="N283">
            <v>26074</v>
          </cell>
          <cell r="P283">
            <v>31</v>
          </cell>
          <cell r="Q283">
            <v>31050</v>
          </cell>
          <cell r="R283" t="str">
            <v>MEX</v>
          </cell>
          <cell r="T283">
            <v>5</v>
          </cell>
          <cell r="U283">
            <v>2</v>
          </cell>
          <cell r="V283">
            <v>34639</v>
          </cell>
          <cell r="W283">
            <v>34639</v>
          </cell>
          <cell r="X283">
            <v>6639</v>
          </cell>
          <cell r="AA283" t="str">
            <v>DP</v>
          </cell>
          <cell r="AB283" t="str">
            <v>BANORTE</v>
          </cell>
          <cell r="AC283" t="str">
            <v>0148675751</v>
          </cell>
          <cell r="AE283">
            <v>1601</v>
          </cell>
          <cell r="AF283" t="str">
            <v>5B</v>
          </cell>
          <cell r="AG283">
            <v>565</v>
          </cell>
          <cell r="AI283">
            <v>66</v>
          </cell>
          <cell r="AJ283">
            <v>68</v>
          </cell>
          <cell r="AK283" t="str">
            <v>RESIDENCIAL PENSIONES</v>
          </cell>
          <cell r="AL283">
            <v>97217</v>
          </cell>
          <cell r="AM283">
            <v>9870154</v>
          </cell>
          <cell r="AO283">
            <v>31</v>
          </cell>
          <cell r="AP283">
            <v>31050</v>
          </cell>
          <cell r="AQ283" t="str">
            <v>NOVELO MENA ANDRES MANUEL</v>
          </cell>
          <cell r="AR283" t="str">
            <v>CALLE : 5B No 565 X 66 - 68 RESIDENCIAL PENSIONES</v>
          </cell>
        </row>
        <row r="284">
          <cell r="A284" t="str">
            <v>NOVELO RAMIREZ CARLOS FERNANDO</v>
          </cell>
          <cell r="B284" t="str">
            <v>NORC550227</v>
          </cell>
          <cell r="C284" t="str">
            <v>NOVELO</v>
          </cell>
          <cell r="D284" t="str">
            <v>RAMIREZ</v>
          </cell>
          <cell r="E284" t="str">
            <v>CARLOS FERNANDO</v>
          </cell>
          <cell r="F284" t="str">
            <v>H</v>
          </cell>
          <cell r="H284" t="str">
            <v>NORC550227HYNVMR02</v>
          </cell>
          <cell r="I284">
            <v>81785503343</v>
          </cell>
          <cell r="K284">
            <v>9343630</v>
          </cell>
          <cell r="N284">
            <v>20147</v>
          </cell>
          <cell r="P284">
            <v>31</v>
          </cell>
          <cell r="Q284">
            <v>31075</v>
          </cell>
          <cell r="R284" t="str">
            <v>MEX</v>
          </cell>
          <cell r="T284">
            <v>7</v>
          </cell>
          <cell r="U284">
            <v>2</v>
          </cell>
          <cell r="V284">
            <v>36829</v>
          </cell>
          <cell r="W284">
            <v>36829</v>
          </cell>
          <cell r="X284">
            <v>4449</v>
          </cell>
          <cell r="AA284" t="str">
            <v>DP</v>
          </cell>
          <cell r="AB284" t="str">
            <v>BANORTE</v>
          </cell>
          <cell r="AC284" t="str">
            <v>0687772252</v>
          </cell>
          <cell r="AE284">
            <v>1601</v>
          </cell>
          <cell r="AF284" t="str">
            <v>124D</v>
          </cell>
          <cell r="AG284">
            <v>331</v>
          </cell>
          <cell r="AI284" t="str">
            <v>63A</v>
          </cell>
          <cell r="AJ284" t="str">
            <v>63B</v>
          </cell>
          <cell r="AK284" t="str">
            <v>YUCALPETEN</v>
          </cell>
          <cell r="AL284">
            <v>97238</v>
          </cell>
          <cell r="AM284">
            <v>9455531</v>
          </cell>
          <cell r="AO284">
            <v>31</v>
          </cell>
          <cell r="AP284">
            <v>31050</v>
          </cell>
          <cell r="AQ284" t="str">
            <v>NOVELO RAMIREZ CARLOS FERNANDO</v>
          </cell>
          <cell r="AR284" t="str">
            <v>CALLE : 124D No 331 X 63A - 63B YUCALPETEN</v>
          </cell>
        </row>
        <row r="285">
          <cell r="A285" t="str">
            <v>NUÑEZ GARCIA JOSE LUIS</v>
          </cell>
          <cell r="B285" t="str">
            <v>NUGL670319</v>
          </cell>
          <cell r="C285" t="str">
            <v>NUÑEZ</v>
          </cell>
          <cell r="D285" t="str">
            <v>GARCIA</v>
          </cell>
          <cell r="E285" t="str">
            <v>JOSE LUIS</v>
          </cell>
          <cell r="F285" t="str">
            <v>H</v>
          </cell>
          <cell r="H285" t="str">
            <v>NUGL670319HNEXRS09</v>
          </cell>
          <cell r="I285">
            <v>84976701023</v>
          </cell>
          <cell r="J285" t="str">
            <v>1067066539651</v>
          </cell>
          <cell r="N285">
            <v>24550</v>
          </cell>
          <cell r="O285" t="str">
            <v>CUBA</v>
          </cell>
          <cell r="P285">
            <v>33</v>
          </cell>
          <cell r="Q285">
            <v>33000</v>
          </cell>
          <cell r="R285" t="str">
            <v>CUB</v>
          </cell>
          <cell r="T285">
            <v>5</v>
          </cell>
          <cell r="U285">
            <v>2</v>
          </cell>
          <cell r="V285">
            <v>39494</v>
          </cell>
          <cell r="W285">
            <v>39494</v>
          </cell>
          <cell r="X285">
            <v>1784</v>
          </cell>
          <cell r="AA285" t="str">
            <v>DP</v>
          </cell>
          <cell r="AB285" t="str">
            <v>BANORTE</v>
          </cell>
          <cell r="AC285" t="str">
            <v>0155973398</v>
          </cell>
          <cell r="AE285">
            <v>1602</v>
          </cell>
          <cell r="AF285">
            <v>48</v>
          </cell>
          <cell r="AG285">
            <v>341</v>
          </cell>
          <cell r="AI285" t="str">
            <v>53B</v>
          </cell>
          <cell r="AJ285" t="str">
            <v>53F</v>
          </cell>
          <cell r="AK285" t="str">
            <v>FRANCISCO DE MONTEJO</v>
          </cell>
          <cell r="AL285">
            <v>97203</v>
          </cell>
          <cell r="AM285">
            <v>9468027</v>
          </cell>
          <cell r="AO285">
            <v>31</v>
          </cell>
          <cell r="AP285">
            <v>31050</v>
          </cell>
          <cell r="AQ285" t="str">
            <v>NUÑEZ GARCIA JOSE LUIS</v>
          </cell>
          <cell r="AR285" t="str">
            <v>CALLE : 48 No 341 X 53B - 53F FRANCISCO DE MONTEJO</v>
          </cell>
        </row>
        <row r="286">
          <cell r="A286" t="str">
            <v>NUÑEZ ORTEGA GELMY YAMIRE</v>
          </cell>
          <cell r="B286" t="str">
            <v>NUOG661123</v>
          </cell>
          <cell r="C286" t="str">
            <v>NUÑEZ</v>
          </cell>
          <cell r="D286" t="str">
            <v>ORTEGA</v>
          </cell>
          <cell r="E286" t="str">
            <v>GELMY YAMIRE</v>
          </cell>
          <cell r="F286" t="str">
            <v>M</v>
          </cell>
          <cell r="H286" t="str">
            <v>NUOG661123MYNXRL03</v>
          </cell>
          <cell r="I286">
            <v>84116600168</v>
          </cell>
          <cell r="J286" t="str">
            <v>0112066150301</v>
          </cell>
          <cell r="N286">
            <v>24434</v>
          </cell>
          <cell r="P286">
            <v>31</v>
          </cell>
          <cell r="Q286">
            <v>31026</v>
          </cell>
          <cell r="R286" t="str">
            <v>MEX</v>
          </cell>
          <cell r="T286">
            <v>9</v>
          </cell>
          <cell r="U286">
            <v>2</v>
          </cell>
          <cell r="V286">
            <v>40575</v>
          </cell>
          <cell r="W286">
            <v>40575</v>
          </cell>
          <cell r="X286">
            <v>703</v>
          </cell>
          <cell r="AA286" t="str">
            <v>DP</v>
          </cell>
          <cell r="AB286" t="str">
            <v>BANORTE</v>
          </cell>
          <cell r="AC286" t="str">
            <v>0687772261</v>
          </cell>
          <cell r="AE286">
            <v>1601</v>
          </cell>
          <cell r="AF286">
            <v>12</v>
          </cell>
          <cell r="AG286">
            <v>387</v>
          </cell>
          <cell r="AI286">
            <v>15</v>
          </cell>
          <cell r="AJ286">
            <v>19</v>
          </cell>
          <cell r="AK286" t="str">
            <v>LAS AGUILAS</v>
          </cell>
          <cell r="AL286">
            <v>97134</v>
          </cell>
          <cell r="AO286">
            <v>31</v>
          </cell>
          <cell r="AP286">
            <v>31050</v>
          </cell>
          <cell r="AQ286" t="str">
            <v>NUÑEZ ORTEGA GELMY YAMIRE</v>
          </cell>
          <cell r="AR286" t="str">
            <v>CALLE : 12 No 387 X 15 - 19 LAS AGUILAS</v>
          </cell>
        </row>
        <row r="287">
          <cell r="A287" t="str">
            <v>OJEDA CARNAHAN KARINA</v>
          </cell>
          <cell r="B287" t="str">
            <v>OECK620620</v>
          </cell>
          <cell r="C287" t="str">
            <v>OJEDA</v>
          </cell>
          <cell r="D287" t="str">
            <v>CARNAHAN</v>
          </cell>
          <cell r="E287" t="str">
            <v>KARINA</v>
          </cell>
          <cell r="F287" t="str">
            <v>M</v>
          </cell>
          <cell r="H287" t="str">
            <v>OJCK620620MYNJRR04</v>
          </cell>
          <cell r="I287">
            <v>84926204433</v>
          </cell>
          <cell r="N287">
            <v>22817</v>
          </cell>
          <cell r="P287">
            <v>31</v>
          </cell>
          <cell r="Q287">
            <v>31050</v>
          </cell>
          <cell r="R287" t="str">
            <v>MEX</v>
          </cell>
          <cell r="T287">
            <v>2</v>
          </cell>
          <cell r="U287">
            <v>2</v>
          </cell>
          <cell r="V287">
            <v>36164</v>
          </cell>
          <cell r="W287">
            <v>36164</v>
          </cell>
          <cell r="X287">
            <v>5114</v>
          </cell>
          <cell r="AA287" t="str">
            <v>DP</v>
          </cell>
          <cell r="AB287" t="str">
            <v>BANORTE</v>
          </cell>
          <cell r="AC287" t="str">
            <v>0148675779</v>
          </cell>
          <cell r="AE287">
            <v>1608</v>
          </cell>
          <cell r="AF287">
            <v>32</v>
          </cell>
          <cell r="AG287">
            <v>104</v>
          </cell>
          <cell r="AI287">
            <v>21</v>
          </cell>
          <cell r="AJ287" t="str">
            <v>S/C</v>
          </cell>
          <cell r="AK287" t="str">
            <v>LA NORIA</v>
          </cell>
          <cell r="AL287">
            <v>97206</v>
          </cell>
          <cell r="AO287">
            <v>31</v>
          </cell>
          <cell r="AP287">
            <v>31050</v>
          </cell>
          <cell r="AQ287" t="str">
            <v>OJEDA CARNAHAN KARINA</v>
          </cell>
          <cell r="AR287" t="str">
            <v>CALLE : 32 No 104 X 21 - S/C LA NORIA</v>
          </cell>
        </row>
        <row r="288">
          <cell r="A288" t="str">
            <v>OJEDA MORAYTA ANA MARIA</v>
          </cell>
          <cell r="B288" t="str">
            <v>OEMA610911</v>
          </cell>
          <cell r="C288" t="str">
            <v>OJEDA</v>
          </cell>
          <cell r="D288" t="str">
            <v>MORAYTA</v>
          </cell>
          <cell r="E288" t="str">
            <v>ANA MARIA</v>
          </cell>
          <cell r="F288" t="str">
            <v>M</v>
          </cell>
          <cell r="H288" t="str">
            <v>OEMA610911MYNJRN00</v>
          </cell>
          <cell r="I288">
            <v>84856001767</v>
          </cell>
          <cell r="J288">
            <v>1067013725269</v>
          </cell>
          <cell r="N288">
            <v>22535</v>
          </cell>
          <cell r="P288">
            <v>31</v>
          </cell>
          <cell r="Q288">
            <v>31050</v>
          </cell>
          <cell r="R288" t="str">
            <v>MEX</v>
          </cell>
          <cell r="T288">
            <v>9</v>
          </cell>
          <cell r="U288">
            <v>2</v>
          </cell>
          <cell r="V288">
            <v>32325</v>
          </cell>
          <cell r="W288">
            <v>32325</v>
          </cell>
          <cell r="X288">
            <v>8953</v>
          </cell>
          <cell r="AA288" t="str">
            <v>DP</v>
          </cell>
          <cell r="AB288" t="str">
            <v>BANORTE</v>
          </cell>
          <cell r="AC288" t="str">
            <v>0148675797</v>
          </cell>
          <cell r="AE288">
            <v>1601</v>
          </cell>
          <cell r="AF288" t="str">
            <v>53C</v>
          </cell>
          <cell r="AG288">
            <v>343</v>
          </cell>
          <cell r="AI288">
            <v>54</v>
          </cell>
          <cell r="AJ288">
            <v>56</v>
          </cell>
          <cell r="AK288" t="str">
            <v>FRACC. FRAN DE MONT.</v>
          </cell>
          <cell r="AL288">
            <v>97203</v>
          </cell>
          <cell r="AM288">
            <v>9465826</v>
          </cell>
          <cell r="AO288">
            <v>31</v>
          </cell>
          <cell r="AP288">
            <v>31050</v>
          </cell>
          <cell r="AQ288" t="str">
            <v>OJEDA MORAYTA ANA MARIA</v>
          </cell>
          <cell r="AR288" t="str">
            <v>CALLE : 53C No 343 X 54 - 56 FRACC. FRAN DE MONT.</v>
          </cell>
        </row>
        <row r="289">
          <cell r="A289" t="str">
            <v>ORTEGA KANTUN FERNANDA EMILIA</v>
          </cell>
          <cell r="B289" t="str">
            <v>OEKF680530</v>
          </cell>
          <cell r="C289" t="str">
            <v>ORTEGA</v>
          </cell>
          <cell r="D289" t="str">
            <v>KANTUN</v>
          </cell>
          <cell r="E289" t="str">
            <v>FERNANDA EMILIA</v>
          </cell>
          <cell r="F289" t="str">
            <v>M</v>
          </cell>
          <cell r="H289" t="str">
            <v>OEKF680530MYNRNR09</v>
          </cell>
          <cell r="I289">
            <v>84966803474</v>
          </cell>
          <cell r="J289">
            <v>576066330464</v>
          </cell>
          <cell r="N289">
            <v>24988</v>
          </cell>
          <cell r="P289">
            <v>31</v>
          </cell>
          <cell r="Q289">
            <v>31005</v>
          </cell>
          <cell r="R289" t="str">
            <v>MEX</v>
          </cell>
          <cell r="T289">
            <v>10</v>
          </cell>
          <cell r="U289">
            <v>3</v>
          </cell>
          <cell r="V289">
            <v>38899</v>
          </cell>
          <cell r="W289">
            <v>38905</v>
          </cell>
          <cell r="X289">
            <v>2373</v>
          </cell>
          <cell r="AA289" t="str">
            <v>DP</v>
          </cell>
          <cell r="AB289" t="str">
            <v>BANORTE</v>
          </cell>
          <cell r="AC289" t="str">
            <v>0530539300</v>
          </cell>
          <cell r="AE289">
            <v>1609</v>
          </cell>
          <cell r="AF289">
            <v>129</v>
          </cell>
          <cell r="AG289">
            <v>420</v>
          </cell>
          <cell r="AI289">
            <v>48</v>
          </cell>
          <cell r="AJ289">
            <v>50</v>
          </cell>
          <cell r="AK289" t="str">
            <v>SAN JOSE TECOH</v>
          </cell>
          <cell r="AL289">
            <v>97299</v>
          </cell>
          <cell r="AN289">
            <v>9991432383</v>
          </cell>
          <cell r="AO289">
            <v>31</v>
          </cell>
          <cell r="AP289">
            <v>31005</v>
          </cell>
          <cell r="AQ289" t="str">
            <v>ORTEGA KANTUN FERNANDA EMILIA</v>
          </cell>
          <cell r="AR289" t="str">
            <v>CALLE : 129 No 420 X 48 - 50 SAN JOSE TECOH</v>
          </cell>
        </row>
        <row r="290">
          <cell r="A290" t="str">
            <v>ORTEGA RIVERA ROSARIO ALELY</v>
          </cell>
          <cell r="B290" t="str">
            <v>OERR810331</v>
          </cell>
          <cell r="C290" t="str">
            <v>ORTEGA</v>
          </cell>
          <cell r="D290" t="str">
            <v>RIVERA</v>
          </cell>
          <cell r="E290" t="str">
            <v>ROSARIO ALELY</v>
          </cell>
          <cell r="F290" t="str">
            <v>M</v>
          </cell>
          <cell r="H290" t="str">
            <v>OERR810331MYNRVS03</v>
          </cell>
          <cell r="I290">
            <v>8497810412</v>
          </cell>
          <cell r="J290">
            <v>11266488133</v>
          </cell>
          <cell r="N290">
            <v>29676</v>
          </cell>
          <cell r="P290">
            <v>31</v>
          </cell>
          <cell r="Q290">
            <v>31026</v>
          </cell>
          <cell r="R290" t="str">
            <v>MEX</v>
          </cell>
          <cell r="T290">
            <v>9</v>
          </cell>
          <cell r="U290">
            <v>2</v>
          </cell>
          <cell r="V290">
            <v>40575</v>
          </cell>
          <cell r="W290">
            <v>40575</v>
          </cell>
          <cell r="X290">
            <v>703</v>
          </cell>
          <cell r="AA290" t="str">
            <v>EF</v>
          </cell>
          <cell r="AE290">
            <v>1601</v>
          </cell>
          <cell r="AF290">
            <v>10</v>
          </cell>
          <cell r="AG290">
            <v>317</v>
          </cell>
          <cell r="AI290">
            <v>7</v>
          </cell>
          <cell r="AJ290">
            <v>11</v>
          </cell>
          <cell r="AK290" t="str">
            <v>FRECC. LAS AGUILAS</v>
          </cell>
          <cell r="AL290">
            <v>97134</v>
          </cell>
          <cell r="AO290">
            <v>31</v>
          </cell>
          <cell r="AP290">
            <v>31050</v>
          </cell>
          <cell r="AQ290" t="str">
            <v>ORTEGA RIVERA ROSARIO ALELY</v>
          </cell>
          <cell r="AR290" t="str">
            <v>CALLE : 10 No 317 X 7 - 11 FRECC. LAS AGUILAS</v>
          </cell>
        </row>
        <row r="291">
          <cell r="A291" t="str">
            <v>ORTIZ DE LA CRUZ RAMON</v>
          </cell>
          <cell r="B291" t="str">
            <v>OICR520307</v>
          </cell>
          <cell r="C291" t="str">
            <v>ORTIZ</v>
          </cell>
          <cell r="D291" t="str">
            <v>DE LA CRUZ</v>
          </cell>
          <cell r="E291" t="str">
            <v>RAMON</v>
          </cell>
          <cell r="F291" t="str">
            <v>H</v>
          </cell>
          <cell r="H291" t="str">
            <v>OICR520307HYNRRM03</v>
          </cell>
          <cell r="I291" t="str">
            <v>8481520242-3</v>
          </cell>
          <cell r="J291">
            <v>344013592285</v>
          </cell>
          <cell r="N291">
            <v>19060</v>
          </cell>
          <cell r="P291">
            <v>31</v>
          </cell>
          <cell r="Q291">
            <v>31050</v>
          </cell>
          <cell r="R291" t="str">
            <v>MEX</v>
          </cell>
          <cell r="T291">
            <v>10</v>
          </cell>
          <cell r="U291">
            <v>1</v>
          </cell>
          <cell r="V291">
            <v>39371</v>
          </cell>
          <cell r="W291">
            <v>39371</v>
          </cell>
          <cell r="X291">
            <v>1907</v>
          </cell>
          <cell r="AA291" t="str">
            <v>DP</v>
          </cell>
          <cell r="AB291" t="str">
            <v>BANORTE</v>
          </cell>
          <cell r="AC291" t="str">
            <v>0687772337</v>
          </cell>
          <cell r="AE291">
            <v>1604</v>
          </cell>
          <cell r="AF291" t="str">
            <v>35A</v>
          </cell>
          <cell r="AG291">
            <v>397</v>
          </cell>
          <cell r="AI291">
            <v>21</v>
          </cell>
          <cell r="AJ291">
            <v>68</v>
          </cell>
          <cell r="AK291" t="str">
            <v>CHENKU</v>
          </cell>
          <cell r="AL291">
            <v>97219</v>
          </cell>
          <cell r="AO291">
            <v>31</v>
          </cell>
          <cell r="AP291">
            <v>31050</v>
          </cell>
          <cell r="AQ291" t="str">
            <v>ORTIZ DE LA CRUZ RAMON</v>
          </cell>
          <cell r="AR291" t="str">
            <v>CALLE : 35A No 397 X 21 - 68 CHENKU</v>
          </cell>
        </row>
        <row r="292">
          <cell r="A292" t="str">
            <v>ORTIZ SANTOS WILLIAM ANDRES</v>
          </cell>
          <cell r="B292" t="str">
            <v>ORSNWL800803</v>
          </cell>
          <cell r="C292" t="str">
            <v>ORTIZ</v>
          </cell>
          <cell r="D292" t="str">
            <v>SANTOS</v>
          </cell>
          <cell r="E292" t="str">
            <v>WILLIAM ANDRES</v>
          </cell>
          <cell r="F292" t="str">
            <v>H</v>
          </cell>
          <cell r="H292" t="str">
            <v>OISW800803HYNRNL12</v>
          </cell>
          <cell r="I292">
            <v>84998004679</v>
          </cell>
          <cell r="J292">
            <v>53466416382</v>
          </cell>
          <cell r="N292">
            <v>29436</v>
          </cell>
          <cell r="P292">
            <v>31</v>
          </cell>
          <cell r="Q292">
            <v>31050</v>
          </cell>
          <cell r="R292" t="str">
            <v>MEX</v>
          </cell>
          <cell r="T292">
            <v>9</v>
          </cell>
          <cell r="U292">
            <v>2</v>
          </cell>
          <cell r="V292">
            <v>37043</v>
          </cell>
          <cell r="W292">
            <v>37043</v>
          </cell>
          <cell r="X292">
            <v>4235</v>
          </cell>
          <cell r="AA292" t="str">
            <v>DP</v>
          </cell>
          <cell r="AB292" t="str">
            <v>BANORTE</v>
          </cell>
          <cell r="AC292" t="str">
            <v>0148675827</v>
          </cell>
          <cell r="AE292">
            <v>1601</v>
          </cell>
          <cell r="AF292" t="str">
            <v>14PNT</v>
          </cell>
          <cell r="AG292">
            <v>103</v>
          </cell>
          <cell r="AI292" t="str">
            <v>3SUR</v>
          </cell>
          <cell r="AJ292" t="str">
            <v>81A</v>
          </cell>
          <cell r="AK292" t="str">
            <v>UNIDAD MORELOS</v>
          </cell>
          <cell r="AL292">
            <v>97190</v>
          </cell>
          <cell r="AN292">
            <v>9999950470</v>
          </cell>
          <cell r="AO292">
            <v>31</v>
          </cell>
          <cell r="AP292">
            <v>31050</v>
          </cell>
          <cell r="AQ292" t="str">
            <v>ORTIZ SANTOS WILLIAM ANDRES</v>
          </cell>
          <cell r="AR292" t="str">
            <v>CALLE : 14PNT No 103 X 3SUR - 81A UNIDAD MORELOS</v>
          </cell>
        </row>
        <row r="293">
          <cell r="A293" t="str">
            <v>ORTIZ UICAB WILLIAM ALONSO</v>
          </cell>
          <cell r="B293" t="str">
            <v>ORUCWL520504</v>
          </cell>
          <cell r="C293" t="str">
            <v>ORTIZ</v>
          </cell>
          <cell r="D293" t="str">
            <v>UICAB</v>
          </cell>
          <cell r="E293" t="str">
            <v>WILLIAM ALONSO</v>
          </cell>
          <cell r="F293" t="str">
            <v>H</v>
          </cell>
          <cell r="H293" t="str">
            <v>OIUW520504HYNRCL06</v>
          </cell>
          <cell r="I293">
            <v>8475520065</v>
          </cell>
          <cell r="J293">
            <v>53466053403</v>
          </cell>
          <cell r="K293">
            <v>8098094</v>
          </cell>
          <cell r="N293">
            <v>19118</v>
          </cell>
          <cell r="P293">
            <v>31</v>
          </cell>
          <cell r="Q293">
            <v>31018</v>
          </cell>
          <cell r="R293" t="str">
            <v>MEX</v>
          </cell>
          <cell r="T293">
            <v>8</v>
          </cell>
          <cell r="U293">
            <v>2</v>
          </cell>
          <cell r="V293">
            <v>31747</v>
          </cell>
          <cell r="W293">
            <v>31747</v>
          </cell>
          <cell r="X293">
            <v>9531</v>
          </cell>
          <cell r="AA293" t="str">
            <v>DP</v>
          </cell>
          <cell r="AB293" t="str">
            <v>BANORTE</v>
          </cell>
          <cell r="AC293" t="str">
            <v>0148675836</v>
          </cell>
          <cell r="AE293">
            <v>1609</v>
          </cell>
          <cell r="AF293" t="str">
            <v>12ORI</v>
          </cell>
          <cell r="AG293">
            <v>221</v>
          </cell>
          <cell r="AI293">
            <v>28</v>
          </cell>
          <cell r="AJ293" t="str">
            <v>S/C</v>
          </cell>
          <cell r="AK293" t="str">
            <v>UNIDAD MORELOS</v>
          </cell>
          <cell r="AL293">
            <v>97190</v>
          </cell>
          <cell r="AO293">
            <v>31</v>
          </cell>
          <cell r="AP293">
            <v>31050</v>
          </cell>
          <cell r="AQ293" t="str">
            <v>ORTIZ UICAB WILLIAM ALONSO</v>
          </cell>
          <cell r="AR293" t="str">
            <v>CALLE : 12ORI No 221 X 28 - S/C UNIDAD MORELOS</v>
          </cell>
        </row>
        <row r="294">
          <cell r="A294" t="str">
            <v>OSORIO PUERTO MARIO ROBERTO</v>
          </cell>
          <cell r="B294" t="str">
            <v>OSPM711021</v>
          </cell>
          <cell r="C294" t="str">
            <v>OSORIO</v>
          </cell>
          <cell r="D294" t="str">
            <v>PUERTO</v>
          </cell>
          <cell r="E294" t="str">
            <v>MARIO ROBERTO</v>
          </cell>
          <cell r="F294" t="str">
            <v>H</v>
          </cell>
          <cell r="H294" t="str">
            <v>OSPM711021HTCSRR01</v>
          </cell>
          <cell r="I294">
            <v>84907241867</v>
          </cell>
          <cell r="J294" t="str">
            <v>051566217236</v>
          </cell>
          <cell r="K294" t="str">
            <v>C-3560789</v>
          </cell>
          <cell r="N294">
            <v>26227</v>
          </cell>
          <cell r="P294">
            <v>27</v>
          </cell>
          <cell r="Q294">
            <v>16052</v>
          </cell>
          <cell r="R294" t="str">
            <v>MEX</v>
          </cell>
          <cell r="T294">
            <v>5</v>
          </cell>
          <cell r="U294">
            <v>2</v>
          </cell>
          <cell r="V294">
            <v>36023</v>
          </cell>
          <cell r="W294">
            <v>36023</v>
          </cell>
          <cell r="X294">
            <v>5255</v>
          </cell>
          <cell r="AA294" t="str">
            <v>DP</v>
          </cell>
          <cell r="AB294" t="str">
            <v>BANORTE</v>
          </cell>
          <cell r="AC294" t="str">
            <v>0148675845</v>
          </cell>
          <cell r="AE294">
            <v>1601</v>
          </cell>
          <cell r="AF294">
            <v>73</v>
          </cell>
          <cell r="AG294">
            <v>413</v>
          </cell>
          <cell r="AI294">
            <v>18</v>
          </cell>
          <cell r="AJ294" t="str">
            <v>S/C</v>
          </cell>
          <cell r="AK294" t="str">
            <v>AZCORRA</v>
          </cell>
          <cell r="AL294">
            <v>97177</v>
          </cell>
          <cell r="AO294">
            <v>31</v>
          </cell>
          <cell r="AP294">
            <v>31050</v>
          </cell>
          <cell r="AQ294" t="str">
            <v>OSORIO PUERTO MARIO ROBERTO</v>
          </cell>
          <cell r="AR294" t="str">
            <v>CALLE : 73 No 413 X 18 - S/C AZCORRA</v>
          </cell>
        </row>
        <row r="295">
          <cell r="A295" t="str">
            <v>PACHECO BRICEÑO FRANCISCO JAVIER</v>
          </cell>
          <cell r="B295" t="str">
            <v>PABF641102</v>
          </cell>
          <cell r="C295" t="str">
            <v>PACHECO</v>
          </cell>
          <cell r="D295" t="str">
            <v>BRICEÑO</v>
          </cell>
          <cell r="E295" t="str">
            <v>FRANCISCO JAVIER</v>
          </cell>
          <cell r="F295" t="str">
            <v>H</v>
          </cell>
          <cell r="H295" t="str">
            <v>PABF651102HYNCRR06</v>
          </cell>
          <cell r="I295">
            <v>84856503275</v>
          </cell>
          <cell r="J295" t="str">
            <v>0451066264135</v>
          </cell>
          <cell r="N295">
            <v>24048</v>
          </cell>
          <cell r="P295">
            <v>31</v>
          </cell>
          <cell r="Q295">
            <v>31050</v>
          </cell>
          <cell r="R295" t="str">
            <v>MEX</v>
          </cell>
          <cell r="T295">
            <v>5</v>
          </cell>
          <cell r="U295">
            <v>2</v>
          </cell>
          <cell r="V295">
            <v>37285</v>
          </cell>
          <cell r="W295">
            <v>37285</v>
          </cell>
          <cell r="X295">
            <v>3993</v>
          </cell>
          <cell r="AA295" t="str">
            <v>DP</v>
          </cell>
          <cell r="AB295" t="str">
            <v>BANORTE</v>
          </cell>
          <cell r="AC295" t="str">
            <v>0149083139</v>
          </cell>
          <cell r="AE295">
            <v>1601</v>
          </cell>
          <cell r="AF295">
            <v>127</v>
          </cell>
          <cell r="AG295">
            <v>690</v>
          </cell>
          <cell r="AI295">
            <v>148</v>
          </cell>
          <cell r="AJ295">
            <v>150</v>
          </cell>
          <cell r="AK295" t="str">
            <v>LOS HEROES</v>
          </cell>
          <cell r="AL295">
            <v>97306</v>
          </cell>
          <cell r="AO295">
            <v>31</v>
          </cell>
          <cell r="AP295">
            <v>31050</v>
          </cell>
          <cell r="AQ295" t="str">
            <v>PACHECO BRICEÑO FRANCISCO JAVIER</v>
          </cell>
          <cell r="AR295" t="str">
            <v>CALLE : 127 No 690 X 148 - 150 LOS HEROES</v>
          </cell>
        </row>
        <row r="296">
          <cell r="A296" t="str">
            <v>PACHECO CRUZ NIDIA CECILIA</v>
          </cell>
          <cell r="B296" t="str">
            <v>PACN880430</v>
          </cell>
          <cell r="C296" t="str">
            <v>PACHECO</v>
          </cell>
          <cell r="D296" t="str">
            <v>CRUZ</v>
          </cell>
          <cell r="E296" t="str">
            <v>NIDIA CECILIA</v>
          </cell>
          <cell r="F296" t="str">
            <v>M</v>
          </cell>
          <cell r="H296" t="str">
            <v>PACN880430MYNCRD05</v>
          </cell>
          <cell r="I296">
            <v>3308881231</v>
          </cell>
          <cell r="J296">
            <v>112105737483</v>
          </cell>
          <cell r="N296">
            <v>32263</v>
          </cell>
          <cell r="P296">
            <v>31</v>
          </cell>
          <cell r="Q296">
            <v>31026</v>
          </cell>
          <cell r="R296" t="str">
            <v>MEX</v>
          </cell>
          <cell r="T296">
            <v>7</v>
          </cell>
          <cell r="U296">
            <v>1</v>
          </cell>
          <cell r="V296">
            <v>40969</v>
          </cell>
          <cell r="W296">
            <v>40969</v>
          </cell>
          <cell r="X296">
            <v>309</v>
          </cell>
          <cell r="AA296" t="str">
            <v>DP</v>
          </cell>
          <cell r="AB296" t="str">
            <v>BANORTE</v>
          </cell>
          <cell r="AC296" t="str">
            <v>0687772364</v>
          </cell>
          <cell r="AE296">
            <v>1601</v>
          </cell>
          <cell r="AF296">
            <v>21</v>
          </cell>
          <cell r="AG296">
            <v>102</v>
          </cell>
          <cell r="AI296">
            <v>20</v>
          </cell>
          <cell r="AJ296" t="str">
            <v>S/C</v>
          </cell>
          <cell r="AL296">
            <v>97404</v>
          </cell>
          <cell r="AN296">
            <v>9992253799</v>
          </cell>
          <cell r="AO296">
            <v>31</v>
          </cell>
          <cell r="AP296">
            <v>31026</v>
          </cell>
          <cell r="AQ296" t="str">
            <v>PACHECO CRUZ NIDIA CECILIA</v>
          </cell>
          <cell r="AR296" t="str">
            <v xml:space="preserve">CALLE : 21 No 102 X 20 - S/C </v>
          </cell>
        </row>
        <row r="297">
          <cell r="A297" t="str">
            <v>PACHECO GOMEZ MANUEL JESUS</v>
          </cell>
          <cell r="B297" t="str">
            <v>PAGM760910</v>
          </cell>
          <cell r="C297" t="str">
            <v>PACHECO</v>
          </cell>
          <cell r="D297" t="str">
            <v>GOMEZ</v>
          </cell>
          <cell r="E297" t="str">
            <v>MANUEL JESUS</v>
          </cell>
          <cell r="F297" t="str">
            <v>H</v>
          </cell>
          <cell r="H297" t="str">
            <v>PAGM760910HYNCMN05</v>
          </cell>
          <cell r="I297" t="str">
            <v>8496762691-6</v>
          </cell>
          <cell r="J297">
            <v>475066568257</v>
          </cell>
          <cell r="N297">
            <v>28013</v>
          </cell>
          <cell r="P297">
            <v>31</v>
          </cell>
          <cell r="Q297">
            <v>31050</v>
          </cell>
          <cell r="R297" t="str">
            <v>MEX</v>
          </cell>
          <cell r="T297">
            <v>9</v>
          </cell>
          <cell r="U297">
            <v>2</v>
          </cell>
          <cell r="V297">
            <v>37668</v>
          </cell>
          <cell r="W297">
            <v>37668</v>
          </cell>
          <cell r="X297">
            <v>3610</v>
          </cell>
          <cell r="AA297" t="str">
            <v>DP</v>
          </cell>
          <cell r="AB297" t="str">
            <v>BANORTE</v>
          </cell>
          <cell r="AC297" t="str">
            <v>0155010716</v>
          </cell>
          <cell r="AE297">
            <v>1604</v>
          </cell>
          <cell r="AF297">
            <v>34</v>
          </cell>
          <cell r="AG297">
            <v>55</v>
          </cell>
          <cell r="AI297">
            <v>37</v>
          </cell>
          <cell r="AJ297" t="str">
            <v>S/C</v>
          </cell>
          <cell r="AK297" t="str">
            <v>XOCLAN PORTILLO</v>
          </cell>
          <cell r="AL297">
            <v>97246</v>
          </cell>
          <cell r="AO297">
            <v>31</v>
          </cell>
          <cell r="AP297">
            <v>31050</v>
          </cell>
          <cell r="AQ297" t="str">
            <v>PACHECO GOMEZ MANUEL JESUS</v>
          </cell>
          <cell r="AR297" t="str">
            <v>CALLE : 34 No 55 X 37 - S/C XOCLAN PORTILLO</v>
          </cell>
        </row>
        <row r="298">
          <cell r="A298" t="str">
            <v>PACHECO ARGAEZ LUIS RAMON</v>
          </cell>
          <cell r="B298" t="str">
            <v>PAAL751103</v>
          </cell>
          <cell r="C298" t="str">
            <v>PACHECO</v>
          </cell>
          <cell r="D298" t="str">
            <v>ARGAEZ</v>
          </cell>
          <cell r="E298" t="str">
            <v>LUIS RAMON</v>
          </cell>
          <cell r="F298" t="str">
            <v>H</v>
          </cell>
          <cell r="H298" t="str">
            <v>PAAL751103HYNCR506</v>
          </cell>
          <cell r="I298">
            <v>84017506118</v>
          </cell>
          <cell r="K298">
            <v>152306</v>
          </cell>
          <cell r="N298">
            <v>27701</v>
          </cell>
          <cell r="P298">
            <v>31</v>
          </cell>
          <cell r="Q298">
            <v>31050</v>
          </cell>
          <cell r="R298" t="str">
            <v>MEX</v>
          </cell>
          <cell r="T298">
            <v>6</v>
          </cell>
          <cell r="U298">
            <v>2</v>
          </cell>
          <cell r="V298">
            <v>36846</v>
          </cell>
          <cell r="W298">
            <v>36846</v>
          </cell>
          <cell r="X298">
            <v>4432</v>
          </cell>
          <cell r="AA298" t="str">
            <v>DP</v>
          </cell>
          <cell r="AB298" t="str">
            <v>BANORTE</v>
          </cell>
          <cell r="AC298" t="str">
            <v>0687772355</v>
          </cell>
          <cell r="AE298">
            <v>1601</v>
          </cell>
          <cell r="AF298">
            <v>35</v>
          </cell>
          <cell r="AG298">
            <v>427</v>
          </cell>
          <cell r="AI298">
            <v>32</v>
          </cell>
          <cell r="AJ298">
            <v>34</v>
          </cell>
          <cell r="AK298" t="str">
            <v>COL.LOPEZ MATEOS</v>
          </cell>
          <cell r="AL298">
            <v>97140</v>
          </cell>
          <cell r="AM298">
            <v>9262561</v>
          </cell>
          <cell r="AO298">
            <v>31</v>
          </cell>
          <cell r="AP298">
            <v>31050</v>
          </cell>
          <cell r="AQ298" t="str">
            <v>PACHECO ARGAEZ LUIS RAMON</v>
          </cell>
          <cell r="AR298" t="str">
            <v>CALLE : 35 No 427 X 32 - 34 COL.LOPEZ MATEOS</v>
          </cell>
        </row>
        <row r="299">
          <cell r="A299" t="str">
            <v>PACHECO MORALES LUIS ANTONIO</v>
          </cell>
          <cell r="B299" t="str">
            <v>PAML720423GL1</v>
          </cell>
          <cell r="C299" t="str">
            <v>PACHECO</v>
          </cell>
          <cell r="D299" t="str">
            <v>MORALES</v>
          </cell>
          <cell r="E299" t="str">
            <v>LUIS ANTONIO</v>
          </cell>
          <cell r="F299" t="str">
            <v>H</v>
          </cell>
          <cell r="H299" t="str">
            <v>PAML720423HYNCRS02</v>
          </cell>
          <cell r="I299">
            <v>84907228690</v>
          </cell>
          <cell r="N299">
            <v>26412</v>
          </cell>
          <cell r="P299">
            <v>31</v>
          </cell>
          <cell r="Q299">
            <v>31050</v>
          </cell>
          <cell r="R299" t="str">
            <v>MEX</v>
          </cell>
          <cell r="T299">
            <v>5</v>
          </cell>
          <cell r="U299">
            <v>2</v>
          </cell>
          <cell r="V299">
            <v>38215</v>
          </cell>
          <cell r="W299">
            <v>38215</v>
          </cell>
          <cell r="X299">
            <v>3063</v>
          </cell>
          <cell r="AA299" t="str">
            <v>DP</v>
          </cell>
          <cell r="AB299" t="str">
            <v>BANORTE</v>
          </cell>
          <cell r="AC299" t="str">
            <v>0687772373</v>
          </cell>
          <cell r="AE299">
            <v>1605</v>
          </cell>
          <cell r="AF299" t="str">
            <v>16B</v>
          </cell>
          <cell r="AG299">
            <v>215</v>
          </cell>
          <cell r="AI299">
            <v>12</v>
          </cell>
          <cell r="AJ299" t="str">
            <v>21E</v>
          </cell>
          <cell r="AK299" t="str">
            <v>PINOS DEL NORTE</v>
          </cell>
          <cell r="AL299">
            <v>97138</v>
          </cell>
          <cell r="AO299">
            <v>31</v>
          </cell>
          <cell r="AP299">
            <v>31050</v>
          </cell>
          <cell r="AQ299" t="str">
            <v>PACHECO MORALES LUIS ANTONIO</v>
          </cell>
          <cell r="AR299" t="str">
            <v>CALLE : 16B No 215 X 12 - 21E PINOS DEL NORTE</v>
          </cell>
        </row>
        <row r="300">
          <cell r="A300" t="str">
            <v>PALMA MENDEZ RAUL HUMBERTO</v>
          </cell>
          <cell r="B300" t="str">
            <v>PARM540310</v>
          </cell>
          <cell r="C300" t="str">
            <v>PALMA</v>
          </cell>
          <cell r="D300" t="str">
            <v>MENDEZ</v>
          </cell>
          <cell r="E300" t="str">
            <v>RAUL HUMBERTO</v>
          </cell>
          <cell r="F300" t="str">
            <v>H</v>
          </cell>
          <cell r="G300">
            <v>2</v>
          </cell>
          <cell r="H300" t="str">
            <v>PAMR540310HYNLNL06</v>
          </cell>
          <cell r="I300" t="str">
            <v>8472-54-0186-7</v>
          </cell>
          <cell r="J300">
            <v>448066426849</v>
          </cell>
          <cell r="K300">
            <v>8861396</v>
          </cell>
          <cell r="N300">
            <v>19793</v>
          </cell>
          <cell r="P300">
            <v>31</v>
          </cell>
          <cell r="Q300">
            <v>31050</v>
          </cell>
          <cell r="R300" t="str">
            <v>MEX</v>
          </cell>
          <cell r="T300">
            <v>8</v>
          </cell>
          <cell r="U300">
            <v>2</v>
          </cell>
          <cell r="V300">
            <v>39037</v>
          </cell>
          <cell r="W300">
            <v>39037</v>
          </cell>
          <cell r="X300">
            <v>2241</v>
          </cell>
          <cell r="AA300" t="str">
            <v>DP</v>
          </cell>
          <cell r="AB300" t="str">
            <v>BANORTE</v>
          </cell>
          <cell r="AC300" t="str">
            <v>0618067194</v>
          </cell>
          <cell r="AE300">
            <v>1601</v>
          </cell>
          <cell r="AF300">
            <v>55</v>
          </cell>
          <cell r="AG300">
            <v>411</v>
          </cell>
          <cell r="AI300">
            <v>50</v>
          </cell>
          <cell r="AJ300" t="str">
            <v>S/C</v>
          </cell>
          <cell r="AK300" t="str">
            <v>FRACC.PACABTUN</v>
          </cell>
          <cell r="AL300">
            <v>97160</v>
          </cell>
          <cell r="AM300">
            <v>9823374</v>
          </cell>
          <cell r="AO300">
            <v>31</v>
          </cell>
          <cell r="AP300">
            <v>31050</v>
          </cell>
          <cell r="AQ300" t="str">
            <v>PALMA MENDEZ RAUL HUMBERTO</v>
          </cell>
          <cell r="AR300" t="str">
            <v>CALLE : 55 No 411 X 50 - S/C FRACC.PACABTUN</v>
          </cell>
        </row>
        <row r="301">
          <cell r="A301" t="str">
            <v>PAN ARANDA FABIOLA DEL SOCORRO</v>
          </cell>
          <cell r="B301" t="str">
            <v>PNARFB830627</v>
          </cell>
          <cell r="C301" t="str">
            <v>PAN</v>
          </cell>
          <cell r="D301" t="str">
            <v>ARANDA</v>
          </cell>
          <cell r="E301" t="str">
            <v>FABIOLA DEL SOCORRO</v>
          </cell>
          <cell r="F301" t="str">
            <v>M</v>
          </cell>
          <cell r="H301" t="str">
            <v>PAAF830627MYNNRB08</v>
          </cell>
          <cell r="I301">
            <v>84048303642</v>
          </cell>
          <cell r="J301">
            <v>400066691670</v>
          </cell>
          <cell r="N301">
            <v>30494</v>
          </cell>
          <cell r="P301">
            <v>31</v>
          </cell>
          <cell r="Q301">
            <v>31050</v>
          </cell>
          <cell r="R301" t="str">
            <v>MEX</v>
          </cell>
          <cell r="T301">
            <v>9</v>
          </cell>
          <cell r="U301">
            <v>1</v>
          </cell>
          <cell r="V301">
            <v>36951</v>
          </cell>
          <cell r="W301">
            <v>36951</v>
          </cell>
          <cell r="X301">
            <v>4327</v>
          </cell>
          <cell r="AA301" t="str">
            <v>DP</v>
          </cell>
          <cell r="AB301" t="str">
            <v>BANORTE</v>
          </cell>
          <cell r="AC301" t="str">
            <v>0148675881</v>
          </cell>
          <cell r="AE301">
            <v>1601</v>
          </cell>
          <cell r="AF301">
            <v>10</v>
          </cell>
          <cell r="AG301">
            <v>351</v>
          </cell>
          <cell r="AI301">
            <v>39</v>
          </cell>
          <cell r="AJ301" t="str">
            <v>39A</v>
          </cell>
          <cell r="AK301" t="str">
            <v>COL.MAYAPAN</v>
          </cell>
          <cell r="AL301">
            <v>97154</v>
          </cell>
          <cell r="AM301">
            <v>9226619</v>
          </cell>
          <cell r="AO301">
            <v>31</v>
          </cell>
          <cell r="AP301">
            <v>31050</v>
          </cell>
          <cell r="AQ301" t="str">
            <v>PAN ARANDA FABIOLA DEL SOCORRO</v>
          </cell>
          <cell r="AR301" t="str">
            <v>CALLE : 10 No 351 X 39 - 39A COL.MAYAPAN</v>
          </cell>
        </row>
        <row r="302">
          <cell r="A302" t="str">
            <v>PANTOJA FLORES JESUS FELIPE</v>
          </cell>
          <cell r="B302" t="str">
            <v>PNFLJS780325</v>
          </cell>
          <cell r="C302" t="str">
            <v>PANTOJA</v>
          </cell>
          <cell r="D302" t="str">
            <v>FLORES</v>
          </cell>
          <cell r="E302" t="str">
            <v>JESUS FELIPE</v>
          </cell>
          <cell r="F302" t="str">
            <v>H</v>
          </cell>
          <cell r="H302" t="str">
            <v>PAFJ780325HYNNLS02</v>
          </cell>
          <cell r="I302">
            <v>84967808985</v>
          </cell>
          <cell r="J302">
            <v>54966264840</v>
          </cell>
          <cell r="N302">
            <v>28574</v>
          </cell>
          <cell r="P302">
            <v>31</v>
          </cell>
          <cell r="Q302">
            <v>31050</v>
          </cell>
          <cell r="R302" t="str">
            <v>MEX</v>
          </cell>
          <cell r="T302">
            <v>7</v>
          </cell>
          <cell r="U302">
            <v>1</v>
          </cell>
          <cell r="V302">
            <v>35658</v>
          </cell>
          <cell r="W302">
            <v>35658</v>
          </cell>
          <cell r="X302">
            <v>5620</v>
          </cell>
          <cell r="AA302" t="str">
            <v>DP</v>
          </cell>
          <cell r="AB302" t="str">
            <v>BANORTE</v>
          </cell>
          <cell r="AC302" t="str">
            <v>0148675890</v>
          </cell>
          <cell r="AE302">
            <v>1601</v>
          </cell>
          <cell r="AF302" t="str">
            <v>5A.SUR</v>
          </cell>
          <cell r="AG302">
            <v>401</v>
          </cell>
          <cell r="AI302">
            <v>9</v>
          </cell>
          <cell r="AJ302">
            <v>10</v>
          </cell>
          <cell r="AK302" t="str">
            <v>FRACC. UNID.MORELOS</v>
          </cell>
          <cell r="AL302">
            <v>97190</v>
          </cell>
          <cell r="AO302">
            <v>31</v>
          </cell>
          <cell r="AP302">
            <v>31050</v>
          </cell>
          <cell r="AQ302" t="str">
            <v>PANTOJA FLORES JESUS FELIPE</v>
          </cell>
          <cell r="AR302" t="str">
            <v>CALLE : 5A.SUR No 401 X 9 - 10 FRACC. UNID.MORELOS</v>
          </cell>
        </row>
        <row r="303">
          <cell r="A303" t="str">
            <v>PARRA PARRA NIDIA GUADALUPE</v>
          </cell>
          <cell r="B303" t="str">
            <v>PAPN630702</v>
          </cell>
          <cell r="C303" t="str">
            <v>PARRA</v>
          </cell>
          <cell r="D303" t="str">
            <v>PARRA</v>
          </cell>
          <cell r="E303" t="str">
            <v>NIDIA GUADALUPE</v>
          </cell>
          <cell r="F303" t="str">
            <v>M</v>
          </cell>
          <cell r="H303" t="str">
            <v>PAPN630702MYNRRD03</v>
          </cell>
          <cell r="I303">
            <v>84836209480</v>
          </cell>
          <cell r="J303">
            <v>57113731875</v>
          </cell>
          <cell r="N303">
            <v>23194</v>
          </cell>
          <cell r="P303">
            <v>31</v>
          </cell>
          <cell r="Q303">
            <v>31050</v>
          </cell>
          <cell r="R303" t="str">
            <v>MEX</v>
          </cell>
          <cell r="T303">
            <v>5</v>
          </cell>
          <cell r="U303">
            <v>2</v>
          </cell>
          <cell r="V303">
            <v>38427</v>
          </cell>
          <cell r="W303">
            <v>38427</v>
          </cell>
          <cell r="X303">
            <v>2851</v>
          </cell>
          <cell r="AA303" t="str">
            <v>DP</v>
          </cell>
          <cell r="AB303" t="str">
            <v>BANORTE</v>
          </cell>
          <cell r="AC303" t="str">
            <v>0199252583</v>
          </cell>
          <cell r="AE303">
            <v>1601</v>
          </cell>
          <cell r="AF303" t="str">
            <v>127B</v>
          </cell>
          <cell r="AG303">
            <v>160</v>
          </cell>
          <cell r="AI303">
            <v>46</v>
          </cell>
          <cell r="AJ303" t="str">
            <v>S/C</v>
          </cell>
          <cell r="AK303" t="str">
            <v>SERAPIO RENDON</v>
          </cell>
          <cell r="AL303">
            <v>97285</v>
          </cell>
          <cell r="AM303">
            <v>9291946</v>
          </cell>
          <cell r="AO303">
            <v>31</v>
          </cell>
          <cell r="AP303">
            <v>31050</v>
          </cell>
          <cell r="AQ303" t="str">
            <v>PARRA PARRA NIDIA GUADALUPE</v>
          </cell>
          <cell r="AR303" t="str">
            <v>CALLE : 127B No 160 X 46 - S/C SERAPIO RENDON</v>
          </cell>
        </row>
        <row r="304">
          <cell r="A304" t="str">
            <v>PASOS PALMA YADIRA INES</v>
          </cell>
          <cell r="B304" t="str">
            <v>PAPY680128</v>
          </cell>
          <cell r="C304" t="str">
            <v>PASOS</v>
          </cell>
          <cell r="D304" t="str">
            <v>PALMA</v>
          </cell>
          <cell r="E304" t="str">
            <v>YADIRA INES</v>
          </cell>
          <cell r="F304" t="str">
            <v>M</v>
          </cell>
          <cell r="H304" t="str">
            <v>PAPY680128MYNSLD03</v>
          </cell>
          <cell r="I304">
            <v>84906814615</v>
          </cell>
          <cell r="J304">
            <v>448014151555</v>
          </cell>
          <cell r="N304">
            <v>24865</v>
          </cell>
          <cell r="P304">
            <v>31</v>
          </cell>
          <cell r="Q304">
            <v>31050</v>
          </cell>
          <cell r="R304" t="str">
            <v>MEX</v>
          </cell>
          <cell r="T304">
            <v>1</v>
          </cell>
          <cell r="U304">
            <v>2</v>
          </cell>
          <cell r="V304">
            <v>32782</v>
          </cell>
          <cell r="W304">
            <v>32782</v>
          </cell>
          <cell r="X304">
            <v>8496</v>
          </cell>
          <cell r="AA304" t="str">
            <v>DP</v>
          </cell>
          <cell r="AB304" t="str">
            <v>BANORTE</v>
          </cell>
          <cell r="AC304" t="str">
            <v>0148675939</v>
          </cell>
          <cell r="AE304">
            <v>1608</v>
          </cell>
          <cell r="AF304" t="str">
            <v>17A</v>
          </cell>
          <cell r="AG304">
            <v>146</v>
          </cell>
          <cell r="AI304">
            <v>6</v>
          </cell>
          <cell r="AJ304" t="str">
            <v>6A</v>
          </cell>
          <cell r="AK304" t="str">
            <v>MISNE II</v>
          </cell>
          <cell r="AL304">
            <v>97173</v>
          </cell>
          <cell r="AN304">
            <v>9992030569</v>
          </cell>
          <cell r="AO304">
            <v>31</v>
          </cell>
          <cell r="AP304">
            <v>31050</v>
          </cell>
          <cell r="AQ304" t="str">
            <v>PASOS PALMA YADIRA INES</v>
          </cell>
          <cell r="AR304" t="str">
            <v>CALLE : 17A No 146 X 6 - 6A MISNE II</v>
          </cell>
        </row>
        <row r="305">
          <cell r="A305" t="str">
            <v>PAT RIVERA MARIO DE JESUS</v>
          </cell>
          <cell r="B305" t="str">
            <v>PARM850101</v>
          </cell>
          <cell r="C305" t="str">
            <v>PAT</v>
          </cell>
          <cell r="D305" t="str">
            <v>RIVERA</v>
          </cell>
          <cell r="E305" t="str">
            <v>MARIO DE JESUS</v>
          </cell>
          <cell r="F305" t="str">
            <v>H</v>
          </cell>
          <cell r="H305" t="str">
            <v>PARM850101HYNTVR06</v>
          </cell>
          <cell r="I305">
            <v>82038533053</v>
          </cell>
          <cell r="J305" t="str">
            <v>0110105004890</v>
          </cell>
          <cell r="N305">
            <v>31048</v>
          </cell>
          <cell r="P305">
            <v>31</v>
          </cell>
          <cell r="Q305">
            <v>31026</v>
          </cell>
          <cell r="R305" t="str">
            <v>MEX</v>
          </cell>
          <cell r="T305">
            <v>3</v>
          </cell>
          <cell r="U305">
            <v>1</v>
          </cell>
          <cell r="V305">
            <v>41168</v>
          </cell>
          <cell r="W305">
            <v>41168</v>
          </cell>
          <cell r="X305">
            <v>110</v>
          </cell>
          <cell r="AA305" t="str">
            <v>DP</v>
          </cell>
          <cell r="AB305" t="str">
            <v>BANORTE</v>
          </cell>
          <cell r="AC305" t="str">
            <v>0815546032</v>
          </cell>
          <cell r="AE305">
            <v>1601</v>
          </cell>
          <cell r="AF305">
            <v>20</v>
          </cell>
          <cell r="AG305">
            <v>83</v>
          </cell>
          <cell r="AI305">
            <v>17</v>
          </cell>
          <cell r="AJ305">
            <v>19</v>
          </cell>
          <cell r="AK305" t="str">
            <v>DZEMUL</v>
          </cell>
          <cell r="AL305">
            <v>97404</v>
          </cell>
          <cell r="AO305">
            <v>31</v>
          </cell>
          <cell r="AP305">
            <v>31026</v>
          </cell>
          <cell r="AQ305" t="str">
            <v>PAT RIVERA MARIO DE JESUS</v>
          </cell>
          <cell r="AR305" t="str">
            <v>CALLE : 20 No 83 X 17 - 19 DZEMUL</v>
          </cell>
        </row>
        <row r="306">
          <cell r="A306" t="str">
            <v>PECH CAN MARIA EVANGELINA</v>
          </cell>
          <cell r="B306" t="str">
            <v>PECE731220</v>
          </cell>
          <cell r="C306" t="str">
            <v>PECH</v>
          </cell>
          <cell r="D306" t="str">
            <v>CAN</v>
          </cell>
          <cell r="E306" t="str">
            <v>MARIA EVANGELINA</v>
          </cell>
          <cell r="F306" t="str">
            <v>M</v>
          </cell>
          <cell r="H306" t="str">
            <v>PECE731220MYNCNV04</v>
          </cell>
          <cell r="I306">
            <v>84127300683</v>
          </cell>
          <cell r="J306" t="str">
            <v>0476124059045</v>
          </cell>
          <cell r="N306">
            <v>27018</v>
          </cell>
          <cell r="P306">
            <v>31</v>
          </cell>
          <cell r="Q306">
            <v>31040</v>
          </cell>
          <cell r="R306" t="str">
            <v>MEX</v>
          </cell>
          <cell r="T306">
            <v>9</v>
          </cell>
          <cell r="U306">
            <v>2</v>
          </cell>
          <cell r="V306">
            <v>41153</v>
          </cell>
          <cell r="W306">
            <v>41153</v>
          </cell>
          <cell r="X306">
            <v>125</v>
          </cell>
          <cell r="AA306" t="str">
            <v>EF</v>
          </cell>
          <cell r="AE306">
            <v>1605</v>
          </cell>
          <cell r="AF306" t="str">
            <v>73B</v>
          </cell>
          <cell r="AG306">
            <v>934</v>
          </cell>
          <cell r="AI306">
            <v>116</v>
          </cell>
          <cell r="AJ306" t="str">
            <v>116A</v>
          </cell>
          <cell r="AK306" t="str">
            <v>FRACC. JARDINES NUEVA MULSAY</v>
          </cell>
          <cell r="AL306">
            <v>97249</v>
          </cell>
          <cell r="AN306">
            <v>9999037183</v>
          </cell>
          <cell r="AO306">
            <v>31</v>
          </cell>
          <cell r="AP306">
            <v>31050</v>
          </cell>
          <cell r="AQ306" t="str">
            <v>PECH CAN MARIA EVANGELINA</v>
          </cell>
          <cell r="AR306" t="str">
            <v>CALLE : 73B No 934 X 116 - 116A FRACC. JARDINES NUEVA MULSAY</v>
          </cell>
        </row>
        <row r="307">
          <cell r="A307" t="str">
            <v>PECH BALAM NICOLAS FRANCISCO</v>
          </cell>
          <cell r="B307" t="str">
            <v>PEBN810226</v>
          </cell>
          <cell r="C307" t="str">
            <v>PECH</v>
          </cell>
          <cell r="D307" t="str">
            <v>BALAM</v>
          </cell>
          <cell r="E307" t="str">
            <v>NICOLAS FRANCISCO</v>
          </cell>
          <cell r="F307" t="str">
            <v>H</v>
          </cell>
          <cell r="H307" t="str">
            <v>PEBN810226HYNCLC03</v>
          </cell>
          <cell r="I307" t="str">
            <v>8410810227-2</v>
          </cell>
          <cell r="J307">
            <v>763066551859</v>
          </cell>
          <cell r="N307">
            <v>29643</v>
          </cell>
          <cell r="P307">
            <v>31</v>
          </cell>
          <cell r="Q307">
            <v>31050</v>
          </cell>
          <cell r="R307" t="str">
            <v>MEX</v>
          </cell>
          <cell r="T307">
            <v>9</v>
          </cell>
          <cell r="U307">
            <v>4</v>
          </cell>
          <cell r="V307">
            <v>40422</v>
          </cell>
          <cell r="W307">
            <v>40422</v>
          </cell>
          <cell r="X307">
            <v>856</v>
          </cell>
          <cell r="AA307" t="str">
            <v>DP</v>
          </cell>
          <cell r="AB307" t="str">
            <v>BANORTE</v>
          </cell>
          <cell r="AC307" t="str">
            <v>0684390347</v>
          </cell>
          <cell r="AE307">
            <v>1611</v>
          </cell>
          <cell r="AF307">
            <v>104</v>
          </cell>
          <cell r="AG307">
            <v>177</v>
          </cell>
          <cell r="AI307">
            <v>37</v>
          </cell>
          <cell r="AJ307" t="str">
            <v>S/C</v>
          </cell>
          <cell r="AK307" t="str">
            <v>CANUL REYES</v>
          </cell>
          <cell r="AL307">
            <v>97320</v>
          </cell>
          <cell r="AN307">
            <v>9992166252</v>
          </cell>
          <cell r="AO307">
            <v>31</v>
          </cell>
          <cell r="AP307">
            <v>31059</v>
          </cell>
          <cell r="AQ307" t="str">
            <v>PECH BALAM NICOLAS FRANCISCO</v>
          </cell>
          <cell r="AR307" t="str">
            <v>CALLE : 104 No 177 X 37 - S/C CANUL REYES</v>
          </cell>
        </row>
        <row r="308">
          <cell r="A308" t="str">
            <v>PECH MADERA JORGE EPIFANIO</v>
          </cell>
          <cell r="B308" t="str">
            <v>PEMJ661008</v>
          </cell>
          <cell r="C308" t="str">
            <v>PECH</v>
          </cell>
          <cell r="D308" t="str">
            <v>MADERA</v>
          </cell>
          <cell r="E308" t="str">
            <v>JORGE EPIFANIO</v>
          </cell>
          <cell r="F308" t="str">
            <v>H</v>
          </cell>
          <cell r="H308" t="str">
            <v>PEMJ661008HYNCDR06</v>
          </cell>
          <cell r="I308">
            <v>84896606211</v>
          </cell>
          <cell r="J308">
            <v>230013801960</v>
          </cell>
          <cell r="K308">
            <v>6130695</v>
          </cell>
          <cell r="N308">
            <v>24388</v>
          </cell>
          <cell r="P308">
            <v>31</v>
          </cell>
          <cell r="Q308">
            <v>31044</v>
          </cell>
          <cell r="R308" t="str">
            <v>MEX</v>
          </cell>
          <cell r="T308">
            <v>9</v>
          </cell>
          <cell r="U308">
            <v>3</v>
          </cell>
          <cell r="V308">
            <v>38412</v>
          </cell>
          <cell r="W308">
            <v>38412</v>
          </cell>
          <cell r="X308">
            <v>2866</v>
          </cell>
          <cell r="AA308" t="str">
            <v>DP</v>
          </cell>
          <cell r="AB308" t="str">
            <v>BANORTE</v>
          </cell>
          <cell r="AC308" t="str">
            <v>0687772449</v>
          </cell>
          <cell r="AE308">
            <v>1602</v>
          </cell>
          <cell r="AF308">
            <v>93</v>
          </cell>
          <cell r="AG308" t="str">
            <v>506A</v>
          </cell>
          <cell r="AI308">
            <v>60</v>
          </cell>
          <cell r="AJ308">
            <v>62</v>
          </cell>
          <cell r="AK308" t="str">
            <v>CENTRO</v>
          </cell>
          <cell r="AL308">
            <v>97000</v>
          </cell>
          <cell r="AO308">
            <v>31</v>
          </cell>
          <cell r="AP308">
            <v>31050</v>
          </cell>
          <cell r="AQ308" t="str">
            <v>PECH MADERA JORGE EPIFANIO</v>
          </cell>
          <cell r="AR308" t="str">
            <v>CALLE : 93 No 506A X 60 - 62 CENTRO</v>
          </cell>
        </row>
        <row r="309">
          <cell r="A309" t="str">
            <v>PECH NAVARRETE ROMEO</v>
          </cell>
          <cell r="B309" t="str">
            <v>PENR481119</v>
          </cell>
          <cell r="C309" t="str">
            <v>PECH</v>
          </cell>
          <cell r="D309" t="str">
            <v>NAVARRETE</v>
          </cell>
          <cell r="E309" t="str">
            <v>ROMEO</v>
          </cell>
          <cell r="F309" t="str">
            <v>H</v>
          </cell>
          <cell r="G309">
            <v>2</v>
          </cell>
          <cell r="H309" t="str">
            <v>PENR481119HYNCVM09</v>
          </cell>
          <cell r="I309">
            <v>84684811510</v>
          </cell>
          <cell r="J309">
            <v>44313701135</v>
          </cell>
          <cell r="N309">
            <v>17856</v>
          </cell>
          <cell r="P309">
            <v>31</v>
          </cell>
          <cell r="Q309">
            <v>31067</v>
          </cell>
          <cell r="R309" t="str">
            <v>MEX</v>
          </cell>
          <cell r="T309">
            <v>9</v>
          </cell>
          <cell r="U309">
            <v>2</v>
          </cell>
          <cell r="V309">
            <v>38400</v>
          </cell>
          <cell r="W309">
            <v>38400</v>
          </cell>
          <cell r="X309">
            <v>2878</v>
          </cell>
          <cell r="AA309" t="str">
            <v>DP</v>
          </cell>
          <cell r="AB309" t="str">
            <v>BANORTE</v>
          </cell>
          <cell r="AC309" t="str">
            <v>0653148003</v>
          </cell>
          <cell r="AE309">
            <v>1605</v>
          </cell>
          <cell r="AF309">
            <v>18</v>
          </cell>
          <cell r="AG309">
            <v>1102</v>
          </cell>
          <cell r="AI309">
            <v>53</v>
          </cell>
          <cell r="AJ309">
            <v>55</v>
          </cell>
          <cell r="AK309" t="str">
            <v>FIDEL VELAZQUEZ</v>
          </cell>
          <cell r="AL309">
            <v>97166</v>
          </cell>
          <cell r="AM309">
            <v>9821488</v>
          </cell>
          <cell r="AO309">
            <v>31</v>
          </cell>
          <cell r="AP309">
            <v>31050</v>
          </cell>
          <cell r="AQ309" t="str">
            <v>PECH NAVARRETE ROMEO</v>
          </cell>
          <cell r="AR309" t="str">
            <v>CALLE : 18 No 1102 X 53 - 55 FIDEL VELAZQUEZ</v>
          </cell>
        </row>
        <row r="310">
          <cell r="A310" t="str">
            <v>PECH PAVON MARIA JESUS</v>
          </cell>
          <cell r="B310" t="str">
            <v>PEPJ600403</v>
          </cell>
          <cell r="C310" t="str">
            <v>PECH</v>
          </cell>
          <cell r="D310" t="str">
            <v>PAVON</v>
          </cell>
          <cell r="E310" t="str">
            <v>MARIA JESUS</v>
          </cell>
          <cell r="F310" t="str">
            <v>M</v>
          </cell>
          <cell r="H310" t="str">
            <v>PEPJ600403MYNCVS04</v>
          </cell>
          <cell r="I310">
            <v>84026000616</v>
          </cell>
          <cell r="J310">
            <v>599066614472</v>
          </cell>
          <cell r="N310">
            <v>22009</v>
          </cell>
          <cell r="P310">
            <v>31</v>
          </cell>
          <cell r="Q310">
            <v>31050</v>
          </cell>
          <cell r="R310" t="str">
            <v>MEX</v>
          </cell>
          <cell r="T310">
            <v>8</v>
          </cell>
          <cell r="U310">
            <v>2</v>
          </cell>
          <cell r="V310">
            <v>38088</v>
          </cell>
          <cell r="W310">
            <v>38088</v>
          </cell>
          <cell r="X310">
            <v>3190</v>
          </cell>
          <cell r="AA310" t="str">
            <v>DP</v>
          </cell>
          <cell r="AB310" t="str">
            <v>BANORTE</v>
          </cell>
          <cell r="AC310" t="str">
            <v>0150048312</v>
          </cell>
          <cell r="AE310">
            <v>1605</v>
          </cell>
          <cell r="AF310">
            <v>94</v>
          </cell>
          <cell r="AG310">
            <v>796</v>
          </cell>
          <cell r="AI310" t="str">
            <v>79C</v>
          </cell>
          <cell r="AJ310" t="str">
            <v>79D</v>
          </cell>
          <cell r="AK310" t="str">
            <v>SAMBULA</v>
          </cell>
          <cell r="AL310">
            <v>97259</v>
          </cell>
          <cell r="AM310">
            <v>9840001</v>
          </cell>
          <cell r="AO310">
            <v>31</v>
          </cell>
          <cell r="AP310">
            <v>31050</v>
          </cell>
          <cell r="AQ310" t="str">
            <v>PECH PAVON MARIA JESUS</v>
          </cell>
          <cell r="AR310" t="str">
            <v>CALLE : 94 No 796 X 79C - 79D SAMBULA</v>
          </cell>
        </row>
        <row r="311">
          <cell r="A311" t="str">
            <v>PECH TRUJILLO RENE ARTURO DE JESUS</v>
          </cell>
          <cell r="B311" t="str">
            <v>PCTRRN481222</v>
          </cell>
          <cell r="C311" t="str">
            <v>PECH</v>
          </cell>
          <cell r="D311" t="str">
            <v>TRUJILLO</v>
          </cell>
          <cell r="E311" t="str">
            <v>RENE ARTURO DE JESUS</v>
          </cell>
          <cell r="F311" t="str">
            <v>H</v>
          </cell>
          <cell r="H311" t="str">
            <v>PETR481222HYNCRN02</v>
          </cell>
          <cell r="I311">
            <v>84854800897</v>
          </cell>
          <cell r="J311">
            <v>34213606590</v>
          </cell>
          <cell r="N311">
            <v>17889</v>
          </cell>
          <cell r="P311">
            <v>31</v>
          </cell>
          <cell r="R311" t="str">
            <v>MEX</v>
          </cell>
          <cell r="V311">
            <v>34366</v>
          </cell>
          <cell r="W311">
            <v>34366</v>
          </cell>
          <cell r="X311">
            <v>6912</v>
          </cell>
          <cell r="AA311" t="str">
            <v>DP</v>
          </cell>
          <cell r="AB311" t="str">
            <v>BANORTE</v>
          </cell>
          <cell r="AC311" t="str">
            <v>0148675975</v>
          </cell>
          <cell r="AE311">
            <v>1601</v>
          </cell>
          <cell r="AF311" t="str">
            <v>S/N</v>
          </cell>
          <cell r="AG311" t="str">
            <v>S/N</v>
          </cell>
          <cell r="AI311" t="str">
            <v>S/N</v>
          </cell>
          <cell r="AJ311" t="str">
            <v>S/C</v>
          </cell>
          <cell r="AK311" t="str">
            <v>S/C</v>
          </cell>
          <cell r="AL311" t="str">
            <v>S/C</v>
          </cell>
          <cell r="AO311">
            <v>31</v>
          </cell>
          <cell r="AP311">
            <v>31050</v>
          </cell>
          <cell r="AQ311" t="str">
            <v>PECH TRUJILLO RENE ARTURO DE JESUS</v>
          </cell>
          <cell r="AR311" t="str">
            <v>CALLE : S/N No S/N X S/N - S/C S/C</v>
          </cell>
        </row>
        <row r="312">
          <cell r="A312" t="str">
            <v>PECH UICAB FORTUNATO</v>
          </cell>
          <cell r="B312" t="str">
            <v>PEVF590611635</v>
          </cell>
          <cell r="C312" t="str">
            <v>PECH</v>
          </cell>
          <cell r="D312" t="str">
            <v>UICAB</v>
          </cell>
          <cell r="E312" t="str">
            <v>FORTUNATO</v>
          </cell>
          <cell r="F312" t="str">
            <v>H</v>
          </cell>
          <cell r="H312" t="str">
            <v>PEUF590611HYNCCR00</v>
          </cell>
          <cell r="I312">
            <v>84785901418</v>
          </cell>
          <cell r="J312">
            <v>20714158000</v>
          </cell>
          <cell r="K312">
            <v>4291138</v>
          </cell>
          <cell r="N312">
            <v>21712</v>
          </cell>
          <cell r="P312">
            <v>31</v>
          </cell>
          <cell r="Q312">
            <v>31041</v>
          </cell>
          <cell r="R312" t="str">
            <v>MEX</v>
          </cell>
          <cell r="T312">
            <v>9</v>
          </cell>
          <cell r="U312">
            <v>2</v>
          </cell>
          <cell r="V312">
            <v>31793</v>
          </cell>
          <cell r="W312">
            <v>31793</v>
          </cell>
          <cell r="X312">
            <v>9485</v>
          </cell>
          <cell r="AA312" t="str">
            <v>DP</v>
          </cell>
          <cell r="AB312" t="str">
            <v>BANORTE</v>
          </cell>
          <cell r="AC312" t="str">
            <v>0154077422</v>
          </cell>
          <cell r="AE312">
            <v>1602</v>
          </cell>
          <cell r="AF312">
            <v>22</v>
          </cell>
          <cell r="AG312">
            <v>146</v>
          </cell>
          <cell r="AI312">
            <v>29</v>
          </cell>
          <cell r="AJ312" t="str">
            <v>S/C</v>
          </cell>
          <cell r="AK312" t="str">
            <v>KANASIN</v>
          </cell>
          <cell r="AL312">
            <v>97370</v>
          </cell>
          <cell r="AO312">
            <v>31</v>
          </cell>
          <cell r="AP312">
            <v>31041</v>
          </cell>
          <cell r="AQ312" t="str">
            <v>PECH UICAB FORTUNATO</v>
          </cell>
          <cell r="AR312" t="str">
            <v>CALLE : 22 No 146 X 29 - S/C KANASIN</v>
          </cell>
        </row>
        <row r="313">
          <cell r="A313" t="str">
            <v>PERERA VALENCIA GLADYS CANDIDA</v>
          </cell>
          <cell r="B313" t="str">
            <v>PEVG580407</v>
          </cell>
          <cell r="C313" t="str">
            <v>PERERA</v>
          </cell>
          <cell r="D313" t="str">
            <v>VALENCIA</v>
          </cell>
          <cell r="E313" t="str">
            <v>GLADYS CANDIDA</v>
          </cell>
          <cell r="F313" t="str">
            <v>M</v>
          </cell>
          <cell r="H313" t="str">
            <v>PEVG580407MYNNRLL05</v>
          </cell>
          <cell r="I313">
            <v>84765805241</v>
          </cell>
          <cell r="J313">
            <v>34513612626</v>
          </cell>
          <cell r="N313">
            <v>21282</v>
          </cell>
          <cell r="P313">
            <v>31</v>
          </cell>
          <cell r="Q313">
            <v>31040</v>
          </cell>
          <cell r="R313" t="str">
            <v>MEX</v>
          </cell>
          <cell r="T313">
            <v>9</v>
          </cell>
          <cell r="U313">
            <v>2</v>
          </cell>
          <cell r="V313">
            <v>31107</v>
          </cell>
          <cell r="W313">
            <v>31107</v>
          </cell>
          <cell r="X313">
            <v>10171</v>
          </cell>
          <cell r="AA313" t="str">
            <v>DP</v>
          </cell>
          <cell r="AB313" t="str">
            <v>BANORTE</v>
          </cell>
          <cell r="AC313" t="str">
            <v>0148676002</v>
          </cell>
          <cell r="AE313">
            <v>1606</v>
          </cell>
          <cell r="AF313">
            <v>40</v>
          </cell>
          <cell r="AG313">
            <v>322</v>
          </cell>
          <cell r="AI313">
            <v>47</v>
          </cell>
          <cell r="AJ313" t="str">
            <v>S/C</v>
          </cell>
          <cell r="AK313" t="str">
            <v>CHENKU</v>
          </cell>
          <cell r="AL313">
            <v>97219</v>
          </cell>
          <cell r="AM313">
            <v>9874016</v>
          </cell>
          <cell r="AO313">
            <v>31</v>
          </cell>
          <cell r="AP313">
            <v>31050</v>
          </cell>
          <cell r="AQ313" t="str">
            <v>PERERA VALENCIA GLADYS CANDIDA</v>
          </cell>
          <cell r="AR313" t="str">
            <v>CALLE : 40 No 322 X 47 - S/C CHENKU</v>
          </cell>
        </row>
        <row r="314">
          <cell r="A314" t="str">
            <v>PEREZ ANGULO JOSE AROLDO</v>
          </cell>
          <cell r="B314" t="str">
            <v>PEAA541124</v>
          </cell>
          <cell r="C314" t="str">
            <v>PEREZ</v>
          </cell>
          <cell r="D314" t="str">
            <v>ANGULO</v>
          </cell>
          <cell r="E314" t="str">
            <v>JOSE AROLDO</v>
          </cell>
          <cell r="F314" t="str">
            <v>H</v>
          </cell>
          <cell r="H314" t="str">
            <v>PEAA541124HYNRNR08</v>
          </cell>
          <cell r="I314">
            <v>84745403588</v>
          </cell>
          <cell r="J314">
            <v>447013702372</v>
          </cell>
          <cell r="K314">
            <v>9329095</v>
          </cell>
          <cell r="N314">
            <v>20052</v>
          </cell>
          <cell r="P314">
            <v>31</v>
          </cell>
          <cell r="Q314">
            <v>31050</v>
          </cell>
          <cell r="R314" t="str">
            <v>MEX</v>
          </cell>
          <cell r="T314">
            <v>8</v>
          </cell>
          <cell r="U314">
            <v>2</v>
          </cell>
          <cell r="V314">
            <v>35612</v>
          </cell>
          <cell r="W314">
            <v>35612</v>
          </cell>
          <cell r="X314">
            <v>5666</v>
          </cell>
          <cell r="AA314" t="str">
            <v>DP</v>
          </cell>
          <cell r="AB314" t="str">
            <v>BANORTE</v>
          </cell>
          <cell r="AC314" t="str">
            <v>0148676020</v>
          </cell>
          <cell r="AE314">
            <v>1608</v>
          </cell>
          <cell r="AF314">
            <v>38</v>
          </cell>
          <cell r="AG314">
            <v>2103</v>
          </cell>
          <cell r="AI314">
            <v>67</v>
          </cell>
          <cell r="AJ314">
            <v>69</v>
          </cell>
          <cell r="AK314" t="str">
            <v>FIDEL VELAZ.</v>
          </cell>
          <cell r="AL314">
            <v>97166</v>
          </cell>
          <cell r="AM314">
            <v>9824756</v>
          </cell>
          <cell r="AO314">
            <v>31</v>
          </cell>
          <cell r="AP314">
            <v>31050</v>
          </cell>
          <cell r="AQ314" t="str">
            <v>PEREZ ANGULO JOSE AROLDO</v>
          </cell>
          <cell r="AR314" t="str">
            <v>CALLE : 38 No 2103 X 67 - 69 FIDEL VELAZ.</v>
          </cell>
        </row>
        <row r="315">
          <cell r="A315" t="str">
            <v>PEREZ ESTRELLA MIGUEL ANGEL</v>
          </cell>
          <cell r="B315" t="str">
            <v>PEEM651001</v>
          </cell>
          <cell r="C315" t="str">
            <v>PEREZ</v>
          </cell>
          <cell r="D315" t="str">
            <v>ESTRELLA</v>
          </cell>
          <cell r="E315" t="str">
            <v>MIGUEL ANGEL</v>
          </cell>
          <cell r="F315" t="str">
            <v>H</v>
          </cell>
          <cell r="H315" t="str">
            <v>PEEM651001HYNRSG07</v>
          </cell>
          <cell r="I315">
            <v>84826508172</v>
          </cell>
          <cell r="J315">
            <v>49366252157</v>
          </cell>
          <cell r="K315">
            <v>6518407</v>
          </cell>
          <cell r="N315">
            <v>24016</v>
          </cell>
          <cell r="P315">
            <v>31</v>
          </cell>
          <cell r="Q315">
            <v>31096</v>
          </cell>
          <cell r="R315" t="str">
            <v>MEX</v>
          </cell>
          <cell r="T315">
            <v>9</v>
          </cell>
          <cell r="U315">
            <v>2</v>
          </cell>
          <cell r="V315">
            <v>36693</v>
          </cell>
          <cell r="W315">
            <v>36693</v>
          </cell>
          <cell r="X315">
            <v>4585</v>
          </cell>
          <cell r="AA315" t="str">
            <v>DP</v>
          </cell>
          <cell r="AB315" t="str">
            <v>BANORTE</v>
          </cell>
          <cell r="AC315" t="str">
            <v>0154041160</v>
          </cell>
          <cell r="AE315">
            <v>1604</v>
          </cell>
          <cell r="AF315">
            <v>10</v>
          </cell>
          <cell r="AG315">
            <v>317</v>
          </cell>
          <cell r="AI315" t="str">
            <v>25A</v>
          </cell>
          <cell r="AJ315" t="str">
            <v>25B</v>
          </cell>
          <cell r="AK315" t="str">
            <v>COL. BENITO JUAREZ ORIE.</v>
          </cell>
          <cell r="AO315">
            <v>31</v>
          </cell>
          <cell r="AP315">
            <v>31050</v>
          </cell>
          <cell r="AQ315" t="str">
            <v>PEREZ ESTRELLA MIGUEL ANGEL</v>
          </cell>
          <cell r="AR315" t="str">
            <v>CALLE : 10 No 317 X 25A - 25B COL. BENITO JUAREZ ORIE.</v>
          </cell>
        </row>
        <row r="316">
          <cell r="A316" t="str">
            <v>PEREZ GUILLERMO CLAUDIA LUCIA</v>
          </cell>
          <cell r="B316" t="str">
            <v>PEGC801203TKA</v>
          </cell>
          <cell r="C316" t="str">
            <v>PEREZ</v>
          </cell>
          <cell r="D316" t="str">
            <v>GUILLERMO</v>
          </cell>
          <cell r="E316" t="str">
            <v>CLAUDIA LUCIA</v>
          </cell>
          <cell r="F316" t="str">
            <v>M</v>
          </cell>
          <cell r="H316" t="str">
            <v>PEGC801203MYNR2209</v>
          </cell>
          <cell r="I316">
            <v>84978026809</v>
          </cell>
          <cell r="J316">
            <v>74566430291</v>
          </cell>
          <cell r="N316">
            <v>29558</v>
          </cell>
          <cell r="P316">
            <v>31</v>
          </cell>
          <cell r="Q316">
            <v>31050</v>
          </cell>
          <cell r="R316" t="str">
            <v>MEX</v>
          </cell>
          <cell r="T316">
            <v>5</v>
          </cell>
          <cell r="U316">
            <v>1</v>
          </cell>
          <cell r="V316">
            <v>39539</v>
          </cell>
          <cell r="W316">
            <v>39539</v>
          </cell>
          <cell r="X316">
            <v>1739</v>
          </cell>
          <cell r="AA316" t="str">
            <v>DP</v>
          </cell>
          <cell r="AB316" t="str">
            <v>BANORTE</v>
          </cell>
          <cell r="AC316" t="str">
            <v>0616051229</v>
          </cell>
          <cell r="AE316">
            <v>1605</v>
          </cell>
          <cell r="AF316">
            <v>66</v>
          </cell>
          <cell r="AG316" t="str">
            <v>142A</v>
          </cell>
          <cell r="AI316">
            <v>27</v>
          </cell>
          <cell r="AJ316">
            <v>29</v>
          </cell>
          <cell r="AK316" t="str">
            <v>CENTRO</v>
          </cell>
          <cell r="AL316">
            <v>97320</v>
          </cell>
          <cell r="AM316">
            <v>9699353039</v>
          </cell>
          <cell r="AO316">
            <v>31</v>
          </cell>
          <cell r="AP316">
            <v>31059</v>
          </cell>
          <cell r="AQ316" t="str">
            <v>PEREZ GUILLERMO CLAUDIA LUCIA</v>
          </cell>
          <cell r="AR316" t="str">
            <v>CALLE : 66 No 142A X 27 - 29 CENTRO</v>
          </cell>
        </row>
        <row r="317">
          <cell r="A317" t="str">
            <v>PEREZ HERNANDEZ LEYDI MARIA</v>
          </cell>
          <cell r="B317" t="str">
            <v>PRHRLY781011</v>
          </cell>
          <cell r="C317" t="str">
            <v>PEREZ</v>
          </cell>
          <cell r="D317" t="str">
            <v>HERNANDEZ</v>
          </cell>
          <cell r="E317" t="str">
            <v>LEYDI MARIA</v>
          </cell>
          <cell r="F317" t="str">
            <v>M</v>
          </cell>
          <cell r="H317" t="str">
            <v>PEHL781011MYNRRY08</v>
          </cell>
          <cell r="I317">
            <v>84027804958</v>
          </cell>
          <cell r="N317">
            <v>28774</v>
          </cell>
          <cell r="P317">
            <v>31</v>
          </cell>
          <cell r="Q317">
            <v>31050</v>
          </cell>
          <cell r="R317" t="str">
            <v>MEX</v>
          </cell>
          <cell r="T317">
            <v>9</v>
          </cell>
          <cell r="U317">
            <v>1</v>
          </cell>
          <cell r="V317">
            <v>37027</v>
          </cell>
          <cell r="W317">
            <v>37027</v>
          </cell>
          <cell r="X317">
            <v>4251</v>
          </cell>
          <cell r="AA317" t="str">
            <v>DP</v>
          </cell>
          <cell r="AB317" t="str">
            <v>BANORTE</v>
          </cell>
          <cell r="AC317" t="str">
            <v>0540510447</v>
          </cell>
          <cell r="AE317">
            <v>1611</v>
          </cell>
          <cell r="AF317">
            <v>33</v>
          </cell>
          <cell r="AG317">
            <v>37</v>
          </cell>
          <cell r="AI317">
            <v>50</v>
          </cell>
          <cell r="AJ317" t="str">
            <v>52A</v>
          </cell>
          <cell r="AK317" t="str">
            <v>FRCO.IMADERO</v>
          </cell>
          <cell r="AL317">
            <v>97320</v>
          </cell>
          <cell r="AO317">
            <v>31</v>
          </cell>
          <cell r="AP317">
            <v>31059</v>
          </cell>
          <cell r="AQ317" t="str">
            <v>PEREZ HERNANDEZ LEYDI MARIA</v>
          </cell>
          <cell r="AR317" t="str">
            <v>CALLE : 33 No 37 X 50 - 52A FRCO.IMADERO</v>
          </cell>
        </row>
        <row r="318">
          <cell r="A318" t="str">
            <v>PEREZ SANCHEZ ANTONIO BENJAMIN</v>
          </cell>
          <cell r="B318" t="str">
            <v>PESA771217</v>
          </cell>
          <cell r="C318" t="str">
            <v>PEREZ</v>
          </cell>
          <cell r="D318" t="str">
            <v>SANCHEZ</v>
          </cell>
          <cell r="E318" t="str">
            <v>ANTONIO BENJAMIN</v>
          </cell>
          <cell r="F318" t="str">
            <v>H</v>
          </cell>
          <cell r="H318" t="str">
            <v>PESA771217HCCRNN01</v>
          </cell>
          <cell r="I318">
            <v>84977734353</v>
          </cell>
          <cell r="J318">
            <v>447066238582</v>
          </cell>
          <cell r="K318">
            <v>2658409</v>
          </cell>
          <cell r="N318">
            <v>28476</v>
          </cell>
          <cell r="P318">
            <v>4</v>
          </cell>
          <cell r="Q318">
            <v>4003</v>
          </cell>
          <cell r="R318" t="str">
            <v>MEX</v>
          </cell>
          <cell r="T318">
            <v>2</v>
          </cell>
          <cell r="U318">
            <v>2</v>
          </cell>
          <cell r="V318">
            <v>39249</v>
          </cell>
          <cell r="W318">
            <v>39249</v>
          </cell>
          <cell r="X318">
            <v>2029</v>
          </cell>
          <cell r="AA318" t="str">
            <v>DP</v>
          </cell>
          <cell r="AB318" t="str">
            <v>BANORTE</v>
          </cell>
          <cell r="AC318" t="str">
            <v>0606541226</v>
          </cell>
          <cell r="AE318">
            <v>1606</v>
          </cell>
          <cell r="AF318">
            <v>65</v>
          </cell>
          <cell r="AG318">
            <v>160</v>
          </cell>
          <cell r="AI318">
            <v>40</v>
          </cell>
          <cell r="AJ318">
            <v>42</v>
          </cell>
          <cell r="AK318" t="str">
            <v>FRACC FIDEL VELAZQUEZ</v>
          </cell>
          <cell r="AL318">
            <v>97160</v>
          </cell>
          <cell r="AM318">
            <v>9820560</v>
          </cell>
          <cell r="AN318">
            <v>9991913555</v>
          </cell>
          <cell r="AO318">
            <v>31</v>
          </cell>
          <cell r="AP318">
            <v>31050</v>
          </cell>
          <cell r="AQ318" t="str">
            <v>PEREZ SANCHEZ ANTONIO BENJAMIN</v>
          </cell>
          <cell r="AR318" t="str">
            <v>CALLE : 65 No 160 X 40 - 42 FRACC FIDEL VELAZQUEZ</v>
          </cell>
        </row>
        <row r="319">
          <cell r="A319" t="str">
            <v>PEREZ SAUBALLET MARIA VIRGINIA</v>
          </cell>
          <cell r="B319" t="str">
            <v>CATR641004</v>
          </cell>
          <cell r="C319" t="str">
            <v>PEREZ</v>
          </cell>
          <cell r="D319" t="str">
            <v>SAUBALLET</v>
          </cell>
          <cell r="E319" t="str">
            <v>MARIA VIRGINIA</v>
          </cell>
          <cell r="F319" t="str">
            <v>M</v>
          </cell>
          <cell r="H319" t="str">
            <v>PESV540401MDFRBR00</v>
          </cell>
          <cell r="I319" t="str">
            <v>01715383756</v>
          </cell>
          <cell r="N319">
            <v>19815</v>
          </cell>
          <cell r="P319">
            <v>9</v>
          </cell>
          <cell r="Q319">
            <v>9000</v>
          </cell>
          <cell r="R319" t="str">
            <v>MEX</v>
          </cell>
          <cell r="T319">
            <v>8</v>
          </cell>
          <cell r="U319">
            <v>1</v>
          </cell>
          <cell r="V319">
            <v>36951</v>
          </cell>
          <cell r="W319">
            <v>36951</v>
          </cell>
          <cell r="X319">
            <v>4327</v>
          </cell>
          <cell r="AA319" t="str">
            <v>DP</v>
          </cell>
          <cell r="AB319" t="str">
            <v>BANORTE</v>
          </cell>
          <cell r="AC319" t="str">
            <v>0154041188</v>
          </cell>
          <cell r="AE319">
            <v>1604</v>
          </cell>
          <cell r="AF319" t="str">
            <v>5C</v>
          </cell>
          <cell r="AG319">
            <v>334</v>
          </cell>
          <cell r="AI319">
            <v>22</v>
          </cell>
          <cell r="AJ319">
            <v>24</v>
          </cell>
          <cell r="AK319" t="str">
            <v>JUAN PABLOII</v>
          </cell>
          <cell r="AL319">
            <v>97246</v>
          </cell>
          <cell r="AO319">
            <v>31</v>
          </cell>
          <cell r="AP319">
            <v>31050</v>
          </cell>
          <cell r="AQ319" t="str">
            <v>PEREZ SAUBALLET MARIA VIRGINIA</v>
          </cell>
          <cell r="AR319" t="str">
            <v>CALLE : 5C No 334 X 22 - 24 JUAN PABLOII</v>
          </cell>
        </row>
        <row r="320">
          <cell r="A320" t="str">
            <v>PIEDRA CAZARIN CONCEPCION</v>
          </cell>
          <cell r="B320" t="str">
            <v>PICC780219</v>
          </cell>
          <cell r="C320" t="str">
            <v>PIEDRA</v>
          </cell>
          <cell r="D320" t="str">
            <v>CAZARIN</v>
          </cell>
          <cell r="E320" t="str">
            <v>CONCEPCION</v>
          </cell>
          <cell r="F320" t="str">
            <v>M</v>
          </cell>
          <cell r="H320" t="str">
            <v>PICC780219MVZDZN05</v>
          </cell>
          <cell r="I320">
            <v>84017809058</v>
          </cell>
          <cell r="J320">
            <v>757066380484</v>
          </cell>
          <cell r="N320">
            <v>28540</v>
          </cell>
          <cell r="P320">
            <v>30</v>
          </cell>
          <cell r="Q320">
            <v>30193</v>
          </cell>
          <cell r="R320" t="str">
            <v>MEX</v>
          </cell>
          <cell r="T320">
            <v>9</v>
          </cell>
          <cell r="U320">
            <v>2</v>
          </cell>
          <cell r="V320">
            <v>36770</v>
          </cell>
          <cell r="W320">
            <v>36770</v>
          </cell>
          <cell r="X320">
            <v>4508</v>
          </cell>
          <cell r="AA320" t="str">
            <v>DP</v>
          </cell>
          <cell r="AB320" t="str">
            <v>BANORTE</v>
          </cell>
          <cell r="AC320" t="str">
            <v>0148676039</v>
          </cell>
          <cell r="AE320">
            <v>1601</v>
          </cell>
          <cell r="AF320">
            <v>33</v>
          </cell>
          <cell r="AG320" t="str">
            <v>159A</v>
          </cell>
          <cell r="AI320">
            <v>82</v>
          </cell>
          <cell r="AJ320">
            <v>84</v>
          </cell>
          <cell r="AL320">
            <v>97320</v>
          </cell>
          <cell r="AO320">
            <v>31</v>
          </cell>
          <cell r="AP320">
            <v>31059</v>
          </cell>
          <cell r="AQ320" t="str">
            <v>PIEDRA CAZARIN CONCEPCION</v>
          </cell>
          <cell r="AR320" t="str">
            <v xml:space="preserve">CALLE : 33 No 159A X 82 - 84 </v>
          </cell>
        </row>
        <row r="321">
          <cell r="A321" t="str">
            <v>PINTO Y ARCEO FIDELIO FERNY</v>
          </cell>
          <cell r="B321" t="str">
            <v>PIAF541124</v>
          </cell>
          <cell r="C321" t="str">
            <v>PINTO</v>
          </cell>
          <cell r="D321" t="str">
            <v>Y ARCEO</v>
          </cell>
          <cell r="E321" t="str">
            <v>FIDELIO FERNY</v>
          </cell>
          <cell r="F321" t="str">
            <v>H</v>
          </cell>
          <cell r="H321" t="str">
            <v>PIAF541121HYNNRD05</v>
          </cell>
          <cell r="I321">
            <v>84805400110</v>
          </cell>
          <cell r="J321">
            <v>66614107807</v>
          </cell>
          <cell r="K321">
            <v>8863234</v>
          </cell>
          <cell r="N321">
            <v>20052</v>
          </cell>
          <cell r="P321">
            <v>31</v>
          </cell>
          <cell r="Q321">
            <v>31052</v>
          </cell>
          <cell r="R321" t="str">
            <v>MEX</v>
          </cell>
          <cell r="T321">
            <v>7</v>
          </cell>
          <cell r="U321">
            <v>2</v>
          </cell>
          <cell r="V321">
            <v>38261</v>
          </cell>
          <cell r="W321">
            <v>38261</v>
          </cell>
          <cell r="X321">
            <v>3017</v>
          </cell>
          <cell r="AA321" t="str">
            <v>DP</v>
          </cell>
          <cell r="AB321" t="str">
            <v>BANORTE</v>
          </cell>
          <cell r="AC321" t="str">
            <v>0569569996</v>
          </cell>
          <cell r="AE321">
            <v>1606</v>
          </cell>
          <cell r="AF321" t="str">
            <v>31B</v>
          </cell>
          <cell r="AG321">
            <v>136</v>
          </cell>
          <cell r="AI321">
            <v>16</v>
          </cell>
          <cell r="AJ321" t="str">
            <v>S/C</v>
          </cell>
          <cell r="AK321" t="str">
            <v>NVA ALEMAN</v>
          </cell>
          <cell r="AM321">
            <v>9274312</v>
          </cell>
          <cell r="AO321">
            <v>31</v>
          </cell>
          <cell r="AP321">
            <v>31050</v>
          </cell>
          <cell r="AQ321" t="str">
            <v>PINTO Y ARCEO FIDELIO FERNY</v>
          </cell>
          <cell r="AR321" t="str">
            <v>CALLE : 31B No 136 X 16 - S/C NVA ALEMAN</v>
          </cell>
        </row>
        <row r="322">
          <cell r="A322" t="str">
            <v>PINZON CACHON CARLOS DESIDERIO</v>
          </cell>
          <cell r="B322" t="str">
            <v>PICC530916</v>
          </cell>
          <cell r="C322" t="str">
            <v>PINZON</v>
          </cell>
          <cell r="D322" t="str">
            <v>CACHON</v>
          </cell>
          <cell r="E322" t="str">
            <v>CARLOS DESIDERIO</v>
          </cell>
          <cell r="F322" t="str">
            <v>H</v>
          </cell>
          <cell r="H322" t="str">
            <v>PICC530916HYNNCR06</v>
          </cell>
          <cell r="I322">
            <v>84715305938</v>
          </cell>
          <cell r="J322" t="str">
            <v>0382112753556</v>
          </cell>
          <cell r="N322">
            <v>19618</v>
          </cell>
          <cell r="P322">
            <v>31</v>
          </cell>
          <cell r="Q322">
            <v>31050</v>
          </cell>
          <cell r="R322" t="str">
            <v>MEX</v>
          </cell>
          <cell r="T322">
            <v>9</v>
          </cell>
          <cell r="U322">
            <v>4</v>
          </cell>
          <cell r="V322">
            <v>41153</v>
          </cell>
          <cell r="W322">
            <v>41153</v>
          </cell>
          <cell r="X322">
            <v>125</v>
          </cell>
          <cell r="AA322" t="str">
            <v>DP</v>
          </cell>
          <cell r="AB322" t="str">
            <v>BANORTE</v>
          </cell>
          <cell r="AC322" t="str">
            <v>0570817835</v>
          </cell>
          <cell r="AE322">
            <v>1601</v>
          </cell>
          <cell r="AF322" t="str">
            <v>5A</v>
          </cell>
          <cell r="AG322">
            <v>341</v>
          </cell>
          <cell r="AI322">
            <v>22</v>
          </cell>
          <cell r="AJ322">
            <v>24</v>
          </cell>
          <cell r="AK322" t="str">
            <v>JUAN PABLO II</v>
          </cell>
          <cell r="AL322">
            <v>97246</v>
          </cell>
          <cell r="AN322">
            <v>9991256917</v>
          </cell>
          <cell r="AO322">
            <v>31</v>
          </cell>
          <cell r="AP322">
            <v>31050</v>
          </cell>
          <cell r="AQ322" t="str">
            <v>PINZON CACHON CARLOS DESIDERIO</v>
          </cell>
          <cell r="AR322" t="str">
            <v>CALLE : 5A No 341 X 22 - 24 JUAN PABLO II</v>
          </cell>
        </row>
        <row r="323">
          <cell r="A323" t="str">
            <v>PINZON SOMOHANO JOSE ARIEL</v>
          </cell>
          <cell r="B323" t="str">
            <v>PISA710619</v>
          </cell>
          <cell r="C323" t="str">
            <v>PINZON</v>
          </cell>
          <cell r="D323" t="str">
            <v>SOMOHANO</v>
          </cell>
          <cell r="E323" t="str">
            <v>JOSE ARIEL</v>
          </cell>
          <cell r="F323" t="str">
            <v>H</v>
          </cell>
          <cell r="H323" t="str">
            <v>PISA710619HYNNMR08</v>
          </cell>
          <cell r="I323">
            <v>84017100177</v>
          </cell>
          <cell r="J323">
            <v>30814180955</v>
          </cell>
          <cell r="K323">
            <v>883765</v>
          </cell>
          <cell r="N323">
            <v>26103</v>
          </cell>
          <cell r="P323">
            <v>31</v>
          </cell>
          <cell r="Q323">
            <v>31050</v>
          </cell>
          <cell r="R323" t="str">
            <v>MEX</v>
          </cell>
          <cell r="T323">
            <v>5</v>
          </cell>
          <cell r="U323">
            <v>2</v>
          </cell>
          <cell r="V323">
            <v>37681</v>
          </cell>
          <cell r="W323">
            <v>37681</v>
          </cell>
          <cell r="X323">
            <v>3597</v>
          </cell>
          <cell r="AA323" t="str">
            <v>DP</v>
          </cell>
          <cell r="AB323" t="str">
            <v>BANORTE</v>
          </cell>
          <cell r="AC323" t="str">
            <v>0155010725</v>
          </cell>
          <cell r="AE323">
            <v>1601</v>
          </cell>
          <cell r="AF323">
            <v>65</v>
          </cell>
          <cell r="AG323" t="str">
            <v>695A</v>
          </cell>
          <cell r="AI323" t="str">
            <v>90A</v>
          </cell>
          <cell r="AJ323">
            <v>92</v>
          </cell>
          <cell r="AK323" t="str">
            <v>CENTRO</v>
          </cell>
          <cell r="AL323">
            <v>97000</v>
          </cell>
          <cell r="AM323">
            <v>9850820</v>
          </cell>
          <cell r="AO323">
            <v>31</v>
          </cell>
          <cell r="AP323">
            <v>31050</v>
          </cell>
          <cell r="AQ323" t="str">
            <v>PINZON SOMOHANO JOSE ARIEL</v>
          </cell>
          <cell r="AR323" t="str">
            <v>CALLE : 65 No 695A X 90A - 92 CENTRO</v>
          </cell>
        </row>
        <row r="324">
          <cell r="A324" t="str">
            <v>POLANCO PIÑA ROBERTO JESUS</v>
          </cell>
          <cell r="B324" t="str">
            <v>POPR331015</v>
          </cell>
          <cell r="C324" t="str">
            <v>POLANCO</v>
          </cell>
          <cell r="D324" t="str">
            <v>PIÑA</v>
          </cell>
          <cell r="E324" t="str">
            <v>ROBERTO JESUS</v>
          </cell>
          <cell r="F324" t="str">
            <v>H</v>
          </cell>
          <cell r="H324" t="str">
            <v>POPR331015HYNLXB00</v>
          </cell>
          <cell r="I324">
            <v>84733300267</v>
          </cell>
          <cell r="J324">
            <v>554013727920</v>
          </cell>
          <cell r="K324">
            <v>2085974</v>
          </cell>
          <cell r="N324">
            <v>12342</v>
          </cell>
          <cell r="P324">
            <v>31</v>
          </cell>
          <cell r="Q324">
            <v>31084</v>
          </cell>
          <cell r="R324" t="str">
            <v>MEX</v>
          </cell>
          <cell r="T324">
            <v>10</v>
          </cell>
          <cell r="U324">
            <v>2</v>
          </cell>
          <cell r="V324">
            <v>32675</v>
          </cell>
          <cell r="W324">
            <v>32675</v>
          </cell>
          <cell r="X324">
            <v>8603</v>
          </cell>
          <cell r="AA324" t="str">
            <v>DP</v>
          </cell>
          <cell r="AB324" t="str">
            <v>BANORTE</v>
          </cell>
          <cell r="AC324" t="str">
            <v>0687772494</v>
          </cell>
          <cell r="AE324">
            <v>1602</v>
          </cell>
          <cell r="AF324" t="str">
            <v>19A</v>
          </cell>
          <cell r="AG324">
            <v>127</v>
          </cell>
          <cell r="AI324">
            <v>10</v>
          </cell>
          <cell r="AJ324">
            <v>12</v>
          </cell>
          <cell r="AK324" t="str">
            <v>COL.MAR.LUISA</v>
          </cell>
          <cell r="AL324">
            <v>97199</v>
          </cell>
          <cell r="AO324">
            <v>31</v>
          </cell>
          <cell r="AP324">
            <v>31050</v>
          </cell>
          <cell r="AQ324" t="str">
            <v>POLANCO PIÑA ROBERTO JESUS</v>
          </cell>
          <cell r="AR324" t="str">
            <v>CALLE : 19A No 127 X 10 - 12 COL.MAR.LUISA</v>
          </cell>
        </row>
        <row r="325">
          <cell r="A325" t="str">
            <v>POOL ESTRELLA CARLOS GABRIEL</v>
          </cell>
          <cell r="B325" t="str">
            <v>POEC760814</v>
          </cell>
          <cell r="C325" t="str">
            <v>POOL</v>
          </cell>
          <cell r="D325" t="str">
            <v>ESTRELLA</v>
          </cell>
          <cell r="E325" t="str">
            <v>CARLOS GABRIEL</v>
          </cell>
          <cell r="F325" t="str">
            <v>H</v>
          </cell>
          <cell r="H325" t="str">
            <v>POEC760814HYNLSR09</v>
          </cell>
          <cell r="I325">
            <v>84957626488</v>
          </cell>
          <cell r="J325">
            <v>220066215868</v>
          </cell>
          <cell r="K325">
            <v>348978</v>
          </cell>
          <cell r="N325">
            <v>27986</v>
          </cell>
          <cell r="P325">
            <v>31</v>
          </cell>
          <cell r="Q325">
            <v>31040</v>
          </cell>
          <cell r="R325" t="str">
            <v>MEX</v>
          </cell>
          <cell r="T325">
            <v>9</v>
          </cell>
          <cell r="U325">
            <v>2</v>
          </cell>
          <cell r="V325">
            <v>38991</v>
          </cell>
          <cell r="W325">
            <v>38991</v>
          </cell>
          <cell r="X325">
            <v>2287</v>
          </cell>
          <cell r="AA325" t="str">
            <v>DP</v>
          </cell>
          <cell r="AB325" t="str">
            <v>BANORTE</v>
          </cell>
          <cell r="AC325" t="str">
            <v>0530539328</v>
          </cell>
          <cell r="AE325">
            <v>1603</v>
          </cell>
          <cell r="AF325">
            <v>25</v>
          </cell>
          <cell r="AG325">
            <v>538</v>
          </cell>
          <cell r="AI325" t="str">
            <v>4C</v>
          </cell>
          <cell r="AJ325" t="str">
            <v>4D</v>
          </cell>
          <cell r="AK325" t="str">
            <v>FRACC. VICTORIA</v>
          </cell>
          <cell r="AL325">
            <v>97370</v>
          </cell>
          <cell r="AN325">
            <v>9991505748</v>
          </cell>
          <cell r="AO325">
            <v>31</v>
          </cell>
          <cell r="AP325">
            <v>31041</v>
          </cell>
          <cell r="AQ325" t="str">
            <v>POOL ESTRELLA CARLOS GABRIEL</v>
          </cell>
          <cell r="AR325" t="str">
            <v>CALLE : 25 No 538 X 4C - 4D FRACC. VICTORIA</v>
          </cell>
        </row>
        <row r="326">
          <cell r="A326" t="str">
            <v>POOL Y POOL MARIANO LORENZO</v>
          </cell>
          <cell r="B326" t="str">
            <v>POPM600430</v>
          </cell>
          <cell r="C326" t="str">
            <v>POOL</v>
          </cell>
          <cell r="D326" t="str">
            <v>Y POOL</v>
          </cell>
          <cell r="E326" t="str">
            <v>MARIANO LORENZO</v>
          </cell>
          <cell r="F326" t="str">
            <v>H</v>
          </cell>
          <cell r="H326" t="str">
            <v>POPM600430HYNLLR01</v>
          </cell>
          <cell r="I326">
            <v>84856006584</v>
          </cell>
          <cell r="J326">
            <v>21014087210</v>
          </cell>
          <cell r="K326">
            <v>397513</v>
          </cell>
          <cell r="N326" t="str">
            <v>30/041960</v>
          </cell>
          <cell r="P326">
            <v>31</v>
          </cell>
          <cell r="Q326">
            <v>31004</v>
          </cell>
          <cell r="R326" t="str">
            <v>MEX</v>
          </cell>
          <cell r="T326">
            <v>9</v>
          </cell>
          <cell r="U326">
            <v>2</v>
          </cell>
          <cell r="V326">
            <v>35140</v>
          </cell>
          <cell r="W326">
            <v>35140</v>
          </cell>
          <cell r="X326">
            <v>6138</v>
          </cell>
          <cell r="AA326" t="str">
            <v>DP</v>
          </cell>
          <cell r="AB326" t="str">
            <v>BANORTE</v>
          </cell>
          <cell r="AC326" t="str">
            <v>0148676057</v>
          </cell>
          <cell r="AE326">
            <v>1608</v>
          </cell>
          <cell r="AF326">
            <v>20</v>
          </cell>
          <cell r="AG326">
            <v>46</v>
          </cell>
          <cell r="AI326">
            <v>11</v>
          </cell>
          <cell r="AJ326">
            <v>9</v>
          </cell>
          <cell r="AK326" t="str">
            <v>BACA YUC.</v>
          </cell>
          <cell r="AL326">
            <v>97450</v>
          </cell>
          <cell r="AO326">
            <v>31</v>
          </cell>
          <cell r="AP326">
            <v>31004</v>
          </cell>
          <cell r="AQ326" t="str">
            <v>POOL Y POOL MARIANO LORENZO</v>
          </cell>
          <cell r="AR326" t="str">
            <v>CALLE : 20 No 46 X 11 - 9 BACA YUC.</v>
          </cell>
        </row>
        <row r="327">
          <cell r="A327" t="str">
            <v>POOL ROBERTOS ROQUE JOSE</v>
          </cell>
          <cell r="B327" t="str">
            <v>PORR360703</v>
          </cell>
          <cell r="C327" t="str">
            <v>POOL</v>
          </cell>
          <cell r="D327" t="str">
            <v>ROBERTOS</v>
          </cell>
          <cell r="E327" t="str">
            <v>ROQUE JOSE</v>
          </cell>
          <cell r="F327" t="str">
            <v>H</v>
          </cell>
          <cell r="H327" t="str">
            <v>PORR360703HYNLBQ06</v>
          </cell>
          <cell r="I327">
            <v>84643610524</v>
          </cell>
          <cell r="J327">
            <v>450013704103</v>
          </cell>
          <cell r="K327">
            <v>2913471</v>
          </cell>
          <cell r="N327">
            <v>13334</v>
          </cell>
          <cell r="P327">
            <v>31</v>
          </cell>
          <cell r="Q327">
            <v>31032</v>
          </cell>
          <cell r="R327" t="str">
            <v>MEX</v>
          </cell>
          <cell r="T327">
            <v>8</v>
          </cell>
          <cell r="U327">
            <v>1</v>
          </cell>
          <cell r="V327">
            <v>37012</v>
          </cell>
          <cell r="W327">
            <v>37012</v>
          </cell>
          <cell r="X327">
            <v>4266</v>
          </cell>
          <cell r="AA327" t="str">
            <v>DP</v>
          </cell>
          <cell r="AB327" t="str">
            <v>BANORTE</v>
          </cell>
          <cell r="AC327" t="str">
            <v>0148676066</v>
          </cell>
          <cell r="AE327">
            <v>1608</v>
          </cell>
          <cell r="AF327">
            <v>65</v>
          </cell>
          <cell r="AG327">
            <v>503</v>
          </cell>
          <cell r="AI327">
            <v>50</v>
          </cell>
          <cell r="AJ327">
            <v>54</v>
          </cell>
          <cell r="AK327" t="str">
            <v>FRACC.PACABTUN</v>
          </cell>
          <cell r="AL327">
            <v>97160</v>
          </cell>
          <cell r="AM327">
            <v>9827964</v>
          </cell>
          <cell r="AO327">
            <v>31</v>
          </cell>
          <cell r="AP327">
            <v>31050</v>
          </cell>
          <cell r="AQ327" t="str">
            <v>POOL ROBERTOS ROQUE JOSE</v>
          </cell>
          <cell r="AR327" t="str">
            <v>CALLE : 65 No 503 X 50 - 54 FRACC.PACABTUN</v>
          </cell>
        </row>
        <row r="328">
          <cell r="A328" t="str">
            <v>POOT MEDINA JOSE ALEJANDRO</v>
          </cell>
          <cell r="B328" t="str">
            <v>POMA810714-Q570</v>
          </cell>
          <cell r="C328" t="str">
            <v>POOT</v>
          </cell>
          <cell r="D328" t="str">
            <v>MEDINA</v>
          </cell>
          <cell r="E328" t="str">
            <v>JOSE ALEJANDRO</v>
          </cell>
          <cell r="F328" t="str">
            <v>H</v>
          </cell>
          <cell r="H328" t="str">
            <v>POMA810714HYNTDL03</v>
          </cell>
          <cell r="I328">
            <v>84048112324</v>
          </cell>
          <cell r="J328">
            <v>51666529737</v>
          </cell>
          <cell r="N328">
            <v>29781</v>
          </cell>
          <cell r="P328">
            <v>31</v>
          </cell>
          <cell r="Q328">
            <v>31050</v>
          </cell>
          <cell r="R328" t="str">
            <v>MEX</v>
          </cell>
          <cell r="T328">
            <v>9</v>
          </cell>
          <cell r="U328">
            <v>1</v>
          </cell>
          <cell r="V328">
            <v>39494</v>
          </cell>
          <cell r="W328">
            <v>39494</v>
          </cell>
          <cell r="X328">
            <v>1784</v>
          </cell>
          <cell r="AA328" t="str">
            <v>DP</v>
          </cell>
          <cell r="AB328" t="str">
            <v>BANORTE</v>
          </cell>
          <cell r="AC328" t="str">
            <v>0578969561</v>
          </cell>
          <cell r="AE328">
            <v>1602</v>
          </cell>
          <cell r="AF328" t="str">
            <v>71B</v>
          </cell>
          <cell r="AG328">
            <v>350</v>
          </cell>
          <cell r="AI328" t="str">
            <v>28A</v>
          </cell>
          <cell r="AJ328">
            <v>30</v>
          </cell>
          <cell r="AK328" t="str">
            <v>AZCORRA</v>
          </cell>
          <cell r="AL328">
            <v>97177</v>
          </cell>
          <cell r="AM328">
            <v>9292398</v>
          </cell>
          <cell r="AO328">
            <v>31</v>
          </cell>
          <cell r="AP328">
            <v>31050</v>
          </cell>
          <cell r="AQ328" t="str">
            <v>POOT MEDINA JOSE ALEJANDRO</v>
          </cell>
          <cell r="AR328" t="str">
            <v>CALLE : 71B No 350 X 28A - 30 AZCORRA</v>
          </cell>
        </row>
        <row r="329">
          <cell r="A329" t="str">
            <v>POOT REJON FANNY MARIA</v>
          </cell>
          <cell r="B329" t="str">
            <v>PORF650518</v>
          </cell>
          <cell r="C329" t="str">
            <v>POOT</v>
          </cell>
          <cell r="D329" t="str">
            <v>REJON</v>
          </cell>
          <cell r="E329" t="str">
            <v>FANNY MARIA</v>
          </cell>
          <cell r="F329" t="str">
            <v>M</v>
          </cell>
          <cell r="H329" t="str">
            <v>PORF650518MYNTJN04</v>
          </cell>
          <cell r="I329">
            <v>84066501432</v>
          </cell>
          <cell r="J329">
            <v>568108073461</v>
          </cell>
          <cell r="N329">
            <v>23880</v>
          </cell>
          <cell r="P329">
            <v>31</v>
          </cell>
          <cell r="Q329">
            <v>31009</v>
          </cell>
          <cell r="R329" t="str">
            <v>MEX</v>
          </cell>
          <cell r="T329">
            <v>8</v>
          </cell>
          <cell r="U329">
            <v>1</v>
          </cell>
          <cell r="V329">
            <v>39539</v>
          </cell>
          <cell r="W329">
            <v>39539</v>
          </cell>
          <cell r="X329">
            <v>1739</v>
          </cell>
          <cell r="AA329" t="str">
            <v>DP</v>
          </cell>
          <cell r="AB329" t="str">
            <v>BANORTE</v>
          </cell>
          <cell r="AC329" t="str">
            <v>0578969570</v>
          </cell>
          <cell r="AE329">
            <v>1602</v>
          </cell>
          <cell r="AF329">
            <v>123</v>
          </cell>
          <cell r="AG329">
            <v>389</v>
          </cell>
          <cell r="AI329" t="str">
            <v>42A</v>
          </cell>
          <cell r="AJ329" t="str">
            <v>S/C</v>
          </cell>
          <cell r="AK329" t="str">
            <v>FRACC AMPLIACION HACIENDA</v>
          </cell>
          <cell r="AL329">
            <v>97285</v>
          </cell>
          <cell r="AO329">
            <v>31</v>
          </cell>
          <cell r="AP329">
            <v>31050</v>
          </cell>
          <cell r="AQ329" t="str">
            <v>POOT REJON FANNY MARIA</v>
          </cell>
          <cell r="AR329" t="str">
            <v>CALLE : 123 No 389 X 42A - S/C FRACC AMPLIACION HACIENDA</v>
          </cell>
        </row>
        <row r="330">
          <cell r="A330" t="str">
            <v>PRADO FERRER ELIAS ARTEMIO</v>
          </cell>
          <cell r="B330" t="str">
            <v>PAFE690502</v>
          </cell>
          <cell r="C330" t="str">
            <v>PRADO</v>
          </cell>
          <cell r="D330" t="str">
            <v>FERRER</v>
          </cell>
          <cell r="E330" t="str">
            <v>ELIAS ARTEMIO</v>
          </cell>
          <cell r="F330" t="str">
            <v>H</v>
          </cell>
          <cell r="H330" t="str">
            <v>PAFE690502HJCRRL02</v>
          </cell>
          <cell r="I330">
            <v>84926912555</v>
          </cell>
          <cell r="J330" t="str">
            <v>0534066088280</v>
          </cell>
          <cell r="N330">
            <v>25325</v>
          </cell>
          <cell r="P330">
            <v>14</v>
          </cell>
          <cell r="Q330">
            <v>14039</v>
          </cell>
          <cell r="R330" t="str">
            <v>MEX</v>
          </cell>
          <cell r="U330">
            <v>2</v>
          </cell>
          <cell r="V330">
            <v>39312</v>
          </cell>
          <cell r="W330">
            <v>39312</v>
          </cell>
          <cell r="X330">
            <v>1966</v>
          </cell>
          <cell r="AA330" t="str">
            <v>DP</v>
          </cell>
          <cell r="AB330" t="str">
            <v>BANORTE</v>
          </cell>
          <cell r="AC330" t="str">
            <v>0552152907</v>
          </cell>
          <cell r="AE330">
            <v>1601</v>
          </cell>
          <cell r="AF330" t="str">
            <v>12 ORIENTE</v>
          </cell>
          <cell r="AG330">
            <v>214</v>
          </cell>
          <cell r="AI330">
            <v>28</v>
          </cell>
          <cell r="AJ330" t="str">
            <v>S/C</v>
          </cell>
          <cell r="AK330" t="str">
            <v>UNIDAD HABITACIONAL MORELOS</v>
          </cell>
          <cell r="AL330">
            <v>97190</v>
          </cell>
          <cell r="AO330">
            <v>31</v>
          </cell>
          <cell r="AP330">
            <v>31050</v>
          </cell>
          <cell r="AQ330" t="str">
            <v>PRADO FERRER ELIAS ARTEMIO</v>
          </cell>
          <cell r="AR330" t="str">
            <v>CALLE : 12 ORIENTE No 214 X 28 - S/C UNIDAD HABITACIONAL MORELOS</v>
          </cell>
        </row>
        <row r="331">
          <cell r="A331" t="str">
            <v>PRADO FERRER EDUARDO</v>
          </cell>
          <cell r="B331" t="str">
            <v>PAFE710907</v>
          </cell>
          <cell r="C331" t="str">
            <v>PRADO</v>
          </cell>
          <cell r="D331" t="str">
            <v>FERRER</v>
          </cell>
          <cell r="E331" t="str">
            <v>EDUARDO</v>
          </cell>
          <cell r="F331" t="str">
            <v>H</v>
          </cell>
          <cell r="G331" t="str">
            <v>02</v>
          </cell>
          <cell r="H331" t="str">
            <v>PAFE710907HJCRRD07</v>
          </cell>
          <cell r="I331">
            <v>84957100690</v>
          </cell>
          <cell r="J331" t="str">
            <v>0528066653622</v>
          </cell>
          <cell r="N331">
            <v>26183</v>
          </cell>
          <cell r="P331">
            <v>14</v>
          </cell>
          <cell r="Q331">
            <v>14039</v>
          </cell>
          <cell r="R331" t="str">
            <v>MEX</v>
          </cell>
          <cell r="U331">
            <v>2</v>
          </cell>
          <cell r="V331">
            <v>39310</v>
          </cell>
          <cell r="W331">
            <v>39310</v>
          </cell>
          <cell r="X331">
            <v>1968</v>
          </cell>
          <cell r="AA331" t="str">
            <v>DP</v>
          </cell>
          <cell r="AB331" t="str">
            <v>BANORTE</v>
          </cell>
          <cell r="AC331" t="str">
            <v>0552152895</v>
          </cell>
          <cell r="AE331">
            <v>1601</v>
          </cell>
          <cell r="AF331" t="str">
            <v>5 ORIENTE</v>
          </cell>
          <cell r="AG331">
            <v>204</v>
          </cell>
          <cell r="AI331">
            <v>1</v>
          </cell>
          <cell r="AJ331">
            <v>2</v>
          </cell>
          <cell r="AK331" t="str">
            <v>UNIDAD HABITACIONAL MORELOS</v>
          </cell>
          <cell r="AL331">
            <v>97190</v>
          </cell>
          <cell r="AO331">
            <v>31</v>
          </cell>
          <cell r="AP331">
            <v>31050</v>
          </cell>
          <cell r="AQ331" t="str">
            <v>PRADO FERRER EDUARDO</v>
          </cell>
          <cell r="AR331" t="str">
            <v>CALLE : 5 ORIENTE No 204 X 1 - 2 UNIDAD HABITACIONAL MORELOS</v>
          </cell>
        </row>
        <row r="332">
          <cell r="A332" t="str">
            <v>PRESUEL CANUL IRENE DEL ROSARIO</v>
          </cell>
          <cell r="B332" t="str">
            <v>PECI570620</v>
          </cell>
          <cell r="C332" t="str">
            <v>PRESUEL</v>
          </cell>
          <cell r="D332" t="str">
            <v>CANUL</v>
          </cell>
          <cell r="E332" t="str">
            <v>IRENE DEL ROSARIO</v>
          </cell>
          <cell r="F332" t="str">
            <v>M</v>
          </cell>
          <cell r="H332" t="str">
            <v>PECI570620MYNRNR00</v>
          </cell>
          <cell r="I332">
            <v>84925701926</v>
          </cell>
          <cell r="J332">
            <v>628066247729</v>
          </cell>
          <cell r="N332">
            <v>20991</v>
          </cell>
          <cell r="P332">
            <v>31</v>
          </cell>
          <cell r="Q332">
            <v>31050</v>
          </cell>
          <cell r="R332" t="str">
            <v>MEX</v>
          </cell>
          <cell r="T332">
            <v>9</v>
          </cell>
          <cell r="U332">
            <v>4</v>
          </cell>
          <cell r="V332">
            <v>36907</v>
          </cell>
          <cell r="W332">
            <v>36907</v>
          </cell>
          <cell r="X332">
            <v>4371</v>
          </cell>
          <cell r="AA332" t="str">
            <v>EF</v>
          </cell>
          <cell r="AE332">
            <v>1601</v>
          </cell>
          <cell r="AF332">
            <v>153</v>
          </cell>
          <cell r="AG332" t="str">
            <v>S/N</v>
          </cell>
          <cell r="AI332">
            <v>60</v>
          </cell>
          <cell r="AJ332">
            <v>62</v>
          </cell>
          <cell r="AK332" t="str">
            <v>SAN JOSE TECOHII</v>
          </cell>
          <cell r="AL332">
            <v>97000</v>
          </cell>
          <cell r="AN332">
            <v>9992196601</v>
          </cell>
          <cell r="AO332">
            <v>31</v>
          </cell>
          <cell r="AP332">
            <v>31050</v>
          </cell>
          <cell r="AQ332" t="str">
            <v>PRESUEL CANUL IRENE DEL ROSARIO</v>
          </cell>
          <cell r="AR332" t="str">
            <v>CALLE : 153 No S/N X 60 - 62 SAN JOSE TECOHII</v>
          </cell>
        </row>
        <row r="333">
          <cell r="A333" t="str">
            <v>PUC CAAMAL FLORENCIO</v>
          </cell>
          <cell r="B333" t="str">
            <v>PUCF411110</v>
          </cell>
          <cell r="C333" t="str">
            <v>PUC</v>
          </cell>
          <cell r="D333" t="str">
            <v>CAAMAL</v>
          </cell>
          <cell r="E333" t="str">
            <v>FLORENCIO</v>
          </cell>
          <cell r="F333" t="str">
            <v>H</v>
          </cell>
          <cell r="H333" t="str">
            <v>PUCF411110HYNCML06</v>
          </cell>
          <cell r="I333">
            <v>84954100347</v>
          </cell>
          <cell r="J333">
            <v>46813561746</v>
          </cell>
          <cell r="K333">
            <v>4585889</v>
          </cell>
          <cell r="N333">
            <v>15290</v>
          </cell>
          <cell r="P333">
            <v>31</v>
          </cell>
          <cell r="Q333">
            <v>31087</v>
          </cell>
          <cell r="R333" t="str">
            <v>MEX</v>
          </cell>
          <cell r="T333">
            <v>10</v>
          </cell>
          <cell r="U333">
            <v>2</v>
          </cell>
          <cell r="V333">
            <v>34608</v>
          </cell>
          <cell r="W333">
            <v>34608</v>
          </cell>
          <cell r="X333">
            <v>6670</v>
          </cell>
          <cell r="AA333" t="str">
            <v>DP</v>
          </cell>
          <cell r="AB333" t="str">
            <v>BANORTE</v>
          </cell>
          <cell r="AC333" t="str">
            <v>0148676093</v>
          </cell>
          <cell r="AE333">
            <v>1607</v>
          </cell>
          <cell r="AF333" t="str">
            <v>61A</v>
          </cell>
          <cell r="AG333">
            <v>208</v>
          </cell>
          <cell r="AI333" t="str">
            <v>S/N</v>
          </cell>
          <cell r="AJ333" t="str">
            <v>S/N</v>
          </cell>
          <cell r="AK333" t="str">
            <v>FRANC.IMADERO</v>
          </cell>
          <cell r="AL333">
            <v>97240</v>
          </cell>
          <cell r="AO333">
            <v>31</v>
          </cell>
          <cell r="AP333">
            <v>31050</v>
          </cell>
          <cell r="AQ333" t="str">
            <v>PUC CAAMAL FLORENCIO</v>
          </cell>
          <cell r="AR333" t="str">
            <v>CALLE : 61A No 208 X S/N - S/N FRANC.IMADERO</v>
          </cell>
        </row>
        <row r="334">
          <cell r="A334" t="str">
            <v>PUC TZAB RODRIGO AMBROCIO</v>
          </cell>
          <cell r="B334" t="str">
            <v>PUTR881022</v>
          </cell>
          <cell r="C334" t="str">
            <v>PUC</v>
          </cell>
          <cell r="D334" t="str">
            <v>TZAB</v>
          </cell>
          <cell r="E334" t="str">
            <v>RODRIGO AMBROCIO</v>
          </cell>
          <cell r="F334" t="str">
            <v>H</v>
          </cell>
          <cell r="H334" t="str">
            <v>PUTR881022HYNC2D07</v>
          </cell>
          <cell r="I334">
            <v>84118815244</v>
          </cell>
          <cell r="J334">
            <v>111107732347</v>
          </cell>
          <cell r="K334">
            <v>8810628</v>
          </cell>
          <cell r="N334">
            <v>32438</v>
          </cell>
          <cell r="P334">
            <v>31</v>
          </cell>
          <cell r="Q334">
            <v>31026</v>
          </cell>
          <cell r="R334" t="str">
            <v>MEX</v>
          </cell>
          <cell r="T334">
            <v>7</v>
          </cell>
          <cell r="U334">
            <v>1</v>
          </cell>
          <cell r="V334">
            <v>40822</v>
          </cell>
          <cell r="W334">
            <v>40822</v>
          </cell>
          <cell r="X334">
            <v>456</v>
          </cell>
          <cell r="AA334" t="str">
            <v>DP</v>
          </cell>
          <cell r="AB334" t="str">
            <v>BANORTE</v>
          </cell>
          <cell r="AC334" t="str">
            <v>0815547776</v>
          </cell>
          <cell r="AE334">
            <v>1601</v>
          </cell>
          <cell r="AF334">
            <v>17</v>
          </cell>
          <cell r="AG334" t="str">
            <v>99A</v>
          </cell>
          <cell r="AI334">
            <v>17</v>
          </cell>
          <cell r="AJ334">
            <v>18</v>
          </cell>
          <cell r="AK334" t="str">
            <v>DZEMUL</v>
          </cell>
          <cell r="AL334">
            <v>97404</v>
          </cell>
          <cell r="AN334">
            <v>99919116146</v>
          </cell>
          <cell r="AO334">
            <v>31</v>
          </cell>
          <cell r="AP334">
            <v>31026</v>
          </cell>
          <cell r="AQ334" t="str">
            <v>PUC TZAB RODRIGO AMBROCIO</v>
          </cell>
          <cell r="AR334" t="str">
            <v>CALLE : 17 No 99A X 17 - 18 DZEMUL</v>
          </cell>
        </row>
        <row r="335">
          <cell r="A335" t="str">
            <v>QUIJANO CETINA JOSE ISMAEL</v>
          </cell>
          <cell r="B335" t="str">
            <v>QUCI740410U7A</v>
          </cell>
          <cell r="C335" t="str">
            <v>QUIJANO</v>
          </cell>
          <cell r="D335" t="str">
            <v>CETINA</v>
          </cell>
          <cell r="E335" t="str">
            <v>JOSE ISMAEL</v>
          </cell>
          <cell r="F335" t="str">
            <v>H</v>
          </cell>
          <cell r="H335" t="str">
            <v>QUCI740410HYNJTS00</v>
          </cell>
          <cell r="I335">
            <v>84917427852</v>
          </cell>
          <cell r="J335">
            <v>192066031767</v>
          </cell>
          <cell r="N335">
            <v>27129</v>
          </cell>
          <cell r="P335">
            <v>31</v>
          </cell>
          <cell r="Q335">
            <v>31040</v>
          </cell>
          <cell r="R335" t="str">
            <v>MEX</v>
          </cell>
          <cell r="T335">
            <v>5</v>
          </cell>
          <cell r="U335">
            <v>2</v>
          </cell>
          <cell r="V335">
            <v>36617</v>
          </cell>
          <cell r="W335">
            <v>36617</v>
          </cell>
          <cell r="X335">
            <v>4661</v>
          </cell>
          <cell r="AA335" t="str">
            <v>DP</v>
          </cell>
          <cell r="AB335" t="str">
            <v>BANORTE</v>
          </cell>
          <cell r="AC335" t="str">
            <v>0634108547</v>
          </cell>
          <cell r="AE335">
            <v>1601</v>
          </cell>
          <cell r="AF335" t="str">
            <v>26A</v>
          </cell>
          <cell r="AG335">
            <v>266</v>
          </cell>
          <cell r="AI335">
            <v>21</v>
          </cell>
          <cell r="AJ335">
            <v>23</v>
          </cell>
          <cell r="AK335" t="str">
            <v>IZAMAL</v>
          </cell>
          <cell r="AL335">
            <v>97540</v>
          </cell>
          <cell r="AM335">
            <v>9991183509</v>
          </cell>
          <cell r="AO335">
            <v>31</v>
          </cell>
          <cell r="AP335">
            <v>31040</v>
          </cell>
          <cell r="AQ335" t="str">
            <v>QUIJANO CETINA JOSE ISMAEL</v>
          </cell>
          <cell r="AR335" t="str">
            <v>CALLE : 26A No 266 X 21 - 23 IZAMAL</v>
          </cell>
        </row>
        <row r="336">
          <cell r="A336" t="str">
            <v>QUIJANO DURAN GABRIEL JESUS</v>
          </cell>
          <cell r="B336" t="str">
            <v>QUDG721023</v>
          </cell>
          <cell r="C336" t="str">
            <v>QUIJANO</v>
          </cell>
          <cell r="D336" t="str">
            <v>DURAN</v>
          </cell>
          <cell r="E336" t="str">
            <v>GABRIEL JESUS</v>
          </cell>
          <cell r="F336" t="str">
            <v>H</v>
          </cell>
          <cell r="H336" t="str">
            <v>QUDG721023HYNJRB07</v>
          </cell>
          <cell r="I336">
            <v>84027202245</v>
          </cell>
          <cell r="J336" t="str">
            <v>0265013698138</v>
          </cell>
          <cell r="L336" t="str">
            <v>gquijano6@hotmail.com</v>
          </cell>
          <cell r="N336">
            <v>26595</v>
          </cell>
          <cell r="P336">
            <v>31</v>
          </cell>
          <cell r="Q336">
            <v>31050</v>
          </cell>
          <cell r="R336" t="str">
            <v>MEX</v>
          </cell>
          <cell r="T336">
            <v>5</v>
          </cell>
          <cell r="U336">
            <v>2</v>
          </cell>
          <cell r="V336">
            <v>39326</v>
          </cell>
          <cell r="W336">
            <v>39326</v>
          </cell>
          <cell r="X336">
            <v>1952</v>
          </cell>
          <cell r="AA336" t="str">
            <v>DP</v>
          </cell>
          <cell r="AB336" t="str">
            <v>BANORTE</v>
          </cell>
          <cell r="AC336" t="str">
            <v>0553475014</v>
          </cell>
          <cell r="AE336">
            <v>1601</v>
          </cell>
          <cell r="AF336">
            <v>19</v>
          </cell>
          <cell r="AG336">
            <v>295</v>
          </cell>
          <cell r="AI336" t="str">
            <v>20K</v>
          </cell>
          <cell r="AJ336" t="str">
            <v>20J</v>
          </cell>
          <cell r="AK336" t="str">
            <v>JARDINES DEL NORTE</v>
          </cell>
          <cell r="AL336">
            <v>97139</v>
          </cell>
          <cell r="AM336">
            <v>9436177</v>
          </cell>
          <cell r="AN336">
            <v>9991269332</v>
          </cell>
          <cell r="AO336">
            <v>31</v>
          </cell>
          <cell r="AP336">
            <v>31050</v>
          </cell>
          <cell r="AQ336" t="str">
            <v>QUIJANO DURAN GABRIEL JESUS</v>
          </cell>
          <cell r="AR336" t="str">
            <v>CALLE : 19 No 295 X 20K - 20J JARDINES DEL NORTE</v>
          </cell>
        </row>
        <row r="337">
          <cell r="A337" t="str">
            <v>QUIJANO MOO VICTOR MANUEL</v>
          </cell>
          <cell r="B337" t="str">
            <v>QUMV571220</v>
          </cell>
          <cell r="C337" t="str">
            <v>QUIJANO</v>
          </cell>
          <cell r="D337" t="str">
            <v>MOO</v>
          </cell>
          <cell r="E337" t="str">
            <v>VICTOR MANUEL</v>
          </cell>
          <cell r="F337" t="str">
            <v>H</v>
          </cell>
          <cell r="H337" t="str">
            <v>QUMV561220HYNJXC07</v>
          </cell>
          <cell r="I337">
            <v>84915602670</v>
          </cell>
          <cell r="J337">
            <v>20966554765</v>
          </cell>
          <cell r="K337">
            <v>10407949</v>
          </cell>
          <cell r="N337">
            <v>20809</v>
          </cell>
          <cell r="P337">
            <v>31</v>
          </cell>
          <cell r="Q337">
            <v>31050</v>
          </cell>
          <cell r="R337" t="str">
            <v>MEX</v>
          </cell>
          <cell r="T337">
            <v>7</v>
          </cell>
          <cell r="U337">
            <v>1</v>
          </cell>
          <cell r="V337">
            <v>33086</v>
          </cell>
          <cell r="W337">
            <v>33086</v>
          </cell>
          <cell r="X337">
            <v>8192</v>
          </cell>
          <cell r="AA337" t="str">
            <v>DP</v>
          </cell>
          <cell r="AB337" t="str">
            <v>BANORTE</v>
          </cell>
          <cell r="AC337" t="str">
            <v>0166217436</v>
          </cell>
          <cell r="AE337">
            <v>1602</v>
          </cell>
          <cell r="AF337">
            <v>35</v>
          </cell>
          <cell r="AG337">
            <v>258</v>
          </cell>
          <cell r="AI337" t="str">
            <v>32DIAGO.</v>
          </cell>
          <cell r="AJ337" t="str">
            <v>S/C</v>
          </cell>
          <cell r="AK337" t="str">
            <v>FRACC.CROC</v>
          </cell>
          <cell r="AL337">
            <v>97370</v>
          </cell>
          <cell r="AO337">
            <v>31</v>
          </cell>
          <cell r="AP337">
            <v>31041</v>
          </cell>
          <cell r="AQ337" t="str">
            <v>QUIJANO MOO VICTOR MANUEL</v>
          </cell>
          <cell r="AR337" t="str">
            <v>CALLE : 35 No 258 X 32DIAGO. - S/C FRACC.CROC</v>
          </cell>
        </row>
        <row r="338">
          <cell r="A338" t="str">
            <v>QUIJANO PEREIRA FERNANDO</v>
          </cell>
          <cell r="B338" t="str">
            <v>QUPF63631219HM5</v>
          </cell>
          <cell r="C338" t="str">
            <v>QUIJANO</v>
          </cell>
          <cell r="D338" t="str">
            <v>PEREIRA</v>
          </cell>
          <cell r="E338" t="str">
            <v>FERNANDO</v>
          </cell>
          <cell r="F338" t="str">
            <v>H</v>
          </cell>
          <cell r="H338" t="str">
            <v>QUPF631219HYNJRR08</v>
          </cell>
          <cell r="I338">
            <v>84876303268</v>
          </cell>
          <cell r="K338">
            <v>2955719</v>
          </cell>
          <cell r="N338">
            <v>23364</v>
          </cell>
          <cell r="P338">
            <v>31</v>
          </cell>
          <cell r="Q338">
            <v>31050</v>
          </cell>
          <cell r="R338" t="str">
            <v>MEX</v>
          </cell>
          <cell r="T338">
            <v>7</v>
          </cell>
          <cell r="U338">
            <v>2</v>
          </cell>
          <cell r="V338">
            <v>35065</v>
          </cell>
          <cell r="W338">
            <v>35065</v>
          </cell>
          <cell r="X338">
            <v>6213</v>
          </cell>
          <cell r="AA338" t="str">
            <v>DP</v>
          </cell>
          <cell r="AB338" t="str">
            <v>BANORTE</v>
          </cell>
          <cell r="AC338" t="str">
            <v>0154077477</v>
          </cell>
          <cell r="AE338">
            <v>1602</v>
          </cell>
          <cell r="AF338">
            <v>53</v>
          </cell>
          <cell r="AG338">
            <v>700</v>
          </cell>
          <cell r="AI338">
            <v>14</v>
          </cell>
          <cell r="AJ338">
            <v>16</v>
          </cell>
          <cell r="AK338" t="str">
            <v>FRACC DEL PARQUE</v>
          </cell>
          <cell r="AL338">
            <v>97160</v>
          </cell>
          <cell r="AM338">
            <v>9824662</v>
          </cell>
          <cell r="AO338">
            <v>31</v>
          </cell>
          <cell r="AP338">
            <v>31050</v>
          </cell>
          <cell r="AQ338" t="str">
            <v>QUIJANO PEREIRA FERNANDO</v>
          </cell>
          <cell r="AR338" t="str">
            <v>CALLE : 53 No 700 X 14 - 16 FRACC DEL PARQUE</v>
          </cell>
        </row>
        <row r="339">
          <cell r="A339" t="str">
            <v>QUINTAL LOPEZ FELIX ALEJANDRO</v>
          </cell>
          <cell r="B339" t="str">
            <v>QULF710421</v>
          </cell>
          <cell r="C339" t="str">
            <v>QUINTAL</v>
          </cell>
          <cell r="D339" t="str">
            <v>LOPEZ</v>
          </cell>
          <cell r="E339" t="str">
            <v>FELIX ALEJANDRO</v>
          </cell>
          <cell r="F339" t="str">
            <v>H</v>
          </cell>
          <cell r="H339" t="str">
            <v>QULF710421HYNNPL01</v>
          </cell>
          <cell r="I339">
            <v>84977101660</v>
          </cell>
          <cell r="J339">
            <v>289013601703</v>
          </cell>
          <cell r="K339">
            <v>7810420</v>
          </cell>
          <cell r="N339">
            <v>26044</v>
          </cell>
          <cell r="P339">
            <v>31</v>
          </cell>
          <cell r="Q339">
            <v>31050</v>
          </cell>
          <cell r="R339" t="str">
            <v>MEX</v>
          </cell>
          <cell r="T339">
            <v>7</v>
          </cell>
          <cell r="U339">
            <v>2</v>
          </cell>
          <cell r="V339">
            <v>39341</v>
          </cell>
          <cell r="W339">
            <v>39341</v>
          </cell>
          <cell r="X339">
            <v>1937</v>
          </cell>
          <cell r="AA339" t="str">
            <v>DP</v>
          </cell>
          <cell r="AB339" t="str">
            <v>BANORTE</v>
          </cell>
          <cell r="AC339" t="str">
            <v>0606541235</v>
          </cell>
          <cell r="AE339">
            <v>1607</v>
          </cell>
          <cell r="AF339">
            <v>33</v>
          </cell>
          <cell r="AG339" t="str">
            <v>LOT5</v>
          </cell>
          <cell r="AI339">
            <v>46</v>
          </cell>
          <cell r="AJ339">
            <v>48</v>
          </cell>
          <cell r="AK339" t="str">
            <v>COL.MERIDA</v>
          </cell>
          <cell r="AL339">
            <v>97206</v>
          </cell>
          <cell r="AO339">
            <v>31</v>
          </cell>
          <cell r="AP339">
            <v>31050</v>
          </cell>
          <cell r="AQ339" t="str">
            <v>QUINTAL LOPEZ FELIX ALEJANDRO</v>
          </cell>
          <cell r="AR339" t="str">
            <v>CALLE : 33 No LOT5 X 46 - 48 COL.MERIDA</v>
          </cell>
        </row>
        <row r="340">
          <cell r="A340" t="str">
            <v>QUINTAL MENDEZ HILDA GUADALUPE</v>
          </cell>
          <cell r="B340" t="str">
            <v>QUMH-690310</v>
          </cell>
          <cell r="C340" t="str">
            <v>QUINTAL</v>
          </cell>
          <cell r="D340" t="str">
            <v>MENDEZ</v>
          </cell>
          <cell r="E340" t="str">
            <v>HILDA GUADALUPE</v>
          </cell>
          <cell r="F340" t="str">
            <v>M</v>
          </cell>
          <cell r="H340" t="str">
            <v>QUMH690310MYNNNL07</v>
          </cell>
          <cell r="I340">
            <v>82906900830</v>
          </cell>
          <cell r="J340">
            <v>46713562381</v>
          </cell>
          <cell r="N340">
            <v>25272</v>
          </cell>
          <cell r="P340">
            <v>31</v>
          </cell>
          <cell r="Q340">
            <v>31038</v>
          </cell>
          <cell r="R340" t="str">
            <v>MEX</v>
          </cell>
          <cell r="T340">
            <v>2</v>
          </cell>
          <cell r="U340">
            <v>2</v>
          </cell>
          <cell r="V340">
            <v>33616</v>
          </cell>
          <cell r="W340">
            <v>33616</v>
          </cell>
          <cell r="X340">
            <v>7662</v>
          </cell>
          <cell r="AA340" t="str">
            <v>DP</v>
          </cell>
          <cell r="AB340" t="str">
            <v>BANORTE</v>
          </cell>
          <cell r="AC340" t="str">
            <v>0148676141</v>
          </cell>
          <cell r="AE340">
            <v>1601</v>
          </cell>
          <cell r="AF340">
            <v>61</v>
          </cell>
          <cell r="AG340">
            <v>667</v>
          </cell>
          <cell r="AI340">
            <v>104</v>
          </cell>
          <cell r="AJ340">
            <v>22</v>
          </cell>
          <cell r="AK340" t="str">
            <v>FRANC.IMADERO</v>
          </cell>
          <cell r="AL340">
            <v>97240</v>
          </cell>
          <cell r="AM340">
            <v>9454345</v>
          </cell>
          <cell r="AO340">
            <v>31</v>
          </cell>
          <cell r="AP340">
            <v>31050</v>
          </cell>
          <cell r="AQ340" t="str">
            <v>QUINTAL MENDEZ HILDA GUADALUPE</v>
          </cell>
          <cell r="AR340" t="str">
            <v>CALLE : 61 No 667 X 104 - 22 FRANC.IMADERO</v>
          </cell>
        </row>
        <row r="341">
          <cell r="A341" t="str">
            <v>QUIROZ RIVAS JOSE ANTONIO</v>
          </cell>
          <cell r="B341" t="str">
            <v>QURA770117</v>
          </cell>
          <cell r="C341" t="str">
            <v>QUIROZ</v>
          </cell>
          <cell r="D341" t="str">
            <v>RIVAS</v>
          </cell>
          <cell r="E341" t="str">
            <v>JOSE ANTONIO</v>
          </cell>
          <cell r="F341" t="str">
            <v>H</v>
          </cell>
          <cell r="H341" t="str">
            <v>QURA770117HYNRVN00</v>
          </cell>
          <cell r="I341">
            <v>84987706433</v>
          </cell>
          <cell r="J341">
            <v>389066551815</v>
          </cell>
          <cell r="N341">
            <v>28142</v>
          </cell>
          <cell r="P341">
            <v>31</v>
          </cell>
          <cell r="Q341">
            <v>31050</v>
          </cell>
          <cell r="R341" t="str">
            <v>MEX</v>
          </cell>
          <cell r="T341">
            <v>7</v>
          </cell>
          <cell r="U341">
            <v>2</v>
          </cell>
          <cell r="V341">
            <v>36757</v>
          </cell>
          <cell r="W341">
            <v>36757</v>
          </cell>
          <cell r="X341">
            <v>4521</v>
          </cell>
          <cell r="AA341" t="str">
            <v>EF</v>
          </cell>
          <cell r="AE341">
            <v>1607</v>
          </cell>
          <cell r="AF341">
            <v>29</v>
          </cell>
          <cell r="AG341" t="str">
            <v>253A</v>
          </cell>
          <cell r="AI341">
            <v>36</v>
          </cell>
          <cell r="AJ341" t="str">
            <v>A/C</v>
          </cell>
          <cell r="AK341" t="str">
            <v>GRACIA GINERES</v>
          </cell>
          <cell r="AL341">
            <v>97070</v>
          </cell>
          <cell r="AM341">
            <v>9205123</v>
          </cell>
          <cell r="AO341">
            <v>31</v>
          </cell>
          <cell r="AP341">
            <v>31050</v>
          </cell>
          <cell r="AQ341" t="str">
            <v>QUIROZ RIVAS JOSE ANTONIO</v>
          </cell>
          <cell r="AR341" t="str">
            <v>CALLE : 29 No 253A X 36 - A/C GRACIA GINERES</v>
          </cell>
        </row>
        <row r="342">
          <cell r="A342" t="str">
            <v>QUIROZ RIVAS ISRAEL ABRAHAM</v>
          </cell>
          <cell r="B342" t="str">
            <v>QURI721009</v>
          </cell>
          <cell r="C342" t="str">
            <v>QUIROZ</v>
          </cell>
          <cell r="D342" t="str">
            <v>RIVAS</v>
          </cell>
          <cell r="E342" t="str">
            <v>ISRAEL ABRAHAM</v>
          </cell>
          <cell r="F342" t="str">
            <v>H</v>
          </cell>
          <cell r="H342" t="str">
            <v>QURI721009HYNRVS08</v>
          </cell>
          <cell r="I342">
            <v>84957316460</v>
          </cell>
          <cell r="J342">
            <v>419066261330</v>
          </cell>
          <cell r="K342">
            <v>8606786</v>
          </cell>
          <cell r="N342">
            <v>26581</v>
          </cell>
          <cell r="P342">
            <v>31</v>
          </cell>
          <cell r="Q342">
            <v>31050</v>
          </cell>
          <cell r="R342" t="str">
            <v>MEX</v>
          </cell>
          <cell r="T342">
            <v>5</v>
          </cell>
          <cell r="U342">
            <v>2</v>
          </cell>
          <cell r="V342">
            <v>34700</v>
          </cell>
          <cell r="W342">
            <v>34700</v>
          </cell>
          <cell r="X342">
            <v>6578</v>
          </cell>
          <cell r="AA342" t="str">
            <v>DP</v>
          </cell>
          <cell r="AB342" t="str">
            <v>BANORTE</v>
          </cell>
          <cell r="AC342" t="str">
            <v>0148676169</v>
          </cell>
          <cell r="AE342">
            <v>1610</v>
          </cell>
          <cell r="AF342" t="str">
            <v>61A</v>
          </cell>
          <cell r="AG342">
            <v>565</v>
          </cell>
          <cell r="AI342">
            <v>106</v>
          </cell>
          <cell r="AJ342">
            <v>108</v>
          </cell>
          <cell r="AK342" t="str">
            <v>COL.CENTRO</v>
          </cell>
          <cell r="AL342">
            <v>97000</v>
          </cell>
          <cell r="AO342">
            <v>31</v>
          </cell>
          <cell r="AP342">
            <v>31050</v>
          </cell>
          <cell r="AQ342" t="str">
            <v>QUIROZ RIVAS ISRAEL ABRAHAM</v>
          </cell>
          <cell r="AR342" t="str">
            <v>CALLE : 61A No 565 X 106 - 108 COL.CENTRO</v>
          </cell>
        </row>
        <row r="343">
          <cell r="A343" t="str">
            <v>RAMAYO PEREZ GASPAR CRISTINO</v>
          </cell>
          <cell r="B343" t="str">
            <v>RAPG750126</v>
          </cell>
          <cell r="C343" t="str">
            <v>RAMAYO</v>
          </cell>
          <cell r="D343" t="str">
            <v>PEREZ</v>
          </cell>
          <cell r="E343" t="str">
            <v>GASPAR CRISTINO</v>
          </cell>
          <cell r="F343" t="str">
            <v>H</v>
          </cell>
          <cell r="G343">
            <v>2</v>
          </cell>
          <cell r="H343" t="str">
            <v>RAP675012GHYNMR504</v>
          </cell>
          <cell r="I343">
            <v>84927500029</v>
          </cell>
          <cell r="J343">
            <v>74166105528</v>
          </cell>
          <cell r="K343">
            <v>711962</v>
          </cell>
          <cell r="N343">
            <v>27420</v>
          </cell>
          <cell r="P343">
            <v>31</v>
          </cell>
          <cell r="Q343">
            <v>31059</v>
          </cell>
          <cell r="R343" t="str">
            <v>MEX</v>
          </cell>
          <cell r="T343">
            <v>9</v>
          </cell>
          <cell r="U343">
            <v>2</v>
          </cell>
          <cell r="V343">
            <v>39264</v>
          </cell>
          <cell r="W343">
            <v>39264</v>
          </cell>
          <cell r="X343">
            <v>2014</v>
          </cell>
          <cell r="AA343" t="str">
            <v>DP</v>
          </cell>
          <cell r="AB343" t="str">
            <v>BANORTE</v>
          </cell>
          <cell r="AC343" t="str">
            <v>0610362651</v>
          </cell>
          <cell r="AE343">
            <v>1611</v>
          </cell>
          <cell r="AF343">
            <v>33</v>
          </cell>
          <cell r="AG343">
            <v>283</v>
          </cell>
          <cell r="AI343">
            <v>108</v>
          </cell>
          <cell r="AJ343">
            <v>110</v>
          </cell>
          <cell r="AK343" t="str">
            <v>CANUL REYES</v>
          </cell>
          <cell r="AL343">
            <v>97320</v>
          </cell>
          <cell r="AM343">
            <v>9699353096</v>
          </cell>
          <cell r="AO343">
            <v>31</v>
          </cell>
          <cell r="AP343">
            <v>31059</v>
          </cell>
          <cell r="AQ343" t="str">
            <v>RAMAYO PEREZ GASPAR CRISTINO</v>
          </cell>
          <cell r="AR343" t="str">
            <v>CALLE : 33 No 283 X 108 - 110 CANUL REYES</v>
          </cell>
        </row>
        <row r="344">
          <cell r="A344" t="str">
            <v>RAMIREZ MUÑOZ EMMA BEATRIZ</v>
          </cell>
          <cell r="B344" t="str">
            <v>RAME730320</v>
          </cell>
          <cell r="C344" t="str">
            <v>RAMIREZ</v>
          </cell>
          <cell r="D344" t="str">
            <v>MUÑOZ</v>
          </cell>
          <cell r="E344" t="str">
            <v>EMMA BEATRIZ</v>
          </cell>
          <cell r="F344" t="str">
            <v>M</v>
          </cell>
          <cell r="H344" t="str">
            <v>RAME730320MYNMXM03</v>
          </cell>
          <cell r="I344">
            <v>84947325266</v>
          </cell>
          <cell r="J344">
            <v>755066334382</v>
          </cell>
          <cell r="N344">
            <v>26743</v>
          </cell>
          <cell r="P344">
            <v>31</v>
          </cell>
          <cell r="Q344">
            <v>31059</v>
          </cell>
          <cell r="R344" t="str">
            <v>MEX</v>
          </cell>
          <cell r="T344">
            <v>9</v>
          </cell>
          <cell r="U344">
            <v>1</v>
          </cell>
          <cell r="V344">
            <v>37226</v>
          </cell>
          <cell r="W344">
            <v>37226</v>
          </cell>
          <cell r="X344">
            <v>4052</v>
          </cell>
          <cell r="AA344" t="str">
            <v>EF</v>
          </cell>
          <cell r="AE344">
            <v>1611</v>
          </cell>
          <cell r="AF344">
            <v>35</v>
          </cell>
          <cell r="AG344">
            <v>163</v>
          </cell>
          <cell r="AI344">
            <v>68</v>
          </cell>
          <cell r="AJ344">
            <v>70</v>
          </cell>
          <cell r="AK344" t="str">
            <v>COL.CENTRO</v>
          </cell>
          <cell r="AL344">
            <v>97320</v>
          </cell>
          <cell r="AN344">
            <v>9991487781</v>
          </cell>
          <cell r="AO344">
            <v>31</v>
          </cell>
          <cell r="AP344">
            <v>31059</v>
          </cell>
          <cell r="AQ344" t="str">
            <v>RAMIREZ MUÑOZ EMMA BEATRIZ</v>
          </cell>
          <cell r="AR344" t="str">
            <v>CALLE : 35 No 163 X 68 - 70 COL.CENTRO</v>
          </cell>
        </row>
        <row r="345">
          <cell r="A345" t="str">
            <v>RAMIREZ MURILLO CONCEPCION DEL CARMEN</v>
          </cell>
          <cell r="B345" t="str">
            <v>RAMC640814</v>
          </cell>
          <cell r="C345" t="str">
            <v>RAMIREZ</v>
          </cell>
          <cell r="D345" t="str">
            <v>MURILLO</v>
          </cell>
          <cell r="E345" t="str">
            <v>CONCEPCION DEL CARMEN</v>
          </cell>
          <cell r="F345" t="str">
            <v>M</v>
          </cell>
          <cell r="H345" t="str">
            <v>RAMC640814MCCMRN01</v>
          </cell>
          <cell r="I345">
            <v>84026400642</v>
          </cell>
          <cell r="J345">
            <v>81013635480</v>
          </cell>
          <cell r="N345">
            <v>23604</v>
          </cell>
          <cell r="P345">
            <v>4</v>
          </cell>
          <cell r="Q345">
            <v>4000</v>
          </cell>
          <cell r="R345" t="str">
            <v>MEX</v>
          </cell>
          <cell r="T345">
            <v>4</v>
          </cell>
          <cell r="U345">
            <v>2</v>
          </cell>
          <cell r="V345">
            <v>37377</v>
          </cell>
          <cell r="W345">
            <v>37377</v>
          </cell>
          <cell r="X345">
            <v>3901</v>
          </cell>
          <cell r="AA345" t="str">
            <v>DP</v>
          </cell>
          <cell r="AB345" t="str">
            <v>BANORTE</v>
          </cell>
          <cell r="AC345" t="str">
            <v>0150048321</v>
          </cell>
          <cell r="AE345">
            <v>1610</v>
          </cell>
          <cell r="AF345">
            <v>12</v>
          </cell>
          <cell r="AG345">
            <v>197</v>
          </cell>
          <cell r="AI345">
            <v>33</v>
          </cell>
          <cell r="AJ345" t="str">
            <v>S/C</v>
          </cell>
          <cell r="AK345" t="str">
            <v>SANTA MACHI CHUB</v>
          </cell>
          <cell r="AM345">
            <v>9440598</v>
          </cell>
          <cell r="AO345">
            <v>31</v>
          </cell>
          <cell r="AP345">
            <v>31050</v>
          </cell>
          <cell r="AQ345" t="str">
            <v>RAMIREZ MURILLO CONCEPCION DEL CARMEN</v>
          </cell>
          <cell r="AR345" t="str">
            <v>CALLE : 12 No 197 X 33 - S/C SANTA MACHI CHUB</v>
          </cell>
        </row>
        <row r="346">
          <cell r="A346" t="str">
            <v>RAMIREZ PERERA NEYRA</v>
          </cell>
          <cell r="B346" t="str">
            <v>RAPN750212</v>
          </cell>
          <cell r="C346" t="str">
            <v>RAMIREZ</v>
          </cell>
          <cell r="D346" t="str">
            <v>PERERA</v>
          </cell>
          <cell r="E346" t="str">
            <v>NEYRA</v>
          </cell>
          <cell r="F346" t="str">
            <v>M</v>
          </cell>
          <cell r="H346" t="str">
            <v>RAPN750212MTCMRY07</v>
          </cell>
          <cell r="I346">
            <v>84937528390</v>
          </cell>
          <cell r="J346">
            <v>493066085587</v>
          </cell>
          <cell r="N346">
            <v>27437</v>
          </cell>
          <cell r="P346">
            <v>27</v>
          </cell>
          <cell r="Q346">
            <v>27001</v>
          </cell>
          <cell r="R346" t="str">
            <v>MEX</v>
          </cell>
          <cell r="T346">
            <v>9</v>
          </cell>
          <cell r="U346">
            <v>2</v>
          </cell>
          <cell r="V346">
            <v>37576</v>
          </cell>
          <cell r="W346">
            <v>37576</v>
          </cell>
          <cell r="X346">
            <v>3702</v>
          </cell>
          <cell r="AA346" t="str">
            <v>DP</v>
          </cell>
          <cell r="AB346" t="str">
            <v>BANORTE</v>
          </cell>
          <cell r="AC346" t="str">
            <v>0154041218</v>
          </cell>
          <cell r="AE346">
            <v>1605</v>
          </cell>
          <cell r="AF346">
            <v>27</v>
          </cell>
          <cell r="AG346">
            <v>535</v>
          </cell>
          <cell r="AI346">
            <v>16</v>
          </cell>
          <cell r="AJ346" t="str">
            <v>S7C</v>
          </cell>
          <cell r="AK346" t="str">
            <v>NVA CHICHE ITZA</v>
          </cell>
          <cell r="AL346">
            <v>97170</v>
          </cell>
          <cell r="AO346">
            <v>31</v>
          </cell>
          <cell r="AP346">
            <v>31050</v>
          </cell>
          <cell r="AQ346" t="str">
            <v>RAMIREZ PERERA NEYRA</v>
          </cell>
          <cell r="AR346" t="str">
            <v>CALLE : 27 No 535 X 16 - S7C NVA CHICHE ITZA</v>
          </cell>
        </row>
        <row r="347">
          <cell r="A347" t="str">
            <v>RAMIREZ PEREZ MARIA BEATRIZ</v>
          </cell>
          <cell r="B347" t="str">
            <v>RAPB700317</v>
          </cell>
          <cell r="C347" t="str">
            <v>RAMIREZ</v>
          </cell>
          <cell r="D347" t="str">
            <v>PEREZ</v>
          </cell>
          <cell r="E347" t="str">
            <v>MARIA BEATRIZ</v>
          </cell>
          <cell r="F347" t="str">
            <v>M</v>
          </cell>
          <cell r="H347" t="str">
            <v>RAPB00317MDFMR102</v>
          </cell>
          <cell r="I347">
            <v>84887037723</v>
          </cell>
          <cell r="J347">
            <v>355966124598</v>
          </cell>
          <cell r="N347">
            <v>25644</v>
          </cell>
          <cell r="P347">
            <v>9</v>
          </cell>
          <cell r="Q347">
            <v>9000</v>
          </cell>
          <cell r="R347" t="str">
            <v>MEX</v>
          </cell>
          <cell r="T347">
            <v>9</v>
          </cell>
          <cell r="U347">
            <v>1</v>
          </cell>
          <cell r="V347">
            <v>35947</v>
          </cell>
          <cell r="W347">
            <v>35947</v>
          </cell>
          <cell r="X347">
            <v>5331</v>
          </cell>
          <cell r="AA347" t="str">
            <v>EF</v>
          </cell>
          <cell r="AE347">
            <v>1602</v>
          </cell>
          <cell r="AF347" t="str">
            <v>16A</v>
          </cell>
          <cell r="AG347">
            <v>510</v>
          </cell>
          <cell r="AI347" t="str">
            <v>43A</v>
          </cell>
          <cell r="AJ347">
            <v>39</v>
          </cell>
          <cell r="AK347" t="str">
            <v>BRISAS</v>
          </cell>
          <cell r="AL347">
            <v>97144</v>
          </cell>
          <cell r="AM347">
            <v>9864236</v>
          </cell>
          <cell r="AO347">
            <v>31</v>
          </cell>
          <cell r="AP347">
            <v>31050</v>
          </cell>
          <cell r="AQ347" t="str">
            <v>RAMIREZ PEREZ MARIA BEATRIZ</v>
          </cell>
          <cell r="AR347" t="str">
            <v>CALLE : 16A No 510 X 43A - 39 BRISAS</v>
          </cell>
        </row>
        <row r="348">
          <cell r="A348" t="str">
            <v>RAMOS COLLI JOSE ALBERTO</v>
          </cell>
          <cell r="B348" t="str">
            <v>RACA810528</v>
          </cell>
          <cell r="C348" t="str">
            <v>RAMOS</v>
          </cell>
          <cell r="D348" t="str">
            <v>COLLI</v>
          </cell>
          <cell r="E348" t="str">
            <v>JOSE ALBERTO</v>
          </cell>
          <cell r="F348" t="str">
            <v>H</v>
          </cell>
          <cell r="H348" t="str">
            <v>RACA810528HYNMLL06</v>
          </cell>
          <cell r="I348">
            <v>84088102805</v>
          </cell>
          <cell r="J348">
            <v>74766453350</v>
          </cell>
          <cell r="N348">
            <v>29734</v>
          </cell>
          <cell r="P348">
            <v>31</v>
          </cell>
          <cell r="Q348">
            <v>31050</v>
          </cell>
          <cell r="R348" t="str">
            <v>MEX</v>
          </cell>
          <cell r="T348">
            <v>9</v>
          </cell>
          <cell r="U348">
            <v>2</v>
          </cell>
          <cell r="V348">
            <v>39479</v>
          </cell>
          <cell r="W348">
            <v>39479</v>
          </cell>
          <cell r="X348">
            <v>1799</v>
          </cell>
          <cell r="AA348" t="str">
            <v>DP</v>
          </cell>
          <cell r="AB348" t="str">
            <v>BANORTE</v>
          </cell>
          <cell r="AC348" t="str">
            <v>0610362660</v>
          </cell>
          <cell r="AE348">
            <v>1611</v>
          </cell>
          <cell r="AF348">
            <v>29</v>
          </cell>
          <cell r="AG348" t="str">
            <v>2Q</v>
          </cell>
          <cell r="AI348">
            <v>46</v>
          </cell>
          <cell r="AJ348">
            <v>48</v>
          </cell>
          <cell r="AK348" t="str">
            <v>COL. ISMAEL GARCIA</v>
          </cell>
          <cell r="AL348">
            <v>97320</v>
          </cell>
          <cell r="AO348">
            <v>31</v>
          </cell>
          <cell r="AP348">
            <v>31059</v>
          </cell>
          <cell r="AQ348" t="str">
            <v>RAMOS COLLI JOSE ALBERTO</v>
          </cell>
          <cell r="AR348" t="str">
            <v>CALLE : 29 No 2Q X 46 - 48 COL. ISMAEL GARCIA</v>
          </cell>
        </row>
        <row r="349">
          <cell r="A349" t="str">
            <v>REJON VELA JOSE FRANCISCO</v>
          </cell>
          <cell r="B349" t="str">
            <v>REVF660316</v>
          </cell>
          <cell r="C349" t="str">
            <v>REJON</v>
          </cell>
          <cell r="D349" t="str">
            <v>VELA</v>
          </cell>
          <cell r="E349" t="str">
            <v>JOSE FRANCISCO</v>
          </cell>
          <cell r="F349" t="str">
            <v>H</v>
          </cell>
          <cell r="H349" t="str">
            <v>REVF660316HYNJLR00</v>
          </cell>
          <cell r="I349">
            <v>84966600334</v>
          </cell>
          <cell r="J349" t="str">
            <v>037166351262</v>
          </cell>
          <cell r="N349">
            <v>24182</v>
          </cell>
          <cell r="P349">
            <v>31</v>
          </cell>
          <cell r="Q349">
            <v>31050</v>
          </cell>
          <cell r="R349" t="str">
            <v>MEX</v>
          </cell>
          <cell r="T349">
            <v>5</v>
          </cell>
          <cell r="U349">
            <v>2</v>
          </cell>
          <cell r="V349">
            <v>39022</v>
          </cell>
          <cell r="W349">
            <v>39022</v>
          </cell>
          <cell r="X349">
            <v>2256</v>
          </cell>
          <cell r="AA349" t="str">
            <v>DP</v>
          </cell>
          <cell r="AB349" t="str">
            <v>BANORTE</v>
          </cell>
          <cell r="AC349" t="str">
            <v>0198630755</v>
          </cell>
          <cell r="AE349">
            <v>1601</v>
          </cell>
          <cell r="AF349" t="str">
            <v>21B</v>
          </cell>
          <cell r="AG349" t="str">
            <v>93B</v>
          </cell>
          <cell r="AI349">
            <v>26</v>
          </cell>
          <cell r="AJ349" t="str">
            <v>S/C</v>
          </cell>
          <cell r="AK349" t="str">
            <v>TULIPANES CHUBURNA</v>
          </cell>
          <cell r="AL349">
            <v>97217</v>
          </cell>
          <cell r="AO349">
            <v>31</v>
          </cell>
          <cell r="AP349">
            <v>31050</v>
          </cell>
          <cell r="AQ349" t="str">
            <v>REJON VELA JOSE FRANCISCO</v>
          </cell>
          <cell r="AR349" t="str">
            <v>CALLE : 21B No 93B X 26 - S/C TULIPANES CHUBURNA</v>
          </cell>
        </row>
        <row r="350">
          <cell r="A350" t="str">
            <v>REJON SANCHEZ LINA</v>
          </cell>
          <cell r="B350" t="str">
            <v>RESL770709</v>
          </cell>
          <cell r="C350" t="str">
            <v>REJON</v>
          </cell>
          <cell r="D350" t="str">
            <v>SANCHEZ</v>
          </cell>
          <cell r="E350" t="str">
            <v>LINA</v>
          </cell>
          <cell r="F350" t="str">
            <v>M</v>
          </cell>
          <cell r="H350" t="str">
            <v>RESL770709MMCJNN04</v>
          </cell>
          <cell r="I350">
            <v>84947729061</v>
          </cell>
          <cell r="J350" t="str">
            <v>0550066209488</v>
          </cell>
          <cell r="N350">
            <v>28315</v>
          </cell>
          <cell r="P350">
            <v>9</v>
          </cell>
          <cell r="Q350">
            <v>9000</v>
          </cell>
          <cell r="R350" t="str">
            <v>MEX</v>
          </cell>
          <cell r="T350">
            <v>7</v>
          </cell>
          <cell r="U350">
            <v>2</v>
          </cell>
          <cell r="V350">
            <v>37622</v>
          </cell>
          <cell r="W350">
            <v>37622</v>
          </cell>
          <cell r="X350">
            <v>3656</v>
          </cell>
          <cell r="AA350" t="str">
            <v>DP</v>
          </cell>
          <cell r="AB350" t="str">
            <v>BANORTE</v>
          </cell>
          <cell r="AC350" t="str">
            <v>0154041227</v>
          </cell>
          <cell r="AE350">
            <v>1610</v>
          </cell>
          <cell r="AF350">
            <v>25</v>
          </cell>
          <cell r="AG350">
            <v>908</v>
          </cell>
          <cell r="AI350">
            <v>127</v>
          </cell>
          <cell r="AJ350" t="str">
            <v>S/C</v>
          </cell>
          <cell r="AK350" t="str">
            <v>FRACC.ZAZIL-HA</v>
          </cell>
          <cell r="AL350">
            <v>97298</v>
          </cell>
          <cell r="AM350">
            <v>9293291</v>
          </cell>
          <cell r="AO350">
            <v>31</v>
          </cell>
          <cell r="AP350">
            <v>31050</v>
          </cell>
          <cell r="AQ350" t="str">
            <v>REJON SANCHEZ LINA</v>
          </cell>
          <cell r="AR350" t="str">
            <v>CALLE : 25 No 908 X 127 - S/C FRACC.ZAZIL-HA</v>
          </cell>
        </row>
        <row r="351">
          <cell r="A351" t="str">
            <v>REYES BRAGA HECTOR ROBERTO</v>
          </cell>
          <cell r="B351" t="str">
            <v>REBH860415</v>
          </cell>
          <cell r="C351" t="str">
            <v>REYES</v>
          </cell>
          <cell r="D351" t="str">
            <v>BRAGA</v>
          </cell>
          <cell r="E351" t="str">
            <v>HECTOR ROBERTO</v>
          </cell>
          <cell r="F351" t="str">
            <v>H</v>
          </cell>
          <cell r="H351" t="str">
            <v>REBH860415HYNYRC06</v>
          </cell>
          <cell r="I351">
            <v>84048618783</v>
          </cell>
          <cell r="J351">
            <v>551099386819</v>
          </cell>
          <cell r="K351">
            <v>8423988</v>
          </cell>
          <cell r="N351">
            <v>31517</v>
          </cell>
          <cell r="P351">
            <v>31</v>
          </cell>
          <cell r="Q351">
            <v>31050</v>
          </cell>
          <cell r="R351" t="str">
            <v>MEX</v>
          </cell>
          <cell r="T351">
            <v>7</v>
          </cell>
          <cell r="U351">
            <v>1</v>
          </cell>
          <cell r="V351">
            <v>39645</v>
          </cell>
          <cell r="W351">
            <v>39645</v>
          </cell>
          <cell r="X351">
            <v>1633</v>
          </cell>
          <cell r="AA351" t="str">
            <v>DP</v>
          </cell>
          <cell r="AB351" t="str">
            <v>BANORTE</v>
          </cell>
          <cell r="AC351" t="str">
            <v>0588689251</v>
          </cell>
          <cell r="AE351">
            <v>1602</v>
          </cell>
          <cell r="AF351" t="str">
            <v>4SUR</v>
          </cell>
          <cell r="AG351">
            <v>302</v>
          </cell>
          <cell r="AI351" t="str">
            <v>49A</v>
          </cell>
          <cell r="AJ351">
            <v>51</v>
          </cell>
          <cell r="AK351" t="str">
            <v>FRACC.KUKULCAN</v>
          </cell>
          <cell r="AL351">
            <v>97195</v>
          </cell>
          <cell r="AM351">
            <v>9290224</v>
          </cell>
          <cell r="AO351">
            <v>31</v>
          </cell>
          <cell r="AP351">
            <v>31050</v>
          </cell>
          <cell r="AQ351" t="str">
            <v>REYES BRAGA HECTOR ROBERTO</v>
          </cell>
          <cell r="AR351" t="str">
            <v>CALLE : 4SUR No 302 X 49A - 51 FRACC.KUKULCAN</v>
          </cell>
        </row>
        <row r="352">
          <cell r="A352" t="str">
            <v>RODRIGUEZ BASTO FRANCISCO JOSE</v>
          </cell>
          <cell r="B352" t="str">
            <v>ROBF300873</v>
          </cell>
          <cell r="C352" t="str">
            <v>RODRIGUEZ</v>
          </cell>
          <cell r="D352" t="str">
            <v>BASTO</v>
          </cell>
          <cell r="E352" t="str">
            <v>FRANCISCO JOSE</v>
          </cell>
          <cell r="F352" t="str">
            <v>H</v>
          </cell>
          <cell r="H352" t="str">
            <v>ROBF730830HYNDSR01</v>
          </cell>
          <cell r="I352">
            <v>84967303789</v>
          </cell>
          <cell r="J352">
            <v>53466047787</v>
          </cell>
          <cell r="N352">
            <v>26906</v>
          </cell>
          <cell r="P352">
            <v>31</v>
          </cell>
          <cell r="Q352">
            <v>31050</v>
          </cell>
          <cell r="R352" t="str">
            <v>MEX</v>
          </cell>
          <cell r="T352">
            <v>3</v>
          </cell>
          <cell r="U352">
            <v>2</v>
          </cell>
          <cell r="V352">
            <v>38246</v>
          </cell>
          <cell r="W352">
            <v>38246</v>
          </cell>
          <cell r="X352">
            <v>3032</v>
          </cell>
          <cell r="AA352" t="str">
            <v>DP</v>
          </cell>
          <cell r="AB352" t="str">
            <v>BANORTE</v>
          </cell>
          <cell r="AC352" t="str">
            <v>0189539481</v>
          </cell>
          <cell r="AE352">
            <v>1602</v>
          </cell>
          <cell r="AF352">
            <v>50</v>
          </cell>
          <cell r="AG352">
            <v>299</v>
          </cell>
          <cell r="AI352">
            <v>61</v>
          </cell>
          <cell r="AJ352">
            <v>67</v>
          </cell>
          <cell r="AK352" t="str">
            <v>FRANC.MONT</v>
          </cell>
          <cell r="AL352">
            <v>97203</v>
          </cell>
          <cell r="AO352">
            <v>31</v>
          </cell>
          <cell r="AP352">
            <v>31050</v>
          </cell>
          <cell r="AQ352" t="str">
            <v>RODRIGUEZ BASTO FRANCISCO JOSE</v>
          </cell>
          <cell r="AR352" t="str">
            <v>CALLE : 50 No 299 X 61 - 67 FRANC.MONT</v>
          </cell>
        </row>
        <row r="353">
          <cell r="A353" t="str">
            <v>RODRIGUEZ FANDIÑO PABLO ANTONIO</v>
          </cell>
          <cell r="B353" t="str">
            <v>ROFP620713</v>
          </cell>
          <cell r="C353" t="str">
            <v>RODRIGUEZ</v>
          </cell>
          <cell r="D353" t="str">
            <v>FANDIÑO</v>
          </cell>
          <cell r="E353" t="str">
            <v>PABLO ANTONIO</v>
          </cell>
          <cell r="F353" t="str">
            <v>H</v>
          </cell>
          <cell r="H353" t="str">
            <v>ROFP620713HNEDNB06</v>
          </cell>
          <cell r="I353">
            <v>84116200290</v>
          </cell>
          <cell r="N353">
            <v>22840</v>
          </cell>
          <cell r="P353">
            <v>33</v>
          </cell>
          <cell r="Q353">
            <v>33000</v>
          </cell>
          <cell r="R353" t="str">
            <v>CUB</v>
          </cell>
          <cell r="T353">
            <v>5</v>
          </cell>
          <cell r="U353">
            <v>2</v>
          </cell>
          <cell r="V353">
            <v>40909</v>
          </cell>
          <cell r="W353">
            <v>40909</v>
          </cell>
          <cell r="X353">
            <v>369</v>
          </cell>
          <cell r="AA353" t="str">
            <v>DP</v>
          </cell>
          <cell r="AB353" t="str">
            <v>BANORTE</v>
          </cell>
          <cell r="AC353" t="str">
            <v>0587093347</v>
          </cell>
          <cell r="AE353">
            <v>1601</v>
          </cell>
          <cell r="AF353">
            <v>5</v>
          </cell>
          <cell r="AG353">
            <v>536</v>
          </cell>
          <cell r="AI353">
            <v>54</v>
          </cell>
          <cell r="AJ353">
            <v>56</v>
          </cell>
          <cell r="AK353" t="str">
            <v>RESIDENCIAL PENSIONES</v>
          </cell>
          <cell r="AL353">
            <v>97217</v>
          </cell>
          <cell r="AN353">
            <v>9992440018</v>
          </cell>
          <cell r="AO353">
            <v>31</v>
          </cell>
          <cell r="AP353">
            <v>31050</v>
          </cell>
          <cell r="AQ353" t="str">
            <v>RODRIGUEZ FANDIÑO PABLO ANTONIO</v>
          </cell>
          <cell r="AR353" t="str">
            <v>CALLE : 5 No 536 X 54 - 56 RESIDENCIAL PENSIONES</v>
          </cell>
        </row>
        <row r="354">
          <cell r="A354" t="str">
            <v>RODRIGUEZ SANSORES ALFREDO OSCAR</v>
          </cell>
          <cell r="B354" t="str">
            <v>ROSA581015</v>
          </cell>
          <cell r="C354" t="str">
            <v>RODRIGUEZ</v>
          </cell>
          <cell r="D354" t="str">
            <v>SANSORES</v>
          </cell>
          <cell r="E354" t="str">
            <v>ALFREDO OSCAR</v>
          </cell>
          <cell r="F354" t="str">
            <v>H</v>
          </cell>
          <cell r="H354" t="str">
            <v>ROSA581015HYNDNL07</v>
          </cell>
          <cell r="I354">
            <v>84745804256</v>
          </cell>
          <cell r="J354">
            <v>49366072036</v>
          </cell>
          <cell r="N354">
            <v>21473</v>
          </cell>
          <cell r="P354">
            <v>31</v>
          </cell>
          <cell r="Q354">
            <v>31050</v>
          </cell>
          <cell r="R354" t="str">
            <v>MEX</v>
          </cell>
          <cell r="T354">
            <v>8</v>
          </cell>
          <cell r="U354">
            <v>2</v>
          </cell>
          <cell r="V354">
            <v>35262</v>
          </cell>
          <cell r="W354">
            <v>35262</v>
          </cell>
          <cell r="X354">
            <v>6016</v>
          </cell>
          <cell r="AA354" t="str">
            <v>DP</v>
          </cell>
          <cell r="AB354" t="str">
            <v>BANORTE</v>
          </cell>
          <cell r="AC354" t="str">
            <v>0687772618</v>
          </cell>
          <cell r="AE354">
            <v>1609</v>
          </cell>
          <cell r="AF354">
            <v>16</v>
          </cell>
          <cell r="AG354">
            <v>624</v>
          </cell>
          <cell r="AI354" t="str">
            <v>25A</v>
          </cell>
          <cell r="AJ354" t="str">
            <v>28B</v>
          </cell>
          <cell r="AK354" t="str">
            <v>NUEVA CHICHEN</v>
          </cell>
          <cell r="AL354">
            <v>97170</v>
          </cell>
          <cell r="AM354">
            <v>9824019</v>
          </cell>
          <cell r="AO354">
            <v>31</v>
          </cell>
          <cell r="AP354">
            <v>31050</v>
          </cell>
          <cell r="AQ354" t="str">
            <v>RODRIGUEZ SANSORES ALFREDO OSCAR</v>
          </cell>
          <cell r="AR354" t="str">
            <v>CALLE : 16 No 624 X 25A - 28B NUEVA CHICHEN</v>
          </cell>
        </row>
        <row r="355">
          <cell r="A355" t="str">
            <v>ROMERO PEREZ JOSE DE JESUS</v>
          </cell>
          <cell r="B355" t="str">
            <v>ROPJ750502</v>
          </cell>
          <cell r="C355" t="str">
            <v>ROMERO</v>
          </cell>
          <cell r="D355" t="str">
            <v>PEREZ</v>
          </cell>
          <cell r="E355" t="str">
            <v>JOSE DE JESUS</v>
          </cell>
          <cell r="F355" t="str">
            <v>H</v>
          </cell>
          <cell r="H355" t="str">
            <v>ROPJ750502HTCMRS07</v>
          </cell>
          <cell r="I355">
            <v>84977506942</v>
          </cell>
          <cell r="J355">
            <v>627066179782</v>
          </cell>
          <cell r="K355">
            <v>3555673</v>
          </cell>
          <cell r="N355">
            <v>27516</v>
          </cell>
          <cell r="P355">
            <v>27</v>
          </cell>
          <cell r="Q355">
            <v>27017</v>
          </cell>
          <cell r="R355" t="str">
            <v>MEX</v>
          </cell>
          <cell r="T355">
            <v>1</v>
          </cell>
          <cell r="U355">
            <v>2</v>
          </cell>
          <cell r="V355">
            <v>39495</v>
          </cell>
          <cell r="W355">
            <v>39495</v>
          </cell>
          <cell r="X355">
            <v>1783</v>
          </cell>
          <cell r="AA355" t="str">
            <v>DP</v>
          </cell>
          <cell r="AB355" t="str">
            <v>BANORTE</v>
          </cell>
          <cell r="AC355" t="str">
            <v>0578969589</v>
          </cell>
          <cell r="AE355">
            <v>1602</v>
          </cell>
          <cell r="AF355">
            <v>25</v>
          </cell>
          <cell r="AG355">
            <v>448</v>
          </cell>
          <cell r="AI355">
            <v>26</v>
          </cell>
          <cell r="AJ355" t="str">
            <v>S/C</v>
          </cell>
          <cell r="AK355" t="str">
            <v>FRACC.GRACIANO RICALDE</v>
          </cell>
          <cell r="AL355">
            <v>97256</v>
          </cell>
          <cell r="AM355">
            <v>9460216</v>
          </cell>
          <cell r="AO355">
            <v>31</v>
          </cell>
          <cell r="AP355">
            <v>31050</v>
          </cell>
          <cell r="AQ355" t="str">
            <v>ROMERO PEREZ JOSE DE JESUS</v>
          </cell>
          <cell r="AR355" t="str">
            <v>CALLE : 25 No 448 X 26 - S/C FRACC.GRACIANO RICALDE</v>
          </cell>
        </row>
        <row r="356">
          <cell r="A356" t="str">
            <v>ROSADO MUÑOZ FERNANDO DE JESUS</v>
          </cell>
          <cell r="B356" t="str">
            <v>ROMF610104KT5</v>
          </cell>
          <cell r="C356" t="str">
            <v>ROSADO</v>
          </cell>
          <cell r="D356" t="str">
            <v>MUÑOZ</v>
          </cell>
          <cell r="E356" t="str">
            <v>FERNANDO DE JESUS</v>
          </cell>
          <cell r="F356" t="str">
            <v>H</v>
          </cell>
          <cell r="H356" t="str">
            <v>ROMF610104HYMSXR06</v>
          </cell>
          <cell r="I356">
            <v>84036100471</v>
          </cell>
          <cell r="J356">
            <v>277013645187</v>
          </cell>
          <cell r="N356">
            <v>22285</v>
          </cell>
          <cell r="P356">
            <v>31</v>
          </cell>
          <cell r="Q356">
            <v>31050</v>
          </cell>
          <cell r="R356" t="str">
            <v>MEX</v>
          </cell>
          <cell r="S356">
            <v>3320038</v>
          </cell>
          <cell r="T356">
            <v>5</v>
          </cell>
          <cell r="U356">
            <v>2</v>
          </cell>
          <cell r="V356">
            <v>40422</v>
          </cell>
          <cell r="W356">
            <v>40422</v>
          </cell>
          <cell r="X356">
            <v>856</v>
          </cell>
          <cell r="AA356" t="str">
            <v>DP</v>
          </cell>
          <cell r="AB356" t="str">
            <v>BANORTE</v>
          </cell>
          <cell r="AC356" t="str">
            <v>0683328558</v>
          </cell>
          <cell r="AE356">
            <v>1601</v>
          </cell>
          <cell r="AF356" t="str">
            <v>10A</v>
          </cell>
          <cell r="AG356">
            <v>293</v>
          </cell>
          <cell r="AI356" t="str">
            <v>17B</v>
          </cell>
          <cell r="AJ356" t="str">
            <v>S/C</v>
          </cell>
          <cell r="AK356" t="str">
            <v>JARDINES DE VISTA ALEGRE</v>
          </cell>
          <cell r="AL356">
            <v>97130</v>
          </cell>
          <cell r="AM356">
            <v>9434012</v>
          </cell>
          <cell r="AO356">
            <v>31</v>
          </cell>
          <cell r="AP356">
            <v>31050</v>
          </cell>
          <cell r="AQ356" t="str">
            <v>ROSADO MUÑOZ FERNANDO DE JESUS</v>
          </cell>
          <cell r="AR356" t="str">
            <v>CALLE : 10A No 293 X 17B - S/C JARDINES DE VISTA ALEGRE</v>
          </cell>
        </row>
        <row r="357">
          <cell r="A357" t="str">
            <v>ROSADO OSORIO MARGARITA</v>
          </cell>
          <cell r="B357" t="str">
            <v>ROOM721017</v>
          </cell>
          <cell r="C357" t="str">
            <v>ROSADO</v>
          </cell>
          <cell r="D357" t="str">
            <v>OSORIO</v>
          </cell>
          <cell r="E357" t="str">
            <v>MARGARITA</v>
          </cell>
          <cell r="F357" t="str">
            <v>M</v>
          </cell>
          <cell r="H357" t="str">
            <v>ROOM721017MYNSSR08</v>
          </cell>
          <cell r="I357">
            <v>84027203821</v>
          </cell>
          <cell r="J357" t="str">
            <v>0744014065079</v>
          </cell>
          <cell r="N357">
            <v>26589</v>
          </cell>
          <cell r="P357">
            <v>31</v>
          </cell>
          <cell r="Q357">
            <v>31059</v>
          </cell>
          <cell r="R357" t="str">
            <v>MEX</v>
          </cell>
          <cell r="T357">
            <v>5</v>
          </cell>
          <cell r="U357">
            <v>2</v>
          </cell>
          <cell r="V357">
            <v>39301</v>
          </cell>
          <cell r="W357">
            <v>39301</v>
          </cell>
          <cell r="X357">
            <v>1977</v>
          </cell>
          <cell r="AA357" t="str">
            <v>DP</v>
          </cell>
          <cell r="AB357" t="str">
            <v>BANORTE</v>
          </cell>
          <cell r="AC357" t="str">
            <v>0560538748</v>
          </cell>
          <cell r="AE357">
            <v>1601</v>
          </cell>
          <cell r="AF357">
            <v>70</v>
          </cell>
          <cell r="AG357">
            <v>147</v>
          </cell>
          <cell r="AI357">
            <v>27</v>
          </cell>
          <cell r="AJ357">
            <v>29</v>
          </cell>
          <cell r="AK357" t="str">
            <v>PROGRESO</v>
          </cell>
          <cell r="AL357">
            <v>97320</v>
          </cell>
          <cell r="AM357">
            <v>9699357389</v>
          </cell>
          <cell r="AO357">
            <v>31</v>
          </cell>
          <cell r="AP357">
            <v>31059</v>
          </cell>
          <cell r="AQ357" t="str">
            <v>ROSADO OSORIO MARGARITA</v>
          </cell>
          <cell r="AR357" t="str">
            <v>CALLE : 70 No 147 X 27 - 29 PROGRESO</v>
          </cell>
        </row>
        <row r="358">
          <cell r="A358" t="str">
            <v>ROSAS ALONZO VERONICA DOMINGA</v>
          </cell>
          <cell r="B358" t="str">
            <v>ROAV720826</v>
          </cell>
          <cell r="C358" t="str">
            <v>ROSAS</v>
          </cell>
          <cell r="D358" t="str">
            <v>ALONZO</v>
          </cell>
          <cell r="E358" t="str">
            <v>VERONICA DOMINGA</v>
          </cell>
          <cell r="F358" t="str">
            <v>M</v>
          </cell>
          <cell r="H358" t="str">
            <v>ROAV720826MYNSLR03</v>
          </cell>
          <cell r="I358">
            <v>84947214791</v>
          </cell>
          <cell r="J358">
            <v>35513673559</v>
          </cell>
          <cell r="N358">
            <v>26537</v>
          </cell>
          <cell r="P358">
            <v>31</v>
          </cell>
          <cell r="Q358">
            <v>31050</v>
          </cell>
          <cell r="R358" t="str">
            <v>MEX</v>
          </cell>
          <cell r="T358">
            <v>5</v>
          </cell>
          <cell r="U358">
            <v>1</v>
          </cell>
          <cell r="V358">
            <v>34440</v>
          </cell>
          <cell r="W358">
            <v>34440</v>
          </cell>
          <cell r="X358">
            <v>6838</v>
          </cell>
          <cell r="AA358" t="str">
            <v>DP</v>
          </cell>
          <cell r="AB358" t="str">
            <v>BANORTE</v>
          </cell>
          <cell r="AC358" t="str">
            <v>0154077507</v>
          </cell>
          <cell r="AE358">
            <v>1603</v>
          </cell>
          <cell r="AF358">
            <v>48</v>
          </cell>
          <cell r="AG358" t="str">
            <v>459B</v>
          </cell>
          <cell r="AI358">
            <v>31</v>
          </cell>
          <cell r="AJ358">
            <v>33</v>
          </cell>
          <cell r="AK358" t="str">
            <v>JESUS CARRANZA</v>
          </cell>
          <cell r="AL358">
            <v>97109</v>
          </cell>
          <cell r="AM358">
            <v>9268160</v>
          </cell>
          <cell r="AO358">
            <v>31</v>
          </cell>
          <cell r="AP358">
            <v>31050</v>
          </cell>
          <cell r="AQ358" t="str">
            <v>ROSAS ALONZO VERONICA DOMINGA</v>
          </cell>
          <cell r="AR358" t="str">
            <v>CALLE : 48 No 459B X 31 - 33 JESUS CARRANZA</v>
          </cell>
        </row>
        <row r="359">
          <cell r="A359" t="str">
            <v>ROSEL RAMIREZ MARISOL</v>
          </cell>
          <cell r="B359" t="str">
            <v>RORM800809-C96</v>
          </cell>
          <cell r="C359" t="str">
            <v>ROSEL</v>
          </cell>
          <cell r="D359" t="str">
            <v>RAMIREZ</v>
          </cell>
          <cell r="E359" t="str">
            <v>MARISOL</v>
          </cell>
          <cell r="F359" t="str">
            <v>M</v>
          </cell>
          <cell r="G359">
            <v>4</v>
          </cell>
          <cell r="H359" t="str">
            <v>RORM800809MYNSMR06</v>
          </cell>
          <cell r="I359">
            <v>84998032266</v>
          </cell>
          <cell r="N359">
            <v>29442</v>
          </cell>
          <cell r="P359">
            <v>31</v>
          </cell>
          <cell r="Q359">
            <v>31050</v>
          </cell>
          <cell r="R359" t="str">
            <v>MEX</v>
          </cell>
          <cell r="T359">
            <v>5</v>
          </cell>
          <cell r="U359">
            <v>1</v>
          </cell>
          <cell r="V359">
            <v>41030</v>
          </cell>
          <cell r="W359">
            <v>41030</v>
          </cell>
          <cell r="X359">
            <v>248</v>
          </cell>
          <cell r="AA359" t="str">
            <v>DP</v>
          </cell>
          <cell r="AB359" t="str">
            <v>BANORTE</v>
          </cell>
          <cell r="AC359" t="str">
            <v>0580762756</v>
          </cell>
          <cell r="AE359">
            <v>1606</v>
          </cell>
          <cell r="AF359">
            <v>15</v>
          </cell>
          <cell r="AG359" t="str">
            <v>121A</v>
          </cell>
          <cell r="AI359">
            <v>24</v>
          </cell>
          <cell r="AJ359">
            <v>26</v>
          </cell>
          <cell r="AK359" t="str">
            <v>MEXICO NORTE</v>
          </cell>
          <cell r="AL359">
            <v>97128</v>
          </cell>
          <cell r="AM359">
            <v>9446367</v>
          </cell>
          <cell r="AO359">
            <v>31</v>
          </cell>
          <cell r="AP359">
            <v>31050</v>
          </cell>
          <cell r="AQ359" t="str">
            <v>ROSEL RAMIREZ MARISOL</v>
          </cell>
          <cell r="AR359" t="str">
            <v>CALLE : 15 No 121A X 24 - 26 MEXICO NORTE</v>
          </cell>
        </row>
        <row r="360">
          <cell r="A360" t="str">
            <v>RUBIO CETINA GUILLERMO DE JESUS</v>
          </cell>
          <cell r="B360" t="str">
            <v>RUCG630625</v>
          </cell>
          <cell r="C360" t="str">
            <v>RUBIO</v>
          </cell>
          <cell r="D360" t="str">
            <v>CETINA</v>
          </cell>
          <cell r="E360" t="str">
            <v>GUILLERMO DE JESUS</v>
          </cell>
          <cell r="F360" t="str">
            <v>H</v>
          </cell>
          <cell r="H360" t="str">
            <v>RUCG630625HYNBTL06</v>
          </cell>
          <cell r="I360">
            <v>84906306174</v>
          </cell>
          <cell r="N360">
            <v>23187</v>
          </cell>
          <cell r="P360">
            <v>31</v>
          </cell>
          <cell r="Q360">
            <v>31050</v>
          </cell>
          <cell r="R360" t="str">
            <v>MEX</v>
          </cell>
          <cell r="T360">
            <v>5</v>
          </cell>
          <cell r="U360">
            <v>2</v>
          </cell>
          <cell r="V360">
            <v>32690</v>
          </cell>
          <cell r="W360">
            <v>32690</v>
          </cell>
          <cell r="X360">
            <v>8588</v>
          </cell>
          <cell r="AA360" t="str">
            <v>DP</v>
          </cell>
          <cell r="AB360" t="str">
            <v>BANORTE</v>
          </cell>
          <cell r="AC360" t="str">
            <v>0156382915</v>
          </cell>
          <cell r="AE360">
            <v>1603</v>
          </cell>
          <cell r="AF360">
            <v>90</v>
          </cell>
          <cell r="AG360" t="str">
            <v>536A</v>
          </cell>
          <cell r="AI360">
            <v>65</v>
          </cell>
          <cell r="AJ360">
            <v>65</v>
          </cell>
          <cell r="AK360" t="str">
            <v>FRANC IMADERO</v>
          </cell>
          <cell r="AL360">
            <v>97240</v>
          </cell>
          <cell r="AM360">
            <v>9242868</v>
          </cell>
          <cell r="AO360">
            <v>31</v>
          </cell>
          <cell r="AP360">
            <v>31050</v>
          </cell>
          <cell r="AQ360" t="str">
            <v>RUBIO CETINA GUILLERMO DE JESUS</v>
          </cell>
          <cell r="AR360" t="str">
            <v>CALLE : 90 No 536A X 65 - 65 FRANC IMADERO</v>
          </cell>
        </row>
        <row r="361">
          <cell r="A361" t="str">
            <v>RUBIO REJON PATRICIA DEL CARMEN</v>
          </cell>
          <cell r="B361" t="str">
            <v>RURP800820</v>
          </cell>
          <cell r="C361" t="str">
            <v>RUBIO</v>
          </cell>
          <cell r="D361" t="str">
            <v>REJON</v>
          </cell>
          <cell r="E361" t="str">
            <v>PATRICIA DEL CARMEN</v>
          </cell>
          <cell r="F361" t="str">
            <v>M</v>
          </cell>
          <cell r="H361" t="str">
            <v>RURP800820MYNBJT01</v>
          </cell>
          <cell r="I361">
            <v>84018013999</v>
          </cell>
          <cell r="J361">
            <v>639066443184</v>
          </cell>
          <cell r="N361">
            <v>29453</v>
          </cell>
          <cell r="P361">
            <v>31</v>
          </cell>
          <cell r="Q361">
            <v>31050</v>
          </cell>
          <cell r="R361" t="str">
            <v>MEX</v>
          </cell>
          <cell r="T361">
            <v>5</v>
          </cell>
          <cell r="U361">
            <v>1</v>
          </cell>
          <cell r="V361">
            <v>37484</v>
          </cell>
          <cell r="W361">
            <v>37484</v>
          </cell>
          <cell r="X361">
            <v>3794</v>
          </cell>
          <cell r="AA361" t="str">
            <v>DP</v>
          </cell>
          <cell r="AB361" t="str">
            <v>BANORTE</v>
          </cell>
          <cell r="AC361" t="str">
            <v>0148676253</v>
          </cell>
          <cell r="AE361">
            <v>1601</v>
          </cell>
          <cell r="AF361">
            <v>57</v>
          </cell>
          <cell r="AG361">
            <v>827</v>
          </cell>
          <cell r="AI361">
            <v>100</v>
          </cell>
          <cell r="AJ361">
            <v>104</v>
          </cell>
          <cell r="AK361" t="str">
            <v>FRACC.LAS AMERICAS</v>
          </cell>
          <cell r="AL361">
            <v>97110</v>
          </cell>
          <cell r="AO361">
            <v>31</v>
          </cell>
          <cell r="AP361">
            <v>31050</v>
          </cell>
          <cell r="AQ361" t="str">
            <v>RUBIO REJON PATRICIA DEL CARMEN</v>
          </cell>
          <cell r="AR361" t="str">
            <v>CALLE : 57 No 827 X 100 - 104 FRACC.LAS AMERICAS</v>
          </cell>
        </row>
        <row r="362">
          <cell r="A362" t="str">
            <v>RUFINO HERRERA WILLIAM ARIEL</v>
          </cell>
          <cell r="B362" t="str">
            <v>RUHW600221</v>
          </cell>
          <cell r="C362" t="str">
            <v>RUFINO</v>
          </cell>
          <cell r="D362" t="str">
            <v>HERRERA</v>
          </cell>
          <cell r="E362" t="str">
            <v>WILLIAM ARIEL</v>
          </cell>
          <cell r="F362" t="str">
            <v>H</v>
          </cell>
          <cell r="H362" t="str">
            <v>RUHW600221HYNFRL08</v>
          </cell>
          <cell r="I362">
            <v>84926002480</v>
          </cell>
          <cell r="N362">
            <v>21967</v>
          </cell>
          <cell r="P362">
            <v>31</v>
          </cell>
          <cell r="Q362">
            <v>31050</v>
          </cell>
          <cell r="R362" t="str">
            <v>MEX</v>
          </cell>
          <cell r="T362">
            <v>7</v>
          </cell>
          <cell r="U362">
            <v>2</v>
          </cell>
          <cell r="V362">
            <v>32675</v>
          </cell>
          <cell r="W362">
            <v>32675</v>
          </cell>
          <cell r="X362">
            <v>8603</v>
          </cell>
          <cell r="AA362" t="str">
            <v>DP</v>
          </cell>
          <cell r="AB362" t="str">
            <v>BANORTE</v>
          </cell>
          <cell r="AC362" t="str">
            <v>0644889621</v>
          </cell>
          <cell r="AE362">
            <v>1605</v>
          </cell>
          <cell r="AF362">
            <v>169</v>
          </cell>
          <cell r="AG362" t="str">
            <v>LO.11</v>
          </cell>
          <cell r="AI362">
            <v>64</v>
          </cell>
          <cell r="AJ362">
            <v>66</v>
          </cell>
          <cell r="AK362" t="str">
            <v>SAN JOSE TECOH</v>
          </cell>
          <cell r="AL362">
            <v>97000</v>
          </cell>
          <cell r="AO362">
            <v>31</v>
          </cell>
          <cell r="AP362">
            <v>31050</v>
          </cell>
          <cell r="AQ362" t="str">
            <v>RUFINO HERRERA WILLIAM ARIEL</v>
          </cell>
          <cell r="AR362" t="str">
            <v>CALLE : 169 No LO.11 X 64 - 66 SAN JOSE TECOH</v>
          </cell>
        </row>
        <row r="363">
          <cell r="A363" t="str">
            <v>RUIZ CANCHE LUIS ANTONIO</v>
          </cell>
          <cell r="B363" t="str">
            <v>RUCL680925FC4</v>
          </cell>
          <cell r="C363" t="str">
            <v>RUIZ</v>
          </cell>
          <cell r="D363" t="str">
            <v>CANCHE</v>
          </cell>
          <cell r="E363" t="str">
            <v>LUIS ANTONIO</v>
          </cell>
          <cell r="F363" t="str">
            <v>H</v>
          </cell>
          <cell r="H363" t="str">
            <v>RUCL680925HYNZNS0</v>
          </cell>
          <cell r="I363">
            <v>84966801189</v>
          </cell>
          <cell r="J363">
            <v>645066311281</v>
          </cell>
          <cell r="N363">
            <v>25106</v>
          </cell>
          <cell r="P363">
            <v>31</v>
          </cell>
          <cell r="Q363">
            <v>31050</v>
          </cell>
          <cell r="R363" t="str">
            <v>MEX</v>
          </cell>
          <cell r="T363">
            <v>9</v>
          </cell>
          <cell r="U363">
            <v>2</v>
          </cell>
          <cell r="V363">
            <v>39845</v>
          </cell>
          <cell r="W363">
            <v>39845</v>
          </cell>
          <cell r="X363">
            <v>1433</v>
          </cell>
          <cell r="AA363" t="str">
            <v>DP</v>
          </cell>
          <cell r="AB363" t="str">
            <v>BANORTE</v>
          </cell>
          <cell r="AC363" t="str">
            <v>0610362679</v>
          </cell>
          <cell r="AE363">
            <v>1603</v>
          </cell>
          <cell r="AF363" t="str">
            <v>37A</v>
          </cell>
          <cell r="AG363">
            <v>848</v>
          </cell>
          <cell r="AI363">
            <v>108</v>
          </cell>
          <cell r="AJ363">
            <v>110</v>
          </cell>
          <cell r="AK363" t="str">
            <v>FRACC.HDA CAUCEL</v>
          </cell>
          <cell r="AL363">
            <v>97314</v>
          </cell>
          <cell r="AN363">
            <v>9992245100</v>
          </cell>
          <cell r="AO363">
            <v>31</v>
          </cell>
          <cell r="AP363">
            <v>31050</v>
          </cell>
          <cell r="AQ363" t="str">
            <v>RUIZ CANCHE LUIS ANTONIO</v>
          </cell>
          <cell r="AR363" t="str">
            <v>CALLE : 37A No 848 X 108 - 110 FRACC.HDA CAUCEL</v>
          </cell>
        </row>
        <row r="364">
          <cell r="A364" t="str">
            <v>RUIZ SOSA LETICIA DE FATIMA</v>
          </cell>
          <cell r="B364" t="str">
            <v>RUSL610406</v>
          </cell>
          <cell r="C364" t="str">
            <v>RUIZ</v>
          </cell>
          <cell r="D364" t="str">
            <v>SOSA</v>
          </cell>
          <cell r="E364" t="str">
            <v>LETICIA DE FATIMA</v>
          </cell>
          <cell r="F364" t="str">
            <v>M</v>
          </cell>
          <cell r="H364" t="str">
            <v>RUSL610415MYNZST09</v>
          </cell>
          <cell r="I364">
            <v>84016101317</v>
          </cell>
          <cell r="J364">
            <v>1078106867225</v>
          </cell>
          <cell r="N364">
            <v>22377</v>
          </cell>
          <cell r="P364">
            <v>31</v>
          </cell>
          <cell r="Q364">
            <v>31040</v>
          </cell>
          <cell r="R364" t="str">
            <v>MEX</v>
          </cell>
          <cell r="T364">
            <v>9</v>
          </cell>
          <cell r="U364">
            <v>4</v>
          </cell>
          <cell r="V364">
            <v>34394</v>
          </cell>
          <cell r="W364">
            <v>34394</v>
          </cell>
          <cell r="X364">
            <v>6884</v>
          </cell>
          <cell r="AA364" t="str">
            <v>DP</v>
          </cell>
          <cell r="AB364" t="str">
            <v>BANORTE</v>
          </cell>
          <cell r="AC364" t="str">
            <v>0166217481</v>
          </cell>
          <cell r="AE364">
            <v>1607</v>
          </cell>
          <cell r="AF364" t="str">
            <v>13A</v>
          </cell>
          <cell r="AG364">
            <v>229</v>
          </cell>
          <cell r="AI364" t="str">
            <v>26A</v>
          </cell>
          <cell r="AJ364" t="str">
            <v>26B</v>
          </cell>
          <cell r="AK364" t="str">
            <v>PRADO CHUB</v>
          </cell>
          <cell r="AL364">
            <v>97201</v>
          </cell>
          <cell r="AM364">
            <v>9468245</v>
          </cell>
          <cell r="AO364">
            <v>31</v>
          </cell>
          <cell r="AP364">
            <v>31050</v>
          </cell>
          <cell r="AQ364" t="str">
            <v>RUIZ SOSA LETICIA DE FATIMA</v>
          </cell>
          <cell r="AR364" t="str">
            <v>CALLE : 13A No 229 X 26A - 26B PRADO CHUB</v>
          </cell>
        </row>
        <row r="365">
          <cell r="A365" t="str">
            <v>SABIDO SOBERANIS GLAFIRA LETICIA</v>
          </cell>
          <cell r="B365" t="str">
            <v>SAS6680314</v>
          </cell>
          <cell r="C365" t="str">
            <v>SABIDO</v>
          </cell>
          <cell r="D365" t="str">
            <v>SOBERANIS</v>
          </cell>
          <cell r="E365" t="str">
            <v>GLAFIRA LETICIA</v>
          </cell>
          <cell r="F365" t="str">
            <v>M</v>
          </cell>
          <cell r="H365" t="str">
            <v>SASG680314MYNBBL06</v>
          </cell>
          <cell r="I365">
            <v>84876817457</v>
          </cell>
          <cell r="J365">
            <v>304013666962</v>
          </cell>
          <cell r="N365">
            <v>24911</v>
          </cell>
          <cell r="P365">
            <v>31</v>
          </cell>
          <cell r="Q365">
            <v>31093</v>
          </cell>
          <cell r="R365" t="str">
            <v xml:space="preserve"> MEX</v>
          </cell>
          <cell r="T365">
            <v>1</v>
          </cell>
          <cell r="U365">
            <v>2</v>
          </cell>
          <cell r="V365">
            <v>31883</v>
          </cell>
          <cell r="W365">
            <v>31883</v>
          </cell>
          <cell r="X365">
            <v>9395</v>
          </cell>
          <cell r="AA365" t="str">
            <v>DP</v>
          </cell>
          <cell r="AB365" t="str">
            <v>BANORTE</v>
          </cell>
          <cell r="AC365" t="str">
            <v>0148676301</v>
          </cell>
          <cell r="AE365">
            <v>1601</v>
          </cell>
          <cell r="AF365">
            <v>39</v>
          </cell>
          <cell r="AG365">
            <v>514</v>
          </cell>
          <cell r="AI365">
            <v>34</v>
          </cell>
          <cell r="AJ365">
            <v>36</v>
          </cell>
          <cell r="AK365" t="str">
            <v>BRISAS</v>
          </cell>
          <cell r="AL365">
            <v>97144</v>
          </cell>
          <cell r="AO365">
            <v>31</v>
          </cell>
          <cell r="AP365">
            <v>31050</v>
          </cell>
          <cell r="AQ365" t="str">
            <v>SABIDO SOBERANIS GLAFIRA LETICIA</v>
          </cell>
          <cell r="AR365" t="str">
            <v>CALLE : 39 No 514 X 34 - 36 BRISAS</v>
          </cell>
        </row>
        <row r="366">
          <cell r="A366" t="str">
            <v>SALAZAR COCOM FELIPE DE JESUS</v>
          </cell>
          <cell r="B366" t="str">
            <v>SACF410928</v>
          </cell>
          <cell r="C366" t="str">
            <v>SALAZAR</v>
          </cell>
          <cell r="D366" t="str">
            <v>COCOM</v>
          </cell>
          <cell r="E366" t="str">
            <v>FELIPE DE JESUS</v>
          </cell>
          <cell r="F366" t="str">
            <v>H</v>
          </cell>
          <cell r="H366" t="str">
            <v>SACF410528HYNLCL00</v>
          </cell>
          <cell r="I366">
            <v>81584110480</v>
          </cell>
          <cell r="J366">
            <v>45013704188</v>
          </cell>
          <cell r="N366">
            <v>15124</v>
          </cell>
          <cell r="P366">
            <v>31</v>
          </cell>
          <cell r="Q366">
            <v>31050</v>
          </cell>
          <cell r="R366" t="str">
            <v>MEX</v>
          </cell>
          <cell r="T366">
            <v>10</v>
          </cell>
          <cell r="U366">
            <v>2</v>
          </cell>
          <cell r="V366">
            <v>35324</v>
          </cell>
          <cell r="W366">
            <v>35324</v>
          </cell>
          <cell r="X366">
            <v>5954</v>
          </cell>
          <cell r="AA366" t="str">
            <v>DP</v>
          </cell>
          <cell r="AB366" t="str">
            <v>BANORTE</v>
          </cell>
          <cell r="AC366" t="str">
            <v>0148676310</v>
          </cell>
          <cell r="AE366">
            <v>1606</v>
          </cell>
          <cell r="AF366">
            <v>65</v>
          </cell>
          <cell r="AG366">
            <v>514</v>
          </cell>
          <cell r="AI366">
            <v>50</v>
          </cell>
          <cell r="AJ366">
            <v>54</v>
          </cell>
          <cell r="AK366" t="str">
            <v>FRACC PACABTUN</v>
          </cell>
          <cell r="AL366">
            <v>97160</v>
          </cell>
          <cell r="AM366">
            <v>9823846</v>
          </cell>
          <cell r="AO366">
            <v>31</v>
          </cell>
          <cell r="AP366">
            <v>31050</v>
          </cell>
          <cell r="AQ366" t="str">
            <v>SALAZAR COCOM FELIPE DE JESUS</v>
          </cell>
          <cell r="AR366" t="str">
            <v>CALLE : 65 No 514 X 50 - 54 FRACC PACABTUN</v>
          </cell>
        </row>
        <row r="367">
          <cell r="A367" t="str">
            <v>SALAZAR DOMINGUEZ JAVIER JESUS</v>
          </cell>
          <cell r="B367" t="str">
            <v>SADJ640506</v>
          </cell>
          <cell r="C367" t="str">
            <v>SALAZAR</v>
          </cell>
          <cell r="D367" t="str">
            <v>DOMINGUEZ</v>
          </cell>
          <cell r="E367" t="str">
            <v>JAVIER JESUS</v>
          </cell>
          <cell r="F367" t="str">
            <v>H</v>
          </cell>
          <cell r="H367" t="str">
            <v>SADJ640506HYNLMV02</v>
          </cell>
          <cell r="I367">
            <v>84866402773</v>
          </cell>
          <cell r="J367" t="str">
            <v>0278013569580</v>
          </cell>
          <cell r="N367">
            <v>23503</v>
          </cell>
          <cell r="R367" t="str">
            <v>MEX</v>
          </cell>
          <cell r="T367">
            <v>5</v>
          </cell>
          <cell r="U367">
            <v>2</v>
          </cell>
          <cell r="V367">
            <v>39326</v>
          </cell>
          <cell r="W367">
            <v>39326</v>
          </cell>
          <cell r="X367">
            <v>1952</v>
          </cell>
          <cell r="AA367" t="str">
            <v>DP</v>
          </cell>
          <cell r="AB367" t="str">
            <v>BANORTE</v>
          </cell>
          <cell r="AC367" t="str">
            <v>0553094602</v>
          </cell>
          <cell r="AE367">
            <v>1601</v>
          </cell>
          <cell r="AF367" t="str">
            <v>27A</v>
          </cell>
          <cell r="AG367">
            <v>266</v>
          </cell>
          <cell r="AI367">
            <v>18</v>
          </cell>
          <cell r="AJ367">
            <v>20</v>
          </cell>
          <cell r="AK367" t="str">
            <v>POLIGONO 108</v>
          </cell>
          <cell r="AL367">
            <v>97144</v>
          </cell>
          <cell r="AO367">
            <v>31</v>
          </cell>
          <cell r="AP367">
            <v>31050</v>
          </cell>
          <cell r="AQ367" t="str">
            <v>SALAZAR DOMINGUEZ JAVIER JESUS</v>
          </cell>
          <cell r="AR367" t="str">
            <v>CALLE : 27A No 266 X 18 - 20 POLIGONO 108</v>
          </cell>
        </row>
        <row r="368">
          <cell r="A368" t="str">
            <v>SALAZAR KU MANUEL JESUS</v>
          </cell>
          <cell r="B368" t="str">
            <v>SAKM610217</v>
          </cell>
          <cell r="C368" t="str">
            <v>SALAZAR</v>
          </cell>
          <cell r="D368" t="str">
            <v>KU</v>
          </cell>
          <cell r="E368" t="str">
            <v>MANUEL JESUS</v>
          </cell>
          <cell r="F368" t="str">
            <v>H</v>
          </cell>
          <cell r="H368" t="str">
            <v>SAKM610217HCCLXN04</v>
          </cell>
          <cell r="I368">
            <v>84806106674</v>
          </cell>
          <cell r="J368">
            <v>603066101837</v>
          </cell>
          <cell r="N368">
            <v>22329</v>
          </cell>
          <cell r="P368">
            <v>4</v>
          </cell>
          <cell r="Q368">
            <v>4000</v>
          </cell>
          <cell r="R368" t="str">
            <v>MEX</v>
          </cell>
          <cell r="T368">
            <v>9</v>
          </cell>
          <cell r="U368">
            <v>2</v>
          </cell>
          <cell r="V368">
            <v>38184</v>
          </cell>
          <cell r="W368">
            <v>38184</v>
          </cell>
          <cell r="X368">
            <v>3094</v>
          </cell>
          <cell r="AA368" t="str">
            <v>DP</v>
          </cell>
          <cell r="AB368" t="str">
            <v>BANORTE</v>
          </cell>
          <cell r="AC368" t="str">
            <v>0175082560</v>
          </cell>
          <cell r="AE368">
            <v>1602</v>
          </cell>
          <cell r="AF368" t="str">
            <v>64B</v>
          </cell>
          <cell r="AG368">
            <v>533</v>
          </cell>
          <cell r="AI368">
            <v>87</v>
          </cell>
          <cell r="AJ368">
            <v>89</v>
          </cell>
          <cell r="AK368" t="str">
            <v>CENTRO</v>
          </cell>
          <cell r="AL368">
            <v>97000</v>
          </cell>
          <cell r="AM368">
            <v>9842714</v>
          </cell>
          <cell r="AO368">
            <v>31</v>
          </cell>
          <cell r="AP368">
            <v>31050</v>
          </cell>
          <cell r="AQ368" t="str">
            <v>SALAZAR KU MANUEL JESUS</v>
          </cell>
          <cell r="AR368" t="str">
            <v>CALLE : 64B No 533 X 87 - 89 CENTRO</v>
          </cell>
        </row>
        <row r="369">
          <cell r="A369" t="str">
            <v>SANCHEZ ANGULO MARCELO</v>
          </cell>
          <cell r="B369" t="str">
            <v>SAAM650116</v>
          </cell>
          <cell r="C369" t="str">
            <v>SANCHEZ</v>
          </cell>
          <cell r="D369" t="str">
            <v>ANGULO</v>
          </cell>
          <cell r="E369" t="str">
            <v>MARCELO</v>
          </cell>
          <cell r="F369" t="str">
            <v>H</v>
          </cell>
          <cell r="H369" t="str">
            <v>SAAM650116RYNNR04</v>
          </cell>
          <cell r="I369">
            <v>84066501788</v>
          </cell>
          <cell r="J369">
            <v>57013731301</v>
          </cell>
          <cell r="N369">
            <v>23758</v>
          </cell>
          <cell r="P369">
            <v>31</v>
          </cell>
          <cell r="Q369">
            <v>31058</v>
          </cell>
          <cell r="R369" t="str">
            <v>MEX</v>
          </cell>
          <cell r="T369">
            <v>10</v>
          </cell>
          <cell r="U369">
            <v>2</v>
          </cell>
          <cell r="V369">
            <v>39645</v>
          </cell>
          <cell r="W369">
            <v>39645</v>
          </cell>
          <cell r="X369">
            <v>1633</v>
          </cell>
          <cell r="AA369" t="str">
            <v>DP</v>
          </cell>
          <cell r="AB369" t="str">
            <v>BANORTE</v>
          </cell>
          <cell r="AC369" t="str">
            <v>0587093365</v>
          </cell>
          <cell r="AE369">
            <v>1602</v>
          </cell>
          <cell r="AF369">
            <v>18</v>
          </cell>
          <cell r="AG369">
            <v>330</v>
          </cell>
          <cell r="AI369">
            <v>39</v>
          </cell>
          <cell r="AJ369">
            <v>41</v>
          </cell>
          <cell r="AK369" t="str">
            <v>SAN JOSE TZAL</v>
          </cell>
          <cell r="AL369">
            <v>97196</v>
          </cell>
          <cell r="AN369">
            <v>9992360451</v>
          </cell>
          <cell r="AO369">
            <v>31</v>
          </cell>
          <cell r="AP369">
            <v>31050</v>
          </cell>
          <cell r="AQ369" t="str">
            <v>SANCHEZ ANGULO MARCELO</v>
          </cell>
          <cell r="AR369" t="str">
            <v>CALLE : 18 No 330 X 39 - 41 SAN JOSE TZAL</v>
          </cell>
        </row>
        <row r="370">
          <cell r="A370" t="str">
            <v>SANCHEZ CONCHA ALMA DELIA</v>
          </cell>
          <cell r="B370" t="str">
            <v>SACA660928L04</v>
          </cell>
          <cell r="C370" t="str">
            <v>SANCHEZ</v>
          </cell>
          <cell r="D370" t="str">
            <v>CONCHA</v>
          </cell>
          <cell r="E370" t="str">
            <v>ALMA DELIA</v>
          </cell>
          <cell r="F370" t="str">
            <v>M</v>
          </cell>
          <cell r="H370" t="str">
            <v>SACA660928MYNNLO4</v>
          </cell>
          <cell r="I370">
            <v>84876612452</v>
          </cell>
          <cell r="J370">
            <v>1075013633099</v>
          </cell>
          <cell r="N370">
            <v>24378</v>
          </cell>
          <cell r="P370">
            <v>31</v>
          </cell>
          <cell r="Q370">
            <v>31026</v>
          </cell>
          <cell r="R370" t="str">
            <v>MEX</v>
          </cell>
          <cell r="T370">
            <v>9</v>
          </cell>
          <cell r="U370">
            <v>2</v>
          </cell>
          <cell r="V370">
            <v>40725</v>
          </cell>
          <cell r="W370">
            <v>40725</v>
          </cell>
          <cell r="X370">
            <v>553</v>
          </cell>
          <cell r="AA370" t="str">
            <v>DP</v>
          </cell>
          <cell r="AB370" t="str">
            <v>BANORTE</v>
          </cell>
          <cell r="AC370" t="str">
            <v>0846723976</v>
          </cell>
          <cell r="AE370">
            <v>1603</v>
          </cell>
          <cell r="AF370" t="str">
            <v>57B</v>
          </cell>
          <cell r="AG370">
            <v>410</v>
          </cell>
          <cell r="AI370">
            <v>58</v>
          </cell>
          <cell r="AJ370" t="str">
            <v>S/C</v>
          </cell>
          <cell r="AK370" t="str">
            <v>FRANC.D. MONTE</v>
          </cell>
          <cell r="AL370">
            <v>97203</v>
          </cell>
          <cell r="AN370">
            <v>9991056219</v>
          </cell>
          <cell r="AO370">
            <v>31</v>
          </cell>
          <cell r="AP370">
            <v>31050</v>
          </cell>
          <cell r="AQ370" t="str">
            <v>SANCHEZ CONCHA ALMA DELIA</v>
          </cell>
          <cell r="AR370" t="str">
            <v>CALLE : 57B No 410 X 58 - S/C FRANC.D. MONTE</v>
          </cell>
        </row>
        <row r="371">
          <cell r="A371" t="str">
            <v>SANDOVAL CHI FREDDY MANUEL</v>
          </cell>
          <cell r="B371" t="str">
            <v>SACF781213</v>
          </cell>
          <cell r="C371" t="str">
            <v>SANDOVAL</v>
          </cell>
          <cell r="D371" t="str">
            <v>CHI</v>
          </cell>
          <cell r="E371" t="str">
            <v>FREDDY MANUEL</v>
          </cell>
          <cell r="F371" t="str">
            <v>H</v>
          </cell>
          <cell r="H371" t="str">
            <v>SACF781213HYNNHR02</v>
          </cell>
          <cell r="I371">
            <v>84997919935</v>
          </cell>
          <cell r="J371">
            <v>56466473024</v>
          </cell>
          <cell r="N371">
            <v>28837</v>
          </cell>
          <cell r="P371">
            <v>31</v>
          </cell>
          <cell r="Q371">
            <v>31050</v>
          </cell>
          <cell r="R371" t="str">
            <v>MEX</v>
          </cell>
          <cell r="T371">
            <v>1</v>
          </cell>
          <cell r="U371">
            <v>2</v>
          </cell>
          <cell r="V371">
            <v>38372</v>
          </cell>
          <cell r="W371">
            <v>38372</v>
          </cell>
          <cell r="X371">
            <v>2906</v>
          </cell>
          <cell r="AA371" t="str">
            <v>DP</v>
          </cell>
          <cell r="AB371" t="str">
            <v>BANORTE</v>
          </cell>
          <cell r="AC371" t="str">
            <v>0166910746</v>
          </cell>
          <cell r="AE371">
            <v>1612</v>
          </cell>
          <cell r="AF371">
            <v>127</v>
          </cell>
          <cell r="AG371">
            <v>431</v>
          </cell>
          <cell r="AI371">
            <v>52</v>
          </cell>
          <cell r="AJ371">
            <v>54</v>
          </cell>
          <cell r="AK371" t="str">
            <v>MERCEDES BARRERA</v>
          </cell>
          <cell r="AL371">
            <v>97277</v>
          </cell>
          <cell r="AN371">
            <v>9991043569</v>
          </cell>
          <cell r="AO371">
            <v>31</v>
          </cell>
          <cell r="AP371">
            <v>31050</v>
          </cell>
          <cell r="AQ371" t="str">
            <v>SANDOVAL CHI FREDDY MANUEL</v>
          </cell>
          <cell r="AR371" t="str">
            <v>CALLE : 127 No 431 X 52 - 54 MERCEDES BARRERA</v>
          </cell>
        </row>
        <row r="372">
          <cell r="A372" t="str">
            <v>SANSORES CRUZ MARCOS JOEL</v>
          </cell>
          <cell r="B372" t="str">
            <v>SACM53032668T2</v>
          </cell>
          <cell r="C372" t="str">
            <v>SANSORES</v>
          </cell>
          <cell r="D372" t="str">
            <v>CRUZ</v>
          </cell>
          <cell r="E372" t="str">
            <v>MARCOS JOEL</v>
          </cell>
          <cell r="F372" t="str">
            <v>H</v>
          </cell>
          <cell r="H372" t="str">
            <v>SACM530326HYNNRR00</v>
          </cell>
          <cell r="I372">
            <v>84765404508</v>
          </cell>
          <cell r="J372" t="str">
            <v>0355013673589</v>
          </cell>
          <cell r="N372">
            <v>19444</v>
          </cell>
          <cell r="P372">
            <v>31</v>
          </cell>
          <cell r="Q372">
            <v>31076</v>
          </cell>
          <cell r="R372" t="str">
            <v>MEX</v>
          </cell>
          <cell r="T372">
            <v>7</v>
          </cell>
          <cell r="U372">
            <v>1</v>
          </cell>
          <cell r="V372">
            <v>37880</v>
          </cell>
          <cell r="W372">
            <v>37880</v>
          </cell>
          <cell r="X372">
            <v>3398</v>
          </cell>
          <cell r="AA372" t="str">
            <v>DP</v>
          </cell>
          <cell r="AB372" t="str">
            <v>BANORTE</v>
          </cell>
          <cell r="AC372" t="str">
            <v>0166217548</v>
          </cell>
          <cell r="AE372">
            <v>1602</v>
          </cell>
          <cell r="AF372">
            <v>42</v>
          </cell>
          <cell r="AG372" t="str">
            <v>373A</v>
          </cell>
          <cell r="AI372">
            <v>37</v>
          </cell>
          <cell r="AJ372">
            <v>39</v>
          </cell>
          <cell r="AK372" t="str">
            <v>COL.JESUS CARRANZA</v>
          </cell>
          <cell r="AL372">
            <v>97109</v>
          </cell>
          <cell r="AM372">
            <v>9278023</v>
          </cell>
          <cell r="AO372">
            <v>31</v>
          </cell>
          <cell r="AP372">
            <v>31050</v>
          </cell>
          <cell r="AQ372" t="str">
            <v>SANSORES CRUZ MARCOS JOEL</v>
          </cell>
          <cell r="AR372" t="str">
            <v>CALLE : 42 No 373A X 37 - 39 COL.JESUS CARRANZA</v>
          </cell>
        </row>
        <row r="373">
          <cell r="A373" t="str">
            <v>SANSORES DZUL VICTOR MANUEL</v>
          </cell>
          <cell r="B373" t="str">
            <v>SADY650415</v>
          </cell>
          <cell r="C373" t="str">
            <v>SANSORES</v>
          </cell>
          <cell r="D373" t="str">
            <v>DZUL</v>
          </cell>
          <cell r="E373" t="str">
            <v>VICTOR MANUEL</v>
          </cell>
          <cell r="F373" t="str">
            <v>H</v>
          </cell>
          <cell r="H373" t="str">
            <v>SADY650415HYNNZC08</v>
          </cell>
          <cell r="I373">
            <v>82866503285</v>
          </cell>
          <cell r="J373">
            <v>783066507933</v>
          </cell>
          <cell r="N373">
            <v>23847</v>
          </cell>
          <cell r="P373">
            <v>31</v>
          </cell>
          <cell r="Q373">
            <v>31067</v>
          </cell>
          <cell r="R373" t="str">
            <v>MEX</v>
          </cell>
          <cell r="T373">
            <v>9</v>
          </cell>
          <cell r="U373">
            <v>2</v>
          </cell>
          <cell r="V373">
            <v>38154</v>
          </cell>
          <cell r="W373">
            <v>38154</v>
          </cell>
          <cell r="X373">
            <v>3124</v>
          </cell>
          <cell r="AA373" t="str">
            <v>DP</v>
          </cell>
          <cell r="AB373" t="str">
            <v>BANORTE</v>
          </cell>
          <cell r="AC373" t="str">
            <v>0175082579</v>
          </cell>
          <cell r="AE373">
            <v>1602</v>
          </cell>
          <cell r="AF373">
            <v>33</v>
          </cell>
          <cell r="AG373" t="str">
            <v>S/N</v>
          </cell>
          <cell r="AI373">
            <v>18</v>
          </cell>
          <cell r="AJ373" t="str">
            <v>S/C</v>
          </cell>
          <cell r="AK373" t="str">
            <v>SEYE</v>
          </cell>
          <cell r="AL373">
            <v>97570</v>
          </cell>
          <cell r="AO373">
            <v>31</v>
          </cell>
          <cell r="AP373">
            <v>31067</v>
          </cell>
          <cell r="AQ373" t="str">
            <v>SANSORES DZUL VICTOR MANUEL</v>
          </cell>
          <cell r="AR373" t="str">
            <v>CALLE : 33 No S/N X 18 - S/C SEYE</v>
          </cell>
        </row>
        <row r="374">
          <cell r="A374" t="str">
            <v>SANSORES PUERTO JORGE ALEJANDRO</v>
          </cell>
          <cell r="B374" t="str">
            <v>SAPJ720612</v>
          </cell>
          <cell r="C374" t="str">
            <v>SANSORES</v>
          </cell>
          <cell r="D374" t="str">
            <v>PUERTO</v>
          </cell>
          <cell r="E374" t="str">
            <v>JORGE ALEJANDRO</v>
          </cell>
          <cell r="F374" t="str">
            <v>H</v>
          </cell>
          <cell r="H374" t="str">
            <v>SAPJ720612HYNNRR09</v>
          </cell>
          <cell r="I374">
            <v>84887208688</v>
          </cell>
          <cell r="J374" t="str">
            <v>026713625166</v>
          </cell>
          <cell r="N374">
            <v>26462</v>
          </cell>
          <cell r="P374">
            <v>31</v>
          </cell>
          <cell r="Q374">
            <v>31050</v>
          </cell>
          <cell r="R374" t="str">
            <v>MEX</v>
          </cell>
          <cell r="T374">
            <v>3</v>
          </cell>
          <cell r="U374">
            <v>2</v>
          </cell>
          <cell r="V374">
            <v>39341</v>
          </cell>
          <cell r="W374">
            <v>39341</v>
          </cell>
          <cell r="X374">
            <v>1937</v>
          </cell>
          <cell r="AA374" t="str">
            <v>DP</v>
          </cell>
          <cell r="AB374" t="str">
            <v>BANORTE</v>
          </cell>
          <cell r="AC374" t="str">
            <v>0567469506</v>
          </cell>
          <cell r="AE374">
            <v>1601</v>
          </cell>
          <cell r="AF374">
            <v>37</v>
          </cell>
          <cell r="AG374">
            <v>207</v>
          </cell>
          <cell r="AI374">
            <v>54</v>
          </cell>
          <cell r="AJ374">
            <v>56</v>
          </cell>
          <cell r="AK374" t="str">
            <v>BENITO JUAREZ NORTE</v>
          </cell>
          <cell r="AL374">
            <v>97119</v>
          </cell>
          <cell r="AO374">
            <v>31</v>
          </cell>
          <cell r="AP374">
            <v>31050</v>
          </cell>
          <cell r="AQ374" t="str">
            <v>SANSORES PUERTO JORGE ALEJANDRO</v>
          </cell>
          <cell r="AR374" t="str">
            <v>CALLE : 37 No 207 X 54 - 56 BENITO JUAREZ NORTE</v>
          </cell>
        </row>
        <row r="375">
          <cell r="A375" t="str">
            <v>SANTAMARIA MAY RICARDO ISMAEL</v>
          </cell>
          <cell r="B375" t="str">
            <v>SAMR170671</v>
          </cell>
          <cell r="C375" t="str">
            <v>SANTAMARIA</v>
          </cell>
          <cell r="D375" t="str">
            <v>MAY</v>
          </cell>
          <cell r="E375" t="str">
            <v>RICARDO ISMAEL</v>
          </cell>
          <cell r="F375" t="str">
            <v>H</v>
          </cell>
          <cell r="H375" t="str">
            <v>SAMR710617HYNNYC06</v>
          </cell>
          <cell r="I375">
            <v>84067102529</v>
          </cell>
          <cell r="J375">
            <v>89313849081</v>
          </cell>
          <cell r="N375">
            <v>26101</v>
          </cell>
          <cell r="P375">
            <v>31</v>
          </cell>
          <cell r="Q375">
            <v>31089</v>
          </cell>
          <cell r="R375" t="str">
            <v>MEX</v>
          </cell>
          <cell r="T375">
            <v>5</v>
          </cell>
          <cell r="U375">
            <v>2</v>
          </cell>
          <cell r="V375">
            <v>36846</v>
          </cell>
          <cell r="W375">
            <v>36846</v>
          </cell>
          <cell r="X375">
            <v>4432</v>
          </cell>
          <cell r="AA375" t="str">
            <v>DP</v>
          </cell>
          <cell r="AB375" t="str">
            <v>BANORTE</v>
          </cell>
          <cell r="AC375" t="str">
            <v>0666738981</v>
          </cell>
          <cell r="AE375">
            <v>1601</v>
          </cell>
          <cell r="AF375">
            <v>35</v>
          </cell>
          <cell r="AG375">
            <v>261</v>
          </cell>
          <cell r="AI375">
            <v>26</v>
          </cell>
          <cell r="AJ375" t="str">
            <v>S/C</v>
          </cell>
          <cell r="AK375" t="str">
            <v>FRACC.BRISAS</v>
          </cell>
          <cell r="AL375">
            <v>97144</v>
          </cell>
          <cell r="AM375">
            <v>9860508</v>
          </cell>
          <cell r="AO375">
            <v>31</v>
          </cell>
          <cell r="AP375">
            <v>31050</v>
          </cell>
          <cell r="AQ375" t="str">
            <v>SANTAMARIA MAY RICARDO ISMAEL</v>
          </cell>
          <cell r="AR375" t="str">
            <v>CALLE : 35 No 261 X 26 - S/C FRACC.BRISAS</v>
          </cell>
        </row>
        <row r="376">
          <cell r="A376" t="str">
            <v>SANTANA CICERO DULCE ALEJANDRA</v>
          </cell>
          <cell r="B376" t="str">
            <v>SACD800908</v>
          </cell>
          <cell r="C376" t="str">
            <v>SANTANA</v>
          </cell>
          <cell r="D376" t="str">
            <v>CICERO</v>
          </cell>
          <cell r="E376" t="str">
            <v>DULCE ALEJANDRA</v>
          </cell>
          <cell r="F376" t="str">
            <v>M</v>
          </cell>
          <cell r="H376" t="str">
            <v>SACD800908MYNNCL03</v>
          </cell>
          <cell r="I376">
            <v>84988025635</v>
          </cell>
          <cell r="J376">
            <v>51666416147</v>
          </cell>
          <cell r="N376">
            <v>29472</v>
          </cell>
          <cell r="P376">
            <v>31</v>
          </cell>
          <cell r="Q376">
            <v>31050</v>
          </cell>
          <cell r="R376" t="str">
            <v>MEX</v>
          </cell>
          <cell r="T376">
            <v>1</v>
          </cell>
          <cell r="U376">
            <v>2</v>
          </cell>
          <cell r="V376">
            <v>37524</v>
          </cell>
          <cell r="W376">
            <v>37524</v>
          </cell>
          <cell r="X376">
            <v>3754</v>
          </cell>
          <cell r="AA376" t="str">
            <v>DP</v>
          </cell>
          <cell r="AB376" t="str">
            <v>BANORTE</v>
          </cell>
          <cell r="AC376" t="str">
            <v>0152666028</v>
          </cell>
          <cell r="AE376">
            <v>1601</v>
          </cell>
          <cell r="AF376">
            <v>73</v>
          </cell>
          <cell r="AG376">
            <v>442</v>
          </cell>
          <cell r="AI376">
            <v>36</v>
          </cell>
          <cell r="AJ376">
            <v>38</v>
          </cell>
          <cell r="AK376" t="str">
            <v>CENTRO</v>
          </cell>
          <cell r="AL376">
            <v>97000</v>
          </cell>
          <cell r="AM376">
            <v>9291467</v>
          </cell>
          <cell r="AO376">
            <v>31</v>
          </cell>
          <cell r="AP376">
            <v>31050</v>
          </cell>
          <cell r="AQ376" t="str">
            <v>SANTANA CICERO DULCE ALEJANDRA</v>
          </cell>
          <cell r="AR376" t="str">
            <v>CALLE : 73 No 442 X 36 - 38 CENTRO</v>
          </cell>
        </row>
        <row r="377">
          <cell r="A377" t="str">
            <v>SANTOS Y RODRIGUEZ CARLOS ROBERTO</v>
          </cell>
          <cell r="B377" t="str">
            <v>SARC481004</v>
          </cell>
          <cell r="C377" t="str">
            <v>SANTOS</v>
          </cell>
          <cell r="D377" t="str">
            <v>Y RODRIGUEZ</v>
          </cell>
          <cell r="E377" t="str">
            <v>CARLOS ROBERTO</v>
          </cell>
          <cell r="F377" t="str">
            <v>H</v>
          </cell>
          <cell r="H377" t="str">
            <v>SARC481004HYNNDR02</v>
          </cell>
          <cell r="I377">
            <v>84674811983</v>
          </cell>
          <cell r="J377" t="str">
            <v>0264066214265</v>
          </cell>
          <cell r="N377">
            <v>17810</v>
          </cell>
          <cell r="P377">
            <v>31</v>
          </cell>
          <cell r="Q377">
            <v>31050</v>
          </cell>
          <cell r="R377" t="str">
            <v>MEX</v>
          </cell>
          <cell r="T377">
            <v>8</v>
          </cell>
          <cell r="U377">
            <v>2</v>
          </cell>
          <cell r="V377">
            <v>36739</v>
          </cell>
          <cell r="W377">
            <v>36739</v>
          </cell>
          <cell r="X377">
            <v>4539</v>
          </cell>
          <cell r="AA377" t="str">
            <v>DP</v>
          </cell>
          <cell r="AB377" t="str">
            <v>BANORTE</v>
          </cell>
          <cell r="AC377" t="str">
            <v>0154041254</v>
          </cell>
          <cell r="AE377">
            <v>1604</v>
          </cell>
          <cell r="AF377">
            <v>4</v>
          </cell>
          <cell r="AG377">
            <v>398</v>
          </cell>
          <cell r="AI377">
            <v>17</v>
          </cell>
          <cell r="AJ377" t="str">
            <v>21A</v>
          </cell>
          <cell r="AK377" t="str">
            <v>FRACC LAS AGUILAS</v>
          </cell>
          <cell r="AL377">
            <v>97134</v>
          </cell>
          <cell r="AO377">
            <v>31</v>
          </cell>
          <cell r="AP377">
            <v>31050</v>
          </cell>
          <cell r="AQ377" t="str">
            <v>SANTOS Y RODRIGUEZ CARLOS ROBERTO</v>
          </cell>
          <cell r="AR377" t="str">
            <v>CALLE : 4 No 398 X 17 - 21A FRACC LAS AGUILAS</v>
          </cell>
        </row>
        <row r="378">
          <cell r="A378" t="str">
            <v>SEGOVIA CABRALES CARLOS FABIAN</v>
          </cell>
          <cell r="B378" t="str">
            <v>SECC880105</v>
          </cell>
          <cell r="C378" t="str">
            <v>SEGOVIA</v>
          </cell>
          <cell r="D378" t="str">
            <v>CABRALES</v>
          </cell>
          <cell r="E378" t="str">
            <v>CARLOS FABIAN</v>
          </cell>
          <cell r="F378" t="str">
            <v>H</v>
          </cell>
          <cell r="H378" t="str">
            <v>SECC880105HYNGBR09</v>
          </cell>
          <cell r="I378">
            <v>84088824226</v>
          </cell>
          <cell r="J378">
            <v>312105270072</v>
          </cell>
          <cell r="N378">
            <v>32147</v>
          </cell>
          <cell r="P378">
            <v>31</v>
          </cell>
          <cell r="Q378">
            <v>31050</v>
          </cell>
          <cell r="R378" t="str">
            <v>MEX</v>
          </cell>
          <cell r="T378">
            <v>7</v>
          </cell>
          <cell r="U378">
            <v>1</v>
          </cell>
          <cell r="V378">
            <v>39707</v>
          </cell>
          <cell r="W378">
            <v>39707</v>
          </cell>
          <cell r="X378">
            <v>1571</v>
          </cell>
          <cell r="AA378" t="str">
            <v>DP</v>
          </cell>
          <cell r="AB378" t="str">
            <v>BANORTE</v>
          </cell>
          <cell r="AC378" t="str">
            <v>0606541253</v>
          </cell>
          <cell r="AE378">
            <v>1601</v>
          </cell>
          <cell r="AF378">
            <v>24</v>
          </cell>
          <cell r="AG378">
            <v>247</v>
          </cell>
          <cell r="AI378">
            <v>31</v>
          </cell>
          <cell r="AJ378">
            <v>33</v>
          </cell>
          <cell r="AK378" t="str">
            <v>FRACC.LIMONES</v>
          </cell>
          <cell r="AL378">
            <v>97219</v>
          </cell>
          <cell r="AO378">
            <v>31</v>
          </cell>
          <cell r="AP378">
            <v>31050</v>
          </cell>
          <cell r="AQ378" t="str">
            <v>SEGOVIA CABRALES CARLOS FABIAN</v>
          </cell>
          <cell r="AR378" t="str">
            <v>CALLE : 24 No 247 X 31 - 33 FRACC.LIMONES</v>
          </cell>
        </row>
        <row r="379">
          <cell r="A379" t="str">
            <v>SERRANO CARRILLO JAIME</v>
          </cell>
          <cell r="B379" t="str">
            <v>SECJ770519</v>
          </cell>
          <cell r="C379" t="str">
            <v>SERRANO</v>
          </cell>
          <cell r="D379" t="str">
            <v>CARRILLO</v>
          </cell>
          <cell r="E379" t="str">
            <v>JAIME</v>
          </cell>
          <cell r="F379" t="str">
            <v>H</v>
          </cell>
          <cell r="H379" t="str">
            <v>SECJ770519HYNRRM01</v>
          </cell>
          <cell r="I379">
            <v>84997711225</v>
          </cell>
          <cell r="J379">
            <v>532066225750</v>
          </cell>
          <cell r="N379">
            <v>28264</v>
          </cell>
          <cell r="P379">
            <v>31</v>
          </cell>
          <cell r="Q379">
            <v>31050</v>
          </cell>
          <cell r="R379" t="str">
            <v>MEX</v>
          </cell>
          <cell r="T379">
            <v>5</v>
          </cell>
          <cell r="U379">
            <v>2</v>
          </cell>
          <cell r="V379">
            <v>40391</v>
          </cell>
          <cell r="W379">
            <v>40391</v>
          </cell>
          <cell r="X379">
            <v>887</v>
          </cell>
          <cell r="AA379" t="str">
            <v>DP</v>
          </cell>
          <cell r="AB379" t="str">
            <v>BANORTE</v>
          </cell>
          <cell r="AC379" t="str">
            <v>0661039919</v>
          </cell>
          <cell r="AE379">
            <v>1601</v>
          </cell>
          <cell r="AF379">
            <v>8</v>
          </cell>
          <cell r="AG379">
            <v>348</v>
          </cell>
          <cell r="AI379">
            <v>85</v>
          </cell>
          <cell r="AJ379" t="str">
            <v>85A</v>
          </cell>
          <cell r="AK379" t="str">
            <v>COL.NUEVA  KUKULKAN</v>
          </cell>
          <cell r="AL379">
            <v>97195</v>
          </cell>
          <cell r="AN379">
            <v>9992855107</v>
          </cell>
          <cell r="AO379">
            <v>31</v>
          </cell>
          <cell r="AP379">
            <v>31050</v>
          </cell>
          <cell r="AQ379" t="str">
            <v>SERRANO CARRILLO JAIME</v>
          </cell>
          <cell r="AR379" t="str">
            <v>CALLE : 8 No 348 X 85 - 85A COL.NUEVA  KUKULKAN</v>
          </cell>
        </row>
        <row r="380">
          <cell r="A380" t="str">
            <v>SILVA CAMELO JOSE DOLORES</v>
          </cell>
          <cell r="B380" t="str">
            <v>SICD540217</v>
          </cell>
          <cell r="C380" t="str">
            <v>SILVA</v>
          </cell>
          <cell r="D380" t="str">
            <v>CAMELO</v>
          </cell>
          <cell r="E380" t="str">
            <v>JOSE DOLORES</v>
          </cell>
          <cell r="F380" t="str">
            <v>H</v>
          </cell>
          <cell r="H380" t="str">
            <v>SICD540217HYNLML03</v>
          </cell>
          <cell r="I380">
            <v>84765404656</v>
          </cell>
          <cell r="J380">
            <v>43013668311</v>
          </cell>
          <cell r="N380" t="str">
            <v>17/02//1954</v>
          </cell>
          <cell r="P380">
            <v>31</v>
          </cell>
          <cell r="Q380">
            <v>31030</v>
          </cell>
          <cell r="R380" t="str">
            <v>MEX</v>
          </cell>
          <cell r="T380">
            <v>7</v>
          </cell>
          <cell r="U380">
            <v>2</v>
          </cell>
          <cell r="V380">
            <v>35597</v>
          </cell>
          <cell r="W380">
            <v>35597</v>
          </cell>
          <cell r="X380">
            <v>5681</v>
          </cell>
          <cell r="AA380" t="str">
            <v>DP</v>
          </cell>
          <cell r="AB380" t="str">
            <v>BANORTE</v>
          </cell>
          <cell r="AC380" t="str">
            <v>0687772775</v>
          </cell>
          <cell r="AE380">
            <v>1602</v>
          </cell>
          <cell r="AF380">
            <v>53</v>
          </cell>
          <cell r="AG380">
            <v>413</v>
          </cell>
          <cell r="AI380">
            <v>38</v>
          </cell>
          <cell r="AJ380">
            <v>40</v>
          </cell>
          <cell r="AK380" t="str">
            <v>CENTRO</v>
          </cell>
          <cell r="AL380">
            <v>97000</v>
          </cell>
          <cell r="AN380">
            <v>9991816181</v>
          </cell>
          <cell r="AO380">
            <v>31</v>
          </cell>
          <cell r="AP380">
            <v>31050</v>
          </cell>
          <cell r="AQ380" t="str">
            <v>SILVA CAMELO JOSE DOLORES</v>
          </cell>
          <cell r="AR380" t="str">
            <v>CALLE : 53 No 413 X 38 - 40 CENTRO</v>
          </cell>
        </row>
        <row r="381">
          <cell r="A381" t="str">
            <v>SOSA PEREZ MIGUEL RICARDO</v>
          </cell>
          <cell r="B381" t="str">
            <v>SOPM550207</v>
          </cell>
          <cell r="C381" t="str">
            <v>SOSA</v>
          </cell>
          <cell r="D381" t="str">
            <v>PEREZ</v>
          </cell>
          <cell r="E381" t="str">
            <v>MIGUEL RICARDO</v>
          </cell>
          <cell r="F381" t="str">
            <v>H</v>
          </cell>
          <cell r="H381" t="str">
            <v>SOPM550207HYNSRG03</v>
          </cell>
          <cell r="I381">
            <v>75815506995</v>
          </cell>
          <cell r="J381">
            <v>46313576646</v>
          </cell>
          <cell r="N381">
            <v>20127</v>
          </cell>
          <cell r="P381">
            <v>31</v>
          </cell>
          <cell r="Q381">
            <v>31050</v>
          </cell>
          <cell r="R381" t="str">
            <v>MEX</v>
          </cell>
          <cell r="T381">
            <v>1</v>
          </cell>
          <cell r="U381">
            <v>1</v>
          </cell>
          <cell r="V381">
            <v>34105</v>
          </cell>
          <cell r="W381">
            <v>34105</v>
          </cell>
          <cell r="X381">
            <v>7173</v>
          </cell>
          <cell r="AA381" t="str">
            <v>DP</v>
          </cell>
          <cell r="AB381" t="str">
            <v>BANORTE</v>
          </cell>
          <cell r="AC381" t="str">
            <v>0155973521</v>
          </cell>
          <cell r="AE381">
            <v>1604</v>
          </cell>
          <cell r="AF381">
            <v>74</v>
          </cell>
          <cell r="AG381">
            <v>513</v>
          </cell>
          <cell r="AI381">
            <v>63</v>
          </cell>
          <cell r="AJ381">
            <v>65</v>
          </cell>
          <cell r="AK381" t="str">
            <v>CENTRO</v>
          </cell>
          <cell r="AL381">
            <v>97000</v>
          </cell>
          <cell r="AO381">
            <v>31</v>
          </cell>
          <cell r="AP381">
            <v>31050</v>
          </cell>
          <cell r="AQ381" t="str">
            <v>SOSA PEREZ MIGUEL RICARDO</v>
          </cell>
          <cell r="AR381" t="str">
            <v>CALLE : 74 No 513 X 63 - 65 CENTRO</v>
          </cell>
        </row>
        <row r="382">
          <cell r="A382" t="str">
            <v>SOSA POOL ROMAN</v>
          </cell>
          <cell r="B382" t="str">
            <v>SOPR730304</v>
          </cell>
          <cell r="C382" t="str">
            <v>SOSA</v>
          </cell>
          <cell r="D382" t="str">
            <v>POOL</v>
          </cell>
          <cell r="E382" t="str">
            <v>ROMAN</v>
          </cell>
          <cell r="F382" t="str">
            <v>H</v>
          </cell>
          <cell r="H382" t="str">
            <v>SOPR730304HCCSLM12</v>
          </cell>
          <cell r="I382">
            <v>84907332641</v>
          </cell>
          <cell r="J382">
            <v>47566009488</v>
          </cell>
          <cell r="N382">
            <v>26727</v>
          </cell>
          <cell r="P382">
            <v>4</v>
          </cell>
          <cell r="Q382">
            <v>4009</v>
          </cell>
          <cell r="R382" t="str">
            <v>MEX</v>
          </cell>
          <cell r="T382">
            <v>9</v>
          </cell>
          <cell r="U382">
            <v>1</v>
          </cell>
          <cell r="V382">
            <v>33086</v>
          </cell>
          <cell r="W382">
            <v>33086</v>
          </cell>
          <cell r="X382">
            <v>8192</v>
          </cell>
          <cell r="AA382" t="str">
            <v>DP</v>
          </cell>
          <cell r="AB382" t="str">
            <v>BANORTE</v>
          </cell>
          <cell r="AC382" t="str">
            <v>0154077552</v>
          </cell>
          <cell r="AE382">
            <v>1602</v>
          </cell>
          <cell r="AF382">
            <v>30</v>
          </cell>
          <cell r="AG382">
            <v>87</v>
          </cell>
          <cell r="AI382">
            <v>39</v>
          </cell>
          <cell r="AJ382">
            <v>41</v>
          </cell>
          <cell r="AK382" t="str">
            <v>COL.XOCLAN LOPEZPORTILLO</v>
          </cell>
          <cell r="AO382">
            <v>31</v>
          </cell>
          <cell r="AP382">
            <v>31050</v>
          </cell>
          <cell r="AQ382" t="str">
            <v>SOSA POOL ROMAN</v>
          </cell>
          <cell r="AR382" t="str">
            <v>CALLE : 30 No 87 X 39 - 41 COL.XOCLAN LOPEZPORTILLO</v>
          </cell>
        </row>
        <row r="383">
          <cell r="A383" t="str">
            <v>SOSA PUERTO JUAN MANUEL</v>
          </cell>
          <cell r="B383" t="str">
            <v>SOPJ570908</v>
          </cell>
          <cell r="C383" t="str">
            <v>SOSA</v>
          </cell>
          <cell r="D383" t="str">
            <v>PUERTO</v>
          </cell>
          <cell r="E383" t="str">
            <v>JUAN MANUEL</v>
          </cell>
          <cell r="F383" t="str">
            <v>H</v>
          </cell>
          <cell r="H383" t="str">
            <v>SOPJ570908HYNSRN05</v>
          </cell>
          <cell r="I383">
            <v>84075700769</v>
          </cell>
          <cell r="J383" t="str">
            <v>0304013651117</v>
          </cell>
          <cell r="N383">
            <v>21071</v>
          </cell>
          <cell r="P383">
            <v>31</v>
          </cell>
          <cell r="Q383">
            <v>31080</v>
          </cell>
          <cell r="R383" t="str">
            <v>MEX</v>
          </cell>
          <cell r="T383">
            <v>5</v>
          </cell>
          <cell r="U383">
            <v>2</v>
          </cell>
          <cell r="V383">
            <v>39341</v>
          </cell>
          <cell r="W383">
            <v>39341</v>
          </cell>
          <cell r="X383">
            <v>1937</v>
          </cell>
          <cell r="AA383" t="str">
            <v>DP</v>
          </cell>
          <cell r="AB383" t="str">
            <v>BANORTE</v>
          </cell>
          <cell r="AC383" t="str">
            <v>0557023208</v>
          </cell>
          <cell r="AE383">
            <v>1601</v>
          </cell>
          <cell r="AF383">
            <v>45</v>
          </cell>
          <cell r="AG383">
            <v>500</v>
          </cell>
          <cell r="AI383">
            <v>34</v>
          </cell>
          <cell r="AJ383">
            <v>36</v>
          </cell>
          <cell r="AK383" t="str">
            <v>BRISAS DEL NORTE</v>
          </cell>
          <cell r="AL383">
            <v>97144</v>
          </cell>
          <cell r="AM383">
            <v>9860229</v>
          </cell>
          <cell r="AO383">
            <v>31</v>
          </cell>
          <cell r="AP383">
            <v>31050</v>
          </cell>
          <cell r="AQ383" t="str">
            <v>SOSA PUERTO JUAN MANUEL</v>
          </cell>
          <cell r="AR383" t="str">
            <v>CALLE : 45 No 500 X 34 - 36 BRISAS DEL NORTE</v>
          </cell>
        </row>
        <row r="384">
          <cell r="A384" t="str">
            <v>SUAREZ AROCHA MAGDA VERENA</v>
          </cell>
          <cell r="B384" t="str">
            <v>SUAM590901</v>
          </cell>
          <cell r="C384" t="str">
            <v>SUAREZ</v>
          </cell>
          <cell r="D384" t="str">
            <v>AROCHA</v>
          </cell>
          <cell r="E384" t="str">
            <v>MAGDA VERENA</v>
          </cell>
          <cell r="F384" t="str">
            <v>M</v>
          </cell>
          <cell r="H384" t="str">
            <v>SUAM590901MNERRG05</v>
          </cell>
          <cell r="I384">
            <v>84085900151</v>
          </cell>
          <cell r="J384" t="str">
            <v>EXTRANJERA</v>
          </cell>
          <cell r="N384">
            <v>21794</v>
          </cell>
          <cell r="O384" t="str">
            <v>CUBA</v>
          </cell>
          <cell r="P384">
            <v>33</v>
          </cell>
          <cell r="Q384">
            <v>33000</v>
          </cell>
          <cell r="R384" t="str">
            <v>CUB</v>
          </cell>
          <cell r="T384">
            <v>5</v>
          </cell>
          <cell r="U384">
            <v>1</v>
          </cell>
          <cell r="V384">
            <v>39523</v>
          </cell>
          <cell r="W384">
            <v>39523</v>
          </cell>
          <cell r="X384">
            <v>1755</v>
          </cell>
          <cell r="AA384" t="str">
            <v>EF</v>
          </cell>
          <cell r="AE384">
            <v>1601</v>
          </cell>
          <cell r="AF384" t="str">
            <v>31B</v>
          </cell>
          <cell r="AG384">
            <v>164</v>
          </cell>
          <cell r="AI384">
            <v>18</v>
          </cell>
          <cell r="AJ384">
            <v>20</v>
          </cell>
          <cell r="AK384" t="str">
            <v>NUEVA ALEMAN</v>
          </cell>
          <cell r="AL384">
            <v>97145</v>
          </cell>
          <cell r="AO384">
            <v>31</v>
          </cell>
          <cell r="AP384">
            <v>31050</v>
          </cell>
          <cell r="AQ384" t="str">
            <v>SUAREZ AROCHA MAGDA VERENA</v>
          </cell>
          <cell r="AR384" t="str">
            <v>CALLE : 31B No 164 X 18 - 20 NUEVA ALEMAN</v>
          </cell>
        </row>
        <row r="385">
          <cell r="A385" t="str">
            <v>TAMAYO CANTO ANGELICA BEATRIZ</v>
          </cell>
          <cell r="B385" t="str">
            <v>TACA680126</v>
          </cell>
          <cell r="C385" t="str">
            <v>TAMAYO</v>
          </cell>
          <cell r="D385" t="str">
            <v>CANTO</v>
          </cell>
          <cell r="E385" t="str">
            <v>ANGELICA BEATRIZ</v>
          </cell>
          <cell r="F385" t="str">
            <v>M</v>
          </cell>
          <cell r="H385" t="str">
            <v>TACA680126MYNMNN05</v>
          </cell>
          <cell r="I385">
            <v>84046800938</v>
          </cell>
          <cell r="J385">
            <v>11214093374</v>
          </cell>
          <cell r="N385">
            <v>24863</v>
          </cell>
          <cell r="P385">
            <v>31</v>
          </cell>
          <cell r="Q385">
            <v>31026</v>
          </cell>
          <cell r="R385" t="str">
            <v>MEX</v>
          </cell>
          <cell r="T385">
            <v>9</v>
          </cell>
          <cell r="U385">
            <v>2</v>
          </cell>
          <cell r="V385">
            <v>40467</v>
          </cell>
          <cell r="W385">
            <v>40467</v>
          </cell>
          <cell r="X385">
            <v>811</v>
          </cell>
          <cell r="AA385" t="str">
            <v>DP</v>
          </cell>
          <cell r="AB385" t="str">
            <v>BANORTE</v>
          </cell>
          <cell r="AC385" t="str">
            <v>0687772841</v>
          </cell>
          <cell r="AE385">
            <v>1602</v>
          </cell>
          <cell r="AF385" t="str">
            <v>21DIAG</v>
          </cell>
          <cell r="AG385">
            <v>336</v>
          </cell>
          <cell r="AI385" t="str">
            <v>20A</v>
          </cell>
          <cell r="AJ385">
            <v>26</v>
          </cell>
          <cell r="AK385" t="str">
            <v>POLIGONO108 ITZIMNA</v>
          </cell>
          <cell r="AL385">
            <v>97143</v>
          </cell>
          <cell r="AN385">
            <v>9992176578</v>
          </cell>
          <cell r="AO385">
            <v>31</v>
          </cell>
          <cell r="AP385">
            <v>31050</v>
          </cell>
          <cell r="AQ385" t="str">
            <v>TAMAYO CANTO ANGELICA BEATRIZ</v>
          </cell>
          <cell r="AR385" t="str">
            <v>CALLE : 21DIAG No 336 X 20A - 26 POLIGONO108 ITZIMNA</v>
          </cell>
        </row>
        <row r="386">
          <cell r="A386" t="str">
            <v>TAMAYO MUÑOZ JORGE HUMBERTO</v>
          </cell>
          <cell r="B386" t="str">
            <v>TAMJ861001</v>
          </cell>
          <cell r="C386" t="str">
            <v>TAMAYO</v>
          </cell>
          <cell r="D386" t="str">
            <v>MUÑOZ</v>
          </cell>
          <cell r="E386" t="str">
            <v>JORGE HUMBERTO</v>
          </cell>
          <cell r="F386" t="str">
            <v>H</v>
          </cell>
          <cell r="H386" t="str">
            <v>TAMJ861001HYNMXR03</v>
          </cell>
          <cell r="I386">
            <v>84068632227</v>
          </cell>
          <cell r="J386">
            <v>4775100199530</v>
          </cell>
          <cell r="N386">
            <v>31686</v>
          </cell>
          <cell r="P386">
            <v>31</v>
          </cell>
          <cell r="Q386">
            <v>31050</v>
          </cell>
          <cell r="R386" t="str">
            <v>MEX</v>
          </cell>
          <cell r="T386">
            <v>9</v>
          </cell>
          <cell r="U386">
            <v>1</v>
          </cell>
          <cell r="V386">
            <v>39037</v>
          </cell>
          <cell r="W386">
            <v>39037</v>
          </cell>
          <cell r="X386">
            <v>2241</v>
          </cell>
          <cell r="AA386" t="str">
            <v>DP</v>
          </cell>
          <cell r="AB386" t="str">
            <v>BANORTE</v>
          </cell>
          <cell r="AC386" t="str">
            <v>0571643031</v>
          </cell>
          <cell r="AE386">
            <v>1603</v>
          </cell>
          <cell r="AF386" t="str">
            <v>AV. 128</v>
          </cell>
          <cell r="AG386">
            <v>109</v>
          </cell>
          <cell r="AI386">
            <v>41</v>
          </cell>
          <cell r="AJ386">
            <v>43</v>
          </cell>
          <cell r="AK386" t="str">
            <v>XOCLAN</v>
          </cell>
          <cell r="AL386">
            <v>97246</v>
          </cell>
          <cell r="AN386">
            <v>9991744485</v>
          </cell>
          <cell r="AO386">
            <v>31</v>
          </cell>
          <cell r="AP386">
            <v>31050</v>
          </cell>
          <cell r="AQ386" t="str">
            <v>TAMAYO MUÑOZ JORGE HUMBERTO</v>
          </cell>
          <cell r="AR386" t="str">
            <v>CALLE : AV. 128 No 109 X 41 - 43 XOCLAN</v>
          </cell>
        </row>
        <row r="387">
          <cell r="A387" t="str">
            <v>TEC MEDINA EMILIO MAXIMILIANO</v>
          </cell>
          <cell r="B387" t="str">
            <v>TEME610608</v>
          </cell>
          <cell r="C387" t="str">
            <v>TEC</v>
          </cell>
          <cell r="D387" t="str">
            <v>MEDINA</v>
          </cell>
          <cell r="E387" t="str">
            <v>EMILIO MAXIMILIANO</v>
          </cell>
          <cell r="F387" t="str">
            <v>H</v>
          </cell>
          <cell r="H387" t="str">
            <v>TEME610608HYNCDM08</v>
          </cell>
          <cell r="I387">
            <v>84946102443</v>
          </cell>
          <cell r="J387">
            <v>593111357023</v>
          </cell>
          <cell r="N387">
            <v>22440</v>
          </cell>
          <cell r="P387">
            <v>31</v>
          </cell>
          <cell r="Q387">
            <v>31050</v>
          </cell>
          <cell r="R387" t="str">
            <v>MEX</v>
          </cell>
          <cell r="T387">
            <v>7</v>
          </cell>
          <cell r="U387">
            <v>2</v>
          </cell>
          <cell r="V387">
            <v>37211</v>
          </cell>
          <cell r="W387">
            <v>37211</v>
          </cell>
          <cell r="X387">
            <v>4067</v>
          </cell>
          <cell r="AA387" t="str">
            <v>DP</v>
          </cell>
          <cell r="AB387" t="str">
            <v>BANORTE</v>
          </cell>
          <cell r="AC387" t="str">
            <v>0148881561</v>
          </cell>
          <cell r="AE387">
            <v>1601</v>
          </cell>
          <cell r="AF387">
            <v>107</v>
          </cell>
          <cell r="AG387">
            <v>415</v>
          </cell>
          <cell r="AI387" t="str">
            <v>48B</v>
          </cell>
          <cell r="AJ387" t="str">
            <v>48C</v>
          </cell>
          <cell r="AK387" t="str">
            <v>SANTA ROSA</v>
          </cell>
          <cell r="AL387">
            <v>97279</v>
          </cell>
          <cell r="AM387">
            <v>9291055</v>
          </cell>
          <cell r="AO387">
            <v>31</v>
          </cell>
          <cell r="AP387">
            <v>31050</v>
          </cell>
          <cell r="AQ387" t="str">
            <v>TEC MEDINA EMILIO MAXIMILIANO</v>
          </cell>
          <cell r="AR387" t="str">
            <v>CALLE : 107 No 415 X 48B - 48C SANTA ROSA</v>
          </cell>
        </row>
        <row r="388">
          <cell r="A388" t="str">
            <v>TEC PAT JOSE ANTONIO</v>
          </cell>
          <cell r="B388" t="str">
            <v>TEPA550613</v>
          </cell>
          <cell r="C388" t="str">
            <v>TEC</v>
          </cell>
          <cell r="D388" t="str">
            <v>PAT</v>
          </cell>
          <cell r="E388" t="str">
            <v>JOSE ANTONIO</v>
          </cell>
          <cell r="F388" t="str">
            <v>H</v>
          </cell>
          <cell r="H388" t="str">
            <v>TEPA550613HYNCTN00</v>
          </cell>
          <cell r="I388">
            <v>85725517859</v>
          </cell>
          <cell r="J388">
            <v>112014093383</v>
          </cell>
          <cell r="N388">
            <v>20253</v>
          </cell>
          <cell r="P388">
            <v>31</v>
          </cell>
          <cell r="Q388">
            <v>31026</v>
          </cell>
          <cell r="R388" t="str">
            <v>MEX</v>
          </cell>
          <cell r="T388">
            <v>9</v>
          </cell>
          <cell r="U388">
            <v>2</v>
          </cell>
          <cell r="V388">
            <v>40452</v>
          </cell>
          <cell r="W388">
            <v>40452</v>
          </cell>
          <cell r="X388">
            <v>826</v>
          </cell>
          <cell r="AA388" t="str">
            <v>DP</v>
          </cell>
          <cell r="AB388" t="str">
            <v>BANORTE</v>
          </cell>
          <cell r="AC388" t="str">
            <v>0687772869</v>
          </cell>
          <cell r="AE388">
            <v>1606</v>
          </cell>
          <cell r="AF388">
            <v>21</v>
          </cell>
          <cell r="AG388">
            <v>78</v>
          </cell>
          <cell r="AI388">
            <v>14</v>
          </cell>
          <cell r="AJ388" t="str">
            <v>S/C</v>
          </cell>
          <cell r="AK388" t="str">
            <v>DZEMUL</v>
          </cell>
          <cell r="AL388">
            <v>97404</v>
          </cell>
          <cell r="AO388">
            <v>31</v>
          </cell>
          <cell r="AP388">
            <v>31026</v>
          </cell>
          <cell r="AQ388" t="str">
            <v>TEC PAT JOSE ANTONIO</v>
          </cell>
          <cell r="AR388" t="str">
            <v>CALLE : 21 No 78 X 14 - S/C DZEMUL</v>
          </cell>
        </row>
        <row r="389">
          <cell r="A389" t="str">
            <v>TORREGROSA MEDINA ANDRES AVELINO</v>
          </cell>
          <cell r="B389" t="str">
            <v>TOMA401130</v>
          </cell>
          <cell r="C389" t="str">
            <v>TORREGROSA</v>
          </cell>
          <cell r="D389" t="str">
            <v>MEDINA</v>
          </cell>
          <cell r="E389" t="str">
            <v>ANDRES AVELINO</v>
          </cell>
          <cell r="F389" t="str">
            <v>H</v>
          </cell>
          <cell r="H389" t="str">
            <v>TOXA400402HYNRXN09</v>
          </cell>
          <cell r="I389">
            <v>84754000952</v>
          </cell>
          <cell r="J389">
            <v>44813682215</v>
          </cell>
          <cell r="N389">
            <v>14703</v>
          </cell>
          <cell r="P389">
            <v>31</v>
          </cell>
          <cell r="Q389">
            <v>31050</v>
          </cell>
          <cell r="R389" t="str">
            <v>MEX</v>
          </cell>
          <cell r="T389">
            <v>9</v>
          </cell>
          <cell r="U389">
            <v>2</v>
          </cell>
          <cell r="V389">
            <v>34381</v>
          </cell>
          <cell r="W389">
            <v>34381</v>
          </cell>
          <cell r="X389">
            <v>6897</v>
          </cell>
          <cell r="AA389" t="str">
            <v>DP</v>
          </cell>
          <cell r="AB389" t="str">
            <v>BANORTE</v>
          </cell>
          <cell r="AC389" t="str">
            <v>0148676404</v>
          </cell>
          <cell r="AE389">
            <v>1602</v>
          </cell>
          <cell r="AF389">
            <v>47</v>
          </cell>
          <cell r="AG389">
            <v>419</v>
          </cell>
          <cell r="AI389" t="str">
            <v>S/C</v>
          </cell>
          <cell r="AJ389" t="str">
            <v>S/C</v>
          </cell>
          <cell r="AK389" t="str">
            <v>PACABTUN</v>
          </cell>
          <cell r="AL389">
            <v>97160</v>
          </cell>
          <cell r="AO389">
            <v>31</v>
          </cell>
          <cell r="AP389">
            <v>31050</v>
          </cell>
          <cell r="AQ389" t="str">
            <v>TORREGROSA MEDINA ANDRES AVELINO</v>
          </cell>
          <cell r="AR389" t="str">
            <v>CALLE : 47 No 419 X S/C - S/C PACABTUN</v>
          </cell>
        </row>
        <row r="390">
          <cell r="A390" t="str">
            <v>TORRES CERVERA FREDDY ELIEL</v>
          </cell>
          <cell r="B390" t="str">
            <v>TOCF820409</v>
          </cell>
          <cell r="C390" t="str">
            <v>TORRES</v>
          </cell>
          <cell r="D390" t="str">
            <v>CERVERA</v>
          </cell>
          <cell r="E390" t="str">
            <v>FREDDY ELIEL</v>
          </cell>
          <cell r="F390" t="str">
            <v>H</v>
          </cell>
          <cell r="H390" t="str">
            <v>TOCF820409HCCRRR07</v>
          </cell>
          <cell r="I390">
            <v>84008209128</v>
          </cell>
          <cell r="J390">
            <v>46566515816</v>
          </cell>
          <cell r="N390">
            <v>30050</v>
          </cell>
          <cell r="P390">
            <v>4</v>
          </cell>
          <cell r="Q390">
            <v>4002</v>
          </cell>
          <cell r="R390" t="str">
            <v>MEX</v>
          </cell>
          <cell r="T390">
            <v>9</v>
          </cell>
          <cell r="U390">
            <v>1</v>
          </cell>
          <cell r="V390">
            <v>36526</v>
          </cell>
          <cell r="W390">
            <v>36526</v>
          </cell>
          <cell r="X390">
            <v>4752</v>
          </cell>
          <cell r="AA390" t="str">
            <v>DP</v>
          </cell>
          <cell r="AB390" t="str">
            <v>BANORTE</v>
          </cell>
          <cell r="AC390" t="str">
            <v>0154041263</v>
          </cell>
          <cell r="AE390">
            <v>1604</v>
          </cell>
          <cell r="AF390" t="str">
            <v>63A</v>
          </cell>
          <cell r="AG390">
            <v>504</v>
          </cell>
          <cell r="AI390">
            <v>88</v>
          </cell>
          <cell r="AJ390">
            <v>90</v>
          </cell>
          <cell r="AK390" t="str">
            <v>CENTRO</v>
          </cell>
          <cell r="AL390">
            <v>97000</v>
          </cell>
          <cell r="AM390">
            <v>9247759</v>
          </cell>
          <cell r="AO390">
            <v>31</v>
          </cell>
          <cell r="AP390">
            <v>31050</v>
          </cell>
          <cell r="AQ390" t="str">
            <v>TORRES CERVERA FREDDY ELIEL</v>
          </cell>
          <cell r="AR390" t="str">
            <v>CALLE : 63A No 504 X 88 - 90 CENTRO</v>
          </cell>
        </row>
        <row r="391">
          <cell r="A391" t="str">
            <v>TRACONIS HERRERA MARIA SOCORRO DEL ROSARIO</v>
          </cell>
          <cell r="B391" t="str">
            <v>TAHS520718</v>
          </cell>
          <cell r="C391" t="str">
            <v>TRACONIS</v>
          </cell>
          <cell r="D391" t="str">
            <v>HERRERA</v>
          </cell>
          <cell r="E391" t="str">
            <v>MARIA SOCORRO DEL ROSARIO</v>
          </cell>
          <cell r="F391" t="str">
            <v>M</v>
          </cell>
          <cell r="H391" t="str">
            <v>TAHS520718MYNRRC01</v>
          </cell>
          <cell r="I391">
            <v>84015200680</v>
          </cell>
          <cell r="J391">
            <v>50913709525</v>
          </cell>
          <cell r="N391">
            <v>19193</v>
          </cell>
          <cell r="P391">
            <v>31</v>
          </cell>
          <cell r="Q391">
            <v>31050</v>
          </cell>
          <cell r="R391" t="str">
            <v>MEX</v>
          </cell>
          <cell r="T391">
            <v>9</v>
          </cell>
          <cell r="U391">
            <v>2</v>
          </cell>
          <cell r="V391">
            <v>35324</v>
          </cell>
          <cell r="W391">
            <v>35324</v>
          </cell>
          <cell r="X391">
            <v>5954</v>
          </cell>
          <cell r="AA391" t="str">
            <v>DP</v>
          </cell>
          <cell r="AB391" t="str">
            <v>BANORTE</v>
          </cell>
          <cell r="AC391" t="str">
            <v>0148676422</v>
          </cell>
          <cell r="AE391">
            <v>1605</v>
          </cell>
          <cell r="AF391" t="str">
            <v>19A</v>
          </cell>
          <cell r="AG391">
            <v>284</v>
          </cell>
          <cell r="AI391" t="str">
            <v>10B</v>
          </cell>
          <cell r="AJ391" t="str">
            <v>10D</v>
          </cell>
          <cell r="AK391" t="str">
            <v>VERGEL II</v>
          </cell>
          <cell r="AL391">
            <v>97173</v>
          </cell>
          <cell r="AO391">
            <v>31</v>
          </cell>
          <cell r="AP391">
            <v>31050</v>
          </cell>
          <cell r="AQ391" t="str">
            <v>TRACONIS HERRERA MARIA SOCORRO DEL ROSARIO</v>
          </cell>
          <cell r="AR391" t="str">
            <v>CALLE : 19A No 284 X 10B - 10D VERGEL II</v>
          </cell>
        </row>
        <row r="392">
          <cell r="A392" t="str">
            <v>TREJO DZIB CARLOS FRANCISCO</v>
          </cell>
          <cell r="B392" t="str">
            <v>TEDC700604</v>
          </cell>
          <cell r="C392" t="str">
            <v>TREJO</v>
          </cell>
          <cell r="D392" t="str">
            <v>DZIB</v>
          </cell>
          <cell r="E392" t="str">
            <v>CARLOS FRANCISCO</v>
          </cell>
          <cell r="F392" t="str">
            <v>H</v>
          </cell>
          <cell r="H392" t="str">
            <v>TEDC700604HYNRZR07</v>
          </cell>
          <cell r="I392">
            <v>84897030296</v>
          </cell>
          <cell r="J392">
            <v>260013633679</v>
          </cell>
          <cell r="K392">
            <v>6518406</v>
          </cell>
          <cell r="N392">
            <v>25723</v>
          </cell>
          <cell r="P392">
            <v>31</v>
          </cell>
          <cell r="Q392">
            <v>31050</v>
          </cell>
          <cell r="R392" t="str">
            <v>MEX</v>
          </cell>
          <cell r="T392">
            <v>7</v>
          </cell>
          <cell r="U392">
            <v>2</v>
          </cell>
          <cell r="V392">
            <v>36266</v>
          </cell>
          <cell r="W392">
            <v>36266</v>
          </cell>
          <cell r="X392">
            <v>5012</v>
          </cell>
          <cell r="AA392" t="str">
            <v>DP</v>
          </cell>
          <cell r="AB392" t="str">
            <v>BANORTE</v>
          </cell>
          <cell r="AC392" t="str">
            <v>0846721758</v>
          </cell>
          <cell r="AE392">
            <v>1609</v>
          </cell>
          <cell r="AF392">
            <v>71</v>
          </cell>
          <cell r="AG392">
            <v>187</v>
          </cell>
          <cell r="AI392">
            <v>32</v>
          </cell>
          <cell r="AJ392">
            <v>34</v>
          </cell>
          <cell r="AK392" t="str">
            <v>MONTES DEAME</v>
          </cell>
          <cell r="AL392">
            <v>97115</v>
          </cell>
          <cell r="AM392">
            <v>9448983</v>
          </cell>
          <cell r="AO392">
            <v>31</v>
          </cell>
          <cell r="AP392">
            <v>31050</v>
          </cell>
          <cell r="AQ392" t="str">
            <v>TREJO DZIB CARLOS FRANCISCO</v>
          </cell>
          <cell r="AR392" t="str">
            <v>CALLE : 71 No 187 X 32 - 34 MONTES DEAME</v>
          </cell>
        </row>
        <row r="393">
          <cell r="A393" t="str">
            <v>TREJO DZIB DEIVI GABRIEL</v>
          </cell>
          <cell r="B393" t="str">
            <v>TEDD820522</v>
          </cell>
          <cell r="C393" t="str">
            <v>TREJO</v>
          </cell>
          <cell r="D393" t="str">
            <v>DZIB</v>
          </cell>
          <cell r="E393" t="str">
            <v>DEIVI GABRIEL</v>
          </cell>
          <cell r="F393" t="str">
            <v>H</v>
          </cell>
          <cell r="H393" t="str">
            <v>TEDD820522HYNRZV0</v>
          </cell>
          <cell r="I393">
            <v>84038207118</v>
          </cell>
          <cell r="J393">
            <v>26066517279</v>
          </cell>
          <cell r="K393">
            <v>5359734</v>
          </cell>
          <cell r="N393">
            <v>30093</v>
          </cell>
          <cell r="P393">
            <v>31</v>
          </cell>
          <cell r="Q393">
            <v>31050</v>
          </cell>
          <cell r="R393" t="str">
            <v>MEX</v>
          </cell>
          <cell r="T393">
            <v>2</v>
          </cell>
          <cell r="U393">
            <v>1</v>
          </cell>
          <cell r="V393">
            <v>38384</v>
          </cell>
          <cell r="W393">
            <v>38384</v>
          </cell>
          <cell r="X393">
            <v>2894</v>
          </cell>
          <cell r="AA393" t="str">
            <v>DP</v>
          </cell>
          <cell r="AB393" t="str">
            <v>BANORTE</v>
          </cell>
          <cell r="AC393" t="str">
            <v>0199252604</v>
          </cell>
          <cell r="AE393">
            <v>1606</v>
          </cell>
          <cell r="AF393">
            <v>26</v>
          </cell>
          <cell r="AG393">
            <v>252</v>
          </cell>
          <cell r="AI393">
            <v>71</v>
          </cell>
          <cell r="AJ393">
            <v>73</v>
          </cell>
          <cell r="AK393" t="str">
            <v>MONTES DEAME</v>
          </cell>
          <cell r="AL393">
            <v>97115</v>
          </cell>
          <cell r="AM393">
            <v>9417473</v>
          </cell>
          <cell r="AO393">
            <v>31</v>
          </cell>
          <cell r="AP393">
            <v>31050</v>
          </cell>
          <cell r="AQ393" t="str">
            <v>TREJO DZIB DEIVI GABRIEL</v>
          </cell>
          <cell r="AR393" t="str">
            <v>CALLE : 26 No 252 X 71 - 73 MONTES DEAME</v>
          </cell>
        </row>
        <row r="394">
          <cell r="A394" t="str">
            <v>TUN RUIZ CARLOS MANUEL</v>
          </cell>
          <cell r="B394" t="str">
            <v>TURC461206</v>
          </cell>
          <cell r="C394" t="str">
            <v>TUN</v>
          </cell>
          <cell r="D394" t="str">
            <v>RUIZ</v>
          </cell>
          <cell r="E394" t="str">
            <v>CARLOS MANUEL</v>
          </cell>
          <cell r="F394" t="str">
            <v>H</v>
          </cell>
          <cell r="H394" t="str">
            <v>TURC461206HYNNZR01</v>
          </cell>
          <cell r="I394">
            <v>84694610811</v>
          </cell>
          <cell r="J394">
            <v>603111247032</v>
          </cell>
          <cell r="N394">
            <v>17112</v>
          </cell>
          <cell r="P394">
            <v>31</v>
          </cell>
          <cell r="Q394">
            <v>31048</v>
          </cell>
          <cell r="R394" t="str">
            <v>MEX</v>
          </cell>
          <cell r="T394">
            <v>9</v>
          </cell>
          <cell r="U394">
            <v>2</v>
          </cell>
          <cell r="V394">
            <v>39114</v>
          </cell>
          <cell r="W394">
            <v>39114</v>
          </cell>
          <cell r="X394">
            <v>2164</v>
          </cell>
          <cell r="AA394" t="str">
            <v>DP</v>
          </cell>
          <cell r="AB394" t="str">
            <v>BANORTE</v>
          </cell>
          <cell r="AC394" t="str">
            <v>0587093374</v>
          </cell>
          <cell r="AE394">
            <v>1602</v>
          </cell>
          <cell r="AF394">
            <v>87</v>
          </cell>
          <cell r="AG394">
            <v>514</v>
          </cell>
          <cell r="AI394" t="str">
            <v>64A</v>
          </cell>
          <cell r="AJ394" t="str">
            <v>64B</v>
          </cell>
          <cell r="AK394" t="str">
            <v>CENTRO</v>
          </cell>
          <cell r="AL394">
            <v>97000</v>
          </cell>
          <cell r="AM394">
            <v>9841455</v>
          </cell>
          <cell r="AO394">
            <v>31</v>
          </cell>
          <cell r="AP394">
            <v>31050</v>
          </cell>
          <cell r="AQ394" t="str">
            <v>TUN RUIZ CARLOS MANUEL</v>
          </cell>
          <cell r="AR394" t="str">
            <v>CALLE : 87 No 514 X 64A - 64B CENTRO</v>
          </cell>
        </row>
        <row r="395">
          <cell r="A395" t="str">
            <v>TUN ZUÑIGA MARIA LUCILA</v>
          </cell>
          <cell r="B395" t="str">
            <v>TUZL660212</v>
          </cell>
          <cell r="C395" t="str">
            <v>TUN</v>
          </cell>
          <cell r="D395" t="str">
            <v>ZUÑIGA</v>
          </cell>
          <cell r="E395" t="str">
            <v>MARIA LUCILA</v>
          </cell>
          <cell r="F395" t="str">
            <v>M</v>
          </cell>
          <cell r="H395" t="str">
            <v>TUZL660212MYNNXC04</v>
          </cell>
          <cell r="I395">
            <v>84986600710</v>
          </cell>
          <cell r="J395">
            <v>283066115236</v>
          </cell>
          <cell r="N395">
            <v>24150</v>
          </cell>
          <cell r="P395">
            <v>31</v>
          </cell>
          <cell r="Q395">
            <v>31050</v>
          </cell>
          <cell r="R395" t="str">
            <v>MEX</v>
          </cell>
          <cell r="T395">
            <v>8</v>
          </cell>
          <cell r="U395">
            <v>2</v>
          </cell>
          <cell r="V395">
            <v>37012</v>
          </cell>
          <cell r="W395">
            <v>37012</v>
          </cell>
          <cell r="X395">
            <v>4266</v>
          </cell>
          <cell r="AA395" t="str">
            <v>DP</v>
          </cell>
          <cell r="AB395" t="str">
            <v>BANORTE</v>
          </cell>
          <cell r="AC395" t="str">
            <v>0148676459</v>
          </cell>
          <cell r="AE395">
            <v>1607</v>
          </cell>
          <cell r="AF395">
            <v>28</v>
          </cell>
          <cell r="AG395">
            <v>343</v>
          </cell>
          <cell r="AI395">
            <v>29</v>
          </cell>
          <cell r="AJ395">
            <v>31</v>
          </cell>
          <cell r="AK395" t="str">
            <v>EMILIANO ZAPATA NTE</v>
          </cell>
          <cell r="AL395">
            <v>97129</v>
          </cell>
          <cell r="AO395">
            <v>31</v>
          </cell>
          <cell r="AP395">
            <v>31050</v>
          </cell>
          <cell r="AQ395" t="str">
            <v>TUN ZUÑIGA MARIA LUCILA</v>
          </cell>
          <cell r="AR395" t="str">
            <v>CALLE : 28 No 343 X 29 - 31 EMILIANO ZAPATA NTE</v>
          </cell>
        </row>
        <row r="396">
          <cell r="A396" t="str">
            <v>TUYIN TREJO CESAR ENRIQUE</v>
          </cell>
          <cell r="B396" t="str">
            <v>TUTC750929</v>
          </cell>
          <cell r="C396" t="str">
            <v>TUYIN</v>
          </cell>
          <cell r="D396" t="str">
            <v>TREJO</v>
          </cell>
          <cell r="E396" t="str">
            <v>CESAR ENRIQUE</v>
          </cell>
          <cell r="F396" t="str">
            <v>H</v>
          </cell>
          <cell r="H396" t="str">
            <v>TUTC750929HYNYRS07</v>
          </cell>
          <cell r="I396">
            <v>84937535619</v>
          </cell>
          <cell r="J396">
            <v>74266109836</v>
          </cell>
          <cell r="K396">
            <v>711938</v>
          </cell>
          <cell r="N396">
            <v>27666</v>
          </cell>
          <cell r="P396">
            <v>31</v>
          </cell>
          <cell r="Q396">
            <v>31050</v>
          </cell>
          <cell r="R396" t="str">
            <v>MEX</v>
          </cell>
          <cell r="T396">
            <v>1</v>
          </cell>
          <cell r="U396">
            <v>2</v>
          </cell>
          <cell r="V396">
            <v>35201</v>
          </cell>
          <cell r="W396">
            <v>35201</v>
          </cell>
          <cell r="X396">
            <v>6077</v>
          </cell>
          <cell r="AA396" t="str">
            <v>DP</v>
          </cell>
          <cell r="AB396" t="str">
            <v>BANORTE</v>
          </cell>
          <cell r="AC396" t="str">
            <v>0148676468</v>
          </cell>
          <cell r="AE396">
            <v>1601</v>
          </cell>
          <cell r="AF396">
            <v>39</v>
          </cell>
          <cell r="AG396">
            <v>514</v>
          </cell>
          <cell r="AI396">
            <v>34</v>
          </cell>
          <cell r="AJ396">
            <v>36</v>
          </cell>
          <cell r="AK396" t="str">
            <v>FRACC.BRISAS DEL NORTE</v>
          </cell>
          <cell r="AO396">
            <v>31</v>
          </cell>
          <cell r="AP396">
            <v>31050</v>
          </cell>
          <cell r="AQ396" t="str">
            <v>TUYIN TREJO CESAR ENRIQUE</v>
          </cell>
          <cell r="AR396" t="str">
            <v>CALLE : 39 No 514 X 34 - 36 FRACC.BRISAS DEL NORTE</v>
          </cell>
        </row>
        <row r="397">
          <cell r="A397" t="str">
            <v>TZEC CALAN GEMINA ESTHER</v>
          </cell>
          <cell r="B397" t="str">
            <v>TECG780529</v>
          </cell>
          <cell r="C397" t="str">
            <v>TZEC</v>
          </cell>
          <cell r="D397" t="str">
            <v>CALAN</v>
          </cell>
          <cell r="E397" t="str">
            <v>GEMINA ESTHER</v>
          </cell>
          <cell r="F397" t="str">
            <v>M</v>
          </cell>
          <cell r="H397" t="str">
            <v>TEGG780529MYNZLM09</v>
          </cell>
          <cell r="I397">
            <v>84987823634</v>
          </cell>
          <cell r="J397">
            <v>494096026126</v>
          </cell>
          <cell r="N397">
            <v>28639</v>
          </cell>
          <cell r="P397">
            <v>31</v>
          </cell>
          <cell r="Q397">
            <v>31055</v>
          </cell>
          <cell r="R397" t="str">
            <v>MEX</v>
          </cell>
          <cell r="T397">
            <v>7</v>
          </cell>
          <cell r="U397">
            <v>2</v>
          </cell>
          <cell r="V397">
            <v>36754</v>
          </cell>
          <cell r="W397">
            <v>36754</v>
          </cell>
          <cell r="X397">
            <v>4524</v>
          </cell>
          <cell r="AA397" t="str">
            <v>DP</v>
          </cell>
          <cell r="AB397" t="str">
            <v>BANORTE</v>
          </cell>
          <cell r="AC397" t="str">
            <v>0148676477</v>
          </cell>
          <cell r="AE397">
            <v>1601</v>
          </cell>
          <cell r="AF397">
            <v>10</v>
          </cell>
          <cell r="AG397">
            <v>215</v>
          </cell>
          <cell r="AI397" t="str">
            <v>15A</v>
          </cell>
          <cell r="AJ397" t="str">
            <v>15B</v>
          </cell>
          <cell r="AK397" t="str">
            <v>VERGEL 1</v>
          </cell>
          <cell r="AL397">
            <v>97176</v>
          </cell>
          <cell r="AM397">
            <v>9830744</v>
          </cell>
          <cell r="AO397">
            <v>31</v>
          </cell>
          <cell r="AP397">
            <v>31050</v>
          </cell>
          <cell r="AQ397" t="str">
            <v>TZEC CALAN GEMINA ESTHER</v>
          </cell>
          <cell r="AR397" t="str">
            <v>CALLE : 10 No 215 X 15A - 15B VERGEL 1</v>
          </cell>
        </row>
        <row r="398">
          <cell r="A398" t="str">
            <v>UC CANCHE DAVID</v>
          </cell>
          <cell r="B398" t="str">
            <v>UXCD681229</v>
          </cell>
          <cell r="C398" t="str">
            <v>UC</v>
          </cell>
          <cell r="D398" t="str">
            <v>CANCHE</v>
          </cell>
          <cell r="E398" t="str">
            <v>DAVID</v>
          </cell>
          <cell r="F398" t="str">
            <v>H</v>
          </cell>
          <cell r="H398" t="str">
            <v>UXCD681229NYNCNV07</v>
          </cell>
          <cell r="I398">
            <v>84887120883</v>
          </cell>
          <cell r="J398">
            <v>217014147850</v>
          </cell>
          <cell r="N398">
            <v>25566</v>
          </cell>
          <cell r="P398">
            <v>31</v>
          </cell>
          <cell r="Q398">
            <v>31002</v>
          </cell>
          <cell r="R398" t="str">
            <v>MEX</v>
          </cell>
          <cell r="T398">
            <v>9</v>
          </cell>
          <cell r="U398">
            <v>2</v>
          </cell>
          <cell r="V398">
            <v>32660</v>
          </cell>
          <cell r="W398">
            <v>32660</v>
          </cell>
          <cell r="X398">
            <v>8618</v>
          </cell>
          <cell r="AA398" t="str">
            <v>DP</v>
          </cell>
          <cell r="AB398" t="str">
            <v>BANORTE</v>
          </cell>
          <cell r="AC398" t="str">
            <v>0687772953</v>
          </cell>
          <cell r="AE398">
            <v>1602</v>
          </cell>
          <cell r="AF398">
            <v>72</v>
          </cell>
          <cell r="AG398">
            <v>518</v>
          </cell>
          <cell r="AI398" t="str">
            <v>57B</v>
          </cell>
          <cell r="AJ398">
            <v>57</v>
          </cell>
          <cell r="AK398" t="str">
            <v>MULCHECHEN</v>
          </cell>
          <cell r="AL398">
            <v>0</v>
          </cell>
          <cell r="AO398">
            <v>31</v>
          </cell>
          <cell r="AP398">
            <v>31041</v>
          </cell>
          <cell r="AQ398" t="str">
            <v>UC CANCHE DAVID</v>
          </cell>
          <cell r="AR398" t="str">
            <v>CALLE : 72 No 518 X 57B - 57 MULCHECHEN</v>
          </cell>
        </row>
        <row r="399">
          <cell r="A399" t="str">
            <v>UC CANCHE JACINTO</v>
          </cell>
          <cell r="B399" t="str">
            <v>UXCJ580817</v>
          </cell>
          <cell r="C399" t="str">
            <v>UC</v>
          </cell>
          <cell r="D399" t="str">
            <v>CANCHE</v>
          </cell>
          <cell r="E399" t="str">
            <v>JACINTO</v>
          </cell>
          <cell r="F399" t="str">
            <v>H</v>
          </cell>
          <cell r="H399" t="str">
            <v>UXCJ580817HYNCNC05</v>
          </cell>
          <cell r="I399">
            <v>85725806294</v>
          </cell>
          <cell r="J399">
            <v>111414785</v>
          </cell>
          <cell r="N399">
            <v>21414</v>
          </cell>
          <cell r="P399">
            <v>31</v>
          </cell>
          <cell r="Q399">
            <v>31002</v>
          </cell>
          <cell r="R399" t="str">
            <v>MEX</v>
          </cell>
          <cell r="T399">
            <v>10</v>
          </cell>
          <cell r="U399">
            <v>2</v>
          </cell>
          <cell r="V399">
            <v>32964</v>
          </cell>
          <cell r="W399">
            <v>32964</v>
          </cell>
          <cell r="X399">
            <v>8314</v>
          </cell>
          <cell r="AA399" t="str">
            <v>DP</v>
          </cell>
          <cell r="AB399" t="str">
            <v>BANORTE</v>
          </cell>
          <cell r="AC399" t="str">
            <v>0154077619</v>
          </cell>
          <cell r="AE399">
            <v>1602</v>
          </cell>
          <cell r="AF399" t="str">
            <v>DOM.CONOCIDO HDA TEPICH CARRILLO</v>
          </cell>
          <cell r="AI399" t="str">
            <v>S/C</v>
          </cell>
          <cell r="AJ399" t="str">
            <v>S/C</v>
          </cell>
          <cell r="AK399" t="str">
            <v>ACANCEH</v>
          </cell>
          <cell r="AL399">
            <v>97380</v>
          </cell>
          <cell r="AO399">
            <v>31</v>
          </cell>
          <cell r="AP399">
            <v>31002</v>
          </cell>
          <cell r="AQ399" t="str">
            <v>UC CANCHE JACINTO</v>
          </cell>
          <cell r="AR399" t="str">
            <v>CALLE : DOM.CONOCIDO HDA TEPICH CARRILLO No  X S/C - S/C ACANCEH</v>
          </cell>
        </row>
        <row r="400">
          <cell r="A400" t="str">
            <v>UC UCAN MARIA DEL CARMEN</v>
          </cell>
          <cell r="B400" t="str">
            <v>UXUC780306</v>
          </cell>
          <cell r="C400" t="str">
            <v>UC</v>
          </cell>
          <cell r="D400" t="str">
            <v>UCAN</v>
          </cell>
          <cell r="E400" t="str">
            <v>MARIA DEL CARMEN</v>
          </cell>
          <cell r="F400" t="str">
            <v>M</v>
          </cell>
          <cell r="H400" t="str">
            <v>UXUC780306MYNCCROP</v>
          </cell>
          <cell r="I400">
            <v>84957625340</v>
          </cell>
          <cell r="J400">
            <v>26866353933</v>
          </cell>
          <cell r="N400">
            <v>28555</v>
          </cell>
          <cell r="P400">
            <v>31</v>
          </cell>
          <cell r="Q400">
            <v>31050</v>
          </cell>
          <cell r="R400" t="str">
            <v>MEX</v>
          </cell>
          <cell r="T400">
            <v>5</v>
          </cell>
          <cell r="U400">
            <v>2</v>
          </cell>
          <cell r="V400">
            <v>39508</v>
          </cell>
          <cell r="W400">
            <v>39508</v>
          </cell>
          <cell r="X400">
            <v>1770</v>
          </cell>
          <cell r="AA400" t="str">
            <v>DP</v>
          </cell>
          <cell r="AB400" t="str">
            <v>BANORTE</v>
          </cell>
          <cell r="AC400" t="str">
            <v>0166217614</v>
          </cell>
          <cell r="AE400">
            <v>1607</v>
          </cell>
          <cell r="AF400">
            <v>55</v>
          </cell>
          <cell r="AG400">
            <v>770</v>
          </cell>
          <cell r="AI400">
            <v>111</v>
          </cell>
          <cell r="AJ400" t="str">
            <v>111B</v>
          </cell>
          <cell r="AK400" t="str">
            <v>MERCEDES BARRERA</v>
          </cell>
          <cell r="AL400">
            <v>97261</v>
          </cell>
          <cell r="AM400">
            <v>9299950</v>
          </cell>
          <cell r="AO400">
            <v>31</v>
          </cell>
          <cell r="AP400">
            <v>31050</v>
          </cell>
          <cell r="AQ400" t="str">
            <v>UC UCAN MARIA DEL CARMEN</v>
          </cell>
          <cell r="AR400" t="str">
            <v>CALLE : 55 No 770 X 111 - 111B MERCEDES BARRERA</v>
          </cell>
        </row>
        <row r="401">
          <cell r="A401" t="str">
            <v>UC LOPEZ EULOGIO</v>
          </cell>
          <cell r="B401" t="str">
            <v>ULOE520311</v>
          </cell>
          <cell r="C401" t="str">
            <v>UC</v>
          </cell>
          <cell r="D401" t="str">
            <v>LOPEZ</v>
          </cell>
          <cell r="E401" t="str">
            <v>EULOGIO</v>
          </cell>
          <cell r="F401" t="str">
            <v>H</v>
          </cell>
          <cell r="H401" t="str">
            <v>UXLE520311HYNCPL04</v>
          </cell>
          <cell r="I401">
            <v>45905315474</v>
          </cell>
          <cell r="J401">
            <v>43813677674</v>
          </cell>
          <cell r="K401">
            <v>10410083</v>
          </cell>
          <cell r="N401">
            <v>19064</v>
          </cell>
          <cell r="P401">
            <v>31</v>
          </cell>
          <cell r="Q401">
            <v>31098</v>
          </cell>
          <cell r="R401" t="str">
            <v>MEX</v>
          </cell>
          <cell r="T401">
            <v>9</v>
          </cell>
          <cell r="U401">
            <v>2</v>
          </cell>
          <cell r="V401">
            <v>37316</v>
          </cell>
          <cell r="W401">
            <v>37316</v>
          </cell>
          <cell r="X401">
            <v>3962</v>
          </cell>
          <cell r="AA401" t="str">
            <v>DP</v>
          </cell>
          <cell r="AB401" t="str">
            <v>BANORTE</v>
          </cell>
          <cell r="AC401" t="str">
            <v>0149557797</v>
          </cell>
          <cell r="AE401">
            <v>1603</v>
          </cell>
          <cell r="AF401">
            <v>46</v>
          </cell>
          <cell r="AG401">
            <v>588</v>
          </cell>
          <cell r="AI401">
            <v>25</v>
          </cell>
          <cell r="AJ401">
            <v>27</v>
          </cell>
          <cell r="AK401" t="str">
            <v>SALVADOR ALVARADO OTE</v>
          </cell>
          <cell r="AL401">
            <v>97116</v>
          </cell>
          <cell r="AM401">
            <v>9823804</v>
          </cell>
          <cell r="AO401">
            <v>31</v>
          </cell>
          <cell r="AP401">
            <v>31050</v>
          </cell>
          <cell r="AQ401" t="str">
            <v>UC LOPEZ EULOGIO</v>
          </cell>
          <cell r="AR401" t="str">
            <v>CALLE : 46 No 588 X 25 - 27 SALVADOR ALVARADO OTE</v>
          </cell>
        </row>
        <row r="402">
          <cell r="A402" t="str">
            <v>UCAN ESTRELLA JOSE LUIS</v>
          </cell>
          <cell r="B402" t="str">
            <v>VAEL570522</v>
          </cell>
          <cell r="C402" t="str">
            <v>UCAN</v>
          </cell>
          <cell r="D402" t="str">
            <v>ESTRELLA</v>
          </cell>
          <cell r="E402" t="str">
            <v>JOSE LUIS</v>
          </cell>
          <cell r="F402" t="str">
            <v>H</v>
          </cell>
          <cell r="H402" t="str">
            <v>UAEL570522HYNCSS07</v>
          </cell>
          <cell r="I402">
            <v>84745702070</v>
          </cell>
          <cell r="J402">
            <v>403013684142</v>
          </cell>
          <cell r="K402">
            <v>10406673</v>
          </cell>
          <cell r="N402">
            <v>20962</v>
          </cell>
          <cell r="P402">
            <v>31</v>
          </cell>
          <cell r="Q402">
            <v>31079</v>
          </cell>
          <cell r="R402" t="str">
            <v>MEX</v>
          </cell>
          <cell r="T402">
            <v>10</v>
          </cell>
          <cell r="U402">
            <v>1</v>
          </cell>
          <cell r="V402">
            <v>31107</v>
          </cell>
          <cell r="W402">
            <v>31107</v>
          </cell>
          <cell r="X402">
            <v>10171</v>
          </cell>
          <cell r="AA402" t="str">
            <v>DP</v>
          </cell>
          <cell r="AB402" t="str">
            <v>BANORTE</v>
          </cell>
          <cell r="AC402" t="str">
            <v>0154077646</v>
          </cell>
          <cell r="AE402">
            <v>1602</v>
          </cell>
          <cell r="AF402">
            <v>44</v>
          </cell>
          <cell r="AG402">
            <v>486</v>
          </cell>
          <cell r="AI402">
            <v>7</v>
          </cell>
          <cell r="AJ402">
            <v>9</v>
          </cell>
          <cell r="AK402" t="str">
            <v>COL.LOS REYES</v>
          </cell>
          <cell r="AL402">
            <v>97260</v>
          </cell>
          <cell r="AO402">
            <v>31</v>
          </cell>
          <cell r="AP402">
            <v>31050</v>
          </cell>
          <cell r="AQ402" t="str">
            <v>UCAN ESTRELLA JOSE LUIS</v>
          </cell>
          <cell r="AR402" t="str">
            <v>CALLE : 44 No 486 X 7 - 9 COL.LOS REYES</v>
          </cell>
        </row>
        <row r="403">
          <cell r="A403" t="str">
            <v>UH CANUL ISIDRO</v>
          </cell>
          <cell r="B403" t="str">
            <v>UXCI660615</v>
          </cell>
          <cell r="C403" t="str">
            <v>UH</v>
          </cell>
          <cell r="D403" t="str">
            <v>CANUL</v>
          </cell>
          <cell r="E403" t="str">
            <v>ISIDRO</v>
          </cell>
          <cell r="F403" t="str">
            <v>H</v>
          </cell>
          <cell r="H403" t="str">
            <v>UXCI660515HYNHNS07</v>
          </cell>
          <cell r="I403">
            <v>82846604013</v>
          </cell>
          <cell r="J403">
            <v>43813677675</v>
          </cell>
          <cell r="K403">
            <v>5488902</v>
          </cell>
          <cell r="N403">
            <v>24242</v>
          </cell>
          <cell r="P403">
            <v>31</v>
          </cell>
          <cell r="Q403">
            <v>31084</v>
          </cell>
          <cell r="R403" t="str">
            <v>MEX</v>
          </cell>
          <cell r="T403">
            <v>9</v>
          </cell>
          <cell r="U403">
            <v>2</v>
          </cell>
          <cell r="V403">
            <v>37500</v>
          </cell>
          <cell r="W403">
            <v>37500</v>
          </cell>
          <cell r="X403">
            <v>3778</v>
          </cell>
          <cell r="AA403" t="str">
            <v>DP</v>
          </cell>
          <cell r="AB403" t="str">
            <v>BANORTE</v>
          </cell>
          <cell r="AC403" t="str">
            <v>0152137649</v>
          </cell>
          <cell r="AE403">
            <v>1602</v>
          </cell>
          <cell r="AF403">
            <v>33</v>
          </cell>
          <cell r="AG403">
            <v>356</v>
          </cell>
          <cell r="AI403">
            <v>22</v>
          </cell>
          <cell r="AJ403">
            <v>24</v>
          </cell>
          <cell r="AK403" t="str">
            <v>POLIGONO108 ITZIMNA</v>
          </cell>
          <cell r="AL403">
            <v>97143</v>
          </cell>
          <cell r="AO403">
            <v>31</v>
          </cell>
          <cell r="AP403">
            <v>31050</v>
          </cell>
          <cell r="AQ403" t="str">
            <v>UH CANUL ISIDRO</v>
          </cell>
          <cell r="AR403" t="str">
            <v>CALLE : 33 No 356 X 22 - 24 POLIGONO108 ITZIMNA</v>
          </cell>
        </row>
        <row r="404">
          <cell r="A404" t="str">
            <v>UICAB MARTINEZ JOSE LUIS</v>
          </cell>
          <cell r="B404" t="str">
            <v>UIML570706</v>
          </cell>
          <cell r="C404" t="str">
            <v>UICAB</v>
          </cell>
          <cell r="D404" t="str">
            <v>MARTINEZ</v>
          </cell>
          <cell r="E404" t="str">
            <v>JOSE LUIS</v>
          </cell>
          <cell r="F404" t="str">
            <v>H</v>
          </cell>
          <cell r="H404" t="str">
            <v>UIML570706IHYNCR509</v>
          </cell>
          <cell r="I404">
            <v>84895702607</v>
          </cell>
          <cell r="J404">
            <v>56413766210</v>
          </cell>
          <cell r="N404">
            <v>21007</v>
          </cell>
          <cell r="P404">
            <v>31</v>
          </cell>
          <cell r="Q404">
            <v>31101</v>
          </cell>
          <cell r="R404" t="str">
            <v>MEX</v>
          </cell>
          <cell r="T404">
            <v>9</v>
          </cell>
          <cell r="U404">
            <v>2</v>
          </cell>
          <cell r="V404">
            <v>38853</v>
          </cell>
          <cell r="W404">
            <v>38853</v>
          </cell>
          <cell r="X404">
            <v>2425</v>
          </cell>
          <cell r="AA404" t="str">
            <v>DP</v>
          </cell>
          <cell r="AB404" t="str">
            <v>BANORTE</v>
          </cell>
          <cell r="AC404" t="str">
            <v>0542164611</v>
          </cell>
          <cell r="AE404">
            <v>1602</v>
          </cell>
          <cell r="AF404" t="str">
            <v>52A</v>
          </cell>
          <cell r="AG404">
            <v>891</v>
          </cell>
          <cell r="AI404">
            <v>125</v>
          </cell>
          <cell r="AJ404">
            <v>127</v>
          </cell>
          <cell r="AK404" t="str">
            <v>FRACC.ZAZILHA</v>
          </cell>
          <cell r="AL404">
            <v>97298</v>
          </cell>
          <cell r="AM404">
            <v>9402525</v>
          </cell>
          <cell r="AO404">
            <v>31</v>
          </cell>
          <cell r="AP404">
            <v>31050</v>
          </cell>
          <cell r="AQ404" t="str">
            <v>UICAB MARTINEZ JOSE LUIS</v>
          </cell>
          <cell r="AR404" t="str">
            <v>CALLE : 52A No 891 X 125 - 127 FRACC.ZAZILHA</v>
          </cell>
        </row>
        <row r="405">
          <cell r="A405" t="str">
            <v>UICAB PAT PEDRO DE JESUS</v>
          </cell>
          <cell r="B405" t="str">
            <v>UIPP860504</v>
          </cell>
          <cell r="C405" t="str">
            <v>UICAB</v>
          </cell>
          <cell r="D405" t="str">
            <v>PAT</v>
          </cell>
          <cell r="E405" t="str">
            <v>PEDRO DE JESUS</v>
          </cell>
          <cell r="F405" t="str">
            <v>H</v>
          </cell>
          <cell r="H405" t="str">
            <v>UIPP860504HQRCTD07</v>
          </cell>
          <cell r="I405">
            <v>84088604123</v>
          </cell>
          <cell r="J405">
            <v>1111077323354</v>
          </cell>
          <cell r="N405">
            <v>40302</v>
          </cell>
          <cell r="P405">
            <v>23</v>
          </cell>
          <cell r="Q405">
            <v>23001</v>
          </cell>
          <cell r="R405" t="str">
            <v>MEX</v>
          </cell>
          <cell r="T405">
            <v>7</v>
          </cell>
          <cell r="U405">
            <v>1</v>
          </cell>
          <cell r="V405">
            <v>40467</v>
          </cell>
          <cell r="W405">
            <v>40467</v>
          </cell>
          <cell r="X405">
            <v>811</v>
          </cell>
          <cell r="AA405" t="str">
            <v>DP</v>
          </cell>
          <cell r="AB405" t="str">
            <v>BANORTE</v>
          </cell>
          <cell r="AC405" t="str">
            <v>0687772971</v>
          </cell>
          <cell r="AE405">
            <v>1603</v>
          </cell>
          <cell r="AF405">
            <v>18</v>
          </cell>
          <cell r="AG405" t="str">
            <v>79A</v>
          </cell>
          <cell r="AI405">
            <v>11</v>
          </cell>
          <cell r="AJ405">
            <v>13</v>
          </cell>
          <cell r="AK405" t="str">
            <v>DZEMUL</v>
          </cell>
          <cell r="AL405">
            <v>97404</v>
          </cell>
          <cell r="AN405">
            <v>9991845921</v>
          </cell>
          <cell r="AO405">
            <v>31</v>
          </cell>
          <cell r="AP405">
            <v>31026</v>
          </cell>
          <cell r="AQ405" t="str">
            <v>UICAB PAT PEDRO DE JESUS</v>
          </cell>
          <cell r="AR405" t="str">
            <v>CALLE : 18 No 79A X 11 - 13 DZEMUL</v>
          </cell>
        </row>
        <row r="406">
          <cell r="A406" t="str">
            <v>VALDEZ CANTO MARCOS EFREN</v>
          </cell>
          <cell r="B406" t="str">
            <v>VACM710907</v>
          </cell>
          <cell r="C406" t="str">
            <v>VALDEZ</v>
          </cell>
          <cell r="D406" t="str">
            <v>CANTO</v>
          </cell>
          <cell r="E406" t="str">
            <v>MARCOS EFREN</v>
          </cell>
          <cell r="F406" t="str">
            <v>H</v>
          </cell>
          <cell r="H406" t="str">
            <v>VACM710907HYNLNR09</v>
          </cell>
          <cell r="I406">
            <v>82887125225</v>
          </cell>
          <cell r="J406">
            <v>645066210754</v>
          </cell>
          <cell r="N406">
            <v>26183</v>
          </cell>
          <cell r="P406">
            <v>31</v>
          </cell>
          <cell r="Q406">
            <v>31050</v>
          </cell>
          <cell r="R406" t="str">
            <v>MEX</v>
          </cell>
          <cell r="T406">
            <v>8</v>
          </cell>
          <cell r="U406">
            <v>2</v>
          </cell>
          <cell r="V406">
            <v>37027</v>
          </cell>
          <cell r="W406">
            <v>37027</v>
          </cell>
          <cell r="X406">
            <v>4251</v>
          </cell>
          <cell r="AA406" t="str">
            <v>DP</v>
          </cell>
          <cell r="AB406" t="str">
            <v>BANORTE</v>
          </cell>
          <cell r="AC406" t="str">
            <v>0500839021</v>
          </cell>
          <cell r="AE406">
            <v>1607</v>
          </cell>
          <cell r="AF406" t="str">
            <v>37B</v>
          </cell>
          <cell r="AG406" t="str">
            <v>818A</v>
          </cell>
          <cell r="AI406">
            <v>104</v>
          </cell>
          <cell r="AJ406">
            <v>106</v>
          </cell>
          <cell r="AK406" t="str">
            <v>FRACC.SOL CAUCEL97300</v>
          </cell>
          <cell r="AL406">
            <v>97300</v>
          </cell>
          <cell r="AN406">
            <v>9991205918</v>
          </cell>
          <cell r="AO406">
            <v>31</v>
          </cell>
          <cell r="AP406">
            <v>31050</v>
          </cell>
          <cell r="AQ406" t="str">
            <v>VALDEZ CANTO MARCOS EFREN</v>
          </cell>
          <cell r="AR406" t="str">
            <v>CALLE : 37B No 818A X 104 - 106 FRACC.SOL CAUCEL97300</v>
          </cell>
        </row>
        <row r="407">
          <cell r="A407" t="str">
            <v>VALDEZ LEON YENNY DEL CARMEN</v>
          </cell>
          <cell r="B407" t="str">
            <v>VALY720725</v>
          </cell>
          <cell r="C407" t="str">
            <v>VALDEZ</v>
          </cell>
          <cell r="D407" t="str">
            <v>LEON</v>
          </cell>
          <cell r="E407" t="str">
            <v>YENNY DEL CARMEN</v>
          </cell>
          <cell r="F407" t="str">
            <v>M</v>
          </cell>
          <cell r="H407" t="str">
            <v>VALY720725MYNLNN02</v>
          </cell>
          <cell r="I407">
            <v>84017204938</v>
          </cell>
          <cell r="J407">
            <v>54366073036</v>
          </cell>
          <cell r="N407">
            <v>26505</v>
          </cell>
          <cell r="P407">
            <v>31</v>
          </cell>
          <cell r="Q407">
            <v>31050</v>
          </cell>
          <cell r="R407" t="str">
            <v>MEX</v>
          </cell>
          <cell r="T407">
            <v>1</v>
          </cell>
          <cell r="U407">
            <v>2</v>
          </cell>
          <cell r="V407">
            <v>34608</v>
          </cell>
          <cell r="W407">
            <v>34608</v>
          </cell>
          <cell r="X407">
            <v>6670</v>
          </cell>
          <cell r="AA407" t="str">
            <v>DP</v>
          </cell>
          <cell r="AB407" t="str">
            <v>BANORTE</v>
          </cell>
          <cell r="AC407" t="str">
            <v>0148676495</v>
          </cell>
          <cell r="AE407">
            <v>1602</v>
          </cell>
          <cell r="AF407">
            <v>101</v>
          </cell>
          <cell r="AG407">
            <v>399</v>
          </cell>
          <cell r="AI407" t="str">
            <v>48A</v>
          </cell>
          <cell r="AJ407" t="str">
            <v>48B</v>
          </cell>
          <cell r="AK407" t="str">
            <v>COL.SANTA ROSA</v>
          </cell>
          <cell r="AL407">
            <v>97279</v>
          </cell>
          <cell r="AM407">
            <v>9299525</v>
          </cell>
          <cell r="AO407">
            <v>31</v>
          </cell>
          <cell r="AP407">
            <v>31050</v>
          </cell>
          <cell r="AQ407" t="str">
            <v>VALDEZ LEON YENNY DEL CARMEN</v>
          </cell>
          <cell r="AR407" t="str">
            <v>CALLE : 101 No 399 X 48A - 48B COL.SANTA ROSA</v>
          </cell>
        </row>
        <row r="408">
          <cell r="A408" t="str">
            <v>VARGAS CAMARGO SERGIO ESTEBAN</v>
          </cell>
          <cell r="B408" t="str">
            <v>VACS6112284UO</v>
          </cell>
          <cell r="C408" t="str">
            <v>VARGAS</v>
          </cell>
          <cell r="D408" t="str">
            <v>CAMARGO</v>
          </cell>
          <cell r="E408" t="str">
            <v>SERGIO ESTEBAN</v>
          </cell>
          <cell r="F408" t="str">
            <v>H</v>
          </cell>
          <cell r="H408" t="str">
            <v>VACS611228HYNRMR03</v>
          </cell>
          <cell r="I408">
            <v>84816102432</v>
          </cell>
          <cell r="J408">
            <v>538066089318</v>
          </cell>
          <cell r="N408">
            <v>22643</v>
          </cell>
          <cell r="P408">
            <v>31</v>
          </cell>
          <cell r="Q408">
            <v>31050</v>
          </cell>
          <cell r="R408" t="str">
            <v>MEX</v>
          </cell>
          <cell r="T408">
            <v>1</v>
          </cell>
          <cell r="U408">
            <v>2</v>
          </cell>
          <cell r="V408">
            <v>39814</v>
          </cell>
          <cell r="W408">
            <v>39814</v>
          </cell>
          <cell r="X408">
            <v>1464</v>
          </cell>
          <cell r="AA408" t="str">
            <v>DP</v>
          </cell>
          <cell r="AB408" t="str">
            <v>BANORTE</v>
          </cell>
          <cell r="AC408" t="str">
            <v>0571643040</v>
          </cell>
          <cell r="AE408">
            <v>1601</v>
          </cell>
          <cell r="AF408" t="str">
            <v>46B</v>
          </cell>
          <cell r="AG408">
            <v>571</v>
          </cell>
          <cell r="AI408">
            <v>99</v>
          </cell>
          <cell r="AJ408" t="str">
            <v>S/C</v>
          </cell>
          <cell r="AK408" t="str">
            <v>STA ROSA</v>
          </cell>
          <cell r="AL408">
            <v>97279</v>
          </cell>
          <cell r="AM408">
            <v>9401909</v>
          </cell>
          <cell r="AO408">
            <v>31</v>
          </cell>
          <cell r="AP408">
            <v>31050</v>
          </cell>
          <cell r="AQ408" t="str">
            <v>VARGAS CAMARGO SERGIO ESTEBAN</v>
          </cell>
          <cell r="AR408" t="str">
            <v>CALLE : 46B No 571 X 99 - S/C STA ROSA</v>
          </cell>
        </row>
        <row r="409">
          <cell r="A409" t="str">
            <v>VARGUEZ CALDERON CARLOS RENAN</v>
          </cell>
          <cell r="B409" t="str">
            <v>VACC590825</v>
          </cell>
          <cell r="C409" t="str">
            <v>VARGUEZ</v>
          </cell>
          <cell r="D409" t="str">
            <v>CALDERON</v>
          </cell>
          <cell r="E409" t="str">
            <v>CARLOS RENAN</v>
          </cell>
          <cell r="F409" t="str">
            <v>H</v>
          </cell>
          <cell r="H409" t="str">
            <v>VACC590825HYNRLR05</v>
          </cell>
          <cell r="I409">
            <v>84795910318</v>
          </cell>
          <cell r="J409">
            <v>445013680549</v>
          </cell>
          <cell r="K409">
            <v>225002</v>
          </cell>
          <cell r="N409">
            <v>21787</v>
          </cell>
          <cell r="P409">
            <v>31</v>
          </cell>
          <cell r="Q409">
            <v>31015</v>
          </cell>
          <cell r="R409" t="str">
            <v>MEX</v>
          </cell>
          <cell r="T409">
            <v>9</v>
          </cell>
          <cell r="U409">
            <v>2</v>
          </cell>
          <cell r="V409">
            <v>41380</v>
          </cell>
          <cell r="W409">
            <v>41380</v>
          </cell>
          <cell r="X409">
            <v>-102</v>
          </cell>
          <cell r="AA409" t="str">
            <v>DP</v>
          </cell>
          <cell r="AB409" t="str">
            <v>BANORTE</v>
          </cell>
          <cell r="AC409" t="str">
            <v>0156173382</v>
          </cell>
          <cell r="AE409">
            <v>1608</v>
          </cell>
          <cell r="AF409" t="str">
            <v>21A</v>
          </cell>
          <cell r="AG409">
            <v>462</v>
          </cell>
          <cell r="AI409">
            <v>38</v>
          </cell>
          <cell r="AJ409">
            <v>40</v>
          </cell>
          <cell r="AK409" t="str">
            <v>SALVADOR ALVARADO OTE</v>
          </cell>
          <cell r="AL409">
            <v>97166</v>
          </cell>
          <cell r="AM409">
            <v>9825506</v>
          </cell>
          <cell r="AO409">
            <v>31</v>
          </cell>
          <cell r="AP409">
            <v>31050</v>
          </cell>
          <cell r="AQ409" t="str">
            <v>VARGUEZ CALDERON CARLOS RENAN</v>
          </cell>
          <cell r="AR409" t="str">
            <v>CALLE : 21A No 462 X 38 - 40 SALVADOR ALVARADO OTE</v>
          </cell>
        </row>
        <row r="410">
          <cell r="A410" t="str">
            <v>VARGUEZ GONZALEZ RODOLFO ARIEL</v>
          </cell>
          <cell r="B410" t="str">
            <v>VAGR520202</v>
          </cell>
          <cell r="C410" t="str">
            <v>VARGUEZ</v>
          </cell>
          <cell r="D410" t="str">
            <v>GONZALEZ</v>
          </cell>
          <cell r="E410" t="str">
            <v>RODOLFO ARIEL</v>
          </cell>
          <cell r="F410" t="str">
            <v>H</v>
          </cell>
          <cell r="H410" t="str">
            <v>VAGR520202HYNRND02</v>
          </cell>
          <cell r="I410">
            <v>84795200207</v>
          </cell>
          <cell r="J410">
            <v>265013654215</v>
          </cell>
          <cell r="N410">
            <v>19026</v>
          </cell>
          <cell r="P410">
            <v>31</v>
          </cell>
          <cell r="Q410">
            <v>31101</v>
          </cell>
          <cell r="R410" t="str">
            <v>MEX</v>
          </cell>
          <cell r="T410">
            <v>4</v>
          </cell>
          <cell r="U410">
            <v>2</v>
          </cell>
          <cell r="V410">
            <v>39357</v>
          </cell>
          <cell r="W410">
            <v>39357</v>
          </cell>
          <cell r="X410">
            <v>1921</v>
          </cell>
          <cell r="AA410" t="str">
            <v>DP</v>
          </cell>
          <cell r="AB410" t="str">
            <v>BANORTE</v>
          </cell>
          <cell r="AC410" t="str">
            <v>0610362688</v>
          </cell>
          <cell r="AE410">
            <v>1610</v>
          </cell>
          <cell r="AF410">
            <v>40</v>
          </cell>
          <cell r="AG410" t="str">
            <v>521A</v>
          </cell>
          <cell r="AI410">
            <v>40</v>
          </cell>
          <cell r="AJ410">
            <v>29</v>
          </cell>
          <cell r="AK410" t="str">
            <v>FRACC.LOS PINOS</v>
          </cell>
          <cell r="AL410">
            <v>97138</v>
          </cell>
          <cell r="AM410">
            <v>9433606</v>
          </cell>
          <cell r="AO410">
            <v>31</v>
          </cell>
          <cell r="AP410">
            <v>31050</v>
          </cell>
          <cell r="AQ410" t="str">
            <v>VARGUEZ GONZALEZ RODOLFO ARIEL</v>
          </cell>
          <cell r="AR410" t="str">
            <v>CALLE : 40 No 521A X 40 - 29 FRACC.LOS PINOS</v>
          </cell>
        </row>
        <row r="411">
          <cell r="A411" t="str">
            <v>VEGA DIAZ MARIO HORACIO</v>
          </cell>
          <cell r="B411" t="str">
            <v>VEDM580801</v>
          </cell>
          <cell r="C411" t="str">
            <v>VEGA</v>
          </cell>
          <cell r="D411" t="str">
            <v>DIAZ</v>
          </cell>
          <cell r="E411" t="str">
            <v>MARIO HORACIO</v>
          </cell>
          <cell r="F411" t="str">
            <v>H</v>
          </cell>
          <cell r="H411" t="str">
            <v>VEDM580801HYNGZR00</v>
          </cell>
          <cell r="I411">
            <v>84835800669</v>
          </cell>
          <cell r="J411">
            <v>38813590090</v>
          </cell>
          <cell r="N411">
            <v>21398</v>
          </cell>
          <cell r="P411">
            <v>31</v>
          </cell>
          <cell r="Q411">
            <v>31050</v>
          </cell>
          <cell r="R411" t="str">
            <v>MEX</v>
          </cell>
          <cell r="T411">
            <v>4</v>
          </cell>
          <cell r="U411">
            <v>2</v>
          </cell>
          <cell r="V411">
            <v>34366</v>
          </cell>
          <cell r="W411">
            <v>34366</v>
          </cell>
          <cell r="X411">
            <v>6912</v>
          </cell>
          <cell r="AA411" t="str">
            <v>DP</v>
          </cell>
          <cell r="AB411" t="str">
            <v>BANORTE</v>
          </cell>
          <cell r="AC411" t="str">
            <v>0148676552</v>
          </cell>
          <cell r="AE411">
            <v>1610</v>
          </cell>
          <cell r="AF411">
            <v>45</v>
          </cell>
          <cell r="AG411">
            <v>536</v>
          </cell>
          <cell r="AI411">
            <v>100</v>
          </cell>
          <cell r="AJ411" t="str">
            <v>S/C</v>
          </cell>
          <cell r="AK411" t="str">
            <v>FRACC.PASEO DE LAS FUETES97225</v>
          </cell>
          <cell r="AL411">
            <v>97225</v>
          </cell>
          <cell r="AO411">
            <v>31</v>
          </cell>
          <cell r="AP411">
            <v>31050</v>
          </cell>
          <cell r="AQ411" t="str">
            <v>VEGA DIAZ MARIO HORACIO</v>
          </cell>
          <cell r="AR411" t="str">
            <v>CALLE : 45 No 536 X 100 - S/C FRACC.PASEO DE LAS FUETES97225</v>
          </cell>
        </row>
        <row r="412">
          <cell r="A412" t="str">
            <v>VENTURA ARAUJO MARCO ANTONIO</v>
          </cell>
          <cell r="B412" t="str">
            <v>VEAM561017</v>
          </cell>
          <cell r="C412" t="str">
            <v>VENTURA</v>
          </cell>
          <cell r="D412" t="str">
            <v>ARAUJO</v>
          </cell>
          <cell r="E412" t="str">
            <v>MARCO ANTONIO</v>
          </cell>
          <cell r="F412" t="str">
            <v>H</v>
          </cell>
          <cell r="H412" t="str">
            <v>VEAM561017HYNNRR11</v>
          </cell>
          <cell r="I412">
            <v>84765602747</v>
          </cell>
          <cell r="J412">
            <v>62314199891</v>
          </cell>
          <cell r="N412">
            <v>20745</v>
          </cell>
          <cell r="P412">
            <v>31</v>
          </cell>
          <cell r="Q412">
            <v>31050</v>
          </cell>
          <cell r="R412" t="str">
            <v>MEX</v>
          </cell>
          <cell r="T412">
            <v>8</v>
          </cell>
          <cell r="U412">
            <v>2</v>
          </cell>
          <cell r="V412">
            <v>38261</v>
          </cell>
          <cell r="W412">
            <v>38261</v>
          </cell>
          <cell r="X412">
            <v>3017</v>
          </cell>
          <cell r="AA412" t="str">
            <v>DP</v>
          </cell>
          <cell r="AB412" t="str">
            <v>BANORTE</v>
          </cell>
          <cell r="AC412" t="str">
            <v>0199252622</v>
          </cell>
          <cell r="AE412">
            <v>1609</v>
          </cell>
          <cell r="AF412">
            <v>131</v>
          </cell>
          <cell r="AG412">
            <v>719</v>
          </cell>
          <cell r="AI412" t="str">
            <v>S/C</v>
          </cell>
          <cell r="AJ412" t="str">
            <v>S/C</v>
          </cell>
          <cell r="AK412" t="str">
            <v>COL SAN ANTONIO XLUCH</v>
          </cell>
          <cell r="AL412">
            <v>97290</v>
          </cell>
          <cell r="AO412">
            <v>31</v>
          </cell>
          <cell r="AP412">
            <v>31050</v>
          </cell>
          <cell r="AQ412" t="str">
            <v>VENTURA ARAUJO MARCO ANTONIO</v>
          </cell>
          <cell r="AR412" t="str">
            <v>CALLE : 131 No 719 X S/C - S/C COL SAN ANTONIO XLUCH</v>
          </cell>
        </row>
        <row r="413">
          <cell r="A413" t="str">
            <v>VENTURA MARTINEZ JOSE GERARDO</v>
          </cell>
          <cell r="B413" t="str">
            <v>VEMG750810</v>
          </cell>
          <cell r="C413" t="str">
            <v>VENTURA</v>
          </cell>
          <cell r="D413" t="str">
            <v>MARTINEZ</v>
          </cell>
          <cell r="E413" t="str">
            <v>JOSE GERARDO</v>
          </cell>
          <cell r="F413" t="str">
            <v>H</v>
          </cell>
          <cell r="H413" t="str">
            <v>VEMG750810HYNNRR03</v>
          </cell>
          <cell r="I413">
            <v>84077502908</v>
          </cell>
          <cell r="J413">
            <v>746066119514</v>
          </cell>
          <cell r="N413">
            <v>27616</v>
          </cell>
          <cell r="P413">
            <v>31</v>
          </cell>
          <cell r="Q413">
            <v>31059</v>
          </cell>
          <cell r="R413" t="str">
            <v>MEX</v>
          </cell>
          <cell r="T413">
            <v>7</v>
          </cell>
          <cell r="U413">
            <v>2</v>
          </cell>
          <cell r="V413">
            <v>39814</v>
          </cell>
          <cell r="W413">
            <v>39814</v>
          </cell>
          <cell r="X413">
            <v>1464</v>
          </cell>
          <cell r="AA413" t="str">
            <v>DP</v>
          </cell>
          <cell r="AB413" t="str">
            <v>BANORTE</v>
          </cell>
          <cell r="AC413" t="str">
            <v>0640221849</v>
          </cell>
          <cell r="AE413">
            <v>1601</v>
          </cell>
          <cell r="AF413">
            <v>56</v>
          </cell>
          <cell r="AG413">
            <v>111</v>
          </cell>
          <cell r="AI413">
            <v>27</v>
          </cell>
          <cell r="AJ413">
            <v>29</v>
          </cell>
          <cell r="AK413" t="str">
            <v>COL.ISMAEL GARCIA</v>
          </cell>
          <cell r="AL413">
            <v>97320</v>
          </cell>
          <cell r="AN413">
            <v>9992190787</v>
          </cell>
          <cell r="AO413">
            <v>31</v>
          </cell>
          <cell r="AP413">
            <v>31059</v>
          </cell>
          <cell r="AQ413" t="str">
            <v>VENTURA MARTINEZ JOSE GERARDO</v>
          </cell>
          <cell r="AR413" t="str">
            <v>CALLE : 56 No 111 X 27 - 29 COL.ISMAEL GARCIA</v>
          </cell>
        </row>
        <row r="414">
          <cell r="A414" t="str">
            <v>VERA KUK ROSARIO DEL CARMEN</v>
          </cell>
          <cell r="B414" t="str">
            <v>VEKR820716</v>
          </cell>
          <cell r="C414" t="str">
            <v>VERA</v>
          </cell>
          <cell r="D414" t="str">
            <v>KUK</v>
          </cell>
          <cell r="E414" t="str">
            <v>ROSARIO DEL CARMEN</v>
          </cell>
          <cell r="F414" t="str">
            <v>M</v>
          </cell>
          <cell r="H414" t="str">
            <v>VEKR820716MYN</v>
          </cell>
          <cell r="I414">
            <v>84018225502</v>
          </cell>
          <cell r="J414">
            <v>529099261977</v>
          </cell>
          <cell r="N414">
            <v>30148</v>
          </cell>
          <cell r="P414">
            <v>31</v>
          </cell>
          <cell r="Q414">
            <v>31064</v>
          </cell>
          <cell r="R414" t="str">
            <v>MEX</v>
          </cell>
          <cell r="T414">
            <v>7</v>
          </cell>
          <cell r="U414">
            <v>2</v>
          </cell>
          <cell r="V414">
            <v>36951</v>
          </cell>
          <cell r="W414">
            <v>36951</v>
          </cell>
          <cell r="X414">
            <v>4327</v>
          </cell>
          <cell r="AA414" t="str">
            <v>DP</v>
          </cell>
          <cell r="AB414" t="str">
            <v>BANORTE</v>
          </cell>
          <cell r="AC414" t="str">
            <v>0148676589</v>
          </cell>
          <cell r="AE414">
            <v>1602</v>
          </cell>
          <cell r="AF414">
            <v>26</v>
          </cell>
          <cell r="AG414">
            <v>197</v>
          </cell>
          <cell r="AI414">
            <v>79</v>
          </cell>
          <cell r="AJ414">
            <v>81</v>
          </cell>
          <cell r="AK414" t="str">
            <v>UNIDAD MORELOS</v>
          </cell>
          <cell r="AL414">
            <v>97174</v>
          </cell>
          <cell r="AM414">
            <v>9404952</v>
          </cell>
          <cell r="AO414">
            <v>31</v>
          </cell>
          <cell r="AP414">
            <v>31050</v>
          </cell>
          <cell r="AQ414" t="str">
            <v>VERA KUK ROSARIO DEL CARMEN</v>
          </cell>
          <cell r="AR414" t="str">
            <v>CALLE : 26 No 197 X 79 - 81 UNIDAD MORELOS</v>
          </cell>
        </row>
        <row r="415">
          <cell r="A415" t="str">
            <v>VIDAL GIJON HENRY ALBERTO</v>
          </cell>
          <cell r="B415" t="str">
            <v>VIGH601120</v>
          </cell>
          <cell r="C415" t="str">
            <v>VIDAL</v>
          </cell>
          <cell r="D415" t="str">
            <v>GIJON</v>
          </cell>
          <cell r="E415" t="str">
            <v>HENRY ALBERTO</v>
          </cell>
          <cell r="F415" t="str">
            <v>H</v>
          </cell>
          <cell r="H415" t="str">
            <v>VIGH601120HYNDJN01</v>
          </cell>
          <cell r="I415">
            <v>84866204070</v>
          </cell>
          <cell r="J415">
            <v>327066599629</v>
          </cell>
          <cell r="N415">
            <v>22240</v>
          </cell>
          <cell r="P415">
            <v>31</v>
          </cell>
          <cell r="Q415">
            <v>31096</v>
          </cell>
          <cell r="R415" t="str">
            <v>MEX</v>
          </cell>
          <cell r="T415">
            <v>10</v>
          </cell>
          <cell r="U415">
            <v>2</v>
          </cell>
          <cell r="V415">
            <v>32599</v>
          </cell>
          <cell r="W415">
            <v>32599</v>
          </cell>
          <cell r="X415">
            <v>8679</v>
          </cell>
          <cell r="AA415" t="str">
            <v>DP</v>
          </cell>
          <cell r="AB415" t="str">
            <v>BANORTE</v>
          </cell>
          <cell r="AC415" t="str">
            <v>0156382924</v>
          </cell>
          <cell r="AE415">
            <v>1603</v>
          </cell>
          <cell r="AF415">
            <v>18</v>
          </cell>
          <cell r="AG415">
            <v>464</v>
          </cell>
          <cell r="AI415">
            <v>41</v>
          </cell>
          <cell r="AJ415" t="str">
            <v>S/C</v>
          </cell>
          <cell r="AK415" t="str">
            <v>COL PETKANCHE</v>
          </cell>
          <cell r="AL415">
            <v>97145</v>
          </cell>
          <cell r="AM415">
            <v>9815309</v>
          </cell>
          <cell r="AO415">
            <v>31</v>
          </cell>
          <cell r="AP415">
            <v>31050</v>
          </cell>
          <cell r="AQ415" t="str">
            <v>VIDAL GIJON HENRY ALBERTO</v>
          </cell>
          <cell r="AR415" t="str">
            <v>CALLE : 18 No 464 X 41 - S/C COL PETKANCHE</v>
          </cell>
        </row>
        <row r="416">
          <cell r="A416" t="str">
            <v>VILLANUEVA CASTILLO WILBERT</v>
          </cell>
          <cell r="B416" t="str">
            <v>VICW590801HC4</v>
          </cell>
          <cell r="C416" t="str">
            <v>VILLANUEVA</v>
          </cell>
          <cell r="D416" t="str">
            <v>CASTILLO</v>
          </cell>
          <cell r="E416" t="str">
            <v>WILBERT</v>
          </cell>
          <cell r="F416" t="str">
            <v>H</v>
          </cell>
          <cell r="H416" t="str">
            <v>VICW590801HYNLSL04</v>
          </cell>
          <cell r="I416">
            <v>19815904545</v>
          </cell>
          <cell r="J416">
            <v>299013633195</v>
          </cell>
          <cell r="N416">
            <v>21763</v>
          </cell>
          <cell r="P416">
            <v>31</v>
          </cell>
          <cell r="Q416">
            <v>31059</v>
          </cell>
          <cell r="R416" t="str">
            <v>MEX</v>
          </cell>
          <cell r="T416">
            <v>7</v>
          </cell>
          <cell r="U416">
            <v>2</v>
          </cell>
          <cell r="V416">
            <v>32690</v>
          </cell>
          <cell r="W416">
            <v>32690</v>
          </cell>
          <cell r="X416">
            <v>8588</v>
          </cell>
          <cell r="AA416" t="str">
            <v>DP</v>
          </cell>
          <cell r="AB416" t="str">
            <v>BANORTE</v>
          </cell>
          <cell r="AC416" t="str">
            <v>0156098056</v>
          </cell>
          <cell r="AE416">
            <v>1606</v>
          </cell>
          <cell r="AF416">
            <v>8</v>
          </cell>
          <cell r="AG416">
            <v>75</v>
          </cell>
          <cell r="AI416">
            <v>5</v>
          </cell>
          <cell r="AJ416">
            <v>3</v>
          </cell>
          <cell r="AK416" t="str">
            <v>SAN ANTONIO CINTA</v>
          </cell>
          <cell r="AL416">
            <v>97139</v>
          </cell>
          <cell r="AM416">
            <v>9444282</v>
          </cell>
          <cell r="AO416">
            <v>31</v>
          </cell>
          <cell r="AP416">
            <v>31050</v>
          </cell>
          <cell r="AQ416" t="str">
            <v>VILLANUEVA CASTILLO WILBERT</v>
          </cell>
          <cell r="AR416" t="str">
            <v>CALLE : 8 No 75 X 5 - 3 SAN ANTONIO CINTA</v>
          </cell>
        </row>
        <row r="417">
          <cell r="A417" t="str">
            <v>VILLANUEVA PECH MIGUEL FERNANDO</v>
          </cell>
          <cell r="B417" t="str">
            <v>VIPMF650617</v>
          </cell>
          <cell r="C417" t="str">
            <v>VILLANUEVA</v>
          </cell>
          <cell r="D417" t="str">
            <v>PECH</v>
          </cell>
          <cell r="E417" t="str">
            <v>MIGUEL FERNANDO</v>
          </cell>
          <cell r="F417" t="str">
            <v>H</v>
          </cell>
          <cell r="H417" t="str">
            <v>VIPM650617HYNLCG04</v>
          </cell>
          <cell r="I417">
            <v>84886512221</v>
          </cell>
          <cell r="K417">
            <v>3485725</v>
          </cell>
          <cell r="N417">
            <v>23910</v>
          </cell>
          <cell r="P417">
            <v>31</v>
          </cell>
          <cell r="Q417">
            <v>31050</v>
          </cell>
          <cell r="R417" t="str">
            <v>MEX</v>
          </cell>
          <cell r="T417">
            <v>7</v>
          </cell>
          <cell r="U417">
            <v>2</v>
          </cell>
          <cell r="V417">
            <v>34440</v>
          </cell>
          <cell r="W417">
            <v>34440</v>
          </cell>
          <cell r="X417">
            <v>6838</v>
          </cell>
          <cell r="AA417" t="str">
            <v>DP</v>
          </cell>
          <cell r="AB417" t="str">
            <v>BANORTE</v>
          </cell>
          <cell r="AC417" t="str">
            <v>0150048358</v>
          </cell>
          <cell r="AE417">
            <v>1602</v>
          </cell>
          <cell r="AF417" t="str">
            <v>57B</v>
          </cell>
          <cell r="AG417">
            <v>651</v>
          </cell>
          <cell r="AI417">
            <v>10</v>
          </cell>
          <cell r="AJ417">
            <v>12</v>
          </cell>
          <cell r="AK417" t="str">
            <v>FRACC.DELPARQUE</v>
          </cell>
          <cell r="AL417">
            <v>97160</v>
          </cell>
          <cell r="AO417">
            <v>31</v>
          </cell>
          <cell r="AP417">
            <v>31050</v>
          </cell>
          <cell r="AQ417" t="str">
            <v>VILLANUEVA PECH MIGUEL FERNANDO</v>
          </cell>
          <cell r="AR417" t="str">
            <v>CALLE : 57B No 651 X 10 - 12 FRACC.DELPARQUE</v>
          </cell>
        </row>
        <row r="418">
          <cell r="A418" t="str">
            <v>VINAJERA MOGUEL LUCY ESTEFANY</v>
          </cell>
          <cell r="B418" t="str">
            <v>VIML890822</v>
          </cell>
          <cell r="C418" t="str">
            <v>VINAJERA</v>
          </cell>
          <cell r="D418" t="str">
            <v>MOGUEL</v>
          </cell>
          <cell r="E418" t="str">
            <v>LUCY ESTEFANY</v>
          </cell>
          <cell r="F418" t="str">
            <v>M</v>
          </cell>
          <cell r="H418" t="str">
            <v>VIML890822MYNNGC10</v>
          </cell>
          <cell r="I418">
            <v>84088913847</v>
          </cell>
          <cell r="J418">
            <v>1070111308019</v>
          </cell>
          <cell r="N418">
            <v>32742</v>
          </cell>
          <cell r="P418">
            <v>31</v>
          </cell>
          <cell r="Q418">
            <v>31050</v>
          </cell>
          <cell r="R418" t="str">
            <v>MEX</v>
          </cell>
          <cell r="T418">
            <v>7</v>
          </cell>
          <cell r="U418">
            <v>2</v>
          </cell>
          <cell r="V418">
            <v>40710</v>
          </cell>
          <cell r="W418">
            <v>40710</v>
          </cell>
          <cell r="X418">
            <v>568</v>
          </cell>
          <cell r="AA418" t="str">
            <v>DP</v>
          </cell>
          <cell r="AB418" t="str">
            <v>BANORTE</v>
          </cell>
          <cell r="AC418" t="str">
            <v>0687773026</v>
          </cell>
          <cell r="AE418">
            <v>1601</v>
          </cell>
          <cell r="AF418">
            <v>42</v>
          </cell>
          <cell r="AG418">
            <v>516</v>
          </cell>
          <cell r="AI418">
            <v>65</v>
          </cell>
          <cell r="AJ418">
            <v>67</v>
          </cell>
          <cell r="AK418" t="str">
            <v>CENTRO</v>
          </cell>
          <cell r="AL418">
            <v>97000</v>
          </cell>
          <cell r="AM418">
            <v>9247587</v>
          </cell>
          <cell r="AO418">
            <v>31</v>
          </cell>
          <cell r="AP418">
            <v>31050</v>
          </cell>
          <cell r="AQ418" t="str">
            <v>VINAJERA MOGUEL LUCY ESTEFANY</v>
          </cell>
          <cell r="AR418" t="str">
            <v>CALLE : 42 No 516 X 65 - 67 CENTRO</v>
          </cell>
        </row>
        <row r="419">
          <cell r="A419" t="str">
            <v>XEC CITUK ALMA ROSA DE JESUS</v>
          </cell>
          <cell r="B419" t="str">
            <v>XECA661015</v>
          </cell>
          <cell r="C419" t="str">
            <v>XEC</v>
          </cell>
          <cell r="D419" t="str">
            <v>CITUK</v>
          </cell>
          <cell r="E419" t="str">
            <v>ALMA ROSA DE JESUS</v>
          </cell>
          <cell r="F419" t="str">
            <v>M</v>
          </cell>
          <cell r="H419" t="str">
            <v>XECA661015MYNCTL07</v>
          </cell>
          <cell r="I419">
            <v>84846609711</v>
          </cell>
          <cell r="J419">
            <v>32713658589</v>
          </cell>
          <cell r="N419" t="str">
            <v>15/101966</v>
          </cell>
          <cell r="P419">
            <v>31</v>
          </cell>
          <cell r="Q419">
            <v>31058</v>
          </cell>
          <cell r="R419" t="str">
            <v>MEX</v>
          </cell>
          <cell r="T419">
            <v>7</v>
          </cell>
          <cell r="U419">
            <v>2</v>
          </cell>
          <cell r="V419">
            <v>37362</v>
          </cell>
          <cell r="W419">
            <v>37362</v>
          </cell>
          <cell r="X419">
            <v>3916</v>
          </cell>
          <cell r="AA419" t="str">
            <v>DP</v>
          </cell>
          <cell r="AB419" t="str">
            <v>BANORTE</v>
          </cell>
          <cell r="AC419" t="str">
            <v>0687773035</v>
          </cell>
          <cell r="AE419">
            <v>1601</v>
          </cell>
          <cell r="AF419">
            <v>127</v>
          </cell>
          <cell r="AG419">
            <v>690</v>
          </cell>
          <cell r="AI419">
            <v>148</v>
          </cell>
          <cell r="AJ419">
            <v>150</v>
          </cell>
          <cell r="AK419" t="str">
            <v>LOS HEROES</v>
          </cell>
          <cell r="AL419">
            <v>971</v>
          </cell>
          <cell r="AO419">
            <v>31</v>
          </cell>
          <cell r="AP419">
            <v>31050</v>
          </cell>
          <cell r="AQ419" t="str">
            <v>XEC CITUK ALMA ROSA DE JESUS</v>
          </cell>
          <cell r="AR419" t="str">
            <v>CALLE : 127 No 690 X 148 - 150 LOS HEROES</v>
          </cell>
        </row>
        <row r="420">
          <cell r="A420" t="str">
            <v>XOOL CABALLERO JOSE DEL CARMEN</v>
          </cell>
          <cell r="B420" t="str">
            <v>XOCC610112</v>
          </cell>
          <cell r="C420" t="str">
            <v>XOOL</v>
          </cell>
          <cell r="D420" t="str">
            <v>CABALLERO</v>
          </cell>
          <cell r="E420" t="str">
            <v>JOSE DEL CARMEN</v>
          </cell>
          <cell r="F420" t="str">
            <v>H</v>
          </cell>
          <cell r="H420" t="str">
            <v>XOCC610122HYNLBR03</v>
          </cell>
          <cell r="I420">
            <v>84816101053</v>
          </cell>
          <cell r="J420">
            <v>45366289463</v>
          </cell>
          <cell r="N420">
            <v>22303</v>
          </cell>
          <cell r="P420">
            <v>31</v>
          </cell>
          <cell r="Q420">
            <v>31050</v>
          </cell>
          <cell r="R420" t="str">
            <v>MEX</v>
          </cell>
          <cell r="T420">
            <v>7</v>
          </cell>
          <cell r="U420">
            <v>5</v>
          </cell>
          <cell r="V420">
            <v>35627</v>
          </cell>
          <cell r="W420">
            <v>35627</v>
          </cell>
          <cell r="X420">
            <v>5651</v>
          </cell>
          <cell r="AA420" t="str">
            <v>DP</v>
          </cell>
          <cell r="AB420" t="str">
            <v>BANORTE</v>
          </cell>
          <cell r="AC420" t="str">
            <v>0148881570</v>
          </cell>
          <cell r="AE420">
            <v>1601</v>
          </cell>
          <cell r="AF420" t="str">
            <v>2B</v>
          </cell>
          <cell r="AG420" t="str">
            <v>493D</v>
          </cell>
          <cell r="AI420">
            <v>59</v>
          </cell>
          <cell r="AJ420">
            <v>61</v>
          </cell>
          <cell r="AK420" t="str">
            <v>ESPERANZA</v>
          </cell>
          <cell r="AL420">
            <v>97169</v>
          </cell>
          <cell r="AM420">
            <v>1682089</v>
          </cell>
          <cell r="AO420">
            <v>31</v>
          </cell>
          <cell r="AP420">
            <v>31050</v>
          </cell>
          <cell r="AQ420" t="str">
            <v>XOOL CABALLERO JOSE DEL CARMEN</v>
          </cell>
          <cell r="AR420" t="str">
            <v>CALLE : 2B No 493D X 59 - 61 ESPERANZA</v>
          </cell>
        </row>
        <row r="421">
          <cell r="A421" t="str">
            <v>YAH PECH NELY MARIA</v>
          </cell>
          <cell r="B421" t="str">
            <v>MAYN620120</v>
          </cell>
          <cell r="C421" t="str">
            <v>YAH</v>
          </cell>
          <cell r="D421" t="str">
            <v>PECH</v>
          </cell>
          <cell r="E421" t="str">
            <v>NELY MARIA</v>
          </cell>
          <cell r="F421" t="str">
            <v>M</v>
          </cell>
          <cell r="H421" t="str">
            <v>MAYN620120MYNTHL08</v>
          </cell>
          <cell r="I421">
            <v>45906332866</v>
          </cell>
          <cell r="J421">
            <v>34413612096</v>
          </cell>
          <cell r="N421">
            <v>22666</v>
          </cell>
          <cell r="P421">
            <v>31</v>
          </cell>
          <cell r="Q421">
            <v>31036</v>
          </cell>
          <cell r="R421" t="str">
            <v>MEX</v>
          </cell>
          <cell r="T421">
            <v>10</v>
          </cell>
          <cell r="U421">
            <v>2</v>
          </cell>
          <cell r="V421">
            <v>34197</v>
          </cell>
          <cell r="W421">
            <v>34197</v>
          </cell>
          <cell r="X421">
            <v>7081</v>
          </cell>
          <cell r="AA421" t="str">
            <v>DP</v>
          </cell>
          <cell r="AB421" t="str">
            <v>BANORTE</v>
          </cell>
          <cell r="AC421" t="str">
            <v>0148889491</v>
          </cell>
          <cell r="AE421">
            <v>1607</v>
          </cell>
          <cell r="AF421">
            <v>33</v>
          </cell>
          <cell r="AG421">
            <v>405</v>
          </cell>
          <cell r="AI421">
            <v>38</v>
          </cell>
          <cell r="AJ421">
            <v>40</v>
          </cell>
          <cell r="AK421" t="str">
            <v>CHENKU</v>
          </cell>
          <cell r="AL421">
            <v>97219</v>
          </cell>
          <cell r="AO421">
            <v>31</v>
          </cell>
          <cell r="AP421">
            <v>31050</v>
          </cell>
          <cell r="AQ421" t="str">
            <v>YAH PECH NELY MARIA</v>
          </cell>
          <cell r="AR421" t="str">
            <v>CALLE : 33 No 405 X 38 - 40 CHENKU</v>
          </cell>
        </row>
        <row r="422">
          <cell r="A422" t="str">
            <v>YAMA BURGOS RUBY NATIVIDAD</v>
          </cell>
          <cell r="B422" t="str">
            <v>YABR671124</v>
          </cell>
          <cell r="C422" t="str">
            <v>YAMA</v>
          </cell>
          <cell r="D422" t="str">
            <v>BURGOS</v>
          </cell>
          <cell r="E422" t="str">
            <v>RUBY NATIVIDAD</v>
          </cell>
          <cell r="F422" t="str">
            <v>M</v>
          </cell>
          <cell r="H422" t="str">
            <v>YABR671124MYNMRB06</v>
          </cell>
          <cell r="I422">
            <v>84866707353</v>
          </cell>
          <cell r="J422">
            <v>51313687670</v>
          </cell>
          <cell r="N422">
            <v>24780</v>
          </cell>
          <cell r="P422">
            <v>31</v>
          </cell>
          <cell r="Q422">
            <v>31050</v>
          </cell>
          <cell r="R422" t="str">
            <v>MEX</v>
          </cell>
          <cell r="T422">
            <v>2</v>
          </cell>
          <cell r="U422">
            <v>2</v>
          </cell>
          <cell r="V422">
            <v>35827</v>
          </cell>
          <cell r="W422">
            <v>35827</v>
          </cell>
          <cell r="X422">
            <v>5451</v>
          </cell>
          <cell r="AA422" t="str">
            <v>DP</v>
          </cell>
          <cell r="AB422" t="str">
            <v>BANORTE</v>
          </cell>
          <cell r="AC422" t="str">
            <v>0605477234</v>
          </cell>
          <cell r="AE422">
            <v>1602</v>
          </cell>
          <cell r="AF422" t="str">
            <v>23A</v>
          </cell>
          <cell r="AG422">
            <v>352</v>
          </cell>
          <cell r="AI422">
            <v>18</v>
          </cell>
          <cell r="AJ422">
            <v>31</v>
          </cell>
          <cell r="AK422" t="str">
            <v>SAN JOSE VERGEL</v>
          </cell>
          <cell r="AL422">
            <v>97176</v>
          </cell>
          <cell r="AM422">
            <v>9834513</v>
          </cell>
          <cell r="AO422">
            <v>31</v>
          </cell>
          <cell r="AP422">
            <v>31050</v>
          </cell>
          <cell r="AQ422" t="str">
            <v>YAMA BURGOS RUBY NATIVIDAD</v>
          </cell>
          <cell r="AR422" t="str">
            <v>CALLE : 23A No 352 X 18 - 31 SAN JOSE VERGEL</v>
          </cell>
        </row>
        <row r="423">
          <cell r="A423" t="str">
            <v>YI AC CARLOS EMILIO</v>
          </cell>
          <cell r="B423" t="str">
            <v>YIAC710708</v>
          </cell>
          <cell r="C423" t="str">
            <v>YI</v>
          </cell>
          <cell r="D423" t="str">
            <v>AC</v>
          </cell>
          <cell r="E423" t="str">
            <v>CARLOS EMILIO</v>
          </cell>
          <cell r="F423" t="str">
            <v>H</v>
          </cell>
          <cell r="H423" t="str">
            <v>YIAC710708HYNXCR03</v>
          </cell>
          <cell r="I423">
            <v>84907124519</v>
          </cell>
          <cell r="J423">
            <v>490013705326</v>
          </cell>
          <cell r="N423">
            <v>26122</v>
          </cell>
          <cell r="P423">
            <v>31</v>
          </cell>
          <cell r="Q423">
            <v>31050</v>
          </cell>
          <cell r="R423" t="str">
            <v>MEX</v>
          </cell>
          <cell r="T423">
            <v>9</v>
          </cell>
          <cell r="U423">
            <v>2</v>
          </cell>
          <cell r="V423">
            <v>32540</v>
          </cell>
          <cell r="W423">
            <v>32540</v>
          </cell>
          <cell r="X423">
            <v>8738</v>
          </cell>
          <cell r="AA423" t="str">
            <v>DP</v>
          </cell>
          <cell r="AB423" t="str">
            <v>BANORTE</v>
          </cell>
          <cell r="AC423" t="str">
            <v>0154077682</v>
          </cell>
          <cell r="AE423">
            <v>1608</v>
          </cell>
          <cell r="AF423">
            <v>19</v>
          </cell>
          <cell r="AG423">
            <v>563</v>
          </cell>
          <cell r="AI423">
            <v>22</v>
          </cell>
          <cell r="AJ423">
            <v>24</v>
          </cell>
          <cell r="AK423" t="str">
            <v>COL.NUEVA CHICHEN ITZA</v>
          </cell>
          <cell r="AL423">
            <v>97170</v>
          </cell>
          <cell r="AN423">
            <v>9997384644</v>
          </cell>
          <cell r="AO423">
            <v>31</v>
          </cell>
          <cell r="AP423">
            <v>31050</v>
          </cell>
          <cell r="AQ423" t="str">
            <v>YI AC CARLOS EMILIO</v>
          </cell>
          <cell r="AR423" t="str">
            <v>CALLE : 19 No 563 X 22 - 24 COL.NUEVA CHICHEN ITZA</v>
          </cell>
        </row>
        <row r="424">
          <cell r="A424" t="str">
            <v>ZALDIVAR SOSA REBECA ANTONIA</v>
          </cell>
          <cell r="B424" t="str">
            <v>ZASR690105</v>
          </cell>
          <cell r="C424" t="str">
            <v>ZALDIVAR</v>
          </cell>
          <cell r="D424" t="str">
            <v>SOSA</v>
          </cell>
          <cell r="E424" t="str">
            <v>REBECA ANTONIA</v>
          </cell>
          <cell r="F424" t="str">
            <v>M</v>
          </cell>
          <cell r="H424" t="str">
            <v>ZASR690105MYNLSB08</v>
          </cell>
          <cell r="I424">
            <v>84916918968</v>
          </cell>
          <cell r="J424">
            <v>91414123959</v>
          </cell>
          <cell r="N424">
            <v>25324</v>
          </cell>
          <cell r="P424">
            <v>31</v>
          </cell>
          <cell r="Q424">
            <v>31093</v>
          </cell>
          <cell r="R424" t="str">
            <v>MEX</v>
          </cell>
          <cell r="T424">
            <v>1</v>
          </cell>
          <cell r="U424">
            <v>2</v>
          </cell>
          <cell r="V424">
            <v>33359</v>
          </cell>
          <cell r="W424">
            <v>33359</v>
          </cell>
          <cell r="X424">
            <v>7919</v>
          </cell>
          <cell r="AA424" t="str">
            <v>DP</v>
          </cell>
          <cell r="AB424" t="str">
            <v>BANORTE</v>
          </cell>
          <cell r="AC424" t="str">
            <v>0148676598</v>
          </cell>
          <cell r="AE424">
            <v>1601</v>
          </cell>
          <cell r="AF424">
            <v>16</v>
          </cell>
          <cell r="AI424">
            <v>25</v>
          </cell>
          <cell r="AJ424">
            <v>27</v>
          </cell>
          <cell r="AK424" t="str">
            <v>CENTRO</v>
          </cell>
          <cell r="AL424">
            <v>97470</v>
          </cell>
          <cell r="AO424">
            <v>31</v>
          </cell>
          <cell r="AP424">
            <v>31050</v>
          </cell>
          <cell r="AQ424" t="str">
            <v>ZALDIVAR SOSA REBECA ANTONIA</v>
          </cell>
          <cell r="AR424" t="str">
            <v>CALLE : 16 No  X 25 - 27 CENTRO</v>
          </cell>
        </row>
        <row r="425">
          <cell r="A425" t="str">
            <v>ZAPATA CHAVEZ PAOLA GUADALUPE</v>
          </cell>
          <cell r="B425" t="str">
            <v>ZACP850705</v>
          </cell>
          <cell r="C425" t="str">
            <v>ZAPATA</v>
          </cell>
          <cell r="D425" t="str">
            <v>CHAVEZ</v>
          </cell>
          <cell r="E425" t="str">
            <v>PAOLA GUADALUPE</v>
          </cell>
          <cell r="F425" t="str">
            <v>M</v>
          </cell>
          <cell r="H425" t="str">
            <v>ZACP850705MYNPHLC1</v>
          </cell>
          <cell r="I425">
            <v>84078516360</v>
          </cell>
          <cell r="J425">
            <v>382066682582</v>
          </cell>
          <cell r="N425">
            <v>31233</v>
          </cell>
          <cell r="P425">
            <v>31</v>
          </cell>
          <cell r="Q425">
            <v>31050</v>
          </cell>
          <cell r="R425" t="str">
            <v>MEX</v>
          </cell>
          <cell r="T425">
            <v>5</v>
          </cell>
          <cell r="U425">
            <v>1</v>
          </cell>
          <cell r="V425">
            <v>39326</v>
          </cell>
          <cell r="W425">
            <v>39326</v>
          </cell>
          <cell r="X425">
            <v>1952</v>
          </cell>
          <cell r="AA425" t="str">
            <v>DP</v>
          </cell>
          <cell r="AB425" t="str">
            <v>BANORTE</v>
          </cell>
          <cell r="AC425" t="str">
            <v>0563719584</v>
          </cell>
          <cell r="AE425">
            <v>1601</v>
          </cell>
          <cell r="AF425" t="str">
            <v>5E</v>
          </cell>
          <cell r="AG425">
            <v>308</v>
          </cell>
          <cell r="AI425">
            <v>20</v>
          </cell>
          <cell r="AJ425">
            <v>22</v>
          </cell>
          <cell r="AK425" t="str">
            <v>FRACC.JUAN PABLOII</v>
          </cell>
          <cell r="AL425">
            <v>97246</v>
          </cell>
          <cell r="AO425">
            <v>31</v>
          </cell>
          <cell r="AP425">
            <v>31050</v>
          </cell>
          <cell r="AQ425" t="str">
            <v>ZAPATA CHAVEZ PAOLA GUADALUPE</v>
          </cell>
          <cell r="AR425" t="str">
            <v>CALLE : 5E No 308 X 20 - 22 FRACC.JUAN PABLOII</v>
          </cell>
        </row>
        <row r="426">
          <cell r="A426" t="str">
            <v>ZAVALA CERVERA JOSE GONZALO</v>
          </cell>
          <cell r="B426" t="str">
            <v>ZACG470224</v>
          </cell>
          <cell r="C426" t="str">
            <v>ZAVALA</v>
          </cell>
          <cell r="D426" t="str">
            <v>CERVERA</v>
          </cell>
          <cell r="E426" t="str">
            <v>JOSE GONZALO</v>
          </cell>
          <cell r="F426" t="str">
            <v>H</v>
          </cell>
          <cell r="H426" t="str">
            <v>ZACG470224HYNVRN05</v>
          </cell>
          <cell r="I426">
            <v>84664712316</v>
          </cell>
          <cell r="J426">
            <v>255013622550</v>
          </cell>
          <cell r="N426">
            <v>17222</v>
          </cell>
          <cell r="P426">
            <v>31</v>
          </cell>
          <cell r="Q426">
            <v>31050</v>
          </cell>
          <cell r="R426" t="str">
            <v>MEX</v>
          </cell>
          <cell r="T426">
            <v>7</v>
          </cell>
          <cell r="U426">
            <v>1</v>
          </cell>
          <cell r="V426">
            <v>34381</v>
          </cell>
          <cell r="W426">
            <v>34381</v>
          </cell>
          <cell r="X426">
            <v>6897</v>
          </cell>
          <cell r="AA426" t="str">
            <v>EF</v>
          </cell>
          <cell r="AE426">
            <v>1601</v>
          </cell>
          <cell r="AF426">
            <v>25</v>
          </cell>
          <cell r="AG426" t="str">
            <v>7B</v>
          </cell>
          <cell r="AI426">
            <v>40</v>
          </cell>
          <cell r="AJ426">
            <v>42</v>
          </cell>
          <cell r="AK426" t="str">
            <v xml:space="preserve">COL. ZODZIL NTE </v>
          </cell>
          <cell r="AL426">
            <v>97117</v>
          </cell>
          <cell r="AO426">
            <v>31</v>
          </cell>
          <cell r="AP426">
            <v>31050</v>
          </cell>
          <cell r="AQ426" t="str">
            <v>ZAVALA CERVERA JOSE GONZALO</v>
          </cell>
          <cell r="AR426" t="str">
            <v xml:space="preserve">CALLE : 25 No 7B X 40 - 42 COL. ZODZIL NTE </v>
          </cell>
        </row>
        <row r="427">
          <cell r="A427" t="str">
            <v>ZEPEDA GARCIA XOCHITL SELENE</v>
          </cell>
          <cell r="B427" t="str">
            <v>ZEGX740709</v>
          </cell>
          <cell r="C427" t="str">
            <v>ZEPEDA</v>
          </cell>
          <cell r="D427" t="str">
            <v>GARCIA</v>
          </cell>
          <cell r="E427" t="str">
            <v>XOCHITL SELENE</v>
          </cell>
          <cell r="F427" t="str">
            <v>M</v>
          </cell>
          <cell r="H427" t="str">
            <v>ZEGX740709MDFPRC13</v>
          </cell>
          <cell r="I427">
            <v>84007409737</v>
          </cell>
          <cell r="J427">
            <v>476102168810</v>
          </cell>
          <cell r="N427">
            <v>27219</v>
          </cell>
          <cell r="P427">
            <v>9</v>
          </cell>
          <cell r="Q427">
            <v>9000</v>
          </cell>
          <cell r="R427" t="str">
            <v>MEX</v>
          </cell>
          <cell r="T427">
            <v>1</v>
          </cell>
          <cell r="U427">
            <v>2</v>
          </cell>
          <cell r="V427">
            <v>39052</v>
          </cell>
          <cell r="W427">
            <v>39052</v>
          </cell>
          <cell r="X427">
            <v>2226</v>
          </cell>
          <cell r="AA427" t="str">
            <v>DP</v>
          </cell>
          <cell r="AB427" t="str">
            <v>BANORTE</v>
          </cell>
          <cell r="AC427" t="str">
            <v>0588925221</v>
          </cell>
          <cell r="AE427">
            <v>1601</v>
          </cell>
          <cell r="AF427">
            <v>73</v>
          </cell>
          <cell r="AG427">
            <v>155</v>
          </cell>
          <cell r="AI427" t="str">
            <v>138B DIAG.</v>
          </cell>
          <cell r="AJ427" t="str">
            <v>S/C</v>
          </cell>
          <cell r="AK427" t="str">
            <v>RESIDENCIAL VILLA MAGNA</v>
          </cell>
          <cell r="AL427">
            <v>97246</v>
          </cell>
          <cell r="AM427">
            <v>91760610</v>
          </cell>
          <cell r="AO427">
            <v>31</v>
          </cell>
          <cell r="AP427">
            <v>31050</v>
          </cell>
          <cell r="AQ427" t="str">
            <v>ZEPEDA GARCIA XOCHITL SELENE</v>
          </cell>
          <cell r="AR427" t="str">
            <v>CALLE : 73 No 155 X 138B DIAG. - S/C RESIDENCIAL VILLA MAGNA</v>
          </cell>
        </row>
        <row r="428">
          <cell r="A428" t="str">
            <v>BALLOTE SANCHEZ OSCAR DANIEL</v>
          </cell>
          <cell r="B428" t="str">
            <v>BASO750424</v>
          </cell>
          <cell r="C428" t="str">
            <v>BALLOTE</v>
          </cell>
          <cell r="D428" t="str">
            <v>SANCHEZ</v>
          </cell>
          <cell r="E428" t="str">
            <v>OSCAR DANIEL</v>
          </cell>
          <cell r="F428" t="str">
            <v>H</v>
          </cell>
          <cell r="H428" t="str">
            <v>BASO750424HDFLNS09</v>
          </cell>
          <cell r="I428">
            <v>84957505559</v>
          </cell>
          <cell r="J428" t="str">
            <v>0212066085065</v>
          </cell>
          <cell r="K428">
            <v>430223</v>
          </cell>
          <cell r="N428">
            <v>27508</v>
          </cell>
          <cell r="P428">
            <v>9</v>
          </cell>
          <cell r="Q428" t="str">
            <v>09000</v>
          </cell>
          <cell r="R428" t="str">
            <v>MEX</v>
          </cell>
          <cell r="T428">
            <v>5</v>
          </cell>
          <cell r="U428">
            <v>2</v>
          </cell>
          <cell r="V428">
            <v>36754</v>
          </cell>
          <cell r="W428">
            <v>36754</v>
          </cell>
          <cell r="X428">
            <v>4524</v>
          </cell>
          <cell r="AA428" t="str">
            <v>DP</v>
          </cell>
          <cell r="AB428" t="str">
            <v>BANORTE</v>
          </cell>
          <cell r="AC428" t="str">
            <v>0148674606</v>
          </cell>
          <cell r="AE428">
            <v>1601</v>
          </cell>
          <cell r="AF428">
            <v>48</v>
          </cell>
          <cell r="AG428">
            <v>555</v>
          </cell>
          <cell r="AI428">
            <v>55</v>
          </cell>
          <cell r="AJ428">
            <v>57</v>
          </cell>
          <cell r="AK428" t="str">
            <v>FRACC. LAS GRANJAS</v>
          </cell>
          <cell r="AL428">
            <v>97370</v>
          </cell>
          <cell r="AO428">
            <v>31</v>
          </cell>
          <cell r="AP428">
            <v>31050</v>
          </cell>
          <cell r="AQ428" t="str">
            <v>BALLOTE SANCHEZ OSCAR DANIEL</v>
          </cell>
          <cell r="AR428" t="str">
            <v>CALLE : 48 No 555 X 55 - 57 FRACC. LAS GRANJAS</v>
          </cell>
        </row>
        <row r="429">
          <cell r="A429" t="str">
            <v>REJON SANCHEZ LINA</v>
          </cell>
          <cell r="B429" t="str">
            <v>RESL770709</v>
          </cell>
          <cell r="C429" t="str">
            <v>REJON</v>
          </cell>
          <cell r="D429" t="str">
            <v>SANCHEZ</v>
          </cell>
          <cell r="E429" t="str">
            <v>LINA</v>
          </cell>
          <cell r="F429" t="str">
            <v>M</v>
          </cell>
          <cell r="H429" t="str">
            <v>RESL770709MMCJNN04</v>
          </cell>
          <cell r="I429">
            <v>84947729061</v>
          </cell>
          <cell r="J429" t="str">
            <v>0550066209488</v>
          </cell>
          <cell r="N429">
            <v>28315</v>
          </cell>
          <cell r="P429">
            <v>9</v>
          </cell>
          <cell r="Q429">
            <v>9000</v>
          </cell>
          <cell r="R429" t="str">
            <v>MEX</v>
          </cell>
          <cell r="T429">
            <v>7</v>
          </cell>
          <cell r="U429">
            <v>2</v>
          </cell>
          <cell r="V429">
            <v>37622</v>
          </cell>
          <cell r="W429">
            <v>37622</v>
          </cell>
          <cell r="X429">
            <v>3656</v>
          </cell>
          <cell r="AA429" t="str">
            <v>DP</v>
          </cell>
          <cell r="AB429" t="str">
            <v>BANORTE</v>
          </cell>
          <cell r="AC429" t="str">
            <v>0154041227</v>
          </cell>
          <cell r="AE429">
            <v>1610</v>
          </cell>
          <cell r="AF429">
            <v>25</v>
          </cell>
          <cell r="AG429">
            <v>908</v>
          </cell>
          <cell r="AI429">
            <v>127</v>
          </cell>
          <cell r="AJ429" t="str">
            <v>S/C</v>
          </cell>
          <cell r="AK429" t="str">
            <v>FRACC.ZAZIL-HA</v>
          </cell>
          <cell r="AL429">
            <v>97298</v>
          </cell>
          <cell r="AM429">
            <v>9293291</v>
          </cell>
          <cell r="AO429">
            <v>31</v>
          </cell>
          <cell r="AP429">
            <v>31050</v>
          </cell>
          <cell r="AQ429" t="str">
            <v>REJON SANCHEZ LINA</v>
          </cell>
          <cell r="AR429" t="str">
            <v>CALLE : 25 No 908 X 127 - S/C FRACC.ZAZIL-HA</v>
          </cell>
        </row>
        <row r="430">
          <cell r="A430" t="str">
            <v>RUBIO CETINA GUILLERMO DEL JESUS</v>
          </cell>
          <cell r="B430" t="str">
            <v>RUCG630625</v>
          </cell>
          <cell r="C430" t="str">
            <v>RUBIO</v>
          </cell>
          <cell r="D430" t="str">
            <v>CETINA</v>
          </cell>
          <cell r="E430" t="str">
            <v>GUILLERMO DEL JESUS</v>
          </cell>
          <cell r="F430" t="str">
            <v>H</v>
          </cell>
          <cell r="H430" t="str">
            <v>RUCG630625HYNBTL06</v>
          </cell>
          <cell r="I430">
            <v>84906306174</v>
          </cell>
          <cell r="J430" t="str">
            <v>0510013577688</v>
          </cell>
          <cell r="N430">
            <v>23187</v>
          </cell>
          <cell r="P430">
            <v>31</v>
          </cell>
          <cell r="Q430">
            <v>31050</v>
          </cell>
          <cell r="R430" t="str">
            <v>MEX</v>
          </cell>
          <cell r="T430">
            <v>5</v>
          </cell>
          <cell r="U430">
            <v>2</v>
          </cell>
          <cell r="V430">
            <v>32690</v>
          </cell>
          <cell r="W430">
            <v>32690</v>
          </cell>
          <cell r="X430">
            <v>8588</v>
          </cell>
          <cell r="AA430" t="str">
            <v>DP</v>
          </cell>
          <cell r="AB430" t="str">
            <v>BANORTE</v>
          </cell>
          <cell r="AC430" t="str">
            <v>0156382915</v>
          </cell>
          <cell r="AE430">
            <v>1603</v>
          </cell>
          <cell r="AF430">
            <v>90</v>
          </cell>
          <cell r="AG430" t="str">
            <v>536A</v>
          </cell>
          <cell r="AI430">
            <v>65</v>
          </cell>
          <cell r="AJ430">
            <v>65</v>
          </cell>
          <cell r="AK430" t="str">
            <v>FRANC IMADERO</v>
          </cell>
          <cell r="AL430">
            <v>97240</v>
          </cell>
          <cell r="AM430">
            <v>9242868</v>
          </cell>
          <cell r="AO430">
            <v>31</v>
          </cell>
          <cell r="AP430">
            <v>31050</v>
          </cell>
          <cell r="AQ430" t="str">
            <v>RUBIO CETINA GUILLERMO DEL JESUS</v>
          </cell>
          <cell r="AR430" t="str">
            <v>CALLE : 90 No 536A X 65 - 65 FRANC IMADERO</v>
          </cell>
        </row>
        <row r="431">
          <cell r="A431" t="str">
            <v>CACERES SALAZAR VICTOR MANUEL</v>
          </cell>
          <cell r="B431" t="str">
            <v>CASV770601</v>
          </cell>
          <cell r="C431" t="str">
            <v>CACERES</v>
          </cell>
          <cell r="D431" t="str">
            <v>SALAZAR</v>
          </cell>
          <cell r="E431" t="str">
            <v>VICTOR MANUEL</v>
          </cell>
          <cell r="F431" t="str">
            <v>H</v>
          </cell>
          <cell r="H431" t="str">
            <v>CASV770601HYNCLC07</v>
          </cell>
          <cell r="I431">
            <v>37957713425</v>
          </cell>
          <cell r="J431" t="str">
            <v>0265066210396</v>
          </cell>
          <cell r="N431">
            <v>28277</v>
          </cell>
          <cell r="P431">
            <v>31</v>
          </cell>
          <cell r="Q431">
            <v>31050</v>
          </cell>
          <cell r="R431" t="str">
            <v>MEX</v>
          </cell>
          <cell r="U431">
            <v>2</v>
          </cell>
          <cell r="V431">
            <v>41229</v>
          </cell>
          <cell r="W431">
            <v>41229</v>
          </cell>
          <cell r="AA431" t="str">
            <v>DP</v>
          </cell>
          <cell r="AB431" t="str">
            <v>BANORTE</v>
          </cell>
          <cell r="AC431" t="str">
            <v>0857286963</v>
          </cell>
          <cell r="AE431">
            <v>1601</v>
          </cell>
          <cell r="AF431">
            <v>23</v>
          </cell>
          <cell r="AG431">
            <v>170</v>
          </cell>
          <cell r="AI431">
            <v>28</v>
          </cell>
          <cell r="AJ431">
            <v>30</v>
          </cell>
          <cell r="AK431" t="str">
            <v>FRACC. LA FLORIDA</v>
          </cell>
          <cell r="AL431">
            <v>97138</v>
          </cell>
          <cell r="AM431">
            <v>9999432403</v>
          </cell>
          <cell r="AO431">
            <v>31</v>
          </cell>
          <cell r="AP431">
            <v>31050</v>
          </cell>
          <cell r="AQ431" t="str">
            <v>CACERES SALAZAR VICTOR MANUEL</v>
          </cell>
          <cell r="AR431" t="str">
            <v>CALLE : 23 No 170 X 28 - 30 FRACC. LA FLORIDA</v>
          </cell>
        </row>
        <row r="432">
          <cell r="A432" t="str">
            <v>GOMEZ CRUZ CARLA MARIBEL</v>
          </cell>
          <cell r="B432" t="str">
            <v>GOCC860228</v>
          </cell>
          <cell r="C432" t="str">
            <v>GOMEZ</v>
          </cell>
          <cell r="D432" t="str">
            <v>CRUZ</v>
          </cell>
          <cell r="E432" t="str">
            <v>CARLA MARIBEL</v>
          </cell>
          <cell r="F432" t="str">
            <v>M</v>
          </cell>
          <cell r="H432" t="str">
            <v>GOCC860228MYNMRR06</v>
          </cell>
          <cell r="I432">
            <v>84128608688</v>
          </cell>
          <cell r="J432" t="str">
            <v>0416095586035</v>
          </cell>
          <cell r="N432">
            <v>31471</v>
          </cell>
          <cell r="P432">
            <v>31</v>
          </cell>
          <cell r="Q432">
            <v>31050</v>
          </cell>
          <cell r="R432" t="str">
            <v>MEX</v>
          </cell>
          <cell r="U432">
            <v>1</v>
          </cell>
          <cell r="V432">
            <v>41229</v>
          </cell>
          <cell r="W432">
            <v>41229</v>
          </cell>
          <cell r="AA432" t="str">
            <v>EF</v>
          </cell>
          <cell r="AE432">
            <v>1601</v>
          </cell>
          <cell r="AF432">
            <v>67</v>
          </cell>
          <cell r="AG432">
            <v>213</v>
          </cell>
          <cell r="AI432">
            <v>122</v>
          </cell>
          <cell r="AJ432">
            <v>128</v>
          </cell>
          <cell r="AK432" t="str">
            <v>FRACC. CAMARA DE COMERCIO</v>
          </cell>
          <cell r="AL432">
            <v>97133</v>
          </cell>
          <cell r="AO432">
            <v>31</v>
          </cell>
          <cell r="AP432">
            <v>31050</v>
          </cell>
          <cell r="AQ432" t="str">
            <v>GOMEZ CRUZ CARLA MARIBEL</v>
          </cell>
          <cell r="AR432" t="str">
            <v>CALLE : 67 No 213 X 122 - 128 FRACC. CAMARA DE COMERCIO</v>
          </cell>
        </row>
        <row r="433">
          <cell r="A433" t="str">
            <v>PECH AMAYA LUIS FERNANDO</v>
          </cell>
          <cell r="B433" t="str">
            <v>PEAL830418</v>
          </cell>
          <cell r="C433" t="str">
            <v>PECH</v>
          </cell>
          <cell r="D433" t="str">
            <v>AMAYA</v>
          </cell>
          <cell r="E433" t="str">
            <v>LUIS FERNANDO</v>
          </cell>
          <cell r="F433" t="str">
            <v>H</v>
          </cell>
          <cell r="H433" t="str">
            <v>PEAL830418HYNCMS08</v>
          </cell>
          <cell r="I433" t="str">
            <v>84018335400</v>
          </cell>
          <cell r="J433" t="str">
            <v>075066570087</v>
          </cell>
          <cell r="N433">
            <v>30424</v>
          </cell>
          <cell r="P433">
            <v>31</v>
          </cell>
          <cell r="Q433">
            <v>31050</v>
          </cell>
          <cell r="R433" t="str">
            <v>MEX</v>
          </cell>
          <cell r="T433">
            <v>9</v>
          </cell>
          <cell r="U433">
            <v>2</v>
          </cell>
          <cell r="V433">
            <v>36770</v>
          </cell>
          <cell r="W433">
            <v>36770</v>
          </cell>
          <cell r="AA433" t="str">
            <v>DP</v>
          </cell>
          <cell r="AB433" t="str">
            <v>BANORTE</v>
          </cell>
          <cell r="AC433" t="str">
            <v>0540510438</v>
          </cell>
          <cell r="AE433">
            <v>1611</v>
          </cell>
          <cell r="AF433">
            <v>8</v>
          </cell>
          <cell r="AG433">
            <v>62</v>
          </cell>
          <cell r="AI433">
            <v>19</v>
          </cell>
          <cell r="AJ433">
            <v>21</v>
          </cell>
          <cell r="AK433" t="str">
            <v>CHICXULUB PTO.</v>
          </cell>
          <cell r="AL433">
            <v>97330</v>
          </cell>
          <cell r="AO433">
            <v>31</v>
          </cell>
          <cell r="AP433">
            <v>31020</v>
          </cell>
          <cell r="AQ433" t="str">
            <v>PECH AMAYA LUIS FERNANDO</v>
          </cell>
          <cell r="AR433" t="str">
            <v>CALLE : 8 No 62 X 19 - 21 CHICXULUB PTO.</v>
          </cell>
        </row>
        <row r="434">
          <cell r="A434" t="str">
            <v>AMELLER REYES SIOMARA</v>
          </cell>
          <cell r="B434" t="str">
            <v>AERS561228</v>
          </cell>
          <cell r="C434" t="str">
            <v>AMELLER</v>
          </cell>
          <cell r="D434" t="str">
            <v>REYES</v>
          </cell>
          <cell r="E434" t="str">
            <v>SIOMARA</v>
          </cell>
          <cell r="F434" t="str">
            <v>M</v>
          </cell>
          <cell r="H434" t="str">
            <v>AERS561228MNEMYM08</v>
          </cell>
          <cell r="I434" t="str">
            <v>EXTRANJERO</v>
          </cell>
          <cell r="J434" t="str">
            <v>EXTRANJERO</v>
          </cell>
          <cell r="N434">
            <v>20817</v>
          </cell>
          <cell r="O434" t="str">
            <v>CUBA</v>
          </cell>
          <cell r="P434">
            <v>33</v>
          </cell>
          <cell r="Q434">
            <v>33000</v>
          </cell>
          <cell r="R434" t="str">
            <v>CUB</v>
          </cell>
          <cell r="T434">
            <v>5</v>
          </cell>
          <cell r="U434">
            <v>2</v>
          </cell>
          <cell r="V434">
            <v>41183</v>
          </cell>
          <cell r="W434">
            <v>41183</v>
          </cell>
          <cell r="AA434" t="str">
            <v>EF</v>
          </cell>
          <cell r="AE434">
            <v>1601</v>
          </cell>
          <cell r="AF434" t="str">
            <v>53-G</v>
          </cell>
          <cell r="AG434">
            <v>262</v>
          </cell>
          <cell r="AI434">
            <v>44</v>
          </cell>
          <cell r="AJ434">
            <v>46</v>
          </cell>
          <cell r="AK434" t="str">
            <v>FRANCISCO DE MONTEJO</v>
          </cell>
          <cell r="AL434">
            <v>97203</v>
          </cell>
          <cell r="AN434">
            <v>9992337128</v>
          </cell>
          <cell r="AO434">
            <v>31</v>
          </cell>
          <cell r="AP434">
            <v>31050</v>
          </cell>
          <cell r="AQ434" t="str">
            <v>AMELLER REYES SIOMARA</v>
          </cell>
          <cell r="AR434" t="str">
            <v>CALLE : 53-G No 262 X 44 - 46 FRANCISCO DE MONTEJO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>
        <row r="2">
          <cell r="A2" t="str">
            <v>CONTABILIDAD</v>
          </cell>
          <cell r="B2" t="str">
            <v>DIRECCION DE ADMINISTRACION Y FINANZAS</v>
          </cell>
        </row>
        <row r="3">
          <cell r="A3" t="str">
            <v>DIRECCION DE ADMON. Y FINANZAS</v>
          </cell>
          <cell r="B3" t="str">
            <v>DIRECCION DE ADMINISTRACION Y FINANZAS</v>
          </cell>
        </row>
        <row r="4">
          <cell r="A4" t="str">
            <v>PLANEACION Y CONTROL PRESUPUESTAL</v>
          </cell>
          <cell r="B4" t="str">
            <v>DIRECCION DE ADMINISTRACION Y FINANZAS</v>
          </cell>
        </row>
        <row r="5">
          <cell r="A5" t="str">
            <v>RECURSOS HUMANOS</v>
          </cell>
          <cell r="B5" t="str">
            <v>DIRECCION DE ADMINISTRACION Y FINANZAS</v>
          </cell>
        </row>
        <row r="6">
          <cell r="A6" t="str">
            <v>RECURSOS MATERIALES</v>
          </cell>
          <cell r="B6" t="str">
            <v>DIRECCION DE ADMINISTRACION Y FINANZAS</v>
          </cell>
        </row>
        <row r="7">
          <cell r="A7" t="str">
            <v>SUBDIRECCION DE ADMINISTRACION Y FINANZ</v>
          </cell>
          <cell r="B7" t="str">
            <v>DIRECCION DE ADMINISTRACION Y FINANZAS</v>
          </cell>
        </row>
        <row r="8">
          <cell r="A8" t="str">
            <v>ALTO RENDIMIENTO</v>
          </cell>
          <cell r="B8" t="str">
            <v>DIRECCION DE ALTO RENDIMIENTO</v>
          </cell>
        </row>
        <row r="9">
          <cell r="A9" t="str">
            <v>CAPACITACION Y TALENTOS DEPORTIVOS</v>
          </cell>
          <cell r="B9" t="str">
            <v>DIRECCION DE ALTO RENDIMIENTO</v>
          </cell>
        </row>
        <row r="10">
          <cell r="A10" t="str">
            <v>CENTRO DE ALTO RENDIMIENTO DEPORTIVO</v>
          </cell>
          <cell r="B10" t="str">
            <v>DIRECCION DE ALTO RENDIMIENTO</v>
          </cell>
        </row>
        <row r="11">
          <cell r="A11" t="str">
            <v>ESTADIO SALVADOR ALVARADO</v>
          </cell>
          <cell r="B11" t="str">
            <v>DIRECCION DE ALTO RENDIMIENTO</v>
          </cell>
        </row>
        <row r="12">
          <cell r="A12" t="str">
            <v>GIMNASIO POLIFUNCIONAL</v>
          </cell>
          <cell r="B12" t="str">
            <v>DIRECCION DE ALTO RENDIMIENTO</v>
          </cell>
        </row>
        <row r="13">
          <cell r="A13" t="str">
            <v>GIMNASIO SOLIDARIDAD</v>
          </cell>
          <cell r="B13" t="str">
            <v>DIRECCION DE ALTO RENDIMIENTO</v>
          </cell>
        </row>
        <row r="14">
          <cell r="A14" t="str">
            <v>MED. Y CIENCIAS APLICADAS AL DEP.</v>
          </cell>
          <cell r="B14" t="str">
            <v>DIRECCION DE ALTO RENDIMIENTO</v>
          </cell>
        </row>
        <row r="15">
          <cell r="A15" t="str">
            <v>METODOLOGIA</v>
          </cell>
          <cell r="B15" t="str">
            <v>DIRECCION DE ALTO RENDIMIENTO</v>
          </cell>
        </row>
        <row r="16">
          <cell r="A16" t="str">
            <v>PISTA DE REMO Y CANOTAJE</v>
          </cell>
          <cell r="B16" t="str">
            <v>DIRECCION DE ALTO RENDIMIENTO</v>
          </cell>
        </row>
        <row r="17">
          <cell r="A17" t="str">
            <v>UNIDAD BENITO JUAREZ</v>
          </cell>
          <cell r="B17" t="str">
            <v>DIRECCION DE ALTO RENDIMIENTO</v>
          </cell>
        </row>
        <row r="18">
          <cell r="A18" t="str">
            <v>UNIDADES DEPORTIVAS</v>
          </cell>
          <cell r="B18" t="str">
            <v>DIRECCION DE ALTO RENDIMIENTO</v>
          </cell>
        </row>
        <row r="19">
          <cell r="A19" t="str">
            <v>COMPLEJO OLIMP. DEP. INALAMBRICA</v>
          </cell>
          <cell r="B19" t="str">
            <v>DIRECCION DE COMPLEJO OLIMPICO DEPORTIVO INALAMBRICA</v>
          </cell>
        </row>
        <row r="20">
          <cell r="A20" t="str">
            <v>ACTIVACION FISICA</v>
          </cell>
          <cell r="B20" t="str">
            <v>DIRECCION DE DEPORTE FEDERADO</v>
          </cell>
        </row>
        <row r="21">
          <cell r="A21" t="str">
            <v>DEPORTE ADAPTADO Y DEL ADULTO MAYOR</v>
          </cell>
          <cell r="B21" t="str">
            <v>DIRECCION DE DEPORTE FEDERADO</v>
          </cell>
        </row>
        <row r="22">
          <cell r="A22" t="str">
            <v>DEPORTE FEDERADO</v>
          </cell>
          <cell r="B22" t="str">
            <v>DIRECCION DE DEPORTE FEDERADO</v>
          </cell>
        </row>
        <row r="23">
          <cell r="A23" t="str">
            <v>DIRECCION DE ENLACE Y VINC. INST.</v>
          </cell>
          <cell r="B23" t="str">
            <v>DIRECCION DE ENLACE Y VINCULACION INSTITUCIONAL</v>
          </cell>
        </row>
        <row r="24">
          <cell r="A24" t="str">
            <v>CENTROS REG. DE DESARROLLO</v>
          </cell>
          <cell r="B24" t="str">
            <v>DIRECCION DE PROMOCION DEPORTIVA</v>
          </cell>
        </row>
        <row r="25">
          <cell r="A25" t="str">
            <v>DEPORTE ESCOLAR</v>
          </cell>
          <cell r="B25" t="str">
            <v>DIRECCION DE PROMOCION DEPORTIVA</v>
          </cell>
        </row>
        <row r="26">
          <cell r="A26" t="str">
            <v>DIRECCION DE PROMOCION DEPORTIVA</v>
          </cell>
          <cell r="B26" t="str">
            <v>DIRECCION DE PROMOCION DEPORTIVA</v>
          </cell>
        </row>
        <row r="27">
          <cell r="A27" t="str">
            <v>EVENTOS ESPECIALES</v>
          </cell>
          <cell r="B27" t="str">
            <v>DIRECCION DE PROMOCION DEPORTIVA</v>
          </cell>
        </row>
        <row r="28">
          <cell r="A28" t="str">
            <v>SERVICIOS GENERALES</v>
          </cell>
          <cell r="B28" t="str">
            <v>DIRECCION DE PROMOCION DEPORTIVA</v>
          </cell>
        </row>
        <row r="29">
          <cell r="A29" t="str">
            <v>UNIDAD DEPORTIVA DEL SUR</v>
          </cell>
          <cell r="B29" t="str">
            <v>DIRECCION DE UNIDAD DEPORTIVA DEL SUR</v>
          </cell>
        </row>
        <row r="30">
          <cell r="A30" t="str">
            <v>UNIDAD DEPORTIVA KUKULCAN</v>
          </cell>
          <cell r="B30" t="str">
            <v>DIRECCION DE UNIDAD DEPORTIVA KUKULCAN</v>
          </cell>
        </row>
        <row r="31">
          <cell r="A31" t="str">
            <v>ATENCION CIUDADANA</v>
          </cell>
          <cell r="B31" t="str">
            <v>DIRECCION GENERAL</v>
          </cell>
        </row>
        <row r="32">
          <cell r="A32" t="str">
            <v>DIRECCION GENERAL</v>
          </cell>
          <cell r="B32" t="str">
            <v>DIRECCION GENERAL</v>
          </cell>
        </row>
        <row r="33">
          <cell r="A33" t="str">
            <v>JURIDICO</v>
          </cell>
          <cell r="B33" t="str">
            <v>DIRECCION GENERAL</v>
          </cell>
        </row>
        <row r="34">
          <cell r="A34" t="str">
            <v>SISTEMAS</v>
          </cell>
          <cell r="B34" t="str">
            <v>DIRECCION GENERAL</v>
          </cell>
        </row>
        <row r="35">
          <cell r="A35" t="str">
            <v>UNIDAD CONTRALORIA INTERNA</v>
          </cell>
          <cell r="B35" t="str">
            <v>DIRECCION GENERAL</v>
          </cell>
        </row>
        <row r="36">
          <cell r="A36" t="str">
            <v>UNIDAD DE COMUNICACION SOCIAL</v>
          </cell>
          <cell r="B36" t="str">
            <v>DIRECCION GENERAL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gFiltroEmp"/>
      <sheetName val="CP"/>
      <sheetName val="BASE-EVENTUAL-HONORARIOS"/>
      <sheetName val="Configuración"/>
      <sheetName val="ExportarPDO"/>
      <sheetName val="ExportarDYH"/>
      <sheetName val="Parametros"/>
      <sheetName val="Funciones"/>
      <sheetName val="DlgInsertarEmpresa"/>
      <sheetName val="Mod_DlgInsertarEmpresa"/>
      <sheetName val="DlgEliminarEmpresa"/>
      <sheetName val="Mod_DlgEliminarEmpresa"/>
      <sheetName val="DlgEmpresaActiva"/>
      <sheetName val="Mod_DlgEmpresaActiva"/>
      <sheetName val="DlgNumeroPoliza"/>
      <sheetName val="Nomipaq2001"/>
      <sheetName val="NOMIPAQ2001IMSS"/>
      <sheetName val="Mod_DlgfiltroEmp"/>
      <sheetName val="Navegacion"/>
      <sheetName val="Principal"/>
      <sheetName val="NomiPAQ2004"/>
      <sheetName val="Constantes"/>
      <sheetName val="Export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H2" t="str">
            <v>ENERO</v>
          </cell>
          <cell r="I2">
            <v>2011</v>
          </cell>
        </row>
        <row r="3">
          <cell r="H3" t="str">
            <v>FEBRERO</v>
          </cell>
          <cell r="I3">
            <v>2012</v>
          </cell>
        </row>
        <row r="4">
          <cell r="H4" t="str">
            <v>MARZO</v>
          </cell>
          <cell r="I4">
            <v>2013</v>
          </cell>
        </row>
        <row r="5">
          <cell r="H5" t="str">
            <v>ABRIL</v>
          </cell>
          <cell r="I5">
            <v>2014</v>
          </cell>
        </row>
        <row r="6">
          <cell r="H6" t="str">
            <v>MAYO</v>
          </cell>
          <cell r="I6">
            <v>2015</v>
          </cell>
        </row>
        <row r="7">
          <cell r="H7" t="str">
            <v>JUNIO</v>
          </cell>
          <cell r="I7">
            <v>2016</v>
          </cell>
        </row>
        <row r="8">
          <cell r="H8" t="str">
            <v>JULIO</v>
          </cell>
          <cell r="I8">
            <v>2017</v>
          </cell>
        </row>
        <row r="9">
          <cell r="H9" t="str">
            <v>AGOSTO</v>
          </cell>
          <cell r="I9">
            <v>2018</v>
          </cell>
        </row>
        <row r="10">
          <cell r="H10" t="str">
            <v>SEPTIEMBRE</v>
          </cell>
          <cell r="I10">
            <v>2019</v>
          </cell>
        </row>
        <row r="11">
          <cell r="H11" t="str">
            <v>OCTUBRE</v>
          </cell>
          <cell r="I11">
            <v>2020</v>
          </cell>
        </row>
        <row r="12">
          <cell r="H12" t="str">
            <v>NOVIEMBRE</v>
          </cell>
          <cell r="I12">
            <v>2021</v>
          </cell>
        </row>
        <row r="13">
          <cell r="H13" t="str">
            <v>DICIEMBRE</v>
          </cell>
          <cell r="I13">
            <v>2022</v>
          </cell>
        </row>
      </sheetData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ORGANIGRAMA 2020"/>
      <sheetName val="RESUMEN"/>
      <sheetName val="PRESUPUESTO2019®AGUINALDO APART"/>
      <sheetName val="PRESUPUESTO2019®MENOR $7,000"/>
      <sheetName val="PRES-2019®MAYOR SIN INCREMENTO"/>
      <sheetName val="PRES-2019®MAYOR SIN INCREME 3%"/>
      <sheetName val="PREVISION SALARIAL AGUINALDO"/>
      <sheetName val="ISR BONO POR AÑOS DE SERVICIO"/>
      <sheetName val="TABULADOR 2019 Pagandolo"/>
      <sheetName val="Bono x Años Servicio 2018"/>
      <sheetName val="FONDORETIROTRABAJADOR"/>
      <sheetName val="VALES DE DESPENSA JEFES"/>
      <sheetName val="Departasmentos2018-2019"/>
      <sheetName val="RECATEGORIZACIONES"/>
      <sheetName val="Quinquenios"/>
      <sheetName val="Calculo (2)"/>
      <sheetName val="FORMULAS"/>
      <sheetName val="TabAnus"/>
      <sheetName val="ExportarPDO"/>
      <sheetName val="ExportarDYH"/>
      <sheetName val="Parametros"/>
      <sheetName val="Fu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Reyes Braga Hector Roberto</v>
          </cell>
          <cell r="C5">
            <v>177.60633333333334</v>
          </cell>
          <cell r="D5">
            <v>5328.1900000000005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888.03166666666675</v>
          </cell>
          <cell r="J5">
            <v>7104.253333333334</v>
          </cell>
          <cell r="K5">
            <v>5328.1900000000005</v>
          </cell>
          <cell r="L5">
            <v>254.3566666666668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5582.5466666666671</v>
          </cell>
          <cell r="S5">
            <v>4910.1900000000005</v>
          </cell>
          <cell r="T5">
            <v>0.10879999999999999</v>
          </cell>
          <cell r="U5">
            <v>73.15240533333332</v>
          </cell>
          <cell r="V5">
            <v>288.33</v>
          </cell>
          <cell r="W5">
            <v>361.4824053333333</v>
          </cell>
          <cell r="X5">
            <v>361.4824053333333</v>
          </cell>
          <cell r="Y5">
            <v>294.63</v>
          </cell>
          <cell r="Z5">
            <v>66.852405333333309</v>
          </cell>
          <cell r="AA5">
            <v>6149.3692613333342</v>
          </cell>
          <cell r="AB5">
            <v>13253.622594666667</v>
          </cell>
          <cell r="AC5">
            <v>15208.757978975924</v>
          </cell>
          <cell r="AD5">
            <v>12009.95</v>
          </cell>
          <cell r="AE5">
            <v>0.21360000000000001</v>
          </cell>
          <cell r="AF5">
            <v>683.26538430925723</v>
          </cell>
          <cell r="AG5">
            <v>1271.8699999999999</v>
          </cell>
          <cell r="AH5">
            <v>1955.135384309257</v>
          </cell>
          <cell r="AI5">
            <v>1955.135384309257</v>
          </cell>
          <cell r="AJ5">
            <v>0</v>
          </cell>
          <cell r="AK5">
            <v>1955.135384309257</v>
          </cell>
          <cell r="AL5">
            <v>13253.622594666667</v>
          </cell>
          <cell r="AM5">
            <v>0</v>
          </cell>
          <cell r="AN5">
            <v>1</v>
          </cell>
          <cell r="AO5">
            <v>0</v>
          </cell>
          <cell r="AP5">
            <v>5</v>
          </cell>
          <cell r="AQ5">
            <v>1888.2829789759237</v>
          </cell>
          <cell r="AR5">
            <v>12674.057978975925</v>
          </cell>
        </row>
        <row r="6">
          <cell r="B6" t="str">
            <v>Albornoz Ake David Alejandro</v>
          </cell>
          <cell r="C6">
            <v>181.00533333333334</v>
          </cell>
          <cell r="D6">
            <v>5430.16</v>
          </cell>
          <cell r="E6">
            <v>0</v>
          </cell>
          <cell r="F6">
            <v>0</v>
          </cell>
          <cell r="G6">
            <v>0</v>
          </cell>
          <cell r="H6">
            <v>85</v>
          </cell>
          <cell r="I6">
            <v>905.02666666666664</v>
          </cell>
          <cell r="J6">
            <v>7240.2133333333331</v>
          </cell>
          <cell r="K6">
            <v>5515.16</v>
          </cell>
          <cell r="L6">
            <v>271.35166666666669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5786.5116666666663</v>
          </cell>
          <cell r="S6">
            <v>4910.1900000000005</v>
          </cell>
          <cell r="T6">
            <v>0.10879999999999999</v>
          </cell>
          <cell r="U6">
            <v>95.343797333333228</v>
          </cell>
          <cell r="V6">
            <v>288.33</v>
          </cell>
          <cell r="W6">
            <v>383.6737973333332</v>
          </cell>
          <cell r="X6">
            <v>383.6737973333332</v>
          </cell>
          <cell r="Y6">
            <v>294.63</v>
          </cell>
          <cell r="Z6">
            <v>89.043797333333202</v>
          </cell>
          <cell r="AA6">
            <v>6331.1428693333337</v>
          </cell>
          <cell r="AB6">
            <v>13571.356202666666</v>
          </cell>
          <cell r="AC6">
            <v>15612.793594438792</v>
          </cell>
          <cell r="AD6">
            <v>12009.95</v>
          </cell>
          <cell r="AE6">
            <v>0.21360000000000001</v>
          </cell>
          <cell r="AF6">
            <v>769.5673917721258</v>
          </cell>
          <cell r="AG6">
            <v>1271.8699999999999</v>
          </cell>
          <cell r="AH6">
            <v>2041.4373917721257</v>
          </cell>
          <cell r="AI6">
            <v>2041.4373917721257</v>
          </cell>
          <cell r="AJ6">
            <v>0</v>
          </cell>
          <cell r="AK6">
            <v>2041.4373917721257</v>
          </cell>
          <cell r="AL6">
            <v>13571.356202666666</v>
          </cell>
          <cell r="AM6">
            <v>0</v>
          </cell>
          <cell r="AN6">
            <v>2</v>
          </cell>
          <cell r="AO6">
            <v>0</v>
          </cell>
          <cell r="AP6">
            <v>6</v>
          </cell>
          <cell r="AQ6">
            <v>1952.3935944387924</v>
          </cell>
          <cell r="AR6">
            <v>13078.093594438793</v>
          </cell>
        </row>
        <row r="7">
          <cell r="B7" t="str">
            <v>Camara Chel Leandro Guadalupe</v>
          </cell>
          <cell r="C7">
            <v>197.672</v>
          </cell>
          <cell r="D7">
            <v>5430.16</v>
          </cell>
          <cell r="E7">
            <v>500</v>
          </cell>
          <cell r="F7">
            <v>0</v>
          </cell>
          <cell r="G7">
            <v>0</v>
          </cell>
          <cell r="H7">
            <v>232</v>
          </cell>
          <cell r="I7">
            <v>905.02666666666664</v>
          </cell>
          <cell r="J7">
            <v>7906.88</v>
          </cell>
          <cell r="K7">
            <v>6162.16</v>
          </cell>
          <cell r="L7">
            <v>271.35166666666669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6433.5116666666663</v>
          </cell>
          <cell r="S7">
            <v>4910.1900000000005</v>
          </cell>
          <cell r="T7">
            <v>0.10879999999999999</v>
          </cell>
          <cell r="U7">
            <v>165.73739733333323</v>
          </cell>
          <cell r="V7">
            <v>288.33</v>
          </cell>
          <cell r="W7">
            <v>454.06739733333325</v>
          </cell>
          <cell r="X7">
            <v>454.06739733333325</v>
          </cell>
          <cell r="Y7">
            <v>253.54</v>
          </cell>
          <cell r="Z7">
            <v>200.52739733333325</v>
          </cell>
          <cell r="AA7">
            <v>6866.6592693333332</v>
          </cell>
          <cell r="AB7">
            <v>14773.539269333334</v>
          </cell>
          <cell r="AC7">
            <v>17141.510617158361</v>
          </cell>
          <cell r="AD7">
            <v>12009.95</v>
          </cell>
          <cell r="AE7">
            <v>0.21360000000000001</v>
          </cell>
          <cell r="AF7">
            <v>1096.1013478250259</v>
          </cell>
          <cell r="AG7">
            <v>1271.8699999999999</v>
          </cell>
          <cell r="AH7">
            <v>2367.971347825026</v>
          </cell>
          <cell r="AI7">
            <v>2367.971347825026</v>
          </cell>
          <cell r="AJ7">
            <v>0</v>
          </cell>
          <cell r="AK7">
            <v>2367.971347825026</v>
          </cell>
          <cell r="AL7">
            <v>14773.539269333334</v>
          </cell>
          <cell r="AM7">
            <v>0</v>
          </cell>
          <cell r="AN7">
            <v>3</v>
          </cell>
          <cell r="AO7">
            <v>0</v>
          </cell>
          <cell r="AP7">
            <v>7</v>
          </cell>
          <cell r="AQ7">
            <v>2167.4439504916927</v>
          </cell>
          <cell r="AR7">
            <v>14606.81061715836</v>
          </cell>
        </row>
        <row r="8">
          <cell r="B8" t="str">
            <v>Pasos Palma Yadira Ines</v>
          </cell>
          <cell r="C8">
            <v>238.30066666666667</v>
          </cell>
          <cell r="D8">
            <v>6569.34</v>
          </cell>
          <cell r="E8">
            <v>579.67999999999995</v>
          </cell>
          <cell r="F8">
            <v>0</v>
          </cell>
          <cell r="G8">
            <v>0</v>
          </cell>
          <cell r="H8">
            <v>399</v>
          </cell>
          <cell r="I8">
            <v>1094.8900000000001</v>
          </cell>
          <cell r="J8">
            <v>9532.0266666666666</v>
          </cell>
          <cell r="K8">
            <v>7548.02</v>
          </cell>
          <cell r="L8">
            <v>461.21500000000015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8009.2350000000006</v>
          </cell>
          <cell r="S8">
            <v>4910.1900000000005</v>
          </cell>
          <cell r="T8">
            <v>0.10879999999999999</v>
          </cell>
          <cell r="U8">
            <v>337.17609599999997</v>
          </cell>
          <cell r="V8">
            <v>288.33</v>
          </cell>
          <cell r="W8">
            <v>625.50609599999996</v>
          </cell>
          <cell r="X8">
            <v>625.50609599999996</v>
          </cell>
          <cell r="Y8">
            <v>0</v>
          </cell>
          <cell r="Z8">
            <v>625.50609599999996</v>
          </cell>
          <cell r="AA8">
            <v>8017.4039039999998</v>
          </cell>
          <cell r="AB8">
            <v>17549.430570666667</v>
          </cell>
          <cell r="AC8">
            <v>20671.382566971857</v>
          </cell>
          <cell r="AD8">
            <v>12009.95</v>
          </cell>
          <cell r="AE8">
            <v>0.21360000000000001</v>
          </cell>
          <cell r="AF8">
            <v>1850.0819963051886</v>
          </cell>
          <cell r="AG8">
            <v>1271.8699999999999</v>
          </cell>
          <cell r="AH8">
            <v>3121.9519963051885</v>
          </cell>
          <cell r="AI8">
            <v>3121.9519963051885</v>
          </cell>
          <cell r="AJ8">
            <v>0</v>
          </cell>
          <cell r="AK8">
            <v>3121.9519963051885</v>
          </cell>
          <cell r="AL8">
            <v>17549.430570666667</v>
          </cell>
          <cell r="AM8">
            <v>0</v>
          </cell>
          <cell r="AN8">
            <v>4</v>
          </cell>
          <cell r="AO8">
            <v>0</v>
          </cell>
          <cell r="AP8">
            <v>8</v>
          </cell>
          <cell r="AQ8">
            <v>2496.4459003051884</v>
          </cell>
          <cell r="AR8">
            <v>18136.682566971856</v>
          </cell>
        </row>
        <row r="9">
          <cell r="B9" t="str">
            <v>Barbachano Granados Margarita Isabel</v>
          </cell>
          <cell r="C9">
            <v>286.82866666666666</v>
          </cell>
          <cell r="D9">
            <v>7582.8600000000006</v>
          </cell>
          <cell r="E9">
            <v>600</v>
          </cell>
          <cell r="F9">
            <v>422</v>
          </cell>
          <cell r="G9">
            <v>0</v>
          </cell>
          <cell r="H9">
            <v>158</v>
          </cell>
          <cell r="I9">
            <v>1263.8100000000002</v>
          </cell>
          <cell r="J9">
            <v>11473.146666666667</v>
          </cell>
          <cell r="K9">
            <v>8762.86</v>
          </cell>
          <cell r="L9">
            <v>630.13500000000022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9392.9950000000008</v>
          </cell>
          <cell r="S9">
            <v>8629.2100000000009</v>
          </cell>
          <cell r="T9">
            <v>0.16</v>
          </cell>
          <cell r="U9">
            <v>122.20559999999998</v>
          </cell>
          <cell r="V9">
            <v>692.96</v>
          </cell>
          <cell r="W9">
            <v>815.16560000000004</v>
          </cell>
          <cell r="X9">
            <v>815.16560000000004</v>
          </cell>
          <cell r="Y9">
            <v>0</v>
          </cell>
          <cell r="Z9">
            <v>815.16560000000004</v>
          </cell>
          <cell r="AA9">
            <v>9211.5043999999998</v>
          </cell>
          <cell r="AB9">
            <v>20684.651066666665</v>
          </cell>
          <cell r="AC9">
            <v>24670.503926080888</v>
          </cell>
          <cell r="AD9">
            <v>24222.32</v>
          </cell>
          <cell r="AE9">
            <v>0.23519999999999999</v>
          </cell>
          <cell r="AF9">
            <v>105.41285941422494</v>
          </cell>
          <cell r="AG9">
            <v>3880.44</v>
          </cell>
          <cell r="AH9">
            <v>3985.8528594142249</v>
          </cell>
          <cell r="AI9">
            <v>3985.8528594142249</v>
          </cell>
          <cell r="AJ9">
            <v>0</v>
          </cell>
          <cell r="AK9">
            <v>3985.8528594142249</v>
          </cell>
          <cell r="AL9">
            <v>20684.651066666662</v>
          </cell>
          <cell r="AM9">
            <v>0</v>
          </cell>
          <cell r="AN9">
            <v>5</v>
          </cell>
          <cell r="AO9">
            <v>0</v>
          </cell>
          <cell r="AP9">
            <v>9</v>
          </cell>
          <cell r="AQ9">
            <v>3170.6872594142251</v>
          </cell>
          <cell r="AR9">
            <v>22135.803926080887</v>
          </cell>
        </row>
        <row r="10">
          <cell r="B10" t="str">
            <v>Moo Aguayo Jorge San Miguel</v>
          </cell>
          <cell r="C10">
            <v>181.00533333333334</v>
          </cell>
          <cell r="D10">
            <v>5430.16</v>
          </cell>
          <cell r="E10">
            <v>0</v>
          </cell>
          <cell r="F10">
            <v>0</v>
          </cell>
          <cell r="G10">
            <v>0</v>
          </cell>
          <cell r="H10">
            <v>58.025000000000006</v>
          </cell>
          <cell r="I10">
            <v>905.02666666666664</v>
          </cell>
          <cell r="J10">
            <v>7240.2133333333331</v>
          </cell>
          <cell r="K10">
            <v>5488.1849999999995</v>
          </cell>
          <cell r="L10">
            <v>271.35166666666669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5759.536666666666</v>
          </cell>
          <cell r="S10">
            <v>4910.1900000000005</v>
          </cell>
          <cell r="T10">
            <v>0.10879999999999999</v>
          </cell>
          <cell r="U10">
            <v>92.408917333333193</v>
          </cell>
          <cell r="V10">
            <v>288.33</v>
          </cell>
          <cell r="W10">
            <v>380.73891733333318</v>
          </cell>
          <cell r="X10">
            <v>380.73891733333318</v>
          </cell>
          <cell r="Y10">
            <v>294.63</v>
          </cell>
          <cell r="Z10">
            <v>86.108917333333181</v>
          </cell>
          <cell r="AA10">
            <v>6307.1027493333331</v>
          </cell>
          <cell r="AB10">
            <v>13547.316082666666</v>
          </cell>
          <cell r="AC10">
            <v>15582.223757205831</v>
          </cell>
          <cell r="AD10">
            <v>12009.95</v>
          </cell>
          <cell r="AE10">
            <v>0.21360000000000001</v>
          </cell>
          <cell r="AF10">
            <v>763.03767453916544</v>
          </cell>
          <cell r="AG10">
            <v>1271.8699999999999</v>
          </cell>
          <cell r="AH10">
            <v>2034.9076745391653</v>
          </cell>
          <cell r="AI10">
            <v>2034.9076745391653</v>
          </cell>
          <cell r="AJ10">
            <v>0</v>
          </cell>
          <cell r="AK10">
            <v>2034.9076745391653</v>
          </cell>
          <cell r="AL10">
            <v>13547.316082666666</v>
          </cell>
          <cell r="AM10">
            <v>0</v>
          </cell>
          <cell r="AN10">
            <v>6</v>
          </cell>
          <cell r="AO10">
            <v>0</v>
          </cell>
          <cell r="AP10">
            <v>10</v>
          </cell>
          <cell r="AQ10">
            <v>1948.7987572058321</v>
          </cell>
          <cell r="AR10">
            <v>13047.523757205832</v>
          </cell>
        </row>
        <row r="11">
          <cell r="B11" t="str">
            <v>Balam Pech Maricela De Guadalupe</v>
          </cell>
          <cell r="C11">
            <v>211.114</v>
          </cell>
          <cell r="D11">
            <v>6297.42</v>
          </cell>
          <cell r="E11">
            <v>36</v>
          </cell>
          <cell r="F11">
            <v>0</v>
          </cell>
          <cell r="G11">
            <v>0</v>
          </cell>
          <cell r="H11">
            <v>232</v>
          </cell>
          <cell r="I11">
            <v>1049.57</v>
          </cell>
          <cell r="J11">
            <v>8444.56</v>
          </cell>
          <cell r="K11">
            <v>6565.42</v>
          </cell>
          <cell r="L11">
            <v>415.89499999999998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6981.3150000000005</v>
          </cell>
          <cell r="S11">
            <v>4910.1900000000005</v>
          </cell>
          <cell r="T11">
            <v>0.10879999999999999</v>
          </cell>
          <cell r="U11">
            <v>225.33839999999998</v>
          </cell>
          <cell r="V11">
            <v>288.33</v>
          </cell>
          <cell r="W11">
            <v>513.66840000000002</v>
          </cell>
          <cell r="X11">
            <v>513.66840000000002</v>
          </cell>
          <cell r="Y11">
            <v>253.54</v>
          </cell>
          <cell r="Z11">
            <v>260.12840000000006</v>
          </cell>
          <cell r="AA11">
            <v>7354.8616000000002</v>
          </cell>
          <cell r="AB11">
            <v>15799.4216</v>
          </cell>
          <cell r="AC11">
            <v>18446.040539165821</v>
          </cell>
          <cell r="AD11">
            <v>12009.95</v>
          </cell>
          <cell r="AE11">
            <v>0.21360000000000001</v>
          </cell>
          <cell r="AF11">
            <v>1374.7489391658191</v>
          </cell>
          <cell r="AG11">
            <v>1271.8699999999999</v>
          </cell>
          <cell r="AH11">
            <v>2646.618939165819</v>
          </cell>
          <cell r="AI11">
            <v>2646.618939165819</v>
          </cell>
          <cell r="AJ11">
            <v>0</v>
          </cell>
          <cell r="AK11">
            <v>2646.618939165819</v>
          </cell>
          <cell r="AL11">
            <v>15799.421600000001</v>
          </cell>
          <cell r="AM11">
            <v>0</v>
          </cell>
          <cell r="AN11">
            <v>7</v>
          </cell>
          <cell r="AO11">
            <v>0</v>
          </cell>
          <cell r="AP11">
            <v>11</v>
          </cell>
          <cell r="AQ11">
            <v>2386.490539165819</v>
          </cell>
          <cell r="AR11">
            <v>15911.34053916582</v>
          </cell>
        </row>
        <row r="12">
          <cell r="B12" t="str">
            <v>Garcia Cabrera Diana Carolina</v>
          </cell>
          <cell r="C12">
            <v>209.91400000000002</v>
          </cell>
          <cell r="D12">
            <v>6297.42</v>
          </cell>
          <cell r="E12">
            <v>0</v>
          </cell>
          <cell r="F12">
            <v>0</v>
          </cell>
          <cell r="G12">
            <v>0</v>
          </cell>
          <cell r="H12">
            <v>85</v>
          </cell>
          <cell r="I12">
            <v>1049.57</v>
          </cell>
          <cell r="J12">
            <v>8396.5600000000013</v>
          </cell>
          <cell r="K12">
            <v>6382.42</v>
          </cell>
          <cell r="L12">
            <v>415.89499999999998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6798.3150000000005</v>
          </cell>
          <cell r="S12">
            <v>4910.1900000000005</v>
          </cell>
          <cell r="T12">
            <v>0.10879999999999999</v>
          </cell>
          <cell r="U12">
            <v>205.428</v>
          </cell>
          <cell r="V12">
            <v>288.33</v>
          </cell>
          <cell r="W12">
            <v>493.75799999999998</v>
          </cell>
          <cell r="X12">
            <v>493.75799999999998</v>
          </cell>
          <cell r="Y12">
            <v>253.54</v>
          </cell>
          <cell r="Z12">
            <v>240.21799999999999</v>
          </cell>
          <cell r="AA12">
            <v>7191.7719999999999</v>
          </cell>
          <cell r="AB12">
            <v>15588.332000000002</v>
          </cell>
          <cell r="AC12">
            <v>18177.615310274668</v>
          </cell>
          <cell r="AD12">
            <v>12009.95</v>
          </cell>
          <cell r="AE12">
            <v>0.21360000000000001</v>
          </cell>
          <cell r="AF12">
            <v>1317.4133102746691</v>
          </cell>
          <cell r="AG12">
            <v>1271.8699999999999</v>
          </cell>
          <cell r="AH12">
            <v>2589.283310274669</v>
          </cell>
          <cell r="AI12">
            <v>2589.283310274669</v>
          </cell>
          <cell r="AJ12">
            <v>0</v>
          </cell>
          <cell r="AK12">
            <v>2589.283310274669</v>
          </cell>
          <cell r="AL12">
            <v>15588.331999999999</v>
          </cell>
          <cell r="AM12">
            <v>0</v>
          </cell>
          <cell r="AN12">
            <v>8</v>
          </cell>
          <cell r="AO12">
            <v>0</v>
          </cell>
          <cell r="AP12">
            <v>12</v>
          </cell>
          <cell r="AQ12">
            <v>2349.0653102746692</v>
          </cell>
          <cell r="AR12">
            <v>15642.915310274668</v>
          </cell>
        </row>
        <row r="13">
          <cell r="B13" t="str">
            <v>Euan Zapata Antonio</v>
          </cell>
          <cell r="C13">
            <v>197.13966666666667</v>
          </cell>
          <cell r="D13">
            <v>5328.1900000000005</v>
          </cell>
          <cell r="E13">
            <v>586</v>
          </cell>
          <cell r="F13">
            <v>0</v>
          </cell>
          <cell r="G13">
            <v>0</v>
          </cell>
          <cell r="H13">
            <v>232</v>
          </cell>
          <cell r="I13">
            <v>888.03166666666675</v>
          </cell>
          <cell r="J13">
            <v>7885.586666666667</v>
          </cell>
          <cell r="K13">
            <v>6146.1900000000005</v>
          </cell>
          <cell r="L13">
            <v>254.3566666666668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6400.5466666666671</v>
          </cell>
          <cell r="S13">
            <v>4910.1900000000005</v>
          </cell>
          <cell r="T13">
            <v>0.10879999999999999</v>
          </cell>
          <cell r="U13">
            <v>162.15080533333332</v>
          </cell>
          <cell r="V13">
            <v>288.33</v>
          </cell>
          <cell r="W13">
            <v>450.48080533333331</v>
          </cell>
          <cell r="X13">
            <v>450.48080533333331</v>
          </cell>
          <cell r="Y13">
            <v>253.54</v>
          </cell>
          <cell r="Z13">
            <v>196.94080533333332</v>
          </cell>
          <cell r="AA13">
            <v>6837.2808613333336</v>
          </cell>
          <cell r="AB13">
            <v>14722.867528000001</v>
          </cell>
          <cell r="AC13">
            <v>17077.07554425229</v>
          </cell>
          <cell r="AD13">
            <v>12009.95</v>
          </cell>
          <cell r="AE13">
            <v>0.21360000000000001</v>
          </cell>
          <cell r="AF13">
            <v>1082.338016252289</v>
          </cell>
          <cell r="AG13">
            <v>1271.8699999999999</v>
          </cell>
          <cell r="AH13">
            <v>2354.2080162522889</v>
          </cell>
          <cell r="AI13">
            <v>2354.2080162522889</v>
          </cell>
          <cell r="AJ13">
            <v>0</v>
          </cell>
          <cell r="AK13">
            <v>2354.2080162522889</v>
          </cell>
          <cell r="AL13">
            <v>14722.867528000001</v>
          </cell>
          <cell r="AM13">
            <v>0</v>
          </cell>
          <cell r="AN13">
            <v>9</v>
          </cell>
          <cell r="AO13">
            <v>0</v>
          </cell>
          <cell r="AP13">
            <v>13</v>
          </cell>
          <cell r="AQ13">
            <v>2157.2672109189557</v>
          </cell>
          <cell r="AR13">
            <v>14542.375544252289</v>
          </cell>
        </row>
        <row r="14">
          <cell r="B14" t="str">
            <v>Mendoza Aguilar Pedro Antonio</v>
          </cell>
          <cell r="C14">
            <v>315.86666666666667</v>
          </cell>
          <cell r="D14">
            <v>9476</v>
          </cell>
          <cell r="E14">
            <v>0</v>
          </cell>
          <cell r="F14">
            <v>0</v>
          </cell>
          <cell r="G14">
            <v>0</v>
          </cell>
          <cell r="H14">
            <v>399</v>
          </cell>
          <cell r="I14">
            <v>1579.3333333333333</v>
          </cell>
          <cell r="J14">
            <v>12634.666666666668</v>
          </cell>
          <cell r="K14">
            <v>9875</v>
          </cell>
          <cell r="L14">
            <v>945.6583333333333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10820.658333333333</v>
          </cell>
          <cell r="S14">
            <v>10031.08</v>
          </cell>
          <cell r="T14">
            <v>0.1792</v>
          </cell>
          <cell r="U14">
            <v>141.49243733333327</v>
          </cell>
          <cell r="V14">
            <v>917.26</v>
          </cell>
          <cell r="W14">
            <v>1058.7524373333333</v>
          </cell>
          <cell r="X14">
            <v>1058.7524373333333</v>
          </cell>
          <cell r="Y14">
            <v>0</v>
          </cell>
          <cell r="Z14">
            <v>1058.7524373333333</v>
          </cell>
          <cell r="AA14">
            <v>10395.580896000001</v>
          </cell>
          <cell r="AB14">
            <v>23030.247562666671</v>
          </cell>
          <cell r="AC14">
            <v>27737.444951185502</v>
          </cell>
          <cell r="AD14">
            <v>24222.32</v>
          </cell>
          <cell r="AE14">
            <v>0.23519999999999999</v>
          </cell>
          <cell r="AF14">
            <v>826.75738851883011</v>
          </cell>
          <cell r="AG14">
            <v>3880.44</v>
          </cell>
          <cell r="AH14">
            <v>4707.1973885188299</v>
          </cell>
          <cell r="AI14">
            <v>4707.1973885188299</v>
          </cell>
          <cell r="AJ14">
            <v>0</v>
          </cell>
          <cell r="AK14">
            <v>4707.1973885188299</v>
          </cell>
          <cell r="AL14">
            <v>23030.247562666671</v>
          </cell>
          <cell r="AM14">
            <v>0</v>
          </cell>
          <cell r="AN14">
            <v>10</v>
          </cell>
          <cell r="AO14">
            <v>0</v>
          </cell>
          <cell r="AP14">
            <v>14</v>
          </cell>
          <cell r="AQ14">
            <v>3648.4449511854964</v>
          </cell>
          <cell r="AR14">
            <v>25202.744951185501</v>
          </cell>
        </row>
        <row r="15">
          <cell r="B15" t="str">
            <v>Vera Kuk Rosario Del Carmen</v>
          </cell>
          <cell r="C15">
            <v>245.77266666666668</v>
          </cell>
          <cell r="D15">
            <v>6833.02</v>
          </cell>
          <cell r="E15">
            <v>540.16</v>
          </cell>
          <cell r="F15">
            <v>0</v>
          </cell>
          <cell r="G15">
            <v>0</v>
          </cell>
          <cell r="H15">
            <v>232</v>
          </cell>
          <cell r="I15">
            <v>1138.8366666666668</v>
          </cell>
          <cell r="J15">
            <v>9830.9066666666677</v>
          </cell>
          <cell r="K15">
            <v>7605.18</v>
          </cell>
          <cell r="L15">
            <v>505.16166666666686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8110.3416666666672</v>
          </cell>
          <cell r="S15">
            <v>4910.1900000000005</v>
          </cell>
          <cell r="T15">
            <v>0.10879999999999999</v>
          </cell>
          <cell r="U15">
            <v>348.17650133333331</v>
          </cell>
          <cell r="V15">
            <v>288.33</v>
          </cell>
          <cell r="W15">
            <v>636.50650133333329</v>
          </cell>
          <cell r="X15">
            <v>636.50650133333329</v>
          </cell>
          <cell r="Y15">
            <v>0</v>
          </cell>
          <cell r="Z15">
            <v>636.50650133333329</v>
          </cell>
          <cell r="AA15">
            <v>8107.5101653333331</v>
          </cell>
          <cell r="AB15">
            <v>17938.416832000003</v>
          </cell>
          <cell r="AC15">
            <v>21166.024303153616</v>
          </cell>
          <cell r="AD15">
            <v>12009.95</v>
          </cell>
          <cell r="AE15">
            <v>0.21360000000000001</v>
          </cell>
          <cell r="AF15">
            <v>1955.7374711536122</v>
          </cell>
          <cell r="AG15">
            <v>1271.8699999999999</v>
          </cell>
          <cell r="AH15">
            <v>3227.6074711536121</v>
          </cell>
          <cell r="AI15">
            <v>3227.6074711536121</v>
          </cell>
          <cell r="AJ15">
            <v>0</v>
          </cell>
          <cell r="AK15">
            <v>3227.6074711536121</v>
          </cell>
          <cell r="AL15">
            <v>17938.416832000003</v>
          </cell>
          <cell r="AM15">
            <v>0</v>
          </cell>
          <cell r="AN15">
            <v>11</v>
          </cell>
          <cell r="AO15">
            <v>0</v>
          </cell>
          <cell r="AP15">
            <v>15</v>
          </cell>
          <cell r="AQ15">
            <v>2591.1009698202788</v>
          </cell>
          <cell r="AR15">
            <v>18631.324303153615</v>
          </cell>
        </row>
        <row r="16">
          <cell r="B16" t="str">
            <v>Gamboa Gomez Manuel Jesus</v>
          </cell>
          <cell r="C16">
            <v>196.59266666666664</v>
          </cell>
          <cell r="D16">
            <v>5897.78</v>
          </cell>
          <cell r="E16">
            <v>0</v>
          </cell>
          <cell r="F16">
            <v>0</v>
          </cell>
          <cell r="G16">
            <v>0</v>
          </cell>
          <cell r="H16">
            <v>85</v>
          </cell>
          <cell r="I16">
            <v>982.96333333333325</v>
          </cell>
          <cell r="J16">
            <v>7863.706666666666</v>
          </cell>
          <cell r="K16">
            <v>5982.78</v>
          </cell>
          <cell r="L16">
            <v>349.2883333333333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6332.0683333333327</v>
          </cell>
          <cell r="S16">
            <v>4910.1900000000005</v>
          </cell>
          <cell r="T16">
            <v>0.10879999999999999</v>
          </cell>
          <cell r="U16">
            <v>154.70036266666654</v>
          </cell>
          <cell r="V16">
            <v>288.33</v>
          </cell>
          <cell r="W16">
            <v>443.03036266666652</v>
          </cell>
          <cell r="X16">
            <v>443.03036266666652</v>
          </cell>
          <cell r="Y16">
            <v>253.54</v>
          </cell>
          <cell r="Z16">
            <v>189.49036266666653</v>
          </cell>
          <cell r="AA16">
            <v>6776.2529706666664</v>
          </cell>
          <cell r="AB16">
            <v>14639.959637333333</v>
          </cell>
          <cell r="AC16">
            <v>16971.648419803321</v>
          </cell>
          <cell r="AD16">
            <v>12009.95</v>
          </cell>
          <cell r="AE16">
            <v>0.21360000000000001</v>
          </cell>
          <cell r="AF16">
            <v>1059.8187824699894</v>
          </cell>
          <cell r="AG16">
            <v>1271.8699999999999</v>
          </cell>
          <cell r="AH16">
            <v>2331.6887824699893</v>
          </cell>
          <cell r="AI16">
            <v>2331.6887824699893</v>
          </cell>
          <cell r="AJ16">
            <v>0</v>
          </cell>
          <cell r="AK16">
            <v>2331.6887824699893</v>
          </cell>
          <cell r="AL16">
            <v>14639.959637333332</v>
          </cell>
          <cell r="AM16">
            <v>0</v>
          </cell>
          <cell r="AN16">
            <v>12</v>
          </cell>
          <cell r="AO16">
            <v>0</v>
          </cell>
          <cell r="AP16">
            <v>16</v>
          </cell>
          <cell r="AQ16">
            <v>2142.1984198033228</v>
          </cell>
          <cell r="AR16">
            <v>14436.948419803321</v>
          </cell>
        </row>
        <row r="17">
          <cell r="B17" t="str">
            <v>Moreno Martin Luis Miguel</v>
          </cell>
          <cell r="C17">
            <v>313.27100000000002</v>
          </cell>
          <cell r="D17">
            <v>7798.13</v>
          </cell>
          <cell r="E17">
            <v>600</v>
          </cell>
          <cell r="F17">
            <v>1000</v>
          </cell>
          <cell r="G17">
            <v>0</v>
          </cell>
          <cell r="H17">
            <v>158</v>
          </cell>
          <cell r="I17">
            <v>1299.6883333333333</v>
          </cell>
          <cell r="J17">
            <v>12530.84</v>
          </cell>
          <cell r="K17">
            <v>9556.130000000001</v>
          </cell>
          <cell r="L17">
            <v>666.01333333333332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10222.143333333333</v>
          </cell>
          <cell r="S17">
            <v>10031.08</v>
          </cell>
          <cell r="T17">
            <v>0.1792</v>
          </cell>
          <cell r="U17">
            <v>34.23854933333336</v>
          </cell>
          <cell r="V17">
            <v>917.26</v>
          </cell>
          <cell r="W17">
            <v>951.49854933333336</v>
          </cell>
          <cell r="X17">
            <v>951.49854933333336</v>
          </cell>
          <cell r="Y17">
            <v>0</v>
          </cell>
          <cell r="Z17">
            <v>951.49854933333336</v>
          </cell>
          <cell r="AA17">
            <v>9904.3197840000012</v>
          </cell>
          <cell r="AB17">
            <v>22435.159784000003</v>
          </cell>
          <cell r="AC17">
            <v>26959.349006276156</v>
          </cell>
          <cell r="AD17">
            <v>24222.32</v>
          </cell>
          <cell r="AE17">
            <v>0.23519999999999999</v>
          </cell>
          <cell r="AF17">
            <v>643.74922227615184</v>
          </cell>
          <cell r="AG17">
            <v>3880.44</v>
          </cell>
          <cell r="AH17">
            <v>4524.1892222761517</v>
          </cell>
          <cell r="AI17">
            <v>4524.1892222761517</v>
          </cell>
          <cell r="AJ17">
            <v>0</v>
          </cell>
          <cell r="AK17">
            <v>4524.1892222761517</v>
          </cell>
          <cell r="AL17">
            <v>22435.159784000003</v>
          </cell>
          <cell r="AM17">
            <v>0</v>
          </cell>
          <cell r="AN17">
            <v>13</v>
          </cell>
          <cell r="AO17">
            <v>0</v>
          </cell>
          <cell r="AP17">
            <v>17</v>
          </cell>
          <cell r="AQ17">
            <v>3572.6906729428183</v>
          </cell>
          <cell r="AR17">
            <v>24424.649006276155</v>
          </cell>
        </row>
        <row r="18">
          <cell r="B18" t="str">
            <v>Jimenez Garcia Julio Jose</v>
          </cell>
          <cell r="C18">
            <v>238.97800000000001</v>
          </cell>
          <cell r="D18">
            <v>6569.34</v>
          </cell>
          <cell r="E18">
            <v>600</v>
          </cell>
          <cell r="F18">
            <v>0</v>
          </cell>
          <cell r="G18">
            <v>0</v>
          </cell>
          <cell r="H18">
            <v>85</v>
          </cell>
          <cell r="I18">
            <v>1094.8900000000001</v>
          </cell>
          <cell r="J18">
            <v>9559.1200000000008</v>
          </cell>
          <cell r="K18">
            <v>7254.34</v>
          </cell>
          <cell r="L18">
            <v>461.21500000000015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7715.5550000000003</v>
          </cell>
          <cell r="S18">
            <v>4910.1900000000005</v>
          </cell>
          <cell r="T18">
            <v>0.10879999999999999</v>
          </cell>
          <cell r="U18">
            <v>305.22371199999998</v>
          </cell>
          <cell r="V18">
            <v>288.33</v>
          </cell>
          <cell r="W18">
            <v>593.5537119999999</v>
          </cell>
          <cell r="X18">
            <v>593.5537119999999</v>
          </cell>
          <cell r="Y18">
            <v>0</v>
          </cell>
          <cell r="Z18">
            <v>593.5537119999999</v>
          </cell>
          <cell r="AA18">
            <v>7755.6762879999997</v>
          </cell>
          <cell r="AB18">
            <v>17314.796288000001</v>
          </cell>
          <cell r="AC18">
            <v>20373.017507629706</v>
          </cell>
          <cell r="AD18">
            <v>12009.95</v>
          </cell>
          <cell r="AE18">
            <v>0.21360000000000001</v>
          </cell>
          <cell r="AF18">
            <v>1786.3512196297049</v>
          </cell>
          <cell r="AG18">
            <v>1271.8699999999999</v>
          </cell>
          <cell r="AH18">
            <v>3058.221219629705</v>
          </cell>
          <cell r="AI18">
            <v>3058.221219629705</v>
          </cell>
          <cell r="AJ18">
            <v>0</v>
          </cell>
          <cell r="AK18">
            <v>3058.221219629705</v>
          </cell>
          <cell r="AL18">
            <v>17314.796288000001</v>
          </cell>
          <cell r="AM18">
            <v>0</v>
          </cell>
          <cell r="AN18">
            <v>14</v>
          </cell>
          <cell r="AO18">
            <v>0</v>
          </cell>
          <cell r="AP18">
            <v>18</v>
          </cell>
          <cell r="AQ18">
            <v>2464.6675076297051</v>
          </cell>
          <cell r="AR18">
            <v>17838.317507629705</v>
          </cell>
        </row>
        <row r="19">
          <cell r="B19" t="str">
            <v>Hernandez Diaz Miguel Gamaliel</v>
          </cell>
          <cell r="C19">
            <v>181.00533333333334</v>
          </cell>
          <cell r="D19">
            <v>5430.16</v>
          </cell>
          <cell r="E19">
            <v>0</v>
          </cell>
          <cell r="F19">
            <v>0</v>
          </cell>
          <cell r="G19">
            <v>0</v>
          </cell>
          <cell r="H19">
            <v>158</v>
          </cell>
          <cell r="I19">
            <v>905.02666666666664</v>
          </cell>
          <cell r="J19">
            <v>7240.2133333333331</v>
          </cell>
          <cell r="K19">
            <v>5588.16</v>
          </cell>
          <cell r="L19">
            <v>271.35166666666669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5859.5116666666663</v>
          </cell>
          <cell r="S19">
            <v>4910.1900000000005</v>
          </cell>
          <cell r="T19">
            <v>0.10879999999999999</v>
          </cell>
          <cell r="U19">
            <v>103.28619733333323</v>
          </cell>
          <cell r="V19">
            <v>288.33</v>
          </cell>
          <cell r="W19">
            <v>391.61619733333322</v>
          </cell>
          <cell r="X19">
            <v>391.61619733333322</v>
          </cell>
          <cell r="Y19">
            <v>294.63</v>
          </cell>
          <cell r="Z19">
            <v>96.986197333333223</v>
          </cell>
          <cell r="AA19">
            <v>6396.2004693333329</v>
          </cell>
          <cell r="AB19">
            <v>13636.413802666666</v>
          </cell>
          <cell r="AC19">
            <v>15695.521976941334</v>
          </cell>
          <cell r="AD19">
            <v>12009.95</v>
          </cell>
          <cell r="AE19">
            <v>0.21360000000000001</v>
          </cell>
          <cell r="AF19">
            <v>787.23817427466895</v>
          </cell>
          <cell r="AG19">
            <v>1271.8699999999999</v>
          </cell>
          <cell r="AH19">
            <v>2059.1081742746687</v>
          </cell>
          <cell r="AI19">
            <v>2059.1081742746687</v>
          </cell>
          <cell r="AJ19">
            <v>0</v>
          </cell>
          <cell r="AK19">
            <v>2059.1081742746687</v>
          </cell>
          <cell r="AL19">
            <v>13636.413802666666</v>
          </cell>
          <cell r="AM19">
            <v>0</v>
          </cell>
          <cell r="AN19">
            <v>15</v>
          </cell>
          <cell r="AO19">
            <v>0</v>
          </cell>
          <cell r="AP19">
            <v>19</v>
          </cell>
          <cell r="AQ19">
            <v>1962.1219769413356</v>
          </cell>
          <cell r="AR19">
            <v>13160.821976941334</v>
          </cell>
        </row>
        <row r="20">
          <cell r="B20" t="str">
            <v>Hurtado Legorreta Manuel</v>
          </cell>
          <cell r="C20">
            <v>304.62033333333335</v>
          </cell>
          <cell r="D20">
            <v>8638.61</v>
          </cell>
          <cell r="E20">
            <v>500</v>
          </cell>
          <cell r="F20">
            <v>0</v>
          </cell>
          <cell r="G20">
            <v>0</v>
          </cell>
          <cell r="H20">
            <v>399</v>
          </cell>
          <cell r="I20">
            <v>1439.7683333333334</v>
          </cell>
          <cell r="J20">
            <v>12184.813333333334</v>
          </cell>
          <cell r="K20">
            <v>9537.61</v>
          </cell>
          <cell r="L20">
            <v>806.09333333333348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10343.703333333335</v>
          </cell>
          <cell r="S20">
            <v>10031.08</v>
          </cell>
          <cell r="T20">
            <v>0.1792</v>
          </cell>
          <cell r="U20">
            <v>56.022101333333595</v>
          </cell>
          <cell r="V20">
            <v>917.26</v>
          </cell>
          <cell r="W20">
            <v>973.28210133333357</v>
          </cell>
          <cell r="X20">
            <v>973.28210133333357</v>
          </cell>
          <cell r="Y20">
            <v>0</v>
          </cell>
          <cell r="Z20">
            <v>973.28210133333357</v>
          </cell>
          <cell r="AA20">
            <v>10004.096232</v>
          </cell>
          <cell r="AB20">
            <v>22188.909565333335</v>
          </cell>
          <cell r="AC20">
            <v>26637.369117852166</v>
          </cell>
          <cell r="AD20">
            <v>24222.32</v>
          </cell>
          <cell r="AE20">
            <v>0.23519999999999999</v>
          </cell>
          <cell r="AF20">
            <v>568.01955251882941</v>
          </cell>
          <cell r="AG20">
            <v>3880.44</v>
          </cell>
          <cell r="AH20">
            <v>4448.4595525188297</v>
          </cell>
          <cell r="AI20">
            <v>4448.4595525188297</v>
          </cell>
          <cell r="AJ20">
            <v>0</v>
          </cell>
          <cell r="AK20">
            <v>4448.4595525188297</v>
          </cell>
          <cell r="AL20">
            <v>22188.909565333335</v>
          </cell>
          <cell r="AM20">
            <v>0</v>
          </cell>
          <cell r="AN20">
            <v>16</v>
          </cell>
          <cell r="AO20">
            <v>0</v>
          </cell>
          <cell r="AP20">
            <v>20</v>
          </cell>
          <cell r="AQ20">
            <v>3475.177451185496</v>
          </cell>
          <cell r="AR20">
            <v>24102.669117852165</v>
          </cell>
        </row>
        <row r="21">
          <cell r="B21" t="str">
            <v>Medina Campos Pedro Rene</v>
          </cell>
          <cell r="C21">
            <v>177.60633333333334</v>
          </cell>
          <cell r="D21">
            <v>5328.1900000000005</v>
          </cell>
          <cell r="E21">
            <v>0</v>
          </cell>
          <cell r="F21">
            <v>0</v>
          </cell>
          <cell r="G21">
            <v>0</v>
          </cell>
          <cell r="H21">
            <v>232</v>
          </cell>
          <cell r="I21">
            <v>888.03166666666675</v>
          </cell>
          <cell r="J21">
            <v>7104.253333333334</v>
          </cell>
          <cell r="K21">
            <v>5560.1900000000005</v>
          </cell>
          <cell r="L21">
            <v>254.3566666666668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5814.5466666666671</v>
          </cell>
          <cell r="S21">
            <v>4910.1900000000005</v>
          </cell>
          <cell r="T21">
            <v>0.10879999999999999</v>
          </cell>
          <cell r="U21">
            <v>98.394005333333311</v>
          </cell>
          <cell r="V21">
            <v>288.33</v>
          </cell>
          <cell r="W21">
            <v>386.72400533333331</v>
          </cell>
          <cell r="X21">
            <v>386.72400533333331</v>
          </cell>
          <cell r="Y21">
            <v>294.63</v>
          </cell>
          <cell r="Z21">
            <v>92.094005333333314</v>
          </cell>
          <cell r="AA21">
            <v>6356.1276613333339</v>
          </cell>
          <cell r="AB21">
            <v>13460.380994666668</v>
          </cell>
          <cell r="AC21">
            <v>15471.67557816209</v>
          </cell>
          <cell r="AD21">
            <v>12009.95</v>
          </cell>
          <cell r="AE21">
            <v>0.21360000000000001</v>
          </cell>
          <cell r="AF21">
            <v>739.42458349542244</v>
          </cell>
          <cell r="AG21">
            <v>1271.8699999999999</v>
          </cell>
          <cell r="AH21">
            <v>2011.2945834954223</v>
          </cell>
          <cell r="AI21">
            <v>2011.2945834954223</v>
          </cell>
          <cell r="AJ21">
            <v>0</v>
          </cell>
          <cell r="AK21">
            <v>2011.2945834954223</v>
          </cell>
          <cell r="AL21">
            <v>13460.380994666668</v>
          </cell>
          <cell r="AM21">
            <v>0</v>
          </cell>
          <cell r="AN21">
            <v>17</v>
          </cell>
          <cell r="AO21">
            <v>0</v>
          </cell>
          <cell r="AP21">
            <v>21</v>
          </cell>
          <cell r="AQ21">
            <v>1919.200578162089</v>
          </cell>
          <cell r="AR21">
            <v>12936.975578162092</v>
          </cell>
        </row>
        <row r="22">
          <cell r="B22" t="str">
            <v>Cutz Cahun Diegolina</v>
          </cell>
          <cell r="C22">
            <v>199.27066666666667</v>
          </cell>
          <cell r="D22">
            <v>5978.12</v>
          </cell>
          <cell r="E22">
            <v>0</v>
          </cell>
          <cell r="F22">
            <v>0</v>
          </cell>
          <cell r="G22">
            <v>0</v>
          </cell>
          <cell r="H22">
            <v>85</v>
          </cell>
          <cell r="I22">
            <v>996.35333333333335</v>
          </cell>
          <cell r="J22">
            <v>7970.8266666666668</v>
          </cell>
          <cell r="K22">
            <v>6063.12</v>
          </cell>
          <cell r="L22">
            <v>362.6783333333334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6425.7983333333332</v>
          </cell>
          <cell r="S22">
            <v>4910.1900000000005</v>
          </cell>
          <cell r="T22">
            <v>0.10879999999999999</v>
          </cell>
          <cell r="U22">
            <v>164.89818666666659</v>
          </cell>
          <cell r="V22">
            <v>288.33</v>
          </cell>
          <cell r="W22">
            <v>453.2281866666666</v>
          </cell>
          <cell r="X22">
            <v>453.2281866666666</v>
          </cell>
          <cell r="Y22">
            <v>253.54</v>
          </cell>
          <cell r="Z22">
            <v>199.68818666666661</v>
          </cell>
          <cell r="AA22">
            <v>6859.7851466666671</v>
          </cell>
          <cell r="AB22">
            <v>14830.611813333333</v>
          </cell>
          <cell r="AC22">
            <v>17214.085062733131</v>
          </cell>
          <cell r="AD22">
            <v>12009.95</v>
          </cell>
          <cell r="AE22">
            <v>0.21360000000000001</v>
          </cell>
          <cell r="AF22">
            <v>1111.6032493997966</v>
          </cell>
          <cell r="AG22">
            <v>1271.8699999999999</v>
          </cell>
          <cell r="AH22">
            <v>2383.4732493997963</v>
          </cell>
          <cell r="AI22">
            <v>2383.4732493997963</v>
          </cell>
          <cell r="AJ22">
            <v>0</v>
          </cell>
          <cell r="AK22">
            <v>2383.4732493997963</v>
          </cell>
          <cell r="AL22">
            <v>14830.611813333335</v>
          </cell>
          <cell r="AM22">
            <v>0</v>
          </cell>
          <cell r="AN22">
            <v>18</v>
          </cell>
          <cell r="AO22">
            <v>0</v>
          </cell>
          <cell r="AP22">
            <v>22</v>
          </cell>
          <cell r="AQ22">
            <v>2183.7850627331295</v>
          </cell>
          <cell r="AR22">
            <v>14679.38506273313</v>
          </cell>
        </row>
        <row r="23">
          <cell r="B23" t="str">
            <v>Tzec Calan Gemina Esther</v>
          </cell>
          <cell r="C23">
            <v>252.76200000000003</v>
          </cell>
          <cell r="D23">
            <v>7582.8600000000006</v>
          </cell>
          <cell r="E23">
            <v>0</v>
          </cell>
          <cell r="F23">
            <v>0</v>
          </cell>
          <cell r="G23">
            <v>0</v>
          </cell>
          <cell r="H23">
            <v>232</v>
          </cell>
          <cell r="I23">
            <v>1263.8100000000002</v>
          </cell>
          <cell r="J23">
            <v>10110.480000000001</v>
          </cell>
          <cell r="K23">
            <v>7814.8600000000006</v>
          </cell>
          <cell r="L23">
            <v>630.13500000000022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8444.9950000000008</v>
          </cell>
          <cell r="S23">
            <v>4910.1900000000005</v>
          </cell>
          <cell r="T23">
            <v>0.10879999999999999</v>
          </cell>
          <cell r="U23">
            <v>384.58678400000002</v>
          </cell>
          <cell r="V23">
            <v>288.33</v>
          </cell>
          <cell r="W23">
            <v>672.91678400000001</v>
          </cell>
          <cell r="X23">
            <v>672.91678400000001</v>
          </cell>
          <cell r="Y23">
            <v>0</v>
          </cell>
          <cell r="Z23">
            <v>672.91678400000001</v>
          </cell>
          <cell r="AA23">
            <v>8405.753216000001</v>
          </cell>
          <cell r="AB23">
            <v>18516.233216000001</v>
          </cell>
          <cell r="AC23">
            <v>21900.785727365208</v>
          </cell>
          <cell r="AD23">
            <v>12009.95</v>
          </cell>
          <cell r="AE23">
            <v>0.21360000000000001</v>
          </cell>
          <cell r="AF23">
            <v>2112.6825113652085</v>
          </cell>
          <cell r="AG23">
            <v>1271.8699999999999</v>
          </cell>
          <cell r="AH23">
            <v>3384.5525113652084</v>
          </cell>
          <cell r="AI23">
            <v>3384.5525113652084</v>
          </cell>
          <cell r="AJ23">
            <v>0</v>
          </cell>
          <cell r="AK23">
            <v>3384.5525113652084</v>
          </cell>
          <cell r="AL23">
            <v>18516.233216000001</v>
          </cell>
          <cell r="AM23">
            <v>0</v>
          </cell>
          <cell r="AN23">
            <v>19</v>
          </cell>
          <cell r="AO23">
            <v>0</v>
          </cell>
          <cell r="AP23">
            <v>23</v>
          </cell>
          <cell r="AQ23">
            <v>2711.6357273652084</v>
          </cell>
          <cell r="AR23">
            <v>19366.085727365207</v>
          </cell>
        </row>
        <row r="24">
          <cell r="B24" t="str">
            <v>Hernandez Chavez Vicente</v>
          </cell>
          <cell r="C24">
            <v>306.51400000000001</v>
          </cell>
          <cell r="D24">
            <v>8305.92</v>
          </cell>
          <cell r="E24">
            <v>600</v>
          </cell>
          <cell r="F24">
            <v>289.5</v>
          </cell>
          <cell r="G24">
            <v>0</v>
          </cell>
          <cell r="H24">
            <v>85</v>
          </cell>
          <cell r="I24">
            <v>1384.32</v>
          </cell>
          <cell r="J24">
            <v>12260.560000000001</v>
          </cell>
          <cell r="K24">
            <v>9280.42</v>
          </cell>
          <cell r="L24">
            <v>750.64499999999998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10031.065000000001</v>
          </cell>
          <cell r="S24">
            <v>8629.2100000000009</v>
          </cell>
          <cell r="T24">
            <v>0.16</v>
          </cell>
          <cell r="U24">
            <v>224.29679999999993</v>
          </cell>
          <cell r="V24">
            <v>692.96</v>
          </cell>
          <cell r="W24">
            <v>917.2568</v>
          </cell>
          <cell r="X24">
            <v>917.2568</v>
          </cell>
          <cell r="Y24">
            <v>0</v>
          </cell>
          <cell r="Z24">
            <v>917.2568</v>
          </cell>
          <cell r="AA24">
            <v>9747.4832000000006</v>
          </cell>
          <cell r="AB24">
            <v>22008.0432</v>
          </cell>
          <cell r="AC24">
            <v>26400.880669456066</v>
          </cell>
          <cell r="AD24">
            <v>24222.32</v>
          </cell>
          <cell r="AE24">
            <v>0.23519999999999999</v>
          </cell>
          <cell r="AF24">
            <v>512.3974694560668</v>
          </cell>
          <cell r="AG24">
            <v>3880.44</v>
          </cell>
          <cell r="AH24">
            <v>4392.8374694560671</v>
          </cell>
          <cell r="AI24">
            <v>4392.8374694560671</v>
          </cell>
          <cell r="AJ24">
            <v>0</v>
          </cell>
          <cell r="AK24">
            <v>4392.8374694560671</v>
          </cell>
          <cell r="AL24">
            <v>22008.0432</v>
          </cell>
          <cell r="AM24">
            <v>0</v>
          </cell>
          <cell r="AN24">
            <v>20</v>
          </cell>
          <cell r="AO24">
            <v>0</v>
          </cell>
          <cell r="AP24">
            <v>24</v>
          </cell>
          <cell r="AQ24">
            <v>3475.580669456067</v>
          </cell>
          <cell r="AR24">
            <v>23866.180669456066</v>
          </cell>
        </row>
        <row r="25">
          <cell r="B25" t="str">
            <v>Espinosa Rivas Carlos Eduardo</v>
          </cell>
          <cell r="C25">
            <v>211.83233333333334</v>
          </cell>
          <cell r="D25">
            <v>5354.97</v>
          </cell>
          <cell r="E25">
            <v>600</v>
          </cell>
          <cell r="F25">
            <v>400</v>
          </cell>
          <cell r="G25">
            <v>0</v>
          </cell>
          <cell r="H25">
            <v>0</v>
          </cell>
          <cell r="I25">
            <v>892.495</v>
          </cell>
          <cell r="J25">
            <v>8473.2933333333331</v>
          </cell>
          <cell r="K25">
            <v>6354.97</v>
          </cell>
          <cell r="L25">
            <v>258.82000000000005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6613.79</v>
          </cell>
          <cell r="S25">
            <v>4910.1900000000005</v>
          </cell>
          <cell r="T25">
            <v>0.10879999999999999</v>
          </cell>
          <cell r="U25">
            <v>185.35167999999993</v>
          </cell>
          <cell r="V25">
            <v>288.33</v>
          </cell>
          <cell r="W25">
            <v>473.68167999999991</v>
          </cell>
          <cell r="X25">
            <v>473.68167999999991</v>
          </cell>
          <cell r="Y25">
            <v>253.54</v>
          </cell>
          <cell r="Z25">
            <v>220.14167999999992</v>
          </cell>
          <cell r="AA25">
            <v>7027.3233200000004</v>
          </cell>
          <cell r="AB25">
            <v>15500.616653333334</v>
          </cell>
          <cell r="AC25">
            <v>18066.074940657851</v>
          </cell>
          <cell r="AD25">
            <v>12009.95</v>
          </cell>
          <cell r="AE25">
            <v>0.21360000000000001</v>
          </cell>
          <cell r="AF25">
            <v>1293.5882873245168</v>
          </cell>
          <cell r="AG25">
            <v>1271.8699999999999</v>
          </cell>
          <cell r="AH25">
            <v>2565.4582873245167</v>
          </cell>
          <cell r="AI25">
            <v>2565.4582873245167</v>
          </cell>
          <cell r="AJ25">
            <v>0</v>
          </cell>
          <cell r="AK25">
            <v>2565.4582873245167</v>
          </cell>
          <cell r="AL25">
            <v>15500.616653333334</v>
          </cell>
          <cell r="AM25">
            <v>0</v>
          </cell>
          <cell r="AN25">
            <v>21</v>
          </cell>
          <cell r="AO25">
            <v>0</v>
          </cell>
          <cell r="AP25">
            <v>25</v>
          </cell>
          <cell r="AQ25">
            <v>2345.316607324517</v>
          </cell>
          <cell r="AR25">
            <v>15531.37494065785</v>
          </cell>
        </row>
        <row r="26">
          <cell r="B26" t="str">
            <v>May Mendez Luis Antonio</v>
          </cell>
          <cell r="C26">
            <v>177.60633333333334</v>
          </cell>
          <cell r="D26">
            <v>5328.1900000000005</v>
          </cell>
          <cell r="E26">
            <v>0</v>
          </cell>
          <cell r="F26">
            <v>0</v>
          </cell>
          <cell r="G26">
            <v>0</v>
          </cell>
          <cell r="H26">
            <v>232</v>
          </cell>
          <cell r="I26">
            <v>888.03166666666675</v>
          </cell>
          <cell r="J26">
            <v>7104.253333333334</v>
          </cell>
          <cell r="K26">
            <v>5560.1900000000005</v>
          </cell>
          <cell r="L26">
            <v>254.3566666666668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5814.5466666666671</v>
          </cell>
          <cell r="S26">
            <v>4910.1900000000005</v>
          </cell>
          <cell r="T26">
            <v>0.10879999999999999</v>
          </cell>
          <cell r="U26">
            <v>98.394005333333311</v>
          </cell>
          <cell r="V26">
            <v>288.33</v>
          </cell>
          <cell r="W26">
            <v>386.72400533333331</v>
          </cell>
          <cell r="X26">
            <v>386.72400533333331</v>
          </cell>
          <cell r="Y26">
            <v>294.63</v>
          </cell>
          <cell r="Z26">
            <v>92.094005333333314</v>
          </cell>
          <cell r="AA26">
            <v>6356.1276613333339</v>
          </cell>
          <cell r="AB26">
            <v>13460.380994666668</v>
          </cell>
          <cell r="AC26">
            <v>15471.67557816209</v>
          </cell>
          <cell r="AD26">
            <v>12009.95</v>
          </cell>
          <cell r="AE26">
            <v>0.21360000000000001</v>
          </cell>
          <cell r="AF26">
            <v>739.42458349542244</v>
          </cell>
          <cell r="AG26">
            <v>1271.8699999999999</v>
          </cell>
          <cell r="AH26">
            <v>2011.2945834954223</v>
          </cell>
          <cell r="AI26">
            <v>2011.2945834954223</v>
          </cell>
          <cell r="AJ26">
            <v>0</v>
          </cell>
          <cell r="AK26">
            <v>2011.2945834954223</v>
          </cell>
          <cell r="AL26">
            <v>13460.380994666668</v>
          </cell>
          <cell r="AM26">
            <v>0</v>
          </cell>
          <cell r="AN26">
            <v>22</v>
          </cell>
          <cell r="AO26">
            <v>0</v>
          </cell>
          <cell r="AP26">
            <v>26</v>
          </cell>
          <cell r="AQ26">
            <v>1919.200578162089</v>
          </cell>
          <cell r="AR26">
            <v>12936.975578162092</v>
          </cell>
        </row>
        <row r="27">
          <cell r="B27" t="str">
            <v>Conrado Poot Miguel Angel</v>
          </cell>
          <cell r="C27">
            <v>197.60633333333334</v>
          </cell>
          <cell r="D27">
            <v>5328.1900000000005</v>
          </cell>
          <cell r="E27">
            <v>600</v>
          </cell>
          <cell r="F27">
            <v>0</v>
          </cell>
          <cell r="G27">
            <v>0</v>
          </cell>
          <cell r="H27">
            <v>232</v>
          </cell>
          <cell r="I27">
            <v>888.03166666666675</v>
          </cell>
          <cell r="J27">
            <v>7904.253333333334</v>
          </cell>
          <cell r="K27">
            <v>6160.1900000000005</v>
          </cell>
          <cell r="L27">
            <v>254.3566666666668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6414.5466666666671</v>
          </cell>
          <cell r="S27">
            <v>4910.1900000000005</v>
          </cell>
          <cell r="T27">
            <v>0.10879999999999999</v>
          </cell>
          <cell r="U27">
            <v>163.67400533333333</v>
          </cell>
          <cell r="V27">
            <v>288.33</v>
          </cell>
          <cell r="W27">
            <v>452.00400533333334</v>
          </cell>
          <cell r="X27">
            <v>452.00400533333334</v>
          </cell>
          <cell r="Y27">
            <v>253.54</v>
          </cell>
          <cell r="Z27">
            <v>198.46400533333335</v>
          </cell>
          <cell r="AA27">
            <v>6849.757661333334</v>
          </cell>
          <cell r="AB27">
            <v>14754.010994666667</v>
          </cell>
          <cell r="AC27">
            <v>17116.678121397083</v>
          </cell>
          <cell r="AD27">
            <v>12009.95</v>
          </cell>
          <cell r="AE27">
            <v>0.21360000000000001</v>
          </cell>
          <cell r="AF27">
            <v>1090.7971267304167</v>
          </cell>
          <cell r="AG27">
            <v>1271.8699999999999</v>
          </cell>
          <cell r="AH27">
            <v>2362.6671267304164</v>
          </cell>
          <cell r="AI27">
            <v>2362.6671267304164</v>
          </cell>
          <cell r="AJ27">
            <v>0</v>
          </cell>
          <cell r="AK27">
            <v>2362.6671267304164</v>
          </cell>
          <cell r="AL27">
            <v>14754.010994666667</v>
          </cell>
          <cell r="AM27">
            <v>0</v>
          </cell>
          <cell r="AN27">
            <v>23</v>
          </cell>
          <cell r="AO27">
            <v>0</v>
          </cell>
          <cell r="AP27">
            <v>27</v>
          </cell>
          <cell r="AQ27">
            <v>2164.2031213970831</v>
          </cell>
          <cell r="AR27">
            <v>14581.978121397082</v>
          </cell>
        </row>
        <row r="28">
          <cell r="B28" t="str">
            <v>Espinosa Ortega Francisco Javier</v>
          </cell>
          <cell r="C28">
            <v>177.60633333333334</v>
          </cell>
          <cell r="D28">
            <v>5328.1900000000005</v>
          </cell>
          <cell r="E28">
            <v>0</v>
          </cell>
          <cell r="F28">
            <v>0</v>
          </cell>
          <cell r="G28">
            <v>0</v>
          </cell>
          <cell r="H28">
            <v>232</v>
          </cell>
          <cell r="I28">
            <v>888.03166666666675</v>
          </cell>
          <cell r="J28">
            <v>7104.253333333334</v>
          </cell>
          <cell r="K28">
            <v>5560.1900000000005</v>
          </cell>
          <cell r="L28">
            <v>254.3566666666668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5814.5466666666671</v>
          </cell>
          <cell r="S28">
            <v>4910.1900000000005</v>
          </cell>
          <cell r="T28">
            <v>0.10879999999999999</v>
          </cell>
          <cell r="U28">
            <v>98.394005333333311</v>
          </cell>
          <cell r="V28">
            <v>288.33</v>
          </cell>
          <cell r="W28">
            <v>386.72400533333331</v>
          </cell>
          <cell r="X28">
            <v>386.72400533333331</v>
          </cell>
          <cell r="Y28">
            <v>294.63</v>
          </cell>
          <cell r="Z28">
            <v>92.094005333333314</v>
          </cell>
          <cell r="AA28">
            <v>6356.1276613333339</v>
          </cell>
          <cell r="AB28">
            <v>13460.380994666668</v>
          </cell>
          <cell r="AC28">
            <v>15471.67557816209</v>
          </cell>
          <cell r="AD28">
            <v>12009.95</v>
          </cell>
          <cell r="AE28">
            <v>0.21360000000000001</v>
          </cell>
          <cell r="AF28">
            <v>739.42458349542244</v>
          </cell>
          <cell r="AG28">
            <v>1271.8699999999999</v>
          </cell>
          <cell r="AH28">
            <v>2011.2945834954223</v>
          </cell>
          <cell r="AI28">
            <v>2011.2945834954223</v>
          </cell>
          <cell r="AJ28">
            <v>0</v>
          </cell>
          <cell r="AK28">
            <v>2011.2945834954223</v>
          </cell>
          <cell r="AL28">
            <v>13460.380994666668</v>
          </cell>
          <cell r="AM28">
            <v>0</v>
          </cell>
          <cell r="AN28">
            <v>24</v>
          </cell>
          <cell r="AO28">
            <v>0</v>
          </cell>
          <cell r="AP28">
            <v>28</v>
          </cell>
          <cell r="AQ28">
            <v>1919.200578162089</v>
          </cell>
          <cell r="AR28">
            <v>12936.975578162092</v>
          </cell>
        </row>
        <row r="29">
          <cell r="B29" t="str">
            <v>Poot Rejon Fanny Maria</v>
          </cell>
          <cell r="C29">
            <v>178.499</v>
          </cell>
          <cell r="D29">
            <v>5354.97</v>
          </cell>
          <cell r="E29">
            <v>0</v>
          </cell>
          <cell r="F29">
            <v>0</v>
          </cell>
          <cell r="G29">
            <v>0</v>
          </cell>
          <cell r="H29">
            <v>158</v>
          </cell>
          <cell r="I29">
            <v>892.495</v>
          </cell>
          <cell r="J29">
            <v>7139.96</v>
          </cell>
          <cell r="K29">
            <v>5512.97</v>
          </cell>
          <cell r="L29">
            <v>258.82000000000005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5771.79</v>
          </cell>
          <cell r="S29">
            <v>4910.1900000000005</v>
          </cell>
          <cell r="T29">
            <v>0.10879999999999999</v>
          </cell>
          <cell r="U29">
            <v>93.74207999999993</v>
          </cell>
          <cell r="V29">
            <v>288.33</v>
          </cell>
          <cell r="W29">
            <v>382.07207999999991</v>
          </cell>
          <cell r="X29">
            <v>382.07207999999991</v>
          </cell>
          <cell r="Y29">
            <v>294.63</v>
          </cell>
          <cell r="Z29">
            <v>87.442079999999919</v>
          </cell>
          <cell r="AA29">
            <v>6318.0229200000003</v>
          </cell>
          <cell r="AB29">
            <v>13457.98292</v>
          </cell>
          <cell r="AC29">
            <v>15468.626144455749</v>
          </cell>
          <cell r="AD29">
            <v>12009.95</v>
          </cell>
          <cell r="AE29">
            <v>0.21360000000000001</v>
          </cell>
          <cell r="AF29">
            <v>738.77322445574794</v>
          </cell>
          <cell r="AG29">
            <v>1271.8699999999999</v>
          </cell>
          <cell r="AH29">
            <v>2010.6432244557477</v>
          </cell>
          <cell r="AI29">
            <v>2010.6432244557477</v>
          </cell>
          <cell r="AJ29">
            <v>0</v>
          </cell>
          <cell r="AK29">
            <v>2010.6432244557477</v>
          </cell>
          <cell r="AL29">
            <v>13457.982920000002</v>
          </cell>
          <cell r="AM29">
            <v>0</v>
          </cell>
          <cell r="AN29">
            <v>25</v>
          </cell>
          <cell r="AO29">
            <v>0</v>
          </cell>
          <cell r="AP29">
            <v>29</v>
          </cell>
          <cell r="AQ29">
            <v>1923.2011444557479</v>
          </cell>
          <cell r="AR29">
            <v>12933.926144455749</v>
          </cell>
        </row>
        <row r="30">
          <cell r="B30" t="str">
            <v>Yama Burgos Ruby Natividad</v>
          </cell>
          <cell r="C30">
            <v>247.93766666666667</v>
          </cell>
          <cell r="D30">
            <v>5738.13</v>
          </cell>
          <cell r="E30">
            <v>600</v>
          </cell>
          <cell r="F30">
            <v>1100</v>
          </cell>
          <cell r="G30">
            <v>0</v>
          </cell>
          <cell r="H30">
            <v>312</v>
          </cell>
          <cell r="I30">
            <v>956.35500000000002</v>
          </cell>
          <cell r="J30">
            <v>9917.5066666666662</v>
          </cell>
          <cell r="K30">
            <v>7750.13</v>
          </cell>
          <cell r="L30">
            <v>322.68000000000006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8072.81</v>
          </cell>
          <cell r="S30">
            <v>4910.1900000000005</v>
          </cell>
          <cell r="T30">
            <v>0.10879999999999999</v>
          </cell>
          <cell r="U30">
            <v>344.09305599999999</v>
          </cell>
          <cell r="V30">
            <v>288.33</v>
          </cell>
          <cell r="W30">
            <v>632.42305599999997</v>
          </cell>
          <cell r="X30">
            <v>632.42305599999997</v>
          </cell>
          <cell r="Y30">
            <v>0</v>
          </cell>
          <cell r="Z30">
            <v>632.42305599999997</v>
          </cell>
          <cell r="AA30">
            <v>8074.0619440000009</v>
          </cell>
          <cell r="AB30">
            <v>17991.568610666669</v>
          </cell>
          <cell r="AC30">
            <v>21233.613034927097</v>
          </cell>
          <cell r="AD30">
            <v>12009.95</v>
          </cell>
          <cell r="AE30">
            <v>0.21360000000000001</v>
          </cell>
          <cell r="AF30">
            <v>1970.1744242604279</v>
          </cell>
          <cell r="AG30">
            <v>1271.8699999999999</v>
          </cell>
          <cell r="AH30">
            <v>3242.0444242604281</v>
          </cell>
          <cell r="AI30">
            <v>3242.0444242604281</v>
          </cell>
          <cell r="AJ30">
            <v>0</v>
          </cell>
          <cell r="AK30">
            <v>3242.0444242604281</v>
          </cell>
          <cell r="AL30">
            <v>17991.568610666669</v>
          </cell>
          <cell r="AM30">
            <v>0</v>
          </cell>
          <cell r="AN30">
            <v>26</v>
          </cell>
          <cell r="AO30">
            <v>0</v>
          </cell>
          <cell r="AP30">
            <v>30</v>
          </cell>
          <cell r="AQ30">
            <v>2609.621368260428</v>
          </cell>
          <cell r="AR30">
            <v>18698.913034927096</v>
          </cell>
        </row>
        <row r="31">
          <cell r="B31" t="str">
            <v>Alonzo Chan Rita Isabel</v>
          </cell>
          <cell r="C31">
            <v>178.499</v>
          </cell>
          <cell r="D31">
            <v>5354.97</v>
          </cell>
          <cell r="E31">
            <v>0</v>
          </cell>
          <cell r="F31">
            <v>0</v>
          </cell>
          <cell r="G31">
            <v>0</v>
          </cell>
          <cell r="H31">
            <v>312</v>
          </cell>
          <cell r="I31">
            <v>892.495</v>
          </cell>
          <cell r="J31">
            <v>7139.96</v>
          </cell>
          <cell r="K31">
            <v>5666.97</v>
          </cell>
          <cell r="L31">
            <v>258.82000000000005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5925.79</v>
          </cell>
          <cell r="S31">
            <v>4910.1900000000005</v>
          </cell>
          <cell r="T31">
            <v>0.10879999999999999</v>
          </cell>
          <cell r="U31">
            <v>110.49727999999993</v>
          </cell>
          <cell r="V31">
            <v>288.33</v>
          </cell>
          <cell r="W31">
            <v>398.82727999999992</v>
          </cell>
          <cell r="X31">
            <v>398.82727999999992</v>
          </cell>
          <cell r="Y31">
            <v>294.63</v>
          </cell>
          <cell r="Z31">
            <v>104.19727999999992</v>
          </cell>
          <cell r="AA31">
            <v>6455.2677199999998</v>
          </cell>
          <cell r="AB31">
            <v>13595.227719999999</v>
          </cell>
          <cell r="AC31">
            <v>15643.1490335707</v>
          </cell>
          <cell r="AD31">
            <v>12009.95</v>
          </cell>
          <cell r="AE31">
            <v>0.21360000000000001</v>
          </cell>
          <cell r="AF31">
            <v>776.0513135707015</v>
          </cell>
          <cell r="AG31">
            <v>1271.8699999999999</v>
          </cell>
          <cell r="AH31">
            <v>2047.9213135707014</v>
          </cell>
          <cell r="AI31">
            <v>2047.9213135707014</v>
          </cell>
          <cell r="AJ31">
            <v>0</v>
          </cell>
          <cell r="AK31">
            <v>2047.9213135707014</v>
          </cell>
          <cell r="AL31">
            <v>13595.227719999999</v>
          </cell>
          <cell r="AM31">
            <v>0</v>
          </cell>
          <cell r="AN31">
            <v>27</v>
          </cell>
          <cell r="AO31">
            <v>0</v>
          </cell>
          <cell r="AP31">
            <v>31</v>
          </cell>
          <cell r="AQ31">
            <v>1943.7240335707015</v>
          </cell>
          <cell r="AR31">
            <v>13108.449033570701</v>
          </cell>
        </row>
        <row r="32">
          <cell r="B32" t="str">
            <v>Gomez Sanchez Aurora</v>
          </cell>
          <cell r="C32">
            <v>227.87033333333335</v>
          </cell>
          <cell r="D32">
            <v>6836.1100000000006</v>
          </cell>
          <cell r="E32">
            <v>0</v>
          </cell>
          <cell r="F32">
            <v>0</v>
          </cell>
          <cell r="G32">
            <v>0</v>
          </cell>
          <cell r="H32">
            <v>232</v>
          </cell>
          <cell r="I32">
            <v>1139.3516666666667</v>
          </cell>
          <cell r="J32">
            <v>9114.8133333333335</v>
          </cell>
          <cell r="K32">
            <v>7068.1100000000006</v>
          </cell>
          <cell r="L32">
            <v>505.67666666666673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7573.7866666666669</v>
          </cell>
          <cell r="S32">
            <v>4910.1900000000005</v>
          </cell>
          <cell r="T32">
            <v>0.10879999999999999</v>
          </cell>
          <cell r="U32">
            <v>289.79931733333331</v>
          </cell>
          <cell r="V32">
            <v>288.33</v>
          </cell>
          <cell r="W32">
            <v>578.12931733333335</v>
          </cell>
          <cell r="X32">
            <v>578.12931733333335</v>
          </cell>
          <cell r="Y32">
            <v>0</v>
          </cell>
          <cell r="Z32">
            <v>578.12931733333335</v>
          </cell>
          <cell r="AA32">
            <v>7629.3323493333346</v>
          </cell>
          <cell r="AB32">
            <v>16744.145682666669</v>
          </cell>
          <cell r="AC32">
            <v>19647.368212953548</v>
          </cell>
          <cell r="AD32">
            <v>12009.95</v>
          </cell>
          <cell r="AE32">
            <v>0.21360000000000001</v>
          </cell>
          <cell r="AF32">
            <v>1631.3525302868779</v>
          </cell>
          <cell r="AG32">
            <v>1271.8699999999999</v>
          </cell>
          <cell r="AH32">
            <v>2903.2225302868778</v>
          </cell>
          <cell r="AI32">
            <v>2903.2225302868778</v>
          </cell>
          <cell r="AJ32">
            <v>0</v>
          </cell>
          <cell r="AK32">
            <v>2903.2225302868778</v>
          </cell>
          <cell r="AL32">
            <v>16744.145682666669</v>
          </cell>
          <cell r="AM32">
            <v>0</v>
          </cell>
          <cell r="AN32">
            <v>28</v>
          </cell>
          <cell r="AO32">
            <v>0</v>
          </cell>
          <cell r="AP32">
            <v>32</v>
          </cell>
          <cell r="AQ32">
            <v>2325.0932129535445</v>
          </cell>
          <cell r="AR32">
            <v>17112.668212953547</v>
          </cell>
        </row>
        <row r="33">
          <cell r="B33" t="str">
            <v>Sansores Dzul Victor Manuel</v>
          </cell>
          <cell r="C33">
            <v>177.60633333333334</v>
          </cell>
          <cell r="D33">
            <v>5328.1900000000005</v>
          </cell>
          <cell r="E33">
            <v>0</v>
          </cell>
          <cell r="F33">
            <v>0</v>
          </cell>
          <cell r="G33">
            <v>0</v>
          </cell>
          <cell r="H33">
            <v>232</v>
          </cell>
          <cell r="I33">
            <v>888.03166666666675</v>
          </cell>
          <cell r="J33">
            <v>7104.253333333334</v>
          </cell>
          <cell r="K33">
            <v>5560.1900000000005</v>
          </cell>
          <cell r="L33">
            <v>254.3566666666668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5814.5466666666671</v>
          </cell>
          <cell r="S33">
            <v>4910.1900000000005</v>
          </cell>
          <cell r="T33">
            <v>0.10879999999999999</v>
          </cell>
          <cell r="U33">
            <v>98.394005333333311</v>
          </cell>
          <cell r="V33">
            <v>288.33</v>
          </cell>
          <cell r="W33">
            <v>386.72400533333331</v>
          </cell>
          <cell r="X33">
            <v>386.72400533333331</v>
          </cell>
          <cell r="Y33">
            <v>294.63</v>
          </cell>
          <cell r="Z33">
            <v>92.094005333333314</v>
          </cell>
          <cell r="AA33">
            <v>6356.1276613333339</v>
          </cell>
          <cell r="AB33">
            <v>13460.380994666668</v>
          </cell>
          <cell r="AC33">
            <v>15471.67557816209</v>
          </cell>
          <cell r="AD33">
            <v>12009.95</v>
          </cell>
          <cell r="AE33">
            <v>0.21360000000000001</v>
          </cell>
          <cell r="AF33">
            <v>739.42458349542244</v>
          </cell>
          <cell r="AG33">
            <v>1271.8699999999999</v>
          </cell>
          <cell r="AH33">
            <v>2011.2945834954223</v>
          </cell>
          <cell r="AI33">
            <v>2011.2945834954223</v>
          </cell>
          <cell r="AJ33">
            <v>0</v>
          </cell>
          <cell r="AK33">
            <v>2011.2945834954223</v>
          </cell>
          <cell r="AL33">
            <v>13460.380994666668</v>
          </cell>
          <cell r="AM33">
            <v>0</v>
          </cell>
          <cell r="AN33">
            <v>29</v>
          </cell>
          <cell r="AO33">
            <v>0</v>
          </cell>
          <cell r="AP33">
            <v>33</v>
          </cell>
          <cell r="AQ33">
            <v>1919.200578162089</v>
          </cell>
          <cell r="AR33">
            <v>12936.975578162092</v>
          </cell>
        </row>
        <row r="34">
          <cell r="B34" t="str">
            <v>Perez Sanchez Antonio Benjamin</v>
          </cell>
          <cell r="C34">
            <v>177.60633333333334</v>
          </cell>
          <cell r="D34">
            <v>5328.1900000000005</v>
          </cell>
          <cell r="E34">
            <v>0</v>
          </cell>
          <cell r="F34">
            <v>0</v>
          </cell>
          <cell r="G34">
            <v>0</v>
          </cell>
          <cell r="H34">
            <v>158</v>
          </cell>
          <cell r="I34">
            <v>888.03166666666675</v>
          </cell>
          <cell r="J34">
            <v>7104.253333333334</v>
          </cell>
          <cell r="K34">
            <v>5486.1900000000005</v>
          </cell>
          <cell r="L34">
            <v>254.3566666666668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5740.5466666666671</v>
          </cell>
          <cell r="S34">
            <v>4910.1900000000005</v>
          </cell>
          <cell r="T34">
            <v>0.10879999999999999</v>
          </cell>
          <cell r="U34">
            <v>90.342805333333317</v>
          </cell>
          <cell r="V34">
            <v>288.33</v>
          </cell>
          <cell r="W34">
            <v>378.67280533333332</v>
          </cell>
          <cell r="X34">
            <v>378.67280533333332</v>
          </cell>
          <cell r="Y34">
            <v>294.63</v>
          </cell>
          <cell r="Z34">
            <v>84.04280533333332</v>
          </cell>
          <cell r="AA34">
            <v>6290.1788613333338</v>
          </cell>
          <cell r="AB34">
            <v>13394.432194666668</v>
          </cell>
          <cell r="AC34">
            <v>15387.813930145814</v>
          </cell>
          <cell r="AD34">
            <v>12009.95</v>
          </cell>
          <cell r="AE34">
            <v>0.21360000000000001</v>
          </cell>
          <cell r="AF34">
            <v>721.51173547914573</v>
          </cell>
          <cell r="AG34">
            <v>1271.8699999999999</v>
          </cell>
          <cell r="AH34">
            <v>1993.3817354791456</v>
          </cell>
          <cell r="AI34">
            <v>1993.3817354791456</v>
          </cell>
          <cell r="AJ34">
            <v>0</v>
          </cell>
          <cell r="AK34">
            <v>1993.3817354791456</v>
          </cell>
          <cell r="AL34">
            <v>13394.432194666668</v>
          </cell>
          <cell r="AM34">
            <v>0</v>
          </cell>
          <cell r="AN34">
            <v>30</v>
          </cell>
          <cell r="AO34">
            <v>0</v>
          </cell>
          <cell r="AP34">
            <v>34</v>
          </cell>
          <cell r="AQ34">
            <v>1909.3389301458124</v>
          </cell>
          <cell r="AR34">
            <v>12853.113930145813</v>
          </cell>
        </row>
        <row r="35">
          <cell r="B35" t="str">
            <v>Chim Ek Lizandro</v>
          </cell>
          <cell r="C35">
            <v>177.60633333333334</v>
          </cell>
          <cell r="D35">
            <v>5328.1900000000005</v>
          </cell>
          <cell r="E35">
            <v>0</v>
          </cell>
          <cell r="F35">
            <v>0</v>
          </cell>
          <cell r="G35">
            <v>0</v>
          </cell>
          <cell r="H35">
            <v>158</v>
          </cell>
          <cell r="I35">
            <v>888.03166666666675</v>
          </cell>
          <cell r="J35">
            <v>7104.253333333334</v>
          </cell>
          <cell r="K35">
            <v>5486.1900000000005</v>
          </cell>
          <cell r="L35">
            <v>254.3566666666668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5740.5466666666671</v>
          </cell>
          <cell r="S35">
            <v>4910.1900000000005</v>
          </cell>
          <cell r="T35">
            <v>0.10879999999999999</v>
          </cell>
          <cell r="U35">
            <v>90.342805333333317</v>
          </cell>
          <cell r="V35">
            <v>288.33</v>
          </cell>
          <cell r="W35">
            <v>378.67280533333332</v>
          </cell>
          <cell r="X35">
            <v>378.67280533333332</v>
          </cell>
          <cell r="Y35">
            <v>294.63</v>
          </cell>
          <cell r="Z35">
            <v>84.04280533333332</v>
          </cell>
          <cell r="AA35">
            <v>6290.1788613333338</v>
          </cell>
          <cell r="AB35">
            <v>13394.432194666668</v>
          </cell>
          <cell r="AC35">
            <v>15387.813930145814</v>
          </cell>
          <cell r="AD35">
            <v>12009.95</v>
          </cell>
          <cell r="AE35">
            <v>0.21360000000000001</v>
          </cell>
          <cell r="AF35">
            <v>721.51173547914573</v>
          </cell>
          <cell r="AG35">
            <v>1271.8699999999999</v>
          </cell>
          <cell r="AH35">
            <v>1993.3817354791456</v>
          </cell>
          <cell r="AI35">
            <v>1993.3817354791456</v>
          </cell>
          <cell r="AJ35">
            <v>0</v>
          </cell>
          <cell r="AK35">
            <v>1993.3817354791456</v>
          </cell>
          <cell r="AL35">
            <v>13394.432194666668</v>
          </cell>
          <cell r="AM35">
            <v>0</v>
          </cell>
          <cell r="AN35">
            <v>31</v>
          </cell>
          <cell r="AO35">
            <v>0</v>
          </cell>
          <cell r="AP35">
            <v>35</v>
          </cell>
          <cell r="AQ35">
            <v>1909.3389301458124</v>
          </cell>
          <cell r="AR35">
            <v>12853.113930145813</v>
          </cell>
        </row>
        <row r="36">
          <cell r="B36" t="str">
            <v>Rodriguez Basto Francisco Jose</v>
          </cell>
          <cell r="C36">
            <v>398.30100000000004</v>
          </cell>
          <cell r="D36">
            <v>11949.03</v>
          </cell>
          <cell r="E36">
            <v>0</v>
          </cell>
          <cell r="F36">
            <v>0</v>
          </cell>
          <cell r="G36">
            <v>0</v>
          </cell>
          <cell r="H36">
            <v>158</v>
          </cell>
          <cell r="I36">
            <v>1991.5050000000001</v>
          </cell>
          <cell r="J36">
            <v>15932.04</v>
          </cell>
          <cell r="K36">
            <v>12107.03</v>
          </cell>
          <cell r="L36">
            <v>1357.8300000000002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13464.86</v>
          </cell>
          <cell r="S36">
            <v>12009.95</v>
          </cell>
          <cell r="T36">
            <v>0.21360000000000001</v>
          </cell>
          <cell r="U36">
            <v>310.768776</v>
          </cell>
          <cell r="V36">
            <v>1271.8699999999999</v>
          </cell>
          <cell r="W36">
            <v>1582.6387759999998</v>
          </cell>
          <cell r="X36">
            <v>1582.6387759999998</v>
          </cell>
          <cell r="Y36">
            <v>0</v>
          </cell>
          <cell r="Z36">
            <v>1582.6387759999998</v>
          </cell>
          <cell r="AA36">
            <v>12515.896224</v>
          </cell>
          <cell r="AB36">
            <v>28447.936224000001</v>
          </cell>
          <cell r="AC36">
            <v>34821.242887029293</v>
          </cell>
          <cell r="AD36">
            <v>24222.32</v>
          </cell>
          <cell r="AE36">
            <v>0.23519999999999999</v>
          </cell>
          <cell r="AF36">
            <v>2492.8666630292896</v>
          </cell>
          <cell r="AG36">
            <v>3880.44</v>
          </cell>
          <cell r="AH36">
            <v>6373.3066630292897</v>
          </cell>
          <cell r="AI36">
            <v>6373.3066630292897</v>
          </cell>
          <cell r="AJ36">
            <v>0</v>
          </cell>
          <cell r="AK36">
            <v>6373.3066630292897</v>
          </cell>
          <cell r="AL36">
            <v>28447.936224000005</v>
          </cell>
          <cell r="AM36">
            <v>0</v>
          </cell>
          <cell r="AN36">
            <v>32</v>
          </cell>
          <cell r="AO36">
            <v>0</v>
          </cell>
          <cell r="AP36">
            <v>36</v>
          </cell>
          <cell r="AQ36">
            <v>4790.6678870292899</v>
          </cell>
          <cell r="AR36">
            <v>32286.542887029293</v>
          </cell>
        </row>
        <row r="37">
          <cell r="B37" t="str">
            <v>Euan Cisneros Silvia Liliana</v>
          </cell>
          <cell r="C37">
            <v>177.60633333333334</v>
          </cell>
          <cell r="D37">
            <v>5328.1900000000005</v>
          </cell>
          <cell r="E37">
            <v>0</v>
          </cell>
          <cell r="F37">
            <v>0</v>
          </cell>
          <cell r="G37">
            <v>0</v>
          </cell>
          <cell r="H37">
            <v>232</v>
          </cell>
          <cell r="I37">
            <v>888.03166666666675</v>
          </cell>
          <cell r="J37">
            <v>7104.253333333334</v>
          </cell>
          <cell r="K37">
            <v>5560.1900000000005</v>
          </cell>
          <cell r="L37">
            <v>254.3566666666668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5814.5466666666671</v>
          </cell>
          <cell r="S37">
            <v>4910.1900000000005</v>
          </cell>
          <cell r="T37">
            <v>0.10879999999999999</v>
          </cell>
          <cell r="U37">
            <v>98.394005333333311</v>
          </cell>
          <cell r="V37">
            <v>288.33</v>
          </cell>
          <cell r="W37">
            <v>386.72400533333331</v>
          </cell>
          <cell r="X37">
            <v>386.72400533333331</v>
          </cell>
          <cell r="Y37">
            <v>294.63</v>
          </cell>
          <cell r="Z37">
            <v>92.094005333333314</v>
          </cell>
          <cell r="AA37">
            <v>6356.1276613333339</v>
          </cell>
          <cell r="AB37">
            <v>13460.380994666668</v>
          </cell>
          <cell r="AC37">
            <v>15471.67557816209</v>
          </cell>
          <cell r="AD37">
            <v>12009.95</v>
          </cell>
          <cell r="AE37">
            <v>0.21360000000000001</v>
          </cell>
          <cell r="AF37">
            <v>739.42458349542244</v>
          </cell>
          <cell r="AG37">
            <v>1271.8699999999999</v>
          </cell>
          <cell r="AH37">
            <v>2011.2945834954223</v>
          </cell>
          <cell r="AI37">
            <v>2011.2945834954223</v>
          </cell>
          <cell r="AJ37">
            <v>0</v>
          </cell>
          <cell r="AK37">
            <v>2011.2945834954223</v>
          </cell>
          <cell r="AL37">
            <v>13460.380994666668</v>
          </cell>
          <cell r="AM37">
            <v>0</v>
          </cell>
          <cell r="AN37">
            <v>33</v>
          </cell>
          <cell r="AO37">
            <v>0</v>
          </cell>
          <cell r="AP37">
            <v>37</v>
          </cell>
          <cell r="AQ37">
            <v>1919.200578162089</v>
          </cell>
          <cell r="AR37">
            <v>12936.975578162092</v>
          </cell>
        </row>
        <row r="38">
          <cell r="B38" t="str">
            <v>Valdez Canto Marcos Efren</v>
          </cell>
          <cell r="C38">
            <v>206.63533333333334</v>
          </cell>
          <cell r="D38">
            <v>6079.06</v>
          </cell>
          <cell r="E38">
            <v>120</v>
          </cell>
          <cell r="F38">
            <v>0</v>
          </cell>
          <cell r="G38">
            <v>0</v>
          </cell>
          <cell r="H38">
            <v>232</v>
          </cell>
          <cell r="I38">
            <v>1013.1766666666667</v>
          </cell>
          <cell r="J38">
            <v>8265.4133333333339</v>
          </cell>
          <cell r="K38">
            <v>6431.06</v>
          </cell>
          <cell r="L38">
            <v>379.50166666666678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6810.5616666666674</v>
          </cell>
          <cell r="S38">
            <v>4910.1900000000005</v>
          </cell>
          <cell r="T38">
            <v>0.10879999999999999</v>
          </cell>
          <cell r="U38">
            <v>206.76043733333336</v>
          </cell>
          <cell r="V38">
            <v>288.33</v>
          </cell>
          <cell r="W38">
            <v>495.09043733333334</v>
          </cell>
          <cell r="X38">
            <v>495.09043733333334</v>
          </cell>
          <cell r="Y38">
            <v>253.54</v>
          </cell>
          <cell r="Z38">
            <v>241.55043733333335</v>
          </cell>
          <cell r="AA38">
            <v>7202.6862293333343</v>
          </cell>
          <cell r="AB38">
            <v>15468.099562666668</v>
          </cell>
          <cell r="AC38">
            <v>18024.725639199733</v>
          </cell>
          <cell r="AD38">
            <v>12009.95</v>
          </cell>
          <cell r="AE38">
            <v>0.21360000000000001</v>
          </cell>
          <cell r="AF38">
            <v>1284.7560765330627</v>
          </cell>
          <cell r="AG38">
            <v>1271.8699999999999</v>
          </cell>
          <cell r="AH38">
            <v>2556.6260765330626</v>
          </cell>
          <cell r="AI38">
            <v>2556.6260765330626</v>
          </cell>
          <cell r="AJ38">
            <v>0</v>
          </cell>
          <cell r="AK38">
            <v>2556.6260765330626</v>
          </cell>
          <cell r="AL38">
            <v>15468.09956266667</v>
          </cell>
          <cell r="AM38">
            <v>0</v>
          </cell>
          <cell r="AN38">
            <v>34</v>
          </cell>
          <cell r="AO38">
            <v>0</v>
          </cell>
          <cell r="AP38">
            <v>38</v>
          </cell>
          <cell r="AQ38">
            <v>2315.0756391997293</v>
          </cell>
          <cell r="AR38">
            <v>15490.025639199732</v>
          </cell>
        </row>
        <row r="39">
          <cell r="B39" t="str">
            <v>Ancona Concha Manuel Jesus</v>
          </cell>
          <cell r="C39">
            <v>199.27066666666667</v>
          </cell>
          <cell r="D39">
            <v>5978.12</v>
          </cell>
          <cell r="E39">
            <v>0</v>
          </cell>
          <cell r="F39">
            <v>0</v>
          </cell>
          <cell r="G39">
            <v>0</v>
          </cell>
          <cell r="H39">
            <v>158</v>
          </cell>
          <cell r="I39">
            <v>996.35333333333335</v>
          </cell>
          <cell r="J39">
            <v>7970.8266666666668</v>
          </cell>
          <cell r="K39">
            <v>6136.12</v>
          </cell>
          <cell r="L39">
            <v>362.6783333333334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6498.7983333333332</v>
          </cell>
          <cell r="S39">
            <v>4910.1900000000005</v>
          </cell>
          <cell r="T39">
            <v>0.10879999999999999</v>
          </cell>
          <cell r="U39">
            <v>172.84058666666658</v>
          </cell>
          <cell r="V39">
            <v>288.33</v>
          </cell>
          <cell r="W39">
            <v>461.17058666666657</v>
          </cell>
          <cell r="X39">
            <v>461.17058666666657</v>
          </cell>
          <cell r="Y39">
            <v>253.54</v>
          </cell>
          <cell r="Z39">
            <v>207.63058666666657</v>
          </cell>
          <cell r="AA39">
            <v>6924.8427466666672</v>
          </cell>
          <cell r="AB39">
            <v>14895.669413333333</v>
          </cell>
          <cell r="AC39">
            <v>17296.813445235672</v>
          </cell>
          <cell r="AD39">
            <v>12009.95</v>
          </cell>
          <cell r="AE39">
            <v>0.21360000000000001</v>
          </cell>
          <cell r="AF39">
            <v>1129.2740319023394</v>
          </cell>
          <cell r="AG39">
            <v>1271.8699999999999</v>
          </cell>
          <cell r="AH39">
            <v>2401.1440319023395</v>
          </cell>
          <cell r="AI39">
            <v>2401.1440319023395</v>
          </cell>
          <cell r="AJ39">
            <v>0</v>
          </cell>
          <cell r="AK39">
            <v>2401.1440319023395</v>
          </cell>
          <cell r="AL39">
            <v>14895.669413333333</v>
          </cell>
          <cell r="AM39">
            <v>0</v>
          </cell>
          <cell r="AN39">
            <v>35</v>
          </cell>
          <cell r="AO39">
            <v>0</v>
          </cell>
          <cell r="AP39">
            <v>39</v>
          </cell>
          <cell r="AQ39">
            <v>2193.5134452356729</v>
          </cell>
          <cell r="AR39">
            <v>14762.113445235671</v>
          </cell>
        </row>
        <row r="40">
          <cell r="B40" t="str">
            <v>Villanueva Pech Miguel Fernando</v>
          </cell>
          <cell r="C40">
            <v>259.20400000000001</v>
          </cell>
          <cell r="D40">
            <v>5978.12</v>
          </cell>
          <cell r="E40">
            <v>600</v>
          </cell>
          <cell r="F40">
            <v>1198</v>
          </cell>
          <cell r="G40">
            <v>0</v>
          </cell>
          <cell r="H40">
            <v>399</v>
          </cell>
          <cell r="I40">
            <v>996.35333333333335</v>
          </cell>
          <cell r="J40">
            <v>10368.16</v>
          </cell>
          <cell r="K40">
            <v>8175.12</v>
          </cell>
          <cell r="L40">
            <v>362.6783333333334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8537.7983333333341</v>
          </cell>
          <cell r="S40">
            <v>4910.1900000000005</v>
          </cell>
          <cell r="T40">
            <v>0.10879999999999999</v>
          </cell>
          <cell r="U40">
            <v>394.68378666666666</v>
          </cell>
          <cell r="V40">
            <v>288.33</v>
          </cell>
          <cell r="W40">
            <v>683.01378666666665</v>
          </cell>
          <cell r="X40">
            <v>683.01378666666665</v>
          </cell>
          <cell r="Y40">
            <v>0</v>
          </cell>
          <cell r="Z40">
            <v>683.01378666666665</v>
          </cell>
          <cell r="AA40">
            <v>8488.4595466666669</v>
          </cell>
          <cell r="AB40">
            <v>18856.619546666669</v>
          </cell>
          <cell r="AC40">
            <v>22333.62694133605</v>
          </cell>
          <cell r="AD40">
            <v>12009.95</v>
          </cell>
          <cell r="AE40">
            <v>0.21360000000000001</v>
          </cell>
          <cell r="AF40">
            <v>2205.1373946693802</v>
          </cell>
          <cell r="AG40">
            <v>1271.8699999999999</v>
          </cell>
          <cell r="AH40">
            <v>3477.0073946693801</v>
          </cell>
          <cell r="AI40">
            <v>3477.0073946693801</v>
          </cell>
          <cell r="AJ40">
            <v>0</v>
          </cell>
          <cell r="AK40">
            <v>3477.0073946693801</v>
          </cell>
          <cell r="AL40">
            <v>18856.619546666669</v>
          </cell>
          <cell r="AM40">
            <v>0</v>
          </cell>
          <cell r="AN40">
            <v>36</v>
          </cell>
          <cell r="AO40">
            <v>0</v>
          </cell>
          <cell r="AP40">
            <v>40</v>
          </cell>
          <cell r="AQ40">
            <v>2793.9936080027137</v>
          </cell>
          <cell r="AR40">
            <v>19798.926941336049</v>
          </cell>
        </row>
        <row r="41">
          <cell r="B41" t="str">
            <v>May Naal Martha Isabel Del Socorro</v>
          </cell>
          <cell r="C41">
            <v>181.00533333333334</v>
          </cell>
          <cell r="D41">
            <v>5430.16</v>
          </cell>
          <cell r="E41">
            <v>0</v>
          </cell>
          <cell r="F41">
            <v>0</v>
          </cell>
          <cell r="G41">
            <v>0</v>
          </cell>
          <cell r="H41">
            <v>399</v>
          </cell>
          <cell r="I41">
            <v>905.02666666666664</v>
          </cell>
          <cell r="J41">
            <v>7240.2133333333331</v>
          </cell>
          <cell r="K41">
            <v>5829.16</v>
          </cell>
          <cell r="L41">
            <v>271.35166666666669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6100.5116666666663</v>
          </cell>
          <cell r="S41">
            <v>4910.1900000000005</v>
          </cell>
          <cell r="T41">
            <v>0.10879999999999999</v>
          </cell>
          <cell r="U41">
            <v>129.50699733333323</v>
          </cell>
          <cell r="V41">
            <v>288.33</v>
          </cell>
          <cell r="W41">
            <v>417.83699733333322</v>
          </cell>
          <cell r="X41">
            <v>417.83699733333322</v>
          </cell>
          <cell r="Y41">
            <v>294.63</v>
          </cell>
          <cell r="Z41">
            <v>123.20699733333322</v>
          </cell>
          <cell r="AA41">
            <v>6610.9796693333337</v>
          </cell>
          <cell r="AB41">
            <v>13851.193002666667</v>
          </cell>
          <cell r="AC41">
            <v>15968.638965751101</v>
          </cell>
          <cell r="AD41">
            <v>12009.95</v>
          </cell>
          <cell r="AE41">
            <v>0.21360000000000001</v>
          </cell>
          <cell r="AF41">
            <v>845.57596308443499</v>
          </cell>
          <cell r="AG41">
            <v>1271.8699999999999</v>
          </cell>
          <cell r="AH41">
            <v>2117.4459630844349</v>
          </cell>
          <cell r="AI41">
            <v>2117.4459630844349</v>
          </cell>
          <cell r="AJ41">
            <v>0</v>
          </cell>
          <cell r="AK41">
            <v>2117.4459630844349</v>
          </cell>
          <cell r="AL41">
            <v>13851.193002666667</v>
          </cell>
          <cell r="AM41">
            <v>0</v>
          </cell>
          <cell r="AN41">
            <v>37</v>
          </cell>
          <cell r="AO41">
            <v>0</v>
          </cell>
          <cell r="AP41">
            <v>41</v>
          </cell>
          <cell r="AQ41">
            <v>1994.2389657511017</v>
          </cell>
          <cell r="AR41">
            <v>13433.938965751102</v>
          </cell>
        </row>
        <row r="42">
          <cell r="B42" t="str">
            <v>Cox Matus Roger Antonio</v>
          </cell>
          <cell r="C42">
            <v>177.60633333333334</v>
          </cell>
          <cell r="D42">
            <v>5328.1900000000005</v>
          </cell>
          <cell r="E42">
            <v>0</v>
          </cell>
          <cell r="F42">
            <v>0</v>
          </cell>
          <cell r="G42">
            <v>0</v>
          </cell>
          <cell r="H42">
            <v>232</v>
          </cell>
          <cell r="I42">
            <v>888.03166666666675</v>
          </cell>
          <cell r="J42">
            <v>7104.253333333334</v>
          </cell>
          <cell r="K42">
            <v>5560.1900000000005</v>
          </cell>
          <cell r="L42">
            <v>254.3566666666668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5814.5466666666671</v>
          </cell>
          <cell r="S42">
            <v>4910.1900000000005</v>
          </cell>
          <cell r="T42">
            <v>0.10879999999999999</v>
          </cell>
          <cell r="U42">
            <v>98.394005333333311</v>
          </cell>
          <cell r="V42">
            <v>288.33</v>
          </cell>
          <cell r="W42">
            <v>386.72400533333331</v>
          </cell>
          <cell r="X42">
            <v>386.72400533333331</v>
          </cell>
          <cell r="Y42">
            <v>294.63</v>
          </cell>
          <cell r="Z42">
            <v>92.094005333333314</v>
          </cell>
          <cell r="AA42">
            <v>6356.1276613333339</v>
          </cell>
          <cell r="AB42">
            <v>13460.380994666668</v>
          </cell>
          <cell r="AC42">
            <v>15471.67557816209</v>
          </cell>
          <cell r="AD42">
            <v>12009.95</v>
          </cell>
          <cell r="AE42">
            <v>0.21360000000000001</v>
          </cell>
          <cell r="AF42">
            <v>739.42458349542244</v>
          </cell>
          <cell r="AG42">
            <v>1271.8699999999999</v>
          </cell>
          <cell r="AH42">
            <v>2011.2945834954223</v>
          </cell>
          <cell r="AI42">
            <v>2011.2945834954223</v>
          </cell>
          <cell r="AJ42">
            <v>0</v>
          </cell>
          <cell r="AK42">
            <v>2011.2945834954223</v>
          </cell>
          <cell r="AL42">
            <v>13460.380994666668</v>
          </cell>
          <cell r="AM42">
            <v>0</v>
          </cell>
          <cell r="AN42">
            <v>38</v>
          </cell>
          <cell r="AO42">
            <v>0</v>
          </cell>
          <cell r="AP42">
            <v>42</v>
          </cell>
          <cell r="AQ42">
            <v>1919.200578162089</v>
          </cell>
          <cell r="AR42">
            <v>12936.975578162092</v>
          </cell>
        </row>
        <row r="43">
          <cell r="B43" t="str">
            <v>Garcia Salazar Addy Nelda</v>
          </cell>
          <cell r="C43">
            <v>242.56733333333335</v>
          </cell>
          <cell r="D43">
            <v>6569.34</v>
          </cell>
          <cell r="E43">
            <v>600</v>
          </cell>
          <cell r="F43">
            <v>107.68</v>
          </cell>
          <cell r="G43">
            <v>0</v>
          </cell>
          <cell r="H43">
            <v>399</v>
          </cell>
          <cell r="I43">
            <v>1094.8900000000001</v>
          </cell>
          <cell r="J43">
            <v>9702.6933333333345</v>
          </cell>
          <cell r="K43">
            <v>7676.02</v>
          </cell>
          <cell r="L43">
            <v>461.21500000000015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8137.2350000000006</v>
          </cell>
          <cell r="S43">
            <v>4910.1900000000005</v>
          </cell>
          <cell r="T43">
            <v>0.10879999999999999</v>
          </cell>
          <cell r="U43">
            <v>351.10249599999997</v>
          </cell>
          <cell r="V43">
            <v>288.33</v>
          </cell>
          <cell r="W43">
            <v>639.4324959999999</v>
          </cell>
          <cell r="X43">
            <v>639.4324959999999</v>
          </cell>
          <cell r="Y43">
            <v>0</v>
          </cell>
          <cell r="Z43">
            <v>639.4324959999999</v>
          </cell>
          <cell r="AA43">
            <v>8131.4775040000004</v>
          </cell>
          <cell r="AB43">
            <v>17834.170837333335</v>
          </cell>
          <cell r="AC43">
            <v>21033.463272295696</v>
          </cell>
          <cell r="AD43">
            <v>12009.95</v>
          </cell>
          <cell r="AE43">
            <v>0.21360000000000001</v>
          </cell>
          <cell r="AF43">
            <v>1927.4224349623605</v>
          </cell>
          <cell r="AG43">
            <v>1271.8699999999999</v>
          </cell>
          <cell r="AH43">
            <v>3199.2924349623604</v>
          </cell>
          <cell r="AI43">
            <v>3199.2924349623604</v>
          </cell>
          <cell r="AJ43">
            <v>0</v>
          </cell>
          <cell r="AK43">
            <v>3199.2924349623604</v>
          </cell>
          <cell r="AL43">
            <v>17834.170837333335</v>
          </cell>
          <cell r="AM43">
            <v>0</v>
          </cell>
          <cell r="AN43">
            <v>39</v>
          </cell>
          <cell r="AO43">
            <v>0</v>
          </cell>
          <cell r="AP43">
            <v>43</v>
          </cell>
          <cell r="AQ43">
            <v>2559.8599389623605</v>
          </cell>
          <cell r="AR43">
            <v>18498.763272295695</v>
          </cell>
        </row>
        <row r="44">
          <cell r="B44" t="str">
            <v>Trejo Dzib Deivi Gabriel</v>
          </cell>
          <cell r="C44">
            <v>181.00533333333334</v>
          </cell>
          <cell r="D44">
            <v>5430.16</v>
          </cell>
          <cell r="E44">
            <v>0</v>
          </cell>
          <cell r="F44">
            <v>0</v>
          </cell>
          <cell r="G44">
            <v>0</v>
          </cell>
          <cell r="H44">
            <v>158</v>
          </cell>
          <cell r="I44">
            <v>905.02666666666664</v>
          </cell>
          <cell r="J44">
            <v>7240.2133333333331</v>
          </cell>
          <cell r="K44">
            <v>5588.16</v>
          </cell>
          <cell r="L44">
            <v>271.35166666666669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5859.5116666666663</v>
          </cell>
          <cell r="S44">
            <v>4910.1900000000005</v>
          </cell>
          <cell r="T44">
            <v>0.10879999999999999</v>
          </cell>
          <cell r="U44">
            <v>103.28619733333323</v>
          </cell>
          <cell r="V44">
            <v>288.33</v>
          </cell>
          <cell r="W44">
            <v>391.61619733333322</v>
          </cell>
          <cell r="X44">
            <v>391.61619733333322</v>
          </cell>
          <cell r="Y44">
            <v>294.63</v>
          </cell>
          <cell r="Z44">
            <v>96.986197333333223</v>
          </cell>
          <cell r="AA44">
            <v>6396.2004693333329</v>
          </cell>
          <cell r="AB44">
            <v>13636.413802666666</v>
          </cell>
          <cell r="AC44">
            <v>15695.521976941334</v>
          </cell>
          <cell r="AD44">
            <v>12009.95</v>
          </cell>
          <cell r="AE44">
            <v>0.21360000000000001</v>
          </cell>
          <cell r="AF44">
            <v>787.23817427466895</v>
          </cell>
          <cell r="AG44">
            <v>1271.8699999999999</v>
          </cell>
          <cell r="AH44">
            <v>2059.1081742746687</v>
          </cell>
          <cell r="AI44">
            <v>2059.1081742746687</v>
          </cell>
          <cell r="AJ44">
            <v>0</v>
          </cell>
          <cell r="AK44">
            <v>2059.1081742746687</v>
          </cell>
          <cell r="AL44">
            <v>13636.413802666666</v>
          </cell>
          <cell r="AM44">
            <v>0</v>
          </cell>
          <cell r="AN44">
            <v>40</v>
          </cell>
          <cell r="AO44">
            <v>0</v>
          </cell>
          <cell r="AP44">
            <v>44</v>
          </cell>
          <cell r="AQ44">
            <v>1962.1219769413356</v>
          </cell>
          <cell r="AR44">
            <v>13160.821976941334</v>
          </cell>
        </row>
        <row r="45">
          <cell r="B45" t="str">
            <v>Ortega Rivera Rosario Alely</v>
          </cell>
          <cell r="C45">
            <v>216.46733333333336</v>
          </cell>
          <cell r="D45">
            <v>5494.02</v>
          </cell>
          <cell r="E45">
            <v>600</v>
          </cell>
          <cell r="F45">
            <v>400</v>
          </cell>
          <cell r="G45">
            <v>0</v>
          </cell>
          <cell r="H45">
            <v>85</v>
          </cell>
          <cell r="I45">
            <v>915.67000000000007</v>
          </cell>
          <cell r="J45">
            <v>8658.6933333333345</v>
          </cell>
          <cell r="K45">
            <v>6579.02</v>
          </cell>
          <cell r="L45">
            <v>281.99500000000012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6861.0150000000003</v>
          </cell>
          <cell r="S45">
            <v>4910.1900000000005</v>
          </cell>
          <cell r="T45">
            <v>0.10879999999999999</v>
          </cell>
          <cell r="U45">
            <v>212.24975999999998</v>
          </cell>
          <cell r="V45">
            <v>288.33</v>
          </cell>
          <cell r="W45">
            <v>500.57975999999996</v>
          </cell>
          <cell r="X45">
            <v>500.57975999999996</v>
          </cell>
          <cell r="Y45">
            <v>253.54</v>
          </cell>
          <cell r="Z45">
            <v>247.03975999999997</v>
          </cell>
          <cell r="AA45">
            <v>7247.6502400000008</v>
          </cell>
          <cell r="AB45">
            <v>15906.343573333335</v>
          </cell>
          <cell r="AC45">
            <v>18582.004391319093</v>
          </cell>
          <cell r="AD45">
            <v>12009.95</v>
          </cell>
          <cell r="AE45">
            <v>0.21360000000000001</v>
          </cell>
          <cell r="AF45">
            <v>1403.7908179857582</v>
          </cell>
          <cell r="AG45">
            <v>1271.8699999999999</v>
          </cell>
          <cell r="AH45">
            <v>2675.6608179857581</v>
          </cell>
          <cell r="AI45">
            <v>2675.6608179857581</v>
          </cell>
          <cell r="AJ45">
            <v>0</v>
          </cell>
          <cell r="AK45">
            <v>2675.6608179857581</v>
          </cell>
          <cell r="AL45">
            <v>15906.343573333335</v>
          </cell>
          <cell r="AM45">
            <v>0</v>
          </cell>
          <cell r="AN45">
            <v>41</v>
          </cell>
          <cell r="AO45">
            <v>0</v>
          </cell>
          <cell r="AP45">
            <v>45</v>
          </cell>
          <cell r="AQ45">
            <v>2428.6210579857579</v>
          </cell>
          <cell r="AR45">
            <v>16047.304391319092</v>
          </cell>
        </row>
        <row r="46">
          <cell r="B46" t="str">
            <v>Gonzalez Uruñuela Eduardo</v>
          </cell>
          <cell r="C46">
            <v>227.76733333333334</v>
          </cell>
          <cell r="D46">
            <v>0</v>
          </cell>
          <cell r="E46">
            <v>0</v>
          </cell>
          <cell r="F46">
            <v>0</v>
          </cell>
          <cell r="G46">
            <v>6833.02</v>
          </cell>
          <cell r="H46">
            <v>0</v>
          </cell>
          <cell r="I46">
            <v>1138.8366666666668</v>
          </cell>
          <cell r="J46">
            <v>9110.6933333333327</v>
          </cell>
          <cell r="K46">
            <v>6833.02</v>
          </cell>
          <cell r="L46">
            <v>505.16166666666686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7338.1816666666673</v>
          </cell>
          <cell r="S46">
            <v>4910.1900000000005</v>
          </cell>
          <cell r="T46">
            <v>0.10879999999999999</v>
          </cell>
          <cell r="U46">
            <v>264.16549333333336</v>
          </cell>
          <cell r="V46">
            <v>288.33</v>
          </cell>
          <cell r="W46">
            <v>552.49549333333334</v>
          </cell>
          <cell r="X46">
            <v>552.49549333333334</v>
          </cell>
          <cell r="Y46">
            <v>217.61</v>
          </cell>
          <cell r="Z46">
            <v>334.88549333333333</v>
          </cell>
          <cell r="AA46">
            <v>7636.9711733333343</v>
          </cell>
          <cell r="AB46">
            <v>16747.664506666668</v>
          </cell>
          <cell r="AC46">
            <v>19651.84281112242</v>
          </cell>
          <cell r="AD46">
            <v>12009.95</v>
          </cell>
          <cell r="AE46">
            <v>0.21360000000000001</v>
          </cell>
          <cell r="AF46">
            <v>1632.3083044557488</v>
          </cell>
          <cell r="AG46">
            <v>1271.8699999999999</v>
          </cell>
          <cell r="AH46">
            <v>2904.1783044557487</v>
          </cell>
          <cell r="AI46">
            <v>2904.1783044557487</v>
          </cell>
          <cell r="AJ46">
            <v>0</v>
          </cell>
          <cell r="AK46">
            <v>2904.1783044557487</v>
          </cell>
          <cell r="AL46">
            <v>16747.664506666672</v>
          </cell>
          <cell r="AM46">
            <v>0</v>
          </cell>
          <cell r="AN46">
            <v>42</v>
          </cell>
          <cell r="AO46">
            <v>0</v>
          </cell>
          <cell r="AP46">
            <v>46</v>
          </cell>
          <cell r="AQ46">
            <v>2569.2928111224155</v>
          </cell>
          <cell r="AR46">
            <v>17117.14281112242</v>
          </cell>
        </row>
        <row r="47">
          <cell r="B47" t="str">
            <v>Magaña Santana Eric Rodulfo</v>
          </cell>
          <cell r="C47">
            <v>177.60633333333334</v>
          </cell>
          <cell r="D47">
            <v>5328.1900000000005</v>
          </cell>
          <cell r="E47">
            <v>0</v>
          </cell>
          <cell r="F47">
            <v>0</v>
          </cell>
          <cell r="G47">
            <v>0</v>
          </cell>
          <cell r="H47">
            <v>232</v>
          </cell>
          <cell r="I47">
            <v>888.03166666666675</v>
          </cell>
          <cell r="J47">
            <v>7104.253333333334</v>
          </cell>
          <cell r="K47">
            <v>5560.1900000000005</v>
          </cell>
          <cell r="L47">
            <v>254.3566666666668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5814.5466666666671</v>
          </cell>
          <cell r="S47">
            <v>4910.1900000000005</v>
          </cell>
          <cell r="T47">
            <v>0.10879999999999999</v>
          </cell>
          <cell r="U47">
            <v>98.394005333333311</v>
          </cell>
          <cell r="V47">
            <v>288.33</v>
          </cell>
          <cell r="W47">
            <v>386.72400533333331</v>
          </cell>
          <cell r="X47">
            <v>386.72400533333331</v>
          </cell>
          <cell r="Y47">
            <v>294.63</v>
          </cell>
          <cell r="Z47">
            <v>92.094005333333314</v>
          </cell>
          <cell r="AA47">
            <v>6356.1276613333339</v>
          </cell>
          <cell r="AB47">
            <v>13460.380994666668</v>
          </cell>
          <cell r="AC47">
            <v>15471.67557816209</v>
          </cell>
          <cell r="AD47">
            <v>12009.95</v>
          </cell>
          <cell r="AE47">
            <v>0.21360000000000001</v>
          </cell>
          <cell r="AF47">
            <v>739.42458349542244</v>
          </cell>
          <cell r="AG47">
            <v>1271.8699999999999</v>
          </cell>
          <cell r="AH47">
            <v>2011.2945834954223</v>
          </cell>
          <cell r="AI47">
            <v>2011.2945834954223</v>
          </cell>
          <cell r="AJ47">
            <v>0</v>
          </cell>
          <cell r="AK47">
            <v>2011.2945834954223</v>
          </cell>
          <cell r="AL47">
            <v>13460.380994666668</v>
          </cell>
          <cell r="AM47">
            <v>0</v>
          </cell>
          <cell r="AN47">
            <v>43</v>
          </cell>
          <cell r="AO47">
            <v>0</v>
          </cell>
          <cell r="AP47">
            <v>47</v>
          </cell>
          <cell r="AQ47">
            <v>1919.200578162089</v>
          </cell>
          <cell r="AR47">
            <v>12936.975578162092</v>
          </cell>
        </row>
        <row r="48">
          <cell r="B48" t="str">
            <v>Euan Vargas Jose Eduardo</v>
          </cell>
          <cell r="C48">
            <v>278.06866666666667</v>
          </cell>
          <cell r="D48">
            <v>6569.34</v>
          </cell>
          <cell r="E48">
            <v>600</v>
          </cell>
          <cell r="F48">
            <v>1172.72</v>
          </cell>
          <cell r="G48">
            <v>0</v>
          </cell>
          <cell r="H48">
            <v>158</v>
          </cell>
          <cell r="I48">
            <v>1094.8900000000001</v>
          </cell>
          <cell r="J48">
            <v>11122.746666666666</v>
          </cell>
          <cell r="K48">
            <v>8500.06</v>
          </cell>
          <cell r="L48">
            <v>461.21500000000015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8961.2749999999996</v>
          </cell>
          <cell r="S48">
            <v>8629.2100000000009</v>
          </cell>
          <cell r="T48">
            <v>0.16</v>
          </cell>
          <cell r="U48">
            <v>53.130399999999788</v>
          </cell>
          <cell r="V48">
            <v>692.96</v>
          </cell>
          <cell r="W48">
            <v>746.09039999999982</v>
          </cell>
          <cell r="X48">
            <v>746.09039999999982</v>
          </cell>
          <cell r="Y48">
            <v>0</v>
          </cell>
          <cell r="Z48">
            <v>746.09039999999982</v>
          </cell>
          <cell r="AA48">
            <v>8848.8595999999998</v>
          </cell>
          <cell r="AB48">
            <v>19971.606266666666</v>
          </cell>
          <cell r="AC48">
            <v>23751.463563919973</v>
          </cell>
          <cell r="AD48">
            <v>12009.95</v>
          </cell>
          <cell r="AE48">
            <v>0.21360000000000001</v>
          </cell>
          <cell r="AF48">
            <v>2507.9872972533062</v>
          </cell>
          <cell r="AG48">
            <v>1271.8699999999999</v>
          </cell>
          <cell r="AH48">
            <v>3779.8572972533061</v>
          </cell>
          <cell r="AI48">
            <v>3779.8572972533061</v>
          </cell>
          <cell r="AJ48">
            <v>0</v>
          </cell>
          <cell r="AK48">
            <v>3779.8572972533061</v>
          </cell>
          <cell r="AL48">
            <v>19971.606266666666</v>
          </cell>
          <cell r="AM48">
            <v>0</v>
          </cell>
          <cell r="AN48">
            <v>44</v>
          </cell>
          <cell r="AO48">
            <v>0</v>
          </cell>
          <cell r="AP48">
            <v>48</v>
          </cell>
          <cell r="AQ48">
            <v>3033.7668972533065</v>
          </cell>
          <cell r="AR48">
            <v>21216.763563919973</v>
          </cell>
        </row>
        <row r="49">
          <cell r="B49" t="str">
            <v>Ake Ucan Jose Rodolfo</v>
          </cell>
          <cell r="C49">
            <v>206.63533333333334</v>
          </cell>
          <cell r="D49">
            <v>6079.06</v>
          </cell>
          <cell r="E49">
            <v>120</v>
          </cell>
          <cell r="F49">
            <v>0</v>
          </cell>
          <cell r="G49">
            <v>0</v>
          </cell>
          <cell r="H49">
            <v>232</v>
          </cell>
          <cell r="I49">
            <v>1013.1766666666667</v>
          </cell>
          <cell r="J49">
            <v>8265.4133333333339</v>
          </cell>
          <cell r="K49">
            <v>6431.06</v>
          </cell>
          <cell r="L49">
            <v>379.50166666666678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6810.5616666666674</v>
          </cell>
          <cell r="S49">
            <v>4910.1900000000005</v>
          </cell>
          <cell r="T49">
            <v>0.10879999999999999</v>
          </cell>
          <cell r="U49">
            <v>206.76043733333336</v>
          </cell>
          <cell r="V49">
            <v>288.33</v>
          </cell>
          <cell r="W49">
            <v>495.09043733333334</v>
          </cell>
          <cell r="X49">
            <v>495.09043733333334</v>
          </cell>
          <cell r="Y49">
            <v>253.54</v>
          </cell>
          <cell r="Z49">
            <v>241.55043733333335</v>
          </cell>
          <cell r="AA49">
            <v>7202.6862293333343</v>
          </cell>
          <cell r="AB49">
            <v>15468.099562666668</v>
          </cell>
          <cell r="AC49">
            <v>18024.725639199733</v>
          </cell>
          <cell r="AD49">
            <v>12009.95</v>
          </cell>
          <cell r="AE49">
            <v>0.21360000000000001</v>
          </cell>
          <cell r="AF49">
            <v>1284.7560765330627</v>
          </cell>
          <cell r="AG49">
            <v>1271.8699999999999</v>
          </cell>
          <cell r="AH49">
            <v>2556.6260765330626</v>
          </cell>
          <cell r="AI49">
            <v>2556.6260765330626</v>
          </cell>
          <cell r="AJ49">
            <v>0</v>
          </cell>
          <cell r="AK49">
            <v>2556.6260765330626</v>
          </cell>
          <cell r="AL49">
            <v>15468.09956266667</v>
          </cell>
          <cell r="AM49">
            <v>0</v>
          </cell>
          <cell r="AN49">
            <v>45</v>
          </cell>
          <cell r="AO49">
            <v>0</v>
          </cell>
          <cell r="AP49">
            <v>49</v>
          </cell>
          <cell r="AQ49">
            <v>2315.0756391997293</v>
          </cell>
          <cell r="AR49">
            <v>15490.025639199732</v>
          </cell>
        </row>
        <row r="50">
          <cell r="B50" t="str">
            <v>Chan Canul Veronica De Los Angeles</v>
          </cell>
          <cell r="C50">
            <v>227.87033333333335</v>
          </cell>
          <cell r="D50">
            <v>6836.1100000000006</v>
          </cell>
          <cell r="E50">
            <v>0</v>
          </cell>
          <cell r="F50">
            <v>0</v>
          </cell>
          <cell r="G50">
            <v>0</v>
          </cell>
          <cell r="H50">
            <v>232</v>
          </cell>
          <cell r="I50">
            <v>1139.3516666666667</v>
          </cell>
          <cell r="J50">
            <v>9114.8133333333335</v>
          </cell>
          <cell r="K50">
            <v>7068.1100000000006</v>
          </cell>
          <cell r="L50">
            <v>505.67666666666673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7573.7866666666669</v>
          </cell>
          <cell r="S50">
            <v>4910.1900000000005</v>
          </cell>
          <cell r="T50">
            <v>0.10879999999999999</v>
          </cell>
          <cell r="U50">
            <v>289.79931733333331</v>
          </cell>
          <cell r="V50">
            <v>288.33</v>
          </cell>
          <cell r="W50">
            <v>578.12931733333335</v>
          </cell>
          <cell r="X50">
            <v>578.12931733333335</v>
          </cell>
          <cell r="Y50">
            <v>0</v>
          </cell>
          <cell r="Z50">
            <v>578.12931733333335</v>
          </cell>
          <cell r="AA50">
            <v>7629.3323493333346</v>
          </cell>
          <cell r="AB50">
            <v>16744.145682666669</v>
          </cell>
          <cell r="AC50">
            <v>19647.368212953548</v>
          </cell>
          <cell r="AD50">
            <v>12009.95</v>
          </cell>
          <cell r="AE50">
            <v>0.21360000000000001</v>
          </cell>
          <cell r="AF50">
            <v>1631.3525302868779</v>
          </cell>
          <cell r="AG50">
            <v>1271.8699999999999</v>
          </cell>
          <cell r="AH50">
            <v>2903.2225302868778</v>
          </cell>
          <cell r="AI50">
            <v>2903.2225302868778</v>
          </cell>
          <cell r="AJ50">
            <v>0</v>
          </cell>
          <cell r="AK50">
            <v>2903.2225302868778</v>
          </cell>
          <cell r="AL50">
            <v>16744.145682666669</v>
          </cell>
          <cell r="AM50">
            <v>0</v>
          </cell>
          <cell r="AN50">
            <v>46</v>
          </cell>
          <cell r="AO50">
            <v>0</v>
          </cell>
          <cell r="AP50">
            <v>50</v>
          </cell>
          <cell r="AQ50">
            <v>2325.0932129535445</v>
          </cell>
          <cell r="AR50">
            <v>17112.668212953547</v>
          </cell>
        </row>
        <row r="51">
          <cell r="B51" t="str">
            <v>Magaña Toledano Edgar Fabian</v>
          </cell>
          <cell r="C51">
            <v>203.27066666666667</v>
          </cell>
          <cell r="D51">
            <v>5978.12</v>
          </cell>
          <cell r="E51">
            <v>120</v>
          </cell>
          <cell r="F51">
            <v>0</v>
          </cell>
          <cell r="G51">
            <v>0</v>
          </cell>
          <cell r="H51">
            <v>232</v>
          </cell>
          <cell r="I51">
            <v>996.35333333333335</v>
          </cell>
          <cell r="J51">
            <v>8130.8266666666668</v>
          </cell>
          <cell r="K51">
            <v>6330.12</v>
          </cell>
          <cell r="L51">
            <v>362.6783333333334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6692.7983333333332</v>
          </cell>
          <cell r="S51">
            <v>4910.1900000000005</v>
          </cell>
          <cell r="T51">
            <v>0.10879999999999999</v>
          </cell>
          <cell r="U51">
            <v>193.94778666666659</v>
          </cell>
          <cell r="V51">
            <v>288.33</v>
          </cell>
          <cell r="W51">
            <v>482.27778666666654</v>
          </cell>
          <cell r="X51">
            <v>482.27778666666654</v>
          </cell>
          <cell r="Y51">
            <v>253.54</v>
          </cell>
          <cell r="Z51">
            <v>228.73778666666655</v>
          </cell>
          <cell r="AA51">
            <v>7097.7355466666668</v>
          </cell>
          <cell r="AB51">
            <v>15228.562213333335</v>
          </cell>
          <cell r="AC51">
            <v>17720.125754493049</v>
          </cell>
          <cell r="AD51">
            <v>12009.95</v>
          </cell>
          <cell r="AE51">
            <v>0.21360000000000001</v>
          </cell>
          <cell r="AF51">
            <v>1219.6935411597151</v>
          </cell>
          <cell r="AG51">
            <v>1271.8699999999999</v>
          </cell>
          <cell r="AH51">
            <v>2491.563541159715</v>
          </cell>
          <cell r="AI51">
            <v>2491.563541159715</v>
          </cell>
          <cell r="AJ51">
            <v>0</v>
          </cell>
          <cell r="AK51">
            <v>2491.563541159715</v>
          </cell>
          <cell r="AL51">
            <v>15228.562213333335</v>
          </cell>
          <cell r="AM51">
            <v>0</v>
          </cell>
          <cell r="AN51">
            <v>47</v>
          </cell>
          <cell r="AO51">
            <v>0</v>
          </cell>
          <cell r="AP51">
            <v>51</v>
          </cell>
          <cell r="AQ51">
            <v>2262.8257544930484</v>
          </cell>
          <cell r="AR51">
            <v>15185.425754493048</v>
          </cell>
        </row>
        <row r="52">
          <cell r="B52" t="str">
            <v>Lopez Rejon Nelsy Leticia</v>
          </cell>
          <cell r="C52">
            <v>374.93333333333334</v>
          </cell>
          <cell r="D52">
            <v>9476</v>
          </cell>
          <cell r="E52">
            <v>600</v>
          </cell>
          <cell r="F52">
            <v>1172</v>
          </cell>
          <cell r="G52">
            <v>0</v>
          </cell>
          <cell r="H52">
            <v>232</v>
          </cell>
          <cell r="I52">
            <v>1579.3333333333333</v>
          </cell>
          <cell r="J52">
            <v>14997.333333333334</v>
          </cell>
          <cell r="K52">
            <v>11480</v>
          </cell>
          <cell r="L52">
            <v>945.6583333333333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12425.658333333333</v>
          </cell>
          <cell r="S52">
            <v>12009.95</v>
          </cell>
          <cell r="T52">
            <v>0.21360000000000001</v>
          </cell>
          <cell r="U52">
            <v>88.795299999999742</v>
          </cell>
          <cell r="V52">
            <v>1271.8699999999999</v>
          </cell>
          <cell r="W52">
            <v>1360.6652999999997</v>
          </cell>
          <cell r="X52">
            <v>1360.6652999999997</v>
          </cell>
          <cell r="Y52">
            <v>0</v>
          </cell>
          <cell r="Z52">
            <v>1360.6652999999997</v>
          </cell>
          <cell r="AA52">
            <v>11698.668033333335</v>
          </cell>
          <cell r="AB52">
            <v>26696.001366666671</v>
          </cell>
          <cell r="AC52">
            <v>32530.533084030689</v>
          </cell>
          <cell r="AD52">
            <v>24222.32</v>
          </cell>
          <cell r="AE52">
            <v>0.23519999999999999</v>
          </cell>
          <cell r="AF52">
            <v>1954.091717364018</v>
          </cell>
          <cell r="AG52">
            <v>3880.44</v>
          </cell>
          <cell r="AH52">
            <v>5834.5317173640178</v>
          </cell>
          <cell r="AI52">
            <v>5834.5317173640178</v>
          </cell>
          <cell r="AJ52">
            <v>0</v>
          </cell>
          <cell r="AK52">
            <v>5834.5317173640178</v>
          </cell>
          <cell r="AL52">
            <v>26696.001366666671</v>
          </cell>
          <cell r="AM52">
            <v>0</v>
          </cell>
          <cell r="AN52">
            <v>48</v>
          </cell>
          <cell r="AO52">
            <v>0</v>
          </cell>
          <cell r="AP52">
            <v>52</v>
          </cell>
          <cell r="AQ52">
            <v>4473.8664173640182</v>
          </cell>
          <cell r="AR52">
            <v>29995.833084030688</v>
          </cell>
        </row>
        <row r="53">
          <cell r="B53" t="str">
            <v>Esquivo Ayala Sylvia Beatriz</v>
          </cell>
          <cell r="C53">
            <v>398.30100000000004</v>
          </cell>
          <cell r="D53">
            <v>11949.03</v>
          </cell>
          <cell r="E53">
            <v>0</v>
          </cell>
          <cell r="F53">
            <v>0</v>
          </cell>
          <cell r="G53">
            <v>0</v>
          </cell>
          <cell r="H53">
            <v>399</v>
          </cell>
          <cell r="I53">
            <v>1991.5050000000001</v>
          </cell>
          <cell r="J53">
            <v>15932.04</v>
          </cell>
          <cell r="K53">
            <v>12348.03</v>
          </cell>
          <cell r="L53">
            <v>1357.8300000000002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13705.86</v>
          </cell>
          <cell r="S53">
            <v>12009.95</v>
          </cell>
          <cell r="T53">
            <v>0.21360000000000001</v>
          </cell>
          <cell r="U53">
            <v>362.246376</v>
          </cell>
          <cell r="V53">
            <v>1271.8699999999999</v>
          </cell>
          <cell r="W53">
            <v>1634.1163759999999</v>
          </cell>
          <cell r="X53">
            <v>1634.1163759999999</v>
          </cell>
          <cell r="Y53">
            <v>0</v>
          </cell>
          <cell r="Z53">
            <v>1634.1163759999999</v>
          </cell>
          <cell r="AA53">
            <v>12705.418624</v>
          </cell>
          <cell r="AB53">
            <v>28637.458623999999</v>
          </cell>
          <cell r="AC53">
            <v>35069.049372384936</v>
          </cell>
          <cell r="AD53">
            <v>24222.32</v>
          </cell>
          <cell r="AE53">
            <v>0.23519999999999999</v>
          </cell>
          <cell r="AF53">
            <v>2551.1507483849368</v>
          </cell>
          <cell r="AG53">
            <v>3880.44</v>
          </cell>
          <cell r="AH53">
            <v>6431.5907483849369</v>
          </cell>
          <cell r="AI53">
            <v>6431.5907483849369</v>
          </cell>
          <cell r="AJ53">
            <v>0</v>
          </cell>
          <cell r="AK53">
            <v>6431.5907483849369</v>
          </cell>
          <cell r="AL53">
            <v>28637.458623999999</v>
          </cell>
          <cell r="AM53">
            <v>0</v>
          </cell>
          <cell r="AN53">
            <v>49</v>
          </cell>
          <cell r="AO53">
            <v>0</v>
          </cell>
          <cell r="AP53">
            <v>53</v>
          </cell>
          <cell r="AQ53">
            <v>4797.4743723849369</v>
          </cell>
          <cell r="AR53">
            <v>32534.349372384935</v>
          </cell>
        </row>
        <row r="54">
          <cell r="B54" t="str">
            <v>Uicab Martinez Jose Luis</v>
          </cell>
          <cell r="C54">
            <v>221.00533333333334</v>
          </cell>
          <cell r="D54">
            <v>5430.16</v>
          </cell>
          <cell r="E54">
            <v>600</v>
          </cell>
          <cell r="F54">
            <v>600</v>
          </cell>
          <cell r="G54">
            <v>0</v>
          </cell>
          <cell r="H54">
            <v>158</v>
          </cell>
          <cell r="I54">
            <v>905.02666666666664</v>
          </cell>
          <cell r="J54">
            <v>8840.2133333333331</v>
          </cell>
          <cell r="K54">
            <v>6788.16</v>
          </cell>
          <cell r="L54">
            <v>271.35166666666669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7059.5116666666663</v>
          </cell>
          <cell r="S54">
            <v>4910.1900000000005</v>
          </cell>
          <cell r="T54">
            <v>0.10879999999999999</v>
          </cell>
          <cell r="U54">
            <v>233.84619733333324</v>
          </cell>
          <cell r="V54">
            <v>288.33</v>
          </cell>
          <cell r="W54">
            <v>522.17619733333322</v>
          </cell>
          <cell r="X54">
            <v>522.17619733333322</v>
          </cell>
          <cell r="Y54">
            <v>253.54</v>
          </cell>
          <cell r="Z54">
            <v>268.63619733333326</v>
          </cell>
          <cell r="AA54">
            <v>7424.5504693333332</v>
          </cell>
          <cell r="AB54">
            <v>16264.763802666666</v>
          </cell>
          <cell r="AC54">
            <v>19037.777826381822</v>
          </cell>
          <cell r="AD54">
            <v>12009.95</v>
          </cell>
          <cell r="AE54">
            <v>0.21360000000000001</v>
          </cell>
          <cell r="AF54">
            <v>1501.1440237151571</v>
          </cell>
          <cell r="AG54">
            <v>1271.8699999999999</v>
          </cell>
          <cell r="AH54">
            <v>2773.0140237151572</v>
          </cell>
          <cell r="AI54">
            <v>2773.0140237151572</v>
          </cell>
          <cell r="AJ54">
            <v>0</v>
          </cell>
          <cell r="AK54">
            <v>2773.0140237151572</v>
          </cell>
          <cell r="AL54">
            <v>16264.763802666665</v>
          </cell>
          <cell r="AM54">
            <v>0</v>
          </cell>
          <cell r="AN54">
            <v>50</v>
          </cell>
          <cell r="AO54">
            <v>0</v>
          </cell>
          <cell r="AP54">
            <v>54</v>
          </cell>
          <cell r="AQ54">
            <v>2504.377826381824</v>
          </cell>
          <cell r="AR54">
            <v>16503.077826381821</v>
          </cell>
        </row>
        <row r="55">
          <cell r="B55" t="str">
            <v>Juarez Zapata Guadalupe</v>
          </cell>
          <cell r="C55">
            <v>177.60633333333334</v>
          </cell>
          <cell r="D55">
            <v>5328.1900000000005</v>
          </cell>
          <cell r="E55">
            <v>0</v>
          </cell>
          <cell r="F55">
            <v>0</v>
          </cell>
          <cell r="G55">
            <v>0</v>
          </cell>
          <cell r="H55">
            <v>158</v>
          </cell>
          <cell r="I55">
            <v>888.03166666666675</v>
          </cell>
          <cell r="J55">
            <v>7104.253333333334</v>
          </cell>
          <cell r="K55">
            <v>5486.1900000000005</v>
          </cell>
          <cell r="L55">
            <v>254.3566666666668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5740.5466666666671</v>
          </cell>
          <cell r="S55">
            <v>4910.1900000000005</v>
          </cell>
          <cell r="T55">
            <v>0.10879999999999999</v>
          </cell>
          <cell r="U55">
            <v>90.342805333333317</v>
          </cell>
          <cell r="V55">
            <v>288.33</v>
          </cell>
          <cell r="W55">
            <v>378.67280533333332</v>
          </cell>
          <cell r="X55">
            <v>378.67280533333332</v>
          </cell>
          <cell r="Y55">
            <v>294.63</v>
          </cell>
          <cell r="Z55">
            <v>84.04280533333332</v>
          </cell>
          <cell r="AA55">
            <v>6290.1788613333338</v>
          </cell>
          <cell r="AB55">
            <v>13394.432194666668</v>
          </cell>
          <cell r="AC55">
            <v>15387.813930145814</v>
          </cell>
          <cell r="AD55">
            <v>12009.95</v>
          </cell>
          <cell r="AE55">
            <v>0.21360000000000001</v>
          </cell>
          <cell r="AF55">
            <v>721.51173547914573</v>
          </cell>
          <cell r="AG55">
            <v>1271.8699999999999</v>
          </cell>
          <cell r="AH55">
            <v>1993.3817354791456</v>
          </cell>
          <cell r="AI55">
            <v>1993.3817354791456</v>
          </cell>
          <cell r="AJ55">
            <v>0</v>
          </cell>
          <cell r="AK55">
            <v>1993.3817354791456</v>
          </cell>
          <cell r="AL55">
            <v>13394.432194666668</v>
          </cell>
          <cell r="AM55">
            <v>0</v>
          </cell>
          <cell r="AN55">
            <v>51</v>
          </cell>
          <cell r="AO55">
            <v>0</v>
          </cell>
          <cell r="AP55">
            <v>55</v>
          </cell>
          <cell r="AQ55">
            <v>1909.3389301458124</v>
          </cell>
          <cell r="AR55">
            <v>12853.113930145813</v>
          </cell>
        </row>
        <row r="56">
          <cell r="B56" t="str">
            <v>Dzib Castillo Arcadio</v>
          </cell>
          <cell r="C56">
            <v>192.97066666666666</v>
          </cell>
          <cell r="D56">
            <v>5669.12</v>
          </cell>
          <cell r="E56">
            <v>120</v>
          </cell>
          <cell r="F56">
            <v>0</v>
          </cell>
          <cell r="G56">
            <v>0</v>
          </cell>
          <cell r="H56">
            <v>232</v>
          </cell>
          <cell r="I56">
            <v>944.85333333333335</v>
          </cell>
          <cell r="J56">
            <v>7718.8266666666659</v>
          </cell>
          <cell r="K56">
            <v>6021.12</v>
          </cell>
          <cell r="L56">
            <v>311.1783333333334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6332.2983333333332</v>
          </cell>
          <cell r="S56">
            <v>4910.1900000000005</v>
          </cell>
          <cell r="T56">
            <v>0.10879999999999999</v>
          </cell>
          <cell r="U56">
            <v>154.72538666666659</v>
          </cell>
          <cell r="V56">
            <v>288.33</v>
          </cell>
          <cell r="W56">
            <v>443.05538666666655</v>
          </cell>
          <cell r="X56">
            <v>443.05538666666655</v>
          </cell>
          <cell r="Y56">
            <v>253.54</v>
          </cell>
          <cell r="Z56">
            <v>189.51538666666656</v>
          </cell>
          <cell r="AA56">
            <v>6776.4579466666664</v>
          </cell>
          <cell r="AB56">
            <v>14495.284613333333</v>
          </cell>
          <cell r="AC56">
            <v>16787.677127839946</v>
          </cell>
          <cell r="AD56">
            <v>12009.95</v>
          </cell>
          <cell r="AE56">
            <v>0.21360000000000001</v>
          </cell>
          <cell r="AF56">
            <v>1020.5225145066124</v>
          </cell>
          <cell r="AG56">
            <v>1271.8699999999999</v>
          </cell>
          <cell r="AH56">
            <v>2292.3925145066123</v>
          </cell>
          <cell r="AI56">
            <v>2292.3925145066123</v>
          </cell>
          <cell r="AJ56">
            <v>0</v>
          </cell>
          <cell r="AK56">
            <v>2292.3925145066123</v>
          </cell>
          <cell r="AL56">
            <v>14495.284613333333</v>
          </cell>
          <cell r="AM56">
            <v>0</v>
          </cell>
          <cell r="AN56">
            <v>52</v>
          </cell>
          <cell r="AO56">
            <v>0</v>
          </cell>
          <cell r="AP56">
            <v>56</v>
          </cell>
          <cell r="AQ56">
            <v>2102.8771278399458</v>
          </cell>
          <cell r="AR56">
            <v>14252.977127839946</v>
          </cell>
        </row>
        <row r="57">
          <cell r="B57" t="str">
            <v>Alvarez Caballero Francisco Ruben</v>
          </cell>
          <cell r="C57">
            <v>192.97066666666666</v>
          </cell>
          <cell r="D57">
            <v>5669.12</v>
          </cell>
          <cell r="E57">
            <v>120</v>
          </cell>
          <cell r="F57">
            <v>0</v>
          </cell>
          <cell r="G57">
            <v>0</v>
          </cell>
          <cell r="H57">
            <v>232</v>
          </cell>
          <cell r="I57">
            <v>944.85333333333335</v>
          </cell>
          <cell r="J57">
            <v>7718.8266666666659</v>
          </cell>
          <cell r="K57">
            <v>6021.12</v>
          </cell>
          <cell r="L57">
            <v>311.1783333333334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6332.2983333333332</v>
          </cell>
          <cell r="S57">
            <v>4910.1900000000005</v>
          </cell>
          <cell r="T57">
            <v>0.10879999999999999</v>
          </cell>
          <cell r="U57">
            <v>154.72538666666659</v>
          </cell>
          <cell r="V57">
            <v>288.33</v>
          </cell>
          <cell r="W57">
            <v>443.05538666666655</v>
          </cell>
          <cell r="X57">
            <v>443.05538666666655</v>
          </cell>
          <cell r="Y57">
            <v>253.54</v>
          </cell>
          <cell r="Z57">
            <v>189.51538666666656</v>
          </cell>
          <cell r="AA57">
            <v>6776.4579466666664</v>
          </cell>
          <cell r="AB57">
            <v>14495.284613333333</v>
          </cell>
          <cell r="AC57">
            <v>16787.677127839946</v>
          </cell>
          <cell r="AD57">
            <v>12009.95</v>
          </cell>
          <cell r="AE57">
            <v>0.21360000000000001</v>
          </cell>
          <cell r="AF57">
            <v>1020.5225145066124</v>
          </cell>
          <cell r="AG57">
            <v>1271.8699999999999</v>
          </cell>
          <cell r="AH57">
            <v>2292.3925145066123</v>
          </cell>
          <cell r="AI57">
            <v>2292.3925145066123</v>
          </cell>
          <cell r="AJ57">
            <v>0</v>
          </cell>
          <cell r="AK57">
            <v>2292.3925145066123</v>
          </cell>
          <cell r="AL57">
            <v>14495.284613333333</v>
          </cell>
          <cell r="AM57">
            <v>0</v>
          </cell>
          <cell r="AN57">
            <v>53</v>
          </cell>
          <cell r="AO57">
            <v>0</v>
          </cell>
          <cell r="AP57">
            <v>57</v>
          </cell>
          <cell r="AQ57">
            <v>2102.8771278399458</v>
          </cell>
          <cell r="AR57">
            <v>14252.977127839946</v>
          </cell>
        </row>
        <row r="58">
          <cell r="B58" t="str">
            <v>Tamayo Canto Angelica Beatriz</v>
          </cell>
          <cell r="C58">
            <v>209.91400000000002</v>
          </cell>
          <cell r="D58">
            <v>6297.42</v>
          </cell>
          <cell r="E58">
            <v>0</v>
          </cell>
          <cell r="F58">
            <v>0</v>
          </cell>
          <cell r="G58">
            <v>0</v>
          </cell>
          <cell r="H58">
            <v>85</v>
          </cell>
          <cell r="I58">
            <v>1049.57</v>
          </cell>
          <cell r="J58">
            <v>8396.5600000000013</v>
          </cell>
          <cell r="K58">
            <v>6382.42</v>
          </cell>
          <cell r="L58">
            <v>415.89499999999998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6798.3150000000005</v>
          </cell>
          <cell r="S58">
            <v>4910.1900000000005</v>
          </cell>
          <cell r="T58">
            <v>0.10879999999999999</v>
          </cell>
          <cell r="U58">
            <v>205.428</v>
          </cell>
          <cell r="V58">
            <v>288.33</v>
          </cell>
          <cell r="W58">
            <v>493.75799999999998</v>
          </cell>
          <cell r="X58">
            <v>493.75799999999998</v>
          </cell>
          <cell r="Y58">
            <v>253.54</v>
          </cell>
          <cell r="Z58">
            <v>240.21799999999999</v>
          </cell>
          <cell r="AA58">
            <v>7191.7719999999999</v>
          </cell>
          <cell r="AB58">
            <v>15588.332000000002</v>
          </cell>
          <cell r="AC58">
            <v>18177.615310274668</v>
          </cell>
          <cell r="AD58">
            <v>12009.95</v>
          </cell>
          <cell r="AE58">
            <v>0.21360000000000001</v>
          </cell>
          <cell r="AF58">
            <v>1317.4133102746691</v>
          </cell>
          <cell r="AG58">
            <v>1271.8699999999999</v>
          </cell>
          <cell r="AH58">
            <v>2589.283310274669</v>
          </cell>
          <cell r="AI58">
            <v>2589.283310274669</v>
          </cell>
          <cell r="AJ58">
            <v>0</v>
          </cell>
          <cell r="AK58">
            <v>2589.283310274669</v>
          </cell>
          <cell r="AL58">
            <v>15588.331999999999</v>
          </cell>
          <cell r="AM58">
            <v>0</v>
          </cell>
          <cell r="AN58">
            <v>54</v>
          </cell>
          <cell r="AO58">
            <v>0</v>
          </cell>
          <cell r="AP58">
            <v>58</v>
          </cell>
          <cell r="AQ58">
            <v>2349.0653102746692</v>
          </cell>
          <cell r="AR58">
            <v>15642.915310274668</v>
          </cell>
        </row>
        <row r="59">
          <cell r="B59" t="str">
            <v>Cuevas Bates Ruy Ismael</v>
          </cell>
          <cell r="C59">
            <v>201.25</v>
          </cell>
          <cell r="D59">
            <v>5819.5</v>
          </cell>
          <cell r="E59">
            <v>218</v>
          </cell>
          <cell r="F59">
            <v>0</v>
          </cell>
          <cell r="G59">
            <v>0</v>
          </cell>
          <cell r="H59">
            <v>232</v>
          </cell>
          <cell r="I59">
            <v>969.91666666666663</v>
          </cell>
          <cell r="J59">
            <v>8050</v>
          </cell>
          <cell r="K59">
            <v>6269.5</v>
          </cell>
          <cell r="L59">
            <v>336.24166666666667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6605.7416666666668</v>
          </cell>
          <cell r="S59">
            <v>4910.1900000000005</v>
          </cell>
          <cell r="T59">
            <v>0.10879999999999999</v>
          </cell>
          <cell r="U59">
            <v>184.47602133333328</v>
          </cell>
          <cell r="V59">
            <v>288.33</v>
          </cell>
          <cell r="W59">
            <v>472.80602133333326</v>
          </cell>
          <cell r="X59">
            <v>472.80602133333326</v>
          </cell>
          <cell r="Y59">
            <v>253.54</v>
          </cell>
          <cell r="Z59">
            <v>219.26602133333327</v>
          </cell>
          <cell r="AA59">
            <v>7020.1506453333341</v>
          </cell>
          <cell r="AB59">
            <v>15070.150645333335</v>
          </cell>
          <cell r="AC59">
            <v>17518.686832824689</v>
          </cell>
          <cell r="AD59">
            <v>12009.95</v>
          </cell>
          <cell r="AE59">
            <v>0.21360000000000001</v>
          </cell>
          <cell r="AF59">
            <v>1176.6661874913534</v>
          </cell>
          <cell r="AG59">
            <v>1271.8699999999999</v>
          </cell>
          <cell r="AH59">
            <v>2448.5361874913533</v>
          </cell>
          <cell r="AI59">
            <v>2448.5361874913533</v>
          </cell>
          <cell r="AJ59">
            <v>0</v>
          </cell>
          <cell r="AK59">
            <v>2448.5361874913533</v>
          </cell>
          <cell r="AL59">
            <v>15070.150645333335</v>
          </cell>
          <cell r="AM59">
            <v>0</v>
          </cell>
          <cell r="AN59">
            <v>55</v>
          </cell>
          <cell r="AO59">
            <v>0</v>
          </cell>
          <cell r="AP59">
            <v>59</v>
          </cell>
          <cell r="AQ59">
            <v>2229.2701661580199</v>
          </cell>
          <cell r="AR59">
            <v>14983.986832824688</v>
          </cell>
        </row>
        <row r="60">
          <cell r="B60" t="str">
            <v>Vargas Camargo Sergio Esteban</v>
          </cell>
          <cell r="C60">
            <v>236.58066666666667</v>
          </cell>
          <cell r="D60">
            <v>6297.42</v>
          </cell>
          <cell r="E60">
            <v>600</v>
          </cell>
          <cell r="F60">
            <v>200</v>
          </cell>
          <cell r="G60">
            <v>0</v>
          </cell>
          <cell r="H60">
            <v>158</v>
          </cell>
          <cell r="I60">
            <v>1049.57</v>
          </cell>
          <cell r="J60">
            <v>9463.2266666666674</v>
          </cell>
          <cell r="K60">
            <v>7255.42</v>
          </cell>
          <cell r="L60">
            <v>415.89499999999998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7671.3150000000005</v>
          </cell>
          <cell r="S60">
            <v>4910.1900000000005</v>
          </cell>
          <cell r="T60">
            <v>0.10879999999999999</v>
          </cell>
          <cell r="U60">
            <v>300.41039999999998</v>
          </cell>
          <cell r="V60">
            <v>288.33</v>
          </cell>
          <cell r="W60">
            <v>588.74039999999991</v>
          </cell>
          <cell r="X60">
            <v>588.74039999999991</v>
          </cell>
          <cell r="Y60">
            <v>0</v>
          </cell>
          <cell r="Z60">
            <v>588.74039999999991</v>
          </cell>
          <cell r="AA60">
            <v>7716.2496000000001</v>
          </cell>
          <cell r="AB60">
            <v>17179.476266666668</v>
          </cell>
          <cell r="AC60">
            <v>20200.942200746016</v>
          </cell>
          <cell r="AD60">
            <v>12009.95</v>
          </cell>
          <cell r="AE60">
            <v>0.21360000000000001</v>
          </cell>
          <cell r="AF60">
            <v>1749.595934079349</v>
          </cell>
          <cell r="AG60">
            <v>1271.8699999999999</v>
          </cell>
          <cell r="AH60">
            <v>3021.4659340793487</v>
          </cell>
          <cell r="AI60">
            <v>3021.4659340793487</v>
          </cell>
          <cell r="AJ60">
            <v>0</v>
          </cell>
          <cell r="AK60">
            <v>3021.4659340793487</v>
          </cell>
          <cell r="AL60">
            <v>17179.476266666668</v>
          </cell>
          <cell r="AM60">
            <v>0</v>
          </cell>
          <cell r="AN60">
            <v>56</v>
          </cell>
          <cell r="AO60">
            <v>0</v>
          </cell>
          <cell r="AP60">
            <v>60</v>
          </cell>
          <cell r="AQ60">
            <v>2432.725534079349</v>
          </cell>
          <cell r="AR60">
            <v>17666.242200746015</v>
          </cell>
        </row>
        <row r="61">
          <cell r="B61" t="str">
            <v>Trejo Dzib Carlos Francisco</v>
          </cell>
          <cell r="C61">
            <v>195.16566666666668</v>
          </cell>
          <cell r="D61">
            <v>5354.97</v>
          </cell>
          <cell r="E61">
            <v>500</v>
          </cell>
          <cell r="F61">
            <v>0</v>
          </cell>
          <cell r="G61">
            <v>0</v>
          </cell>
          <cell r="H61">
            <v>312</v>
          </cell>
          <cell r="I61">
            <v>892.495</v>
          </cell>
          <cell r="J61">
            <v>7806.626666666667</v>
          </cell>
          <cell r="K61">
            <v>6166.97</v>
          </cell>
          <cell r="L61">
            <v>258.82000000000005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6425.79</v>
          </cell>
          <cell r="S61">
            <v>4910.1900000000005</v>
          </cell>
          <cell r="T61">
            <v>0.10879999999999999</v>
          </cell>
          <cell r="U61">
            <v>164.89727999999994</v>
          </cell>
          <cell r="V61">
            <v>288.33</v>
          </cell>
          <cell r="W61">
            <v>453.22727999999995</v>
          </cell>
          <cell r="X61">
            <v>453.22727999999995</v>
          </cell>
          <cell r="Y61">
            <v>253.54</v>
          </cell>
          <cell r="Z61">
            <v>199.68727999999996</v>
          </cell>
          <cell r="AA61">
            <v>6859.77772</v>
          </cell>
          <cell r="AB61">
            <v>14666.404386666667</v>
          </cell>
          <cell r="AC61">
            <v>17005.276025771451</v>
          </cell>
          <cell r="AD61">
            <v>12009.95</v>
          </cell>
          <cell r="AE61">
            <v>0.21360000000000001</v>
          </cell>
          <cell r="AF61">
            <v>1067.0016391047818</v>
          </cell>
          <cell r="AG61">
            <v>1271.8699999999999</v>
          </cell>
          <cell r="AH61">
            <v>2338.8716391047819</v>
          </cell>
          <cell r="AI61">
            <v>2338.8716391047819</v>
          </cell>
          <cell r="AJ61">
            <v>0</v>
          </cell>
          <cell r="AK61">
            <v>2338.8716391047819</v>
          </cell>
          <cell r="AL61">
            <v>14666.404386666669</v>
          </cell>
          <cell r="AM61">
            <v>0</v>
          </cell>
          <cell r="AN61">
            <v>57</v>
          </cell>
          <cell r="AO61">
            <v>0</v>
          </cell>
          <cell r="AP61">
            <v>61</v>
          </cell>
          <cell r="AQ61">
            <v>2139.1843591047818</v>
          </cell>
          <cell r="AR61">
            <v>14470.57602577145</v>
          </cell>
        </row>
        <row r="62">
          <cell r="B62" t="str">
            <v>Uc Canche Jacinto</v>
          </cell>
          <cell r="C62">
            <v>181.80533333333332</v>
          </cell>
          <cell r="D62">
            <v>5430.16</v>
          </cell>
          <cell r="E62">
            <v>24</v>
          </cell>
          <cell r="F62">
            <v>0</v>
          </cell>
          <cell r="G62">
            <v>0</v>
          </cell>
          <cell r="H62">
            <v>399</v>
          </cell>
          <cell r="I62">
            <v>905.02666666666664</v>
          </cell>
          <cell r="J62">
            <v>7272.2133333333331</v>
          </cell>
          <cell r="K62">
            <v>5853.16</v>
          </cell>
          <cell r="L62">
            <v>271.35166666666669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6124.5116666666663</v>
          </cell>
          <cell r="S62">
            <v>4910.1900000000005</v>
          </cell>
          <cell r="T62">
            <v>0.10879999999999999</v>
          </cell>
          <cell r="U62">
            <v>132.11819733333323</v>
          </cell>
          <cell r="V62">
            <v>288.33</v>
          </cell>
          <cell r="W62">
            <v>420.44819733333321</v>
          </cell>
          <cell r="X62">
            <v>420.44819733333321</v>
          </cell>
          <cell r="Y62">
            <v>294.63</v>
          </cell>
          <cell r="Z62">
            <v>125.81819733333322</v>
          </cell>
          <cell r="AA62">
            <v>6632.3684693333335</v>
          </cell>
          <cell r="AB62">
            <v>13904.581802666667</v>
          </cell>
          <cell r="AC62">
            <v>16036.529097999322</v>
          </cell>
          <cell r="AD62">
            <v>12009.95</v>
          </cell>
          <cell r="AE62">
            <v>0.21360000000000001</v>
          </cell>
          <cell r="AF62">
            <v>860.07729533265513</v>
          </cell>
          <cell r="AG62">
            <v>1271.8699999999999</v>
          </cell>
          <cell r="AH62">
            <v>2131.9472953326549</v>
          </cell>
          <cell r="AI62">
            <v>2131.9472953326549</v>
          </cell>
          <cell r="AJ62">
            <v>0</v>
          </cell>
          <cell r="AK62">
            <v>2131.9472953326549</v>
          </cell>
          <cell r="AL62">
            <v>13904.581802666667</v>
          </cell>
          <cell r="AM62">
            <v>0</v>
          </cell>
          <cell r="AN62">
            <v>58</v>
          </cell>
          <cell r="AO62">
            <v>0</v>
          </cell>
          <cell r="AP62">
            <v>62</v>
          </cell>
          <cell r="AQ62">
            <v>2006.1290979993216</v>
          </cell>
          <cell r="AR62">
            <v>13501.829097999322</v>
          </cell>
        </row>
        <row r="63">
          <cell r="B63" t="str">
            <v>Zepeda Garcia Xochitl Selene</v>
          </cell>
          <cell r="C63">
            <v>252.76200000000003</v>
          </cell>
          <cell r="D63">
            <v>7582.8600000000006</v>
          </cell>
          <cell r="E63">
            <v>0</v>
          </cell>
          <cell r="F63">
            <v>0</v>
          </cell>
          <cell r="G63">
            <v>0</v>
          </cell>
          <cell r="H63">
            <v>158</v>
          </cell>
          <cell r="I63">
            <v>1263.8100000000002</v>
          </cell>
          <cell r="J63">
            <v>10110.480000000001</v>
          </cell>
          <cell r="K63">
            <v>7740.8600000000006</v>
          </cell>
          <cell r="L63">
            <v>630.13500000000022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8370.9950000000008</v>
          </cell>
          <cell r="S63">
            <v>4910.1900000000005</v>
          </cell>
          <cell r="T63">
            <v>0.10879999999999999</v>
          </cell>
          <cell r="U63">
            <v>376.53558400000003</v>
          </cell>
          <cell r="V63">
            <v>288.33</v>
          </cell>
          <cell r="W63">
            <v>664.86558400000001</v>
          </cell>
          <cell r="X63">
            <v>664.86558400000001</v>
          </cell>
          <cell r="Y63">
            <v>0</v>
          </cell>
          <cell r="Z63">
            <v>664.86558400000001</v>
          </cell>
          <cell r="AA63">
            <v>8339.8044160000009</v>
          </cell>
          <cell r="AB63">
            <v>18450.284416000002</v>
          </cell>
          <cell r="AC63">
            <v>21816.924079348937</v>
          </cell>
          <cell r="AD63">
            <v>12009.95</v>
          </cell>
          <cell r="AE63">
            <v>0.21360000000000001</v>
          </cell>
          <cell r="AF63">
            <v>2094.7696633489331</v>
          </cell>
          <cell r="AG63">
            <v>1271.8699999999999</v>
          </cell>
          <cell r="AH63">
            <v>3366.639663348933</v>
          </cell>
          <cell r="AI63">
            <v>3366.639663348933</v>
          </cell>
          <cell r="AJ63">
            <v>0</v>
          </cell>
          <cell r="AK63">
            <v>3366.639663348933</v>
          </cell>
          <cell r="AL63">
            <v>18450.284416000002</v>
          </cell>
          <cell r="AM63">
            <v>0</v>
          </cell>
          <cell r="AN63">
            <v>59</v>
          </cell>
          <cell r="AO63">
            <v>0</v>
          </cell>
          <cell r="AP63">
            <v>63</v>
          </cell>
          <cell r="AQ63">
            <v>2701.7740793489329</v>
          </cell>
          <cell r="AR63">
            <v>19282.224079348936</v>
          </cell>
        </row>
        <row r="64">
          <cell r="B64" t="str">
            <v>Itza Chan Rolando</v>
          </cell>
          <cell r="C64">
            <v>181.80533333333332</v>
          </cell>
          <cell r="D64">
            <v>5430.16</v>
          </cell>
          <cell r="E64">
            <v>24</v>
          </cell>
          <cell r="F64">
            <v>0</v>
          </cell>
          <cell r="G64">
            <v>0</v>
          </cell>
          <cell r="H64">
            <v>312</v>
          </cell>
          <cell r="I64">
            <v>905.02666666666664</v>
          </cell>
          <cell r="J64">
            <v>7272.2133333333331</v>
          </cell>
          <cell r="K64">
            <v>5766.16</v>
          </cell>
          <cell r="L64">
            <v>271.35166666666669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6037.5116666666663</v>
          </cell>
          <cell r="S64">
            <v>4910.1900000000005</v>
          </cell>
          <cell r="T64">
            <v>0.10879999999999999</v>
          </cell>
          <cell r="U64">
            <v>122.65259733333323</v>
          </cell>
          <cell r="V64">
            <v>288.33</v>
          </cell>
          <cell r="W64">
            <v>410.98259733333322</v>
          </cell>
          <cell r="X64">
            <v>410.98259733333322</v>
          </cell>
          <cell r="Y64">
            <v>294.63</v>
          </cell>
          <cell r="Z64">
            <v>116.35259733333322</v>
          </cell>
          <cell r="AA64">
            <v>6554.834069333333</v>
          </cell>
          <cell r="AB64">
            <v>13827.047402666667</v>
          </cell>
          <cell r="AC64">
            <v>15937.93499830451</v>
          </cell>
          <cell r="AD64">
            <v>12009.95</v>
          </cell>
          <cell r="AE64">
            <v>0.21360000000000001</v>
          </cell>
          <cell r="AF64">
            <v>839.01759563784333</v>
          </cell>
          <cell r="AG64">
            <v>1271.8699999999999</v>
          </cell>
          <cell r="AH64">
            <v>2110.8875956378433</v>
          </cell>
          <cell r="AI64">
            <v>2110.8875956378433</v>
          </cell>
          <cell r="AJ64">
            <v>0</v>
          </cell>
          <cell r="AK64">
            <v>2110.8875956378433</v>
          </cell>
          <cell r="AL64">
            <v>13827.047402666667</v>
          </cell>
          <cell r="AM64">
            <v>0</v>
          </cell>
          <cell r="AN64">
            <v>60</v>
          </cell>
          <cell r="AO64">
            <v>0</v>
          </cell>
          <cell r="AP64">
            <v>64</v>
          </cell>
          <cell r="AQ64">
            <v>1994.5349983045101</v>
          </cell>
          <cell r="AR64">
            <v>13403.23499830451</v>
          </cell>
        </row>
        <row r="65">
          <cell r="B65" t="str">
            <v>Canul Crespo Jose Federico</v>
          </cell>
          <cell r="C65">
            <v>193.98333333333332</v>
          </cell>
          <cell r="D65">
            <v>5819.5</v>
          </cell>
          <cell r="E65">
            <v>0</v>
          </cell>
          <cell r="F65">
            <v>0</v>
          </cell>
          <cell r="G65">
            <v>0</v>
          </cell>
          <cell r="H65">
            <v>85</v>
          </cell>
          <cell r="I65">
            <v>969.91666666666663</v>
          </cell>
          <cell r="J65">
            <v>7759.333333333333</v>
          </cell>
          <cell r="K65">
            <v>5904.5</v>
          </cell>
          <cell r="L65">
            <v>336.24166666666667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6240.7416666666668</v>
          </cell>
          <cell r="S65">
            <v>4910.1900000000005</v>
          </cell>
          <cell r="T65">
            <v>0.10879999999999999</v>
          </cell>
          <cell r="U65">
            <v>144.76402133333329</v>
          </cell>
          <cell r="V65">
            <v>288.33</v>
          </cell>
          <cell r="W65">
            <v>433.09402133333327</v>
          </cell>
          <cell r="X65">
            <v>433.09402133333327</v>
          </cell>
          <cell r="Y65">
            <v>253.54</v>
          </cell>
          <cell r="Z65">
            <v>179.55402133333328</v>
          </cell>
          <cell r="AA65">
            <v>6694.8626453333336</v>
          </cell>
          <cell r="AB65">
            <v>14454.195978666667</v>
          </cell>
          <cell r="AC65">
            <v>16735.428101051202</v>
          </cell>
          <cell r="AD65">
            <v>12009.95</v>
          </cell>
          <cell r="AE65">
            <v>0.21360000000000001</v>
          </cell>
          <cell r="AF65">
            <v>1009.3621223845367</v>
          </cell>
          <cell r="AG65">
            <v>1271.8699999999999</v>
          </cell>
          <cell r="AH65">
            <v>2281.2321223845365</v>
          </cell>
          <cell r="AI65">
            <v>2281.2321223845365</v>
          </cell>
          <cell r="AJ65">
            <v>0</v>
          </cell>
          <cell r="AK65">
            <v>2281.2321223845365</v>
          </cell>
          <cell r="AL65">
            <v>14454.195978666667</v>
          </cell>
          <cell r="AM65">
            <v>0</v>
          </cell>
          <cell r="AN65">
            <v>61</v>
          </cell>
          <cell r="AO65">
            <v>0</v>
          </cell>
          <cell r="AP65">
            <v>65</v>
          </cell>
          <cell r="AQ65">
            <v>2101.6781010512032</v>
          </cell>
          <cell r="AR65">
            <v>14200.728101051202</v>
          </cell>
        </row>
        <row r="66">
          <cell r="B66" t="str">
            <v>Varguez Calderon Carlos Renan</v>
          </cell>
          <cell r="C66">
            <v>173.34900000000002</v>
          </cell>
          <cell r="D66">
            <v>5200.47</v>
          </cell>
          <cell r="E66">
            <v>0</v>
          </cell>
          <cell r="F66">
            <v>0</v>
          </cell>
          <cell r="G66">
            <v>0</v>
          </cell>
          <cell r="H66">
            <v>232</v>
          </cell>
          <cell r="I66">
            <v>866.745</v>
          </cell>
          <cell r="J66">
            <v>6933.9600000000009</v>
          </cell>
          <cell r="K66">
            <v>5432.47</v>
          </cell>
          <cell r="L66">
            <v>233.07000000000005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5665.54</v>
          </cell>
          <cell r="S66">
            <v>4910.1900000000005</v>
          </cell>
          <cell r="T66">
            <v>0.10879999999999999</v>
          </cell>
          <cell r="U66">
            <v>82.182079999999942</v>
          </cell>
          <cell r="V66">
            <v>288.33</v>
          </cell>
          <cell r="W66">
            <v>370.51207999999991</v>
          </cell>
          <cell r="X66">
            <v>370.51207999999991</v>
          </cell>
          <cell r="Y66">
            <v>294.63</v>
          </cell>
          <cell r="Z66">
            <v>75.882079999999917</v>
          </cell>
          <cell r="AA66">
            <v>6223.3329199999998</v>
          </cell>
          <cell r="AB66">
            <v>13157.29292</v>
          </cell>
          <cell r="AC66">
            <v>15086.263479145471</v>
          </cell>
          <cell r="AD66">
            <v>12009.95</v>
          </cell>
          <cell r="AE66">
            <v>0.21360000000000001</v>
          </cell>
          <cell r="AF66">
            <v>657.10055914547252</v>
          </cell>
          <cell r="AG66">
            <v>1271.8699999999999</v>
          </cell>
          <cell r="AH66">
            <v>1928.9705591454724</v>
          </cell>
          <cell r="AI66">
            <v>1928.9705591454724</v>
          </cell>
          <cell r="AJ66">
            <v>0</v>
          </cell>
          <cell r="AK66">
            <v>1928.9705591454724</v>
          </cell>
          <cell r="AL66">
            <v>13157.292919999998</v>
          </cell>
          <cell r="AM66">
            <v>0</v>
          </cell>
          <cell r="AN66">
            <v>62</v>
          </cell>
          <cell r="AO66">
            <v>0</v>
          </cell>
          <cell r="AP66">
            <v>66</v>
          </cell>
          <cell r="AQ66">
            <v>1853.0884791454725</v>
          </cell>
          <cell r="AR66">
            <v>12551.563479145472</v>
          </cell>
        </row>
        <row r="67">
          <cell r="B67" t="str">
            <v>Ortiz Santos William Andres</v>
          </cell>
          <cell r="C67">
            <v>177.60633333333334</v>
          </cell>
          <cell r="D67">
            <v>5328.1900000000005</v>
          </cell>
          <cell r="E67">
            <v>0</v>
          </cell>
          <cell r="F67">
            <v>0</v>
          </cell>
          <cell r="G67">
            <v>0</v>
          </cell>
          <cell r="H67">
            <v>232</v>
          </cell>
          <cell r="I67">
            <v>888.03166666666675</v>
          </cell>
          <cell r="J67">
            <v>7104.253333333334</v>
          </cell>
          <cell r="K67">
            <v>5560.1900000000005</v>
          </cell>
          <cell r="L67">
            <v>254.3566666666668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5814.5466666666671</v>
          </cell>
          <cell r="S67">
            <v>4910.1900000000005</v>
          </cell>
          <cell r="T67">
            <v>0.10879999999999999</v>
          </cell>
          <cell r="U67">
            <v>98.394005333333311</v>
          </cell>
          <cell r="V67">
            <v>288.33</v>
          </cell>
          <cell r="W67">
            <v>386.72400533333331</v>
          </cell>
          <cell r="X67">
            <v>386.72400533333331</v>
          </cell>
          <cell r="Y67">
            <v>294.63</v>
          </cell>
          <cell r="Z67">
            <v>92.094005333333314</v>
          </cell>
          <cell r="AA67">
            <v>6356.1276613333339</v>
          </cell>
          <cell r="AB67">
            <v>13460.380994666668</v>
          </cell>
          <cell r="AC67">
            <v>15471.67557816209</v>
          </cell>
          <cell r="AD67">
            <v>12009.95</v>
          </cell>
          <cell r="AE67">
            <v>0.21360000000000001</v>
          </cell>
          <cell r="AF67">
            <v>739.42458349542244</v>
          </cell>
          <cell r="AG67">
            <v>1271.8699999999999</v>
          </cell>
          <cell r="AH67">
            <v>2011.2945834954223</v>
          </cell>
          <cell r="AI67">
            <v>2011.2945834954223</v>
          </cell>
          <cell r="AJ67">
            <v>0</v>
          </cell>
          <cell r="AK67">
            <v>2011.2945834954223</v>
          </cell>
          <cell r="AL67">
            <v>13460.380994666668</v>
          </cell>
          <cell r="AM67">
            <v>0</v>
          </cell>
          <cell r="AN67">
            <v>63</v>
          </cell>
          <cell r="AO67">
            <v>0</v>
          </cell>
          <cell r="AP67">
            <v>67</v>
          </cell>
          <cell r="AQ67">
            <v>1919.200578162089</v>
          </cell>
          <cell r="AR67">
            <v>12936.975578162092</v>
          </cell>
        </row>
        <row r="68">
          <cell r="B68" t="str">
            <v>Moreno Quijano Jose</v>
          </cell>
          <cell r="C68">
            <v>177.60633333333334</v>
          </cell>
          <cell r="D68">
            <v>5328.1900000000005</v>
          </cell>
          <cell r="E68">
            <v>0</v>
          </cell>
          <cell r="F68">
            <v>0</v>
          </cell>
          <cell r="G68">
            <v>0</v>
          </cell>
          <cell r="H68">
            <v>158</v>
          </cell>
          <cell r="I68">
            <v>888.03166666666675</v>
          </cell>
          <cell r="J68">
            <v>7104.253333333334</v>
          </cell>
          <cell r="K68">
            <v>5486.1900000000005</v>
          </cell>
          <cell r="L68">
            <v>254.3566666666668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5740.5466666666671</v>
          </cell>
          <cell r="S68">
            <v>4910.1900000000005</v>
          </cell>
          <cell r="T68">
            <v>0.10879999999999999</v>
          </cell>
          <cell r="U68">
            <v>90.342805333333317</v>
          </cell>
          <cell r="V68">
            <v>288.33</v>
          </cell>
          <cell r="W68">
            <v>378.67280533333332</v>
          </cell>
          <cell r="X68">
            <v>378.67280533333332</v>
          </cell>
          <cell r="Y68">
            <v>294.63</v>
          </cell>
          <cell r="Z68">
            <v>84.04280533333332</v>
          </cell>
          <cell r="AA68">
            <v>6290.1788613333338</v>
          </cell>
          <cell r="AB68">
            <v>13394.432194666668</v>
          </cell>
          <cell r="AC68">
            <v>15387.813930145814</v>
          </cell>
          <cell r="AD68">
            <v>12009.95</v>
          </cell>
          <cell r="AE68">
            <v>0.21360000000000001</v>
          </cell>
          <cell r="AF68">
            <v>721.51173547914573</v>
          </cell>
          <cell r="AG68">
            <v>1271.8699999999999</v>
          </cell>
          <cell r="AH68">
            <v>1993.3817354791456</v>
          </cell>
          <cell r="AI68">
            <v>1993.3817354791456</v>
          </cell>
          <cell r="AJ68">
            <v>0</v>
          </cell>
          <cell r="AK68">
            <v>1993.3817354791456</v>
          </cell>
          <cell r="AL68">
            <v>13394.432194666668</v>
          </cell>
          <cell r="AM68">
            <v>0</v>
          </cell>
          <cell r="AN68">
            <v>64</v>
          </cell>
          <cell r="AO68">
            <v>0</v>
          </cell>
          <cell r="AP68">
            <v>68</v>
          </cell>
          <cell r="AQ68">
            <v>1909.3389301458124</v>
          </cell>
          <cell r="AR68">
            <v>12853.113930145813</v>
          </cell>
        </row>
        <row r="69">
          <cell r="B69" t="str">
            <v>Palma Mendez Raul Humberto</v>
          </cell>
          <cell r="C69">
            <v>199.27066666666667</v>
          </cell>
          <cell r="D69">
            <v>5978.12</v>
          </cell>
          <cell r="E69">
            <v>0</v>
          </cell>
          <cell r="F69">
            <v>0</v>
          </cell>
          <cell r="G69">
            <v>0</v>
          </cell>
          <cell r="H69">
            <v>85</v>
          </cell>
          <cell r="I69">
            <v>996.35333333333335</v>
          </cell>
          <cell r="J69">
            <v>7970.8266666666668</v>
          </cell>
          <cell r="K69">
            <v>6063.12</v>
          </cell>
          <cell r="L69">
            <v>362.6783333333334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6425.7983333333332</v>
          </cell>
          <cell r="S69">
            <v>4910.1900000000005</v>
          </cell>
          <cell r="T69">
            <v>0.10879999999999999</v>
          </cell>
          <cell r="U69">
            <v>164.89818666666659</v>
          </cell>
          <cell r="V69">
            <v>288.33</v>
          </cell>
          <cell r="W69">
            <v>453.2281866666666</v>
          </cell>
          <cell r="X69">
            <v>453.2281866666666</v>
          </cell>
          <cell r="Y69">
            <v>253.54</v>
          </cell>
          <cell r="Z69">
            <v>199.68818666666661</v>
          </cell>
          <cell r="AA69">
            <v>6859.7851466666671</v>
          </cell>
          <cell r="AB69">
            <v>14830.611813333333</v>
          </cell>
          <cell r="AC69">
            <v>17214.085062733131</v>
          </cell>
          <cell r="AD69">
            <v>12009.95</v>
          </cell>
          <cell r="AE69">
            <v>0.21360000000000001</v>
          </cell>
          <cell r="AF69">
            <v>1111.6032493997966</v>
          </cell>
          <cell r="AG69">
            <v>1271.8699999999999</v>
          </cell>
          <cell r="AH69">
            <v>2383.4732493997963</v>
          </cell>
          <cell r="AI69">
            <v>2383.4732493997963</v>
          </cell>
          <cell r="AJ69">
            <v>0</v>
          </cell>
          <cell r="AK69">
            <v>2383.4732493997963</v>
          </cell>
          <cell r="AL69">
            <v>14830.611813333335</v>
          </cell>
          <cell r="AM69">
            <v>0</v>
          </cell>
          <cell r="AN69">
            <v>65</v>
          </cell>
          <cell r="AO69">
            <v>0</v>
          </cell>
          <cell r="AP69">
            <v>69</v>
          </cell>
          <cell r="AQ69">
            <v>2183.7850627331295</v>
          </cell>
          <cell r="AR69">
            <v>14679.38506273313</v>
          </cell>
        </row>
        <row r="70">
          <cell r="B70" t="str">
            <v>Pacheco Gomez Manuel Jesus</v>
          </cell>
          <cell r="C70">
            <v>199.27066666666667</v>
          </cell>
          <cell r="D70">
            <v>5978.12</v>
          </cell>
          <cell r="E70">
            <v>0</v>
          </cell>
          <cell r="F70">
            <v>0</v>
          </cell>
          <cell r="G70">
            <v>0</v>
          </cell>
          <cell r="H70">
            <v>232</v>
          </cell>
          <cell r="I70">
            <v>996.35333333333335</v>
          </cell>
          <cell r="J70">
            <v>7970.8266666666668</v>
          </cell>
          <cell r="K70">
            <v>6210.12</v>
          </cell>
          <cell r="L70">
            <v>362.6783333333334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6572.7983333333332</v>
          </cell>
          <cell r="S70">
            <v>4910.1900000000005</v>
          </cell>
          <cell r="T70">
            <v>0.10879999999999999</v>
          </cell>
          <cell r="U70">
            <v>180.89178666666658</v>
          </cell>
          <cell r="V70">
            <v>288.33</v>
          </cell>
          <cell r="W70">
            <v>469.22178666666656</v>
          </cell>
          <cell r="X70">
            <v>469.22178666666656</v>
          </cell>
          <cell r="Y70">
            <v>253.54</v>
          </cell>
          <cell r="Z70">
            <v>215.68178666666657</v>
          </cell>
          <cell r="AA70">
            <v>6990.7915466666664</v>
          </cell>
          <cell r="AB70">
            <v>14961.618213333333</v>
          </cell>
          <cell r="AC70">
            <v>17380.67509325195</v>
          </cell>
          <cell r="AD70">
            <v>12009.95</v>
          </cell>
          <cell r="AE70">
            <v>0.21360000000000001</v>
          </cell>
          <cell r="AF70">
            <v>1147.1868799186163</v>
          </cell>
          <cell r="AG70">
            <v>1271.8699999999999</v>
          </cell>
          <cell r="AH70">
            <v>2419.0568799186162</v>
          </cell>
          <cell r="AI70">
            <v>2419.0568799186162</v>
          </cell>
          <cell r="AJ70">
            <v>0</v>
          </cell>
          <cell r="AK70">
            <v>2419.0568799186162</v>
          </cell>
          <cell r="AL70">
            <v>14961.618213333333</v>
          </cell>
          <cell r="AM70">
            <v>0</v>
          </cell>
          <cell r="AN70">
            <v>66</v>
          </cell>
          <cell r="AO70">
            <v>0</v>
          </cell>
          <cell r="AP70">
            <v>70</v>
          </cell>
          <cell r="AQ70">
            <v>2203.3750932519497</v>
          </cell>
          <cell r="AR70">
            <v>14845.975093251949</v>
          </cell>
        </row>
        <row r="71">
          <cell r="B71" t="str">
            <v>Gomez Lopez Maria Beatriz</v>
          </cell>
          <cell r="C71">
            <v>177.60633333333334</v>
          </cell>
          <cell r="D71">
            <v>5328.1900000000005</v>
          </cell>
          <cell r="E71">
            <v>0</v>
          </cell>
          <cell r="F71">
            <v>0</v>
          </cell>
          <cell r="G71">
            <v>0</v>
          </cell>
          <cell r="H71">
            <v>158</v>
          </cell>
          <cell r="I71">
            <v>888.03166666666675</v>
          </cell>
          <cell r="J71">
            <v>7104.253333333334</v>
          </cell>
          <cell r="K71">
            <v>5486.1900000000005</v>
          </cell>
          <cell r="L71">
            <v>254.3566666666668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5740.5466666666671</v>
          </cell>
          <cell r="S71">
            <v>4910.1900000000005</v>
          </cell>
          <cell r="T71">
            <v>0.10879999999999999</v>
          </cell>
          <cell r="U71">
            <v>90.342805333333317</v>
          </cell>
          <cell r="V71">
            <v>288.33</v>
          </cell>
          <cell r="W71">
            <v>378.67280533333332</v>
          </cell>
          <cell r="X71">
            <v>378.67280533333332</v>
          </cell>
          <cell r="Y71">
            <v>294.63</v>
          </cell>
          <cell r="Z71">
            <v>84.04280533333332</v>
          </cell>
          <cell r="AA71">
            <v>6290.1788613333338</v>
          </cell>
          <cell r="AB71">
            <v>13394.432194666668</v>
          </cell>
          <cell r="AC71">
            <v>15387.813930145814</v>
          </cell>
          <cell r="AD71">
            <v>12009.95</v>
          </cell>
          <cell r="AE71">
            <v>0.21360000000000001</v>
          </cell>
          <cell r="AF71">
            <v>721.51173547914573</v>
          </cell>
          <cell r="AG71">
            <v>1271.8699999999999</v>
          </cell>
          <cell r="AH71">
            <v>1993.3817354791456</v>
          </cell>
          <cell r="AI71">
            <v>1993.3817354791456</v>
          </cell>
          <cell r="AJ71">
            <v>0</v>
          </cell>
          <cell r="AK71">
            <v>1993.3817354791456</v>
          </cell>
          <cell r="AL71">
            <v>13394.432194666668</v>
          </cell>
          <cell r="AM71">
            <v>0</v>
          </cell>
          <cell r="AN71">
            <v>67</v>
          </cell>
          <cell r="AO71">
            <v>0</v>
          </cell>
          <cell r="AP71">
            <v>71</v>
          </cell>
          <cell r="AQ71">
            <v>1909.3389301458124</v>
          </cell>
          <cell r="AR71">
            <v>12853.113930145813</v>
          </cell>
        </row>
        <row r="72">
          <cell r="B72" t="str">
            <v>Morales Varguez Sugely Elena</v>
          </cell>
          <cell r="C72">
            <v>181.00533333333334</v>
          </cell>
          <cell r="D72">
            <v>5430.16</v>
          </cell>
          <cell r="E72">
            <v>0</v>
          </cell>
          <cell r="F72">
            <v>0</v>
          </cell>
          <cell r="G72">
            <v>0</v>
          </cell>
          <cell r="H72">
            <v>158</v>
          </cell>
          <cell r="I72">
            <v>905.02666666666664</v>
          </cell>
          <cell r="J72">
            <v>7240.2133333333331</v>
          </cell>
          <cell r="K72">
            <v>5588.16</v>
          </cell>
          <cell r="L72">
            <v>271.35166666666669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5859.5116666666663</v>
          </cell>
          <cell r="S72">
            <v>4910.1900000000005</v>
          </cell>
          <cell r="T72">
            <v>0.10879999999999999</v>
          </cell>
          <cell r="U72">
            <v>103.28619733333323</v>
          </cell>
          <cell r="V72">
            <v>288.33</v>
          </cell>
          <cell r="W72">
            <v>391.61619733333322</v>
          </cell>
          <cell r="X72">
            <v>391.61619733333322</v>
          </cell>
          <cell r="Y72">
            <v>294.63</v>
          </cell>
          <cell r="Z72">
            <v>96.986197333333223</v>
          </cell>
          <cell r="AA72">
            <v>6396.2004693333329</v>
          </cell>
          <cell r="AB72">
            <v>13636.413802666666</v>
          </cell>
          <cell r="AC72">
            <v>15695.521976941334</v>
          </cell>
          <cell r="AD72">
            <v>12009.95</v>
          </cell>
          <cell r="AE72">
            <v>0.21360000000000001</v>
          </cell>
          <cell r="AF72">
            <v>787.23817427466895</v>
          </cell>
          <cell r="AG72">
            <v>1271.8699999999999</v>
          </cell>
          <cell r="AH72">
            <v>2059.1081742746687</v>
          </cell>
          <cell r="AI72">
            <v>2059.1081742746687</v>
          </cell>
          <cell r="AJ72">
            <v>0</v>
          </cell>
          <cell r="AK72">
            <v>2059.1081742746687</v>
          </cell>
          <cell r="AL72">
            <v>13636.413802666666</v>
          </cell>
          <cell r="AM72">
            <v>0</v>
          </cell>
          <cell r="AN72">
            <v>68</v>
          </cell>
          <cell r="AO72">
            <v>0</v>
          </cell>
          <cell r="AP72">
            <v>72</v>
          </cell>
          <cell r="AQ72">
            <v>1962.1219769413356</v>
          </cell>
          <cell r="AR72">
            <v>13160.821976941334</v>
          </cell>
        </row>
        <row r="73">
          <cell r="B73" t="str">
            <v>Herrera Pech Carlos</v>
          </cell>
          <cell r="C73">
            <v>262.55599999999998</v>
          </cell>
          <cell r="D73">
            <v>6297.42</v>
          </cell>
          <cell r="E73">
            <v>600</v>
          </cell>
          <cell r="F73">
            <v>979.26</v>
          </cell>
          <cell r="G73">
            <v>0</v>
          </cell>
          <cell r="H73">
            <v>232</v>
          </cell>
          <cell r="I73">
            <v>1049.57</v>
          </cell>
          <cell r="J73">
            <v>10502.24</v>
          </cell>
          <cell r="K73">
            <v>8108.68</v>
          </cell>
          <cell r="L73">
            <v>415.89499999999998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8524.5750000000007</v>
          </cell>
          <cell r="S73">
            <v>4910.1900000000005</v>
          </cell>
          <cell r="T73">
            <v>0.10879999999999999</v>
          </cell>
          <cell r="U73">
            <v>393.24508800000001</v>
          </cell>
          <cell r="V73">
            <v>288.33</v>
          </cell>
          <cell r="W73">
            <v>681.57508800000005</v>
          </cell>
          <cell r="X73">
            <v>681.57508800000005</v>
          </cell>
          <cell r="Y73">
            <v>0</v>
          </cell>
          <cell r="Z73">
            <v>681.57508800000005</v>
          </cell>
          <cell r="AA73">
            <v>8476.6749120000004</v>
          </cell>
          <cell r="AB73">
            <v>18978.914912</v>
          </cell>
          <cell r="AC73">
            <v>22489.139867751779</v>
          </cell>
          <cell r="AD73">
            <v>12009.95</v>
          </cell>
          <cell r="AE73">
            <v>0.21360000000000001</v>
          </cell>
          <cell r="AF73">
            <v>2238.3549557517799</v>
          </cell>
          <cell r="AG73">
            <v>1271.8699999999999</v>
          </cell>
          <cell r="AH73">
            <v>3510.2249557517798</v>
          </cell>
          <cell r="AI73">
            <v>3510.2249557517798</v>
          </cell>
          <cell r="AJ73">
            <v>0</v>
          </cell>
          <cell r="AK73">
            <v>3510.2249557517798</v>
          </cell>
          <cell r="AL73">
            <v>18978.914912</v>
          </cell>
          <cell r="AM73">
            <v>0</v>
          </cell>
          <cell r="AN73">
            <v>69</v>
          </cell>
          <cell r="AO73">
            <v>0</v>
          </cell>
          <cell r="AP73">
            <v>73</v>
          </cell>
          <cell r="AQ73">
            <v>2828.6498677517798</v>
          </cell>
          <cell r="AR73">
            <v>19954.439867751778</v>
          </cell>
        </row>
        <row r="74">
          <cell r="B74" t="str">
            <v>Matos Yah Raymundo</v>
          </cell>
          <cell r="C74">
            <v>218.40633333333335</v>
          </cell>
          <cell r="D74">
            <v>5328.1900000000005</v>
          </cell>
          <cell r="E74">
            <v>600</v>
          </cell>
          <cell r="F74">
            <v>624</v>
          </cell>
          <cell r="G74">
            <v>0</v>
          </cell>
          <cell r="H74">
            <v>232</v>
          </cell>
          <cell r="I74">
            <v>888.03166666666675</v>
          </cell>
          <cell r="J74">
            <v>8736.253333333334</v>
          </cell>
          <cell r="K74">
            <v>6784.1900000000005</v>
          </cell>
          <cell r="L74">
            <v>254.3566666666668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7038.5466666666671</v>
          </cell>
          <cell r="S74">
            <v>4910.1900000000005</v>
          </cell>
          <cell r="T74">
            <v>0.10879999999999999</v>
          </cell>
          <cell r="U74">
            <v>231.5652053333333</v>
          </cell>
          <cell r="V74">
            <v>288.33</v>
          </cell>
          <cell r="W74">
            <v>519.89520533333325</v>
          </cell>
          <cell r="X74">
            <v>519.89520533333325</v>
          </cell>
          <cell r="Y74">
            <v>253.54</v>
          </cell>
          <cell r="Z74">
            <v>266.35520533333329</v>
          </cell>
          <cell r="AA74">
            <v>7405.866461333334</v>
          </cell>
          <cell r="AB74">
            <v>16142.119794666669</v>
          </cell>
          <cell r="AC74">
            <v>18881.8215598508</v>
          </cell>
          <cell r="AD74">
            <v>12009.95</v>
          </cell>
          <cell r="AE74">
            <v>0.21360000000000001</v>
          </cell>
          <cell r="AF74">
            <v>1467.8317651841307</v>
          </cell>
          <cell r="AG74">
            <v>1271.8699999999999</v>
          </cell>
          <cell r="AH74">
            <v>2739.7017651841306</v>
          </cell>
          <cell r="AI74">
            <v>2739.7017651841306</v>
          </cell>
          <cell r="AJ74">
            <v>0</v>
          </cell>
          <cell r="AK74">
            <v>2739.7017651841306</v>
          </cell>
          <cell r="AL74">
            <v>16142.119794666669</v>
          </cell>
          <cell r="AM74">
            <v>0</v>
          </cell>
          <cell r="AN74">
            <v>70</v>
          </cell>
          <cell r="AO74">
            <v>0</v>
          </cell>
          <cell r="AP74">
            <v>74</v>
          </cell>
          <cell r="AQ74">
            <v>2473.3465598507973</v>
          </cell>
          <cell r="AR74">
            <v>16347.121559850799</v>
          </cell>
        </row>
        <row r="75">
          <cell r="B75" t="str">
            <v>Sosa Pool Roman</v>
          </cell>
          <cell r="C75">
            <v>181.80533333333332</v>
          </cell>
          <cell r="D75">
            <v>5430.16</v>
          </cell>
          <cell r="E75">
            <v>24</v>
          </cell>
          <cell r="F75">
            <v>0</v>
          </cell>
          <cell r="G75">
            <v>0</v>
          </cell>
          <cell r="H75">
            <v>399</v>
          </cell>
          <cell r="I75">
            <v>905.02666666666664</v>
          </cell>
          <cell r="J75">
            <v>7272.2133333333331</v>
          </cell>
          <cell r="K75">
            <v>5853.16</v>
          </cell>
          <cell r="L75">
            <v>271.35166666666669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6124.5116666666663</v>
          </cell>
          <cell r="S75">
            <v>4910.1900000000005</v>
          </cell>
          <cell r="T75">
            <v>0.10879999999999999</v>
          </cell>
          <cell r="U75">
            <v>132.11819733333323</v>
          </cell>
          <cell r="V75">
            <v>288.33</v>
          </cell>
          <cell r="W75">
            <v>420.44819733333321</v>
          </cell>
          <cell r="X75">
            <v>420.44819733333321</v>
          </cell>
          <cell r="Y75">
            <v>294.63</v>
          </cell>
          <cell r="Z75">
            <v>125.81819733333322</v>
          </cell>
          <cell r="AA75">
            <v>6632.3684693333335</v>
          </cell>
          <cell r="AB75">
            <v>13904.581802666667</v>
          </cell>
          <cell r="AC75">
            <v>16036.529097999322</v>
          </cell>
          <cell r="AD75">
            <v>12009.95</v>
          </cell>
          <cell r="AE75">
            <v>0.21360000000000001</v>
          </cell>
          <cell r="AF75">
            <v>860.07729533265513</v>
          </cell>
          <cell r="AG75">
            <v>1271.8699999999999</v>
          </cell>
          <cell r="AH75">
            <v>2131.9472953326549</v>
          </cell>
          <cell r="AI75">
            <v>2131.9472953326549</v>
          </cell>
          <cell r="AJ75">
            <v>0</v>
          </cell>
          <cell r="AK75">
            <v>2131.9472953326549</v>
          </cell>
          <cell r="AL75">
            <v>13904.581802666667</v>
          </cell>
          <cell r="AM75">
            <v>0</v>
          </cell>
          <cell r="AN75">
            <v>71</v>
          </cell>
          <cell r="AO75">
            <v>0</v>
          </cell>
          <cell r="AP75">
            <v>75</v>
          </cell>
          <cell r="AQ75">
            <v>2006.1290979993216</v>
          </cell>
          <cell r="AR75">
            <v>13501.829097999322</v>
          </cell>
        </row>
        <row r="76">
          <cell r="B76" t="str">
            <v>Martinez Cua Jose Modesto</v>
          </cell>
          <cell r="C76">
            <v>212.59333333333333</v>
          </cell>
          <cell r="D76">
            <v>4902.8</v>
          </cell>
          <cell r="E76">
            <v>600</v>
          </cell>
          <cell r="F76">
            <v>875</v>
          </cell>
          <cell r="G76">
            <v>0</v>
          </cell>
          <cell r="H76">
            <v>232</v>
          </cell>
          <cell r="I76">
            <v>817.13333333333333</v>
          </cell>
          <cell r="J76">
            <v>8503.7333333333336</v>
          </cell>
          <cell r="K76">
            <v>6609.8</v>
          </cell>
          <cell r="L76">
            <v>183.45833333333337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6793.2583333333332</v>
          </cell>
          <cell r="S76">
            <v>4910.1900000000005</v>
          </cell>
          <cell r="T76">
            <v>0.10879999999999999</v>
          </cell>
          <cell r="U76">
            <v>204.87783466666659</v>
          </cell>
          <cell r="V76">
            <v>288.33</v>
          </cell>
          <cell r="W76">
            <v>493.2078346666666</v>
          </cell>
          <cell r="X76">
            <v>493.2078346666666</v>
          </cell>
          <cell r="Y76">
            <v>253.54</v>
          </cell>
          <cell r="Z76">
            <v>239.66783466666661</v>
          </cell>
          <cell r="AA76">
            <v>7187.2654986666666</v>
          </cell>
          <cell r="AB76">
            <v>15690.998832000001</v>
          </cell>
          <cell r="AC76">
            <v>18308.16825025433</v>
          </cell>
          <cell r="AD76">
            <v>12009.95</v>
          </cell>
          <cell r="AE76">
            <v>0.21360000000000001</v>
          </cell>
          <cell r="AF76">
            <v>1345.2994182543248</v>
          </cell>
          <cell r="AG76">
            <v>1271.8699999999999</v>
          </cell>
          <cell r="AH76">
            <v>2617.1694182543247</v>
          </cell>
          <cell r="AI76">
            <v>2617.1694182543247</v>
          </cell>
          <cell r="AJ76">
            <v>0</v>
          </cell>
          <cell r="AK76">
            <v>2617.1694182543247</v>
          </cell>
          <cell r="AL76">
            <v>15690.998832000005</v>
          </cell>
          <cell r="AM76">
            <v>0</v>
          </cell>
          <cell r="AN76">
            <v>72</v>
          </cell>
          <cell r="AO76">
            <v>0</v>
          </cell>
          <cell r="AP76">
            <v>76</v>
          </cell>
          <cell r="AQ76">
            <v>2377.5015835876579</v>
          </cell>
          <cell r="AR76">
            <v>15773.468250254329</v>
          </cell>
        </row>
        <row r="77">
          <cell r="B77" t="str">
            <v>May Tellez Jose Nieves</v>
          </cell>
          <cell r="C77">
            <v>191.27100000000002</v>
          </cell>
          <cell r="D77">
            <v>5738.13</v>
          </cell>
          <cell r="E77">
            <v>0</v>
          </cell>
          <cell r="F77">
            <v>0</v>
          </cell>
          <cell r="G77">
            <v>0</v>
          </cell>
          <cell r="H77">
            <v>85</v>
          </cell>
          <cell r="I77">
            <v>956.35500000000002</v>
          </cell>
          <cell r="J77">
            <v>7650.84</v>
          </cell>
          <cell r="K77">
            <v>5823.13</v>
          </cell>
          <cell r="L77">
            <v>322.68000000000006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6145.81</v>
          </cell>
          <cell r="S77">
            <v>4910.1900000000005</v>
          </cell>
          <cell r="T77">
            <v>0.10879999999999999</v>
          </cell>
          <cell r="U77">
            <v>134.43545599999999</v>
          </cell>
          <cell r="V77">
            <v>288.33</v>
          </cell>
          <cell r="W77">
            <v>422.76545599999997</v>
          </cell>
          <cell r="X77">
            <v>422.76545599999997</v>
          </cell>
          <cell r="Y77">
            <v>294.63</v>
          </cell>
          <cell r="Z77">
            <v>128.13545599999998</v>
          </cell>
          <cell r="AA77">
            <v>6651.3495440000006</v>
          </cell>
          <cell r="AB77">
            <v>14302.189544000001</v>
          </cell>
          <cell r="AC77">
            <v>16542.134059003052</v>
          </cell>
          <cell r="AD77">
            <v>12009.95</v>
          </cell>
          <cell r="AE77">
            <v>0.21360000000000001</v>
          </cell>
          <cell r="AF77">
            <v>968.07451500305183</v>
          </cell>
          <cell r="AG77">
            <v>1271.8699999999999</v>
          </cell>
          <cell r="AH77">
            <v>2239.9445150030515</v>
          </cell>
          <cell r="AI77">
            <v>2239.9445150030515</v>
          </cell>
          <cell r="AJ77">
            <v>0</v>
          </cell>
          <cell r="AK77">
            <v>2239.9445150030515</v>
          </cell>
          <cell r="AL77">
            <v>14302.189544000001</v>
          </cell>
          <cell r="AM77">
            <v>0</v>
          </cell>
          <cell r="AN77">
            <v>73</v>
          </cell>
          <cell r="AO77">
            <v>0</v>
          </cell>
          <cell r="AP77">
            <v>77</v>
          </cell>
          <cell r="AQ77">
            <v>2111.8090590030515</v>
          </cell>
          <cell r="AR77">
            <v>14007.434059003052</v>
          </cell>
        </row>
        <row r="78">
          <cell r="B78" t="str">
            <v>Uc Lopez Eulogio</v>
          </cell>
          <cell r="C78">
            <v>197.60633333333334</v>
          </cell>
          <cell r="D78">
            <v>5328.1900000000005</v>
          </cell>
          <cell r="E78">
            <v>600</v>
          </cell>
          <cell r="F78">
            <v>0</v>
          </cell>
          <cell r="G78">
            <v>0</v>
          </cell>
          <cell r="H78">
            <v>232</v>
          </cell>
          <cell r="I78">
            <v>888.03166666666675</v>
          </cell>
          <cell r="J78">
            <v>7904.253333333334</v>
          </cell>
          <cell r="K78">
            <v>6160.1900000000005</v>
          </cell>
          <cell r="L78">
            <v>254.3566666666668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6414.5466666666671</v>
          </cell>
          <cell r="S78">
            <v>4910.1900000000005</v>
          </cell>
          <cell r="T78">
            <v>0.10879999999999999</v>
          </cell>
          <cell r="U78">
            <v>163.67400533333333</v>
          </cell>
          <cell r="V78">
            <v>288.33</v>
          </cell>
          <cell r="W78">
            <v>452.00400533333334</v>
          </cell>
          <cell r="X78">
            <v>452.00400533333334</v>
          </cell>
          <cell r="Y78">
            <v>253.54</v>
          </cell>
          <cell r="Z78">
            <v>198.46400533333335</v>
          </cell>
          <cell r="AA78">
            <v>6849.757661333334</v>
          </cell>
          <cell r="AB78">
            <v>14754.010994666667</v>
          </cell>
          <cell r="AC78">
            <v>17116.678121397083</v>
          </cell>
          <cell r="AD78">
            <v>12009.95</v>
          </cell>
          <cell r="AE78">
            <v>0.21360000000000001</v>
          </cell>
          <cell r="AF78">
            <v>1090.7971267304167</v>
          </cell>
          <cell r="AG78">
            <v>1271.8699999999999</v>
          </cell>
          <cell r="AH78">
            <v>2362.6671267304164</v>
          </cell>
          <cell r="AI78">
            <v>2362.6671267304164</v>
          </cell>
          <cell r="AJ78">
            <v>0</v>
          </cell>
          <cell r="AK78">
            <v>2362.6671267304164</v>
          </cell>
          <cell r="AL78">
            <v>14754.010994666667</v>
          </cell>
          <cell r="AM78">
            <v>0</v>
          </cell>
          <cell r="AN78">
            <v>74</v>
          </cell>
          <cell r="AO78">
            <v>0</v>
          </cell>
          <cell r="AP78">
            <v>78</v>
          </cell>
          <cell r="AQ78">
            <v>2164.2031213970831</v>
          </cell>
          <cell r="AR78">
            <v>14581.978121397082</v>
          </cell>
        </row>
        <row r="79">
          <cell r="B79" t="str">
            <v>Perez Estrella Miguel Angel</v>
          </cell>
          <cell r="C79">
            <v>210.63533333333334</v>
          </cell>
          <cell r="D79">
            <v>6079.06</v>
          </cell>
          <cell r="E79">
            <v>240</v>
          </cell>
          <cell r="F79">
            <v>0</v>
          </cell>
          <cell r="G79">
            <v>0</v>
          </cell>
          <cell r="H79">
            <v>232</v>
          </cell>
          <cell r="I79">
            <v>1013.1766666666667</v>
          </cell>
          <cell r="J79">
            <v>8425.4133333333339</v>
          </cell>
          <cell r="K79">
            <v>6551.06</v>
          </cell>
          <cell r="L79">
            <v>379.50166666666678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6930.5616666666674</v>
          </cell>
          <cell r="S79">
            <v>4910.1900000000005</v>
          </cell>
          <cell r="T79">
            <v>0.10879999999999999</v>
          </cell>
          <cell r="U79">
            <v>219.81643733333334</v>
          </cell>
          <cell r="V79">
            <v>288.33</v>
          </cell>
          <cell r="W79">
            <v>508.14643733333332</v>
          </cell>
          <cell r="X79">
            <v>508.14643733333332</v>
          </cell>
          <cell r="Y79">
            <v>253.54</v>
          </cell>
          <cell r="Z79">
            <v>254.60643733333333</v>
          </cell>
          <cell r="AA79">
            <v>7309.6302293333347</v>
          </cell>
          <cell r="AB79">
            <v>15735.043562666669</v>
          </cell>
          <cell r="AC79">
            <v>18364.176300440828</v>
          </cell>
          <cell r="AD79">
            <v>12009.95</v>
          </cell>
          <cell r="AE79">
            <v>0.21360000000000001</v>
          </cell>
          <cell r="AF79">
            <v>1357.2627377741608</v>
          </cell>
          <cell r="AG79">
            <v>1271.8699999999999</v>
          </cell>
          <cell r="AH79">
            <v>2629.1327377741609</v>
          </cell>
          <cell r="AI79">
            <v>2629.1327377741609</v>
          </cell>
          <cell r="AJ79">
            <v>0</v>
          </cell>
          <cell r="AK79">
            <v>2629.1327377741609</v>
          </cell>
          <cell r="AL79">
            <v>15735.043562666666</v>
          </cell>
          <cell r="AM79">
            <v>0</v>
          </cell>
          <cell r="AN79">
            <v>75</v>
          </cell>
          <cell r="AO79">
            <v>0</v>
          </cell>
          <cell r="AP79">
            <v>79</v>
          </cell>
          <cell r="AQ79">
            <v>2374.5263004408275</v>
          </cell>
          <cell r="AR79">
            <v>15829.476300440827</v>
          </cell>
        </row>
        <row r="80">
          <cell r="B80" t="str">
            <v>Chab Cruz Manuel Jesus</v>
          </cell>
          <cell r="C80">
            <v>194.85</v>
          </cell>
          <cell r="D80">
            <v>5819.5</v>
          </cell>
          <cell r="E80">
            <v>26</v>
          </cell>
          <cell r="F80">
            <v>0</v>
          </cell>
          <cell r="G80">
            <v>0</v>
          </cell>
          <cell r="H80">
            <v>312</v>
          </cell>
          <cell r="I80">
            <v>969.91666666666663</v>
          </cell>
          <cell r="J80">
            <v>7794</v>
          </cell>
          <cell r="K80">
            <v>6157.5</v>
          </cell>
          <cell r="L80">
            <v>336.24166666666667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6493.7416666666668</v>
          </cell>
          <cell r="S80">
            <v>4910.1900000000005</v>
          </cell>
          <cell r="T80">
            <v>0.10879999999999999</v>
          </cell>
          <cell r="U80">
            <v>172.29042133333328</v>
          </cell>
          <cell r="V80">
            <v>288.33</v>
          </cell>
          <cell r="W80">
            <v>460.6204213333333</v>
          </cell>
          <cell r="X80">
            <v>460.6204213333333</v>
          </cell>
          <cell r="Y80">
            <v>253.54</v>
          </cell>
          <cell r="Z80">
            <v>207.08042133333331</v>
          </cell>
          <cell r="AA80">
            <v>6920.3362453333339</v>
          </cell>
          <cell r="AB80">
            <v>14714.336245333334</v>
          </cell>
          <cell r="AC80">
            <v>17066.227015937606</v>
          </cell>
          <cell r="AD80">
            <v>12009.95</v>
          </cell>
          <cell r="AE80">
            <v>0.21360000000000001</v>
          </cell>
          <cell r="AF80">
            <v>1080.0207706042725</v>
          </cell>
          <cell r="AG80">
            <v>1271.8699999999999</v>
          </cell>
          <cell r="AH80">
            <v>2351.8907706042723</v>
          </cell>
          <cell r="AI80">
            <v>2351.8907706042723</v>
          </cell>
          <cell r="AJ80">
            <v>0</v>
          </cell>
          <cell r="AK80">
            <v>2351.8907706042723</v>
          </cell>
          <cell r="AL80">
            <v>14714.336245333334</v>
          </cell>
          <cell r="AM80">
            <v>0</v>
          </cell>
          <cell r="AN80">
            <v>76</v>
          </cell>
          <cell r="AO80">
            <v>0</v>
          </cell>
          <cell r="AP80">
            <v>80</v>
          </cell>
          <cell r="AQ80">
            <v>2144.8103492709392</v>
          </cell>
          <cell r="AR80">
            <v>14531.527015937605</v>
          </cell>
        </row>
        <row r="81">
          <cell r="B81" t="str">
            <v>Hernandez Borges Alma Judith</v>
          </cell>
          <cell r="C81">
            <v>204.434</v>
          </cell>
          <cell r="D81">
            <v>5978.12</v>
          </cell>
          <cell r="E81">
            <v>154.9</v>
          </cell>
          <cell r="F81">
            <v>0</v>
          </cell>
          <cell r="G81">
            <v>0</v>
          </cell>
          <cell r="H81">
            <v>158</v>
          </cell>
          <cell r="I81">
            <v>996.35333333333335</v>
          </cell>
          <cell r="J81">
            <v>8177.36</v>
          </cell>
          <cell r="K81">
            <v>6291.0199999999995</v>
          </cell>
          <cell r="L81">
            <v>362.6783333333334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6653.6983333333328</v>
          </cell>
          <cell r="S81">
            <v>4910.1900000000005</v>
          </cell>
          <cell r="T81">
            <v>0.10879999999999999</v>
          </cell>
          <cell r="U81">
            <v>189.69370666666654</v>
          </cell>
          <cell r="V81">
            <v>288.33</v>
          </cell>
          <cell r="W81">
            <v>478.0237066666665</v>
          </cell>
          <cell r="X81">
            <v>478.0237066666665</v>
          </cell>
          <cell r="Y81">
            <v>253.54</v>
          </cell>
          <cell r="Z81">
            <v>224.48370666666651</v>
          </cell>
          <cell r="AA81">
            <v>7062.8896266666661</v>
          </cell>
          <cell r="AB81">
            <v>15240.249626666666</v>
          </cell>
          <cell r="AC81">
            <v>17734.987673787724</v>
          </cell>
          <cell r="AD81">
            <v>12009.95</v>
          </cell>
          <cell r="AE81">
            <v>0.21360000000000001</v>
          </cell>
          <cell r="AF81">
            <v>1222.8680471210578</v>
          </cell>
          <cell r="AG81">
            <v>1271.8699999999999</v>
          </cell>
          <cell r="AH81">
            <v>2494.7380471210577</v>
          </cell>
          <cell r="AI81">
            <v>2494.7380471210577</v>
          </cell>
          <cell r="AJ81">
            <v>0</v>
          </cell>
          <cell r="AK81">
            <v>2494.7380471210577</v>
          </cell>
          <cell r="AL81">
            <v>15240.249626666666</v>
          </cell>
          <cell r="AM81">
            <v>0</v>
          </cell>
          <cell r="AN81">
            <v>77</v>
          </cell>
          <cell r="AO81">
            <v>0</v>
          </cell>
          <cell r="AP81">
            <v>81</v>
          </cell>
          <cell r="AQ81">
            <v>2270.2543404543912</v>
          </cell>
          <cell r="AR81">
            <v>15200.287673787723</v>
          </cell>
        </row>
        <row r="82">
          <cell r="B82" t="str">
            <v>Castillo Cen Ariel Alejandro</v>
          </cell>
          <cell r="C82">
            <v>227.76733333333334</v>
          </cell>
          <cell r="D82">
            <v>6833.02</v>
          </cell>
          <cell r="E82">
            <v>0</v>
          </cell>
          <cell r="F82">
            <v>0</v>
          </cell>
          <cell r="G82">
            <v>0</v>
          </cell>
          <cell r="H82">
            <v>85</v>
          </cell>
          <cell r="I82">
            <v>1138.8366666666668</v>
          </cell>
          <cell r="J82">
            <v>9110.6933333333327</v>
          </cell>
          <cell r="K82">
            <v>6918.02</v>
          </cell>
          <cell r="L82">
            <v>505.16166666666686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7423.1816666666673</v>
          </cell>
          <cell r="S82">
            <v>4910.1900000000005</v>
          </cell>
          <cell r="T82">
            <v>0.10879999999999999</v>
          </cell>
          <cell r="U82">
            <v>273.41349333333335</v>
          </cell>
          <cell r="V82">
            <v>288.33</v>
          </cell>
          <cell r="W82">
            <v>561.74349333333339</v>
          </cell>
          <cell r="X82">
            <v>561.74349333333339</v>
          </cell>
          <cell r="Y82">
            <v>0</v>
          </cell>
          <cell r="Z82">
            <v>561.74349333333339</v>
          </cell>
          <cell r="AA82">
            <v>7495.1131733333341</v>
          </cell>
          <cell r="AB82">
            <v>16605.806506666668</v>
          </cell>
          <cell r="AC82">
            <v>19471.453696168195</v>
          </cell>
          <cell r="AD82">
            <v>12009.95</v>
          </cell>
          <cell r="AE82">
            <v>0.21360000000000001</v>
          </cell>
          <cell r="AF82">
            <v>1593.7771895015264</v>
          </cell>
          <cell r="AG82">
            <v>1271.8699999999999</v>
          </cell>
          <cell r="AH82">
            <v>2865.6471895015266</v>
          </cell>
          <cell r="AI82">
            <v>2865.6471895015266</v>
          </cell>
          <cell r="AJ82">
            <v>0</v>
          </cell>
          <cell r="AK82">
            <v>2865.6471895015266</v>
          </cell>
          <cell r="AL82">
            <v>16605.806506666668</v>
          </cell>
          <cell r="AM82">
            <v>0</v>
          </cell>
          <cell r="AN82">
            <v>78</v>
          </cell>
          <cell r="AO82">
            <v>0</v>
          </cell>
          <cell r="AP82">
            <v>82</v>
          </cell>
          <cell r="AQ82">
            <v>2303.9036961681932</v>
          </cell>
          <cell r="AR82">
            <v>16936.753696168194</v>
          </cell>
        </row>
        <row r="83">
          <cell r="B83" t="str">
            <v>Carrillo Canul Jose Luis</v>
          </cell>
          <cell r="C83">
            <v>193.98333333333332</v>
          </cell>
          <cell r="D83">
            <v>5819.5</v>
          </cell>
          <cell r="E83">
            <v>0</v>
          </cell>
          <cell r="F83">
            <v>0</v>
          </cell>
          <cell r="G83">
            <v>0</v>
          </cell>
          <cell r="H83">
            <v>312</v>
          </cell>
          <cell r="I83">
            <v>969.91666666666663</v>
          </cell>
          <cell r="J83">
            <v>7759.333333333333</v>
          </cell>
          <cell r="K83">
            <v>6131.5</v>
          </cell>
          <cell r="L83">
            <v>336.24166666666667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6467.7416666666668</v>
          </cell>
          <cell r="S83">
            <v>4910.1900000000005</v>
          </cell>
          <cell r="T83">
            <v>0.10879999999999999</v>
          </cell>
          <cell r="U83">
            <v>169.46162133333328</v>
          </cell>
          <cell r="V83">
            <v>288.33</v>
          </cell>
          <cell r="W83">
            <v>457.7916213333333</v>
          </cell>
          <cell r="X83">
            <v>457.7916213333333</v>
          </cell>
          <cell r="Y83">
            <v>253.54</v>
          </cell>
          <cell r="Z83">
            <v>204.2516213333333</v>
          </cell>
          <cell r="AA83">
            <v>6897.1650453333341</v>
          </cell>
          <cell r="AB83">
            <v>14656.498378666667</v>
          </cell>
          <cell r="AC83">
            <v>16992.679372668703</v>
          </cell>
          <cell r="AD83">
            <v>12009.95</v>
          </cell>
          <cell r="AE83">
            <v>0.21360000000000001</v>
          </cell>
          <cell r="AF83">
            <v>1064.3109940020349</v>
          </cell>
          <cell r="AG83">
            <v>1271.8699999999999</v>
          </cell>
          <cell r="AH83">
            <v>2336.1809940020348</v>
          </cell>
          <cell r="AI83">
            <v>2336.1809940020348</v>
          </cell>
          <cell r="AJ83">
            <v>0</v>
          </cell>
          <cell r="AK83">
            <v>2336.1809940020348</v>
          </cell>
          <cell r="AL83">
            <v>14656.498378666667</v>
          </cell>
          <cell r="AM83">
            <v>0</v>
          </cell>
          <cell r="AN83">
            <v>79</v>
          </cell>
          <cell r="AO83">
            <v>0</v>
          </cell>
          <cell r="AP83">
            <v>83</v>
          </cell>
          <cell r="AQ83">
            <v>2131.9293726687015</v>
          </cell>
          <cell r="AR83">
            <v>14457.979372668702</v>
          </cell>
        </row>
        <row r="84">
          <cell r="B84" t="str">
            <v>Aguilar Aguilar Ejidio Jose</v>
          </cell>
          <cell r="C84">
            <v>206.68233333333333</v>
          </cell>
          <cell r="D84">
            <v>5200.47</v>
          </cell>
          <cell r="E84">
            <v>600</v>
          </cell>
          <cell r="F84">
            <v>400</v>
          </cell>
          <cell r="G84">
            <v>0</v>
          </cell>
          <cell r="H84">
            <v>232</v>
          </cell>
          <cell r="I84">
            <v>866.745</v>
          </cell>
          <cell r="J84">
            <v>8267.2933333333331</v>
          </cell>
          <cell r="K84">
            <v>6432.47</v>
          </cell>
          <cell r="L84">
            <v>233.07000000000005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6665.54</v>
          </cell>
          <cell r="S84">
            <v>4910.1900000000005</v>
          </cell>
          <cell r="T84">
            <v>0.10879999999999999</v>
          </cell>
          <cell r="U84">
            <v>190.98207999999994</v>
          </cell>
          <cell r="V84">
            <v>288.33</v>
          </cell>
          <cell r="W84">
            <v>479.31207999999992</v>
          </cell>
          <cell r="X84">
            <v>479.31207999999992</v>
          </cell>
          <cell r="Y84">
            <v>253.54</v>
          </cell>
          <cell r="Z84">
            <v>225.77207999999993</v>
          </cell>
          <cell r="AA84">
            <v>7073.4429200000004</v>
          </cell>
          <cell r="AB84">
            <v>15340.736253333333</v>
          </cell>
          <cell r="AC84">
            <v>17862.768226517463</v>
          </cell>
          <cell r="AD84">
            <v>12009.95</v>
          </cell>
          <cell r="AE84">
            <v>0.21360000000000001</v>
          </cell>
          <cell r="AF84">
            <v>1250.1619731841299</v>
          </cell>
          <cell r="AG84">
            <v>1271.8699999999999</v>
          </cell>
          <cell r="AH84">
            <v>2522.03197318413</v>
          </cell>
          <cell r="AI84">
            <v>2522.03197318413</v>
          </cell>
          <cell r="AJ84">
            <v>0</v>
          </cell>
          <cell r="AK84">
            <v>2522.03197318413</v>
          </cell>
          <cell r="AL84">
            <v>15340.736253333333</v>
          </cell>
          <cell r="AM84">
            <v>0</v>
          </cell>
          <cell r="AN84">
            <v>80</v>
          </cell>
          <cell r="AO84">
            <v>0</v>
          </cell>
          <cell r="AP84">
            <v>84</v>
          </cell>
          <cell r="AQ84">
            <v>2296.2598931841303</v>
          </cell>
          <cell r="AR84">
            <v>15328.068226517462</v>
          </cell>
        </row>
        <row r="85">
          <cell r="B85" t="str">
            <v>Pinto Y Arceo Fidelio Ferny</v>
          </cell>
          <cell r="C85">
            <v>177.60633333333334</v>
          </cell>
          <cell r="D85">
            <v>5328.1900000000005</v>
          </cell>
          <cell r="E85">
            <v>0</v>
          </cell>
          <cell r="F85">
            <v>0</v>
          </cell>
          <cell r="G85">
            <v>0</v>
          </cell>
          <cell r="H85">
            <v>158</v>
          </cell>
          <cell r="I85">
            <v>888.03166666666675</v>
          </cell>
          <cell r="J85">
            <v>7104.253333333334</v>
          </cell>
          <cell r="K85">
            <v>5486.1900000000005</v>
          </cell>
          <cell r="L85">
            <v>254.3566666666668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5740.5466666666671</v>
          </cell>
          <cell r="S85">
            <v>4910.1900000000005</v>
          </cell>
          <cell r="T85">
            <v>0.10879999999999999</v>
          </cell>
          <cell r="U85">
            <v>90.342805333333317</v>
          </cell>
          <cell r="V85">
            <v>288.33</v>
          </cell>
          <cell r="W85">
            <v>378.67280533333332</v>
          </cell>
          <cell r="X85">
            <v>378.67280533333332</v>
          </cell>
          <cell r="Y85">
            <v>294.63</v>
          </cell>
          <cell r="Z85">
            <v>84.04280533333332</v>
          </cell>
          <cell r="AA85">
            <v>6290.1788613333338</v>
          </cell>
          <cell r="AB85">
            <v>13394.432194666668</v>
          </cell>
          <cell r="AC85">
            <v>15387.813930145814</v>
          </cell>
          <cell r="AD85">
            <v>12009.95</v>
          </cell>
          <cell r="AE85">
            <v>0.21360000000000001</v>
          </cell>
          <cell r="AF85">
            <v>721.51173547914573</v>
          </cell>
          <cell r="AG85">
            <v>1271.8699999999999</v>
          </cell>
          <cell r="AH85">
            <v>1993.3817354791456</v>
          </cell>
          <cell r="AI85">
            <v>1993.3817354791456</v>
          </cell>
          <cell r="AJ85">
            <v>0</v>
          </cell>
          <cell r="AK85">
            <v>1993.3817354791456</v>
          </cell>
          <cell r="AL85">
            <v>13394.432194666668</v>
          </cell>
          <cell r="AM85">
            <v>0</v>
          </cell>
          <cell r="AN85">
            <v>81</v>
          </cell>
          <cell r="AO85">
            <v>0</v>
          </cell>
          <cell r="AP85">
            <v>85</v>
          </cell>
          <cell r="AQ85">
            <v>1909.3389301458124</v>
          </cell>
          <cell r="AR85">
            <v>12853.113930145813</v>
          </cell>
        </row>
        <row r="86">
          <cell r="B86" t="str">
            <v>Dzib Gonzalez Maria Azucena</v>
          </cell>
          <cell r="C86">
            <v>209.53700000000001</v>
          </cell>
          <cell r="D86">
            <v>6218.1100000000006</v>
          </cell>
          <cell r="E86">
            <v>68</v>
          </cell>
          <cell r="F86">
            <v>0</v>
          </cell>
          <cell r="G86">
            <v>0</v>
          </cell>
          <cell r="H86">
            <v>158</v>
          </cell>
          <cell r="I86">
            <v>1036.3516666666667</v>
          </cell>
          <cell r="J86">
            <v>8381.48</v>
          </cell>
          <cell r="K86">
            <v>6444.1100000000006</v>
          </cell>
          <cell r="L86">
            <v>402.67666666666673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6846.7866666666669</v>
          </cell>
          <cell r="S86">
            <v>4910.1900000000005</v>
          </cell>
          <cell r="T86">
            <v>0.10879999999999999</v>
          </cell>
          <cell r="U86">
            <v>210.70171733333328</v>
          </cell>
          <cell r="V86">
            <v>288.33</v>
          </cell>
          <cell r="W86">
            <v>499.03171733333329</v>
          </cell>
          <cell r="X86">
            <v>499.03171733333329</v>
          </cell>
          <cell r="Y86">
            <v>253.54</v>
          </cell>
          <cell r="Z86">
            <v>245.4917173333333</v>
          </cell>
          <cell r="AA86">
            <v>7234.9699493333337</v>
          </cell>
          <cell r="AB86">
            <v>15616.449949333333</v>
          </cell>
          <cell r="AC86">
            <v>18213.370586639543</v>
          </cell>
          <cell r="AD86">
            <v>12009.95</v>
          </cell>
          <cell r="AE86">
            <v>0.21360000000000001</v>
          </cell>
          <cell r="AF86">
            <v>1325.0506373062062</v>
          </cell>
          <cell r="AG86">
            <v>1271.8699999999999</v>
          </cell>
          <cell r="AH86">
            <v>2596.9206373062061</v>
          </cell>
          <cell r="AI86">
            <v>2596.9206373062061</v>
          </cell>
          <cell r="AJ86">
            <v>0</v>
          </cell>
          <cell r="AK86">
            <v>2596.9206373062061</v>
          </cell>
          <cell r="AL86">
            <v>15616.449949333337</v>
          </cell>
          <cell r="AM86">
            <v>0</v>
          </cell>
          <cell r="AN86">
            <v>82</v>
          </cell>
          <cell r="AO86">
            <v>0</v>
          </cell>
          <cell r="AP86">
            <v>86</v>
          </cell>
          <cell r="AQ86">
            <v>2351.4289199728728</v>
          </cell>
          <cell r="AR86">
            <v>15678.670586639542</v>
          </cell>
        </row>
        <row r="87">
          <cell r="B87" t="str">
            <v>. Chavarrea Teresa De Jesus</v>
          </cell>
          <cell r="C87">
            <v>201.00533333333334</v>
          </cell>
          <cell r="D87">
            <v>5430.16</v>
          </cell>
          <cell r="E87">
            <v>600</v>
          </cell>
          <cell r="F87">
            <v>0</v>
          </cell>
          <cell r="G87">
            <v>0</v>
          </cell>
          <cell r="H87">
            <v>312</v>
          </cell>
          <cell r="I87">
            <v>905.02666666666664</v>
          </cell>
          <cell r="J87">
            <v>8040.2133333333331</v>
          </cell>
          <cell r="K87">
            <v>6342.16</v>
          </cell>
          <cell r="L87">
            <v>271.35166666666669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6613.5116666666663</v>
          </cell>
          <cell r="S87">
            <v>4910.1900000000005</v>
          </cell>
          <cell r="T87">
            <v>0.10879999999999999</v>
          </cell>
          <cell r="U87">
            <v>185.32139733333324</v>
          </cell>
          <cell r="V87">
            <v>288.33</v>
          </cell>
          <cell r="W87">
            <v>473.65139733333319</v>
          </cell>
          <cell r="X87">
            <v>473.65139733333319</v>
          </cell>
          <cell r="Y87">
            <v>253.54</v>
          </cell>
          <cell r="Z87">
            <v>220.1113973333332</v>
          </cell>
          <cell r="AA87">
            <v>7027.0752693333334</v>
          </cell>
          <cell r="AB87">
            <v>15067.288602666667</v>
          </cell>
          <cell r="AC87">
            <v>17515.047409291285</v>
          </cell>
          <cell r="AD87">
            <v>12009.95</v>
          </cell>
          <cell r="AE87">
            <v>0.21360000000000001</v>
          </cell>
          <cell r="AF87">
            <v>1175.8888066246184</v>
          </cell>
          <cell r="AG87">
            <v>1271.8699999999999</v>
          </cell>
          <cell r="AH87">
            <v>2447.758806624618</v>
          </cell>
          <cell r="AI87">
            <v>2447.758806624618</v>
          </cell>
          <cell r="AJ87">
            <v>0</v>
          </cell>
          <cell r="AK87">
            <v>2447.758806624618</v>
          </cell>
          <cell r="AL87">
            <v>15067.288602666667</v>
          </cell>
          <cell r="AM87">
            <v>0</v>
          </cell>
          <cell r="AN87">
            <v>83</v>
          </cell>
          <cell r="AO87">
            <v>0</v>
          </cell>
          <cell r="AP87">
            <v>87</v>
          </cell>
          <cell r="AQ87">
            <v>2227.6474092912849</v>
          </cell>
          <cell r="AR87">
            <v>14980.347409291284</v>
          </cell>
        </row>
        <row r="88">
          <cell r="B88" t="str">
            <v>Pacheco Argaez Luis Ramon</v>
          </cell>
          <cell r="C88">
            <v>265.23966666666666</v>
          </cell>
          <cell r="D88">
            <v>7798.13</v>
          </cell>
          <cell r="E88">
            <v>159.06</v>
          </cell>
          <cell r="F88">
            <v>0</v>
          </cell>
          <cell r="G88">
            <v>0</v>
          </cell>
          <cell r="H88">
            <v>232</v>
          </cell>
          <cell r="I88">
            <v>1299.6883333333333</v>
          </cell>
          <cell r="J88">
            <v>10609.586666666666</v>
          </cell>
          <cell r="K88">
            <v>8189.1900000000005</v>
          </cell>
          <cell r="L88">
            <v>666.01333333333332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8855.2033333333347</v>
          </cell>
          <cell r="S88">
            <v>8629.2100000000009</v>
          </cell>
          <cell r="T88">
            <v>0.16</v>
          </cell>
          <cell r="U88">
            <v>36.158933333333408</v>
          </cell>
          <cell r="V88">
            <v>692.96</v>
          </cell>
          <cell r="W88">
            <v>729.11893333333342</v>
          </cell>
          <cell r="X88">
            <v>729.11893333333342</v>
          </cell>
          <cell r="Y88">
            <v>0</v>
          </cell>
          <cell r="Z88">
            <v>729.11893333333342</v>
          </cell>
          <cell r="AA88">
            <v>8759.7594000000008</v>
          </cell>
          <cell r="AB88">
            <v>19369.346066666665</v>
          </cell>
          <cell r="AC88">
            <v>22985.61895557816</v>
          </cell>
          <cell r="AD88">
            <v>12009.95</v>
          </cell>
          <cell r="AE88">
            <v>0.21360000000000001</v>
          </cell>
          <cell r="AF88">
            <v>2344.4028889114952</v>
          </cell>
          <cell r="AG88">
            <v>1271.8699999999999</v>
          </cell>
          <cell r="AH88">
            <v>3616.2728889114951</v>
          </cell>
          <cell r="AI88">
            <v>3616.2728889114951</v>
          </cell>
          <cell r="AJ88">
            <v>0</v>
          </cell>
          <cell r="AK88">
            <v>3616.2728889114951</v>
          </cell>
          <cell r="AL88">
            <v>19369.346066666665</v>
          </cell>
          <cell r="AM88">
            <v>0</v>
          </cell>
          <cell r="AN88">
            <v>84</v>
          </cell>
          <cell r="AO88">
            <v>0</v>
          </cell>
          <cell r="AP88">
            <v>88</v>
          </cell>
          <cell r="AQ88">
            <v>2887.1539555781619</v>
          </cell>
          <cell r="AR88">
            <v>20450.91895557816</v>
          </cell>
        </row>
        <row r="89">
          <cell r="B89" t="str">
            <v>Rodriguez Sansores Alfredo Oscar</v>
          </cell>
          <cell r="C89">
            <v>177.60633333333334</v>
          </cell>
          <cell r="D89">
            <v>5328.1900000000005</v>
          </cell>
          <cell r="E89">
            <v>0</v>
          </cell>
          <cell r="F89">
            <v>0</v>
          </cell>
          <cell r="G89">
            <v>0</v>
          </cell>
          <cell r="H89">
            <v>312</v>
          </cell>
          <cell r="I89">
            <v>888.03166666666675</v>
          </cell>
          <cell r="J89">
            <v>7104.253333333334</v>
          </cell>
          <cell r="K89">
            <v>5640.1900000000005</v>
          </cell>
          <cell r="L89">
            <v>254.3566666666668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5894.5466666666671</v>
          </cell>
          <cell r="S89">
            <v>4910.1900000000005</v>
          </cell>
          <cell r="T89">
            <v>0.10879999999999999</v>
          </cell>
          <cell r="U89">
            <v>107.09800533333332</v>
          </cell>
          <cell r="V89">
            <v>288.33</v>
          </cell>
          <cell r="W89">
            <v>395.42800533333332</v>
          </cell>
          <cell r="X89">
            <v>395.42800533333332</v>
          </cell>
          <cell r="Y89">
            <v>294.63</v>
          </cell>
          <cell r="Z89">
            <v>100.79800533333332</v>
          </cell>
          <cell r="AA89">
            <v>6427.4236613333342</v>
          </cell>
          <cell r="AB89">
            <v>13531.676994666668</v>
          </cell>
          <cell r="AC89">
            <v>15562.336819260769</v>
          </cell>
          <cell r="AD89">
            <v>12009.95</v>
          </cell>
          <cell r="AE89">
            <v>0.21360000000000001</v>
          </cell>
          <cell r="AF89">
            <v>758.78982459410008</v>
          </cell>
          <cell r="AG89">
            <v>1271.8699999999999</v>
          </cell>
          <cell r="AH89">
            <v>2030.6598245941</v>
          </cell>
          <cell r="AI89">
            <v>2030.6598245941</v>
          </cell>
          <cell r="AJ89">
            <v>0</v>
          </cell>
          <cell r="AK89">
            <v>2030.6598245941</v>
          </cell>
          <cell r="AL89">
            <v>13531.676994666668</v>
          </cell>
          <cell r="AM89">
            <v>0</v>
          </cell>
          <cell r="AN89">
            <v>85</v>
          </cell>
          <cell r="AO89">
            <v>0</v>
          </cell>
          <cell r="AP89">
            <v>89</v>
          </cell>
          <cell r="AQ89">
            <v>1929.8618192607667</v>
          </cell>
          <cell r="AR89">
            <v>13027.63681926077</v>
          </cell>
        </row>
        <row r="90">
          <cell r="B90" t="str">
            <v>Moo Aguayo Manuel David</v>
          </cell>
          <cell r="C90">
            <v>193.98333333333332</v>
          </cell>
          <cell r="D90">
            <v>5819.5</v>
          </cell>
          <cell r="E90">
            <v>0</v>
          </cell>
          <cell r="F90">
            <v>0</v>
          </cell>
          <cell r="G90">
            <v>0</v>
          </cell>
          <cell r="H90">
            <v>399</v>
          </cell>
          <cell r="I90">
            <v>969.91666666666663</v>
          </cell>
          <cell r="J90">
            <v>7759.333333333333</v>
          </cell>
          <cell r="K90">
            <v>6218.5</v>
          </cell>
          <cell r="L90">
            <v>336.24166666666667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6554.7416666666668</v>
          </cell>
          <cell r="S90">
            <v>4910.1900000000005</v>
          </cell>
          <cell r="T90">
            <v>0.10879999999999999</v>
          </cell>
          <cell r="U90">
            <v>178.92722133333328</v>
          </cell>
          <cell r="V90">
            <v>288.33</v>
          </cell>
          <cell r="W90">
            <v>467.25722133333329</v>
          </cell>
          <cell r="X90">
            <v>467.25722133333329</v>
          </cell>
          <cell r="Y90">
            <v>253.54</v>
          </cell>
          <cell r="Z90">
            <v>213.7172213333333</v>
          </cell>
          <cell r="AA90">
            <v>6974.6994453333336</v>
          </cell>
          <cell r="AB90">
            <v>14734.032778666668</v>
          </cell>
          <cell r="AC90">
            <v>17091.273472363515</v>
          </cell>
          <cell r="AD90">
            <v>12009.95</v>
          </cell>
          <cell r="AE90">
            <v>0.21360000000000001</v>
          </cell>
          <cell r="AF90">
            <v>1085.3706936968467</v>
          </cell>
          <cell r="AG90">
            <v>1271.8699999999999</v>
          </cell>
          <cell r="AH90">
            <v>2357.2406936968464</v>
          </cell>
          <cell r="AI90">
            <v>2357.2406936968464</v>
          </cell>
          <cell r="AJ90">
            <v>0</v>
          </cell>
          <cell r="AK90">
            <v>2357.2406936968464</v>
          </cell>
          <cell r="AL90">
            <v>14734.032778666668</v>
          </cell>
          <cell r="AM90">
            <v>0</v>
          </cell>
          <cell r="AN90">
            <v>86</v>
          </cell>
          <cell r="AO90">
            <v>0</v>
          </cell>
          <cell r="AP90">
            <v>90</v>
          </cell>
          <cell r="AQ90">
            <v>2143.5234723635131</v>
          </cell>
          <cell r="AR90">
            <v>14556.573472363514</v>
          </cell>
        </row>
        <row r="91">
          <cell r="B91" t="str">
            <v>Pool Robertos Roque Jose</v>
          </cell>
          <cell r="C91">
            <v>173.34900000000002</v>
          </cell>
          <cell r="D91">
            <v>5200.47</v>
          </cell>
          <cell r="E91">
            <v>0</v>
          </cell>
          <cell r="F91">
            <v>0</v>
          </cell>
          <cell r="G91">
            <v>0</v>
          </cell>
          <cell r="H91">
            <v>232</v>
          </cell>
          <cell r="I91">
            <v>866.745</v>
          </cell>
          <cell r="J91">
            <v>6933.9600000000009</v>
          </cell>
          <cell r="K91">
            <v>5432.47</v>
          </cell>
          <cell r="L91">
            <v>233.07000000000005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5665.54</v>
          </cell>
          <cell r="S91">
            <v>4910.1900000000005</v>
          </cell>
          <cell r="T91">
            <v>0.10879999999999999</v>
          </cell>
          <cell r="U91">
            <v>82.182079999999942</v>
          </cell>
          <cell r="V91">
            <v>288.33</v>
          </cell>
          <cell r="W91">
            <v>370.51207999999991</v>
          </cell>
          <cell r="X91">
            <v>370.51207999999991</v>
          </cell>
          <cell r="Y91">
            <v>294.63</v>
          </cell>
          <cell r="Z91">
            <v>75.882079999999917</v>
          </cell>
          <cell r="AA91">
            <v>6223.3329199999998</v>
          </cell>
          <cell r="AB91">
            <v>13157.29292</v>
          </cell>
          <cell r="AC91">
            <v>15086.263479145471</v>
          </cell>
          <cell r="AD91">
            <v>12009.95</v>
          </cell>
          <cell r="AE91">
            <v>0.21360000000000001</v>
          </cell>
          <cell r="AF91">
            <v>657.10055914547252</v>
          </cell>
          <cell r="AG91">
            <v>1271.8699999999999</v>
          </cell>
          <cell r="AH91">
            <v>1928.9705591454724</v>
          </cell>
          <cell r="AI91">
            <v>1928.9705591454724</v>
          </cell>
          <cell r="AJ91">
            <v>0</v>
          </cell>
          <cell r="AK91">
            <v>1928.9705591454724</v>
          </cell>
          <cell r="AL91">
            <v>13157.292919999998</v>
          </cell>
          <cell r="AM91">
            <v>0</v>
          </cell>
          <cell r="AN91">
            <v>87</v>
          </cell>
          <cell r="AO91">
            <v>0</v>
          </cell>
          <cell r="AP91">
            <v>91</v>
          </cell>
          <cell r="AQ91">
            <v>1853.0884791454725</v>
          </cell>
          <cell r="AR91">
            <v>12551.563479145472</v>
          </cell>
        </row>
        <row r="92">
          <cell r="B92" t="str">
            <v>Moreno Canche Jose Habib Del Jesus</v>
          </cell>
          <cell r="C92">
            <v>249.00466666666668</v>
          </cell>
          <cell r="D92">
            <v>6297.42</v>
          </cell>
          <cell r="E92">
            <v>600</v>
          </cell>
          <cell r="F92">
            <v>572.72</v>
          </cell>
          <cell r="G92">
            <v>0</v>
          </cell>
          <cell r="H92">
            <v>158</v>
          </cell>
          <cell r="I92">
            <v>1049.57</v>
          </cell>
          <cell r="J92">
            <v>9960.1866666666665</v>
          </cell>
          <cell r="K92">
            <v>7628.14</v>
          </cell>
          <cell r="L92">
            <v>415.89499999999998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8044.0349999999999</v>
          </cell>
          <cell r="S92">
            <v>4910.1900000000005</v>
          </cell>
          <cell r="T92">
            <v>0.10879999999999999</v>
          </cell>
          <cell r="U92">
            <v>340.96233599999994</v>
          </cell>
          <cell r="V92">
            <v>288.33</v>
          </cell>
          <cell r="W92">
            <v>629.29233599999998</v>
          </cell>
          <cell r="X92">
            <v>629.29233599999998</v>
          </cell>
          <cell r="Y92">
            <v>0</v>
          </cell>
          <cell r="Z92">
            <v>629.29233599999998</v>
          </cell>
          <cell r="AA92">
            <v>8048.4176640000005</v>
          </cell>
          <cell r="AB92">
            <v>18008.604330666669</v>
          </cell>
          <cell r="AC92">
            <v>21255.275954560871</v>
          </cell>
          <cell r="AD92">
            <v>12009.95</v>
          </cell>
          <cell r="AE92">
            <v>0.21360000000000001</v>
          </cell>
          <cell r="AF92">
            <v>1974.8016238942021</v>
          </cell>
          <cell r="AG92">
            <v>1271.8699999999999</v>
          </cell>
          <cell r="AH92">
            <v>3246.6716238942017</v>
          </cell>
          <cell r="AI92">
            <v>3246.6716238942017</v>
          </cell>
          <cell r="AJ92">
            <v>0</v>
          </cell>
          <cell r="AK92">
            <v>3246.6716238942017</v>
          </cell>
          <cell r="AL92">
            <v>18008.604330666669</v>
          </cell>
          <cell r="AM92">
            <v>0</v>
          </cell>
          <cell r="AN92">
            <v>88</v>
          </cell>
          <cell r="AO92">
            <v>0</v>
          </cell>
          <cell r="AP92">
            <v>92</v>
          </cell>
          <cell r="AQ92">
            <v>2617.3792878942018</v>
          </cell>
          <cell r="AR92">
            <v>18720.575954560871</v>
          </cell>
        </row>
        <row r="93">
          <cell r="B93" t="str">
            <v>Lara Uribe Jorge Alberto</v>
          </cell>
          <cell r="C93">
            <v>189.16566666666668</v>
          </cell>
          <cell r="D93">
            <v>5354.97</v>
          </cell>
          <cell r="E93">
            <v>320</v>
          </cell>
          <cell r="F93">
            <v>0</v>
          </cell>
          <cell r="G93">
            <v>0</v>
          </cell>
          <cell r="H93">
            <v>399</v>
          </cell>
          <cell r="I93">
            <v>892.495</v>
          </cell>
          <cell r="J93">
            <v>7566.626666666667</v>
          </cell>
          <cell r="K93">
            <v>6073.97</v>
          </cell>
          <cell r="L93">
            <v>258.82000000000005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6332.79</v>
          </cell>
          <cell r="S93">
            <v>4910.1900000000005</v>
          </cell>
          <cell r="T93">
            <v>0.10879999999999999</v>
          </cell>
          <cell r="U93">
            <v>154.77887999999993</v>
          </cell>
          <cell r="V93">
            <v>288.33</v>
          </cell>
          <cell r="W93">
            <v>443.10887999999989</v>
          </cell>
          <cell r="X93">
            <v>443.10887999999989</v>
          </cell>
          <cell r="Y93">
            <v>253.54</v>
          </cell>
          <cell r="Z93">
            <v>189.56887999999989</v>
          </cell>
          <cell r="AA93">
            <v>6776.8961200000003</v>
          </cell>
          <cell r="AB93">
            <v>14343.522786666668</v>
          </cell>
          <cell r="AC93">
            <v>16594.694133604611</v>
          </cell>
          <cell r="AD93">
            <v>12009.95</v>
          </cell>
          <cell r="AE93">
            <v>0.21360000000000001</v>
          </cell>
          <cell r="AF93">
            <v>979.3013469379448</v>
          </cell>
          <cell r="AG93">
            <v>1271.8699999999999</v>
          </cell>
          <cell r="AH93">
            <v>2251.1713469379447</v>
          </cell>
          <cell r="AI93">
            <v>2251.1713469379447</v>
          </cell>
          <cell r="AJ93">
            <v>0</v>
          </cell>
          <cell r="AK93">
            <v>2251.1713469379447</v>
          </cell>
          <cell r="AL93">
            <v>14343.522786666666</v>
          </cell>
          <cell r="AM93">
            <v>0</v>
          </cell>
          <cell r="AN93">
            <v>89</v>
          </cell>
          <cell r="AO93">
            <v>0</v>
          </cell>
          <cell r="AP93">
            <v>93</v>
          </cell>
          <cell r="AQ93">
            <v>2061.6024669379449</v>
          </cell>
          <cell r="AR93">
            <v>14059.99413360461</v>
          </cell>
        </row>
        <row r="94">
          <cell r="B94" t="str">
            <v>Estrella Herrera Jesus Enrique</v>
          </cell>
          <cell r="C94">
            <v>177.60633333333334</v>
          </cell>
          <cell r="D94">
            <v>5328.1900000000005</v>
          </cell>
          <cell r="E94">
            <v>0</v>
          </cell>
          <cell r="F94">
            <v>0</v>
          </cell>
          <cell r="G94">
            <v>0</v>
          </cell>
          <cell r="H94">
            <v>158</v>
          </cell>
          <cell r="I94">
            <v>888.03166666666675</v>
          </cell>
          <cell r="J94">
            <v>7104.253333333334</v>
          </cell>
          <cell r="K94">
            <v>5486.1900000000005</v>
          </cell>
          <cell r="L94">
            <v>254.3566666666668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5740.5466666666671</v>
          </cell>
          <cell r="S94">
            <v>4910.1900000000005</v>
          </cell>
          <cell r="T94">
            <v>0.10879999999999999</v>
          </cell>
          <cell r="U94">
            <v>90.342805333333317</v>
          </cell>
          <cell r="V94">
            <v>288.33</v>
          </cell>
          <cell r="W94">
            <v>378.67280533333332</v>
          </cell>
          <cell r="X94">
            <v>378.67280533333332</v>
          </cell>
          <cell r="Y94">
            <v>294.63</v>
          </cell>
          <cell r="Z94">
            <v>84.04280533333332</v>
          </cell>
          <cell r="AA94">
            <v>6290.1788613333338</v>
          </cell>
          <cell r="AB94">
            <v>13394.432194666668</v>
          </cell>
          <cell r="AC94">
            <v>15387.813930145814</v>
          </cell>
          <cell r="AD94">
            <v>12009.95</v>
          </cell>
          <cell r="AE94">
            <v>0.21360000000000001</v>
          </cell>
          <cell r="AF94">
            <v>721.51173547914573</v>
          </cell>
          <cell r="AG94">
            <v>1271.8699999999999</v>
          </cell>
          <cell r="AH94">
            <v>1993.3817354791456</v>
          </cell>
          <cell r="AI94">
            <v>1993.3817354791456</v>
          </cell>
          <cell r="AJ94">
            <v>0</v>
          </cell>
          <cell r="AK94">
            <v>1993.3817354791456</v>
          </cell>
          <cell r="AL94">
            <v>13394.432194666668</v>
          </cell>
          <cell r="AM94">
            <v>0</v>
          </cell>
          <cell r="AN94">
            <v>90</v>
          </cell>
          <cell r="AO94">
            <v>0</v>
          </cell>
          <cell r="AP94">
            <v>94</v>
          </cell>
          <cell r="AQ94">
            <v>1909.3389301458124</v>
          </cell>
          <cell r="AR94">
            <v>12853.113930145813</v>
          </cell>
        </row>
        <row r="95">
          <cell r="B95" t="str">
            <v>Gomez Lopez Wilbert Alberto</v>
          </cell>
          <cell r="C95">
            <v>181.80533333333332</v>
          </cell>
          <cell r="D95">
            <v>5430.16</v>
          </cell>
          <cell r="E95">
            <v>24</v>
          </cell>
          <cell r="F95">
            <v>0</v>
          </cell>
          <cell r="G95">
            <v>0</v>
          </cell>
          <cell r="H95">
            <v>312</v>
          </cell>
          <cell r="I95">
            <v>905.02666666666664</v>
          </cell>
          <cell r="J95">
            <v>7272.2133333333331</v>
          </cell>
          <cell r="K95">
            <v>5766.16</v>
          </cell>
          <cell r="L95">
            <v>271.35166666666669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6037.5116666666663</v>
          </cell>
          <cell r="S95">
            <v>4910.1900000000005</v>
          </cell>
          <cell r="T95">
            <v>0.10879999999999999</v>
          </cell>
          <cell r="U95">
            <v>122.65259733333323</v>
          </cell>
          <cell r="V95">
            <v>288.33</v>
          </cell>
          <cell r="W95">
            <v>410.98259733333322</v>
          </cell>
          <cell r="X95">
            <v>410.98259733333322</v>
          </cell>
          <cell r="Y95">
            <v>294.63</v>
          </cell>
          <cell r="Z95">
            <v>116.35259733333322</v>
          </cell>
          <cell r="AA95">
            <v>6554.834069333333</v>
          </cell>
          <cell r="AB95">
            <v>13827.047402666667</v>
          </cell>
          <cell r="AC95">
            <v>15937.93499830451</v>
          </cell>
          <cell r="AD95">
            <v>12009.95</v>
          </cell>
          <cell r="AE95">
            <v>0.21360000000000001</v>
          </cell>
          <cell r="AF95">
            <v>839.01759563784333</v>
          </cell>
          <cell r="AG95">
            <v>1271.8699999999999</v>
          </cell>
          <cell r="AH95">
            <v>2110.8875956378433</v>
          </cell>
          <cell r="AI95">
            <v>2110.8875956378433</v>
          </cell>
          <cell r="AJ95">
            <v>0</v>
          </cell>
          <cell r="AK95">
            <v>2110.8875956378433</v>
          </cell>
          <cell r="AL95">
            <v>13827.047402666667</v>
          </cell>
          <cell r="AM95">
            <v>0</v>
          </cell>
          <cell r="AN95">
            <v>91</v>
          </cell>
          <cell r="AO95">
            <v>0</v>
          </cell>
          <cell r="AP95">
            <v>95</v>
          </cell>
          <cell r="AQ95">
            <v>1994.5349983045101</v>
          </cell>
          <cell r="AR95">
            <v>13403.23499830451</v>
          </cell>
        </row>
        <row r="96">
          <cell r="B96" t="str">
            <v>Basto Sosa Ana Beatriz</v>
          </cell>
          <cell r="C96">
            <v>177.60633333333334</v>
          </cell>
          <cell r="D96">
            <v>5328.1900000000005</v>
          </cell>
          <cell r="E96">
            <v>0</v>
          </cell>
          <cell r="F96">
            <v>0</v>
          </cell>
          <cell r="G96">
            <v>0</v>
          </cell>
          <cell r="H96">
            <v>158</v>
          </cell>
          <cell r="I96">
            <v>888.03166666666675</v>
          </cell>
          <cell r="J96">
            <v>7104.253333333334</v>
          </cell>
          <cell r="K96">
            <v>5486.1900000000005</v>
          </cell>
          <cell r="L96">
            <v>254.3566666666668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5740.5466666666671</v>
          </cell>
          <cell r="S96">
            <v>4910.1900000000005</v>
          </cell>
          <cell r="T96">
            <v>0.10879999999999999</v>
          </cell>
          <cell r="U96">
            <v>90.342805333333317</v>
          </cell>
          <cell r="V96">
            <v>288.33</v>
          </cell>
          <cell r="W96">
            <v>378.67280533333332</v>
          </cell>
          <cell r="X96">
            <v>378.67280533333332</v>
          </cell>
          <cell r="Y96">
            <v>294.63</v>
          </cell>
          <cell r="Z96">
            <v>84.04280533333332</v>
          </cell>
          <cell r="AA96">
            <v>6290.1788613333338</v>
          </cell>
          <cell r="AB96">
            <v>13394.432194666668</v>
          </cell>
          <cell r="AC96">
            <v>15387.813930145814</v>
          </cell>
          <cell r="AD96">
            <v>12009.95</v>
          </cell>
          <cell r="AE96">
            <v>0.21360000000000001</v>
          </cell>
          <cell r="AF96">
            <v>721.51173547914573</v>
          </cell>
          <cell r="AG96">
            <v>1271.8699999999999</v>
          </cell>
          <cell r="AH96">
            <v>1993.3817354791456</v>
          </cell>
          <cell r="AI96">
            <v>1993.3817354791456</v>
          </cell>
          <cell r="AJ96">
            <v>0</v>
          </cell>
          <cell r="AK96">
            <v>1993.3817354791456</v>
          </cell>
          <cell r="AL96">
            <v>13394.432194666668</v>
          </cell>
          <cell r="AM96">
            <v>0</v>
          </cell>
          <cell r="AN96">
            <v>92</v>
          </cell>
          <cell r="AO96">
            <v>0</v>
          </cell>
          <cell r="AP96">
            <v>96</v>
          </cell>
          <cell r="AQ96">
            <v>1909.3389301458124</v>
          </cell>
          <cell r="AR96">
            <v>12853.113930145813</v>
          </cell>
        </row>
        <row r="97">
          <cell r="B97" t="str">
            <v>Can Canche Wilberth Demetrio</v>
          </cell>
          <cell r="C97">
            <v>315.86666666666667</v>
          </cell>
          <cell r="D97">
            <v>9476</v>
          </cell>
          <cell r="E97">
            <v>0</v>
          </cell>
          <cell r="F97">
            <v>0</v>
          </cell>
          <cell r="G97">
            <v>0</v>
          </cell>
          <cell r="H97">
            <v>312</v>
          </cell>
          <cell r="I97">
            <v>1579.3333333333333</v>
          </cell>
          <cell r="J97">
            <v>12634.666666666668</v>
          </cell>
          <cell r="K97">
            <v>9788</v>
          </cell>
          <cell r="L97">
            <v>945.6583333333333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10733.658333333333</v>
          </cell>
          <cell r="S97">
            <v>10031.08</v>
          </cell>
          <cell r="T97">
            <v>0.1792</v>
          </cell>
          <cell r="U97">
            <v>125.90203733333325</v>
          </cell>
          <cell r="V97">
            <v>917.26</v>
          </cell>
          <cell r="W97">
            <v>1043.1620373333333</v>
          </cell>
          <cell r="X97">
            <v>1043.1620373333333</v>
          </cell>
          <cell r="Y97">
            <v>0</v>
          </cell>
          <cell r="Z97">
            <v>1043.1620373333333</v>
          </cell>
          <cell r="AA97">
            <v>10324.171296</v>
          </cell>
          <cell r="AB97">
            <v>22958.837962666668</v>
          </cell>
          <cell r="AC97">
            <v>27644.074658298468</v>
          </cell>
          <cell r="AD97">
            <v>24222.32</v>
          </cell>
          <cell r="AE97">
            <v>0.23519999999999999</v>
          </cell>
          <cell r="AF97">
            <v>804.79669563179982</v>
          </cell>
          <cell r="AG97">
            <v>3880.44</v>
          </cell>
          <cell r="AH97">
            <v>4685.2366956318001</v>
          </cell>
          <cell r="AI97">
            <v>4685.2366956318001</v>
          </cell>
          <cell r="AJ97">
            <v>0</v>
          </cell>
          <cell r="AK97">
            <v>4685.2366956318001</v>
          </cell>
          <cell r="AL97">
            <v>22958.837962666668</v>
          </cell>
          <cell r="AM97">
            <v>0</v>
          </cell>
          <cell r="AN97">
            <v>93</v>
          </cell>
          <cell r="AO97">
            <v>0</v>
          </cell>
          <cell r="AP97">
            <v>97</v>
          </cell>
          <cell r="AQ97">
            <v>3642.0746582984666</v>
          </cell>
          <cell r="AR97">
            <v>25109.374658298468</v>
          </cell>
        </row>
        <row r="98">
          <cell r="B98" t="str">
            <v>Sanchez Gongora Ismael Eugenio</v>
          </cell>
          <cell r="C98">
            <v>177.60633333333334</v>
          </cell>
          <cell r="D98">
            <v>5328.1900000000005</v>
          </cell>
          <cell r="E98">
            <v>0</v>
          </cell>
          <cell r="F98">
            <v>0</v>
          </cell>
          <cell r="G98">
            <v>0</v>
          </cell>
          <cell r="H98">
            <v>85</v>
          </cell>
          <cell r="I98">
            <v>888.03166666666675</v>
          </cell>
          <cell r="J98">
            <v>7104.253333333334</v>
          </cell>
          <cell r="K98">
            <v>5413.1900000000005</v>
          </cell>
          <cell r="L98">
            <v>254.3566666666668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5667.5466666666671</v>
          </cell>
          <cell r="S98">
            <v>4910.1900000000005</v>
          </cell>
          <cell r="T98">
            <v>0.10879999999999999</v>
          </cell>
          <cell r="U98">
            <v>82.400405333333325</v>
          </cell>
          <cell r="V98">
            <v>288.33</v>
          </cell>
          <cell r="W98">
            <v>370.73040533333329</v>
          </cell>
          <cell r="X98">
            <v>370.73040533333329</v>
          </cell>
          <cell r="Y98">
            <v>294.63</v>
          </cell>
          <cell r="Z98">
            <v>76.100405333333299</v>
          </cell>
          <cell r="AA98">
            <v>6225.1212613333337</v>
          </cell>
          <cell r="AB98">
            <v>13329.374594666668</v>
          </cell>
          <cell r="AC98">
            <v>15305.08554764327</v>
          </cell>
          <cell r="AD98">
            <v>12009.95</v>
          </cell>
          <cell r="AE98">
            <v>0.21360000000000001</v>
          </cell>
          <cell r="AF98">
            <v>703.84095297660235</v>
          </cell>
          <cell r="AG98">
            <v>1271.8699999999999</v>
          </cell>
          <cell r="AH98">
            <v>1975.7109529766021</v>
          </cell>
          <cell r="AI98">
            <v>1975.7109529766021</v>
          </cell>
          <cell r="AJ98">
            <v>0</v>
          </cell>
          <cell r="AK98">
            <v>1975.7109529766021</v>
          </cell>
          <cell r="AL98">
            <v>13329.374594666668</v>
          </cell>
          <cell r="AM98">
            <v>0</v>
          </cell>
          <cell r="AN98">
            <v>94</v>
          </cell>
          <cell r="AO98">
            <v>0</v>
          </cell>
          <cell r="AP98">
            <v>98</v>
          </cell>
          <cell r="AQ98">
            <v>1899.6105476432688</v>
          </cell>
          <cell r="AR98">
            <v>12770.385547643269</v>
          </cell>
        </row>
        <row r="99">
          <cell r="B99" t="str">
            <v>Navarro Canche Lazaro</v>
          </cell>
          <cell r="C99">
            <v>206.63533333333334</v>
          </cell>
          <cell r="D99">
            <v>6079.06</v>
          </cell>
          <cell r="E99">
            <v>120</v>
          </cell>
          <cell r="F99">
            <v>0</v>
          </cell>
          <cell r="G99">
            <v>0</v>
          </cell>
          <cell r="H99">
            <v>232</v>
          </cell>
          <cell r="I99">
            <v>1013.1766666666667</v>
          </cell>
          <cell r="J99">
            <v>8265.4133333333339</v>
          </cell>
          <cell r="K99">
            <v>6431.06</v>
          </cell>
          <cell r="L99">
            <v>379.50166666666678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6810.5616666666674</v>
          </cell>
          <cell r="S99">
            <v>4910.1900000000005</v>
          </cell>
          <cell r="T99">
            <v>0.10879999999999999</v>
          </cell>
          <cell r="U99">
            <v>206.76043733333336</v>
          </cell>
          <cell r="V99">
            <v>288.33</v>
          </cell>
          <cell r="W99">
            <v>495.09043733333334</v>
          </cell>
          <cell r="X99">
            <v>495.09043733333334</v>
          </cell>
          <cell r="Y99">
            <v>253.54</v>
          </cell>
          <cell r="Z99">
            <v>241.55043733333335</v>
          </cell>
          <cell r="AA99">
            <v>7202.6862293333343</v>
          </cell>
          <cell r="AB99">
            <v>15468.099562666668</v>
          </cell>
          <cell r="AC99">
            <v>18024.725639199733</v>
          </cell>
          <cell r="AD99">
            <v>12009.95</v>
          </cell>
          <cell r="AE99">
            <v>0.21360000000000001</v>
          </cell>
          <cell r="AF99">
            <v>1284.7560765330627</v>
          </cell>
          <cell r="AG99">
            <v>1271.8699999999999</v>
          </cell>
          <cell r="AH99">
            <v>2556.6260765330626</v>
          </cell>
          <cell r="AI99">
            <v>2556.6260765330626</v>
          </cell>
          <cell r="AJ99">
            <v>0</v>
          </cell>
          <cell r="AK99">
            <v>2556.6260765330626</v>
          </cell>
          <cell r="AL99">
            <v>15468.09956266667</v>
          </cell>
          <cell r="AM99">
            <v>0</v>
          </cell>
          <cell r="AN99">
            <v>95</v>
          </cell>
          <cell r="AO99">
            <v>0</v>
          </cell>
          <cell r="AP99">
            <v>99</v>
          </cell>
          <cell r="AQ99">
            <v>2315.0756391997293</v>
          </cell>
          <cell r="AR99">
            <v>15490.025639199732</v>
          </cell>
        </row>
        <row r="100">
          <cell r="B100" t="str">
            <v>Ramos Colli Jose Alberto</v>
          </cell>
          <cell r="C100">
            <v>251.47033333333334</v>
          </cell>
          <cell r="D100">
            <v>6836.1100000000006</v>
          </cell>
          <cell r="E100">
            <v>600</v>
          </cell>
          <cell r="F100">
            <v>108</v>
          </cell>
          <cell r="G100">
            <v>0</v>
          </cell>
          <cell r="H100">
            <v>158</v>
          </cell>
          <cell r="I100">
            <v>1139.3516666666667</v>
          </cell>
          <cell r="J100">
            <v>10058.813333333334</v>
          </cell>
          <cell r="K100">
            <v>7702.1100000000006</v>
          </cell>
          <cell r="L100">
            <v>505.67666666666673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8207.7866666666669</v>
          </cell>
          <cell r="S100">
            <v>4910.1900000000005</v>
          </cell>
          <cell r="T100">
            <v>0.10879999999999999</v>
          </cell>
          <cell r="U100">
            <v>358.7785173333333</v>
          </cell>
          <cell r="V100">
            <v>288.33</v>
          </cell>
          <cell r="W100">
            <v>647.10851733333334</v>
          </cell>
          <cell r="X100">
            <v>647.10851733333334</v>
          </cell>
          <cell r="Y100">
            <v>0</v>
          </cell>
          <cell r="Z100">
            <v>647.10851733333334</v>
          </cell>
          <cell r="AA100">
            <v>8194.3531493333339</v>
          </cell>
          <cell r="AB100">
            <v>18253.166482666667</v>
          </cell>
          <cell r="AC100">
            <v>21566.265466259749</v>
          </cell>
          <cell r="AD100">
            <v>12009.95</v>
          </cell>
          <cell r="AE100">
            <v>0.21360000000000001</v>
          </cell>
          <cell r="AF100">
            <v>2041.2289835930824</v>
          </cell>
          <cell r="AG100">
            <v>1271.8699999999999</v>
          </cell>
          <cell r="AH100">
            <v>3313.0989835930823</v>
          </cell>
          <cell r="AI100">
            <v>3313.0989835930823</v>
          </cell>
          <cell r="AJ100">
            <v>0</v>
          </cell>
          <cell r="AK100">
            <v>3313.0989835930823</v>
          </cell>
          <cell r="AL100">
            <v>18253.166482666667</v>
          </cell>
          <cell r="AM100">
            <v>0</v>
          </cell>
          <cell r="AN100">
            <v>96</v>
          </cell>
          <cell r="AO100">
            <v>0</v>
          </cell>
          <cell r="AP100">
            <v>100</v>
          </cell>
          <cell r="AQ100">
            <v>2665.9904662597492</v>
          </cell>
          <cell r="AR100">
            <v>19031.565466259748</v>
          </cell>
        </row>
        <row r="101">
          <cell r="B101" t="str">
            <v>Moguel Marin Jose Rodolfo</v>
          </cell>
          <cell r="C101">
            <v>206.63533333333334</v>
          </cell>
          <cell r="D101">
            <v>6079.06</v>
          </cell>
          <cell r="E101">
            <v>120</v>
          </cell>
          <cell r="F101">
            <v>0</v>
          </cell>
          <cell r="G101">
            <v>0</v>
          </cell>
          <cell r="H101">
            <v>232</v>
          </cell>
          <cell r="I101">
            <v>1013.1766666666667</v>
          </cell>
          <cell r="J101">
            <v>8265.4133333333339</v>
          </cell>
          <cell r="K101">
            <v>6431.06</v>
          </cell>
          <cell r="L101">
            <v>379.50166666666678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6810.5616666666674</v>
          </cell>
          <cell r="S101">
            <v>4910.1900000000005</v>
          </cell>
          <cell r="T101">
            <v>0.10879999999999999</v>
          </cell>
          <cell r="U101">
            <v>206.76043733333336</v>
          </cell>
          <cell r="V101">
            <v>288.33</v>
          </cell>
          <cell r="W101">
            <v>495.09043733333334</v>
          </cell>
          <cell r="X101">
            <v>495.09043733333334</v>
          </cell>
          <cell r="Y101">
            <v>253.54</v>
          </cell>
          <cell r="Z101">
            <v>241.55043733333335</v>
          </cell>
          <cell r="AA101">
            <v>7202.6862293333343</v>
          </cell>
          <cell r="AB101">
            <v>15468.099562666668</v>
          </cell>
          <cell r="AC101">
            <v>18024.725639199733</v>
          </cell>
          <cell r="AD101">
            <v>12009.95</v>
          </cell>
          <cell r="AE101">
            <v>0.21360000000000001</v>
          </cell>
          <cell r="AF101">
            <v>1284.7560765330627</v>
          </cell>
          <cell r="AG101">
            <v>1271.8699999999999</v>
          </cell>
          <cell r="AH101">
            <v>2556.6260765330626</v>
          </cell>
          <cell r="AI101">
            <v>2556.6260765330626</v>
          </cell>
          <cell r="AJ101">
            <v>0</v>
          </cell>
          <cell r="AK101">
            <v>2556.6260765330626</v>
          </cell>
          <cell r="AL101">
            <v>15468.09956266667</v>
          </cell>
          <cell r="AM101">
            <v>0</v>
          </cell>
          <cell r="AN101">
            <v>97</v>
          </cell>
          <cell r="AO101">
            <v>0</v>
          </cell>
          <cell r="AP101">
            <v>101</v>
          </cell>
          <cell r="AQ101">
            <v>2315.0756391997293</v>
          </cell>
          <cell r="AR101">
            <v>15490.025639199732</v>
          </cell>
        </row>
        <row r="102">
          <cell r="B102" t="str">
            <v>Figueroa Chan Fernando Guadalupe</v>
          </cell>
          <cell r="C102">
            <v>291.92333333333335</v>
          </cell>
          <cell r="D102">
            <v>6297.42</v>
          </cell>
          <cell r="E102">
            <v>600</v>
          </cell>
          <cell r="F102">
            <v>1860.28</v>
          </cell>
          <cell r="G102">
            <v>0</v>
          </cell>
          <cell r="H102">
            <v>232</v>
          </cell>
          <cell r="I102">
            <v>1049.57</v>
          </cell>
          <cell r="J102">
            <v>11676.933333333334</v>
          </cell>
          <cell r="K102">
            <v>8989.7000000000007</v>
          </cell>
          <cell r="L102">
            <v>415.89499999999998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9405.5950000000012</v>
          </cell>
          <cell r="S102">
            <v>8629.2100000000009</v>
          </cell>
          <cell r="T102">
            <v>0.16</v>
          </cell>
          <cell r="U102">
            <v>124.22160000000004</v>
          </cell>
          <cell r="V102">
            <v>692.96</v>
          </cell>
          <cell r="W102">
            <v>817.18160000000012</v>
          </cell>
          <cell r="X102">
            <v>817.18160000000012</v>
          </cell>
          <cell r="Y102">
            <v>0</v>
          </cell>
          <cell r="Z102">
            <v>817.18160000000012</v>
          </cell>
          <cell r="AA102">
            <v>9222.0884000000005</v>
          </cell>
          <cell r="AB102">
            <v>20899.021733333335</v>
          </cell>
          <cell r="AC102">
            <v>24950.80029986053</v>
          </cell>
          <cell r="AD102">
            <v>24222.32</v>
          </cell>
          <cell r="AE102">
            <v>0.23519999999999999</v>
          </cell>
          <cell r="AF102">
            <v>171.33856652719666</v>
          </cell>
          <cell r="AG102">
            <v>3880.44</v>
          </cell>
          <cell r="AH102">
            <v>4051.7785665271967</v>
          </cell>
          <cell r="AI102">
            <v>4051.7785665271967</v>
          </cell>
          <cell r="AJ102">
            <v>0</v>
          </cell>
          <cell r="AK102">
            <v>4051.7785665271967</v>
          </cell>
          <cell r="AL102">
            <v>20899.021733333335</v>
          </cell>
          <cell r="AM102">
            <v>0</v>
          </cell>
          <cell r="AN102">
            <v>98</v>
          </cell>
          <cell r="AO102">
            <v>0</v>
          </cell>
          <cell r="AP102">
            <v>102</v>
          </cell>
          <cell r="AQ102">
            <v>3234.5969665271969</v>
          </cell>
          <cell r="AR102">
            <v>22416.100299860529</v>
          </cell>
        </row>
        <row r="103">
          <cell r="B103" t="str">
            <v>Ceballos Escalante Monica</v>
          </cell>
          <cell r="C103">
            <v>173.34900000000002</v>
          </cell>
          <cell r="D103">
            <v>5200.47</v>
          </cell>
          <cell r="E103">
            <v>0</v>
          </cell>
          <cell r="F103">
            <v>0</v>
          </cell>
          <cell r="G103">
            <v>0</v>
          </cell>
          <cell r="H103">
            <v>85</v>
          </cell>
          <cell r="I103">
            <v>866.745</v>
          </cell>
          <cell r="J103">
            <v>6933.9600000000009</v>
          </cell>
          <cell r="K103">
            <v>5285.47</v>
          </cell>
          <cell r="L103">
            <v>233.07000000000005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5518.54</v>
          </cell>
          <cell r="S103">
            <v>4910.1900000000005</v>
          </cell>
          <cell r="T103">
            <v>0.10879999999999999</v>
          </cell>
          <cell r="U103">
            <v>66.188479999999942</v>
          </cell>
          <cell r="V103">
            <v>288.33</v>
          </cell>
          <cell r="W103">
            <v>354.51847999999995</v>
          </cell>
          <cell r="X103">
            <v>354.51847999999995</v>
          </cell>
          <cell r="Y103">
            <v>294.63</v>
          </cell>
          <cell r="Z103">
            <v>59.888479999999959</v>
          </cell>
          <cell r="AA103">
            <v>6092.3265200000005</v>
          </cell>
          <cell r="AB103">
            <v>13026.286520000001</v>
          </cell>
          <cell r="AC103">
            <v>14919.673448626654</v>
          </cell>
          <cell r="AD103">
            <v>12009.95</v>
          </cell>
          <cell r="AE103">
            <v>0.21360000000000001</v>
          </cell>
          <cell r="AF103">
            <v>621.51692862665323</v>
          </cell>
          <cell r="AG103">
            <v>1271.8699999999999</v>
          </cell>
          <cell r="AH103">
            <v>1893.3869286266531</v>
          </cell>
          <cell r="AI103">
            <v>1893.3869286266531</v>
          </cell>
          <cell r="AJ103">
            <v>0</v>
          </cell>
          <cell r="AK103">
            <v>1893.3869286266531</v>
          </cell>
          <cell r="AL103">
            <v>13026.286520000001</v>
          </cell>
          <cell r="AM103">
            <v>0</v>
          </cell>
          <cell r="AN103">
            <v>99</v>
          </cell>
          <cell r="AO103">
            <v>0</v>
          </cell>
          <cell r="AP103">
            <v>103</v>
          </cell>
          <cell r="AQ103">
            <v>1833.498448626653</v>
          </cell>
          <cell r="AR103">
            <v>12384.973448626653</v>
          </cell>
        </row>
        <row r="104">
          <cell r="B104" t="str">
            <v>Uc Ucan Maria Del Carmen</v>
          </cell>
          <cell r="C104">
            <v>398.30100000000004</v>
          </cell>
          <cell r="D104">
            <v>11949.03</v>
          </cell>
          <cell r="E104">
            <v>0</v>
          </cell>
          <cell r="F104">
            <v>0</v>
          </cell>
          <cell r="G104">
            <v>0</v>
          </cell>
          <cell r="H104">
            <v>158</v>
          </cell>
          <cell r="I104">
            <v>1991.5050000000001</v>
          </cell>
          <cell r="J104">
            <v>15932.04</v>
          </cell>
          <cell r="K104">
            <v>12107.03</v>
          </cell>
          <cell r="L104">
            <v>1357.8300000000002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13464.86</v>
          </cell>
          <cell r="S104">
            <v>12009.95</v>
          </cell>
          <cell r="T104">
            <v>0.21360000000000001</v>
          </cell>
          <cell r="U104">
            <v>310.768776</v>
          </cell>
          <cell r="V104">
            <v>1271.8699999999999</v>
          </cell>
          <cell r="W104">
            <v>1582.6387759999998</v>
          </cell>
          <cell r="X104">
            <v>1582.6387759999998</v>
          </cell>
          <cell r="Y104">
            <v>0</v>
          </cell>
          <cell r="Z104">
            <v>1582.6387759999998</v>
          </cell>
          <cell r="AA104">
            <v>12515.896224</v>
          </cell>
          <cell r="AB104">
            <v>28447.936224000001</v>
          </cell>
          <cell r="AC104">
            <v>34821.242887029293</v>
          </cell>
          <cell r="AD104">
            <v>24222.32</v>
          </cell>
          <cell r="AE104">
            <v>0.23519999999999999</v>
          </cell>
          <cell r="AF104">
            <v>2492.8666630292896</v>
          </cell>
          <cell r="AG104">
            <v>3880.44</v>
          </cell>
          <cell r="AH104">
            <v>6373.3066630292897</v>
          </cell>
          <cell r="AI104">
            <v>6373.3066630292897</v>
          </cell>
          <cell r="AJ104">
            <v>0</v>
          </cell>
          <cell r="AK104">
            <v>6373.3066630292897</v>
          </cell>
          <cell r="AL104">
            <v>28447.936224000005</v>
          </cell>
          <cell r="AM104">
            <v>0</v>
          </cell>
          <cell r="AN104">
            <v>100</v>
          </cell>
          <cell r="AO104">
            <v>0</v>
          </cell>
          <cell r="AP104">
            <v>104</v>
          </cell>
          <cell r="AQ104">
            <v>4790.6678870292899</v>
          </cell>
          <cell r="AR104">
            <v>32286.542887029293</v>
          </cell>
        </row>
        <row r="105">
          <cell r="B105" t="str">
            <v>Rubio Cetina Guillermo De Jesus</v>
          </cell>
          <cell r="C105">
            <v>209.91400000000002</v>
          </cell>
          <cell r="D105">
            <v>6297.42</v>
          </cell>
          <cell r="E105">
            <v>0</v>
          </cell>
          <cell r="F105">
            <v>0</v>
          </cell>
          <cell r="G105">
            <v>0</v>
          </cell>
          <cell r="H105">
            <v>399</v>
          </cell>
          <cell r="I105">
            <v>1049.57</v>
          </cell>
          <cell r="J105">
            <v>8396.5600000000013</v>
          </cell>
          <cell r="K105">
            <v>6696.42</v>
          </cell>
          <cell r="L105">
            <v>415.89499999999998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7112.3150000000005</v>
          </cell>
          <cell r="S105">
            <v>4910.1900000000005</v>
          </cell>
          <cell r="T105">
            <v>0.10879999999999999</v>
          </cell>
          <cell r="U105">
            <v>239.59119999999999</v>
          </cell>
          <cell r="V105">
            <v>288.33</v>
          </cell>
          <cell r="W105">
            <v>527.9212</v>
          </cell>
          <cell r="X105">
            <v>527.9212</v>
          </cell>
          <cell r="Y105">
            <v>253.54</v>
          </cell>
          <cell r="Z105">
            <v>274.38120000000004</v>
          </cell>
          <cell r="AA105">
            <v>7471.6088</v>
          </cell>
          <cell r="AB105">
            <v>15868.168800000001</v>
          </cell>
          <cell r="AC105">
            <v>18533.460681586981</v>
          </cell>
          <cell r="AD105">
            <v>12009.95</v>
          </cell>
          <cell r="AE105">
            <v>0.21360000000000001</v>
          </cell>
          <cell r="AF105">
            <v>1393.421881586979</v>
          </cell>
          <cell r="AG105">
            <v>1271.8699999999999</v>
          </cell>
          <cell r="AH105">
            <v>2665.2918815869789</v>
          </cell>
          <cell r="AI105">
            <v>2665.2918815869789</v>
          </cell>
          <cell r="AJ105">
            <v>0</v>
          </cell>
          <cell r="AK105">
            <v>2665.2918815869789</v>
          </cell>
          <cell r="AL105">
            <v>15868.168800000003</v>
          </cell>
          <cell r="AM105">
            <v>0</v>
          </cell>
          <cell r="AN105">
            <v>101</v>
          </cell>
          <cell r="AO105">
            <v>0</v>
          </cell>
          <cell r="AP105">
            <v>105</v>
          </cell>
          <cell r="AQ105">
            <v>2390.9106815869791</v>
          </cell>
          <cell r="AR105">
            <v>15998.76068158698</v>
          </cell>
        </row>
        <row r="106">
          <cell r="B106" t="str">
            <v>Canto Morayta Enmi Sorgelia</v>
          </cell>
          <cell r="C106">
            <v>211.27100000000002</v>
          </cell>
          <cell r="D106">
            <v>5738.13</v>
          </cell>
          <cell r="E106">
            <v>600</v>
          </cell>
          <cell r="F106">
            <v>0</v>
          </cell>
          <cell r="G106">
            <v>0</v>
          </cell>
          <cell r="H106">
            <v>312</v>
          </cell>
          <cell r="I106">
            <v>956.35500000000002</v>
          </cell>
          <cell r="J106">
            <v>8450.84</v>
          </cell>
          <cell r="K106">
            <v>6650.13</v>
          </cell>
          <cell r="L106">
            <v>322.68000000000006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6972.81</v>
          </cell>
          <cell r="S106">
            <v>4910.1900000000005</v>
          </cell>
          <cell r="T106">
            <v>0.10879999999999999</v>
          </cell>
          <cell r="U106">
            <v>224.41305599999998</v>
          </cell>
          <cell r="V106">
            <v>288.33</v>
          </cell>
          <cell r="W106">
            <v>512.74305600000002</v>
          </cell>
          <cell r="X106">
            <v>512.74305600000002</v>
          </cell>
          <cell r="Y106">
            <v>253.54</v>
          </cell>
          <cell r="Z106">
            <v>259.20305600000006</v>
          </cell>
          <cell r="AA106">
            <v>7347.2819440000003</v>
          </cell>
          <cell r="AB106">
            <v>15798.121944</v>
          </cell>
          <cell r="AC106">
            <v>18444.387873855543</v>
          </cell>
          <cell r="AD106">
            <v>12009.95</v>
          </cell>
          <cell r="AE106">
            <v>0.21360000000000001</v>
          </cell>
          <cell r="AF106">
            <v>1374.395929855544</v>
          </cell>
          <cell r="AG106">
            <v>1271.8699999999999</v>
          </cell>
          <cell r="AH106">
            <v>2646.2659298555436</v>
          </cell>
          <cell r="AI106">
            <v>2646.2659298555436</v>
          </cell>
          <cell r="AJ106">
            <v>0</v>
          </cell>
          <cell r="AK106">
            <v>2646.2659298555436</v>
          </cell>
          <cell r="AL106">
            <v>15798.121943999999</v>
          </cell>
          <cell r="AM106">
            <v>0</v>
          </cell>
          <cell r="AN106">
            <v>102</v>
          </cell>
          <cell r="AO106">
            <v>0</v>
          </cell>
          <cell r="AP106">
            <v>106</v>
          </cell>
          <cell r="AQ106">
            <v>2387.0628738555433</v>
          </cell>
          <cell r="AR106">
            <v>15909.687873855542</v>
          </cell>
        </row>
        <row r="107">
          <cell r="B107" t="str">
            <v>Puc Caamal Florencio</v>
          </cell>
          <cell r="C107">
            <v>199.27066666666667</v>
          </cell>
          <cell r="D107">
            <v>5978.12</v>
          </cell>
          <cell r="E107">
            <v>0</v>
          </cell>
          <cell r="F107">
            <v>0</v>
          </cell>
          <cell r="G107">
            <v>0</v>
          </cell>
          <cell r="H107">
            <v>312</v>
          </cell>
          <cell r="I107">
            <v>996.35333333333335</v>
          </cell>
          <cell r="J107">
            <v>7970.8266666666668</v>
          </cell>
          <cell r="K107">
            <v>6290.12</v>
          </cell>
          <cell r="L107">
            <v>362.6783333333334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6652.7983333333332</v>
          </cell>
          <cell r="S107">
            <v>4910.1900000000005</v>
          </cell>
          <cell r="T107">
            <v>0.10879999999999999</v>
          </cell>
          <cell r="U107">
            <v>189.59578666666658</v>
          </cell>
          <cell r="V107">
            <v>288.33</v>
          </cell>
          <cell r="W107">
            <v>477.92578666666657</v>
          </cell>
          <cell r="X107">
            <v>477.92578666666657</v>
          </cell>
          <cell r="Y107">
            <v>253.54</v>
          </cell>
          <cell r="Z107">
            <v>224.38578666666658</v>
          </cell>
          <cell r="AA107">
            <v>7062.0875466666666</v>
          </cell>
          <cell r="AB107">
            <v>15032.914213333333</v>
          </cell>
          <cell r="AC107">
            <v>17471.336334350628</v>
          </cell>
          <cell r="AD107">
            <v>12009.95</v>
          </cell>
          <cell r="AE107">
            <v>0.21360000000000001</v>
          </cell>
          <cell r="AF107">
            <v>1166.552121017294</v>
          </cell>
          <cell r="AG107">
            <v>1271.8699999999999</v>
          </cell>
          <cell r="AH107">
            <v>2438.4221210172936</v>
          </cell>
          <cell r="AI107">
            <v>2438.4221210172936</v>
          </cell>
          <cell r="AJ107">
            <v>0</v>
          </cell>
          <cell r="AK107">
            <v>2438.4221210172936</v>
          </cell>
          <cell r="AL107">
            <v>15032.914213333333</v>
          </cell>
          <cell r="AM107">
            <v>0</v>
          </cell>
          <cell r="AN107">
            <v>103</v>
          </cell>
          <cell r="AO107">
            <v>0</v>
          </cell>
          <cell r="AP107">
            <v>107</v>
          </cell>
          <cell r="AQ107">
            <v>2214.0363343506269</v>
          </cell>
          <cell r="AR107">
            <v>14936.636334350627</v>
          </cell>
        </row>
        <row r="108">
          <cell r="B108" t="str">
            <v>Ortega Kantun Fernanda Emilia</v>
          </cell>
          <cell r="C108">
            <v>181.00533333333334</v>
          </cell>
          <cell r="D108">
            <v>5430.16</v>
          </cell>
          <cell r="E108">
            <v>0</v>
          </cell>
          <cell r="F108">
            <v>0</v>
          </cell>
          <cell r="G108">
            <v>0</v>
          </cell>
          <cell r="H108">
            <v>158</v>
          </cell>
          <cell r="I108">
            <v>905.02666666666664</v>
          </cell>
          <cell r="J108">
            <v>7240.2133333333331</v>
          </cell>
          <cell r="K108">
            <v>5588.16</v>
          </cell>
          <cell r="L108">
            <v>271.35166666666669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5859.5116666666663</v>
          </cell>
          <cell r="S108">
            <v>4910.1900000000005</v>
          </cell>
          <cell r="T108">
            <v>0.10879999999999999</v>
          </cell>
          <cell r="U108">
            <v>103.28619733333323</v>
          </cell>
          <cell r="V108">
            <v>288.33</v>
          </cell>
          <cell r="W108">
            <v>391.61619733333322</v>
          </cell>
          <cell r="X108">
            <v>391.61619733333322</v>
          </cell>
          <cell r="Y108">
            <v>294.63</v>
          </cell>
          <cell r="Z108">
            <v>96.986197333333223</v>
          </cell>
          <cell r="AA108">
            <v>6396.2004693333329</v>
          </cell>
          <cell r="AB108">
            <v>13636.413802666666</v>
          </cell>
          <cell r="AC108">
            <v>15695.521976941334</v>
          </cell>
          <cell r="AD108">
            <v>12009.95</v>
          </cell>
          <cell r="AE108">
            <v>0.21360000000000001</v>
          </cell>
          <cell r="AF108">
            <v>787.23817427466895</v>
          </cell>
          <cell r="AG108">
            <v>1271.8699999999999</v>
          </cell>
          <cell r="AH108">
            <v>2059.1081742746687</v>
          </cell>
          <cell r="AI108">
            <v>2059.1081742746687</v>
          </cell>
          <cell r="AJ108">
            <v>0</v>
          </cell>
          <cell r="AK108">
            <v>2059.1081742746687</v>
          </cell>
          <cell r="AL108">
            <v>13636.413802666666</v>
          </cell>
          <cell r="AM108">
            <v>0</v>
          </cell>
          <cell r="AN108">
            <v>104</v>
          </cell>
          <cell r="AO108">
            <v>0</v>
          </cell>
          <cell r="AP108">
            <v>108</v>
          </cell>
          <cell r="AQ108">
            <v>1962.1219769413356</v>
          </cell>
          <cell r="AR108">
            <v>13160.821976941334</v>
          </cell>
        </row>
        <row r="109">
          <cell r="B109" t="str">
            <v>Ku Cauich Lourdes Maria</v>
          </cell>
          <cell r="C109">
            <v>325.86666666666667</v>
          </cell>
          <cell r="D109">
            <v>9476</v>
          </cell>
          <cell r="E109">
            <v>300</v>
          </cell>
          <cell r="F109">
            <v>0</v>
          </cell>
          <cell r="G109">
            <v>0</v>
          </cell>
          <cell r="H109">
            <v>312</v>
          </cell>
          <cell r="I109">
            <v>1579.3333333333333</v>
          </cell>
          <cell r="J109">
            <v>13034.666666666668</v>
          </cell>
          <cell r="K109">
            <v>10088</v>
          </cell>
          <cell r="L109">
            <v>945.6583333333333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11033.658333333333</v>
          </cell>
          <cell r="S109">
            <v>10031.08</v>
          </cell>
          <cell r="T109">
            <v>0.1792</v>
          </cell>
          <cell r="U109">
            <v>179.66203733333325</v>
          </cell>
          <cell r="V109">
            <v>917.26</v>
          </cell>
          <cell r="W109">
            <v>1096.9220373333333</v>
          </cell>
          <cell r="X109">
            <v>1096.9220373333333</v>
          </cell>
          <cell r="Y109">
            <v>0</v>
          </cell>
          <cell r="Z109">
            <v>1096.9220373333333</v>
          </cell>
          <cell r="AA109">
            <v>10570.411296</v>
          </cell>
          <cell r="AB109">
            <v>23605.07796266667</v>
          </cell>
          <cell r="AC109">
            <v>28489.053737796377</v>
          </cell>
          <cell r="AD109">
            <v>24222.32</v>
          </cell>
          <cell r="AE109">
            <v>0.23519999999999999</v>
          </cell>
          <cell r="AF109">
            <v>1003.535775129708</v>
          </cell>
          <cell r="AG109">
            <v>3880.44</v>
          </cell>
          <cell r="AH109">
            <v>4883.9757751297084</v>
          </cell>
          <cell r="AI109">
            <v>4883.9757751297084</v>
          </cell>
          <cell r="AJ109">
            <v>0</v>
          </cell>
          <cell r="AK109">
            <v>4883.9757751297084</v>
          </cell>
          <cell r="AL109">
            <v>23605.07796266667</v>
          </cell>
          <cell r="AM109">
            <v>0</v>
          </cell>
          <cell r="AN109">
            <v>105</v>
          </cell>
          <cell r="AO109">
            <v>0</v>
          </cell>
          <cell r="AP109">
            <v>109</v>
          </cell>
          <cell r="AQ109">
            <v>3787.0537377963751</v>
          </cell>
          <cell r="AR109">
            <v>25954.353737796377</v>
          </cell>
        </row>
        <row r="110">
          <cell r="B110" t="str">
            <v>Barron Bolaños Oscar Vicente</v>
          </cell>
          <cell r="C110">
            <v>351.89000000000004</v>
          </cell>
          <cell r="D110">
            <v>9156.7000000000007</v>
          </cell>
          <cell r="E110">
            <v>600</v>
          </cell>
          <cell r="F110">
            <v>800</v>
          </cell>
          <cell r="G110">
            <v>0</v>
          </cell>
          <cell r="H110">
            <v>158</v>
          </cell>
          <cell r="I110">
            <v>1526.1166666666668</v>
          </cell>
          <cell r="J110">
            <v>14075.600000000002</v>
          </cell>
          <cell r="K110">
            <v>10714.7</v>
          </cell>
          <cell r="L110">
            <v>892.44166666666683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11607.141666666668</v>
          </cell>
          <cell r="S110">
            <v>10031.08</v>
          </cell>
          <cell r="T110">
            <v>0.1792</v>
          </cell>
          <cell r="U110">
            <v>282.43025066666695</v>
          </cell>
          <cell r="V110">
            <v>917.26</v>
          </cell>
          <cell r="W110">
            <v>1199.690250666667</v>
          </cell>
          <cell r="X110">
            <v>1199.690250666667</v>
          </cell>
          <cell r="Y110">
            <v>0</v>
          </cell>
          <cell r="Z110">
            <v>1199.690250666667</v>
          </cell>
          <cell r="AA110">
            <v>11041.126416000001</v>
          </cell>
          <cell r="AB110">
            <v>25116.726416000005</v>
          </cell>
          <cell r="AC110">
            <v>30465.581527196657</v>
          </cell>
          <cell r="AD110">
            <v>24222.32</v>
          </cell>
          <cell r="AE110">
            <v>0.23519999999999999</v>
          </cell>
          <cell r="AF110">
            <v>1468.4151111966537</v>
          </cell>
          <cell r="AG110">
            <v>3880.44</v>
          </cell>
          <cell r="AH110">
            <v>5348.8551111966535</v>
          </cell>
          <cell r="AI110">
            <v>5348.8551111966535</v>
          </cell>
          <cell r="AJ110">
            <v>0</v>
          </cell>
          <cell r="AK110">
            <v>5348.8551111966535</v>
          </cell>
          <cell r="AL110">
            <v>25116.726416000005</v>
          </cell>
          <cell r="AM110">
            <v>0</v>
          </cell>
          <cell r="AN110">
            <v>106</v>
          </cell>
          <cell r="AO110">
            <v>0</v>
          </cell>
          <cell r="AP110">
            <v>110</v>
          </cell>
          <cell r="AQ110">
            <v>4149.164860529987</v>
          </cell>
          <cell r="AR110">
            <v>27930.881527196656</v>
          </cell>
        </row>
        <row r="111">
          <cell r="B111" t="str">
            <v>Arcique Cortes Ricardo De La Cruz</v>
          </cell>
          <cell r="C111">
            <v>224.70633333333336</v>
          </cell>
          <cell r="D111">
            <v>5328.1900000000005</v>
          </cell>
          <cell r="E111">
            <v>600</v>
          </cell>
          <cell r="F111">
            <v>813</v>
          </cell>
          <cell r="G111">
            <v>0</v>
          </cell>
          <cell r="H111">
            <v>158</v>
          </cell>
          <cell r="I111">
            <v>888.03166666666675</v>
          </cell>
          <cell r="J111">
            <v>8988.253333333334</v>
          </cell>
          <cell r="K111">
            <v>6899.1900000000005</v>
          </cell>
          <cell r="L111">
            <v>254.3566666666668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7153.5466666666671</v>
          </cell>
          <cell r="S111">
            <v>4910.1900000000005</v>
          </cell>
          <cell r="T111">
            <v>0.10879999999999999</v>
          </cell>
          <cell r="U111">
            <v>244.0772053333333</v>
          </cell>
          <cell r="V111">
            <v>288.33</v>
          </cell>
          <cell r="W111">
            <v>532.40720533333331</v>
          </cell>
          <cell r="X111">
            <v>532.40720533333331</v>
          </cell>
          <cell r="Y111">
            <v>217.61</v>
          </cell>
          <cell r="Z111">
            <v>314.7972053333333</v>
          </cell>
          <cell r="AA111">
            <v>7472.424461333334</v>
          </cell>
          <cell r="AB111">
            <v>16460.67779466667</v>
          </cell>
          <cell r="AC111">
            <v>19286.905486605636</v>
          </cell>
          <cell r="AD111">
            <v>12009.95</v>
          </cell>
          <cell r="AE111">
            <v>0.21360000000000001</v>
          </cell>
          <cell r="AF111">
            <v>1554.3576919389639</v>
          </cell>
          <cell r="AG111">
            <v>1271.8699999999999</v>
          </cell>
          <cell r="AH111">
            <v>2826.2276919389637</v>
          </cell>
          <cell r="AI111">
            <v>2826.2276919389637</v>
          </cell>
          <cell r="AJ111">
            <v>0</v>
          </cell>
          <cell r="AK111">
            <v>2826.2276919389637</v>
          </cell>
          <cell r="AL111">
            <v>16460.677794666673</v>
          </cell>
          <cell r="AM111">
            <v>0</v>
          </cell>
          <cell r="AN111">
            <v>107</v>
          </cell>
          <cell r="AO111">
            <v>0</v>
          </cell>
          <cell r="AP111">
            <v>111</v>
          </cell>
          <cell r="AQ111">
            <v>2511.4304866056304</v>
          </cell>
          <cell r="AR111">
            <v>16752.205486605635</v>
          </cell>
        </row>
        <row r="112">
          <cell r="B112" t="str">
            <v>Sanchez Angulo Marcelo</v>
          </cell>
          <cell r="C112">
            <v>199.27066666666667</v>
          </cell>
          <cell r="D112">
            <v>5978.12</v>
          </cell>
          <cell r="E112">
            <v>0</v>
          </cell>
          <cell r="F112">
            <v>0</v>
          </cell>
          <cell r="G112">
            <v>0</v>
          </cell>
          <cell r="H112">
            <v>158</v>
          </cell>
          <cell r="I112">
            <v>996.35333333333335</v>
          </cell>
          <cell r="J112">
            <v>7970.8266666666668</v>
          </cell>
          <cell r="K112">
            <v>6136.12</v>
          </cell>
          <cell r="L112">
            <v>362.6783333333334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6498.7983333333332</v>
          </cell>
          <cell r="S112">
            <v>4910.1900000000005</v>
          </cell>
          <cell r="T112">
            <v>0.10879999999999999</v>
          </cell>
          <cell r="U112">
            <v>172.84058666666658</v>
          </cell>
          <cell r="V112">
            <v>288.33</v>
          </cell>
          <cell r="W112">
            <v>461.17058666666657</v>
          </cell>
          <cell r="X112">
            <v>461.17058666666657</v>
          </cell>
          <cell r="Y112">
            <v>253.54</v>
          </cell>
          <cell r="Z112">
            <v>207.63058666666657</v>
          </cell>
          <cell r="AA112">
            <v>6924.8427466666672</v>
          </cell>
          <cell r="AB112">
            <v>14895.669413333333</v>
          </cell>
          <cell r="AC112">
            <v>17296.813445235672</v>
          </cell>
          <cell r="AD112">
            <v>12009.95</v>
          </cell>
          <cell r="AE112">
            <v>0.21360000000000001</v>
          </cell>
          <cell r="AF112">
            <v>1129.2740319023394</v>
          </cell>
          <cell r="AG112">
            <v>1271.8699999999999</v>
          </cell>
          <cell r="AH112">
            <v>2401.1440319023395</v>
          </cell>
          <cell r="AI112">
            <v>2401.1440319023395</v>
          </cell>
          <cell r="AJ112">
            <v>0</v>
          </cell>
          <cell r="AK112">
            <v>2401.1440319023395</v>
          </cell>
          <cell r="AL112">
            <v>14895.669413333333</v>
          </cell>
          <cell r="AM112">
            <v>0</v>
          </cell>
          <cell r="AN112">
            <v>108</v>
          </cell>
          <cell r="AO112">
            <v>0</v>
          </cell>
          <cell r="AP112">
            <v>112</v>
          </cell>
          <cell r="AQ112">
            <v>2193.5134452356729</v>
          </cell>
          <cell r="AR112">
            <v>14762.113445235671</v>
          </cell>
        </row>
        <row r="113">
          <cell r="B113" t="str">
            <v>Centeno Tec Wilian Martin</v>
          </cell>
          <cell r="C113">
            <v>257.24166666666667</v>
          </cell>
          <cell r="D113">
            <v>6218.1100000000006</v>
          </cell>
          <cell r="E113">
            <v>600</v>
          </cell>
          <cell r="F113">
            <v>899.14</v>
          </cell>
          <cell r="G113">
            <v>0</v>
          </cell>
          <cell r="H113">
            <v>85</v>
          </cell>
          <cell r="I113">
            <v>1036.3516666666667</v>
          </cell>
          <cell r="J113">
            <v>10289.666666666668</v>
          </cell>
          <cell r="K113">
            <v>7802.2500000000009</v>
          </cell>
          <cell r="L113">
            <v>402.67666666666673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8204.9266666666681</v>
          </cell>
          <cell r="S113">
            <v>4910.1900000000005</v>
          </cell>
          <cell r="T113">
            <v>0.10879999999999999</v>
          </cell>
          <cell r="U113">
            <v>358.4673493333334</v>
          </cell>
          <cell r="V113">
            <v>288.33</v>
          </cell>
          <cell r="W113">
            <v>646.79734933333339</v>
          </cell>
          <cell r="X113">
            <v>646.79734933333339</v>
          </cell>
          <cell r="Y113">
            <v>0</v>
          </cell>
          <cell r="Z113">
            <v>646.79734933333339</v>
          </cell>
          <cell r="AA113">
            <v>8191.8043173333335</v>
          </cell>
          <cell r="AB113">
            <v>18481.470984</v>
          </cell>
          <cell r="AC113">
            <v>21856.581464903356</v>
          </cell>
          <cell r="AD113">
            <v>12009.95</v>
          </cell>
          <cell r="AE113">
            <v>0.21360000000000001</v>
          </cell>
          <cell r="AF113">
            <v>2103.2404809033569</v>
          </cell>
          <cell r="AG113">
            <v>1271.8699999999999</v>
          </cell>
          <cell r="AH113">
            <v>3375.1104809033568</v>
          </cell>
          <cell r="AI113">
            <v>3375.1104809033568</v>
          </cell>
          <cell r="AJ113">
            <v>0</v>
          </cell>
          <cell r="AK113">
            <v>3375.1104809033568</v>
          </cell>
          <cell r="AL113">
            <v>18481.470984</v>
          </cell>
          <cell r="AM113">
            <v>0</v>
          </cell>
          <cell r="AN113">
            <v>109</v>
          </cell>
          <cell r="AO113">
            <v>0</v>
          </cell>
          <cell r="AP113">
            <v>113</v>
          </cell>
          <cell r="AQ113">
            <v>2728.3131315700234</v>
          </cell>
          <cell r="AR113">
            <v>19321.881464903356</v>
          </cell>
        </row>
        <row r="114">
          <cell r="B114" t="str">
            <v>Fernandez Lugo Mario Emmanuel</v>
          </cell>
          <cell r="C114">
            <v>227.87033333333335</v>
          </cell>
          <cell r="D114">
            <v>6836.1100000000006</v>
          </cell>
          <cell r="E114">
            <v>0</v>
          </cell>
          <cell r="F114">
            <v>0</v>
          </cell>
          <cell r="G114">
            <v>0</v>
          </cell>
          <cell r="H114">
            <v>85</v>
          </cell>
          <cell r="I114">
            <v>1139.3516666666667</v>
          </cell>
          <cell r="J114">
            <v>9114.8133333333335</v>
          </cell>
          <cell r="K114">
            <v>6921.1100000000006</v>
          </cell>
          <cell r="L114">
            <v>505.67666666666673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7426.7866666666669</v>
          </cell>
          <cell r="S114">
            <v>4910.1900000000005</v>
          </cell>
          <cell r="T114">
            <v>0.10879999999999999</v>
          </cell>
          <cell r="U114">
            <v>273.80571733333329</v>
          </cell>
          <cell r="V114">
            <v>288.33</v>
          </cell>
          <cell r="W114">
            <v>562.13571733333333</v>
          </cell>
          <cell r="X114">
            <v>562.13571733333333</v>
          </cell>
          <cell r="Y114">
            <v>0</v>
          </cell>
          <cell r="Z114">
            <v>562.13571733333333</v>
          </cell>
          <cell r="AA114">
            <v>7498.3259493333335</v>
          </cell>
          <cell r="AB114">
            <v>16613.139282666667</v>
          </cell>
          <cell r="AC114">
            <v>19480.778182434722</v>
          </cell>
          <cell r="AD114">
            <v>12009.95</v>
          </cell>
          <cell r="AE114">
            <v>0.21360000000000001</v>
          </cell>
          <cell r="AF114">
            <v>1595.7688997680566</v>
          </cell>
          <cell r="AG114">
            <v>1271.8699999999999</v>
          </cell>
          <cell r="AH114">
            <v>2867.6388997680565</v>
          </cell>
          <cell r="AI114">
            <v>2867.6388997680565</v>
          </cell>
          <cell r="AJ114">
            <v>0</v>
          </cell>
          <cell r="AK114">
            <v>2867.6388997680565</v>
          </cell>
          <cell r="AL114">
            <v>16613.139282666667</v>
          </cell>
          <cell r="AM114">
            <v>0</v>
          </cell>
          <cell r="AN114">
            <v>110</v>
          </cell>
          <cell r="AO114">
            <v>0</v>
          </cell>
          <cell r="AP114">
            <v>114</v>
          </cell>
          <cell r="AQ114">
            <v>2305.5031824347234</v>
          </cell>
          <cell r="AR114">
            <v>16946.078182434721</v>
          </cell>
        </row>
        <row r="115">
          <cell r="B115" t="str">
            <v>Carrillo Amaya Adolfo Esteban</v>
          </cell>
          <cell r="C115">
            <v>261.20366666666666</v>
          </cell>
          <cell r="D115">
            <v>6836.1100000000006</v>
          </cell>
          <cell r="E115">
            <v>600</v>
          </cell>
          <cell r="F115">
            <v>400</v>
          </cell>
          <cell r="G115">
            <v>0</v>
          </cell>
          <cell r="H115">
            <v>158</v>
          </cell>
          <cell r="I115">
            <v>1139.3516666666667</v>
          </cell>
          <cell r="J115">
            <v>10448.146666666667</v>
          </cell>
          <cell r="K115">
            <v>7994.1100000000006</v>
          </cell>
          <cell r="L115">
            <v>505.67666666666673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8499.7866666666669</v>
          </cell>
          <cell r="S115">
            <v>4910.1900000000005</v>
          </cell>
          <cell r="T115">
            <v>0.10879999999999999</v>
          </cell>
          <cell r="U115">
            <v>390.54811733333327</v>
          </cell>
          <cell r="V115">
            <v>288.33</v>
          </cell>
          <cell r="W115">
            <v>678.87811733333319</v>
          </cell>
          <cell r="X115">
            <v>678.87811733333319</v>
          </cell>
          <cell r="Y115">
            <v>0</v>
          </cell>
          <cell r="Z115">
            <v>678.87811733333319</v>
          </cell>
          <cell r="AA115">
            <v>8454.5835493333343</v>
          </cell>
          <cell r="AB115">
            <v>18902.730216000004</v>
          </cell>
          <cell r="AC115">
            <v>22392.262075279759</v>
          </cell>
          <cell r="AD115">
            <v>12009.95</v>
          </cell>
          <cell r="AE115">
            <v>0.21360000000000001</v>
          </cell>
          <cell r="AF115">
            <v>2217.6618592797568</v>
          </cell>
          <cell r="AG115">
            <v>1271.8699999999999</v>
          </cell>
          <cell r="AH115">
            <v>3489.5318592797566</v>
          </cell>
          <cell r="AI115">
            <v>3489.5318592797566</v>
          </cell>
          <cell r="AJ115">
            <v>0</v>
          </cell>
          <cell r="AK115">
            <v>3489.5318592797566</v>
          </cell>
          <cell r="AL115">
            <v>18902.730216000004</v>
          </cell>
          <cell r="AM115">
            <v>0</v>
          </cell>
          <cell r="AN115">
            <v>111</v>
          </cell>
          <cell r="AO115">
            <v>0</v>
          </cell>
          <cell r="AP115">
            <v>115</v>
          </cell>
          <cell r="AQ115">
            <v>2810.6537419464235</v>
          </cell>
          <cell r="AR115">
            <v>19857.562075279759</v>
          </cell>
        </row>
        <row r="116">
          <cell r="B116" t="str">
            <v>Gonzaga Castillo Silvia Guadalupe Delacruz</v>
          </cell>
          <cell r="C116">
            <v>222.60399999999998</v>
          </cell>
          <cell r="D116">
            <v>5978.12</v>
          </cell>
          <cell r="E116">
            <v>600</v>
          </cell>
          <cell r="F116">
            <v>100</v>
          </cell>
          <cell r="G116">
            <v>0</v>
          </cell>
          <cell r="H116">
            <v>0</v>
          </cell>
          <cell r="I116">
            <v>996.35333333333335</v>
          </cell>
          <cell r="J116">
            <v>8904.16</v>
          </cell>
          <cell r="K116">
            <v>6678.12</v>
          </cell>
          <cell r="L116">
            <v>362.6783333333334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7040.7983333333332</v>
          </cell>
          <cell r="S116">
            <v>4910.1900000000005</v>
          </cell>
          <cell r="T116">
            <v>0.10879999999999999</v>
          </cell>
          <cell r="U116">
            <v>231.81018666666657</v>
          </cell>
          <cell r="V116">
            <v>288.33</v>
          </cell>
          <cell r="W116">
            <v>520.14018666666652</v>
          </cell>
          <cell r="X116">
            <v>520.14018666666652</v>
          </cell>
          <cell r="Y116">
            <v>253.54</v>
          </cell>
          <cell r="Z116">
            <v>266.60018666666656</v>
          </cell>
          <cell r="AA116">
            <v>7407.8731466666668</v>
          </cell>
          <cell r="AB116">
            <v>16312.033146666667</v>
          </cell>
          <cell r="AC116">
            <v>19097.886351305526</v>
          </cell>
          <cell r="AD116">
            <v>12009.95</v>
          </cell>
          <cell r="AE116">
            <v>0.21360000000000001</v>
          </cell>
          <cell r="AF116">
            <v>1513.9832046388603</v>
          </cell>
          <cell r="AG116">
            <v>1271.8699999999999</v>
          </cell>
          <cell r="AH116">
            <v>2785.85320463886</v>
          </cell>
          <cell r="AI116">
            <v>2785.85320463886</v>
          </cell>
          <cell r="AJ116">
            <v>0</v>
          </cell>
          <cell r="AK116">
            <v>2785.85320463886</v>
          </cell>
          <cell r="AL116">
            <v>16312.033146666665</v>
          </cell>
          <cell r="AM116">
            <v>0</v>
          </cell>
          <cell r="AN116">
            <v>112</v>
          </cell>
          <cell r="AO116">
            <v>0</v>
          </cell>
          <cell r="AP116">
            <v>116</v>
          </cell>
          <cell r="AQ116">
            <v>2519.2530179721934</v>
          </cell>
          <cell r="AR116">
            <v>16563.186351305525</v>
          </cell>
        </row>
        <row r="117">
          <cell r="B117" t="str">
            <v>May Sansores Luis Antonio</v>
          </cell>
          <cell r="C117">
            <v>177.60633333333334</v>
          </cell>
          <cell r="D117">
            <v>5328.1900000000005</v>
          </cell>
          <cell r="E117">
            <v>0</v>
          </cell>
          <cell r="F117">
            <v>0</v>
          </cell>
          <cell r="G117">
            <v>0</v>
          </cell>
          <cell r="H117">
            <v>158</v>
          </cell>
          <cell r="I117">
            <v>888.03166666666675</v>
          </cell>
          <cell r="J117">
            <v>7104.253333333334</v>
          </cell>
          <cell r="K117">
            <v>5486.1900000000005</v>
          </cell>
          <cell r="L117">
            <v>254.3566666666668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5740.5466666666671</v>
          </cell>
          <cell r="S117">
            <v>4910.1900000000005</v>
          </cell>
          <cell r="T117">
            <v>0.10879999999999999</v>
          </cell>
          <cell r="U117">
            <v>90.342805333333317</v>
          </cell>
          <cell r="V117">
            <v>288.33</v>
          </cell>
          <cell r="W117">
            <v>378.67280533333332</v>
          </cell>
          <cell r="X117">
            <v>378.67280533333332</v>
          </cell>
          <cell r="Y117">
            <v>294.63</v>
          </cell>
          <cell r="Z117">
            <v>84.04280533333332</v>
          </cell>
          <cell r="AA117">
            <v>6290.1788613333338</v>
          </cell>
          <cell r="AB117">
            <v>13394.432194666668</v>
          </cell>
          <cell r="AC117">
            <v>15387.813930145814</v>
          </cell>
          <cell r="AD117">
            <v>12009.95</v>
          </cell>
          <cell r="AE117">
            <v>0.21360000000000001</v>
          </cell>
          <cell r="AF117">
            <v>721.51173547914573</v>
          </cell>
          <cell r="AG117">
            <v>1271.8699999999999</v>
          </cell>
          <cell r="AH117">
            <v>1993.3817354791456</v>
          </cell>
          <cell r="AI117">
            <v>1993.3817354791456</v>
          </cell>
          <cell r="AJ117">
            <v>0</v>
          </cell>
          <cell r="AK117">
            <v>1993.3817354791456</v>
          </cell>
          <cell r="AL117">
            <v>13394.432194666668</v>
          </cell>
          <cell r="AM117">
            <v>0</v>
          </cell>
          <cell r="AN117">
            <v>113</v>
          </cell>
          <cell r="AO117">
            <v>0</v>
          </cell>
          <cell r="AP117">
            <v>117</v>
          </cell>
          <cell r="AQ117">
            <v>1909.3389301458124</v>
          </cell>
          <cell r="AR117">
            <v>12853.113930145813</v>
          </cell>
        </row>
        <row r="118">
          <cell r="B118" t="str">
            <v>Lopez Mena Franz Augusto</v>
          </cell>
          <cell r="C118">
            <v>238.97800000000001</v>
          </cell>
          <cell r="D118">
            <v>6569.34</v>
          </cell>
          <cell r="E118">
            <v>600</v>
          </cell>
          <cell r="F118">
            <v>0</v>
          </cell>
          <cell r="G118">
            <v>0</v>
          </cell>
          <cell r="H118">
            <v>158</v>
          </cell>
          <cell r="I118">
            <v>1094.8900000000001</v>
          </cell>
          <cell r="J118">
            <v>9559.1200000000008</v>
          </cell>
          <cell r="K118">
            <v>7327.34</v>
          </cell>
          <cell r="L118">
            <v>461.21500000000015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7788.5550000000003</v>
          </cell>
          <cell r="S118">
            <v>4910.1900000000005</v>
          </cell>
          <cell r="T118">
            <v>0.10879999999999999</v>
          </cell>
          <cell r="U118">
            <v>313.16611199999994</v>
          </cell>
          <cell r="V118">
            <v>288.33</v>
          </cell>
          <cell r="W118">
            <v>601.49611199999993</v>
          </cell>
          <cell r="X118">
            <v>601.49611199999993</v>
          </cell>
          <cell r="Y118">
            <v>0</v>
          </cell>
          <cell r="Z118">
            <v>601.49611199999993</v>
          </cell>
          <cell r="AA118">
            <v>7820.7338879999998</v>
          </cell>
          <cell r="AB118">
            <v>17379.853888000001</v>
          </cell>
          <cell r="AC118">
            <v>20455.74589013225</v>
          </cell>
          <cell r="AD118">
            <v>12009.95</v>
          </cell>
          <cell r="AE118">
            <v>0.21360000000000001</v>
          </cell>
          <cell r="AF118">
            <v>1804.0220021322484</v>
          </cell>
          <cell r="AG118">
            <v>1271.8699999999999</v>
          </cell>
          <cell r="AH118">
            <v>3075.8920021322483</v>
          </cell>
          <cell r="AI118">
            <v>3075.8920021322483</v>
          </cell>
          <cell r="AJ118">
            <v>0</v>
          </cell>
          <cell r="AK118">
            <v>3075.8920021322483</v>
          </cell>
          <cell r="AL118">
            <v>17379.853888000001</v>
          </cell>
          <cell r="AM118">
            <v>0</v>
          </cell>
          <cell r="AN118">
            <v>114</v>
          </cell>
          <cell r="AO118">
            <v>0</v>
          </cell>
          <cell r="AP118">
            <v>118</v>
          </cell>
          <cell r="AQ118">
            <v>2474.3958901322485</v>
          </cell>
          <cell r="AR118">
            <v>17921.045890132249</v>
          </cell>
        </row>
        <row r="119">
          <cell r="B119" t="str">
            <v>Garcia Sansores Pedro Jesus</v>
          </cell>
          <cell r="C119">
            <v>205.16566666666668</v>
          </cell>
          <cell r="D119">
            <v>5354.97</v>
          </cell>
          <cell r="E119">
            <v>600</v>
          </cell>
          <cell r="F119">
            <v>200</v>
          </cell>
          <cell r="G119">
            <v>0</v>
          </cell>
          <cell r="H119">
            <v>232</v>
          </cell>
          <cell r="I119">
            <v>892.495</v>
          </cell>
          <cell r="J119">
            <v>8206.626666666667</v>
          </cell>
          <cell r="K119">
            <v>6386.97</v>
          </cell>
          <cell r="L119">
            <v>258.82000000000005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6645.79</v>
          </cell>
          <cell r="S119">
            <v>4910.1900000000005</v>
          </cell>
          <cell r="T119">
            <v>0.10879999999999999</v>
          </cell>
          <cell r="U119">
            <v>188.83327999999992</v>
          </cell>
          <cell r="V119">
            <v>288.33</v>
          </cell>
          <cell r="W119">
            <v>477.16327999999987</v>
          </cell>
          <cell r="X119">
            <v>477.16327999999987</v>
          </cell>
          <cell r="Y119">
            <v>253.54</v>
          </cell>
          <cell r="Z119">
            <v>223.62327999999988</v>
          </cell>
          <cell r="AA119">
            <v>7055.8417200000004</v>
          </cell>
          <cell r="AB119">
            <v>15262.468386666667</v>
          </cell>
          <cell r="AC119">
            <v>17763.241437775519</v>
          </cell>
          <cell r="AD119">
            <v>12009.95</v>
          </cell>
          <cell r="AE119">
            <v>0.21360000000000001</v>
          </cell>
          <cell r="AF119">
            <v>1228.9030511088508</v>
          </cell>
          <cell r="AG119">
            <v>1271.8699999999999</v>
          </cell>
          <cell r="AH119">
            <v>2500.7730511088507</v>
          </cell>
          <cell r="AI119">
            <v>2500.7730511088507</v>
          </cell>
          <cell r="AJ119">
            <v>0</v>
          </cell>
          <cell r="AK119">
            <v>2500.7730511088507</v>
          </cell>
          <cell r="AL119">
            <v>15262.468386666669</v>
          </cell>
          <cell r="AM119">
            <v>0</v>
          </cell>
          <cell r="AN119">
            <v>115</v>
          </cell>
          <cell r="AO119">
            <v>0</v>
          </cell>
          <cell r="AP119">
            <v>119</v>
          </cell>
          <cell r="AQ119">
            <v>2277.1497711088509</v>
          </cell>
          <cell r="AR119">
            <v>15228.541437775519</v>
          </cell>
        </row>
        <row r="120">
          <cell r="B120" t="str">
            <v>Medina Escalante Lilia Del Socorro</v>
          </cell>
          <cell r="C120">
            <v>204.434</v>
          </cell>
          <cell r="D120">
            <v>5978.12</v>
          </cell>
          <cell r="E120">
            <v>154.9</v>
          </cell>
          <cell r="F120">
            <v>0</v>
          </cell>
          <cell r="G120">
            <v>0</v>
          </cell>
          <cell r="H120">
            <v>158</v>
          </cell>
          <cell r="I120">
            <v>996.35333333333335</v>
          </cell>
          <cell r="J120">
            <v>8177.36</v>
          </cell>
          <cell r="K120">
            <v>6291.0199999999995</v>
          </cell>
          <cell r="L120">
            <v>362.6783333333334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6653.6983333333328</v>
          </cell>
          <cell r="S120">
            <v>4910.1900000000005</v>
          </cell>
          <cell r="T120">
            <v>0.10879999999999999</v>
          </cell>
          <cell r="U120">
            <v>189.69370666666654</v>
          </cell>
          <cell r="V120">
            <v>288.33</v>
          </cell>
          <cell r="W120">
            <v>478.0237066666665</v>
          </cell>
          <cell r="X120">
            <v>478.0237066666665</v>
          </cell>
          <cell r="Y120">
            <v>253.54</v>
          </cell>
          <cell r="Z120">
            <v>224.48370666666651</v>
          </cell>
          <cell r="AA120">
            <v>7062.8896266666661</v>
          </cell>
          <cell r="AB120">
            <v>15240.249626666666</v>
          </cell>
          <cell r="AC120">
            <v>17734.987673787724</v>
          </cell>
          <cell r="AD120">
            <v>12009.95</v>
          </cell>
          <cell r="AE120">
            <v>0.21360000000000001</v>
          </cell>
          <cell r="AF120">
            <v>1222.8680471210578</v>
          </cell>
          <cell r="AG120">
            <v>1271.8699999999999</v>
          </cell>
          <cell r="AH120">
            <v>2494.7380471210577</v>
          </cell>
          <cell r="AI120">
            <v>2494.7380471210577</v>
          </cell>
          <cell r="AJ120">
            <v>0</v>
          </cell>
          <cell r="AK120">
            <v>2494.7380471210577</v>
          </cell>
          <cell r="AL120">
            <v>15240.249626666666</v>
          </cell>
          <cell r="AM120">
            <v>0</v>
          </cell>
          <cell r="AN120">
            <v>116</v>
          </cell>
          <cell r="AO120">
            <v>0</v>
          </cell>
          <cell r="AP120">
            <v>120</v>
          </cell>
          <cell r="AQ120">
            <v>2270.2543404543912</v>
          </cell>
          <cell r="AR120">
            <v>15200.287673787723</v>
          </cell>
        </row>
        <row r="121">
          <cell r="B121" t="str">
            <v>Alonzo Canche Jesus De Atoche</v>
          </cell>
          <cell r="C121">
            <v>251.98333333333332</v>
          </cell>
          <cell r="D121">
            <v>5819.5</v>
          </cell>
          <cell r="E121">
            <v>600</v>
          </cell>
          <cell r="F121">
            <v>1140</v>
          </cell>
          <cell r="G121">
            <v>0</v>
          </cell>
          <cell r="H121">
            <v>312</v>
          </cell>
          <cell r="I121">
            <v>969.91666666666663</v>
          </cell>
          <cell r="J121">
            <v>10079.333333333332</v>
          </cell>
          <cell r="K121">
            <v>7871.5</v>
          </cell>
          <cell r="L121">
            <v>336.24166666666667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8207.7416666666668</v>
          </cell>
          <cell r="S121">
            <v>4910.1900000000005</v>
          </cell>
          <cell r="T121">
            <v>0.10879999999999999</v>
          </cell>
          <cell r="U121">
            <v>358.77362133333327</v>
          </cell>
          <cell r="V121">
            <v>288.33</v>
          </cell>
          <cell r="W121">
            <v>647.10362133333319</v>
          </cell>
          <cell r="X121">
            <v>647.10362133333319</v>
          </cell>
          <cell r="Y121">
            <v>0</v>
          </cell>
          <cell r="Z121">
            <v>647.10362133333319</v>
          </cell>
          <cell r="AA121">
            <v>8194.3130453333324</v>
          </cell>
          <cell r="AB121">
            <v>18273.646378666665</v>
          </cell>
          <cell r="AC121">
            <v>21592.308060359439</v>
          </cell>
          <cell r="AD121">
            <v>12009.95</v>
          </cell>
          <cell r="AE121">
            <v>0.21360000000000001</v>
          </cell>
          <cell r="AF121">
            <v>2046.7916816927761</v>
          </cell>
          <cell r="AG121">
            <v>1271.8699999999999</v>
          </cell>
          <cell r="AH121">
            <v>3318.6616816927763</v>
          </cell>
          <cell r="AI121">
            <v>3318.6616816927763</v>
          </cell>
          <cell r="AJ121">
            <v>0</v>
          </cell>
          <cell r="AK121">
            <v>3318.6616816927763</v>
          </cell>
          <cell r="AL121">
            <v>18273.646378666665</v>
          </cell>
          <cell r="AM121">
            <v>0</v>
          </cell>
          <cell r="AN121">
            <v>117</v>
          </cell>
          <cell r="AO121">
            <v>0</v>
          </cell>
          <cell r="AP121">
            <v>121</v>
          </cell>
          <cell r="AQ121">
            <v>2671.5580603594431</v>
          </cell>
          <cell r="AR121">
            <v>19057.608060359438</v>
          </cell>
        </row>
        <row r="122">
          <cell r="B122" t="str">
            <v>Torres Cervera Freddy Eliel</v>
          </cell>
          <cell r="C122">
            <v>192.97066666666666</v>
          </cell>
          <cell r="D122">
            <v>5669.12</v>
          </cell>
          <cell r="E122">
            <v>120</v>
          </cell>
          <cell r="F122">
            <v>0</v>
          </cell>
          <cell r="G122">
            <v>0</v>
          </cell>
          <cell r="H122">
            <v>232</v>
          </cell>
          <cell r="I122">
            <v>944.85333333333335</v>
          </cell>
          <cell r="J122">
            <v>7718.8266666666659</v>
          </cell>
          <cell r="K122">
            <v>6021.12</v>
          </cell>
          <cell r="L122">
            <v>311.1783333333334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6332.2983333333332</v>
          </cell>
          <cell r="S122">
            <v>4910.1900000000005</v>
          </cell>
          <cell r="T122">
            <v>0.10879999999999999</v>
          </cell>
          <cell r="U122">
            <v>154.72538666666659</v>
          </cell>
          <cell r="V122">
            <v>288.33</v>
          </cell>
          <cell r="W122">
            <v>443.05538666666655</v>
          </cell>
          <cell r="X122">
            <v>443.05538666666655</v>
          </cell>
          <cell r="Y122">
            <v>253.54</v>
          </cell>
          <cell r="Z122">
            <v>189.51538666666656</v>
          </cell>
          <cell r="AA122">
            <v>6776.4579466666664</v>
          </cell>
          <cell r="AB122">
            <v>14495.284613333333</v>
          </cell>
          <cell r="AC122">
            <v>16787.677127839946</v>
          </cell>
          <cell r="AD122">
            <v>12009.95</v>
          </cell>
          <cell r="AE122">
            <v>0.21360000000000001</v>
          </cell>
          <cell r="AF122">
            <v>1020.5225145066124</v>
          </cell>
          <cell r="AG122">
            <v>1271.8699999999999</v>
          </cell>
          <cell r="AH122">
            <v>2292.3925145066123</v>
          </cell>
          <cell r="AI122">
            <v>2292.3925145066123</v>
          </cell>
          <cell r="AJ122">
            <v>0</v>
          </cell>
          <cell r="AK122">
            <v>2292.3925145066123</v>
          </cell>
          <cell r="AL122">
            <v>14495.284613333333</v>
          </cell>
          <cell r="AM122">
            <v>0</v>
          </cell>
          <cell r="AN122">
            <v>118</v>
          </cell>
          <cell r="AO122">
            <v>0</v>
          </cell>
          <cell r="AP122">
            <v>122</v>
          </cell>
          <cell r="AQ122">
            <v>2102.8771278399458</v>
          </cell>
          <cell r="AR122">
            <v>14252.977127839946</v>
          </cell>
        </row>
        <row r="123">
          <cell r="B123" t="str">
            <v>Lugo Herrera Alberto Alonso</v>
          </cell>
          <cell r="C123">
            <v>276.86399999999998</v>
          </cell>
          <cell r="D123">
            <v>8305.92</v>
          </cell>
          <cell r="E123">
            <v>0</v>
          </cell>
          <cell r="F123">
            <v>0</v>
          </cell>
          <cell r="G123">
            <v>0</v>
          </cell>
          <cell r="H123">
            <v>399</v>
          </cell>
          <cell r="I123">
            <v>1384.32</v>
          </cell>
          <cell r="J123">
            <v>11074.56</v>
          </cell>
          <cell r="K123">
            <v>8704.92</v>
          </cell>
          <cell r="L123">
            <v>750.64499999999998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9455.5650000000005</v>
          </cell>
          <cell r="S123">
            <v>8629.2100000000009</v>
          </cell>
          <cell r="T123">
            <v>0.16</v>
          </cell>
          <cell r="U123">
            <v>132.21679999999992</v>
          </cell>
          <cell r="V123">
            <v>692.96</v>
          </cell>
          <cell r="W123">
            <v>825.17679999999996</v>
          </cell>
          <cell r="X123">
            <v>825.17679999999996</v>
          </cell>
          <cell r="Y123">
            <v>0</v>
          </cell>
          <cell r="Z123">
            <v>825.17679999999996</v>
          </cell>
          <cell r="AA123">
            <v>9264.0632000000005</v>
          </cell>
          <cell r="AB123">
            <v>20338.623200000002</v>
          </cell>
          <cell r="AC123">
            <v>24218.168718209563</v>
          </cell>
          <cell r="AD123">
            <v>12009.95</v>
          </cell>
          <cell r="AE123">
            <v>0.21360000000000001</v>
          </cell>
          <cell r="AF123">
            <v>2607.6755182095626</v>
          </cell>
          <cell r="AG123">
            <v>1271.8699999999999</v>
          </cell>
          <cell r="AH123">
            <v>3879.5455182095625</v>
          </cell>
          <cell r="AI123">
            <v>3879.5455182095625</v>
          </cell>
          <cell r="AJ123">
            <v>0</v>
          </cell>
          <cell r="AK123">
            <v>3879.5455182095625</v>
          </cell>
          <cell r="AL123">
            <v>20338.623200000002</v>
          </cell>
          <cell r="AM123">
            <v>0</v>
          </cell>
          <cell r="AN123">
            <v>119</v>
          </cell>
          <cell r="AO123">
            <v>0</v>
          </cell>
          <cell r="AP123">
            <v>123</v>
          </cell>
          <cell r="AQ123">
            <v>3054.3687182095628</v>
          </cell>
          <cell r="AR123">
            <v>21683.468718209562</v>
          </cell>
        </row>
        <row r="124">
          <cell r="B124" t="str">
            <v>Caamal Cime Bernabe</v>
          </cell>
          <cell r="C124">
            <v>229.02199999999999</v>
          </cell>
          <cell r="D124">
            <v>5430.16</v>
          </cell>
          <cell r="E124">
            <v>600</v>
          </cell>
          <cell r="F124">
            <v>840.5</v>
          </cell>
          <cell r="G124">
            <v>0</v>
          </cell>
          <cell r="H124">
            <v>85</v>
          </cell>
          <cell r="I124">
            <v>905.02666666666664</v>
          </cell>
          <cell r="J124">
            <v>9160.8799999999992</v>
          </cell>
          <cell r="K124">
            <v>6955.66</v>
          </cell>
          <cell r="L124">
            <v>271.35166666666669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7227.0116666666663</v>
          </cell>
          <cell r="S124">
            <v>4910.1900000000005</v>
          </cell>
          <cell r="T124">
            <v>0.10879999999999999</v>
          </cell>
          <cell r="U124">
            <v>252.07019733333323</v>
          </cell>
          <cell r="V124">
            <v>288.33</v>
          </cell>
          <cell r="W124">
            <v>540.40019733333315</v>
          </cell>
          <cell r="X124">
            <v>540.40019733333315</v>
          </cell>
          <cell r="Y124">
            <v>217.61</v>
          </cell>
          <cell r="Z124">
            <v>322.79019733333314</v>
          </cell>
          <cell r="AA124">
            <v>7537.8964693333337</v>
          </cell>
          <cell r="AB124">
            <v>16698.776469333334</v>
          </cell>
          <cell r="AC124">
            <v>19589.675927433029</v>
          </cell>
          <cell r="AD124">
            <v>12009.95</v>
          </cell>
          <cell r="AE124">
            <v>0.21360000000000001</v>
          </cell>
          <cell r="AF124">
            <v>1619.0294580996949</v>
          </cell>
          <cell r="AG124">
            <v>1271.8699999999999</v>
          </cell>
          <cell r="AH124">
            <v>2890.899458099695</v>
          </cell>
          <cell r="AI124">
            <v>2890.899458099695</v>
          </cell>
          <cell r="AJ124">
            <v>0</v>
          </cell>
          <cell r="AK124">
            <v>2890.899458099695</v>
          </cell>
          <cell r="AL124">
            <v>16698.776469333334</v>
          </cell>
          <cell r="AM124">
            <v>0</v>
          </cell>
          <cell r="AN124">
            <v>120</v>
          </cell>
          <cell r="AO124">
            <v>0</v>
          </cell>
          <cell r="AP124">
            <v>124</v>
          </cell>
          <cell r="AQ124">
            <v>2568.1092607663618</v>
          </cell>
          <cell r="AR124">
            <v>17054.975927433028</v>
          </cell>
        </row>
        <row r="125">
          <cell r="B125" t="str">
            <v>Ventura Araujo Marco Antonio</v>
          </cell>
          <cell r="C125">
            <v>177.60633333333334</v>
          </cell>
          <cell r="D125">
            <v>5328.1900000000005</v>
          </cell>
          <cell r="E125">
            <v>0</v>
          </cell>
          <cell r="F125">
            <v>0</v>
          </cell>
          <cell r="G125">
            <v>0</v>
          </cell>
          <cell r="H125">
            <v>158</v>
          </cell>
          <cell r="I125">
            <v>888.03166666666675</v>
          </cell>
          <cell r="J125">
            <v>7104.253333333334</v>
          </cell>
          <cell r="K125">
            <v>5486.1900000000005</v>
          </cell>
          <cell r="L125">
            <v>254.3566666666668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5740.5466666666671</v>
          </cell>
          <cell r="S125">
            <v>4910.1900000000005</v>
          </cell>
          <cell r="T125">
            <v>0.10879999999999999</v>
          </cell>
          <cell r="U125">
            <v>90.342805333333317</v>
          </cell>
          <cell r="V125">
            <v>288.33</v>
          </cell>
          <cell r="W125">
            <v>378.67280533333332</v>
          </cell>
          <cell r="X125">
            <v>378.67280533333332</v>
          </cell>
          <cell r="Y125">
            <v>294.63</v>
          </cell>
          <cell r="Z125">
            <v>84.04280533333332</v>
          </cell>
          <cell r="AA125">
            <v>6290.1788613333338</v>
          </cell>
          <cell r="AB125">
            <v>13394.432194666668</v>
          </cell>
          <cell r="AC125">
            <v>15387.813930145814</v>
          </cell>
          <cell r="AD125">
            <v>12009.95</v>
          </cell>
          <cell r="AE125">
            <v>0.21360000000000001</v>
          </cell>
          <cell r="AF125">
            <v>721.51173547914573</v>
          </cell>
          <cell r="AG125">
            <v>1271.8699999999999</v>
          </cell>
          <cell r="AH125">
            <v>1993.3817354791456</v>
          </cell>
          <cell r="AI125">
            <v>1993.3817354791456</v>
          </cell>
          <cell r="AJ125">
            <v>0</v>
          </cell>
          <cell r="AK125">
            <v>1993.3817354791456</v>
          </cell>
          <cell r="AL125">
            <v>13394.432194666668</v>
          </cell>
          <cell r="AM125">
            <v>0</v>
          </cell>
          <cell r="AN125">
            <v>121</v>
          </cell>
          <cell r="AO125">
            <v>0</v>
          </cell>
          <cell r="AP125">
            <v>125</v>
          </cell>
          <cell r="AQ125">
            <v>1909.3389301458124</v>
          </cell>
          <cell r="AR125">
            <v>12853.113930145813</v>
          </cell>
        </row>
        <row r="126">
          <cell r="B126" t="str">
            <v>Mendoza Basto Jose De Jesus</v>
          </cell>
          <cell r="C126">
            <v>205.13966666666667</v>
          </cell>
          <cell r="D126">
            <v>5328.1900000000005</v>
          </cell>
          <cell r="E126">
            <v>600</v>
          </cell>
          <cell r="F126">
            <v>226</v>
          </cell>
          <cell r="G126">
            <v>0</v>
          </cell>
          <cell r="H126">
            <v>158</v>
          </cell>
          <cell r="I126">
            <v>888.03166666666675</v>
          </cell>
          <cell r="J126">
            <v>8205.5866666666661</v>
          </cell>
          <cell r="K126">
            <v>6312.1900000000005</v>
          </cell>
          <cell r="L126">
            <v>254.3566666666668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6566.5466666666671</v>
          </cell>
          <cell r="S126">
            <v>4910.1900000000005</v>
          </cell>
          <cell r="T126">
            <v>0.10879999999999999</v>
          </cell>
          <cell r="U126">
            <v>180.21160533333332</v>
          </cell>
          <cell r="V126">
            <v>288.33</v>
          </cell>
          <cell r="W126">
            <v>468.54160533333334</v>
          </cell>
          <cell r="X126">
            <v>468.54160533333334</v>
          </cell>
          <cell r="Y126">
            <v>253.54</v>
          </cell>
          <cell r="Z126">
            <v>215.00160533333334</v>
          </cell>
          <cell r="AA126">
            <v>6985.2200613333343</v>
          </cell>
          <cell r="AB126">
            <v>15190.806728</v>
          </cell>
          <cell r="AC126">
            <v>17672.115218718209</v>
          </cell>
          <cell r="AD126">
            <v>12009.95</v>
          </cell>
          <cell r="AE126">
            <v>0.21360000000000001</v>
          </cell>
          <cell r="AF126">
            <v>1209.4384907182093</v>
          </cell>
          <cell r="AG126">
            <v>1271.8699999999999</v>
          </cell>
          <cell r="AH126">
            <v>2481.3084907182092</v>
          </cell>
          <cell r="AI126">
            <v>2481.3084907182092</v>
          </cell>
          <cell r="AJ126">
            <v>0</v>
          </cell>
          <cell r="AK126">
            <v>2481.3084907182092</v>
          </cell>
          <cell r="AL126">
            <v>15190.806728</v>
          </cell>
          <cell r="AM126">
            <v>0</v>
          </cell>
          <cell r="AN126">
            <v>122</v>
          </cell>
          <cell r="AO126">
            <v>0</v>
          </cell>
          <cell r="AP126">
            <v>126</v>
          </cell>
          <cell r="AQ126">
            <v>2266.3068853848758</v>
          </cell>
          <cell r="AR126">
            <v>15137.415218718208</v>
          </cell>
        </row>
        <row r="127">
          <cell r="B127" t="str">
            <v>Gomez Cetz Genny Gabriela</v>
          </cell>
          <cell r="C127">
            <v>303.86399999999998</v>
          </cell>
          <cell r="D127">
            <v>8305.92</v>
          </cell>
          <cell r="E127">
            <v>600</v>
          </cell>
          <cell r="F127">
            <v>210</v>
          </cell>
          <cell r="G127">
            <v>0</v>
          </cell>
          <cell r="H127">
            <v>399</v>
          </cell>
          <cell r="I127">
            <v>1384.32</v>
          </cell>
          <cell r="J127">
            <v>12154.56</v>
          </cell>
          <cell r="K127">
            <v>9514.92</v>
          </cell>
          <cell r="L127">
            <v>750.64499999999998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10265.565000000001</v>
          </cell>
          <cell r="S127">
            <v>10031.08</v>
          </cell>
          <cell r="T127">
            <v>0.1792</v>
          </cell>
          <cell r="U127">
            <v>42.019712000000105</v>
          </cell>
          <cell r="V127">
            <v>917.26</v>
          </cell>
          <cell r="W127">
            <v>959.27971200000013</v>
          </cell>
          <cell r="X127">
            <v>959.27971200000013</v>
          </cell>
          <cell r="Y127">
            <v>0</v>
          </cell>
          <cell r="Z127">
            <v>959.27971200000013</v>
          </cell>
          <cell r="AA127">
            <v>9939.9602880000002</v>
          </cell>
          <cell r="AB127">
            <v>22094.520288</v>
          </cell>
          <cell r="AC127">
            <v>26513.952175732218</v>
          </cell>
          <cell r="AD127">
            <v>24222.32</v>
          </cell>
          <cell r="AE127">
            <v>0.23519999999999999</v>
          </cell>
          <cell r="AF127">
            <v>538.99188773221772</v>
          </cell>
          <cell r="AG127">
            <v>3880.44</v>
          </cell>
          <cell r="AH127">
            <v>4419.4318877322175</v>
          </cell>
          <cell r="AI127">
            <v>4419.4318877322175</v>
          </cell>
          <cell r="AJ127">
            <v>0</v>
          </cell>
          <cell r="AK127">
            <v>4419.4318877322175</v>
          </cell>
          <cell r="AL127">
            <v>22094.520288</v>
          </cell>
          <cell r="AM127">
            <v>0</v>
          </cell>
          <cell r="AN127">
            <v>123</v>
          </cell>
          <cell r="AO127">
            <v>0</v>
          </cell>
          <cell r="AP127">
            <v>127</v>
          </cell>
          <cell r="AQ127">
            <v>3460.1521757322175</v>
          </cell>
          <cell r="AR127">
            <v>23979.252175732217</v>
          </cell>
        </row>
        <row r="128">
          <cell r="B128" t="str">
            <v>Casellas Peon Ramiro Gabriel</v>
          </cell>
          <cell r="C128">
            <v>173.34900000000002</v>
          </cell>
          <cell r="D128">
            <v>5200.47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866.745</v>
          </cell>
          <cell r="J128">
            <v>6933.9600000000009</v>
          </cell>
          <cell r="K128">
            <v>5200.47</v>
          </cell>
          <cell r="L128">
            <v>233.07000000000005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5433.54</v>
          </cell>
          <cell r="S128">
            <v>4910.1900000000005</v>
          </cell>
          <cell r="T128">
            <v>0.10879999999999999</v>
          </cell>
          <cell r="U128">
            <v>56.940479999999937</v>
          </cell>
          <cell r="V128">
            <v>288.33</v>
          </cell>
          <cell r="W128">
            <v>345.27047999999991</v>
          </cell>
          <cell r="X128">
            <v>345.27047999999991</v>
          </cell>
          <cell r="Y128">
            <v>294.63</v>
          </cell>
          <cell r="Z128">
            <v>50.640479999999911</v>
          </cell>
          <cell r="AA128">
            <v>6016.5745200000001</v>
          </cell>
          <cell r="AB128">
            <v>12950.534520000001</v>
          </cell>
          <cell r="AC128">
            <v>14823.345879959308</v>
          </cell>
          <cell r="AD128">
            <v>12009.95</v>
          </cell>
          <cell r="AE128">
            <v>0.21360000000000001</v>
          </cell>
          <cell r="AF128">
            <v>600.9413599593081</v>
          </cell>
          <cell r="AG128">
            <v>1271.8699999999999</v>
          </cell>
          <cell r="AH128">
            <v>1872.811359959308</v>
          </cell>
          <cell r="AI128">
            <v>1872.811359959308</v>
          </cell>
          <cell r="AJ128">
            <v>0</v>
          </cell>
          <cell r="AK128">
            <v>1872.811359959308</v>
          </cell>
          <cell r="AL128">
            <v>12950.534520000001</v>
          </cell>
          <cell r="AM128">
            <v>0</v>
          </cell>
          <cell r="AN128">
            <v>124</v>
          </cell>
          <cell r="AO128">
            <v>0</v>
          </cell>
          <cell r="AP128">
            <v>128</v>
          </cell>
          <cell r="AQ128">
            <v>1822.170879959308</v>
          </cell>
          <cell r="AR128">
            <v>12288.645879959309</v>
          </cell>
        </row>
        <row r="129">
          <cell r="B129" t="str">
            <v>Erosa Cornelio Guillermo</v>
          </cell>
          <cell r="C129">
            <v>328.27100000000002</v>
          </cell>
          <cell r="D129">
            <v>7798.13</v>
          </cell>
          <cell r="E129">
            <v>600</v>
          </cell>
          <cell r="F129">
            <v>1450</v>
          </cell>
          <cell r="G129">
            <v>0</v>
          </cell>
          <cell r="H129">
            <v>158</v>
          </cell>
          <cell r="I129">
            <v>1299.6883333333333</v>
          </cell>
          <cell r="J129">
            <v>13130.84</v>
          </cell>
          <cell r="K129">
            <v>10006.130000000001</v>
          </cell>
          <cell r="L129">
            <v>666.01333333333332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10672.143333333333</v>
          </cell>
          <cell r="S129">
            <v>10031.08</v>
          </cell>
          <cell r="T129">
            <v>0.1792</v>
          </cell>
          <cell r="U129">
            <v>114.87854933333337</v>
          </cell>
          <cell r="V129">
            <v>917.26</v>
          </cell>
          <cell r="W129">
            <v>1032.1385493333335</v>
          </cell>
          <cell r="X129">
            <v>1032.1385493333335</v>
          </cell>
          <cell r="Y129">
            <v>0</v>
          </cell>
          <cell r="Z129">
            <v>1032.1385493333335</v>
          </cell>
          <cell r="AA129">
            <v>10273.679784000002</v>
          </cell>
          <cell r="AB129">
            <v>23404.519784000004</v>
          </cell>
          <cell r="AC129">
            <v>28226.817625523017</v>
          </cell>
          <cell r="AD129">
            <v>24222.32</v>
          </cell>
          <cell r="AE129">
            <v>0.23519999999999999</v>
          </cell>
          <cell r="AF129">
            <v>941.85784152301369</v>
          </cell>
          <cell r="AG129">
            <v>3880.44</v>
          </cell>
          <cell r="AH129">
            <v>4822.2978415230136</v>
          </cell>
          <cell r="AI129">
            <v>4822.2978415230136</v>
          </cell>
          <cell r="AJ129">
            <v>0</v>
          </cell>
          <cell r="AK129">
            <v>4822.2978415230136</v>
          </cell>
          <cell r="AL129">
            <v>23404.519784000004</v>
          </cell>
          <cell r="AM129">
            <v>0</v>
          </cell>
          <cell r="AN129">
            <v>125</v>
          </cell>
          <cell r="AO129">
            <v>0</v>
          </cell>
          <cell r="AP129">
            <v>129</v>
          </cell>
          <cell r="AQ129">
            <v>3790.1592921896799</v>
          </cell>
          <cell r="AR129">
            <v>25692.117625523017</v>
          </cell>
        </row>
        <row r="130">
          <cell r="B130" t="str">
            <v>Ceballos Y Gamboa Herbert Efrain</v>
          </cell>
          <cell r="C130">
            <v>279.42866666666669</v>
          </cell>
          <cell r="D130">
            <v>7582.8600000000006</v>
          </cell>
          <cell r="E130">
            <v>600</v>
          </cell>
          <cell r="F130">
            <v>200</v>
          </cell>
          <cell r="G130">
            <v>0</v>
          </cell>
          <cell r="H130">
            <v>158</v>
          </cell>
          <cell r="I130">
            <v>1263.8100000000002</v>
          </cell>
          <cell r="J130">
            <v>11177.146666666667</v>
          </cell>
          <cell r="K130">
            <v>8540.86</v>
          </cell>
          <cell r="L130">
            <v>630.13500000000022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9170.9950000000008</v>
          </cell>
          <cell r="S130">
            <v>8629.2100000000009</v>
          </cell>
          <cell r="T130">
            <v>0.16</v>
          </cell>
          <cell r="U130">
            <v>86.68559999999998</v>
          </cell>
          <cell r="V130">
            <v>692.96</v>
          </cell>
          <cell r="W130">
            <v>779.64560000000006</v>
          </cell>
          <cell r="X130">
            <v>779.64560000000006</v>
          </cell>
          <cell r="Y130">
            <v>0</v>
          </cell>
          <cell r="Z130">
            <v>779.64560000000006</v>
          </cell>
          <cell r="AA130">
            <v>9025.0244000000002</v>
          </cell>
          <cell r="AB130">
            <v>20202.17106666667</v>
          </cell>
          <cell r="AC130">
            <v>24044.653797897598</v>
          </cell>
          <cell r="AD130">
            <v>12009.95</v>
          </cell>
          <cell r="AE130">
            <v>0.21360000000000001</v>
          </cell>
          <cell r="AF130">
            <v>2570.6127312309268</v>
          </cell>
          <cell r="AG130">
            <v>1271.8699999999999</v>
          </cell>
          <cell r="AH130">
            <v>3842.4827312309267</v>
          </cell>
          <cell r="AI130">
            <v>3842.4827312309267</v>
          </cell>
          <cell r="AJ130">
            <v>0</v>
          </cell>
          <cell r="AK130">
            <v>3842.4827312309267</v>
          </cell>
          <cell r="AL130">
            <v>20202.17106666667</v>
          </cell>
          <cell r="AM130">
            <v>0</v>
          </cell>
          <cell r="AN130">
            <v>126</v>
          </cell>
          <cell r="AO130">
            <v>0</v>
          </cell>
          <cell r="AP130">
            <v>130</v>
          </cell>
          <cell r="AQ130">
            <v>3062.8371312309264</v>
          </cell>
          <cell r="AR130">
            <v>21509.953797897597</v>
          </cell>
        </row>
        <row r="131">
          <cell r="B131" t="str">
            <v>Herrera Pech Mario Enrique</v>
          </cell>
          <cell r="C131">
            <v>181.00533333333334</v>
          </cell>
          <cell r="D131">
            <v>5430.16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905.02666666666664</v>
          </cell>
          <cell r="J131">
            <v>7240.2133333333331</v>
          </cell>
          <cell r="K131">
            <v>5430.16</v>
          </cell>
          <cell r="L131">
            <v>271.35166666666669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5701.5116666666663</v>
          </cell>
          <cell r="S131">
            <v>4910.1900000000005</v>
          </cell>
          <cell r="T131">
            <v>0.10879999999999999</v>
          </cell>
          <cell r="U131">
            <v>86.095797333333238</v>
          </cell>
          <cell r="V131">
            <v>288.33</v>
          </cell>
          <cell r="W131">
            <v>374.42579733333321</v>
          </cell>
          <cell r="X131">
            <v>374.42579733333321</v>
          </cell>
          <cell r="Y131">
            <v>294.63</v>
          </cell>
          <cell r="Z131">
            <v>79.795797333333212</v>
          </cell>
          <cell r="AA131">
            <v>6255.3908693333333</v>
          </cell>
          <cell r="AB131">
            <v>13495.604202666666</v>
          </cell>
          <cell r="AC131">
            <v>15516.466025771446</v>
          </cell>
          <cell r="AD131">
            <v>12009.95</v>
          </cell>
          <cell r="AE131">
            <v>0.21360000000000001</v>
          </cell>
          <cell r="AF131">
            <v>748.99182310478068</v>
          </cell>
          <cell r="AG131">
            <v>1271.8699999999999</v>
          </cell>
          <cell r="AH131">
            <v>2020.8618231047806</v>
          </cell>
          <cell r="AI131">
            <v>2020.8618231047806</v>
          </cell>
          <cell r="AJ131">
            <v>0</v>
          </cell>
          <cell r="AK131">
            <v>2020.8618231047806</v>
          </cell>
          <cell r="AL131">
            <v>13495.604202666666</v>
          </cell>
          <cell r="AM131">
            <v>0</v>
          </cell>
          <cell r="AN131">
            <v>127</v>
          </cell>
          <cell r="AO131">
            <v>0</v>
          </cell>
          <cell r="AP131">
            <v>131</v>
          </cell>
          <cell r="AQ131">
            <v>1941.0660257714474</v>
          </cell>
          <cell r="AR131">
            <v>12981.766025771445</v>
          </cell>
        </row>
        <row r="132">
          <cell r="B132" t="str">
            <v>Quintal Mendez Hilda Guadalupe</v>
          </cell>
          <cell r="C132">
            <v>276.86399999999998</v>
          </cell>
          <cell r="D132">
            <v>8305.92</v>
          </cell>
          <cell r="E132">
            <v>0</v>
          </cell>
          <cell r="F132">
            <v>0</v>
          </cell>
          <cell r="G132">
            <v>0</v>
          </cell>
          <cell r="H132">
            <v>399</v>
          </cell>
          <cell r="I132">
            <v>1384.32</v>
          </cell>
          <cell r="J132">
            <v>11074.56</v>
          </cell>
          <cell r="K132">
            <v>8704.92</v>
          </cell>
          <cell r="L132">
            <v>750.64499999999998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9455.5650000000005</v>
          </cell>
          <cell r="S132">
            <v>8629.2100000000009</v>
          </cell>
          <cell r="T132">
            <v>0.16</v>
          </cell>
          <cell r="U132">
            <v>132.21679999999992</v>
          </cell>
          <cell r="V132">
            <v>692.96</v>
          </cell>
          <cell r="W132">
            <v>825.17679999999996</v>
          </cell>
          <cell r="X132">
            <v>825.17679999999996</v>
          </cell>
          <cell r="Y132">
            <v>0</v>
          </cell>
          <cell r="Z132">
            <v>825.17679999999996</v>
          </cell>
          <cell r="AA132">
            <v>9264.0632000000005</v>
          </cell>
          <cell r="AB132">
            <v>20338.623200000002</v>
          </cell>
          <cell r="AC132">
            <v>24218.168718209563</v>
          </cell>
          <cell r="AD132">
            <v>12009.95</v>
          </cell>
          <cell r="AE132">
            <v>0.21360000000000001</v>
          </cell>
          <cell r="AF132">
            <v>2607.6755182095626</v>
          </cell>
          <cell r="AG132">
            <v>1271.8699999999999</v>
          </cell>
          <cell r="AH132">
            <v>3879.5455182095625</v>
          </cell>
          <cell r="AI132">
            <v>3879.5455182095625</v>
          </cell>
          <cell r="AJ132">
            <v>0</v>
          </cell>
          <cell r="AK132">
            <v>3879.5455182095625</v>
          </cell>
          <cell r="AL132">
            <v>20338.623200000002</v>
          </cell>
          <cell r="AM132">
            <v>0</v>
          </cell>
          <cell r="AN132">
            <v>128</v>
          </cell>
          <cell r="AO132">
            <v>0</v>
          </cell>
          <cell r="AP132">
            <v>132</v>
          </cell>
          <cell r="AQ132">
            <v>3054.3687182095628</v>
          </cell>
          <cell r="AR132">
            <v>21683.468718209562</v>
          </cell>
        </row>
        <row r="133">
          <cell r="B133" t="str">
            <v>Chim Ek Alvaro</v>
          </cell>
          <cell r="C133">
            <v>214.33866666666665</v>
          </cell>
          <cell r="D133">
            <v>5430.16</v>
          </cell>
          <cell r="E133">
            <v>600</v>
          </cell>
          <cell r="F133">
            <v>400</v>
          </cell>
          <cell r="G133">
            <v>0</v>
          </cell>
          <cell r="H133">
            <v>312</v>
          </cell>
          <cell r="I133">
            <v>905.02666666666664</v>
          </cell>
          <cell r="J133">
            <v>8573.5466666666653</v>
          </cell>
          <cell r="K133">
            <v>6742.16</v>
          </cell>
          <cell r="L133">
            <v>271.35166666666669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7013.5116666666663</v>
          </cell>
          <cell r="S133">
            <v>4910.1900000000005</v>
          </cell>
          <cell r="T133">
            <v>0.10879999999999999</v>
          </cell>
          <cell r="U133">
            <v>228.84139733333322</v>
          </cell>
          <cell r="V133">
            <v>288.33</v>
          </cell>
          <cell r="W133">
            <v>517.17139733333318</v>
          </cell>
          <cell r="X133">
            <v>517.17139733333318</v>
          </cell>
          <cell r="Y133">
            <v>253.54</v>
          </cell>
          <cell r="Z133">
            <v>263.63139733333321</v>
          </cell>
          <cell r="AA133">
            <v>7383.5552693333329</v>
          </cell>
          <cell r="AB133">
            <v>15957.101935999999</v>
          </cell>
          <cell r="AC133">
            <v>18646.54961342828</v>
          </cell>
          <cell r="AD133">
            <v>12009.95</v>
          </cell>
          <cell r="AE133">
            <v>0.21360000000000001</v>
          </cell>
          <cell r="AF133">
            <v>1417.5776774282806</v>
          </cell>
          <cell r="AG133">
            <v>1271.8699999999999</v>
          </cell>
          <cell r="AH133">
            <v>2689.4476774282803</v>
          </cell>
          <cell r="AI133">
            <v>2689.4476774282803</v>
          </cell>
          <cell r="AJ133">
            <v>0</v>
          </cell>
          <cell r="AK133">
            <v>2689.4476774282803</v>
          </cell>
          <cell r="AL133">
            <v>15957.101935999999</v>
          </cell>
          <cell r="AM133">
            <v>0</v>
          </cell>
          <cell r="AN133">
            <v>129</v>
          </cell>
          <cell r="AO133">
            <v>0</v>
          </cell>
          <cell r="AP133">
            <v>133</v>
          </cell>
          <cell r="AQ133">
            <v>2425.8162800949472</v>
          </cell>
          <cell r="AR133">
            <v>16111.84961342828</v>
          </cell>
        </row>
        <row r="134">
          <cell r="B134" t="str">
            <v>Ku Pat Miguel Alexander</v>
          </cell>
          <cell r="C134">
            <v>181.00533333333334</v>
          </cell>
          <cell r="D134">
            <v>5430.16</v>
          </cell>
          <cell r="E134">
            <v>0</v>
          </cell>
          <cell r="F134">
            <v>0</v>
          </cell>
          <cell r="G134">
            <v>0</v>
          </cell>
          <cell r="H134">
            <v>85</v>
          </cell>
          <cell r="I134">
            <v>905.02666666666664</v>
          </cell>
          <cell r="J134">
            <v>7240.2133333333331</v>
          </cell>
          <cell r="K134">
            <v>5515.16</v>
          </cell>
          <cell r="L134">
            <v>271.35166666666669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5786.5116666666663</v>
          </cell>
          <cell r="S134">
            <v>4910.1900000000005</v>
          </cell>
          <cell r="T134">
            <v>0.10879999999999999</v>
          </cell>
          <cell r="U134">
            <v>95.343797333333228</v>
          </cell>
          <cell r="V134">
            <v>288.33</v>
          </cell>
          <cell r="W134">
            <v>383.6737973333332</v>
          </cell>
          <cell r="X134">
            <v>383.6737973333332</v>
          </cell>
          <cell r="Y134">
            <v>294.63</v>
          </cell>
          <cell r="Z134">
            <v>89.043797333333202</v>
          </cell>
          <cell r="AA134">
            <v>6331.1428693333337</v>
          </cell>
          <cell r="AB134">
            <v>13571.356202666666</v>
          </cell>
          <cell r="AC134">
            <v>15612.793594438792</v>
          </cell>
          <cell r="AD134">
            <v>12009.95</v>
          </cell>
          <cell r="AE134">
            <v>0.21360000000000001</v>
          </cell>
          <cell r="AF134">
            <v>769.5673917721258</v>
          </cell>
          <cell r="AG134">
            <v>1271.8699999999999</v>
          </cell>
          <cell r="AH134">
            <v>2041.4373917721257</v>
          </cell>
          <cell r="AI134">
            <v>2041.4373917721257</v>
          </cell>
          <cell r="AJ134">
            <v>0</v>
          </cell>
          <cell r="AK134">
            <v>2041.4373917721257</v>
          </cell>
          <cell r="AL134">
            <v>13571.356202666666</v>
          </cell>
          <cell r="AM134">
            <v>0</v>
          </cell>
          <cell r="AN134">
            <v>130</v>
          </cell>
          <cell r="AO134">
            <v>0</v>
          </cell>
          <cell r="AP134">
            <v>134</v>
          </cell>
          <cell r="AQ134">
            <v>1952.3935944387924</v>
          </cell>
          <cell r="AR134">
            <v>13078.093594438793</v>
          </cell>
        </row>
        <row r="135">
          <cell r="B135" t="str">
            <v>Ballote Sanchez Oscar Daniel</v>
          </cell>
          <cell r="C135">
            <v>260.89733333333334</v>
          </cell>
          <cell r="D135">
            <v>6297.42</v>
          </cell>
          <cell r="E135">
            <v>600</v>
          </cell>
          <cell r="F135">
            <v>929.5</v>
          </cell>
          <cell r="G135">
            <v>0</v>
          </cell>
          <cell r="H135">
            <v>232</v>
          </cell>
          <cell r="I135">
            <v>1049.57</v>
          </cell>
          <cell r="J135">
            <v>10435.893333333333</v>
          </cell>
          <cell r="K135">
            <v>8058.92</v>
          </cell>
          <cell r="L135">
            <v>415.89499999999998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8474.8150000000005</v>
          </cell>
          <cell r="S135">
            <v>4910.1900000000005</v>
          </cell>
          <cell r="T135">
            <v>0.10879999999999999</v>
          </cell>
          <cell r="U135">
            <v>387.83119999999997</v>
          </cell>
          <cell r="V135">
            <v>288.33</v>
          </cell>
          <cell r="W135">
            <v>676.16120000000001</v>
          </cell>
          <cell r="X135">
            <v>676.16120000000001</v>
          </cell>
          <cell r="Y135">
            <v>0</v>
          </cell>
          <cell r="Z135">
            <v>676.16120000000001</v>
          </cell>
          <cell r="AA135">
            <v>8432.3287999999993</v>
          </cell>
          <cell r="AB135">
            <v>18868.222133333333</v>
          </cell>
          <cell r="AC135">
            <v>22348.380993557137</v>
          </cell>
          <cell r="AD135">
            <v>12009.95</v>
          </cell>
          <cell r="AE135">
            <v>0.21360000000000001</v>
          </cell>
          <cell r="AF135">
            <v>2208.2888602238045</v>
          </cell>
          <cell r="AG135">
            <v>1271.8699999999999</v>
          </cell>
          <cell r="AH135">
            <v>3480.1588602238044</v>
          </cell>
          <cell r="AI135">
            <v>3480.1588602238044</v>
          </cell>
          <cell r="AJ135">
            <v>0</v>
          </cell>
          <cell r="AK135">
            <v>3480.1588602238044</v>
          </cell>
          <cell r="AL135">
            <v>18868.222133333333</v>
          </cell>
          <cell r="AM135">
            <v>0</v>
          </cell>
          <cell r="AN135">
            <v>131</v>
          </cell>
          <cell r="AO135">
            <v>0</v>
          </cell>
          <cell r="AP135">
            <v>135</v>
          </cell>
          <cell r="AQ135">
            <v>2803.9976602238044</v>
          </cell>
          <cell r="AR135">
            <v>19813.680993557136</v>
          </cell>
        </row>
        <row r="136">
          <cell r="B136" t="str">
            <v>Yi Ac Carlos Emilio</v>
          </cell>
          <cell r="C136">
            <v>191.27100000000002</v>
          </cell>
          <cell r="D136">
            <v>5738.13</v>
          </cell>
          <cell r="E136">
            <v>0</v>
          </cell>
          <cell r="F136">
            <v>0</v>
          </cell>
          <cell r="G136">
            <v>0</v>
          </cell>
          <cell r="H136">
            <v>399</v>
          </cell>
          <cell r="I136">
            <v>956.35500000000002</v>
          </cell>
          <cell r="J136">
            <v>7650.84</v>
          </cell>
          <cell r="K136">
            <v>6137.13</v>
          </cell>
          <cell r="L136">
            <v>322.68000000000006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6459.81</v>
          </cell>
          <cell r="S136">
            <v>4910.1900000000005</v>
          </cell>
          <cell r="T136">
            <v>0.10879999999999999</v>
          </cell>
          <cell r="U136">
            <v>168.59865599999998</v>
          </cell>
          <cell r="V136">
            <v>288.33</v>
          </cell>
          <cell r="W136">
            <v>456.92865599999993</v>
          </cell>
          <cell r="X136">
            <v>456.92865599999993</v>
          </cell>
          <cell r="Y136">
            <v>253.54</v>
          </cell>
          <cell r="Z136">
            <v>203.38865599999994</v>
          </cell>
          <cell r="AA136">
            <v>6890.0963440000005</v>
          </cell>
          <cell r="AB136">
            <v>14540.936344000002</v>
          </cell>
          <cell r="AC136">
            <v>16845.728667344865</v>
          </cell>
          <cell r="AD136">
            <v>12009.95</v>
          </cell>
          <cell r="AE136">
            <v>0.21360000000000001</v>
          </cell>
          <cell r="AF136">
            <v>1032.9223233448631</v>
          </cell>
          <cell r="AG136">
            <v>1271.8699999999999</v>
          </cell>
          <cell r="AH136">
            <v>2304.7923233448628</v>
          </cell>
          <cell r="AI136">
            <v>2304.7923233448628</v>
          </cell>
          <cell r="AJ136">
            <v>0</v>
          </cell>
          <cell r="AK136">
            <v>2304.7923233448628</v>
          </cell>
          <cell r="AL136">
            <v>14540.936344000002</v>
          </cell>
          <cell r="AM136">
            <v>0</v>
          </cell>
          <cell r="AN136">
            <v>132</v>
          </cell>
          <cell r="AO136">
            <v>0</v>
          </cell>
          <cell r="AP136">
            <v>136</v>
          </cell>
          <cell r="AQ136">
            <v>2101.4036673448627</v>
          </cell>
          <cell r="AR136">
            <v>14311.028667344865</v>
          </cell>
        </row>
        <row r="137">
          <cell r="B137" t="str">
            <v>Gomez Brito Wilbert Renan</v>
          </cell>
          <cell r="C137">
            <v>199.27066666666667</v>
          </cell>
          <cell r="D137">
            <v>5978.12</v>
          </cell>
          <cell r="E137">
            <v>0</v>
          </cell>
          <cell r="F137">
            <v>0</v>
          </cell>
          <cell r="G137">
            <v>0</v>
          </cell>
          <cell r="H137">
            <v>85</v>
          </cell>
          <cell r="I137">
            <v>996.35333333333335</v>
          </cell>
          <cell r="J137">
            <v>7970.8266666666668</v>
          </cell>
          <cell r="K137">
            <v>6063.12</v>
          </cell>
          <cell r="L137">
            <v>362.6783333333334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6425.7983333333332</v>
          </cell>
          <cell r="S137">
            <v>4910.1900000000005</v>
          </cell>
          <cell r="T137">
            <v>0.10879999999999999</v>
          </cell>
          <cell r="U137">
            <v>164.89818666666659</v>
          </cell>
          <cell r="V137">
            <v>288.33</v>
          </cell>
          <cell r="W137">
            <v>453.2281866666666</v>
          </cell>
          <cell r="X137">
            <v>453.2281866666666</v>
          </cell>
          <cell r="Y137">
            <v>253.54</v>
          </cell>
          <cell r="Z137">
            <v>199.68818666666661</v>
          </cell>
          <cell r="AA137">
            <v>6859.7851466666671</v>
          </cell>
          <cell r="AB137">
            <v>14830.611813333333</v>
          </cell>
          <cell r="AC137">
            <v>17214.085062733131</v>
          </cell>
          <cell r="AD137">
            <v>12009.95</v>
          </cell>
          <cell r="AE137">
            <v>0.21360000000000001</v>
          </cell>
          <cell r="AF137">
            <v>1111.6032493997966</v>
          </cell>
          <cell r="AG137">
            <v>1271.8699999999999</v>
          </cell>
          <cell r="AH137">
            <v>2383.4732493997963</v>
          </cell>
          <cell r="AI137">
            <v>2383.4732493997963</v>
          </cell>
          <cell r="AJ137">
            <v>0</v>
          </cell>
          <cell r="AK137">
            <v>2383.4732493997963</v>
          </cell>
          <cell r="AL137">
            <v>14830.611813333335</v>
          </cell>
          <cell r="AM137">
            <v>0</v>
          </cell>
          <cell r="AN137">
            <v>133</v>
          </cell>
          <cell r="AO137">
            <v>0</v>
          </cell>
          <cell r="AP137">
            <v>137</v>
          </cell>
          <cell r="AQ137">
            <v>2183.7850627331295</v>
          </cell>
          <cell r="AR137">
            <v>14679.38506273313</v>
          </cell>
        </row>
        <row r="138">
          <cell r="B138" t="str">
            <v>Estrella Canto Hernan</v>
          </cell>
          <cell r="C138">
            <v>211.27033333333335</v>
          </cell>
          <cell r="D138">
            <v>6218.1100000000006</v>
          </cell>
          <cell r="E138">
            <v>120</v>
          </cell>
          <cell r="F138">
            <v>0</v>
          </cell>
          <cell r="G138">
            <v>0</v>
          </cell>
          <cell r="H138">
            <v>399</v>
          </cell>
          <cell r="I138">
            <v>1036.3516666666667</v>
          </cell>
          <cell r="J138">
            <v>8450.8133333333335</v>
          </cell>
          <cell r="K138">
            <v>6737.1100000000006</v>
          </cell>
          <cell r="L138">
            <v>402.67666666666673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7139.7866666666669</v>
          </cell>
          <cell r="S138">
            <v>4910.1900000000005</v>
          </cell>
          <cell r="T138">
            <v>0.10879999999999999</v>
          </cell>
          <cell r="U138">
            <v>242.58011733333328</v>
          </cell>
          <cell r="V138">
            <v>288.33</v>
          </cell>
          <cell r="W138">
            <v>530.91011733333323</v>
          </cell>
          <cell r="X138">
            <v>530.91011733333323</v>
          </cell>
          <cell r="Y138">
            <v>217.61</v>
          </cell>
          <cell r="Z138">
            <v>313.30011733333322</v>
          </cell>
          <cell r="AA138">
            <v>7460.1615493333338</v>
          </cell>
          <cell r="AB138">
            <v>15910.974882666667</v>
          </cell>
          <cell r="AC138">
            <v>18587.893645303491</v>
          </cell>
          <cell r="AD138">
            <v>12009.95</v>
          </cell>
          <cell r="AE138">
            <v>0.21360000000000001</v>
          </cell>
          <cell r="AF138">
            <v>1405.0487626368256</v>
          </cell>
          <cell r="AG138">
            <v>1271.8699999999999</v>
          </cell>
          <cell r="AH138">
            <v>2676.9187626368257</v>
          </cell>
          <cell r="AI138">
            <v>2676.9187626368257</v>
          </cell>
          <cell r="AJ138">
            <v>0</v>
          </cell>
          <cell r="AK138">
            <v>2676.9187626368257</v>
          </cell>
          <cell r="AL138">
            <v>15910.974882666666</v>
          </cell>
          <cell r="AM138">
            <v>0</v>
          </cell>
          <cell r="AN138">
            <v>134</v>
          </cell>
          <cell r="AO138">
            <v>0</v>
          </cell>
          <cell r="AP138">
            <v>138</v>
          </cell>
          <cell r="AQ138">
            <v>2363.6186453034925</v>
          </cell>
          <cell r="AR138">
            <v>16053.19364530349</v>
          </cell>
        </row>
        <row r="139">
          <cell r="B139" t="str">
            <v>Moguel Cortes Lucia Rubi</v>
          </cell>
          <cell r="C139">
            <v>252.76200000000003</v>
          </cell>
          <cell r="D139">
            <v>7582.8600000000006</v>
          </cell>
          <cell r="E139">
            <v>0</v>
          </cell>
          <cell r="F139">
            <v>0</v>
          </cell>
          <cell r="G139">
            <v>0</v>
          </cell>
          <cell r="H139">
            <v>158</v>
          </cell>
          <cell r="I139">
            <v>1263.8100000000002</v>
          </cell>
          <cell r="J139">
            <v>10110.480000000001</v>
          </cell>
          <cell r="K139">
            <v>7740.8600000000006</v>
          </cell>
          <cell r="L139">
            <v>630.13500000000022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8370.9950000000008</v>
          </cell>
          <cell r="S139">
            <v>4910.1900000000005</v>
          </cell>
          <cell r="T139">
            <v>0.10879999999999999</v>
          </cell>
          <cell r="U139">
            <v>376.53558400000003</v>
          </cell>
          <cell r="V139">
            <v>288.33</v>
          </cell>
          <cell r="W139">
            <v>664.86558400000001</v>
          </cell>
          <cell r="X139">
            <v>664.86558400000001</v>
          </cell>
          <cell r="Y139">
            <v>0</v>
          </cell>
          <cell r="Z139">
            <v>664.86558400000001</v>
          </cell>
          <cell r="AA139">
            <v>8339.8044160000009</v>
          </cell>
          <cell r="AB139">
            <v>18450.284416000002</v>
          </cell>
          <cell r="AC139">
            <v>21816.924079348937</v>
          </cell>
          <cell r="AD139">
            <v>12009.95</v>
          </cell>
          <cell r="AE139">
            <v>0.21360000000000001</v>
          </cell>
          <cell r="AF139">
            <v>2094.7696633489331</v>
          </cell>
          <cell r="AG139">
            <v>1271.8699999999999</v>
          </cell>
          <cell r="AH139">
            <v>3366.639663348933</v>
          </cell>
          <cell r="AI139">
            <v>3366.639663348933</v>
          </cell>
          <cell r="AJ139">
            <v>0</v>
          </cell>
          <cell r="AK139">
            <v>3366.639663348933</v>
          </cell>
          <cell r="AL139">
            <v>18450.284416000002</v>
          </cell>
          <cell r="AM139">
            <v>0</v>
          </cell>
          <cell r="AN139">
            <v>135</v>
          </cell>
          <cell r="AO139">
            <v>0</v>
          </cell>
          <cell r="AP139">
            <v>139</v>
          </cell>
          <cell r="AQ139">
            <v>2701.7740793489329</v>
          </cell>
          <cell r="AR139">
            <v>19282.224079348936</v>
          </cell>
        </row>
        <row r="140">
          <cell r="B140" t="str">
            <v>Aguilar Ramirez Haneloren Guadalupe</v>
          </cell>
          <cell r="C140">
            <v>216.51666666666668</v>
          </cell>
          <cell r="D140">
            <v>5819.5</v>
          </cell>
          <cell r="E140">
            <v>600</v>
          </cell>
          <cell r="F140">
            <v>76</v>
          </cell>
          <cell r="G140">
            <v>0</v>
          </cell>
          <cell r="H140">
            <v>399</v>
          </cell>
          <cell r="I140">
            <v>969.91666666666663</v>
          </cell>
          <cell r="J140">
            <v>8660.6666666666679</v>
          </cell>
          <cell r="K140">
            <v>6894.5</v>
          </cell>
          <cell r="L140">
            <v>336.24166666666667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7230.7416666666668</v>
          </cell>
          <cell r="S140">
            <v>4910.1900000000005</v>
          </cell>
          <cell r="T140">
            <v>0.10879999999999999</v>
          </cell>
          <cell r="U140">
            <v>252.47602133333328</v>
          </cell>
          <cell r="V140">
            <v>288.33</v>
          </cell>
          <cell r="W140">
            <v>540.80602133333332</v>
          </cell>
          <cell r="X140">
            <v>540.80602133333332</v>
          </cell>
          <cell r="Y140">
            <v>217.61</v>
          </cell>
          <cell r="Z140">
            <v>323.19602133333331</v>
          </cell>
          <cell r="AA140">
            <v>7541.2206453333338</v>
          </cell>
          <cell r="AB140">
            <v>16201.887312000003</v>
          </cell>
          <cell r="AC140">
            <v>18957.822980671419</v>
          </cell>
          <cell r="AD140">
            <v>12009.95</v>
          </cell>
          <cell r="AE140">
            <v>0.21360000000000001</v>
          </cell>
          <cell r="AF140">
            <v>1484.0656686714151</v>
          </cell>
          <cell r="AG140">
            <v>1271.8699999999999</v>
          </cell>
          <cell r="AH140">
            <v>2755.935668671415</v>
          </cell>
          <cell r="AI140">
            <v>2755.935668671415</v>
          </cell>
          <cell r="AJ140">
            <v>0</v>
          </cell>
          <cell r="AK140">
            <v>2755.935668671415</v>
          </cell>
          <cell r="AL140">
            <v>16201.887312000004</v>
          </cell>
          <cell r="AM140">
            <v>0</v>
          </cell>
          <cell r="AN140">
            <v>136</v>
          </cell>
          <cell r="AO140">
            <v>0</v>
          </cell>
          <cell r="AP140">
            <v>140</v>
          </cell>
          <cell r="AQ140">
            <v>2432.7396473380818</v>
          </cell>
          <cell r="AR140">
            <v>16423.122980671418</v>
          </cell>
        </row>
        <row r="141">
          <cell r="B141" t="str">
            <v>Torregrosa . Andres Avelino</v>
          </cell>
          <cell r="C141">
            <v>192.10399999999998</v>
          </cell>
          <cell r="D141">
            <v>5669.12</v>
          </cell>
          <cell r="E141">
            <v>94</v>
          </cell>
          <cell r="F141">
            <v>0</v>
          </cell>
          <cell r="G141">
            <v>0</v>
          </cell>
          <cell r="H141">
            <v>399</v>
          </cell>
          <cell r="I141">
            <v>944.85333333333335</v>
          </cell>
          <cell r="J141">
            <v>7684.16</v>
          </cell>
          <cell r="K141">
            <v>6162.12</v>
          </cell>
          <cell r="L141">
            <v>311.1783333333334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6473.2983333333332</v>
          </cell>
          <cell r="S141">
            <v>4910.1900000000005</v>
          </cell>
          <cell r="T141">
            <v>0.10879999999999999</v>
          </cell>
          <cell r="U141">
            <v>170.0661866666666</v>
          </cell>
          <cell r="V141">
            <v>288.33</v>
          </cell>
          <cell r="W141">
            <v>458.39618666666661</v>
          </cell>
          <cell r="X141">
            <v>458.39618666666661</v>
          </cell>
          <cell r="Y141">
            <v>253.54</v>
          </cell>
          <cell r="Z141">
            <v>204.85618666666662</v>
          </cell>
          <cell r="AA141">
            <v>6902.1171466666665</v>
          </cell>
          <cell r="AB141">
            <v>14586.277146666667</v>
          </cell>
          <cell r="AC141">
            <v>16903.38482536453</v>
          </cell>
          <cell r="AD141">
            <v>12009.95</v>
          </cell>
          <cell r="AE141">
            <v>0.21360000000000001</v>
          </cell>
          <cell r="AF141">
            <v>1045.2376786978634</v>
          </cell>
          <cell r="AG141">
            <v>1271.8699999999999</v>
          </cell>
          <cell r="AH141">
            <v>2317.1076786978633</v>
          </cell>
          <cell r="AI141">
            <v>2317.1076786978633</v>
          </cell>
          <cell r="AJ141">
            <v>0</v>
          </cell>
          <cell r="AK141">
            <v>2317.1076786978633</v>
          </cell>
          <cell r="AL141">
            <v>14586.277146666667</v>
          </cell>
          <cell r="AM141">
            <v>0</v>
          </cell>
          <cell r="AN141">
            <v>137</v>
          </cell>
          <cell r="AO141">
            <v>0</v>
          </cell>
          <cell r="AP141">
            <v>141</v>
          </cell>
          <cell r="AQ141">
            <v>2112.2514920311969</v>
          </cell>
          <cell r="AR141">
            <v>14368.684825364529</v>
          </cell>
        </row>
        <row r="142">
          <cell r="B142" t="str">
            <v>Ventura Martinez Jose Gerardo</v>
          </cell>
          <cell r="C142">
            <v>216.40700000000004</v>
          </cell>
          <cell r="D142">
            <v>5328.1900000000005</v>
          </cell>
          <cell r="E142">
            <v>600</v>
          </cell>
          <cell r="F142">
            <v>564.02</v>
          </cell>
          <cell r="G142">
            <v>0</v>
          </cell>
          <cell r="H142">
            <v>158</v>
          </cell>
          <cell r="I142">
            <v>888.03166666666675</v>
          </cell>
          <cell r="J142">
            <v>8656.2800000000025</v>
          </cell>
          <cell r="K142">
            <v>6650.2100000000009</v>
          </cell>
          <cell r="L142">
            <v>254.3566666666668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6904.5666666666675</v>
          </cell>
          <cell r="S142">
            <v>4910.1900000000005</v>
          </cell>
          <cell r="T142">
            <v>0.10879999999999999</v>
          </cell>
          <cell r="U142">
            <v>216.98818133333336</v>
          </cell>
          <cell r="V142">
            <v>288.33</v>
          </cell>
          <cell r="W142">
            <v>505.31818133333331</v>
          </cell>
          <cell r="X142">
            <v>505.31818133333331</v>
          </cell>
          <cell r="Y142">
            <v>253.54</v>
          </cell>
          <cell r="Z142">
            <v>251.77818133333332</v>
          </cell>
          <cell r="AA142">
            <v>7286.4634853333346</v>
          </cell>
          <cell r="AB142">
            <v>15942.743485333336</v>
          </cell>
          <cell r="AC142">
            <v>18628.291156324183</v>
          </cell>
          <cell r="AD142">
            <v>12009.95</v>
          </cell>
          <cell r="AE142">
            <v>0.21360000000000001</v>
          </cell>
          <cell r="AF142">
            <v>1413.6776709908454</v>
          </cell>
          <cell r="AG142">
            <v>1271.8699999999999</v>
          </cell>
          <cell r="AH142">
            <v>2685.5476709908453</v>
          </cell>
          <cell r="AI142">
            <v>2685.5476709908453</v>
          </cell>
          <cell r="AJ142">
            <v>0</v>
          </cell>
          <cell r="AK142">
            <v>2685.5476709908453</v>
          </cell>
          <cell r="AL142">
            <v>15942.743485333338</v>
          </cell>
          <cell r="AM142">
            <v>0</v>
          </cell>
          <cell r="AN142">
            <v>138</v>
          </cell>
          <cell r="AO142">
            <v>0</v>
          </cell>
          <cell r="AP142">
            <v>142</v>
          </cell>
          <cell r="AQ142">
            <v>2433.7694896575122</v>
          </cell>
          <cell r="AR142">
            <v>16093.591156324183</v>
          </cell>
        </row>
        <row r="143">
          <cell r="B143" t="str">
            <v>. Perera Jose Carlos</v>
          </cell>
          <cell r="C143">
            <v>181.00533333333334</v>
          </cell>
          <cell r="D143">
            <v>5430.16</v>
          </cell>
          <cell r="E143">
            <v>0</v>
          </cell>
          <cell r="F143">
            <v>0</v>
          </cell>
          <cell r="G143">
            <v>0</v>
          </cell>
          <cell r="H143">
            <v>312</v>
          </cell>
          <cell r="I143">
            <v>905.02666666666664</v>
          </cell>
          <cell r="J143">
            <v>7240.2133333333331</v>
          </cell>
          <cell r="K143">
            <v>5742.16</v>
          </cell>
          <cell r="L143">
            <v>271.35166666666669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6013.5116666666663</v>
          </cell>
          <cell r="S143">
            <v>4910.1900000000005</v>
          </cell>
          <cell r="T143">
            <v>0.10879999999999999</v>
          </cell>
          <cell r="U143">
            <v>120.04139733333324</v>
          </cell>
          <cell r="V143">
            <v>288.33</v>
          </cell>
          <cell r="W143">
            <v>408.37139733333322</v>
          </cell>
          <cell r="X143">
            <v>408.37139733333322</v>
          </cell>
          <cell r="Y143">
            <v>294.63</v>
          </cell>
          <cell r="Z143">
            <v>113.74139733333323</v>
          </cell>
          <cell r="AA143">
            <v>6533.4452693333333</v>
          </cell>
          <cell r="AB143">
            <v>13773.658602666666</v>
          </cell>
          <cell r="AC143">
            <v>15870.044866056291</v>
          </cell>
          <cell r="AD143">
            <v>12009.95</v>
          </cell>
          <cell r="AE143">
            <v>0.21360000000000001</v>
          </cell>
          <cell r="AF143">
            <v>824.51626338962353</v>
          </cell>
          <cell r="AG143">
            <v>1271.8699999999999</v>
          </cell>
          <cell r="AH143">
            <v>2096.3862633896233</v>
          </cell>
          <cell r="AI143">
            <v>2096.3862633896233</v>
          </cell>
          <cell r="AJ143">
            <v>0</v>
          </cell>
          <cell r="AK143">
            <v>2096.3862633896233</v>
          </cell>
          <cell r="AL143">
            <v>13773.658602666666</v>
          </cell>
          <cell r="AM143">
            <v>0</v>
          </cell>
          <cell r="AN143">
            <v>139</v>
          </cell>
          <cell r="AO143">
            <v>0</v>
          </cell>
          <cell r="AP143">
            <v>143</v>
          </cell>
          <cell r="AQ143">
            <v>1982.6448660562901</v>
          </cell>
          <cell r="AR143">
            <v>13335.34486605629</v>
          </cell>
        </row>
        <row r="144">
          <cell r="B144" t="str">
            <v>Pech Trujillo Rene Arturo De Jesus</v>
          </cell>
          <cell r="C144">
            <v>473.03433333333334</v>
          </cell>
          <cell r="D144">
            <v>11949.03</v>
          </cell>
          <cell r="E144">
            <v>600</v>
          </cell>
          <cell r="F144">
            <v>1642</v>
          </cell>
          <cell r="G144">
            <v>0</v>
          </cell>
          <cell r="H144">
            <v>399</v>
          </cell>
          <cell r="I144">
            <v>1991.5050000000001</v>
          </cell>
          <cell r="J144">
            <v>18921.373333333333</v>
          </cell>
          <cell r="K144">
            <v>14590.03</v>
          </cell>
          <cell r="L144">
            <v>1357.8300000000002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15947.86</v>
          </cell>
          <cell r="S144">
            <v>12009.95</v>
          </cell>
          <cell r="T144">
            <v>0.21360000000000001</v>
          </cell>
          <cell r="U144">
            <v>841.13757599999997</v>
          </cell>
          <cell r="V144">
            <v>1271.8699999999999</v>
          </cell>
          <cell r="W144">
            <v>2113.007576</v>
          </cell>
          <cell r="X144">
            <v>2113.007576</v>
          </cell>
          <cell r="Y144">
            <v>0</v>
          </cell>
          <cell r="Z144">
            <v>2113.007576</v>
          </cell>
          <cell r="AA144">
            <v>14468.527424</v>
          </cell>
          <cell r="AB144">
            <v>33389.900757333337</v>
          </cell>
          <cell r="AC144">
            <v>41570.472510476196</v>
          </cell>
          <cell r="AD144">
            <v>38177.700000000004</v>
          </cell>
          <cell r="AE144">
            <v>0.3</v>
          </cell>
          <cell r="AF144">
            <v>1017.8317531428576</v>
          </cell>
          <cell r="AG144">
            <v>7162.74</v>
          </cell>
          <cell r="AH144">
            <v>8180.5717531428572</v>
          </cell>
          <cell r="AI144">
            <v>8180.5717531428572</v>
          </cell>
          <cell r="AJ144">
            <v>0</v>
          </cell>
          <cell r="AK144">
            <v>8180.5717531428572</v>
          </cell>
          <cell r="AL144">
            <v>33389.900757333337</v>
          </cell>
          <cell r="AM144">
            <v>0</v>
          </cell>
          <cell r="AN144">
            <v>140</v>
          </cell>
          <cell r="AO144">
            <v>0</v>
          </cell>
          <cell r="AP144">
            <v>144</v>
          </cell>
          <cell r="AQ144">
            <v>6067.5641771428573</v>
          </cell>
          <cell r="AR144">
            <v>39035.772510476199</v>
          </cell>
        </row>
        <row r="145">
          <cell r="B145" t="str">
            <v>Quiroz Rivas Jose Antonio</v>
          </cell>
          <cell r="C145">
            <v>178.499</v>
          </cell>
          <cell r="D145">
            <v>5354.97</v>
          </cell>
          <cell r="E145">
            <v>0</v>
          </cell>
          <cell r="F145">
            <v>0</v>
          </cell>
          <cell r="G145">
            <v>0</v>
          </cell>
          <cell r="H145">
            <v>232</v>
          </cell>
          <cell r="I145">
            <v>892.495</v>
          </cell>
          <cell r="J145">
            <v>7139.96</v>
          </cell>
          <cell r="K145">
            <v>5586.97</v>
          </cell>
          <cell r="L145">
            <v>258.82000000000005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5845.79</v>
          </cell>
          <cell r="S145">
            <v>4910.1900000000005</v>
          </cell>
          <cell r="T145">
            <v>0.10879999999999999</v>
          </cell>
          <cell r="U145">
            <v>101.79327999999994</v>
          </cell>
          <cell r="V145">
            <v>288.33</v>
          </cell>
          <cell r="W145">
            <v>390.12327999999991</v>
          </cell>
          <cell r="X145">
            <v>390.12327999999991</v>
          </cell>
          <cell r="Y145">
            <v>294.63</v>
          </cell>
          <cell r="Z145">
            <v>95.493279999999913</v>
          </cell>
          <cell r="AA145">
            <v>6383.9717200000005</v>
          </cell>
          <cell r="AB145">
            <v>13523.93172</v>
          </cell>
          <cell r="AC145">
            <v>15552.487792472026</v>
          </cell>
          <cell r="AD145">
            <v>12009.95</v>
          </cell>
          <cell r="AE145">
            <v>0.21360000000000001</v>
          </cell>
          <cell r="AF145">
            <v>756.68607247202465</v>
          </cell>
          <cell r="AG145">
            <v>1271.8699999999999</v>
          </cell>
          <cell r="AH145">
            <v>2028.5560724720244</v>
          </cell>
          <cell r="AI145">
            <v>2028.5560724720244</v>
          </cell>
          <cell r="AJ145">
            <v>0</v>
          </cell>
          <cell r="AK145">
            <v>2028.5560724720244</v>
          </cell>
          <cell r="AL145">
            <v>13523.93172</v>
          </cell>
          <cell r="AM145">
            <v>0</v>
          </cell>
          <cell r="AN145">
            <v>141</v>
          </cell>
          <cell r="AO145">
            <v>0</v>
          </cell>
          <cell r="AP145">
            <v>145</v>
          </cell>
          <cell r="AQ145">
            <v>1933.0627924720245</v>
          </cell>
          <cell r="AR145">
            <v>13017.787792472027</v>
          </cell>
        </row>
        <row r="146">
          <cell r="B146" t="str">
            <v>Hernandez Lorenzana Jorge Mauricio</v>
          </cell>
          <cell r="C146">
            <v>227.76733333333334</v>
          </cell>
          <cell r="D146">
            <v>6833.02</v>
          </cell>
          <cell r="E146">
            <v>0</v>
          </cell>
          <cell r="F146">
            <v>0</v>
          </cell>
          <cell r="G146">
            <v>0</v>
          </cell>
          <cell r="H146">
            <v>158</v>
          </cell>
          <cell r="I146">
            <v>1138.8366666666668</v>
          </cell>
          <cell r="J146">
            <v>9110.6933333333327</v>
          </cell>
          <cell r="K146">
            <v>6991.02</v>
          </cell>
          <cell r="L146">
            <v>505.16166666666686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7496.1816666666673</v>
          </cell>
          <cell r="S146">
            <v>4910.1900000000005</v>
          </cell>
          <cell r="T146">
            <v>0.10879999999999999</v>
          </cell>
          <cell r="U146">
            <v>281.35589333333331</v>
          </cell>
          <cell r="V146">
            <v>288.33</v>
          </cell>
          <cell r="W146">
            <v>569.6858933333333</v>
          </cell>
          <cell r="X146">
            <v>569.6858933333333</v>
          </cell>
          <cell r="Y146">
            <v>0</v>
          </cell>
          <cell r="Z146">
            <v>569.6858933333333</v>
          </cell>
          <cell r="AA146">
            <v>7560.1707733333342</v>
          </cell>
          <cell r="AB146">
            <v>16670.864106666668</v>
          </cell>
          <cell r="AC146">
            <v>19554.182078670736</v>
          </cell>
          <cell r="AD146">
            <v>12009.95</v>
          </cell>
          <cell r="AE146">
            <v>0.21360000000000001</v>
          </cell>
          <cell r="AF146">
            <v>1611.447972004069</v>
          </cell>
          <cell r="AG146">
            <v>1271.8699999999999</v>
          </cell>
          <cell r="AH146">
            <v>2883.3179720040689</v>
          </cell>
          <cell r="AI146">
            <v>2883.3179720040689</v>
          </cell>
          <cell r="AJ146">
            <v>0</v>
          </cell>
          <cell r="AK146">
            <v>2883.3179720040689</v>
          </cell>
          <cell r="AL146">
            <v>16670.864106666668</v>
          </cell>
          <cell r="AM146">
            <v>0</v>
          </cell>
          <cell r="AN146">
            <v>142</v>
          </cell>
          <cell r="AO146">
            <v>0</v>
          </cell>
          <cell r="AP146">
            <v>146</v>
          </cell>
          <cell r="AQ146">
            <v>2313.6320786707356</v>
          </cell>
          <cell r="AR146">
            <v>17019.482078670735</v>
          </cell>
        </row>
        <row r="147">
          <cell r="B147" t="str">
            <v>Sosa Perez Miguel Ricardo</v>
          </cell>
          <cell r="C147">
            <v>209.91400000000002</v>
          </cell>
          <cell r="D147">
            <v>6297.42</v>
          </cell>
          <cell r="E147">
            <v>0</v>
          </cell>
          <cell r="F147">
            <v>0</v>
          </cell>
          <cell r="G147">
            <v>0</v>
          </cell>
          <cell r="H147">
            <v>399</v>
          </cell>
          <cell r="I147">
            <v>1049.57</v>
          </cell>
          <cell r="J147">
            <v>8396.5600000000013</v>
          </cell>
          <cell r="K147">
            <v>6696.42</v>
          </cell>
          <cell r="L147">
            <v>415.89499999999998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7112.3150000000005</v>
          </cell>
          <cell r="S147">
            <v>4910.1900000000005</v>
          </cell>
          <cell r="T147">
            <v>0.10879999999999999</v>
          </cell>
          <cell r="U147">
            <v>239.59119999999999</v>
          </cell>
          <cell r="V147">
            <v>288.33</v>
          </cell>
          <cell r="W147">
            <v>527.9212</v>
          </cell>
          <cell r="X147">
            <v>527.9212</v>
          </cell>
          <cell r="Y147">
            <v>253.54</v>
          </cell>
          <cell r="Z147">
            <v>274.38120000000004</v>
          </cell>
          <cell r="AA147">
            <v>7471.6088</v>
          </cell>
          <cell r="AB147">
            <v>15868.168800000001</v>
          </cell>
          <cell r="AC147">
            <v>18533.460681586981</v>
          </cell>
          <cell r="AD147">
            <v>12009.95</v>
          </cell>
          <cell r="AE147">
            <v>0.21360000000000001</v>
          </cell>
          <cell r="AF147">
            <v>1393.421881586979</v>
          </cell>
          <cell r="AG147">
            <v>1271.8699999999999</v>
          </cell>
          <cell r="AH147">
            <v>2665.2918815869789</v>
          </cell>
          <cell r="AI147">
            <v>2665.2918815869789</v>
          </cell>
          <cell r="AJ147">
            <v>0</v>
          </cell>
          <cell r="AK147">
            <v>2665.2918815869789</v>
          </cell>
          <cell r="AL147">
            <v>15868.168800000003</v>
          </cell>
          <cell r="AM147">
            <v>0</v>
          </cell>
          <cell r="AN147">
            <v>143</v>
          </cell>
          <cell r="AO147">
            <v>0</v>
          </cell>
          <cell r="AP147">
            <v>147</v>
          </cell>
          <cell r="AQ147">
            <v>2390.9106815869791</v>
          </cell>
          <cell r="AR147">
            <v>15998.76068158698</v>
          </cell>
        </row>
        <row r="148">
          <cell r="B148" t="str">
            <v>Tec Medina Emilio Maximiliano</v>
          </cell>
          <cell r="C148">
            <v>276.86399999999998</v>
          </cell>
          <cell r="D148">
            <v>8305.92</v>
          </cell>
          <cell r="E148">
            <v>0</v>
          </cell>
          <cell r="F148">
            <v>0</v>
          </cell>
          <cell r="G148">
            <v>0</v>
          </cell>
          <cell r="H148">
            <v>232</v>
          </cell>
          <cell r="I148">
            <v>1384.32</v>
          </cell>
          <cell r="J148">
            <v>11074.56</v>
          </cell>
          <cell r="K148">
            <v>8537.92</v>
          </cell>
          <cell r="L148">
            <v>750.64499999999998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9288.5650000000005</v>
          </cell>
          <cell r="S148">
            <v>8629.2100000000009</v>
          </cell>
          <cell r="T148">
            <v>0.16</v>
          </cell>
          <cell r="U148">
            <v>105.49679999999994</v>
          </cell>
          <cell r="V148">
            <v>692.96</v>
          </cell>
          <cell r="W148">
            <v>798.45679999999993</v>
          </cell>
          <cell r="X148">
            <v>798.45679999999993</v>
          </cell>
          <cell r="Y148">
            <v>0</v>
          </cell>
          <cell r="Z148">
            <v>798.45679999999993</v>
          </cell>
          <cell r="AA148">
            <v>9123.7831999999999</v>
          </cell>
          <cell r="AB148">
            <v>20198.343199999999</v>
          </cell>
          <cell r="AC148">
            <v>24039.786215666325</v>
          </cell>
          <cell r="AD148">
            <v>12009.95</v>
          </cell>
          <cell r="AE148">
            <v>0.21360000000000001</v>
          </cell>
          <cell r="AF148">
            <v>2569.5730156663271</v>
          </cell>
          <cell r="AG148">
            <v>1271.8699999999999</v>
          </cell>
          <cell r="AH148">
            <v>3841.443015666327</v>
          </cell>
          <cell r="AI148">
            <v>3841.443015666327</v>
          </cell>
          <cell r="AJ148">
            <v>0</v>
          </cell>
          <cell r="AK148">
            <v>3841.443015666327</v>
          </cell>
          <cell r="AL148">
            <v>20198.343199999999</v>
          </cell>
          <cell r="AM148">
            <v>0</v>
          </cell>
          <cell r="AN148">
            <v>144</v>
          </cell>
          <cell r="AO148">
            <v>0</v>
          </cell>
          <cell r="AP148">
            <v>148</v>
          </cell>
          <cell r="AQ148">
            <v>3042.9862156663271</v>
          </cell>
          <cell r="AR148">
            <v>21505.086215666324</v>
          </cell>
        </row>
        <row r="149">
          <cell r="B149" t="str">
            <v>Pech Can Maria Evangelina</v>
          </cell>
          <cell r="C149">
            <v>218.97800000000001</v>
          </cell>
          <cell r="D149">
            <v>6569.34</v>
          </cell>
          <cell r="E149">
            <v>0</v>
          </cell>
          <cell r="F149">
            <v>0</v>
          </cell>
          <cell r="G149">
            <v>0</v>
          </cell>
          <cell r="H149">
            <v>85</v>
          </cell>
          <cell r="I149">
            <v>1094.8900000000001</v>
          </cell>
          <cell r="J149">
            <v>8759.1200000000008</v>
          </cell>
          <cell r="K149">
            <v>6654.34</v>
          </cell>
          <cell r="L149">
            <v>461.21500000000015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7115.5550000000003</v>
          </cell>
          <cell r="S149">
            <v>4910.1900000000005</v>
          </cell>
          <cell r="T149">
            <v>0.10879999999999999</v>
          </cell>
          <cell r="U149">
            <v>239.94371199999998</v>
          </cell>
          <cell r="V149">
            <v>288.33</v>
          </cell>
          <cell r="W149">
            <v>528.27371199999993</v>
          </cell>
          <cell r="X149">
            <v>528.27371199999993</v>
          </cell>
          <cell r="Y149">
            <v>217.61</v>
          </cell>
          <cell r="Z149">
            <v>310.66371199999992</v>
          </cell>
          <cell r="AA149">
            <v>7438.5662880000009</v>
          </cell>
          <cell r="AB149">
            <v>16197.686288000001</v>
          </cell>
          <cell r="AC149">
            <v>18952.480885045778</v>
          </cell>
          <cell r="AD149">
            <v>12009.95</v>
          </cell>
          <cell r="AE149">
            <v>0.21360000000000001</v>
          </cell>
          <cell r="AF149">
            <v>1482.924597045778</v>
          </cell>
          <cell r="AG149">
            <v>1271.8699999999999</v>
          </cell>
          <cell r="AH149">
            <v>2754.7945970457777</v>
          </cell>
          <cell r="AI149">
            <v>2754.7945970457777</v>
          </cell>
          <cell r="AJ149">
            <v>0</v>
          </cell>
          <cell r="AK149">
            <v>2754.7945970457777</v>
          </cell>
          <cell r="AL149">
            <v>16197.686288000001</v>
          </cell>
          <cell r="AM149">
            <v>0</v>
          </cell>
          <cell r="AN149">
            <v>145</v>
          </cell>
          <cell r="AO149">
            <v>0</v>
          </cell>
          <cell r="AP149">
            <v>149</v>
          </cell>
          <cell r="AQ149">
            <v>2444.1308850457776</v>
          </cell>
          <cell r="AR149">
            <v>16417.780885045777</v>
          </cell>
        </row>
        <row r="150">
          <cell r="B150" t="str">
            <v>Pat Chuc Manuel Jesus</v>
          </cell>
          <cell r="C150">
            <v>181.00533333333334</v>
          </cell>
          <cell r="D150">
            <v>5430.16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905.02666666666664</v>
          </cell>
          <cell r="J150">
            <v>7240.2133333333331</v>
          </cell>
          <cell r="K150">
            <v>5430.16</v>
          </cell>
          <cell r="L150">
            <v>271.35166666666669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5701.5116666666663</v>
          </cell>
          <cell r="S150">
            <v>4910.1900000000005</v>
          </cell>
          <cell r="T150">
            <v>0.10879999999999999</v>
          </cell>
          <cell r="U150">
            <v>86.095797333333238</v>
          </cell>
          <cell r="V150">
            <v>288.33</v>
          </cell>
          <cell r="W150">
            <v>374.42579733333321</v>
          </cell>
          <cell r="X150">
            <v>374.42579733333321</v>
          </cell>
          <cell r="Y150">
            <v>294.63</v>
          </cell>
          <cell r="Z150">
            <v>79.795797333333212</v>
          </cell>
          <cell r="AA150">
            <v>6255.3908693333333</v>
          </cell>
          <cell r="AB150">
            <v>13495.604202666666</v>
          </cell>
          <cell r="AC150">
            <v>15516.466025771446</v>
          </cell>
          <cell r="AD150">
            <v>12009.95</v>
          </cell>
          <cell r="AE150">
            <v>0.21360000000000001</v>
          </cell>
          <cell r="AF150">
            <v>748.99182310478068</v>
          </cell>
          <cell r="AG150">
            <v>1271.8699999999999</v>
          </cell>
          <cell r="AH150">
            <v>2020.8618231047806</v>
          </cell>
          <cell r="AI150">
            <v>2020.8618231047806</v>
          </cell>
          <cell r="AJ150">
            <v>0</v>
          </cell>
          <cell r="AK150">
            <v>2020.8618231047806</v>
          </cell>
          <cell r="AL150">
            <v>13495.604202666666</v>
          </cell>
          <cell r="AM150">
            <v>0</v>
          </cell>
          <cell r="AN150">
            <v>146</v>
          </cell>
          <cell r="AO150">
            <v>0</v>
          </cell>
          <cell r="AP150">
            <v>150</v>
          </cell>
          <cell r="AQ150">
            <v>1941.0660257714474</v>
          </cell>
          <cell r="AR150">
            <v>12981.766025771445</v>
          </cell>
        </row>
        <row r="151">
          <cell r="B151" t="str">
            <v>Ek Ek Eleuterio</v>
          </cell>
          <cell r="C151">
            <v>251.81266666666664</v>
          </cell>
          <cell r="D151">
            <v>5897.78</v>
          </cell>
          <cell r="E151">
            <v>600</v>
          </cell>
          <cell r="F151">
            <v>1056.5999999999999</v>
          </cell>
          <cell r="G151">
            <v>0</v>
          </cell>
          <cell r="H151">
            <v>232</v>
          </cell>
          <cell r="I151">
            <v>982.96333333333325</v>
          </cell>
          <cell r="J151">
            <v>10072.506666666666</v>
          </cell>
          <cell r="K151">
            <v>7786.3799999999992</v>
          </cell>
          <cell r="L151">
            <v>349.2883333333333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8135.6683333333322</v>
          </cell>
          <cell r="S151">
            <v>4910.1900000000005</v>
          </cell>
          <cell r="T151">
            <v>0.10879999999999999</v>
          </cell>
          <cell r="U151">
            <v>350.93204266666646</v>
          </cell>
          <cell r="V151">
            <v>288.33</v>
          </cell>
          <cell r="W151">
            <v>639.2620426666665</v>
          </cell>
          <cell r="X151">
            <v>639.2620426666665</v>
          </cell>
          <cell r="Y151">
            <v>0</v>
          </cell>
          <cell r="Z151">
            <v>639.2620426666665</v>
          </cell>
          <cell r="AA151">
            <v>8130.0812906666661</v>
          </cell>
          <cell r="AB151">
            <v>18202.587957333333</v>
          </cell>
          <cell r="AC151">
            <v>21501.948928450322</v>
          </cell>
          <cell r="AD151">
            <v>12009.95</v>
          </cell>
          <cell r="AE151">
            <v>0.21360000000000001</v>
          </cell>
          <cell r="AF151">
            <v>2027.4909711169887</v>
          </cell>
          <cell r="AG151">
            <v>1271.8699999999999</v>
          </cell>
          <cell r="AH151">
            <v>3299.3609711169884</v>
          </cell>
          <cell r="AI151">
            <v>3299.3609711169884</v>
          </cell>
          <cell r="AJ151">
            <v>0</v>
          </cell>
          <cell r="AK151">
            <v>3299.3609711169884</v>
          </cell>
          <cell r="AL151">
            <v>18202.587957333333</v>
          </cell>
          <cell r="AM151">
            <v>0</v>
          </cell>
          <cell r="AN151">
            <v>147</v>
          </cell>
          <cell r="AO151">
            <v>0</v>
          </cell>
          <cell r="AP151">
            <v>151</v>
          </cell>
          <cell r="AQ151">
            <v>2660.0989284503221</v>
          </cell>
          <cell r="AR151">
            <v>18967.248928450321</v>
          </cell>
        </row>
        <row r="152">
          <cell r="B152" t="str">
            <v>Suarez Varguez Cindy Maria</v>
          </cell>
          <cell r="C152">
            <v>181.00533333333334</v>
          </cell>
          <cell r="D152">
            <v>5430.16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905.02666666666664</v>
          </cell>
          <cell r="J152">
            <v>7240.2133333333331</v>
          </cell>
          <cell r="K152">
            <v>5430.16</v>
          </cell>
          <cell r="L152">
            <v>271.35166666666669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5701.5116666666663</v>
          </cell>
          <cell r="S152">
            <v>4910.1900000000005</v>
          </cell>
          <cell r="T152">
            <v>0.10879999999999999</v>
          </cell>
          <cell r="U152">
            <v>86.095797333333238</v>
          </cell>
          <cell r="V152">
            <v>288.33</v>
          </cell>
          <cell r="W152">
            <v>374.42579733333321</v>
          </cell>
          <cell r="X152">
            <v>374.42579733333321</v>
          </cell>
          <cell r="Y152">
            <v>294.63</v>
          </cell>
          <cell r="Z152">
            <v>79.795797333333212</v>
          </cell>
          <cell r="AA152">
            <v>6255.3908693333333</v>
          </cell>
          <cell r="AB152">
            <v>13495.604202666666</v>
          </cell>
          <cell r="AC152">
            <v>15516.466025771446</v>
          </cell>
          <cell r="AD152">
            <v>12009.95</v>
          </cell>
          <cell r="AE152">
            <v>0.21360000000000001</v>
          </cell>
          <cell r="AF152">
            <v>748.99182310478068</v>
          </cell>
          <cell r="AG152">
            <v>1271.8699999999999</v>
          </cell>
          <cell r="AH152">
            <v>2020.8618231047806</v>
          </cell>
          <cell r="AI152">
            <v>2020.8618231047806</v>
          </cell>
          <cell r="AJ152">
            <v>0</v>
          </cell>
          <cell r="AK152">
            <v>2020.8618231047806</v>
          </cell>
          <cell r="AL152">
            <v>13495.604202666666</v>
          </cell>
          <cell r="AM152">
            <v>0</v>
          </cell>
          <cell r="AN152">
            <v>148</v>
          </cell>
          <cell r="AO152">
            <v>0</v>
          </cell>
          <cell r="AP152">
            <v>152</v>
          </cell>
          <cell r="AQ152">
            <v>1941.0660257714474</v>
          </cell>
          <cell r="AR152">
            <v>12981.766025771445</v>
          </cell>
        </row>
        <row r="153">
          <cell r="B153" t="str">
            <v>Salazar Ku Manuel Jesus</v>
          </cell>
          <cell r="C153">
            <v>197.60633333333334</v>
          </cell>
          <cell r="D153">
            <v>5328.1900000000005</v>
          </cell>
          <cell r="E153">
            <v>600</v>
          </cell>
          <cell r="F153">
            <v>0</v>
          </cell>
          <cell r="G153">
            <v>0</v>
          </cell>
          <cell r="H153">
            <v>232</v>
          </cell>
          <cell r="I153">
            <v>888.03166666666675</v>
          </cell>
          <cell r="J153">
            <v>7904.253333333334</v>
          </cell>
          <cell r="K153">
            <v>6160.1900000000005</v>
          </cell>
          <cell r="L153">
            <v>254.3566666666668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6414.5466666666671</v>
          </cell>
          <cell r="S153">
            <v>4910.1900000000005</v>
          </cell>
          <cell r="T153">
            <v>0.10879999999999999</v>
          </cell>
          <cell r="U153">
            <v>163.67400533333333</v>
          </cell>
          <cell r="V153">
            <v>288.33</v>
          </cell>
          <cell r="W153">
            <v>452.00400533333334</v>
          </cell>
          <cell r="X153">
            <v>452.00400533333334</v>
          </cell>
          <cell r="Y153">
            <v>253.54</v>
          </cell>
          <cell r="Z153">
            <v>198.46400533333335</v>
          </cell>
          <cell r="AA153">
            <v>6849.757661333334</v>
          </cell>
          <cell r="AB153">
            <v>14754.010994666667</v>
          </cell>
          <cell r="AC153">
            <v>17116.678121397083</v>
          </cell>
          <cell r="AD153">
            <v>12009.95</v>
          </cell>
          <cell r="AE153">
            <v>0.21360000000000001</v>
          </cell>
          <cell r="AF153">
            <v>1090.7971267304167</v>
          </cell>
          <cell r="AG153">
            <v>1271.8699999999999</v>
          </cell>
          <cell r="AH153">
            <v>2362.6671267304164</v>
          </cell>
          <cell r="AI153">
            <v>2362.6671267304164</v>
          </cell>
          <cell r="AJ153">
            <v>0</v>
          </cell>
          <cell r="AK153">
            <v>2362.6671267304164</v>
          </cell>
          <cell r="AL153">
            <v>14754.010994666667</v>
          </cell>
          <cell r="AM153">
            <v>0</v>
          </cell>
          <cell r="AN153">
            <v>149</v>
          </cell>
          <cell r="AO153">
            <v>0</v>
          </cell>
          <cell r="AP153">
            <v>153</v>
          </cell>
          <cell r="AQ153">
            <v>2164.2031213970831</v>
          </cell>
          <cell r="AR153">
            <v>14581.978121397082</v>
          </cell>
        </row>
        <row r="154">
          <cell r="B154" t="str">
            <v>Medina Cardeña Freddy Armando</v>
          </cell>
          <cell r="C154">
            <v>382.53333333333336</v>
          </cell>
          <cell r="D154">
            <v>9476</v>
          </cell>
          <cell r="E154">
            <v>600</v>
          </cell>
          <cell r="F154">
            <v>1400</v>
          </cell>
          <cell r="G154">
            <v>0</v>
          </cell>
          <cell r="H154">
            <v>399</v>
          </cell>
          <cell r="I154">
            <v>1579.3333333333333</v>
          </cell>
          <cell r="J154">
            <v>15301.333333333334</v>
          </cell>
          <cell r="K154">
            <v>11875</v>
          </cell>
          <cell r="L154">
            <v>945.6583333333333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12820.658333333333</v>
          </cell>
          <cell r="S154">
            <v>12009.95</v>
          </cell>
          <cell r="T154">
            <v>0.21360000000000001</v>
          </cell>
          <cell r="U154">
            <v>173.16729999999976</v>
          </cell>
          <cell r="V154">
            <v>1271.8699999999999</v>
          </cell>
          <cell r="W154">
            <v>1445.0372999999997</v>
          </cell>
          <cell r="X154">
            <v>1445.0372999999997</v>
          </cell>
          <cell r="Y154">
            <v>0</v>
          </cell>
          <cell r="Z154">
            <v>1445.0372999999997</v>
          </cell>
          <cell r="AA154">
            <v>12009.296033333334</v>
          </cell>
          <cell r="AB154">
            <v>27310.629366666668</v>
          </cell>
          <cell r="AC154">
            <v>33334.178481520226</v>
          </cell>
          <cell r="AD154">
            <v>24222.32</v>
          </cell>
          <cell r="AE154">
            <v>0.23519999999999999</v>
          </cell>
          <cell r="AF154">
            <v>2143.1091148535575</v>
          </cell>
          <cell r="AG154">
            <v>3880.44</v>
          </cell>
          <cell r="AH154">
            <v>6023.5491148535575</v>
          </cell>
          <cell r="AI154">
            <v>6023.5491148535575</v>
          </cell>
          <cell r="AJ154">
            <v>0</v>
          </cell>
          <cell r="AK154">
            <v>6023.5491148535575</v>
          </cell>
          <cell r="AL154">
            <v>27310.629366666668</v>
          </cell>
          <cell r="AM154">
            <v>0</v>
          </cell>
          <cell r="AN154">
            <v>150</v>
          </cell>
          <cell r="AO154">
            <v>0</v>
          </cell>
          <cell r="AP154">
            <v>154</v>
          </cell>
          <cell r="AQ154">
            <v>4578.5118148535576</v>
          </cell>
          <cell r="AR154">
            <v>30799.478481520226</v>
          </cell>
        </row>
        <row r="155">
          <cell r="B155" t="str">
            <v>Cruz Alcocer Maria Eugenia Del Socorro</v>
          </cell>
          <cell r="C155">
            <v>251.83233333333334</v>
          </cell>
          <cell r="D155">
            <v>5354.97</v>
          </cell>
          <cell r="E155">
            <v>600</v>
          </cell>
          <cell r="F155">
            <v>1600</v>
          </cell>
          <cell r="G155">
            <v>0</v>
          </cell>
          <cell r="H155">
            <v>399</v>
          </cell>
          <cell r="I155">
            <v>892.495</v>
          </cell>
          <cell r="J155">
            <v>10073.293333333333</v>
          </cell>
          <cell r="K155">
            <v>7953.97</v>
          </cell>
          <cell r="L155">
            <v>258.82000000000005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8212.7900000000009</v>
          </cell>
          <cell r="S155">
            <v>4910.1900000000005</v>
          </cell>
          <cell r="T155">
            <v>0.10879999999999999</v>
          </cell>
          <cell r="U155">
            <v>359.32288</v>
          </cell>
          <cell r="V155">
            <v>288.33</v>
          </cell>
          <cell r="W155">
            <v>647.65287999999998</v>
          </cell>
          <cell r="X155">
            <v>647.65287999999998</v>
          </cell>
          <cell r="Y155">
            <v>0</v>
          </cell>
          <cell r="Z155">
            <v>647.65287999999998</v>
          </cell>
          <cell r="AA155">
            <v>8198.8121200000005</v>
          </cell>
          <cell r="AB155">
            <v>18272.105453333334</v>
          </cell>
          <cell r="AC155">
            <v>21590.348592743303</v>
          </cell>
          <cell r="AD155">
            <v>12009.95</v>
          </cell>
          <cell r="AE155">
            <v>0.21360000000000001</v>
          </cell>
          <cell r="AF155">
            <v>2046.3731394099696</v>
          </cell>
          <cell r="AG155">
            <v>1271.8699999999999</v>
          </cell>
          <cell r="AH155">
            <v>3318.2431394099694</v>
          </cell>
          <cell r="AI155">
            <v>3318.2431394099694</v>
          </cell>
          <cell r="AJ155">
            <v>0</v>
          </cell>
          <cell r="AK155">
            <v>3318.2431394099694</v>
          </cell>
          <cell r="AL155">
            <v>18272.105453333334</v>
          </cell>
          <cell r="AM155">
            <v>0</v>
          </cell>
          <cell r="AN155">
            <v>151</v>
          </cell>
          <cell r="AO155">
            <v>0</v>
          </cell>
          <cell r="AP155">
            <v>155</v>
          </cell>
          <cell r="AQ155">
            <v>2670.5902594099693</v>
          </cell>
          <cell r="AR155">
            <v>19055.648592743302</v>
          </cell>
        </row>
        <row r="156">
          <cell r="B156" t="str">
            <v>Canche Diaz Eira Patricia</v>
          </cell>
          <cell r="C156">
            <v>231.83233333333334</v>
          </cell>
          <cell r="D156">
            <v>5354.97</v>
          </cell>
          <cell r="E156">
            <v>600</v>
          </cell>
          <cell r="F156">
            <v>1000</v>
          </cell>
          <cell r="G156">
            <v>0</v>
          </cell>
          <cell r="H156">
            <v>312</v>
          </cell>
          <cell r="I156">
            <v>892.495</v>
          </cell>
          <cell r="J156">
            <v>9273.2933333333331</v>
          </cell>
          <cell r="K156">
            <v>7266.97</v>
          </cell>
          <cell r="L156">
            <v>258.82000000000005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7525.79</v>
          </cell>
          <cell r="S156">
            <v>4910.1900000000005</v>
          </cell>
          <cell r="T156">
            <v>0.10879999999999999</v>
          </cell>
          <cell r="U156">
            <v>284.57727999999992</v>
          </cell>
          <cell r="V156">
            <v>288.33</v>
          </cell>
          <cell r="W156">
            <v>572.9072799999999</v>
          </cell>
          <cell r="X156">
            <v>572.9072799999999</v>
          </cell>
          <cell r="Y156">
            <v>0</v>
          </cell>
          <cell r="Z156">
            <v>572.9072799999999</v>
          </cell>
          <cell r="AA156">
            <v>7586.5577200000007</v>
          </cell>
          <cell r="AB156">
            <v>16859.851053333332</v>
          </cell>
          <cell r="AC156">
            <v>19794.501186842994</v>
          </cell>
          <cell r="AD156">
            <v>12009.95</v>
          </cell>
          <cell r="AE156">
            <v>0.21360000000000001</v>
          </cell>
          <cell r="AF156">
            <v>1662.7801335096633</v>
          </cell>
          <cell r="AG156">
            <v>1271.8699999999999</v>
          </cell>
          <cell r="AH156">
            <v>2934.6501335096632</v>
          </cell>
          <cell r="AI156">
            <v>2934.6501335096632</v>
          </cell>
          <cell r="AJ156">
            <v>0</v>
          </cell>
          <cell r="AK156">
            <v>2934.6501335096632</v>
          </cell>
          <cell r="AL156">
            <v>16859.851053333332</v>
          </cell>
          <cell r="AM156">
            <v>0</v>
          </cell>
          <cell r="AN156">
            <v>152</v>
          </cell>
          <cell r="AO156">
            <v>0</v>
          </cell>
          <cell r="AP156">
            <v>156</v>
          </cell>
          <cell r="AQ156">
            <v>2361.7428535096633</v>
          </cell>
          <cell r="AR156">
            <v>17259.801186842993</v>
          </cell>
        </row>
        <row r="157">
          <cell r="B157" t="str">
            <v>Novelo Barea Gabriela Del Carmen</v>
          </cell>
          <cell r="C157">
            <v>194.33866666666665</v>
          </cell>
          <cell r="D157">
            <v>5430.16</v>
          </cell>
          <cell r="E157">
            <v>400</v>
          </cell>
          <cell r="F157">
            <v>0</v>
          </cell>
          <cell r="G157">
            <v>0</v>
          </cell>
          <cell r="H157">
            <v>0</v>
          </cell>
          <cell r="I157">
            <v>905.02666666666664</v>
          </cell>
          <cell r="J157">
            <v>7773.5466666666662</v>
          </cell>
          <cell r="K157">
            <v>5830.16</v>
          </cell>
          <cell r="L157">
            <v>271.35166666666669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6101.5116666666663</v>
          </cell>
          <cell r="S157">
            <v>4910.1900000000005</v>
          </cell>
          <cell r="T157">
            <v>0.10879999999999999</v>
          </cell>
          <cell r="U157">
            <v>129.61579733333323</v>
          </cell>
          <cell r="V157">
            <v>288.33</v>
          </cell>
          <cell r="W157">
            <v>417.94579733333319</v>
          </cell>
          <cell r="X157">
            <v>417.94579733333319</v>
          </cell>
          <cell r="Y157">
            <v>294.63</v>
          </cell>
          <cell r="Z157">
            <v>123.31579733333319</v>
          </cell>
          <cell r="AA157">
            <v>6611.8708693333338</v>
          </cell>
          <cell r="AB157">
            <v>14385.417536000001</v>
          </cell>
          <cell r="AC157">
            <v>16647.968229908445</v>
          </cell>
          <cell r="AD157">
            <v>12009.95</v>
          </cell>
          <cell r="AE157">
            <v>0.21360000000000001</v>
          </cell>
          <cell r="AF157">
            <v>990.6806939084438</v>
          </cell>
          <cell r="AG157">
            <v>1271.8699999999999</v>
          </cell>
          <cell r="AH157">
            <v>2262.5506939084435</v>
          </cell>
          <cell r="AI157">
            <v>2262.5506939084435</v>
          </cell>
          <cell r="AJ157">
            <v>0</v>
          </cell>
          <cell r="AK157">
            <v>2262.5506939084435</v>
          </cell>
          <cell r="AL157">
            <v>14385.417536000001</v>
          </cell>
          <cell r="AM157">
            <v>0</v>
          </cell>
          <cell r="AN157">
            <v>153</v>
          </cell>
          <cell r="AO157">
            <v>0</v>
          </cell>
          <cell r="AP157">
            <v>157</v>
          </cell>
          <cell r="AQ157">
            <v>2139.2348965751103</v>
          </cell>
          <cell r="AR157">
            <v>14113.268229908444</v>
          </cell>
        </row>
        <row r="158">
          <cell r="B158" t="str">
            <v>Presuel Canul Irene Del Rosario</v>
          </cell>
          <cell r="C158">
            <v>245.024</v>
          </cell>
          <cell r="D158">
            <v>6833.02</v>
          </cell>
          <cell r="E158">
            <v>517.70000000000005</v>
          </cell>
          <cell r="F158">
            <v>0</v>
          </cell>
          <cell r="G158">
            <v>0</v>
          </cell>
          <cell r="H158">
            <v>232</v>
          </cell>
          <cell r="I158">
            <v>1138.8366666666668</v>
          </cell>
          <cell r="J158">
            <v>9800.9599999999991</v>
          </cell>
          <cell r="K158">
            <v>7582.72</v>
          </cell>
          <cell r="L158">
            <v>505.16166666666686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8087.8816666666671</v>
          </cell>
          <cell r="S158">
            <v>4910.1900000000005</v>
          </cell>
          <cell r="T158">
            <v>0.10879999999999999</v>
          </cell>
          <cell r="U158">
            <v>345.73285333333331</v>
          </cell>
          <cell r="V158">
            <v>288.33</v>
          </cell>
          <cell r="W158">
            <v>634.06285333333335</v>
          </cell>
          <cell r="X158">
            <v>634.06285333333335</v>
          </cell>
          <cell r="Y158">
            <v>0</v>
          </cell>
          <cell r="Z158">
            <v>634.06285333333335</v>
          </cell>
          <cell r="AA158">
            <v>8087.4938133333344</v>
          </cell>
          <cell r="AB158">
            <v>17888.453813333334</v>
          </cell>
          <cell r="AC158">
            <v>21102.490454391318</v>
          </cell>
          <cell r="AD158">
            <v>12009.95</v>
          </cell>
          <cell r="AE158">
            <v>0.21360000000000001</v>
          </cell>
          <cell r="AF158">
            <v>1942.1666410579855</v>
          </cell>
          <cell r="AG158">
            <v>1271.8699999999999</v>
          </cell>
          <cell r="AH158">
            <v>3214.0366410579854</v>
          </cell>
          <cell r="AI158">
            <v>3214.0366410579854</v>
          </cell>
          <cell r="AJ158">
            <v>0</v>
          </cell>
          <cell r="AK158">
            <v>3214.0366410579854</v>
          </cell>
          <cell r="AL158">
            <v>17888.453813333334</v>
          </cell>
          <cell r="AM158">
            <v>0</v>
          </cell>
          <cell r="AN158">
            <v>154</v>
          </cell>
          <cell r="AO158">
            <v>0</v>
          </cell>
          <cell r="AP158">
            <v>158</v>
          </cell>
          <cell r="AQ158">
            <v>2579.9737877246521</v>
          </cell>
          <cell r="AR158">
            <v>18567.790454391317</v>
          </cell>
        </row>
        <row r="159">
          <cell r="B159" t="str">
            <v>Chale Trujeque Belizario</v>
          </cell>
          <cell r="C159">
            <v>256.05333333333334</v>
          </cell>
          <cell r="D159">
            <v>6297.42</v>
          </cell>
          <cell r="E159">
            <v>600</v>
          </cell>
          <cell r="F159">
            <v>784.18</v>
          </cell>
          <cell r="G159">
            <v>0</v>
          </cell>
          <cell r="H159">
            <v>232</v>
          </cell>
          <cell r="I159">
            <v>1049.57</v>
          </cell>
          <cell r="J159">
            <v>10242.133333333333</v>
          </cell>
          <cell r="K159">
            <v>7913.6</v>
          </cell>
          <cell r="L159">
            <v>415.89499999999998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8329.4950000000008</v>
          </cell>
          <cell r="S159">
            <v>4910.1900000000005</v>
          </cell>
          <cell r="T159">
            <v>0.10879999999999999</v>
          </cell>
          <cell r="U159">
            <v>372.02038400000004</v>
          </cell>
          <cell r="V159">
            <v>288.33</v>
          </cell>
          <cell r="W159">
            <v>660.35038400000008</v>
          </cell>
          <cell r="X159">
            <v>660.35038400000008</v>
          </cell>
          <cell r="Y159">
            <v>0</v>
          </cell>
          <cell r="Z159">
            <v>660.35038400000008</v>
          </cell>
          <cell r="AA159">
            <v>8302.8196160000007</v>
          </cell>
          <cell r="AB159">
            <v>18544.952949333332</v>
          </cell>
          <cell r="AC159">
            <v>21937.306242794166</v>
          </cell>
          <cell r="AD159">
            <v>12009.95</v>
          </cell>
          <cell r="AE159">
            <v>0.21360000000000001</v>
          </cell>
          <cell r="AF159">
            <v>2120.4832934608339</v>
          </cell>
          <cell r="AG159">
            <v>1271.8699999999999</v>
          </cell>
          <cell r="AH159">
            <v>3392.3532934608338</v>
          </cell>
          <cell r="AI159">
            <v>3392.3532934608338</v>
          </cell>
          <cell r="AJ159">
            <v>0</v>
          </cell>
          <cell r="AK159">
            <v>3392.3532934608338</v>
          </cell>
          <cell r="AL159">
            <v>18544.952949333332</v>
          </cell>
          <cell r="AM159">
            <v>0</v>
          </cell>
          <cell r="AN159">
            <v>155</v>
          </cell>
          <cell r="AO159">
            <v>0</v>
          </cell>
          <cell r="AP159">
            <v>159</v>
          </cell>
          <cell r="AQ159">
            <v>2732.0029094608335</v>
          </cell>
          <cell r="AR159">
            <v>19402.606242794165</v>
          </cell>
        </row>
        <row r="160">
          <cell r="B160" t="str">
            <v>Marin Estrada Carlos Ramon</v>
          </cell>
          <cell r="C160">
            <v>181.00533333333334</v>
          </cell>
          <cell r="D160">
            <v>5430.16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905.02666666666664</v>
          </cell>
          <cell r="J160">
            <v>7240.2133333333331</v>
          </cell>
          <cell r="K160">
            <v>5430.16</v>
          </cell>
          <cell r="L160">
            <v>271.35166666666669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5701.5116666666663</v>
          </cell>
          <cell r="S160">
            <v>4910.1900000000005</v>
          </cell>
          <cell r="T160">
            <v>0.10879999999999999</v>
          </cell>
          <cell r="U160">
            <v>86.095797333333238</v>
          </cell>
          <cell r="V160">
            <v>288.33</v>
          </cell>
          <cell r="W160">
            <v>374.42579733333321</v>
          </cell>
          <cell r="X160">
            <v>374.42579733333321</v>
          </cell>
          <cell r="Y160">
            <v>294.63</v>
          </cell>
          <cell r="Z160">
            <v>79.795797333333212</v>
          </cell>
          <cell r="AA160">
            <v>6255.3908693333333</v>
          </cell>
          <cell r="AB160">
            <v>13495.604202666666</v>
          </cell>
          <cell r="AC160">
            <v>15516.466025771446</v>
          </cell>
          <cell r="AD160">
            <v>12009.95</v>
          </cell>
          <cell r="AE160">
            <v>0.21360000000000001</v>
          </cell>
          <cell r="AF160">
            <v>748.99182310478068</v>
          </cell>
          <cell r="AG160">
            <v>1271.8699999999999</v>
          </cell>
          <cell r="AH160">
            <v>2020.8618231047806</v>
          </cell>
          <cell r="AI160">
            <v>2020.8618231047806</v>
          </cell>
          <cell r="AJ160">
            <v>0</v>
          </cell>
          <cell r="AK160">
            <v>2020.8618231047806</v>
          </cell>
          <cell r="AL160">
            <v>13495.604202666666</v>
          </cell>
          <cell r="AM160">
            <v>0</v>
          </cell>
          <cell r="AN160">
            <v>156</v>
          </cell>
          <cell r="AO160">
            <v>0</v>
          </cell>
          <cell r="AP160">
            <v>160</v>
          </cell>
          <cell r="AQ160">
            <v>1941.0660257714474</v>
          </cell>
          <cell r="AR160">
            <v>12981.766025771445</v>
          </cell>
        </row>
        <row r="161">
          <cell r="B161" t="str">
            <v>Caballero Escobedo Jorge</v>
          </cell>
          <cell r="C161">
            <v>214.33866666666665</v>
          </cell>
          <cell r="D161">
            <v>5430.16</v>
          </cell>
          <cell r="E161">
            <v>600</v>
          </cell>
          <cell r="F161">
            <v>400</v>
          </cell>
          <cell r="G161">
            <v>0</v>
          </cell>
          <cell r="H161">
            <v>399</v>
          </cell>
          <cell r="I161">
            <v>905.02666666666664</v>
          </cell>
          <cell r="J161">
            <v>8573.5466666666653</v>
          </cell>
          <cell r="K161">
            <v>6829.16</v>
          </cell>
          <cell r="L161">
            <v>271.35166666666669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7100.5116666666663</v>
          </cell>
          <cell r="S161">
            <v>4910.1900000000005</v>
          </cell>
          <cell r="T161">
            <v>0.10879999999999999</v>
          </cell>
          <cell r="U161">
            <v>238.30699733333321</v>
          </cell>
          <cell r="V161">
            <v>288.33</v>
          </cell>
          <cell r="W161">
            <v>526.63699733333317</v>
          </cell>
          <cell r="X161">
            <v>526.63699733333317</v>
          </cell>
          <cell r="Y161">
            <v>253.54</v>
          </cell>
          <cell r="Z161">
            <v>273.09699733333321</v>
          </cell>
          <cell r="AA161">
            <v>7461.0896693333334</v>
          </cell>
          <cell r="AB161">
            <v>16034.636336</v>
          </cell>
          <cell r="AC161">
            <v>18745.143713123092</v>
          </cell>
          <cell r="AD161">
            <v>12009.95</v>
          </cell>
          <cell r="AE161">
            <v>0.21360000000000001</v>
          </cell>
          <cell r="AF161">
            <v>1438.6373771230924</v>
          </cell>
          <cell r="AG161">
            <v>1271.8699999999999</v>
          </cell>
          <cell r="AH161">
            <v>2710.5073771230923</v>
          </cell>
          <cell r="AI161">
            <v>2710.5073771230923</v>
          </cell>
          <cell r="AJ161">
            <v>0</v>
          </cell>
          <cell r="AK161">
            <v>2710.5073771230923</v>
          </cell>
          <cell r="AL161">
            <v>16034.636336</v>
          </cell>
          <cell r="AM161">
            <v>0</v>
          </cell>
          <cell r="AN161">
            <v>157</v>
          </cell>
          <cell r="AO161">
            <v>0</v>
          </cell>
          <cell r="AP161">
            <v>161</v>
          </cell>
          <cell r="AQ161">
            <v>2437.4103797897592</v>
          </cell>
          <cell r="AR161">
            <v>16210.443713123092</v>
          </cell>
        </row>
        <row r="162">
          <cell r="B162" t="str">
            <v>Vidal Gijon Henry Alberto</v>
          </cell>
          <cell r="C162">
            <v>272.22466666666668</v>
          </cell>
          <cell r="D162">
            <v>7166.74</v>
          </cell>
          <cell r="E162">
            <v>600</v>
          </cell>
          <cell r="F162">
            <v>400</v>
          </cell>
          <cell r="G162">
            <v>0</v>
          </cell>
          <cell r="H162">
            <v>399</v>
          </cell>
          <cell r="I162">
            <v>1194.4566666666667</v>
          </cell>
          <cell r="J162">
            <v>10888.986666666668</v>
          </cell>
          <cell r="K162">
            <v>8565.74</v>
          </cell>
          <cell r="L162">
            <v>560.78166666666675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9126.5216666666674</v>
          </cell>
          <cell r="S162">
            <v>8629.2100000000009</v>
          </cell>
          <cell r="T162">
            <v>0.16</v>
          </cell>
          <cell r="U162">
            <v>79.569866666666641</v>
          </cell>
          <cell r="V162">
            <v>692.96</v>
          </cell>
          <cell r="W162">
            <v>772.52986666666663</v>
          </cell>
          <cell r="X162">
            <v>772.52986666666663</v>
          </cell>
          <cell r="Y162">
            <v>0</v>
          </cell>
          <cell r="Z162">
            <v>772.52986666666663</v>
          </cell>
          <cell r="AA162">
            <v>8987.6668000000009</v>
          </cell>
          <cell r="AB162">
            <v>19876.65346666667</v>
          </cell>
          <cell r="AC162">
            <v>23630.719922007465</v>
          </cell>
          <cell r="AD162">
            <v>12009.95</v>
          </cell>
          <cell r="AE162">
            <v>0.21360000000000001</v>
          </cell>
          <cell r="AF162">
            <v>2482.1964553407947</v>
          </cell>
          <cell r="AG162">
            <v>1271.8699999999999</v>
          </cell>
          <cell r="AH162">
            <v>3754.0664553407946</v>
          </cell>
          <cell r="AI162">
            <v>3754.0664553407946</v>
          </cell>
          <cell r="AJ162">
            <v>0</v>
          </cell>
          <cell r="AK162">
            <v>3754.0664553407946</v>
          </cell>
          <cell r="AL162">
            <v>19876.65346666667</v>
          </cell>
          <cell r="AM162">
            <v>0</v>
          </cell>
          <cell r="AN162">
            <v>158</v>
          </cell>
          <cell r="AO162">
            <v>0</v>
          </cell>
          <cell r="AP162">
            <v>162</v>
          </cell>
          <cell r="AQ162">
            <v>2981.5365886741279</v>
          </cell>
          <cell r="AR162">
            <v>21096.019922007465</v>
          </cell>
        </row>
        <row r="163">
          <cell r="B163" t="str">
            <v>Monroy Vera Ofelia Francisca</v>
          </cell>
          <cell r="C163">
            <v>279.9376666666667</v>
          </cell>
          <cell r="D163">
            <v>7798.13</v>
          </cell>
          <cell r="E163">
            <v>600</v>
          </cell>
          <cell r="F163">
            <v>0</v>
          </cell>
          <cell r="G163">
            <v>0</v>
          </cell>
          <cell r="H163">
            <v>158</v>
          </cell>
          <cell r="I163">
            <v>1299.6883333333333</v>
          </cell>
          <cell r="J163">
            <v>11197.506666666668</v>
          </cell>
          <cell r="K163">
            <v>8556.130000000001</v>
          </cell>
          <cell r="L163">
            <v>666.01333333333332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9222.1433333333334</v>
          </cell>
          <cell r="S163">
            <v>8629.2100000000009</v>
          </cell>
          <cell r="T163">
            <v>0.16</v>
          </cell>
          <cell r="U163">
            <v>94.869333333333202</v>
          </cell>
          <cell r="V163">
            <v>692.96</v>
          </cell>
          <cell r="W163">
            <v>787.82933333333324</v>
          </cell>
          <cell r="X163">
            <v>787.82933333333324</v>
          </cell>
          <cell r="Y163">
            <v>0</v>
          </cell>
          <cell r="Z163">
            <v>787.82933333333324</v>
          </cell>
          <cell r="AA163">
            <v>9067.9890000000014</v>
          </cell>
          <cell r="AB163">
            <v>20265.495666666669</v>
          </cell>
          <cell r="AC163">
            <v>24125.177720324267</v>
          </cell>
          <cell r="AD163">
            <v>12009.95</v>
          </cell>
          <cell r="AE163">
            <v>0.21360000000000001</v>
          </cell>
          <cell r="AF163">
            <v>2587.8126410612635</v>
          </cell>
          <cell r="AG163">
            <v>1271.8699999999999</v>
          </cell>
          <cell r="AH163">
            <v>3859.6826410612634</v>
          </cell>
          <cell r="AI163">
            <v>3859.6826410612634</v>
          </cell>
          <cell r="AJ163">
            <v>0</v>
          </cell>
          <cell r="AK163">
            <v>3859.6826410612634</v>
          </cell>
          <cell r="AL163">
            <v>20265.495079263004</v>
          </cell>
          <cell r="AM163">
            <v>5.874036651221104E-4</v>
          </cell>
          <cell r="AN163">
            <v>159</v>
          </cell>
          <cell r="AO163">
            <v>0</v>
          </cell>
          <cell r="AP163">
            <v>163</v>
          </cell>
          <cell r="AQ163">
            <v>3071.8533077279303</v>
          </cell>
          <cell r="AR163">
            <v>21590.477720324267</v>
          </cell>
        </row>
        <row r="164">
          <cell r="B164" t="str">
            <v>Centeno Pacheco Cecilia De Jesus</v>
          </cell>
          <cell r="C164">
            <v>301.09533333333337</v>
          </cell>
          <cell r="D164">
            <v>7582.8600000000006</v>
          </cell>
          <cell r="E164">
            <v>600</v>
          </cell>
          <cell r="F164">
            <v>850</v>
          </cell>
          <cell r="G164">
            <v>0</v>
          </cell>
          <cell r="H164">
            <v>158</v>
          </cell>
          <cell r="I164">
            <v>1263.8100000000002</v>
          </cell>
          <cell r="J164">
            <v>12043.813333333335</v>
          </cell>
          <cell r="K164">
            <v>9190.86</v>
          </cell>
          <cell r="L164">
            <v>630.13500000000022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9820.9950000000008</v>
          </cell>
          <cell r="S164">
            <v>8629.2100000000009</v>
          </cell>
          <cell r="T164">
            <v>0.16</v>
          </cell>
          <cell r="U164">
            <v>190.68559999999999</v>
          </cell>
          <cell r="V164">
            <v>692.96</v>
          </cell>
          <cell r="W164">
            <v>883.64560000000006</v>
          </cell>
          <cell r="X164">
            <v>883.64560000000006</v>
          </cell>
          <cell r="Y164">
            <v>0</v>
          </cell>
          <cell r="Z164">
            <v>883.64560000000006</v>
          </cell>
          <cell r="AA164">
            <v>9571.0244000000002</v>
          </cell>
          <cell r="AB164">
            <v>21614.837733333334</v>
          </cell>
          <cell r="AC164">
            <v>25886.752182705717</v>
          </cell>
          <cell r="AD164">
            <v>24222.32</v>
          </cell>
          <cell r="AE164">
            <v>0.23519999999999999</v>
          </cell>
          <cell r="AF164">
            <v>391.4744493723847</v>
          </cell>
          <cell r="AG164">
            <v>3880.44</v>
          </cell>
          <cell r="AH164">
            <v>4271.9144493723852</v>
          </cell>
          <cell r="AI164">
            <v>4271.9144493723852</v>
          </cell>
          <cell r="AJ164">
            <v>0</v>
          </cell>
          <cell r="AK164">
            <v>4271.9144493723852</v>
          </cell>
          <cell r="AL164">
            <v>21614.837733333334</v>
          </cell>
          <cell r="AM164">
            <v>0</v>
          </cell>
          <cell r="AN164">
            <v>160</v>
          </cell>
          <cell r="AO164">
            <v>0</v>
          </cell>
          <cell r="AP164">
            <v>164</v>
          </cell>
          <cell r="AQ164">
            <v>3388.2688493723854</v>
          </cell>
          <cell r="AR164">
            <v>23352.052182705716</v>
          </cell>
        </row>
        <row r="165">
          <cell r="B165" t="str">
            <v>Gonzalez Camara Jose Luis</v>
          </cell>
          <cell r="C165">
            <v>208.35100000000003</v>
          </cell>
          <cell r="D165">
            <v>5354.97</v>
          </cell>
          <cell r="E165">
            <v>600</v>
          </cell>
          <cell r="F165">
            <v>295.56</v>
          </cell>
          <cell r="G165">
            <v>0</v>
          </cell>
          <cell r="H165">
            <v>85</v>
          </cell>
          <cell r="I165">
            <v>892.495</v>
          </cell>
          <cell r="J165">
            <v>8334.0400000000009</v>
          </cell>
          <cell r="K165">
            <v>6335.5300000000007</v>
          </cell>
          <cell r="L165">
            <v>258.82000000000005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6594.35</v>
          </cell>
          <cell r="S165">
            <v>4910.1900000000005</v>
          </cell>
          <cell r="T165">
            <v>0.10879999999999999</v>
          </cell>
          <cell r="U165">
            <v>183.23660799999996</v>
          </cell>
          <cell r="V165">
            <v>288.33</v>
          </cell>
          <cell r="W165">
            <v>471.56660799999997</v>
          </cell>
          <cell r="X165">
            <v>471.56660799999997</v>
          </cell>
          <cell r="Y165">
            <v>253.54</v>
          </cell>
          <cell r="Z165">
            <v>218.02660799999998</v>
          </cell>
          <cell r="AA165">
            <v>7009.9983920000004</v>
          </cell>
          <cell r="AB165">
            <v>15344.038392000002</v>
          </cell>
          <cell r="AC165">
            <v>17866.96728382503</v>
          </cell>
          <cell r="AD165">
            <v>12009.95</v>
          </cell>
          <cell r="AE165">
            <v>0.21360000000000001</v>
          </cell>
          <cell r="AF165">
            <v>1251.0588918250262</v>
          </cell>
          <cell r="AG165">
            <v>1271.8699999999999</v>
          </cell>
          <cell r="AH165">
            <v>2522.9288918250259</v>
          </cell>
          <cell r="AI165">
            <v>2522.9288918250259</v>
          </cell>
          <cell r="AJ165">
            <v>0</v>
          </cell>
          <cell r="AK165">
            <v>2522.9288918250259</v>
          </cell>
          <cell r="AL165">
            <v>15344.038392000004</v>
          </cell>
          <cell r="AM165">
            <v>0</v>
          </cell>
          <cell r="AN165">
            <v>161</v>
          </cell>
          <cell r="AO165">
            <v>0</v>
          </cell>
          <cell r="AP165">
            <v>165</v>
          </cell>
          <cell r="AQ165">
            <v>2304.9022838250257</v>
          </cell>
          <cell r="AR165">
            <v>15332.267283825029</v>
          </cell>
        </row>
        <row r="166">
          <cell r="B166" t="str">
            <v>Mata Cox Reyes Marilu</v>
          </cell>
          <cell r="C166">
            <v>204.59233333333336</v>
          </cell>
          <cell r="D166">
            <v>6137.77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1022.9616666666667</v>
          </cell>
          <cell r="J166">
            <v>8183.6933333333345</v>
          </cell>
          <cell r="K166">
            <v>6137.77</v>
          </cell>
          <cell r="L166">
            <v>389.28666666666675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6527.0566666666673</v>
          </cell>
          <cell r="S166">
            <v>4910.1900000000005</v>
          </cell>
          <cell r="T166">
            <v>0.10879999999999999</v>
          </cell>
          <cell r="U166">
            <v>175.91509333333335</v>
          </cell>
          <cell r="V166">
            <v>288.33</v>
          </cell>
          <cell r="W166">
            <v>464.24509333333333</v>
          </cell>
          <cell r="X166">
            <v>464.24509333333333</v>
          </cell>
          <cell r="Y166">
            <v>253.54</v>
          </cell>
          <cell r="Z166">
            <v>210.70509333333334</v>
          </cell>
          <cell r="AA166">
            <v>6950.0265733333345</v>
          </cell>
          <cell r="AB166">
            <v>15133.719906666669</v>
          </cell>
          <cell r="AC166">
            <v>17599.522617836559</v>
          </cell>
          <cell r="AD166">
            <v>12009.95</v>
          </cell>
          <cell r="AE166">
            <v>0.21360000000000001</v>
          </cell>
          <cell r="AF166">
            <v>1193.932711169889</v>
          </cell>
          <cell r="AG166">
            <v>1271.8699999999999</v>
          </cell>
          <cell r="AH166">
            <v>2465.8027111698889</v>
          </cell>
          <cell r="AI166">
            <v>2465.8027111698889</v>
          </cell>
          <cell r="AJ166">
            <v>0</v>
          </cell>
          <cell r="AK166">
            <v>2465.8027111698889</v>
          </cell>
          <cell r="AL166">
            <v>15133.719906666671</v>
          </cell>
          <cell r="AM166">
            <v>0</v>
          </cell>
          <cell r="AN166">
            <v>162</v>
          </cell>
          <cell r="AO166">
            <v>0</v>
          </cell>
          <cell r="AP166">
            <v>166</v>
          </cell>
          <cell r="AQ166">
            <v>2255.0976178365554</v>
          </cell>
          <cell r="AR166">
            <v>15064.822617836558</v>
          </cell>
        </row>
        <row r="167">
          <cell r="B167" t="str">
            <v>Zapata Chavez Paola Guadalupe</v>
          </cell>
          <cell r="C167">
            <v>315.86666666666667</v>
          </cell>
          <cell r="D167">
            <v>9476</v>
          </cell>
          <cell r="E167">
            <v>0</v>
          </cell>
          <cell r="F167">
            <v>0</v>
          </cell>
          <cell r="G167">
            <v>0</v>
          </cell>
          <cell r="H167">
            <v>158</v>
          </cell>
          <cell r="I167">
            <v>1579.3333333333333</v>
          </cell>
          <cell r="J167">
            <v>12634.666666666668</v>
          </cell>
          <cell r="K167">
            <v>9634</v>
          </cell>
          <cell r="L167">
            <v>945.6583333333333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10579.658333333333</v>
          </cell>
          <cell r="S167">
            <v>10031.08</v>
          </cell>
          <cell r="T167">
            <v>0.1792</v>
          </cell>
          <cell r="U167">
            <v>98.305237333333253</v>
          </cell>
          <cell r="V167">
            <v>917.26</v>
          </cell>
          <cell r="W167">
            <v>1015.5652373333332</v>
          </cell>
          <cell r="X167">
            <v>1015.5652373333332</v>
          </cell>
          <cell r="Y167">
            <v>0</v>
          </cell>
          <cell r="Z167">
            <v>1015.5652373333332</v>
          </cell>
          <cell r="AA167">
            <v>10197.768096</v>
          </cell>
          <cell r="AB167">
            <v>22832.434762666668</v>
          </cell>
          <cell r="AC167">
            <v>27478.798507670854</v>
          </cell>
          <cell r="AD167">
            <v>24222.32</v>
          </cell>
          <cell r="AE167">
            <v>0.23519999999999999</v>
          </cell>
          <cell r="AF167">
            <v>765.92374500418487</v>
          </cell>
          <cell r="AG167">
            <v>3880.44</v>
          </cell>
          <cell r="AH167">
            <v>4646.3637450041851</v>
          </cell>
          <cell r="AI167">
            <v>4646.3637450041851</v>
          </cell>
          <cell r="AJ167">
            <v>0</v>
          </cell>
          <cell r="AK167">
            <v>4646.3637450041851</v>
          </cell>
          <cell r="AL167">
            <v>22832.434762666668</v>
          </cell>
          <cell r="AM167">
            <v>0</v>
          </cell>
          <cell r="AN167">
            <v>163</v>
          </cell>
          <cell r="AO167">
            <v>0</v>
          </cell>
          <cell r="AP167">
            <v>167</v>
          </cell>
          <cell r="AQ167">
            <v>3630.7985076708519</v>
          </cell>
          <cell r="AR167">
            <v>24944.098507670853</v>
          </cell>
        </row>
        <row r="168">
          <cell r="B168" t="str">
            <v>Pineda Osorio Janet Trinidad</v>
          </cell>
          <cell r="C168">
            <v>177.60633333333334</v>
          </cell>
          <cell r="D168">
            <v>5328.1900000000005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888.03166666666675</v>
          </cell>
          <cell r="J168">
            <v>7104.253333333334</v>
          </cell>
          <cell r="K168">
            <v>5328.1900000000005</v>
          </cell>
          <cell r="L168">
            <v>254.3566666666668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5582.5466666666671</v>
          </cell>
          <cell r="S168">
            <v>4910.1900000000005</v>
          </cell>
          <cell r="T168">
            <v>0.10879999999999999</v>
          </cell>
          <cell r="U168">
            <v>73.15240533333332</v>
          </cell>
          <cell r="V168">
            <v>288.33</v>
          </cell>
          <cell r="W168">
            <v>361.4824053333333</v>
          </cell>
          <cell r="X168">
            <v>361.4824053333333</v>
          </cell>
          <cell r="Y168">
            <v>294.63</v>
          </cell>
          <cell r="Z168">
            <v>66.852405333333309</v>
          </cell>
          <cell r="AA168">
            <v>6149.3692613333342</v>
          </cell>
          <cell r="AB168">
            <v>13253.622594666667</v>
          </cell>
          <cell r="AC168">
            <v>15208.757978975924</v>
          </cell>
          <cell r="AD168">
            <v>12009.95</v>
          </cell>
          <cell r="AE168">
            <v>0.21360000000000001</v>
          </cell>
          <cell r="AF168">
            <v>683.26538430925723</v>
          </cell>
          <cell r="AG168">
            <v>1271.8699999999999</v>
          </cell>
          <cell r="AH168">
            <v>1955.135384309257</v>
          </cell>
          <cell r="AI168">
            <v>1955.135384309257</v>
          </cell>
          <cell r="AJ168">
            <v>0</v>
          </cell>
          <cell r="AK168">
            <v>1955.135384309257</v>
          </cell>
          <cell r="AL168">
            <v>13253.622594666667</v>
          </cell>
          <cell r="AM168">
            <v>0</v>
          </cell>
          <cell r="AN168">
            <v>164</v>
          </cell>
          <cell r="AO168">
            <v>0</v>
          </cell>
          <cell r="AP168">
            <v>168</v>
          </cell>
          <cell r="AQ168">
            <v>1888.2829789759237</v>
          </cell>
          <cell r="AR168">
            <v>12674.057978975925</v>
          </cell>
        </row>
        <row r="169">
          <cell r="B169" t="str">
            <v>Nuñez Ortega Gelmy Yamire</v>
          </cell>
          <cell r="C169">
            <v>240.94933333333336</v>
          </cell>
          <cell r="D169">
            <v>5578.4800000000005</v>
          </cell>
          <cell r="E169">
            <v>600</v>
          </cell>
          <cell r="F169">
            <v>1050</v>
          </cell>
          <cell r="G169">
            <v>0</v>
          </cell>
          <cell r="H169">
            <v>85</v>
          </cell>
          <cell r="I169">
            <v>929.74666666666678</v>
          </cell>
          <cell r="J169">
            <v>9637.9733333333352</v>
          </cell>
          <cell r="K169">
            <v>7313.4800000000005</v>
          </cell>
          <cell r="L169">
            <v>296.07166666666683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7609.5516666666672</v>
          </cell>
          <cell r="S169">
            <v>4910.1900000000005</v>
          </cell>
          <cell r="T169">
            <v>0.10879999999999999</v>
          </cell>
          <cell r="U169">
            <v>293.69054933333331</v>
          </cell>
          <cell r="V169">
            <v>288.33</v>
          </cell>
          <cell r="W169">
            <v>582.02054933333329</v>
          </cell>
          <cell r="X169">
            <v>582.02054933333329</v>
          </cell>
          <cell r="Y169">
            <v>0</v>
          </cell>
          <cell r="Z169">
            <v>582.02054933333329</v>
          </cell>
          <cell r="AA169">
            <v>7661.2061173333341</v>
          </cell>
          <cell r="AB169">
            <v>17299.17945066667</v>
          </cell>
          <cell r="AC169">
            <v>20353.158864021709</v>
          </cell>
          <cell r="AD169">
            <v>12009.95</v>
          </cell>
          <cell r="AE169">
            <v>0.21360000000000001</v>
          </cell>
          <cell r="AF169">
            <v>1782.1094133550368</v>
          </cell>
          <cell r="AG169">
            <v>1271.8699999999999</v>
          </cell>
          <cell r="AH169">
            <v>3053.9794133550367</v>
          </cell>
          <cell r="AI169">
            <v>3053.9794133550367</v>
          </cell>
          <cell r="AJ169">
            <v>0</v>
          </cell>
          <cell r="AK169">
            <v>3053.9794133550367</v>
          </cell>
          <cell r="AL169">
            <v>17299.17945066667</v>
          </cell>
          <cell r="AM169">
            <v>0</v>
          </cell>
          <cell r="AN169">
            <v>165</v>
          </cell>
          <cell r="AO169">
            <v>0</v>
          </cell>
          <cell r="AP169">
            <v>169</v>
          </cell>
          <cell r="AQ169">
            <v>2471.9588640217034</v>
          </cell>
          <cell r="AR169">
            <v>17818.458864021708</v>
          </cell>
        </row>
        <row r="170">
          <cell r="B170" t="str">
            <v>Ku Narvaez Angel De La Cruz</v>
          </cell>
          <cell r="C170">
            <v>199.60533333333333</v>
          </cell>
          <cell r="D170">
            <v>5430.16</v>
          </cell>
          <cell r="E170">
            <v>558</v>
          </cell>
          <cell r="F170">
            <v>0</v>
          </cell>
          <cell r="G170">
            <v>0</v>
          </cell>
          <cell r="H170">
            <v>232</v>
          </cell>
          <cell r="I170">
            <v>905.02666666666664</v>
          </cell>
          <cell r="J170">
            <v>7984.2133333333331</v>
          </cell>
          <cell r="K170">
            <v>6220.16</v>
          </cell>
          <cell r="L170">
            <v>271.35166666666669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6491.5116666666663</v>
          </cell>
          <cell r="S170">
            <v>4910.1900000000005</v>
          </cell>
          <cell r="T170">
            <v>0.10879999999999999</v>
          </cell>
          <cell r="U170">
            <v>172.04779733333322</v>
          </cell>
          <cell r="V170">
            <v>288.33</v>
          </cell>
          <cell r="W170">
            <v>460.37779733333321</v>
          </cell>
          <cell r="X170">
            <v>460.37779733333321</v>
          </cell>
          <cell r="Y170">
            <v>253.54</v>
          </cell>
          <cell r="Z170">
            <v>206.83779733333321</v>
          </cell>
          <cell r="AA170">
            <v>6918.3488693333329</v>
          </cell>
          <cell r="AB170">
            <v>14902.562202666666</v>
          </cell>
          <cell r="AC170">
            <v>17305.578436758224</v>
          </cell>
          <cell r="AD170">
            <v>12009.95</v>
          </cell>
          <cell r="AE170">
            <v>0.21360000000000001</v>
          </cell>
          <cell r="AF170">
            <v>1131.1462340915564</v>
          </cell>
          <cell r="AG170">
            <v>1271.8699999999999</v>
          </cell>
          <cell r="AH170">
            <v>2403.0162340915563</v>
          </cell>
          <cell r="AI170">
            <v>2403.0162340915563</v>
          </cell>
          <cell r="AJ170">
            <v>0</v>
          </cell>
          <cell r="AK170">
            <v>2403.0162340915563</v>
          </cell>
          <cell r="AL170">
            <v>14902.562202666668</v>
          </cell>
          <cell r="AM170">
            <v>0</v>
          </cell>
          <cell r="AN170">
            <v>166</v>
          </cell>
          <cell r="AO170">
            <v>0</v>
          </cell>
          <cell r="AP170">
            <v>170</v>
          </cell>
          <cell r="AQ170">
            <v>2196.1784367582231</v>
          </cell>
          <cell r="AR170">
            <v>14770.878436758223</v>
          </cell>
        </row>
        <row r="171">
          <cell r="B171" t="str">
            <v>Rejon Sanchez Lina</v>
          </cell>
          <cell r="C171">
            <v>331.89000000000004</v>
          </cell>
          <cell r="D171">
            <v>9156.7000000000007</v>
          </cell>
          <cell r="E171">
            <v>600</v>
          </cell>
          <cell r="F171">
            <v>200</v>
          </cell>
          <cell r="G171">
            <v>0</v>
          </cell>
          <cell r="H171">
            <v>232</v>
          </cell>
          <cell r="I171">
            <v>1526.1166666666668</v>
          </cell>
          <cell r="J171">
            <v>13275.600000000002</v>
          </cell>
          <cell r="K171">
            <v>10188.700000000001</v>
          </cell>
          <cell r="L171">
            <v>892.44166666666683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11081.141666666668</v>
          </cell>
          <cell r="S171">
            <v>10031.08</v>
          </cell>
          <cell r="T171">
            <v>0.1792</v>
          </cell>
          <cell r="U171">
            <v>188.17105066666696</v>
          </cell>
          <cell r="V171">
            <v>917.26</v>
          </cell>
          <cell r="W171">
            <v>1105.431050666667</v>
          </cell>
          <cell r="X171">
            <v>1105.431050666667</v>
          </cell>
          <cell r="Y171">
            <v>0</v>
          </cell>
          <cell r="Z171">
            <v>1105.431050666667</v>
          </cell>
          <cell r="AA171">
            <v>10609.385616</v>
          </cell>
          <cell r="AB171">
            <v>23884.985616000002</v>
          </cell>
          <cell r="AC171">
            <v>28855.041778242681</v>
          </cell>
          <cell r="AD171">
            <v>24222.32</v>
          </cell>
          <cell r="AE171">
            <v>0.23519999999999999</v>
          </cell>
          <cell r="AF171">
            <v>1089.6161622426787</v>
          </cell>
          <cell r="AG171">
            <v>3880.44</v>
          </cell>
          <cell r="AH171">
            <v>4970.0561622426785</v>
          </cell>
          <cell r="AI171">
            <v>4970.0561622426785</v>
          </cell>
          <cell r="AJ171">
            <v>0</v>
          </cell>
          <cell r="AK171">
            <v>4970.0561622426785</v>
          </cell>
          <cell r="AL171">
            <v>23884.985616000002</v>
          </cell>
          <cell r="AM171">
            <v>0</v>
          </cell>
          <cell r="AN171">
            <v>167</v>
          </cell>
          <cell r="AO171">
            <v>0</v>
          </cell>
          <cell r="AP171">
            <v>171</v>
          </cell>
          <cell r="AQ171">
            <v>3864.6251115760115</v>
          </cell>
          <cell r="AR171">
            <v>26320.34177824268</v>
          </cell>
        </row>
        <row r="172">
          <cell r="B172" t="str">
            <v>Erosa Cornelio Argimira</v>
          </cell>
          <cell r="C172">
            <v>233.93700000000001</v>
          </cell>
          <cell r="D172">
            <v>6218.1100000000006</v>
          </cell>
          <cell r="E172">
            <v>600</v>
          </cell>
          <cell r="F172">
            <v>200</v>
          </cell>
          <cell r="G172">
            <v>0</v>
          </cell>
          <cell r="H172">
            <v>85</v>
          </cell>
          <cell r="I172">
            <v>1036.3516666666667</v>
          </cell>
          <cell r="J172">
            <v>9357.48</v>
          </cell>
          <cell r="K172">
            <v>7103.1100000000006</v>
          </cell>
          <cell r="L172">
            <v>402.67666666666673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7505.7866666666669</v>
          </cell>
          <cell r="S172">
            <v>4910.1900000000005</v>
          </cell>
          <cell r="T172">
            <v>0.10879999999999999</v>
          </cell>
          <cell r="U172">
            <v>282.40091733333327</v>
          </cell>
          <cell r="V172">
            <v>288.33</v>
          </cell>
          <cell r="W172">
            <v>570.73091733333331</v>
          </cell>
          <cell r="X172">
            <v>570.73091733333331</v>
          </cell>
          <cell r="Y172">
            <v>0</v>
          </cell>
          <cell r="Z172">
            <v>570.73091733333331</v>
          </cell>
          <cell r="AA172">
            <v>7568.7307493333337</v>
          </cell>
          <cell r="AB172">
            <v>16926.210749333331</v>
          </cell>
          <cell r="AC172">
            <v>19878.885337402506</v>
          </cell>
          <cell r="AD172">
            <v>12009.95</v>
          </cell>
          <cell r="AE172">
            <v>0.21360000000000001</v>
          </cell>
          <cell r="AF172">
            <v>1680.8045880691752</v>
          </cell>
          <cell r="AG172">
            <v>1271.8699999999999</v>
          </cell>
          <cell r="AH172">
            <v>2952.6745880691751</v>
          </cell>
          <cell r="AI172">
            <v>2952.6745880691751</v>
          </cell>
          <cell r="AJ172">
            <v>0</v>
          </cell>
          <cell r="AK172">
            <v>2952.6745880691751</v>
          </cell>
          <cell r="AL172">
            <v>16926.210749333331</v>
          </cell>
          <cell r="AM172">
            <v>0</v>
          </cell>
          <cell r="AN172">
            <v>168</v>
          </cell>
          <cell r="AO172">
            <v>0</v>
          </cell>
          <cell r="AP172">
            <v>172</v>
          </cell>
          <cell r="AQ172">
            <v>2381.9436707358418</v>
          </cell>
          <cell r="AR172">
            <v>17344.185337402505</v>
          </cell>
        </row>
        <row r="173">
          <cell r="B173" t="str">
            <v>Galue Ruz Sergio Andrei</v>
          </cell>
          <cell r="C173">
            <v>181.00533333333334</v>
          </cell>
          <cell r="D173">
            <v>5430.16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905.02666666666664</v>
          </cell>
          <cell r="J173">
            <v>7240.2133333333331</v>
          </cell>
          <cell r="K173">
            <v>5430.16</v>
          </cell>
          <cell r="L173">
            <v>271.35166666666669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5701.5116666666663</v>
          </cell>
          <cell r="S173">
            <v>4910.1900000000005</v>
          </cell>
          <cell r="T173">
            <v>0.10879999999999999</v>
          </cell>
          <cell r="U173">
            <v>86.095797333333238</v>
          </cell>
          <cell r="V173">
            <v>288.33</v>
          </cell>
          <cell r="W173">
            <v>374.42579733333321</v>
          </cell>
          <cell r="X173">
            <v>374.42579733333321</v>
          </cell>
          <cell r="Y173">
            <v>294.63</v>
          </cell>
          <cell r="Z173">
            <v>79.795797333333212</v>
          </cell>
          <cell r="AA173">
            <v>6255.3908693333333</v>
          </cell>
          <cell r="AB173">
            <v>13495.604202666666</v>
          </cell>
          <cell r="AC173">
            <v>15516.466025771446</v>
          </cell>
          <cell r="AD173">
            <v>12009.95</v>
          </cell>
          <cell r="AE173">
            <v>0.21360000000000001</v>
          </cell>
          <cell r="AF173">
            <v>748.99182310478068</v>
          </cell>
          <cell r="AG173">
            <v>1271.8699999999999</v>
          </cell>
          <cell r="AH173">
            <v>2020.8618231047806</v>
          </cell>
          <cell r="AI173">
            <v>2020.8618231047806</v>
          </cell>
          <cell r="AJ173">
            <v>0</v>
          </cell>
          <cell r="AK173">
            <v>2020.8618231047806</v>
          </cell>
          <cell r="AL173">
            <v>13495.604202666666</v>
          </cell>
          <cell r="AM173">
            <v>0</v>
          </cell>
          <cell r="AN173">
            <v>169</v>
          </cell>
          <cell r="AO173">
            <v>0</v>
          </cell>
          <cell r="AP173">
            <v>173</v>
          </cell>
          <cell r="AQ173">
            <v>1941.0660257714474</v>
          </cell>
          <cell r="AR173">
            <v>12981.766025771445</v>
          </cell>
        </row>
        <row r="174">
          <cell r="B174" t="str">
            <v>Carrillo Carrillo Rusell Fernando</v>
          </cell>
          <cell r="C174">
            <v>181.00533333333334</v>
          </cell>
          <cell r="D174">
            <v>5430.16</v>
          </cell>
          <cell r="E174">
            <v>0</v>
          </cell>
          <cell r="F174">
            <v>0</v>
          </cell>
          <cell r="G174">
            <v>0</v>
          </cell>
          <cell r="H174">
            <v>85</v>
          </cell>
          <cell r="I174">
            <v>905.02666666666664</v>
          </cell>
          <cell r="J174">
            <v>7240.2133333333331</v>
          </cell>
          <cell r="K174">
            <v>5515.16</v>
          </cell>
          <cell r="L174">
            <v>271.35166666666669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5786.5116666666663</v>
          </cell>
          <cell r="S174">
            <v>4910.1900000000005</v>
          </cell>
          <cell r="T174">
            <v>0.10879999999999999</v>
          </cell>
          <cell r="U174">
            <v>95.343797333333228</v>
          </cell>
          <cell r="V174">
            <v>288.33</v>
          </cell>
          <cell r="W174">
            <v>383.6737973333332</v>
          </cell>
          <cell r="X174">
            <v>383.6737973333332</v>
          </cell>
          <cell r="Y174">
            <v>294.63</v>
          </cell>
          <cell r="Z174">
            <v>89.043797333333202</v>
          </cell>
          <cell r="AA174">
            <v>6331.1428693333337</v>
          </cell>
          <cell r="AB174">
            <v>13571.356202666666</v>
          </cell>
          <cell r="AC174">
            <v>15612.793594438792</v>
          </cell>
          <cell r="AD174">
            <v>12009.95</v>
          </cell>
          <cell r="AE174">
            <v>0.21360000000000001</v>
          </cell>
          <cell r="AF174">
            <v>769.5673917721258</v>
          </cell>
          <cell r="AG174">
            <v>1271.8699999999999</v>
          </cell>
          <cell r="AH174">
            <v>2041.4373917721257</v>
          </cell>
          <cell r="AI174">
            <v>2041.4373917721257</v>
          </cell>
          <cell r="AJ174">
            <v>0</v>
          </cell>
          <cell r="AK174">
            <v>2041.4373917721257</v>
          </cell>
          <cell r="AL174">
            <v>13571.356202666666</v>
          </cell>
          <cell r="AM174">
            <v>0</v>
          </cell>
          <cell r="AN174">
            <v>170</v>
          </cell>
          <cell r="AO174">
            <v>0</v>
          </cell>
          <cell r="AP174">
            <v>174</v>
          </cell>
          <cell r="AQ174">
            <v>1952.3935944387924</v>
          </cell>
          <cell r="AR174">
            <v>13078.093594438793</v>
          </cell>
        </row>
        <row r="175">
          <cell r="B175" t="str">
            <v>Miranda Villegas Jorge Alberto</v>
          </cell>
          <cell r="C175">
            <v>206.63533333333334</v>
          </cell>
          <cell r="D175">
            <v>6079.06</v>
          </cell>
          <cell r="E175">
            <v>120</v>
          </cell>
          <cell r="F175">
            <v>0</v>
          </cell>
          <cell r="G175">
            <v>0</v>
          </cell>
          <cell r="H175">
            <v>232</v>
          </cell>
          <cell r="I175">
            <v>1013.1766666666667</v>
          </cell>
          <cell r="J175">
            <v>8265.4133333333339</v>
          </cell>
          <cell r="K175">
            <v>6431.06</v>
          </cell>
          <cell r="L175">
            <v>379.50166666666678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6810.5616666666674</v>
          </cell>
          <cell r="S175">
            <v>4910.1900000000005</v>
          </cell>
          <cell r="T175">
            <v>0.10879999999999999</v>
          </cell>
          <cell r="U175">
            <v>206.76043733333336</v>
          </cell>
          <cell r="V175">
            <v>288.33</v>
          </cell>
          <cell r="W175">
            <v>495.09043733333334</v>
          </cell>
          <cell r="X175">
            <v>495.09043733333334</v>
          </cell>
          <cell r="Y175">
            <v>253.54</v>
          </cell>
          <cell r="Z175">
            <v>241.55043733333335</v>
          </cell>
          <cell r="AA175">
            <v>7202.6862293333343</v>
          </cell>
          <cell r="AB175">
            <v>15468.099562666668</v>
          </cell>
          <cell r="AC175">
            <v>18024.725639199733</v>
          </cell>
          <cell r="AD175">
            <v>12009.95</v>
          </cell>
          <cell r="AE175">
            <v>0.21360000000000001</v>
          </cell>
          <cell r="AF175">
            <v>1284.7560765330627</v>
          </cell>
          <cell r="AG175">
            <v>1271.8699999999999</v>
          </cell>
          <cell r="AH175">
            <v>2556.6260765330626</v>
          </cell>
          <cell r="AI175">
            <v>2556.6260765330626</v>
          </cell>
          <cell r="AJ175">
            <v>0</v>
          </cell>
          <cell r="AK175">
            <v>2556.6260765330626</v>
          </cell>
          <cell r="AL175">
            <v>15468.09956266667</v>
          </cell>
          <cell r="AM175">
            <v>0</v>
          </cell>
          <cell r="AN175">
            <v>171</v>
          </cell>
          <cell r="AO175">
            <v>0</v>
          </cell>
          <cell r="AP175">
            <v>175</v>
          </cell>
          <cell r="AQ175">
            <v>2315.0756391997293</v>
          </cell>
          <cell r="AR175">
            <v>15490.025639199732</v>
          </cell>
        </row>
        <row r="176">
          <cell r="B176" t="str">
            <v>Valdez Leon Yenny Del Carmen</v>
          </cell>
          <cell r="C176">
            <v>245.16566666666668</v>
          </cell>
          <cell r="D176">
            <v>5354.97</v>
          </cell>
          <cell r="E176">
            <v>0</v>
          </cell>
          <cell r="F176">
            <v>2000</v>
          </cell>
          <cell r="G176">
            <v>0</v>
          </cell>
          <cell r="H176">
            <v>312</v>
          </cell>
          <cell r="I176">
            <v>892.495</v>
          </cell>
          <cell r="J176">
            <v>9806.626666666667</v>
          </cell>
          <cell r="K176">
            <v>7666.97</v>
          </cell>
          <cell r="L176">
            <v>258.82000000000005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7925.79</v>
          </cell>
          <cell r="S176">
            <v>4910.1900000000005</v>
          </cell>
          <cell r="T176">
            <v>0.10879999999999999</v>
          </cell>
          <cell r="U176">
            <v>328.0972799999999</v>
          </cell>
          <cell r="V176">
            <v>288.33</v>
          </cell>
          <cell r="W176">
            <v>616.42727999999988</v>
          </cell>
          <cell r="X176">
            <v>616.42727999999988</v>
          </cell>
          <cell r="Y176">
            <v>0</v>
          </cell>
          <cell r="Z176">
            <v>616.42727999999988</v>
          </cell>
          <cell r="AA176">
            <v>7943.0377200000003</v>
          </cell>
          <cell r="AB176">
            <v>17749.664386666667</v>
          </cell>
          <cell r="AC176">
            <v>20926.003390979993</v>
          </cell>
          <cell r="AD176">
            <v>12009.95</v>
          </cell>
          <cell r="AE176">
            <v>0.21360000000000001</v>
          </cell>
          <cell r="AF176">
            <v>1904.4690043133264</v>
          </cell>
          <cell r="AG176">
            <v>1271.8699999999999</v>
          </cell>
          <cell r="AH176">
            <v>3176.3390043133263</v>
          </cell>
          <cell r="AI176">
            <v>3176.3390043133263</v>
          </cell>
          <cell r="AJ176">
            <v>0</v>
          </cell>
          <cell r="AK176">
            <v>3176.3390043133263</v>
          </cell>
          <cell r="AL176">
            <v>17749.664386666667</v>
          </cell>
          <cell r="AM176">
            <v>0</v>
          </cell>
          <cell r="AN176">
            <v>172</v>
          </cell>
          <cell r="AO176">
            <v>0</v>
          </cell>
          <cell r="AP176">
            <v>176</v>
          </cell>
          <cell r="AQ176">
            <v>2559.9117243133264</v>
          </cell>
          <cell r="AR176">
            <v>18391.303390979992</v>
          </cell>
        </row>
        <row r="177">
          <cell r="B177" t="str">
            <v>Che Lara Freddy Agustin</v>
          </cell>
          <cell r="C177">
            <v>224.27300000000002</v>
          </cell>
          <cell r="D177">
            <v>5328.1900000000005</v>
          </cell>
          <cell r="E177">
            <v>600</v>
          </cell>
          <cell r="F177">
            <v>800</v>
          </cell>
          <cell r="G177">
            <v>0</v>
          </cell>
          <cell r="H177">
            <v>85</v>
          </cell>
          <cell r="I177">
            <v>888.03166666666675</v>
          </cell>
          <cell r="J177">
            <v>8970.9200000000019</v>
          </cell>
          <cell r="K177">
            <v>6813.1900000000005</v>
          </cell>
          <cell r="L177">
            <v>254.3566666666668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7067.5466666666671</v>
          </cell>
          <cell r="S177">
            <v>4910.1900000000005</v>
          </cell>
          <cell r="T177">
            <v>0.10879999999999999</v>
          </cell>
          <cell r="U177">
            <v>234.7204053333333</v>
          </cell>
          <cell r="V177">
            <v>288.33</v>
          </cell>
          <cell r="W177">
            <v>523.05040533333329</v>
          </cell>
          <cell r="X177">
            <v>523.05040533333329</v>
          </cell>
          <cell r="Y177">
            <v>253.54</v>
          </cell>
          <cell r="Z177">
            <v>269.51040533333332</v>
          </cell>
          <cell r="AA177">
            <v>7431.7112613333338</v>
          </cell>
          <cell r="AB177">
            <v>16402.631261333336</v>
          </cell>
          <cell r="AC177">
            <v>19213.092499152255</v>
          </cell>
          <cell r="AD177">
            <v>12009.95</v>
          </cell>
          <cell r="AE177">
            <v>0.21360000000000001</v>
          </cell>
          <cell r="AF177">
            <v>1538.5912378189216</v>
          </cell>
          <cell r="AG177">
            <v>1271.8699999999999</v>
          </cell>
          <cell r="AH177">
            <v>2810.4612378189213</v>
          </cell>
          <cell r="AI177">
            <v>2810.4612378189213</v>
          </cell>
          <cell r="AJ177">
            <v>0</v>
          </cell>
          <cell r="AK177">
            <v>2810.4612378189213</v>
          </cell>
          <cell r="AL177">
            <v>16402.631261333336</v>
          </cell>
          <cell r="AM177">
            <v>0</v>
          </cell>
          <cell r="AN177">
            <v>173</v>
          </cell>
          <cell r="AO177">
            <v>0</v>
          </cell>
          <cell r="AP177">
            <v>177</v>
          </cell>
          <cell r="AQ177">
            <v>2540.9508324855879</v>
          </cell>
          <cell r="AR177">
            <v>16678.392499152254</v>
          </cell>
        </row>
        <row r="178">
          <cell r="B178" t="str">
            <v>Quijano Cetina Abraham Esteban</v>
          </cell>
          <cell r="C178">
            <v>178.499</v>
          </cell>
          <cell r="D178">
            <v>5354.97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892.495</v>
          </cell>
          <cell r="J178">
            <v>7139.96</v>
          </cell>
          <cell r="K178">
            <v>5354.97</v>
          </cell>
          <cell r="L178">
            <v>258.82000000000005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5613.79</v>
          </cell>
          <cell r="S178">
            <v>4910.1900000000005</v>
          </cell>
          <cell r="T178">
            <v>0.10879999999999999</v>
          </cell>
          <cell r="U178">
            <v>76.551679999999934</v>
          </cell>
          <cell r="V178">
            <v>288.33</v>
          </cell>
          <cell r="W178">
            <v>364.8816799999999</v>
          </cell>
          <cell r="X178">
            <v>364.8816799999999</v>
          </cell>
          <cell r="Y178">
            <v>294.63</v>
          </cell>
          <cell r="Z178">
            <v>70.251679999999908</v>
          </cell>
          <cell r="AA178">
            <v>6177.2133199999998</v>
          </cell>
          <cell r="AB178">
            <v>13317.17332</v>
          </cell>
          <cell r="AC178">
            <v>15289.570193285859</v>
          </cell>
          <cell r="AD178">
            <v>12009.95</v>
          </cell>
          <cell r="AE178">
            <v>0.21360000000000001</v>
          </cell>
          <cell r="AF178">
            <v>700.52687328585944</v>
          </cell>
          <cell r="AG178">
            <v>1271.8699999999999</v>
          </cell>
          <cell r="AH178">
            <v>1972.3968732858593</v>
          </cell>
          <cell r="AI178">
            <v>1972.3968732858593</v>
          </cell>
          <cell r="AJ178">
            <v>0</v>
          </cell>
          <cell r="AK178">
            <v>1972.3968732858593</v>
          </cell>
          <cell r="AL178">
            <v>13317.17332</v>
          </cell>
          <cell r="AM178">
            <v>0</v>
          </cell>
          <cell r="AN178">
            <v>174</v>
          </cell>
          <cell r="AO178">
            <v>0</v>
          </cell>
          <cell r="AP178">
            <v>178</v>
          </cell>
          <cell r="AQ178">
            <v>1902.1451932858595</v>
          </cell>
          <cell r="AR178">
            <v>12754.87019328586</v>
          </cell>
        </row>
        <row r="179">
          <cell r="B179" t="str">
            <v>Naal Ek Manuel Filiberto</v>
          </cell>
          <cell r="C179">
            <v>173.34900000000002</v>
          </cell>
          <cell r="D179">
            <v>5200.47</v>
          </cell>
          <cell r="E179">
            <v>0</v>
          </cell>
          <cell r="F179">
            <v>0</v>
          </cell>
          <cell r="G179">
            <v>0</v>
          </cell>
          <cell r="H179">
            <v>85</v>
          </cell>
          <cell r="I179">
            <v>866.745</v>
          </cell>
          <cell r="J179">
            <v>6933.9600000000009</v>
          </cell>
          <cell r="K179">
            <v>5285.47</v>
          </cell>
          <cell r="L179">
            <v>233.07000000000005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5518.54</v>
          </cell>
          <cell r="S179">
            <v>4910.1900000000005</v>
          </cell>
          <cell r="T179">
            <v>0.10879999999999999</v>
          </cell>
          <cell r="U179">
            <v>66.188479999999942</v>
          </cell>
          <cell r="V179">
            <v>288.33</v>
          </cell>
          <cell r="W179">
            <v>354.51847999999995</v>
          </cell>
          <cell r="X179">
            <v>354.51847999999995</v>
          </cell>
          <cell r="Y179">
            <v>294.63</v>
          </cell>
          <cell r="Z179">
            <v>59.888479999999959</v>
          </cell>
          <cell r="AA179">
            <v>6092.3265200000005</v>
          </cell>
          <cell r="AB179">
            <v>13026.286520000001</v>
          </cell>
          <cell r="AC179">
            <v>14919.673448626654</v>
          </cell>
          <cell r="AD179">
            <v>12009.95</v>
          </cell>
          <cell r="AE179">
            <v>0.21360000000000001</v>
          </cell>
          <cell r="AF179">
            <v>621.51692862665323</v>
          </cell>
          <cell r="AG179">
            <v>1271.8699999999999</v>
          </cell>
          <cell r="AH179">
            <v>1893.3869286266531</v>
          </cell>
          <cell r="AI179">
            <v>1893.3869286266531</v>
          </cell>
          <cell r="AJ179">
            <v>0</v>
          </cell>
          <cell r="AK179">
            <v>1893.3869286266531</v>
          </cell>
          <cell r="AL179">
            <v>13026.286520000001</v>
          </cell>
          <cell r="AM179">
            <v>0</v>
          </cell>
          <cell r="AN179">
            <v>175</v>
          </cell>
          <cell r="AO179">
            <v>0</v>
          </cell>
          <cell r="AP179">
            <v>179</v>
          </cell>
          <cell r="AQ179">
            <v>1833.498448626653</v>
          </cell>
          <cell r="AR179">
            <v>12384.973448626653</v>
          </cell>
        </row>
        <row r="180">
          <cell r="B180" t="str">
            <v>Ek Cauich Luciano De Jesus</v>
          </cell>
          <cell r="C180">
            <v>177.60633333333334</v>
          </cell>
          <cell r="D180">
            <v>5328.1900000000005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888.03166666666675</v>
          </cell>
          <cell r="J180">
            <v>7104.253333333334</v>
          </cell>
          <cell r="K180">
            <v>5328.1900000000005</v>
          </cell>
          <cell r="L180">
            <v>254.3566666666668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5582.5466666666671</v>
          </cell>
          <cell r="S180">
            <v>4910.1900000000005</v>
          </cell>
          <cell r="T180">
            <v>0.10879999999999999</v>
          </cell>
          <cell r="U180">
            <v>73.15240533333332</v>
          </cell>
          <cell r="V180">
            <v>288.33</v>
          </cell>
          <cell r="W180">
            <v>361.4824053333333</v>
          </cell>
          <cell r="X180">
            <v>361.4824053333333</v>
          </cell>
          <cell r="Y180">
            <v>294.63</v>
          </cell>
          <cell r="Z180">
            <v>66.852405333333309</v>
          </cell>
          <cell r="AA180">
            <v>6149.3692613333342</v>
          </cell>
          <cell r="AB180">
            <v>13253.622594666667</v>
          </cell>
          <cell r="AC180">
            <v>15208.757978975924</v>
          </cell>
          <cell r="AD180">
            <v>12009.95</v>
          </cell>
          <cell r="AE180">
            <v>0.21360000000000001</v>
          </cell>
          <cell r="AF180">
            <v>683.26538430925723</v>
          </cell>
          <cell r="AG180">
            <v>1271.8699999999999</v>
          </cell>
          <cell r="AH180">
            <v>1955.135384309257</v>
          </cell>
          <cell r="AI180">
            <v>1955.135384309257</v>
          </cell>
          <cell r="AJ180">
            <v>0</v>
          </cell>
          <cell r="AK180">
            <v>1955.135384309257</v>
          </cell>
          <cell r="AL180">
            <v>13253.622594666667</v>
          </cell>
          <cell r="AM180">
            <v>0</v>
          </cell>
          <cell r="AN180">
            <v>176</v>
          </cell>
          <cell r="AO180">
            <v>0</v>
          </cell>
          <cell r="AP180">
            <v>180</v>
          </cell>
          <cell r="AQ180">
            <v>1888.2829789759237</v>
          </cell>
          <cell r="AR180">
            <v>12674.057978975925</v>
          </cell>
        </row>
        <row r="181">
          <cell r="B181" t="str">
            <v>Loria Ciau Ana Maria</v>
          </cell>
          <cell r="C181">
            <v>178.499</v>
          </cell>
          <cell r="D181">
            <v>5354.97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892.495</v>
          </cell>
          <cell r="J181">
            <v>7139.96</v>
          </cell>
          <cell r="K181">
            <v>5354.97</v>
          </cell>
          <cell r="L181">
            <v>258.82000000000005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5613.79</v>
          </cell>
          <cell r="S181">
            <v>4910.1900000000005</v>
          </cell>
          <cell r="T181">
            <v>0.10879999999999999</v>
          </cell>
          <cell r="U181">
            <v>76.551679999999934</v>
          </cell>
          <cell r="V181">
            <v>288.33</v>
          </cell>
          <cell r="W181">
            <v>364.8816799999999</v>
          </cell>
          <cell r="X181">
            <v>364.8816799999999</v>
          </cell>
          <cell r="Y181">
            <v>294.63</v>
          </cell>
          <cell r="Z181">
            <v>70.251679999999908</v>
          </cell>
          <cell r="AA181">
            <v>6177.2133199999998</v>
          </cell>
          <cell r="AB181">
            <v>13317.17332</v>
          </cell>
          <cell r="AC181">
            <v>15289.570193285859</v>
          </cell>
          <cell r="AD181">
            <v>12009.95</v>
          </cell>
          <cell r="AE181">
            <v>0.21360000000000001</v>
          </cell>
          <cell r="AF181">
            <v>700.52687328585944</v>
          </cell>
          <cell r="AG181">
            <v>1271.8699999999999</v>
          </cell>
          <cell r="AH181">
            <v>1972.3968732858593</v>
          </cell>
          <cell r="AI181">
            <v>1972.3968732858593</v>
          </cell>
          <cell r="AJ181">
            <v>0</v>
          </cell>
          <cell r="AK181">
            <v>1972.3968732858593</v>
          </cell>
          <cell r="AL181">
            <v>13317.17332</v>
          </cell>
          <cell r="AM181">
            <v>0</v>
          </cell>
          <cell r="AN181">
            <v>177</v>
          </cell>
          <cell r="AO181">
            <v>0</v>
          </cell>
          <cell r="AP181">
            <v>181</v>
          </cell>
          <cell r="AQ181">
            <v>1902.1451932858595</v>
          </cell>
          <cell r="AR181">
            <v>12754.87019328586</v>
          </cell>
        </row>
        <row r="182">
          <cell r="B182" t="str">
            <v>Perera Arcila Ana Lilia</v>
          </cell>
          <cell r="C182">
            <v>181.00533333333334</v>
          </cell>
          <cell r="D182">
            <v>5430.16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905.02666666666664</v>
          </cell>
          <cell r="J182">
            <v>7240.2133333333331</v>
          </cell>
          <cell r="K182">
            <v>5430.16</v>
          </cell>
          <cell r="L182">
            <v>271.35166666666669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5701.5116666666663</v>
          </cell>
          <cell r="S182">
            <v>4910.1900000000005</v>
          </cell>
          <cell r="T182">
            <v>0.10879999999999999</v>
          </cell>
          <cell r="U182">
            <v>86.095797333333238</v>
          </cell>
          <cell r="V182">
            <v>288.33</v>
          </cell>
          <cell r="W182">
            <v>374.42579733333321</v>
          </cell>
          <cell r="X182">
            <v>374.42579733333321</v>
          </cell>
          <cell r="Y182">
            <v>294.63</v>
          </cell>
          <cell r="Z182">
            <v>79.795797333333212</v>
          </cell>
          <cell r="AA182">
            <v>6255.3908693333333</v>
          </cell>
          <cell r="AB182">
            <v>13495.604202666666</v>
          </cell>
          <cell r="AC182">
            <v>15516.466025771446</v>
          </cell>
          <cell r="AD182">
            <v>12009.95</v>
          </cell>
          <cell r="AE182">
            <v>0.21360000000000001</v>
          </cell>
          <cell r="AF182">
            <v>748.99182310478068</v>
          </cell>
          <cell r="AG182">
            <v>1271.8699999999999</v>
          </cell>
          <cell r="AH182">
            <v>2020.8618231047806</v>
          </cell>
          <cell r="AI182">
            <v>2020.8618231047806</v>
          </cell>
          <cell r="AJ182">
            <v>0</v>
          </cell>
          <cell r="AK182">
            <v>2020.8618231047806</v>
          </cell>
          <cell r="AL182">
            <v>13495.604202666666</v>
          </cell>
          <cell r="AM182">
            <v>0</v>
          </cell>
          <cell r="AN182">
            <v>178</v>
          </cell>
          <cell r="AO182">
            <v>0</v>
          </cell>
          <cell r="AP182">
            <v>182</v>
          </cell>
          <cell r="AQ182">
            <v>1941.0660257714474</v>
          </cell>
          <cell r="AR182">
            <v>12981.766025771445</v>
          </cell>
        </row>
        <row r="183">
          <cell r="B183" t="str">
            <v>Granados Calderon Lidia Del Socorro</v>
          </cell>
          <cell r="C183">
            <v>218.33866666666665</v>
          </cell>
          <cell r="D183">
            <v>5430.16</v>
          </cell>
          <cell r="E183">
            <v>600</v>
          </cell>
          <cell r="F183">
            <v>520</v>
          </cell>
          <cell r="G183">
            <v>0</v>
          </cell>
          <cell r="H183">
            <v>232</v>
          </cell>
          <cell r="I183">
            <v>905.02666666666664</v>
          </cell>
          <cell r="J183">
            <v>8733.5466666666653</v>
          </cell>
          <cell r="K183">
            <v>6782.16</v>
          </cell>
          <cell r="L183">
            <v>271.35166666666669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7053.5116666666663</v>
          </cell>
          <cell r="S183">
            <v>4910.1900000000005</v>
          </cell>
          <cell r="T183">
            <v>0.10879999999999999</v>
          </cell>
          <cell r="U183">
            <v>233.19339733333322</v>
          </cell>
          <cell r="V183">
            <v>288.33</v>
          </cell>
          <cell r="W183">
            <v>521.52339733333315</v>
          </cell>
          <cell r="X183">
            <v>521.52339733333315</v>
          </cell>
          <cell r="Y183">
            <v>253.54</v>
          </cell>
          <cell r="Z183">
            <v>267.98339733333319</v>
          </cell>
          <cell r="AA183">
            <v>7419.2032693333331</v>
          </cell>
          <cell r="AB183">
            <v>16152.749935999998</v>
          </cell>
          <cell r="AC183">
            <v>18895.339033570697</v>
          </cell>
          <cell r="AD183">
            <v>12009.95</v>
          </cell>
          <cell r="AE183">
            <v>0.21360000000000001</v>
          </cell>
          <cell r="AF183">
            <v>1470.7190975707008</v>
          </cell>
          <cell r="AG183">
            <v>1271.8699999999999</v>
          </cell>
          <cell r="AH183">
            <v>2742.5890975707007</v>
          </cell>
          <cell r="AI183">
            <v>2742.5890975707007</v>
          </cell>
          <cell r="AJ183">
            <v>0</v>
          </cell>
          <cell r="AK183">
            <v>2742.5890975707007</v>
          </cell>
          <cell r="AL183">
            <v>16152.749935999997</v>
          </cell>
          <cell r="AM183">
            <v>0</v>
          </cell>
          <cell r="AN183">
            <v>179</v>
          </cell>
          <cell r="AO183">
            <v>0</v>
          </cell>
          <cell r="AP183">
            <v>183</v>
          </cell>
          <cell r="AQ183">
            <v>2474.6057002373673</v>
          </cell>
          <cell r="AR183">
            <v>16360.639033570696</v>
          </cell>
        </row>
        <row r="184">
          <cell r="B184" t="str">
            <v>Flores Huchim Humberto</v>
          </cell>
          <cell r="C184">
            <v>251.81266666666664</v>
          </cell>
          <cell r="D184">
            <v>5897.78</v>
          </cell>
          <cell r="E184">
            <v>600</v>
          </cell>
          <cell r="F184">
            <v>1056.5999999999999</v>
          </cell>
          <cell r="G184">
            <v>0</v>
          </cell>
          <cell r="H184">
            <v>158</v>
          </cell>
          <cell r="I184">
            <v>982.96333333333325</v>
          </cell>
          <cell r="J184">
            <v>10072.506666666666</v>
          </cell>
          <cell r="K184">
            <v>7712.3799999999992</v>
          </cell>
          <cell r="L184">
            <v>349.2883333333333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8061.6683333333322</v>
          </cell>
          <cell r="S184">
            <v>4910.1900000000005</v>
          </cell>
          <cell r="T184">
            <v>0.10879999999999999</v>
          </cell>
          <cell r="U184">
            <v>342.88084266666647</v>
          </cell>
          <cell r="V184">
            <v>288.33</v>
          </cell>
          <cell r="W184">
            <v>631.21084266666639</v>
          </cell>
          <cell r="X184">
            <v>631.21084266666639</v>
          </cell>
          <cell r="Y184">
            <v>0</v>
          </cell>
          <cell r="Z184">
            <v>631.21084266666639</v>
          </cell>
          <cell r="AA184">
            <v>8064.1324906666659</v>
          </cell>
          <cell r="AB184">
            <v>18136.639157333331</v>
          </cell>
          <cell r="AC184">
            <v>21418.087280434043</v>
          </cell>
          <cell r="AD184">
            <v>12009.95</v>
          </cell>
          <cell r="AE184">
            <v>0.21360000000000001</v>
          </cell>
          <cell r="AF184">
            <v>2009.5781231007115</v>
          </cell>
          <cell r="AG184">
            <v>1271.8699999999999</v>
          </cell>
          <cell r="AH184">
            <v>3281.4481231007112</v>
          </cell>
          <cell r="AI184">
            <v>3281.4481231007112</v>
          </cell>
          <cell r="AJ184">
            <v>0</v>
          </cell>
          <cell r="AK184">
            <v>3281.4481231007112</v>
          </cell>
          <cell r="AL184">
            <v>18136.639157333331</v>
          </cell>
          <cell r="AM184">
            <v>0</v>
          </cell>
          <cell r="AN184">
            <v>180</v>
          </cell>
          <cell r="AO184">
            <v>0</v>
          </cell>
          <cell r="AP184">
            <v>184</v>
          </cell>
          <cell r="AQ184">
            <v>2650.2372804340448</v>
          </cell>
          <cell r="AR184">
            <v>18883.387280434043</v>
          </cell>
        </row>
        <row r="185">
          <cell r="B185" t="str">
            <v>Hernandez Martinez Gloria Mercedes</v>
          </cell>
          <cell r="C185">
            <v>181.00533333333334</v>
          </cell>
          <cell r="D185">
            <v>5430.16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905.02666666666664</v>
          </cell>
          <cell r="J185">
            <v>7240.2133333333331</v>
          </cell>
          <cell r="K185">
            <v>5430.16</v>
          </cell>
          <cell r="L185">
            <v>271.35166666666669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5701.5116666666663</v>
          </cell>
          <cell r="S185">
            <v>4910.1900000000005</v>
          </cell>
          <cell r="T185">
            <v>0.10879999999999999</v>
          </cell>
          <cell r="U185">
            <v>86.095797333333238</v>
          </cell>
          <cell r="V185">
            <v>288.33</v>
          </cell>
          <cell r="W185">
            <v>374.42579733333321</v>
          </cell>
          <cell r="X185">
            <v>374.42579733333321</v>
          </cell>
          <cell r="Y185">
            <v>294.63</v>
          </cell>
          <cell r="Z185">
            <v>79.795797333333212</v>
          </cell>
          <cell r="AA185">
            <v>6255.3908693333333</v>
          </cell>
          <cell r="AB185">
            <v>13495.604202666666</v>
          </cell>
          <cell r="AC185">
            <v>15516.466025771446</v>
          </cell>
          <cell r="AD185">
            <v>12009.95</v>
          </cell>
          <cell r="AE185">
            <v>0.21360000000000001</v>
          </cell>
          <cell r="AF185">
            <v>748.99182310478068</v>
          </cell>
          <cell r="AG185">
            <v>1271.8699999999999</v>
          </cell>
          <cell r="AH185">
            <v>2020.8618231047806</v>
          </cell>
          <cell r="AI185">
            <v>2020.8618231047806</v>
          </cell>
          <cell r="AJ185">
            <v>0</v>
          </cell>
          <cell r="AK185">
            <v>2020.8618231047806</v>
          </cell>
          <cell r="AL185">
            <v>13495.604202666666</v>
          </cell>
          <cell r="AM185">
            <v>0</v>
          </cell>
          <cell r="AN185">
            <v>181</v>
          </cell>
          <cell r="AO185">
            <v>0</v>
          </cell>
          <cell r="AP185">
            <v>185</v>
          </cell>
          <cell r="AQ185">
            <v>1941.0660257714474</v>
          </cell>
          <cell r="AR185">
            <v>12981.766025771445</v>
          </cell>
        </row>
        <row r="186">
          <cell r="B186" t="str">
            <v>Aguilar Herrera Enrique Armando</v>
          </cell>
          <cell r="C186">
            <v>181.00533333333334</v>
          </cell>
          <cell r="D186">
            <v>0</v>
          </cell>
          <cell r="E186">
            <v>0</v>
          </cell>
          <cell r="F186">
            <v>0</v>
          </cell>
          <cell r="G186">
            <v>5430.16</v>
          </cell>
          <cell r="H186">
            <v>0</v>
          </cell>
          <cell r="I186">
            <v>905.02666666666664</v>
          </cell>
          <cell r="J186">
            <v>7240.2133333333331</v>
          </cell>
          <cell r="K186">
            <v>5430.16</v>
          </cell>
          <cell r="L186">
            <v>271.35166666666669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5701.5116666666663</v>
          </cell>
          <cell r="S186">
            <v>4910.1900000000005</v>
          </cell>
          <cell r="T186">
            <v>0.10879999999999999</v>
          </cell>
          <cell r="U186">
            <v>86.095797333333238</v>
          </cell>
          <cell r="V186">
            <v>288.33</v>
          </cell>
          <cell r="W186">
            <v>374.42579733333321</v>
          </cell>
          <cell r="X186">
            <v>374.42579733333321</v>
          </cell>
          <cell r="Y186">
            <v>294.63</v>
          </cell>
          <cell r="Z186">
            <v>79.795797333333212</v>
          </cell>
          <cell r="AA186">
            <v>6255.3908693333333</v>
          </cell>
          <cell r="AB186">
            <v>13495.604202666666</v>
          </cell>
          <cell r="AC186">
            <v>15516.466025771446</v>
          </cell>
          <cell r="AD186">
            <v>12009.95</v>
          </cell>
          <cell r="AE186">
            <v>0.21360000000000001</v>
          </cell>
          <cell r="AF186">
            <v>748.99182310478068</v>
          </cell>
          <cell r="AG186">
            <v>1271.8699999999999</v>
          </cell>
          <cell r="AH186">
            <v>2020.8618231047806</v>
          </cell>
          <cell r="AI186">
            <v>2020.8618231047806</v>
          </cell>
          <cell r="AJ186">
            <v>0</v>
          </cell>
          <cell r="AK186">
            <v>2020.8618231047806</v>
          </cell>
          <cell r="AL186">
            <v>13495.604202666666</v>
          </cell>
          <cell r="AM186">
            <v>0</v>
          </cell>
          <cell r="AN186">
            <v>182</v>
          </cell>
          <cell r="AO186">
            <v>0</v>
          </cell>
          <cell r="AP186">
            <v>186</v>
          </cell>
          <cell r="AQ186">
            <v>1941.0660257714474</v>
          </cell>
          <cell r="AR186">
            <v>12981.766025771445</v>
          </cell>
        </row>
        <row r="187">
          <cell r="B187" t="str">
            <v>Escamilla Sanchez Gerardo Maxbelle</v>
          </cell>
          <cell r="C187">
            <v>286.60433333333339</v>
          </cell>
          <cell r="D187">
            <v>7798.13</v>
          </cell>
          <cell r="E187">
            <v>600</v>
          </cell>
          <cell r="F187">
            <v>200</v>
          </cell>
          <cell r="G187">
            <v>0</v>
          </cell>
          <cell r="H187">
            <v>85</v>
          </cell>
          <cell r="I187">
            <v>1299.6883333333333</v>
          </cell>
          <cell r="J187">
            <v>11464.173333333336</v>
          </cell>
          <cell r="K187">
            <v>8683.130000000001</v>
          </cell>
          <cell r="L187">
            <v>666.01333333333332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9349.1433333333334</v>
          </cell>
          <cell r="S187">
            <v>8629.2100000000009</v>
          </cell>
          <cell r="T187">
            <v>0.16</v>
          </cell>
          <cell r="U187">
            <v>115.1893333333332</v>
          </cell>
          <cell r="V187">
            <v>692.96</v>
          </cell>
          <cell r="W187">
            <v>808.14933333333329</v>
          </cell>
          <cell r="X187">
            <v>808.14933333333329</v>
          </cell>
          <cell r="Y187">
            <v>0</v>
          </cell>
          <cell r="Z187">
            <v>808.14933333333329</v>
          </cell>
          <cell r="AA187">
            <v>9174.6690000000017</v>
          </cell>
          <cell r="AB187">
            <v>20638.842333333338</v>
          </cell>
          <cell r="AC187">
            <v>24610.607569735013</v>
          </cell>
          <cell r="AD187">
            <v>24222.32</v>
          </cell>
          <cell r="AE187">
            <v>0.23519999999999999</v>
          </cell>
          <cell r="AF187">
            <v>91.325236401675213</v>
          </cell>
          <cell r="AG187">
            <v>3880.44</v>
          </cell>
          <cell r="AH187">
            <v>3971.7652364016753</v>
          </cell>
          <cell r="AI187">
            <v>3971.7652364016753</v>
          </cell>
          <cell r="AJ187">
            <v>0</v>
          </cell>
          <cell r="AK187">
            <v>3971.7652364016753</v>
          </cell>
          <cell r="AL187">
            <v>20638.842333333338</v>
          </cell>
          <cell r="AM187">
            <v>0</v>
          </cell>
          <cell r="AN187">
            <v>183</v>
          </cell>
          <cell r="AO187">
            <v>0</v>
          </cell>
          <cell r="AP187">
            <v>187</v>
          </cell>
          <cell r="AQ187">
            <v>3163.615903068342</v>
          </cell>
          <cell r="AR187">
            <v>22075.907569735013</v>
          </cell>
        </row>
        <row r="188">
          <cell r="B188" t="str">
            <v>Manzano Azcorra Ligia Noemi</v>
          </cell>
          <cell r="C188">
            <v>177.60633333333334</v>
          </cell>
          <cell r="D188">
            <v>5328.1900000000005</v>
          </cell>
          <cell r="E188">
            <v>0</v>
          </cell>
          <cell r="F188">
            <v>0</v>
          </cell>
          <cell r="G188">
            <v>0</v>
          </cell>
          <cell r="H188">
            <v>158</v>
          </cell>
          <cell r="I188">
            <v>888.03166666666675</v>
          </cell>
          <cell r="J188">
            <v>7104.253333333334</v>
          </cell>
          <cell r="K188">
            <v>5486.1900000000005</v>
          </cell>
          <cell r="L188">
            <v>254.3566666666668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5740.5466666666671</v>
          </cell>
          <cell r="S188">
            <v>4910.1900000000005</v>
          </cell>
          <cell r="T188">
            <v>0.10879999999999999</v>
          </cell>
          <cell r="U188">
            <v>90.342805333333317</v>
          </cell>
          <cell r="V188">
            <v>288.33</v>
          </cell>
          <cell r="W188">
            <v>378.67280533333332</v>
          </cell>
          <cell r="X188">
            <v>378.67280533333332</v>
          </cell>
          <cell r="Y188">
            <v>294.63</v>
          </cell>
          <cell r="Z188">
            <v>84.04280533333332</v>
          </cell>
          <cell r="AA188">
            <v>6290.1788613333338</v>
          </cell>
          <cell r="AB188">
            <v>13394.432194666668</v>
          </cell>
          <cell r="AC188">
            <v>15387.813930145814</v>
          </cell>
          <cell r="AD188">
            <v>12009.95</v>
          </cell>
          <cell r="AE188">
            <v>0.21360000000000001</v>
          </cell>
          <cell r="AF188">
            <v>721.51173547914573</v>
          </cell>
          <cell r="AG188">
            <v>1271.8699999999999</v>
          </cell>
          <cell r="AH188">
            <v>1993.3817354791456</v>
          </cell>
          <cell r="AI188">
            <v>1993.3817354791456</v>
          </cell>
          <cell r="AJ188">
            <v>0</v>
          </cell>
          <cell r="AK188">
            <v>1993.3817354791456</v>
          </cell>
          <cell r="AL188">
            <v>13394.432194666668</v>
          </cell>
          <cell r="AM188">
            <v>0</v>
          </cell>
          <cell r="AN188">
            <v>184</v>
          </cell>
          <cell r="AO188">
            <v>0</v>
          </cell>
          <cell r="AP188">
            <v>188</v>
          </cell>
          <cell r="AQ188">
            <v>1909.3389301458124</v>
          </cell>
          <cell r="AR188">
            <v>12853.113930145813</v>
          </cell>
        </row>
        <row r="189">
          <cell r="B189" t="str">
            <v>Tun Zuñiga Maria Lucila</v>
          </cell>
          <cell r="C189">
            <v>177.60633333333334</v>
          </cell>
          <cell r="D189">
            <v>5328.1900000000005</v>
          </cell>
          <cell r="E189">
            <v>0</v>
          </cell>
          <cell r="F189">
            <v>0</v>
          </cell>
          <cell r="G189">
            <v>0</v>
          </cell>
          <cell r="H189">
            <v>232</v>
          </cell>
          <cell r="I189">
            <v>888.03166666666675</v>
          </cell>
          <cell r="J189">
            <v>7104.253333333334</v>
          </cell>
          <cell r="K189">
            <v>5560.1900000000005</v>
          </cell>
          <cell r="L189">
            <v>254.3566666666668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5814.5466666666671</v>
          </cell>
          <cell r="S189">
            <v>4910.1900000000005</v>
          </cell>
          <cell r="T189">
            <v>0.10879999999999999</v>
          </cell>
          <cell r="U189">
            <v>98.394005333333311</v>
          </cell>
          <cell r="V189">
            <v>288.33</v>
          </cell>
          <cell r="W189">
            <v>386.72400533333331</v>
          </cell>
          <cell r="X189">
            <v>386.72400533333331</v>
          </cell>
          <cell r="Y189">
            <v>294.63</v>
          </cell>
          <cell r="Z189">
            <v>92.094005333333314</v>
          </cell>
          <cell r="AA189">
            <v>6356.1276613333339</v>
          </cell>
          <cell r="AB189">
            <v>13460.380994666668</v>
          </cell>
          <cell r="AC189">
            <v>15471.67557816209</v>
          </cell>
          <cell r="AD189">
            <v>12009.95</v>
          </cell>
          <cell r="AE189">
            <v>0.21360000000000001</v>
          </cell>
          <cell r="AF189">
            <v>739.42458349542244</v>
          </cell>
          <cell r="AG189">
            <v>1271.8699999999999</v>
          </cell>
          <cell r="AH189">
            <v>2011.2945834954223</v>
          </cell>
          <cell r="AI189">
            <v>2011.2945834954223</v>
          </cell>
          <cell r="AJ189">
            <v>0</v>
          </cell>
          <cell r="AK189">
            <v>2011.2945834954223</v>
          </cell>
          <cell r="AL189">
            <v>13460.380994666668</v>
          </cell>
          <cell r="AM189">
            <v>0</v>
          </cell>
          <cell r="AN189">
            <v>185</v>
          </cell>
          <cell r="AO189">
            <v>0</v>
          </cell>
          <cell r="AP189">
            <v>189</v>
          </cell>
          <cell r="AQ189">
            <v>1919.200578162089</v>
          </cell>
          <cell r="AR189">
            <v>12936.975578162092</v>
          </cell>
        </row>
        <row r="190">
          <cell r="B190" t="str">
            <v>Canul Cauich Jose Luis Santos</v>
          </cell>
          <cell r="C190">
            <v>181.00533333333334</v>
          </cell>
          <cell r="D190">
            <v>5430.16</v>
          </cell>
          <cell r="E190">
            <v>0</v>
          </cell>
          <cell r="F190">
            <v>0</v>
          </cell>
          <cell r="G190">
            <v>0</v>
          </cell>
          <cell r="H190">
            <v>85</v>
          </cell>
          <cell r="I190">
            <v>905.02666666666664</v>
          </cell>
          <cell r="J190">
            <v>7240.2133333333331</v>
          </cell>
          <cell r="K190">
            <v>5515.16</v>
          </cell>
          <cell r="L190">
            <v>271.35166666666669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5786.5116666666663</v>
          </cell>
          <cell r="S190">
            <v>4910.1900000000005</v>
          </cell>
          <cell r="T190">
            <v>0.10879999999999999</v>
          </cell>
          <cell r="U190">
            <v>95.343797333333228</v>
          </cell>
          <cell r="V190">
            <v>288.33</v>
          </cell>
          <cell r="W190">
            <v>383.6737973333332</v>
          </cell>
          <cell r="X190">
            <v>383.6737973333332</v>
          </cell>
          <cell r="Y190">
            <v>294.63</v>
          </cell>
          <cell r="Z190">
            <v>89.043797333333202</v>
          </cell>
          <cell r="AA190">
            <v>6331.1428693333337</v>
          </cell>
          <cell r="AB190">
            <v>13571.356202666666</v>
          </cell>
          <cell r="AC190">
            <v>15612.793594438792</v>
          </cell>
          <cell r="AD190">
            <v>12009.95</v>
          </cell>
          <cell r="AE190">
            <v>0.21360000000000001</v>
          </cell>
          <cell r="AF190">
            <v>769.5673917721258</v>
          </cell>
          <cell r="AG190">
            <v>1271.8699999999999</v>
          </cell>
          <cell r="AH190">
            <v>2041.4373917721257</v>
          </cell>
          <cell r="AI190">
            <v>2041.4373917721257</v>
          </cell>
          <cell r="AJ190">
            <v>0</v>
          </cell>
          <cell r="AK190">
            <v>2041.4373917721257</v>
          </cell>
          <cell r="AL190">
            <v>13571.356202666666</v>
          </cell>
          <cell r="AM190">
            <v>0</v>
          </cell>
          <cell r="AN190">
            <v>186</v>
          </cell>
          <cell r="AO190">
            <v>0</v>
          </cell>
          <cell r="AP190">
            <v>190</v>
          </cell>
          <cell r="AQ190">
            <v>1952.3935944387924</v>
          </cell>
          <cell r="AR190">
            <v>13078.093594438793</v>
          </cell>
        </row>
        <row r="191">
          <cell r="B191" t="str">
            <v>Pech Madera Jorge Epifanio</v>
          </cell>
          <cell r="C191">
            <v>177.60633333333334</v>
          </cell>
          <cell r="D191">
            <v>5328.1900000000005</v>
          </cell>
          <cell r="E191">
            <v>0</v>
          </cell>
          <cell r="F191">
            <v>0</v>
          </cell>
          <cell r="G191">
            <v>0</v>
          </cell>
          <cell r="H191">
            <v>158</v>
          </cell>
          <cell r="I191">
            <v>888.03166666666675</v>
          </cell>
          <cell r="J191">
            <v>7104.253333333334</v>
          </cell>
          <cell r="K191">
            <v>5486.1900000000005</v>
          </cell>
          <cell r="L191">
            <v>254.3566666666668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5740.5466666666671</v>
          </cell>
          <cell r="S191">
            <v>4910.1900000000005</v>
          </cell>
          <cell r="T191">
            <v>0.10879999999999999</v>
          </cell>
          <cell r="U191">
            <v>90.342805333333317</v>
          </cell>
          <cell r="V191">
            <v>288.33</v>
          </cell>
          <cell r="W191">
            <v>378.67280533333332</v>
          </cell>
          <cell r="X191">
            <v>378.67280533333332</v>
          </cell>
          <cell r="Y191">
            <v>294.63</v>
          </cell>
          <cell r="Z191">
            <v>84.04280533333332</v>
          </cell>
          <cell r="AA191">
            <v>6290.1788613333338</v>
          </cell>
          <cell r="AB191">
            <v>13394.432194666668</v>
          </cell>
          <cell r="AC191">
            <v>15387.813930145814</v>
          </cell>
          <cell r="AD191">
            <v>12009.95</v>
          </cell>
          <cell r="AE191">
            <v>0.21360000000000001</v>
          </cell>
          <cell r="AF191">
            <v>721.51173547914573</v>
          </cell>
          <cell r="AG191">
            <v>1271.8699999999999</v>
          </cell>
          <cell r="AH191">
            <v>1993.3817354791456</v>
          </cell>
          <cell r="AI191">
            <v>1993.3817354791456</v>
          </cell>
          <cell r="AJ191">
            <v>0</v>
          </cell>
          <cell r="AK191">
            <v>1993.3817354791456</v>
          </cell>
          <cell r="AL191">
            <v>13394.432194666668</v>
          </cell>
          <cell r="AM191">
            <v>0</v>
          </cell>
          <cell r="AN191">
            <v>187</v>
          </cell>
          <cell r="AO191">
            <v>0</v>
          </cell>
          <cell r="AP191">
            <v>191</v>
          </cell>
          <cell r="AQ191">
            <v>1909.3389301458124</v>
          </cell>
          <cell r="AR191">
            <v>12853.113930145813</v>
          </cell>
        </row>
        <row r="192">
          <cell r="B192" t="str">
            <v>Romero Perez Jose De Jesus</v>
          </cell>
          <cell r="C192">
            <v>177.60633333333334</v>
          </cell>
          <cell r="D192">
            <v>5328.1900000000005</v>
          </cell>
          <cell r="E192">
            <v>0</v>
          </cell>
          <cell r="F192">
            <v>0</v>
          </cell>
          <cell r="G192">
            <v>0</v>
          </cell>
          <cell r="H192">
            <v>158</v>
          </cell>
          <cell r="I192">
            <v>888.03166666666675</v>
          </cell>
          <cell r="J192">
            <v>7104.253333333334</v>
          </cell>
          <cell r="K192">
            <v>5486.1900000000005</v>
          </cell>
          <cell r="L192">
            <v>254.3566666666668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5740.5466666666671</v>
          </cell>
          <cell r="S192">
            <v>4910.1900000000005</v>
          </cell>
          <cell r="T192">
            <v>0.10879999999999999</v>
          </cell>
          <cell r="U192">
            <v>90.342805333333317</v>
          </cell>
          <cell r="V192">
            <v>288.33</v>
          </cell>
          <cell r="W192">
            <v>378.67280533333332</v>
          </cell>
          <cell r="X192">
            <v>378.67280533333332</v>
          </cell>
          <cell r="Y192">
            <v>294.63</v>
          </cell>
          <cell r="Z192">
            <v>84.04280533333332</v>
          </cell>
          <cell r="AA192">
            <v>6290.1788613333338</v>
          </cell>
          <cell r="AB192">
            <v>13394.432194666668</v>
          </cell>
          <cell r="AC192">
            <v>15387.813930145814</v>
          </cell>
          <cell r="AD192">
            <v>12009.95</v>
          </cell>
          <cell r="AE192">
            <v>0.21360000000000001</v>
          </cell>
          <cell r="AF192">
            <v>721.51173547914573</v>
          </cell>
          <cell r="AG192">
            <v>1271.8699999999999</v>
          </cell>
          <cell r="AH192">
            <v>1993.3817354791456</v>
          </cell>
          <cell r="AI192">
            <v>1993.3817354791456</v>
          </cell>
          <cell r="AJ192">
            <v>0</v>
          </cell>
          <cell r="AK192">
            <v>1993.3817354791456</v>
          </cell>
          <cell r="AL192">
            <v>13394.432194666668</v>
          </cell>
          <cell r="AM192">
            <v>0</v>
          </cell>
          <cell r="AN192">
            <v>188</v>
          </cell>
          <cell r="AO192">
            <v>0</v>
          </cell>
          <cell r="AP192">
            <v>192</v>
          </cell>
          <cell r="AQ192">
            <v>1909.3389301458124</v>
          </cell>
          <cell r="AR192">
            <v>12853.113930145813</v>
          </cell>
        </row>
        <row r="193">
          <cell r="B193" t="str">
            <v>Tamayo Muñoz Jorge Humberto</v>
          </cell>
          <cell r="C193">
            <v>177.60633333333334</v>
          </cell>
          <cell r="D193">
            <v>5328.1900000000005</v>
          </cell>
          <cell r="E193">
            <v>0</v>
          </cell>
          <cell r="F193">
            <v>0</v>
          </cell>
          <cell r="G193">
            <v>0</v>
          </cell>
          <cell r="H193">
            <v>158</v>
          </cell>
          <cell r="I193">
            <v>888.03166666666675</v>
          </cell>
          <cell r="J193">
            <v>7104.253333333334</v>
          </cell>
          <cell r="K193">
            <v>5486.1900000000005</v>
          </cell>
          <cell r="L193">
            <v>254.3566666666668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5740.5466666666671</v>
          </cell>
          <cell r="S193">
            <v>4910.1900000000005</v>
          </cell>
          <cell r="T193">
            <v>0.10879999999999999</v>
          </cell>
          <cell r="U193">
            <v>90.342805333333317</v>
          </cell>
          <cell r="V193">
            <v>288.33</v>
          </cell>
          <cell r="W193">
            <v>378.67280533333332</v>
          </cell>
          <cell r="X193">
            <v>378.67280533333332</v>
          </cell>
          <cell r="Y193">
            <v>294.63</v>
          </cell>
          <cell r="Z193">
            <v>84.04280533333332</v>
          </cell>
          <cell r="AA193">
            <v>6290.1788613333338</v>
          </cell>
          <cell r="AB193">
            <v>13394.432194666668</v>
          </cell>
          <cell r="AC193">
            <v>15387.813930145814</v>
          </cell>
          <cell r="AD193">
            <v>12009.95</v>
          </cell>
          <cell r="AE193">
            <v>0.21360000000000001</v>
          </cell>
          <cell r="AF193">
            <v>721.51173547914573</v>
          </cell>
          <cell r="AG193">
            <v>1271.8699999999999</v>
          </cell>
          <cell r="AH193">
            <v>1993.3817354791456</v>
          </cell>
          <cell r="AI193">
            <v>1993.3817354791456</v>
          </cell>
          <cell r="AJ193">
            <v>0</v>
          </cell>
          <cell r="AK193">
            <v>1993.3817354791456</v>
          </cell>
          <cell r="AL193">
            <v>13394.432194666668</v>
          </cell>
          <cell r="AM193">
            <v>0</v>
          </cell>
          <cell r="AN193">
            <v>189</v>
          </cell>
          <cell r="AO193">
            <v>0</v>
          </cell>
          <cell r="AP193">
            <v>193</v>
          </cell>
          <cell r="AQ193">
            <v>1909.3389301458124</v>
          </cell>
          <cell r="AR193">
            <v>12853.113930145813</v>
          </cell>
        </row>
        <row r="194">
          <cell r="B194" t="str">
            <v>Carrillo Cortes Maria Alejandra</v>
          </cell>
          <cell r="C194">
            <v>305.22333333333336</v>
          </cell>
          <cell r="D194">
            <v>9156.7000000000007</v>
          </cell>
          <cell r="E194">
            <v>0</v>
          </cell>
          <cell r="F194">
            <v>0</v>
          </cell>
          <cell r="G194">
            <v>0</v>
          </cell>
          <cell r="H194">
            <v>399</v>
          </cell>
          <cell r="I194">
            <v>1526.1166666666668</v>
          </cell>
          <cell r="J194">
            <v>12208.933333333334</v>
          </cell>
          <cell r="K194">
            <v>9555.7000000000007</v>
          </cell>
          <cell r="L194">
            <v>892.44166666666683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10448.141666666668</v>
          </cell>
          <cell r="S194">
            <v>10031.08</v>
          </cell>
          <cell r="T194">
            <v>0.1792</v>
          </cell>
          <cell r="U194">
            <v>74.737450666666959</v>
          </cell>
          <cell r="V194">
            <v>917.26</v>
          </cell>
          <cell r="W194">
            <v>991.99745066666696</v>
          </cell>
          <cell r="X194">
            <v>991.99745066666696</v>
          </cell>
          <cell r="Y194">
            <v>0</v>
          </cell>
          <cell r="Z194">
            <v>991.99745066666696</v>
          </cell>
          <cell r="AA194">
            <v>10089.819216</v>
          </cell>
          <cell r="AB194">
            <v>22298.752549333334</v>
          </cell>
          <cell r="AC194">
            <v>26780.99226638773</v>
          </cell>
          <cell r="AD194">
            <v>24222.32</v>
          </cell>
          <cell r="AE194">
            <v>0.23519999999999999</v>
          </cell>
          <cell r="AF194">
            <v>601.79971705439402</v>
          </cell>
          <cell r="AG194">
            <v>3880.44</v>
          </cell>
          <cell r="AH194">
            <v>4482.2397170543936</v>
          </cell>
          <cell r="AI194">
            <v>4482.2397170543936</v>
          </cell>
          <cell r="AJ194">
            <v>0</v>
          </cell>
          <cell r="AK194">
            <v>4482.2397170543936</v>
          </cell>
          <cell r="AL194">
            <v>22298.752549333338</v>
          </cell>
          <cell r="AM194">
            <v>0</v>
          </cell>
          <cell r="AN194">
            <v>190</v>
          </cell>
          <cell r="AO194">
            <v>0</v>
          </cell>
          <cell r="AP194">
            <v>194</v>
          </cell>
          <cell r="AQ194">
            <v>3490.2422663877269</v>
          </cell>
          <cell r="AR194">
            <v>24246.292266387729</v>
          </cell>
        </row>
        <row r="195">
          <cell r="B195" t="str">
            <v>Pool Y Pool Mariano Lorenzo</v>
          </cell>
          <cell r="C195">
            <v>219.47300000000001</v>
          </cell>
          <cell r="D195">
            <v>5328.1900000000005</v>
          </cell>
          <cell r="E195">
            <v>600</v>
          </cell>
          <cell r="F195">
            <v>656</v>
          </cell>
          <cell r="G195">
            <v>0</v>
          </cell>
          <cell r="H195">
            <v>312</v>
          </cell>
          <cell r="I195">
            <v>888.03166666666675</v>
          </cell>
          <cell r="J195">
            <v>8778.92</v>
          </cell>
          <cell r="K195">
            <v>6896.1900000000005</v>
          </cell>
          <cell r="L195">
            <v>254.3566666666668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7150.5466666666671</v>
          </cell>
          <cell r="S195">
            <v>4910.1900000000005</v>
          </cell>
          <cell r="T195">
            <v>0.10879999999999999</v>
          </cell>
          <cell r="U195">
            <v>243.75080533333332</v>
          </cell>
          <cell r="V195">
            <v>288.33</v>
          </cell>
          <cell r="W195">
            <v>532.08080533333327</v>
          </cell>
          <cell r="X195">
            <v>532.08080533333327</v>
          </cell>
          <cell r="Y195">
            <v>217.61</v>
          </cell>
          <cell r="Z195">
            <v>314.47080533333326</v>
          </cell>
          <cell r="AA195">
            <v>7469.7508613333339</v>
          </cell>
          <cell r="AB195">
            <v>16248.670861333334</v>
          </cell>
          <cell r="AC195">
            <v>19017.313760596811</v>
          </cell>
          <cell r="AD195">
            <v>12009.95</v>
          </cell>
          <cell r="AE195">
            <v>0.21360000000000001</v>
          </cell>
          <cell r="AF195">
            <v>1496.7728992634788</v>
          </cell>
          <cell r="AG195">
            <v>1271.8699999999999</v>
          </cell>
          <cell r="AH195">
            <v>2768.6428992634787</v>
          </cell>
          <cell r="AI195">
            <v>2768.6428992634787</v>
          </cell>
          <cell r="AJ195">
            <v>0</v>
          </cell>
          <cell r="AK195">
            <v>2768.6428992634787</v>
          </cell>
          <cell r="AL195">
            <v>16248.670861333332</v>
          </cell>
          <cell r="AM195">
            <v>0</v>
          </cell>
          <cell r="AN195">
            <v>191</v>
          </cell>
          <cell r="AO195">
            <v>0</v>
          </cell>
          <cell r="AP195">
            <v>195</v>
          </cell>
          <cell r="AQ195">
            <v>2454.1720939301454</v>
          </cell>
          <cell r="AR195">
            <v>16482.613760596811</v>
          </cell>
        </row>
        <row r="196">
          <cell r="B196" t="str">
            <v>Gongora Santos Evangelina</v>
          </cell>
          <cell r="C196">
            <v>251.45933333333332</v>
          </cell>
          <cell r="D196">
            <v>5897.78</v>
          </cell>
          <cell r="E196">
            <v>600</v>
          </cell>
          <cell r="F196">
            <v>1046</v>
          </cell>
          <cell r="G196">
            <v>0</v>
          </cell>
          <cell r="H196">
            <v>232</v>
          </cell>
          <cell r="I196">
            <v>982.96333333333325</v>
          </cell>
          <cell r="J196">
            <v>10058.373333333333</v>
          </cell>
          <cell r="K196">
            <v>7775.78</v>
          </cell>
          <cell r="L196">
            <v>349.2883333333333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8125.0683333333327</v>
          </cell>
          <cell r="S196">
            <v>4910.1900000000005</v>
          </cell>
          <cell r="T196">
            <v>0.10879999999999999</v>
          </cell>
          <cell r="U196">
            <v>349.77876266666652</v>
          </cell>
          <cell r="V196">
            <v>288.33</v>
          </cell>
          <cell r="W196">
            <v>638.10876266666651</v>
          </cell>
          <cell r="X196">
            <v>638.10876266666651</v>
          </cell>
          <cell r="Y196">
            <v>0</v>
          </cell>
          <cell r="Z196">
            <v>638.10876266666651</v>
          </cell>
          <cell r="AA196">
            <v>8120.6345706666671</v>
          </cell>
          <cell r="AB196">
            <v>18179.007903999998</v>
          </cell>
          <cell r="AC196">
            <v>21471.964120040688</v>
          </cell>
          <cell r="AD196">
            <v>12009.95</v>
          </cell>
          <cell r="AE196">
            <v>0.21360000000000001</v>
          </cell>
          <cell r="AF196">
            <v>2021.0862160406909</v>
          </cell>
          <cell r="AG196">
            <v>1271.8699999999999</v>
          </cell>
          <cell r="AH196">
            <v>3292.9562160406908</v>
          </cell>
          <cell r="AI196">
            <v>3292.9562160406908</v>
          </cell>
          <cell r="AJ196">
            <v>0</v>
          </cell>
          <cell r="AK196">
            <v>3292.9562160406908</v>
          </cell>
          <cell r="AL196">
            <v>18179.007903999998</v>
          </cell>
          <cell r="AM196">
            <v>0</v>
          </cell>
          <cell r="AN196">
            <v>192</v>
          </cell>
          <cell r="AO196">
            <v>0</v>
          </cell>
          <cell r="AP196">
            <v>196</v>
          </cell>
          <cell r="AQ196">
            <v>2654.8474533740246</v>
          </cell>
          <cell r="AR196">
            <v>18937.264120040687</v>
          </cell>
        </row>
        <row r="197">
          <cell r="B197" t="str">
            <v>Alvarez Jimenez Jorge Enrique</v>
          </cell>
          <cell r="C197">
            <v>269.93766666666664</v>
          </cell>
          <cell r="D197">
            <v>7798.13</v>
          </cell>
          <cell r="E197">
            <v>300</v>
          </cell>
          <cell r="F197">
            <v>0</v>
          </cell>
          <cell r="G197">
            <v>0</v>
          </cell>
          <cell r="H197">
            <v>232</v>
          </cell>
          <cell r="I197">
            <v>1299.6883333333333</v>
          </cell>
          <cell r="J197">
            <v>10797.506666666666</v>
          </cell>
          <cell r="K197">
            <v>8330.130000000001</v>
          </cell>
          <cell r="L197">
            <v>666.01333333333332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8996.1433333333334</v>
          </cell>
          <cell r="S197">
            <v>8629.2100000000009</v>
          </cell>
          <cell r="T197">
            <v>0.16</v>
          </cell>
          <cell r="U197">
            <v>58.709333333333198</v>
          </cell>
          <cell r="V197">
            <v>692.96</v>
          </cell>
          <cell r="W197">
            <v>751.66933333333327</v>
          </cell>
          <cell r="X197">
            <v>751.66933333333327</v>
          </cell>
          <cell r="Y197">
            <v>0</v>
          </cell>
          <cell r="Z197">
            <v>751.66933333333327</v>
          </cell>
          <cell r="AA197">
            <v>8878.1490000000013</v>
          </cell>
          <cell r="AB197">
            <v>19675.655666666666</v>
          </cell>
          <cell r="AC197">
            <v>23375.127602577144</v>
          </cell>
          <cell r="AD197">
            <v>12009.95</v>
          </cell>
          <cell r="AE197">
            <v>0.21360000000000001</v>
          </cell>
          <cell r="AF197">
            <v>2427.601935910478</v>
          </cell>
          <cell r="AG197">
            <v>1271.8699999999999</v>
          </cell>
          <cell r="AH197">
            <v>3699.4719359104779</v>
          </cell>
          <cell r="AI197">
            <v>3699.4719359104779</v>
          </cell>
          <cell r="AJ197">
            <v>0</v>
          </cell>
          <cell r="AK197">
            <v>3699.4719359104779</v>
          </cell>
          <cell r="AL197">
            <v>19675.655666666666</v>
          </cell>
          <cell r="AM197">
            <v>0</v>
          </cell>
          <cell r="AN197">
            <v>193</v>
          </cell>
          <cell r="AO197">
            <v>0</v>
          </cell>
          <cell r="AP197">
            <v>197</v>
          </cell>
          <cell r="AQ197">
            <v>2947.8026025771446</v>
          </cell>
          <cell r="AR197">
            <v>20840.427602577143</v>
          </cell>
        </row>
        <row r="198">
          <cell r="B198" t="str">
            <v>Baeza Y Tzun Roger</v>
          </cell>
          <cell r="C198">
            <v>195.00533333333334</v>
          </cell>
          <cell r="D198">
            <v>5430.16</v>
          </cell>
          <cell r="E198">
            <v>420</v>
          </cell>
          <cell r="F198">
            <v>0</v>
          </cell>
          <cell r="G198">
            <v>0</v>
          </cell>
          <cell r="H198">
            <v>399</v>
          </cell>
          <cell r="I198">
            <v>905.02666666666664</v>
          </cell>
          <cell r="J198">
            <v>7800.2133333333331</v>
          </cell>
          <cell r="K198">
            <v>6249.16</v>
          </cell>
          <cell r="L198">
            <v>271.35166666666669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6520.5116666666663</v>
          </cell>
          <cell r="S198">
            <v>4910.1900000000005</v>
          </cell>
          <cell r="T198">
            <v>0.10879999999999999</v>
          </cell>
          <cell r="U198">
            <v>175.20299733333323</v>
          </cell>
          <cell r="V198">
            <v>288.33</v>
          </cell>
          <cell r="W198">
            <v>463.53299733333324</v>
          </cell>
          <cell r="X198">
            <v>463.53299733333324</v>
          </cell>
          <cell r="Y198">
            <v>253.54</v>
          </cell>
          <cell r="Z198">
            <v>209.99299733333325</v>
          </cell>
          <cell r="AA198">
            <v>6944.1936693333337</v>
          </cell>
          <cell r="AB198">
            <v>14744.407002666667</v>
          </cell>
          <cell r="AC198">
            <v>17104.465517124449</v>
          </cell>
          <cell r="AD198">
            <v>12009.95</v>
          </cell>
          <cell r="AE198">
            <v>0.21360000000000001</v>
          </cell>
          <cell r="AF198">
            <v>1088.188514457782</v>
          </cell>
          <cell r="AG198">
            <v>1271.8699999999999</v>
          </cell>
          <cell r="AH198">
            <v>2360.0585144577817</v>
          </cell>
          <cell r="AI198">
            <v>2360.0585144577817</v>
          </cell>
          <cell r="AJ198">
            <v>0</v>
          </cell>
          <cell r="AK198">
            <v>2360.0585144577817</v>
          </cell>
          <cell r="AL198">
            <v>14744.407002666667</v>
          </cell>
          <cell r="AM198">
            <v>0</v>
          </cell>
          <cell r="AN198">
            <v>194</v>
          </cell>
          <cell r="AO198">
            <v>0</v>
          </cell>
          <cell r="AP198">
            <v>198</v>
          </cell>
          <cell r="AQ198">
            <v>2150.0655171244484</v>
          </cell>
          <cell r="AR198">
            <v>14569.765517124448</v>
          </cell>
        </row>
        <row r="199">
          <cell r="B199" t="str">
            <v>Traconis Herrera Maria Socorro Del Rosario</v>
          </cell>
          <cell r="C199">
            <v>181.00533333333334</v>
          </cell>
          <cell r="D199">
            <v>5430.16</v>
          </cell>
          <cell r="E199">
            <v>0</v>
          </cell>
          <cell r="F199">
            <v>0</v>
          </cell>
          <cell r="G199">
            <v>0</v>
          </cell>
          <cell r="H199">
            <v>312</v>
          </cell>
          <cell r="I199">
            <v>905.02666666666664</v>
          </cell>
          <cell r="J199">
            <v>7240.2133333333331</v>
          </cell>
          <cell r="K199">
            <v>5742.16</v>
          </cell>
          <cell r="L199">
            <v>271.35166666666669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6013.5116666666663</v>
          </cell>
          <cell r="S199">
            <v>4910.1900000000005</v>
          </cell>
          <cell r="T199">
            <v>0.10879999999999999</v>
          </cell>
          <cell r="U199">
            <v>120.04139733333324</v>
          </cell>
          <cell r="V199">
            <v>288.33</v>
          </cell>
          <cell r="W199">
            <v>408.37139733333322</v>
          </cell>
          <cell r="X199">
            <v>408.37139733333322</v>
          </cell>
          <cell r="Y199">
            <v>294.63</v>
          </cell>
          <cell r="Z199">
            <v>113.74139733333323</v>
          </cell>
          <cell r="AA199">
            <v>6533.4452693333333</v>
          </cell>
          <cell r="AB199">
            <v>13773.658602666666</v>
          </cell>
          <cell r="AC199">
            <v>15870.044866056291</v>
          </cell>
          <cell r="AD199">
            <v>12009.95</v>
          </cell>
          <cell r="AE199">
            <v>0.21360000000000001</v>
          </cell>
          <cell r="AF199">
            <v>824.51626338962353</v>
          </cell>
          <cell r="AG199">
            <v>1271.8699999999999</v>
          </cell>
          <cell r="AH199">
            <v>2096.3862633896233</v>
          </cell>
          <cell r="AI199">
            <v>2096.3862633896233</v>
          </cell>
          <cell r="AJ199">
            <v>0</v>
          </cell>
          <cell r="AK199">
            <v>2096.3862633896233</v>
          </cell>
          <cell r="AL199">
            <v>13773.658602666666</v>
          </cell>
          <cell r="AM199">
            <v>0</v>
          </cell>
          <cell r="AN199">
            <v>195</v>
          </cell>
          <cell r="AO199">
            <v>0</v>
          </cell>
          <cell r="AP199">
            <v>199</v>
          </cell>
          <cell r="AQ199">
            <v>1982.6448660562901</v>
          </cell>
          <cell r="AR199">
            <v>13335.34486605629</v>
          </cell>
        </row>
        <row r="200">
          <cell r="B200" t="str">
            <v>Yah Pech Nely Maria</v>
          </cell>
          <cell r="C200">
            <v>178.27300000000002</v>
          </cell>
          <cell r="D200">
            <v>5328.1900000000005</v>
          </cell>
          <cell r="E200">
            <v>20</v>
          </cell>
          <cell r="F200">
            <v>0</v>
          </cell>
          <cell r="G200">
            <v>0</v>
          </cell>
          <cell r="H200">
            <v>399</v>
          </cell>
          <cell r="I200">
            <v>888.03166666666675</v>
          </cell>
          <cell r="J200">
            <v>7130.920000000001</v>
          </cell>
          <cell r="K200">
            <v>5747.1900000000005</v>
          </cell>
          <cell r="L200">
            <v>254.3566666666668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6001.5466666666671</v>
          </cell>
          <cell r="S200">
            <v>4910.1900000000005</v>
          </cell>
          <cell r="T200">
            <v>0.10879999999999999</v>
          </cell>
          <cell r="U200">
            <v>118.73960533333332</v>
          </cell>
          <cell r="V200">
            <v>288.33</v>
          </cell>
          <cell r="W200">
            <v>407.0696053333333</v>
          </cell>
          <cell r="X200">
            <v>407.0696053333333</v>
          </cell>
          <cell r="Y200">
            <v>294.63</v>
          </cell>
          <cell r="Z200">
            <v>112.4396053333333</v>
          </cell>
          <cell r="AA200">
            <v>6522.7820613333342</v>
          </cell>
          <cell r="AB200">
            <v>13653.702061333335</v>
          </cell>
          <cell r="AC200">
            <v>15717.50602916243</v>
          </cell>
          <cell r="AD200">
            <v>12009.95</v>
          </cell>
          <cell r="AE200">
            <v>0.21360000000000001</v>
          </cell>
          <cell r="AF200">
            <v>791.93396782909508</v>
          </cell>
          <cell r="AG200">
            <v>1271.8699999999999</v>
          </cell>
          <cell r="AH200">
            <v>2063.8039678290952</v>
          </cell>
          <cell r="AI200">
            <v>2063.8039678290952</v>
          </cell>
          <cell r="AJ200">
            <v>0</v>
          </cell>
          <cell r="AK200">
            <v>2063.8039678290952</v>
          </cell>
          <cell r="AL200">
            <v>13653.702061333335</v>
          </cell>
          <cell r="AM200">
            <v>0</v>
          </cell>
          <cell r="AN200">
            <v>196</v>
          </cell>
          <cell r="AO200">
            <v>0</v>
          </cell>
          <cell r="AP200">
            <v>200</v>
          </cell>
          <cell r="AQ200">
            <v>1951.364362495762</v>
          </cell>
          <cell r="AR200">
            <v>13182.806029162432</v>
          </cell>
        </row>
        <row r="201">
          <cell r="B201" t="str">
            <v>Ruiz Sosa Leticia De Fatima</v>
          </cell>
          <cell r="C201">
            <v>178.499</v>
          </cell>
          <cell r="D201">
            <v>5354.97</v>
          </cell>
          <cell r="E201">
            <v>0</v>
          </cell>
          <cell r="F201">
            <v>0</v>
          </cell>
          <cell r="G201">
            <v>0</v>
          </cell>
          <cell r="H201">
            <v>399</v>
          </cell>
          <cell r="I201">
            <v>892.495</v>
          </cell>
          <cell r="J201">
            <v>7139.96</v>
          </cell>
          <cell r="K201">
            <v>5753.97</v>
          </cell>
          <cell r="L201">
            <v>258.82000000000005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6012.79</v>
          </cell>
          <cell r="S201">
            <v>4910.1900000000005</v>
          </cell>
          <cell r="T201">
            <v>0.10879999999999999</v>
          </cell>
          <cell r="U201">
            <v>119.96287999999993</v>
          </cell>
          <cell r="V201">
            <v>288.33</v>
          </cell>
          <cell r="W201">
            <v>408.29287999999991</v>
          </cell>
          <cell r="X201">
            <v>408.29287999999991</v>
          </cell>
          <cell r="Y201">
            <v>294.63</v>
          </cell>
          <cell r="Z201">
            <v>113.66287999999992</v>
          </cell>
          <cell r="AA201">
            <v>6532.8021200000003</v>
          </cell>
          <cell r="AB201">
            <v>13672.762119999999</v>
          </cell>
          <cell r="AC201">
            <v>15741.743133265514</v>
          </cell>
          <cell r="AD201">
            <v>12009.95</v>
          </cell>
          <cell r="AE201">
            <v>0.21360000000000001</v>
          </cell>
          <cell r="AF201">
            <v>797.11101326551375</v>
          </cell>
          <cell r="AG201">
            <v>1271.8699999999999</v>
          </cell>
          <cell r="AH201">
            <v>2068.9810132655139</v>
          </cell>
          <cell r="AI201">
            <v>2068.9810132655139</v>
          </cell>
          <cell r="AJ201">
            <v>0</v>
          </cell>
          <cell r="AK201">
            <v>2068.9810132655139</v>
          </cell>
          <cell r="AL201">
            <v>13672.762119999999</v>
          </cell>
          <cell r="AM201">
            <v>0</v>
          </cell>
          <cell r="AN201">
            <v>197</v>
          </cell>
          <cell r="AO201">
            <v>0</v>
          </cell>
          <cell r="AP201">
            <v>201</v>
          </cell>
          <cell r="AQ201">
            <v>1955.318133265514</v>
          </cell>
          <cell r="AR201">
            <v>13207.043133265513</v>
          </cell>
        </row>
        <row r="202">
          <cell r="B202" t="str">
            <v>Sandoval Chi Freddy Manuel</v>
          </cell>
          <cell r="C202">
            <v>305.22333333333336</v>
          </cell>
          <cell r="D202">
            <v>9156.7000000000007</v>
          </cell>
          <cell r="E202">
            <v>0</v>
          </cell>
          <cell r="F202">
            <v>0</v>
          </cell>
          <cell r="G202">
            <v>0</v>
          </cell>
          <cell r="H202">
            <v>158</v>
          </cell>
          <cell r="I202">
            <v>1526.1166666666668</v>
          </cell>
          <cell r="J202">
            <v>12208.933333333334</v>
          </cell>
          <cell r="K202">
            <v>9314.7000000000007</v>
          </cell>
          <cell r="L202">
            <v>892.44166666666683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10207.141666666668</v>
          </cell>
          <cell r="S202">
            <v>10031.08</v>
          </cell>
          <cell r="T202">
            <v>0.1792</v>
          </cell>
          <cell r="U202">
            <v>31.550250666666962</v>
          </cell>
          <cell r="V202">
            <v>917.26</v>
          </cell>
          <cell r="W202">
            <v>948.810250666667</v>
          </cell>
          <cell r="X202">
            <v>948.810250666667</v>
          </cell>
          <cell r="Y202">
            <v>0</v>
          </cell>
          <cell r="Z202">
            <v>948.810250666667</v>
          </cell>
          <cell r="AA202">
            <v>9892.0064160000002</v>
          </cell>
          <cell r="AB202">
            <v>22100.939749333334</v>
          </cell>
          <cell r="AC202">
            <v>26522.345822873081</v>
          </cell>
          <cell r="AD202">
            <v>24222.32</v>
          </cell>
          <cell r="AE202">
            <v>0.23519999999999999</v>
          </cell>
          <cell r="AF202">
            <v>540.96607353974878</v>
          </cell>
          <cell r="AG202">
            <v>3880.44</v>
          </cell>
          <cell r="AH202">
            <v>4421.4060735397488</v>
          </cell>
          <cell r="AI202">
            <v>4421.4060735397488</v>
          </cell>
          <cell r="AJ202">
            <v>0</v>
          </cell>
          <cell r="AK202">
            <v>4421.4060735397488</v>
          </cell>
          <cell r="AL202">
            <v>22100.939749333331</v>
          </cell>
          <cell r="AM202">
            <v>0</v>
          </cell>
          <cell r="AN202">
            <v>198</v>
          </cell>
          <cell r="AO202">
            <v>0</v>
          </cell>
          <cell r="AP202">
            <v>202</v>
          </cell>
          <cell r="AQ202">
            <v>3472.5958228730819</v>
          </cell>
          <cell r="AR202">
            <v>23987.645822873081</v>
          </cell>
        </row>
        <row r="203">
          <cell r="B203" t="str">
            <v>Huchim Carrillo Reyes Luciano</v>
          </cell>
          <cell r="C203">
            <v>182.67300000000003</v>
          </cell>
          <cell r="D203">
            <v>5328.1900000000005</v>
          </cell>
          <cell r="E203">
            <v>152</v>
          </cell>
          <cell r="F203">
            <v>0</v>
          </cell>
          <cell r="G203">
            <v>0</v>
          </cell>
          <cell r="H203">
            <v>312</v>
          </cell>
          <cell r="I203">
            <v>888.03166666666675</v>
          </cell>
          <cell r="J203">
            <v>7306.920000000001</v>
          </cell>
          <cell r="K203">
            <v>5792.1900000000005</v>
          </cell>
          <cell r="L203">
            <v>254.3566666666668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6046.5466666666671</v>
          </cell>
          <cell r="S203">
            <v>4910.1900000000005</v>
          </cell>
          <cell r="T203">
            <v>0.10879999999999999</v>
          </cell>
          <cell r="U203">
            <v>123.63560533333332</v>
          </cell>
          <cell r="V203">
            <v>288.33</v>
          </cell>
          <cell r="W203">
            <v>411.96560533333331</v>
          </cell>
          <cell r="X203">
            <v>411.96560533333331</v>
          </cell>
          <cell r="Y203">
            <v>294.63</v>
          </cell>
          <cell r="Z203">
            <v>117.33560533333332</v>
          </cell>
          <cell r="AA203">
            <v>6562.8860613333336</v>
          </cell>
          <cell r="AB203">
            <v>13869.806061333335</v>
          </cell>
          <cell r="AC203">
            <v>15992.307656832827</v>
          </cell>
          <cell r="AD203">
            <v>12009.95</v>
          </cell>
          <cell r="AE203">
            <v>0.21360000000000001</v>
          </cell>
          <cell r="AF203">
            <v>850.63159549949171</v>
          </cell>
          <cell r="AG203">
            <v>1271.8699999999999</v>
          </cell>
          <cell r="AH203">
            <v>2122.5015954994915</v>
          </cell>
          <cell r="AI203">
            <v>2122.5015954994915</v>
          </cell>
          <cell r="AJ203">
            <v>0</v>
          </cell>
          <cell r="AK203">
            <v>2122.5015954994915</v>
          </cell>
          <cell r="AL203">
            <v>13869.806061333336</v>
          </cell>
          <cell r="AM203">
            <v>0</v>
          </cell>
          <cell r="AN203">
            <v>199</v>
          </cell>
          <cell r="AO203">
            <v>0</v>
          </cell>
          <cell r="AP203">
            <v>203</v>
          </cell>
          <cell r="AQ203">
            <v>2005.1659901661583</v>
          </cell>
          <cell r="AR203">
            <v>13457.607656832828</v>
          </cell>
        </row>
        <row r="204">
          <cell r="B204" t="str">
            <v>Perez Angulo Jose Aroldo</v>
          </cell>
          <cell r="C204">
            <v>181.00533333333334</v>
          </cell>
          <cell r="D204">
            <v>5430.16</v>
          </cell>
          <cell r="E204">
            <v>0</v>
          </cell>
          <cell r="F204">
            <v>0</v>
          </cell>
          <cell r="G204">
            <v>0</v>
          </cell>
          <cell r="H204">
            <v>312</v>
          </cell>
          <cell r="I204">
            <v>905.02666666666664</v>
          </cell>
          <cell r="J204">
            <v>7240.2133333333331</v>
          </cell>
          <cell r="K204">
            <v>5742.16</v>
          </cell>
          <cell r="L204">
            <v>271.35166666666669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6013.5116666666663</v>
          </cell>
          <cell r="S204">
            <v>4910.1900000000005</v>
          </cell>
          <cell r="T204">
            <v>0.10879999999999999</v>
          </cell>
          <cell r="U204">
            <v>120.04139733333324</v>
          </cell>
          <cell r="V204">
            <v>288.33</v>
          </cell>
          <cell r="W204">
            <v>408.37139733333322</v>
          </cell>
          <cell r="X204">
            <v>408.37139733333322</v>
          </cell>
          <cell r="Y204">
            <v>294.63</v>
          </cell>
          <cell r="Z204">
            <v>113.74139733333323</v>
          </cell>
          <cell r="AA204">
            <v>6533.4452693333333</v>
          </cell>
          <cell r="AB204">
            <v>13773.658602666666</v>
          </cell>
          <cell r="AC204">
            <v>15870.044866056291</v>
          </cell>
          <cell r="AD204">
            <v>12009.95</v>
          </cell>
          <cell r="AE204">
            <v>0.21360000000000001</v>
          </cell>
          <cell r="AF204">
            <v>824.51626338962353</v>
          </cell>
          <cell r="AG204">
            <v>1271.8699999999999</v>
          </cell>
          <cell r="AH204">
            <v>2096.3862633896233</v>
          </cell>
          <cell r="AI204">
            <v>2096.3862633896233</v>
          </cell>
          <cell r="AJ204">
            <v>0</v>
          </cell>
          <cell r="AK204">
            <v>2096.3862633896233</v>
          </cell>
          <cell r="AL204">
            <v>13773.658602666666</v>
          </cell>
          <cell r="AM204">
            <v>0</v>
          </cell>
          <cell r="AN204">
            <v>200</v>
          </cell>
          <cell r="AO204">
            <v>0</v>
          </cell>
          <cell r="AP204">
            <v>204</v>
          </cell>
          <cell r="AQ204">
            <v>1982.6448660562901</v>
          </cell>
          <cell r="AR204">
            <v>13335.34486605629</v>
          </cell>
        </row>
        <row r="205">
          <cell r="B205" t="str">
            <v>Koyoc Matu Angel Efrain</v>
          </cell>
          <cell r="C205">
            <v>188.83233333333334</v>
          </cell>
          <cell r="D205">
            <v>5354.97</v>
          </cell>
          <cell r="E205">
            <v>310</v>
          </cell>
          <cell r="F205">
            <v>0</v>
          </cell>
          <cell r="G205">
            <v>0</v>
          </cell>
          <cell r="H205">
            <v>158</v>
          </cell>
          <cell r="I205">
            <v>892.495</v>
          </cell>
          <cell r="J205">
            <v>7553.2933333333331</v>
          </cell>
          <cell r="K205">
            <v>5822.97</v>
          </cell>
          <cell r="L205">
            <v>258.82000000000005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6081.79</v>
          </cell>
          <cell r="S205">
            <v>4910.1900000000005</v>
          </cell>
          <cell r="T205">
            <v>0.10879999999999999</v>
          </cell>
          <cell r="U205">
            <v>127.47007999999994</v>
          </cell>
          <cell r="V205">
            <v>288.33</v>
          </cell>
          <cell r="W205">
            <v>415.80007999999992</v>
          </cell>
          <cell r="X205">
            <v>415.80007999999992</v>
          </cell>
          <cell r="Y205">
            <v>294.63</v>
          </cell>
          <cell r="Z205">
            <v>121.17007999999993</v>
          </cell>
          <cell r="AA205">
            <v>6594.2949200000003</v>
          </cell>
          <cell r="AB205">
            <v>14147.588253333333</v>
          </cell>
          <cell r="AC205">
            <v>16345.540352661917</v>
          </cell>
          <cell r="AD205">
            <v>12009.95</v>
          </cell>
          <cell r="AE205">
            <v>0.21360000000000001</v>
          </cell>
          <cell r="AF205">
            <v>926.08209932858551</v>
          </cell>
          <cell r="AG205">
            <v>1271.8699999999999</v>
          </cell>
          <cell r="AH205">
            <v>2197.9520993285855</v>
          </cell>
          <cell r="AI205">
            <v>2197.9520993285855</v>
          </cell>
          <cell r="AJ205">
            <v>0</v>
          </cell>
          <cell r="AK205">
            <v>2197.9520993285855</v>
          </cell>
          <cell r="AL205">
            <v>14147.588253333332</v>
          </cell>
          <cell r="AM205">
            <v>0</v>
          </cell>
          <cell r="AN205">
            <v>201</v>
          </cell>
          <cell r="AO205">
            <v>0</v>
          </cell>
          <cell r="AP205">
            <v>205</v>
          </cell>
          <cell r="AQ205">
            <v>2076.7820193285856</v>
          </cell>
          <cell r="AR205">
            <v>13810.840352661919</v>
          </cell>
        </row>
        <row r="206">
          <cell r="B206" t="str">
            <v>Puc Tzab Rodrigo Ambrocio</v>
          </cell>
          <cell r="C206">
            <v>227.83233333333334</v>
          </cell>
          <cell r="D206">
            <v>5354.97</v>
          </cell>
          <cell r="E206">
            <v>600</v>
          </cell>
          <cell r="F206">
            <v>880</v>
          </cell>
          <cell r="G206">
            <v>0</v>
          </cell>
          <cell r="H206">
            <v>85</v>
          </cell>
          <cell r="I206">
            <v>892.495</v>
          </cell>
          <cell r="J206">
            <v>9113.2933333333331</v>
          </cell>
          <cell r="K206">
            <v>6919.97</v>
          </cell>
          <cell r="L206">
            <v>258.82000000000005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7178.79</v>
          </cell>
          <cell r="S206">
            <v>4910.1900000000005</v>
          </cell>
          <cell r="T206">
            <v>0.10879999999999999</v>
          </cell>
          <cell r="U206">
            <v>246.82367999999994</v>
          </cell>
          <cell r="V206">
            <v>288.33</v>
          </cell>
          <cell r="W206">
            <v>535.15367999999989</v>
          </cell>
          <cell r="X206">
            <v>535.15367999999989</v>
          </cell>
          <cell r="Y206">
            <v>217.61</v>
          </cell>
          <cell r="Z206">
            <v>317.54367999999988</v>
          </cell>
          <cell r="AA206">
            <v>7494.9213200000004</v>
          </cell>
          <cell r="AB206">
            <v>16608.214653333333</v>
          </cell>
          <cell r="AC206">
            <v>19474.515937605967</v>
          </cell>
          <cell r="AD206">
            <v>12009.95</v>
          </cell>
          <cell r="AE206">
            <v>0.21360000000000001</v>
          </cell>
          <cell r="AF206">
            <v>1594.4312842726345</v>
          </cell>
          <cell r="AG206">
            <v>1271.8699999999999</v>
          </cell>
          <cell r="AH206">
            <v>2866.3012842726343</v>
          </cell>
          <cell r="AI206">
            <v>2866.3012842726343</v>
          </cell>
          <cell r="AJ206">
            <v>0</v>
          </cell>
          <cell r="AK206">
            <v>2866.3012842726343</v>
          </cell>
          <cell r="AL206">
            <v>16608.214653333333</v>
          </cell>
          <cell r="AM206">
            <v>0</v>
          </cell>
          <cell r="AN206">
            <v>202</v>
          </cell>
          <cell r="AO206">
            <v>0</v>
          </cell>
          <cell r="AP206">
            <v>206</v>
          </cell>
          <cell r="AQ206">
            <v>2548.7576042726346</v>
          </cell>
          <cell r="AR206">
            <v>16939.815937605967</v>
          </cell>
        </row>
        <row r="207">
          <cell r="B207" t="str">
            <v>Garcia Sansores Mirna Guadalupe</v>
          </cell>
          <cell r="C207">
            <v>227.87033333333335</v>
          </cell>
          <cell r="D207">
            <v>6836.1100000000006</v>
          </cell>
          <cell r="E207">
            <v>0</v>
          </cell>
          <cell r="F207">
            <v>0</v>
          </cell>
          <cell r="G207">
            <v>0</v>
          </cell>
          <cell r="H207">
            <v>232</v>
          </cell>
          <cell r="I207">
            <v>1139.3516666666667</v>
          </cell>
          <cell r="J207">
            <v>9114.8133333333335</v>
          </cell>
          <cell r="K207">
            <v>7068.1100000000006</v>
          </cell>
          <cell r="L207">
            <v>505.67666666666673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7573.7866666666669</v>
          </cell>
          <cell r="S207">
            <v>4910.1900000000005</v>
          </cell>
          <cell r="T207">
            <v>0.10879999999999999</v>
          </cell>
          <cell r="U207">
            <v>289.79931733333331</v>
          </cell>
          <cell r="V207">
            <v>288.33</v>
          </cell>
          <cell r="W207">
            <v>578.12931733333335</v>
          </cell>
          <cell r="X207">
            <v>578.12931733333335</v>
          </cell>
          <cell r="Y207">
            <v>0</v>
          </cell>
          <cell r="Z207">
            <v>578.12931733333335</v>
          </cell>
          <cell r="AA207">
            <v>7629.3323493333346</v>
          </cell>
          <cell r="AB207">
            <v>16744.145682666669</v>
          </cell>
          <cell r="AC207">
            <v>19647.368212953548</v>
          </cell>
          <cell r="AD207">
            <v>12009.95</v>
          </cell>
          <cell r="AE207">
            <v>0.21360000000000001</v>
          </cell>
          <cell r="AF207">
            <v>1631.3525302868779</v>
          </cell>
          <cell r="AG207">
            <v>1271.8699999999999</v>
          </cell>
          <cell r="AH207">
            <v>2903.2225302868778</v>
          </cell>
          <cell r="AI207">
            <v>2903.2225302868778</v>
          </cell>
          <cell r="AJ207">
            <v>0</v>
          </cell>
          <cell r="AK207">
            <v>2903.2225302868778</v>
          </cell>
          <cell r="AL207">
            <v>16744.145682666669</v>
          </cell>
          <cell r="AM207">
            <v>0</v>
          </cell>
          <cell r="AN207">
            <v>203</v>
          </cell>
          <cell r="AO207">
            <v>0</v>
          </cell>
          <cell r="AP207">
            <v>207</v>
          </cell>
          <cell r="AQ207">
            <v>2325.0932129535445</v>
          </cell>
          <cell r="AR207">
            <v>17112.668212953547</v>
          </cell>
        </row>
        <row r="208">
          <cell r="B208" t="str">
            <v>Cab Chuil Santiago</v>
          </cell>
          <cell r="C208">
            <v>181.80533333333332</v>
          </cell>
          <cell r="D208">
            <v>5430.16</v>
          </cell>
          <cell r="E208">
            <v>24</v>
          </cell>
          <cell r="F208">
            <v>0</v>
          </cell>
          <cell r="G208">
            <v>0</v>
          </cell>
          <cell r="H208">
            <v>399</v>
          </cell>
          <cell r="I208">
            <v>905.02666666666664</v>
          </cell>
          <cell r="J208">
            <v>7272.2133333333331</v>
          </cell>
          <cell r="K208">
            <v>5853.16</v>
          </cell>
          <cell r="L208">
            <v>271.35166666666669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6124.5116666666663</v>
          </cell>
          <cell r="S208">
            <v>4910.1900000000005</v>
          </cell>
          <cell r="T208">
            <v>0.10879999999999999</v>
          </cell>
          <cell r="U208">
            <v>132.11819733333323</v>
          </cell>
          <cell r="V208">
            <v>288.33</v>
          </cell>
          <cell r="W208">
            <v>420.44819733333321</v>
          </cell>
          <cell r="X208">
            <v>420.44819733333321</v>
          </cell>
          <cell r="Y208">
            <v>294.63</v>
          </cell>
          <cell r="Z208">
            <v>125.81819733333322</v>
          </cell>
          <cell r="AA208">
            <v>6632.3684693333335</v>
          </cell>
          <cell r="AB208">
            <v>13904.581802666667</v>
          </cell>
          <cell r="AC208">
            <v>16036.529097999322</v>
          </cell>
          <cell r="AD208">
            <v>12009.95</v>
          </cell>
          <cell r="AE208">
            <v>0.21360000000000001</v>
          </cell>
          <cell r="AF208">
            <v>860.07729533265513</v>
          </cell>
          <cell r="AG208">
            <v>1271.8699999999999</v>
          </cell>
          <cell r="AH208">
            <v>2131.9472953326549</v>
          </cell>
          <cell r="AI208">
            <v>2131.9472953326549</v>
          </cell>
          <cell r="AJ208">
            <v>0</v>
          </cell>
          <cell r="AK208">
            <v>2131.9472953326549</v>
          </cell>
          <cell r="AL208">
            <v>13904.581802666667</v>
          </cell>
          <cell r="AM208">
            <v>0</v>
          </cell>
          <cell r="AN208">
            <v>204</v>
          </cell>
          <cell r="AO208">
            <v>0</v>
          </cell>
          <cell r="AP208">
            <v>208</v>
          </cell>
          <cell r="AQ208">
            <v>2006.1290979993216</v>
          </cell>
          <cell r="AR208">
            <v>13501.829097999322</v>
          </cell>
        </row>
        <row r="209">
          <cell r="B209" t="str">
            <v>Uc Canche David</v>
          </cell>
          <cell r="C209">
            <v>181.80533333333332</v>
          </cell>
          <cell r="D209">
            <v>5430.16</v>
          </cell>
          <cell r="E209">
            <v>24</v>
          </cell>
          <cell r="F209">
            <v>0</v>
          </cell>
          <cell r="G209">
            <v>0</v>
          </cell>
          <cell r="H209">
            <v>399</v>
          </cell>
          <cell r="I209">
            <v>905.02666666666664</v>
          </cell>
          <cell r="J209">
            <v>7272.2133333333331</v>
          </cell>
          <cell r="K209">
            <v>5853.16</v>
          </cell>
          <cell r="L209">
            <v>271.35166666666669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6124.5116666666663</v>
          </cell>
          <cell r="S209">
            <v>4910.1900000000005</v>
          </cell>
          <cell r="T209">
            <v>0.10879999999999999</v>
          </cell>
          <cell r="U209">
            <v>132.11819733333323</v>
          </cell>
          <cell r="V209">
            <v>288.33</v>
          </cell>
          <cell r="W209">
            <v>420.44819733333321</v>
          </cell>
          <cell r="X209">
            <v>420.44819733333321</v>
          </cell>
          <cell r="Y209">
            <v>294.63</v>
          </cell>
          <cell r="Z209">
            <v>125.81819733333322</v>
          </cell>
          <cell r="AA209">
            <v>6632.3684693333335</v>
          </cell>
          <cell r="AB209">
            <v>13904.581802666667</v>
          </cell>
          <cell r="AC209">
            <v>16036.529097999322</v>
          </cell>
          <cell r="AD209">
            <v>12009.95</v>
          </cell>
          <cell r="AE209">
            <v>0.21360000000000001</v>
          </cell>
          <cell r="AF209">
            <v>860.07729533265513</v>
          </cell>
          <cell r="AG209">
            <v>1271.8699999999999</v>
          </cell>
          <cell r="AH209">
            <v>2131.9472953326549</v>
          </cell>
          <cell r="AI209">
            <v>2131.9472953326549</v>
          </cell>
          <cell r="AJ209">
            <v>0</v>
          </cell>
          <cell r="AK209">
            <v>2131.9472953326549</v>
          </cell>
          <cell r="AL209">
            <v>13904.581802666667</v>
          </cell>
          <cell r="AM209">
            <v>0</v>
          </cell>
          <cell r="AN209">
            <v>205</v>
          </cell>
          <cell r="AO209">
            <v>0</v>
          </cell>
          <cell r="AP209">
            <v>209</v>
          </cell>
          <cell r="AQ209">
            <v>2006.1290979993216</v>
          </cell>
          <cell r="AR209">
            <v>13501.829097999322</v>
          </cell>
        </row>
        <row r="210">
          <cell r="B210" t="str">
            <v>Magaña Estrella Margeli De La Cruz</v>
          </cell>
          <cell r="C210">
            <v>315.86666666666667</v>
          </cell>
          <cell r="D210">
            <v>9476</v>
          </cell>
          <cell r="E210">
            <v>0</v>
          </cell>
          <cell r="F210">
            <v>0</v>
          </cell>
          <cell r="G210">
            <v>0</v>
          </cell>
          <cell r="H210">
            <v>312</v>
          </cell>
          <cell r="I210">
            <v>1579.3333333333333</v>
          </cell>
          <cell r="J210">
            <v>12634.666666666668</v>
          </cell>
          <cell r="K210">
            <v>9788</v>
          </cell>
          <cell r="L210">
            <v>945.6583333333333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10733.658333333333</v>
          </cell>
          <cell r="S210">
            <v>10031.08</v>
          </cell>
          <cell r="T210">
            <v>0.1792</v>
          </cell>
          <cell r="U210">
            <v>125.90203733333325</v>
          </cell>
          <cell r="V210">
            <v>917.26</v>
          </cell>
          <cell r="W210">
            <v>1043.1620373333333</v>
          </cell>
          <cell r="X210">
            <v>1043.1620373333333</v>
          </cell>
          <cell r="Y210">
            <v>0</v>
          </cell>
          <cell r="Z210">
            <v>1043.1620373333333</v>
          </cell>
          <cell r="AA210">
            <v>10324.171296</v>
          </cell>
          <cell r="AB210">
            <v>22958.837962666668</v>
          </cell>
          <cell r="AC210">
            <v>27644.074658298468</v>
          </cell>
          <cell r="AD210">
            <v>24222.32</v>
          </cell>
          <cell r="AE210">
            <v>0.23519999999999999</v>
          </cell>
          <cell r="AF210">
            <v>804.79669563179982</v>
          </cell>
          <cell r="AG210">
            <v>3880.44</v>
          </cell>
          <cell r="AH210">
            <v>4685.2366956318001</v>
          </cell>
          <cell r="AI210">
            <v>4685.2366956318001</v>
          </cell>
          <cell r="AJ210">
            <v>0</v>
          </cell>
          <cell r="AK210">
            <v>4685.2366956318001</v>
          </cell>
          <cell r="AL210">
            <v>22958.837962666668</v>
          </cell>
          <cell r="AM210">
            <v>0</v>
          </cell>
          <cell r="AN210">
            <v>206</v>
          </cell>
          <cell r="AO210">
            <v>0</v>
          </cell>
          <cell r="AP210">
            <v>210</v>
          </cell>
          <cell r="AQ210">
            <v>3642.0746582984666</v>
          </cell>
          <cell r="AR210">
            <v>25109.374658298468</v>
          </cell>
        </row>
        <row r="211">
          <cell r="B211" t="str">
            <v>Perez Sauballet Maria Virginia</v>
          </cell>
          <cell r="C211">
            <v>189.77066666666667</v>
          </cell>
          <cell r="D211">
            <v>5669.12</v>
          </cell>
          <cell r="E211">
            <v>24</v>
          </cell>
          <cell r="F211">
            <v>0</v>
          </cell>
          <cell r="G211">
            <v>0</v>
          </cell>
          <cell r="H211">
            <v>232</v>
          </cell>
          <cell r="I211">
            <v>944.85333333333335</v>
          </cell>
          <cell r="J211">
            <v>7590.8266666666668</v>
          </cell>
          <cell r="K211">
            <v>5925.12</v>
          </cell>
          <cell r="L211">
            <v>311.1783333333334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6236.2983333333332</v>
          </cell>
          <cell r="S211">
            <v>4910.1900000000005</v>
          </cell>
          <cell r="T211">
            <v>0.10879999999999999</v>
          </cell>
          <cell r="U211">
            <v>144.28058666666658</v>
          </cell>
          <cell r="V211">
            <v>288.33</v>
          </cell>
          <cell r="W211">
            <v>432.61058666666656</v>
          </cell>
          <cell r="X211">
            <v>432.61058666666656</v>
          </cell>
          <cell r="Y211">
            <v>253.54</v>
          </cell>
          <cell r="Z211">
            <v>179.07058666666657</v>
          </cell>
          <cell r="AA211">
            <v>6690.9027466666666</v>
          </cell>
          <cell r="AB211">
            <v>14281.729413333334</v>
          </cell>
          <cell r="AC211">
            <v>16516.116598847068</v>
          </cell>
          <cell r="AD211">
            <v>12009.95</v>
          </cell>
          <cell r="AE211">
            <v>0.21360000000000001</v>
          </cell>
          <cell r="AF211">
            <v>962.51718551373347</v>
          </cell>
          <cell r="AG211">
            <v>1271.8699999999999</v>
          </cell>
          <cell r="AH211">
            <v>2234.3871855137331</v>
          </cell>
          <cell r="AI211">
            <v>2234.3871855137331</v>
          </cell>
          <cell r="AJ211">
            <v>0</v>
          </cell>
          <cell r="AK211">
            <v>2234.3871855137331</v>
          </cell>
          <cell r="AL211">
            <v>14281.729413333334</v>
          </cell>
          <cell r="AM211">
            <v>0</v>
          </cell>
          <cell r="AN211">
            <v>207</v>
          </cell>
          <cell r="AO211">
            <v>0</v>
          </cell>
          <cell r="AP211">
            <v>211</v>
          </cell>
          <cell r="AQ211">
            <v>2055.3165988470664</v>
          </cell>
          <cell r="AR211">
            <v>13981.416598847067</v>
          </cell>
        </row>
        <row r="212">
          <cell r="B212" t="str">
            <v>Ake Cox Gloria Guadalupe</v>
          </cell>
          <cell r="C212">
            <v>241.63733333333332</v>
          </cell>
          <cell r="D212">
            <v>5669.12</v>
          </cell>
          <cell r="E212">
            <v>600</v>
          </cell>
          <cell r="F212">
            <v>980</v>
          </cell>
          <cell r="G212">
            <v>0</v>
          </cell>
          <cell r="H212">
            <v>85</v>
          </cell>
          <cell r="I212">
            <v>944.85333333333335</v>
          </cell>
          <cell r="J212">
            <v>9665.493333333332</v>
          </cell>
          <cell r="K212">
            <v>7334.12</v>
          </cell>
          <cell r="L212">
            <v>311.1783333333334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7645.2983333333332</v>
          </cell>
          <cell r="S212">
            <v>4910.1900000000005</v>
          </cell>
          <cell r="T212">
            <v>0.10879999999999999</v>
          </cell>
          <cell r="U212">
            <v>297.57978666666656</v>
          </cell>
          <cell r="V212">
            <v>288.33</v>
          </cell>
          <cell r="W212">
            <v>585.90978666666661</v>
          </cell>
          <cell r="X212">
            <v>585.90978666666661</v>
          </cell>
          <cell r="Y212">
            <v>0</v>
          </cell>
          <cell r="Z212">
            <v>585.90978666666661</v>
          </cell>
          <cell r="AA212">
            <v>7693.0635466666663</v>
          </cell>
          <cell r="AB212">
            <v>17358.556879999996</v>
          </cell>
          <cell r="AC212">
            <v>20428.664242115967</v>
          </cell>
          <cell r="AD212">
            <v>12009.95</v>
          </cell>
          <cell r="AE212">
            <v>0.21360000000000001</v>
          </cell>
          <cell r="AF212">
            <v>1798.2373621159704</v>
          </cell>
          <cell r="AG212">
            <v>1271.8699999999999</v>
          </cell>
          <cell r="AH212">
            <v>3070.1073621159703</v>
          </cell>
          <cell r="AI212">
            <v>3070.1073621159703</v>
          </cell>
          <cell r="AJ212">
            <v>0</v>
          </cell>
          <cell r="AK212">
            <v>3070.1073621159703</v>
          </cell>
          <cell r="AL212">
            <v>17358.556879999996</v>
          </cell>
          <cell r="AM212">
            <v>0</v>
          </cell>
          <cell r="AN212">
            <v>208</v>
          </cell>
          <cell r="AO212">
            <v>0</v>
          </cell>
          <cell r="AP212">
            <v>212</v>
          </cell>
          <cell r="AQ212">
            <v>2484.1975754493037</v>
          </cell>
          <cell r="AR212">
            <v>17893.964242115966</v>
          </cell>
        </row>
        <row r="213">
          <cell r="B213" t="str">
            <v>Moo Segura Rolando Ismael</v>
          </cell>
          <cell r="C213">
            <v>198.33866666666665</v>
          </cell>
          <cell r="D213">
            <v>5430.16</v>
          </cell>
          <cell r="E213">
            <v>520</v>
          </cell>
          <cell r="F213">
            <v>0</v>
          </cell>
          <cell r="G213">
            <v>0</v>
          </cell>
          <cell r="H213">
            <v>312</v>
          </cell>
          <cell r="I213">
            <v>905.02666666666664</v>
          </cell>
          <cell r="J213">
            <v>7933.5466666666662</v>
          </cell>
          <cell r="K213">
            <v>6262.16</v>
          </cell>
          <cell r="L213">
            <v>271.35166666666669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6533.5116666666663</v>
          </cell>
          <cell r="S213">
            <v>4910.1900000000005</v>
          </cell>
          <cell r="T213">
            <v>0.10879999999999999</v>
          </cell>
          <cell r="U213">
            <v>176.61739733333323</v>
          </cell>
          <cell r="V213">
            <v>288.33</v>
          </cell>
          <cell r="W213">
            <v>464.94739733333324</v>
          </cell>
          <cell r="X213">
            <v>464.94739733333324</v>
          </cell>
          <cell r="Y213">
            <v>253.54</v>
          </cell>
          <cell r="Z213">
            <v>211.40739733333325</v>
          </cell>
          <cell r="AA213">
            <v>6955.7792693333331</v>
          </cell>
          <cell r="AB213">
            <v>14889.325935999999</v>
          </cell>
          <cell r="AC213">
            <v>17288.746968463885</v>
          </cell>
          <cell r="AD213">
            <v>12009.95</v>
          </cell>
          <cell r="AE213">
            <v>0.21360000000000001</v>
          </cell>
          <cell r="AF213">
            <v>1127.5510324638858</v>
          </cell>
          <cell r="AG213">
            <v>1271.8699999999999</v>
          </cell>
          <cell r="AH213">
            <v>2399.4210324638857</v>
          </cell>
          <cell r="AI213">
            <v>2399.4210324638857</v>
          </cell>
          <cell r="AJ213">
            <v>0</v>
          </cell>
          <cell r="AK213">
            <v>2399.4210324638857</v>
          </cell>
          <cell r="AL213">
            <v>14889.325935999999</v>
          </cell>
          <cell r="AM213">
            <v>0</v>
          </cell>
          <cell r="AN213">
            <v>209</v>
          </cell>
          <cell r="AO213">
            <v>0</v>
          </cell>
          <cell r="AP213">
            <v>213</v>
          </cell>
          <cell r="AQ213">
            <v>2188.0136351305523</v>
          </cell>
          <cell r="AR213">
            <v>14754.046968463885</v>
          </cell>
        </row>
        <row r="214">
          <cell r="B214" t="str">
            <v>Ramirez Murillo Concepcion Del Carmen</v>
          </cell>
          <cell r="C214">
            <v>402.53333333333336</v>
          </cell>
          <cell r="D214">
            <v>9476</v>
          </cell>
          <cell r="E214">
            <v>600</v>
          </cell>
          <cell r="F214">
            <v>2000</v>
          </cell>
          <cell r="G214">
            <v>0</v>
          </cell>
          <cell r="H214">
            <v>232</v>
          </cell>
          <cell r="I214">
            <v>1579.3333333333333</v>
          </cell>
          <cell r="J214">
            <v>16101.333333333334</v>
          </cell>
          <cell r="K214">
            <v>12308</v>
          </cell>
          <cell r="L214">
            <v>945.6583333333333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13253.658333333333</v>
          </cell>
          <cell r="S214">
            <v>12009.95</v>
          </cell>
          <cell r="T214">
            <v>0.21360000000000001</v>
          </cell>
          <cell r="U214">
            <v>265.65609999999975</v>
          </cell>
          <cell r="V214">
            <v>1271.8699999999999</v>
          </cell>
          <cell r="W214">
            <v>1537.5260999999996</v>
          </cell>
          <cell r="X214">
            <v>1537.5260999999996</v>
          </cell>
          <cell r="Y214">
            <v>0</v>
          </cell>
          <cell r="Z214">
            <v>1537.5260999999996</v>
          </cell>
          <cell r="AA214">
            <v>12349.807233333335</v>
          </cell>
          <cell r="AB214">
            <v>28451.140566666669</v>
          </cell>
          <cell r="AC214">
            <v>34825.432665620647</v>
          </cell>
          <cell r="AD214">
            <v>24222.32</v>
          </cell>
          <cell r="AE214">
            <v>0.23519999999999999</v>
          </cell>
          <cell r="AF214">
            <v>2493.8520989539761</v>
          </cell>
          <cell r="AG214">
            <v>3880.44</v>
          </cell>
          <cell r="AH214">
            <v>6374.2920989539762</v>
          </cell>
          <cell r="AI214">
            <v>6374.2920989539762</v>
          </cell>
          <cell r="AJ214">
            <v>0</v>
          </cell>
          <cell r="AK214">
            <v>6374.2920989539762</v>
          </cell>
          <cell r="AL214">
            <v>28451.140566666669</v>
          </cell>
          <cell r="AM214">
            <v>0</v>
          </cell>
          <cell r="AN214">
            <v>210</v>
          </cell>
          <cell r="AO214">
            <v>0</v>
          </cell>
          <cell r="AP214">
            <v>214</v>
          </cell>
          <cell r="AQ214">
            <v>4836.765998953977</v>
          </cell>
          <cell r="AR214">
            <v>32290.732665620646</v>
          </cell>
        </row>
        <row r="215">
          <cell r="B215" t="str">
            <v>Kuk Zapata Wilder Rene</v>
          </cell>
          <cell r="C215">
            <v>218.97800000000001</v>
          </cell>
          <cell r="D215">
            <v>6569.34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1094.8900000000001</v>
          </cell>
          <cell r="J215">
            <v>8759.1200000000008</v>
          </cell>
          <cell r="K215">
            <v>6569.34</v>
          </cell>
          <cell r="L215">
            <v>461.21500000000015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7030.5550000000003</v>
          </cell>
          <cell r="S215">
            <v>4910.1900000000005</v>
          </cell>
          <cell r="T215">
            <v>0.10879999999999999</v>
          </cell>
          <cell r="U215">
            <v>230.69571199999996</v>
          </cell>
          <cell r="V215">
            <v>288.33</v>
          </cell>
          <cell r="W215">
            <v>519.02571199999988</v>
          </cell>
          <cell r="X215">
            <v>519.02571199999988</v>
          </cell>
          <cell r="Y215">
            <v>253.54</v>
          </cell>
          <cell r="Z215">
            <v>265.48571199999992</v>
          </cell>
          <cell r="AA215">
            <v>7398.7442880000008</v>
          </cell>
          <cell r="AB215">
            <v>16157.864288000001</v>
          </cell>
          <cell r="AC215">
            <v>18901.842533062052</v>
          </cell>
          <cell r="AD215">
            <v>12009.95</v>
          </cell>
          <cell r="AE215">
            <v>0.21360000000000001</v>
          </cell>
          <cell r="AF215">
            <v>1472.1082450620543</v>
          </cell>
          <cell r="AG215">
            <v>1271.8699999999999</v>
          </cell>
          <cell r="AH215">
            <v>2743.9782450620542</v>
          </cell>
          <cell r="AI215">
            <v>2743.9782450620542</v>
          </cell>
          <cell r="AJ215">
            <v>0</v>
          </cell>
          <cell r="AK215">
            <v>2743.9782450620542</v>
          </cell>
          <cell r="AL215">
            <v>16157.864287999997</v>
          </cell>
          <cell r="AM215">
            <v>0</v>
          </cell>
          <cell r="AN215">
            <v>211</v>
          </cell>
          <cell r="AO215">
            <v>0</v>
          </cell>
          <cell r="AP215">
            <v>215</v>
          </cell>
          <cell r="AQ215">
            <v>2478.4925330620545</v>
          </cell>
          <cell r="AR215">
            <v>16367.142533062051</v>
          </cell>
        </row>
        <row r="216">
          <cell r="B216" t="str">
            <v>Cobos Valdez Jose Rene</v>
          </cell>
          <cell r="C216">
            <v>224.60633333333334</v>
          </cell>
          <cell r="D216">
            <v>5328.1900000000005</v>
          </cell>
          <cell r="E216">
            <v>600</v>
          </cell>
          <cell r="F216">
            <v>810</v>
          </cell>
          <cell r="G216">
            <v>0</v>
          </cell>
          <cell r="H216">
            <v>312</v>
          </cell>
          <cell r="I216">
            <v>888.03166666666675</v>
          </cell>
          <cell r="J216">
            <v>8984.253333333334</v>
          </cell>
          <cell r="K216">
            <v>7050.1900000000005</v>
          </cell>
          <cell r="L216">
            <v>254.3566666666668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7304.5466666666671</v>
          </cell>
          <cell r="S216">
            <v>4910.1900000000005</v>
          </cell>
          <cell r="T216">
            <v>0.10879999999999999</v>
          </cell>
          <cell r="U216">
            <v>260.50600533333329</v>
          </cell>
          <cell r="V216">
            <v>288.33</v>
          </cell>
          <cell r="W216">
            <v>548.83600533333333</v>
          </cell>
          <cell r="X216">
            <v>548.83600533333333</v>
          </cell>
          <cell r="Y216">
            <v>217.61</v>
          </cell>
          <cell r="Z216">
            <v>331.22600533333332</v>
          </cell>
          <cell r="AA216">
            <v>7606.9956613333343</v>
          </cell>
          <cell r="AB216">
            <v>16591.248994666668</v>
          </cell>
          <cell r="AC216">
            <v>19452.94210918956</v>
          </cell>
          <cell r="AD216">
            <v>12009.95</v>
          </cell>
          <cell r="AE216">
            <v>0.21360000000000001</v>
          </cell>
          <cell r="AF216">
            <v>1589.8231145228899</v>
          </cell>
          <cell r="AG216">
            <v>1271.8699999999999</v>
          </cell>
          <cell r="AH216">
            <v>2861.69311452289</v>
          </cell>
          <cell r="AI216">
            <v>2861.69311452289</v>
          </cell>
          <cell r="AJ216">
            <v>0</v>
          </cell>
          <cell r="AK216">
            <v>2861.69311452289</v>
          </cell>
          <cell r="AL216">
            <v>16591.248994666668</v>
          </cell>
          <cell r="AM216">
            <v>0</v>
          </cell>
          <cell r="AN216">
            <v>212</v>
          </cell>
          <cell r="AO216">
            <v>0</v>
          </cell>
          <cell r="AP216">
            <v>216</v>
          </cell>
          <cell r="AQ216">
            <v>2530.4671091895566</v>
          </cell>
          <cell r="AR216">
            <v>16918.242109189559</v>
          </cell>
        </row>
        <row r="217">
          <cell r="B217" t="str">
            <v>Ramirez Perez Maria Beatriz</v>
          </cell>
          <cell r="C217">
            <v>301.10066666666665</v>
          </cell>
          <cell r="D217">
            <v>6833.02</v>
          </cell>
          <cell r="E217">
            <v>600</v>
          </cell>
          <cell r="F217">
            <v>1600</v>
          </cell>
          <cell r="G217">
            <v>0</v>
          </cell>
          <cell r="H217">
            <v>232</v>
          </cell>
          <cell r="I217">
            <v>1138.8366666666668</v>
          </cell>
          <cell r="J217">
            <v>12044.026666666667</v>
          </cell>
          <cell r="K217">
            <v>9265.02</v>
          </cell>
          <cell r="L217">
            <v>505.16166666666686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9770.1816666666673</v>
          </cell>
          <cell r="S217">
            <v>8629.2100000000009</v>
          </cell>
          <cell r="T217">
            <v>0.16</v>
          </cell>
          <cell r="U217">
            <v>182.55546666666663</v>
          </cell>
          <cell r="V217">
            <v>692.96</v>
          </cell>
          <cell r="W217">
            <v>875.51546666666673</v>
          </cell>
          <cell r="X217">
            <v>875.51546666666673</v>
          </cell>
          <cell r="Y217">
            <v>0</v>
          </cell>
          <cell r="Z217">
            <v>875.51546666666673</v>
          </cell>
          <cell r="AA217">
            <v>9528.3411999999989</v>
          </cell>
          <cell r="AB217">
            <v>21572.367866666667</v>
          </cell>
          <cell r="AC217">
            <v>25831.22149930265</v>
          </cell>
          <cell r="AD217">
            <v>24222.32</v>
          </cell>
          <cell r="AE217">
            <v>0.23519999999999999</v>
          </cell>
          <cell r="AF217">
            <v>378.41363263598333</v>
          </cell>
          <cell r="AG217">
            <v>3880.44</v>
          </cell>
          <cell r="AH217">
            <v>4258.8536326359836</v>
          </cell>
          <cell r="AI217">
            <v>4258.8536326359836</v>
          </cell>
          <cell r="AJ217">
            <v>0</v>
          </cell>
          <cell r="AK217">
            <v>4258.8536326359836</v>
          </cell>
          <cell r="AL217">
            <v>21572.367866666667</v>
          </cell>
          <cell r="AM217">
            <v>0</v>
          </cell>
          <cell r="AN217">
            <v>213</v>
          </cell>
          <cell r="AO217">
            <v>0</v>
          </cell>
          <cell r="AP217">
            <v>217</v>
          </cell>
          <cell r="AQ217">
            <v>3383.3381659693168</v>
          </cell>
          <cell r="AR217">
            <v>23296.521499302649</v>
          </cell>
        </row>
        <row r="218">
          <cell r="B218" t="str">
            <v>Caamal Ku Carlos Ivan</v>
          </cell>
          <cell r="C218">
            <v>238.97066666666666</v>
          </cell>
          <cell r="D218">
            <v>5669.12</v>
          </cell>
          <cell r="E218">
            <v>600</v>
          </cell>
          <cell r="F218">
            <v>900</v>
          </cell>
          <cell r="G218">
            <v>0</v>
          </cell>
          <cell r="H218">
            <v>85</v>
          </cell>
          <cell r="I218">
            <v>944.85333333333335</v>
          </cell>
          <cell r="J218">
            <v>9558.8266666666659</v>
          </cell>
          <cell r="K218">
            <v>7254.12</v>
          </cell>
          <cell r="L218">
            <v>311.1783333333334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7565.2983333333332</v>
          </cell>
          <cell r="S218">
            <v>4910.1900000000005</v>
          </cell>
          <cell r="T218">
            <v>0.10879999999999999</v>
          </cell>
          <cell r="U218">
            <v>288.87578666666656</v>
          </cell>
          <cell r="V218">
            <v>288.33</v>
          </cell>
          <cell r="W218">
            <v>577.20578666666654</v>
          </cell>
          <cell r="X218">
            <v>577.20578666666654</v>
          </cell>
          <cell r="Y218">
            <v>0</v>
          </cell>
          <cell r="Z218">
            <v>577.20578666666654</v>
          </cell>
          <cell r="AA218">
            <v>7621.7675466666669</v>
          </cell>
          <cell r="AB218">
            <v>17180.594213333334</v>
          </cell>
          <cell r="AC218">
            <v>20202.363801288571</v>
          </cell>
          <cell r="AD218">
            <v>12009.95</v>
          </cell>
          <cell r="AE218">
            <v>0.21360000000000001</v>
          </cell>
          <cell r="AF218">
            <v>1749.8995879552388</v>
          </cell>
          <cell r="AG218">
            <v>1271.8699999999999</v>
          </cell>
          <cell r="AH218">
            <v>3021.7695879552384</v>
          </cell>
          <cell r="AI218">
            <v>3021.7695879552384</v>
          </cell>
          <cell r="AJ218">
            <v>0</v>
          </cell>
          <cell r="AK218">
            <v>3021.7695879552384</v>
          </cell>
          <cell r="AL218">
            <v>17180.594213333334</v>
          </cell>
          <cell r="AM218">
            <v>0</v>
          </cell>
          <cell r="AN218">
            <v>214</v>
          </cell>
          <cell r="AO218">
            <v>0</v>
          </cell>
          <cell r="AP218">
            <v>218</v>
          </cell>
          <cell r="AQ218">
            <v>2444.563801288572</v>
          </cell>
          <cell r="AR218">
            <v>17667.663801288571</v>
          </cell>
        </row>
        <row r="219">
          <cell r="B219" t="str">
            <v>Aguilar Ramirez Maria Del Socorro</v>
          </cell>
          <cell r="C219">
            <v>191.27100000000002</v>
          </cell>
          <cell r="D219">
            <v>5738.13</v>
          </cell>
          <cell r="E219">
            <v>0</v>
          </cell>
          <cell r="F219">
            <v>0</v>
          </cell>
          <cell r="G219">
            <v>0</v>
          </cell>
          <cell r="H219">
            <v>399</v>
          </cell>
          <cell r="I219">
            <v>956.35500000000002</v>
          </cell>
          <cell r="J219">
            <v>7650.84</v>
          </cell>
          <cell r="K219">
            <v>6137.13</v>
          </cell>
          <cell r="L219">
            <v>322.68000000000006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6459.81</v>
          </cell>
          <cell r="S219">
            <v>4910.1900000000005</v>
          </cell>
          <cell r="T219">
            <v>0.10879999999999999</v>
          </cell>
          <cell r="U219">
            <v>168.59865599999998</v>
          </cell>
          <cell r="V219">
            <v>288.33</v>
          </cell>
          <cell r="W219">
            <v>456.92865599999993</v>
          </cell>
          <cell r="X219">
            <v>456.92865599999993</v>
          </cell>
          <cell r="Y219">
            <v>253.54</v>
          </cell>
          <cell r="Z219">
            <v>203.38865599999994</v>
          </cell>
          <cell r="AA219">
            <v>6890.0963440000005</v>
          </cell>
          <cell r="AB219">
            <v>14540.936344000002</v>
          </cell>
          <cell r="AC219">
            <v>16845.728667344865</v>
          </cell>
          <cell r="AD219">
            <v>12009.95</v>
          </cell>
          <cell r="AE219">
            <v>0.21360000000000001</v>
          </cell>
          <cell r="AF219">
            <v>1032.9223233448631</v>
          </cell>
          <cell r="AG219">
            <v>1271.8699999999999</v>
          </cell>
          <cell r="AH219">
            <v>2304.7923233448628</v>
          </cell>
          <cell r="AI219">
            <v>2304.7923233448628</v>
          </cell>
          <cell r="AJ219">
            <v>0</v>
          </cell>
          <cell r="AK219">
            <v>2304.7923233448628</v>
          </cell>
          <cell r="AL219">
            <v>14540.936344000002</v>
          </cell>
          <cell r="AM219">
            <v>0</v>
          </cell>
          <cell r="AN219">
            <v>215</v>
          </cell>
          <cell r="AO219">
            <v>0</v>
          </cell>
          <cell r="AP219">
            <v>219</v>
          </cell>
          <cell r="AQ219">
            <v>2101.4036673448627</v>
          </cell>
          <cell r="AR219">
            <v>14311.028667344865</v>
          </cell>
        </row>
        <row r="220">
          <cell r="B220" t="str">
            <v>Villanueva Castillo Wilbert</v>
          </cell>
          <cell r="C220">
            <v>189.16566666666668</v>
          </cell>
          <cell r="D220">
            <v>5354.97</v>
          </cell>
          <cell r="E220">
            <v>320</v>
          </cell>
          <cell r="F220">
            <v>0</v>
          </cell>
          <cell r="G220">
            <v>0</v>
          </cell>
          <cell r="H220">
            <v>399</v>
          </cell>
          <cell r="I220">
            <v>892.495</v>
          </cell>
          <cell r="J220">
            <v>7566.626666666667</v>
          </cell>
          <cell r="K220">
            <v>6073.97</v>
          </cell>
          <cell r="L220">
            <v>258.82000000000005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6332.79</v>
          </cell>
          <cell r="S220">
            <v>4910.1900000000005</v>
          </cell>
          <cell r="T220">
            <v>0.10879999999999999</v>
          </cell>
          <cell r="U220">
            <v>154.77887999999993</v>
          </cell>
          <cell r="V220">
            <v>288.33</v>
          </cell>
          <cell r="W220">
            <v>443.10887999999989</v>
          </cell>
          <cell r="X220">
            <v>443.10887999999989</v>
          </cell>
          <cell r="Y220">
            <v>253.54</v>
          </cell>
          <cell r="Z220">
            <v>189.56887999999989</v>
          </cell>
          <cell r="AA220">
            <v>6776.8961200000003</v>
          </cell>
          <cell r="AB220">
            <v>14343.522786666668</v>
          </cell>
          <cell r="AC220">
            <v>16594.694133604611</v>
          </cell>
          <cell r="AD220">
            <v>12009.95</v>
          </cell>
          <cell r="AE220">
            <v>0.21360000000000001</v>
          </cell>
          <cell r="AF220">
            <v>979.3013469379448</v>
          </cell>
          <cell r="AG220">
            <v>1271.8699999999999</v>
          </cell>
          <cell r="AH220">
            <v>2251.1713469379447</v>
          </cell>
          <cell r="AI220">
            <v>2251.1713469379447</v>
          </cell>
          <cell r="AJ220">
            <v>0</v>
          </cell>
          <cell r="AK220">
            <v>2251.1713469379447</v>
          </cell>
          <cell r="AL220">
            <v>14343.522786666666</v>
          </cell>
          <cell r="AM220">
            <v>0</v>
          </cell>
          <cell r="AN220">
            <v>216</v>
          </cell>
          <cell r="AO220">
            <v>0</v>
          </cell>
          <cell r="AP220">
            <v>220</v>
          </cell>
          <cell r="AQ220">
            <v>2061.6024669379449</v>
          </cell>
          <cell r="AR220">
            <v>14059.99413360461</v>
          </cell>
        </row>
        <row r="221">
          <cell r="B221" t="str">
            <v>Cardenas Tun Karla Del Rosario</v>
          </cell>
          <cell r="C221">
            <v>398.30100000000004</v>
          </cell>
          <cell r="D221">
            <v>11949.03</v>
          </cell>
          <cell r="E221">
            <v>0</v>
          </cell>
          <cell r="F221">
            <v>0</v>
          </cell>
          <cell r="G221">
            <v>0</v>
          </cell>
          <cell r="H221">
            <v>158</v>
          </cell>
          <cell r="I221">
            <v>1991.5050000000001</v>
          </cell>
          <cell r="J221">
            <v>15932.04</v>
          </cell>
          <cell r="K221">
            <v>12107.03</v>
          </cell>
          <cell r="L221">
            <v>1357.8300000000002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13464.86</v>
          </cell>
          <cell r="S221">
            <v>12009.95</v>
          </cell>
          <cell r="T221">
            <v>0.21360000000000001</v>
          </cell>
          <cell r="U221">
            <v>310.768776</v>
          </cell>
          <cell r="V221">
            <v>1271.8699999999999</v>
          </cell>
          <cell r="W221">
            <v>1582.6387759999998</v>
          </cell>
          <cell r="X221">
            <v>1582.6387759999998</v>
          </cell>
          <cell r="Y221">
            <v>0</v>
          </cell>
          <cell r="Z221">
            <v>1582.6387759999998</v>
          </cell>
          <cell r="AA221">
            <v>12515.896224</v>
          </cell>
          <cell r="AB221">
            <v>28447.936224000001</v>
          </cell>
          <cell r="AC221">
            <v>34821.242887029293</v>
          </cell>
          <cell r="AD221">
            <v>24222.32</v>
          </cell>
          <cell r="AE221">
            <v>0.23519999999999999</v>
          </cell>
          <cell r="AF221">
            <v>2492.8666630292896</v>
          </cell>
          <cell r="AG221">
            <v>3880.44</v>
          </cell>
          <cell r="AH221">
            <v>6373.3066630292897</v>
          </cell>
          <cell r="AI221">
            <v>6373.3066630292897</v>
          </cell>
          <cell r="AJ221">
            <v>0</v>
          </cell>
          <cell r="AK221">
            <v>6373.3066630292897</v>
          </cell>
          <cell r="AL221">
            <v>28447.936224000005</v>
          </cell>
          <cell r="AM221">
            <v>0</v>
          </cell>
          <cell r="AN221">
            <v>217</v>
          </cell>
          <cell r="AO221">
            <v>0</v>
          </cell>
          <cell r="AP221">
            <v>221</v>
          </cell>
          <cell r="AQ221">
            <v>4790.6678870292899</v>
          </cell>
          <cell r="AR221">
            <v>32286.542887029293</v>
          </cell>
        </row>
        <row r="222">
          <cell r="B222" t="str">
            <v>Quijano Pereira Fernando</v>
          </cell>
          <cell r="C222">
            <v>192.33533333333335</v>
          </cell>
          <cell r="D222">
            <v>5770.06</v>
          </cell>
          <cell r="E222">
            <v>0</v>
          </cell>
          <cell r="F222">
            <v>0</v>
          </cell>
          <cell r="G222">
            <v>0</v>
          </cell>
          <cell r="H222">
            <v>399</v>
          </cell>
          <cell r="I222">
            <v>961.67666666666673</v>
          </cell>
          <cell r="J222">
            <v>7693.4133333333339</v>
          </cell>
          <cell r="K222">
            <v>6169.06</v>
          </cell>
          <cell r="L222">
            <v>328.00166666666678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6497.0616666666674</v>
          </cell>
          <cell r="S222">
            <v>4910.1900000000005</v>
          </cell>
          <cell r="T222">
            <v>0.10879999999999999</v>
          </cell>
          <cell r="U222">
            <v>172.65163733333335</v>
          </cell>
          <cell r="V222">
            <v>288.33</v>
          </cell>
          <cell r="W222">
            <v>460.98163733333331</v>
          </cell>
          <cell r="X222">
            <v>460.98163733333331</v>
          </cell>
          <cell r="Y222">
            <v>253.54</v>
          </cell>
          <cell r="Z222">
            <v>207.44163733333332</v>
          </cell>
          <cell r="AA222">
            <v>6923.2950293333342</v>
          </cell>
          <cell r="AB222">
            <v>14616.708362666668</v>
          </cell>
          <cell r="AC222">
            <v>16942.081692099018</v>
          </cell>
          <cell r="AD222">
            <v>12009.95</v>
          </cell>
          <cell r="AE222">
            <v>0.21360000000000001</v>
          </cell>
          <cell r="AF222">
            <v>1053.5033294323503</v>
          </cell>
          <cell r="AG222">
            <v>1271.8699999999999</v>
          </cell>
          <cell r="AH222">
            <v>2325.3733294323501</v>
          </cell>
          <cell r="AI222">
            <v>2325.3733294323501</v>
          </cell>
          <cell r="AJ222">
            <v>0</v>
          </cell>
          <cell r="AK222">
            <v>2325.3733294323501</v>
          </cell>
          <cell r="AL222">
            <v>14616.708362666668</v>
          </cell>
          <cell r="AM222">
            <v>0</v>
          </cell>
          <cell r="AN222">
            <v>218</v>
          </cell>
          <cell r="AO222">
            <v>0</v>
          </cell>
          <cell r="AP222">
            <v>222</v>
          </cell>
          <cell r="AQ222">
            <v>2117.9316920990168</v>
          </cell>
          <cell r="AR222">
            <v>14407.381692099018</v>
          </cell>
        </row>
        <row r="223">
          <cell r="B223" t="str">
            <v>Castilla Ayala Justo Pastor</v>
          </cell>
          <cell r="C223">
            <v>243.24733333333333</v>
          </cell>
          <cell r="D223">
            <v>6297.42</v>
          </cell>
          <cell r="E223">
            <v>600</v>
          </cell>
          <cell r="F223">
            <v>400</v>
          </cell>
          <cell r="G223">
            <v>0</v>
          </cell>
          <cell r="H223">
            <v>232</v>
          </cell>
          <cell r="I223">
            <v>1049.57</v>
          </cell>
          <cell r="J223">
            <v>9729.8933333333334</v>
          </cell>
          <cell r="K223">
            <v>7529.42</v>
          </cell>
          <cell r="L223">
            <v>415.89499999999998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7945.3150000000005</v>
          </cell>
          <cell r="S223">
            <v>4910.1900000000005</v>
          </cell>
          <cell r="T223">
            <v>0.10879999999999999</v>
          </cell>
          <cell r="U223">
            <v>330.22159999999997</v>
          </cell>
          <cell r="V223">
            <v>288.33</v>
          </cell>
          <cell r="W223">
            <v>618.55160000000001</v>
          </cell>
          <cell r="X223">
            <v>618.55160000000001</v>
          </cell>
          <cell r="Y223">
            <v>0</v>
          </cell>
          <cell r="Z223">
            <v>618.55160000000001</v>
          </cell>
          <cell r="AA223">
            <v>7960.4384</v>
          </cell>
          <cell r="AB223">
            <v>17690.331733333333</v>
          </cell>
          <cell r="AC223">
            <v>20850.554950830789</v>
          </cell>
          <cell r="AD223">
            <v>12009.95</v>
          </cell>
          <cell r="AE223">
            <v>0.21360000000000001</v>
          </cell>
          <cell r="AF223">
            <v>1888.3532174974564</v>
          </cell>
          <cell r="AG223">
            <v>1271.8699999999999</v>
          </cell>
          <cell r="AH223">
            <v>3160.2232174974561</v>
          </cell>
          <cell r="AI223">
            <v>3160.2232174974561</v>
          </cell>
          <cell r="AJ223">
            <v>0</v>
          </cell>
          <cell r="AK223">
            <v>3160.2232174974561</v>
          </cell>
          <cell r="AL223">
            <v>17690.331733333333</v>
          </cell>
          <cell r="AM223">
            <v>0</v>
          </cell>
          <cell r="AN223">
            <v>219</v>
          </cell>
          <cell r="AO223">
            <v>0</v>
          </cell>
          <cell r="AP223">
            <v>223</v>
          </cell>
          <cell r="AQ223">
            <v>2541.6716174974563</v>
          </cell>
          <cell r="AR223">
            <v>18315.854950830788</v>
          </cell>
        </row>
        <row r="224">
          <cell r="B224" t="str">
            <v>Medina Puerto Leonel Antonio</v>
          </cell>
          <cell r="C224">
            <v>228.66766666666669</v>
          </cell>
          <cell r="D224">
            <v>5328.1900000000005</v>
          </cell>
          <cell r="E224">
            <v>600</v>
          </cell>
          <cell r="F224">
            <v>931.84</v>
          </cell>
          <cell r="G224">
            <v>0</v>
          </cell>
          <cell r="H224">
            <v>0</v>
          </cell>
          <cell r="I224">
            <v>888.03166666666675</v>
          </cell>
          <cell r="J224">
            <v>9146.7066666666669</v>
          </cell>
          <cell r="K224">
            <v>6860.0300000000007</v>
          </cell>
          <cell r="L224">
            <v>254.3566666666668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7114.3866666666672</v>
          </cell>
          <cell r="S224">
            <v>4910.1900000000005</v>
          </cell>
          <cell r="T224">
            <v>0.10879999999999999</v>
          </cell>
          <cell r="U224">
            <v>239.81659733333333</v>
          </cell>
          <cell r="V224">
            <v>288.33</v>
          </cell>
          <cell r="W224">
            <v>528.14659733333337</v>
          </cell>
          <cell r="X224">
            <v>528.14659733333337</v>
          </cell>
          <cell r="Y224">
            <v>217.61</v>
          </cell>
          <cell r="Z224">
            <v>310.53659733333336</v>
          </cell>
          <cell r="AA224">
            <v>7437.5250693333337</v>
          </cell>
          <cell r="AB224">
            <v>16584.231736000002</v>
          </cell>
          <cell r="AC224">
            <v>19444.018840284843</v>
          </cell>
          <cell r="AD224">
            <v>12009.95</v>
          </cell>
          <cell r="AE224">
            <v>0.21360000000000001</v>
          </cell>
          <cell r="AF224">
            <v>1587.9171042848425</v>
          </cell>
          <cell r="AG224">
            <v>1271.8699999999999</v>
          </cell>
          <cell r="AH224">
            <v>2859.7871042848424</v>
          </cell>
          <cell r="AI224">
            <v>2859.7871042848424</v>
          </cell>
          <cell r="AJ224">
            <v>0</v>
          </cell>
          <cell r="AK224">
            <v>2859.7871042848424</v>
          </cell>
          <cell r="AL224">
            <v>16584.231736000002</v>
          </cell>
          <cell r="AM224">
            <v>0</v>
          </cell>
          <cell r="AN224">
            <v>220</v>
          </cell>
          <cell r="AO224">
            <v>0</v>
          </cell>
          <cell r="AP224">
            <v>224</v>
          </cell>
          <cell r="AQ224">
            <v>2549.2505069515091</v>
          </cell>
          <cell r="AR224">
            <v>16909.318840284843</v>
          </cell>
        </row>
        <row r="225">
          <cell r="B225" t="str">
            <v>Santos Y Rodriguez Carlos Roberto</v>
          </cell>
          <cell r="C225">
            <v>206.63533333333334</v>
          </cell>
          <cell r="D225">
            <v>6079.06</v>
          </cell>
          <cell r="E225">
            <v>120</v>
          </cell>
          <cell r="F225">
            <v>0</v>
          </cell>
          <cell r="G225">
            <v>0</v>
          </cell>
          <cell r="H225">
            <v>232</v>
          </cell>
          <cell r="I225">
            <v>1013.1766666666667</v>
          </cell>
          <cell r="J225">
            <v>8265.4133333333339</v>
          </cell>
          <cell r="K225">
            <v>6431.06</v>
          </cell>
          <cell r="L225">
            <v>379.50166666666678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6810.5616666666674</v>
          </cell>
          <cell r="S225">
            <v>4910.1900000000005</v>
          </cell>
          <cell r="T225">
            <v>0.10879999999999999</v>
          </cell>
          <cell r="U225">
            <v>206.76043733333336</v>
          </cell>
          <cell r="V225">
            <v>288.33</v>
          </cell>
          <cell r="W225">
            <v>495.09043733333334</v>
          </cell>
          <cell r="X225">
            <v>495.09043733333334</v>
          </cell>
          <cell r="Y225">
            <v>253.54</v>
          </cell>
          <cell r="Z225">
            <v>241.55043733333335</v>
          </cell>
          <cell r="AA225">
            <v>7202.6862293333343</v>
          </cell>
          <cell r="AB225">
            <v>15468.099562666668</v>
          </cell>
          <cell r="AC225">
            <v>18024.725639199733</v>
          </cell>
          <cell r="AD225">
            <v>12009.95</v>
          </cell>
          <cell r="AE225">
            <v>0.21360000000000001</v>
          </cell>
          <cell r="AF225">
            <v>1284.7560765330627</v>
          </cell>
          <cell r="AG225">
            <v>1271.8699999999999</v>
          </cell>
          <cell r="AH225">
            <v>2556.6260765330626</v>
          </cell>
          <cell r="AI225">
            <v>2556.6260765330626</v>
          </cell>
          <cell r="AJ225">
            <v>0</v>
          </cell>
          <cell r="AK225">
            <v>2556.6260765330626</v>
          </cell>
          <cell r="AL225">
            <v>15468.09956266667</v>
          </cell>
          <cell r="AM225">
            <v>0</v>
          </cell>
          <cell r="AN225">
            <v>221</v>
          </cell>
          <cell r="AO225">
            <v>0</v>
          </cell>
          <cell r="AP225">
            <v>225</v>
          </cell>
          <cell r="AQ225">
            <v>2315.0756391997293</v>
          </cell>
          <cell r="AR225">
            <v>15490.025639199732</v>
          </cell>
        </row>
        <row r="226">
          <cell r="B226" t="str">
            <v>Estrella Hurtado Jose Manuel</v>
          </cell>
          <cell r="C226">
            <v>206.63533333333334</v>
          </cell>
          <cell r="D226">
            <v>6079.06</v>
          </cell>
          <cell r="E226">
            <v>120</v>
          </cell>
          <cell r="F226">
            <v>0</v>
          </cell>
          <cell r="G226">
            <v>0</v>
          </cell>
          <cell r="H226">
            <v>232</v>
          </cell>
          <cell r="I226">
            <v>1013.1766666666667</v>
          </cell>
          <cell r="J226">
            <v>8265.4133333333339</v>
          </cell>
          <cell r="K226">
            <v>6431.06</v>
          </cell>
          <cell r="L226">
            <v>379.50166666666678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6810.5616666666674</v>
          </cell>
          <cell r="S226">
            <v>4910.1900000000005</v>
          </cell>
          <cell r="T226">
            <v>0.10879999999999999</v>
          </cell>
          <cell r="U226">
            <v>206.76043733333336</v>
          </cell>
          <cell r="V226">
            <v>288.33</v>
          </cell>
          <cell r="W226">
            <v>495.09043733333334</v>
          </cell>
          <cell r="X226">
            <v>495.09043733333334</v>
          </cell>
          <cell r="Y226">
            <v>253.54</v>
          </cell>
          <cell r="Z226">
            <v>241.55043733333335</v>
          </cell>
          <cell r="AA226">
            <v>7202.6862293333343</v>
          </cell>
          <cell r="AB226">
            <v>15468.099562666668</v>
          </cell>
          <cell r="AC226">
            <v>18024.725639199733</v>
          </cell>
          <cell r="AD226">
            <v>12009.95</v>
          </cell>
          <cell r="AE226">
            <v>0.21360000000000001</v>
          </cell>
          <cell r="AF226">
            <v>1284.7560765330627</v>
          </cell>
          <cell r="AG226">
            <v>1271.8699999999999</v>
          </cell>
          <cell r="AH226">
            <v>2556.6260765330626</v>
          </cell>
          <cell r="AI226">
            <v>2556.6260765330626</v>
          </cell>
          <cell r="AJ226">
            <v>0</v>
          </cell>
          <cell r="AK226">
            <v>2556.6260765330626</v>
          </cell>
          <cell r="AL226">
            <v>15468.09956266667</v>
          </cell>
          <cell r="AM226">
            <v>0</v>
          </cell>
          <cell r="AN226">
            <v>222</v>
          </cell>
          <cell r="AO226">
            <v>0</v>
          </cell>
          <cell r="AP226">
            <v>226</v>
          </cell>
          <cell r="AQ226">
            <v>2315.0756391997293</v>
          </cell>
          <cell r="AR226">
            <v>15490.025639199732</v>
          </cell>
        </row>
        <row r="227">
          <cell r="B227" t="str">
            <v>Cob Rodriguez Guadalupe Del Refugio</v>
          </cell>
          <cell r="C227">
            <v>441.75166666666672</v>
          </cell>
          <cell r="D227">
            <v>11949.03</v>
          </cell>
          <cell r="E227">
            <v>600</v>
          </cell>
          <cell r="F227">
            <v>703.52</v>
          </cell>
          <cell r="G227">
            <v>0</v>
          </cell>
          <cell r="H227">
            <v>158</v>
          </cell>
          <cell r="I227">
            <v>1991.5050000000001</v>
          </cell>
          <cell r="J227">
            <v>17670.066666666669</v>
          </cell>
          <cell r="K227">
            <v>13410.550000000001</v>
          </cell>
          <cell r="L227">
            <v>1357.8300000000002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14768.380000000001</v>
          </cell>
          <cell r="S227">
            <v>12009.95</v>
          </cell>
          <cell r="T227">
            <v>0.21360000000000001</v>
          </cell>
          <cell r="U227">
            <v>589.20064800000011</v>
          </cell>
          <cell r="V227">
            <v>1271.8699999999999</v>
          </cell>
          <cell r="W227">
            <v>1861.0706479999999</v>
          </cell>
          <cell r="X227">
            <v>1861.0706479999999</v>
          </cell>
          <cell r="Y227">
            <v>0</v>
          </cell>
          <cell r="Z227">
            <v>1861.0706479999999</v>
          </cell>
          <cell r="AA227">
            <v>13540.984351999999</v>
          </cell>
          <cell r="AB227">
            <v>31211.051018666669</v>
          </cell>
          <cell r="AC227">
            <v>38457.83002666667</v>
          </cell>
          <cell r="AD227">
            <v>38177.700000000004</v>
          </cell>
          <cell r="AE227">
            <v>0.3</v>
          </cell>
          <cell r="AF227">
            <v>84.03900799999974</v>
          </cell>
          <cell r="AG227">
            <v>7162.74</v>
          </cell>
          <cell r="AH227">
            <v>7246.7790079999995</v>
          </cell>
          <cell r="AI227">
            <v>7246.7790079999995</v>
          </cell>
          <cell r="AJ227">
            <v>0</v>
          </cell>
          <cell r="AK227">
            <v>7246.7790079999995</v>
          </cell>
          <cell r="AL227">
            <v>31211.051018666672</v>
          </cell>
          <cell r="AM227">
            <v>0</v>
          </cell>
          <cell r="AN227">
            <v>223</v>
          </cell>
          <cell r="AO227">
            <v>0</v>
          </cell>
          <cell r="AP227">
            <v>227</v>
          </cell>
          <cell r="AQ227">
            <v>5385.7083599999996</v>
          </cell>
          <cell r="AR227">
            <v>35923.130026666673</v>
          </cell>
        </row>
        <row r="228">
          <cell r="B228" t="str">
            <v>Basto Alcocer Luis Roberto</v>
          </cell>
          <cell r="C228">
            <v>207.672</v>
          </cell>
          <cell r="D228">
            <v>5430.16</v>
          </cell>
          <cell r="E228">
            <v>600</v>
          </cell>
          <cell r="F228">
            <v>200</v>
          </cell>
          <cell r="G228">
            <v>0</v>
          </cell>
          <cell r="H228">
            <v>232</v>
          </cell>
          <cell r="I228">
            <v>905.02666666666664</v>
          </cell>
          <cell r="J228">
            <v>8306.8799999999992</v>
          </cell>
          <cell r="K228">
            <v>6462.16</v>
          </cell>
          <cell r="L228">
            <v>271.35166666666669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6733.5116666666663</v>
          </cell>
          <cell r="S228">
            <v>4910.1900000000005</v>
          </cell>
          <cell r="T228">
            <v>0.10879999999999999</v>
          </cell>
          <cell r="U228">
            <v>198.37739733333322</v>
          </cell>
          <cell r="V228">
            <v>288.33</v>
          </cell>
          <cell r="W228">
            <v>486.70739733333323</v>
          </cell>
          <cell r="X228">
            <v>486.70739733333323</v>
          </cell>
          <cell r="Y228">
            <v>253.54</v>
          </cell>
          <cell r="Z228">
            <v>233.16739733333324</v>
          </cell>
          <cell r="AA228">
            <v>7134.0192693333329</v>
          </cell>
          <cell r="AB228">
            <v>15440.899269333331</v>
          </cell>
          <cell r="AC228">
            <v>17990.137270261104</v>
          </cell>
          <cell r="AD228">
            <v>12009.95</v>
          </cell>
          <cell r="AE228">
            <v>0.21360000000000001</v>
          </cell>
          <cell r="AF228">
            <v>1277.3680009277718</v>
          </cell>
          <cell r="AG228">
            <v>1271.8699999999999</v>
          </cell>
          <cell r="AH228">
            <v>2549.2380009277717</v>
          </cell>
          <cell r="AI228">
            <v>2549.2380009277717</v>
          </cell>
          <cell r="AJ228">
            <v>0</v>
          </cell>
          <cell r="AK228">
            <v>2549.2380009277717</v>
          </cell>
          <cell r="AL228">
            <v>15440.899269333333</v>
          </cell>
          <cell r="AM228">
            <v>0</v>
          </cell>
          <cell r="AN228">
            <v>224</v>
          </cell>
          <cell r="AO228">
            <v>0</v>
          </cell>
          <cell r="AP228">
            <v>228</v>
          </cell>
          <cell r="AQ228">
            <v>2316.0706035944386</v>
          </cell>
          <cell r="AR228">
            <v>15455.437270261104</v>
          </cell>
        </row>
        <row r="229">
          <cell r="B229" t="str">
            <v>Mendez Uicab Ana Isidra</v>
          </cell>
          <cell r="C229">
            <v>211.27100000000002</v>
          </cell>
          <cell r="D229">
            <v>5738.13</v>
          </cell>
          <cell r="E229">
            <v>600</v>
          </cell>
          <cell r="F229">
            <v>0</v>
          </cell>
          <cell r="G229">
            <v>0</v>
          </cell>
          <cell r="H229">
            <v>158</v>
          </cell>
          <cell r="I229">
            <v>956.35500000000002</v>
          </cell>
          <cell r="J229">
            <v>8450.84</v>
          </cell>
          <cell r="K229">
            <v>6496.13</v>
          </cell>
          <cell r="L229">
            <v>322.68000000000006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6818.81</v>
          </cell>
          <cell r="S229">
            <v>4910.1900000000005</v>
          </cell>
          <cell r="T229">
            <v>0.10879999999999999</v>
          </cell>
          <cell r="U229">
            <v>207.65785599999998</v>
          </cell>
          <cell r="V229">
            <v>288.33</v>
          </cell>
          <cell r="W229">
            <v>495.98785599999997</v>
          </cell>
          <cell r="X229">
            <v>495.98785599999997</v>
          </cell>
          <cell r="Y229">
            <v>253.54</v>
          </cell>
          <cell r="Z229">
            <v>242.44785599999997</v>
          </cell>
          <cell r="AA229">
            <v>7210.0371440000008</v>
          </cell>
          <cell r="AB229">
            <v>15660.877144000002</v>
          </cell>
          <cell r="AC229">
            <v>18269.864984740594</v>
          </cell>
          <cell r="AD229">
            <v>12009.95</v>
          </cell>
          <cell r="AE229">
            <v>0.21360000000000001</v>
          </cell>
          <cell r="AF229">
            <v>1337.1178407405907</v>
          </cell>
          <cell r="AG229">
            <v>1271.8699999999999</v>
          </cell>
          <cell r="AH229">
            <v>2608.9878407405904</v>
          </cell>
          <cell r="AI229">
            <v>2608.9878407405904</v>
          </cell>
          <cell r="AJ229">
            <v>0</v>
          </cell>
          <cell r="AK229">
            <v>2608.9878407405904</v>
          </cell>
          <cell r="AL229">
            <v>15660.877144000004</v>
          </cell>
          <cell r="AM229">
            <v>0</v>
          </cell>
          <cell r="AN229">
            <v>225</v>
          </cell>
          <cell r="AO229">
            <v>0</v>
          </cell>
          <cell r="AP229">
            <v>229</v>
          </cell>
          <cell r="AQ229">
            <v>2366.5399847405906</v>
          </cell>
          <cell r="AR229">
            <v>15735.164984740593</v>
          </cell>
        </row>
        <row r="230">
          <cell r="B230" t="str">
            <v>Sanchez Concha Alma Delia</v>
          </cell>
          <cell r="C230">
            <v>212.53866666666667</v>
          </cell>
          <cell r="D230">
            <v>5430.16</v>
          </cell>
          <cell r="E230">
            <v>600</v>
          </cell>
          <cell r="F230">
            <v>346</v>
          </cell>
          <cell r="G230">
            <v>0</v>
          </cell>
          <cell r="H230">
            <v>85</v>
          </cell>
          <cell r="I230">
            <v>905.02666666666664</v>
          </cell>
          <cell r="J230">
            <v>8501.5466666666671</v>
          </cell>
          <cell r="K230">
            <v>6461.16</v>
          </cell>
          <cell r="L230">
            <v>271.35166666666669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6732.5116666666663</v>
          </cell>
          <cell r="S230">
            <v>4910.1900000000005</v>
          </cell>
          <cell r="T230">
            <v>0.10879999999999999</v>
          </cell>
          <cell r="U230">
            <v>198.26859733333322</v>
          </cell>
          <cell r="V230">
            <v>288.33</v>
          </cell>
          <cell r="W230">
            <v>486.5985973333332</v>
          </cell>
          <cell r="X230">
            <v>486.5985973333332</v>
          </cell>
          <cell r="Y230">
            <v>253.54</v>
          </cell>
          <cell r="Z230">
            <v>233.05859733333321</v>
          </cell>
          <cell r="AA230">
            <v>7133.1280693333329</v>
          </cell>
          <cell r="AB230">
            <v>15634.674736000001</v>
          </cell>
          <cell r="AC230">
            <v>18236.545544252291</v>
          </cell>
          <cell r="AD230">
            <v>12009.95</v>
          </cell>
          <cell r="AE230">
            <v>0.21360000000000001</v>
          </cell>
          <cell r="AF230">
            <v>1330.0008082522893</v>
          </cell>
          <cell r="AG230">
            <v>1271.8699999999999</v>
          </cell>
          <cell r="AH230">
            <v>2601.870808252289</v>
          </cell>
          <cell r="AI230">
            <v>2601.870808252289</v>
          </cell>
          <cell r="AJ230">
            <v>0</v>
          </cell>
          <cell r="AK230">
            <v>2601.870808252289</v>
          </cell>
          <cell r="AL230">
            <v>15634.674736000001</v>
          </cell>
          <cell r="AM230">
            <v>0</v>
          </cell>
          <cell r="AN230">
            <v>226</v>
          </cell>
          <cell r="AO230">
            <v>0</v>
          </cell>
          <cell r="AP230">
            <v>230</v>
          </cell>
          <cell r="AQ230">
            <v>2368.8122109189558</v>
          </cell>
          <cell r="AR230">
            <v>15701.84554425229</v>
          </cell>
        </row>
        <row r="231">
          <cell r="B231" t="str">
            <v>Pat Rivera Mario De Jesus</v>
          </cell>
          <cell r="C231">
            <v>268.95933333333335</v>
          </cell>
          <cell r="D231">
            <v>6833.02</v>
          </cell>
          <cell r="E231">
            <v>600</v>
          </cell>
          <cell r="F231">
            <v>635.76</v>
          </cell>
          <cell r="G231">
            <v>0</v>
          </cell>
          <cell r="H231">
            <v>85</v>
          </cell>
          <cell r="I231">
            <v>1138.8366666666668</v>
          </cell>
          <cell r="J231">
            <v>10758.373333333333</v>
          </cell>
          <cell r="K231">
            <v>8153.7800000000007</v>
          </cell>
          <cell r="L231">
            <v>505.16166666666686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8658.9416666666675</v>
          </cell>
          <cell r="S231">
            <v>8629.2100000000009</v>
          </cell>
          <cell r="T231">
            <v>0.16</v>
          </cell>
          <cell r="U231">
            <v>4.7570666666666517</v>
          </cell>
          <cell r="V231">
            <v>692.96</v>
          </cell>
          <cell r="W231">
            <v>697.71706666666671</v>
          </cell>
          <cell r="X231">
            <v>697.71706666666671</v>
          </cell>
          <cell r="Y231">
            <v>0</v>
          </cell>
          <cell r="Z231">
            <v>697.71706666666671</v>
          </cell>
          <cell r="AA231">
            <v>8594.8996000000006</v>
          </cell>
          <cell r="AB231">
            <v>19353.272933333334</v>
          </cell>
          <cell r="AC231">
            <v>22965.18007799254</v>
          </cell>
          <cell r="AD231">
            <v>12009.95</v>
          </cell>
          <cell r="AE231">
            <v>0.21360000000000001</v>
          </cell>
          <cell r="AF231">
            <v>2340.0371446592067</v>
          </cell>
          <cell r="AG231">
            <v>1271.8699999999999</v>
          </cell>
          <cell r="AH231">
            <v>3611.9071446592066</v>
          </cell>
          <cell r="AI231">
            <v>3611.9071446592066</v>
          </cell>
          <cell r="AJ231">
            <v>0</v>
          </cell>
          <cell r="AK231">
            <v>3611.9071446592066</v>
          </cell>
          <cell r="AL231">
            <v>19353.272933333334</v>
          </cell>
          <cell r="AM231">
            <v>0</v>
          </cell>
          <cell r="AN231">
            <v>227</v>
          </cell>
          <cell r="AO231">
            <v>0</v>
          </cell>
          <cell r="AP231">
            <v>231</v>
          </cell>
          <cell r="AQ231">
            <v>2914.19007799254</v>
          </cell>
          <cell r="AR231">
            <v>20430.480077992539</v>
          </cell>
        </row>
        <row r="232">
          <cell r="B232" t="str">
            <v>Loeza Tun Mariana</v>
          </cell>
          <cell r="C232">
            <v>209.91400000000002</v>
          </cell>
          <cell r="D232">
            <v>6297.42</v>
          </cell>
          <cell r="E232">
            <v>0</v>
          </cell>
          <cell r="F232">
            <v>0</v>
          </cell>
          <cell r="G232">
            <v>0</v>
          </cell>
          <cell r="H232">
            <v>399</v>
          </cell>
          <cell r="I232">
            <v>1049.57</v>
          </cell>
          <cell r="J232">
            <v>8396.5600000000013</v>
          </cell>
          <cell r="K232">
            <v>6696.42</v>
          </cell>
          <cell r="L232">
            <v>415.89499999999998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7112.3150000000005</v>
          </cell>
          <cell r="S232">
            <v>4910.1900000000005</v>
          </cell>
          <cell r="T232">
            <v>0.10879999999999999</v>
          </cell>
          <cell r="U232">
            <v>239.59119999999999</v>
          </cell>
          <cell r="V232">
            <v>288.33</v>
          </cell>
          <cell r="W232">
            <v>527.9212</v>
          </cell>
          <cell r="X232">
            <v>527.9212</v>
          </cell>
          <cell r="Y232">
            <v>253.54</v>
          </cell>
          <cell r="Z232">
            <v>274.38120000000004</v>
          </cell>
          <cell r="AA232">
            <v>7471.6088</v>
          </cell>
          <cell r="AB232">
            <v>15868.168800000001</v>
          </cell>
          <cell r="AC232">
            <v>18533.460681586981</v>
          </cell>
          <cell r="AD232">
            <v>12009.95</v>
          </cell>
          <cell r="AE232">
            <v>0.21360000000000001</v>
          </cell>
          <cell r="AF232">
            <v>1393.421881586979</v>
          </cell>
          <cell r="AG232">
            <v>1271.8699999999999</v>
          </cell>
          <cell r="AH232">
            <v>2665.2918815869789</v>
          </cell>
          <cell r="AI232">
            <v>2665.2918815869789</v>
          </cell>
          <cell r="AJ232">
            <v>0</v>
          </cell>
          <cell r="AK232">
            <v>2665.2918815869789</v>
          </cell>
          <cell r="AL232">
            <v>15868.168800000003</v>
          </cell>
          <cell r="AM232">
            <v>0</v>
          </cell>
          <cell r="AN232">
            <v>228</v>
          </cell>
          <cell r="AO232">
            <v>0</v>
          </cell>
          <cell r="AP232">
            <v>232</v>
          </cell>
          <cell r="AQ232">
            <v>2390.9106815869791</v>
          </cell>
          <cell r="AR232">
            <v>15998.76068158698</v>
          </cell>
        </row>
        <row r="233">
          <cell r="B233" t="str">
            <v>Bustillos Lopez Jesus Francisco</v>
          </cell>
          <cell r="C233">
            <v>221.00533333333334</v>
          </cell>
          <cell r="D233">
            <v>5430.16</v>
          </cell>
          <cell r="E233">
            <v>600</v>
          </cell>
          <cell r="F233">
            <v>600</v>
          </cell>
          <cell r="G233">
            <v>0</v>
          </cell>
          <cell r="H233">
            <v>0</v>
          </cell>
          <cell r="I233">
            <v>905.02666666666664</v>
          </cell>
          <cell r="J233">
            <v>8840.2133333333331</v>
          </cell>
          <cell r="K233">
            <v>6630.16</v>
          </cell>
          <cell r="L233">
            <v>271.35166666666669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6901.5116666666663</v>
          </cell>
          <cell r="S233">
            <v>4910.1900000000005</v>
          </cell>
          <cell r="T233">
            <v>0.10879999999999999</v>
          </cell>
          <cell r="U233">
            <v>216.65579733333323</v>
          </cell>
          <cell r="V233">
            <v>288.33</v>
          </cell>
          <cell r="W233">
            <v>504.98579733333321</v>
          </cell>
          <cell r="X233">
            <v>504.98579733333321</v>
          </cell>
          <cell r="Y233">
            <v>253.54</v>
          </cell>
          <cell r="Z233">
            <v>251.44579733333322</v>
          </cell>
          <cell r="AA233">
            <v>7283.7408693333336</v>
          </cell>
          <cell r="AB233">
            <v>16123.954202666668</v>
          </cell>
          <cell r="AC233">
            <v>18858.721875211941</v>
          </cell>
          <cell r="AD233">
            <v>12009.95</v>
          </cell>
          <cell r="AE233">
            <v>0.21360000000000001</v>
          </cell>
          <cell r="AF233">
            <v>1462.8976725452706</v>
          </cell>
          <cell r="AG233">
            <v>1271.8699999999999</v>
          </cell>
          <cell r="AH233">
            <v>2734.7676725452702</v>
          </cell>
          <cell r="AI233">
            <v>2734.7676725452702</v>
          </cell>
          <cell r="AJ233">
            <v>0</v>
          </cell>
          <cell r="AK233">
            <v>2734.7676725452702</v>
          </cell>
          <cell r="AL233">
            <v>16123.954202666671</v>
          </cell>
          <cell r="AM233">
            <v>0</v>
          </cell>
          <cell r="AN233">
            <v>229</v>
          </cell>
          <cell r="AO233">
            <v>0</v>
          </cell>
          <cell r="AP233">
            <v>233</v>
          </cell>
          <cell r="AQ233">
            <v>2483.3218752119369</v>
          </cell>
          <cell r="AR233">
            <v>16324.02187521194</v>
          </cell>
        </row>
        <row r="234">
          <cell r="B234" t="str">
            <v>Cruz Mendez Joanna Del Pilar</v>
          </cell>
          <cell r="C234">
            <v>276.86399999999998</v>
          </cell>
          <cell r="D234">
            <v>8305.92</v>
          </cell>
          <cell r="E234">
            <v>0</v>
          </cell>
          <cell r="F234">
            <v>0</v>
          </cell>
          <cell r="G234">
            <v>0</v>
          </cell>
          <cell r="H234">
            <v>85</v>
          </cell>
          <cell r="I234">
            <v>1384.32</v>
          </cell>
          <cell r="J234">
            <v>11074.56</v>
          </cell>
          <cell r="K234">
            <v>8390.92</v>
          </cell>
          <cell r="L234">
            <v>750.64499999999998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9141.5650000000005</v>
          </cell>
          <cell r="S234">
            <v>8629.2100000000009</v>
          </cell>
          <cell r="T234">
            <v>0.16</v>
          </cell>
          <cell r="U234">
            <v>81.976799999999926</v>
          </cell>
          <cell r="V234">
            <v>692.96</v>
          </cell>
          <cell r="W234">
            <v>774.93679999999995</v>
          </cell>
          <cell r="X234">
            <v>774.93679999999995</v>
          </cell>
          <cell r="Y234">
            <v>0</v>
          </cell>
          <cell r="Z234">
            <v>774.93679999999995</v>
          </cell>
          <cell r="AA234">
            <v>9000.3032000000003</v>
          </cell>
          <cell r="AB234">
            <v>20074.8632</v>
          </cell>
          <cell r="AC234">
            <v>23882.766887080368</v>
          </cell>
          <cell r="AD234">
            <v>12009.95</v>
          </cell>
          <cell r="AE234">
            <v>0.21360000000000001</v>
          </cell>
          <cell r="AF234">
            <v>2536.0336870803667</v>
          </cell>
          <cell r="AG234">
            <v>1271.8699999999999</v>
          </cell>
          <cell r="AH234">
            <v>3807.9036870803666</v>
          </cell>
          <cell r="AI234">
            <v>3807.9036870803666</v>
          </cell>
          <cell r="AJ234">
            <v>0</v>
          </cell>
          <cell r="AK234">
            <v>3807.9036870803666</v>
          </cell>
          <cell r="AL234">
            <v>20074.8632</v>
          </cell>
          <cell r="AM234">
            <v>0</v>
          </cell>
          <cell r="AN234">
            <v>230</v>
          </cell>
          <cell r="AO234">
            <v>0</v>
          </cell>
          <cell r="AP234">
            <v>234</v>
          </cell>
          <cell r="AQ234">
            <v>3032.9668870803666</v>
          </cell>
          <cell r="AR234">
            <v>21348.066887080367</v>
          </cell>
        </row>
        <row r="235">
          <cell r="B235" t="str">
            <v>Tun Ruiz Carlos Manuel</v>
          </cell>
          <cell r="C235">
            <v>227.672</v>
          </cell>
          <cell r="D235">
            <v>5430.16</v>
          </cell>
          <cell r="E235">
            <v>600</v>
          </cell>
          <cell r="F235">
            <v>800</v>
          </cell>
          <cell r="G235">
            <v>0</v>
          </cell>
          <cell r="H235">
            <v>158</v>
          </cell>
          <cell r="I235">
            <v>905.02666666666664</v>
          </cell>
          <cell r="J235">
            <v>9106.8799999999992</v>
          </cell>
          <cell r="K235">
            <v>6988.16</v>
          </cell>
          <cell r="L235">
            <v>271.35166666666669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7259.5116666666663</v>
          </cell>
          <cell r="S235">
            <v>4910.1900000000005</v>
          </cell>
          <cell r="T235">
            <v>0.10879999999999999</v>
          </cell>
          <cell r="U235">
            <v>255.60619733333323</v>
          </cell>
          <cell r="V235">
            <v>288.33</v>
          </cell>
          <cell r="W235">
            <v>543.93619733333321</v>
          </cell>
          <cell r="X235">
            <v>543.93619733333321</v>
          </cell>
          <cell r="Y235">
            <v>217.61</v>
          </cell>
          <cell r="Z235">
            <v>326.3261973333332</v>
          </cell>
          <cell r="AA235">
            <v>7566.8604693333336</v>
          </cell>
          <cell r="AB235">
            <v>16673.740469333334</v>
          </cell>
          <cell r="AC235">
            <v>19557.839711766701</v>
          </cell>
          <cell r="AD235">
            <v>12009.95</v>
          </cell>
          <cell r="AE235">
            <v>0.21360000000000001</v>
          </cell>
          <cell r="AF235">
            <v>1612.2292424333673</v>
          </cell>
          <cell r="AG235">
            <v>1271.8699999999999</v>
          </cell>
          <cell r="AH235">
            <v>2884.0992424333672</v>
          </cell>
          <cell r="AI235">
            <v>2884.0992424333672</v>
          </cell>
          <cell r="AJ235">
            <v>0</v>
          </cell>
          <cell r="AK235">
            <v>2884.0992424333672</v>
          </cell>
          <cell r="AL235">
            <v>16673.740469333334</v>
          </cell>
          <cell r="AM235">
            <v>0</v>
          </cell>
          <cell r="AN235">
            <v>231</v>
          </cell>
          <cell r="AO235">
            <v>0</v>
          </cell>
          <cell r="AP235">
            <v>235</v>
          </cell>
          <cell r="AQ235">
            <v>2557.7730451000339</v>
          </cell>
          <cell r="AR235">
            <v>17023.1397117667</v>
          </cell>
        </row>
        <row r="236">
          <cell r="B236" t="str">
            <v>Carrillo Puerto Cesar Augusto</v>
          </cell>
          <cell r="C236">
            <v>330.19733333333335</v>
          </cell>
          <cell r="D236">
            <v>8305.92</v>
          </cell>
          <cell r="E236">
            <v>600</v>
          </cell>
          <cell r="F236">
            <v>1000</v>
          </cell>
          <cell r="G236">
            <v>0</v>
          </cell>
          <cell r="H236">
            <v>158</v>
          </cell>
          <cell r="I236">
            <v>1384.32</v>
          </cell>
          <cell r="J236">
            <v>13207.893333333333</v>
          </cell>
          <cell r="K236">
            <v>10063.92</v>
          </cell>
          <cell r="L236">
            <v>750.64499999999998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10814.565000000001</v>
          </cell>
          <cell r="S236">
            <v>10031.08</v>
          </cell>
          <cell r="T236">
            <v>0.1792</v>
          </cell>
          <cell r="U236">
            <v>140.40051200000011</v>
          </cell>
          <cell r="V236">
            <v>917.26</v>
          </cell>
          <cell r="W236">
            <v>1057.6605120000002</v>
          </cell>
          <cell r="X236">
            <v>1057.6605120000002</v>
          </cell>
          <cell r="Y236">
            <v>0</v>
          </cell>
          <cell r="Z236">
            <v>1057.6605120000002</v>
          </cell>
          <cell r="AA236">
            <v>10390.579487999999</v>
          </cell>
          <cell r="AB236">
            <v>23598.472821333333</v>
          </cell>
          <cell r="AC236">
            <v>28480.417308228727</v>
          </cell>
          <cell r="AD236">
            <v>24222.32</v>
          </cell>
          <cell r="AE236">
            <v>0.23519999999999999</v>
          </cell>
          <cell r="AF236">
            <v>1001.5044868953967</v>
          </cell>
          <cell r="AG236">
            <v>3880.44</v>
          </cell>
          <cell r="AH236">
            <v>4881.9444868953969</v>
          </cell>
          <cell r="AI236">
            <v>4881.9444868953969</v>
          </cell>
          <cell r="AJ236">
            <v>0</v>
          </cell>
          <cell r="AK236">
            <v>4881.9444868953969</v>
          </cell>
          <cell r="AL236">
            <v>23598.472821333329</v>
          </cell>
          <cell r="AM236">
            <v>0</v>
          </cell>
          <cell r="AN236">
            <v>232</v>
          </cell>
          <cell r="AO236">
            <v>0</v>
          </cell>
          <cell r="AP236">
            <v>236</v>
          </cell>
          <cell r="AQ236">
            <v>3824.2839748953966</v>
          </cell>
          <cell r="AR236">
            <v>25945.717308228726</v>
          </cell>
        </row>
        <row r="237">
          <cell r="B237" t="str">
            <v>Nabte Jimenez Francisco Javier</v>
          </cell>
          <cell r="C237">
            <v>213.28266666666667</v>
          </cell>
          <cell r="D237">
            <v>5578.4800000000005</v>
          </cell>
          <cell r="E237">
            <v>600</v>
          </cell>
          <cell r="F237">
            <v>220</v>
          </cell>
          <cell r="G237">
            <v>0</v>
          </cell>
          <cell r="H237">
            <v>312</v>
          </cell>
          <cell r="I237">
            <v>929.74666666666678</v>
          </cell>
          <cell r="J237">
            <v>8531.3066666666673</v>
          </cell>
          <cell r="K237">
            <v>6710.4800000000005</v>
          </cell>
          <cell r="L237">
            <v>296.07166666666683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7006.5516666666672</v>
          </cell>
          <cell r="S237">
            <v>4910.1900000000005</v>
          </cell>
          <cell r="T237">
            <v>0.10879999999999999</v>
          </cell>
          <cell r="U237">
            <v>228.08414933333333</v>
          </cell>
          <cell r="V237">
            <v>288.33</v>
          </cell>
          <cell r="W237">
            <v>516.41414933333328</v>
          </cell>
          <cell r="X237">
            <v>516.41414933333328</v>
          </cell>
          <cell r="Y237">
            <v>253.54</v>
          </cell>
          <cell r="Z237">
            <v>262.87414933333332</v>
          </cell>
          <cell r="AA237">
            <v>7377.3525173333337</v>
          </cell>
          <cell r="AB237">
            <v>15908.659184</v>
          </cell>
          <cell r="AC237">
            <v>18584.948962360122</v>
          </cell>
          <cell r="AD237">
            <v>12009.95</v>
          </cell>
          <cell r="AE237">
            <v>0.21360000000000001</v>
          </cell>
          <cell r="AF237">
            <v>1404.4197783601221</v>
          </cell>
          <cell r="AG237">
            <v>1271.8699999999999</v>
          </cell>
          <cell r="AH237">
            <v>2676.289778360122</v>
          </cell>
          <cell r="AI237">
            <v>2676.289778360122</v>
          </cell>
          <cell r="AJ237">
            <v>0</v>
          </cell>
          <cell r="AK237">
            <v>2676.289778360122</v>
          </cell>
          <cell r="AL237">
            <v>15908.659184</v>
          </cell>
          <cell r="AM237">
            <v>0</v>
          </cell>
          <cell r="AN237">
            <v>233</v>
          </cell>
          <cell r="AO237">
            <v>0</v>
          </cell>
          <cell r="AP237">
            <v>237</v>
          </cell>
          <cell r="AQ237">
            <v>2413.4156290267888</v>
          </cell>
          <cell r="AR237">
            <v>16050.248962360121</v>
          </cell>
        </row>
        <row r="238">
          <cell r="B238" t="str">
            <v>Lugo Sanchez Effy Guadalupe</v>
          </cell>
          <cell r="C238">
            <v>315.86666666666667</v>
          </cell>
          <cell r="D238">
            <v>9476</v>
          </cell>
          <cell r="E238">
            <v>0</v>
          </cell>
          <cell r="F238">
            <v>0</v>
          </cell>
          <cell r="G238">
            <v>0</v>
          </cell>
          <cell r="H238">
            <v>158</v>
          </cell>
          <cell r="I238">
            <v>1579.3333333333333</v>
          </cell>
          <cell r="J238">
            <v>12634.666666666668</v>
          </cell>
          <cell r="K238">
            <v>9634</v>
          </cell>
          <cell r="L238">
            <v>945.6583333333333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10579.658333333333</v>
          </cell>
          <cell r="S238">
            <v>10031.08</v>
          </cell>
          <cell r="T238">
            <v>0.1792</v>
          </cell>
          <cell r="U238">
            <v>98.305237333333253</v>
          </cell>
          <cell r="V238">
            <v>917.26</v>
          </cell>
          <cell r="W238">
            <v>1015.5652373333332</v>
          </cell>
          <cell r="X238">
            <v>1015.5652373333332</v>
          </cell>
          <cell r="Y238">
            <v>0</v>
          </cell>
          <cell r="Z238">
            <v>1015.5652373333332</v>
          </cell>
          <cell r="AA238">
            <v>10197.768096</v>
          </cell>
          <cell r="AB238">
            <v>22832.434762666668</v>
          </cell>
          <cell r="AC238">
            <v>27478.798507670854</v>
          </cell>
          <cell r="AD238">
            <v>24222.32</v>
          </cell>
          <cell r="AE238">
            <v>0.23519999999999999</v>
          </cell>
          <cell r="AF238">
            <v>765.92374500418487</v>
          </cell>
          <cell r="AG238">
            <v>3880.44</v>
          </cell>
          <cell r="AH238">
            <v>4646.3637450041851</v>
          </cell>
          <cell r="AI238">
            <v>4646.3637450041851</v>
          </cell>
          <cell r="AJ238">
            <v>0</v>
          </cell>
          <cell r="AK238">
            <v>4646.3637450041851</v>
          </cell>
          <cell r="AL238">
            <v>22832.434762666668</v>
          </cell>
          <cell r="AM238">
            <v>0</v>
          </cell>
          <cell r="AN238">
            <v>234</v>
          </cell>
          <cell r="AO238">
            <v>0</v>
          </cell>
          <cell r="AP238">
            <v>238</v>
          </cell>
          <cell r="AQ238">
            <v>3630.7985076708519</v>
          </cell>
          <cell r="AR238">
            <v>24944.098507670853</v>
          </cell>
        </row>
        <row r="239">
          <cell r="B239" t="str">
            <v>Fuentes Aguilar Griselda Del Socorro</v>
          </cell>
          <cell r="C239">
            <v>216.51666666666668</v>
          </cell>
          <cell r="D239">
            <v>5819.5</v>
          </cell>
          <cell r="E239">
            <v>600</v>
          </cell>
          <cell r="F239">
            <v>76</v>
          </cell>
          <cell r="G239">
            <v>0</v>
          </cell>
          <cell r="H239">
            <v>312</v>
          </cell>
          <cell r="I239">
            <v>969.91666666666663</v>
          </cell>
          <cell r="J239">
            <v>8660.6666666666679</v>
          </cell>
          <cell r="K239">
            <v>6807.5</v>
          </cell>
          <cell r="L239">
            <v>336.24166666666667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7143.7416666666668</v>
          </cell>
          <cell r="S239">
            <v>4910.1900000000005</v>
          </cell>
          <cell r="T239">
            <v>0.10879999999999999</v>
          </cell>
          <cell r="U239">
            <v>243.01042133333328</v>
          </cell>
          <cell r="V239">
            <v>288.33</v>
          </cell>
          <cell r="W239">
            <v>531.34042133333332</v>
          </cell>
          <cell r="X239">
            <v>531.34042133333332</v>
          </cell>
          <cell r="Y239">
            <v>217.61</v>
          </cell>
          <cell r="Z239">
            <v>313.73042133333331</v>
          </cell>
          <cell r="AA239">
            <v>7463.6862453333333</v>
          </cell>
          <cell r="AB239">
            <v>16124.352912000002</v>
          </cell>
          <cell r="AC239">
            <v>18859.228880976603</v>
          </cell>
          <cell r="AD239">
            <v>12009.95</v>
          </cell>
          <cell r="AE239">
            <v>0.21360000000000001</v>
          </cell>
          <cell r="AF239">
            <v>1463.0059689766024</v>
          </cell>
          <cell r="AG239">
            <v>1271.8699999999999</v>
          </cell>
          <cell r="AH239">
            <v>2734.8759689766021</v>
          </cell>
          <cell r="AI239">
            <v>2734.8759689766021</v>
          </cell>
          <cell r="AJ239">
            <v>0</v>
          </cell>
          <cell r="AK239">
            <v>2734.8759689766021</v>
          </cell>
          <cell r="AL239">
            <v>16124.352912000002</v>
          </cell>
          <cell r="AM239">
            <v>0</v>
          </cell>
          <cell r="AN239">
            <v>235</v>
          </cell>
          <cell r="AO239">
            <v>0</v>
          </cell>
          <cell r="AP239">
            <v>239</v>
          </cell>
          <cell r="AQ239">
            <v>2421.1455476432689</v>
          </cell>
          <cell r="AR239">
            <v>16324.528880976603</v>
          </cell>
        </row>
        <row r="240">
          <cell r="B240" t="str">
            <v>Garcia Gomez Oscar Rosendo</v>
          </cell>
          <cell r="C240">
            <v>227.76733333333334</v>
          </cell>
          <cell r="D240">
            <v>0</v>
          </cell>
          <cell r="E240">
            <v>0</v>
          </cell>
          <cell r="F240">
            <v>0</v>
          </cell>
          <cell r="G240">
            <v>6833.02</v>
          </cell>
          <cell r="H240">
            <v>0</v>
          </cell>
          <cell r="I240">
            <v>1138.8366666666668</v>
          </cell>
          <cell r="J240">
            <v>9110.6933333333327</v>
          </cell>
          <cell r="K240">
            <v>6833.02</v>
          </cell>
          <cell r="L240">
            <v>505.16166666666686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7338.1816666666673</v>
          </cell>
          <cell r="S240">
            <v>4910.1900000000005</v>
          </cell>
          <cell r="T240">
            <v>0.10879999999999999</v>
          </cell>
          <cell r="U240">
            <v>264.16549333333336</v>
          </cell>
          <cell r="V240">
            <v>288.33</v>
          </cell>
          <cell r="W240">
            <v>552.49549333333334</v>
          </cell>
          <cell r="X240">
            <v>552.49549333333334</v>
          </cell>
          <cell r="Y240">
            <v>217.61</v>
          </cell>
          <cell r="Z240">
            <v>334.88549333333333</v>
          </cell>
          <cell r="AA240">
            <v>7636.9711733333343</v>
          </cell>
          <cell r="AB240">
            <v>16747.664506666668</v>
          </cell>
          <cell r="AC240">
            <v>19651.84281112242</v>
          </cell>
          <cell r="AD240">
            <v>12009.95</v>
          </cell>
          <cell r="AE240">
            <v>0.21360000000000001</v>
          </cell>
          <cell r="AF240">
            <v>1632.3083044557488</v>
          </cell>
          <cell r="AG240">
            <v>1271.8699999999999</v>
          </cell>
          <cell r="AH240">
            <v>2904.1783044557487</v>
          </cell>
          <cell r="AI240">
            <v>2904.1783044557487</v>
          </cell>
          <cell r="AJ240">
            <v>0</v>
          </cell>
          <cell r="AK240">
            <v>2904.1783044557487</v>
          </cell>
          <cell r="AL240">
            <v>16747.664506666672</v>
          </cell>
          <cell r="AM240">
            <v>0</v>
          </cell>
          <cell r="AN240">
            <v>236</v>
          </cell>
          <cell r="AO240">
            <v>0</v>
          </cell>
          <cell r="AP240">
            <v>240</v>
          </cell>
          <cell r="AQ240">
            <v>2569.2928111224155</v>
          </cell>
          <cell r="AR240">
            <v>17117.14281112242</v>
          </cell>
        </row>
        <row r="241">
          <cell r="B241" t="str">
            <v>Manrique Beltran Maria Teresa De Jesus</v>
          </cell>
          <cell r="C241">
            <v>192.97066666666666</v>
          </cell>
          <cell r="D241">
            <v>5669.12</v>
          </cell>
          <cell r="E241">
            <v>120</v>
          </cell>
          <cell r="F241">
            <v>0</v>
          </cell>
          <cell r="G241">
            <v>0</v>
          </cell>
          <cell r="H241">
            <v>232</v>
          </cell>
          <cell r="I241">
            <v>944.85333333333335</v>
          </cell>
          <cell r="J241">
            <v>7718.8266666666659</v>
          </cell>
          <cell r="K241">
            <v>6021.12</v>
          </cell>
          <cell r="L241">
            <v>311.1783333333334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6332.2983333333332</v>
          </cell>
          <cell r="S241">
            <v>4910.1900000000005</v>
          </cell>
          <cell r="T241">
            <v>0.10879999999999999</v>
          </cell>
          <cell r="U241">
            <v>154.72538666666659</v>
          </cell>
          <cell r="V241">
            <v>288.33</v>
          </cell>
          <cell r="W241">
            <v>443.05538666666655</v>
          </cell>
          <cell r="X241">
            <v>443.05538666666655</v>
          </cell>
          <cell r="Y241">
            <v>253.54</v>
          </cell>
          <cell r="Z241">
            <v>189.51538666666656</v>
          </cell>
          <cell r="AA241">
            <v>6776.4579466666664</v>
          </cell>
          <cell r="AB241">
            <v>14495.284613333333</v>
          </cell>
          <cell r="AC241">
            <v>16787.677127839946</v>
          </cell>
          <cell r="AD241">
            <v>12009.95</v>
          </cell>
          <cell r="AE241">
            <v>0.21360000000000001</v>
          </cell>
          <cell r="AF241">
            <v>1020.5225145066124</v>
          </cell>
          <cell r="AG241">
            <v>1271.8699999999999</v>
          </cell>
          <cell r="AH241">
            <v>2292.3925145066123</v>
          </cell>
          <cell r="AI241">
            <v>2292.3925145066123</v>
          </cell>
          <cell r="AJ241">
            <v>0</v>
          </cell>
          <cell r="AK241">
            <v>2292.3925145066123</v>
          </cell>
          <cell r="AL241">
            <v>14495.284613333333</v>
          </cell>
          <cell r="AM241">
            <v>0</v>
          </cell>
          <cell r="AN241">
            <v>237</v>
          </cell>
          <cell r="AO241">
            <v>0</v>
          </cell>
          <cell r="AP241">
            <v>241</v>
          </cell>
          <cell r="AQ241">
            <v>2102.8771278399458</v>
          </cell>
          <cell r="AR241">
            <v>14252.977127839946</v>
          </cell>
        </row>
        <row r="242">
          <cell r="B242" t="str">
            <v>Pacheco Cruz Nidia Cecilia</v>
          </cell>
          <cell r="C242">
            <v>305.22333333333336</v>
          </cell>
          <cell r="D242">
            <v>9156.7000000000007</v>
          </cell>
          <cell r="E242">
            <v>0</v>
          </cell>
          <cell r="F242">
            <v>0</v>
          </cell>
          <cell r="G242">
            <v>0</v>
          </cell>
          <cell r="H242">
            <v>85</v>
          </cell>
          <cell r="I242">
            <v>1526.1166666666668</v>
          </cell>
          <cell r="J242">
            <v>12208.933333333334</v>
          </cell>
          <cell r="K242">
            <v>9241.7000000000007</v>
          </cell>
          <cell r="L242">
            <v>892.44166666666683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10134.141666666668</v>
          </cell>
          <cell r="S242">
            <v>10031.08</v>
          </cell>
          <cell r="T242">
            <v>0.1792</v>
          </cell>
          <cell r="U242">
            <v>18.468650666666964</v>
          </cell>
          <cell r="V242">
            <v>917.26</v>
          </cell>
          <cell r="W242">
            <v>935.72865066666691</v>
          </cell>
          <cell r="X242">
            <v>935.72865066666691</v>
          </cell>
          <cell r="Y242">
            <v>0</v>
          </cell>
          <cell r="Z242">
            <v>935.72865066666691</v>
          </cell>
          <cell r="AA242">
            <v>9832.0880160000015</v>
          </cell>
          <cell r="AB242">
            <v>22041.021349333336</v>
          </cell>
          <cell r="AC242">
            <v>26444.000634588567</v>
          </cell>
          <cell r="AD242">
            <v>24222.32</v>
          </cell>
          <cell r="AE242">
            <v>0.23519999999999999</v>
          </cell>
          <cell r="AF242">
            <v>522.53928525523099</v>
          </cell>
          <cell r="AG242">
            <v>3880.44</v>
          </cell>
          <cell r="AH242">
            <v>4402.9792852552309</v>
          </cell>
          <cell r="AI242">
            <v>4402.9792852552309</v>
          </cell>
          <cell r="AJ242">
            <v>0</v>
          </cell>
          <cell r="AK242">
            <v>4402.9792852552309</v>
          </cell>
          <cell r="AL242">
            <v>22041.021349333336</v>
          </cell>
          <cell r="AM242">
            <v>0</v>
          </cell>
          <cell r="AN242">
            <v>238</v>
          </cell>
          <cell r="AO242">
            <v>0</v>
          </cell>
          <cell r="AP242">
            <v>242</v>
          </cell>
          <cell r="AQ242">
            <v>3467.250634588564</v>
          </cell>
          <cell r="AR242">
            <v>23909.300634588566</v>
          </cell>
        </row>
        <row r="243">
          <cell r="B243" t="str">
            <v>Koh Suarez Merlissa Isabel</v>
          </cell>
          <cell r="C243">
            <v>241.00533333333334</v>
          </cell>
          <cell r="D243">
            <v>5430.16</v>
          </cell>
          <cell r="E243">
            <v>600</v>
          </cell>
          <cell r="F243">
            <v>1200</v>
          </cell>
          <cell r="G243">
            <v>0</v>
          </cell>
          <cell r="H243">
            <v>0</v>
          </cell>
          <cell r="I243">
            <v>905.02666666666664</v>
          </cell>
          <cell r="J243">
            <v>9640.2133333333331</v>
          </cell>
          <cell r="K243">
            <v>7230.16</v>
          </cell>
          <cell r="L243">
            <v>271.35166666666669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7501.5116666666663</v>
          </cell>
          <cell r="S243">
            <v>4910.1900000000005</v>
          </cell>
          <cell r="T243">
            <v>0.10879999999999999</v>
          </cell>
          <cell r="U243">
            <v>281.9357973333332</v>
          </cell>
          <cell r="V243">
            <v>288.33</v>
          </cell>
          <cell r="W243">
            <v>570.26579733333324</v>
          </cell>
          <cell r="X243">
            <v>570.26579733333324</v>
          </cell>
          <cell r="Y243">
            <v>0</v>
          </cell>
          <cell r="Z243">
            <v>570.26579733333324</v>
          </cell>
          <cell r="AA243">
            <v>7564.920869333333</v>
          </cell>
          <cell r="AB243">
            <v>17205.134202666668</v>
          </cell>
          <cell r="AC243">
            <v>20233.569281112243</v>
          </cell>
          <cell r="AD243">
            <v>12009.95</v>
          </cell>
          <cell r="AE243">
            <v>0.21360000000000001</v>
          </cell>
          <cell r="AF243">
            <v>1756.565078445575</v>
          </cell>
          <cell r="AG243">
            <v>1271.8699999999999</v>
          </cell>
          <cell r="AH243">
            <v>3028.4350784455746</v>
          </cell>
          <cell r="AI243">
            <v>3028.4350784455746</v>
          </cell>
          <cell r="AJ243">
            <v>0</v>
          </cell>
          <cell r="AK243">
            <v>3028.4350784455746</v>
          </cell>
          <cell r="AL243">
            <v>17205.134202666668</v>
          </cell>
          <cell r="AM243">
            <v>0</v>
          </cell>
          <cell r="AN243">
            <v>239</v>
          </cell>
          <cell r="AO243">
            <v>0</v>
          </cell>
          <cell r="AP243">
            <v>243</v>
          </cell>
          <cell r="AQ243">
            <v>2458.1692811122412</v>
          </cell>
          <cell r="AR243">
            <v>17698.869281112242</v>
          </cell>
        </row>
        <row r="244">
          <cell r="B244" t="str">
            <v>Medina Cetina Jose Luis</v>
          </cell>
          <cell r="C244">
            <v>216.69900000000001</v>
          </cell>
          <cell r="D244">
            <v>5354.97</v>
          </cell>
          <cell r="E244">
            <v>600</v>
          </cell>
          <cell r="F244">
            <v>546</v>
          </cell>
          <cell r="G244">
            <v>0</v>
          </cell>
          <cell r="H244">
            <v>0</v>
          </cell>
          <cell r="I244">
            <v>892.495</v>
          </cell>
          <cell r="J244">
            <v>8667.9600000000009</v>
          </cell>
          <cell r="K244">
            <v>6500.97</v>
          </cell>
          <cell r="L244">
            <v>258.82000000000005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6759.79</v>
          </cell>
          <cell r="S244">
            <v>4910.1900000000005</v>
          </cell>
          <cell r="T244">
            <v>0.10879999999999999</v>
          </cell>
          <cell r="U244">
            <v>201.23647999999994</v>
          </cell>
          <cell r="V244">
            <v>288.33</v>
          </cell>
          <cell r="W244">
            <v>489.56647999999996</v>
          </cell>
          <cell r="X244">
            <v>489.56647999999996</v>
          </cell>
          <cell r="Y244">
            <v>253.54</v>
          </cell>
          <cell r="Z244">
            <v>236.02647999999996</v>
          </cell>
          <cell r="AA244">
            <v>7157.4385200000006</v>
          </cell>
          <cell r="AB244">
            <v>15825.398520000002</v>
          </cell>
          <cell r="AC244">
            <v>18479.07324516786</v>
          </cell>
          <cell r="AD244">
            <v>12009.95</v>
          </cell>
          <cell r="AE244">
            <v>0.21360000000000001</v>
          </cell>
          <cell r="AF244">
            <v>1381.8047251678547</v>
          </cell>
          <cell r="AG244">
            <v>1271.8699999999999</v>
          </cell>
          <cell r="AH244">
            <v>2653.6747251678544</v>
          </cell>
          <cell r="AI244">
            <v>2653.6747251678544</v>
          </cell>
          <cell r="AJ244">
            <v>0</v>
          </cell>
          <cell r="AK244">
            <v>2653.6747251678544</v>
          </cell>
          <cell r="AL244">
            <v>15825.398520000006</v>
          </cell>
          <cell r="AM244">
            <v>0</v>
          </cell>
          <cell r="AN244">
            <v>240</v>
          </cell>
          <cell r="AO244">
            <v>0</v>
          </cell>
          <cell r="AP244">
            <v>244</v>
          </cell>
          <cell r="AQ244">
            <v>2417.6482451678544</v>
          </cell>
          <cell r="AR244">
            <v>15944.373245167859</v>
          </cell>
        </row>
        <row r="245">
          <cell r="B245" t="str">
            <v>Canul Y Pech Rafael Gustavo</v>
          </cell>
          <cell r="C245">
            <v>185.94933333333336</v>
          </cell>
          <cell r="D245">
            <v>5578.4800000000005</v>
          </cell>
          <cell r="E245">
            <v>0</v>
          </cell>
          <cell r="F245">
            <v>0</v>
          </cell>
          <cell r="G245">
            <v>0</v>
          </cell>
          <cell r="H245">
            <v>158</v>
          </cell>
          <cell r="I245">
            <v>929.74666666666678</v>
          </cell>
          <cell r="J245">
            <v>7437.9733333333343</v>
          </cell>
          <cell r="K245">
            <v>5736.4800000000005</v>
          </cell>
          <cell r="L245">
            <v>296.07166666666683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6032.5516666666672</v>
          </cell>
          <cell r="S245">
            <v>4910.1900000000005</v>
          </cell>
          <cell r="T245">
            <v>0.10879999999999999</v>
          </cell>
          <cell r="U245">
            <v>122.11294933333333</v>
          </cell>
          <cell r="V245">
            <v>288.33</v>
          </cell>
          <cell r="W245">
            <v>410.44294933333333</v>
          </cell>
          <cell r="X245">
            <v>410.44294933333333</v>
          </cell>
          <cell r="Y245">
            <v>294.63</v>
          </cell>
          <cell r="Z245">
            <v>115.81294933333334</v>
          </cell>
          <cell r="AA245">
            <v>6550.4137173333338</v>
          </cell>
          <cell r="AB245">
            <v>13988.387050666668</v>
          </cell>
          <cell r="AC245">
            <v>16143.097317734828</v>
          </cell>
          <cell r="AD245">
            <v>12009.95</v>
          </cell>
          <cell r="AE245">
            <v>0.21360000000000001</v>
          </cell>
          <cell r="AF245">
            <v>882.84026706815916</v>
          </cell>
          <cell r="AG245">
            <v>1271.8699999999999</v>
          </cell>
          <cell r="AH245">
            <v>2154.7102670681588</v>
          </cell>
          <cell r="AI245">
            <v>2154.7102670681588</v>
          </cell>
          <cell r="AJ245">
            <v>0</v>
          </cell>
          <cell r="AK245">
            <v>2154.7102670681588</v>
          </cell>
          <cell r="AL245">
            <v>13988.387050666668</v>
          </cell>
          <cell r="AM245">
            <v>0</v>
          </cell>
          <cell r="AN245">
            <v>241</v>
          </cell>
          <cell r="AO245">
            <v>0</v>
          </cell>
          <cell r="AP245">
            <v>245</v>
          </cell>
          <cell r="AQ245">
            <v>2038.8973177348255</v>
          </cell>
          <cell r="AR245">
            <v>13608.397317734827</v>
          </cell>
        </row>
        <row r="246">
          <cell r="B246" t="str">
            <v>Parra Parra Nidia Guadalupe</v>
          </cell>
          <cell r="C246">
            <v>243.13400000000001</v>
          </cell>
          <cell r="D246">
            <v>5494.02</v>
          </cell>
          <cell r="E246">
            <v>600</v>
          </cell>
          <cell r="F246">
            <v>1200</v>
          </cell>
          <cell r="G246">
            <v>0</v>
          </cell>
          <cell r="H246">
            <v>158</v>
          </cell>
          <cell r="I246">
            <v>915.67000000000007</v>
          </cell>
          <cell r="J246">
            <v>9725.36</v>
          </cell>
          <cell r="K246">
            <v>7452.02</v>
          </cell>
          <cell r="L246">
            <v>281.99500000000012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7734.0150000000003</v>
          </cell>
          <cell r="S246">
            <v>4910.1900000000005</v>
          </cell>
          <cell r="T246">
            <v>0.10879999999999999</v>
          </cell>
          <cell r="U246">
            <v>307.23215999999996</v>
          </cell>
          <cell r="V246">
            <v>288.33</v>
          </cell>
          <cell r="W246">
            <v>595.56215999999995</v>
          </cell>
          <cell r="X246">
            <v>595.56215999999995</v>
          </cell>
          <cell r="Y246">
            <v>0</v>
          </cell>
          <cell r="Z246">
            <v>595.56215999999995</v>
          </cell>
          <cell r="AA246">
            <v>7772.127840000001</v>
          </cell>
          <cell r="AB246">
            <v>17497.487840000002</v>
          </cell>
          <cell r="AC246">
            <v>20605.331281790437</v>
          </cell>
          <cell r="AD246">
            <v>12009.95</v>
          </cell>
          <cell r="AE246">
            <v>0.21360000000000001</v>
          </cell>
          <cell r="AF246">
            <v>1835.9734417904374</v>
          </cell>
          <cell r="AG246">
            <v>1271.8699999999999</v>
          </cell>
          <cell r="AH246">
            <v>3107.8434417904373</v>
          </cell>
          <cell r="AI246">
            <v>3107.8434417904373</v>
          </cell>
          <cell r="AJ246">
            <v>0</v>
          </cell>
          <cell r="AK246">
            <v>3107.8434417904373</v>
          </cell>
          <cell r="AL246">
            <v>17497.487840000002</v>
          </cell>
          <cell r="AM246">
            <v>0</v>
          </cell>
          <cell r="AN246">
            <v>242</v>
          </cell>
          <cell r="AO246">
            <v>0</v>
          </cell>
          <cell r="AP246">
            <v>246</v>
          </cell>
          <cell r="AQ246">
            <v>2512.2812817904373</v>
          </cell>
          <cell r="AR246">
            <v>18070.631281790436</v>
          </cell>
        </row>
        <row r="247">
          <cell r="B247" t="str">
            <v>Perez Guillermo Claudia Lucia</v>
          </cell>
          <cell r="C247">
            <v>299.27100000000002</v>
          </cell>
          <cell r="D247">
            <v>7798.13</v>
          </cell>
          <cell r="E247">
            <v>600</v>
          </cell>
          <cell r="F247">
            <v>580</v>
          </cell>
          <cell r="G247">
            <v>0</v>
          </cell>
          <cell r="H247">
            <v>158</v>
          </cell>
          <cell r="I247">
            <v>1299.6883333333333</v>
          </cell>
          <cell r="J247">
            <v>11970.84</v>
          </cell>
          <cell r="K247">
            <v>9136.130000000001</v>
          </cell>
          <cell r="L247">
            <v>666.01333333333332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9802.1433333333334</v>
          </cell>
          <cell r="S247">
            <v>8629.2100000000009</v>
          </cell>
          <cell r="T247">
            <v>0.16</v>
          </cell>
          <cell r="U247">
            <v>187.66933333333321</v>
          </cell>
          <cell r="V247">
            <v>692.96</v>
          </cell>
          <cell r="W247">
            <v>880.62933333333331</v>
          </cell>
          <cell r="X247">
            <v>880.62933333333331</v>
          </cell>
          <cell r="Y247">
            <v>0</v>
          </cell>
          <cell r="Z247">
            <v>880.62933333333331</v>
          </cell>
          <cell r="AA247">
            <v>9555.1890000000021</v>
          </cell>
          <cell r="AB247">
            <v>21526.029000000002</v>
          </cell>
          <cell r="AC247">
            <v>25770.63197698745</v>
          </cell>
          <cell r="AD247">
            <v>24222.32</v>
          </cell>
          <cell r="AE247">
            <v>0.23519999999999999</v>
          </cell>
          <cell r="AF247">
            <v>364.16297698744825</v>
          </cell>
          <cell r="AG247">
            <v>3880.44</v>
          </cell>
          <cell r="AH247">
            <v>4244.6029769874485</v>
          </cell>
          <cell r="AI247">
            <v>4244.6029769874485</v>
          </cell>
          <cell r="AJ247">
            <v>0</v>
          </cell>
          <cell r="AK247">
            <v>4244.6029769874485</v>
          </cell>
          <cell r="AL247">
            <v>21526.029000000002</v>
          </cell>
          <cell r="AM247">
            <v>0</v>
          </cell>
          <cell r="AN247">
            <v>243</v>
          </cell>
          <cell r="AO247">
            <v>0</v>
          </cell>
          <cell r="AP247">
            <v>247</v>
          </cell>
          <cell r="AQ247">
            <v>3363.9736436541152</v>
          </cell>
          <cell r="AR247">
            <v>23235.931976987449</v>
          </cell>
        </row>
        <row r="248">
          <cell r="B248" t="str">
            <v>Alvarado Zapata Rodolfo</v>
          </cell>
          <cell r="C248">
            <v>238.89133333333334</v>
          </cell>
          <cell r="D248">
            <v>7166.74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1194.4566666666667</v>
          </cell>
          <cell r="J248">
            <v>9555.6533333333336</v>
          </cell>
          <cell r="K248">
            <v>7166.74</v>
          </cell>
          <cell r="L248">
            <v>560.78166666666675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7727.5216666666665</v>
          </cell>
          <cell r="S248">
            <v>4910.1900000000005</v>
          </cell>
          <cell r="T248">
            <v>0.10879999999999999</v>
          </cell>
          <cell r="U248">
            <v>306.52568533333323</v>
          </cell>
          <cell r="V248">
            <v>288.33</v>
          </cell>
          <cell r="W248">
            <v>594.85568533333321</v>
          </cell>
          <cell r="X248">
            <v>594.85568533333321</v>
          </cell>
          <cell r="Y248">
            <v>0</v>
          </cell>
          <cell r="Z248">
            <v>594.85568533333321</v>
          </cell>
          <cell r="AA248">
            <v>7766.3409813333337</v>
          </cell>
          <cell r="AB248">
            <v>17321.994314666666</v>
          </cell>
          <cell r="AC248">
            <v>20382.170644286198</v>
          </cell>
          <cell r="AD248">
            <v>12009.95</v>
          </cell>
          <cell r="AE248">
            <v>0.21360000000000001</v>
          </cell>
          <cell r="AF248">
            <v>1788.3063296195319</v>
          </cell>
          <cell r="AG248">
            <v>1271.8699999999999</v>
          </cell>
          <cell r="AH248">
            <v>3060.1763296195318</v>
          </cell>
          <cell r="AI248">
            <v>3060.1763296195318</v>
          </cell>
          <cell r="AJ248">
            <v>0</v>
          </cell>
          <cell r="AK248">
            <v>3060.1763296195318</v>
          </cell>
          <cell r="AL248">
            <v>17321.994314666666</v>
          </cell>
          <cell r="AM248">
            <v>0</v>
          </cell>
          <cell r="AN248">
            <v>244</v>
          </cell>
          <cell r="AO248">
            <v>0</v>
          </cell>
          <cell r="AP248">
            <v>248</v>
          </cell>
          <cell r="AQ248">
            <v>2465.3206442861983</v>
          </cell>
          <cell r="AR248">
            <v>17847.470644286197</v>
          </cell>
        </row>
        <row r="249">
          <cell r="B249" t="str">
            <v>Rosas Alonzo Veronica Dominga</v>
          </cell>
          <cell r="C249">
            <v>506.82866666666666</v>
          </cell>
          <cell r="D249">
            <v>15204.86</v>
          </cell>
          <cell r="E249">
            <v>0</v>
          </cell>
          <cell r="F249">
            <v>0</v>
          </cell>
          <cell r="G249">
            <v>0</v>
          </cell>
          <cell r="H249">
            <v>399</v>
          </cell>
          <cell r="I249">
            <v>2534.1433333333334</v>
          </cell>
          <cell r="J249">
            <v>20273.146666666667</v>
          </cell>
          <cell r="K249">
            <v>15603.86</v>
          </cell>
          <cell r="L249">
            <v>1900.4683333333335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17504.328333333335</v>
          </cell>
          <cell r="S249">
            <v>12009.95</v>
          </cell>
          <cell r="T249">
            <v>0.21360000000000001</v>
          </cell>
          <cell r="U249">
            <v>1173.5992120000003</v>
          </cell>
          <cell r="V249">
            <v>1271.8699999999999</v>
          </cell>
          <cell r="W249">
            <v>2445.469212</v>
          </cell>
          <cell r="X249">
            <v>2445.469212</v>
          </cell>
          <cell r="Y249">
            <v>0</v>
          </cell>
          <cell r="Z249">
            <v>2445.469212</v>
          </cell>
          <cell r="AA249">
            <v>15692.534121333334</v>
          </cell>
          <cell r="AB249">
            <v>35965.680787999998</v>
          </cell>
          <cell r="AC249">
            <v>45250.158268571424</v>
          </cell>
          <cell r="AD249">
            <v>38177.700000000004</v>
          </cell>
          <cell r="AE249">
            <v>0.3</v>
          </cell>
          <cell r="AF249">
            <v>2121.7374805714257</v>
          </cell>
          <cell r="AG249">
            <v>7162.74</v>
          </cell>
          <cell r="AH249">
            <v>9284.477480571426</v>
          </cell>
          <cell r="AI249">
            <v>9284.477480571426</v>
          </cell>
          <cell r="AJ249">
            <v>0</v>
          </cell>
          <cell r="AK249">
            <v>9284.477480571426</v>
          </cell>
          <cell r="AL249">
            <v>35965.680787999998</v>
          </cell>
          <cell r="AM249">
            <v>0</v>
          </cell>
          <cell r="AN249">
            <v>245</v>
          </cell>
          <cell r="AO249">
            <v>0</v>
          </cell>
          <cell r="AP249">
            <v>249</v>
          </cell>
          <cell r="AQ249">
            <v>6839.008268571426</v>
          </cell>
          <cell r="AR249">
            <v>42715.458268571427</v>
          </cell>
        </row>
        <row r="250">
          <cell r="B250" t="str">
            <v>Cante Varguez Adylene De Jesus</v>
          </cell>
          <cell r="C250">
            <v>231.83233333333334</v>
          </cell>
          <cell r="D250">
            <v>5354.97</v>
          </cell>
          <cell r="E250">
            <v>600</v>
          </cell>
          <cell r="F250">
            <v>1000</v>
          </cell>
          <cell r="G250">
            <v>0</v>
          </cell>
          <cell r="H250">
            <v>85</v>
          </cell>
          <cell r="I250">
            <v>892.495</v>
          </cell>
          <cell r="J250">
            <v>9273.2933333333331</v>
          </cell>
          <cell r="K250">
            <v>7039.97</v>
          </cell>
          <cell r="L250">
            <v>258.82000000000005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7298.79</v>
          </cell>
          <cell r="S250">
            <v>4910.1900000000005</v>
          </cell>
          <cell r="T250">
            <v>0.10879999999999999</v>
          </cell>
          <cell r="U250">
            <v>259.87967999999995</v>
          </cell>
          <cell r="V250">
            <v>288.33</v>
          </cell>
          <cell r="W250">
            <v>548.20967999999993</v>
          </cell>
          <cell r="X250">
            <v>548.20967999999993</v>
          </cell>
          <cell r="Y250">
            <v>217.61</v>
          </cell>
          <cell r="Z250">
            <v>330.59967999999992</v>
          </cell>
          <cell r="AA250">
            <v>7601.8653199999999</v>
          </cell>
          <cell r="AB250">
            <v>16875.158653333332</v>
          </cell>
          <cell r="AC250">
            <v>19813.966598847066</v>
          </cell>
          <cell r="AD250">
            <v>12009.95</v>
          </cell>
          <cell r="AE250">
            <v>0.21360000000000001</v>
          </cell>
          <cell r="AF250">
            <v>1666.9379455137332</v>
          </cell>
          <cell r="AG250">
            <v>1271.8699999999999</v>
          </cell>
          <cell r="AH250">
            <v>2938.8079455137331</v>
          </cell>
          <cell r="AI250">
            <v>2938.8079455137331</v>
          </cell>
          <cell r="AJ250">
            <v>0</v>
          </cell>
          <cell r="AK250">
            <v>2938.8079455137331</v>
          </cell>
          <cell r="AL250">
            <v>16875.158653333332</v>
          </cell>
          <cell r="AM250">
            <v>0</v>
          </cell>
          <cell r="AN250">
            <v>246</v>
          </cell>
          <cell r="AO250">
            <v>0</v>
          </cell>
          <cell r="AP250">
            <v>250</v>
          </cell>
          <cell r="AQ250">
            <v>2608.2082655137333</v>
          </cell>
          <cell r="AR250">
            <v>17279.266598847065</v>
          </cell>
        </row>
        <row r="251">
          <cell r="B251" t="str">
            <v>Mier Perez Luis Ricardo</v>
          </cell>
          <cell r="C251">
            <v>227.91133333333335</v>
          </cell>
          <cell r="D251">
            <v>6569.34</v>
          </cell>
          <cell r="E251">
            <v>268</v>
          </cell>
          <cell r="F251">
            <v>0</v>
          </cell>
          <cell r="G251">
            <v>0</v>
          </cell>
          <cell r="H251">
            <v>399</v>
          </cell>
          <cell r="I251">
            <v>1094.8900000000001</v>
          </cell>
          <cell r="J251">
            <v>9116.4533333333347</v>
          </cell>
          <cell r="K251">
            <v>7236.34</v>
          </cell>
          <cell r="L251">
            <v>461.21500000000015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7697.5550000000003</v>
          </cell>
          <cell r="S251">
            <v>4910.1900000000005</v>
          </cell>
          <cell r="T251">
            <v>0.10879999999999999</v>
          </cell>
          <cell r="U251">
            <v>303.26531199999994</v>
          </cell>
          <cell r="V251">
            <v>288.33</v>
          </cell>
          <cell r="W251">
            <v>591.59531199999992</v>
          </cell>
          <cell r="X251">
            <v>591.59531199999992</v>
          </cell>
          <cell r="Y251">
            <v>0</v>
          </cell>
          <cell r="Z251">
            <v>591.59531199999992</v>
          </cell>
          <cell r="AA251">
            <v>7739.6346880000001</v>
          </cell>
          <cell r="AB251">
            <v>16856.088021333337</v>
          </cell>
          <cell r="AC251">
            <v>19789.716049508312</v>
          </cell>
          <cell r="AD251">
            <v>12009.95</v>
          </cell>
          <cell r="AE251">
            <v>0.21360000000000001</v>
          </cell>
          <cell r="AF251">
            <v>1661.7580281749754</v>
          </cell>
          <cell r="AG251">
            <v>1271.8699999999999</v>
          </cell>
          <cell r="AH251">
            <v>2933.628028174975</v>
          </cell>
          <cell r="AI251">
            <v>2933.628028174975</v>
          </cell>
          <cell r="AJ251">
            <v>0</v>
          </cell>
          <cell r="AK251">
            <v>2933.628028174975</v>
          </cell>
          <cell r="AL251">
            <v>16856.088021333337</v>
          </cell>
          <cell r="AM251">
            <v>0</v>
          </cell>
          <cell r="AN251">
            <v>247</v>
          </cell>
          <cell r="AO251">
            <v>0</v>
          </cell>
          <cell r="AP251">
            <v>251</v>
          </cell>
          <cell r="AQ251">
            <v>2342.0327161749751</v>
          </cell>
          <cell r="AR251">
            <v>17255.016049508311</v>
          </cell>
        </row>
        <row r="252">
          <cell r="B252" t="str">
            <v>Ceron Concha Leticia Margarita</v>
          </cell>
          <cell r="C252">
            <v>359.9376666666667</v>
          </cell>
          <cell r="D252">
            <v>7798.13</v>
          </cell>
          <cell r="E252">
            <v>600</v>
          </cell>
          <cell r="F252">
            <v>2400</v>
          </cell>
          <cell r="G252">
            <v>0</v>
          </cell>
          <cell r="H252">
            <v>232</v>
          </cell>
          <cell r="I252">
            <v>1299.6883333333333</v>
          </cell>
          <cell r="J252">
            <v>14397.506666666668</v>
          </cell>
          <cell r="K252">
            <v>11030.130000000001</v>
          </cell>
          <cell r="L252">
            <v>666.01333333333332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11696.143333333333</v>
          </cell>
          <cell r="S252">
            <v>10031.08</v>
          </cell>
          <cell r="T252">
            <v>0.1792</v>
          </cell>
          <cell r="U252">
            <v>298.37934933333338</v>
          </cell>
          <cell r="V252">
            <v>917.26</v>
          </cell>
          <cell r="W252">
            <v>1215.6393493333335</v>
          </cell>
          <cell r="X252">
            <v>1215.6393493333335</v>
          </cell>
          <cell r="Y252">
            <v>0</v>
          </cell>
          <cell r="Z252">
            <v>1215.6393493333335</v>
          </cell>
          <cell r="AA252">
            <v>11114.178984000002</v>
          </cell>
          <cell r="AB252">
            <v>25511.68565066667</v>
          </cell>
          <cell r="AC252">
            <v>30982.003120641566</v>
          </cell>
          <cell r="AD252">
            <v>24222.32</v>
          </cell>
          <cell r="AE252">
            <v>0.23519999999999999</v>
          </cell>
          <cell r="AF252">
            <v>1589.8774699748963</v>
          </cell>
          <cell r="AG252">
            <v>3880.44</v>
          </cell>
          <cell r="AH252">
            <v>5470.3174699748961</v>
          </cell>
          <cell r="AI252">
            <v>5470.3174699748961</v>
          </cell>
          <cell r="AJ252">
            <v>0</v>
          </cell>
          <cell r="AK252">
            <v>5470.3174699748961</v>
          </cell>
          <cell r="AL252">
            <v>25511.68565066667</v>
          </cell>
          <cell r="AM252">
            <v>0</v>
          </cell>
          <cell r="AN252">
            <v>248</v>
          </cell>
          <cell r="AO252">
            <v>0</v>
          </cell>
          <cell r="AP252">
            <v>252</v>
          </cell>
          <cell r="AQ252">
            <v>4254.6781206415626</v>
          </cell>
          <cell r="AR252">
            <v>28447.303120641565</v>
          </cell>
        </row>
        <row r="253">
          <cell r="B253" t="str">
            <v>Gonzalez Ruiz Oscar Mateo</v>
          </cell>
          <cell r="C253">
            <v>236.05166666666668</v>
          </cell>
          <cell r="D253">
            <v>6218.1100000000006</v>
          </cell>
          <cell r="E253">
            <v>600</v>
          </cell>
          <cell r="F253">
            <v>263.44</v>
          </cell>
          <cell r="G253">
            <v>0</v>
          </cell>
          <cell r="H253">
            <v>232</v>
          </cell>
          <cell r="I253">
            <v>1036.3516666666667</v>
          </cell>
          <cell r="J253">
            <v>9442.0666666666675</v>
          </cell>
          <cell r="K253">
            <v>7313.55</v>
          </cell>
          <cell r="L253">
            <v>402.67666666666673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7716.2266666666674</v>
          </cell>
          <cell r="S253">
            <v>4910.1900000000005</v>
          </cell>
          <cell r="T253">
            <v>0.10879999999999999</v>
          </cell>
          <cell r="U253">
            <v>305.29678933333332</v>
          </cell>
          <cell r="V253">
            <v>288.33</v>
          </cell>
          <cell r="W253">
            <v>593.62678933333336</v>
          </cell>
          <cell r="X253">
            <v>593.62678933333336</v>
          </cell>
          <cell r="Y253">
            <v>0</v>
          </cell>
          <cell r="Z253">
            <v>593.62678933333336</v>
          </cell>
          <cell r="AA253">
            <v>7756.2748773333333</v>
          </cell>
          <cell r="AB253">
            <v>17198.341544000003</v>
          </cell>
          <cell r="AC253">
            <v>20224.931617497459</v>
          </cell>
          <cell r="AD253">
            <v>12009.95</v>
          </cell>
          <cell r="AE253">
            <v>0.21360000000000001</v>
          </cell>
          <cell r="AF253">
            <v>1754.7200734974572</v>
          </cell>
          <cell r="AG253">
            <v>1271.8699999999999</v>
          </cell>
          <cell r="AH253">
            <v>3026.5900734974571</v>
          </cell>
          <cell r="AI253">
            <v>3026.5900734974571</v>
          </cell>
          <cell r="AJ253">
            <v>0</v>
          </cell>
          <cell r="AK253">
            <v>3026.5900734974571</v>
          </cell>
          <cell r="AL253">
            <v>17198.341544000003</v>
          </cell>
          <cell r="AM253">
            <v>0</v>
          </cell>
          <cell r="AN253">
            <v>249</v>
          </cell>
          <cell r="AO253">
            <v>0</v>
          </cell>
          <cell r="AP253">
            <v>253</v>
          </cell>
          <cell r="AQ253">
            <v>2432.9632841641237</v>
          </cell>
          <cell r="AR253">
            <v>17690.231617497459</v>
          </cell>
        </row>
        <row r="254">
          <cell r="B254" t="str">
            <v>Huchim Osalde Diego Martin</v>
          </cell>
          <cell r="C254">
            <v>338.55666666666667</v>
          </cell>
          <cell r="D254">
            <v>9156.7000000000007</v>
          </cell>
          <cell r="E254">
            <v>600</v>
          </cell>
          <cell r="F254">
            <v>400</v>
          </cell>
          <cell r="G254">
            <v>0</v>
          </cell>
          <cell r="H254">
            <v>158</v>
          </cell>
          <cell r="I254">
            <v>1526.1166666666668</v>
          </cell>
          <cell r="J254">
            <v>13542.266666666666</v>
          </cell>
          <cell r="K254">
            <v>10314.700000000001</v>
          </cell>
          <cell r="L254">
            <v>892.44166666666683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11207.141666666668</v>
          </cell>
          <cell r="S254">
            <v>10031.08</v>
          </cell>
          <cell r="T254">
            <v>0.1792</v>
          </cell>
          <cell r="U254">
            <v>210.75025066666697</v>
          </cell>
          <cell r="V254">
            <v>917.26</v>
          </cell>
          <cell r="W254">
            <v>1128.0102506666669</v>
          </cell>
          <cell r="X254">
            <v>1128.0102506666669</v>
          </cell>
          <cell r="Y254">
            <v>0</v>
          </cell>
          <cell r="Z254">
            <v>1128.0102506666669</v>
          </cell>
          <cell r="AA254">
            <v>10712.806416000001</v>
          </cell>
          <cell r="AB254">
            <v>24255.07308266667</v>
          </cell>
          <cell r="AC254">
            <v>29338.942754532782</v>
          </cell>
          <cell r="AD254">
            <v>24222.32</v>
          </cell>
          <cell r="AE254">
            <v>0.23519999999999999</v>
          </cell>
          <cell r="AF254">
            <v>1203.4296718661103</v>
          </cell>
          <cell r="AG254">
            <v>3880.44</v>
          </cell>
          <cell r="AH254">
            <v>5083.8696718661104</v>
          </cell>
          <cell r="AI254">
            <v>5083.8696718661104</v>
          </cell>
          <cell r="AJ254">
            <v>0</v>
          </cell>
          <cell r="AK254">
            <v>5083.8696718661104</v>
          </cell>
          <cell r="AL254">
            <v>24255.07308266667</v>
          </cell>
          <cell r="AM254">
            <v>0</v>
          </cell>
          <cell r="AN254">
            <v>250</v>
          </cell>
          <cell r="AO254">
            <v>0</v>
          </cell>
          <cell r="AP254">
            <v>254</v>
          </cell>
          <cell r="AQ254">
            <v>3955.8594211994432</v>
          </cell>
          <cell r="AR254">
            <v>26804.242754532781</v>
          </cell>
        </row>
        <row r="255">
          <cell r="B255" t="str">
            <v>Colli Lopez Martha Feliciana</v>
          </cell>
          <cell r="C255">
            <v>232.87033333333335</v>
          </cell>
          <cell r="D255">
            <v>6836.1100000000006</v>
          </cell>
          <cell r="E255">
            <v>150</v>
          </cell>
          <cell r="F255">
            <v>0</v>
          </cell>
          <cell r="G255">
            <v>0</v>
          </cell>
          <cell r="H255">
            <v>399</v>
          </cell>
          <cell r="I255">
            <v>1139.3516666666667</v>
          </cell>
          <cell r="J255">
            <v>9314.8133333333335</v>
          </cell>
          <cell r="K255">
            <v>7385.1100000000006</v>
          </cell>
          <cell r="L255">
            <v>505.67666666666673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7890.7866666666669</v>
          </cell>
          <cell r="S255">
            <v>4910.1900000000005</v>
          </cell>
          <cell r="T255">
            <v>0.10879999999999999</v>
          </cell>
          <cell r="U255">
            <v>324.2889173333333</v>
          </cell>
          <cell r="V255">
            <v>288.33</v>
          </cell>
          <cell r="W255">
            <v>612.61891733333323</v>
          </cell>
          <cell r="X255">
            <v>612.61891733333323</v>
          </cell>
          <cell r="Y255">
            <v>0</v>
          </cell>
          <cell r="Z255">
            <v>612.61891733333323</v>
          </cell>
          <cell r="AA255">
            <v>7911.8427493333347</v>
          </cell>
          <cell r="AB255">
            <v>17226.656082666668</v>
          </cell>
          <cell r="AC255">
            <v>20260.936880298406</v>
          </cell>
          <cell r="AD255">
            <v>12009.95</v>
          </cell>
          <cell r="AE255">
            <v>0.21360000000000001</v>
          </cell>
          <cell r="AF255">
            <v>1762.4107976317396</v>
          </cell>
          <cell r="AG255">
            <v>1271.8699999999999</v>
          </cell>
          <cell r="AH255">
            <v>3034.2807976317395</v>
          </cell>
          <cell r="AI255">
            <v>3034.2807976317395</v>
          </cell>
          <cell r="AJ255">
            <v>0</v>
          </cell>
          <cell r="AK255">
            <v>3034.2807976317395</v>
          </cell>
          <cell r="AL255">
            <v>17226.656082666668</v>
          </cell>
          <cell r="AM255">
            <v>0</v>
          </cell>
          <cell r="AN255">
            <v>251</v>
          </cell>
          <cell r="AO255">
            <v>0</v>
          </cell>
          <cell r="AP255">
            <v>255</v>
          </cell>
          <cell r="AQ255">
            <v>2421.6618802984062</v>
          </cell>
          <cell r="AR255">
            <v>17726.236880298406</v>
          </cell>
        </row>
        <row r="256">
          <cell r="B256" t="str">
            <v>Aguilar Gongora Martha Cecilia</v>
          </cell>
          <cell r="C256">
            <v>276.86399999999998</v>
          </cell>
          <cell r="D256">
            <v>8305.92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1384.32</v>
          </cell>
          <cell r="J256">
            <v>11074.56</v>
          </cell>
          <cell r="K256">
            <v>8305.92</v>
          </cell>
          <cell r="L256">
            <v>750.64499999999998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9056.5650000000005</v>
          </cell>
          <cell r="S256">
            <v>8629.2100000000009</v>
          </cell>
          <cell r="T256">
            <v>0.16</v>
          </cell>
          <cell r="U256">
            <v>68.376799999999932</v>
          </cell>
          <cell r="V256">
            <v>692.96</v>
          </cell>
          <cell r="W256">
            <v>761.33679999999993</v>
          </cell>
          <cell r="X256">
            <v>761.33679999999993</v>
          </cell>
          <cell r="Y256">
            <v>0</v>
          </cell>
          <cell r="Z256">
            <v>761.33679999999993</v>
          </cell>
          <cell r="AA256">
            <v>8928.9032000000007</v>
          </cell>
          <cell r="AB256">
            <v>20003.463199999998</v>
          </cell>
          <cell r="AC256">
            <v>23791.973397761951</v>
          </cell>
          <cell r="AD256">
            <v>12009.95</v>
          </cell>
          <cell r="AE256">
            <v>0.21360000000000001</v>
          </cell>
          <cell r="AF256">
            <v>2516.6401977619525</v>
          </cell>
          <cell r="AG256">
            <v>1271.8699999999999</v>
          </cell>
          <cell r="AH256">
            <v>3788.5101977619524</v>
          </cell>
          <cell r="AI256">
            <v>3788.5101977619524</v>
          </cell>
          <cell r="AJ256">
            <v>0</v>
          </cell>
          <cell r="AK256">
            <v>3788.5101977619524</v>
          </cell>
          <cell r="AL256">
            <v>20003.463199999998</v>
          </cell>
          <cell r="AM256">
            <v>0</v>
          </cell>
          <cell r="AN256">
            <v>252</v>
          </cell>
          <cell r="AO256">
            <v>0</v>
          </cell>
          <cell r="AP256">
            <v>256</v>
          </cell>
          <cell r="AQ256">
            <v>3027.1733977619524</v>
          </cell>
          <cell r="AR256">
            <v>21257.27339776195</v>
          </cell>
        </row>
        <row r="257">
          <cell r="B257" t="str">
            <v>Quiroz Rivas Israel Abraham</v>
          </cell>
          <cell r="C257">
            <v>326.60433333333339</v>
          </cell>
          <cell r="D257">
            <v>7798.13</v>
          </cell>
          <cell r="E257">
            <v>600</v>
          </cell>
          <cell r="F257">
            <v>1400</v>
          </cell>
          <cell r="G257">
            <v>0</v>
          </cell>
          <cell r="H257">
            <v>312</v>
          </cell>
          <cell r="I257">
            <v>1299.6883333333333</v>
          </cell>
          <cell r="J257">
            <v>13064.173333333336</v>
          </cell>
          <cell r="K257">
            <v>10110.130000000001</v>
          </cell>
          <cell r="L257">
            <v>666.01333333333332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10776.143333333333</v>
          </cell>
          <cell r="S257">
            <v>10031.08</v>
          </cell>
          <cell r="T257">
            <v>0.1792</v>
          </cell>
          <cell r="U257">
            <v>133.51534933333338</v>
          </cell>
          <cell r="V257">
            <v>917.26</v>
          </cell>
          <cell r="W257">
            <v>1050.7753493333335</v>
          </cell>
          <cell r="X257">
            <v>1050.7753493333335</v>
          </cell>
          <cell r="Y257">
            <v>0</v>
          </cell>
          <cell r="Z257">
            <v>1050.7753493333335</v>
          </cell>
          <cell r="AA257">
            <v>10359.042984000002</v>
          </cell>
          <cell r="AB257">
            <v>23423.216317333339</v>
          </cell>
          <cell r="AC257">
            <v>28251.263929567649</v>
          </cell>
          <cell r="AD257">
            <v>24222.32</v>
          </cell>
          <cell r="AE257">
            <v>0.23519999999999999</v>
          </cell>
          <cell r="AF257">
            <v>947.60761223431109</v>
          </cell>
          <cell r="AG257">
            <v>3880.44</v>
          </cell>
          <cell r="AH257">
            <v>4828.0476122343116</v>
          </cell>
          <cell r="AI257">
            <v>4828.0476122343116</v>
          </cell>
          <cell r="AJ257">
            <v>0</v>
          </cell>
          <cell r="AK257">
            <v>4828.0476122343116</v>
          </cell>
          <cell r="AL257">
            <v>23423.216317333339</v>
          </cell>
          <cell r="AM257">
            <v>0</v>
          </cell>
          <cell r="AN257">
            <v>253</v>
          </cell>
          <cell r="AO257">
            <v>0</v>
          </cell>
          <cell r="AP257">
            <v>257</v>
          </cell>
          <cell r="AQ257">
            <v>3777.2722629009781</v>
          </cell>
          <cell r="AR257">
            <v>25716.563929567648</v>
          </cell>
        </row>
        <row r="258">
          <cell r="B258" t="str">
            <v>Silva Camelo Jose Dolores</v>
          </cell>
          <cell r="C258">
            <v>293.27100000000002</v>
          </cell>
          <cell r="D258">
            <v>7798.13</v>
          </cell>
          <cell r="E258">
            <v>600</v>
          </cell>
          <cell r="F258">
            <v>400</v>
          </cell>
          <cell r="G258">
            <v>0</v>
          </cell>
          <cell r="H258">
            <v>399</v>
          </cell>
          <cell r="I258">
            <v>1299.6883333333333</v>
          </cell>
          <cell r="J258">
            <v>11730.84</v>
          </cell>
          <cell r="K258">
            <v>9197.130000000001</v>
          </cell>
          <cell r="L258">
            <v>666.01333333333332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9863.1433333333334</v>
          </cell>
          <cell r="S258">
            <v>8629.2100000000009</v>
          </cell>
          <cell r="T258">
            <v>0.16</v>
          </cell>
          <cell r="U258">
            <v>197.4293333333332</v>
          </cell>
          <cell r="V258">
            <v>692.96</v>
          </cell>
          <cell r="W258">
            <v>890.3893333333333</v>
          </cell>
          <cell r="X258">
            <v>890.3893333333333</v>
          </cell>
          <cell r="Y258">
            <v>0</v>
          </cell>
          <cell r="Z258">
            <v>890.3893333333333</v>
          </cell>
          <cell r="AA258">
            <v>9606.4290000000019</v>
          </cell>
          <cell r="AB258">
            <v>21337.269</v>
          </cell>
          <cell r="AC258">
            <v>25523.822353556487</v>
          </cell>
          <cell r="AD258">
            <v>24222.32</v>
          </cell>
          <cell r="AE258">
            <v>0.23519999999999999</v>
          </cell>
          <cell r="AF258">
            <v>306.11335355648572</v>
          </cell>
          <cell r="AG258">
            <v>3880.44</v>
          </cell>
          <cell r="AH258">
            <v>4186.5533535564855</v>
          </cell>
          <cell r="AI258">
            <v>4186.5533535564855</v>
          </cell>
          <cell r="AJ258">
            <v>0</v>
          </cell>
          <cell r="AK258">
            <v>4186.5533535564855</v>
          </cell>
          <cell r="AL258">
            <v>21337.269</v>
          </cell>
          <cell r="AM258">
            <v>0</v>
          </cell>
          <cell r="AN258">
            <v>254</v>
          </cell>
          <cell r="AO258">
            <v>0</v>
          </cell>
          <cell r="AP258">
            <v>258</v>
          </cell>
          <cell r="AQ258">
            <v>3296.164020223152</v>
          </cell>
          <cell r="AR258">
            <v>22989.122353556486</v>
          </cell>
        </row>
        <row r="259">
          <cell r="B259" t="str">
            <v>Herrera Marrufo Juan Antonio</v>
          </cell>
          <cell r="C259">
            <v>342.53333333333336</v>
          </cell>
          <cell r="D259">
            <v>9476</v>
          </cell>
          <cell r="E259">
            <v>600</v>
          </cell>
          <cell r="F259">
            <v>200</v>
          </cell>
          <cell r="G259">
            <v>0</v>
          </cell>
          <cell r="H259">
            <v>399</v>
          </cell>
          <cell r="I259">
            <v>1579.3333333333333</v>
          </cell>
          <cell r="J259">
            <v>13701.333333333334</v>
          </cell>
          <cell r="K259">
            <v>10675</v>
          </cell>
          <cell r="L259">
            <v>945.6583333333333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11620.658333333333</v>
          </cell>
          <cell r="S259">
            <v>10031.08</v>
          </cell>
          <cell r="T259">
            <v>0.1792</v>
          </cell>
          <cell r="U259">
            <v>284.85243733333328</v>
          </cell>
          <cell r="V259">
            <v>917.26</v>
          </cell>
          <cell r="W259">
            <v>1202.1124373333332</v>
          </cell>
          <cell r="X259">
            <v>1202.1124373333332</v>
          </cell>
          <cell r="Y259">
            <v>0</v>
          </cell>
          <cell r="Z259">
            <v>1202.1124373333332</v>
          </cell>
          <cell r="AA259">
            <v>11052.220896000001</v>
          </cell>
          <cell r="AB259">
            <v>24753.554229333335</v>
          </cell>
          <cell r="AC259">
            <v>29990.722496513252</v>
          </cell>
          <cell r="AD259">
            <v>24222.32</v>
          </cell>
          <cell r="AE259">
            <v>0.23519999999999999</v>
          </cell>
          <cell r="AF259">
            <v>1356.7282671799169</v>
          </cell>
          <cell r="AG259">
            <v>3880.44</v>
          </cell>
          <cell r="AH259">
            <v>5237.1682671799172</v>
          </cell>
          <cell r="AI259">
            <v>5237.1682671799172</v>
          </cell>
          <cell r="AJ259">
            <v>0</v>
          </cell>
          <cell r="AK259">
            <v>5237.1682671799172</v>
          </cell>
          <cell r="AL259">
            <v>24753.554229333335</v>
          </cell>
          <cell r="AM259">
            <v>0</v>
          </cell>
          <cell r="AN259">
            <v>255</v>
          </cell>
          <cell r="AO259">
            <v>0</v>
          </cell>
          <cell r="AP259">
            <v>259</v>
          </cell>
          <cell r="AQ259">
            <v>4035.0558298465839</v>
          </cell>
          <cell r="AR259">
            <v>27456.022496513251</v>
          </cell>
        </row>
        <row r="260">
          <cell r="B260" t="str">
            <v>Castro Albornoz Maria Isabel</v>
          </cell>
          <cell r="C260">
            <v>241.72300000000001</v>
          </cell>
          <cell r="D260">
            <v>6218.1100000000006</v>
          </cell>
          <cell r="E260">
            <v>600</v>
          </cell>
          <cell r="F260">
            <v>433.58</v>
          </cell>
          <cell r="G260">
            <v>0</v>
          </cell>
          <cell r="H260">
            <v>158</v>
          </cell>
          <cell r="I260">
            <v>1036.3516666666667</v>
          </cell>
          <cell r="J260">
            <v>9668.92</v>
          </cell>
          <cell r="K260">
            <v>7409.6900000000005</v>
          </cell>
          <cell r="L260">
            <v>402.67666666666673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7812.3666666666668</v>
          </cell>
          <cell r="S260">
            <v>4910.1900000000005</v>
          </cell>
          <cell r="T260">
            <v>0.10879999999999999</v>
          </cell>
          <cell r="U260">
            <v>315.75682133333328</v>
          </cell>
          <cell r="V260">
            <v>288.33</v>
          </cell>
          <cell r="W260">
            <v>604.08682133333332</v>
          </cell>
          <cell r="X260">
            <v>604.08682133333332</v>
          </cell>
          <cell r="Y260">
            <v>0</v>
          </cell>
          <cell r="Z260">
            <v>604.08682133333332</v>
          </cell>
          <cell r="AA260">
            <v>7841.9548453333346</v>
          </cell>
          <cell r="AB260">
            <v>17510.874845333336</v>
          </cell>
          <cell r="AC260">
            <v>20622.354432010852</v>
          </cell>
          <cell r="AD260">
            <v>12009.95</v>
          </cell>
          <cell r="AE260">
            <v>0.21360000000000001</v>
          </cell>
          <cell r="AF260">
            <v>1839.6095866775179</v>
          </cell>
          <cell r="AG260">
            <v>1271.8699999999999</v>
          </cell>
          <cell r="AH260">
            <v>3111.4795866775175</v>
          </cell>
          <cell r="AI260">
            <v>3111.4795866775175</v>
          </cell>
          <cell r="AJ260">
            <v>0</v>
          </cell>
          <cell r="AK260">
            <v>3111.4795866775175</v>
          </cell>
          <cell r="AL260">
            <v>17510.874845333336</v>
          </cell>
          <cell r="AM260">
            <v>0</v>
          </cell>
          <cell r="AN260">
            <v>256</v>
          </cell>
          <cell r="AO260">
            <v>0</v>
          </cell>
          <cell r="AP260">
            <v>260</v>
          </cell>
          <cell r="AQ260">
            <v>2507.3927653441842</v>
          </cell>
          <cell r="AR260">
            <v>18087.654432010851</v>
          </cell>
        </row>
        <row r="261">
          <cell r="B261" t="str">
            <v>Chin Chan Maria Mercedes</v>
          </cell>
          <cell r="C261">
            <v>242.45700000000002</v>
          </cell>
          <cell r="D261">
            <v>6218.1100000000006</v>
          </cell>
          <cell r="E261">
            <v>600</v>
          </cell>
          <cell r="F261">
            <v>455.6</v>
          </cell>
          <cell r="G261">
            <v>0</v>
          </cell>
          <cell r="H261">
            <v>158</v>
          </cell>
          <cell r="I261">
            <v>1036.3516666666667</v>
          </cell>
          <cell r="J261">
            <v>9698.2800000000007</v>
          </cell>
          <cell r="K261">
            <v>7431.7100000000009</v>
          </cell>
          <cell r="L261">
            <v>402.67666666666673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7834.3866666666672</v>
          </cell>
          <cell r="S261">
            <v>4910.1900000000005</v>
          </cell>
          <cell r="T261">
            <v>0.10879999999999999</v>
          </cell>
          <cell r="U261">
            <v>318.15259733333335</v>
          </cell>
          <cell r="V261">
            <v>288.33</v>
          </cell>
          <cell r="W261">
            <v>606.48259733333339</v>
          </cell>
          <cell r="X261">
            <v>606.48259733333339</v>
          </cell>
          <cell r="Y261">
            <v>0</v>
          </cell>
          <cell r="Z261">
            <v>606.48259733333339</v>
          </cell>
          <cell r="AA261">
            <v>7861.5790693333347</v>
          </cell>
          <cell r="AB261">
            <v>17559.859069333335</v>
          </cell>
          <cell r="AC261">
            <v>20684.643628348596</v>
          </cell>
          <cell r="AD261">
            <v>12009.95</v>
          </cell>
          <cell r="AE261">
            <v>0.21360000000000001</v>
          </cell>
          <cell r="AF261">
            <v>1852.9145590152602</v>
          </cell>
          <cell r="AG261">
            <v>1271.8699999999999</v>
          </cell>
          <cell r="AH261">
            <v>3124.7845590152601</v>
          </cell>
          <cell r="AI261">
            <v>3124.7845590152601</v>
          </cell>
          <cell r="AJ261">
            <v>0</v>
          </cell>
          <cell r="AK261">
            <v>3124.7845590152601</v>
          </cell>
          <cell r="AL261">
            <v>17559.859069333335</v>
          </cell>
          <cell r="AM261">
            <v>0</v>
          </cell>
          <cell r="AN261">
            <v>257</v>
          </cell>
          <cell r="AO261">
            <v>0</v>
          </cell>
          <cell r="AP261">
            <v>261</v>
          </cell>
          <cell r="AQ261">
            <v>2518.3019616819265</v>
          </cell>
          <cell r="AR261">
            <v>18149.943628348596</v>
          </cell>
        </row>
        <row r="262">
          <cell r="B262" t="str">
            <v>Pinzon Cachon Carlos Desiderio</v>
          </cell>
          <cell r="C262">
            <v>376.86399999999998</v>
          </cell>
          <cell r="D262">
            <v>8305.92</v>
          </cell>
          <cell r="E262">
            <v>600</v>
          </cell>
          <cell r="F262">
            <v>2400</v>
          </cell>
          <cell r="G262">
            <v>0</v>
          </cell>
          <cell r="H262">
            <v>85</v>
          </cell>
          <cell r="I262">
            <v>1384.32</v>
          </cell>
          <cell r="J262">
            <v>15074.56</v>
          </cell>
          <cell r="K262">
            <v>11390.92</v>
          </cell>
          <cell r="L262">
            <v>750.64499999999998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12141.565000000001</v>
          </cell>
          <cell r="S262">
            <v>12009.95</v>
          </cell>
          <cell r="T262">
            <v>0.21360000000000001</v>
          </cell>
          <cell r="U262">
            <v>28.112963999999955</v>
          </cell>
          <cell r="V262">
            <v>1271.8699999999999</v>
          </cell>
          <cell r="W262">
            <v>1299.9829639999998</v>
          </cell>
          <cell r="X262">
            <v>1299.9829639999998</v>
          </cell>
          <cell r="Y262">
            <v>0</v>
          </cell>
          <cell r="Z262">
            <v>1299.9829639999998</v>
          </cell>
          <cell r="AA262">
            <v>11475.257035999999</v>
          </cell>
          <cell r="AB262">
            <v>26549.817036</v>
          </cell>
          <cell r="AC262">
            <v>32339.392484309625</v>
          </cell>
          <cell r="AD262">
            <v>24222.32</v>
          </cell>
          <cell r="AE262">
            <v>0.23519999999999999</v>
          </cell>
          <cell r="AF262">
            <v>1909.1354483096238</v>
          </cell>
          <cell r="AG262">
            <v>3880.44</v>
          </cell>
          <cell r="AH262">
            <v>5789.5754483096243</v>
          </cell>
          <cell r="AI262">
            <v>5789.5754483096243</v>
          </cell>
          <cell r="AJ262">
            <v>0</v>
          </cell>
          <cell r="AK262">
            <v>5789.5754483096243</v>
          </cell>
          <cell r="AL262">
            <v>26549.817036</v>
          </cell>
          <cell r="AM262">
            <v>0</v>
          </cell>
          <cell r="AN262">
            <v>258</v>
          </cell>
          <cell r="AO262">
            <v>0</v>
          </cell>
          <cell r="AP262">
            <v>262</v>
          </cell>
          <cell r="AQ262">
            <v>4489.5924843096245</v>
          </cell>
          <cell r="AR262">
            <v>29804.692484309624</v>
          </cell>
        </row>
        <row r="263">
          <cell r="B263" t="str">
            <v>Sabido Soberanis Glafira Leticia</v>
          </cell>
          <cell r="C263">
            <v>305.22333333333336</v>
          </cell>
          <cell r="D263">
            <v>9156.7000000000007</v>
          </cell>
          <cell r="E263">
            <v>0</v>
          </cell>
          <cell r="F263">
            <v>0</v>
          </cell>
          <cell r="G263">
            <v>0</v>
          </cell>
          <cell r="H263">
            <v>399</v>
          </cell>
          <cell r="I263">
            <v>1526.1166666666668</v>
          </cell>
          <cell r="J263">
            <v>12208.933333333334</v>
          </cell>
          <cell r="K263">
            <v>9555.7000000000007</v>
          </cell>
          <cell r="L263">
            <v>892.44166666666683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10448.141666666668</v>
          </cell>
          <cell r="S263">
            <v>10031.08</v>
          </cell>
          <cell r="T263">
            <v>0.1792</v>
          </cell>
          <cell r="U263">
            <v>74.737450666666959</v>
          </cell>
          <cell r="V263">
            <v>917.26</v>
          </cell>
          <cell r="W263">
            <v>991.99745066666696</v>
          </cell>
          <cell r="X263">
            <v>991.99745066666696</v>
          </cell>
          <cell r="Y263">
            <v>0</v>
          </cell>
          <cell r="Z263">
            <v>991.99745066666696</v>
          </cell>
          <cell r="AA263">
            <v>10089.819216</v>
          </cell>
          <cell r="AB263">
            <v>22298.752549333334</v>
          </cell>
          <cell r="AC263">
            <v>26780.99226638773</v>
          </cell>
          <cell r="AD263">
            <v>24222.32</v>
          </cell>
          <cell r="AE263">
            <v>0.23519999999999999</v>
          </cell>
          <cell r="AF263">
            <v>601.79971705439402</v>
          </cell>
          <cell r="AG263">
            <v>3880.44</v>
          </cell>
          <cell r="AH263">
            <v>4482.2397170543936</v>
          </cell>
          <cell r="AI263">
            <v>4482.2397170543936</v>
          </cell>
          <cell r="AJ263">
            <v>0</v>
          </cell>
          <cell r="AK263">
            <v>4482.2397170543936</v>
          </cell>
          <cell r="AL263">
            <v>22298.752549333338</v>
          </cell>
          <cell r="AM263">
            <v>0</v>
          </cell>
          <cell r="AN263">
            <v>259</v>
          </cell>
          <cell r="AO263">
            <v>0</v>
          </cell>
          <cell r="AP263">
            <v>263</v>
          </cell>
          <cell r="AQ263">
            <v>3490.2422663877269</v>
          </cell>
          <cell r="AR263">
            <v>24246.292266387729</v>
          </cell>
        </row>
        <row r="264">
          <cell r="B264" t="str">
            <v>Segovia Cabrales Carlos Fabian</v>
          </cell>
          <cell r="C264">
            <v>332.53333333333336</v>
          </cell>
          <cell r="D264">
            <v>9476</v>
          </cell>
          <cell r="E264">
            <v>500</v>
          </cell>
          <cell r="F264">
            <v>0</v>
          </cell>
          <cell r="G264">
            <v>0</v>
          </cell>
          <cell r="H264">
            <v>158</v>
          </cell>
          <cell r="I264">
            <v>1579.3333333333333</v>
          </cell>
          <cell r="J264">
            <v>13301.333333333334</v>
          </cell>
          <cell r="K264">
            <v>10134</v>
          </cell>
          <cell r="L264">
            <v>945.6583333333333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11079.658333333333</v>
          </cell>
          <cell r="S264">
            <v>10031.08</v>
          </cell>
          <cell r="T264">
            <v>0.1792</v>
          </cell>
          <cell r="U264">
            <v>187.90523733333325</v>
          </cell>
          <cell r="V264">
            <v>917.26</v>
          </cell>
          <cell r="W264">
            <v>1105.1652373333332</v>
          </cell>
          <cell r="X264">
            <v>1105.1652373333332</v>
          </cell>
          <cell r="Y264">
            <v>0</v>
          </cell>
          <cell r="Z264">
            <v>1105.1652373333332</v>
          </cell>
          <cell r="AA264">
            <v>10608.168096000001</v>
          </cell>
          <cell r="AB264">
            <v>23909.501429333337</v>
          </cell>
          <cell r="AC264">
            <v>28887.096973500702</v>
          </cell>
          <cell r="AD264">
            <v>24222.32</v>
          </cell>
          <cell r="AE264">
            <v>0.23519999999999999</v>
          </cell>
          <cell r="AF264">
            <v>1097.1555441673652</v>
          </cell>
          <cell r="AG264">
            <v>3880.44</v>
          </cell>
          <cell r="AH264">
            <v>4977.595544167365</v>
          </cell>
          <cell r="AI264">
            <v>4977.595544167365</v>
          </cell>
          <cell r="AJ264">
            <v>0</v>
          </cell>
          <cell r="AK264">
            <v>4977.595544167365</v>
          </cell>
          <cell r="AL264">
            <v>23909.501429333337</v>
          </cell>
          <cell r="AM264">
            <v>0</v>
          </cell>
          <cell r="AN264">
            <v>260</v>
          </cell>
          <cell r="AO264">
            <v>0</v>
          </cell>
          <cell r="AP264">
            <v>264</v>
          </cell>
          <cell r="AQ264">
            <v>3872.4303068340319</v>
          </cell>
          <cell r="AR264">
            <v>26352.396973500701</v>
          </cell>
        </row>
        <row r="265">
          <cell r="B265" t="str">
            <v>Rufino Herrera William Ariel</v>
          </cell>
          <cell r="C265">
            <v>248.47733333333332</v>
          </cell>
          <cell r="D265">
            <v>6297.42</v>
          </cell>
          <cell r="E265">
            <v>600</v>
          </cell>
          <cell r="F265">
            <v>556.9</v>
          </cell>
          <cell r="G265">
            <v>0</v>
          </cell>
          <cell r="H265">
            <v>399</v>
          </cell>
          <cell r="I265">
            <v>1049.57</v>
          </cell>
          <cell r="J265">
            <v>9939.0933333333323</v>
          </cell>
          <cell r="K265">
            <v>7853.32</v>
          </cell>
          <cell r="L265">
            <v>415.89499999999998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8269.2150000000001</v>
          </cell>
          <cell r="S265">
            <v>4910.1900000000005</v>
          </cell>
          <cell r="T265">
            <v>0.10879999999999999</v>
          </cell>
          <cell r="U265">
            <v>365.46191999999996</v>
          </cell>
          <cell r="V265">
            <v>288.33</v>
          </cell>
          <cell r="W265">
            <v>653.79191999999989</v>
          </cell>
          <cell r="X265">
            <v>653.79191999999989</v>
          </cell>
          <cell r="Y265">
            <v>0</v>
          </cell>
          <cell r="Z265">
            <v>653.79191999999989</v>
          </cell>
          <cell r="AA265">
            <v>8249.0980799999998</v>
          </cell>
          <cell r="AB265">
            <v>18188.191413333334</v>
          </cell>
          <cell r="AC265">
            <v>21483.642031197014</v>
          </cell>
          <cell r="AD265">
            <v>12009.95</v>
          </cell>
          <cell r="AE265">
            <v>0.21360000000000001</v>
          </cell>
          <cell r="AF265">
            <v>2023.5806178636822</v>
          </cell>
          <cell r="AG265">
            <v>1271.8699999999999</v>
          </cell>
          <cell r="AH265">
            <v>3295.4506178636821</v>
          </cell>
          <cell r="AI265">
            <v>3295.4506178636821</v>
          </cell>
          <cell r="AJ265">
            <v>0</v>
          </cell>
          <cell r="AK265">
            <v>3295.4506178636821</v>
          </cell>
          <cell r="AL265">
            <v>18188.191413333334</v>
          </cell>
          <cell r="AM265">
            <v>0</v>
          </cell>
          <cell r="AN265">
            <v>261</v>
          </cell>
          <cell r="AO265">
            <v>0</v>
          </cell>
          <cell r="AP265">
            <v>265</v>
          </cell>
          <cell r="AQ265">
            <v>2641.6586978636824</v>
          </cell>
          <cell r="AR265">
            <v>18948.942031197013</v>
          </cell>
        </row>
        <row r="266">
          <cell r="B266" t="str">
            <v>Fuentes Lopez Leidy Del Socorro</v>
          </cell>
          <cell r="C266">
            <v>202.63533333333334</v>
          </cell>
          <cell r="D266">
            <v>6079.06</v>
          </cell>
          <cell r="E266">
            <v>0</v>
          </cell>
          <cell r="F266">
            <v>0</v>
          </cell>
          <cell r="G266">
            <v>0</v>
          </cell>
          <cell r="H266">
            <v>158</v>
          </cell>
          <cell r="I266">
            <v>1013.1766666666667</v>
          </cell>
          <cell r="J266">
            <v>8105.4133333333339</v>
          </cell>
          <cell r="K266">
            <v>6237.06</v>
          </cell>
          <cell r="L266">
            <v>379.50166666666678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6616.5616666666674</v>
          </cell>
          <cell r="S266">
            <v>4910.1900000000005</v>
          </cell>
          <cell r="T266">
            <v>0.10879999999999999</v>
          </cell>
          <cell r="U266">
            <v>185.65323733333335</v>
          </cell>
          <cell r="V266">
            <v>288.33</v>
          </cell>
          <cell r="W266">
            <v>473.98323733333336</v>
          </cell>
          <cell r="X266">
            <v>473.98323733333336</v>
          </cell>
          <cell r="Y266">
            <v>253.54</v>
          </cell>
          <cell r="Z266">
            <v>220.44323733333337</v>
          </cell>
          <cell r="AA266">
            <v>7029.7934293333346</v>
          </cell>
          <cell r="AB266">
            <v>15135.206762666669</v>
          </cell>
          <cell r="AC266">
            <v>17601.413329942356</v>
          </cell>
          <cell r="AD266">
            <v>12009.95</v>
          </cell>
          <cell r="AE266">
            <v>0.21360000000000001</v>
          </cell>
          <cell r="AF266">
            <v>1194.336567275687</v>
          </cell>
          <cell r="AG266">
            <v>1271.8699999999999</v>
          </cell>
          <cell r="AH266">
            <v>2466.2065672756871</v>
          </cell>
          <cell r="AI266">
            <v>2466.2065672756871</v>
          </cell>
          <cell r="AJ266">
            <v>0</v>
          </cell>
          <cell r="AK266">
            <v>2466.2065672756871</v>
          </cell>
          <cell r="AL266">
            <v>15135.206762666669</v>
          </cell>
          <cell r="AM266">
            <v>0</v>
          </cell>
          <cell r="AN266">
            <v>262</v>
          </cell>
          <cell r="AO266">
            <v>0</v>
          </cell>
          <cell r="AP266">
            <v>266</v>
          </cell>
          <cell r="AQ266">
            <v>2245.7633299423537</v>
          </cell>
          <cell r="AR266">
            <v>15066.713329942355</v>
          </cell>
        </row>
        <row r="267">
          <cell r="B267" t="str">
            <v>Marrufo Sanchez Raul David</v>
          </cell>
          <cell r="C267">
            <v>181.00533333333334</v>
          </cell>
          <cell r="D267">
            <v>5430.16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905.02666666666664</v>
          </cell>
          <cell r="J267">
            <v>7240.2133333333331</v>
          </cell>
          <cell r="K267">
            <v>5430.16</v>
          </cell>
          <cell r="L267">
            <v>271.35166666666669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5701.5116666666663</v>
          </cell>
          <cell r="S267">
            <v>4910.1900000000005</v>
          </cell>
          <cell r="T267">
            <v>0.10879999999999999</v>
          </cell>
          <cell r="U267">
            <v>86.095797333333238</v>
          </cell>
          <cell r="V267">
            <v>288.33</v>
          </cell>
          <cell r="W267">
            <v>374.42579733333321</v>
          </cell>
          <cell r="X267">
            <v>374.42579733333321</v>
          </cell>
          <cell r="Y267">
            <v>294.63</v>
          </cell>
          <cell r="Z267">
            <v>79.795797333333212</v>
          </cell>
          <cell r="AA267">
            <v>6255.3908693333333</v>
          </cell>
          <cell r="AB267">
            <v>13495.604202666666</v>
          </cell>
          <cell r="AC267">
            <v>15516.466025771446</v>
          </cell>
          <cell r="AD267">
            <v>12009.95</v>
          </cell>
          <cell r="AE267">
            <v>0.21360000000000001</v>
          </cell>
          <cell r="AF267">
            <v>748.99182310478068</v>
          </cell>
          <cell r="AG267">
            <v>1271.8699999999999</v>
          </cell>
          <cell r="AH267">
            <v>2020.8618231047806</v>
          </cell>
          <cell r="AI267">
            <v>2020.8618231047806</v>
          </cell>
          <cell r="AJ267">
            <v>0</v>
          </cell>
          <cell r="AK267">
            <v>2020.8618231047806</v>
          </cell>
          <cell r="AL267">
            <v>13495.604202666666</v>
          </cell>
          <cell r="AM267">
            <v>0</v>
          </cell>
          <cell r="AN267">
            <v>263</v>
          </cell>
          <cell r="AO267">
            <v>0</v>
          </cell>
          <cell r="AP267">
            <v>267</v>
          </cell>
          <cell r="AQ267">
            <v>1941.0660257714474</v>
          </cell>
          <cell r="AR267">
            <v>12981.766025771445</v>
          </cell>
        </row>
        <row r="268">
          <cell r="B268" t="str">
            <v>Lopez Keb Christian Lizeth</v>
          </cell>
          <cell r="C268">
            <v>358.55666666666667</v>
          </cell>
          <cell r="D268">
            <v>9156.7000000000007</v>
          </cell>
          <cell r="E268">
            <v>600</v>
          </cell>
          <cell r="F268">
            <v>1000</v>
          </cell>
          <cell r="G268">
            <v>0</v>
          </cell>
          <cell r="H268">
            <v>232</v>
          </cell>
          <cell r="I268">
            <v>1526.1166666666668</v>
          </cell>
          <cell r="J268">
            <v>14342.266666666666</v>
          </cell>
          <cell r="K268">
            <v>10988.7</v>
          </cell>
          <cell r="L268">
            <v>892.44166666666683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11881.141666666668</v>
          </cell>
          <cell r="S268">
            <v>10031.08</v>
          </cell>
          <cell r="T268">
            <v>0.1792</v>
          </cell>
          <cell r="U268">
            <v>331.53105066666694</v>
          </cell>
          <cell r="V268">
            <v>917.26</v>
          </cell>
          <cell r="W268">
            <v>1248.7910506666669</v>
          </cell>
          <cell r="X268">
            <v>1248.7910506666669</v>
          </cell>
          <cell r="Y268">
            <v>0</v>
          </cell>
          <cell r="Z268">
            <v>1248.7910506666669</v>
          </cell>
          <cell r="AA268">
            <v>11266.025616000001</v>
          </cell>
          <cell r="AB268">
            <v>25608.292282666669</v>
          </cell>
          <cell r="AC268">
            <v>31108.319323570435</v>
          </cell>
          <cell r="AD268">
            <v>24222.32</v>
          </cell>
          <cell r="AE268">
            <v>0.23519999999999999</v>
          </cell>
          <cell r="AF268">
            <v>1619.5870409037664</v>
          </cell>
          <cell r="AG268">
            <v>3880.44</v>
          </cell>
          <cell r="AH268">
            <v>5500.0270409037666</v>
          </cell>
          <cell r="AI268">
            <v>5500.0270409037666</v>
          </cell>
          <cell r="AJ268">
            <v>0</v>
          </cell>
          <cell r="AK268">
            <v>5500.0270409037666</v>
          </cell>
          <cell r="AL268">
            <v>25608.292282666669</v>
          </cell>
          <cell r="AM268">
            <v>0</v>
          </cell>
          <cell r="AN268">
            <v>264</v>
          </cell>
          <cell r="AO268">
            <v>0</v>
          </cell>
          <cell r="AP268">
            <v>268</v>
          </cell>
          <cell r="AQ268">
            <v>4251.2359902370999</v>
          </cell>
          <cell r="AR268">
            <v>28573.619323570434</v>
          </cell>
        </row>
        <row r="269">
          <cell r="B269" t="str">
            <v>Torres Varguez Amairani Guadalupe</v>
          </cell>
          <cell r="C269">
            <v>262.57599999999996</v>
          </cell>
          <cell r="D269">
            <v>0</v>
          </cell>
          <cell r="E269">
            <v>600</v>
          </cell>
          <cell r="F269">
            <v>1379.5</v>
          </cell>
          <cell r="G269">
            <v>5897.78</v>
          </cell>
          <cell r="H269">
            <v>0</v>
          </cell>
          <cell r="I269">
            <v>982.96333333333325</v>
          </cell>
          <cell r="J269">
            <v>10503.039999999999</v>
          </cell>
          <cell r="K269">
            <v>7877.28</v>
          </cell>
          <cell r="L269">
            <v>349.2883333333333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8226.5683333333327</v>
          </cell>
          <cell r="S269">
            <v>4910.1900000000005</v>
          </cell>
          <cell r="T269">
            <v>0.10879999999999999</v>
          </cell>
          <cell r="U269">
            <v>360.82196266666654</v>
          </cell>
          <cell r="V269">
            <v>288.33</v>
          </cell>
          <cell r="W269">
            <v>649.15196266666658</v>
          </cell>
          <cell r="X269">
            <v>649.15196266666658</v>
          </cell>
          <cell r="Y269">
            <v>0</v>
          </cell>
          <cell r="Z269">
            <v>649.15196266666658</v>
          </cell>
          <cell r="AA269">
            <v>8211.091370666667</v>
          </cell>
          <cell r="AB269">
            <v>18714.131370666666</v>
          </cell>
          <cell r="AC269">
            <v>22152.436483553745</v>
          </cell>
          <cell r="AD269">
            <v>12009.95</v>
          </cell>
          <cell r="AE269">
            <v>0.21360000000000001</v>
          </cell>
          <cell r="AF269">
            <v>2166.4351128870799</v>
          </cell>
          <cell r="AG269">
            <v>1271.8699999999999</v>
          </cell>
          <cell r="AH269">
            <v>3438.3051128870798</v>
          </cell>
          <cell r="AI269">
            <v>3438.3051128870798</v>
          </cell>
          <cell r="AJ269">
            <v>0</v>
          </cell>
          <cell r="AK269">
            <v>3438.3051128870798</v>
          </cell>
          <cell r="AL269">
            <v>18714.131370666666</v>
          </cell>
          <cell r="AM269">
            <v>0</v>
          </cell>
          <cell r="AN269">
            <v>265</v>
          </cell>
          <cell r="AO269">
            <v>0</v>
          </cell>
          <cell r="AP269">
            <v>269</v>
          </cell>
          <cell r="AQ269">
            <v>2789.1531502204134</v>
          </cell>
          <cell r="AR269">
            <v>19617.736483553745</v>
          </cell>
        </row>
        <row r="270">
          <cell r="B270" t="str">
            <v>Couoh Gomez Jose Adolfo</v>
          </cell>
          <cell r="C270">
            <v>238.89133333333334</v>
          </cell>
          <cell r="D270">
            <v>7166.74</v>
          </cell>
          <cell r="E270">
            <v>0</v>
          </cell>
          <cell r="F270">
            <v>0</v>
          </cell>
          <cell r="G270">
            <v>0</v>
          </cell>
          <cell r="H270">
            <v>158</v>
          </cell>
          <cell r="I270">
            <v>1194.4566666666667</v>
          </cell>
          <cell r="J270">
            <v>9555.6533333333336</v>
          </cell>
          <cell r="K270">
            <v>7324.74</v>
          </cell>
          <cell r="L270">
            <v>560.78166666666675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7885.5216666666665</v>
          </cell>
          <cell r="S270">
            <v>4910.1900000000005</v>
          </cell>
          <cell r="T270">
            <v>0.10879999999999999</v>
          </cell>
          <cell r="U270">
            <v>323.71608533333324</v>
          </cell>
          <cell r="V270">
            <v>288.33</v>
          </cell>
          <cell r="W270">
            <v>612.04608533333317</v>
          </cell>
          <cell r="X270">
            <v>612.04608533333317</v>
          </cell>
          <cell r="Y270">
            <v>0</v>
          </cell>
          <cell r="Z270">
            <v>612.04608533333317</v>
          </cell>
          <cell r="AA270">
            <v>7907.1505813333333</v>
          </cell>
          <cell r="AB270">
            <v>17462.803914666667</v>
          </cell>
          <cell r="AC270">
            <v>20561.226595456086</v>
          </cell>
          <cell r="AD270">
            <v>12009.95</v>
          </cell>
          <cell r="AE270">
            <v>0.21360000000000001</v>
          </cell>
          <cell r="AF270">
            <v>1826.55268078942</v>
          </cell>
          <cell r="AG270">
            <v>1271.8699999999999</v>
          </cell>
          <cell r="AH270">
            <v>3098.4226807894202</v>
          </cell>
          <cell r="AI270">
            <v>3098.4226807894202</v>
          </cell>
          <cell r="AJ270">
            <v>0</v>
          </cell>
          <cell r="AK270">
            <v>3098.4226807894202</v>
          </cell>
          <cell r="AL270">
            <v>17462.803914666667</v>
          </cell>
          <cell r="AM270">
            <v>0</v>
          </cell>
          <cell r="AN270">
            <v>266</v>
          </cell>
          <cell r="AO270">
            <v>0</v>
          </cell>
          <cell r="AP270">
            <v>270</v>
          </cell>
          <cell r="AQ270">
            <v>2486.3765954560868</v>
          </cell>
          <cell r="AR270">
            <v>18026.526595456085</v>
          </cell>
        </row>
        <row r="271">
          <cell r="B271" t="str">
            <v>Ruiz Canche Luis Antonio</v>
          </cell>
          <cell r="C271">
            <v>265.55799999999999</v>
          </cell>
          <cell r="D271">
            <v>7166.74</v>
          </cell>
          <cell r="E271">
            <v>600</v>
          </cell>
          <cell r="F271">
            <v>200</v>
          </cell>
          <cell r="G271">
            <v>0</v>
          </cell>
          <cell r="H271">
            <v>158</v>
          </cell>
          <cell r="I271">
            <v>1194.4566666666667</v>
          </cell>
          <cell r="J271">
            <v>10622.32</v>
          </cell>
          <cell r="K271">
            <v>8124.74</v>
          </cell>
          <cell r="L271">
            <v>560.78166666666675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8685.5216666666674</v>
          </cell>
          <cell r="S271">
            <v>8629.2100000000009</v>
          </cell>
          <cell r="T271">
            <v>0.16</v>
          </cell>
          <cell r="U271">
            <v>9.0098666666666389</v>
          </cell>
          <cell r="V271">
            <v>692.96</v>
          </cell>
          <cell r="W271">
            <v>701.96986666666669</v>
          </cell>
          <cell r="X271">
            <v>701.96986666666669</v>
          </cell>
          <cell r="Y271">
            <v>0</v>
          </cell>
          <cell r="Z271">
            <v>701.96986666666669</v>
          </cell>
          <cell r="AA271">
            <v>8617.2268000000004</v>
          </cell>
          <cell r="AB271">
            <v>19239.5468</v>
          </cell>
          <cell r="AC271">
            <v>22820.563936927774</v>
          </cell>
          <cell r="AD271">
            <v>12009.95</v>
          </cell>
          <cell r="AE271">
            <v>0.21360000000000001</v>
          </cell>
          <cell r="AF271">
            <v>2309.1471369277724</v>
          </cell>
          <cell r="AG271">
            <v>1271.8699999999999</v>
          </cell>
          <cell r="AH271">
            <v>3581.0171369277723</v>
          </cell>
          <cell r="AI271">
            <v>3581.0171369277723</v>
          </cell>
          <cell r="AJ271">
            <v>0</v>
          </cell>
          <cell r="AK271">
            <v>3581.0171369277723</v>
          </cell>
          <cell r="AL271">
            <v>19239.546800000004</v>
          </cell>
          <cell r="AM271">
            <v>0</v>
          </cell>
          <cell r="AN271">
            <v>267</v>
          </cell>
          <cell r="AO271">
            <v>0</v>
          </cell>
          <cell r="AP271">
            <v>271</v>
          </cell>
          <cell r="AQ271">
            <v>2879.0472702611055</v>
          </cell>
          <cell r="AR271">
            <v>20285.863936927773</v>
          </cell>
        </row>
        <row r="272">
          <cell r="B272" t="str">
            <v>Quintal Lopez Felix Alejandro</v>
          </cell>
          <cell r="C272">
            <v>233.13400000000001</v>
          </cell>
          <cell r="D272">
            <v>5494.02</v>
          </cell>
          <cell r="E272">
            <v>600</v>
          </cell>
          <cell r="F272">
            <v>900</v>
          </cell>
          <cell r="G272">
            <v>0</v>
          </cell>
          <cell r="H272">
            <v>158</v>
          </cell>
          <cell r="I272">
            <v>915.67000000000007</v>
          </cell>
          <cell r="J272">
            <v>9325.36</v>
          </cell>
          <cell r="K272">
            <v>7152.02</v>
          </cell>
          <cell r="L272">
            <v>281.99500000000012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7434.0150000000003</v>
          </cell>
          <cell r="S272">
            <v>4910.1900000000005</v>
          </cell>
          <cell r="T272">
            <v>0.10879999999999999</v>
          </cell>
          <cell r="U272">
            <v>274.59215999999998</v>
          </cell>
          <cell r="V272">
            <v>288.33</v>
          </cell>
          <cell r="W272">
            <v>562.92215999999996</v>
          </cell>
          <cell r="X272">
            <v>562.92215999999996</v>
          </cell>
          <cell r="Y272">
            <v>0</v>
          </cell>
          <cell r="Z272">
            <v>562.92215999999996</v>
          </cell>
          <cell r="AA272">
            <v>7504.7678400000004</v>
          </cell>
          <cell r="AB272">
            <v>16830.127840000001</v>
          </cell>
          <cell r="AC272">
            <v>19756.70462868769</v>
          </cell>
          <cell r="AD272">
            <v>12009.95</v>
          </cell>
          <cell r="AE272">
            <v>0.21360000000000001</v>
          </cell>
          <cell r="AF272">
            <v>1654.7067886876905</v>
          </cell>
          <cell r="AG272">
            <v>1271.8699999999999</v>
          </cell>
          <cell r="AH272">
            <v>2926.5767886876902</v>
          </cell>
          <cell r="AI272">
            <v>2926.5767886876902</v>
          </cell>
          <cell r="AJ272">
            <v>0</v>
          </cell>
          <cell r="AK272">
            <v>2926.5767886876902</v>
          </cell>
          <cell r="AL272">
            <v>16830.127840000001</v>
          </cell>
          <cell r="AM272">
            <v>0</v>
          </cell>
          <cell r="AN272">
            <v>268</v>
          </cell>
          <cell r="AO272">
            <v>0</v>
          </cell>
          <cell r="AP272">
            <v>272</v>
          </cell>
          <cell r="AQ272">
            <v>2363.6546286876901</v>
          </cell>
          <cell r="AR272">
            <v>17222.00462868769</v>
          </cell>
        </row>
        <row r="273">
          <cell r="B273" t="str">
            <v>Dominguez Perez Adolfo Francisco</v>
          </cell>
          <cell r="C273">
            <v>384.29</v>
          </cell>
          <cell r="D273">
            <v>9156.7000000000007</v>
          </cell>
          <cell r="E273">
            <v>600</v>
          </cell>
          <cell r="F273">
            <v>1772</v>
          </cell>
          <cell r="G273">
            <v>0</v>
          </cell>
          <cell r="H273">
            <v>158</v>
          </cell>
          <cell r="I273">
            <v>1526.1166666666668</v>
          </cell>
          <cell r="J273">
            <v>15371.6</v>
          </cell>
          <cell r="K273">
            <v>11686.7</v>
          </cell>
          <cell r="L273">
            <v>892.44166666666683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12579.141666666668</v>
          </cell>
          <cell r="S273">
            <v>12009.95</v>
          </cell>
          <cell r="T273">
            <v>0.21360000000000001</v>
          </cell>
          <cell r="U273">
            <v>121.57934000000019</v>
          </cell>
          <cell r="V273">
            <v>1271.8699999999999</v>
          </cell>
          <cell r="W273">
            <v>1393.4493400000001</v>
          </cell>
          <cell r="X273">
            <v>1393.4493400000001</v>
          </cell>
          <cell r="Y273">
            <v>0</v>
          </cell>
          <cell r="Z273">
            <v>1393.4493400000001</v>
          </cell>
          <cell r="AA273">
            <v>11819.367326666666</v>
          </cell>
          <cell r="AB273">
            <v>27190.967326666665</v>
          </cell>
          <cell r="AC273">
            <v>33177.716609135285</v>
          </cell>
          <cell r="AD273">
            <v>24222.32</v>
          </cell>
          <cell r="AE273">
            <v>0.23519999999999999</v>
          </cell>
          <cell r="AF273">
            <v>2106.3092824686191</v>
          </cell>
          <cell r="AG273">
            <v>3880.44</v>
          </cell>
          <cell r="AH273">
            <v>5986.7492824686196</v>
          </cell>
          <cell r="AI273">
            <v>5986.7492824686196</v>
          </cell>
          <cell r="AJ273">
            <v>0</v>
          </cell>
          <cell r="AK273">
            <v>5986.7492824686196</v>
          </cell>
          <cell r="AL273">
            <v>27190.967326666665</v>
          </cell>
          <cell r="AM273">
            <v>0</v>
          </cell>
          <cell r="AN273">
            <v>269</v>
          </cell>
          <cell r="AO273">
            <v>0</v>
          </cell>
          <cell r="AP273">
            <v>273</v>
          </cell>
          <cell r="AQ273">
            <v>4593.2999424686195</v>
          </cell>
          <cell r="AR273">
            <v>30643.016609135284</v>
          </cell>
        </row>
        <row r="274">
          <cell r="B274" t="str">
            <v>Cantillo Gamboa Ismael</v>
          </cell>
          <cell r="C274">
            <v>233.5573333333333</v>
          </cell>
          <cell r="D274">
            <v>5897.78</v>
          </cell>
          <cell r="E274">
            <v>600</v>
          </cell>
          <cell r="F274">
            <v>508.94</v>
          </cell>
          <cell r="G274">
            <v>0</v>
          </cell>
          <cell r="H274">
            <v>312</v>
          </cell>
          <cell r="I274">
            <v>982.96333333333325</v>
          </cell>
          <cell r="J274">
            <v>9342.2933333333312</v>
          </cell>
          <cell r="K274">
            <v>7318.7199999999993</v>
          </cell>
          <cell r="L274">
            <v>349.2883333333333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7668.0083333333323</v>
          </cell>
          <cell r="S274">
            <v>4910.1900000000005</v>
          </cell>
          <cell r="T274">
            <v>0.10879999999999999</v>
          </cell>
          <cell r="U274">
            <v>300.0506346666665</v>
          </cell>
          <cell r="V274">
            <v>288.33</v>
          </cell>
          <cell r="W274">
            <v>588.38063466666654</v>
          </cell>
          <cell r="X274">
            <v>588.38063466666654</v>
          </cell>
          <cell r="Y274">
            <v>0</v>
          </cell>
          <cell r="Z274">
            <v>588.38063466666654</v>
          </cell>
          <cell r="AA274">
            <v>7713.3026986666664</v>
          </cell>
          <cell r="AB274">
            <v>17055.596031999998</v>
          </cell>
          <cell r="AC274">
            <v>20043.413926754831</v>
          </cell>
          <cell r="AD274">
            <v>12009.95</v>
          </cell>
          <cell r="AE274">
            <v>0.21360000000000001</v>
          </cell>
          <cell r="AF274">
            <v>1715.9478947548319</v>
          </cell>
          <cell r="AG274">
            <v>1271.8699999999999</v>
          </cell>
          <cell r="AH274">
            <v>2987.8178947548317</v>
          </cell>
          <cell r="AI274">
            <v>2987.8178947548317</v>
          </cell>
          <cell r="AJ274">
            <v>0</v>
          </cell>
          <cell r="AK274">
            <v>2987.8178947548317</v>
          </cell>
          <cell r="AL274">
            <v>17055.596031999998</v>
          </cell>
          <cell r="AM274">
            <v>0</v>
          </cell>
          <cell r="AN274">
            <v>270</v>
          </cell>
          <cell r="AO274">
            <v>0</v>
          </cell>
          <cell r="AP274">
            <v>274</v>
          </cell>
          <cell r="AQ274">
            <v>2399.4372600881652</v>
          </cell>
          <cell r="AR274">
            <v>17508.71392675483</v>
          </cell>
        </row>
        <row r="275">
          <cell r="B275" t="str">
            <v>Gamboa May Jose Reynaldo</v>
          </cell>
          <cell r="C275">
            <v>276.86399999999998</v>
          </cell>
          <cell r="D275">
            <v>8305.92</v>
          </cell>
          <cell r="E275">
            <v>0</v>
          </cell>
          <cell r="F275">
            <v>0</v>
          </cell>
          <cell r="G275">
            <v>0</v>
          </cell>
          <cell r="H275">
            <v>85</v>
          </cell>
          <cell r="I275">
            <v>1384.32</v>
          </cell>
          <cell r="J275">
            <v>11074.56</v>
          </cell>
          <cell r="K275">
            <v>8390.92</v>
          </cell>
          <cell r="L275">
            <v>750.64499999999998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9141.5650000000005</v>
          </cell>
          <cell r="S275">
            <v>8629.2100000000009</v>
          </cell>
          <cell r="T275">
            <v>0.16</v>
          </cell>
          <cell r="U275">
            <v>81.976799999999926</v>
          </cell>
          <cell r="V275">
            <v>692.96</v>
          </cell>
          <cell r="W275">
            <v>774.93679999999995</v>
          </cell>
          <cell r="X275">
            <v>774.93679999999995</v>
          </cell>
          <cell r="Y275">
            <v>0</v>
          </cell>
          <cell r="Z275">
            <v>774.93679999999995</v>
          </cell>
          <cell r="AA275">
            <v>9000.3032000000003</v>
          </cell>
          <cell r="AB275">
            <v>20074.8632</v>
          </cell>
          <cell r="AC275">
            <v>23882.766887080368</v>
          </cell>
          <cell r="AD275">
            <v>12009.95</v>
          </cell>
          <cell r="AE275">
            <v>0.21360000000000001</v>
          </cell>
          <cell r="AF275">
            <v>2536.0336870803667</v>
          </cell>
          <cell r="AG275">
            <v>1271.8699999999999</v>
          </cell>
          <cell r="AH275">
            <v>3807.9036870803666</v>
          </cell>
          <cell r="AI275">
            <v>3807.9036870803666</v>
          </cell>
          <cell r="AJ275">
            <v>0</v>
          </cell>
          <cell r="AK275">
            <v>3807.9036870803666</v>
          </cell>
          <cell r="AL275">
            <v>20074.8632</v>
          </cell>
          <cell r="AM275">
            <v>0</v>
          </cell>
          <cell r="AN275">
            <v>271</v>
          </cell>
          <cell r="AO275">
            <v>0</v>
          </cell>
          <cell r="AP275">
            <v>275</v>
          </cell>
          <cell r="AQ275">
            <v>3032.9668870803666</v>
          </cell>
          <cell r="AR275">
            <v>21348.066887080367</v>
          </cell>
        </row>
        <row r="276">
          <cell r="B276" t="str">
            <v>Alcocer Trava Guadalupe Del Socorro</v>
          </cell>
          <cell r="C276">
            <v>244.65</v>
          </cell>
          <cell r="D276">
            <v>5819.5</v>
          </cell>
          <cell r="E276">
            <v>600</v>
          </cell>
          <cell r="F276">
            <v>920</v>
          </cell>
          <cell r="G276">
            <v>0</v>
          </cell>
          <cell r="H276">
            <v>232</v>
          </cell>
          <cell r="I276">
            <v>969.91666666666663</v>
          </cell>
          <cell r="J276">
            <v>9786</v>
          </cell>
          <cell r="K276">
            <v>7571.5</v>
          </cell>
          <cell r="L276">
            <v>336.24166666666667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7907.7416666666668</v>
          </cell>
          <cell r="S276">
            <v>4910.1900000000005</v>
          </cell>
          <cell r="T276">
            <v>0.10879999999999999</v>
          </cell>
          <cell r="U276">
            <v>326.13362133333328</v>
          </cell>
          <cell r="V276">
            <v>288.33</v>
          </cell>
          <cell r="W276">
            <v>614.46362133333332</v>
          </cell>
          <cell r="X276">
            <v>614.46362133333332</v>
          </cell>
          <cell r="Y276">
            <v>0</v>
          </cell>
          <cell r="Z276">
            <v>614.46362133333332</v>
          </cell>
          <cell r="AA276">
            <v>7926.9530453333327</v>
          </cell>
          <cell r="AB276">
            <v>17712.953045333332</v>
          </cell>
          <cell r="AC276">
            <v>20879.320606985417</v>
          </cell>
          <cell r="AD276">
            <v>12009.95</v>
          </cell>
          <cell r="AE276">
            <v>0.21360000000000001</v>
          </cell>
          <cell r="AF276">
            <v>1894.4975616520851</v>
          </cell>
          <cell r="AG276">
            <v>1271.8699999999999</v>
          </cell>
          <cell r="AH276">
            <v>3166.367561652085</v>
          </cell>
          <cell r="AI276">
            <v>3166.367561652085</v>
          </cell>
          <cell r="AJ276">
            <v>0</v>
          </cell>
          <cell r="AK276">
            <v>3166.367561652085</v>
          </cell>
          <cell r="AL276">
            <v>17712.953045333332</v>
          </cell>
          <cell r="AM276">
            <v>0</v>
          </cell>
          <cell r="AN276">
            <v>272</v>
          </cell>
          <cell r="AO276">
            <v>0</v>
          </cell>
          <cell r="AP276">
            <v>276</v>
          </cell>
          <cell r="AQ276">
            <v>2551.9039403187517</v>
          </cell>
          <cell r="AR276">
            <v>18344.620606985416</v>
          </cell>
        </row>
        <row r="277">
          <cell r="B277" t="str">
            <v>Cano Madera Javier Rene De La Cruz</v>
          </cell>
          <cell r="C277">
            <v>411.63433333333336</v>
          </cell>
          <cell r="D277">
            <v>11949.03</v>
          </cell>
          <cell r="E277">
            <v>400</v>
          </cell>
          <cell r="F277">
            <v>0</v>
          </cell>
          <cell r="G277">
            <v>0</v>
          </cell>
          <cell r="H277">
            <v>158</v>
          </cell>
          <cell r="I277">
            <v>1991.5050000000001</v>
          </cell>
          <cell r="J277">
            <v>16465.373333333333</v>
          </cell>
          <cell r="K277">
            <v>12507.03</v>
          </cell>
          <cell r="L277">
            <v>1357.8300000000002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13864.86</v>
          </cell>
          <cell r="S277">
            <v>12009.95</v>
          </cell>
          <cell r="T277">
            <v>0.21360000000000001</v>
          </cell>
          <cell r="U277">
            <v>396.208776</v>
          </cell>
          <cell r="V277">
            <v>1271.8699999999999</v>
          </cell>
          <cell r="W277">
            <v>1668.0787759999998</v>
          </cell>
          <cell r="X277">
            <v>1668.0787759999998</v>
          </cell>
          <cell r="Y277">
            <v>0</v>
          </cell>
          <cell r="Z277">
            <v>1668.0787759999998</v>
          </cell>
          <cell r="AA277">
            <v>12830.456224</v>
          </cell>
          <cell r="AB277">
            <v>29295.829557333331</v>
          </cell>
          <cell r="AC277">
            <v>35929.890027893998</v>
          </cell>
          <cell r="AD277">
            <v>24222.32</v>
          </cell>
          <cell r="AE277">
            <v>0.23519999999999999</v>
          </cell>
          <cell r="AF277">
            <v>2753.6204705606683</v>
          </cell>
          <cell r="AG277">
            <v>3880.44</v>
          </cell>
          <cell r="AH277">
            <v>6634.0604705606684</v>
          </cell>
          <cell r="AI277">
            <v>6634.0604705606684</v>
          </cell>
          <cell r="AJ277">
            <v>0</v>
          </cell>
          <cell r="AK277">
            <v>6634.0604705606684</v>
          </cell>
          <cell r="AL277">
            <v>29295.829557333331</v>
          </cell>
          <cell r="AM277">
            <v>0</v>
          </cell>
          <cell r="AN277">
            <v>273</v>
          </cell>
          <cell r="AO277">
            <v>0</v>
          </cell>
          <cell r="AP277">
            <v>277</v>
          </cell>
          <cell r="AQ277">
            <v>4965.981694560669</v>
          </cell>
          <cell r="AR277">
            <v>33395.190027894001</v>
          </cell>
        </row>
        <row r="278">
          <cell r="B278" t="str">
            <v>Ojeda Morayta Ana Maria</v>
          </cell>
          <cell r="C278">
            <v>307.95366666666666</v>
          </cell>
          <cell r="D278">
            <v>8638.61</v>
          </cell>
          <cell r="E278">
            <v>600</v>
          </cell>
          <cell r="F278">
            <v>0</v>
          </cell>
          <cell r="G278">
            <v>0</v>
          </cell>
          <cell r="H278">
            <v>399</v>
          </cell>
          <cell r="I278">
            <v>1439.7683333333334</v>
          </cell>
          <cell r="J278">
            <v>12318.146666666667</v>
          </cell>
          <cell r="K278">
            <v>9637.61</v>
          </cell>
          <cell r="L278">
            <v>806.09333333333348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10443.703333333335</v>
          </cell>
          <cell r="S278">
            <v>10031.08</v>
          </cell>
          <cell r="T278">
            <v>0.1792</v>
          </cell>
          <cell r="U278">
            <v>73.942101333333596</v>
          </cell>
          <cell r="V278">
            <v>917.26</v>
          </cell>
          <cell r="W278">
            <v>991.20210133333353</v>
          </cell>
          <cell r="X278">
            <v>991.20210133333353</v>
          </cell>
          <cell r="Y278">
            <v>0</v>
          </cell>
          <cell r="Z278">
            <v>991.20210133333353</v>
          </cell>
          <cell r="AA278">
            <v>10086.176232</v>
          </cell>
          <cell r="AB278">
            <v>22404.322898666665</v>
          </cell>
          <cell r="AC278">
            <v>26919.028811018128</v>
          </cell>
          <cell r="AD278">
            <v>24222.32</v>
          </cell>
          <cell r="AE278">
            <v>0.23519999999999999</v>
          </cell>
          <cell r="AF278">
            <v>634.26591235146384</v>
          </cell>
          <cell r="AG278">
            <v>3880.44</v>
          </cell>
          <cell r="AH278">
            <v>4514.7059123514637</v>
          </cell>
          <cell r="AI278">
            <v>4514.7059123514637</v>
          </cell>
          <cell r="AJ278">
            <v>0</v>
          </cell>
          <cell r="AK278">
            <v>4514.7059123514637</v>
          </cell>
          <cell r="AL278">
            <v>22404.322898666665</v>
          </cell>
          <cell r="AM278">
            <v>0</v>
          </cell>
          <cell r="AN278">
            <v>274</v>
          </cell>
          <cell r="AO278">
            <v>0</v>
          </cell>
          <cell r="AP278">
            <v>278</v>
          </cell>
          <cell r="AQ278">
            <v>3523.5038110181304</v>
          </cell>
          <cell r="AR278">
            <v>24384.328811018127</v>
          </cell>
        </row>
        <row r="279">
          <cell r="B279" t="str">
            <v>Montañez Arceo Jose Gabriel</v>
          </cell>
          <cell r="C279">
            <v>478.46100000000001</v>
          </cell>
          <cell r="D279">
            <v>11949.03</v>
          </cell>
          <cell r="E279">
            <v>600</v>
          </cell>
          <cell r="F279">
            <v>1804.8</v>
          </cell>
          <cell r="G279">
            <v>0</v>
          </cell>
          <cell r="H279">
            <v>85</v>
          </cell>
          <cell r="I279">
            <v>1991.5050000000001</v>
          </cell>
          <cell r="J279">
            <v>19138.440000000002</v>
          </cell>
          <cell r="K279">
            <v>14438.83</v>
          </cell>
          <cell r="L279">
            <v>1357.8300000000002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15796.66</v>
          </cell>
          <cell r="S279">
            <v>12009.95</v>
          </cell>
          <cell r="T279">
            <v>0.21360000000000001</v>
          </cell>
          <cell r="U279">
            <v>808.84125599999982</v>
          </cell>
          <cell r="V279">
            <v>1271.8699999999999</v>
          </cell>
          <cell r="W279">
            <v>2080.7112559999996</v>
          </cell>
          <cell r="X279">
            <v>2080.7112559999996</v>
          </cell>
          <cell r="Y279">
            <v>0</v>
          </cell>
          <cell r="Z279">
            <v>2080.7112559999996</v>
          </cell>
          <cell r="AA279">
            <v>14349.623744</v>
          </cell>
          <cell r="AB279">
            <v>33488.063743999999</v>
          </cell>
          <cell r="AC279">
            <v>41710.705348571428</v>
          </cell>
          <cell r="AD279">
            <v>38177.700000000004</v>
          </cell>
          <cell r="AE279">
            <v>0.3</v>
          </cell>
          <cell r="AF279">
            <v>1059.901604571427</v>
          </cell>
          <cell r="AG279">
            <v>7162.74</v>
          </cell>
          <cell r="AH279">
            <v>8222.6416045714268</v>
          </cell>
          <cell r="AI279">
            <v>8222.6416045714268</v>
          </cell>
          <cell r="AJ279">
            <v>0</v>
          </cell>
          <cell r="AK279">
            <v>8222.6416045714268</v>
          </cell>
          <cell r="AL279">
            <v>33488.063743999999</v>
          </cell>
          <cell r="AM279">
            <v>0</v>
          </cell>
          <cell r="AN279">
            <v>275</v>
          </cell>
          <cell r="AO279">
            <v>0</v>
          </cell>
          <cell r="AP279">
            <v>279</v>
          </cell>
          <cell r="AQ279">
            <v>6141.9303485714272</v>
          </cell>
          <cell r="AR279">
            <v>39176.005348571431</v>
          </cell>
        </row>
        <row r="280">
          <cell r="B280" t="str">
            <v>Caamal Yrigoyen Francisco Eliazar</v>
          </cell>
          <cell r="C280">
            <v>287.95366666666666</v>
          </cell>
          <cell r="D280">
            <v>0</v>
          </cell>
          <cell r="E280">
            <v>0</v>
          </cell>
          <cell r="F280">
            <v>0</v>
          </cell>
          <cell r="G280">
            <v>8638.61</v>
          </cell>
          <cell r="H280">
            <v>0</v>
          </cell>
          <cell r="I280">
            <v>1439.7683333333334</v>
          </cell>
          <cell r="J280">
            <v>11518.146666666667</v>
          </cell>
          <cell r="K280">
            <v>8638.61</v>
          </cell>
          <cell r="L280">
            <v>806.09333333333348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9444.7033333333347</v>
          </cell>
          <cell r="S280">
            <v>8629.2100000000009</v>
          </cell>
          <cell r="T280">
            <v>0.16</v>
          </cell>
          <cell r="U280">
            <v>130.4789333333334</v>
          </cell>
          <cell r="V280">
            <v>692.96</v>
          </cell>
          <cell r="W280">
            <v>823.43893333333347</v>
          </cell>
          <cell r="X280">
            <v>823.43893333333347</v>
          </cell>
          <cell r="Y280">
            <v>0</v>
          </cell>
          <cell r="Z280">
            <v>823.43893333333347</v>
          </cell>
          <cell r="AA280">
            <v>9254.9394000000011</v>
          </cell>
          <cell r="AB280">
            <v>20773.08606666667</v>
          </cell>
          <cell r="AC280">
            <v>24786.135463737803</v>
          </cell>
          <cell r="AD280">
            <v>24222.32</v>
          </cell>
          <cell r="AE280">
            <v>0.23519999999999999</v>
          </cell>
          <cell r="AF280">
            <v>132.60939707113124</v>
          </cell>
          <cell r="AG280">
            <v>3880.44</v>
          </cell>
          <cell r="AH280">
            <v>4013.0493970711314</v>
          </cell>
          <cell r="AI280">
            <v>4013.0493970711314</v>
          </cell>
          <cell r="AJ280">
            <v>0</v>
          </cell>
          <cell r="AK280">
            <v>4013.0493970711314</v>
          </cell>
          <cell r="AL280">
            <v>20773.08606666667</v>
          </cell>
          <cell r="AM280">
            <v>0</v>
          </cell>
          <cell r="AN280">
            <v>276</v>
          </cell>
          <cell r="AO280">
            <v>0</v>
          </cell>
          <cell r="AP280">
            <v>280</v>
          </cell>
          <cell r="AQ280">
            <v>3189.610463737798</v>
          </cell>
          <cell r="AR280">
            <v>22251.435463737802</v>
          </cell>
        </row>
        <row r="281">
          <cell r="B281" t="str">
            <v>Santamaria May Ricardo Ismael</v>
          </cell>
          <cell r="C281">
            <v>315.26100000000008</v>
          </cell>
          <cell r="D281">
            <v>7798.13</v>
          </cell>
          <cell r="E281">
            <v>600</v>
          </cell>
          <cell r="F281">
            <v>1059.7</v>
          </cell>
          <cell r="G281">
            <v>0</v>
          </cell>
          <cell r="H281">
            <v>232</v>
          </cell>
          <cell r="I281">
            <v>1299.6883333333333</v>
          </cell>
          <cell r="J281">
            <v>12610.440000000002</v>
          </cell>
          <cell r="K281">
            <v>9689.8300000000017</v>
          </cell>
          <cell r="L281">
            <v>666.01333333333332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10355.843333333334</v>
          </cell>
          <cell r="S281">
            <v>10031.08</v>
          </cell>
          <cell r="T281">
            <v>0.1792</v>
          </cell>
          <cell r="U281">
            <v>58.197589333333497</v>
          </cell>
          <cell r="V281">
            <v>917.26</v>
          </cell>
          <cell r="W281">
            <v>975.45758933333354</v>
          </cell>
          <cell r="X281">
            <v>975.45758933333354</v>
          </cell>
          <cell r="Y281">
            <v>0</v>
          </cell>
          <cell r="Z281">
            <v>975.45758933333354</v>
          </cell>
          <cell r="AA281">
            <v>10014.060744000002</v>
          </cell>
          <cell r="AB281">
            <v>22624.500744000004</v>
          </cell>
          <cell r="AC281">
            <v>27206.918253138083</v>
          </cell>
          <cell r="AD281">
            <v>24222.32</v>
          </cell>
          <cell r="AE281">
            <v>0.23519999999999999</v>
          </cell>
          <cell r="AF281">
            <v>701.97750913807715</v>
          </cell>
          <cell r="AG281">
            <v>3880.44</v>
          </cell>
          <cell r="AH281">
            <v>4582.4175091380775</v>
          </cell>
          <cell r="AI281">
            <v>4582.4175091380775</v>
          </cell>
          <cell r="AJ281">
            <v>0</v>
          </cell>
          <cell r="AK281">
            <v>4582.4175091380775</v>
          </cell>
          <cell r="AL281">
            <v>22624.500744000004</v>
          </cell>
          <cell r="AM281">
            <v>0</v>
          </cell>
          <cell r="AN281">
            <v>277</v>
          </cell>
          <cell r="AO281">
            <v>0</v>
          </cell>
          <cell r="AP281">
            <v>281</v>
          </cell>
          <cell r="AQ281">
            <v>3606.959919804744</v>
          </cell>
          <cell r="AR281">
            <v>24672.218253138082</v>
          </cell>
        </row>
        <row r="282">
          <cell r="B282" t="str">
            <v>Varguez Escalante Jorge Ismael</v>
          </cell>
          <cell r="C282">
            <v>285.64466666666669</v>
          </cell>
          <cell r="D282">
            <v>6569.34</v>
          </cell>
          <cell r="E282">
            <v>600</v>
          </cell>
          <cell r="F282">
            <v>1400</v>
          </cell>
          <cell r="G282">
            <v>0</v>
          </cell>
          <cell r="H282">
            <v>0</v>
          </cell>
          <cell r="I282">
            <v>1094.8900000000001</v>
          </cell>
          <cell r="J282">
            <v>11425.786666666667</v>
          </cell>
          <cell r="K282">
            <v>8569.34</v>
          </cell>
          <cell r="L282">
            <v>461.21500000000015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9030.5550000000003</v>
          </cell>
          <cell r="S282">
            <v>8629.2100000000009</v>
          </cell>
          <cell r="T282">
            <v>0.16</v>
          </cell>
          <cell r="U282">
            <v>64.215199999999896</v>
          </cell>
          <cell r="V282">
            <v>692.96</v>
          </cell>
          <cell r="W282">
            <v>757.1751999999999</v>
          </cell>
          <cell r="X282">
            <v>757.1751999999999</v>
          </cell>
          <cell r="Y282">
            <v>0</v>
          </cell>
          <cell r="Z282">
            <v>757.1751999999999</v>
          </cell>
          <cell r="AA282">
            <v>8907.0547999999999</v>
          </cell>
          <cell r="AB282">
            <v>20332.841466666665</v>
          </cell>
          <cell r="AC282">
            <v>24210.816564937264</v>
          </cell>
          <cell r="AD282">
            <v>12009.95</v>
          </cell>
          <cell r="AE282">
            <v>0.21360000000000001</v>
          </cell>
          <cell r="AF282">
            <v>2606.1050982705997</v>
          </cell>
          <cell r="AG282">
            <v>1271.8699999999999</v>
          </cell>
          <cell r="AH282">
            <v>3877.9750982705996</v>
          </cell>
          <cell r="AI282">
            <v>3877.9750982705996</v>
          </cell>
          <cell r="AJ282">
            <v>0</v>
          </cell>
          <cell r="AK282">
            <v>3877.9750982705996</v>
          </cell>
          <cell r="AL282">
            <v>20332.841466666665</v>
          </cell>
          <cell r="AM282">
            <v>0</v>
          </cell>
          <cell r="AN282">
            <v>278</v>
          </cell>
          <cell r="AO282">
            <v>0</v>
          </cell>
          <cell r="AP282">
            <v>282</v>
          </cell>
          <cell r="AQ282">
            <v>3120.7998982705994</v>
          </cell>
          <cell r="AR282">
            <v>21676.116564937263</v>
          </cell>
        </row>
        <row r="283">
          <cell r="B283" t="str">
            <v>Baeza Pat Juan Pablo</v>
          </cell>
          <cell r="C283">
            <v>362.53333333333336</v>
          </cell>
          <cell r="D283">
            <v>9476</v>
          </cell>
          <cell r="E283">
            <v>600</v>
          </cell>
          <cell r="F283">
            <v>800</v>
          </cell>
          <cell r="G283">
            <v>0</v>
          </cell>
          <cell r="H283">
            <v>232</v>
          </cell>
          <cell r="I283">
            <v>1579.3333333333333</v>
          </cell>
          <cell r="J283">
            <v>14501.333333333334</v>
          </cell>
          <cell r="K283">
            <v>11108</v>
          </cell>
          <cell r="L283">
            <v>945.6583333333333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12053.658333333333</v>
          </cell>
          <cell r="S283">
            <v>12009.95</v>
          </cell>
          <cell r="T283">
            <v>0.21360000000000001</v>
          </cell>
          <cell r="U283">
            <v>9.3360999999997407</v>
          </cell>
          <cell r="V283">
            <v>1271.8699999999999</v>
          </cell>
          <cell r="W283">
            <v>1281.2060999999997</v>
          </cell>
          <cell r="X283">
            <v>1281.2060999999997</v>
          </cell>
          <cell r="Y283">
            <v>0</v>
          </cell>
          <cell r="Z283">
            <v>1281.2060999999997</v>
          </cell>
          <cell r="AA283">
            <v>11406.127233333335</v>
          </cell>
          <cell r="AB283">
            <v>25907.460566666668</v>
          </cell>
          <cell r="AC283">
            <v>31499.491243026499</v>
          </cell>
          <cell r="AD283">
            <v>24222.32</v>
          </cell>
          <cell r="AE283">
            <v>0.23519999999999999</v>
          </cell>
          <cell r="AF283">
            <v>1711.5906763598327</v>
          </cell>
          <cell r="AG283">
            <v>3880.44</v>
          </cell>
          <cell r="AH283">
            <v>5592.0306763598328</v>
          </cell>
          <cell r="AI283">
            <v>5592.0306763598328</v>
          </cell>
          <cell r="AJ283">
            <v>0</v>
          </cell>
          <cell r="AK283">
            <v>5592.0306763598328</v>
          </cell>
          <cell r="AL283">
            <v>25907.460566666668</v>
          </cell>
          <cell r="AM283">
            <v>0</v>
          </cell>
          <cell r="AN283">
            <v>279</v>
          </cell>
          <cell r="AO283">
            <v>0</v>
          </cell>
          <cell r="AP283">
            <v>283</v>
          </cell>
          <cell r="AQ283">
            <v>4310.8245763598334</v>
          </cell>
          <cell r="AR283">
            <v>28964.791243026499</v>
          </cell>
        </row>
        <row r="284">
          <cell r="B284" t="str">
            <v>Carrillo Castillo Mario Alfredo</v>
          </cell>
          <cell r="C284">
            <v>506.82866666666666</v>
          </cell>
          <cell r="D284">
            <v>15204.86</v>
          </cell>
          <cell r="E284">
            <v>0</v>
          </cell>
          <cell r="F284">
            <v>0</v>
          </cell>
          <cell r="G284">
            <v>0</v>
          </cell>
          <cell r="H284">
            <v>158</v>
          </cell>
          <cell r="I284">
            <v>2534.1433333333334</v>
          </cell>
          <cell r="J284">
            <v>20273.146666666667</v>
          </cell>
          <cell r="K284">
            <v>15362.86</v>
          </cell>
          <cell r="L284">
            <v>1900.4683333333335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17263.328333333335</v>
          </cell>
          <cell r="S284">
            <v>12009.95</v>
          </cell>
          <cell r="T284">
            <v>0.21360000000000001</v>
          </cell>
          <cell r="U284">
            <v>1122.1216120000001</v>
          </cell>
          <cell r="V284">
            <v>1271.8699999999999</v>
          </cell>
          <cell r="W284">
            <v>2393.9916119999998</v>
          </cell>
          <cell r="X284">
            <v>2393.9916119999998</v>
          </cell>
          <cell r="Y284">
            <v>0</v>
          </cell>
          <cell r="Z284">
            <v>2393.9916119999998</v>
          </cell>
          <cell r="AA284">
            <v>15503.011721333334</v>
          </cell>
          <cell r="AB284">
            <v>35776.158388000003</v>
          </cell>
          <cell r="AC284">
            <v>44979.411982857149</v>
          </cell>
          <cell r="AD284">
            <v>38177.700000000004</v>
          </cell>
          <cell r="AE284">
            <v>0.3</v>
          </cell>
          <cell r="AF284">
            <v>2040.5135948571433</v>
          </cell>
          <cell r="AG284">
            <v>7162.74</v>
          </cell>
          <cell r="AH284">
            <v>9203.2535948571422</v>
          </cell>
          <cell r="AI284">
            <v>9203.2535948571422</v>
          </cell>
          <cell r="AJ284">
            <v>0</v>
          </cell>
          <cell r="AK284">
            <v>9203.2535948571422</v>
          </cell>
          <cell r="AL284">
            <v>35776.158388000011</v>
          </cell>
          <cell r="AM284">
            <v>0</v>
          </cell>
          <cell r="AN284">
            <v>280</v>
          </cell>
          <cell r="AO284">
            <v>0</v>
          </cell>
          <cell r="AP284">
            <v>284</v>
          </cell>
          <cell r="AQ284">
            <v>6809.2619828571424</v>
          </cell>
          <cell r="AR284">
            <v>42444.711982857152</v>
          </cell>
        </row>
        <row r="285">
          <cell r="B285" t="str">
            <v>Ojeda Carnahan Karina</v>
          </cell>
          <cell r="C285">
            <v>663.00233333333335</v>
          </cell>
          <cell r="D285">
            <v>17890.07</v>
          </cell>
          <cell r="E285">
            <v>600</v>
          </cell>
          <cell r="F285">
            <v>1400</v>
          </cell>
          <cell r="G285">
            <v>0</v>
          </cell>
          <cell r="H285">
            <v>312</v>
          </cell>
          <cell r="I285">
            <v>2981.6783333333333</v>
          </cell>
          <cell r="J285">
            <v>26520.093333333334</v>
          </cell>
          <cell r="K285">
            <v>20202.07</v>
          </cell>
          <cell r="L285">
            <v>2348.0033333333331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22550.073333333334</v>
          </cell>
          <cell r="S285">
            <v>12009.95</v>
          </cell>
          <cell r="T285">
            <v>0.21360000000000001</v>
          </cell>
          <cell r="U285">
            <v>2251.3703439999999</v>
          </cell>
          <cell r="V285">
            <v>1271.8699999999999</v>
          </cell>
          <cell r="W285">
            <v>3523.2403439999998</v>
          </cell>
          <cell r="X285">
            <v>3523.2403439999998</v>
          </cell>
          <cell r="Y285">
            <v>0</v>
          </cell>
          <cell r="Z285">
            <v>3523.2403439999998</v>
          </cell>
          <cell r="AA285">
            <v>19660.507989333331</v>
          </cell>
          <cell r="AB285">
            <v>46180.601322666669</v>
          </cell>
          <cell r="AC285">
            <v>59842.901889523811</v>
          </cell>
          <cell r="AD285">
            <v>38177.700000000004</v>
          </cell>
          <cell r="AE285">
            <v>0.3</v>
          </cell>
          <cell r="AF285">
            <v>6499.5605668571416</v>
          </cell>
          <cell r="AG285">
            <v>7162.74</v>
          </cell>
          <cell r="AH285">
            <v>13662.300566857142</v>
          </cell>
          <cell r="AI285">
            <v>13662.300566857142</v>
          </cell>
          <cell r="AJ285">
            <v>0</v>
          </cell>
          <cell r="AK285">
            <v>13662.300566857142</v>
          </cell>
          <cell r="AL285">
            <v>46180.601322666669</v>
          </cell>
          <cell r="AM285">
            <v>0</v>
          </cell>
          <cell r="AN285">
            <v>281</v>
          </cell>
          <cell r="AO285">
            <v>0</v>
          </cell>
          <cell r="AP285">
            <v>285</v>
          </cell>
          <cell r="AQ285">
            <v>10139.060222857142</v>
          </cell>
          <cell r="AR285">
            <v>57308.201889523814</v>
          </cell>
        </row>
        <row r="286">
          <cell r="B286" t="str">
            <v>Santana Cicero Dulce Alejandra</v>
          </cell>
          <cell r="C286">
            <v>350.19733333333335</v>
          </cell>
          <cell r="D286">
            <v>8305.92</v>
          </cell>
          <cell r="E286">
            <v>600</v>
          </cell>
          <cell r="F286">
            <v>1600</v>
          </cell>
          <cell r="G286">
            <v>0</v>
          </cell>
          <cell r="H286">
            <v>232</v>
          </cell>
          <cell r="I286">
            <v>1384.32</v>
          </cell>
          <cell r="J286">
            <v>14007.893333333333</v>
          </cell>
          <cell r="K286">
            <v>10737.92</v>
          </cell>
          <cell r="L286">
            <v>750.64499999999998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11488.565000000001</v>
          </cell>
          <cell r="S286">
            <v>10031.08</v>
          </cell>
          <cell r="T286">
            <v>0.1792</v>
          </cell>
          <cell r="U286">
            <v>261.1813120000001</v>
          </cell>
          <cell r="V286">
            <v>917.26</v>
          </cell>
          <cell r="W286">
            <v>1178.4413120000002</v>
          </cell>
          <cell r="X286">
            <v>1178.4413120000002</v>
          </cell>
          <cell r="Y286">
            <v>0</v>
          </cell>
          <cell r="Z286">
            <v>1178.4413120000002</v>
          </cell>
          <cell r="AA286">
            <v>10943.798687999999</v>
          </cell>
          <cell r="AB286">
            <v>24951.692021333332</v>
          </cell>
          <cell r="AC286">
            <v>30249.793877266384</v>
          </cell>
          <cell r="AD286">
            <v>24222.32</v>
          </cell>
          <cell r="AE286">
            <v>0.23519999999999999</v>
          </cell>
          <cell r="AF286">
            <v>1417.6618559330534</v>
          </cell>
          <cell r="AG286">
            <v>3880.44</v>
          </cell>
          <cell r="AH286">
            <v>5298.1018559330532</v>
          </cell>
          <cell r="AI286">
            <v>5298.1018559330532</v>
          </cell>
          <cell r="AJ286">
            <v>0</v>
          </cell>
          <cell r="AK286">
            <v>5298.1018559330532</v>
          </cell>
          <cell r="AL286">
            <v>24951.692021333329</v>
          </cell>
          <cell r="AM286">
            <v>0</v>
          </cell>
          <cell r="AN286">
            <v>282</v>
          </cell>
          <cell r="AO286">
            <v>0</v>
          </cell>
          <cell r="AP286">
            <v>286</v>
          </cell>
          <cell r="AQ286">
            <v>4119.6605439330533</v>
          </cell>
          <cell r="AR286">
            <v>27715.093877266383</v>
          </cell>
        </row>
        <row r="287">
          <cell r="B287" t="str">
            <v>Carrillo Can Ignacio De Loyola</v>
          </cell>
          <cell r="C287">
            <v>305.22333333333336</v>
          </cell>
          <cell r="D287">
            <v>9156.7000000000007</v>
          </cell>
          <cell r="E287">
            <v>0</v>
          </cell>
          <cell r="F287">
            <v>0</v>
          </cell>
          <cell r="G287">
            <v>0</v>
          </cell>
          <cell r="H287">
            <v>232</v>
          </cell>
          <cell r="I287">
            <v>1526.1166666666668</v>
          </cell>
          <cell r="J287">
            <v>12208.933333333334</v>
          </cell>
          <cell r="K287">
            <v>9388.7000000000007</v>
          </cell>
          <cell r="L287">
            <v>892.44166666666683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10281.141666666668</v>
          </cell>
          <cell r="S287">
            <v>10031.08</v>
          </cell>
          <cell r="T287">
            <v>0.1792</v>
          </cell>
          <cell r="U287">
            <v>44.811050666666965</v>
          </cell>
          <cell r="V287">
            <v>917.26</v>
          </cell>
          <cell r="W287">
            <v>962.07105066666691</v>
          </cell>
          <cell r="X287">
            <v>962.07105066666691</v>
          </cell>
          <cell r="Y287">
            <v>0</v>
          </cell>
          <cell r="Z287">
            <v>962.07105066666691</v>
          </cell>
          <cell r="AA287">
            <v>9952.7456160000002</v>
          </cell>
          <cell r="AB287">
            <v>22161.678949333334</v>
          </cell>
          <cell r="AC287">
            <v>26601.764232914924</v>
          </cell>
          <cell r="AD287">
            <v>24222.32</v>
          </cell>
          <cell r="AE287">
            <v>0.23519999999999999</v>
          </cell>
          <cell r="AF287">
            <v>559.64528358159021</v>
          </cell>
          <cell r="AG287">
            <v>3880.44</v>
          </cell>
          <cell r="AH287">
            <v>4440.0852835815904</v>
          </cell>
          <cell r="AI287">
            <v>4440.0852835815904</v>
          </cell>
          <cell r="AJ287">
            <v>0</v>
          </cell>
          <cell r="AK287">
            <v>4440.0852835815904</v>
          </cell>
          <cell r="AL287">
            <v>22161.678949333334</v>
          </cell>
          <cell r="AM287">
            <v>0</v>
          </cell>
          <cell r="AN287">
            <v>283</v>
          </cell>
          <cell r="AO287">
            <v>0</v>
          </cell>
          <cell r="AP287">
            <v>287</v>
          </cell>
          <cell r="AQ287">
            <v>3478.0142329149235</v>
          </cell>
          <cell r="AR287">
            <v>24067.064232914923</v>
          </cell>
        </row>
        <row r="288">
          <cell r="B288" t="str">
            <v>Estrella Tellez Maria Guadalupe</v>
          </cell>
          <cell r="C288">
            <v>181.00533333333334</v>
          </cell>
          <cell r="D288">
            <v>5430.16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905.02666666666664</v>
          </cell>
          <cell r="J288">
            <v>7240.2133333333331</v>
          </cell>
          <cell r="K288">
            <v>5430.16</v>
          </cell>
          <cell r="L288">
            <v>271.35166666666669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5701.5116666666663</v>
          </cell>
          <cell r="S288">
            <v>4910.1900000000005</v>
          </cell>
          <cell r="T288">
            <v>0.10879999999999999</v>
          </cell>
          <cell r="U288">
            <v>86.095797333333238</v>
          </cell>
          <cell r="V288">
            <v>288.33</v>
          </cell>
          <cell r="W288">
            <v>374.42579733333321</v>
          </cell>
          <cell r="X288">
            <v>374.42579733333321</v>
          </cell>
          <cell r="Y288">
            <v>294.63</v>
          </cell>
          <cell r="Z288">
            <v>79.795797333333212</v>
          </cell>
          <cell r="AA288">
            <v>6255.3908693333333</v>
          </cell>
          <cell r="AB288">
            <v>13495.604202666666</v>
          </cell>
          <cell r="AC288">
            <v>15516.466025771446</v>
          </cell>
          <cell r="AD288">
            <v>12009.95</v>
          </cell>
          <cell r="AE288">
            <v>0.21360000000000001</v>
          </cell>
          <cell r="AF288">
            <v>748.99182310478068</v>
          </cell>
          <cell r="AG288">
            <v>1271.8699999999999</v>
          </cell>
          <cell r="AH288">
            <v>2020.8618231047806</v>
          </cell>
          <cell r="AI288">
            <v>2020.8618231047806</v>
          </cell>
          <cell r="AJ288">
            <v>0</v>
          </cell>
          <cell r="AK288">
            <v>2020.8618231047806</v>
          </cell>
          <cell r="AL288">
            <v>13495.604202666666</v>
          </cell>
          <cell r="AM288">
            <v>0</v>
          </cell>
          <cell r="AN288">
            <v>284</v>
          </cell>
          <cell r="AO288">
            <v>0</v>
          </cell>
          <cell r="AP288">
            <v>288</v>
          </cell>
          <cell r="AQ288">
            <v>1941.0660257714474</v>
          </cell>
          <cell r="AR288">
            <v>12981.766025771445</v>
          </cell>
        </row>
        <row r="289">
          <cell r="B289" t="str">
            <v>Juarez Landeros Fernando</v>
          </cell>
          <cell r="C289">
            <v>468.15700000000004</v>
          </cell>
          <cell r="D289">
            <v>11949.03</v>
          </cell>
          <cell r="E289">
            <v>600</v>
          </cell>
          <cell r="F289">
            <v>1495.68</v>
          </cell>
          <cell r="G289">
            <v>0</v>
          </cell>
          <cell r="H289">
            <v>399</v>
          </cell>
          <cell r="I289">
            <v>1991.5050000000001</v>
          </cell>
          <cell r="J289">
            <v>18726.280000000002</v>
          </cell>
          <cell r="K289">
            <v>14443.710000000001</v>
          </cell>
          <cell r="L289">
            <v>1357.8300000000002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15801.54</v>
          </cell>
          <cell r="S289">
            <v>12009.95</v>
          </cell>
          <cell r="T289">
            <v>0.21360000000000001</v>
          </cell>
          <cell r="U289">
            <v>809.88362400000005</v>
          </cell>
          <cell r="V289">
            <v>1271.8699999999999</v>
          </cell>
          <cell r="W289">
            <v>2081.7536239999999</v>
          </cell>
          <cell r="X289">
            <v>2081.7536239999999</v>
          </cell>
          <cell r="Y289">
            <v>0</v>
          </cell>
          <cell r="Z289">
            <v>2081.7536239999999</v>
          </cell>
          <cell r="AA289">
            <v>14353.461375999999</v>
          </cell>
          <cell r="AB289">
            <v>33079.741376000005</v>
          </cell>
          <cell r="AC289">
            <v>41127.387680000007</v>
          </cell>
          <cell r="AD289">
            <v>38177.700000000004</v>
          </cell>
          <cell r="AE289">
            <v>0.3</v>
          </cell>
          <cell r="AF289">
            <v>884.90630400000077</v>
          </cell>
          <cell r="AG289">
            <v>7162.74</v>
          </cell>
          <cell r="AH289">
            <v>8047.6463040000008</v>
          </cell>
          <cell r="AI289">
            <v>8047.6463040000008</v>
          </cell>
          <cell r="AJ289">
            <v>0</v>
          </cell>
          <cell r="AK289">
            <v>8047.6463040000008</v>
          </cell>
          <cell r="AL289">
            <v>33079.741376000005</v>
          </cell>
          <cell r="AM289">
            <v>0</v>
          </cell>
          <cell r="AN289">
            <v>285</v>
          </cell>
          <cell r="AO289">
            <v>0</v>
          </cell>
          <cell r="AP289">
            <v>289</v>
          </cell>
          <cell r="AQ289">
            <v>5965.8926800000008</v>
          </cell>
          <cell r="AR289">
            <v>38592.68768000001</v>
          </cell>
        </row>
        <row r="290">
          <cell r="B290" t="str">
            <v>Perez Frayde Jose Gabriel</v>
          </cell>
          <cell r="C290">
            <v>203.13400000000001</v>
          </cell>
          <cell r="D290">
            <v>5494.02</v>
          </cell>
          <cell r="E290">
            <v>600</v>
          </cell>
          <cell r="F290">
            <v>0</v>
          </cell>
          <cell r="G290">
            <v>0</v>
          </cell>
          <cell r="H290">
            <v>0</v>
          </cell>
          <cell r="I290">
            <v>915.67000000000007</v>
          </cell>
          <cell r="J290">
            <v>8125.3600000000006</v>
          </cell>
          <cell r="K290">
            <v>6094.02</v>
          </cell>
          <cell r="L290">
            <v>281.99500000000012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6376.0150000000003</v>
          </cell>
          <cell r="S290">
            <v>4910.1900000000005</v>
          </cell>
          <cell r="T290">
            <v>0.10879999999999999</v>
          </cell>
          <cell r="U290">
            <v>159.48175999999998</v>
          </cell>
          <cell r="V290">
            <v>288.33</v>
          </cell>
          <cell r="W290">
            <v>447.81175999999994</v>
          </cell>
          <cell r="X290">
            <v>447.81175999999994</v>
          </cell>
          <cell r="Y290">
            <v>253.54</v>
          </cell>
          <cell r="Z290">
            <v>194.27175999999994</v>
          </cell>
          <cell r="AA290">
            <v>6815.4182400000009</v>
          </cell>
          <cell r="AB290">
            <v>14940.778240000001</v>
          </cell>
          <cell r="AC290">
            <v>17354.174618514753</v>
          </cell>
          <cell r="AD290">
            <v>12009.95</v>
          </cell>
          <cell r="AE290">
            <v>0.21360000000000001</v>
          </cell>
          <cell r="AF290">
            <v>1141.5263785147511</v>
          </cell>
          <cell r="AG290">
            <v>1271.8699999999999</v>
          </cell>
          <cell r="AH290">
            <v>2413.3963785147507</v>
          </cell>
          <cell r="AI290">
            <v>2413.3963785147507</v>
          </cell>
          <cell r="AJ290">
            <v>0</v>
          </cell>
          <cell r="AK290">
            <v>2413.3963785147507</v>
          </cell>
          <cell r="AL290">
            <v>14940.778240000003</v>
          </cell>
          <cell r="AM290">
            <v>0</v>
          </cell>
          <cell r="AN290">
            <v>286</v>
          </cell>
          <cell r="AO290">
            <v>0</v>
          </cell>
          <cell r="AP290">
            <v>290</v>
          </cell>
          <cell r="AQ290">
            <v>2219.1246185147506</v>
          </cell>
          <cell r="AR290">
            <v>14819.474618514752</v>
          </cell>
        </row>
        <row r="291">
          <cell r="B291" t="str">
            <v>Duarte Casanova Rocio Evelin</v>
          </cell>
          <cell r="C291">
            <v>398.30100000000004</v>
          </cell>
          <cell r="D291">
            <v>11949.03</v>
          </cell>
          <cell r="E291">
            <v>0</v>
          </cell>
          <cell r="F291">
            <v>0</v>
          </cell>
          <cell r="G291">
            <v>0</v>
          </cell>
          <cell r="H291">
            <v>232</v>
          </cell>
          <cell r="I291">
            <v>1991.5050000000001</v>
          </cell>
          <cell r="J291">
            <v>15932.04</v>
          </cell>
          <cell r="K291">
            <v>12181.03</v>
          </cell>
          <cell r="L291">
            <v>1357.8300000000002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13538.86</v>
          </cell>
          <cell r="S291">
            <v>12009.95</v>
          </cell>
          <cell r="T291">
            <v>0.21360000000000001</v>
          </cell>
          <cell r="U291">
            <v>326.575176</v>
          </cell>
          <cell r="V291">
            <v>1271.8699999999999</v>
          </cell>
          <cell r="W291">
            <v>1598.4451759999999</v>
          </cell>
          <cell r="X291">
            <v>1598.4451759999999</v>
          </cell>
          <cell r="Y291">
            <v>0</v>
          </cell>
          <cell r="Z291">
            <v>1598.4451759999999</v>
          </cell>
          <cell r="AA291">
            <v>12574.089824000001</v>
          </cell>
          <cell r="AB291">
            <v>28506.129824000003</v>
          </cell>
          <cell r="AC291">
            <v>34897.332845188284</v>
          </cell>
          <cell r="AD291">
            <v>24222.32</v>
          </cell>
          <cell r="AE291">
            <v>0.23519999999999999</v>
          </cell>
          <cell r="AF291">
            <v>2510.7630211882843</v>
          </cell>
          <cell r="AG291">
            <v>3880.44</v>
          </cell>
          <cell r="AH291">
            <v>6391.2030211882848</v>
          </cell>
          <cell r="AI291">
            <v>6391.2030211882848</v>
          </cell>
          <cell r="AJ291">
            <v>0</v>
          </cell>
          <cell r="AK291">
            <v>6391.2030211882848</v>
          </cell>
          <cell r="AL291">
            <v>28506.129824</v>
          </cell>
          <cell r="AM291">
            <v>0</v>
          </cell>
          <cell r="AN291">
            <v>287</v>
          </cell>
          <cell r="AO291">
            <v>0</v>
          </cell>
          <cell r="AP291">
            <v>291</v>
          </cell>
          <cell r="AQ291">
            <v>4792.7578451882846</v>
          </cell>
          <cell r="AR291">
            <v>32362.632845188284</v>
          </cell>
        </row>
        <row r="292">
          <cell r="B292" t="str">
            <v>Morales Ortega Rubi Isabel</v>
          </cell>
          <cell r="C292">
            <v>398.30100000000004</v>
          </cell>
          <cell r="D292">
            <v>11949.03</v>
          </cell>
          <cell r="E292">
            <v>0</v>
          </cell>
          <cell r="F292">
            <v>0</v>
          </cell>
          <cell r="G292">
            <v>0</v>
          </cell>
          <cell r="H292">
            <v>158</v>
          </cell>
          <cell r="I292">
            <v>1991.5050000000001</v>
          </cell>
          <cell r="J292">
            <v>15932.04</v>
          </cell>
          <cell r="K292">
            <v>12107.03</v>
          </cell>
          <cell r="L292">
            <v>1357.8300000000002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13464.86</v>
          </cell>
          <cell r="S292">
            <v>12009.95</v>
          </cell>
          <cell r="T292">
            <v>0.21360000000000001</v>
          </cell>
          <cell r="U292">
            <v>310.768776</v>
          </cell>
          <cell r="V292">
            <v>1271.8699999999999</v>
          </cell>
          <cell r="W292">
            <v>1582.6387759999998</v>
          </cell>
          <cell r="X292">
            <v>1582.6387759999998</v>
          </cell>
          <cell r="Y292">
            <v>0</v>
          </cell>
          <cell r="Z292">
            <v>1582.6387759999998</v>
          </cell>
          <cell r="AA292">
            <v>12515.896224</v>
          </cell>
          <cell r="AB292">
            <v>28447.936224000001</v>
          </cell>
          <cell r="AC292">
            <v>34821.242887029293</v>
          </cell>
          <cell r="AD292">
            <v>24222.32</v>
          </cell>
          <cell r="AE292">
            <v>0.23519999999999999</v>
          </cell>
          <cell r="AF292">
            <v>2492.8666630292896</v>
          </cell>
          <cell r="AG292">
            <v>3880.44</v>
          </cell>
          <cell r="AH292">
            <v>6373.3066630292897</v>
          </cell>
          <cell r="AI292">
            <v>6373.3066630292897</v>
          </cell>
          <cell r="AJ292">
            <v>0</v>
          </cell>
          <cell r="AK292">
            <v>6373.3066630292897</v>
          </cell>
          <cell r="AL292">
            <v>28447.936224000005</v>
          </cell>
          <cell r="AM292">
            <v>0</v>
          </cell>
          <cell r="AN292">
            <v>288</v>
          </cell>
          <cell r="AO292">
            <v>0</v>
          </cell>
          <cell r="AP292">
            <v>292</v>
          </cell>
          <cell r="AQ292">
            <v>4790.6678870292899</v>
          </cell>
          <cell r="AR292">
            <v>32286.542887029293</v>
          </cell>
        </row>
        <row r="293">
          <cell r="B293" t="str">
            <v>Aguilar Martinez Maricela</v>
          </cell>
          <cell r="C293">
            <v>315.86666666666667</v>
          </cell>
          <cell r="D293">
            <v>9476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1579.3333333333333</v>
          </cell>
          <cell r="J293">
            <v>12634.666666666668</v>
          </cell>
          <cell r="K293">
            <v>9476</v>
          </cell>
          <cell r="L293">
            <v>945.6583333333333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10421.658333333333</v>
          </cell>
          <cell r="S293">
            <v>10031.08</v>
          </cell>
          <cell r="T293">
            <v>0.1792</v>
          </cell>
          <cell r="U293">
            <v>69.991637333333259</v>
          </cell>
          <cell r="V293">
            <v>917.26</v>
          </cell>
          <cell r="W293">
            <v>987.25163733333329</v>
          </cell>
          <cell r="X293">
            <v>987.25163733333329</v>
          </cell>
          <cell r="Y293">
            <v>0</v>
          </cell>
          <cell r="Z293">
            <v>987.25163733333329</v>
          </cell>
          <cell r="AA293">
            <v>10068.081696000001</v>
          </cell>
          <cell r="AB293">
            <v>22702.748362666669</v>
          </cell>
          <cell r="AC293">
            <v>27309.22947001395</v>
          </cell>
          <cell r="AD293">
            <v>24222.32</v>
          </cell>
          <cell r="AE293">
            <v>0.23519999999999999</v>
          </cell>
          <cell r="AF293">
            <v>726.04110734728113</v>
          </cell>
          <cell r="AG293">
            <v>3880.44</v>
          </cell>
          <cell r="AH293">
            <v>4606.4811073472811</v>
          </cell>
          <cell r="AI293">
            <v>4606.4811073472811</v>
          </cell>
          <cell r="AJ293">
            <v>0</v>
          </cell>
          <cell r="AK293">
            <v>4606.4811073472811</v>
          </cell>
          <cell r="AL293">
            <v>22702.748362666669</v>
          </cell>
          <cell r="AM293">
            <v>0</v>
          </cell>
          <cell r="AN293">
            <v>289</v>
          </cell>
          <cell r="AO293">
            <v>0</v>
          </cell>
          <cell r="AP293">
            <v>293</v>
          </cell>
          <cell r="AQ293">
            <v>3619.2294700139478</v>
          </cell>
          <cell r="AR293">
            <v>24774.529470013949</v>
          </cell>
        </row>
        <row r="294">
          <cell r="B294" t="str">
            <v>Medina Acuña Rafael Alexi</v>
          </cell>
          <cell r="C294">
            <v>287.95366666666666</v>
          </cell>
          <cell r="D294">
            <v>8638.61</v>
          </cell>
          <cell r="E294">
            <v>0</v>
          </cell>
          <cell r="F294">
            <v>0</v>
          </cell>
          <cell r="G294">
            <v>0</v>
          </cell>
          <cell r="H294">
            <v>232</v>
          </cell>
          <cell r="I294">
            <v>1439.7683333333334</v>
          </cell>
          <cell r="J294">
            <v>11518.146666666667</v>
          </cell>
          <cell r="K294">
            <v>8870.61</v>
          </cell>
          <cell r="L294">
            <v>806.09333333333348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9676.7033333333347</v>
          </cell>
          <cell r="S294">
            <v>8629.2100000000009</v>
          </cell>
          <cell r="T294">
            <v>0.16</v>
          </cell>
          <cell r="U294">
            <v>167.59893333333341</v>
          </cell>
          <cell r="V294">
            <v>692.96</v>
          </cell>
          <cell r="W294">
            <v>860.55893333333347</v>
          </cell>
          <cell r="X294">
            <v>860.55893333333347</v>
          </cell>
          <cell r="Y294">
            <v>0</v>
          </cell>
          <cell r="Z294">
            <v>860.55893333333347</v>
          </cell>
          <cell r="AA294">
            <v>9449.8194000000003</v>
          </cell>
          <cell r="AB294">
            <v>20967.966066666668</v>
          </cell>
          <cell r="AC294">
            <v>25040.947179218969</v>
          </cell>
          <cell r="AD294">
            <v>24222.32</v>
          </cell>
          <cell r="AE294">
            <v>0.23519999999999999</v>
          </cell>
          <cell r="AF294">
            <v>192.54111255230151</v>
          </cell>
          <cell r="AG294">
            <v>3880.44</v>
          </cell>
          <cell r="AH294">
            <v>4072.9811125523015</v>
          </cell>
          <cell r="AI294">
            <v>4072.9811125523015</v>
          </cell>
          <cell r="AJ294">
            <v>0</v>
          </cell>
          <cell r="AK294">
            <v>4072.9811125523015</v>
          </cell>
          <cell r="AL294">
            <v>20967.966066666668</v>
          </cell>
          <cell r="AM294">
            <v>0</v>
          </cell>
          <cell r="AN294">
            <v>290</v>
          </cell>
          <cell r="AO294">
            <v>0</v>
          </cell>
          <cell r="AP294">
            <v>294</v>
          </cell>
          <cell r="AQ294">
            <v>3212.4221792189683</v>
          </cell>
          <cell r="AR294">
            <v>22506.247179218968</v>
          </cell>
        </row>
        <row r="295">
          <cell r="B295" t="str">
            <v>Che Kantun Alma Gabriela</v>
          </cell>
          <cell r="C295">
            <v>518.04966666666667</v>
          </cell>
          <cell r="D295">
            <v>11949.03</v>
          </cell>
          <cell r="E295">
            <v>600</v>
          </cell>
          <cell r="F295">
            <v>2992.46</v>
          </cell>
          <cell r="G295">
            <v>0</v>
          </cell>
          <cell r="H295">
            <v>85</v>
          </cell>
          <cell r="I295">
            <v>1991.5050000000001</v>
          </cell>
          <cell r="J295">
            <v>20721.986666666668</v>
          </cell>
          <cell r="K295">
            <v>15626.490000000002</v>
          </cell>
          <cell r="L295">
            <v>1357.8300000000002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16984.320000000003</v>
          </cell>
          <cell r="S295">
            <v>12009.95</v>
          </cell>
          <cell r="T295">
            <v>0.21360000000000001</v>
          </cell>
          <cell r="U295">
            <v>1062.5254320000006</v>
          </cell>
          <cell r="V295">
            <v>1271.8699999999999</v>
          </cell>
          <cell r="W295">
            <v>2334.3954320000003</v>
          </cell>
          <cell r="X295">
            <v>2334.3954320000003</v>
          </cell>
          <cell r="Y295">
            <v>0</v>
          </cell>
          <cell r="Z295">
            <v>2334.3954320000003</v>
          </cell>
          <cell r="AA295">
            <v>15283.599568000001</v>
          </cell>
          <cell r="AB295">
            <v>36005.586234666669</v>
          </cell>
          <cell r="AC295">
            <v>45307.16604952381</v>
          </cell>
          <cell r="AD295">
            <v>38177.700000000004</v>
          </cell>
          <cell r="AE295">
            <v>0.3</v>
          </cell>
          <cell r="AF295">
            <v>2138.8398148571418</v>
          </cell>
          <cell r="AG295">
            <v>7162.74</v>
          </cell>
          <cell r="AH295">
            <v>9301.5798148571412</v>
          </cell>
          <cell r="AI295">
            <v>9301.5798148571412</v>
          </cell>
          <cell r="AJ295">
            <v>0</v>
          </cell>
          <cell r="AK295">
            <v>9301.5798148571412</v>
          </cell>
          <cell r="AL295">
            <v>36005.586234666669</v>
          </cell>
          <cell r="AM295">
            <v>0</v>
          </cell>
          <cell r="AN295">
            <v>291</v>
          </cell>
          <cell r="AO295">
            <v>0</v>
          </cell>
          <cell r="AP295">
            <v>295</v>
          </cell>
          <cell r="AQ295">
            <v>6967.1843828571409</v>
          </cell>
          <cell r="AR295">
            <v>42772.466049523813</v>
          </cell>
        </row>
        <row r="296">
          <cell r="B296" t="str">
            <v>Estrella Alvarado Josefina Del Carmen</v>
          </cell>
          <cell r="C296">
            <v>295.09333333333331</v>
          </cell>
          <cell r="D296">
            <v>4902.8</v>
          </cell>
          <cell r="E296">
            <v>600</v>
          </cell>
          <cell r="F296">
            <v>3350</v>
          </cell>
          <cell r="G296">
            <v>0</v>
          </cell>
          <cell r="H296">
            <v>0</v>
          </cell>
          <cell r="I296">
            <v>817.13333333333333</v>
          </cell>
          <cell r="J296">
            <v>11803.733333333332</v>
          </cell>
          <cell r="K296">
            <v>8852.7999999999993</v>
          </cell>
          <cell r="L296">
            <v>183.45833333333337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9036.2583333333332</v>
          </cell>
          <cell r="S296">
            <v>8629.2100000000009</v>
          </cell>
          <cell r="T296">
            <v>0.16</v>
          </cell>
          <cell r="U296">
            <v>65.127733333333168</v>
          </cell>
          <cell r="V296">
            <v>692.96</v>
          </cell>
          <cell r="W296">
            <v>758.08773333333318</v>
          </cell>
          <cell r="X296">
            <v>758.08773333333318</v>
          </cell>
          <cell r="Y296">
            <v>0</v>
          </cell>
          <cell r="Z296">
            <v>758.08773333333318</v>
          </cell>
          <cell r="AA296">
            <v>8911.8455999999987</v>
          </cell>
          <cell r="AB296">
            <v>20715.57893333333</v>
          </cell>
          <cell r="AC296">
            <v>24710.943082287304</v>
          </cell>
          <cell r="AD296">
            <v>24222.32</v>
          </cell>
          <cell r="AE296">
            <v>0.23519999999999999</v>
          </cell>
          <cell r="AF296">
            <v>114.9241489539739</v>
          </cell>
          <cell r="AG296">
            <v>3880.44</v>
          </cell>
          <cell r="AH296">
            <v>3995.3641489539741</v>
          </cell>
          <cell r="AI296">
            <v>3995.3641489539741</v>
          </cell>
          <cell r="AJ296">
            <v>0</v>
          </cell>
          <cell r="AK296">
            <v>3995.3641489539741</v>
          </cell>
          <cell r="AL296">
            <v>20715.57893333333</v>
          </cell>
          <cell r="AM296">
            <v>0</v>
          </cell>
          <cell r="AN296">
            <v>292</v>
          </cell>
          <cell r="AO296">
            <v>0</v>
          </cell>
          <cell r="AP296">
            <v>296</v>
          </cell>
          <cell r="AQ296">
            <v>3237.2764156206408</v>
          </cell>
          <cell r="AR296">
            <v>22176.243082287303</v>
          </cell>
        </row>
        <row r="297">
          <cell r="B297" t="str">
            <v>Sanchez Perez Karla Guadalupe</v>
          </cell>
          <cell r="C297">
            <v>329.29600000000005</v>
          </cell>
          <cell r="D297">
            <v>0</v>
          </cell>
          <cell r="E297">
            <v>600</v>
          </cell>
          <cell r="F297">
            <v>1696.02</v>
          </cell>
          <cell r="G297">
            <v>7582.8600000000006</v>
          </cell>
          <cell r="H297">
            <v>0</v>
          </cell>
          <cell r="I297">
            <v>1263.8100000000002</v>
          </cell>
          <cell r="J297">
            <v>13171.840000000002</v>
          </cell>
          <cell r="K297">
            <v>9878.880000000001</v>
          </cell>
          <cell r="L297">
            <v>630.13500000000022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10509.015000000001</v>
          </cell>
          <cell r="S297">
            <v>10031.08</v>
          </cell>
          <cell r="T297">
            <v>0.1792</v>
          </cell>
          <cell r="U297">
            <v>85.645952000000236</v>
          </cell>
          <cell r="V297">
            <v>917.26</v>
          </cell>
          <cell r="W297">
            <v>1002.9059520000002</v>
          </cell>
          <cell r="X297">
            <v>1002.9059520000002</v>
          </cell>
          <cell r="Y297">
            <v>0</v>
          </cell>
          <cell r="Z297">
            <v>1002.9059520000002</v>
          </cell>
          <cell r="AA297">
            <v>10139.784048</v>
          </cell>
          <cell r="AB297">
            <v>23311.624048000001</v>
          </cell>
          <cell r="AC297">
            <v>28105.353535564856</v>
          </cell>
          <cell r="AD297">
            <v>24222.32</v>
          </cell>
          <cell r="AE297">
            <v>0.23519999999999999</v>
          </cell>
          <cell r="AF297">
            <v>913.28948756485431</v>
          </cell>
          <cell r="AG297">
            <v>3880.44</v>
          </cell>
          <cell r="AH297">
            <v>4793.729487564854</v>
          </cell>
          <cell r="AI297">
            <v>4793.729487564854</v>
          </cell>
          <cell r="AJ297">
            <v>0</v>
          </cell>
          <cell r="AK297">
            <v>4793.729487564854</v>
          </cell>
          <cell r="AL297">
            <v>23311.624048000001</v>
          </cell>
          <cell r="AM297">
            <v>0</v>
          </cell>
          <cell r="AN297">
            <v>293</v>
          </cell>
          <cell r="AO297">
            <v>0</v>
          </cell>
          <cell r="AP297">
            <v>297</v>
          </cell>
          <cell r="AQ297">
            <v>3790.823535564854</v>
          </cell>
          <cell r="AR297">
            <v>25570.653535564856</v>
          </cell>
        </row>
        <row r="298">
          <cell r="B298" t="str">
            <v>Escamilla Sanchez Harold Stanley</v>
          </cell>
          <cell r="C298">
            <v>874.78166666666664</v>
          </cell>
          <cell r="D298">
            <v>17890.07</v>
          </cell>
          <cell r="E298">
            <v>600</v>
          </cell>
          <cell r="F298">
            <v>7753.38</v>
          </cell>
          <cell r="G298">
            <v>0</v>
          </cell>
          <cell r="H298">
            <v>158</v>
          </cell>
          <cell r="I298">
            <v>2981.6783333333333</v>
          </cell>
          <cell r="J298">
            <v>34991.266666666663</v>
          </cell>
          <cell r="K298">
            <v>26401.45</v>
          </cell>
          <cell r="L298">
            <v>2348.0033333333331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28749.453333333335</v>
          </cell>
          <cell r="S298">
            <v>24222.32</v>
          </cell>
          <cell r="T298">
            <v>0.23519999999999999</v>
          </cell>
          <cell r="U298">
            <v>1064.7817600000003</v>
          </cell>
          <cell r="V298">
            <v>3880.44</v>
          </cell>
          <cell r="W298">
            <v>4945.2217600000004</v>
          </cell>
          <cell r="X298">
            <v>4945.2217600000004</v>
          </cell>
          <cell r="Y298">
            <v>0</v>
          </cell>
          <cell r="Z298">
            <v>4945.2217600000004</v>
          </cell>
          <cell r="AA298">
            <v>24437.906573333334</v>
          </cell>
          <cell r="AB298">
            <v>59429.173239999996</v>
          </cell>
          <cell r="AC298">
            <v>78942.441235294114</v>
          </cell>
          <cell r="AD298">
            <v>72887.509999999995</v>
          </cell>
          <cell r="AE298">
            <v>0.32</v>
          </cell>
          <cell r="AF298">
            <v>1937.5779952941184</v>
          </cell>
          <cell r="AG298">
            <v>17575.689999999999</v>
          </cell>
          <cell r="AH298">
            <v>19513.267995294118</v>
          </cell>
          <cell r="AI298">
            <v>19513.267995294118</v>
          </cell>
          <cell r="AJ298">
            <v>0</v>
          </cell>
          <cell r="AK298">
            <v>19513.267995294118</v>
          </cell>
          <cell r="AL298">
            <v>59429.173239999996</v>
          </cell>
          <cell r="AM298">
            <v>0</v>
          </cell>
          <cell r="AN298">
            <v>294</v>
          </cell>
          <cell r="AO298">
            <v>0</v>
          </cell>
          <cell r="AP298">
            <v>298</v>
          </cell>
          <cell r="AQ298">
            <v>14568.046235294118</v>
          </cell>
          <cell r="AR298">
            <v>76407.741235294117</v>
          </cell>
        </row>
        <row r="299">
          <cell r="B299" t="str">
            <v>Ortiz De La Cruz Ramon</v>
          </cell>
          <cell r="C299">
            <v>506.82866666666666</v>
          </cell>
          <cell r="D299">
            <v>15204.86</v>
          </cell>
          <cell r="E299">
            <v>0</v>
          </cell>
          <cell r="F299">
            <v>0</v>
          </cell>
          <cell r="G299">
            <v>0</v>
          </cell>
          <cell r="H299">
            <v>158</v>
          </cell>
          <cell r="I299">
            <v>2534.1433333333334</v>
          </cell>
          <cell r="J299">
            <v>20273.146666666667</v>
          </cell>
          <cell r="K299">
            <v>15362.86</v>
          </cell>
          <cell r="L299">
            <v>1900.4683333333335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17263.328333333335</v>
          </cell>
          <cell r="S299">
            <v>12009.95</v>
          </cell>
          <cell r="T299">
            <v>0.21360000000000001</v>
          </cell>
          <cell r="U299">
            <v>1122.1216120000001</v>
          </cell>
          <cell r="V299">
            <v>1271.8699999999999</v>
          </cell>
          <cell r="W299">
            <v>2393.9916119999998</v>
          </cell>
          <cell r="X299">
            <v>2393.9916119999998</v>
          </cell>
          <cell r="Y299">
            <v>0</v>
          </cell>
          <cell r="Z299">
            <v>2393.9916119999998</v>
          </cell>
          <cell r="AA299">
            <v>15503.011721333334</v>
          </cell>
          <cell r="AB299">
            <v>35776.158388000003</v>
          </cell>
          <cell r="AC299">
            <v>44979.411982857149</v>
          </cell>
          <cell r="AD299">
            <v>38177.700000000004</v>
          </cell>
          <cell r="AE299">
            <v>0.3</v>
          </cell>
          <cell r="AF299">
            <v>2040.5135948571433</v>
          </cell>
          <cell r="AG299">
            <v>7162.74</v>
          </cell>
          <cell r="AH299">
            <v>9203.2535948571422</v>
          </cell>
          <cell r="AI299">
            <v>9203.2535948571422</v>
          </cell>
          <cell r="AJ299">
            <v>0</v>
          </cell>
          <cell r="AK299">
            <v>9203.2535948571422</v>
          </cell>
          <cell r="AL299">
            <v>35776.158388000011</v>
          </cell>
          <cell r="AM299">
            <v>0</v>
          </cell>
          <cell r="AN299">
            <v>295</v>
          </cell>
          <cell r="AO299">
            <v>0</v>
          </cell>
          <cell r="AP299">
            <v>299</v>
          </cell>
          <cell r="AQ299">
            <v>6809.2619828571424</v>
          </cell>
          <cell r="AR299">
            <v>42444.711982857152</v>
          </cell>
        </row>
        <row r="300">
          <cell r="B300" t="str">
            <v>Espinosa Aguileta Walter Rene</v>
          </cell>
          <cell r="C300">
            <v>343.53066666666666</v>
          </cell>
          <cell r="D300">
            <v>8305.92</v>
          </cell>
          <cell r="E300">
            <v>600</v>
          </cell>
          <cell r="F300">
            <v>1400</v>
          </cell>
          <cell r="G300">
            <v>0</v>
          </cell>
          <cell r="H300">
            <v>158</v>
          </cell>
          <cell r="I300">
            <v>1384.32</v>
          </cell>
          <cell r="J300">
            <v>13741.226666666666</v>
          </cell>
          <cell r="K300">
            <v>10463.92</v>
          </cell>
          <cell r="L300">
            <v>750.64499999999998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11214.565000000001</v>
          </cell>
          <cell r="S300">
            <v>10031.08</v>
          </cell>
          <cell r="T300">
            <v>0.1792</v>
          </cell>
          <cell r="U300">
            <v>212.08051200000011</v>
          </cell>
          <cell r="V300">
            <v>917.26</v>
          </cell>
          <cell r="W300">
            <v>1129.3405120000002</v>
          </cell>
          <cell r="X300">
            <v>1129.3405120000002</v>
          </cell>
          <cell r="Y300">
            <v>0</v>
          </cell>
          <cell r="Z300">
            <v>1129.3405120000002</v>
          </cell>
          <cell r="AA300">
            <v>10718.899487999999</v>
          </cell>
          <cell r="AB300">
            <v>24460.126154666665</v>
          </cell>
          <cell r="AC300">
            <v>29607.056080892602</v>
          </cell>
          <cell r="AD300">
            <v>24222.32</v>
          </cell>
          <cell r="AE300">
            <v>0.23519999999999999</v>
          </cell>
          <cell r="AF300">
            <v>1266.4899262259401</v>
          </cell>
          <cell r="AG300">
            <v>3880.44</v>
          </cell>
          <cell r="AH300">
            <v>5146.9299262259401</v>
          </cell>
          <cell r="AI300">
            <v>5146.9299262259401</v>
          </cell>
          <cell r="AJ300">
            <v>0</v>
          </cell>
          <cell r="AK300">
            <v>5146.9299262259401</v>
          </cell>
          <cell r="AL300">
            <v>24460.126154666661</v>
          </cell>
          <cell r="AM300">
            <v>0</v>
          </cell>
          <cell r="AN300">
            <v>296</v>
          </cell>
          <cell r="AO300">
            <v>0</v>
          </cell>
          <cell r="AP300">
            <v>300</v>
          </cell>
          <cell r="AQ300">
            <v>4017.5894142259399</v>
          </cell>
          <cell r="AR300">
            <v>27072.356080892601</v>
          </cell>
        </row>
        <row r="301">
          <cell r="B301" t="str">
            <v>Solis Cetz Jose Carlos</v>
          </cell>
          <cell r="C301">
            <v>396.61033333333336</v>
          </cell>
          <cell r="D301">
            <v>8638.61</v>
          </cell>
          <cell r="E301">
            <v>600</v>
          </cell>
          <cell r="F301">
            <v>2659.7</v>
          </cell>
          <cell r="G301">
            <v>0</v>
          </cell>
          <cell r="H301">
            <v>0</v>
          </cell>
          <cell r="I301">
            <v>1439.7683333333334</v>
          </cell>
          <cell r="J301">
            <v>15864.413333333334</v>
          </cell>
          <cell r="K301">
            <v>11898.310000000001</v>
          </cell>
          <cell r="L301">
            <v>806.09333333333348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12704.403333333335</v>
          </cell>
          <cell r="S301">
            <v>12009.95</v>
          </cell>
          <cell r="T301">
            <v>0.21360000000000001</v>
          </cell>
          <cell r="U301">
            <v>148.3352320000003</v>
          </cell>
          <cell r="V301">
            <v>1271.8699999999999</v>
          </cell>
          <cell r="W301">
            <v>1420.2052320000003</v>
          </cell>
          <cell r="X301">
            <v>1420.2052320000003</v>
          </cell>
          <cell r="Y301">
            <v>0</v>
          </cell>
          <cell r="Z301">
            <v>1420.2052320000003</v>
          </cell>
          <cell r="AA301">
            <v>11917.873101333334</v>
          </cell>
          <cell r="AB301">
            <v>27782.286434666668</v>
          </cell>
          <cell r="AC301">
            <v>33950.884898884244</v>
          </cell>
          <cell r="AD301">
            <v>24222.32</v>
          </cell>
          <cell r="AE301">
            <v>0.23519999999999999</v>
          </cell>
          <cell r="AF301">
            <v>2288.158464217574</v>
          </cell>
          <cell r="AG301">
            <v>3880.44</v>
          </cell>
          <cell r="AH301">
            <v>6168.5984642175736</v>
          </cell>
          <cell r="AI301">
            <v>6168.5984642175736</v>
          </cell>
          <cell r="AJ301">
            <v>0</v>
          </cell>
          <cell r="AK301">
            <v>6168.5984642175736</v>
          </cell>
          <cell r="AL301">
            <v>27782.286434666668</v>
          </cell>
          <cell r="AM301">
            <v>0</v>
          </cell>
          <cell r="AN301">
            <v>297</v>
          </cell>
          <cell r="AO301">
            <v>0</v>
          </cell>
          <cell r="AP301">
            <v>301</v>
          </cell>
          <cell r="AQ301">
            <v>4748.3932322175733</v>
          </cell>
          <cell r="AR301">
            <v>31416.184898884243</v>
          </cell>
        </row>
        <row r="302">
          <cell r="B302" t="str">
            <v>Arevalo Perez Jorge Luis</v>
          </cell>
          <cell r="C302">
            <v>224.60433333333333</v>
          </cell>
          <cell r="D302">
            <v>5738.13</v>
          </cell>
          <cell r="E302">
            <v>600</v>
          </cell>
          <cell r="F302">
            <v>400</v>
          </cell>
          <cell r="G302">
            <v>0</v>
          </cell>
          <cell r="H302">
            <v>0</v>
          </cell>
          <cell r="I302">
            <v>956.35500000000002</v>
          </cell>
          <cell r="J302">
            <v>8984.1733333333323</v>
          </cell>
          <cell r="K302">
            <v>6738.13</v>
          </cell>
          <cell r="L302">
            <v>322.68000000000006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7060.81</v>
          </cell>
          <cell r="S302">
            <v>4910.1900000000005</v>
          </cell>
          <cell r="T302">
            <v>0.10879999999999999</v>
          </cell>
          <cell r="U302">
            <v>233.98745599999998</v>
          </cell>
          <cell r="V302">
            <v>288.33</v>
          </cell>
          <cell r="W302">
            <v>522.31745599999999</v>
          </cell>
          <cell r="X302">
            <v>522.31745599999999</v>
          </cell>
          <cell r="Y302">
            <v>253.54</v>
          </cell>
          <cell r="Z302">
            <v>268.77745600000003</v>
          </cell>
          <cell r="AA302">
            <v>7425.7075440000008</v>
          </cell>
          <cell r="AB302">
            <v>16409.880877333333</v>
          </cell>
          <cell r="AC302">
            <v>19222.311237707698</v>
          </cell>
          <cell r="AD302">
            <v>12009.95</v>
          </cell>
          <cell r="AE302">
            <v>0.21360000000000001</v>
          </cell>
          <cell r="AF302">
            <v>1540.5603603743641</v>
          </cell>
          <cell r="AG302">
            <v>1271.8699999999999</v>
          </cell>
          <cell r="AH302">
            <v>2812.4303603743638</v>
          </cell>
          <cell r="AI302">
            <v>2812.4303603743638</v>
          </cell>
          <cell r="AJ302">
            <v>0</v>
          </cell>
          <cell r="AK302">
            <v>2812.4303603743638</v>
          </cell>
          <cell r="AL302">
            <v>16409.880877333333</v>
          </cell>
          <cell r="AM302">
            <v>0</v>
          </cell>
          <cell r="AN302">
            <v>298</v>
          </cell>
          <cell r="AO302">
            <v>0</v>
          </cell>
          <cell r="AP302">
            <v>302</v>
          </cell>
          <cell r="AQ302">
            <v>2543.652904374364</v>
          </cell>
          <cell r="AR302">
            <v>16687.611237707697</v>
          </cell>
        </row>
        <row r="303">
          <cell r="B303" t="str">
            <v>Andrade Magaña Antonio Eduardo</v>
          </cell>
          <cell r="C303">
            <v>418.30100000000004</v>
          </cell>
          <cell r="D303">
            <v>11949.03</v>
          </cell>
          <cell r="E303">
            <v>600</v>
          </cell>
          <cell r="F303">
            <v>0</v>
          </cell>
          <cell r="G303">
            <v>0</v>
          </cell>
          <cell r="H303">
            <v>85</v>
          </cell>
          <cell r="I303">
            <v>1991.5050000000001</v>
          </cell>
          <cell r="J303">
            <v>16732.04</v>
          </cell>
          <cell r="K303">
            <v>12634.03</v>
          </cell>
          <cell r="L303">
            <v>1357.8300000000002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13991.86</v>
          </cell>
          <cell r="S303">
            <v>12009.95</v>
          </cell>
          <cell r="T303">
            <v>0.21360000000000001</v>
          </cell>
          <cell r="U303">
            <v>423.33597600000002</v>
          </cell>
          <cell r="V303">
            <v>1271.8699999999999</v>
          </cell>
          <cell r="W303">
            <v>1695.205976</v>
          </cell>
          <cell r="X303">
            <v>1695.205976</v>
          </cell>
          <cell r="Y303">
            <v>0</v>
          </cell>
          <cell r="Z303">
            <v>1695.205976</v>
          </cell>
          <cell r="AA303">
            <v>12930.329024000001</v>
          </cell>
          <cell r="AB303">
            <v>29662.369024</v>
          </cell>
          <cell r="AC303">
            <v>36409.151882845188</v>
          </cell>
          <cell r="AD303">
            <v>24222.32</v>
          </cell>
          <cell r="AE303">
            <v>0.23519999999999999</v>
          </cell>
          <cell r="AF303">
            <v>2866.3428588451884</v>
          </cell>
          <cell r="AG303">
            <v>3880.44</v>
          </cell>
          <cell r="AH303">
            <v>6746.7828588451885</v>
          </cell>
          <cell r="AI303">
            <v>6746.7828588451885</v>
          </cell>
          <cell r="AJ303">
            <v>0</v>
          </cell>
          <cell r="AK303">
            <v>6746.7828588451885</v>
          </cell>
          <cell r="AL303">
            <v>29662.369024</v>
          </cell>
          <cell r="AM303">
            <v>0</v>
          </cell>
          <cell r="AN303">
            <v>299</v>
          </cell>
          <cell r="AO303">
            <v>0</v>
          </cell>
          <cell r="AP303">
            <v>303</v>
          </cell>
          <cell r="AQ303">
            <v>5051.5768828451883</v>
          </cell>
          <cell r="AR303">
            <v>33874.451882845191</v>
          </cell>
        </row>
        <row r="304">
          <cell r="B304" t="str">
            <v>Cetina Baas Manuel Israel</v>
          </cell>
          <cell r="C304">
            <v>231.25900000000001</v>
          </cell>
          <cell r="D304">
            <v>6137.77</v>
          </cell>
          <cell r="E304">
            <v>600</v>
          </cell>
          <cell r="F304">
            <v>200</v>
          </cell>
          <cell r="G304">
            <v>0</v>
          </cell>
          <cell r="H304">
            <v>0</v>
          </cell>
          <cell r="I304">
            <v>1022.9616666666667</v>
          </cell>
          <cell r="J304">
            <v>9250.36</v>
          </cell>
          <cell r="K304">
            <v>6937.77</v>
          </cell>
          <cell r="L304">
            <v>389.28666666666675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7327.0566666666673</v>
          </cell>
          <cell r="S304">
            <v>4910.1900000000005</v>
          </cell>
          <cell r="T304">
            <v>0.10879999999999999</v>
          </cell>
          <cell r="U304">
            <v>262.95509333333331</v>
          </cell>
          <cell r="V304">
            <v>288.33</v>
          </cell>
          <cell r="W304">
            <v>551.28509333333329</v>
          </cell>
          <cell r="X304">
            <v>551.28509333333329</v>
          </cell>
          <cell r="Y304">
            <v>217.61</v>
          </cell>
          <cell r="Z304">
            <v>333.67509333333328</v>
          </cell>
          <cell r="AA304">
            <v>7627.0565733333342</v>
          </cell>
          <cell r="AB304">
            <v>16877.416573333336</v>
          </cell>
          <cell r="AC304">
            <v>19816.837809426932</v>
          </cell>
          <cell r="AD304">
            <v>12009.95</v>
          </cell>
          <cell r="AE304">
            <v>0.21360000000000001</v>
          </cell>
          <cell r="AF304">
            <v>1667.5512360935927</v>
          </cell>
          <cell r="AG304">
            <v>1271.8699999999999</v>
          </cell>
          <cell r="AH304">
            <v>2939.4212360935926</v>
          </cell>
          <cell r="AI304">
            <v>2939.4212360935926</v>
          </cell>
          <cell r="AJ304">
            <v>0</v>
          </cell>
          <cell r="AK304">
            <v>2939.4212360935926</v>
          </cell>
          <cell r="AL304">
            <v>16877.416573333339</v>
          </cell>
          <cell r="AM304">
            <v>0</v>
          </cell>
          <cell r="AN304">
            <v>300</v>
          </cell>
          <cell r="AO304">
            <v>0</v>
          </cell>
          <cell r="AP304">
            <v>304</v>
          </cell>
          <cell r="AQ304">
            <v>2605.7461427602593</v>
          </cell>
          <cell r="AR304">
            <v>17282.137809426931</v>
          </cell>
        </row>
        <row r="305">
          <cell r="B305" t="str">
            <v>Aldana Varguez Luis Ernesto</v>
          </cell>
          <cell r="C305">
            <v>398.30100000000004</v>
          </cell>
          <cell r="D305">
            <v>11949.03</v>
          </cell>
          <cell r="E305">
            <v>0</v>
          </cell>
          <cell r="F305">
            <v>0</v>
          </cell>
          <cell r="G305">
            <v>0</v>
          </cell>
          <cell r="H305">
            <v>158</v>
          </cell>
          <cell r="I305">
            <v>1991.5050000000001</v>
          </cell>
          <cell r="J305">
            <v>15932.04</v>
          </cell>
          <cell r="K305">
            <v>12107.03</v>
          </cell>
          <cell r="L305">
            <v>1357.8300000000002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13464.86</v>
          </cell>
          <cell r="S305">
            <v>12009.95</v>
          </cell>
          <cell r="T305">
            <v>0.21360000000000001</v>
          </cell>
          <cell r="U305">
            <v>310.768776</v>
          </cell>
          <cell r="V305">
            <v>1271.8699999999999</v>
          </cell>
          <cell r="W305">
            <v>1582.6387759999998</v>
          </cell>
          <cell r="X305">
            <v>1582.6387759999998</v>
          </cell>
          <cell r="Y305">
            <v>0</v>
          </cell>
          <cell r="Z305">
            <v>1582.6387759999998</v>
          </cell>
          <cell r="AA305">
            <v>12515.896224</v>
          </cell>
          <cell r="AB305">
            <v>28447.936224000001</v>
          </cell>
          <cell r="AC305">
            <v>34821.242887029293</v>
          </cell>
          <cell r="AD305">
            <v>24222.32</v>
          </cell>
          <cell r="AE305">
            <v>0.23519999999999999</v>
          </cell>
          <cell r="AF305">
            <v>2492.8666630292896</v>
          </cell>
          <cell r="AG305">
            <v>3880.44</v>
          </cell>
          <cell r="AH305">
            <v>6373.3066630292897</v>
          </cell>
          <cell r="AI305">
            <v>6373.3066630292897</v>
          </cell>
          <cell r="AJ305">
            <v>0</v>
          </cell>
          <cell r="AK305">
            <v>6373.3066630292897</v>
          </cell>
          <cell r="AL305">
            <v>28447.936224000005</v>
          </cell>
          <cell r="AM305">
            <v>0</v>
          </cell>
          <cell r="AN305">
            <v>301</v>
          </cell>
          <cell r="AO305">
            <v>0</v>
          </cell>
          <cell r="AP305">
            <v>305</v>
          </cell>
          <cell r="AQ305">
            <v>4790.6678870292899</v>
          </cell>
          <cell r="AR305">
            <v>32286.542887029293</v>
          </cell>
        </row>
        <row r="306">
          <cell r="B306" t="str">
            <v>Gomez Cruz Carla Maribel</v>
          </cell>
          <cell r="C306">
            <v>398.30100000000004</v>
          </cell>
          <cell r="D306">
            <v>11949.03</v>
          </cell>
          <cell r="E306">
            <v>0</v>
          </cell>
          <cell r="F306">
            <v>0</v>
          </cell>
          <cell r="G306">
            <v>0</v>
          </cell>
          <cell r="H306">
            <v>85</v>
          </cell>
          <cell r="I306">
            <v>1991.5050000000001</v>
          </cell>
          <cell r="J306">
            <v>15932.04</v>
          </cell>
          <cell r="K306">
            <v>12034.03</v>
          </cell>
          <cell r="L306">
            <v>1357.8300000000002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13391.86</v>
          </cell>
          <cell r="S306">
            <v>12009.95</v>
          </cell>
          <cell r="T306">
            <v>0.21360000000000001</v>
          </cell>
          <cell r="U306">
            <v>295.17597599999999</v>
          </cell>
          <cell r="V306">
            <v>1271.8699999999999</v>
          </cell>
          <cell r="W306">
            <v>1567.0459759999999</v>
          </cell>
          <cell r="X306">
            <v>1567.0459759999999</v>
          </cell>
          <cell r="Y306">
            <v>0</v>
          </cell>
          <cell r="Z306">
            <v>1567.0459759999999</v>
          </cell>
          <cell r="AA306">
            <v>12458.489024</v>
          </cell>
          <cell r="AB306">
            <v>28390.529024000003</v>
          </cell>
          <cell r="AC306">
            <v>34746.181171548124</v>
          </cell>
          <cell r="AD306">
            <v>24222.32</v>
          </cell>
          <cell r="AE306">
            <v>0.23519999999999999</v>
          </cell>
          <cell r="AF306">
            <v>2475.2121475481185</v>
          </cell>
          <cell r="AG306">
            <v>3880.44</v>
          </cell>
          <cell r="AH306">
            <v>6355.6521475481186</v>
          </cell>
          <cell r="AI306">
            <v>6355.6521475481186</v>
          </cell>
          <cell r="AJ306">
            <v>0</v>
          </cell>
          <cell r="AK306">
            <v>6355.6521475481186</v>
          </cell>
          <cell r="AL306">
            <v>28390.529024000003</v>
          </cell>
          <cell r="AM306">
            <v>0</v>
          </cell>
          <cell r="AN306">
            <v>302</v>
          </cell>
          <cell r="AO306">
            <v>0</v>
          </cell>
          <cell r="AP306">
            <v>306</v>
          </cell>
          <cell r="AQ306">
            <v>4788.6061715481192</v>
          </cell>
          <cell r="AR306">
            <v>32211.481171548123</v>
          </cell>
        </row>
        <row r="307">
          <cell r="B307" t="str">
            <v>Ceballos Canul Miriam Evangelina</v>
          </cell>
          <cell r="C307">
            <v>340.887</v>
          </cell>
          <cell r="D307">
            <v>8638.61</v>
          </cell>
          <cell r="E307">
            <v>600</v>
          </cell>
          <cell r="F307">
            <v>988</v>
          </cell>
          <cell r="G307">
            <v>0</v>
          </cell>
          <cell r="H307">
            <v>232</v>
          </cell>
          <cell r="I307">
            <v>1439.7683333333334</v>
          </cell>
          <cell r="J307">
            <v>13635.48</v>
          </cell>
          <cell r="K307">
            <v>10458.61</v>
          </cell>
          <cell r="L307">
            <v>806.09333333333348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11264.703333333335</v>
          </cell>
          <cell r="S307">
            <v>10031.08</v>
          </cell>
          <cell r="T307">
            <v>0.1792</v>
          </cell>
          <cell r="U307">
            <v>221.06530133333359</v>
          </cell>
          <cell r="V307">
            <v>917.26</v>
          </cell>
          <cell r="W307">
            <v>1138.3253013333335</v>
          </cell>
          <cell r="X307">
            <v>1138.3253013333335</v>
          </cell>
          <cell r="Y307">
            <v>0</v>
          </cell>
          <cell r="Z307">
            <v>1138.3253013333335</v>
          </cell>
          <cell r="AA307">
            <v>10760.053032</v>
          </cell>
          <cell r="AB307">
            <v>24395.533031999999</v>
          </cell>
          <cell r="AC307">
            <v>29522.598546025103</v>
          </cell>
          <cell r="AD307">
            <v>24222.32</v>
          </cell>
          <cell r="AE307">
            <v>0.23519999999999999</v>
          </cell>
          <cell r="AF307">
            <v>1246.6255140251044</v>
          </cell>
          <cell r="AG307">
            <v>3880.44</v>
          </cell>
          <cell r="AH307">
            <v>5127.0655140251047</v>
          </cell>
          <cell r="AI307">
            <v>5127.0655140251047</v>
          </cell>
          <cell r="AJ307">
            <v>0</v>
          </cell>
          <cell r="AK307">
            <v>5127.0655140251047</v>
          </cell>
          <cell r="AL307">
            <v>24395.533031999999</v>
          </cell>
          <cell r="AM307">
            <v>0</v>
          </cell>
          <cell r="AN307">
            <v>303</v>
          </cell>
          <cell r="AO307">
            <v>0</v>
          </cell>
          <cell r="AP307">
            <v>307</v>
          </cell>
          <cell r="AQ307">
            <v>3988.7402126917714</v>
          </cell>
          <cell r="AR307">
            <v>26987.898546025102</v>
          </cell>
        </row>
        <row r="308">
          <cell r="B308" t="str">
            <v>Castillo Lizarraga Elda Maria</v>
          </cell>
          <cell r="C308">
            <v>354.62033333333335</v>
          </cell>
          <cell r="D308">
            <v>8638.61</v>
          </cell>
          <cell r="E308">
            <v>0</v>
          </cell>
          <cell r="F308">
            <v>2000</v>
          </cell>
          <cell r="G308">
            <v>0</v>
          </cell>
          <cell r="H308">
            <v>312</v>
          </cell>
          <cell r="I308">
            <v>1439.7683333333334</v>
          </cell>
          <cell r="J308">
            <v>14184.813333333334</v>
          </cell>
          <cell r="K308">
            <v>10950.61</v>
          </cell>
          <cell r="L308">
            <v>806.09333333333348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11756.703333333335</v>
          </cell>
          <cell r="S308">
            <v>10031.08</v>
          </cell>
          <cell r="T308">
            <v>0.1792</v>
          </cell>
          <cell r="U308">
            <v>309.2317013333336</v>
          </cell>
          <cell r="V308">
            <v>917.26</v>
          </cell>
          <cell r="W308">
            <v>1226.4917013333336</v>
          </cell>
          <cell r="X308">
            <v>1226.4917013333336</v>
          </cell>
          <cell r="Y308">
            <v>0</v>
          </cell>
          <cell r="Z308">
            <v>1226.4917013333336</v>
          </cell>
          <cell r="AA308">
            <v>11163.886632</v>
          </cell>
          <cell r="AB308">
            <v>25348.699965333333</v>
          </cell>
          <cell r="AC308">
            <v>30768.894222454674</v>
          </cell>
          <cell r="AD308">
            <v>24222.32</v>
          </cell>
          <cell r="AE308">
            <v>0.23519999999999999</v>
          </cell>
          <cell r="AF308">
            <v>1539.7542571213392</v>
          </cell>
          <cell r="AG308">
            <v>3880.44</v>
          </cell>
          <cell r="AH308">
            <v>5420.1942571213394</v>
          </cell>
          <cell r="AI308">
            <v>5420.1942571213394</v>
          </cell>
          <cell r="AJ308">
            <v>0</v>
          </cell>
          <cell r="AK308">
            <v>5420.1942571213394</v>
          </cell>
          <cell r="AL308">
            <v>25348.699965333333</v>
          </cell>
          <cell r="AM308">
            <v>0</v>
          </cell>
          <cell r="AN308">
            <v>304</v>
          </cell>
          <cell r="AO308">
            <v>0</v>
          </cell>
          <cell r="AP308">
            <v>308</v>
          </cell>
          <cell r="AQ308">
            <v>4193.7025557880061</v>
          </cell>
          <cell r="AR308">
            <v>28234.194222454673</v>
          </cell>
        </row>
        <row r="309">
          <cell r="B309" t="str">
            <v>Lara Tome Astrid Leticia</v>
          </cell>
          <cell r="C309">
            <v>398.30100000000004</v>
          </cell>
          <cell r="D309">
            <v>11949.03</v>
          </cell>
          <cell r="E309">
            <v>0</v>
          </cell>
          <cell r="F309">
            <v>0</v>
          </cell>
          <cell r="G309">
            <v>0</v>
          </cell>
          <cell r="H309">
            <v>232</v>
          </cell>
          <cell r="I309">
            <v>1991.5050000000001</v>
          </cell>
          <cell r="J309">
            <v>15932.04</v>
          </cell>
          <cell r="K309">
            <v>12181.03</v>
          </cell>
          <cell r="L309">
            <v>1357.8300000000002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13538.86</v>
          </cell>
          <cell r="S309">
            <v>12009.95</v>
          </cell>
          <cell r="T309">
            <v>0.21360000000000001</v>
          </cell>
          <cell r="U309">
            <v>326.575176</v>
          </cell>
          <cell r="V309">
            <v>1271.8699999999999</v>
          </cell>
          <cell r="W309">
            <v>1598.4451759999999</v>
          </cell>
          <cell r="X309">
            <v>1598.4451759999999</v>
          </cell>
          <cell r="Y309">
            <v>0</v>
          </cell>
          <cell r="Z309">
            <v>1598.4451759999999</v>
          </cell>
          <cell r="AA309">
            <v>12574.089824000001</v>
          </cell>
          <cell r="AB309">
            <v>28506.129824000003</v>
          </cell>
          <cell r="AC309">
            <v>34897.332845188284</v>
          </cell>
          <cell r="AD309">
            <v>24222.32</v>
          </cell>
          <cell r="AE309">
            <v>0.23519999999999999</v>
          </cell>
          <cell r="AF309">
            <v>2510.7630211882843</v>
          </cell>
          <cell r="AG309">
            <v>3880.44</v>
          </cell>
          <cell r="AH309">
            <v>6391.2030211882848</v>
          </cell>
          <cell r="AI309">
            <v>6391.2030211882848</v>
          </cell>
          <cell r="AJ309">
            <v>0</v>
          </cell>
          <cell r="AK309">
            <v>6391.2030211882848</v>
          </cell>
          <cell r="AL309">
            <v>28506.129824</v>
          </cell>
          <cell r="AM309">
            <v>0</v>
          </cell>
          <cell r="AN309">
            <v>305</v>
          </cell>
          <cell r="AO309">
            <v>0</v>
          </cell>
          <cell r="AP309">
            <v>309</v>
          </cell>
          <cell r="AQ309">
            <v>4792.7578451882846</v>
          </cell>
          <cell r="AR309">
            <v>32362.632845188284</v>
          </cell>
        </row>
        <row r="310">
          <cell r="B310" t="str">
            <v>Mijangos Poot Paula Trinidad</v>
          </cell>
          <cell r="C310">
            <v>366.75366666666667</v>
          </cell>
          <cell r="D310">
            <v>8638.61</v>
          </cell>
          <cell r="E310">
            <v>600</v>
          </cell>
          <cell r="F310">
            <v>1764</v>
          </cell>
          <cell r="G310">
            <v>0</v>
          </cell>
          <cell r="H310">
            <v>232</v>
          </cell>
          <cell r="I310">
            <v>1439.7683333333334</v>
          </cell>
          <cell r="J310">
            <v>14670.146666666667</v>
          </cell>
          <cell r="K310">
            <v>11234.61</v>
          </cell>
          <cell r="L310">
            <v>806.09333333333348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12040.703333333335</v>
          </cell>
          <cell r="S310">
            <v>12009.95</v>
          </cell>
          <cell r="T310">
            <v>0.21360000000000001</v>
          </cell>
          <cell r="U310">
            <v>6.5689120000001457</v>
          </cell>
          <cell r="V310">
            <v>1271.8699999999999</v>
          </cell>
          <cell r="W310">
            <v>1278.4389120000001</v>
          </cell>
          <cell r="X310">
            <v>1278.4389120000001</v>
          </cell>
          <cell r="Y310">
            <v>0</v>
          </cell>
          <cell r="Z310">
            <v>1278.4389120000001</v>
          </cell>
          <cell r="AA310">
            <v>11395.939421333334</v>
          </cell>
          <cell r="AB310">
            <v>26066.086088000004</v>
          </cell>
          <cell r="AC310">
            <v>31706.899089958162</v>
          </cell>
          <cell r="AD310">
            <v>24222.32</v>
          </cell>
          <cell r="AE310">
            <v>0.23519999999999999</v>
          </cell>
          <cell r="AF310">
            <v>1760.3730019581599</v>
          </cell>
          <cell r="AG310">
            <v>3880.44</v>
          </cell>
          <cell r="AH310">
            <v>5640.8130019581604</v>
          </cell>
          <cell r="AI310">
            <v>5640.8130019581604</v>
          </cell>
          <cell r="AJ310">
            <v>0</v>
          </cell>
          <cell r="AK310">
            <v>5640.8130019581604</v>
          </cell>
          <cell r="AL310">
            <v>26066.086088000004</v>
          </cell>
          <cell r="AM310">
            <v>0</v>
          </cell>
          <cell r="AN310">
            <v>306</v>
          </cell>
          <cell r="AO310">
            <v>0</v>
          </cell>
          <cell r="AP310">
            <v>310</v>
          </cell>
          <cell r="AQ310">
            <v>4362.3740899581608</v>
          </cell>
          <cell r="AR310">
            <v>29172.199089958161</v>
          </cell>
        </row>
        <row r="311">
          <cell r="B311" t="str">
            <v>Varguez Gonzalez Rodolfo Ariel</v>
          </cell>
          <cell r="C311">
            <v>371.89000000000004</v>
          </cell>
          <cell r="D311">
            <v>9156.7000000000007</v>
          </cell>
          <cell r="E311">
            <v>600</v>
          </cell>
          <cell r="F311">
            <v>1400</v>
          </cell>
          <cell r="G311">
            <v>0</v>
          </cell>
          <cell r="H311">
            <v>158</v>
          </cell>
          <cell r="I311">
            <v>1526.1166666666668</v>
          </cell>
          <cell r="J311">
            <v>14875.600000000002</v>
          </cell>
          <cell r="K311">
            <v>11314.7</v>
          </cell>
          <cell r="L311">
            <v>892.44166666666683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12207.141666666668</v>
          </cell>
          <cell r="S311">
            <v>12009.95</v>
          </cell>
          <cell r="T311">
            <v>0.21360000000000001</v>
          </cell>
          <cell r="U311">
            <v>42.120140000000184</v>
          </cell>
          <cell r="V311">
            <v>1271.8699999999999</v>
          </cell>
          <cell r="W311">
            <v>1313.9901400000001</v>
          </cell>
          <cell r="X311">
            <v>1313.9901400000001</v>
          </cell>
          <cell r="Y311">
            <v>0</v>
          </cell>
          <cell r="Z311">
            <v>1313.9901400000001</v>
          </cell>
          <cell r="AA311">
            <v>11526.826526666668</v>
          </cell>
          <cell r="AB311">
            <v>26402.42652666667</v>
          </cell>
          <cell r="AC311">
            <v>32146.674768131106</v>
          </cell>
          <cell r="AD311">
            <v>24222.32</v>
          </cell>
          <cell r="AE311">
            <v>0.23519999999999999</v>
          </cell>
          <cell r="AF311">
            <v>1863.8082414644362</v>
          </cell>
          <cell r="AG311">
            <v>3880.44</v>
          </cell>
          <cell r="AH311">
            <v>5744.2482414644364</v>
          </cell>
          <cell r="AI311">
            <v>5744.2482414644364</v>
          </cell>
          <cell r="AJ311">
            <v>0</v>
          </cell>
          <cell r="AK311">
            <v>5744.2482414644364</v>
          </cell>
          <cell r="AL311">
            <v>26402.42652666667</v>
          </cell>
          <cell r="AM311">
            <v>0</v>
          </cell>
          <cell r="AN311">
            <v>307</v>
          </cell>
          <cell r="AO311">
            <v>0</v>
          </cell>
          <cell r="AP311">
            <v>311</v>
          </cell>
          <cell r="AQ311">
            <v>4430.2581014644365</v>
          </cell>
          <cell r="AR311">
            <v>29611.974768131106</v>
          </cell>
        </row>
        <row r="312">
          <cell r="B312" t="str">
            <v>G. Canton Ruz Elias Rene</v>
          </cell>
          <cell r="C312">
            <v>224.47066666666666</v>
          </cell>
          <cell r="D312">
            <v>5978.12</v>
          </cell>
          <cell r="E312">
            <v>600</v>
          </cell>
          <cell r="F312">
            <v>156</v>
          </cell>
          <cell r="G312">
            <v>0</v>
          </cell>
          <cell r="H312">
            <v>232</v>
          </cell>
          <cell r="I312">
            <v>996.35333333333335</v>
          </cell>
          <cell r="J312">
            <v>8978.8266666666659</v>
          </cell>
          <cell r="K312">
            <v>6966.12</v>
          </cell>
          <cell r="L312">
            <v>362.6783333333334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7328.7983333333332</v>
          </cell>
          <cell r="S312">
            <v>4910.1900000000005</v>
          </cell>
          <cell r="T312">
            <v>0.10879999999999999</v>
          </cell>
          <cell r="U312">
            <v>263.14458666666656</v>
          </cell>
          <cell r="V312">
            <v>288.33</v>
          </cell>
          <cell r="W312">
            <v>551.47458666666648</v>
          </cell>
          <cell r="X312">
            <v>551.47458666666648</v>
          </cell>
          <cell r="Y312">
            <v>217.61</v>
          </cell>
          <cell r="Z312">
            <v>333.86458666666647</v>
          </cell>
          <cell r="AA312">
            <v>7628.6087466666668</v>
          </cell>
          <cell r="AB312">
            <v>16607.435413333333</v>
          </cell>
          <cell r="AC312">
            <v>19473.525042387246</v>
          </cell>
          <cell r="AD312">
            <v>12009.95</v>
          </cell>
          <cell r="AE312">
            <v>0.21360000000000001</v>
          </cell>
          <cell r="AF312">
            <v>1594.2196290539157</v>
          </cell>
          <cell r="AG312">
            <v>1271.8699999999999</v>
          </cell>
          <cell r="AH312">
            <v>2866.0896290539158</v>
          </cell>
          <cell r="AI312">
            <v>2866.0896290539158</v>
          </cell>
          <cell r="AJ312">
            <v>0</v>
          </cell>
          <cell r="AK312">
            <v>2866.0896290539158</v>
          </cell>
          <cell r="AL312">
            <v>16607.435413333329</v>
          </cell>
          <cell r="AM312">
            <v>0</v>
          </cell>
          <cell r="AN312">
            <v>308</v>
          </cell>
          <cell r="AO312">
            <v>0</v>
          </cell>
          <cell r="AP312">
            <v>312</v>
          </cell>
          <cell r="AQ312">
            <v>2532.2250423872492</v>
          </cell>
          <cell r="AR312">
            <v>16938.825042387245</v>
          </cell>
        </row>
        <row r="313">
          <cell r="B313" t="str">
            <v>Marrufo Morales Landy Margarita</v>
          </cell>
          <cell r="C313">
            <v>358.49900000000002</v>
          </cell>
          <cell r="D313">
            <v>5354.97</v>
          </cell>
          <cell r="E313">
            <v>600</v>
          </cell>
          <cell r="F313">
            <v>4800</v>
          </cell>
          <cell r="G313">
            <v>0</v>
          </cell>
          <cell r="H313">
            <v>232</v>
          </cell>
          <cell r="I313">
            <v>892.495</v>
          </cell>
          <cell r="J313">
            <v>14339.960000000001</v>
          </cell>
          <cell r="K313">
            <v>10986.970000000001</v>
          </cell>
          <cell r="L313">
            <v>258.82000000000005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11245.79</v>
          </cell>
          <cell r="S313">
            <v>10031.08</v>
          </cell>
          <cell r="T313">
            <v>0.1792</v>
          </cell>
          <cell r="U313">
            <v>217.67603200000016</v>
          </cell>
          <cell r="V313">
            <v>917.26</v>
          </cell>
          <cell r="W313">
            <v>1134.9360320000001</v>
          </cell>
          <cell r="X313">
            <v>1134.9360320000001</v>
          </cell>
          <cell r="Y313">
            <v>0</v>
          </cell>
          <cell r="Z313">
            <v>1134.9360320000001</v>
          </cell>
          <cell r="AA313">
            <v>10744.528968000002</v>
          </cell>
          <cell r="AB313">
            <v>25084.488968000005</v>
          </cell>
          <cell r="AC313">
            <v>30423.430052301264</v>
          </cell>
          <cell r="AD313">
            <v>24222.32</v>
          </cell>
          <cell r="AE313">
            <v>0.23519999999999999</v>
          </cell>
          <cell r="AF313">
            <v>1458.5010843012574</v>
          </cell>
          <cell r="AG313">
            <v>3880.44</v>
          </cell>
          <cell r="AH313">
            <v>5338.9410843012574</v>
          </cell>
          <cell r="AI313">
            <v>5338.9410843012574</v>
          </cell>
          <cell r="AJ313">
            <v>0</v>
          </cell>
          <cell r="AK313">
            <v>5338.9410843012574</v>
          </cell>
          <cell r="AL313">
            <v>25084.488968000005</v>
          </cell>
          <cell r="AM313">
            <v>0</v>
          </cell>
          <cell r="AN313">
            <v>309</v>
          </cell>
          <cell r="AO313">
            <v>0</v>
          </cell>
          <cell r="AP313">
            <v>313</v>
          </cell>
          <cell r="AQ313">
            <v>4204.0050523012578</v>
          </cell>
          <cell r="AR313">
            <v>27888.730052301264</v>
          </cell>
        </row>
        <row r="314">
          <cell r="B314" t="str">
            <v>Alayola Herrera Roberto</v>
          </cell>
          <cell r="C314">
            <v>398.30100000000004</v>
          </cell>
          <cell r="D314">
            <v>0</v>
          </cell>
          <cell r="E314">
            <v>0</v>
          </cell>
          <cell r="F314">
            <v>0</v>
          </cell>
          <cell r="G314">
            <v>11949.03</v>
          </cell>
          <cell r="H314">
            <v>0</v>
          </cell>
          <cell r="I314">
            <v>1991.5050000000001</v>
          </cell>
          <cell r="J314">
            <v>15932.04</v>
          </cell>
          <cell r="K314">
            <v>11949.03</v>
          </cell>
          <cell r="L314">
            <v>1357.8300000000002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13306.86</v>
          </cell>
          <cell r="S314">
            <v>12009.95</v>
          </cell>
          <cell r="T314">
            <v>0.21360000000000001</v>
          </cell>
          <cell r="U314">
            <v>277.01997599999999</v>
          </cell>
          <cell r="V314">
            <v>1271.8699999999999</v>
          </cell>
          <cell r="W314">
            <v>1548.8899759999999</v>
          </cell>
          <cell r="X314">
            <v>1548.8899759999999</v>
          </cell>
          <cell r="Y314">
            <v>0</v>
          </cell>
          <cell r="Z314">
            <v>1548.8899759999999</v>
          </cell>
          <cell r="AA314">
            <v>12391.645023999999</v>
          </cell>
          <cell r="AB314">
            <v>28323.685023999999</v>
          </cell>
          <cell r="AC314">
            <v>34658.780543933055</v>
          </cell>
          <cell r="AD314">
            <v>24222.32</v>
          </cell>
          <cell r="AE314">
            <v>0.23519999999999999</v>
          </cell>
          <cell r="AF314">
            <v>2454.6555199330546</v>
          </cell>
          <cell r="AG314">
            <v>3880.44</v>
          </cell>
          <cell r="AH314">
            <v>6335.0955199330547</v>
          </cell>
          <cell r="AI314">
            <v>6335.0955199330547</v>
          </cell>
          <cell r="AJ314">
            <v>0</v>
          </cell>
          <cell r="AK314">
            <v>6335.0955199330547</v>
          </cell>
          <cell r="AL314">
            <v>28323.685023999999</v>
          </cell>
          <cell r="AM314">
            <v>0</v>
          </cell>
          <cell r="AN314">
            <v>310</v>
          </cell>
          <cell r="AO314">
            <v>0</v>
          </cell>
          <cell r="AP314">
            <v>314</v>
          </cell>
          <cell r="AQ314">
            <v>4786.2055439330543</v>
          </cell>
          <cell r="AR314">
            <v>32124.080543933054</v>
          </cell>
        </row>
        <row r="315">
          <cell r="B315" t="str">
            <v>Crespo Solis Pedro Robert</v>
          </cell>
          <cell r="C315">
            <v>398.30100000000004</v>
          </cell>
          <cell r="D315">
            <v>0</v>
          </cell>
          <cell r="E315">
            <v>0</v>
          </cell>
          <cell r="F315">
            <v>0</v>
          </cell>
          <cell r="G315">
            <v>11949.03</v>
          </cell>
          <cell r="H315">
            <v>0</v>
          </cell>
          <cell r="I315">
            <v>1991.5050000000001</v>
          </cell>
          <cell r="J315">
            <v>15932.04</v>
          </cell>
          <cell r="K315">
            <v>11949.03</v>
          </cell>
          <cell r="L315">
            <v>1357.8300000000002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13306.86</v>
          </cell>
          <cell r="S315">
            <v>12009.95</v>
          </cell>
          <cell r="T315">
            <v>0.21360000000000001</v>
          </cell>
          <cell r="U315">
            <v>277.01997599999999</v>
          </cell>
          <cell r="V315">
            <v>1271.8699999999999</v>
          </cell>
          <cell r="W315">
            <v>1548.8899759999999</v>
          </cell>
          <cell r="X315">
            <v>1548.8899759999999</v>
          </cell>
          <cell r="Y315">
            <v>0</v>
          </cell>
          <cell r="Z315">
            <v>1548.8899759999999</v>
          </cell>
          <cell r="AA315">
            <v>12391.645023999999</v>
          </cell>
          <cell r="AB315">
            <v>28323.685023999999</v>
          </cell>
          <cell r="AC315">
            <v>34658.780543933055</v>
          </cell>
          <cell r="AD315">
            <v>24222.32</v>
          </cell>
          <cell r="AE315">
            <v>0.23519999999999999</v>
          </cell>
          <cell r="AF315">
            <v>2454.6555199330546</v>
          </cell>
          <cell r="AG315">
            <v>3880.44</v>
          </cell>
          <cell r="AH315">
            <v>6335.0955199330547</v>
          </cell>
          <cell r="AI315">
            <v>6335.0955199330547</v>
          </cell>
          <cell r="AJ315">
            <v>0</v>
          </cell>
          <cell r="AK315">
            <v>6335.0955199330547</v>
          </cell>
          <cell r="AL315">
            <v>28323.685023999999</v>
          </cell>
          <cell r="AM315">
            <v>0</v>
          </cell>
          <cell r="AN315">
            <v>311</v>
          </cell>
          <cell r="AO315">
            <v>0</v>
          </cell>
          <cell r="AP315">
            <v>315</v>
          </cell>
          <cell r="AQ315">
            <v>4786.2055439330543</v>
          </cell>
          <cell r="AR315">
            <v>32124.080543933054</v>
          </cell>
        </row>
        <row r="316">
          <cell r="B316" t="str">
            <v>Flores Pren Saira Aziadeth</v>
          </cell>
          <cell r="C316">
            <v>398.30100000000004</v>
          </cell>
          <cell r="D316">
            <v>0</v>
          </cell>
          <cell r="E316">
            <v>0</v>
          </cell>
          <cell r="F316">
            <v>0</v>
          </cell>
          <cell r="G316">
            <v>11949.03</v>
          </cell>
          <cell r="H316">
            <v>0</v>
          </cell>
          <cell r="I316">
            <v>1991.5050000000001</v>
          </cell>
          <cell r="J316">
            <v>15932.04</v>
          </cell>
          <cell r="K316">
            <v>11949.03</v>
          </cell>
          <cell r="L316">
            <v>1357.8300000000002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13306.86</v>
          </cell>
          <cell r="S316">
            <v>12009.95</v>
          </cell>
          <cell r="T316">
            <v>0.21360000000000001</v>
          </cell>
          <cell r="U316">
            <v>277.01997599999999</v>
          </cell>
          <cell r="V316">
            <v>1271.8699999999999</v>
          </cell>
          <cell r="W316">
            <v>1548.8899759999999</v>
          </cell>
          <cell r="X316">
            <v>1548.8899759999999</v>
          </cell>
          <cell r="Y316">
            <v>0</v>
          </cell>
          <cell r="Z316">
            <v>1548.8899759999999</v>
          </cell>
          <cell r="AA316">
            <v>12391.645023999999</v>
          </cell>
          <cell r="AB316">
            <v>28323.685023999999</v>
          </cell>
          <cell r="AC316">
            <v>34658.780543933055</v>
          </cell>
          <cell r="AD316">
            <v>24222.32</v>
          </cell>
          <cell r="AE316">
            <v>0.23519999999999999</v>
          </cell>
          <cell r="AF316">
            <v>2454.6555199330546</v>
          </cell>
          <cell r="AG316">
            <v>3880.44</v>
          </cell>
          <cell r="AH316">
            <v>6335.0955199330547</v>
          </cell>
          <cell r="AI316">
            <v>6335.0955199330547</v>
          </cell>
          <cell r="AJ316">
            <v>0</v>
          </cell>
          <cell r="AK316">
            <v>6335.0955199330547</v>
          </cell>
          <cell r="AL316">
            <v>28323.685023999999</v>
          </cell>
          <cell r="AM316">
            <v>0</v>
          </cell>
          <cell r="AN316">
            <v>312</v>
          </cell>
          <cell r="AO316">
            <v>0</v>
          </cell>
          <cell r="AP316">
            <v>316</v>
          </cell>
          <cell r="AQ316">
            <v>4786.2055439330543</v>
          </cell>
          <cell r="AR316">
            <v>32124.080543933054</v>
          </cell>
        </row>
        <row r="317">
          <cell r="B317" t="str">
            <v>Cahuich Chable Jose Javier</v>
          </cell>
          <cell r="C317">
            <v>398.30100000000004</v>
          </cell>
          <cell r="D317">
            <v>11949.03</v>
          </cell>
          <cell r="E317">
            <v>0</v>
          </cell>
          <cell r="F317">
            <v>0</v>
          </cell>
          <cell r="G317">
            <v>0</v>
          </cell>
          <cell r="H317">
            <v>232</v>
          </cell>
          <cell r="I317">
            <v>1991.5050000000001</v>
          </cell>
          <cell r="J317">
            <v>15932.04</v>
          </cell>
          <cell r="K317">
            <v>12181.03</v>
          </cell>
          <cell r="L317">
            <v>1357.8300000000002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13538.86</v>
          </cell>
          <cell r="S317">
            <v>12009.95</v>
          </cell>
          <cell r="T317">
            <v>0.21360000000000001</v>
          </cell>
          <cell r="U317">
            <v>326.575176</v>
          </cell>
          <cell r="V317">
            <v>1271.8699999999999</v>
          </cell>
          <cell r="W317">
            <v>1598.4451759999999</v>
          </cell>
          <cell r="X317">
            <v>1598.4451759999999</v>
          </cell>
          <cell r="Y317">
            <v>0</v>
          </cell>
          <cell r="Z317">
            <v>1598.4451759999999</v>
          </cell>
          <cell r="AA317">
            <v>12574.089824000001</v>
          </cell>
          <cell r="AB317">
            <v>28506.129824000003</v>
          </cell>
          <cell r="AC317">
            <v>34897.332845188284</v>
          </cell>
          <cell r="AD317">
            <v>24222.32</v>
          </cell>
          <cell r="AE317">
            <v>0.23519999999999999</v>
          </cell>
          <cell r="AF317">
            <v>2510.7630211882843</v>
          </cell>
          <cell r="AG317">
            <v>3880.44</v>
          </cell>
          <cell r="AH317">
            <v>6391.2030211882848</v>
          </cell>
          <cell r="AI317">
            <v>6391.2030211882848</v>
          </cell>
          <cell r="AJ317">
            <v>0</v>
          </cell>
          <cell r="AK317">
            <v>6391.2030211882848</v>
          </cell>
          <cell r="AL317">
            <v>28506.129824</v>
          </cell>
          <cell r="AM317">
            <v>0</v>
          </cell>
          <cell r="AN317">
            <v>313</v>
          </cell>
          <cell r="AO317">
            <v>0</v>
          </cell>
          <cell r="AP317">
            <v>317</v>
          </cell>
          <cell r="AQ317">
            <v>4792.7578451882846</v>
          </cell>
          <cell r="AR317">
            <v>32362.632845188284</v>
          </cell>
        </row>
        <row r="318">
          <cell r="B318" t="str">
            <v>Luna Sosa Georgina Guadalupe</v>
          </cell>
          <cell r="C318">
            <v>398.30100000000004</v>
          </cell>
          <cell r="D318">
            <v>11949.03</v>
          </cell>
          <cell r="E318">
            <v>0</v>
          </cell>
          <cell r="F318">
            <v>0</v>
          </cell>
          <cell r="G318">
            <v>0</v>
          </cell>
          <cell r="H318">
            <v>399</v>
          </cell>
          <cell r="I318">
            <v>1991.5050000000001</v>
          </cell>
          <cell r="J318">
            <v>15932.04</v>
          </cell>
          <cell r="K318">
            <v>12348.03</v>
          </cell>
          <cell r="L318">
            <v>1357.8300000000002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13705.86</v>
          </cell>
          <cell r="S318">
            <v>12009.95</v>
          </cell>
          <cell r="T318">
            <v>0.21360000000000001</v>
          </cell>
          <cell r="U318">
            <v>362.246376</v>
          </cell>
          <cell r="V318">
            <v>1271.8699999999999</v>
          </cell>
          <cell r="W318">
            <v>1634.1163759999999</v>
          </cell>
          <cell r="X318">
            <v>1634.1163759999999</v>
          </cell>
          <cell r="Y318">
            <v>0</v>
          </cell>
          <cell r="Z318">
            <v>1634.1163759999999</v>
          </cell>
          <cell r="AA318">
            <v>12705.418624</v>
          </cell>
          <cell r="AB318">
            <v>28637.458623999999</v>
          </cell>
          <cell r="AC318">
            <v>35069.049372384936</v>
          </cell>
          <cell r="AD318">
            <v>24222.32</v>
          </cell>
          <cell r="AE318">
            <v>0.23519999999999999</v>
          </cell>
          <cell r="AF318">
            <v>2551.1507483849368</v>
          </cell>
          <cell r="AG318">
            <v>3880.44</v>
          </cell>
          <cell r="AH318">
            <v>6431.5907483849369</v>
          </cell>
          <cell r="AI318">
            <v>6431.5907483849369</v>
          </cell>
          <cell r="AJ318">
            <v>0</v>
          </cell>
          <cell r="AK318">
            <v>6431.5907483849369</v>
          </cell>
          <cell r="AL318">
            <v>28637.458623999999</v>
          </cell>
          <cell r="AM318">
            <v>0</v>
          </cell>
          <cell r="AN318">
            <v>314</v>
          </cell>
          <cell r="AO318">
            <v>0</v>
          </cell>
          <cell r="AP318">
            <v>318</v>
          </cell>
          <cell r="AQ318">
            <v>4797.4743723849369</v>
          </cell>
          <cell r="AR318">
            <v>32534.349372384935</v>
          </cell>
        </row>
        <row r="319">
          <cell r="B319" t="str">
            <v>Pantoja Flores Jesus Felipe</v>
          </cell>
          <cell r="C319">
            <v>506.82866666666666</v>
          </cell>
          <cell r="D319">
            <v>15204.86</v>
          </cell>
          <cell r="E319">
            <v>0</v>
          </cell>
          <cell r="F319">
            <v>0</v>
          </cell>
          <cell r="G319">
            <v>0</v>
          </cell>
          <cell r="H319">
            <v>312</v>
          </cell>
          <cell r="I319">
            <v>2534.1433333333334</v>
          </cell>
          <cell r="J319">
            <v>20273.146666666667</v>
          </cell>
          <cell r="K319">
            <v>15516.86</v>
          </cell>
          <cell r="L319">
            <v>1900.4683333333335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17417.328333333335</v>
          </cell>
          <cell r="S319">
            <v>12009.95</v>
          </cell>
          <cell r="T319">
            <v>0.21360000000000001</v>
          </cell>
          <cell r="U319">
            <v>1155.0160120000003</v>
          </cell>
          <cell r="V319">
            <v>1271.8699999999999</v>
          </cell>
          <cell r="W319">
            <v>2426.8860119999999</v>
          </cell>
          <cell r="X319">
            <v>2426.8860119999999</v>
          </cell>
          <cell r="Y319">
            <v>0</v>
          </cell>
          <cell r="Z319">
            <v>2426.8860119999999</v>
          </cell>
          <cell r="AA319">
            <v>15624.117321333335</v>
          </cell>
          <cell r="AB319">
            <v>35897.263988000006</v>
          </cell>
          <cell r="AC319">
            <v>45152.419982857151</v>
          </cell>
          <cell r="AD319">
            <v>38177.700000000004</v>
          </cell>
          <cell r="AE319">
            <v>0.3</v>
          </cell>
          <cell r="AF319">
            <v>2092.4159948571437</v>
          </cell>
          <cell r="AG319">
            <v>7162.74</v>
          </cell>
          <cell r="AH319">
            <v>9255.155994857143</v>
          </cell>
          <cell r="AI319">
            <v>9255.155994857143</v>
          </cell>
          <cell r="AJ319">
            <v>0</v>
          </cell>
          <cell r="AK319">
            <v>9255.155994857143</v>
          </cell>
          <cell r="AL319">
            <v>35897.263988000006</v>
          </cell>
          <cell r="AM319">
            <v>0</v>
          </cell>
          <cell r="AN319">
            <v>315</v>
          </cell>
          <cell r="AO319">
            <v>0</v>
          </cell>
          <cell r="AP319">
            <v>319</v>
          </cell>
          <cell r="AQ319">
            <v>6828.2699828571431</v>
          </cell>
          <cell r="AR319">
            <v>42617.719982857154</v>
          </cell>
        </row>
        <row r="320">
          <cell r="B320" t="str">
            <v>Rejon Vela Jose Francisco</v>
          </cell>
          <cell r="C320">
            <v>891.77566666666667</v>
          </cell>
          <cell r="D320">
            <v>11949.03</v>
          </cell>
          <cell r="E320">
            <v>600</v>
          </cell>
          <cell r="F320">
            <v>14204.24</v>
          </cell>
          <cell r="G320">
            <v>0</v>
          </cell>
          <cell r="H320">
            <v>158</v>
          </cell>
          <cell r="I320">
            <v>1991.5050000000001</v>
          </cell>
          <cell r="J320">
            <v>35671.026666666665</v>
          </cell>
          <cell r="K320">
            <v>26911.27</v>
          </cell>
          <cell r="L320">
            <v>1357.8300000000002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28269.100000000002</v>
          </cell>
          <cell r="S320">
            <v>24222.32</v>
          </cell>
          <cell r="T320">
            <v>0.23519999999999999</v>
          </cell>
          <cell r="U320">
            <v>951.80265600000052</v>
          </cell>
          <cell r="V320">
            <v>3880.44</v>
          </cell>
          <cell r="W320">
            <v>4832.2426560000004</v>
          </cell>
          <cell r="X320">
            <v>4832.2426560000004</v>
          </cell>
          <cell r="Y320">
            <v>0</v>
          </cell>
          <cell r="Z320">
            <v>4832.2426560000004</v>
          </cell>
          <cell r="AA320">
            <v>24070.532343999999</v>
          </cell>
          <cell r="AB320">
            <v>59741.559010666664</v>
          </cell>
          <cell r="AC320">
            <v>79401.832074509803</v>
          </cell>
          <cell r="AD320">
            <v>72887.509999999995</v>
          </cell>
          <cell r="AE320">
            <v>0.32</v>
          </cell>
          <cell r="AF320">
            <v>2084.5830638431385</v>
          </cell>
          <cell r="AG320">
            <v>17575.689999999999</v>
          </cell>
          <cell r="AH320">
            <v>19660.273063843139</v>
          </cell>
          <cell r="AI320">
            <v>19660.273063843139</v>
          </cell>
          <cell r="AJ320">
            <v>0</v>
          </cell>
          <cell r="AK320">
            <v>19660.273063843139</v>
          </cell>
          <cell r="AL320">
            <v>59741.559010666664</v>
          </cell>
          <cell r="AM320">
            <v>0</v>
          </cell>
          <cell r="AN320">
            <v>316</v>
          </cell>
          <cell r="AO320">
            <v>0</v>
          </cell>
          <cell r="AP320">
            <v>320</v>
          </cell>
          <cell r="AQ320">
            <v>14828.030407843138</v>
          </cell>
          <cell r="AR320">
            <v>76867.132074509806</v>
          </cell>
        </row>
        <row r="321">
          <cell r="B321" t="str">
            <v>Gamboa Rio Jose Enrique</v>
          </cell>
          <cell r="C321">
            <v>551.49166666666667</v>
          </cell>
          <cell r="D321">
            <v>11949.03</v>
          </cell>
          <cell r="E321">
            <v>600</v>
          </cell>
          <cell r="F321">
            <v>3995.72</v>
          </cell>
          <cell r="G321">
            <v>0</v>
          </cell>
          <cell r="H321">
            <v>85</v>
          </cell>
          <cell r="I321">
            <v>1991.5050000000001</v>
          </cell>
          <cell r="J321">
            <v>22059.666666666668</v>
          </cell>
          <cell r="K321">
            <v>16629.75</v>
          </cell>
          <cell r="L321">
            <v>1357.8300000000002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17987.580000000002</v>
          </cell>
          <cell r="S321">
            <v>12009.95</v>
          </cell>
          <cell r="T321">
            <v>0.21360000000000001</v>
          </cell>
          <cell r="U321">
            <v>1276.8217680000002</v>
          </cell>
          <cell r="V321">
            <v>1271.8699999999999</v>
          </cell>
          <cell r="W321">
            <v>2548.6917680000001</v>
          </cell>
          <cell r="X321">
            <v>2548.6917680000001</v>
          </cell>
          <cell r="Y321">
            <v>0</v>
          </cell>
          <cell r="Z321">
            <v>2548.6917680000001</v>
          </cell>
          <cell r="AA321">
            <v>16072.563232</v>
          </cell>
          <cell r="AB321">
            <v>38132.229898666672</v>
          </cell>
          <cell r="AC321">
            <v>48345.228426666668</v>
          </cell>
          <cell r="AD321">
            <v>38177.700000000004</v>
          </cell>
          <cell r="AE321">
            <v>0.3</v>
          </cell>
          <cell r="AF321">
            <v>3050.2585279999989</v>
          </cell>
          <cell r="AG321">
            <v>7162.74</v>
          </cell>
          <cell r="AH321">
            <v>10212.998527999998</v>
          </cell>
          <cell r="AI321">
            <v>10212.998527999998</v>
          </cell>
          <cell r="AJ321">
            <v>0</v>
          </cell>
          <cell r="AK321">
            <v>10212.998527999998</v>
          </cell>
          <cell r="AL321">
            <v>38132.229898666672</v>
          </cell>
          <cell r="AM321">
            <v>0</v>
          </cell>
          <cell r="AN321">
            <v>317</v>
          </cell>
          <cell r="AO321">
            <v>0</v>
          </cell>
          <cell r="AP321">
            <v>321</v>
          </cell>
          <cell r="AQ321">
            <v>7664.3067599999977</v>
          </cell>
          <cell r="AR321">
            <v>45810.528426666671</v>
          </cell>
        </row>
        <row r="322">
          <cell r="B322" t="str">
            <v>Blancarte Canto Marco Antonio</v>
          </cell>
          <cell r="C322">
            <v>568.69533333333334</v>
          </cell>
          <cell r="D322">
            <v>15204.86</v>
          </cell>
          <cell r="E322">
            <v>600</v>
          </cell>
          <cell r="F322">
            <v>1256</v>
          </cell>
          <cell r="G322">
            <v>0</v>
          </cell>
          <cell r="H322">
            <v>312</v>
          </cell>
          <cell r="I322">
            <v>2534.1433333333334</v>
          </cell>
          <cell r="J322">
            <v>22747.813333333332</v>
          </cell>
          <cell r="K322">
            <v>17372.86</v>
          </cell>
          <cell r="L322">
            <v>1900.4683333333335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19273.328333333335</v>
          </cell>
          <cell r="S322">
            <v>12009.95</v>
          </cell>
          <cell r="T322">
            <v>0.21360000000000001</v>
          </cell>
          <cell r="U322">
            <v>1551.4576120000002</v>
          </cell>
          <cell r="V322">
            <v>1271.8699999999999</v>
          </cell>
          <cell r="W322">
            <v>2823.327612</v>
          </cell>
          <cell r="X322">
            <v>2823.327612</v>
          </cell>
          <cell r="Y322">
            <v>0</v>
          </cell>
          <cell r="Z322">
            <v>2823.327612</v>
          </cell>
          <cell r="AA322">
            <v>17083.675721333333</v>
          </cell>
          <cell r="AB322">
            <v>39831.489054666665</v>
          </cell>
          <cell r="AC322">
            <v>50772.741506666665</v>
          </cell>
          <cell r="AD322">
            <v>38177.700000000004</v>
          </cell>
          <cell r="AE322">
            <v>0.3</v>
          </cell>
          <cell r="AF322">
            <v>3778.5124519999981</v>
          </cell>
          <cell r="AG322">
            <v>7162.74</v>
          </cell>
          <cell r="AH322">
            <v>10941.252451999997</v>
          </cell>
          <cell r="AI322">
            <v>10941.252451999997</v>
          </cell>
          <cell r="AJ322">
            <v>0</v>
          </cell>
          <cell r="AK322">
            <v>10941.252451999997</v>
          </cell>
          <cell r="AL322">
            <v>39831.489054666672</v>
          </cell>
          <cell r="AM322">
            <v>0</v>
          </cell>
          <cell r="AN322">
            <v>318</v>
          </cell>
          <cell r="AO322">
            <v>0</v>
          </cell>
          <cell r="AP322">
            <v>322</v>
          </cell>
          <cell r="AQ322">
            <v>8117.9248399999969</v>
          </cell>
          <cell r="AR322">
            <v>48238.041506666668</v>
          </cell>
        </row>
        <row r="323">
          <cell r="B323" t="str">
            <v>Ayala Ibarra Jose Francisco</v>
          </cell>
          <cell r="C323">
            <v>464.96766666666667</v>
          </cell>
          <cell r="D323">
            <v>11949.03</v>
          </cell>
          <cell r="E323">
            <v>600</v>
          </cell>
          <cell r="F323">
            <v>1400</v>
          </cell>
          <cell r="G323">
            <v>0</v>
          </cell>
          <cell r="H323">
            <v>0</v>
          </cell>
          <cell r="I323">
            <v>1991.5050000000001</v>
          </cell>
          <cell r="J323">
            <v>18598.706666666665</v>
          </cell>
          <cell r="K323">
            <v>13949.03</v>
          </cell>
          <cell r="L323">
            <v>1357.8300000000002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15306.86</v>
          </cell>
          <cell r="S323">
            <v>12009.95</v>
          </cell>
          <cell r="T323">
            <v>0.21360000000000001</v>
          </cell>
          <cell r="U323">
            <v>704.21997599999997</v>
          </cell>
          <cell r="V323">
            <v>1271.8699999999999</v>
          </cell>
          <cell r="W323">
            <v>1976.0899759999998</v>
          </cell>
          <cell r="X323">
            <v>1976.0899759999998</v>
          </cell>
          <cell r="Y323">
            <v>0</v>
          </cell>
          <cell r="Z323">
            <v>1976.0899759999998</v>
          </cell>
          <cell r="AA323">
            <v>13964.445024000001</v>
          </cell>
          <cell r="AB323">
            <v>32563.151690666666</v>
          </cell>
          <cell r="AC323">
            <v>40389.402415238095</v>
          </cell>
          <cell r="AD323">
            <v>38177.700000000004</v>
          </cell>
          <cell r="AE323">
            <v>0.3</v>
          </cell>
          <cell r="AF323">
            <v>663.5107245714272</v>
          </cell>
          <cell r="AG323">
            <v>7162.74</v>
          </cell>
          <cell r="AH323">
            <v>7826.2507245714269</v>
          </cell>
          <cell r="AI323">
            <v>7826.2507245714269</v>
          </cell>
          <cell r="AJ323">
            <v>0</v>
          </cell>
          <cell r="AK323">
            <v>7826.2507245714269</v>
          </cell>
          <cell r="AL323">
            <v>32563.151690666669</v>
          </cell>
          <cell r="AM323">
            <v>0</v>
          </cell>
          <cell r="AN323">
            <v>319</v>
          </cell>
          <cell r="AO323">
            <v>0</v>
          </cell>
          <cell r="AP323">
            <v>323</v>
          </cell>
          <cell r="AQ323">
            <v>5850.1607485714267</v>
          </cell>
          <cell r="AR323">
            <v>37854.702415238098</v>
          </cell>
        </row>
        <row r="324">
          <cell r="B324" t="str">
            <v>Duarte Medina Victor Manuel</v>
          </cell>
          <cell r="C324">
            <v>411.89000000000004</v>
          </cell>
          <cell r="D324">
            <v>9156.7000000000007</v>
          </cell>
          <cell r="E324">
            <v>600</v>
          </cell>
          <cell r="F324">
            <v>2600</v>
          </cell>
          <cell r="G324">
            <v>0</v>
          </cell>
          <cell r="H324">
            <v>399</v>
          </cell>
          <cell r="I324">
            <v>1526.1166666666668</v>
          </cell>
          <cell r="J324">
            <v>16475.600000000002</v>
          </cell>
          <cell r="K324">
            <v>12755.7</v>
          </cell>
          <cell r="L324">
            <v>892.44166666666683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13648.141666666668</v>
          </cell>
          <cell r="S324">
            <v>12009.95</v>
          </cell>
          <cell r="T324">
            <v>0.21360000000000001</v>
          </cell>
          <cell r="U324">
            <v>349.91774000000021</v>
          </cell>
          <cell r="V324">
            <v>1271.8699999999999</v>
          </cell>
          <cell r="W324">
            <v>1621.7877400000002</v>
          </cell>
          <cell r="X324">
            <v>1621.7877400000002</v>
          </cell>
          <cell r="Y324">
            <v>0</v>
          </cell>
          <cell r="Z324">
            <v>1621.7877400000002</v>
          </cell>
          <cell r="AA324">
            <v>12660.028926666668</v>
          </cell>
          <cell r="AB324">
            <v>29135.628926666672</v>
          </cell>
          <cell r="AC324">
            <v>35720.422676080896</v>
          </cell>
          <cell r="AD324">
            <v>24222.32</v>
          </cell>
          <cell r="AE324">
            <v>0.23519999999999999</v>
          </cell>
          <cell r="AF324">
            <v>2704.3537494142265</v>
          </cell>
          <cell r="AG324">
            <v>3880.44</v>
          </cell>
          <cell r="AH324">
            <v>6584.7937494142261</v>
          </cell>
          <cell r="AI324">
            <v>6584.7937494142261</v>
          </cell>
          <cell r="AJ324">
            <v>0</v>
          </cell>
          <cell r="AK324">
            <v>6584.7937494142261</v>
          </cell>
          <cell r="AL324">
            <v>29135.628926666672</v>
          </cell>
          <cell r="AM324">
            <v>0</v>
          </cell>
          <cell r="AN324">
            <v>320</v>
          </cell>
          <cell r="AO324">
            <v>0</v>
          </cell>
          <cell r="AP324">
            <v>324</v>
          </cell>
          <cell r="AQ324">
            <v>4963.0060094142264</v>
          </cell>
          <cell r="AR324">
            <v>33185.722676080899</v>
          </cell>
        </row>
        <row r="325">
          <cell r="B325" t="str">
            <v>Zaldivar Sosa Rebeca Antonia</v>
          </cell>
          <cell r="C325">
            <v>418.55666666666667</v>
          </cell>
          <cell r="D325">
            <v>9156.7000000000007</v>
          </cell>
          <cell r="E325">
            <v>600</v>
          </cell>
          <cell r="F325">
            <v>2800</v>
          </cell>
          <cell r="G325">
            <v>0</v>
          </cell>
          <cell r="H325">
            <v>399</v>
          </cell>
          <cell r="I325">
            <v>1526.1166666666668</v>
          </cell>
          <cell r="J325">
            <v>16742.266666666666</v>
          </cell>
          <cell r="K325">
            <v>12955.7</v>
          </cell>
          <cell r="L325">
            <v>892.44166666666683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13848.141666666668</v>
          </cell>
          <cell r="S325">
            <v>12009.95</v>
          </cell>
          <cell r="T325">
            <v>0.21360000000000001</v>
          </cell>
          <cell r="U325">
            <v>392.63774000000018</v>
          </cell>
          <cell r="V325">
            <v>1271.8699999999999</v>
          </cell>
          <cell r="W325">
            <v>1664.50774</v>
          </cell>
          <cell r="X325">
            <v>1664.50774</v>
          </cell>
          <cell r="Y325">
            <v>0</v>
          </cell>
          <cell r="Z325">
            <v>1664.50774</v>
          </cell>
          <cell r="AA325">
            <v>12817.308926666668</v>
          </cell>
          <cell r="AB325">
            <v>29559.575593333335</v>
          </cell>
          <cell r="AC325">
            <v>36274.746246513248</v>
          </cell>
          <cell r="AD325">
            <v>24222.32</v>
          </cell>
          <cell r="AE325">
            <v>0.23519999999999999</v>
          </cell>
          <cell r="AF325">
            <v>2834.7306531799159</v>
          </cell>
          <cell r="AG325">
            <v>3880.44</v>
          </cell>
          <cell r="AH325">
            <v>6715.1706531799155</v>
          </cell>
          <cell r="AI325">
            <v>6715.1706531799155</v>
          </cell>
          <cell r="AJ325">
            <v>0</v>
          </cell>
          <cell r="AK325">
            <v>6715.1706531799155</v>
          </cell>
          <cell r="AL325">
            <v>29559.575593333335</v>
          </cell>
          <cell r="AM325">
            <v>0</v>
          </cell>
          <cell r="AN325">
            <v>321</v>
          </cell>
          <cell r="AO325">
            <v>0</v>
          </cell>
          <cell r="AP325">
            <v>325</v>
          </cell>
          <cell r="AQ325">
            <v>5050.6629131799154</v>
          </cell>
          <cell r="AR325">
            <v>33740.046246513251</v>
          </cell>
        </row>
        <row r="326">
          <cell r="B326" t="str">
            <v>Valladares Vazquez Alexandra</v>
          </cell>
          <cell r="C326">
            <v>445.26900000000001</v>
          </cell>
          <cell r="D326">
            <v>0</v>
          </cell>
          <cell r="E326">
            <v>0</v>
          </cell>
          <cell r="F326">
            <v>0</v>
          </cell>
          <cell r="G326">
            <v>13358.07</v>
          </cell>
          <cell r="H326">
            <v>0</v>
          </cell>
          <cell r="I326">
            <v>2226.3449999999998</v>
          </cell>
          <cell r="J326">
            <v>17810.760000000002</v>
          </cell>
          <cell r="K326">
            <v>13358.07</v>
          </cell>
          <cell r="L326">
            <v>1592.6699999999998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14950.74</v>
          </cell>
          <cell r="S326">
            <v>12009.95</v>
          </cell>
          <cell r="T326">
            <v>0.21360000000000001</v>
          </cell>
          <cell r="U326">
            <v>628.15274399999987</v>
          </cell>
          <cell r="V326">
            <v>1271.8699999999999</v>
          </cell>
          <cell r="W326">
            <v>1900.0227439999999</v>
          </cell>
          <cell r="X326">
            <v>1900.0227439999999</v>
          </cell>
          <cell r="Y326">
            <v>0</v>
          </cell>
          <cell r="Z326">
            <v>1900.0227439999999</v>
          </cell>
          <cell r="AA326">
            <v>13684.392255999999</v>
          </cell>
          <cell r="AB326">
            <v>31495.152256000001</v>
          </cell>
          <cell r="AC326">
            <v>38863.688937142855</v>
          </cell>
          <cell r="AD326">
            <v>38177.700000000004</v>
          </cell>
          <cell r="AE326">
            <v>0.3</v>
          </cell>
          <cell r="AF326">
            <v>205.79668114285522</v>
          </cell>
          <cell r="AG326">
            <v>7162.74</v>
          </cell>
          <cell r="AH326">
            <v>7368.5366811428548</v>
          </cell>
          <cell r="AI326">
            <v>7368.5366811428548</v>
          </cell>
          <cell r="AJ326">
            <v>0</v>
          </cell>
          <cell r="AK326">
            <v>7368.5366811428548</v>
          </cell>
          <cell r="AL326">
            <v>31495.152256000001</v>
          </cell>
          <cell r="AM326">
            <v>0</v>
          </cell>
          <cell r="AN326">
            <v>322</v>
          </cell>
          <cell r="AO326">
            <v>0</v>
          </cell>
          <cell r="AP326">
            <v>326</v>
          </cell>
          <cell r="AQ326">
            <v>5468.513937142855</v>
          </cell>
          <cell r="AR326">
            <v>36328.988937142858</v>
          </cell>
        </row>
        <row r="327">
          <cell r="B327" t="str">
            <v>Nuñez Garcia Jose Luis</v>
          </cell>
          <cell r="C327">
            <v>539.76766666666674</v>
          </cell>
          <cell r="D327">
            <v>11949.03</v>
          </cell>
          <cell r="E327">
            <v>600</v>
          </cell>
          <cell r="F327">
            <v>3644</v>
          </cell>
          <cell r="G327">
            <v>0</v>
          </cell>
          <cell r="H327">
            <v>158</v>
          </cell>
          <cell r="I327">
            <v>1991.5050000000001</v>
          </cell>
          <cell r="J327">
            <v>21590.706666666669</v>
          </cell>
          <cell r="K327">
            <v>16351.03</v>
          </cell>
          <cell r="L327">
            <v>1357.8300000000002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17708.86</v>
          </cell>
          <cell r="S327">
            <v>12009.95</v>
          </cell>
          <cell r="T327">
            <v>0.21360000000000001</v>
          </cell>
          <cell r="U327">
            <v>1217.287176</v>
          </cell>
          <cell r="V327">
            <v>1271.8699999999999</v>
          </cell>
          <cell r="W327">
            <v>2489.1571759999997</v>
          </cell>
          <cell r="X327">
            <v>2489.1571759999997</v>
          </cell>
          <cell r="Y327">
            <v>0</v>
          </cell>
          <cell r="Z327">
            <v>2489.1571759999997</v>
          </cell>
          <cell r="AA327">
            <v>15853.377823999999</v>
          </cell>
          <cell r="AB327">
            <v>37444.084490666668</v>
          </cell>
          <cell r="AC327">
            <v>47362.163558095235</v>
          </cell>
          <cell r="AD327">
            <v>38177.700000000004</v>
          </cell>
          <cell r="AE327">
            <v>0.3</v>
          </cell>
          <cell r="AF327">
            <v>2755.3390674285693</v>
          </cell>
          <cell r="AG327">
            <v>7162.74</v>
          </cell>
          <cell r="AH327">
            <v>9918.079067428569</v>
          </cell>
          <cell r="AI327">
            <v>9918.079067428569</v>
          </cell>
          <cell r="AJ327">
            <v>0</v>
          </cell>
          <cell r="AK327">
            <v>9918.079067428569</v>
          </cell>
          <cell r="AL327">
            <v>37444.084490666668</v>
          </cell>
          <cell r="AM327">
            <v>0</v>
          </cell>
          <cell r="AN327">
            <v>323</v>
          </cell>
          <cell r="AO327">
            <v>0</v>
          </cell>
          <cell r="AP327">
            <v>327</v>
          </cell>
          <cell r="AQ327">
            <v>7428.9218914285693</v>
          </cell>
          <cell r="AR327">
            <v>44827.463558095238</v>
          </cell>
        </row>
        <row r="328">
          <cell r="B328" t="str">
            <v>Tuyin Trejo Cesar Enrique</v>
          </cell>
          <cell r="C328">
            <v>445.26900000000001</v>
          </cell>
          <cell r="D328">
            <v>13358.07</v>
          </cell>
          <cell r="E328">
            <v>0</v>
          </cell>
          <cell r="F328">
            <v>0</v>
          </cell>
          <cell r="G328">
            <v>0</v>
          </cell>
          <cell r="H328">
            <v>312</v>
          </cell>
          <cell r="I328">
            <v>2226.3449999999998</v>
          </cell>
          <cell r="J328">
            <v>17810.760000000002</v>
          </cell>
          <cell r="K328">
            <v>13670.07</v>
          </cell>
          <cell r="L328">
            <v>1592.6699999999998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15262.74</v>
          </cell>
          <cell r="S328">
            <v>12009.95</v>
          </cell>
          <cell r="T328">
            <v>0.21360000000000001</v>
          </cell>
          <cell r="U328">
            <v>694.79594399999985</v>
          </cell>
          <cell r="V328">
            <v>1271.8699999999999</v>
          </cell>
          <cell r="W328">
            <v>1966.6659439999999</v>
          </cell>
          <cell r="X328">
            <v>1966.6659439999999</v>
          </cell>
          <cell r="Y328">
            <v>0</v>
          </cell>
          <cell r="Z328">
            <v>1966.6659439999999</v>
          </cell>
          <cell r="AA328">
            <v>13929.749055999999</v>
          </cell>
          <cell r="AB328">
            <v>31740.509056000003</v>
          </cell>
          <cell r="AC328">
            <v>39214.198651428575</v>
          </cell>
          <cell r="AD328">
            <v>38177.700000000004</v>
          </cell>
          <cell r="AE328">
            <v>0.3</v>
          </cell>
          <cell r="AF328">
            <v>310.94959542857106</v>
          </cell>
          <cell r="AG328">
            <v>7162.74</v>
          </cell>
          <cell r="AH328">
            <v>7473.689595428571</v>
          </cell>
          <cell r="AI328">
            <v>7473.689595428571</v>
          </cell>
          <cell r="AJ328">
            <v>0</v>
          </cell>
          <cell r="AK328">
            <v>7473.689595428571</v>
          </cell>
          <cell r="AL328">
            <v>31740.509056000003</v>
          </cell>
          <cell r="AM328">
            <v>0</v>
          </cell>
          <cell r="AN328">
            <v>324</v>
          </cell>
          <cell r="AO328">
            <v>0</v>
          </cell>
          <cell r="AP328">
            <v>328</v>
          </cell>
          <cell r="AQ328">
            <v>5507.0236514285716</v>
          </cell>
          <cell r="AR328">
            <v>36679.498651428577</v>
          </cell>
        </row>
        <row r="329">
          <cell r="B329" t="str">
            <v>Sosa Buenfil Cristian Jose</v>
          </cell>
          <cell r="C329">
            <v>462.53333333333336</v>
          </cell>
          <cell r="D329">
            <v>0</v>
          </cell>
          <cell r="E329">
            <v>600</v>
          </cell>
          <cell r="F329">
            <v>3800</v>
          </cell>
          <cell r="G329">
            <v>9476</v>
          </cell>
          <cell r="H329">
            <v>0</v>
          </cell>
          <cell r="I329">
            <v>1579.3333333333333</v>
          </cell>
          <cell r="J329">
            <v>18501.333333333336</v>
          </cell>
          <cell r="K329">
            <v>13876</v>
          </cell>
          <cell r="L329">
            <v>945.6583333333333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14821.658333333333</v>
          </cell>
          <cell r="S329">
            <v>12009.95</v>
          </cell>
          <cell r="T329">
            <v>0.21360000000000001</v>
          </cell>
          <cell r="U329">
            <v>600.58089999999982</v>
          </cell>
          <cell r="V329">
            <v>1271.8699999999999</v>
          </cell>
          <cell r="W329">
            <v>1872.4508999999998</v>
          </cell>
          <cell r="X329">
            <v>1872.4508999999998</v>
          </cell>
          <cell r="Y329">
            <v>0</v>
          </cell>
          <cell r="Z329">
            <v>1872.4508999999998</v>
          </cell>
          <cell r="AA329">
            <v>13582.882433333334</v>
          </cell>
          <cell r="AB329">
            <v>32084.215766666668</v>
          </cell>
          <cell r="AC329">
            <v>39705.208238095242</v>
          </cell>
          <cell r="AD329">
            <v>38177.700000000004</v>
          </cell>
          <cell r="AE329">
            <v>0.3</v>
          </cell>
          <cell r="AF329">
            <v>458.25247142857114</v>
          </cell>
          <cell r="AG329">
            <v>7162.74</v>
          </cell>
          <cell r="AH329">
            <v>7620.9924714285708</v>
          </cell>
          <cell r="AI329">
            <v>7620.9924714285708</v>
          </cell>
          <cell r="AJ329">
            <v>0</v>
          </cell>
          <cell r="AK329">
            <v>7620.9924714285708</v>
          </cell>
          <cell r="AL329">
            <v>32084.215766666672</v>
          </cell>
          <cell r="AM329">
            <v>0</v>
          </cell>
          <cell r="AN329">
            <v>325</v>
          </cell>
          <cell r="AO329">
            <v>0</v>
          </cell>
          <cell r="AP329">
            <v>329</v>
          </cell>
          <cell r="AQ329">
            <v>5748.5415714285709</v>
          </cell>
          <cell r="AR329">
            <v>37170.508238095244</v>
          </cell>
        </row>
        <row r="330">
          <cell r="B330" t="str">
            <v>Quijano Cetina Jose Ismael</v>
          </cell>
          <cell r="C330">
            <v>596.33566666666661</v>
          </cell>
          <cell r="D330">
            <v>17890.07</v>
          </cell>
          <cell r="E330">
            <v>0</v>
          </cell>
          <cell r="F330">
            <v>0</v>
          </cell>
          <cell r="G330">
            <v>0</v>
          </cell>
          <cell r="H330">
            <v>232</v>
          </cell>
          <cell r="I330">
            <v>2981.6783333333333</v>
          </cell>
          <cell r="J330">
            <v>23853.426666666666</v>
          </cell>
          <cell r="K330">
            <v>18122.07</v>
          </cell>
          <cell r="L330">
            <v>2348.0033333333331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20470.073333333334</v>
          </cell>
          <cell r="S330">
            <v>12009.95</v>
          </cell>
          <cell r="T330">
            <v>0.21360000000000001</v>
          </cell>
          <cell r="U330">
            <v>1807.0823439999999</v>
          </cell>
          <cell r="V330">
            <v>1271.8699999999999</v>
          </cell>
          <cell r="W330">
            <v>3078.9523439999998</v>
          </cell>
          <cell r="X330">
            <v>3078.9523439999998</v>
          </cell>
          <cell r="Y330">
            <v>0</v>
          </cell>
          <cell r="Z330">
            <v>3078.9523439999998</v>
          </cell>
          <cell r="AA330">
            <v>18024.795989333332</v>
          </cell>
          <cell r="AB330">
            <v>41878.222655999998</v>
          </cell>
          <cell r="AC330">
            <v>53696.646651428564</v>
          </cell>
          <cell r="AD330">
            <v>38177.700000000004</v>
          </cell>
          <cell r="AE330">
            <v>0.3</v>
          </cell>
          <cell r="AF330">
            <v>4655.6839954285679</v>
          </cell>
          <cell r="AG330">
            <v>7162.74</v>
          </cell>
          <cell r="AH330">
            <v>11818.423995428568</v>
          </cell>
          <cell r="AI330">
            <v>11818.423995428568</v>
          </cell>
          <cell r="AJ330">
            <v>0</v>
          </cell>
          <cell r="AK330">
            <v>11818.423995428568</v>
          </cell>
          <cell r="AL330">
            <v>41878.222655999998</v>
          </cell>
          <cell r="AM330">
            <v>0</v>
          </cell>
          <cell r="AN330">
            <v>326</v>
          </cell>
          <cell r="AO330">
            <v>0</v>
          </cell>
          <cell r="AP330">
            <v>330</v>
          </cell>
          <cell r="AQ330">
            <v>8739.4716514285683</v>
          </cell>
          <cell r="AR330">
            <v>51161.946651428567</v>
          </cell>
        </row>
        <row r="331">
          <cell r="B331" t="str">
            <v>Alvarado Canche Sinthia Del Carmen</v>
          </cell>
          <cell r="C331">
            <v>709.66899999999998</v>
          </cell>
          <cell r="D331">
            <v>17890.07</v>
          </cell>
          <cell r="E331">
            <v>600</v>
          </cell>
          <cell r="F331">
            <v>2800</v>
          </cell>
          <cell r="G331">
            <v>0</v>
          </cell>
          <cell r="H331">
            <v>85</v>
          </cell>
          <cell r="I331">
            <v>2981.6783333333333</v>
          </cell>
          <cell r="J331">
            <v>28386.76</v>
          </cell>
          <cell r="K331">
            <v>21375.07</v>
          </cell>
          <cell r="L331">
            <v>2348.0033333333331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23723.073333333334</v>
          </cell>
          <cell r="S331">
            <v>12009.95</v>
          </cell>
          <cell r="T331">
            <v>0.21360000000000001</v>
          </cell>
          <cell r="U331">
            <v>2501.9231439999999</v>
          </cell>
          <cell r="V331">
            <v>1271.8699999999999</v>
          </cell>
          <cell r="W331">
            <v>3773.7931439999998</v>
          </cell>
          <cell r="X331">
            <v>3773.7931439999998</v>
          </cell>
          <cell r="Y331">
            <v>0</v>
          </cell>
          <cell r="Z331">
            <v>3773.7931439999998</v>
          </cell>
          <cell r="AA331">
            <v>20582.955189333334</v>
          </cell>
          <cell r="AB331">
            <v>48969.715189333336</v>
          </cell>
          <cell r="AC331">
            <v>63827.350270476192</v>
          </cell>
          <cell r="AD331">
            <v>38177.700000000004</v>
          </cell>
          <cell r="AE331">
            <v>0.3</v>
          </cell>
          <cell r="AF331">
            <v>7694.8950811428558</v>
          </cell>
          <cell r="AG331">
            <v>7162.74</v>
          </cell>
          <cell r="AH331">
            <v>14857.635081142857</v>
          </cell>
          <cell r="AI331">
            <v>14857.635081142857</v>
          </cell>
          <cell r="AJ331">
            <v>0</v>
          </cell>
          <cell r="AK331">
            <v>14857.635081142857</v>
          </cell>
          <cell r="AL331">
            <v>48969.715189333336</v>
          </cell>
          <cell r="AM331">
            <v>0</v>
          </cell>
          <cell r="AN331">
            <v>327</v>
          </cell>
          <cell r="AO331">
            <v>0</v>
          </cell>
          <cell r="AP331">
            <v>331</v>
          </cell>
          <cell r="AQ331">
            <v>11083.841937142857</v>
          </cell>
          <cell r="AR331">
            <v>61292.650270476195</v>
          </cell>
        </row>
        <row r="332">
          <cell r="B332" t="str">
            <v>Lara Vargas Manuel Alejandro</v>
          </cell>
          <cell r="C332">
            <v>506.82866666666666</v>
          </cell>
          <cell r="D332">
            <v>15204.86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2534.1433333333334</v>
          </cell>
          <cell r="J332">
            <v>20273.146666666667</v>
          </cell>
          <cell r="K332">
            <v>15204.86</v>
          </cell>
          <cell r="L332">
            <v>1900.4683333333335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17105.328333333335</v>
          </cell>
          <cell r="S332">
            <v>12009.95</v>
          </cell>
          <cell r="T332">
            <v>0.21360000000000001</v>
          </cell>
          <cell r="U332">
            <v>1088.3728120000003</v>
          </cell>
          <cell r="V332">
            <v>1271.8699999999999</v>
          </cell>
          <cell r="W332">
            <v>2360.2428120000004</v>
          </cell>
          <cell r="X332">
            <v>2360.2428120000004</v>
          </cell>
          <cell r="Y332">
            <v>0</v>
          </cell>
          <cell r="Z332">
            <v>2360.2428120000004</v>
          </cell>
          <cell r="AA332">
            <v>15378.760521333334</v>
          </cell>
          <cell r="AB332">
            <v>35651.907187999997</v>
          </cell>
          <cell r="AC332">
            <v>44801.910268571424</v>
          </cell>
          <cell r="AD332">
            <v>38177.700000000004</v>
          </cell>
          <cell r="AE332">
            <v>0.3</v>
          </cell>
          <cell r="AF332">
            <v>1987.2630805714259</v>
          </cell>
          <cell r="AG332">
            <v>7162.74</v>
          </cell>
          <cell r="AH332">
            <v>9150.003080571425</v>
          </cell>
          <cell r="AI332">
            <v>9150.003080571425</v>
          </cell>
          <cell r="AJ332">
            <v>0</v>
          </cell>
          <cell r="AK332">
            <v>9150.003080571425</v>
          </cell>
          <cell r="AL332">
            <v>35651.907187999997</v>
          </cell>
          <cell r="AM332">
            <v>0</v>
          </cell>
          <cell r="AN332">
            <v>328</v>
          </cell>
          <cell r="AO332">
            <v>0</v>
          </cell>
          <cell r="AP332">
            <v>332</v>
          </cell>
          <cell r="AQ332">
            <v>6789.7602685714246</v>
          </cell>
          <cell r="AR332">
            <v>42267.210268571427</v>
          </cell>
        </row>
        <row r="333">
          <cell r="B333" t="str">
            <v>May Medina David Ivan</v>
          </cell>
          <cell r="C333">
            <v>596.33566666666661</v>
          </cell>
          <cell r="D333">
            <v>17890.07</v>
          </cell>
          <cell r="E333">
            <v>0</v>
          </cell>
          <cell r="F333">
            <v>0</v>
          </cell>
          <cell r="G333">
            <v>0</v>
          </cell>
          <cell r="H333">
            <v>85</v>
          </cell>
          <cell r="I333">
            <v>2981.6783333333333</v>
          </cell>
          <cell r="J333">
            <v>23853.426666666666</v>
          </cell>
          <cell r="K333">
            <v>17975.07</v>
          </cell>
          <cell r="L333">
            <v>2348.0033333333331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20323.073333333334</v>
          </cell>
          <cell r="S333">
            <v>12009.95</v>
          </cell>
          <cell r="T333">
            <v>0.21360000000000001</v>
          </cell>
          <cell r="U333">
            <v>1775.6831440000001</v>
          </cell>
          <cell r="V333">
            <v>1271.8699999999999</v>
          </cell>
          <cell r="W333">
            <v>3047.553144</v>
          </cell>
          <cell r="X333">
            <v>3047.553144</v>
          </cell>
          <cell r="Y333">
            <v>0</v>
          </cell>
          <cell r="Z333">
            <v>3047.553144</v>
          </cell>
          <cell r="AA333">
            <v>17909.195189333332</v>
          </cell>
          <cell r="AB333">
            <v>41762.621855999998</v>
          </cell>
          <cell r="AC333">
            <v>53531.502651428571</v>
          </cell>
          <cell r="AD333">
            <v>38177.700000000004</v>
          </cell>
          <cell r="AE333">
            <v>0.3</v>
          </cell>
          <cell r="AF333">
            <v>4606.1407954285696</v>
          </cell>
          <cell r="AG333">
            <v>7162.74</v>
          </cell>
          <cell r="AH333">
            <v>11768.880795428569</v>
          </cell>
          <cell r="AI333">
            <v>11768.880795428569</v>
          </cell>
          <cell r="AJ333">
            <v>0</v>
          </cell>
          <cell r="AK333">
            <v>11768.880795428569</v>
          </cell>
          <cell r="AL333">
            <v>41762.621855999998</v>
          </cell>
          <cell r="AM333">
            <v>0</v>
          </cell>
          <cell r="AN333">
            <v>329</v>
          </cell>
          <cell r="AO333">
            <v>0</v>
          </cell>
          <cell r="AP333">
            <v>333</v>
          </cell>
          <cell r="AQ333">
            <v>8721.3276514285699</v>
          </cell>
          <cell r="AR333">
            <v>50996.802651428574</v>
          </cell>
        </row>
        <row r="334">
          <cell r="B334" t="str">
            <v>Vega Diaz Mario Horacio</v>
          </cell>
          <cell r="C334">
            <v>499.2</v>
          </cell>
          <cell r="D334">
            <v>9476</v>
          </cell>
          <cell r="E334">
            <v>600</v>
          </cell>
          <cell r="F334">
            <v>4900</v>
          </cell>
          <cell r="G334">
            <v>0</v>
          </cell>
          <cell r="H334">
            <v>399</v>
          </cell>
          <cell r="I334">
            <v>1579.3333333333333</v>
          </cell>
          <cell r="J334">
            <v>19968</v>
          </cell>
          <cell r="K334">
            <v>15375</v>
          </cell>
          <cell r="L334">
            <v>945.6583333333333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16320.658333333333</v>
          </cell>
          <cell r="S334">
            <v>12009.95</v>
          </cell>
          <cell r="T334">
            <v>0.21360000000000001</v>
          </cell>
          <cell r="U334">
            <v>920.76729999999975</v>
          </cell>
          <cell r="V334">
            <v>1271.8699999999999</v>
          </cell>
          <cell r="W334">
            <v>2192.6372999999994</v>
          </cell>
          <cell r="X334">
            <v>2192.6372999999994</v>
          </cell>
          <cell r="Y334">
            <v>0</v>
          </cell>
          <cell r="Z334">
            <v>2192.6372999999994</v>
          </cell>
          <cell r="AA334">
            <v>14761.696033333334</v>
          </cell>
          <cell r="AB334">
            <v>34729.696033333334</v>
          </cell>
          <cell r="AC334">
            <v>43484.465761904758</v>
          </cell>
          <cell r="AD334">
            <v>38177.700000000004</v>
          </cell>
          <cell r="AE334">
            <v>0.3</v>
          </cell>
          <cell r="AF334">
            <v>1592.0297285714259</v>
          </cell>
          <cell r="AG334">
            <v>7162.74</v>
          </cell>
          <cell r="AH334">
            <v>8754.7697285714257</v>
          </cell>
          <cell r="AI334">
            <v>8754.7697285714257</v>
          </cell>
          <cell r="AJ334">
            <v>0</v>
          </cell>
          <cell r="AK334">
            <v>8754.7697285714257</v>
          </cell>
          <cell r="AL334">
            <v>34729.696033333334</v>
          </cell>
          <cell r="AM334">
            <v>0</v>
          </cell>
          <cell r="AN334">
            <v>330</v>
          </cell>
          <cell r="AO334">
            <v>0</v>
          </cell>
          <cell r="AP334">
            <v>334</v>
          </cell>
          <cell r="AQ334">
            <v>6562.1324285714263</v>
          </cell>
          <cell r="AR334">
            <v>40949.76576190476</v>
          </cell>
        </row>
        <row r="335">
          <cell r="B335" t="str">
            <v>Figueroa Chan Maria Eugenia</v>
          </cell>
          <cell r="C335">
            <v>531.93566666666663</v>
          </cell>
          <cell r="D335">
            <v>13358.07</v>
          </cell>
          <cell r="E335">
            <v>600</v>
          </cell>
          <cell r="F335">
            <v>2000</v>
          </cell>
          <cell r="G335">
            <v>0</v>
          </cell>
          <cell r="H335">
            <v>399</v>
          </cell>
          <cell r="I335">
            <v>2226.3449999999998</v>
          </cell>
          <cell r="J335">
            <v>21277.426666666666</v>
          </cell>
          <cell r="K335">
            <v>16357.07</v>
          </cell>
          <cell r="L335">
            <v>1592.6699999999998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17949.739999999998</v>
          </cell>
          <cell r="S335">
            <v>12009.95</v>
          </cell>
          <cell r="T335">
            <v>0.21360000000000001</v>
          </cell>
          <cell r="U335">
            <v>1268.7391439999994</v>
          </cell>
          <cell r="V335">
            <v>1271.8699999999999</v>
          </cell>
          <cell r="W335">
            <v>2540.6091439999991</v>
          </cell>
          <cell r="X335">
            <v>2540.6091439999991</v>
          </cell>
          <cell r="Y335">
            <v>0</v>
          </cell>
          <cell r="Z335">
            <v>2540.6091439999991</v>
          </cell>
          <cell r="AA335">
            <v>16042.805856000003</v>
          </cell>
          <cell r="AB335">
            <v>37320.232522666673</v>
          </cell>
          <cell r="AC335">
            <v>47185.232175238103</v>
          </cell>
          <cell r="AD335">
            <v>38177.700000000004</v>
          </cell>
          <cell r="AE335">
            <v>0.3</v>
          </cell>
          <cell r="AF335">
            <v>2702.2596525714293</v>
          </cell>
          <cell r="AG335">
            <v>7162.74</v>
          </cell>
          <cell r="AH335">
            <v>9864.9996525714287</v>
          </cell>
          <cell r="AI335">
            <v>9864.9996525714287</v>
          </cell>
          <cell r="AJ335">
            <v>0</v>
          </cell>
          <cell r="AK335">
            <v>9864.9996525714287</v>
          </cell>
          <cell r="AL335">
            <v>37320.232522666673</v>
          </cell>
          <cell r="AM335">
            <v>0</v>
          </cell>
          <cell r="AN335">
            <v>331</v>
          </cell>
          <cell r="AO335">
            <v>0</v>
          </cell>
          <cell r="AP335">
            <v>335</v>
          </cell>
          <cell r="AQ335">
            <v>7324.3905085714296</v>
          </cell>
          <cell r="AR335">
            <v>44650.532175238106</v>
          </cell>
        </row>
        <row r="336">
          <cell r="B336" t="str">
            <v>Villanueva Perez Miguel Angel</v>
          </cell>
          <cell r="C336">
            <v>644.08100000000002</v>
          </cell>
          <cell r="D336">
            <v>11949.03</v>
          </cell>
          <cell r="E336">
            <v>600</v>
          </cell>
          <cell r="F336">
            <v>6773.4</v>
          </cell>
          <cell r="G336">
            <v>0</v>
          </cell>
          <cell r="H336">
            <v>0</v>
          </cell>
          <cell r="I336">
            <v>1991.5050000000001</v>
          </cell>
          <cell r="J336">
            <v>25763.24</v>
          </cell>
          <cell r="K336">
            <v>19322.43</v>
          </cell>
          <cell r="L336">
            <v>1357.8300000000002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20680.260000000002</v>
          </cell>
          <cell r="S336">
            <v>12009.95</v>
          </cell>
          <cell r="T336">
            <v>0.21360000000000001</v>
          </cell>
          <cell r="U336">
            <v>1851.9782160000004</v>
          </cell>
          <cell r="V336">
            <v>1271.8699999999999</v>
          </cell>
          <cell r="W336">
            <v>3123.8482160000003</v>
          </cell>
          <cell r="X336">
            <v>3123.8482160000003</v>
          </cell>
          <cell r="Y336">
            <v>0</v>
          </cell>
          <cell r="Z336">
            <v>3123.8482160000003</v>
          </cell>
          <cell r="AA336">
            <v>18190.086783999999</v>
          </cell>
          <cell r="AB336">
            <v>43953.326784000004</v>
          </cell>
          <cell r="AC336">
            <v>56661.08112000001</v>
          </cell>
          <cell r="AD336">
            <v>38177.700000000004</v>
          </cell>
          <cell r="AE336">
            <v>0.3</v>
          </cell>
          <cell r="AF336">
            <v>5545.0143360000011</v>
          </cell>
          <cell r="AG336">
            <v>7162.74</v>
          </cell>
          <cell r="AH336">
            <v>12707.754336000002</v>
          </cell>
          <cell r="AI336">
            <v>12707.754336000002</v>
          </cell>
          <cell r="AJ336">
            <v>0</v>
          </cell>
          <cell r="AK336">
            <v>12707.754336000002</v>
          </cell>
          <cell r="AL336">
            <v>43953.326784000004</v>
          </cell>
          <cell r="AM336">
            <v>0</v>
          </cell>
          <cell r="AN336">
            <v>332</v>
          </cell>
          <cell r="AO336">
            <v>0</v>
          </cell>
          <cell r="AP336">
            <v>336</v>
          </cell>
          <cell r="AQ336">
            <v>9583.9061200000015</v>
          </cell>
          <cell r="AR336">
            <v>54126.381120000013</v>
          </cell>
        </row>
        <row r="337">
          <cell r="B337" t="str">
            <v>Arguelles Santana Wilbert Gabriel</v>
          </cell>
          <cell r="C337">
            <v>606.76200000000006</v>
          </cell>
          <cell r="D337">
            <v>15204.86</v>
          </cell>
          <cell r="E337">
            <v>600</v>
          </cell>
          <cell r="F337">
            <v>2398</v>
          </cell>
          <cell r="G337">
            <v>0</v>
          </cell>
          <cell r="H337">
            <v>232</v>
          </cell>
          <cell r="I337">
            <v>2534.1433333333334</v>
          </cell>
          <cell r="J337">
            <v>24270.480000000003</v>
          </cell>
          <cell r="K337">
            <v>18434.86</v>
          </cell>
          <cell r="L337">
            <v>1900.4683333333335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20335.328333333335</v>
          </cell>
          <cell r="S337">
            <v>12009.95</v>
          </cell>
          <cell r="T337">
            <v>0.21360000000000001</v>
          </cell>
          <cell r="U337">
            <v>1778.3008120000002</v>
          </cell>
          <cell r="V337">
            <v>1271.8699999999999</v>
          </cell>
          <cell r="W337">
            <v>3050.1708120000003</v>
          </cell>
          <cell r="X337">
            <v>3050.1708120000003</v>
          </cell>
          <cell r="Y337">
            <v>0</v>
          </cell>
          <cell r="Z337">
            <v>3050.1708120000003</v>
          </cell>
          <cell r="AA337">
            <v>17918.832521333334</v>
          </cell>
          <cell r="AB337">
            <v>42189.312521333341</v>
          </cell>
          <cell r="AC337">
            <v>54141.060744761919</v>
          </cell>
          <cell r="AD337">
            <v>38177.700000000004</v>
          </cell>
          <cell r="AE337">
            <v>0.3</v>
          </cell>
          <cell r="AF337">
            <v>4789.0082234285737</v>
          </cell>
          <cell r="AG337">
            <v>7162.74</v>
          </cell>
          <cell r="AH337">
            <v>11951.748223428574</v>
          </cell>
          <cell r="AI337">
            <v>11951.748223428574</v>
          </cell>
          <cell r="AJ337">
            <v>0</v>
          </cell>
          <cell r="AK337">
            <v>11951.748223428574</v>
          </cell>
          <cell r="AL337">
            <v>42189.312521333341</v>
          </cell>
          <cell r="AM337">
            <v>0</v>
          </cell>
          <cell r="AN337">
            <v>333</v>
          </cell>
          <cell r="AO337">
            <v>0</v>
          </cell>
          <cell r="AP337">
            <v>337</v>
          </cell>
          <cell r="AQ337">
            <v>8901.5774114285741</v>
          </cell>
          <cell r="AR337">
            <v>51606.360744761922</v>
          </cell>
        </row>
        <row r="338">
          <cell r="B338" t="str">
            <v>Diaz Batista Ana Gabriela</v>
          </cell>
          <cell r="C338">
            <v>835.22700000000009</v>
          </cell>
          <cell r="D338">
            <v>25056.81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4176.1350000000002</v>
          </cell>
          <cell r="J338">
            <v>33409.08</v>
          </cell>
          <cell r="K338">
            <v>25056.81</v>
          </cell>
          <cell r="L338">
            <v>3542.46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28599.27</v>
          </cell>
          <cell r="S338">
            <v>24222.32</v>
          </cell>
          <cell r="T338">
            <v>0.23519999999999999</v>
          </cell>
          <cell r="U338">
            <v>1029.4586400000001</v>
          </cell>
          <cell r="V338">
            <v>3880.44</v>
          </cell>
          <cell r="W338">
            <v>4909.8986400000003</v>
          </cell>
          <cell r="X338">
            <v>4909.8986400000003</v>
          </cell>
          <cell r="Y338">
            <v>0</v>
          </cell>
          <cell r="Z338">
            <v>4909.8986400000003</v>
          </cell>
          <cell r="AA338">
            <v>24323.04636</v>
          </cell>
          <cell r="AB338">
            <v>57732.126360000002</v>
          </cell>
          <cell r="AC338">
            <v>76446.784058823541</v>
          </cell>
          <cell r="AD338">
            <v>72887.509999999995</v>
          </cell>
          <cell r="AE338">
            <v>0.32</v>
          </cell>
          <cell r="AF338">
            <v>1138.9676988235349</v>
          </cell>
          <cell r="AG338">
            <v>17575.689999999999</v>
          </cell>
          <cell r="AH338">
            <v>18714.657698823532</v>
          </cell>
          <cell r="AI338">
            <v>18714.657698823532</v>
          </cell>
          <cell r="AJ338">
            <v>0</v>
          </cell>
          <cell r="AK338">
            <v>18714.657698823532</v>
          </cell>
          <cell r="AL338">
            <v>57732.126360000009</v>
          </cell>
          <cell r="AM338">
            <v>0</v>
          </cell>
          <cell r="AN338">
            <v>334</v>
          </cell>
          <cell r="AO338">
            <v>0</v>
          </cell>
          <cell r="AP338">
            <v>338</v>
          </cell>
          <cell r="AQ338">
            <v>13804.759058823533</v>
          </cell>
          <cell r="AR338">
            <v>73912.084058823544</v>
          </cell>
        </row>
        <row r="339">
          <cell r="B339" t="str">
            <v>Garcia Balam Martin Israel</v>
          </cell>
          <cell r="C339">
            <v>1128.6053333333334</v>
          </cell>
          <cell r="D339">
            <v>33858.160000000003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5643.0266666666676</v>
          </cell>
          <cell r="J339">
            <v>45144.213333333333</v>
          </cell>
          <cell r="K339">
            <v>33858.160000000003</v>
          </cell>
          <cell r="L339">
            <v>5009.3516666666674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38867.511666666673</v>
          </cell>
          <cell r="S339">
            <v>38177.700000000004</v>
          </cell>
          <cell r="T339">
            <v>0.3</v>
          </cell>
          <cell r="U339">
            <v>206.94350000000048</v>
          </cell>
          <cell r="V339">
            <v>7162.74</v>
          </cell>
          <cell r="W339">
            <v>7369.6835000000001</v>
          </cell>
          <cell r="X339">
            <v>7369.6835000000001</v>
          </cell>
          <cell r="Y339">
            <v>0</v>
          </cell>
          <cell r="Z339">
            <v>7369.6835000000001</v>
          </cell>
          <cell r="AA339">
            <v>32131.503166666669</v>
          </cell>
          <cell r="AB339">
            <v>77275.71650000001</v>
          </cell>
          <cell r="AC339">
            <v>105429.89530303032</v>
          </cell>
          <cell r="AD339">
            <v>97183.34</v>
          </cell>
          <cell r="AE339">
            <v>0.34</v>
          </cell>
          <cell r="AF339">
            <v>2803.8288030303115</v>
          </cell>
          <cell r="AG339">
            <v>25350.35</v>
          </cell>
          <cell r="AH339">
            <v>28154.178803030311</v>
          </cell>
          <cell r="AI339">
            <v>28154.178803030311</v>
          </cell>
          <cell r="AJ339">
            <v>0</v>
          </cell>
          <cell r="AK339">
            <v>28154.178803030311</v>
          </cell>
          <cell r="AL339">
            <v>77275.71650000001</v>
          </cell>
          <cell r="AM339">
            <v>0</v>
          </cell>
          <cell r="AN339">
            <v>335</v>
          </cell>
          <cell r="AO339">
            <v>0</v>
          </cell>
          <cell r="AP339">
            <v>339</v>
          </cell>
          <cell r="AQ339">
            <v>20784.495303030311</v>
          </cell>
          <cell r="AR339">
            <v>102895.19530303033</v>
          </cell>
        </row>
        <row r="340">
          <cell r="B340" t="str">
            <v>Caamal Tzuc Ana Virginia</v>
          </cell>
          <cell r="C340">
            <v>1128.6053333333334</v>
          </cell>
          <cell r="D340">
            <v>33858.160000000003</v>
          </cell>
          <cell r="E340">
            <v>0</v>
          </cell>
          <cell r="F340">
            <v>0</v>
          </cell>
          <cell r="G340">
            <v>0</v>
          </cell>
          <cell r="H340">
            <v>232</v>
          </cell>
          <cell r="I340">
            <v>5643.0266666666676</v>
          </cell>
          <cell r="J340">
            <v>45144.213333333333</v>
          </cell>
          <cell r="K340">
            <v>34090.160000000003</v>
          </cell>
          <cell r="L340">
            <v>5009.3516666666674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39099.511666666673</v>
          </cell>
          <cell r="S340">
            <v>38177.700000000004</v>
          </cell>
          <cell r="T340">
            <v>0.3</v>
          </cell>
          <cell r="U340">
            <v>276.54350000000051</v>
          </cell>
          <cell r="V340">
            <v>7162.74</v>
          </cell>
          <cell r="W340">
            <v>7439.2835000000005</v>
          </cell>
          <cell r="X340">
            <v>7439.2835000000005</v>
          </cell>
          <cell r="Y340">
            <v>0</v>
          </cell>
          <cell r="Z340">
            <v>7439.2835000000005</v>
          </cell>
          <cell r="AA340">
            <v>32293.903166666667</v>
          </cell>
          <cell r="AB340">
            <v>77438.116500000004</v>
          </cell>
          <cell r="AC340">
            <v>105675.95590909092</v>
          </cell>
          <cell r="AD340">
            <v>97183.34</v>
          </cell>
          <cell r="AE340">
            <v>0.34</v>
          </cell>
          <cell r="AF340">
            <v>2887.4894090909133</v>
          </cell>
          <cell r="AG340">
            <v>25350.35</v>
          </cell>
          <cell r="AH340">
            <v>28237.839409090913</v>
          </cell>
          <cell r="AI340">
            <v>28237.839409090913</v>
          </cell>
          <cell r="AJ340">
            <v>0</v>
          </cell>
          <cell r="AK340">
            <v>28237.839409090913</v>
          </cell>
          <cell r="AL340">
            <v>77438.116500000004</v>
          </cell>
          <cell r="AM340">
            <v>0</v>
          </cell>
          <cell r="AN340">
            <v>336</v>
          </cell>
          <cell r="AO340">
            <v>0</v>
          </cell>
          <cell r="AP340">
            <v>340</v>
          </cell>
          <cell r="AQ340">
            <v>20798.555909090912</v>
          </cell>
          <cell r="AR340">
            <v>103141.25590909092</v>
          </cell>
        </row>
        <row r="341">
          <cell r="B341" t="str">
            <v>Novelo Mena Andres Manuel</v>
          </cell>
          <cell r="C341">
            <v>836.65300000000002</v>
          </cell>
          <cell r="D341">
            <v>11949.03</v>
          </cell>
          <cell r="E341">
            <v>600</v>
          </cell>
          <cell r="F341">
            <v>12550.56</v>
          </cell>
          <cell r="G341">
            <v>0</v>
          </cell>
          <cell r="H341">
            <v>312</v>
          </cell>
          <cell r="I341">
            <v>1991.5050000000001</v>
          </cell>
          <cell r="J341">
            <v>33466.120000000003</v>
          </cell>
          <cell r="K341">
            <v>25411.59</v>
          </cell>
          <cell r="L341">
            <v>1357.8300000000002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26769.420000000002</v>
          </cell>
          <cell r="S341">
            <v>24222.32</v>
          </cell>
          <cell r="T341">
            <v>0.23519999999999999</v>
          </cell>
          <cell r="U341">
            <v>599.07792000000052</v>
          </cell>
          <cell r="V341">
            <v>3880.44</v>
          </cell>
          <cell r="W341">
            <v>4479.5179200000002</v>
          </cell>
          <cell r="X341">
            <v>4479.5179200000002</v>
          </cell>
          <cell r="Y341">
            <v>0</v>
          </cell>
          <cell r="Z341">
            <v>4479.5179200000002</v>
          </cell>
          <cell r="AA341">
            <v>22923.577080000003</v>
          </cell>
          <cell r="AB341">
            <v>56389.697080000005</v>
          </cell>
          <cell r="AC341">
            <v>74472.623352941184</v>
          </cell>
          <cell r="AD341">
            <v>72887.509999999995</v>
          </cell>
          <cell r="AE341">
            <v>0.32</v>
          </cell>
          <cell r="AF341">
            <v>507.23627294118052</v>
          </cell>
          <cell r="AG341">
            <v>17575.689999999999</v>
          </cell>
          <cell r="AH341">
            <v>18082.926272941178</v>
          </cell>
          <cell r="AI341">
            <v>18082.926272941178</v>
          </cell>
          <cell r="AJ341">
            <v>0</v>
          </cell>
          <cell r="AK341">
            <v>18082.926272941178</v>
          </cell>
          <cell r="AL341">
            <v>56389.697080000005</v>
          </cell>
          <cell r="AM341">
            <v>0</v>
          </cell>
          <cell r="AN341">
            <v>337</v>
          </cell>
          <cell r="AO341">
            <v>0</v>
          </cell>
          <cell r="AP341">
            <v>341</v>
          </cell>
          <cell r="AQ341">
            <v>13603.408352941178</v>
          </cell>
          <cell r="AR341">
            <v>71937.923352941187</v>
          </cell>
        </row>
        <row r="342">
          <cell r="B342" t="str">
            <v>Ku Acosta Karla Mariana De Jesus</v>
          </cell>
          <cell r="C342">
            <v>767.91899999999998</v>
          </cell>
          <cell r="D342">
            <v>17890.07</v>
          </cell>
          <cell r="E342">
            <v>600</v>
          </cell>
          <cell r="F342">
            <v>4547.5</v>
          </cell>
          <cell r="G342">
            <v>0</v>
          </cell>
          <cell r="H342">
            <v>232</v>
          </cell>
          <cell r="I342">
            <v>2981.6783333333333</v>
          </cell>
          <cell r="J342">
            <v>30716.76</v>
          </cell>
          <cell r="K342">
            <v>23269.57</v>
          </cell>
          <cell r="L342">
            <v>2348.0033333333331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25617.573333333334</v>
          </cell>
          <cell r="S342">
            <v>24222.32</v>
          </cell>
          <cell r="T342">
            <v>0.23519999999999999</v>
          </cell>
          <cell r="U342">
            <v>328.16358400000013</v>
          </cell>
          <cell r="V342">
            <v>3880.44</v>
          </cell>
          <cell r="W342">
            <v>4208.6035840000004</v>
          </cell>
          <cell r="X342">
            <v>4208.6035840000004</v>
          </cell>
          <cell r="Y342">
            <v>0</v>
          </cell>
          <cell r="Z342">
            <v>4208.6035840000004</v>
          </cell>
          <cell r="AA342">
            <v>22042.644749333333</v>
          </cell>
          <cell r="AB342">
            <v>52759.404749333335</v>
          </cell>
          <cell r="AC342">
            <v>69241.192499047625</v>
          </cell>
          <cell r="AD342">
            <v>38177.700000000004</v>
          </cell>
          <cell r="AE342">
            <v>0.3</v>
          </cell>
          <cell r="AF342">
            <v>9319.0477497142856</v>
          </cell>
          <cell r="AG342">
            <v>7162.74</v>
          </cell>
          <cell r="AH342">
            <v>16481.787749714284</v>
          </cell>
          <cell r="AI342">
            <v>16481.787749714284</v>
          </cell>
          <cell r="AJ342">
            <v>0</v>
          </cell>
          <cell r="AK342">
            <v>16481.787749714284</v>
          </cell>
          <cell r="AL342">
            <v>52759.404749333342</v>
          </cell>
          <cell r="AM342">
            <v>0</v>
          </cell>
          <cell r="AN342">
            <v>338</v>
          </cell>
          <cell r="AO342">
            <v>0</v>
          </cell>
          <cell r="AP342">
            <v>342</v>
          </cell>
          <cell r="AQ342">
            <v>12273.184165714283</v>
          </cell>
          <cell r="AR342">
            <v>66706.492499047628</v>
          </cell>
        </row>
        <row r="343">
          <cell r="B343" t="str">
            <v>Molina Torres Jose De Jesus</v>
          </cell>
          <cell r="C343">
            <v>1128.6053333333334</v>
          </cell>
          <cell r="D343">
            <v>33858.160000000003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5643.0266666666676</v>
          </cell>
          <cell r="J343">
            <v>45144.213333333333</v>
          </cell>
          <cell r="K343">
            <v>33858.160000000003</v>
          </cell>
          <cell r="L343">
            <v>5009.3516666666674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38867.511666666673</v>
          </cell>
          <cell r="S343">
            <v>38177.700000000004</v>
          </cell>
          <cell r="T343">
            <v>0.3</v>
          </cell>
          <cell r="U343">
            <v>206.94350000000048</v>
          </cell>
          <cell r="V343">
            <v>7162.74</v>
          </cell>
          <cell r="W343">
            <v>7369.6835000000001</v>
          </cell>
          <cell r="X343">
            <v>7369.6835000000001</v>
          </cell>
          <cell r="Y343">
            <v>0</v>
          </cell>
          <cell r="Z343">
            <v>7369.6835000000001</v>
          </cell>
          <cell r="AA343">
            <v>32131.503166666669</v>
          </cell>
          <cell r="AB343">
            <v>77275.71650000001</v>
          </cell>
          <cell r="AC343">
            <v>105429.89530303032</v>
          </cell>
          <cell r="AD343">
            <v>97183.34</v>
          </cell>
          <cell r="AE343">
            <v>0.34</v>
          </cell>
          <cell r="AF343">
            <v>2803.8288030303115</v>
          </cell>
          <cell r="AG343">
            <v>25350.35</v>
          </cell>
          <cell r="AH343">
            <v>28154.178803030311</v>
          </cell>
          <cell r="AI343">
            <v>28154.178803030311</v>
          </cell>
          <cell r="AJ343">
            <v>0</v>
          </cell>
          <cell r="AK343">
            <v>28154.178803030311</v>
          </cell>
          <cell r="AL343">
            <v>77275.71650000001</v>
          </cell>
          <cell r="AM343">
            <v>0</v>
          </cell>
          <cell r="AN343">
            <v>339</v>
          </cell>
          <cell r="AO343">
            <v>0</v>
          </cell>
          <cell r="AP343">
            <v>343</v>
          </cell>
          <cell r="AQ343">
            <v>20784.495303030311</v>
          </cell>
          <cell r="AR343">
            <v>102895.19530303033</v>
          </cell>
        </row>
        <row r="344">
          <cell r="B344" t="str">
            <v>Herrera Rosiles Ivan Alberto</v>
          </cell>
          <cell r="C344">
            <v>1128.6053333333334</v>
          </cell>
          <cell r="D344">
            <v>33858.160000000003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5643.0266666666676</v>
          </cell>
          <cell r="J344">
            <v>45144.213333333333</v>
          </cell>
          <cell r="K344">
            <v>33858.160000000003</v>
          </cell>
          <cell r="L344">
            <v>5009.3516666666674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38867.511666666673</v>
          </cell>
          <cell r="S344">
            <v>38177.700000000004</v>
          </cell>
          <cell r="T344">
            <v>0.3</v>
          </cell>
          <cell r="U344">
            <v>206.94350000000048</v>
          </cell>
          <cell r="V344">
            <v>7162.74</v>
          </cell>
          <cell r="W344">
            <v>7369.6835000000001</v>
          </cell>
          <cell r="X344">
            <v>7369.6835000000001</v>
          </cell>
          <cell r="Y344">
            <v>0</v>
          </cell>
          <cell r="Z344">
            <v>7369.6835000000001</v>
          </cell>
          <cell r="AA344">
            <v>32131.503166666669</v>
          </cell>
          <cell r="AB344">
            <v>77275.71650000001</v>
          </cell>
          <cell r="AC344">
            <v>105429.89530303032</v>
          </cell>
          <cell r="AD344">
            <v>97183.34</v>
          </cell>
          <cell r="AE344">
            <v>0.34</v>
          </cell>
          <cell r="AF344">
            <v>2803.8288030303115</v>
          </cell>
          <cell r="AG344">
            <v>25350.35</v>
          </cell>
          <cell r="AH344">
            <v>28154.178803030311</v>
          </cell>
          <cell r="AI344">
            <v>28154.178803030311</v>
          </cell>
          <cell r="AJ344">
            <v>0</v>
          </cell>
          <cell r="AK344">
            <v>28154.178803030311</v>
          </cell>
          <cell r="AL344">
            <v>77275.71650000001</v>
          </cell>
          <cell r="AM344">
            <v>0</v>
          </cell>
          <cell r="AN344">
            <v>340</v>
          </cell>
          <cell r="AO344">
            <v>0</v>
          </cell>
          <cell r="AP344">
            <v>344</v>
          </cell>
          <cell r="AQ344">
            <v>20784.495303030311</v>
          </cell>
          <cell r="AR344">
            <v>102895.19530303033</v>
          </cell>
        </row>
        <row r="345">
          <cell r="B345" t="str">
            <v>Baena Mendoza Mario Alberto</v>
          </cell>
          <cell r="C345">
            <v>1128.6053333333334</v>
          </cell>
          <cell r="D345">
            <v>33858.160000000003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5643.0266666666676</v>
          </cell>
          <cell r="J345">
            <v>45144.213333333333</v>
          </cell>
          <cell r="K345">
            <v>33858.160000000003</v>
          </cell>
          <cell r="L345">
            <v>5009.3516666666674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38867.511666666673</v>
          </cell>
          <cell r="S345">
            <v>38177.700000000004</v>
          </cell>
          <cell r="T345">
            <v>0.3</v>
          </cell>
          <cell r="U345">
            <v>206.94350000000048</v>
          </cell>
          <cell r="V345">
            <v>7162.74</v>
          </cell>
          <cell r="W345">
            <v>7369.6835000000001</v>
          </cell>
          <cell r="X345">
            <v>7369.6835000000001</v>
          </cell>
          <cell r="Y345">
            <v>0</v>
          </cell>
          <cell r="Z345">
            <v>7369.6835000000001</v>
          </cell>
          <cell r="AA345">
            <v>32131.503166666669</v>
          </cell>
          <cell r="AB345">
            <v>77275.71650000001</v>
          </cell>
          <cell r="AC345">
            <v>105429.89530303032</v>
          </cell>
          <cell r="AD345">
            <v>97183.34</v>
          </cell>
          <cell r="AE345">
            <v>0.34</v>
          </cell>
          <cell r="AF345">
            <v>2803.8288030303115</v>
          </cell>
          <cell r="AG345">
            <v>25350.35</v>
          </cell>
          <cell r="AH345">
            <v>28154.178803030311</v>
          </cell>
          <cell r="AI345">
            <v>28154.178803030311</v>
          </cell>
          <cell r="AJ345">
            <v>0</v>
          </cell>
          <cell r="AK345">
            <v>28154.178803030311</v>
          </cell>
          <cell r="AL345">
            <v>77275.71650000001</v>
          </cell>
          <cell r="AM345">
            <v>0</v>
          </cell>
          <cell r="AN345">
            <v>341</v>
          </cell>
          <cell r="AO345">
            <v>0</v>
          </cell>
          <cell r="AP345">
            <v>345</v>
          </cell>
          <cell r="AQ345">
            <v>20784.495303030311</v>
          </cell>
          <cell r="AR345">
            <v>102895.19530303033</v>
          </cell>
        </row>
        <row r="346">
          <cell r="B346" t="str">
            <v>Ledesma Abdala Rene</v>
          </cell>
          <cell r="C346">
            <v>1128.6053333333334</v>
          </cell>
          <cell r="D346">
            <v>33858.160000000003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5643.0266666666676</v>
          </cell>
          <cell r="J346">
            <v>45144.213333333333</v>
          </cell>
          <cell r="K346">
            <v>33858.160000000003</v>
          </cell>
          <cell r="L346">
            <v>5009.3516666666674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38867.511666666673</v>
          </cell>
          <cell r="S346">
            <v>38177.700000000004</v>
          </cell>
          <cell r="T346">
            <v>0.3</v>
          </cell>
          <cell r="U346">
            <v>206.94350000000048</v>
          </cell>
          <cell r="V346">
            <v>7162.74</v>
          </cell>
          <cell r="W346">
            <v>7369.6835000000001</v>
          </cell>
          <cell r="X346">
            <v>7369.6835000000001</v>
          </cell>
          <cell r="Y346">
            <v>0</v>
          </cell>
          <cell r="Z346">
            <v>7369.6835000000001</v>
          </cell>
          <cell r="AA346">
            <v>32131.503166666669</v>
          </cell>
          <cell r="AB346">
            <v>77275.71650000001</v>
          </cell>
          <cell r="AC346">
            <v>105429.89530303032</v>
          </cell>
          <cell r="AD346">
            <v>97183.34</v>
          </cell>
          <cell r="AE346">
            <v>0.34</v>
          </cell>
          <cell r="AF346">
            <v>2803.8288030303115</v>
          </cell>
          <cell r="AG346">
            <v>25350.35</v>
          </cell>
          <cell r="AH346">
            <v>28154.178803030311</v>
          </cell>
          <cell r="AI346">
            <v>28154.178803030311</v>
          </cell>
          <cell r="AJ346">
            <v>0</v>
          </cell>
          <cell r="AK346">
            <v>28154.178803030311</v>
          </cell>
          <cell r="AL346">
            <v>77275.71650000001</v>
          </cell>
          <cell r="AM346">
            <v>0</v>
          </cell>
          <cell r="AN346">
            <v>342</v>
          </cell>
          <cell r="AO346">
            <v>0</v>
          </cell>
          <cell r="AP346">
            <v>346</v>
          </cell>
          <cell r="AQ346">
            <v>20784.495303030311</v>
          </cell>
          <cell r="AR346">
            <v>102895.19530303033</v>
          </cell>
        </row>
        <row r="347">
          <cell r="B347" t="str">
            <v>Cardona Mendoza Carlos Armando</v>
          </cell>
          <cell r="C347">
            <v>1128.6053333333334</v>
          </cell>
          <cell r="D347">
            <v>33858.160000000003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5643.0266666666676</v>
          </cell>
          <cell r="J347">
            <v>45144.213333333333</v>
          </cell>
          <cell r="K347">
            <v>33858.160000000003</v>
          </cell>
          <cell r="L347">
            <v>5009.3516666666674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38867.511666666673</v>
          </cell>
          <cell r="S347">
            <v>38177.700000000004</v>
          </cell>
          <cell r="T347">
            <v>0.3</v>
          </cell>
          <cell r="U347">
            <v>206.94350000000048</v>
          </cell>
          <cell r="V347">
            <v>7162.74</v>
          </cell>
          <cell r="W347">
            <v>7369.6835000000001</v>
          </cell>
          <cell r="X347">
            <v>7369.6835000000001</v>
          </cell>
          <cell r="Y347">
            <v>0</v>
          </cell>
          <cell r="Z347">
            <v>7369.6835000000001</v>
          </cell>
          <cell r="AA347">
            <v>32131.503166666669</v>
          </cell>
          <cell r="AB347">
            <v>77275.71650000001</v>
          </cell>
          <cell r="AC347">
            <v>105429.89530303032</v>
          </cell>
          <cell r="AD347">
            <v>97183.34</v>
          </cell>
          <cell r="AE347">
            <v>0.34</v>
          </cell>
          <cell r="AF347">
            <v>2803.8288030303115</v>
          </cell>
          <cell r="AG347">
            <v>25350.35</v>
          </cell>
          <cell r="AH347">
            <v>28154.178803030311</v>
          </cell>
          <cell r="AI347">
            <v>28154.178803030311</v>
          </cell>
          <cell r="AJ347">
            <v>0</v>
          </cell>
          <cell r="AK347">
            <v>28154.178803030311</v>
          </cell>
          <cell r="AL347">
            <v>77275.71650000001</v>
          </cell>
          <cell r="AM347">
            <v>0</v>
          </cell>
          <cell r="AN347">
            <v>343</v>
          </cell>
          <cell r="AO347">
            <v>0</v>
          </cell>
          <cell r="AP347">
            <v>347</v>
          </cell>
          <cell r="AQ347">
            <v>20784.495303030311</v>
          </cell>
          <cell r="AR347">
            <v>102895.19530303033</v>
          </cell>
        </row>
        <row r="348">
          <cell r="B348" t="str">
            <v>Moreno Tzuc Francisco Fidel</v>
          </cell>
          <cell r="C348">
            <v>1128.6053333333334</v>
          </cell>
          <cell r="D348">
            <v>33858.160000000003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5643.0266666666676</v>
          </cell>
          <cell r="J348">
            <v>45144.213333333333</v>
          </cell>
          <cell r="K348">
            <v>33858.160000000003</v>
          </cell>
          <cell r="L348">
            <v>5009.3516666666674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38867.511666666673</v>
          </cell>
          <cell r="S348">
            <v>38177.700000000004</v>
          </cell>
          <cell r="T348">
            <v>0.3</v>
          </cell>
          <cell r="U348">
            <v>206.94350000000048</v>
          </cell>
          <cell r="V348">
            <v>7162.74</v>
          </cell>
          <cell r="W348">
            <v>7369.6835000000001</v>
          </cell>
          <cell r="X348">
            <v>7369.6835000000001</v>
          </cell>
          <cell r="Y348">
            <v>0</v>
          </cell>
          <cell r="Z348">
            <v>7369.6835000000001</v>
          </cell>
          <cell r="AA348">
            <v>32131.503166666669</v>
          </cell>
          <cell r="AB348">
            <v>77275.71650000001</v>
          </cell>
          <cell r="AC348">
            <v>105429.89530303032</v>
          </cell>
          <cell r="AD348">
            <v>97183.34</v>
          </cell>
          <cell r="AE348">
            <v>0.34</v>
          </cell>
          <cell r="AF348">
            <v>2803.8288030303115</v>
          </cell>
          <cell r="AG348">
            <v>25350.35</v>
          </cell>
          <cell r="AH348">
            <v>28154.178803030311</v>
          </cell>
          <cell r="AI348">
            <v>28154.178803030311</v>
          </cell>
          <cell r="AJ348">
            <v>0</v>
          </cell>
          <cell r="AK348">
            <v>28154.178803030311</v>
          </cell>
          <cell r="AL348">
            <v>77275.71650000001</v>
          </cell>
          <cell r="AM348">
            <v>0</v>
          </cell>
          <cell r="AN348">
            <v>344</v>
          </cell>
          <cell r="AO348">
            <v>0</v>
          </cell>
          <cell r="AP348">
            <v>348</v>
          </cell>
          <cell r="AQ348">
            <v>20784.495303030311</v>
          </cell>
          <cell r="AR348">
            <v>102895.19530303033</v>
          </cell>
        </row>
        <row r="349">
          <cell r="B349" t="str">
            <v>Peraza Sosa Juan Pablo</v>
          </cell>
          <cell r="C349">
            <v>1128.6053333333334</v>
          </cell>
          <cell r="D349">
            <v>33858.160000000003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5643.0266666666676</v>
          </cell>
          <cell r="J349">
            <v>45144.213333333333</v>
          </cell>
          <cell r="K349">
            <v>33858.160000000003</v>
          </cell>
          <cell r="L349">
            <v>5009.3516666666674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38867.511666666673</v>
          </cell>
          <cell r="S349">
            <v>38177.700000000004</v>
          </cell>
          <cell r="T349">
            <v>0.3</v>
          </cell>
          <cell r="U349">
            <v>206.94350000000048</v>
          </cell>
          <cell r="V349">
            <v>7162.74</v>
          </cell>
          <cell r="W349">
            <v>7369.6835000000001</v>
          </cell>
          <cell r="X349">
            <v>7369.6835000000001</v>
          </cell>
          <cell r="Y349">
            <v>0</v>
          </cell>
          <cell r="Z349">
            <v>7369.6835000000001</v>
          </cell>
          <cell r="AA349">
            <v>32131.503166666669</v>
          </cell>
          <cell r="AB349">
            <v>77275.71650000001</v>
          </cell>
          <cell r="AC349">
            <v>105429.89530303032</v>
          </cell>
          <cell r="AD349">
            <v>97183.34</v>
          </cell>
          <cell r="AE349">
            <v>0.34</v>
          </cell>
          <cell r="AF349">
            <v>2803.8288030303115</v>
          </cell>
          <cell r="AG349">
            <v>25350.35</v>
          </cell>
          <cell r="AH349">
            <v>28154.178803030311</v>
          </cell>
          <cell r="AI349">
            <v>28154.178803030311</v>
          </cell>
          <cell r="AJ349">
            <v>0</v>
          </cell>
          <cell r="AK349">
            <v>28154.178803030311</v>
          </cell>
          <cell r="AL349">
            <v>77275.71650000001</v>
          </cell>
          <cell r="AM349">
            <v>0</v>
          </cell>
          <cell r="AN349">
            <v>345</v>
          </cell>
          <cell r="AO349">
            <v>0</v>
          </cell>
          <cell r="AP349">
            <v>349</v>
          </cell>
          <cell r="AQ349">
            <v>20784.495303030311</v>
          </cell>
          <cell r="AR349">
            <v>102895.19530303033</v>
          </cell>
        </row>
        <row r="350">
          <cell r="B350" t="str">
            <v>Carret Vazquez Jose Antonio</v>
          </cell>
          <cell r="C350">
            <v>1128.6053333333334</v>
          </cell>
          <cell r="D350">
            <v>33858.160000000003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5643.0266666666676</v>
          </cell>
          <cell r="J350">
            <v>45144.213333333333</v>
          </cell>
          <cell r="K350">
            <v>33858.160000000003</v>
          </cell>
          <cell r="L350">
            <v>5009.3516666666674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38867.511666666673</v>
          </cell>
          <cell r="S350">
            <v>38177.700000000004</v>
          </cell>
          <cell r="T350">
            <v>0.3</v>
          </cell>
          <cell r="U350">
            <v>206.94350000000048</v>
          </cell>
          <cell r="V350">
            <v>7162.74</v>
          </cell>
          <cell r="W350">
            <v>7369.6835000000001</v>
          </cell>
          <cell r="X350">
            <v>7369.6835000000001</v>
          </cell>
          <cell r="Y350">
            <v>0</v>
          </cell>
          <cell r="Z350">
            <v>7369.6835000000001</v>
          </cell>
          <cell r="AA350">
            <v>32131.503166666669</v>
          </cell>
          <cell r="AB350">
            <v>77275.71650000001</v>
          </cell>
          <cell r="AC350">
            <v>105429.89530303032</v>
          </cell>
          <cell r="AD350">
            <v>97183.34</v>
          </cell>
          <cell r="AE350">
            <v>0.34</v>
          </cell>
          <cell r="AF350">
            <v>2803.8288030303115</v>
          </cell>
          <cell r="AG350">
            <v>25350.35</v>
          </cell>
          <cell r="AH350">
            <v>28154.178803030311</v>
          </cell>
          <cell r="AI350">
            <v>28154.178803030311</v>
          </cell>
          <cell r="AJ350">
            <v>0</v>
          </cell>
          <cell r="AK350">
            <v>28154.178803030311</v>
          </cell>
          <cell r="AL350">
            <v>77275.71650000001</v>
          </cell>
          <cell r="AM350">
            <v>0</v>
          </cell>
          <cell r="AN350">
            <v>346</v>
          </cell>
          <cell r="AO350">
            <v>0</v>
          </cell>
          <cell r="AP350">
            <v>350</v>
          </cell>
          <cell r="AQ350">
            <v>20784.495303030311</v>
          </cell>
          <cell r="AR350">
            <v>102895.19530303033</v>
          </cell>
        </row>
        <row r="351">
          <cell r="B351" t="str">
            <v>Celis Arjona Claudia Aracely</v>
          </cell>
          <cell r="C351">
            <v>1128.6053333333334</v>
          </cell>
          <cell r="D351">
            <v>33858.160000000003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5643.0266666666676</v>
          </cell>
          <cell r="J351">
            <v>45144.213333333333</v>
          </cell>
          <cell r="K351">
            <v>33858.160000000003</v>
          </cell>
          <cell r="L351">
            <v>5009.3516666666674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38867.511666666673</v>
          </cell>
          <cell r="S351">
            <v>38177.700000000004</v>
          </cell>
          <cell r="T351">
            <v>0.3</v>
          </cell>
          <cell r="U351">
            <v>206.94350000000048</v>
          </cell>
          <cell r="V351">
            <v>7162.74</v>
          </cell>
          <cell r="W351">
            <v>7369.6835000000001</v>
          </cell>
          <cell r="X351">
            <v>7369.6835000000001</v>
          </cell>
          <cell r="Y351">
            <v>0</v>
          </cell>
          <cell r="Z351">
            <v>7369.6835000000001</v>
          </cell>
          <cell r="AA351">
            <v>32131.503166666669</v>
          </cell>
          <cell r="AB351">
            <v>77275.71650000001</v>
          </cell>
          <cell r="AC351">
            <v>105429.89530303032</v>
          </cell>
          <cell r="AD351">
            <v>97183.34</v>
          </cell>
          <cell r="AE351">
            <v>0.34</v>
          </cell>
          <cell r="AF351">
            <v>2803.8288030303115</v>
          </cell>
          <cell r="AG351">
            <v>25350.35</v>
          </cell>
          <cell r="AH351">
            <v>28154.178803030311</v>
          </cell>
          <cell r="AI351">
            <v>28154.178803030311</v>
          </cell>
          <cell r="AJ351">
            <v>0</v>
          </cell>
          <cell r="AK351">
            <v>28154.178803030311</v>
          </cell>
          <cell r="AL351">
            <v>77275.71650000001</v>
          </cell>
          <cell r="AM351">
            <v>0</v>
          </cell>
          <cell r="AN351">
            <v>347</v>
          </cell>
          <cell r="AO351">
            <v>0</v>
          </cell>
          <cell r="AP351">
            <v>351</v>
          </cell>
          <cell r="AQ351">
            <v>20784.495303030311</v>
          </cell>
          <cell r="AR351">
            <v>102895.19530303033</v>
          </cell>
        </row>
        <row r="352">
          <cell r="B352" t="str">
            <v>Gonzalez Cetina Javier Adrian</v>
          </cell>
          <cell r="C352">
            <v>1128.6053333333334</v>
          </cell>
          <cell r="D352">
            <v>33858.160000000003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5643.0266666666676</v>
          </cell>
          <cell r="J352">
            <v>45144.213333333333</v>
          </cell>
          <cell r="K352">
            <v>33858.160000000003</v>
          </cell>
          <cell r="L352">
            <v>5009.3516666666674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38867.511666666673</v>
          </cell>
          <cell r="S352">
            <v>38177.700000000004</v>
          </cell>
          <cell r="T352">
            <v>0.3</v>
          </cell>
          <cell r="U352">
            <v>206.94350000000048</v>
          </cell>
          <cell r="V352">
            <v>7162.74</v>
          </cell>
          <cell r="W352">
            <v>7369.6835000000001</v>
          </cell>
          <cell r="X352">
            <v>7369.6835000000001</v>
          </cell>
          <cell r="Y352">
            <v>0</v>
          </cell>
          <cell r="Z352">
            <v>7369.6835000000001</v>
          </cell>
          <cell r="AA352">
            <v>32131.503166666669</v>
          </cell>
          <cell r="AB352">
            <v>77275.71650000001</v>
          </cell>
          <cell r="AC352">
            <v>105429.89530303032</v>
          </cell>
          <cell r="AD352">
            <v>97183.34</v>
          </cell>
          <cell r="AE352">
            <v>0.34</v>
          </cell>
          <cell r="AF352">
            <v>2803.8288030303115</v>
          </cell>
          <cell r="AG352">
            <v>25350.35</v>
          </cell>
          <cell r="AH352">
            <v>28154.178803030311</v>
          </cell>
          <cell r="AI352">
            <v>28154.178803030311</v>
          </cell>
          <cell r="AJ352">
            <v>0</v>
          </cell>
          <cell r="AK352">
            <v>28154.178803030311</v>
          </cell>
          <cell r="AL352">
            <v>77275.71650000001</v>
          </cell>
          <cell r="AM352">
            <v>0</v>
          </cell>
          <cell r="AN352">
            <v>348</v>
          </cell>
          <cell r="AO352">
            <v>0</v>
          </cell>
          <cell r="AP352">
            <v>352</v>
          </cell>
          <cell r="AQ352">
            <v>20784.495303030311</v>
          </cell>
          <cell r="AR352">
            <v>102895.19530303033</v>
          </cell>
        </row>
        <row r="353">
          <cell r="B353" t="str">
            <v>Cervera Sanchez Beatriz Elena</v>
          </cell>
          <cell r="C353">
            <v>1128.6053333333334</v>
          </cell>
          <cell r="D353">
            <v>33858.160000000003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5643.0266666666676</v>
          </cell>
          <cell r="J353">
            <v>45144.213333333333</v>
          </cell>
          <cell r="K353">
            <v>33858.160000000003</v>
          </cell>
          <cell r="L353">
            <v>5009.3516666666674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38867.511666666673</v>
          </cell>
          <cell r="S353">
            <v>38177.700000000004</v>
          </cell>
          <cell r="T353">
            <v>0.3</v>
          </cell>
          <cell r="U353">
            <v>206.94350000000048</v>
          </cell>
          <cell r="V353">
            <v>7162.74</v>
          </cell>
          <cell r="W353">
            <v>7369.6835000000001</v>
          </cell>
          <cell r="X353">
            <v>7369.6835000000001</v>
          </cell>
          <cell r="Y353">
            <v>0</v>
          </cell>
          <cell r="Z353">
            <v>7369.6835000000001</v>
          </cell>
          <cell r="AA353">
            <v>32131.503166666669</v>
          </cell>
          <cell r="AB353">
            <v>77275.71650000001</v>
          </cell>
          <cell r="AC353">
            <v>105429.89530303032</v>
          </cell>
          <cell r="AD353">
            <v>97183.34</v>
          </cell>
          <cell r="AE353">
            <v>0.34</v>
          </cell>
          <cell r="AF353">
            <v>2803.8288030303115</v>
          </cell>
          <cell r="AG353">
            <v>25350.35</v>
          </cell>
          <cell r="AH353">
            <v>28154.178803030311</v>
          </cell>
          <cell r="AI353">
            <v>28154.178803030311</v>
          </cell>
          <cell r="AJ353">
            <v>0</v>
          </cell>
          <cell r="AK353">
            <v>28154.178803030311</v>
          </cell>
          <cell r="AL353">
            <v>77275.71650000001</v>
          </cell>
          <cell r="AM353">
            <v>0</v>
          </cell>
          <cell r="AN353">
            <v>349</v>
          </cell>
          <cell r="AO353">
            <v>0</v>
          </cell>
          <cell r="AP353">
            <v>353</v>
          </cell>
          <cell r="AQ353">
            <v>20784.495303030311</v>
          </cell>
          <cell r="AR353">
            <v>102895.19530303033</v>
          </cell>
        </row>
        <row r="354">
          <cell r="B354" t="str">
            <v>Vargas Madrazo Gerardo</v>
          </cell>
          <cell r="C354">
            <v>1128.6053333333334</v>
          </cell>
          <cell r="D354">
            <v>33858.160000000003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5643.0266666666676</v>
          </cell>
          <cell r="J354">
            <v>45144.213333333333</v>
          </cell>
          <cell r="K354">
            <v>33858.160000000003</v>
          </cell>
          <cell r="L354">
            <v>5009.3516666666674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38867.511666666673</v>
          </cell>
          <cell r="S354">
            <v>38177.700000000004</v>
          </cell>
          <cell r="T354">
            <v>0.3</v>
          </cell>
          <cell r="U354">
            <v>206.94350000000048</v>
          </cell>
          <cell r="V354">
            <v>7162.74</v>
          </cell>
          <cell r="W354">
            <v>7369.6835000000001</v>
          </cell>
          <cell r="X354">
            <v>7369.6835000000001</v>
          </cell>
          <cell r="Y354">
            <v>0</v>
          </cell>
          <cell r="Z354">
            <v>7369.6835000000001</v>
          </cell>
          <cell r="AA354">
            <v>32131.503166666669</v>
          </cell>
          <cell r="AB354">
            <v>77275.71650000001</v>
          </cell>
          <cell r="AC354">
            <v>105429.89530303032</v>
          </cell>
          <cell r="AD354">
            <v>97183.34</v>
          </cell>
          <cell r="AE354">
            <v>0.34</v>
          </cell>
          <cell r="AF354">
            <v>2803.8288030303115</v>
          </cell>
          <cell r="AG354">
            <v>25350.35</v>
          </cell>
          <cell r="AH354">
            <v>28154.178803030311</v>
          </cell>
          <cell r="AI354">
            <v>28154.178803030311</v>
          </cell>
          <cell r="AJ354">
            <v>0</v>
          </cell>
          <cell r="AK354">
            <v>28154.178803030311</v>
          </cell>
          <cell r="AL354">
            <v>77275.71650000001</v>
          </cell>
          <cell r="AM354">
            <v>0</v>
          </cell>
          <cell r="AN354">
            <v>350</v>
          </cell>
          <cell r="AO354">
            <v>0</v>
          </cell>
          <cell r="AP354">
            <v>354</v>
          </cell>
          <cell r="AQ354">
            <v>20784.495303030311</v>
          </cell>
          <cell r="AR354">
            <v>102895.19530303033</v>
          </cell>
        </row>
        <row r="355">
          <cell r="B355" t="str">
            <v>Pompeyo Brito Maria Del Pilar</v>
          </cell>
          <cell r="C355">
            <v>1128.6053333333334</v>
          </cell>
          <cell r="D355">
            <v>33858.160000000003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5643.0266666666676</v>
          </cell>
          <cell r="J355">
            <v>45144.213333333333</v>
          </cell>
          <cell r="K355">
            <v>33858.160000000003</v>
          </cell>
          <cell r="L355">
            <v>5009.3516666666674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38867.511666666673</v>
          </cell>
          <cell r="S355">
            <v>38177.700000000004</v>
          </cell>
          <cell r="T355">
            <v>0.3</v>
          </cell>
          <cell r="U355">
            <v>206.94350000000048</v>
          </cell>
          <cell r="V355">
            <v>7162.74</v>
          </cell>
          <cell r="W355">
            <v>7369.6835000000001</v>
          </cell>
          <cell r="X355">
            <v>7369.6835000000001</v>
          </cell>
          <cell r="Y355">
            <v>0</v>
          </cell>
          <cell r="Z355">
            <v>7369.6835000000001</v>
          </cell>
          <cell r="AA355">
            <v>32131.503166666669</v>
          </cell>
          <cell r="AB355">
            <v>77275.71650000001</v>
          </cell>
          <cell r="AC355">
            <v>105429.89530303032</v>
          </cell>
          <cell r="AD355">
            <v>97183.34</v>
          </cell>
          <cell r="AE355">
            <v>0.34</v>
          </cell>
          <cell r="AF355">
            <v>2803.8288030303115</v>
          </cell>
          <cell r="AG355">
            <v>25350.35</v>
          </cell>
          <cell r="AH355">
            <v>28154.178803030311</v>
          </cell>
          <cell r="AI355">
            <v>28154.178803030311</v>
          </cell>
          <cell r="AJ355">
            <v>0</v>
          </cell>
          <cell r="AK355">
            <v>28154.178803030311</v>
          </cell>
          <cell r="AL355">
            <v>77275.71650000001</v>
          </cell>
          <cell r="AM355">
            <v>0</v>
          </cell>
          <cell r="AN355">
            <v>351</v>
          </cell>
          <cell r="AO355">
            <v>0</v>
          </cell>
          <cell r="AP355">
            <v>355</v>
          </cell>
          <cell r="AQ355">
            <v>20784.495303030311</v>
          </cell>
          <cell r="AR355">
            <v>102895.19530303033</v>
          </cell>
        </row>
        <row r="356">
          <cell r="B356" t="str">
            <v>Vado Lopez Dafli Felipe</v>
          </cell>
          <cell r="C356">
            <v>1128.6053333333334</v>
          </cell>
          <cell r="D356">
            <v>33858.160000000003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5643.0266666666676</v>
          </cell>
          <cell r="J356">
            <v>45144.213333333333</v>
          </cell>
          <cell r="K356">
            <v>33858.160000000003</v>
          </cell>
          <cell r="L356">
            <v>5009.3516666666674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38867.511666666673</v>
          </cell>
          <cell r="S356">
            <v>38177.700000000004</v>
          </cell>
          <cell r="T356">
            <v>0.3</v>
          </cell>
          <cell r="U356">
            <v>206.94350000000048</v>
          </cell>
          <cell r="V356">
            <v>7162.74</v>
          </cell>
          <cell r="W356">
            <v>7369.6835000000001</v>
          </cell>
          <cell r="X356">
            <v>7369.6835000000001</v>
          </cell>
          <cell r="Y356">
            <v>0</v>
          </cell>
          <cell r="Z356">
            <v>7369.6835000000001</v>
          </cell>
          <cell r="AA356">
            <v>32131.503166666669</v>
          </cell>
          <cell r="AB356">
            <v>77275.71650000001</v>
          </cell>
          <cell r="AC356">
            <v>105429.89530303032</v>
          </cell>
          <cell r="AD356">
            <v>97183.34</v>
          </cell>
          <cell r="AE356">
            <v>0.34</v>
          </cell>
          <cell r="AF356">
            <v>2803.8288030303115</v>
          </cell>
          <cell r="AG356">
            <v>25350.35</v>
          </cell>
          <cell r="AH356">
            <v>28154.178803030311</v>
          </cell>
          <cell r="AI356">
            <v>28154.178803030311</v>
          </cell>
          <cell r="AJ356">
            <v>0</v>
          </cell>
          <cell r="AK356">
            <v>28154.178803030311</v>
          </cell>
          <cell r="AL356">
            <v>77275.71650000001</v>
          </cell>
          <cell r="AM356">
            <v>0</v>
          </cell>
          <cell r="AN356">
            <v>352</v>
          </cell>
          <cell r="AO356">
            <v>0</v>
          </cell>
          <cell r="AP356">
            <v>356</v>
          </cell>
          <cell r="AQ356">
            <v>20784.495303030311</v>
          </cell>
          <cell r="AR356">
            <v>102895.19530303033</v>
          </cell>
        </row>
        <row r="357">
          <cell r="B357" t="str">
            <v>Martinez Loeza Jaime Sergio</v>
          </cell>
          <cell r="C357">
            <v>1128.6053333333334</v>
          </cell>
          <cell r="D357">
            <v>33858.160000000003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5643.0266666666676</v>
          </cell>
          <cell r="J357">
            <v>45144.213333333333</v>
          </cell>
          <cell r="K357">
            <v>33858.160000000003</v>
          </cell>
          <cell r="L357">
            <v>5009.3516666666674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38867.511666666673</v>
          </cell>
          <cell r="S357">
            <v>38177.700000000004</v>
          </cell>
          <cell r="T357">
            <v>0.3</v>
          </cell>
          <cell r="U357">
            <v>206.94350000000048</v>
          </cell>
          <cell r="V357">
            <v>7162.74</v>
          </cell>
          <cell r="W357">
            <v>7369.6835000000001</v>
          </cell>
          <cell r="X357">
            <v>7369.6835000000001</v>
          </cell>
          <cell r="Y357">
            <v>0</v>
          </cell>
          <cell r="Z357">
            <v>7369.6835000000001</v>
          </cell>
          <cell r="AA357">
            <v>32131.503166666669</v>
          </cell>
          <cell r="AB357">
            <v>77275.71650000001</v>
          </cell>
          <cell r="AC357">
            <v>105429.89530303032</v>
          </cell>
          <cell r="AD357">
            <v>97183.34</v>
          </cell>
          <cell r="AE357">
            <v>0.34</v>
          </cell>
          <cell r="AF357">
            <v>2803.8288030303115</v>
          </cell>
          <cell r="AG357">
            <v>25350.35</v>
          </cell>
          <cell r="AH357">
            <v>28154.178803030311</v>
          </cell>
          <cell r="AI357">
            <v>28154.178803030311</v>
          </cell>
          <cell r="AJ357">
            <v>0</v>
          </cell>
          <cell r="AK357">
            <v>28154.178803030311</v>
          </cell>
          <cell r="AL357">
            <v>77275.71650000001</v>
          </cell>
          <cell r="AM357">
            <v>0</v>
          </cell>
          <cell r="AN357">
            <v>353</v>
          </cell>
          <cell r="AO357">
            <v>0</v>
          </cell>
          <cell r="AP357">
            <v>357</v>
          </cell>
          <cell r="AQ357">
            <v>20784.495303030311</v>
          </cell>
          <cell r="AR357">
            <v>102895.19530303033</v>
          </cell>
        </row>
        <row r="358">
          <cell r="B358" t="str">
            <v>Rosado Gonzalez Jehova Jesus</v>
          </cell>
          <cell r="C358">
            <v>1128.6053333333334</v>
          </cell>
          <cell r="D358">
            <v>33858.160000000003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5643.0266666666676</v>
          </cell>
          <cell r="J358">
            <v>45144.213333333333</v>
          </cell>
          <cell r="K358">
            <v>33858.160000000003</v>
          </cell>
          <cell r="L358">
            <v>5009.3516666666674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38867.511666666673</v>
          </cell>
          <cell r="S358">
            <v>38177.700000000004</v>
          </cell>
          <cell r="T358">
            <v>0.3</v>
          </cell>
          <cell r="U358">
            <v>206.94350000000048</v>
          </cell>
          <cell r="V358">
            <v>7162.74</v>
          </cell>
          <cell r="W358">
            <v>7369.6835000000001</v>
          </cell>
          <cell r="X358">
            <v>7369.6835000000001</v>
          </cell>
          <cell r="Y358">
            <v>0</v>
          </cell>
          <cell r="Z358">
            <v>7369.6835000000001</v>
          </cell>
          <cell r="AA358">
            <v>32131.503166666669</v>
          </cell>
          <cell r="AB358">
            <v>77275.71650000001</v>
          </cell>
          <cell r="AC358">
            <v>105429.89530303032</v>
          </cell>
          <cell r="AD358">
            <v>97183.34</v>
          </cell>
          <cell r="AE358">
            <v>0.34</v>
          </cell>
          <cell r="AF358">
            <v>2803.8288030303115</v>
          </cell>
          <cell r="AG358">
            <v>25350.35</v>
          </cell>
          <cell r="AH358">
            <v>28154.178803030311</v>
          </cell>
          <cell r="AI358">
            <v>28154.178803030311</v>
          </cell>
          <cell r="AJ358">
            <v>0</v>
          </cell>
          <cell r="AK358">
            <v>28154.178803030311</v>
          </cell>
          <cell r="AL358">
            <v>77275.71650000001</v>
          </cell>
          <cell r="AM358">
            <v>0</v>
          </cell>
          <cell r="AN358">
            <v>354</v>
          </cell>
          <cell r="AO358">
            <v>0</v>
          </cell>
          <cell r="AP358">
            <v>358</v>
          </cell>
          <cell r="AQ358">
            <v>20784.495303030311</v>
          </cell>
          <cell r="AR358">
            <v>102895.19530303033</v>
          </cell>
        </row>
        <row r="359">
          <cell r="B359" t="str">
            <v>Mena Rodriguez Guillermo</v>
          </cell>
          <cell r="C359">
            <v>1253.201</v>
          </cell>
          <cell r="D359">
            <v>37596.03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6266.0050000000001</v>
          </cell>
          <cell r="J359">
            <v>50128.04</v>
          </cell>
          <cell r="K359">
            <v>37596.03</v>
          </cell>
          <cell r="L359">
            <v>5632.33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43228.36</v>
          </cell>
          <cell r="S359">
            <v>38177.700000000004</v>
          </cell>
          <cell r="T359">
            <v>0.3</v>
          </cell>
          <cell r="U359">
            <v>1515.1979999999987</v>
          </cell>
          <cell r="V359">
            <v>7162.74</v>
          </cell>
          <cell r="W359">
            <v>8677.9379999999983</v>
          </cell>
          <cell r="X359">
            <v>8677.9379999999983</v>
          </cell>
          <cell r="Y359">
            <v>0</v>
          </cell>
          <cell r="Z359">
            <v>8677.9379999999983</v>
          </cell>
          <cell r="AA359">
            <v>35184.096999999994</v>
          </cell>
          <cell r="AB359">
            <v>85312.136999999988</v>
          </cell>
          <cell r="AC359">
            <v>117606.28999999998</v>
          </cell>
          <cell r="AD359">
            <v>97183.34</v>
          </cell>
          <cell r="AE359">
            <v>0.34</v>
          </cell>
          <cell r="AF359">
            <v>6943.8029999999944</v>
          </cell>
          <cell r="AG359">
            <v>25350.35</v>
          </cell>
          <cell r="AH359">
            <v>32294.152999999991</v>
          </cell>
          <cell r="AI359">
            <v>32294.152999999991</v>
          </cell>
          <cell r="AJ359">
            <v>0</v>
          </cell>
          <cell r="AK359">
            <v>32294.152999999991</v>
          </cell>
          <cell r="AL359">
            <v>85312.136999999988</v>
          </cell>
          <cell r="AM359">
            <v>0</v>
          </cell>
          <cell r="AN359">
            <v>355</v>
          </cell>
          <cell r="AO359">
            <v>0</v>
          </cell>
          <cell r="AP359">
            <v>359</v>
          </cell>
          <cell r="AQ359">
            <v>23616.214999999993</v>
          </cell>
          <cell r="AR359">
            <v>115071.58999999998</v>
          </cell>
        </row>
        <row r="360">
          <cell r="B360" t="str">
            <v>Monjiote Hercila Manuel De Jesus</v>
          </cell>
          <cell r="C360">
            <v>1356.6130000000001</v>
          </cell>
          <cell r="D360">
            <v>40698.39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6783.0649999999996</v>
          </cell>
          <cell r="J360">
            <v>54264.520000000004</v>
          </cell>
          <cell r="K360">
            <v>40698.39</v>
          </cell>
          <cell r="L360">
            <v>6149.3899999999994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46847.78</v>
          </cell>
          <cell r="S360">
            <v>38177.700000000004</v>
          </cell>
          <cell r="T360">
            <v>0.3</v>
          </cell>
          <cell r="U360">
            <v>2601.0239999999981</v>
          </cell>
          <cell r="V360">
            <v>7162.74</v>
          </cell>
          <cell r="W360">
            <v>9763.7639999999974</v>
          </cell>
          <cell r="X360">
            <v>9763.7639999999974</v>
          </cell>
          <cell r="Y360">
            <v>0</v>
          </cell>
          <cell r="Z360">
            <v>9763.7639999999974</v>
          </cell>
          <cell r="AA360">
            <v>37717.691000000006</v>
          </cell>
          <cell r="AB360">
            <v>91982.21100000001</v>
          </cell>
          <cell r="AC360">
            <v>127712.46272727274</v>
          </cell>
          <cell r="AD360">
            <v>97183.34</v>
          </cell>
          <cell r="AE360">
            <v>0.34</v>
          </cell>
          <cell r="AF360">
            <v>10379.901727272732</v>
          </cell>
          <cell r="AG360">
            <v>25350.35</v>
          </cell>
          <cell r="AH360">
            <v>35730.251727272727</v>
          </cell>
          <cell r="AI360">
            <v>35730.251727272727</v>
          </cell>
          <cell r="AJ360">
            <v>0</v>
          </cell>
          <cell r="AK360">
            <v>35730.251727272727</v>
          </cell>
          <cell r="AL360">
            <v>91982.21100000001</v>
          </cell>
          <cell r="AM360">
            <v>0</v>
          </cell>
          <cell r="AN360">
            <v>356</v>
          </cell>
          <cell r="AO360">
            <v>0</v>
          </cell>
          <cell r="AP360">
            <v>360</v>
          </cell>
          <cell r="AQ360">
            <v>25966.487727272732</v>
          </cell>
          <cell r="AR360">
            <v>125177.76272727274</v>
          </cell>
        </row>
        <row r="361">
          <cell r="B361" t="str">
            <v>Capetillo Vallado Juan Pablo</v>
          </cell>
          <cell r="C361">
            <v>1356.6130000000001</v>
          </cell>
          <cell r="D361">
            <v>40698.39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6783.0649999999996</v>
          </cell>
          <cell r="J361">
            <v>54264.520000000004</v>
          </cell>
          <cell r="K361">
            <v>40698.39</v>
          </cell>
          <cell r="L361">
            <v>6149.3899999999994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46847.78</v>
          </cell>
          <cell r="S361">
            <v>38177.700000000004</v>
          </cell>
          <cell r="T361">
            <v>0.3</v>
          </cell>
          <cell r="U361">
            <v>2601.0239999999981</v>
          </cell>
          <cell r="V361">
            <v>7162.74</v>
          </cell>
          <cell r="W361">
            <v>9763.7639999999974</v>
          </cell>
          <cell r="X361">
            <v>9763.7639999999974</v>
          </cell>
          <cell r="Y361">
            <v>0</v>
          </cell>
          <cell r="Z361">
            <v>9763.7639999999974</v>
          </cell>
          <cell r="AA361">
            <v>37717.691000000006</v>
          </cell>
          <cell r="AB361">
            <v>91982.21100000001</v>
          </cell>
          <cell r="AC361">
            <v>127712.46272727274</v>
          </cell>
          <cell r="AD361">
            <v>97183.34</v>
          </cell>
          <cell r="AE361">
            <v>0.34</v>
          </cell>
          <cell r="AF361">
            <v>10379.901727272732</v>
          </cell>
          <cell r="AG361">
            <v>25350.35</v>
          </cell>
          <cell r="AH361">
            <v>35730.251727272727</v>
          </cell>
          <cell r="AI361">
            <v>35730.251727272727</v>
          </cell>
          <cell r="AJ361">
            <v>0</v>
          </cell>
          <cell r="AK361">
            <v>35730.251727272727</v>
          </cell>
          <cell r="AL361">
            <v>91982.21100000001</v>
          </cell>
          <cell r="AM361">
            <v>0</v>
          </cell>
          <cell r="AN361">
            <v>357</v>
          </cell>
          <cell r="AO361">
            <v>0</v>
          </cell>
          <cell r="AP361">
            <v>361</v>
          </cell>
          <cell r="AQ361">
            <v>25966.487727272732</v>
          </cell>
          <cell r="AR361">
            <v>125177.76272727274</v>
          </cell>
        </row>
        <row r="362">
          <cell r="B362" t="str">
            <v>Cobos Palma Ivan</v>
          </cell>
          <cell r="C362">
            <v>1356.6130000000001</v>
          </cell>
          <cell r="D362">
            <v>40698.39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6783.0649999999996</v>
          </cell>
          <cell r="J362">
            <v>54264.520000000004</v>
          </cell>
          <cell r="K362">
            <v>40698.39</v>
          </cell>
          <cell r="L362">
            <v>6149.3899999999994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46847.78</v>
          </cell>
          <cell r="S362">
            <v>38177.700000000004</v>
          </cell>
          <cell r="T362">
            <v>0.3</v>
          </cell>
          <cell r="U362">
            <v>2601.0239999999981</v>
          </cell>
          <cell r="V362">
            <v>7162.74</v>
          </cell>
          <cell r="W362">
            <v>9763.7639999999974</v>
          </cell>
          <cell r="X362">
            <v>9763.7639999999974</v>
          </cell>
          <cell r="Y362">
            <v>0</v>
          </cell>
          <cell r="Z362">
            <v>9763.7639999999974</v>
          </cell>
          <cell r="AA362">
            <v>37717.691000000006</v>
          </cell>
          <cell r="AB362">
            <v>91982.21100000001</v>
          </cell>
          <cell r="AC362">
            <v>127712.46272727274</v>
          </cell>
          <cell r="AD362">
            <v>97183.34</v>
          </cell>
          <cell r="AE362">
            <v>0.34</v>
          </cell>
          <cell r="AF362">
            <v>10379.901727272732</v>
          </cell>
          <cell r="AG362">
            <v>25350.35</v>
          </cell>
          <cell r="AH362">
            <v>35730.251727272727</v>
          </cell>
          <cell r="AI362">
            <v>35730.251727272727</v>
          </cell>
          <cell r="AJ362">
            <v>0</v>
          </cell>
          <cell r="AK362">
            <v>35730.251727272727</v>
          </cell>
          <cell r="AL362">
            <v>91982.21100000001</v>
          </cell>
          <cell r="AM362">
            <v>0</v>
          </cell>
          <cell r="AN362">
            <v>358</v>
          </cell>
          <cell r="AO362">
            <v>0</v>
          </cell>
          <cell r="AP362">
            <v>362</v>
          </cell>
          <cell r="AQ362">
            <v>25966.487727272732</v>
          </cell>
          <cell r="AR362">
            <v>125177.76272727274</v>
          </cell>
        </row>
        <row r="363">
          <cell r="B363" t="str">
            <v>Vidal Carrillo Miguel Antonio</v>
          </cell>
          <cell r="C363">
            <v>1356.6130000000001</v>
          </cell>
          <cell r="D363">
            <v>40698.39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6783.0649999999996</v>
          </cell>
          <cell r="J363">
            <v>54264.520000000004</v>
          </cell>
          <cell r="K363">
            <v>40698.39</v>
          </cell>
          <cell r="L363">
            <v>6149.3899999999994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46847.78</v>
          </cell>
          <cell r="S363">
            <v>38177.700000000004</v>
          </cell>
          <cell r="T363">
            <v>0.3</v>
          </cell>
          <cell r="U363">
            <v>2601.0239999999981</v>
          </cell>
          <cell r="V363">
            <v>7162.74</v>
          </cell>
          <cell r="W363">
            <v>9763.7639999999974</v>
          </cell>
          <cell r="X363">
            <v>9763.7639999999974</v>
          </cell>
          <cell r="Y363">
            <v>0</v>
          </cell>
          <cell r="Z363">
            <v>9763.7639999999974</v>
          </cell>
          <cell r="AA363">
            <v>37717.691000000006</v>
          </cell>
          <cell r="AB363">
            <v>91982.21100000001</v>
          </cell>
          <cell r="AC363">
            <v>127712.46272727274</v>
          </cell>
          <cell r="AD363">
            <v>97183.34</v>
          </cell>
          <cell r="AE363">
            <v>0.34</v>
          </cell>
          <cell r="AF363">
            <v>10379.901727272732</v>
          </cell>
          <cell r="AG363">
            <v>25350.35</v>
          </cell>
          <cell r="AH363">
            <v>35730.251727272727</v>
          </cell>
          <cell r="AI363">
            <v>35730.251727272727</v>
          </cell>
          <cell r="AJ363">
            <v>0</v>
          </cell>
          <cell r="AK363">
            <v>35730.251727272727</v>
          </cell>
          <cell r="AL363">
            <v>91982.21100000001</v>
          </cell>
          <cell r="AM363">
            <v>0</v>
          </cell>
          <cell r="AN363">
            <v>359</v>
          </cell>
          <cell r="AO363">
            <v>0</v>
          </cell>
          <cell r="AP363">
            <v>363</v>
          </cell>
          <cell r="AQ363">
            <v>25966.487727272732</v>
          </cell>
          <cell r="AR363">
            <v>125177.76272727274</v>
          </cell>
        </row>
        <row r="364">
          <cell r="B364" t="str">
            <v>Novelo Rosas Maria Astrid De Guadalupe</v>
          </cell>
          <cell r="C364">
            <v>1356.6130000000001</v>
          </cell>
          <cell r="D364">
            <v>40698.39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6783.0649999999996</v>
          </cell>
          <cell r="J364">
            <v>54264.520000000004</v>
          </cell>
          <cell r="K364">
            <v>40698.39</v>
          </cell>
          <cell r="L364">
            <v>6149.3899999999994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46847.78</v>
          </cell>
          <cell r="S364">
            <v>38177.700000000004</v>
          </cell>
          <cell r="T364">
            <v>0.3</v>
          </cell>
          <cell r="U364">
            <v>2601.0239999999981</v>
          </cell>
          <cell r="V364">
            <v>7162.74</v>
          </cell>
          <cell r="W364">
            <v>9763.7639999999974</v>
          </cell>
          <cell r="X364">
            <v>9763.7639999999974</v>
          </cell>
          <cell r="Y364">
            <v>0</v>
          </cell>
          <cell r="Z364">
            <v>9763.7639999999974</v>
          </cell>
          <cell r="AA364">
            <v>37717.691000000006</v>
          </cell>
          <cell r="AB364">
            <v>91982.21100000001</v>
          </cell>
          <cell r="AC364">
            <v>127712.46272727274</v>
          </cell>
          <cell r="AD364">
            <v>97183.34</v>
          </cell>
          <cell r="AE364">
            <v>0.34</v>
          </cell>
          <cell r="AF364">
            <v>10379.901727272732</v>
          </cell>
          <cell r="AG364">
            <v>25350.35</v>
          </cell>
          <cell r="AH364">
            <v>35730.251727272727</v>
          </cell>
          <cell r="AI364">
            <v>35730.251727272727</v>
          </cell>
          <cell r="AJ364">
            <v>0</v>
          </cell>
          <cell r="AK364">
            <v>35730.251727272727</v>
          </cell>
          <cell r="AL364">
            <v>91982.21100000001</v>
          </cell>
          <cell r="AM364">
            <v>0</v>
          </cell>
          <cell r="AN364">
            <v>360</v>
          </cell>
          <cell r="AO364">
            <v>0</v>
          </cell>
          <cell r="AP364">
            <v>364</v>
          </cell>
          <cell r="AQ364">
            <v>25966.487727272732</v>
          </cell>
          <cell r="AR364">
            <v>125177.76272727274</v>
          </cell>
        </row>
        <row r="365">
          <cell r="B365" t="str">
            <v>Valenzuela Molina Mauricio Alejandro</v>
          </cell>
          <cell r="C365">
            <v>1695.7576666666669</v>
          </cell>
          <cell r="D365">
            <v>50872.73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8478.7883333333339</v>
          </cell>
          <cell r="J365">
            <v>67830.306666666671</v>
          </cell>
          <cell r="K365">
            <v>50872.73</v>
          </cell>
          <cell r="L365">
            <v>7845.1133333333337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58717.843333333338</v>
          </cell>
          <cell r="S365">
            <v>38177.700000000004</v>
          </cell>
          <cell r="T365">
            <v>0.3</v>
          </cell>
          <cell r="U365">
            <v>6162.0429999999997</v>
          </cell>
          <cell r="V365">
            <v>7162.74</v>
          </cell>
          <cell r="W365">
            <v>13324.782999999999</v>
          </cell>
          <cell r="X365">
            <v>13324.782999999999</v>
          </cell>
          <cell r="Y365">
            <v>0</v>
          </cell>
          <cell r="Z365">
            <v>13324.782999999999</v>
          </cell>
          <cell r="AA365">
            <v>46026.735333333345</v>
          </cell>
          <cell r="AB365">
            <v>113857.04200000002</v>
          </cell>
          <cell r="AC365">
            <v>160856.14606060609</v>
          </cell>
          <cell r="AD365">
            <v>97183.34</v>
          </cell>
          <cell r="AE365">
            <v>0.34</v>
          </cell>
          <cell r="AF365">
            <v>21648.754060606072</v>
          </cell>
          <cell r="AG365">
            <v>25350.35</v>
          </cell>
          <cell r="AH365">
            <v>46999.104060606071</v>
          </cell>
          <cell r="AI365">
            <v>46999.104060606071</v>
          </cell>
          <cell r="AJ365">
            <v>0</v>
          </cell>
          <cell r="AK365">
            <v>46999.104060606071</v>
          </cell>
          <cell r="AL365">
            <v>113857.04200000002</v>
          </cell>
          <cell r="AM365">
            <v>0</v>
          </cell>
          <cell r="AN365">
            <v>361</v>
          </cell>
          <cell r="AO365">
            <v>0</v>
          </cell>
          <cell r="AP365">
            <v>365</v>
          </cell>
          <cell r="AQ365">
            <v>33674.321060606075</v>
          </cell>
          <cell r="AR365">
            <v>158321.44606060607</v>
          </cell>
        </row>
        <row r="366">
          <cell r="B366" t="str">
            <v>Esteban Abud Jorge Antonio</v>
          </cell>
          <cell r="C366">
            <v>1695.7576666666669</v>
          </cell>
          <cell r="D366">
            <v>50872.73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8478.7883333333339</v>
          </cell>
          <cell r="J366">
            <v>67830.306666666671</v>
          </cell>
          <cell r="K366">
            <v>50872.73</v>
          </cell>
          <cell r="L366">
            <v>7845.1133333333337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58717.843333333338</v>
          </cell>
          <cell r="S366">
            <v>38177.700000000004</v>
          </cell>
          <cell r="T366">
            <v>0.3</v>
          </cell>
          <cell r="U366">
            <v>6162.0429999999997</v>
          </cell>
          <cell r="V366">
            <v>7162.74</v>
          </cell>
          <cell r="W366">
            <v>13324.782999999999</v>
          </cell>
          <cell r="X366">
            <v>13324.782999999999</v>
          </cell>
          <cell r="Y366">
            <v>0</v>
          </cell>
          <cell r="Z366">
            <v>13324.782999999999</v>
          </cell>
          <cell r="AA366">
            <v>46026.735333333345</v>
          </cell>
          <cell r="AB366">
            <v>113857.04200000002</v>
          </cell>
          <cell r="AC366">
            <v>160856.14606060609</v>
          </cell>
          <cell r="AD366">
            <v>97183.34</v>
          </cell>
          <cell r="AE366">
            <v>0.34</v>
          </cell>
          <cell r="AF366">
            <v>21648.754060606072</v>
          </cell>
          <cell r="AG366">
            <v>25350.35</v>
          </cell>
          <cell r="AH366">
            <v>46999.104060606071</v>
          </cell>
          <cell r="AI366">
            <v>46999.104060606071</v>
          </cell>
          <cell r="AJ366">
            <v>0</v>
          </cell>
          <cell r="AK366">
            <v>46999.104060606071</v>
          </cell>
          <cell r="AL366">
            <v>113857.04200000002</v>
          </cell>
          <cell r="AM366">
            <v>0</v>
          </cell>
          <cell r="AN366">
            <v>362</v>
          </cell>
          <cell r="AO366">
            <v>0</v>
          </cell>
          <cell r="AP366">
            <v>366</v>
          </cell>
          <cell r="AQ366">
            <v>33674.321060606075</v>
          </cell>
          <cell r="AR366">
            <v>158321.44606060607</v>
          </cell>
        </row>
        <row r="367">
          <cell r="B367" t="str">
            <v>Bacab Hau Aaron Natanael</v>
          </cell>
          <cell r="C367">
            <v>1695.7576666666669</v>
          </cell>
          <cell r="D367">
            <v>50872.73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8478.7883333333339</v>
          </cell>
          <cell r="J367">
            <v>67830.306666666671</v>
          </cell>
          <cell r="K367">
            <v>50872.73</v>
          </cell>
          <cell r="L367">
            <v>7845.1133333333337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58717.843333333338</v>
          </cell>
          <cell r="S367">
            <v>38177.700000000004</v>
          </cell>
          <cell r="T367">
            <v>0.3</v>
          </cell>
          <cell r="U367">
            <v>6162.0429999999997</v>
          </cell>
          <cell r="V367">
            <v>7162.74</v>
          </cell>
          <cell r="W367">
            <v>13324.782999999999</v>
          </cell>
          <cell r="X367">
            <v>13324.782999999999</v>
          </cell>
          <cell r="Y367">
            <v>0</v>
          </cell>
          <cell r="Z367">
            <v>13324.782999999999</v>
          </cell>
          <cell r="AA367">
            <v>46026.735333333345</v>
          </cell>
          <cell r="AB367">
            <v>113857.04200000002</v>
          </cell>
          <cell r="AC367">
            <v>160856.14606060609</v>
          </cell>
          <cell r="AD367">
            <v>97183.34</v>
          </cell>
          <cell r="AE367">
            <v>0.34</v>
          </cell>
          <cell r="AF367">
            <v>21648.754060606072</v>
          </cell>
          <cell r="AG367">
            <v>25350.35</v>
          </cell>
          <cell r="AH367">
            <v>46999.104060606071</v>
          </cell>
          <cell r="AI367">
            <v>46999.104060606071</v>
          </cell>
          <cell r="AJ367">
            <v>0</v>
          </cell>
          <cell r="AK367">
            <v>46999.104060606071</v>
          </cell>
          <cell r="AL367">
            <v>113857.04200000002</v>
          </cell>
          <cell r="AM367">
            <v>0</v>
          </cell>
          <cell r="AN367">
            <v>363</v>
          </cell>
          <cell r="AO367">
            <v>0</v>
          </cell>
          <cell r="AP367">
            <v>367</v>
          </cell>
          <cell r="AQ367">
            <v>33674.321060606075</v>
          </cell>
          <cell r="AR367">
            <v>158321.44606060607</v>
          </cell>
        </row>
        <row r="368">
          <cell r="B368" t="str">
            <v>Saenz Castillo Carlos Xavier</v>
          </cell>
          <cell r="C368">
            <v>2622.3113333333331</v>
          </cell>
          <cell r="D368">
            <v>78669.34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13111.556666666665</v>
          </cell>
          <cell r="J368">
            <v>104892.45333333332</v>
          </cell>
          <cell r="K368">
            <v>78669.34</v>
          </cell>
          <cell r="L368">
            <v>12477.881666666666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91147.221666666665</v>
          </cell>
          <cell r="S368">
            <v>72887.509999999995</v>
          </cell>
          <cell r="T368">
            <v>0.32</v>
          </cell>
          <cell r="U368">
            <v>5843.1077333333342</v>
          </cell>
          <cell r="V368">
            <v>17575.689999999999</v>
          </cell>
          <cell r="W368">
            <v>23418.797733333333</v>
          </cell>
          <cell r="X368">
            <v>23418.797733333333</v>
          </cell>
          <cell r="Y368">
            <v>0</v>
          </cell>
          <cell r="Z368">
            <v>23418.797733333333</v>
          </cell>
          <cell r="AA368">
            <v>68362.098933333327</v>
          </cell>
          <cell r="AB368">
            <v>173254.55226666667</v>
          </cell>
          <cell r="AC368">
            <v>250852.37373737377</v>
          </cell>
          <cell r="AD368">
            <v>97183.34</v>
          </cell>
          <cell r="AE368">
            <v>0.34</v>
          </cell>
          <cell r="AF368">
            <v>52247.471470707089</v>
          </cell>
          <cell r="AG368">
            <v>25350.35</v>
          </cell>
          <cell r="AH368">
            <v>77597.821470707087</v>
          </cell>
          <cell r="AI368">
            <v>77597.821470707087</v>
          </cell>
          <cell r="AJ368">
            <v>0</v>
          </cell>
          <cell r="AK368">
            <v>77597.821470707087</v>
          </cell>
          <cell r="AL368">
            <v>173254.55226666667</v>
          </cell>
          <cell r="AM368">
            <v>0</v>
          </cell>
          <cell r="AN368">
            <v>364</v>
          </cell>
          <cell r="AO368">
            <v>0</v>
          </cell>
          <cell r="AP368">
            <v>368</v>
          </cell>
          <cell r="AQ368">
            <v>54179.023737373755</v>
          </cell>
          <cell r="AR368">
            <v>248317.67373737376</v>
          </cell>
        </row>
        <row r="369">
          <cell r="B369" t="str">
            <v>Cupul Alonzo Alondra Beatriz</v>
          </cell>
          <cell r="C369">
            <v>305.22333333333336</v>
          </cell>
          <cell r="D369">
            <v>9156.7000000000007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1526.1166666666668</v>
          </cell>
          <cell r="J369">
            <v>12208.933333333334</v>
          </cell>
          <cell r="K369">
            <v>9156.7000000000007</v>
          </cell>
          <cell r="L369">
            <v>892.44166666666683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10049.141666666668</v>
          </cell>
          <cell r="S369">
            <v>10031.08</v>
          </cell>
          <cell r="T369">
            <v>0.1792</v>
          </cell>
          <cell r="U369">
            <v>3.2366506666669621</v>
          </cell>
          <cell r="V369">
            <v>917.26</v>
          </cell>
          <cell r="W369">
            <v>920.49665066666694</v>
          </cell>
          <cell r="X369">
            <v>920.49665066666694</v>
          </cell>
          <cell r="Y369">
            <v>0</v>
          </cell>
          <cell r="Z369">
            <v>920.49665066666694</v>
          </cell>
          <cell r="AA369">
            <v>9762.3200160000015</v>
          </cell>
          <cell r="AB369">
            <v>21971.253349333336</v>
          </cell>
          <cell r="AC369">
            <v>26352.776785216181</v>
          </cell>
          <cell r="AD369">
            <v>24222.32</v>
          </cell>
          <cell r="AE369">
            <v>0.23519999999999999</v>
          </cell>
          <cell r="AF369">
            <v>501.08343588284595</v>
          </cell>
          <cell r="AG369">
            <v>3880.44</v>
          </cell>
          <cell r="AH369">
            <v>4381.5234358828457</v>
          </cell>
          <cell r="AI369">
            <v>4381.5234358828457</v>
          </cell>
          <cell r="AJ369">
            <v>0</v>
          </cell>
          <cell r="AK369">
            <v>4381.5234358828457</v>
          </cell>
          <cell r="AL369">
            <v>21971.253349333336</v>
          </cell>
          <cell r="AM369">
            <v>0</v>
          </cell>
          <cell r="AN369">
            <v>365</v>
          </cell>
          <cell r="AO369">
            <v>0</v>
          </cell>
          <cell r="AP369">
            <v>369</v>
          </cell>
          <cell r="AQ369">
            <v>3461.0267852161787</v>
          </cell>
          <cell r="AR369">
            <v>23818.076785216181</v>
          </cell>
        </row>
        <row r="370">
          <cell r="B370" t="str">
            <v>Sulub Herrera Andre Jose</v>
          </cell>
          <cell r="C370">
            <v>1128.6053333333334</v>
          </cell>
          <cell r="D370">
            <v>33858.160000000003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5643.0266666666676</v>
          </cell>
          <cell r="J370">
            <v>45144.213333333333</v>
          </cell>
          <cell r="K370">
            <v>33858.160000000003</v>
          </cell>
          <cell r="L370">
            <v>5009.3516666666674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38867.511666666673</v>
          </cell>
          <cell r="S370">
            <v>38177.700000000004</v>
          </cell>
          <cell r="T370">
            <v>0.3</v>
          </cell>
          <cell r="U370">
            <v>206.94350000000048</v>
          </cell>
          <cell r="V370">
            <v>7162.74</v>
          </cell>
          <cell r="W370">
            <v>7369.6835000000001</v>
          </cell>
          <cell r="X370">
            <v>7369.6835000000001</v>
          </cell>
          <cell r="Y370">
            <v>0</v>
          </cell>
          <cell r="Z370">
            <v>7369.6835000000001</v>
          </cell>
          <cell r="AA370">
            <v>32131.503166666669</v>
          </cell>
          <cell r="AB370">
            <v>77275.71650000001</v>
          </cell>
          <cell r="AC370">
            <v>105429.89530303032</v>
          </cell>
          <cell r="AD370">
            <v>97183.34</v>
          </cell>
          <cell r="AE370">
            <v>0.34</v>
          </cell>
          <cell r="AF370">
            <v>2803.8288030303115</v>
          </cell>
          <cell r="AG370">
            <v>25350.35</v>
          </cell>
          <cell r="AH370">
            <v>28154.178803030311</v>
          </cell>
          <cell r="AI370">
            <v>28154.178803030311</v>
          </cell>
          <cell r="AJ370">
            <v>0</v>
          </cell>
          <cell r="AK370">
            <v>28154.178803030311</v>
          </cell>
          <cell r="AL370">
            <v>77275.71650000001</v>
          </cell>
          <cell r="AM370">
            <v>0</v>
          </cell>
          <cell r="AN370">
            <v>366</v>
          </cell>
          <cell r="AO370">
            <v>0</v>
          </cell>
          <cell r="AP370">
            <v>370</v>
          </cell>
          <cell r="AQ370">
            <v>20784.495303030311</v>
          </cell>
          <cell r="AR370">
            <v>102895.19530303033</v>
          </cell>
        </row>
        <row r="371">
          <cell r="B371" t="str">
            <v>Canul Moguel Maria Jose</v>
          </cell>
          <cell r="C371">
            <v>1128.6053333333334</v>
          </cell>
          <cell r="D371">
            <v>33858.160000000003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5643.0266666666676</v>
          </cell>
          <cell r="J371">
            <v>45144.213333333333</v>
          </cell>
          <cell r="K371">
            <v>33858.160000000003</v>
          </cell>
          <cell r="L371">
            <v>5009.3516666666674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38867.511666666673</v>
          </cell>
          <cell r="S371">
            <v>38177.700000000004</v>
          </cell>
          <cell r="T371">
            <v>0.3</v>
          </cell>
          <cell r="U371">
            <v>206.94350000000048</v>
          </cell>
          <cell r="V371">
            <v>7162.74</v>
          </cell>
          <cell r="W371">
            <v>7369.6835000000001</v>
          </cell>
          <cell r="X371">
            <v>7369.6835000000001</v>
          </cell>
          <cell r="Y371">
            <v>0</v>
          </cell>
          <cell r="Z371">
            <v>7369.6835000000001</v>
          </cell>
          <cell r="AA371">
            <v>32131.503166666669</v>
          </cell>
          <cell r="AB371">
            <v>77275.71650000001</v>
          </cell>
          <cell r="AC371">
            <v>105429.89530303032</v>
          </cell>
          <cell r="AD371">
            <v>97183.34</v>
          </cell>
          <cell r="AE371">
            <v>0.34</v>
          </cell>
          <cell r="AF371">
            <v>2803.8288030303115</v>
          </cell>
          <cell r="AG371">
            <v>25350.35</v>
          </cell>
          <cell r="AH371">
            <v>28154.178803030311</v>
          </cell>
          <cell r="AI371">
            <v>28154.178803030311</v>
          </cell>
          <cell r="AJ371">
            <v>0</v>
          </cell>
          <cell r="AK371">
            <v>28154.178803030311</v>
          </cell>
          <cell r="AL371">
            <v>77275.71650000001</v>
          </cell>
          <cell r="AM371">
            <v>0</v>
          </cell>
          <cell r="AN371">
            <v>367</v>
          </cell>
          <cell r="AO371">
            <v>0</v>
          </cell>
          <cell r="AP371">
            <v>371</v>
          </cell>
          <cell r="AQ371">
            <v>20784.495303030311</v>
          </cell>
          <cell r="AR371">
            <v>102895.19530303033</v>
          </cell>
        </row>
        <row r="372">
          <cell r="B372" t="str">
            <v>Pacheco Morales Luis Antonio</v>
          </cell>
          <cell r="C372">
            <v>1128.6053333333334</v>
          </cell>
          <cell r="D372">
            <v>33858.160000000003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5643.0266666666676</v>
          </cell>
          <cell r="J372">
            <v>45144.213333333333</v>
          </cell>
          <cell r="K372">
            <v>33858.160000000003</v>
          </cell>
          <cell r="L372">
            <v>5009.3516666666674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38867.511666666673</v>
          </cell>
          <cell r="S372">
            <v>38177.700000000004</v>
          </cell>
          <cell r="T372">
            <v>0.3</v>
          </cell>
          <cell r="U372">
            <v>206.94350000000048</v>
          </cell>
          <cell r="V372">
            <v>7162.74</v>
          </cell>
          <cell r="W372">
            <v>7369.6835000000001</v>
          </cell>
          <cell r="X372">
            <v>7369.6835000000001</v>
          </cell>
          <cell r="Y372">
            <v>0</v>
          </cell>
          <cell r="Z372">
            <v>7369.6835000000001</v>
          </cell>
          <cell r="AA372">
            <v>32131.503166666669</v>
          </cell>
          <cell r="AB372">
            <v>77275.71650000001</v>
          </cell>
          <cell r="AC372">
            <v>105429.89530303032</v>
          </cell>
          <cell r="AD372">
            <v>97183.34</v>
          </cell>
          <cell r="AE372">
            <v>0.34</v>
          </cell>
          <cell r="AF372">
            <v>2803.8288030303115</v>
          </cell>
          <cell r="AG372">
            <v>25350.35</v>
          </cell>
          <cell r="AH372">
            <v>28154.178803030311</v>
          </cell>
          <cell r="AI372">
            <v>28154.178803030311</v>
          </cell>
          <cell r="AJ372">
            <v>0</v>
          </cell>
          <cell r="AK372">
            <v>28154.178803030311</v>
          </cell>
          <cell r="AL372">
            <v>77275.71650000001</v>
          </cell>
          <cell r="AM372">
            <v>0</v>
          </cell>
          <cell r="AN372">
            <v>368</v>
          </cell>
          <cell r="AO372">
            <v>0</v>
          </cell>
          <cell r="AP372">
            <v>372</v>
          </cell>
          <cell r="AQ372">
            <v>20784.495303030311</v>
          </cell>
          <cell r="AR372">
            <v>102895.19530303033</v>
          </cell>
        </row>
        <row r="373">
          <cell r="B373" t="str">
            <v>Koh Can Cristo Octavio</v>
          </cell>
          <cell r="C373">
            <v>207.27033333333335</v>
          </cell>
          <cell r="D373">
            <v>6218.1100000000006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1036.3516666666667</v>
          </cell>
          <cell r="J373">
            <v>8290.8133333333335</v>
          </cell>
          <cell r="K373">
            <v>6218.1100000000006</v>
          </cell>
          <cell r="L373">
            <v>402.67666666666673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6620.7866666666669</v>
          </cell>
          <cell r="S373">
            <v>4910.1900000000005</v>
          </cell>
          <cell r="T373">
            <v>0.10879999999999999</v>
          </cell>
          <cell r="U373">
            <v>186.11291733333329</v>
          </cell>
          <cell r="V373">
            <v>288.33</v>
          </cell>
          <cell r="W373">
            <v>474.4429173333333</v>
          </cell>
          <cell r="X373">
            <v>474.4429173333333</v>
          </cell>
          <cell r="Y373">
            <v>253.54</v>
          </cell>
          <cell r="Z373">
            <v>220.90291733333331</v>
          </cell>
          <cell r="AA373">
            <v>7033.5587493333342</v>
          </cell>
          <cell r="AB373">
            <v>15324.372082666669</v>
          </cell>
          <cell r="AC373">
            <v>17841.959260766362</v>
          </cell>
          <cell r="AD373">
            <v>12009.95</v>
          </cell>
          <cell r="AE373">
            <v>0.21360000000000001</v>
          </cell>
          <cell r="AF373">
            <v>1245.7171780996948</v>
          </cell>
          <cell r="AG373">
            <v>1271.8699999999999</v>
          </cell>
          <cell r="AH373">
            <v>2517.5871780996949</v>
          </cell>
          <cell r="AI373">
            <v>2517.5871780996949</v>
          </cell>
          <cell r="AJ373">
            <v>0</v>
          </cell>
          <cell r="AK373">
            <v>2517.5871780996949</v>
          </cell>
          <cell r="AL373">
            <v>15324.372082666667</v>
          </cell>
          <cell r="AM373">
            <v>0</v>
          </cell>
          <cell r="AN373">
            <v>369</v>
          </cell>
          <cell r="AO373">
            <v>0</v>
          </cell>
          <cell r="AP373">
            <v>373</v>
          </cell>
          <cell r="AQ373">
            <v>2296.6842607663616</v>
          </cell>
          <cell r="AR373">
            <v>15307.259260766361</v>
          </cell>
        </row>
        <row r="374">
          <cell r="B374" t="str">
            <v>May . Juan Santos</v>
          </cell>
          <cell r="C374">
            <v>188.97066666666666</v>
          </cell>
          <cell r="D374">
            <v>5669.12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944.85333333333335</v>
          </cell>
          <cell r="J374">
            <v>7558.8266666666659</v>
          </cell>
          <cell r="K374">
            <v>5669.12</v>
          </cell>
          <cell r="L374">
            <v>311.1783333333334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5980.2983333333332</v>
          </cell>
          <cell r="S374">
            <v>4910.1900000000005</v>
          </cell>
          <cell r="T374">
            <v>0.10879999999999999</v>
          </cell>
          <cell r="U374">
            <v>116.42778666666659</v>
          </cell>
          <cell r="V374">
            <v>288.33</v>
          </cell>
          <cell r="W374">
            <v>404.75778666666656</v>
          </cell>
          <cell r="X374">
            <v>404.75778666666656</v>
          </cell>
          <cell r="Y374">
            <v>294.63</v>
          </cell>
          <cell r="Z374">
            <v>110.12778666666657</v>
          </cell>
          <cell r="AA374">
            <v>6503.8455466666665</v>
          </cell>
          <cell r="AB374">
            <v>14062.672213333331</v>
          </cell>
          <cell r="AC374">
            <v>16237.559630383179</v>
          </cell>
          <cell r="AD374">
            <v>12009.95</v>
          </cell>
          <cell r="AE374">
            <v>0.21360000000000001</v>
          </cell>
          <cell r="AF374">
            <v>903.01741704984693</v>
          </cell>
          <cell r="AG374">
            <v>1271.8699999999999</v>
          </cell>
          <cell r="AH374">
            <v>2174.8874170498466</v>
          </cell>
          <cell r="AI374">
            <v>2174.8874170498466</v>
          </cell>
          <cell r="AJ374">
            <v>0</v>
          </cell>
          <cell r="AK374">
            <v>2174.8874170498466</v>
          </cell>
          <cell r="AL374">
            <v>14062.672213333331</v>
          </cell>
          <cell r="AM374">
            <v>0</v>
          </cell>
          <cell r="AN374">
            <v>370</v>
          </cell>
          <cell r="AO374">
            <v>0</v>
          </cell>
          <cell r="AP374">
            <v>374</v>
          </cell>
          <cell r="AQ374">
            <v>2064.7596303831801</v>
          </cell>
          <cell r="AR374">
            <v>13702.85963038318</v>
          </cell>
        </row>
        <row r="375">
          <cell r="B375" t="str">
            <v>Pech Amaya Luis Fernando</v>
          </cell>
          <cell r="C375">
            <v>177.60633333333334</v>
          </cell>
          <cell r="D375">
            <v>5328.1900000000005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888.03166666666675</v>
          </cell>
          <cell r="J375">
            <v>7104.253333333334</v>
          </cell>
          <cell r="K375">
            <v>5328.1900000000005</v>
          </cell>
          <cell r="L375">
            <v>254.3566666666668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5582.5466666666671</v>
          </cell>
          <cell r="S375">
            <v>4910.1900000000005</v>
          </cell>
          <cell r="T375">
            <v>0.10879999999999999</v>
          </cell>
          <cell r="U375">
            <v>73.15240533333332</v>
          </cell>
          <cell r="V375">
            <v>288.33</v>
          </cell>
          <cell r="W375">
            <v>361.4824053333333</v>
          </cell>
          <cell r="X375">
            <v>361.4824053333333</v>
          </cell>
          <cell r="Y375">
            <v>294.63</v>
          </cell>
          <cell r="Z375">
            <v>66.852405333333309</v>
          </cell>
          <cell r="AA375">
            <v>6149.3692613333342</v>
          </cell>
          <cell r="AB375">
            <v>13253.622594666667</v>
          </cell>
          <cell r="AC375">
            <v>15208.757978975924</v>
          </cell>
          <cell r="AD375">
            <v>12009.95</v>
          </cell>
          <cell r="AE375">
            <v>0.21360000000000001</v>
          </cell>
          <cell r="AF375">
            <v>683.26538430925723</v>
          </cell>
          <cell r="AG375">
            <v>1271.8699999999999</v>
          </cell>
          <cell r="AH375">
            <v>1955.135384309257</v>
          </cell>
          <cell r="AI375">
            <v>1955.135384309257</v>
          </cell>
          <cell r="AJ375">
            <v>0</v>
          </cell>
          <cell r="AK375">
            <v>1955.135384309257</v>
          </cell>
          <cell r="AL375">
            <v>13253.622594666667</v>
          </cell>
          <cell r="AM375">
            <v>0</v>
          </cell>
          <cell r="AN375">
            <v>371</v>
          </cell>
          <cell r="AO375">
            <v>0</v>
          </cell>
          <cell r="AP375">
            <v>375</v>
          </cell>
          <cell r="AQ375">
            <v>1888.2829789759237</v>
          </cell>
          <cell r="AR375">
            <v>12674.057978975925</v>
          </cell>
        </row>
        <row r="376">
          <cell r="B376" t="str">
            <v>Pech Balam Nicolas Francisco</v>
          </cell>
          <cell r="C376">
            <v>218.97800000000001</v>
          </cell>
          <cell r="D376">
            <v>6569.34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1094.8900000000001</v>
          </cell>
          <cell r="J376">
            <v>8759.1200000000008</v>
          </cell>
          <cell r="K376">
            <v>6569.34</v>
          </cell>
          <cell r="L376">
            <v>461.21500000000015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7030.5550000000003</v>
          </cell>
          <cell r="S376">
            <v>4910.1900000000005</v>
          </cell>
          <cell r="T376">
            <v>0.10879999999999999</v>
          </cell>
          <cell r="U376">
            <v>230.69571199999996</v>
          </cell>
          <cell r="V376">
            <v>288.33</v>
          </cell>
          <cell r="W376">
            <v>519.02571199999988</v>
          </cell>
          <cell r="X376">
            <v>519.02571199999988</v>
          </cell>
          <cell r="Y376">
            <v>253.54</v>
          </cell>
          <cell r="Z376">
            <v>265.48571199999992</v>
          </cell>
          <cell r="AA376">
            <v>7398.7442880000008</v>
          </cell>
          <cell r="AB376">
            <v>16157.864288000001</v>
          </cell>
          <cell r="AC376">
            <v>18901.842533062052</v>
          </cell>
          <cell r="AD376">
            <v>12009.95</v>
          </cell>
          <cell r="AE376">
            <v>0.21360000000000001</v>
          </cell>
          <cell r="AF376">
            <v>1472.1082450620543</v>
          </cell>
          <cell r="AG376">
            <v>1271.8699999999999</v>
          </cell>
          <cell r="AH376">
            <v>2743.9782450620542</v>
          </cell>
          <cell r="AI376">
            <v>2743.9782450620542</v>
          </cell>
          <cell r="AJ376">
            <v>0</v>
          </cell>
          <cell r="AK376">
            <v>2743.9782450620542</v>
          </cell>
          <cell r="AL376">
            <v>16157.864287999997</v>
          </cell>
          <cell r="AM376">
            <v>0</v>
          </cell>
          <cell r="AN376">
            <v>372</v>
          </cell>
          <cell r="AO376">
            <v>0</v>
          </cell>
          <cell r="AP376">
            <v>376</v>
          </cell>
          <cell r="AQ376">
            <v>2478.4925330620545</v>
          </cell>
          <cell r="AR376">
            <v>16367.142533062051</v>
          </cell>
        </row>
        <row r="377">
          <cell r="B377" t="str">
            <v>Perez Hernandez Leydi Maria</v>
          </cell>
          <cell r="C377">
            <v>177.60633333333334</v>
          </cell>
          <cell r="D377">
            <v>5328.1900000000005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888.03166666666675</v>
          </cell>
          <cell r="J377">
            <v>7104.253333333334</v>
          </cell>
          <cell r="K377">
            <v>5328.1900000000005</v>
          </cell>
          <cell r="L377">
            <v>254.3566666666668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5582.5466666666671</v>
          </cell>
          <cell r="S377">
            <v>4910.1900000000005</v>
          </cell>
          <cell r="T377">
            <v>0.10879999999999999</v>
          </cell>
          <cell r="U377">
            <v>73.15240533333332</v>
          </cell>
          <cell r="V377">
            <v>288.33</v>
          </cell>
          <cell r="W377">
            <v>361.4824053333333</v>
          </cell>
          <cell r="X377">
            <v>361.4824053333333</v>
          </cell>
          <cell r="Y377">
            <v>294.63</v>
          </cell>
          <cell r="Z377">
            <v>66.852405333333309</v>
          </cell>
          <cell r="AA377">
            <v>6149.3692613333342</v>
          </cell>
          <cell r="AB377">
            <v>13253.622594666667</v>
          </cell>
          <cell r="AC377">
            <v>15208.757978975924</v>
          </cell>
          <cell r="AD377">
            <v>12009.95</v>
          </cell>
          <cell r="AE377">
            <v>0.21360000000000001</v>
          </cell>
          <cell r="AF377">
            <v>683.26538430925723</v>
          </cell>
          <cell r="AG377">
            <v>1271.8699999999999</v>
          </cell>
          <cell r="AH377">
            <v>1955.135384309257</v>
          </cell>
          <cell r="AI377">
            <v>1955.135384309257</v>
          </cell>
          <cell r="AJ377">
            <v>0</v>
          </cell>
          <cell r="AK377">
            <v>1955.135384309257</v>
          </cell>
          <cell r="AL377">
            <v>13253.622594666667</v>
          </cell>
          <cell r="AM377">
            <v>0</v>
          </cell>
          <cell r="AN377">
            <v>373</v>
          </cell>
          <cell r="AO377">
            <v>0</v>
          </cell>
          <cell r="AP377">
            <v>377</v>
          </cell>
          <cell r="AQ377">
            <v>1888.2829789759237</v>
          </cell>
          <cell r="AR377">
            <v>12674.057978975925</v>
          </cell>
        </row>
        <row r="378">
          <cell r="B378" t="str">
            <v>Canto Magaña Mario Andres</v>
          </cell>
          <cell r="C378">
            <v>398.30100000000004</v>
          </cell>
          <cell r="D378">
            <v>11949.03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1991.5050000000001</v>
          </cell>
          <cell r="J378">
            <v>15932.04</v>
          </cell>
          <cell r="K378">
            <v>11949.03</v>
          </cell>
          <cell r="L378">
            <v>1357.8300000000002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13306.86</v>
          </cell>
          <cell r="S378">
            <v>12009.95</v>
          </cell>
          <cell r="T378">
            <v>0.21360000000000001</v>
          </cell>
          <cell r="U378">
            <v>277.01997599999999</v>
          </cell>
          <cell r="V378">
            <v>1271.8699999999999</v>
          </cell>
          <cell r="W378">
            <v>1548.8899759999999</v>
          </cell>
          <cell r="X378">
            <v>1548.8899759999999</v>
          </cell>
          <cell r="Y378">
            <v>0</v>
          </cell>
          <cell r="Z378">
            <v>1548.8899759999999</v>
          </cell>
          <cell r="AA378">
            <v>12391.645023999999</v>
          </cell>
          <cell r="AB378">
            <v>28323.685023999999</v>
          </cell>
          <cell r="AC378">
            <v>34658.780543933055</v>
          </cell>
          <cell r="AD378">
            <v>24222.32</v>
          </cell>
          <cell r="AE378">
            <v>0.23519999999999999</v>
          </cell>
          <cell r="AF378">
            <v>2454.6555199330546</v>
          </cell>
          <cell r="AG378">
            <v>3880.44</v>
          </cell>
          <cell r="AH378">
            <v>6335.0955199330547</v>
          </cell>
          <cell r="AI378">
            <v>6335.0955199330547</v>
          </cell>
          <cell r="AJ378">
            <v>0</v>
          </cell>
          <cell r="AK378">
            <v>6335.0955199330547</v>
          </cell>
          <cell r="AL378">
            <v>28323.685023999999</v>
          </cell>
          <cell r="AM378">
            <v>0</v>
          </cell>
          <cell r="AN378">
            <v>374</v>
          </cell>
          <cell r="AO378">
            <v>0</v>
          </cell>
          <cell r="AP378">
            <v>378</v>
          </cell>
          <cell r="AQ378">
            <v>4786.2055439330543</v>
          </cell>
          <cell r="AR378">
            <v>32124.080543933054</v>
          </cell>
        </row>
        <row r="379">
          <cell r="B379" t="str">
            <v>Gutierrez Monjiote Alejandro</v>
          </cell>
          <cell r="C379">
            <v>227.87033333333335</v>
          </cell>
          <cell r="D379">
            <v>6836.1100000000006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1139.3516666666667</v>
          </cell>
          <cell r="J379">
            <v>9114.8133333333335</v>
          </cell>
          <cell r="K379">
            <v>6836.1100000000006</v>
          </cell>
          <cell r="L379">
            <v>505.67666666666673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7341.7866666666669</v>
          </cell>
          <cell r="S379">
            <v>4910.1900000000005</v>
          </cell>
          <cell r="T379">
            <v>0.10879999999999999</v>
          </cell>
          <cell r="U379">
            <v>264.5577173333333</v>
          </cell>
          <cell r="V379">
            <v>288.33</v>
          </cell>
          <cell r="W379">
            <v>552.88771733333328</v>
          </cell>
          <cell r="X379">
            <v>552.88771733333328</v>
          </cell>
          <cell r="Y379">
            <v>217.61</v>
          </cell>
          <cell r="Z379">
            <v>335.27771733333327</v>
          </cell>
          <cell r="AA379">
            <v>7640.1839493333337</v>
          </cell>
          <cell r="AB379">
            <v>16754.997282666667</v>
          </cell>
          <cell r="AC379">
            <v>19661.16729738894</v>
          </cell>
          <cell r="AD379">
            <v>12009.95</v>
          </cell>
          <cell r="AE379">
            <v>0.21360000000000001</v>
          </cell>
          <cell r="AF379">
            <v>1634.3000147222774</v>
          </cell>
          <cell r="AG379">
            <v>1271.8699999999999</v>
          </cell>
          <cell r="AH379">
            <v>2906.1700147222773</v>
          </cell>
          <cell r="AI379">
            <v>2906.1700147222773</v>
          </cell>
          <cell r="AJ379">
            <v>0</v>
          </cell>
          <cell r="AK379">
            <v>2906.1700147222773</v>
          </cell>
          <cell r="AL379">
            <v>16754.997282666664</v>
          </cell>
          <cell r="AM379">
            <v>0</v>
          </cell>
          <cell r="AN379">
            <v>375</v>
          </cell>
          <cell r="AO379">
            <v>0</v>
          </cell>
          <cell r="AP379">
            <v>379</v>
          </cell>
          <cell r="AQ379">
            <v>2570.8922973889439</v>
          </cell>
          <cell r="AR379">
            <v>17126.467297388939</v>
          </cell>
        </row>
        <row r="380">
          <cell r="B380" t="str">
            <v>Itza Chan Jose Catalino</v>
          </cell>
          <cell r="C380">
            <v>177.60633333333334</v>
          </cell>
          <cell r="D380">
            <v>5328.1900000000005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888.03166666666675</v>
          </cell>
          <cell r="J380">
            <v>7104.253333333334</v>
          </cell>
          <cell r="K380">
            <v>5328.1900000000005</v>
          </cell>
          <cell r="L380">
            <v>254.3566666666668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5582.5466666666671</v>
          </cell>
          <cell r="S380">
            <v>4910.1900000000005</v>
          </cell>
          <cell r="T380">
            <v>0.10879999999999999</v>
          </cell>
          <cell r="U380">
            <v>73.15240533333332</v>
          </cell>
          <cell r="V380">
            <v>288.33</v>
          </cell>
          <cell r="W380">
            <v>361.4824053333333</v>
          </cell>
          <cell r="X380">
            <v>361.4824053333333</v>
          </cell>
          <cell r="Y380">
            <v>294.63</v>
          </cell>
          <cell r="Z380">
            <v>66.852405333333309</v>
          </cell>
          <cell r="AA380">
            <v>6149.3692613333342</v>
          </cell>
          <cell r="AB380">
            <v>13253.622594666667</v>
          </cell>
          <cell r="AC380">
            <v>15208.757978975924</v>
          </cell>
          <cell r="AD380">
            <v>12009.95</v>
          </cell>
          <cell r="AE380">
            <v>0.21360000000000001</v>
          </cell>
          <cell r="AF380">
            <v>683.26538430925723</v>
          </cell>
          <cell r="AG380">
            <v>1271.8699999999999</v>
          </cell>
          <cell r="AH380">
            <v>1955.135384309257</v>
          </cell>
          <cell r="AI380">
            <v>1955.135384309257</v>
          </cell>
          <cell r="AJ380">
            <v>0</v>
          </cell>
          <cell r="AK380">
            <v>1955.135384309257</v>
          </cell>
          <cell r="AL380">
            <v>13253.622594666667</v>
          </cell>
          <cell r="AM380">
            <v>0</v>
          </cell>
          <cell r="AN380">
            <v>376</v>
          </cell>
          <cell r="AO380">
            <v>0</v>
          </cell>
          <cell r="AP380">
            <v>380</v>
          </cell>
          <cell r="AQ380">
            <v>1888.2829789759237</v>
          </cell>
          <cell r="AR380">
            <v>12674.057978975925</v>
          </cell>
        </row>
        <row r="381">
          <cell r="B381" t="str">
            <v>Sansores Cruz Marcos Joel</v>
          </cell>
          <cell r="C381">
            <v>177.60633333333334</v>
          </cell>
          <cell r="D381">
            <v>5328.1900000000005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888.03166666666675</v>
          </cell>
          <cell r="J381">
            <v>7104.253333333334</v>
          </cell>
          <cell r="K381">
            <v>5328.1900000000005</v>
          </cell>
          <cell r="L381">
            <v>254.3566666666668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5582.5466666666671</v>
          </cell>
          <cell r="S381">
            <v>4910.1900000000005</v>
          </cell>
          <cell r="T381">
            <v>0.10879999999999999</v>
          </cell>
          <cell r="U381">
            <v>73.15240533333332</v>
          </cell>
          <cell r="V381">
            <v>288.33</v>
          </cell>
          <cell r="W381">
            <v>361.4824053333333</v>
          </cell>
          <cell r="X381">
            <v>361.4824053333333</v>
          </cell>
          <cell r="Y381">
            <v>294.63</v>
          </cell>
          <cell r="Z381">
            <v>66.852405333333309</v>
          </cell>
          <cell r="AA381">
            <v>6149.3692613333342</v>
          </cell>
          <cell r="AB381">
            <v>13253.622594666667</v>
          </cell>
          <cell r="AC381">
            <v>15208.757978975924</v>
          </cell>
          <cell r="AD381">
            <v>12009.95</v>
          </cell>
          <cell r="AE381">
            <v>0.21360000000000001</v>
          </cell>
          <cell r="AF381">
            <v>683.26538430925723</v>
          </cell>
          <cell r="AG381">
            <v>1271.8699999999999</v>
          </cell>
          <cell r="AH381">
            <v>1955.135384309257</v>
          </cell>
          <cell r="AI381">
            <v>1955.135384309257</v>
          </cell>
          <cell r="AJ381">
            <v>0</v>
          </cell>
          <cell r="AK381">
            <v>1955.135384309257</v>
          </cell>
          <cell r="AL381">
            <v>13253.622594666667</v>
          </cell>
          <cell r="AM381">
            <v>0</v>
          </cell>
          <cell r="AN381">
            <v>377</v>
          </cell>
          <cell r="AO381">
            <v>0</v>
          </cell>
          <cell r="AP381">
            <v>381</v>
          </cell>
          <cell r="AQ381">
            <v>1888.2829789759237</v>
          </cell>
          <cell r="AR381">
            <v>12674.057978975925</v>
          </cell>
        </row>
        <row r="382">
          <cell r="B382" t="str">
            <v>Alonzo Sansores Gabriel Emilio</v>
          </cell>
          <cell r="C382">
            <v>506.82866666666666</v>
          </cell>
          <cell r="D382">
            <v>15204.86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2534.1433333333334</v>
          </cell>
          <cell r="J382">
            <v>20273.146666666667</v>
          </cell>
          <cell r="K382">
            <v>15204.86</v>
          </cell>
          <cell r="L382">
            <v>1900.4683333333335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17105.328333333335</v>
          </cell>
          <cell r="S382">
            <v>12009.95</v>
          </cell>
          <cell r="T382">
            <v>0.21360000000000001</v>
          </cell>
          <cell r="U382">
            <v>1088.3728120000003</v>
          </cell>
          <cell r="V382">
            <v>1271.8699999999999</v>
          </cell>
          <cell r="W382">
            <v>2360.2428120000004</v>
          </cell>
          <cell r="X382">
            <v>2360.2428120000004</v>
          </cell>
          <cell r="Y382">
            <v>0</v>
          </cell>
          <cell r="Z382">
            <v>2360.2428120000004</v>
          </cell>
          <cell r="AA382">
            <v>15378.760521333334</v>
          </cell>
          <cell r="AB382">
            <v>35651.907187999997</v>
          </cell>
          <cell r="AC382">
            <v>44801.910268571424</v>
          </cell>
          <cell r="AD382">
            <v>38177.700000000004</v>
          </cell>
          <cell r="AE382">
            <v>0.3</v>
          </cell>
          <cell r="AF382">
            <v>1987.2630805714259</v>
          </cell>
          <cell r="AG382">
            <v>7162.74</v>
          </cell>
          <cell r="AH382">
            <v>9150.003080571425</v>
          </cell>
          <cell r="AI382">
            <v>9150.003080571425</v>
          </cell>
          <cell r="AJ382">
            <v>0</v>
          </cell>
          <cell r="AK382">
            <v>9150.003080571425</v>
          </cell>
          <cell r="AL382">
            <v>35651.907187999997</v>
          </cell>
          <cell r="AM382">
            <v>0</v>
          </cell>
          <cell r="AN382">
            <v>378</v>
          </cell>
          <cell r="AO382">
            <v>0</v>
          </cell>
          <cell r="AP382">
            <v>382</v>
          </cell>
          <cell r="AQ382">
            <v>6789.7602685714246</v>
          </cell>
          <cell r="AR382">
            <v>42267.210268571427</v>
          </cell>
        </row>
        <row r="383">
          <cell r="B383" t="str">
            <v>Chan Espinoza Jonathan Jose</v>
          </cell>
          <cell r="C383">
            <v>181.00533333333334</v>
          </cell>
          <cell r="D383">
            <v>5430.16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905.02666666666664</v>
          </cell>
          <cell r="J383">
            <v>7240.2133333333331</v>
          </cell>
          <cell r="K383">
            <v>5430.16</v>
          </cell>
          <cell r="L383">
            <v>271.35166666666669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5701.5116666666663</v>
          </cell>
          <cell r="S383">
            <v>4910.1900000000005</v>
          </cell>
          <cell r="T383">
            <v>0.10879999999999999</v>
          </cell>
          <cell r="U383">
            <v>86.095797333333238</v>
          </cell>
          <cell r="V383">
            <v>288.33</v>
          </cell>
          <cell r="W383">
            <v>374.42579733333321</v>
          </cell>
          <cell r="X383">
            <v>374.42579733333321</v>
          </cell>
          <cell r="Y383">
            <v>294.63</v>
          </cell>
          <cell r="Z383">
            <v>79.795797333333212</v>
          </cell>
          <cell r="AA383">
            <v>6255.3908693333333</v>
          </cell>
          <cell r="AB383">
            <v>13495.604202666666</v>
          </cell>
          <cell r="AC383">
            <v>15516.466025771446</v>
          </cell>
          <cell r="AD383">
            <v>12009.95</v>
          </cell>
          <cell r="AE383">
            <v>0.21360000000000001</v>
          </cell>
          <cell r="AF383">
            <v>748.99182310478068</v>
          </cell>
          <cell r="AG383">
            <v>1271.8699999999999</v>
          </cell>
          <cell r="AH383">
            <v>2020.8618231047806</v>
          </cell>
          <cell r="AI383">
            <v>2020.8618231047806</v>
          </cell>
          <cell r="AJ383">
            <v>0</v>
          </cell>
          <cell r="AK383">
            <v>2020.8618231047806</v>
          </cell>
          <cell r="AL383">
            <v>13495.604202666666</v>
          </cell>
          <cell r="AM383">
            <v>0</v>
          </cell>
          <cell r="AN383">
            <v>379</v>
          </cell>
          <cell r="AO383">
            <v>0</v>
          </cell>
          <cell r="AP383">
            <v>383</v>
          </cell>
          <cell r="AQ383">
            <v>1941.0660257714474</v>
          </cell>
          <cell r="AR383">
            <v>12981.766025771445</v>
          </cell>
        </row>
        <row r="384">
          <cell r="B384" t="str">
            <v>Lara Ordoñez Jose Armando</v>
          </cell>
          <cell r="C384">
            <v>178.499</v>
          </cell>
          <cell r="D384">
            <v>5354.97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892.495</v>
          </cell>
          <cell r="J384">
            <v>7139.96</v>
          </cell>
          <cell r="K384">
            <v>5354.97</v>
          </cell>
          <cell r="L384">
            <v>258.82000000000005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5613.79</v>
          </cell>
          <cell r="S384">
            <v>4910.1900000000005</v>
          </cell>
          <cell r="T384">
            <v>0.10879999999999999</v>
          </cell>
          <cell r="U384">
            <v>76.551679999999934</v>
          </cell>
          <cell r="V384">
            <v>288.33</v>
          </cell>
          <cell r="W384">
            <v>364.8816799999999</v>
          </cell>
          <cell r="X384">
            <v>364.8816799999999</v>
          </cell>
          <cell r="Y384">
            <v>294.63</v>
          </cell>
          <cell r="Z384">
            <v>70.251679999999908</v>
          </cell>
          <cell r="AA384">
            <v>6177.2133199999998</v>
          </cell>
          <cell r="AB384">
            <v>13317.17332</v>
          </cell>
          <cell r="AC384">
            <v>15289.570193285859</v>
          </cell>
          <cell r="AD384">
            <v>12009.95</v>
          </cell>
          <cell r="AE384">
            <v>0.21360000000000001</v>
          </cell>
          <cell r="AF384">
            <v>700.52687328585944</v>
          </cell>
          <cell r="AG384">
            <v>1271.8699999999999</v>
          </cell>
          <cell r="AH384">
            <v>1972.3968732858593</v>
          </cell>
          <cell r="AI384">
            <v>1972.3968732858593</v>
          </cell>
          <cell r="AJ384">
            <v>0</v>
          </cell>
          <cell r="AK384">
            <v>1972.3968732858593</v>
          </cell>
          <cell r="AL384">
            <v>13317.17332</v>
          </cell>
          <cell r="AM384">
            <v>0</v>
          </cell>
          <cell r="AN384">
            <v>380</v>
          </cell>
          <cell r="AO384">
            <v>0</v>
          </cell>
          <cell r="AP384">
            <v>384</v>
          </cell>
          <cell r="AQ384">
            <v>1902.1451932858595</v>
          </cell>
          <cell r="AR384">
            <v>12754.87019328586</v>
          </cell>
        </row>
        <row r="385">
          <cell r="B385" t="str">
            <v>Ortega Rosado Heidy Veronica De Gpe</v>
          </cell>
          <cell r="C385">
            <v>177.60633333333334</v>
          </cell>
          <cell r="D385">
            <v>5328.1900000000005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888.03166666666675</v>
          </cell>
          <cell r="J385">
            <v>7104.253333333334</v>
          </cell>
          <cell r="K385">
            <v>5328.1900000000005</v>
          </cell>
          <cell r="L385">
            <v>254.3566666666668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5582.5466666666671</v>
          </cell>
          <cell r="S385">
            <v>4910.1900000000005</v>
          </cell>
          <cell r="T385">
            <v>0.10879999999999999</v>
          </cell>
          <cell r="U385">
            <v>73.15240533333332</v>
          </cell>
          <cell r="V385">
            <v>288.33</v>
          </cell>
          <cell r="W385">
            <v>361.4824053333333</v>
          </cell>
          <cell r="X385">
            <v>361.4824053333333</v>
          </cell>
          <cell r="Y385">
            <v>294.63</v>
          </cell>
          <cell r="Z385">
            <v>66.852405333333309</v>
          </cell>
          <cell r="AA385">
            <v>6149.3692613333342</v>
          </cell>
          <cell r="AB385">
            <v>13253.622594666667</v>
          </cell>
          <cell r="AC385">
            <v>15208.757978975924</v>
          </cell>
          <cell r="AD385">
            <v>12009.95</v>
          </cell>
          <cell r="AE385">
            <v>0.21360000000000001</v>
          </cell>
          <cell r="AF385">
            <v>683.26538430925723</v>
          </cell>
          <cell r="AG385">
            <v>1271.8699999999999</v>
          </cell>
          <cell r="AH385">
            <v>1955.135384309257</v>
          </cell>
          <cell r="AI385">
            <v>1955.135384309257</v>
          </cell>
          <cell r="AJ385">
            <v>0</v>
          </cell>
          <cell r="AK385">
            <v>1955.135384309257</v>
          </cell>
          <cell r="AL385">
            <v>13253.622594666667</v>
          </cell>
          <cell r="AM385">
            <v>0</v>
          </cell>
          <cell r="AN385">
            <v>381</v>
          </cell>
          <cell r="AO385">
            <v>0</v>
          </cell>
          <cell r="AP385">
            <v>385</v>
          </cell>
          <cell r="AQ385">
            <v>1888.2829789759237</v>
          </cell>
          <cell r="AR385">
            <v>12674.057978975925</v>
          </cell>
        </row>
        <row r="386">
          <cell r="B386" t="str">
            <v>Canto Torres Jose Javier</v>
          </cell>
          <cell r="C386">
            <v>177.60633333333334</v>
          </cell>
          <cell r="D386">
            <v>5328.1900000000005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888.03166666666675</v>
          </cell>
          <cell r="J386">
            <v>7104.253333333334</v>
          </cell>
          <cell r="K386">
            <v>5328.1900000000005</v>
          </cell>
          <cell r="L386">
            <v>254.3566666666668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5582.5466666666671</v>
          </cell>
          <cell r="S386">
            <v>4910.1900000000005</v>
          </cell>
          <cell r="T386">
            <v>0.10879999999999999</v>
          </cell>
          <cell r="U386">
            <v>73.15240533333332</v>
          </cell>
          <cell r="V386">
            <v>288.33</v>
          </cell>
          <cell r="W386">
            <v>361.4824053333333</v>
          </cell>
          <cell r="X386">
            <v>361.4824053333333</v>
          </cell>
          <cell r="Y386">
            <v>294.63</v>
          </cell>
          <cell r="Z386">
            <v>66.852405333333309</v>
          </cell>
          <cell r="AA386">
            <v>6149.3692613333342</v>
          </cell>
          <cell r="AB386">
            <v>13253.622594666667</v>
          </cell>
          <cell r="AC386">
            <v>15208.757978975924</v>
          </cell>
          <cell r="AD386">
            <v>12009.95</v>
          </cell>
          <cell r="AE386">
            <v>0.21360000000000001</v>
          </cell>
          <cell r="AF386">
            <v>683.26538430925723</v>
          </cell>
          <cell r="AG386">
            <v>1271.8699999999999</v>
          </cell>
          <cell r="AH386">
            <v>1955.135384309257</v>
          </cell>
          <cell r="AI386">
            <v>1955.135384309257</v>
          </cell>
          <cell r="AJ386">
            <v>0</v>
          </cell>
          <cell r="AK386">
            <v>1955.135384309257</v>
          </cell>
          <cell r="AL386">
            <v>13253.622594666667</v>
          </cell>
          <cell r="AM386">
            <v>0</v>
          </cell>
          <cell r="AN386">
            <v>382</v>
          </cell>
          <cell r="AO386">
            <v>0</v>
          </cell>
          <cell r="AP386">
            <v>386</v>
          </cell>
          <cell r="AQ386">
            <v>1888.2829789759237</v>
          </cell>
          <cell r="AR386">
            <v>12674.057978975925</v>
          </cell>
        </row>
        <row r="387">
          <cell r="B387" t="str">
            <v>Couoh Jimenez Jose Salatiel</v>
          </cell>
          <cell r="C387">
            <v>177.60633333333334</v>
          </cell>
          <cell r="D387">
            <v>5328.1900000000005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888.03166666666675</v>
          </cell>
          <cell r="J387">
            <v>7104.253333333334</v>
          </cell>
          <cell r="K387">
            <v>5328.1900000000005</v>
          </cell>
          <cell r="L387">
            <v>254.3566666666668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5582.5466666666671</v>
          </cell>
          <cell r="S387">
            <v>4910.1900000000005</v>
          </cell>
          <cell r="T387">
            <v>0.10879999999999999</v>
          </cell>
          <cell r="U387">
            <v>73.15240533333332</v>
          </cell>
          <cell r="V387">
            <v>288.33</v>
          </cell>
          <cell r="W387">
            <v>361.4824053333333</v>
          </cell>
          <cell r="X387">
            <v>361.4824053333333</v>
          </cell>
          <cell r="Y387">
            <v>294.63</v>
          </cell>
          <cell r="Z387">
            <v>66.852405333333309</v>
          </cell>
          <cell r="AA387">
            <v>6149.3692613333342</v>
          </cell>
          <cell r="AB387">
            <v>13253.622594666667</v>
          </cell>
          <cell r="AC387">
            <v>15208.757978975924</v>
          </cell>
          <cell r="AD387">
            <v>12009.95</v>
          </cell>
          <cell r="AE387">
            <v>0.21360000000000001</v>
          </cell>
          <cell r="AF387">
            <v>683.26538430925723</v>
          </cell>
          <cell r="AG387">
            <v>1271.8699999999999</v>
          </cell>
          <cell r="AH387">
            <v>1955.135384309257</v>
          </cell>
          <cell r="AI387">
            <v>1955.135384309257</v>
          </cell>
          <cell r="AJ387">
            <v>0</v>
          </cell>
          <cell r="AK387">
            <v>1955.135384309257</v>
          </cell>
          <cell r="AL387">
            <v>13253.622594666667</v>
          </cell>
          <cell r="AM387">
            <v>0</v>
          </cell>
          <cell r="AN387">
            <v>383</v>
          </cell>
          <cell r="AO387">
            <v>0</v>
          </cell>
          <cell r="AP387">
            <v>387</v>
          </cell>
          <cell r="AQ387">
            <v>1888.2829789759237</v>
          </cell>
          <cell r="AR387">
            <v>12674.057978975925</v>
          </cell>
        </row>
        <row r="388">
          <cell r="B388" t="str">
            <v>Aguilar Rendon Irwing Jose</v>
          </cell>
          <cell r="C388">
            <v>398.30100000000004</v>
          </cell>
          <cell r="D388">
            <v>11949.03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1991.5050000000001</v>
          </cell>
          <cell r="J388">
            <v>15932.04</v>
          </cell>
          <cell r="K388">
            <v>11949.03</v>
          </cell>
          <cell r="L388">
            <v>1357.8300000000002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13306.86</v>
          </cell>
          <cell r="S388">
            <v>12009.95</v>
          </cell>
          <cell r="T388">
            <v>0.21360000000000001</v>
          </cell>
          <cell r="U388">
            <v>277.01997599999999</v>
          </cell>
          <cell r="V388">
            <v>1271.8699999999999</v>
          </cell>
          <cell r="W388">
            <v>1548.8899759999999</v>
          </cell>
          <cell r="X388">
            <v>1548.8899759999999</v>
          </cell>
          <cell r="Y388">
            <v>0</v>
          </cell>
          <cell r="Z388">
            <v>1548.8899759999999</v>
          </cell>
          <cell r="AA388">
            <v>12391.645023999999</v>
          </cell>
          <cell r="AB388">
            <v>28323.685023999999</v>
          </cell>
          <cell r="AC388">
            <v>34658.780543933055</v>
          </cell>
          <cell r="AD388">
            <v>24222.32</v>
          </cell>
          <cell r="AE388">
            <v>0.23519999999999999</v>
          </cell>
          <cell r="AF388">
            <v>2454.6555199330546</v>
          </cell>
          <cell r="AG388">
            <v>3880.44</v>
          </cell>
          <cell r="AH388">
            <v>6335.0955199330547</v>
          </cell>
          <cell r="AI388">
            <v>6335.0955199330547</v>
          </cell>
          <cell r="AJ388">
            <v>0</v>
          </cell>
          <cell r="AK388">
            <v>6335.0955199330547</v>
          </cell>
          <cell r="AL388">
            <v>28323.685023999999</v>
          </cell>
          <cell r="AM388">
            <v>0</v>
          </cell>
          <cell r="AN388">
            <v>384</v>
          </cell>
          <cell r="AO388">
            <v>0</v>
          </cell>
          <cell r="AP388">
            <v>388</v>
          </cell>
          <cell r="AQ388">
            <v>4786.2055439330543</v>
          </cell>
          <cell r="AR388">
            <v>32124.080543933054</v>
          </cell>
        </row>
        <row r="389">
          <cell r="B389" t="str">
            <v>Bacab Ortega Vanesa Guadalupe</v>
          </cell>
          <cell r="C389">
            <v>445.26900000000001</v>
          </cell>
          <cell r="D389">
            <v>13358.07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2226.3449999999998</v>
          </cell>
          <cell r="J389">
            <v>17810.760000000002</v>
          </cell>
          <cell r="K389">
            <v>13358.07</v>
          </cell>
          <cell r="L389">
            <v>1592.6699999999998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14950.74</v>
          </cell>
          <cell r="S389">
            <v>12009.95</v>
          </cell>
          <cell r="T389">
            <v>0.21360000000000001</v>
          </cell>
          <cell r="U389">
            <v>628.15274399999987</v>
          </cell>
          <cell r="V389">
            <v>1271.8699999999999</v>
          </cell>
          <cell r="W389">
            <v>1900.0227439999999</v>
          </cell>
          <cell r="X389">
            <v>1900.0227439999999</v>
          </cell>
          <cell r="Y389">
            <v>0</v>
          </cell>
          <cell r="Z389">
            <v>1900.0227439999999</v>
          </cell>
          <cell r="AA389">
            <v>13684.392255999999</v>
          </cell>
          <cell r="AB389">
            <v>31495.152256000001</v>
          </cell>
          <cell r="AC389">
            <v>38863.688937142855</v>
          </cell>
          <cell r="AD389">
            <v>38177.700000000004</v>
          </cell>
          <cell r="AE389">
            <v>0.3</v>
          </cell>
          <cell r="AF389">
            <v>205.79668114285522</v>
          </cell>
          <cell r="AG389">
            <v>7162.74</v>
          </cell>
          <cell r="AH389">
            <v>7368.5366811428548</v>
          </cell>
          <cell r="AI389">
            <v>7368.5366811428548</v>
          </cell>
          <cell r="AJ389">
            <v>0</v>
          </cell>
          <cell r="AK389">
            <v>7368.5366811428548</v>
          </cell>
          <cell r="AL389">
            <v>31495.152256000001</v>
          </cell>
          <cell r="AM389">
            <v>0</v>
          </cell>
          <cell r="AN389">
            <v>385</v>
          </cell>
          <cell r="AO389">
            <v>0</v>
          </cell>
          <cell r="AP389">
            <v>389</v>
          </cell>
          <cell r="AQ389">
            <v>5468.513937142855</v>
          </cell>
          <cell r="AR389">
            <v>36328.988937142858</v>
          </cell>
        </row>
        <row r="390">
          <cell r="B390" t="str">
            <v>Gongora Solis Juan Emmanuel</v>
          </cell>
          <cell r="C390">
            <v>506.82866666666666</v>
          </cell>
          <cell r="D390">
            <v>15204.86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2534.1433333333334</v>
          </cell>
          <cell r="J390">
            <v>20273.146666666667</v>
          </cell>
          <cell r="K390">
            <v>15204.86</v>
          </cell>
          <cell r="L390">
            <v>1900.4683333333335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17105.328333333335</v>
          </cell>
          <cell r="S390">
            <v>12009.95</v>
          </cell>
          <cell r="T390">
            <v>0.21360000000000001</v>
          </cell>
          <cell r="U390">
            <v>1088.3728120000003</v>
          </cell>
          <cell r="V390">
            <v>1271.8699999999999</v>
          </cell>
          <cell r="W390">
            <v>2360.2428120000004</v>
          </cell>
          <cell r="X390">
            <v>2360.2428120000004</v>
          </cell>
          <cell r="Y390">
            <v>0</v>
          </cell>
          <cell r="Z390">
            <v>2360.2428120000004</v>
          </cell>
          <cell r="AA390">
            <v>15378.760521333334</v>
          </cell>
          <cell r="AB390">
            <v>35651.907187999997</v>
          </cell>
          <cell r="AC390">
            <v>44801.910268571424</v>
          </cell>
          <cell r="AD390">
            <v>38177.700000000004</v>
          </cell>
          <cell r="AE390">
            <v>0.3</v>
          </cell>
          <cell r="AF390">
            <v>1987.2630805714259</v>
          </cell>
          <cell r="AG390">
            <v>7162.74</v>
          </cell>
          <cell r="AH390">
            <v>9150.003080571425</v>
          </cell>
          <cell r="AI390">
            <v>9150.003080571425</v>
          </cell>
          <cell r="AJ390">
            <v>0</v>
          </cell>
          <cell r="AK390">
            <v>9150.003080571425</v>
          </cell>
          <cell r="AL390">
            <v>35651.907187999997</v>
          </cell>
          <cell r="AM390">
            <v>0</v>
          </cell>
          <cell r="AN390">
            <v>386</v>
          </cell>
          <cell r="AO390">
            <v>0</v>
          </cell>
          <cell r="AP390">
            <v>390</v>
          </cell>
          <cell r="AQ390">
            <v>6789.7602685714246</v>
          </cell>
          <cell r="AR390">
            <v>42267.210268571427</v>
          </cell>
        </row>
        <row r="391">
          <cell r="B391" t="str">
            <v>Cauich Verde Manuel Jesus</v>
          </cell>
          <cell r="C391">
            <v>1128.6053333333334</v>
          </cell>
          <cell r="D391">
            <v>33858.160000000003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5643.0266666666676</v>
          </cell>
          <cell r="J391">
            <v>45144.213333333333</v>
          </cell>
          <cell r="K391">
            <v>33858.160000000003</v>
          </cell>
          <cell r="L391">
            <v>5009.3516666666674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38867.511666666673</v>
          </cell>
          <cell r="S391">
            <v>38177.700000000004</v>
          </cell>
          <cell r="T391">
            <v>0.3</v>
          </cell>
          <cell r="U391">
            <v>206.94350000000048</v>
          </cell>
          <cell r="V391">
            <v>7162.74</v>
          </cell>
          <cell r="W391">
            <v>7369.6835000000001</v>
          </cell>
          <cell r="X391">
            <v>7369.6835000000001</v>
          </cell>
          <cell r="Y391">
            <v>0</v>
          </cell>
          <cell r="Z391">
            <v>7369.6835000000001</v>
          </cell>
          <cell r="AA391">
            <v>32131.503166666669</v>
          </cell>
          <cell r="AB391">
            <v>77275.71650000001</v>
          </cell>
          <cell r="AC391">
            <v>105429.89530303032</v>
          </cell>
          <cell r="AD391">
            <v>97183.34</v>
          </cell>
          <cell r="AE391">
            <v>0.34</v>
          </cell>
          <cell r="AF391">
            <v>2803.8288030303115</v>
          </cell>
          <cell r="AG391">
            <v>25350.35</v>
          </cell>
          <cell r="AH391">
            <v>28154.178803030311</v>
          </cell>
          <cell r="AI391">
            <v>28154.178803030311</v>
          </cell>
          <cell r="AJ391">
            <v>0</v>
          </cell>
          <cell r="AK391">
            <v>28154.178803030311</v>
          </cell>
          <cell r="AL391">
            <v>77275.71650000001</v>
          </cell>
          <cell r="AM391">
            <v>0</v>
          </cell>
          <cell r="AN391">
            <v>387</v>
          </cell>
          <cell r="AO391">
            <v>0</v>
          </cell>
          <cell r="AP391">
            <v>391</v>
          </cell>
          <cell r="AQ391">
            <v>20784.495303030311</v>
          </cell>
          <cell r="AR391">
            <v>102895.19530303033</v>
          </cell>
        </row>
        <row r="392">
          <cell r="B392" t="str">
            <v>Pech Viana Maira Yazmin</v>
          </cell>
          <cell r="C392">
            <v>227.87033333333335</v>
          </cell>
          <cell r="D392">
            <v>6836.1100000000006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1139.3516666666667</v>
          </cell>
          <cell r="J392">
            <v>9114.8133333333335</v>
          </cell>
          <cell r="K392">
            <v>6836.1100000000006</v>
          </cell>
          <cell r="L392">
            <v>505.67666666666673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7341.7866666666669</v>
          </cell>
          <cell r="S392">
            <v>4910.1900000000005</v>
          </cell>
          <cell r="T392">
            <v>0.10879999999999999</v>
          </cell>
          <cell r="U392">
            <v>264.5577173333333</v>
          </cell>
          <cell r="V392">
            <v>288.33</v>
          </cell>
          <cell r="W392">
            <v>552.88771733333328</v>
          </cell>
          <cell r="X392">
            <v>552.88771733333328</v>
          </cell>
          <cell r="Y392">
            <v>217.61</v>
          </cell>
          <cell r="Z392">
            <v>335.27771733333327</v>
          </cell>
          <cell r="AA392">
            <v>7640.1839493333337</v>
          </cell>
          <cell r="AB392">
            <v>16754.997282666667</v>
          </cell>
          <cell r="AC392">
            <v>19661.16729738894</v>
          </cell>
          <cell r="AD392">
            <v>12009.95</v>
          </cell>
          <cell r="AE392">
            <v>0.21360000000000001</v>
          </cell>
          <cell r="AF392">
            <v>1634.3000147222774</v>
          </cell>
          <cell r="AG392">
            <v>1271.8699999999999</v>
          </cell>
          <cell r="AH392">
            <v>2906.1700147222773</v>
          </cell>
          <cell r="AI392">
            <v>2906.1700147222773</v>
          </cell>
          <cell r="AJ392">
            <v>0</v>
          </cell>
          <cell r="AK392">
            <v>2906.1700147222773</v>
          </cell>
          <cell r="AL392">
            <v>16754.997282666664</v>
          </cell>
          <cell r="AM392">
            <v>0</v>
          </cell>
          <cell r="AN392">
            <v>388</v>
          </cell>
          <cell r="AO392">
            <v>0</v>
          </cell>
          <cell r="AP392">
            <v>392</v>
          </cell>
          <cell r="AQ392">
            <v>2570.8922973889439</v>
          </cell>
          <cell r="AR392">
            <v>17126.467297388939</v>
          </cell>
        </row>
        <row r="393">
          <cell r="B393" t="str">
            <v>Cen Arguelles Fredy Benjamin</v>
          </cell>
          <cell r="C393">
            <v>259.93766666666664</v>
          </cell>
          <cell r="D393">
            <v>7798.13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1299.6883333333333</v>
          </cell>
          <cell r="J393">
            <v>10397.506666666666</v>
          </cell>
          <cell r="K393">
            <v>7798.13</v>
          </cell>
          <cell r="L393">
            <v>666.01333333333332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8464.1433333333334</v>
          </cell>
          <cell r="S393">
            <v>4910.1900000000005</v>
          </cell>
          <cell r="T393">
            <v>0.10879999999999999</v>
          </cell>
          <cell r="U393">
            <v>386.6701226666666</v>
          </cell>
          <cell r="V393">
            <v>288.33</v>
          </cell>
          <cell r="W393">
            <v>675.00012266666658</v>
          </cell>
          <cell r="X393">
            <v>675.00012266666658</v>
          </cell>
          <cell r="Y393">
            <v>0</v>
          </cell>
          <cell r="Z393">
            <v>675.00012266666658</v>
          </cell>
          <cell r="AA393">
            <v>8422.8182106666663</v>
          </cell>
          <cell r="AB393">
            <v>18820.324877333333</v>
          </cell>
          <cell r="AC393">
            <v>22287.474004747372</v>
          </cell>
          <cell r="AD393">
            <v>12009.95</v>
          </cell>
          <cell r="AE393">
            <v>0.21360000000000001</v>
          </cell>
          <cell r="AF393">
            <v>2195.2791274140386</v>
          </cell>
          <cell r="AG393">
            <v>1271.8699999999999</v>
          </cell>
          <cell r="AH393">
            <v>3467.1491274140385</v>
          </cell>
          <cell r="AI393">
            <v>3467.1491274140385</v>
          </cell>
          <cell r="AJ393">
            <v>0</v>
          </cell>
          <cell r="AK393">
            <v>3467.1491274140385</v>
          </cell>
          <cell r="AL393">
            <v>18820.324877333333</v>
          </cell>
          <cell r="AM393">
            <v>0</v>
          </cell>
          <cell r="AN393">
            <v>389</v>
          </cell>
          <cell r="AO393">
            <v>0</v>
          </cell>
          <cell r="AP393">
            <v>393</v>
          </cell>
          <cell r="AQ393">
            <v>2792.1490047473717</v>
          </cell>
          <cell r="AR393">
            <v>19752.774004747371</v>
          </cell>
        </row>
        <row r="394">
          <cell r="B394" t="str">
            <v>Espadas Cruz Luis Alfonso</v>
          </cell>
          <cell r="C394">
            <v>259.93766666666664</v>
          </cell>
          <cell r="D394">
            <v>7798.13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1299.6883333333333</v>
          </cell>
          <cell r="J394">
            <v>10397.506666666666</v>
          </cell>
          <cell r="K394">
            <v>7798.13</v>
          </cell>
          <cell r="L394">
            <v>666.01333333333332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8464.1433333333334</v>
          </cell>
          <cell r="S394">
            <v>4910.1900000000005</v>
          </cell>
          <cell r="T394">
            <v>0.10879999999999999</v>
          </cell>
          <cell r="U394">
            <v>386.6701226666666</v>
          </cell>
          <cell r="V394">
            <v>288.33</v>
          </cell>
          <cell r="W394">
            <v>675.00012266666658</v>
          </cell>
          <cell r="X394">
            <v>675.00012266666658</v>
          </cell>
          <cell r="Y394">
            <v>0</v>
          </cell>
          <cell r="Z394">
            <v>675.00012266666658</v>
          </cell>
          <cell r="AA394">
            <v>8422.8182106666663</v>
          </cell>
          <cell r="AB394">
            <v>18820.324877333333</v>
          </cell>
          <cell r="AC394">
            <v>22287.474004747372</v>
          </cell>
          <cell r="AD394">
            <v>12009.95</v>
          </cell>
          <cell r="AE394">
            <v>0.21360000000000001</v>
          </cell>
          <cell r="AF394">
            <v>2195.2791274140386</v>
          </cell>
          <cell r="AG394">
            <v>1271.8699999999999</v>
          </cell>
          <cell r="AH394">
            <v>3467.1491274140385</v>
          </cell>
          <cell r="AI394">
            <v>3467.1491274140385</v>
          </cell>
          <cell r="AJ394">
            <v>0</v>
          </cell>
          <cell r="AK394">
            <v>3467.1491274140385</v>
          </cell>
          <cell r="AL394">
            <v>18820.324877333333</v>
          </cell>
          <cell r="AM394">
            <v>0</v>
          </cell>
          <cell r="AN394">
            <v>390</v>
          </cell>
          <cell r="AO394">
            <v>0</v>
          </cell>
          <cell r="AP394">
            <v>394</v>
          </cell>
          <cell r="AQ394">
            <v>2792.1490047473717</v>
          </cell>
          <cell r="AR394">
            <v>19752.774004747371</v>
          </cell>
        </row>
        <row r="395">
          <cell r="B395" t="str">
            <v>Basto Niquete Jorge Carlos</v>
          </cell>
          <cell r="C395">
            <v>181.00533333333334</v>
          </cell>
          <cell r="D395">
            <v>5430.16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905.02666666666664</v>
          </cell>
          <cell r="J395">
            <v>7240.2133333333331</v>
          </cell>
          <cell r="K395">
            <v>5430.16</v>
          </cell>
          <cell r="L395">
            <v>271.35166666666669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5701.5116666666663</v>
          </cell>
          <cell r="S395">
            <v>4910.1900000000005</v>
          </cell>
          <cell r="T395">
            <v>0.10879999999999999</v>
          </cell>
          <cell r="U395">
            <v>86.095797333333238</v>
          </cell>
          <cell r="V395">
            <v>288.33</v>
          </cell>
          <cell r="W395">
            <v>374.42579733333321</v>
          </cell>
          <cell r="X395">
            <v>374.42579733333321</v>
          </cell>
          <cell r="Y395">
            <v>294.63</v>
          </cell>
          <cell r="Z395">
            <v>79.795797333333212</v>
          </cell>
          <cell r="AA395">
            <v>6255.3908693333333</v>
          </cell>
          <cell r="AB395">
            <v>13495.604202666666</v>
          </cell>
          <cell r="AC395">
            <v>15516.466025771446</v>
          </cell>
          <cell r="AD395">
            <v>12009.95</v>
          </cell>
          <cell r="AE395">
            <v>0.21360000000000001</v>
          </cell>
          <cell r="AF395">
            <v>748.99182310478068</v>
          </cell>
          <cell r="AG395">
            <v>1271.8699999999999</v>
          </cell>
          <cell r="AH395">
            <v>2020.8618231047806</v>
          </cell>
          <cell r="AI395">
            <v>2020.8618231047806</v>
          </cell>
          <cell r="AJ395">
            <v>0</v>
          </cell>
          <cell r="AK395">
            <v>2020.8618231047806</v>
          </cell>
          <cell r="AL395">
            <v>13495.604202666666</v>
          </cell>
          <cell r="AM395">
            <v>0</v>
          </cell>
          <cell r="AN395">
            <v>391</v>
          </cell>
          <cell r="AO395">
            <v>0</v>
          </cell>
          <cell r="AP395">
            <v>395</v>
          </cell>
          <cell r="AQ395">
            <v>1941.0660257714474</v>
          </cell>
          <cell r="AR395">
            <v>12981.766025771445</v>
          </cell>
        </row>
        <row r="396">
          <cell r="B396" t="str">
            <v>Rosado Muñoz Fernando De Jesus</v>
          </cell>
          <cell r="C396">
            <v>199.27066666666667</v>
          </cell>
          <cell r="D396">
            <v>5978.12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996.35333333333335</v>
          </cell>
          <cell r="J396">
            <v>7970.8266666666668</v>
          </cell>
          <cell r="K396">
            <v>5978.12</v>
          </cell>
          <cell r="L396">
            <v>362.6783333333334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6340.7983333333332</v>
          </cell>
          <cell r="S396">
            <v>4910.1900000000005</v>
          </cell>
          <cell r="T396">
            <v>0.10879999999999999</v>
          </cell>
          <cell r="U396">
            <v>155.6501866666666</v>
          </cell>
          <cell r="V396">
            <v>288.33</v>
          </cell>
          <cell r="W396">
            <v>443.98018666666655</v>
          </cell>
          <cell r="X396">
            <v>443.98018666666655</v>
          </cell>
          <cell r="Y396">
            <v>253.54</v>
          </cell>
          <cell r="Z396">
            <v>190.44018666666656</v>
          </cell>
          <cell r="AA396">
            <v>6784.0331466666667</v>
          </cell>
          <cell r="AB396">
            <v>14754.859813333333</v>
          </cell>
          <cell r="AC396">
            <v>17117.757494065783</v>
          </cell>
          <cell r="AD396">
            <v>12009.95</v>
          </cell>
          <cell r="AE396">
            <v>0.21360000000000001</v>
          </cell>
          <cell r="AF396">
            <v>1091.0276807324512</v>
          </cell>
          <cell r="AG396">
            <v>1271.8699999999999</v>
          </cell>
          <cell r="AH396">
            <v>2362.8976807324511</v>
          </cell>
          <cell r="AI396">
            <v>2362.8976807324511</v>
          </cell>
          <cell r="AJ396">
            <v>0</v>
          </cell>
          <cell r="AK396">
            <v>2362.8976807324511</v>
          </cell>
          <cell r="AL396">
            <v>14754.859813333333</v>
          </cell>
          <cell r="AM396">
            <v>0</v>
          </cell>
          <cell r="AN396">
            <v>392</v>
          </cell>
          <cell r="AO396">
            <v>0</v>
          </cell>
          <cell r="AP396">
            <v>396</v>
          </cell>
          <cell r="AQ396">
            <v>2172.4574940657844</v>
          </cell>
          <cell r="AR396">
            <v>14583.057494065783</v>
          </cell>
        </row>
        <row r="397">
          <cell r="B397" t="str">
            <v>Ciau Cante Cintia Noemy</v>
          </cell>
          <cell r="C397">
            <v>204.59233333333336</v>
          </cell>
          <cell r="D397">
            <v>6137.77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1022.9616666666667</v>
          </cell>
          <cell r="J397">
            <v>8183.6933333333345</v>
          </cell>
          <cell r="K397">
            <v>6137.77</v>
          </cell>
          <cell r="L397">
            <v>389.28666666666675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6527.0566666666673</v>
          </cell>
          <cell r="S397">
            <v>4910.1900000000005</v>
          </cell>
          <cell r="T397">
            <v>0.10879999999999999</v>
          </cell>
          <cell r="U397">
            <v>175.91509333333335</v>
          </cell>
          <cell r="V397">
            <v>288.33</v>
          </cell>
          <cell r="W397">
            <v>464.24509333333333</v>
          </cell>
          <cell r="X397">
            <v>464.24509333333333</v>
          </cell>
          <cell r="Y397">
            <v>253.54</v>
          </cell>
          <cell r="Z397">
            <v>210.70509333333334</v>
          </cell>
          <cell r="AA397">
            <v>6950.0265733333345</v>
          </cell>
          <cell r="AB397">
            <v>15133.719906666669</v>
          </cell>
          <cell r="AC397">
            <v>17599.522617836559</v>
          </cell>
          <cell r="AD397">
            <v>12009.95</v>
          </cell>
          <cell r="AE397">
            <v>0.21360000000000001</v>
          </cell>
          <cell r="AF397">
            <v>1193.932711169889</v>
          </cell>
          <cell r="AG397">
            <v>1271.8699999999999</v>
          </cell>
          <cell r="AH397">
            <v>2465.8027111698889</v>
          </cell>
          <cell r="AI397">
            <v>2465.8027111698889</v>
          </cell>
          <cell r="AJ397">
            <v>0</v>
          </cell>
          <cell r="AK397">
            <v>2465.8027111698889</v>
          </cell>
          <cell r="AL397">
            <v>15133.719906666671</v>
          </cell>
          <cell r="AM397">
            <v>0</v>
          </cell>
          <cell r="AN397">
            <v>393</v>
          </cell>
          <cell r="AO397">
            <v>0</v>
          </cell>
          <cell r="AP397">
            <v>397</v>
          </cell>
          <cell r="AQ397">
            <v>2255.0976178365554</v>
          </cell>
          <cell r="AR397">
            <v>15064.822617836558</v>
          </cell>
        </row>
        <row r="398">
          <cell r="B398" t="str">
            <v>Pan Aranda Fabiola Del Socorro</v>
          </cell>
          <cell r="C398">
            <v>204.59233333333336</v>
          </cell>
          <cell r="D398">
            <v>6137.77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1022.9616666666667</v>
          </cell>
          <cell r="J398">
            <v>8183.6933333333345</v>
          </cell>
          <cell r="K398">
            <v>6137.77</v>
          </cell>
          <cell r="L398">
            <v>389.28666666666675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6527.0566666666673</v>
          </cell>
          <cell r="S398">
            <v>4910.1900000000005</v>
          </cell>
          <cell r="T398">
            <v>0.10879999999999999</v>
          </cell>
          <cell r="U398">
            <v>175.91509333333335</v>
          </cell>
          <cell r="V398">
            <v>288.33</v>
          </cell>
          <cell r="W398">
            <v>464.24509333333333</v>
          </cell>
          <cell r="X398">
            <v>464.24509333333333</v>
          </cell>
          <cell r="Y398">
            <v>253.54</v>
          </cell>
          <cell r="Z398">
            <v>210.70509333333334</v>
          </cell>
          <cell r="AA398">
            <v>6950.0265733333345</v>
          </cell>
          <cell r="AB398">
            <v>15133.719906666669</v>
          </cell>
          <cell r="AC398">
            <v>17599.522617836559</v>
          </cell>
          <cell r="AD398">
            <v>12009.95</v>
          </cell>
          <cell r="AE398">
            <v>0.21360000000000001</v>
          </cell>
          <cell r="AF398">
            <v>1193.932711169889</v>
          </cell>
          <cell r="AG398">
            <v>1271.8699999999999</v>
          </cell>
          <cell r="AH398">
            <v>2465.8027111698889</v>
          </cell>
          <cell r="AI398">
            <v>2465.8027111698889</v>
          </cell>
          <cell r="AJ398">
            <v>0</v>
          </cell>
          <cell r="AK398">
            <v>2465.8027111698889</v>
          </cell>
          <cell r="AL398">
            <v>15133.719906666671</v>
          </cell>
          <cell r="AM398">
            <v>0</v>
          </cell>
          <cell r="AN398">
            <v>394</v>
          </cell>
          <cell r="AO398">
            <v>0</v>
          </cell>
          <cell r="AP398">
            <v>398</v>
          </cell>
          <cell r="AQ398">
            <v>2255.0976178365554</v>
          </cell>
          <cell r="AR398">
            <v>15064.822617836558</v>
          </cell>
        </row>
        <row r="399">
          <cell r="B399" t="str">
            <v>Hernandez Noriega Carlos</v>
          </cell>
          <cell r="C399">
            <v>207.27033333333335</v>
          </cell>
          <cell r="D399">
            <v>6218.1100000000006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1036.3516666666667</v>
          </cell>
          <cell r="J399">
            <v>8290.8133333333335</v>
          </cell>
          <cell r="K399">
            <v>6218.1100000000006</v>
          </cell>
          <cell r="L399">
            <v>402.67666666666673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6620.7866666666669</v>
          </cell>
          <cell r="S399">
            <v>4910.1900000000005</v>
          </cell>
          <cell r="T399">
            <v>0.10879999999999999</v>
          </cell>
          <cell r="U399">
            <v>186.11291733333329</v>
          </cell>
          <cell r="V399">
            <v>288.33</v>
          </cell>
          <cell r="W399">
            <v>474.4429173333333</v>
          </cell>
          <cell r="X399">
            <v>474.4429173333333</v>
          </cell>
          <cell r="Y399">
            <v>253.54</v>
          </cell>
          <cell r="Z399">
            <v>220.90291733333331</v>
          </cell>
          <cell r="AA399">
            <v>7033.5587493333342</v>
          </cell>
          <cell r="AB399">
            <v>15324.372082666669</v>
          </cell>
          <cell r="AC399">
            <v>17841.959260766362</v>
          </cell>
          <cell r="AD399">
            <v>12009.95</v>
          </cell>
          <cell r="AE399">
            <v>0.21360000000000001</v>
          </cell>
          <cell r="AF399">
            <v>1245.7171780996948</v>
          </cell>
          <cell r="AG399">
            <v>1271.8699999999999</v>
          </cell>
          <cell r="AH399">
            <v>2517.5871780996949</v>
          </cell>
          <cell r="AI399">
            <v>2517.5871780996949</v>
          </cell>
          <cell r="AJ399">
            <v>0</v>
          </cell>
          <cell r="AK399">
            <v>2517.5871780996949</v>
          </cell>
          <cell r="AL399">
            <v>15324.372082666667</v>
          </cell>
          <cell r="AM399">
            <v>0</v>
          </cell>
          <cell r="AN399">
            <v>395</v>
          </cell>
          <cell r="AO399">
            <v>0</v>
          </cell>
          <cell r="AP399">
            <v>399</v>
          </cell>
          <cell r="AQ399">
            <v>2296.6842607663616</v>
          </cell>
          <cell r="AR399">
            <v>15307.259260766361</v>
          </cell>
        </row>
        <row r="400">
          <cell r="B400" t="str">
            <v>Briceño Ravell Wilbert Raul</v>
          </cell>
          <cell r="C400">
            <v>209.91400000000002</v>
          </cell>
          <cell r="D400">
            <v>6297.42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1049.57</v>
          </cell>
          <cell r="J400">
            <v>8396.5600000000013</v>
          </cell>
          <cell r="K400">
            <v>6297.42</v>
          </cell>
          <cell r="L400">
            <v>415.89499999999998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6713.3150000000005</v>
          </cell>
          <cell r="S400">
            <v>4910.1900000000005</v>
          </cell>
          <cell r="T400">
            <v>0.10879999999999999</v>
          </cell>
          <cell r="U400">
            <v>196.17999999999998</v>
          </cell>
          <cell r="V400">
            <v>288.33</v>
          </cell>
          <cell r="W400">
            <v>484.51</v>
          </cell>
          <cell r="X400">
            <v>484.51</v>
          </cell>
          <cell r="Y400">
            <v>253.54</v>
          </cell>
          <cell r="Z400">
            <v>230.97</v>
          </cell>
          <cell r="AA400">
            <v>7116.0199999999995</v>
          </cell>
          <cell r="AB400">
            <v>15512.580000000002</v>
          </cell>
          <cell r="AC400">
            <v>18081.287741607328</v>
          </cell>
          <cell r="AD400">
            <v>12009.95</v>
          </cell>
          <cell r="AE400">
            <v>0.21360000000000001</v>
          </cell>
          <cell r="AF400">
            <v>1296.8377416073251</v>
          </cell>
          <cell r="AG400">
            <v>1271.8699999999999</v>
          </cell>
          <cell r="AH400">
            <v>2568.7077416073253</v>
          </cell>
          <cell r="AI400">
            <v>2568.7077416073253</v>
          </cell>
          <cell r="AJ400">
            <v>0</v>
          </cell>
          <cell r="AK400">
            <v>2568.7077416073253</v>
          </cell>
          <cell r="AL400">
            <v>15512.580000000002</v>
          </cell>
          <cell r="AM400">
            <v>0</v>
          </cell>
          <cell r="AN400">
            <v>396</v>
          </cell>
          <cell r="AO400">
            <v>0</v>
          </cell>
          <cell r="AP400">
            <v>400</v>
          </cell>
          <cell r="AQ400">
            <v>2337.7377416073255</v>
          </cell>
          <cell r="AR400">
            <v>15546.587741607327</v>
          </cell>
        </row>
        <row r="401">
          <cell r="B401" t="str">
            <v>Tec Pat Jose Antonio</v>
          </cell>
          <cell r="C401">
            <v>181.00533333333334</v>
          </cell>
          <cell r="D401">
            <v>5430.16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905.02666666666664</v>
          </cell>
          <cell r="J401">
            <v>7240.2133333333331</v>
          </cell>
          <cell r="K401">
            <v>5430.16</v>
          </cell>
          <cell r="L401">
            <v>271.35166666666669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5701.5116666666663</v>
          </cell>
          <cell r="S401">
            <v>4910.1900000000005</v>
          </cell>
          <cell r="T401">
            <v>0.10879999999999999</v>
          </cell>
          <cell r="U401">
            <v>86.095797333333238</v>
          </cell>
          <cell r="V401">
            <v>288.33</v>
          </cell>
          <cell r="W401">
            <v>374.42579733333321</v>
          </cell>
          <cell r="X401">
            <v>374.42579733333321</v>
          </cell>
          <cell r="Y401">
            <v>294.63</v>
          </cell>
          <cell r="Z401">
            <v>79.795797333333212</v>
          </cell>
          <cell r="AA401">
            <v>6255.3908693333333</v>
          </cell>
          <cell r="AB401">
            <v>13495.604202666666</v>
          </cell>
          <cell r="AC401">
            <v>15516.466025771446</v>
          </cell>
          <cell r="AD401">
            <v>12009.95</v>
          </cell>
          <cell r="AE401">
            <v>0.21360000000000001</v>
          </cell>
          <cell r="AF401">
            <v>748.99182310478068</v>
          </cell>
          <cell r="AG401">
            <v>1271.8699999999999</v>
          </cell>
          <cell r="AH401">
            <v>2020.8618231047806</v>
          </cell>
          <cell r="AI401">
            <v>2020.8618231047806</v>
          </cell>
          <cell r="AJ401">
            <v>0</v>
          </cell>
          <cell r="AK401">
            <v>2020.8618231047806</v>
          </cell>
          <cell r="AL401">
            <v>13495.604202666666</v>
          </cell>
          <cell r="AM401">
            <v>0</v>
          </cell>
          <cell r="AN401">
            <v>397</v>
          </cell>
          <cell r="AO401">
            <v>0</v>
          </cell>
          <cell r="AP401">
            <v>401</v>
          </cell>
          <cell r="AQ401">
            <v>1941.0660257714474</v>
          </cell>
          <cell r="AR401">
            <v>12981.766025771445</v>
          </cell>
        </row>
        <row r="402">
          <cell r="B402" t="str">
            <v>Nabte Chab Jesus Alejandro</v>
          </cell>
          <cell r="C402">
            <v>177.60633333333334</v>
          </cell>
          <cell r="D402">
            <v>5328.1900000000005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888.03166666666675</v>
          </cell>
          <cell r="J402">
            <v>7104.253333333334</v>
          </cell>
          <cell r="K402">
            <v>5328.1900000000005</v>
          </cell>
          <cell r="L402">
            <v>254.3566666666668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5582.5466666666671</v>
          </cell>
          <cell r="S402">
            <v>4910.1900000000005</v>
          </cell>
          <cell r="T402">
            <v>0.10879999999999999</v>
          </cell>
          <cell r="U402">
            <v>73.15240533333332</v>
          </cell>
          <cell r="V402">
            <v>288.33</v>
          </cell>
          <cell r="W402">
            <v>361.4824053333333</v>
          </cell>
          <cell r="X402">
            <v>361.4824053333333</v>
          </cell>
          <cell r="Y402">
            <v>294.63</v>
          </cell>
          <cell r="Z402">
            <v>66.852405333333309</v>
          </cell>
          <cell r="AA402">
            <v>6149.3692613333342</v>
          </cell>
          <cell r="AB402">
            <v>13253.622594666667</v>
          </cell>
          <cell r="AC402">
            <v>15208.757978975924</v>
          </cell>
          <cell r="AD402">
            <v>12009.95</v>
          </cell>
          <cell r="AE402">
            <v>0.21360000000000001</v>
          </cell>
          <cell r="AF402">
            <v>683.26538430925723</v>
          </cell>
          <cell r="AG402">
            <v>1271.8699999999999</v>
          </cell>
          <cell r="AH402">
            <v>1955.135384309257</v>
          </cell>
          <cell r="AI402">
            <v>1955.135384309257</v>
          </cell>
          <cell r="AJ402">
            <v>0</v>
          </cell>
          <cell r="AK402">
            <v>1955.135384309257</v>
          </cell>
          <cell r="AL402">
            <v>13253.622594666667</v>
          </cell>
          <cell r="AM402">
            <v>0</v>
          </cell>
          <cell r="AN402">
            <v>398</v>
          </cell>
          <cell r="AO402">
            <v>0</v>
          </cell>
          <cell r="AP402">
            <v>402</v>
          </cell>
          <cell r="AQ402">
            <v>1888.2829789759237</v>
          </cell>
          <cell r="AR402">
            <v>12674.057978975925</v>
          </cell>
        </row>
        <row r="403">
          <cell r="B403" t="str">
            <v>Ortega Rosado Monica Isabel De Gpe.</v>
          </cell>
          <cell r="C403">
            <v>177.60633333333334</v>
          </cell>
          <cell r="D403">
            <v>5328.1900000000005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888.03166666666675</v>
          </cell>
          <cell r="J403">
            <v>7104.253333333334</v>
          </cell>
          <cell r="K403">
            <v>5328.1900000000005</v>
          </cell>
          <cell r="L403">
            <v>254.3566666666668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5582.5466666666671</v>
          </cell>
          <cell r="S403">
            <v>4910.1900000000005</v>
          </cell>
          <cell r="T403">
            <v>0.10879999999999999</v>
          </cell>
          <cell r="U403">
            <v>73.15240533333332</v>
          </cell>
          <cell r="V403">
            <v>288.33</v>
          </cell>
          <cell r="W403">
            <v>361.4824053333333</v>
          </cell>
          <cell r="X403">
            <v>361.4824053333333</v>
          </cell>
          <cell r="Y403">
            <v>294.63</v>
          </cell>
          <cell r="Z403">
            <v>66.852405333333309</v>
          </cell>
          <cell r="AA403">
            <v>6149.3692613333342</v>
          </cell>
          <cell r="AB403">
            <v>13253.622594666667</v>
          </cell>
          <cell r="AC403">
            <v>15208.757978975924</v>
          </cell>
          <cell r="AD403">
            <v>12009.95</v>
          </cell>
          <cell r="AE403">
            <v>0.21360000000000001</v>
          </cell>
          <cell r="AF403">
            <v>683.26538430925723</v>
          </cell>
          <cell r="AG403">
            <v>1271.8699999999999</v>
          </cell>
          <cell r="AH403">
            <v>1955.135384309257</v>
          </cell>
          <cell r="AI403">
            <v>1955.135384309257</v>
          </cell>
          <cell r="AJ403">
            <v>0</v>
          </cell>
          <cell r="AK403">
            <v>1955.135384309257</v>
          </cell>
          <cell r="AL403">
            <v>13253.622594666667</v>
          </cell>
          <cell r="AM403">
            <v>0</v>
          </cell>
          <cell r="AN403">
            <v>399</v>
          </cell>
          <cell r="AO403">
            <v>0</v>
          </cell>
          <cell r="AP403">
            <v>403</v>
          </cell>
          <cell r="AQ403">
            <v>1888.2829789759237</v>
          </cell>
          <cell r="AR403">
            <v>12674.057978975925</v>
          </cell>
        </row>
        <row r="404">
          <cell r="B404" t="str">
            <v>Espadas Lara Jose Maria Mariel</v>
          </cell>
          <cell r="C404">
            <v>181.00533333333334</v>
          </cell>
          <cell r="D404">
            <v>5430.16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905.02666666666664</v>
          </cell>
          <cell r="J404">
            <v>7240.2133333333331</v>
          </cell>
          <cell r="K404">
            <v>5430.16</v>
          </cell>
          <cell r="L404">
            <v>271.35166666666669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5701.5116666666663</v>
          </cell>
          <cell r="S404">
            <v>4910.1900000000005</v>
          </cell>
          <cell r="T404">
            <v>0.10879999999999999</v>
          </cell>
          <cell r="U404">
            <v>86.095797333333238</v>
          </cell>
          <cell r="V404">
            <v>288.33</v>
          </cell>
          <cell r="W404">
            <v>374.42579733333321</v>
          </cell>
          <cell r="X404">
            <v>374.42579733333321</v>
          </cell>
          <cell r="Y404">
            <v>294.63</v>
          </cell>
          <cell r="Z404">
            <v>79.795797333333212</v>
          </cell>
          <cell r="AA404">
            <v>6255.3908693333333</v>
          </cell>
          <cell r="AB404">
            <v>13495.604202666666</v>
          </cell>
          <cell r="AC404">
            <v>15516.466025771446</v>
          </cell>
          <cell r="AD404">
            <v>12009.95</v>
          </cell>
          <cell r="AE404">
            <v>0.21360000000000001</v>
          </cell>
          <cell r="AF404">
            <v>748.99182310478068</v>
          </cell>
          <cell r="AG404">
            <v>1271.8699999999999</v>
          </cell>
          <cell r="AH404">
            <v>2020.8618231047806</v>
          </cell>
          <cell r="AI404">
            <v>2020.8618231047806</v>
          </cell>
          <cell r="AJ404">
            <v>0</v>
          </cell>
          <cell r="AK404">
            <v>2020.8618231047806</v>
          </cell>
          <cell r="AL404">
            <v>13495.604202666666</v>
          </cell>
          <cell r="AM404">
            <v>0</v>
          </cell>
          <cell r="AN404">
            <v>400</v>
          </cell>
          <cell r="AO404">
            <v>0</v>
          </cell>
          <cell r="AP404">
            <v>404</v>
          </cell>
          <cell r="AQ404">
            <v>1941.0660257714474</v>
          </cell>
          <cell r="AR404">
            <v>12981.766025771445</v>
          </cell>
        </row>
        <row r="405">
          <cell r="B405" t="str">
            <v>Villanueva Calderon Belen De Jesus</v>
          </cell>
          <cell r="C405">
            <v>181.00533333333334</v>
          </cell>
          <cell r="D405">
            <v>5430.16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905.02666666666664</v>
          </cell>
          <cell r="J405">
            <v>7240.2133333333331</v>
          </cell>
          <cell r="K405">
            <v>5430.16</v>
          </cell>
          <cell r="L405">
            <v>271.35166666666669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5701.5116666666663</v>
          </cell>
          <cell r="S405">
            <v>4910.1900000000005</v>
          </cell>
          <cell r="T405">
            <v>0.10879999999999999</v>
          </cell>
          <cell r="U405">
            <v>86.095797333333238</v>
          </cell>
          <cell r="V405">
            <v>288.33</v>
          </cell>
          <cell r="W405">
            <v>374.42579733333321</v>
          </cell>
          <cell r="X405">
            <v>374.42579733333321</v>
          </cell>
          <cell r="Y405">
            <v>294.63</v>
          </cell>
          <cell r="Z405">
            <v>79.795797333333212</v>
          </cell>
          <cell r="AA405">
            <v>6255.3908693333333</v>
          </cell>
          <cell r="AB405">
            <v>13495.604202666666</v>
          </cell>
          <cell r="AC405">
            <v>15516.466025771446</v>
          </cell>
          <cell r="AD405">
            <v>12009.95</v>
          </cell>
          <cell r="AE405">
            <v>0.21360000000000001</v>
          </cell>
          <cell r="AF405">
            <v>748.99182310478068</v>
          </cell>
          <cell r="AG405">
            <v>1271.8699999999999</v>
          </cell>
          <cell r="AH405">
            <v>2020.8618231047806</v>
          </cell>
          <cell r="AI405">
            <v>2020.8618231047806</v>
          </cell>
          <cell r="AJ405">
            <v>0</v>
          </cell>
          <cell r="AK405">
            <v>2020.8618231047806</v>
          </cell>
          <cell r="AL405">
            <v>13495.604202666666</v>
          </cell>
          <cell r="AM405">
            <v>0</v>
          </cell>
          <cell r="AN405">
            <v>401</v>
          </cell>
          <cell r="AO405">
            <v>0</v>
          </cell>
          <cell r="AP405">
            <v>405</v>
          </cell>
          <cell r="AQ405">
            <v>1941.0660257714474</v>
          </cell>
          <cell r="AR405">
            <v>12981.766025771445</v>
          </cell>
        </row>
        <row r="406">
          <cell r="B406" t="str">
            <v>Cano Angulo Jorge Humberto</v>
          </cell>
          <cell r="C406">
            <v>183.13400000000001</v>
          </cell>
          <cell r="D406">
            <v>5494.02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915.67000000000007</v>
          </cell>
          <cell r="J406">
            <v>7325.3600000000006</v>
          </cell>
          <cell r="K406">
            <v>5494.02</v>
          </cell>
          <cell r="L406">
            <v>281.99500000000012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5776.0150000000003</v>
          </cell>
          <cell r="S406">
            <v>4910.1900000000005</v>
          </cell>
          <cell r="T406">
            <v>0.10879999999999999</v>
          </cell>
          <cell r="U406">
            <v>94.201759999999979</v>
          </cell>
          <cell r="V406">
            <v>288.33</v>
          </cell>
          <cell r="W406">
            <v>382.53175999999996</v>
          </cell>
          <cell r="X406">
            <v>382.53175999999996</v>
          </cell>
          <cell r="Y406">
            <v>294.63</v>
          </cell>
          <cell r="Z406">
            <v>87.901759999999967</v>
          </cell>
          <cell r="AA406">
            <v>6321.7882400000008</v>
          </cell>
          <cell r="AB406">
            <v>13647.148240000002</v>
          </cell>
          <cell r="AC406">
            <v>15709.172075279759</v>
          </cell>
          <cell r="AD406">
            <v>12009.95</v>
          </cell>
          <cell r="AE406">
            <v>0.21360000000000001</v>
          </cell>
          <cell r="AF406">
            <v>790.15383527975644</v>
          </cell>
          <cell r="AG406">
            <v>1271.8699999999999</v>
          </cell>
          <cell r="AH406">
            <v>2062.0238352797564</v>
          </cell>
          <cell r="AI406">
            <v>2062.0238352797564</v>
          </cell>
          <cell r="AJ406">
            <v>0</v>
          </cell>
          <cell r="AK406">
            <v>2062.0238352797564</v>
          </cell>
          <cell r="AL406">
            <v>13647.148240000002</v>
          </cell>
          <cell r="AM406">
            <v>0</v>
          </cell>
          <cell r="AN406">
            <v>402</v>
          </cell>
          <cell r="AO406">
            <v>0</v>
          </cell>
          <cell r="AP406">
            <v>406</v>
          </cell>
          <cell r="AQ406">
            <v>1974.1220752797565</v>
          </cell>
          <cell r="AR406">
            <v>13174.472075279758</v>
          </cell>
        </row>
        <row r="407">
          <cell r="B407" t="str">
            <v>Flores Reyes Lizeth De Los Angeles</v>
          </cell>
          <cell r="C407">
            <v>183.13400000000001</v>
          </cell>
          <cell r="D407">
            <v>5494.02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915.67000000000007</v>
          </cell>
          <cell r="J407">
            <v>7325.3600000000006</v>
          </cell>
          <cell r="K407">
            <v>5494.02</v>
          </cell>
          <cell r="L407">
            <v>281.99500000000012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5776.0150000000003</v>
          </cell>
          <cell r="S407">
            <v>4910.1900000000005</v>
          </cell>
          <cell r="T407">
            <v>0.10879999999999999</v>
          </cell>
          <cell r="U407">
            <v>94.201759999999979</v>
          </cell>
          <cell r="V407">
            <v>288.33</v>
          </cell>
          <cell r="W407">
            <v>382.53175999999996</v>
          </cell>
          <cell r="X407">
            <v>382.53175999999996</v>
          </cell>
          <cell r="Y407">
            <v>294.63</v>
          </cell>
          <cell r="Z407">
            <v>87.901759999999967</v>
          </cell>
          <cell r="AA407">
            <v>6321.7882400000008</v>
          </cell>
          <cell r="AB407">
            <v>13647.148240000002</v>
          </cell>
          <cell r="AC407">
            <v>15709.172075279759</v>
          </cell>
          <cell r="AD407">
            <v>12009.95</v>
          </cell>
          <cell r="AE407">
            <v>0.21360000000000001</v>
          </cell>
          <cell r="AF407">
            <v>790.15383527975644</v>
          </cell>
          <cell r="AG407">
            <v>1271.8699999999999</v>
          </cell>
          <cell r="AH407">
            <v>2062.0238352797564</v>
          </cell>
          <cell r="AI407">
            <v>2062.0238352797564</v>
          </cell>
          <cell r="AJ407">
            <v>0</v>
          </cell>
          <cell r="AK407">
            <v>2062.0238352797564</v>
          </cell>
          <cell r="AL407">
            <v>13647.148240000002</v>
          </cell>
          <cell r="AM407">
            <v>0</v>
          </cell>
          <cell r="AN407">
            <v>403</v>
          </cell>
          <cell r="AO407">
            <v>0</v>
          </cell>
          <cell r="AP407">
            <v>407</v>
          </cell>
          <cell r="AQ407">
            <v>1974.1220752797565</v>
          </cell>
          <cell r="AR407">
            <v>13174.472075279758</v>
          </cell>
        </row>
        <row r="408">
          <cell r="B408" t="str">
            <v>Pech Pavon Maria Jesus</v>
          </cell>
          <cell r="C408">
            <v>191.27100000000002</v>
          </cell>
          <cell r="D408">
            <v>5738.13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956.35500000000002</v>
          </cell>
          <cell r="J408">
            <v>7650.84</v>
          </cell>
          <cell r="K408">
            <v>5738.13</v>
          </cell>
          <cell r="L408">
            <v>322.68000000000006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6060.81</v>
          </cell>
          <cell r="S408">
            <v>4910.1900000000005</v>
          </cell>
          <cell r="T408">
            <v>0.10879999999999999</v>
          </cell>
          <cell r="U408">
            <v>125.18745599999998</v>
          </cell>
          <cell r="V408">
            <v>288.33</v>
          </cell>
          <cell r="W408">
            <v>413.51745599999998</v>
          </cell>
          <cell r="X408">
            <v>413.51745599999998</v>
          </cell>
          <cell r="Y408">
            <v>294.63</v>
          </cell>
          <cell r="Z408">
            <v>118.88745599999999</v>
          </cell>
          <cell r="AA408">
            <v>6575.5975440000002</v>
          </cell>
          <cell r="AB408">
            <v>14226.437544</v>
          </cell>
          <cell r="AC408">
            <v>16445.806490335708</v>
          </cell>
          <cell r="AD408">
            <v>12009.95</v>
          </cell>
          <cell r="AE408">
            <v>0.21360000000000001</v>
          </cell>
          <cell r="AF408">
            <v>947.49894633570716</v>
          </cell>
          <cell r="AG408">
            <v>1271.8699999999999</v>
          </cell>
          <cell r="AH408">
            <v>2219.3689463357068</v>
          </cell>
          <cell r="AI408">
            <v>2219.3689463357068</v>
          </cell>
          <cell r="AJ408">
            <v>0</v>
          </cell>
          <cell r="AK408">
            <v>2219.3689463357068</v>
          </cell>
          <cell r="AL408">
            <v>14226.437544</v>
          </cell>
          <cell r="AM408">
            <v>0</v>
          </cell>
          <cell r="AN408">
            <v>404</v>
          </cell>
          <cell r="AO408">
            <v>0</v>
          </cell>
          <cell r="AP408">
            <v>408</v>
          </cell>
          <cell r="AQ408">
            <v>2100.4814903357069</v>
          </cell>
          <cell r="AR408">
            <v>13911.106490335707</v>
          </cell>
        </row>
        <row r="409">
          <cell r="B409" t="str">
            <v>Ferreiro Vazquez Maria Alejandra</v>
          </cell>
          <cell r="C409">
            <v>191.27100000000002</v>
          </cell>
          <cell r="D409">
            <v>5738.13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956.35500000000002</v>
          </cell>
          <cell r="J409">
            <v>7650.84</v>
          </cell>
          <cell r="K409">
            <v>5738.13</v>
          </cell>
          <cell r="L409">
            <v>322.68000000000006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6060.81</v>
          </cell>
          <cell r="S409">
            <v>4910.1900000000005</v>
          </cell>
          <cell r="T409">
            <v>0.10879999999999999</v>
          </cell>
          <cell r="U409">
            <v>125.18745599999998</v>
          </cell>
          <cell r="V409">
            <v>288.33</v>
          </cell>
          <cell r="W409">
            <v>413.51745599999998</v>
          </cell>
          <cell r="X409">
            <v>413.51745599999998</v>
          </cell>
          <cell r="Y409">
            <v>294.63</v>
          </cell>
          <cell r="Z409">
            <v>118.88745599999999</v>
          </cell>
          <cell r="AA409">
            <v>6575.5975440000002</v>
          </cell>
          <cell r="AB409">
            <v>14226.437544</v>
          </cell>
          <cell r="AC409">
            <v>16445.806490335708</v>
          </cell>
          <cell r="AD409">
            <v>12009.95</v>
          </cell>
          <cell r="AE409">
            <v>0.21360000000000001</v>
          </cell>
          <cell r="AF409">
            <v>947.49894633570716</v>
          </cell>
          <cell r="AG409">
            <v>1271.8699999999999</v>
          </cell>
          <cell r="AH409">
            <v>2219.3689463357068</v>
          </cell>
          <cell r="AI409">
            <v>2219.3689463357068</v>
          </cell>
          <cell r="AJ409">
            <v>0</v>
          </cell>
          <cell r="AK409">
            <v>2219.3689463357068</v>
          </cell>
          <cell r="AL409">
            <v>14226.437544</v>
          </cell>
          <cell r="AM409">
            <v>0</v>
          </cell>
          <cell r="AN409">
            <v>405</v>
          </cell>
          <cell r="AO409">
            <v>0</v>
          </cell>
          <cell r="AP409">
            <v>409</v>
          </cell>
          <cell r="AQ409">
            <v>2100.4814903357069</v>
          </cell>
          <cell r="AR409">
            <v>13911.106490335707</v>
          </cell>
        </row>
        <row r="410">
          <cell r="B410" t="str">
            <v>Ayuso Aviles Wilbert Ernesto</v>
          </cell>
          <cell r="C410">
            <v>199.27066666666667</v>
          </cell>
          <cell r="D410">
            <v>5978.12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996.35333333333335</v>
          </cell>
          <cell r="J410">
            <v>7970.8266666666668</v>
          </cell>
          <cell r="K410">
            <v>5978.12</v>
          </cell>
          <cell r="L410">
            <v>362.6783333333334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6340.7983333333332</v>
          </cell>
          <cell r="S410">
            <v>4910.1900000000005</v>
          </cell>
          <cell r="T410">
            <v>0.10879999999999999</v>
          </cell>
          <cell r="U410">
            <v>155.6501866666666</v>
          </cell>
          <cell r="V410">
            <v>288.33</v>
          </cell>
          <cell r="W410">
            <v>443.98018666666655</v>
          </cell>
          <cell r="X410">
            <v>443.98018666666655</v>
          </cell>
          <cell r="Y410">
            <v>253.54</v>
          </cell>
          <cell r="Z410">
            <v>190.44018666666656</v>
          </cell>
          <cell r="AA410">
            <v>6784.0331466666667</v>
          </cell>
          <cell r="AB410">
            <v>14754.859813333333</v>
          </cell>
          <cell r="AC410">
            <v>17117.757494065783</v>
          </cell>
          <cell r="AD410">
            <v>12009.95</v>
          </cell>
          <cell r="AE410">
            <v>0.21360000000000001</v>
          </cell>
          <cell r="AF410">
            <v>1091.0276807324512</v>
          </cell>
          <cell r="AG410">
            <v>1271.8699999999999</v>
          </cell>
          <cell r="AH410">
            <v>2362.8976807324511</v>
          </cell>
          <cell r="AI410">
            <v>2362.8976807324511</v>
          </cell>
          <cell r="AJ410">
            <v>0</v>
          </cell>
          <cell r="AK410">
            <v>2362.8976807324511</v>
          </cell>
          <cell r="AL410">
            <v>14754.859813333333</v>
          </cell>
          <cell r="AM410">
            <v>0</v>
          </cell>
          <cell r="AN410">
            <v>406</v>
          </cell>
          <cell r="AO410">
            <v>0</v>
          </cell>
          <cell r="AP410">
            <v>410</v>
          </cell>
          <cell r="AQ410">
            <v>2172.4574940657844</v>
          </cell>
          <cell r="AR410">
            <v>14583.057494065783</v>
          </cell>
        </row>
        <row r="411">
          <cell r="B411" t="str">
            <v>Quijano Moo Victor Manuel</v>
          </cell>
          <cell r="C411">
            <v>207.27033333333335</v>
          </cell>
          <cell r="D411">
            <v>6218.1100000000006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1036.3516666666667</v>
          </cell>
          <cell r="J411">
            <v>8290.8133333333335</v>
          </cell>
          <cell r="K411">
            <v>6218.1100000000006</v>
          </cell>
          <cell r="L411">
            <v>402.67666666666673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6620.7866666666669</v>
          </cell>
          <cell r="S411">
            <v>4910.1900000000005</v>
          </cell>
          <cell r="T411">
            <v>0.10879999999999999</v>
          </cell>
          <cell r="U411">
            <v>186.11291733333329</v>
          </cell>
          <cell r="V411">
            <v>288.33</v>
          </cell>
          <cell r="W411">
            <v>474.4429173333333</v>
          </cell>
          <cell r="X411">
            <v>474.4429173333333</v>
          </cell>
          <cell r="Y411">
            <v>253.54</v>
          </cell>
          <cell r="Z411">
            <v>220.90291733333331</v>
          </cell>
          <cell r="AA411">
            <v>7033.5587493333342</v>
          </cell>
          <cell r="AB411">
            <v>15324.372082666669</v>
          </cell>
          <cell r="AC411">
            <v>17841.959260766362</v>
          </cell>
          <cell r="AD411">
            <v>12009.95</v>
          </cell>
          <cell r="AE411">
            <v>0.21360000000000001</v>
          </cell>
          <cell r="AF411">
            <v>1245.7171780996948</v>
          </cell>
          <cell r="AG411">
            <v>1271.8699999999999</v>
          </cell>
          <cell r="AH411">
            <v>2517.5871780996949</v>
          </cell>
          <cell r="AI411">
            <v>2517.5871780996949</v>
          </cell>
          <cell r="AJ411">
            <v>0</v>
          </cell>
          <cell r="AK411">
            <v>2517.5871780996949</v>
          </cell>
          <cell r="AL411">
            <v>15324.372082666667</v>
          </cell>
          <cell r="AM411">
            <v>0</v>
          </cell>
          <cell r="AN411">
            <v>407</v>
          </cell>
          <cell r="AO411">
            <v>0</v>
          </cell>
          <cell r="AP411">
            <v>411</v>
          </cell>
          <cell r="AQ411">
            <v>2296.6842607663616</v>
          </cell>
          <cell r="AR411">
            <v>15307.259260766361</v>
          </cell>
        </row>
        <row r="412">
          <cell r="B412" t="str">
            <v>Ramirez Perera Neyra</v>
          </cell>
          <cell r="C412">
            <v>209.91400000000002</v>
          </cell>
          <cell r="D412">
            <v>6297.42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1049.57</v>
          </cell>
          <cell r="J412">
            <v>8396.5600000000013</v>
          </cell>
          <cell r="K412">
            <v>6297.42</v>
          </cell>
          <cell r="L412">
            <v>415.89499999999998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6713.3150000000005</v>
          </cell>
          <cell r="S412">
            <v>4910.1900000000005</v>
          </cell>
          <cell r="T412">
            <v>0.10879999999999999</v>
          </cell>
          <cell r="U412">
            <v>196.17999999999998</v>
          </cell>
          <cell r="V412">
            <v>288.33</v>
          </cell>
          <cell r="W412">
            <v>484.51</v>
          </cell>
          <cell r="X412">
            <v>484.51</v>
          </cell>
          <cell r="Y412">
            <v>253.54</v>
          </cell>
          <cell r="Z412">
            <v>230.97</v>
          </cell>
          <cell r="AA412">
            <v>7116.0199999999995</v>
          </cell>
          <cell r="AB412">
            <v>15512.580000000002</v>
          </cell>
          <cell r="AC412">
            <v>18081.287741607328</v>
          </cell>
          <cell r="AD412">
            <v>12009.95</v>
          </cell>
          <cell r="AE412">
            <v>0.21360000000000001</v>
          </cell>
          <cell r="AF412">
            <v>1296.8377416073251</v>
          </cell>
          <cell r="AG412">
            <v>1271.8699999999999</v>
          </cell>
          <cell r="AH412">
            <v>2568.7077416073253</v>
          </cell>
          <cell r="AI412">
            <v>2568.7077416073253</v>
          </cell>
          <cell r="AJ412">
            <v>0</v>
          </cell>
          <cell r="AK412">
            <v>2568.7077416073253</v>
          </cell>
          <cell r="AL412">
            <v>15512.580000000002</v>
          </cell>
          <cell r="AM412">
            <v>0</v>
          </cell>
          <cell r="AN412">
            <v>408</v>
          </cell>
          <cell r="AO412">
            <v>0</v>
          </cell>
          <cell r="AP412">
            <v>412</v>
          </cell>
          <cell r="AQ412">
            <v>2337.7377416073255</v>
          </cell>
          <cell r="AR412">
            <v>15546.587741607327</v>
          </cell>
        </row>
        <row r="413">
          <cell r="B413" t="str">
            <v>Lavin Leal Juan Carlos</v>
          </cell>
          <cell r="C413">
            <v>227.76733333333334</v>
          </cell>
          <cell r="D413">
            <v>6833.02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1138.8366666666668</v>
          </cell>
          <cell r="J413">
            <v>9110.6933333333327</v>
          </cell>
          <cell r="K413">
            <v>6833.02</v>
          </cell>
          <cell r="L413">
            <v>505.16166666666686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7338.1816666666673</v>
          </cell>
          <cell r="S413">
            <v>4910.1900000000005</v>
          </cell>
          <cell r="T413">
            <v>0.10879999999999999</v>
          </cell>
          <cell r="U413">
            <v>264.16549333333336</v>
          </cell>
          <cell r="V413">
            <v>288.33</v>
          </cell>
          <cell r="W413">
            <v>552.49549333333334</v>
          </cell>
          <cell r="X413">
            <v>552.49549333333334</v>
          </cell>
          <cell r="Y413">
            <v>217.61</v>
          </cell>
          <cell r="Z413">
            <v>334.88549333333333</v>
          </cell>
          <cell r="AA413">
            <v>7636.9711733333343</v>
          </cell>
          <cell r="AB413">
            <v>16747.664506666668</v>
          </cell>
          <cell r="AC413">
            <v>19651.84281112242</v>
          </cell>
          <cell r="AD413">
            <v>12009.95</v>
          </cell>
          <cell r="AE413">
            <v>0.21360000000000001</v>
          </cell>
          <cell r="AF413">
            <v>1632.3083044557488</v>
          </cell>
          <cell r="AG413">
            <v>1271.8699999999999</v>
          </cell>
          <cell r="AH413">
            <v>2904.1783044557487</v>
          </cell>
          <cell r="AI413">
            <v>2904.1783044557487</v>
          </cell>
          <cell r="AJ413">
            <v>0</v>
          </cell>
          <cell r="AK413">
            <v>2904.1783044557487</v>
          </cell>
          <cell r="AL413">
            <v>16747.664506666672</v>
          </cell>
          <cell r="AM413">
            <v>0</v>
          </cell>
          <cell r="AN413">
            <v>409</v>
          </cell>
          <cell r="AO413">
            <v>0</v>
          </cell>
          <cell r="AP413">
            <v>413</v>
          </cell>
          <cell r="AQ413">
            <v>2569.2928111224155</v>
          </cell>
          <cell r="AR413">
            <v>17117.14281112242</v>
          </cell>
        </row>
        <row r="414">
          <cell r="B414" t="str">
            <v>Sanchez Chulines Samuel Antonio</v>
          </cell>
          <cell r="C414">
            <v>227.87033333333335</v>
          </cell>
          <cell r="D414">
            <v>6836.1100000000006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1139.3516666666667</v>
          </cell>
          <cell r="J414">
            <v>9114.8133333333335</v>
          </cell>
          <cell r="K414">
            <v>6836.1100000000006</v>
          </cell>
          <cell r="L414">
            <v>505.67666666666673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7341.7866666666669</v>
          </cell>
          <cell r="S414">
            <v>4910.1900000000005</v>
          </cell>
          <cell r="T414">
            <v>0.10879999999999999</v>
          </cell>
          <cell r="U414">
            <v>264.5577173333333</v>
          </cell>
          <cell r="V414">
            <v>288.33</v>
          </cell>
          <cell r="W414">
            <v>552.88771733333328</v>
          </cell>
          <cell r="X414">
            <v>552.88771733333328</v>
          </cell>
          <cell r="Y414">
            <v>217.61</v>
          </cell>
          <cell r="Z414">
            <v>335.27771733333327</v>
          </cell>
          <cell r="AA414">
            <v>7640.1839493333337</v>
          </cell>
          <cell r="AB414">
            <v>16754.997282666667</v>
          </cell>
          <cell r="AC414">
            <v>19661.16729738894</v>
          </cell>
          <cell r="AD414">
            <v>12009.95</v>
          </cell>
          <cell r="AE414">
            <v>0.21360000000000001</v>
          </cell>
          <cell r="AF414">
            <v>1634.3000147222774</v>
          </cell>
          <cell r="AG414">
            <v>1271.8699999999999</v>
          </cell>
          <cell r="AH414">
            <v>2906.1700147222773</v>
          </cell>
          <cell r="AI414">
            <v>2906.1700147222773</v>
          </cell>
          <cell r="AJ414">
            <v>0</v>
          </cell>
          <cell r="AK414">
            <v>2906.1700147222773</v>
          </cell>
          <cell r="AL414">
            <v>16754.997282666664</v>
          </cell>
          <cell r="AM414">
            <v>0</v>
          </cell>
          <cell r="AN414">
            <v>410</v>
          </cell>
          <cell r="AO414">
            <v>0</v>
          </cell>
          <cell r="AP414">
            <v>414</v>
          </cell>
          <cell r="AQ414">
            <v>2570.8922973889439</v>
          </cell>
          <cell r="AR414">
            <v>17126.467297388939</v>
          </cell>
        </row>
        <row r="415">
          <cell r="B415" t="str">
            <v>Flota Estrada Vanessa</v>
          </cell>
          <cell r="C415">
            <v>305.22333333333336</v>
          </cell>
          <cell r="D415">
            <v>9156.7000000000007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1526.1166666666668</v>
          </cell>
          <cell r="J415">
            <v>12208.933333333334</v>
          </cell>
          <cell r="K415">
            <v>9156.7000000000007</v>
          </cell>
          <cell r="L415">
            <v>892.44166666666683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10049.141666666668</v>
          </cell>
          <cell r="S415">
            <v>10031.08</v>
          </cell>
          <cell r="T415">
            <v>0.1792</v>
          </cell>
          <cell r="U415">
            <v>3.2366506666669621</v>
          </cell>
          <cell r="V415">
            <v>917.26</v>
          </cell>
          <cell r="W415">
            <v>920.49665066666694</v>
          </cell>
          <cell r="X415">
            <v>920.49665066666694</v>
          </cell>
          <cell r="Y415">
            <v>0</v>
          </cell>
          <cell r="Z415">
            <v>920.49665066666694</v>
          </cell>
          <cell r="AA415">
            <v>9762.3200160000015</v>
          </cell>
          <cell r="AB415">
            <v>21971.253349333336</v>
          </cell>
          <cell r="AC415">
            <v>26352.776785216181</v>
          </cell>
          <cell r="AD415">
            <v>24222.32</v>
          </cell>
          <cell r="AE415">
            <v>0.23519999999999999</v>
          </cell>
          <cell r="AF415">
            <v>501.08343588284595</v>
          </cell>
          <cell r="AG415">
            <v>3880.44</v>
          </cell>
          <cell r="AH415">
            <v>4381.5234358828457</v>
          </cell>
          <cell r="AI415">
            <v>4381.5234358828457</v>
          </cell>
          <cell r="AJ415">
            <v>0</v>
          </cell>
          <cell r="AK415">
            <v>4381.5234358828457</v>
          </cell>
          <cell r="AL415">
            <v>21971.253349333336</v>
          </cell>
          <cell r="AM415">
            <v>0</v>
          </cell>
          <cell r="AN415">
            <v>411</v>
          </cell>
          <cell r="AO415">
            <v>0</v>
          </cell>
          <cell r="AP415">
            <v>415</v>
          </cell>
          <cell r="AQ415">
            <v>3461.0267852161787</v>
          </cell>
          <cell r="AR415">
            <v>23818.076785216181</v>
          </cell>
        </row>
        <row r="416">
          <cell r="B416" t="str">
            <v>Rubio Rejon Patricia Del Carmen</v>
          </cell>
          <cell r="C416">
            <v>315.86666666666667</v>
          </cell>
          <cell r="D416">
            <v>9476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1579.3333333333333</v>
          </cell>
          <cell r="J416">
            <v>12634.666666666668</v>
          </cell>
          <cell r="K416">
            <v>9476</v>
          </cell>
          <cell r="L416">
            <v>945.6583333333333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10421.658333333333</v>
          </cell>
          <cell r="S416">
            <v>10031.08</v>
          </cell>
          <cell r="T416">
            <v>0.1792</v>
          </cell>
          <cell r="U416">
            <v>69.991637333333259</v>
          </cell>
          <cell r="V416">
            <v>917.26</v>
          </cell>
          <cell r="W416">
            <v>987.25163733333329</v>
          </cell>
          <cell r="X416">
            <v>987.25163733333329</v>
          </cell>
          <cell r="Y416">
            <v>0</v>
          </cell>
          <cell r="Z416">
            <v>987.25163733333329</v>
          </cell>
          <cell r="AA416">
            <v>10068.081696000001</v>
          </cell>
          <cell r="AB416">
            <v>22702.748362666669</v>
          </cell>
          <cell r="AC416">
            <v>27309.22947001395</v>
          </cell>
          <cell r="AD416">
            <v>24222.32</v>
          </cell>
          <cell r="AE416">
            <v>0.23519999999999999</v>
          </cell>
          <cell r="AF416">
            <v>726.04110734728113</v>
          </cell>
          <cell r="AG416">
            <v>3880.44</v>
          </cell>
          <cell r="AH416">
            <v>4606.4811073472811</v>
          </cell>
          <cell r="AI416">
            <v>4606.4811073472811</v>
          </cell>
          <cell r="AJ416">
            <v>0</v>
          </cell>
          <cell r="AK416">
            <v>4606.4811073472811</v>
          </cell>
          <cell r="AL416">
            <v>22702.748362666669</v>
          </cell>
          <cell r="AM416">
            <v>0</v>
          </cell>
          <cell r="AN416">
            <v>412</v>
          </cell>
          <cell r="AO416">
            <v>0</v>
          </cell>
          <cell r="AP416">
            <v>416</v>
          </cell>
          <cell r="AQ416">
            <v>3619.2294700139478</v>
          </cell>
          <cell r="AR416">
            <v>24774.529470013949</v>
          </cell>
        </row>
        <row r="417">
          <cell r="B417" t="str">
            <v>Machain Chable Miguel Angel</v>
          </cell>
          <cell r="C417">
            <v>315.86666666666667</v>
          </cell>
          <cell r="D417">
            <v>9476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1579.3333333333333</v>
          </cell>
          <cell r="J417">
            <v>12634.666666666668</v>
          </cell>
          <cell r="K417">
            <v>9476</v>
          </cell>
          <cell r="L417">
            <v>945.6583333333333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10421.658333333333</v>
          </cell>
          <cell r="S417">
            <v>10031.08</v>
          </cell>
          <cell r="T417">
            <v>0.1792</v>
          </cell>
          <cell r="U417">
            <v>69.991637333333259</v>
          </cell>
          <cell r="V417">
            <v>917.26</v>
          </cell>
          <cell r="W417">
            <v>987.25163733333329</v>
          </cell>
          <cell r="X417">
            <v>987.25163733333329</v>
          </cell>
          <cell r="Y417">
            <v>0</v>
          </cell>
          <cell r="Z417">
            <v>987.25163733333329</v>
          </cell>
          <cell r="AA417">
            <v>10068.081696000001</v>
          </cell>
          <cell r="AB417">
            <v>22702.748362666669</v>
          </cell>
          <cell r="AC417">
            <v>27309.22947001395</v>
          </cell>
          <cell r="AD417">
            <v>24222.32</v>
          </cell>
          <cell r="AE417">
            <v>0.23519999999999999</v>
          </cell>
          <cell r="AF417">
            <v>726.04110734728113</v>
          </cell>
          <cell r="AG417">
            <v>3880.44</v>
          </cell>
          <cell r="AH417">
            <v>4606.4811073472811</v>
          </cell>
          <cell r="AI417">
            <v>4606.4811073472811</v>
          </cell>
          <cell r="AJ417">
            <v>0</v>
          </cell>
          <cell r="AK417">
            <v>4606.4811073472811</v>
          </cell>
          <cell r="AL417">
            <v>22702.748362666669</v>
          </cell>
          <cell r="AM417">
            <v>0</v>
          </cell>
          <cell r="AN417">
            <v>413</v>
          </cell>
          <cell r="AO417">
            <v>0</v>
          </cell>
          <cell r="AP417">
            <v>417</v>
          </cell>
          <cell r="AQ417">
            <v>3619.2294700139478</v>
          </cell>
          <cell r="AR417">
            <v>24774.529470013949</v>
          </cell>
        </row>
        <row r="418">
          <cell r="B418" t="str">
            <v>Arceo Verde Sugey Guadalupe</v>
          </cell>
          <cell r="C418">
            <v>181.00533333333334</v>
          </cell>
          <cell r="D418">
            <v>5430.16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905.02666666666664</v>
          </cell>
          <cell r="J418">
            <v>7240.2133333333331</v>
          </cell>
          <cell r="K418">
            <v>5430.16</v>
          </cell>
          <cell r="L418">
            <v>271.35166666666669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5701.5116666666663</v>
          </cell>
          <cell r="S418">
            <v>4910.1900000000005</v>
          </cell>
          <cell r="T418">
            <v>0.10879999999999999</v>
          </cell>
          <cell r="U418">
            <v>86.095797333333238</v>
          </cell>
          <cell r="V418">
            <v>288.33</v>
          </cell>
          <cell r="W418">
            <v>374.42579733333321</v>
          </cell>
          <cell r="X418">
            <v>374.42579733333321</v>
          </cell>
          <cell r="Y418">
            <v>294.63</v>
          </cell>
          <cell r="Z418">
            <v>79.795797333333212</v>
          </cell>
          <cell r="AA418">
            <v>6255.3908693333333</v>
          </cell>
          <cell r="AB418">
            <v>13495.604202666666</v>
          </cell>
          <cell r="AC418">
            <v>15516.466025771446</v>
          </cell>
          <cell r="AD418">
            <v>12009.95</v>
          </cell>
          <cell r="AE418">
            <v>0.21360000000000001</v>
          </cell>
          <cell r="AF418">
            <v>748.99182310478068</v>
          </cell>
          <cell r="AG418">
            <v>1271.8699999999999</v>
          </cell>
          <cell r="AH418">
            <v>2020.8618231047806</v>
          </cell>
          <cell r="AI418">
            <v>2020.8618231047806</v>
          </cell>
          <cell r="AJ418">
            <v>0</v>
          </cell>
          <cell r="AK418">
            <v>2020.8618231047806</v>
          </cell>
          <cell r="AL418">
            <v>13495.604202666666</v>
          </cell>
          <cell r="AM418">
            <v>0</v>
          </cell>
          <cell r="AN418">
            <v>414</v>
          </cell>
          <cell r="AO418">
            <v>0</v>
          </cell>
          <cell r="AP418">
            <v>418</v>
          </cell>
          <cell r="AQ418">
            <v>1941.0660257714474</v>
          </cell>
          <cell r="AR418">
            <v>12981.766025771445</v>
          </cell>
        </row>
        <row r="419">
          <cell r="B419" t="str">
            <v>Gomez Paredes Gloria Leticia</v>
          </cell>
          <cell r="C419">
            <v>193.98333333333332</v>
          </cell>
          <cell r="D419">
            <v>5819.5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969.91666666666663</v>
          </cell>
          <cell r="J419">
            <v>7759.333333333333</v>
          </cell>
          <cell r="K419">
            <v>5819.5</v>
          </cell>
          <cell r="L419">
            <v>336.24166666666667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6155.7416666666668</v>
          </cell>
          <cell r="S419">
            <v>4910.1900000000005</v>
          </cell>
          <cell r="T419">
            <v>0.10879999999999999</v>
          </cell>
          <cell r="U419">
            <v>135.51602133333327</v>
          </cell>
          <cell r="V419">
            <v>288.33</v>
          </cell>
          <cell r="W419">
            <v>423.84602133333328</v>
          </cell>
          <cell r="X419">
            <v>423.84602133333328</v>
          </cell>
          <cell r="Y419">
            <v>294.63</v>
          </cell>
          <cell r="Z419">
            <v>129.21602133333329</v>
          </cell>
          <cell r="AA419">
            <v>6660.2006453333333</v>
          </cell>
          <cell r="AB419">
            <v>14419.533978666666</v>
          </cell>
          <cell r="AC419">
            <v>16691.351295354358</v>
          </cell>
          <cell r="AD419">
            <v>12009.95</v>
          </cell>
          <cell r="AE419">
            <v>0.21360000000000001</v>
          </cell>
          <cell r="AF419">
            <v>999.94731668769066</v>
          </cell>
          <cell r="AG419">
            <v>1271.8699999999999</v>
          </cell>
          <cell r="AH419">
            <v>2271.8173166876904</v>
          </cell>
          <cell r="AI419">
            <v>2271.8173166876904</v>
          </cell>
          <cell r="AJ419">
            <v>0</v>
          </cell>
          <cell r="AK419">
            <v>2271.8173166876904</v>
          </cell>
          <cell r="AL419">
            <v>14419.533978666666</v>
          </cell>
          <cell r="AM419">
            <v>0</v>
          </cell>
          <cell r="AN419">
            <v>415</v>
          </cell>
          <cell r="AO419">
            <v>0</v>
          </cell>
          <cell r="AP419">
            <v>419</v>
          </cell>
          <cell r="AQ419">
            <v>2142.6012953543573</v>
          </cell>
          <cell r="AR419">
            <v>14156.651295354357</v>
          </cell>
        </row>
        <row r="420">
          <cell r="B420" t="str">
            <v>Rosel Ramirez Marisol</v>
          </cell>
          <cell r="C420">
            <v>218.97800000000001</v>
          </cell>
          <cell r="D420">
            <v>6569.34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1094.8900000000001</v>
          </cell>
          <cell r="J420">
            <v>8759.1200000000008</v>
          </cell>
          <cell r="K420">
            <v>6569.34</v>
          </cell>
          <cell r="L420">
            <v>461.21500000000015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7030.5550000000003</v>
          </cell>
          <cell r="S420">
            <v>4910.1900000000005</v>
          </cell>
          <cell r="T420">
            <v>0.10879999999999999</v>
          </cell>
          <cell r="U420">
            <v>230.69571199999996</v>
          </cell>
          <cell r="V420">
            <v>288.33</v>
          </cell>
          <cell r="W420">
            <v>519.02571199999988</v>
          </cell>
          <cell r="X420">
            <v>519.02571199999988</v>
          </cell>
          <cell r="Y420">
            <v>253.54</v>
          </cell>
          <cell r="Z420">
            <v>265.48571199999992</v>
          </cell>
          <cell r="AA420">
            <v>7398.7442880000008</v>
          </cell>
          <cell r="AB420">
            <v>16157.864288000001</v>
          </cell>
          <cell r="AC420">
            <v>18901.842533062052</v>
          </cell>
          <cell r="AD420">
            <v>12009.95</v>
          </cell>
          <cell r="AE420">
            <v>0.21360000000000001</v>
          </cell>
          <cell r="AF420">
            <v>1472.1082450620543</v>
          </cell>
          <cell r="AG420">
            <v>1271.8699999999999</v>
          </cell>
          <cell r="AH420">
            <v>2743.9782450620542</v>
          </cell>
          <cell r="AI420">
            <v>2743.9782450620542</v>
          </cell>
          <cell r="AJ420">
            <v>0</v>
          </cell>
          <cell r="AK420">
            <v>2743.9782450620542</v>
          </cell>
          <cell r="AL420">
            <v>16157.864287999997</v>
          </cell>
          <cell r="AM420">
            <v>0</v>
          </cell>
          <cell r="AN420">
            <v>416</v>
          </cell>
          <cell r="AO420">
            <v>0</v>
          </cell>
          <cell r="AP420">
            <v>420</v>
          </cell>
          <cell r="AQ420">
            <v>2478.4925330620545</v>
          </cell>
          <cell r="AR420">
            <v>16367.142533062051</v>
          </cell>
        </row>
        <row r="421">
          <cell r="B421" t="str">
            <v>Herrera Marrufo Daniel</v>
          </cell>
          <cell r="C421">
            <v>315.86666666666667</v>
          </cell>
          <cell r="D421">
            <v>9476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1579.3333333333333</v>
          </cell>
          <cell r="J421">
            <v>12634.666666666668</v>
          </cell>
          <cell r="K421">
            <v>9476</v>
          </cell>
          <cell r="L421">
            <v>945.6583333333333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10421.658333333333</v>
          </cell>
          <cell r="S421">
            <v>10031.08</v>
          </cell>
          <cell r="T421">
            <v>0.1792</v>
          </cell>
          <cell r="U421">
            <v>69.991637333333259</v>
          </cell>
          <cell r="V421">
            <v>917.26</v>
          </cell>
          <cell r="W421">
            <v>987.25163733333329</v>
          </cell>
          <cell r="X421">
            <v>987.25163733333329</v>
          </cell>
          <cell r="Y421">
            <v>0</v>
          </cell>
          <cell r="Z421">
            <v>987.25163733333329</v>
          </cell>
          <cell r="AA421">
            <v>10068.081696000001</v>
          </cell>
          <cell r="AB421">
            <v>22702.748362666669</v>
          </cell>
          <cell r="AC421">
            <v>27309.22947001395</v>
          </cell>
          <cell r="AD421">
            <v>24222.32</v>
          </cell>
          <cell r="AE421">
            <v>0.23519999999999999</v>
          </cell>
          <cell r="AF421">
            <v>726.04110734728113</v>
          </cell>
          <cell r="AG421">
            <v>3880.44</v>
          </cell>
          <cell r="AH421">
            <v>4606.4811073472811</v>
          </cell>
          <cell r="AI421">
            <v>4606.4811073472811</v>
          </cell>
          <cell r="AJ421">
            <v>0</v>
          </cell>
          <cell r="AK421">
            <v>4606.4811073472811</v>
          </cell>
          <cell r="AL421">
            <v>22702.748362666669</v>
          </cell>
          <cell r="AM421">
            <v>0</v>
          </cell>
          <cell r="AN421">
            <v>417</v>
          </cell>
          <cell r="AO421">
            <v>0</v>
          </cell>
          <cell r="AP421">
            <v>421</v>
          </cell>
          <cell r="AQ421">
            <v>3619.2294700139478</v>
          </cell>
          <cell r="AR421">
            <v>24774.529470013949</v>
          </cell>
        </row>
        <row r="422">
          <cell r="B422" t="str">
            <v>May Naal Isela</v>
          </cell>
          <cell r="C422">
            <v>191.27100000000002</v>
          </cell>
          <cell r="D422">
            <v>5738.13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956.35500000000002</v>
          </cell>
          <cell r="J422">
            <v>7650.84</v>
          </cell>
          <cell r="K422">
            <v>5738.13</v>
          </cell>
          <cell r="L422">
            <v>322.68000000000006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6060.81</v>
          </cell>
          <cell r="S422">
            <v>4910.1900000000005</v>
          </cell>
          <cell r="T422">
            <v>0.10879999999999999</v>
          </cell>
          <cell r="U422">
            <v>125.18745599999998</v>
          </cell>
          <cell r="V422">
            <v>288.33</v>
          </cell>
          <cell r="W422">
            <v>413.51745599999998</v>
          </cell>
          <cell r="X422">
            <v>413.51745599999998</v>
          </cell>
          <cell r="Y422">
            <v>294.63</v>
          </cell>
          <cell r="Z422">
            <v>118.88745599999999</v>
          </cell>
          <cell r="AA422">
            <v>6575.5975440000002</v>
          </cell>
          <cell r="AB422">
            <v>14226.437544</v>
          </cell>
          <cell r="AC422">
            <v>16445.806490335708</v>
          </cell>
          <cell r="AD422">
            <v>12009.95</v>
          </cell>
          <cell r="AE422">
            <v>0.21360000000000001</v>
          </cell>
          <cell r="AF422">
            <v>947.49894633570716</v>
          </cell>
          <cell r="AG422">
            <v>1271.8699999999999</v>
          </cell>
          <cell r="AH422">
            <v>2219.3689463357068</v>
          </cell>
          <cell r="AI422">
            <v>2219.3689463357068</v>
          </cell>
          <cell r="AJ422">
            <v>0</v>
          </cell>
          <cell r="AK422">
            <v>2219.3689463357068</v>
          </cell>
          <cell r="AL422">
            <v>14226.437544</v>
          </cell>
          <cell r="AM422">
            <v>0</v>
          </cell>
          <cell r="AN422">
            <v>418</v>
          </cell>
          <cell r="AO422">
            <v>0</v>
          </cell>
          <cell r="AP422">
            <v>422</v>
          </cell>
          <cell r="AQ422">
            <v>2100.4814903357069</v>
          </cell>
          <cell r="AR422">
            <v>13911.106490335707</v>
          </cell>
        </row>
        <row r="423">
          <cell r="B423" t="str">
            <v>Cocom Aban Leovigildo</v>
          </cell>
          <cell r="C423">
            <v>202.63533333333334</v>
          </cell>
          <cell r="D423">
            <v>6079.06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1013.1766666666667</v>
          </cell>
          <cell r="J423">
            <v>8105.4133333333339</v>
          </cell>
          <cell r="K423">
            <v>6079.06</v>
          </cell>
          <cell r="L423">
            <v>379.50166666666678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6458.5616666666674</v>
          </cell>
          <cell r="S423">
            <v>4910.1900000000005</v>
          </cell>
          <cell r="T423">
            <v>0.10879999999999999</v>
          </cell>
          <cell r="U423">
            <v>168.46283733333334</v>
          </cell>
          <cell r="V423">
            <v>288.33</v>
          </cell>
          <cell r="W423">
            <v>456.7928373333333</v>
          </cell>
          <cell r="X423">
            <v>456.7928373333333</v>
          </cell>
          <cell r="Y423">
            <v>253.54</v>
          </cell>
          <cell r="Z423">
            <v>203.2528373333333</v>
          </cell>
          <cell r="AA423">
            <v>6888.9838293333341</v>
          </cell>
          <cell r="AB423">
            <v>14994.397162666668</v>
          </cell>
          <cell r="AC423">
            <v>17422.357378772467</v>
          </cell>
          <cell r="AD423">
            <v>12009.95</v>
          </cell>
          <cell r="AE423">
            <v>0.21360000000000001</v>
          </cell>
          <cell r="AF423">
            <v>1156.0902161057988</v>
          </cell>
          <cell r="AG423">
            <v>1271.8699999999999</v>
          </cell>
          <cell r="AH423">
            <v>2427.9602161057987</v>
          </cell>
          <cell r="AI423">
            <v>2427.9602161057987</v>
          </cell>
          <cell r="AJ423">
            <v>0</v>
          </cell>
          <cell r="AK423">
            <v>2427.9602161057987</v>
          </cell>
          <cell r="AL423">
            <v>14994.397162666668</v>
          </cell>
          <cell r="AM423">
            <v>0</v>
          </cell>
          <cell r="AN423">
            <v>419</v>
          </cell>
          <cell r="AO423">
            <v>0</v>
          </cell>
          <cell r="AP423">
            <v>423</v>
          </cell>
          <cell r="AQ423">
            <v>2224.7073787724653</v>
          </cell>
          <cell r="AR423">
            <v>14887.657378772466</v>
          </cell>
        </row>
      </sheetData>
      <sheetData sheetId="8">
        <row r="5">
          <cell r="B5" t="str">
            <v>Caamal Tzuc Ana Virginia</v>
          </cell>
          <cell r="C5">
            <v>1128.6053333333334</v>
          </cell>
          <cell r="D5">
            <v>33858.160000000003</v>
          </cell>
          <cell r="E5">
            <v>0</v>
          </cell>
          <cell r="F5">
            <v>0</v>
          </cell>
          <cell r="G5">
            <v>0</v>
          </cell>
          <cell r="H5">
            <v>232</v>
          </cell>
          <cell r="I5">
            <v>0</v>
          </cell>
          <cell r="J5">
            <v>0</v>
          </cell>
          <cell r="K5">
            <v>34090.160000000003</v>
          </cell>
          <cell r="L5">
            <v>0</v>
          </cell>
          <cell r="M5">
            <v>7500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34090.160000000003</v>
          </cell>
          <cell r="S5">
            <v>24222.32</v>
          </cell>
          <cell r="T5">
            <v>0.23519999999999999</v>
          </cell>
          <cell r="U5">
            <v>2320.9159680000007</v>
          </cell>
          <cell r="V5">
            <v>3880.44</v>
          </cell>
          <cell r="W5">
            <v>6201.3559680000008</v>
          </cell>
          <cell r="X5">
            <v>6201.3559680000008</v>
          </cell>
          <cell r="Y5">
            <v>0</v>
          </cell>
          <cell r="Z5">
            <v>6201.3559680000008</v>
          </cell>
          <cell r="AA5">
            <v>27888.804032000004</v>
          </cell>
          <cell r="AB5">
            <v>35388.804032</v>
          </cell>
          <cell r="AC5">
            <v>44426.048617142857</v>
          </cell>
          <cell r="AD5">
            <v>38177.700000000004</v>
          </cell>
          <cell r="AE5">
            <v>0.3</v>
          </cell>
          <cell r="AF5">
            <v>1874.5045851428556</v>
          </cell>
          <cell r="AG5">
            <v>7162.74</v>
          </cell>
          <cell r="AH5">
            <v>9037.2445851428547</v>
          </cell>
          <cell r="AI5">
            <v>9037.2445851428547</v>
          </cell>
          <cell r="AJ5">
            <v>0</v>
          </cell>
          <cell r="AK5">
            <v>9037.2445851428547</v>
          </cell>
          <cell r="AL5">
            <v>35388.804032</v>
          </cell>
          <cell r="AM5">
            <v>0</v>
          </cell>
          <cell r="AN5">
            <v>336</v>
          </cell>
          <cell r="AO5">
            <v>0</v>
          </cell>
          <cell r="AP5">
            <v>340</v>
          </cell>
          <cell r="AQ5">
            <v>2835.8886171428539</v>
          </cell>
        </row>
        <row r="6">
          <cell r="B6" t="str">
            <v>Albornoz Ake David Alejandro</v>
          </cell>
          <cell r="C6">
            <v>181.00533333333334</v>
          </cell>
          <cell r="D6">
            <v>5430.16</v>
          </cell>
          <cell r="E6">
            <v>0</v>
          </cell>
          <cell r="F6">
            <v>0</v>
          </cell>
          <cell r="G6">
            <v>0</v>
          </cell>
          <cell r="H6">
            <v>85</v>
          </cell>
          <cell r="I6">
            <v>0</v>
          </cell>
          <cell r="J6">
            <v>0</v>
          </cell>
          <cell r="K6">
            <v>5515.16</v>
          </cell>
          <cell r="L6">
            <v>0</v>
          </cell>
          <cell r="M6">
            <v>10000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5515.16</v>
          </cell>
          <cell r="S6">
            <v>4910.1900000000005</v>
          </cell>
          <cell r="T6">
            <v>0.10879999999999999</v>
          </cell>
          <cell r="U6">
            <v>65.820735999999926</v>
          </cell>
          <cell r="V6">
            <v>288.33</v>
          </cell>
          <cell r="W6">
            <v>354.15073599999994</v>
          </cell>
          <cell r="X6">
            <v>354.15073599999994</v>
          </cell>
          <cell r="Y6">
            <v>294.63</v>
          </cell>
          <cell r="Z6">
            <v>59.520735999999943</v>
          </cell>
          <cell r="AA6">
            <v>5455.6392639999995</v>
          </cell>
          <cell r="AB6">
            <v>15455.639263999999</v>
          </cell>
          <cell r="AC6">
            <v>18008.880905391656</v>
          </cell>
          <cell r="AD6">
            <v>12009.95</v>
          </cell>
          <cell r="AE6">
            <v>0.21360000000000001</v>
          </cell>
          <cell r="AF6">
            <v>1281.3716413916575</v>
          </cell>
          <cell r="AG6">
            <v>1271.8699999999999</v>
          </cell>
          <cell r="AH6">
            <v>2553.2416413916571</v>
          </cell>
          <cell r="AI6">
            <v>2553.2416413916571</v>
          </cell>
          <cell r="AJ6">
            <v>0</v>
          </cell>
          <cell r="AK6">
            <v>2553.2416413916571</v>
          </cell>
          <cell r="AL6">
            <v>15455.639263999998</v>
          </cell>
          <cell r="AM6">
            <v>0</v>
          </cell>
          <cell r="AN6">
            <v>2</v>
          </cell>
          <cell r="AO6">
            <v>0</v>
          </cell>
          <cell r="AP6">
            <v>6</v>
          </cell>
          <cell r="AQ6">
            <v>2493.7209053916572</v>
          </cell>
        </row>
        <row r="7">
          <cell r="B7" t="str">
            <v>Cutz Cahun Diegolina</v>
          </cell>
          <cell r="C7">
            <v>199.27066666666667</v>
          </cell>
          <cell r="D7">
            <v>5978.12</v>
          </cell>
          <cell r="E7">
            <v>0</v>
          </cell>
          <cell r="F7">
            <v>0</v>
          </cell>
          <cell r="G7">
            <v>0</v>
          </cell>
          <cell r="H7">
            <v>85</v>
          </cell>
          <cell r="I7">
            <v>0</v>
          </cell>
          <cell r="J7">
            <v>0</v>
          </cell>
          <cell r="K7">
            <v>6063.12</v>
          </cell>
          <cell r="L7">
            <v>0</v>
          </cell>
          <cell r="M7">
            <v>10000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6063.12</v>
          </cell>
          <cell r="S7">
            <v>4910.1900000000005</v>
          </cell>
          <cell r="T7">
            <v>0.10879999999999999</v>
          </cell>
          <cell r="U7">
            <v>125.43878399999993</v>
          </cell>
          <cell r="V7">
            <v>288.33</v>
          </cell>
          <cell r="W7">
            <v>413.76878399999993</v>
          </cell>
          <cell r="X7">
            <v>413.76878399999993</v>
          </cell>
          <cell r="Y7">
            <v>294.63</v>
          </cell>
          <cell r="Z7">
            <v>119.13878399999993</v>
          </cell>
          <cell r="AA7">
            <v>5943.9812160000001</v>
          </cell>
          <cell r="AB7">
            <v>15943.981216</v>
          </cell>
          <cell r="AC7">
            <v>18629.865076297061</v>
          </cell>
          <cell r="AD7">
            <v>12009.95</v>
          </cell>
          <cell r="AE7">
            <v>0.21360000000000001</v>
          </cell>
          <cell r="AF7">
            <v>1414.0138602970521</v>
          </cell>
          <cell r="AG7">
            <v>1271.8699999999999</v>
          </cell>
          <cell r="AH7">
            <v>2685.8838602970518</v>
          </cell>
          <cell r="AI7">
            <v>2685.8838602970518</v>
          </cell>
          <cell r="AJ7">
            <v>0</v>
          </cell>
          <cell r="AK7">
            <v>2685.8838602970518</v>
          </cell>
          <cell r="AL7">
            <v>15943.981216000009</v>
          </cell>
          <cell r="AM7">
            <v>0</v>
          </cell>
          <cell r="AN7">
            <v>18</v>
          </cell>
          <cell r="AO7">
            <v>0</v>
          </cell>
          <cell r="AP7">
            <v>22</v>
          </cell>
          <cell r="AQ7">
            <v>2566.745076297052</v>
          </cell>
        </row>
        <row r="8">
          <cell r="B8" t="str">
            <v>Vargas Camargo Sergio Esteban</v>
          </cell>
          <cell r="C8">
            <v>236.58066666666667</v>
          </cell>
          <cell r="D8">
            <v>6297.42</v>
          </cell>
          <cell r="E8">
            <v>600</v>
          </cell>
          <cell r="F8">
            <v>200</v>
          </cell>
          <cell r="G8">
            <v>0</v>
          </cell>
          <cell r="H8">
            <v>158</v>
          </cell>
          <cell r="I8">
            <v>0</v>
          </cell>
          <cell r="J8">
            <v>0</v>
          </cell>
          <cell r="K8">
            <v>7255.42</v>
          </cell>
          <cell r="L8">
            <v>0</v>
          </cell>
          <cell r="M8">
            <v>10000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7255.42</v>
          </cell>
          <cell r="S8">
            <v>4910.1900000000005</v>
          </cell>
          <cell r="T8">
            <v>0.10879999999999999</v>
          </cell>
          <cell r="U8">
            <v>255.16102399999994</v>
          </cell>
          <cell r="V8">
            <v>288.33</v>
          </cell>
          <cell r="W8">
            <v>543.49102399999992</v>
          </cell>
          <cell r="X8">
            <v>543.49102399999992</v>
          </cell>
          <cell r="Y8">
            <v>217.61</v>
          </cell>
          <cell r="Z8">
            <v>325.88102399999991</v>
          </cell>
          <cell r="AA8">
            <v>6929.5389759999998</v>
          </cell>
          <cell r="AB8">
            <v>16929.538976</v>
          </cell>
          <cell r="AC8">
            <v>19883.117568667345</v>
          </cell>
          <cell r="AD8">
            <v>12009.95</v>
          </cell>
          <cell r="AE8">
            <v>0.21360000000000001</v>
          </cell>
          <cell r="AF8">
            <v>1681.7085926673449</v>
          </cell>
          <cell r="AG8">
            <v>1271.8699999999999</v>
          </cell>
          <cell r="AH8">
            <v>2953.5785926673448</v>
          </cell>
          <cell r="AI8">
            <v>2953.5785926673448</v>
          </cell>
          <cell r="AJ8">
            <v>0</v>
          </cell>
          <cell r="AK8">
            <v>2953.5785926673448</v>
          </cell>
          <cell r="AL8">
            <v>16929.538976</v>
          </cell>
          <cell r="AM8">
            <v>0</v>
          </cell>
          <cell r="AN8">
            <v>56</v>
          </cell>
          <cell r="AO8">
            <v>0</v>
          </cell>
          <cell r="AP8">
            <v>60</v>
          </cell>
          <cell r="AQ8">
            <v>2627.697568667345</v>
          </cell>
        </row>
        <row r="9">
          <cell r="B9" t="str">
            <v>Dzib Gonzalez Maria Azucena</v>
          </cell>
          <cell r="C9">
            <v>209.53700000000001</v>
          </cell>
          <cell r="D9">
            <v>6218.1100000000006</v>
          </cell>
          <cell r="E9">
            <v>68</v>
          </cell>
          <cell r="F9">
            <v>0</v>
          </cell>
          <cell r="G9">
            <v>0</v>
          </cell>
          <cell r="H9">
            <v>158</v>
          </cell>
          <cell r="I9">
            <v>0</v>
          </cell>
          <cell r="J9">
            <v>0</v>
          </cell>
          <cell r="K9">
            <v>6444.1100000000006</v>
          </cell>
          <cell r="L9">
            <v>0</v>
          </cell>
          <cell r="M9">
            <v>10000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6444.1100000000006</v>
          </cell>
          <cell r="S9">
            <v>4910.1900000000005</v>
          </cell>
          <cell r="T9">
            <v>0.10879999999999999</v>
          </cell>
          <cell r="U9">
            <v>166.89049599999998</v>
          </cell>
          <cell r="V9">
            <v>288.33</v>
          </cell>
          <cell r="W9">
            <v>455.22049599999997</v>
          </cell>
          <cell r="X9">
            <v>455.22049599999997</v>
          </cell>
          <cell r="Y9">
            <v>253.54</v>
          </cell>
          <cell r="Z9">
            <v>201.68049599999998</v>
          </cell>
          <cell r="AA9">
            <v>6242.4295040000006</v>
          </cell>
          <cell r="AB9">
            <v>16242.429504</v>
          </cell>
          <cell r="AC9">
            <v>19009.377141403867</v>
          </cell>
          <cell r="AD9">
            <v>12009.95</v>
          </cell>
          <cell r="AE9">
            <v>0.21360000000000001</v>
          </cell>
          <cell r="AF9">
            <v>1495.077637403866</v>
          </cell>
          <cell r="AG9">
            <v>1271.8699999999999</v>
          </cell>
          <cell r="AH9">
            <v>2766.9476374038659</v>
          </cell>
          <cell r="AI9">
            <v>2766.9476374038659</v>
          </cell>
          <cell r="AJ9">
            <v>0</v>
          </cell>
          <cell r="AK9">
            <v>2766.9476374038659</v>
          </cell>
          <cell r="AL9">
            <v>16242.429504000002</v>
          </cell>
          <cell r="AM9">
            <v>0</v>
          </cell>
          <cell r="AN9">
            <v>82</v>
          </cell>
          <cell r="AO9">
            <v>0</v>
          </cell>
          <cell r="AP9">
            <v>86</v>
          </cell>
          <cell r="AQ9">
            <v>2565.2671414038659</v>
          </cell>
        </row>
        <row r="10">
          <cell r="B10" t="str">
            <v>Carrillo Amaya Adolfo Esteban</v>
          </cell>
          <cell r="C10">
            <v>261.20366666666666</v>
          </cell>
          <cell r="D10">
            <v>6836.1100000000006</v>
          </cell>
          <cell r="E10">
            <v>600</v>
          </cell>
          <cell r="F10">
            <v>400</v>
          </cell>
          <cell r="G10">
            <v>0</v>
          </cell>
          <cell r="H10">
            <v>158</v>
          </cell>
          <cell r="I10">
            <v>0</v>
          </cell>
          <cell r="J10">
            <v>0</v>
          </cell>
          <cell r="K10">
            <v>7994.1100000000006</v>
          </cell>
          <cell r="L10">
            <v>0</v>
          </cell>
          <cell r="M10">
            <v>10000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7994.1100000000006</v>
          </cell>
          <cell r="S10">
            <v>4910.1900000000005</v>
          </cell>
          <cell r="T10">
            <v>0.10879999999999999</v>
          </cell>
          <cell r="U10">
            <v>335.53049599999997</v>
          </cell>
          <cell r="V10">
            <v>288.33</v>
          </cell>
          <cell r="W10">
            <v>623.86049600000001</v>
          </cell>
          <cell r="X10">
            <v>623.86049600000001</v>
          </cell>
          <cell r="Y10">
            <v>0</v>
          </cell>
          <cell r="Z10">
            <v>623.86049600000001</v>
          </cell>
          <cell r="AA10">
            <v>7370.2495040000003</v>
          </cell>
          <cell r="AB10">
            <v>17370.249503999999</v>
          </cell>
          <cell r="AC10">
            <v>20443.532787385553</v>
          </cell>
          <cell r="AD10">
            <v>12009.95</v>
          </cell>
          <cell r="AE10">
            <v>0.21360000000000001</v>
          </cell>
          <cell r="AF10">
            <v>1801.413283385554</v>
          </cell>
          <cell r="AG10">
            <v>1271.8699999999999</v>
          </cell>
          <cell r="AH10">
            <v>3073.2832833855537</v>
          </cell>
          <cell r="AI10">
            <v>3073.2832833855537</v>
          </cell>
          <cell r="AJ10">
            <v>0</v>
          </cell>
          <cell r="AK10">
            <v>3073.2832833855537</v>
          </cell>
          <cell r="AL10">
            <v>17370.249503999999</v>
          </cell>
          <cell r="AM10">
            <v>0</v>
          </cell>
          <cell r="AN10">
            <v>111</v>
          </cell>
          <cell r="AO10">
            <v>0</v>
          </cell>
          <cell r="AP10">
            <v>115</v>
          </cell>
          <cell r="AQ10">
            <v>2449.4227873855534</v>
          </cell>
        </row>
        <row r="11">
          <cell r="B11" t="str">
            <v>Ventura Martinez Jose Gerardo</v>
          </cell>
          <cell r="C11">
            <v>216.40700000000004</v>
          </cell>
          <cell r="D11">
            <v>5328.1900000000005</v>
          </cell>
          <cell r="E11">
            <v>600</v>
          </cell>
          <cell r="F11">
            <v>564.02</v>
          </cell>
          <cell r="G11">
            <v>0</v>
          </cell>
          <cell r="H11">
            <v>158</v>
          </cell>
          <cell r="I11">
            <v>0</v>
          </cell>
          <cell r="J11">
            <v>0</v>
          </cell>
          <cell r="K11">
            <v>6650.2100000000009</v>
          </cell>
          <cell r="L11">
            <v>0</v>
          </cell>
          <cell r="M11">
            <v>10000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6650.2100000000009</v>
          </cell>
          <cell r="S11">
            <v>4910.1900000000005</v>
          </cell>
          <cell r="T11">
            <v>0.10879999999999999</v>
          </cell>
          <cell r="U11">
            <v>189.31417600000003</v>
          </cell>
          <cell r="V11">
            <v>288.33</v>
          </cell>
          <cell r="W11">
            <v>477.64417600000002</v>
          </cell>
          <cell r="X11">
            <v>477.64417600000002</v>
          </cell>
          <cell r="Y11">
            <v>253.54</v>
          </cell>
          <cell r="Z11">
            <v>224.10417600000002</v>
          </cell>
          <cell r="AA11">
            <v>6426.1058240000011</v>
          </cell>
          <cell r="AB11">
            <v>16426.105824000002</v>
          </cell>
          <cell r="AC11">
            <v>19242.943163784334</v>
          </cell>
          <cell r="AD11">
            <v>12009.95</v>
          </cell>
          <cell r="AE11">
            <v>0.21360000000000001</v>
          </cell>
          <cell r="AF11">
            <v>1544.9673397843335</v>
          </cell>
          <cell r="AG11">
            <v>1271.8699999999999</v>
          </cell>
          <cell r="AH11">
            <v>2816.8373397843334</v>
          </cell>
          <cell r="AI11">
            <v>2816.8373397843334</v>
          </cell>
          <cell r="AJ11">
            <v>0</v>
          </cell>
          <cell r="AK11">
            <v>2816.8373397843334</v>
          </cell>
          <cell r="AL11">
            <v>16426.105823999998</v>
          </cell>
          <cell r="AM11">
            <v>0</v>
          </cell>
          <cell r="AN11">
            <v>138</v>
          </cell>
          <cell r="AO11">
            <v>0</v>
          </cell>
          <cell r="AP11">
            <v>142</v>
          </cell>
          <cell r="AQ11">
            <v>2592.7331637843336</v>
          </cell>
        </row>
        <row r="12">
          <cell r="B12" t="str">
            <v>Carrillo Carrillo Rusell Fernando</v>
          </cell>
          <cell r="C12">
            <v>181.00533333333334</v>
          </cell>
          <cell r="D12">
            <v>5430.16</v>
          </cell>
          <cell r="E12">
            <v>0</v>
          </cell>
          <cell r="F12">
            <v>0</v>
          </cell>
          <cell r="G12">
            <v>0</v>
          </cell>
          <cell r="H12">
            <v>85</v>
          </cell>
          <cell r="I12">
            <v>0</v>
          </cell>
          <cell r="J12">
            <v>0</v>
          </cell>
          <cell r="K12">
            <v>5515.16</v>
          </cell>
          <cell r="L12">
            <v>0</v>
          </cell>
          <cell r="M12">
            <v>10000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5515.16</v>
          </cell>
          <cell r="S12">
            <v>4910.1900000000005</v>
          </cell>
          <cell r="T12">
            <v>0.10879999999999999</v>
          </cell>
          <cell r="U12">
            <v>65.820735999999926</v>
          </cell>
          <cell r="V12">
            <v>288.33</v>
          </cell>
          <cell r="W12">
            <v>354.15073599999994</v>
          </cell>
          <cell r="X12">
            <v>354.15073599999994</v>
          </cell>
          <cell r="Y12">
            <v>294.63</v>
          </cell>
          <cell r="Z12">
            <v>59.520735999999943</v>
          </cell>
          <cell r="AA12">
            <v>5455.6392639999995</v>
          </cell>
          <cell r="AB12">
            <v>15455.639263999999</v>
          </cell>
          <cell r="AC12">
            <v>18008.880905391656</v>
          </cell>
          <cell r="AD12">
            <v>12009.95</v>
          </cell>
          <cell r="AE12">
            <v>0.21360000000000001</v>
          </cell>
          <cell r="AF12">
            <v>1281.3716413916575</v>
          </cell>
          <cell r="AG12">
            <v>1271.8699999999999</v>
          </cell>
          <cell r="AH12">
            <v>2553.2416413916571</v>
          </cell>
          <cell r="AI12">
            <v>2553.2416413916571</v>
          </cell>
          <cell r="AJ12">
            <v>0</v>
          </cell>
          <cell r="AK12">
            <v>2553.2416413916571</v>
          </cell>
          <cell r="AL12">
            <v>15455.639263999998</v>
          </cell>
          <cell r="AM12">
            <v>0</v>
          </cell>
          <cell r="AN12">
            <v>170</v>
          </cell>
          <cell r="AO12">
            <v>0</v>
          </cell>
          <cell r="AP12">
            <v>174</v>
          </cell>
          <cell r="AQ12">
            <v>2493.7209053916572</v>
          </cell>
        </row>
        <row r="13">
          <cell r="B13" t="str">
            <v>Naal Ek Manuel Filiberto</v>
          </cell>
          <cell r="C13">
            <v>173.34900000000002</v>
          </cell>
          <cell r="D13">
            <v>5200.47</v>
          </cell>
          <cell r="E13">
            <v>0</v>
          </cell>
          <cell r="F13">
            <v>0</v>
          </cell>
          <cell r="G13">
            <v>0</v>
          </cell>
          <cell r="H13">
            <v>85</v>
          </cell>
          <cell r="I13">
            <v>0</v>
          </cell>
          <cell r="J13">
            <v>0</v>
          </cell>
          <cell r="K13">
            <v>5285.47</v>
          </cell>
          <cell r="L13">
            <v>0</v>
          </cell>
          <cell r="M13">
            <v>10000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5285.47</v>
          </cell>
          <cell r="S13">
            <v>4910.1900000000005</v>
          </cell>
          <cell r="T13">
            <v>0.10879999999999999</v>
          </cell>
          <cell r="U13">
            <v>40.830463999999971</v>
          </cell>
          <cell r="V13">
            <v>288.33</v>
          </cell>
          <cell r="W13">
            <v>329.16046399999993</v>
          </cell>
          <cell r="X13">
            <v>329.16046399999993</v>
          </cell>
          <cell r="Y13">
            <v>324.87</v>
          </cell>
          <cell r="Z13">
            <v>4.290463999999929</v>
          </cell>
          <cell r="AA13">
            <v>5281.1795360000006</v>
          </cell>
          <cell r="AB13">
            <v>15281.179536</v>
          </cell>
          <cell r="AC13">
            <v>17787.03486266531</v>
          </cell>
          <cell r="AD13">
            <v>12009.95</v>
          </cell>
          <cell r="AE13">
            <v>0.21360000000000001</v>
          </cell>
          <cell r="AF13">
            <v>1233.9853266653101</v>
          </cell>
          <cell r="AG13">
            <v>1271.8699999999999</v>
          </cell>
          <cell r="AH13">
            <v>2505.8553266653098</v>
          </cell>
          <cell r="AI13">
            <v>2505.8553266653098</v>
          </cell>
          <cell r="AJ13">
            <v>0</v>
          </cell>
          <cell r="AK13">
            <v>2505.8553266653098</v>
          </cell>
          <cell r="AL13">
            <v>15281.179536</v>
          </cell>
          <cell r="AM13">
            <v>0</v>
          </cell>
          <cell r="AN13">
            <v>175</v>
          </cell>
          <cell r="AO13">
            <v>0</v>
          </cell>
          <cell r="AP13">
            <v>179</v>
          </cell>
          <cell r="AQ13">
            <v>2501.5648626653101</v>
          </cell>
        </row>
        <row r="14">
          <cell r="B14" t="str">
            <v>Cob Rodriguez Guadalupe Del Refugio</v>
          </cell>
          <cell r="C14">
            <v>441.75166666666672</v>
          </cell>
          <cell r="D14">
            <v>11949.03</v>
          </cell>
          <cell r="E14">
            <v>600</v>
          </cell>
          <cell r="F14">
            <v>703.52</v>
          </cell>
          <cell r="G14">
            <v>0</v>
          </cell>
          <cell r="H14">
            <v>158</v>
          </cell>
          <cell r="I14">
            <v>0</v>
          </cell>
          <cell r="J14">
            <v>0</v>
          </cell>
          <cell r="K14">
            <v>13410.550000000001</v>
          </cell>
          <cell r="L14">
            <v>0</v>
          </cell>
          <cell r="M14">
            <v>10000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13410.550000000001</v>
          </cell>
          <cell r="S14">
            <v>12009.95</v>
          </cell>
          <cell r="T14">
            <v>0.21360000000000001</v>
          </cell>
          <cell r="U14">
            <v>299.16816000000011</v>
          </cell>
          <cell r="V14">
            <v>1271.8699999999999</v>
          </cell>
          <cell r="W14">
            <v>1571.0381600000001</v>
          </cell>
          <cell r="X14">
            <v>1571.0381600000001</v>
          </cell>
          <cell r="Y14">
            <v>0</v>
          </cell>
          <cell r="Z14">
            <v>1571.0381600000001</v>
          </cell>
          <cell r="AA14">
            <v>11839.511840000001</v>
          </cell>
          <cell r="AB14">
            <v>21839.511839999999</v>
          </cell>
          <cell r="AC14">
            <v>26180.520627615064</v>
          </cell>
          <cell r="AD14">
            <v>24222.32</v>
          </cell>
          <cell r="AE14">
            <v>0.23519999999999999</v>
          </cell>
          <cell r="AF14">
            <v>460.56878761506306</v>
          </cell>
          <cell r="AG14">
            <v>3880.44</v>
          </cell>
          <cell r="AH14">
            <v>4341.0087876150628</v>
          </cell>
          <cell r="AI14">
            <v>4341.0087876150628</v>
          </cell>
          <cell r="AJ14">
            <v>0</v>
          </cell>
          <cell r="AK14">
            <v>4341.0087876150628</v>
          </cell>
          <cell r="AL14">
            <v>21839.511839999999</v>
          </cell>
          <cell r="AM14">
            <v>0</v>
          </cell>
          <cell r="AN14">
            <v>223</v>
          </cell>
          <cell r="AO14">
            <v>0</v>
          </cell>
          <cell r="AP14">
            <v>227</v>
          </cell>
          <cell r="AQ14">
            <v>2769.9706276150628</v>
          </cell>
        </row>
        <row r="15">
          <cell r="B15" t="str">
            <v>Huchim Osalde Diego Martin</v>
          </cell>
          <cell r="C15">
            <v>338.55666666666667</v>
          </cell>
          <cell r="D15">
            <v>9156.7000000000007</v>
          </cell>
          <cell r="E15">
            <v>600</v>
          </cell>
          <cell r="F15">
            <v>400</v>
          </cell>
          <cell r="G15">
            <v>0</v>
          </cell>
          <cell r="H15">
            <v>158</v>
          </cell>
          <cell r="I15">
            <v>0</v>
          </cell>
          <cell r="J15">
            <v>0</v>
          </cell>
          <cell r="K15">
            <v>10314.700000000001</v>
          </cell>
          <cell r="L15">
            <v>0</v>
          </cell>
          <cell r="M15">
            <v>10000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10314.700000000001</v>
          </cell>
          <cell r="S15">
            <v>10031.08</v>
          </cell>
          <cell r="T15">
            <v>0.1792</v>
          </cell>
          <cell r="U15">
            <v>50.824704000000146</v>
          </cell>
          <cell r="V15">
            <v>917.26</v>
          </cell>
          <cell r="W15">
            <v>968.0847040000001</v>
          </cell>
          <cell r="X15">
            <v>968.0847040000001</v>
          </cell>
          <cell r="Y15">
            <v>0</v>
          </cell>
          <cell r="Z15">
            <v>968.0847040000001</v>
          </cell>
          <cell r="AA15">
            <v>9346.6152959999999</v>
          </cell>
          <cell r="AB15">
            <v>19346.615296</v>
          </cell>
          <cell r="AC15">
            <v>22956.714109867753</v>
          </cell>
          <cell r="AD15">
            <v>12009.95</v>
          </cell>
          <cell r="AE15">
            <v>0.21360000000000001</v>
          </cell>
          <cell r="AF15">
            <v>2338.2288138677518</v>
          </cell>
          <cell r="AG15">
            <v>1271.8699999999999</v>
          </cell>
          <cell r="AH15">
            <v>3610.0988138677517</v>
          </cell>
          <cell r="AI15">
            <v>3610.0988138677517</v>
          </cell>
          <cell r="AJ15">
            <v>0</v>
          </cell>
          <cell r="AK15">
            <v>3610.0988138677517</v>
          </cell>
          <cell r="AL15">
            <v>19346.615296</v>
          </cell>
          <cell r="AM15">
            <v>0</v>
          </cell>
          <cell r="AN15">
            <v>250</v>
          </cell>
          <cell r="AO15">
            <v>0</v>
          </cell>
          <cell r="AP15">
            <v>254</v>
          </cell>
          <cell r="AQ15">
            <v>2642.0141098677514</v>
          </cell>
        </row>
        <row r="16">
          <cell r="B16" t="str">
            <v>Couoh Gomez Jose Adolfo</v>
          </cell>
          <cell r="C16">
            <v>238.89133333333334</v>
          </cell>
          <cell r="D16">
            <v>7166.74</v>
          </cell>
          <cell r="E16">
            <v>0</v>
          </cell>
          <cell r="F16">
            <v>0</v>
          </cell>
          <cell r="G16">
            <v>0</v>
          </cell>
          <cell r="H16">
            <v>158</v>
          </cell>
          <cell r="I16">
            <v>0</v>
          </cell>
          <cell r="J16">
            <v>0</v>
          </cell>
          <cell r="K16">
            <v>7324.74</v>
          </cell>
          <cell r="L16">
            <v>0</v>
          </cell>
          <cell r="M16">
            <v>10000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7324.74</v>
          </cell>
          <cell r="S16">
            <v>4910.1900000000005</v>
          </cell>
          <cell r="T16">
            <v>0.10879999999999999</v>
          </cell>
          <cell r="U16">
            <v>262.70303999999993</v>
          </cell>
          <cell r="V16">
            <v>288.33</v>
          </cell>
          <cell r="W16">
            <v>551.03303999999991</v>
          </cell>
          <cell r="X16">
            <v>551.03303999999991</v>
          </cell>
          <cell r="Y16">
            <v>217.61</v>
          </cell>
          <cell r="Z16">
            <v>333.4230399999999</v>
          </cell>
          <cell r="AA16">
            <v>6991.3169600000001</v>
          </cell>
          <cell r="AB16">
            <v>16991.31696</v>
          </cell>
          <cell r="AC16">
            <v>19961.67553407935</v>
          </cell>
          <cell r="AD16">
            <v>12009.95</v>
          </cell>
          <cell r="AE16">
            <v>0.21360000000000001</v>
          </cell>
          <cell r="AF16">
            <v>1698.4885740793491</v>
          </cell>
          <cell r="AG16">
            <v>1271.8699999999999</v>
          </cell>
          <cell r="AH16">
            <v>2970.3585740793487</v>
          </cell>
          <cell r="AI16">
            <v>2970.3585740793487</v>
          </cell>
          <cell r="AJ16">
            <v>0</v>
          </cell>
          <cell r="AK16">
            <v>2970.3585740793487</v>
          </cell>
          <cell r="AL16">
            <v>16991.31696</v>
          </cell>
          <cell r="AM16">
            <v>0</v>
          </cell>
          <cell r="AN16">
            <v>266</v>
          </cell>
          <cell r="AO16">
            <v>0</v>
          </cell>
          <cell r="AP16">
            <v>270</v>
          </cell>
          <cell r="AQ16">
            <v>2636.9355340793491</v>
          </cell>
        </row>
        <row r="17">
          <cell r="B17" t="str">
            <v>Ruiz Canche Luis Antonio</v>
          </cell>
          <cell r="C17">
            <v>265.55799999999999</v>
          </cell>
          <cell r="D17">
            <v>7166.74</v>
          </cell>
          <cell r="E17">
            <v>600</v>
          </cell>
          <cell r="F17">
            <v>200</v>
          </cell>
          <cell r="G17">
            <v>0</v>
          </cell>
          <cell r="H17">
            <v>158</v>
          </cell>
          <cell r="I17">
            <v>0</v>
          </cell>
          <cell r="J17">
            <v>0</v>
          </cell>
          <cell r="K17">
            <v>8124.74</v>
          </cell>
          <cell r="L17">
            <v>0</v>
          </cell>
          <cell r="M17">
            <v>10000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8124.74</v>
          </cell>
          <cell r="S17">
            <v>4910.1900000000005</v>
          </cell>
          <cell r="T17">
            <v>0.10879999999999999</v>
          </cell>
          <cell r="U17">
            <v>349.74303999999989</v>
          </cell>
          <cell r="V17">
            <v>288.33</v>
          </cell>
          <cell r="W17">
            <v>638.07303999999988</v>
          </cell>
          <cell r="X17">
            <v>638.07303999999988</v>
          </cell>
          <cell r="Y17">
            <v>0</v>
          </cell>
          <cell r="Z17">
            <v>638.07303999999988</v>
          </cell>
          <cell r="AA17">
            <v>7486.6669599999996</v>
          </cell>
          <cell r="AB17">
            <v>17486.666959999999</v>
          </cell>
          <cell r="AC17">
            <v>20591.571261444587</v>
          </cell>
          <cell r="AD17">
            <v>12009.95</v>
          </cell>
          <cell r="AE17">
            <v>0.21360000000000001</v>
          </cell>
          <cell r="AF17">
            <v>1833.0343014445639</v>
          </cell>
          <cell r="AG17">
            <v>1271.8699999999999</v>
          </cell>
          <cell r="AH17">
            <v>3104.9043014445638</v>
          </cell>
          <cell r="AI17">
            <v>3104.9043014445638</v>
          </cell>
          <cell r="AJ17">
            <v>0</v>
          </cell>
          <cell r="AK17">
            <v>3104.9043014445638</v>
          </cell>
          <cell r="AL17">
            <v>17486.666960000024</v>
          </cell>
          <cell r="AM17">
            <v>0</v>
          </cell>
          <cell r="AN17">
            <v>267</v>
          </cell>
          <cell r="AO17">
            <v>0</v>
          </cell>
          <cell r="AP17">
            <v>271</v>
          </cell>
          <cell r="AQ17">
            <v>2466.831261444564</v>
          </cell>
        </row>
        <row r="18">
          <cell r="B18" t="str">
            <v>Morales Ortega Rubi Isabel</v>
          </cell>
          <cell r="C18">
            <v>398.30100000000004</v>
          </cell>
          <cell r="D18">
            <v>11949.03</v>
          </cell>
          <cell r="E18">
            <v>0</v>
          </cell>
          <cell r="F18">
            <v>0</v>
          </cell>
          <cell r="G18">
            <v>0</v>
          </cell>
          <cell r="H18">
            <v>158</v>
          </cell>
          <cell r="I18">
            <v>0</v>
          </cell>
          <cell r="J18">
            <v>0</v>
          </cell>
          <cell r="K18">
            <v>12107.03</v>
          </cell>
          <cell r="L18">
            <v>0</v>
          </cell>
          <cell r="M18">
            <v>10000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12107.03</v>
          </cell>
          <cell r="S18">
            <v>12009.95</v>
          </cell>
          <cell r="T18">
            <v>0.21360000000000001</v>
          </cell>
          <cell r="U18">
            <v>20.736287999999984</v>
          </cell>
          <cell r="V18">
            <v>1271.8699999999999</v>
          </cell>
          <cell r="W18">
            <v>1292.6062879999999</v>
          </cell>
          <cell r="X18">
            <v>1292.6062879999999</v>
          </cell>
          <cell r="Y18">
            <v>0</v>
          </cell>
          <cell r="Z18">
            <v>1292.6062879999999</v>
          </cell>
          <cell r="AA18">
            <v>10814.423712</v>
          </cell>
          <cell r="AB18">
            <v>20814.423712</v>
          </cell>
          <cell r="AC18">
            <v>24840.185732217571</v>
          </cell>
          <cell r="AD18">
            <v>24222.32</v>
          </cell>
          <cell r="AE18">
            <v>0.23519999999999999</v>
          </cell>
          <cell r="AF18">
            <v>145.32202021757277</v>
          </cell>
          <cell r="AG18">
            <v>3880.44</v>
          </cell>
          <cell r="AH18">
            <v>4025.7620202175726</v>
          </cell>
          <cell r="AI18">
            <v>4025.7620202175726</v>
          </cell>
          <cell r="AJ18">
            <v>0</v>
          </cell>
          <cell r="AK18">
            <v>4025.7620202175726</v>
          </cell>
          <cell r="AL18">
            <v>20814.423712</v>
          </cell>
          <cell r="AM18">
            <v>0</v>
          </cell>
          <cell r="AN18">
            <v>288</v>
          </cell>
          <cell r="AO18">
            <v>0</v>
          </cell>
          <cell r="AP18">
            <v>292</v>
          </cell>
          <cell r="AQ18">
            <v>2733.1557322175727</v>
          </cell>
        </row>
        <row r="19">
          <cell r="B19" t="str">
            <v>Escamilla Sanchez Harold Stanley</v>
          </cell>
          <cell r="C19">
            <v>874.78166666666664</v>
          </cell>
          <cell r="D19">
            <v>17890.07</v>
          </cell>
          <cell r="E19">
            <v>600</v>
          </cell>
          <cell r="F19">
            <v>7753.38</v>
          </cell>
          <cell r="G19">
            <v>0</v>
          </cell>
          <cell r="H19">
            <v>158</v>
          </cell>
          <cell r="I19">
            <v>0</v>
          </cell>
          <cell r="J19">
            <v>0</v>
          </cell>
          <cell r="K19">
            <v>26401.45</v>
          </cell>
          <cell r="L19">
            <v>0</v>
          </cell>
          <cell r="M19">
            <v>10000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26401.45</v>
          </cell>
          <cell r="S19">
            <v>24222.32</v>
          </cell>
          <cell r="T19">
            <v>0.23519999999999999</v>
          </cell>
          <cell r="U19">
            <v>512.53137600000025</v>
          </cell>
          <cell r="V19">
            <v>3880.44</v>
          </cell>
          <cell r="W19">
            <v>4392.9713760000004</v>
          </cell>
          <cell r="X19">
            <v>4392.9713760000004</v>
          </cell>
          <cell r="Y19">
            <v>0</v>
          </cell>
          <cell r="Z19">
            <v>4392.9713760000004</v>
          </cell>
          <cell r="AA19">
            <v>22008.478623999999</v>
          </cell>
          <cell r="AB19">
            <v>32008.478623999999</v>
          </cell>
          <cell r="AC19">
            <v>39597.012320000009</v>
          </cell>
          <cell r="AD19">
            <v>38177.700000000004</v>
          </cell>
          <cell r="AE19">
            <v>0.3</v>
          </cell>
          <cell r="AF19">
            <v>425.79369600000138</v>
          </cell>
          <cell r="AG19">
            <v>7162.74</v>
          </cell>
          <cell r="AH19">
            <v>7588.5336960000013</v>
          </cell>
          <cell r="AI19">
            <v>7588.5336960000013</v>
          </cell>
          <cell r="AJ19">
            <v>0</v>
          </cell>
          <cell r="AK19">
            <v>7588.5336960000013</v>
          </cell>
          <cell r="AL19">
            <v>32008.478624000007</v>
          </cell>
          <cell r="AM19">
            <v>0</v>
          </cell>
          <cell r="AN19">
            <v>294</v>
          </cell>
          <cell r="AO19">
            <v>0</v>
          </cell>
          <cell r="AP19">
            <v>298</v>
          </cell>
          <cell r="AQ19">
            <v>3195.5623200000009</v>
          </cell>
        </row>
        <row r="20">
          <cell r="B20" t="str">
            <v>Alvarado Canche Sinthia Del Carmen</v>
          </cell>
          <cell r="C20">
            <v>709.66899999999998</v>
          </cell>
          <cell r="D20">
            <v>17890.07</v>
          </cell>
          <cell r="E20">
            <v>600</v>
          </cell>
          <cell r="F20">
            <v>2800</v>
          </cell>
          <cell r="G20">
            <v>0</v>
          </cell>
          <cell r="H20">
            <v>85</v>
          </cell>
          <cell r="I20">
            <v>0</v>
          </cell>
          <cell r="J20">
            <v>0</v>
          </cell>
          <cell r="K20">
            <v>21375.07</v>
          </cell>
          <cell r="L20">
            <v>0</v>
          </cell>
          <cell r="M20">
            <v>10000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21375.07</v>
          </cell>
          <cell r="S20">
            <v>12009.95</v>
          </cell>
          <cell r="T20">
            <v>0.21360000000000001</v>
          </cell>
          <cell r="U20">
            <v>2000.3896319999999</v>
          </cell>
          <cell r="V20">
            <v>1271.8699999999999</v>
          </cell>
          <cell r="W20">
            <v>3272.2596319999998</v>
          </cell>
          <cell r="X20">
            <v>3272.2596319999998</v>
          </cell>
          <cell r="Y20">
            <v>0</v>
          </cell>
          <cell r="Z20">
            <v>3272.2596319999998</v>
          </cell>
          <cell r="AA20">
            <v>18102.810367999999</v>
          </cell>
          <cell r="AB20">
            <v>28102.810367999999</v>
          </cell>
          <cell r="AC20">
            <v>34369.980000000003</v>
          </cell>
          <cell r="AD20">
            <v>24222.32</v>
          </cell>
          <cell r="AE20">
            <v>0.23519999999999999</v>
          </cell>
          <cell r="AF20">
            <v>2386.7296320000009</v>
          </cell>
          <cell r="AG20">
            <v>3880.44</v>
          </cell>
          <cell r="AH20">
            <v>6267.169632000001</v>
          </cell>
          <cell r="AI20">
            <v>6267.169632000001</v>
          </cell>
          <cell r="AJ20">
            <v>0</v>
          </cell>
          <cell r="AK20">
            <v>6267.169632000001</v>
          </cell>
          <cell r="AL20">
            <v>28102.810368000002</v>
          </cell>
          <cell r="AM20">
            <v>0</v>
          </cell>
          <cell r="AN20">
            <v>327</v>
          </cell>
          <cell r="AO20">
            <v>0</v>
          </cell>
          <cell r="AP20">
            <v>331</v>
          </cell>
          <cell r="AQ20">
            <v>2994.9100000000012</v>
          </cell>
        </row>
        <row r="21">
          <cell r="B21" t="str">
            <v>May Mendez Luis Antonio</v>
          </cell>
          <cell r="C21">
            <v>177.60633333333334</v>
          </cell>
          <cell r="D21">
            <v>5328.1900000000005</v>
          </cell>
          <cell r="E21">
            <v>0</v>
          </cell>
          <cell r="F21">
            <v>0</v>
          </cell>
          <cell r="G21">
            <v>0</v>
          </cell>
          <cell r="H21">
            <v>232</v>
          </cell>
          <cell r="I21">
            <v>0</v>
          </cell>
          <cell r="J21">
            <v>0</v>
          </cell>
          <cell r="K21">
            <v>5560.1900000000005</v>
          </cell>
          <cell r="L21">
            <v>0</v>
          </cell>
          <cell r="M21">
            <v>15000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5560.1900000000005</v>
          </cell>
          <cell r="S21">
            <v>4910.1900000000005</v>
          </cell>
          <cell r="T21">
            <v>0.10879999999999999</v>
          </cell>
          <cell r="U21">
            <v>70.72</v>
          </cell>
          <cell r="V21">
            <v>288.33</v>
          </cell>
          <cell r="W21">
            <v>359.04999999999995</v>
          </cell>
          <cell r="X21">
            <v>359.04999999999995</v>
          </cell>
          <cell r="Y21">
            <v>294.63</v>
          </cell>
          <cell r="Z21">
            <v>64.419999999999959</v>
          </cell>
          <cell r="AA21">
            <v>5495.77</v>
          </cell>
          <cell r="AB21">
            <v>20495.77</v>
          </cell>
          <cell r="AC21">
            <v>24423.536004184101</v>
          </cell>
          <cell r="AD21">
            <v>24222.32</v>
          </cell>
          <cell r="AE21">
            <v>0.23519999999999999</v>
          </cell>
          <cell r="AF21">
            <v>47.326004184100697</v>
          </cell>
          <cell r="AG21">
            <v>3880.44</v>
          </cell>
          <cell r="AH21">
            <v>3927.7660041841009</v>
          </cell>
          <cell r="AI21">
            <v>3927.7660041841009</v>
          </cell>
          <cell r="AJ21">
            <v>0</v>
          </cell>
          <cell r="AK21">
            <v>3927.7660041841009</v>
          </cell>
          <cell r="AL21">
            <v>20495.77</v>
          </cell>
          <cell r="AM21">
            <v>0</v>
          </cell>
          <cell r="AN21">
            <v>22</v>
          </cell>
          <cell r="AO21">
            <v>0</v>
          </cell>
          <cell r="AP21">
            <v>26</v>
          </cell>
          <cell r="AQ21">
            <v>3863.3460041841008</v>
          </cell>
        </row>
        <row r="22">
          <cell r="B22" t="str">
            <v>Sansores Dzul Victor Manuel</v>
          </cell>
          <cell r="C22">
            <v>177.60633333333334</v>
          </cell>
          <cell r="D22">
            <v>5328.1900000000005</v>
          </cell>
          <cell r="E22">
            <v>0</v>
          </cell>
          <cell r="F22">
            <v>0</v>
          </cell>
          <cell r="G22">
            <v>0</v>
          </cell>
          <cell r="H22">
            <v>232</v>
          </cell>
          <cell r="I22">
            <v>0</v>
          </cell>
          <cell r="J22">
            <v>0</v>
          </cell>
          <cell r="K22">
            <v>5560.1900000000005</v>
          </cell>
          <cell r="L22">
            <v>0</v>
          </cell>
          <cell r="M22">
            <v>15000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5560.1900000000005</v>
          </cell>
          <cell r="S22">
            <v>4910.1900000000005</v>
          </cell>
          <cell r="T22">
            <v>0.10879999999999999</v>
          </cell>
          <cell r="U22">
            <v>70.72</v>
          </cell>
          <cell r="V22">
            <v>288.33</v>
          </cell>
          <cell r="W22">
            <v>359.04999999999995</v>
          </cell>
          <cell r="X22">
            <v>359.04999999999995</v>
          </cell>
          <cell r="Y22">
            <v>294.63</v>
          </cell>
          <cell r="Z22">
            <v>64.419999999999959</v>
          </cell>
          <cell r="AA22">
            <v>5495.77</v>
          </cell>
          <cell r="AB22">
            <v>20495.77</v>
          </cell>
          <cell r="AC22">
            <v>24423.536004184101</v>
          </cell>
          <cell r="AD22">
            <v>24222.32</v>
          </cell>
          <cell r="AE22">
            <v>0.23519999999999999</v>
          </cell>
          <cell r="AF22">
            <v>47.326004184100697</v>
          </cell>
          <cell r="AG22">
            <v>3880.44</v>
          </cell>
          <cell r="AH22">
            <v>3927.7660041841009</v>
          </cell>
          <cell r="AI22">
            <v>3927.7660041841009</v>
          </cell>
          <cell r="AJ22">
            <v>0</v>
          </cell>
          <cell r="AK22">
            <v>3927.7660041841009</v>
          </cell>
          <cell r="AL22">
            <v>20495.77</v>
          </cell>
          <cell r="AM22">
            <v>0</v>
          </cell>
          <cell r="AN22">
            <v>29</v>
          </cell>
          <cell r="AO22">
            <v>0</v>
          </cell>
          <cell r="AP22">
            <v>33</v>
          </cell>
          <cell r="AQ22">
            <v>3863.3460041841008</v>
          </cell>
        </row>
        <row r="23">
          <cell r="B23" t="str">
            <v>Rodriguez Basto Francisco Jose</v>
          </cell>
          <cell r="C23">
            <v>398.30100000000004</v>
          </cell>
          <cell r="D23">
            <v>11949.03</v>
          </cell>
          <cell r="E23">
            <v>0</v>
          </cell>
          <cell r="F23">
            <v>0</v>
          </cell>
          <cell r="G23">
            <v>0</v>
          </cell>
          <cell r="H23">
            <v>158</v>
          </cell>
          <cell r="I23">
            <v>0</v>
          </cell>
          <cell r="J23">
            <v>0</v>
          </cell>
          <cell r="K23">
            <v>12107.03</v>
          </cell>
          <cell r="L23">
            <v>0</v>
          </cell>
          <cell r="M23">
            <v>15000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12107.03</v>
          </cell>
          <cell r="S23">
            <v>12009.95</v>
          </cell>
          <cell r="T23">
            <v>0.21360000000000001</v>
          </cell>
          <cell r="U23">
            <v>20.736287999999984</v>
          </cell>
          <cell r="V23">
            <v>1271.8699999999999</v>
          </cell>
          <cell r="W23">
            <v>1292.6062879999999</v>
          </cell>
          <cell r="X23">
            <v>1292.6062879999999</v>
          </cell>
          <cell r="Y23">
            <v>0</v>
          </cell>
          <cell r="Z23">
            <v>1292.6062879999999</v>
          </cell>
          <cell r="AA23">
            <v>10814.423712</v>
          </cell>
          <cell r="AB23">
            <v>25814.423712</v>
          </cell>
          <cell r="AC23">
            <v>31377.842635983245</v>
          </cell>
          <cell r="AD23">
            <v>24222.32</v>
          </cell>
          <cell r="AE23">
            <v>0.23519999999999999</v>
          </cell>
          <cell r="AF23">
            <v>1682.9789239832592</v>
          </cell>
          <cell r="AG23">
            <v>3880.44</v>
          </cell>
          <cell r="AH23">
            <v>5563.4189239832594</v>
          </cell>
          <cell r="AI23">
            <v>5563.4189239832594</v>
          </cell>
          <cell r="AJ23">
            <v>0</v>
          </cell>
          <cell r="AK23">
            <v>5563.4189239832594</v>
          </cell>
          <cell r="AL23">
            <v>25814.423711999985</v>
          </cell>
          <cell r="AM23">
            <v>0</v>
          </cell>
          <cell r="AN23">
            <v>32</v>
          </cell>
          <cell r="AO23">
            <v>0</v>
          </cell>
          <cell r="AP23">
            <v>36</v>
          </cell>
          <cell r="AQ23">
            <v>4270.8126359832595</v>
          </cell>
        </row>
        <row r="24">
          <cell r="B24" t="str">
            <v>Cox Matus Roger Antonio</v>
          </cell>
          <cell r="C24">
            <v>177.60633333333334</v>
          </cell>
          <cell r="D24">
            <v>5328.1900000000005</v>
          </cell>
          <cell r="E24">
            <v>0</v>
          </cell>
          <cell r="F24">
            <v>0</v>
          </cell>
          <cell r="G24">
            <v>0</v>
          </cell>
          <cell r="H24">
            <v>232</v>
          </cell>
          <cell r="I24">
            <v>0</v>
          </cell>
          <cell r="J24">
            <v>0</v>
          </cell>
          <cell r="K24">
            <v>5560.1900000000005</v>
          </cell>
          <cell r="L24">
            <v>0</v>
          </cell>
          <cell r="M24">
            <v>15000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5560.1900000000005</v>
          </cell>
          <cell r="S24">
            <v>4910.1900000000005</v>
          </cell>
          <cell r="T24">
            <v>0.10879999999999999</v>
          </cell>
          <cell r="U24">
            <v>70.72</v>
          </cell>
          <cell r="V24">
            <v>288.33</v>
          </cell>
          <cell r="W24">
            <v>359.04999999999995</v>
          </cell>
          <cell r="X24">
            <v>359.04999999999995</v>
          </cell>
          <cell r="Y24">
            <v>294.63</v>
          </cell>
          <cell r="Z24">
            <v>64.419999999999959</v>
          </cell>
          <cell r="AA24">
            <v>5495.77</v>
          </cell>
          <cell r="AB24">
            <v>20495.77</v>
          </cell>
          <cell r="AC24">
            <v>24423.536004184101</v>
          </cell>
          <cell r="AD24">
            <v>24222.32</v>
          </cell>
          <cell r="AE24">
            <v>0.23519999999999999</v>
          </cell>
          <cell r="AF24">
            <v>47.326004184100697</v>
          </cell>
          <cell r="AG24">
            <v>3880.44</v>
          </cell>
          <cell r="AH24">
            <v>3927.7660041841009</v>
          </cell>
          <cell r="AI24">
            <v>3927.7660041841009</v>
          </cell>
          <cell r="AJ24">
            <v>0</v>
          </cell>
          <cell r="AK24">
            <v>3927.7660041841009</v>
          </cell>
          <cell r="AL24">
            <v>20495.77</v>
          </cell>
          <cell r="AM24">
            <v>0</v>
          </cell>
          <cell r="AN24">
            <v>38</v>
          </cell>
          <cell r="AO24">
            <v>0</v>
          </cell>
          <cell r="AP24">
            <v>42</v>
          </cell>
          <cell r="AQ24">
            <v>3863.3460041841008</v>
          </cell>
        </row>
        <row r="25">
          <cell r="B25" t="str">
            <v>Hernandez Borges Alma Judith</v>
          </cell>
          <cell r="C25">
            <v>204.434</v>
          </cell>
          <cell r="D25">
            <v>5978.12</v>
          </cell>
          <cell r="E25">
            <v>154.9</v>
          </cell>
          <cell r="F25">
            <v>0</v>
          </cell>
          <cell r="G25">
            <v>0</v>
          </cell>
          <cell r="H25">
            <v>158</v>
          </cell>
          <cell r="I25">
            <v>0</v>
          </cell>
          <cell r="J25">
            <v>0</v>
          </cell>
          <cell r="K25">
            <v>6291.0199999999995</v>
          </cell>
          <cell r="L25">
            <v>0</v>
          </cell>
          <cell r="M25">
            <v>15000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6291.0199999999995</v>
          </cell>
          <cell r="S25">
            <v>4910.1900000000005</v>
          </cell>
          <cell r="T25">
            <v>0.10879999999999999</v>
          </cell>
          <cell r="U25">
            <v>150.2343039999999</v>
          </cell>
          <cell r="V25">
            <v>288.33</v>
          </cell>
          <cell r="W25">
            <v>438.56430399999988</v>
          </cell>
          <cell r="X25">
            <v>438.56430399999988</v>
          </cell>
          <cell r="Y25">
            <v>253.54</v>
          </cell>
          <cell r="Z25">
            <v>185.02430399999989</v>
          </cell>
          <cell r="AA25">
            <v>6105.995696</v>
          </cell>
          <cell r="AB25">
            <v>21105.995695999998</v>
          </cell>
          <cell r="AC25">
            <v>25221.425251046021</v>
          </cell>
          <cell r="AD25">
            <v>24222.32</v>
          </cell>
          <cell r="AE25">
            <v>0.23519999999999999</v>
          </cell>
          <cell r="AF25">
            <v>234.98955504602421</v>
          </cell>
          <cell r="AG25">
            <v>3880.44</v>
          </cell>
          <cell r="AH25">
            <v>4115.4295550460247</v>
          </cell>
          <cell r="AI25">
            <v>4115.4295550460247</v>
          </cell>
          <cell r="AJ25">
            <v>0</v>
          </cell>
          <cell r="AK25">
            <v>4115.4295550460247</v>
          </cell>
          <cell r="AL25">
            <v>21105.995695999998</v>
          </cell>
          <cell r="AM25">
            <v>0</v>
          </cell>
          <cell r="AN25">
            <v>77</v>
          </cell>
          <cell r="AO25">
            <v>0</v>
          </cell>
          <cell r="AP25">
            <v>81</v>
          </cell>
          <cell r="AQ25">
            <v>3930.4052510460247</v>
          </cell>
        </row>
        <row r="26">
          <cell r="B26" t="str">
            <v>Pinto Y Arceo Fidelio Ferny</v>
          </cell>
          <cell r="C26">
            <v>177.60633333333334</v>
          </cell>
          <cell r="D26">
            <v>5328.1900000000005</v>
          </cell>
          <cell r="E26">
            <v>0</v>
          </cell>
          <cell r="F26">
            <v>0</v>
          </cell>
          <cell r="G26">
            <v>0</v>
          </cell>
          <cell r="H26">
            <v>158</v>
          </cell>
          <cell r="I26">
            <v>0</v>
          </cell>
          <cell r="J26">
            <v>0</v>
          </cell>
          <cell r="K26">
            <v>5486.1900000000005</v>
          </cell>
          <cell r="L26">
            <v>0</v>
          </cell>
          <cell r="M26">
            <v>15000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5486.1900000000005</v>
          </cell>
          <cell r="S26">
            <v>4910.1900000000005</v>
          </cell>
          <cell r="T26">
            <v>0.10879999999999999</v>
          </cell>
          <cell r="U26">
            <v>62.668799999999997</v>
          </cell>
          <cell r="V26">
            <v>288.33</v>
          </cell>
          <cell r="W26">
            <v>350.99879999999996</v>
          </cell>
          <cell r="X26">
            <v>350.99879999999996</v>
          </cell>
          <cell r="Y26">
            <v>294.63</v>
          </cell>
          <cell r="Z26">
            <v>56.368799999999965</v>
          </cell>
          <cell r="AA26">
            <v>5429.8212000000003</v>
          </cell>
          <cell r="AB26">
            <v>20429.821199999998</v>
          </cell>
          <cell r="AC26">
            <v>24337.305878661085</v>
          </cell>
          <cell r="AD26">
            <v>24222.32</v>
          </cell>
          <cell r="AE26">
            <v>0.23519999999999999</v>
          </cell>
          <cell r="AF26">
            <v>27.044678661087364</v>
          </cell>
          <cell r="AG26">
            <v>3880.44</v>
          </cell>
          <cell r="AH26">
            <v>3907.4846786610874</v>
          </cell>
          <cell r="AI26">
            <v>3907.4846786610874</v>
          </cell>
          <cell r="AJ26">
            <v>0</v>
          </cell>
          <cell r="AK26">
            <v>3907.4846786610874</v>
          </cell>
          <cell r="AL26">
            <v>20429.821199999998</v>
          </cell>
          <cell r="AM26">
            <v>0</v>
          </cell>
          <cell r="AN26">
            <v>81</v>
          </cell>
          <cell r="AO26">
            <v>0</v>
          </cell>
          <cell r="AP26">
            <v>85</v>
          </cell>
          <cell r="AQ26">
            <v>3851.1158786610877</v>
          </cell>
        </row>
        <row r="27">
          <cell r="B27" t="str">
            <v>Medina Escalante Lilia Del Socorro</v>
          </cell>
          <cell r="C27">
            <v>204.434</v>
          </cell>
          <cell r="D27">
            <v>5978.12</v>
          </cell>
          <cell r="E27">
            <v>154.9</v>
          </cell>
          <cell r="F27">
            <v>0</v>
          </cell>
          <cell r="G27">
            <v>0</v>
          </cell>
          <cell r="H27">
            <v>158</v>
          </cell>
          <cell r="I27">
            <v>0</v>
          </cell>
          <cell r="J27">
            <v>0</v>
          </cell>
          <cell r="K27">
            <v>6291.0199999999995</v>
          </cell>
          <cell r="L27">
            <v>0</v>
          </cell>
          <cell r="M27">
            <v>15000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6291.0199999999995</v>
          </cell>
          <cell r="S27">
            <v>4910.1900000000005</v>
          </cell>
          <cell r="T27">
            <v>0.10879999999999999</v>
          </cell>
          <cell r="U27">
            <v>150.2343039999999</v>
          </cell>
          <cell r="V27">
            <v>288.33</v>
          </cell>
          <cell r="W27">
            <v>438.56430399999988</v>
          </cell>
          <cell r="X27">
            <v>438.56430399999988</v>
          </cell>
          <cell r="Y27">
            <v>253.54</v>
          </cell>
          <cell r="Z27">
            <v>185.02430399999989</v>
          </cell>
          <cell r="AA27">
            <v>6105.995696</v>
          </cell>
          <cell r="AB27">
            <v>21105.995695999998</v>
          </cell>
          <cell r="AC27">
            <v>25221.425251046021</v>
          </cell>
          <cell r="AD27">
            <v>24222.32</v>
          </cell>
          <cell r="AE27">
            <v>0.23519999999999999</v>
          </cell>
          <cell r="AF27">
            <v>234.98955504602421</v>
          </cell>
          <cell r="AG27">
            <v>3880.44</v>
          </cell>
          <cell r="AH27">
            <v>4115.4295550460247</v>
          </cell>
          <cell r="AI27">
            <v>4115.4295550460247</v>
          </cell>
          <cell r="AJ27">
            <v>0</v>
          </cell>
          <cell r="AK27">
            <v>4115.4295550460247</v>
          </cell>
          <cell r="AL27">
            <v>21105.995695999998</v>
          </cell>
          <cell r="AM27">
            <v>0</v>
          </cell>
          <cell r="AN27">
            <v>116</v>
          </cell>
          <cell r="AO27">
            <v>0</v>
          </cell>
          <cell r="AP27">
            <v>120</v>
          </cell>
          <cell r="AQ27">
            <v>3930.4052510460247</v>
          </cell>
        </row>
        <row r="28">
          <cell r="B28" t="str">
            <v>Ventura Araujo Marco Antonio</v>
          </cell>
          <cell r="C28">
            <v>177.60633333333334</v>
          </cell>
          <cell r="D28">
            <v>5328.1900000000005</v>
          </cell>
          <cell r="E28">
            <v>0</v>
          </cell>
          <cell r="F28">
            <v>0</v>
          </cell>
          <cell r="G28">
            <v>0</v>
          </cell>
          <cell r="H28">
            <v>158</v>
          </cell>
          <cell r="I28">
            <v>0</v>
          </cell>
          <cell r="J28">
            <v>0</v>
          </cell>
          <cell r="K28">
            <v>5486.1900000000005</v>
          </cell>
          <cell r="L28">
            <v>0</v>
          </cell>
          <cell r="M28">
            <v>15000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5486.1900000000005</v>
          </cell>
          <cell r="S28">
            <v>4910.1900000000005</v>
          </cell>
          <cell r="T28">
            <v>0.10879999999999999</v>
          </cell>
          <cell r="U28">
            <v>62.668799999999997</v>
          </cell>
          <cell r="V28">
            <v>288.33</v>
          </cell>
          <cell r="W28">
            <v>350.99879999999996</v>
          </cell>
          <cell r="X28">
            <v>350.99879999999996</v>
          </cell>
          <cell r="Y28">
            <v>294.63</v>
          </cell>
          <cell r="Z28">
            <v>56.368799999999965</v>
          </cell>
          <cell r="AA28">
            <v>5429.8212000000003</v>
          </cell>
          <cell r="AB28">
            <v>20429.821199999998</v>
          </cell>
          <cell r="AC28">
            <v>24337.305878661085</v>
          </cell>
          <cell r="AD28">
            <v>24222.32</v>
          </cell>
          <cell r="AE28">
            <v>0.23519999999999999</v>
          </cell>
          <cell r="AF28">
            <v>27.044678661087364</v>
          </cell>
          <cell r="AG28">
            <v>3880.44</v>
          </cell>
          <cell r="AH28">
            <v>3907.4846786610874</v>
          </cell>
          <cell r="AI28">
            <v>3907.4846786610874</v>
          </cell>
          <cell r="AJ28">
            <v>0</v>
          </cell>
          <cell r="AK28">
            <v>3907.4846786610874</v>
          </cell>
          <cell r="AL28">
            <v>20429.821199999998</v>
          </cell>
          <cell r="AM28">
            <v>0</v>
          </cell>
          <cell r="AN28">
            <v>121</v>
          </cell>
          <cell r="AO28">
            <v>0</v>
          </cell>
          <cell r="AP28">
            <v>125</v>
          </cell>
          <cell r="AQ28">
            <v>3851.1158786610877</v>
          </cell>
        </row>
        <row r="29">
          <cell r="B29" t="str">
            <v>Ceballos Y Gamboa Herbert Efrain</v>
          </cell>
          <cell r="C29">
            <v>279.42866666666669</v>
          </cell>
          <cell r="D29">
            <v>7582.8600000000006</v>
          </cell>
          <cell r="E29">
            <v>600</v>
          </cell>
          <cell r="F29">
            <v>200</v>
          </cell>
          <cell r="G29">
            <v>0</v>
          </cell>
          <cell r="H29">
            <v>158</v>
          </cell>
          <cell r="I29">
            <v>0</v>
          </cell>
          <cell r="J29">
            <v>0</v>
          </cell>
          <cell r="K29">
            <v>8540.86</v>
          </cell>
          <cell r="L29">
            <v>0</v>
          </cell>
          <cell r="M29">
            <v>15000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8540.86</v>
          </cell>
          <cell r="S29">
            <v>4910.1900000000005</v>
          </cell>
          <cell r="T29">
            <v>0.10879999999999999</v>
          </cell>
          <cell r="U29">
            <v>395.01689599999997</v>
          </cell>
          <cell r="V29">
            <v>288.33</v>
          </cell>
          <cell r="W29">
            <v>683.34689600000002</v>
          </cell>
          <cell r="X29">
            <v>683.34689600000002</v>
          </cell>
          <cell r="Y29">
            <v>0</v>
          </cell>
          <cell r="Z29">
            <v>683.34689600000002</v>
          </cell>
          <cell r="AA29">
            <v>7857.5131040000006</v>
          </cell>
          <cell r="AB29">
            <v>22857.513104000001</v>
          </cell>
          <cell r="AC29">
            <v>27511.589225941425</v>
          </cell>
          <cell r="AD29">
            <v>24222.32</v>
          </cell>
          <cell r="AE29">
            <v>0.23519999999999999</v>
          </cell>
          <cell r="AF29">
            <v>773.6361219414232</v>
          </cell>
          <cell r="AG29">
            <v>3880.44</v>
          </cell>
          <cell r="AH29">
            <v>4654.0761219414235</v>
          </cell>
          <cell r="AI29">
            <v>4654.0761219414235</v>
          </cell>
          <cell r="AJ29">
            <v>0</v>
          </cell>
          <cell r="AK29">
            <v>4654.0761219414235</v>
          </cell>
          <cell r="AL29">
            <v>22857.513104000001</v>
          </cell>
          <cell r="AM29">
            <v>0</v>
          </cell>
          <cell r="AN29">
            <v>126</v>
          </cell>
          <cell r="AO29">
            <v>0</v>
          </cell>
          <cell r="AP29">
            <v>130</v>
          </cell>
          <cell r="AQ29">
            <v>3970.7292259414235</v>
          </cell>
        </row>
        <row r="30">
          <cell r="B30" t="str">
            <v>Salazar Ku Manuel Jesus</v>
          </cell>
          <cell r="C30">
            <v>197.60633333333334</v>
          </cell>
          <cell r="D30">
            <v>5328.1900000000005</v>
          </cell>
          <cell r="E30">
            <v>600</v>
          </cell>
          <cell r="F30">
            <v>0</v>
          </cell>
          <cell r="G30">
            <v>0</v>
          </cell>
          <cell r="H30">
            <v>232</v>
          </cell>
          <cell r="I30">
            <v>0</v>
          </cell>
          <cell r="J30">
            <v>0</v>
          </cell>
          <cell r="K30">
            <v>6160.1900000000005</v>
          </cell>
          <cell r="L30">
            <v>0</v>
          </cell>
          <cell r="M30">
            <v>15000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6160.1900000000005</v>
          </cell>
          <cell r="S30">
            <v>4910.1900000000005</v>
          </cell>
          <cell r="T30">
            <v>0.10879999999999999</v>
          </cell>
          <cell r="U30">
            <v>136</v>
          </cell>
          <cell r="V30">
            <v>288.33</v>
          </cell>
          <cell r="W30">
            <v>424.33</v>
          </cell>
          <cell r="X30">
            <v>424.33</v>
          </cell>
          <cell r="Y30">
            <v>294.63</v>
          </cell>
          <cell r="Z30">
            <v>129.69999999999999</v>
          </cell>
          <cell r="AA30">
            <v>6030.4900000000007</v>
          </cell>
          <cell r="AB30">
            <v>21030.49</v>
          </cell>
          <cell r="AC30">
            <v>25122.69918410042</v>
          </cell>
          <cell r="AD30">
            <v>24222.32</v>
          </cell>
          <cell r="AE30">
            <v>0.23519999999999999</v>
          </cell>
          <cell r="AF30">
            <v>211.76918410041887</v>
          </cell>
          <cell r="AG30">
            <v>3880.44</v>
          </cell>
          <cell r="AH30">
            <v>4092.209184100419</v>
          </cell>
          <cell r="AI30">
            <v>4092.209184100419</v>
          </cell>
          <cell r="AJ30">
            <v>0</v>
          </cell>
          <cell r="AK30">
            <v>4092.209184100419</v>
          </cell>
          <cell r="AL30">
            <v>21030.49</v>
          </cell>
          <cell r="AM30">
            <v>0</v>
          </cell>
          <cell r="AN30">
            <v>149</v>
          </cell>
          <cell r="AO30">
            <v>0</v>
          </cell>
          <cell r="AP30">
            <v>153</v>
          </cell>
          <cell r="AQ30">
            <v>3962.5091841004191</v>
          </cell>
        </row>
        <row r="31">
          <cell r="B31" t="str">
            <v>Flores Huchim Humberto</v>
          </cell>
          <cell r="C31">
            <v>251.81266666666664</v>
          </cell>
          <cell r="D31">
            <v>5897.78</v>
          </cell>
          <cell r="E31">
            <v>600</v>
          </cell>
          <cell r="F31">
            <v>1056.5999999999999</v>
          </cell>
          <cell r="G31">
            <v>0</v>
          </cell>
          <cell r="H31">
            <v>158</v>
          </cell>
          <cell r="I31">
            <v>0</v>
          </cell>
          <cell r="J31">
            <v>0</v>
          </cell>
          <cell r="K31">
            <v>7712.3799999999992</v>
          </cell>
          <cell r="L31">
            <v>0</v>
          </cell>
          <cell r="M31">
            <v>15000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7712.3799999999992</v>
          </cell>
          <cell r="S31">
            <v>4910.1900000000005</v>
          </cell>
          <cell r="T31">
            <v>0.10879999999999999</v>
          </cell>
          <cell r="U31">
            <v>304.87827199999987</v>
          </cell>
          <cell r="V31">
            <v>288.33</v>
          </cell>
          <cell r="W31">
            <v>593.20827199999985</v>
          </cell>
          <cell r="X31">
            <v>593.20827199999985</v>
          </cell>
          <cell r="Y31">
            <v>0</v>
          </cell>
          <cell r="Z31">
            <v>593.20827199999985</v>
          </cell>
          <cell r="AA31">
            <v>7119.1717279999993</v>
          </cell>
          <cell r="AB31">
            <v>22119.171728000001</v>
          </cell>
          <cell r="AC31">
            <v>26546.184707112971</v>
          </cell>
          <cell r="AD31">
            <v>24222.32</v>
          </cell>
          <cell r="AE31">
            <v>0.23519999999999999</v>
          </cell>
          <cell r="AF31">
            <v>546.57297911297076</v>
          </cell>
          <cell r="AG31">
            <v>3880.44</v>
          </cell>
          <cell r="AH31">
            <v>4427.0129791129712</v>
          </cell>
          <cell r="AI31">
            <v>4427.0129791129712</v>
          </cell>
          <cell r="AJ31">
            <v>0</v>
          </cell>
          <cell r="AK31">
            <v>4427.0129791129712</v>
          </cell>
          <cell r="AL31">
            <v>22119.171728000001</v>
          </cell>
          <cell r="AM31">
            <v>0</v>
          </cell>
          <cell r="AN31">
            <v>180</v>
          </cell>
          <cell r="AO31">
            <v>0</v>
          </cell>
          <cell r="AP31">
            <v>184</v>
          </cell>
          <cell r="AQ31">
            <v>3833.8047071129713</v>
          </cell>
        </row>
        <row r="32">
          <cell r="B32" t="str">
            <v>Manzano Azcorra Ligia Noemi</v>
          </cell>
          <cell r="C32">
            <v>177.60633333333334</v>
          </cell>
          <cell r="D32">
            <v>5328.1900000000005</v>
          </cell>
          <cell r="E32">
            <v>0</v>
          </cell>
          <cell r="F32">
            <v>0</v>
          </cell>
          <cell r="G32">
            <v>0</v>
          </cell>
          <cell r="H32">
            <v>158</v>
          </cell>
          <cell r="I32">
            <v>0</v>
          </cell>
          <cell r="J32">
            <v>0</v>
          </cell>
          <cell r="K32">
            <v>5486.1900000000005</v>
          </cell>
          <cell r="L32">
            <v>0</v>
          </cell>
          <cell r="M32">
            <v>15000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5486.1900000000005</v>
          </cell>
          <cell r="S32">
            <v>4910.1900000000005</v>
          </cell>
          <cell r="T32">
            <v>0.10879999999999999</v>
          </cell>
          <cell r="U32">
            <v>62.668799999999997</v>
          </cell>
          <cell r="V32">
            <v>288.33</v>
          </cell>
          <cell r="W32">
            <v>350.99879999999996</v>
          </cell>
          <cell r="X32">
            <v>350.99879999999996</v>
          </cell>
          <cell r="Y32">
            <v>294.63</v>
          </cell>
          <cell r="Z32">
            <v>56.368799999999965</v>
          </cell>
          <cell r="AA32">
            <v>5429.8212000000003</v>
          </cell>
          <cell r="AB32">
            <v>20429.821199999998</v>
          </cell>
          <cell r="AC32">
            <v>24337.305878661085</v>
          </cell>
          <cell r="AD32">
            <v>24222.32</v>
          </cell>
          <cell r="AE32">
            <v>0.23519999999999999</v>
          </cell>
          <cell r="AF32">
            <v>27.044678661087364</v>
          </cell>
          <cell r="AG32">
            <v>3880.44</v>
          </cell>
          <cell r="AH32">
            <v>3907.4846786610874</v>
          </cell>
          <cell r="AI32">
            <v>3907.4846786610874</v>
          </cell>
          <cell r="AJ32">
            <v>0</v>
          </cell>
          <cell r="AK32">
            <v>3907.4846786610874</v>
          </cell>
          <cell r="AL32">
            <v>20429.821199999998</v>
          </cell>
          <cell r="AM32">
            <v>0</v>
          </cell>
          <cell r="AN32">
            <v>184</v>
          </cell>
          <cell r="AO32">
            <v>0</v>
          </cell>
          <cell r="AP32">
            <v>188</v>
          </cell>
          <cell r="AQ32">
            <v>3851.1158786610877</v>
          </cell>
        </row>
        <row r="33">
          <cell r="B33" t="str">
            <v>Garcia Sansores Mirna Guadalupe</v>
          </cell>
          <cell r="C33">
            <v>227.87033333333335</v>
          </cell>
          <cell r="D33">
            <v>6836.1100000000006</v>
          </cell>
          <cell r="E33">
            <v>0</v>
          </cell>
          <cell r="F33">
            <v>0</v>
          </cell>
          <cell r="G33">
            <v>0</v>
          </cell>
          <cell r="H33">
            <v>232</v>
          </cell>
          <cell r="I33">
            <v>0</v>
          </cell>
          <cell r="J33">
            <v>0</v>
          </cell>
          <cell r="K33">
            <v>7068.1100000000006</v>
          </cell>
          <cell r="L33">
            <v>0</v>
          </cell>
          <cell r="M33">
            <v>15000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7068.1100000000006</v>
          </cell>
          <cell r="S33">
            <v>4910.1900000000005</v>
          </cell>
          <cell r="T33">
            <v>0.10879999999999999</v>
          </cell>
          <cell r="U33">
            <v>234.78169599999998</v>
          </cell>
          <cell r="V33">
            <v>288.33</v>
          </cell>
          <cell r="W33">
            <v>523.11169599999994</v>
          </cell>
          <cell r="X33">
            <v>523.11169599999994</v>
          </cell>
          <cell r="Y33">
            <v>253.54</v>
          </cell>
          <cell r="Z33">
            <v>269.57169599999997</v>
          </cell>
          <cell r="AA33">
            <v>6798.5383040000006</v>
          </cell>
          <cell r="AB33">
            <v>21798.538304000002</v>
          </cell>
          <cell r="AC33">
            <v>26126.946443514644</v>
          </cell>
          <cell r="AD33">
            <v>24222.32</v>
          </cell>
          <cell r="AE33">
            <v>0.23519999999999999</v>
          </cell>
          <cell r="AF33">
            <v>447.96813951464429</v>
          </cell>
          <cell r="AG33">
            <v>3880.44</v>
          </cell>
          <cell r="AH33">
            <v>4328.4081395146441</v>
          </cell>
          <cell r="AI33">
            <v>4328.4081395146441</v>
          </cell>
          <cell r="AJ33">
            <v>0</v>
          </cell>
          <cell r="AK33">
            <v>4328.4081395146441</v>
          </cell>
          <cell r="AL33">
            <v>21798.538304000002</v>
          </cell>
          <cell r="AM33">
            <v>0</v>
          </cell>
          <cell r="AN33">
            <v>203</v>
          </cell>
          <cell r="AO33">
            <v>0</v>
          </cell>
          <cell r="AP33">
            <v>207</v>
          </cell>
          <cell r="AQ33">
            <v>4058.8364435146441</v>
          </cell>
        </row>
        <row r="34">
          <cell r="B34" t="str">
            <v>Alonzo Chan Rita Isabel</v>
          </cell>
          <cell r="C34">
            <v>178.499</v>
          </cell>
          <cell r="D34">
            <v>5354.97</v>
          </cell>
          <cell r="E34">
            <v>0</v>
          </cell>
          <cell r="F34">
            <v>0</v>
          </cell>
          <cell r="G34">
            <v>0</v>
          </cell>
          <cell r="H34">
            <v>312</v>
          </cell>
          <cell r="I34">
            <v>0</v>
          </cell>
          <cell r="J34">
            <v>0</v>
          </cell>
          <cell r="K34">
            <v>5666.97</v>
          </cell>
          <cell r="L34">
            <v>0</v>
          </cell>
          <cell r="M34">
            <v>20000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5666.97</v>
          </cell>
          <cell r="S34">
            <v>4910.1900000000005</v>
          </cell>
          <cell r="T34">
            <v>0.10879999999999999</v>
          </cell>
          <cell r="U34">
            <v>82.337663999999961</v>
          </cell>
          <cell r="V34">
            <v>288.33</v>
          </cell>
          <cell r="W34">
            <v>370.66766399999995</v>
          </cell>
          <cell r="X34">
            <v>370.66766399999995</v>
          </cell>
          <cell r="Y34">
            <v>294.63</v>
          </cell>
          <cell r="Z34">
            <v>76.03766399999995</v>
          </cell>
          <cell r="AA34">
            <v>5590.9323359999999</v>
          </cell>
          <cell r="AB34">
            <v>25590.932335999998</v>
          </cell>
          <cell r="AC34">
            <v>31085.620648535561</v>
          </cell>
          <cell r="AD34">
            <v>24222.32</v>
          </cell>
          <cell r="AE34">
            <v>0.23519999999999999</v>
          </cell>
          <cell r="AF34">
            <v>1614.2483125355641</v>
          </cell>
          <cell r="AG34">
            <v>3880.44</v>
          </cell>
          <cell r="AH34">
            <v>5494.6883125355644</v>
          </cell>
          <cell r="AI34">
            <v>5494.6883125355644</v>
          </cell>
          <cell r="AJ34">
            <v>0</v>
          </cell>
          <cell r="AK34">
            <v>5494.6883125355644</v>
          </cell>
          <cell r="AL34">
            <v>25590.932335999998</v>
          </cell>
          <cell r="AM34">
            <v>0</v>
          </cell>
          <cell r="AN34">
            <v>27</v>
          </cell>
          <cell r="AO34">
            <v>0</v>
          </cell>
          <cell r="AP34">
            <v>31</v>
          </cell>
          <cell r="AQ34">
            <v>5418.650648535564</v>
          </cell>
        </row>
        <row r="35">
          <cell r="B35" t="str">
            <v>Trejo Dzib Carlos Francisco</v>
          </cell>
          <cell r="C35">
            <v>195.16566666666668</v>
          </cell>
          <cell r="D35">
            <v>5354.97</v>
          </cell>
          <cell r="E35">
            <v>500</v>
          </cell>
          <cell r="F35">
            <v>0</v>
          </cell>
          <cell r="G35">
            <v>0</v>
          </cell>
          <cell r="H35">
            <v>312</v>
          </cell>
          <cell r="I35">
            <v>0</v>
          </cell>
          <cell r="J35">
            <v>0</v>
          </cell>
          <cell r="K35">
            <v>6166.97</v>
          </cell>
          <cell r="L35">
            <v>0</v>
          </cell>
          <cell r="M35">
            <v>20000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6166.97</v>
          </cell>
          <cell r="S35">
            <v>4910.1900000000005</v>
          </cell>
          <cell r="T35">
            <v>0.10879999999999999</v>
          </cell>
          <cell r="U35">
            <v>136.73766399999997</v>
          </cell>
          <cell r="V35">
            <v>288.33</v>
          </cell>
          <cell r="W35">
            <v>425.06766399999992</v>
          </cell>
          <cell r="X35">
            <v>425.06766399999992</v>
          </cell>
          <cell r="Y35">
            <v>294.63</v>
          </cell>
          <cell r="Z35">
            <v>130.43766399999993</v>
          </cell>
          <cell r="AA35">
            <v>6036.5323360000002</v>
          </cell>
          <cell r="AB35">
            <v>26036.532336</v>
          </cell>
          <cell r="AC35">
            <v>31668.256631799166</v>
          </cell>
          <cell r="AD35">
            <v>24222.32</v>
          </cell>
          <cell r="AE35">
            <v>0.23519999999999999</v>
          </cell>
          <cell r="AF35">
            <v>1751.2842957991638</v>
          </cell>
          <cell r="AG35">
            <v>3880.44</v>
          </cell>
          <cell r="AH35">
            <v>5631.7242957991639</v>
          </cell>
          <cell r="AI35">
            <v>5631.7242957991639</v>
          </cell>
          <cell r="AJ35">
            <v>0</v>
          </cell>
          <cell r="AK35">
            <v>5631.7242957991639</v>
          </cell>
          <cell r="AL35">
            <v>26036.532336000004</v>
          </cell>
          <cell r="AM35">
            <v>0</v>
          </cell>
          <cell r="AN35">
            <v>57</v>
          </cell>
          <cell r="AO35">
            <v>0</v>
          </cell>
          <cell r="AP35">
            <v>61</v>
          </cell>
          <cell r="AQ35">
            <v>5501.2866317991638</v>
          </cell>
        </row>
        <row r="36">
          <cell r="B36" t="str">
            <v>Ojeda Carnahan Karina</v>
          </cell>
          <cell r="C36">
            <v>663.00233333333335</v>
          </cell>
          <cell r="D36">
            <v>17890.07</v>
          </cell>
          <cell r="E36">
            <v>600</v>
          </cell>
          <cell r="F36">
            <v>1400</v>
          </cell>
          <cell r="G36">
            <v>0</v>
          </cell>
          <cell r="H36">
            <v>312</v>
          </cell>
          <cell r="I36">
            <v>0</v>
          </cell>
          <cell r="J36">
            <v>0</v>
          </cell>
          <cell r="K36">
            <v>20202.07</v>
          </cell>
          <cell r="L36">
            <v>0</v>
          </cell>
          <cell r="M36">
            <v>20000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20202.07</v>
          </cell>
          <cell r="S36">
            <v>12009.95</v>
          </cell>
          <cell r="T36">
            <v>0.21360000000000001</v>
          </cell>
          <cell r="U36">
            <v>1749.836832</v>
          </cell>
          <cell r="V36">
            <v>1271.8699999999999</v>
          </cell>
          <cell r="W36">
            <v>3021.7068319999998</v>
          </cell>
          <cell r="X36">
            <v>3021.7068319999998</v>
          </cell>
          <cell r="Y36">
            <v>0</v>
          </cell>
          <cell r="Z36">
            <v>3021.7068319999998</v>
          </cell>
          <cell r="AA36">
            <v>17180.363168</v>
          </cell>
          <cell r="AB36">
            <v>37180.363167999996</v>
          </cell>
          <cell r="AC36">
            <v>46985.418811428557</v>
          </cell>
          <cell r="AD36">
            <v>38177.700000000004</v>
          </cell>
          <cell r="AE36">
            <v>0.3</v>
          </cell>
          <cell r="AF36">
            <v>2642.3156434285656</v>
          </cell>
          <cell r="AG36">
            <v>7162.74</v>
          </cell>
          <cell r="AH36">
            <v>9805.0556434285645</v>
          </cell>
          <cell r="AI36">
            <v>9805.0556434285645</v>
          </cell>
          <cell r="AJ36">
            <v>0</v>
          </cell>
          <cell r="AK36">
            <v>9805.0556434285645</v>
          </cell>
          <cell r="AL36">
            <v>37180.363167999996</v>
          </cell>
          <cell r="AM36">
            <v>0</v>
          </cell>
          <cell r="AN36">
            <v>281</v>
          </cell>
          <cell r="AO36">
            <v>0</v>
          </cell>
          <cell r="AP36">
            <v>285</v>
          </cell>
          <cell r="AQ36">
            <v>6783.3488114285647</v>
          </cell>
        </row>
        <row r="37">
          <cell r="B37" t="str">
            <v>Villanueva Pech Miguel Fernando</v>
          </cell>
          <cell r="C37">
            <v>259.20400000000001</v>
          </cell>
          <cell r="D37">
            <v>5978.12</v>
          </cell>
          <cell r="E37">
            <v>600</v>
          </cell>
          <cell r="F37">
            <v>1198</v>
          </cell>
          <cell r="G37">
            <v>0</v>
          </cell>
          <cell r="H37">
            <v>399</v>
          </cell>
          <cell r="I37">
            <v>0</v>
          </cell>
          <cell r="J37">
            <v>0</v>
          </cell>
          <cell r="K37">
            <v>8175.12</v>
          </cell>
          <cell r="L37">
            <v>0</v>
          </cell>
          <cell r="M37">
            <v>25000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8175.12</v>
          </cell>
          <cell r="S37">
            <v>4910.1900000000005</v>
          </cell>
          <cell r="T37">
            <v>0.10879999999999999</v>
          </cell>
          <cell r="U37">
            <v>355.22438399999993</v>
          </cell>
          <cell r="V37">
            <v>288.33</v>
          </cell>
          <cell r="W37">
            <v>643.55438399999991</v>
          </cell>
          <cell r="X37">
            <v>643.55438399999991</v>
          </cell>
          <cell r="Y37">
            <v>0</v>
          </cell>
          <cell r="Z37">
            <v>643.55438399999991</v>
          </cell>
          <cell r="AA37">
            <v>7531.5656159999999</v>
          </cell>
          <cell r="AB37">
            <v>32531.565616</v>
          </cell>
          <cell r="AC37">
            <v>40344.279451428571</v>
          </cell>
          <cell r="AD37">
            <v>38177.700000000004</v>
          </cell>
          <cell r="AE37">
            <v>0.3</v>
          </cell>
          <cell r="AF37">
            <v>649.97383542856983</v>
          </cell>
          <cell r="AG37">
            <v>7162.74</v>
          </cell>
          <cell r="AH37">
            <v>7812.7138354285698</v>
          </cell>
          <cell r="AI37">
            <v>7812.7138354285698</v>
          </cell>
          <cell r="AJ37">
            <v>0</v>
          </cell>
          <cell r="AK37">
            <v>7812.7138354285698</v>
          </cell>
          <cell r="AL37">
            <v>32531.565616</v>
          </cell>
          <cell r="AM37">
            <v>0</v>
          </cell>
          <cell r="AN37">
            <v>36</v>
          </cell>
          <cell r="AO37">
            <v>0</v>
          </cell>
          <cell r="AP37">
            <v>40</v>
          </cell>
          <cell r="AQ37">
            <v>7169.1594514285698</v>
          </cell>
        </row>
        <row r="38">
          <cell r="B38" t="str">
            <v>Esquivo Ayala Sylvia Beatriz</v>
          </cell>
          <cell r="C38">
            <v>398.30100000000004</v>
          </cell>
          <cell r="D38">
            <v>11949.03</v>
          </cell>
          <cell r="E38">
            <v>0</v>
          </cell>
          <cell r="F38">
            <v>0</v>
          </cell>
          <cell r="G38">
            <v>0</v>
          </cell>
          <cell r="H38">
            <v>399</v>
          </cell>
          <cell r="I38">
            <v>0</v>
          </cell>
          <cell r="J38">
            <v>0</v>
          </cell>
          <cell r="K38">
            <v>12348.03</v>
          </cell>
          <cell r="L38">
            <v>0</v>
          </cell>
          <cell r="M38">
            <v>25000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12348.03</v>
          </cell>
          <cell r="S38">
            <v>12009.95</v>
          </cell>
          <cell r="T38">
            <v>0.21360000000000001</v>
          </cell>
          <cell r="U38">
            <v>72.213887999999983</v>
          </cell>
          <cell r="V38">
            <v>1271.8699999999999</v>
          </cell>
          <cell r="W38">
            <v>1344.0838879999999</v>
          </cell>
          <cell r="X38">
            <v>1344.0838879999999</v>
          </cell>
          <cell r="Y38">
            <v>0</v>
          </cell>
          <cell r="Z38">
            <v>1344.0838879999999</v>
          </cell>
          <cell r="AA38">
            <v>11003.946112000001</v>
          </cell>
          <cell r="AB38">
            <v>36003.946112000005</v>
          </cell>
          <cell r="AC38">
            <v>45304.823017142859</v>
          </cell>
          <cell r="AD38">
            <v>38177.700000000004</v>
          </cell>
          <cell r="AE38">
            <v>0.3</v>
          </cell>
          <cell r="AF38">
            <v>2138.136905142856</v>
          </cell>
          <cell r="AG38">
            <v>7162.74</v>
          </cell>
          <cell r="AH38">
            <v>9300.8769051428553</v>
          </cell>
          <cell r="AI38">
            <v>9300.8769051428553</v>
          </cell>
          <cell r="AJ38">
            <v>0</v>
          </cell>
          <cell r="AK38">
            <v>9300.8769051428553</v>
          </cell>
          <cell r="AL38">
            <v>36003.946112000005</v>
          </cell>
          <cell r="AM38">
            <v>0</v>
          </cell>
          <cell r="AN38">
            <v>49</v>
          </cell>
          <cell r="AO38">
            <v>0</v>
          </cell>
          <cell r="AP38">
            <v>53</v>
          </cell>
          <cell r="AQ38">
            <v>7956.7930171428552</v>
          </cell>
        </row>
        <row r="39">
          <cell r="B39" t="str">
            <v>Puc Caamal Florencio</v>
          </cell>
          <cell r="C39">
            <v>199.27066666666667</v>
          </cell>
          <cell r="D39">
            <v>5978.12</v>
          </cell>
          <cell r="E39">
            <v>0</v>
          </cell>
          <cell r="F39">
            <v>0</v>
          </cell>
          <cell r="G39">
            <v>0</v>
          </cell>
          <cell r="H39">
            <v>312</v>
          </cell>
          <cell r="I39">
            <v>0</v>
          </cell>
          <cell r="J39">
            <v>0</v>
          </cell>
          <cell r="K39">
            <v>6290.12</v>
          </cell>
          <cell r="L39">
            <v>0</v>
          </cell>
          <cell r="M39">
            <v>25000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6290.12</v>
          </cell>
          <cell r="S39">
            <v>4910.1900000000005</v>
          </cell>
          <cell r="T39">
            <v>0.10879999999999999</v>
          </cell>
          <cell r="U39">
            <v>150.13638399999994</v>
          </cell>
          <cell r="V39">
            <v>288.33</v>
          </cell>
          <cell r="W39">
            <v>438.46638399999995</v>
          </cell>
          <cell r="X39">
            <v>438.46638399999995</v>
          </cell>
          <cell r="Y39">
            <v>253.54</v>
          </cell>
          <cell r="Z39">
            <v>184.92638399999996</v>
          </cell>
          <cell r="AA39">
            <v>6105.1936159999996</v>
          </cell>
          <cell r="AB39">
            <v>31105.193616</v>
          </cell>
          <cell r="AC39">
            <v>38306.605165714289</v>
          </cell>
          <cell r="AD39">
            <v>38177.700000000004</v>
          </cell>
          <cell r="AE39">
            <v>0.3</v>
          </cell>
          <cell r="AF39">
            <v>38.671549714285355</v>
          </cell>
          <cell r="AG39">
            <v>7162.74</v>
          </cell>
          <cell r="AH39">
            <v>7201.4115497142848</v>
          </cell>
          <cell r="AI39">
            <v>7201.4115497142848</v>
          </cell>
          <cell r="AJ39">
            <v>0</v>
          </cell>
          <cell r="AK39">
            <v>7201.4115497142848</v>
          </cell>
          <cell r="AL39">
            <v>31105.193616000004</v>
          </cell>
          <cell r="AM39">
            <v>0</v>
          </cell>
          <cell r="AN39">
            <v>103</v>
          </cell>
          <cell r="AO39">
            <v>0</v>
          </cell>
          <cell r="AP39">
            <v>107</v>
          </cell>
          <cell r="AQ39">
            <v>7016.4851657142844</v>
          </cell>
        </row>
        <row r="40">
          <cell r="B40" t="str">
            <v>Torregrosa . Andres Avelino</v>
          </cell>
          <cell r="C40">
            <v>192.10399999999998</v>
          </cell>
          <cell r="D40">
            <v>5669.12</v>
          </cell>
          <cell r="E40">
            <v>94</v>
          </cell>
          <cell r="F40">
            <v>0</v>
          </cell>
          <cell r="G40">
            <v>0</v>
          </cell>
          <cell r="H40">
            <v>399</v>
          </cell>
          <cell r="I40">
            <v>0</v>
          </cell>
          <cell r="J40">
            <v>0</v>
          </cell>
          <cell r="K40">
            <v>6162.12</v>
          </cell>
          <cell r="L40">
            <v>0</v>
          </cell>
          <cell r="M40">
            <v>25000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6162.12</v>
          </cell>
          <cell r="S40">
            <v>4910.1900000000005</v>
          </cell>
          <cell r="T40">
            <v>0.10879999999999999</v>
          </cell>
          <cell r="U40">
            <v>136.20998399999993</v>
          </cell>
          <cell r="V40">
            <v>288.33</v>
          </cell>
          <cell r="W40">
            <v>424.53998399999989</v>
          </cell>
          <cell r="X40">
            <v>424.53998399999989</v>
          </cell>
          <cell r="Y40">
            <v>294.63</v>
          </cell>
          <cell r="Z40">
            <v>129.90998399999989</v>
          </cell>
          <cell r="AA40">
            <v>6032.210016</v>
          </cell>
          <cell r="AB40">
            <v>31032.210016000001</v>
          </cell>
          <cell r="AC40">
            <v>38202.342879999997</v>
          </cell>
          <cell r="AD40">
            <v>38177.700000000004</v>
          </cell>
          <cell r="AE40">
            <v>0.3</v>
          </cell>
          <cell r="AF40">
            <v>7.392863999997644</v>
          </cell>
          <cell r="AG40">
            <v>7162.74</v>
          </cell>
          <cell r="AH40">
            <v>7170.1328639999974</v>
          </cell>
          <cell r="AI40">
            <v>7170.1328639999974</v>
          </cell>
          <cell r="AJ40">
            <v>0</v>
          </cell>
          <cell r="AK40">
            <v>7170.1328639999974</v>
          </cell>
          <cell r="AL40">
            <v>31032.210015999997</v>
          </cell>
          <cell r="AM40">
            <v>0</v>
          </cell>
          <cell r="AN40">
            <v>137</v>
          </cell>
          <cell r="AO40">
            <v>0</v>
          </cell>
          <cell r="AP40">
            <v>141</v>
          </cell>
          <cell r="AQ40">
            <v>7040.2228799999975</v>
          </cell>
        </row>
        <row r="41">
          <cell r="B41" t="str">
            <v>Pech Trujillo Rene Arturo De Jesus</v>
          </cell>
          <cell r="C41">
            <v>473.03433333333334</v>
          </cell>
          <cell r="D41">
            <v>11949.03</v>
          </cell>
          <cell r="E41">
            <v>600</v>
          </cell>
          <cell r="F41">
            <v>1642</v>
          </cell>
          <cell r="G41">
            <v>0</v>
          </cell>
          <cell r="H41">
            <v>399</v>
          </cell>
          <cell r="I41">
            <v>0</v>
          </cell>
          <cell r="J41">
            <v>0</v>
          </cell>
          <cell r="K41">
            <v>14590.03</v>
          </cell>
          <cell r="L41">
            <v>0</v>
          </cell>
          <cell r="M41">
            <v>25000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14590.03</v>
          </cell>
          <cell r="S41">
            <v>12009.95</v>
          </cell>
          <cell r="T41">
            <v>0.21360000000000001</v>
          </cell>
          <cell r="U41">
            <v>551.10508800000002</v>
          </cell>
          <cell r="V41">
            <v>1271.8699999999999</v>
          </cell>
          <cell r="W41">
            <v>1822.9750879999999</v>
          </cell>
          <cell r="X41">
            <v>1822.9750879999999</v>
          </cell>
          <cell r="Y41">
            <v>0</v>
          </cell>
          <cell r="Z41">
            <v>1822.9750879999999</v>
          </cell>
          <cell r="AA41">
            <v>12767.054912000001</v>
          </cell>
          <cell r="AB41">
            <v>37767.054912</v>
          </cell>
          <cell r="AC41">
            <v>47823.549874285716</v>
          </cell>
          <cell r="AD41">
            <v>38177.700000000004</v>
          </cell>
          <cell r="AE41">
            <v>0.3</v>
          </cell>
          <cell r="AF41">
            <v>2893.7549622857136</v>
          </cell>
          <cell r="AG41">
            <v>7162.74</v>
          </cell>
          <cell r="AH41">
            <v>10056.494962285713</v>
          </cell>
          <cell r="AI41">
            <v>10056.494962285713</v>
          </cell>
          <cell r="AJ41">
            <v>0</v>
          </cell>
          <cell r="AK41">
            <v>10056.494962285713</v>
          </cell>
          <cell r="AL41">
            <v>37767.054912000007</v>
          </cell>
          <cell r="AM41">
            <v>0</v>
          </cell>
          <cell r="AN41">
            <v>140</v>
          </cell>
          <cell r="AO41">
            <v>0</v>
          </cell>
          <cell r="AP41">
            <v>144</v>
          </cell>
          <cell r="AQ41">
            <v>8233.5198742857137</v>
          </cell>
        </row>
        <row r="42">
          <cell r="B42" t="str">
            <v>Medina Cardeña Freddy Armando</v>
          </cell>
          <cell r="C42">
            <v>382.53333333333336</v>
          </cell>
          <cell r="D42">
            <v>9476</v>
          </cell>
          <cell r="E42">
            <v>600</v>
          </cell>
          <cell r="F42">
            <v>1400</v>
          </cell>
          <cell r="G42">
            <v>0</v>
          </cell>
          <cell r="H42">
            <v>399</v>
          </cell>
          <cell r="I42">
            <v>0</v>
          </cell>
          <cell r="J42">
            <v>0</v>
          </cell>
          <cell r="K42">
            <v>11875</v>
          </cell>
          <cell r="L42">
            <v>0</v>
          </cell>
          <cell r="M42">
            <v>25000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11875</v>
          </cell>
          <cell r="S42">
            <v>10031.08</v>
          </cell>
          <cell r="T42">
            <v>0.1792</v>
          </cell>
          <cell r="U42">
            <v>330.43046400000003</v>
          </cell>
          <cell r="V42">
            <v>917.26</v>
          </cell>
          <cell r="W42">
            <v>1247.690464</v>
          </cell>
          <cell r="X42">
            <v>1247.690464</v>
          </cell>
          <cell r="Y42">
            <v>0</v>
          </cell>
          <cell r="Z42">
            <v>1247.690464</v>
          </cell>
          <cell r="AA42">
            <v>10627.309536000001</v>
          </cell>
          <cell r="AB42">
            <v>35627.309536000001</v>
          </cell>
          <cell r="AC42">
            <v>44766.770765714282</v>
          </cell>
          <cell r="AD42">
            <v>38177.700000000004</v>
          </cell>
          <cell r="AE42">
            <v>0.3</v>
          </cell>
          <cell r="AF42">
            <v>1976.7212297142833</v>
          </cell>
          <cell r="AG42">
            <v>7162.74</v>
          </cell>
          <cell r="AH42">
            <v>9139.461229714283</v>
          </cell>
          <cell r="AI42">
            <v>9139.461229714283</v>
          </cell>
          <cell r="AJ42">
            <v>0</v>
          </cell>
          <cell r="AK42">
            <v>9139.461229714283</v>
          </cell>
          <cell r="AL42">
            <v>35627.309536000001</v>
          </cell>
          <cell r="AM42">
            <v>0</v>
          </cell>
          <cell r="AN42">
            <v>150</v>
          </cell>
          <cell r="AO42">
            <v>0</v>
          </cell>
          <cell r="AP42">
            <v>154</v>
          </cell>
          <cell r="AQ42">
            <v>7891.7707657142828</v>
          </cell>
        </row>
        <row r="43">
          <cell r="B43" t="str">
            <v>Valdez Leon Yenny Del Carmen</v>
          </cell>
          <cell r="C43">
            <v>245.16566666666668</v>
          </cell>
          <cell r="D43">
            <v>5354.97</v>
          </cell>
          <cell r="E43">
            <v>0</v>
          </cell>
          <cell r="F43">
            <v>2000</v>
          </cell>
          <cell r="G43">
            <v>0</v>
          </cell>
          <cell r="H43">
            <v>312</v>
          </cell>
          <cell r="I43">
            <v>0</v>
          </cell>
          <cell r="J43">
            <v>0</v>
          </cell>
          <cell r="K43">
            <v>7666.97</v>
          </cell>
          <cell r="L43">
            <v>0</v>
          </cell>
          <cell r="M43">
            <v>25000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7666.97</v>
          </cell>
          <cell r="S43">
            <v>4910.1900000000005</v>
          </cell>
          <cell r="T43">
            <v>0.10879999999999999</v>
          </cell>
          <cell r="U43">
            <v>299.93766399999998</v>
          </cell>
          <cell r="V43">
            <v>288.33</v>
          </cell>
          <cell r="W43">
            <v>588.26766399999997</v>
          </cell>
          <cell r="X43">
            <v>588.26766399999997</v>
          </cell>
          <cell r="Y43">
            <v>0</v>
          </cell>
          <cell r="Z43">
            <v>588.26766399999997</v>
          </cell>
          <cell r="AA43">
            <v>7078.7023360000003</v>
          </cell>
          <cell r="AB43">
            <v>32078.702336000002</v>
          </cell>
          <cell r="AC43">
            <v>39697.331908571432</v>
          </cell>
          <cell r="AD43">
            <v>38177.700000000004</v>
          </cell>
          <cell r="AE43">
            <v>0.3</v>
          </cell>
          <cell r="AF43">
            <v>455.88957257142829</v>
          </cell>
          <cell r="AG43">
            <v>7162.74</v>
          </cell>
          <cell r="AH43">
            <v>7618.6295725714281</v>
          </cell>
          <cell r="AI43">
            <v>7618.6295725714281</v>
          </cell>
          <cell r="AJ43">
            <v>0</v>
          </cell>
          <cell r="AK43">
            <v>7618.6295725714281</v>
          </cell>
          <cell r="AL43">
            <v>32078.702336000002</v>
          </cell>
          <cell r="AM43">
            <v>0</v>
          </cell>
          <cell r="AN43">
            <v>172</v>
          </cell>
          <cell r="AO43">
            <v>0</v>
          </cell>
          <cell r="AP43">
            <v>176</v>
          </cell>
          <cell r="AQ43">
            <v>7030.3619085714281</v>
          </cell>
        </row>
        <row r="44">
          <cell r="B44" t="str">
            <v>Carrillo Cortes Maria Alejandra</v>
          </cell>
          <cell r="C44">
            <v>305.22333333333336</v>
          </cell>
          <cell r="D44">
            <v>9156.7000000000007</v>
          </cell>
          <cell r="E44">
            <v>0</v>
          </cell>
          <cell r="F44">
            <v>0</v>
          </cell>
          <cell r="G44">
            <v>0</v>
          </cell>
          <cell r="H44">
            <v>399</v>
          </cell>
          <cell r="I44">
            <v>0</v>
          </cell>
          <cell r="J44">
            <v>0</v>
          </cell>
          <cell r="K44">
            <v>9555.7000000000007</v>
          </cell>
          <cell r="L44">
            <v>0</v>
          </cell>
          <cell r="M44">
            <v>25000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9555.7000000000007</v>
          </cell>
          <cell r="S44">
            <v>8629.2100000000009</v>
          </cell>
          <cell r="T44">
            <v>0.16</v>
          </cell>
          <cell r="U44">
            <v>148.23839999999996</v>
          </cell>
          <cell r="V44">
            <v>692.96</v>
          </cell>
          <cell r="W44">
            <v>841.19839999999999</v>
          </cell>
          <cell r="X44">
            <v>841.19839999999999</v>
          </cell>
          <cell r="Y44">
            <v>0</v>
          </cell>
          <cell r="Z44">
            <v>841.19839999999999</v>
          </cell>
          <cell r="AA44">
            <v>8714.5016000000014</v>
          </cell>
          <cell r="AB44">
            <v>33714.501600000003</v>
          </cell>
          <cell r="AC44">
            <v>42034.188000000002</v>
          </cell>
          <cell r="AD44">
            <v>38177.700000000004</v>
          </cell>
          <cell r="AE44">
            <v>0.3</v>
          </cell>
          <cell r="AF44">
            <v>1156.9463999999991</v>
          </cell>
          <cell r="AG44">
            <v>7162.74</v>
          </cell>
          <cell r="AH44">
            <v>8319.6863999999987</v>
          </cell>
          <cell r="AI44">
            <v>8319.6863999999987</v>
          </cell>
          <cell r="AJ44">
            <v>0</v>
          </cell>
          <cell r="AK44">
            <v>8319.6863999999987</v>
          </cell>
          <cell r="AL44">
            <v>33714.501600000003</v>
          </cell>
          <cell r="AM44">
            <v>0</v>
          </cell>
          <cell r="AN44">
            <v>190</v>
          </cell>
          <cell r="AO44">
            <v>0</v>
          </cell>
          <cell r="AP44">
            <v>194</v>
          </cell>
          <cell r="AQ44">
            <v>7478.4879999999985</v>
          </cell>
        </row>
        <row r="45">
          <cell r="B45" t="str">
            <v>Ruiz Sosa Leticia De Fatima</v>
          </cell>
          <cell r="C45">
            <v>178.499</v>
          </cell>
          <cell r="D45">
            <v>5354.97</v>
          </cell>
          <cell r="E45">
            <v>0</v>
          </cell>
          <cell r="F45">
            <v>0</v>
          </cell>
          <cell r="G45">
            <v>0</v>
          </cell>
          <cell r="H45">
            <v>399</v>
          </cell>
          <cell r="I45">
            <v>0</v>
          </cell>
          <cell r="J45">
            <v>0</v>
          </cell>
          <cell r="K45">
            <v>5753.97</v>
          </cell>
          <cell r="L45">
            <v>0</v>
          </cell>
          <cell r="M45">
            <v>25000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5753.97</v>
          </cell>
          <cell r="S45">
            <v>4910.1900000000005</v>
          </cell>
          <cell r="T45">
            <v>0.10879999999999999</v>
          </cell>
          <cell r="U45">
            <v>91.80326399999997</v>
          </cell>
          <cell r="V45">
            <v>288.33</v>
          </cell>
          <cell r="W45">
            <v>380.13326399999994</v>
          </cell>
          <cell r="X45">
            <v>380.13326399999994</v>
          </cell>
          <cell r="Y45">
            <v>294.63</v>
          </cell>
          <cell r="Z45">
            <v>85.503263999999945</v>
          </cell>
          <cell r="AA45">
            <v>5668.4667360000003</v>
          </cell>
          <cell r="AB45">
            <v>30668.466736000002</v>
          </cell>
          <cell r="AC45">
            <v>37724.65621338912</v>
          </cell>
          <cell r="AD45">
            <v>24222.32</v>
          </cell>
          <cell r="AE45">
            <v>0.23519999999999999</v>
          </cell>
          <cell r="AF45">
            <v>3175.7494773891212</v>
          </cell>
          <cell r="AG45">
            <v>3880.44</v>
          </cell>
          <cell r="AH45">
            <v>7056.1894773891217</v>
          </cell>
          <cell r="AI45">
            <v>7056.1894773891217</v>
          </cell>
          <cell r="AJ45">
            <v>0</v>
          </cell>
          <cell r="AK45">
            <v>7056.1894773891217</v>
          </cell>
          <cell r="AL45">
            <v>30668.466735999998</v>
          </cell>
          <cell r="AM45">
            <v>0</v>
          </cell>
          <cell r="AN45">
            <v>197</v>
          </cell>
          <cell r="AO45">
            <v>0</v>
          </cell>
          <cell r="AP45">
            <v>201</v>
          </cell>
          <cell r="AQ45">
            <v>6970.6862133891218</v>
          </cell>
        </row>
        <row r="46">
          <cell r="B46" t="str">
            <v>Medina Cetina Jose Luis</v>
          </cell>
          <cell r="C46">
            <v>216.69900000000001</v>
          </cell>
          <cell r="D46">
            <v>5354.97</v>
          </cell>
          <cell r="E46">
            <v>600</v>
          </cell>
          <cell r="F46">
            <v>546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6500.97</v>
          </cell>
          <cell r="L46">
            <v>0</v>
          </cell>
          <cell r="M46">
            <v>25000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6500.97</v>
          </cell>
          <cell r="S46">
            <v>4910.1900000000005</v>
          </cell>
          <cell r="T46">
            <v>0.10879999999999999</v>
          </cell>
          <cell r="U46">
            <v>173.07686399999997</v>
          </cell>
          <cell r="V46">
            <v>288.33</v>
          </cell>
          <cell r="W46">
            <v>461.40686399999993</v>
          </cell>
          <cell r="X46">
            <v>461.40686399999993</v>
          </cell>
          <cell r="Y46">
            <v>253.54</v>
          </cell>
          <cell r="Z46">
            <v>207.86686399999994</v>
          </cell>
          <cell r="AA46">
            <v>6293.1031360000006</v>
          </cell>
          <cell r="AB46">
            <v>31293.103136000002</v>
          </cell>
          <cell r="AC46">
            <v>38575.04733714286</v>
          </cell>
          <cell r="AD46">
            <v>38177.700000000004</v>
          </cell>
          <cell r="AE46">
            <v>0.3</v>
          </cell>
          <cell r="AF46">
            <v>119.20420114285662</v>
          </cell>
          <cell r="AG46">
            <v>7162.74</v>
          </cell>
          <cell r="AH46">
            <v>7281.9442011428564</v>
          </cell>
          <cell r="AI46">
            <v>7281.9442011428564</v>
          </cell>
          <cell r="AJ46">
            <v>0</v>
          </cell>
          <cell r="AK46">
            <v>7281.9442011428564</v>
          </cell>
          <cell r="AL46">
            <v>31293.103136000005</v>
          </cell>
          <cell r="AM46">
            <v>0</v>
          </cell>
          <cell r="AN46">
            <v>240</v>
          </cell>
          <cell r="AO46">
            <v>0</v>
          </cell>
          <cell r="AP46">
            <v>244</v>
          </cell>
          <cell r="AQ46">
            <v>7074.0773371428568</v>
          </cell>
        </row>
        <row r="47">
          <cell r="B47" t="str">
            <v>Rosas Alonzo Veronica Dominga</v>
          </cell>
          <cell r="C47">
            <v>506.82866666666666</v>
          </cell>
          <cell r="D47">
            <v>15204.86</v>
          </cell>
          <cell r="E47">
            <v>0</v>
          </cell>
          <cell r="F47">
            <v>0</v>
          </cell>
          <cell r="G47">
            <v>0</v>
          </cell>
          <cell r="H47">
            <v>399</v>
          </cell>
          <cell r="I47">
            <v>0</v>
          </cell>
          <cell r="J47">
            <v>0</v>
          </cell>
          <cell r="K47">
            <v>15603.86</v>
          </cell>
          <cell r="L47">
            <v>0</v>
          </cell>
          <cell r="M47">
            <v>25000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15603.86</v>
          </cell>
          <cell r="S47">
            <v>12009.95</v>
          </cell>
          <cell r="T47">
            <v>0.21360000000000001</v>
          </cell>
          <cell r="U47">
            <v>767.659176</v>
          </cell>
          <cell r="V47">
            <v>1271.8699999999999</v>
          </cell>
          <cell r="W47">
            <v>2039.529176</v>
          </cell>
          <cell r="X47">
            <v>2039.529176</v>
          </cell>
          <cell r="Y47">
            <v>0</v>
          </cell>
          <cell r="Z47">
            <v>2039.529176</v>
          </cell>
          <cell r="AA47">
            <v>13564.330824000001</v>
          </cell>
          <cell r="AB47">
            <v>38564.330824000004</v>
          </cell>
          <cell r="AC47">
            <v>48962.515462857111</v>
          </cell>
          <cell r="AD47">
            <v>38177.700000000004</v>
          </cell>
          <cell r="AE47">
            <v>0.3</v>
          </cell>
          <cell r="AF47">
            <v>3235.4446388571318</v>
          </cell>
          <cell r="AG47">
            <v>7162.74</v>
          </cell>
          <cell r="AH47">
            <v>10398.184638857132</v>
          </cell>
          <cell r="AI47">
            <v>10398.184638857132</v>
          </cell>
          <cell r="AJ47">
            <v>0</v>
          </cell>
          <cell r="AK47">
            <v>10398.184638857132</v>
          </cell>
          <cell r="AL47">
            <v>38564.330823999975</v>
          </cell>
          <cell r="AM47">
            <v>0</v>
          </cell>
          <cell r="AN47">
            <v>245</v>
          </cell>
          <cell r="AO47">
            <v>0</v>
          </cell>
          <cell r="AP47">
            <v>249</v>
          </cell>
          <cell r="AQ47">
            <v>8358.6554628571321</v>
          </cell>
        </row>
        <row r="48">
          <cell r="B48" t="str">
            <v>Colli Lopez Martha Feliciana</v>
          </cell>
          <cell r="C48">
            <v>232.87033333333335</v>
          </cell>
          <cell r="D48">
            <v>6836.1100000000006</v>
          </cell>
          <cell r="E48">
            <v>150</v>
          </cell>
          <cell r="F48">
            <v>0</v>
          </cell>
          <cell r="G48">
            <v>0</v>
          </cell>
          <cell r="H48">
            <v>399</v>
          </cell>
          <cell r="I48">
            <v>0</v>
          </cell>
          <cell r="J48">
            <v>0</v>
          </cell>
          <cell r="K48">
            <v>7385.1100000000006</v>
          </cell>
          <cell r="L48">
            <v>0</v>
          </cell>
          <cell r="M48">
            <v>25000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7385.1100000000006</v>
          </cell>
          <cell r="S48">
            <v>4910.1900000000005</v>
          </cell>
          <cell r="T48">
            <v>0.10879999999999999</v>
          </cell>
          <cell r="U48">
            <v>269.27129600000001</v>
          </cell>
          <cell r="V48">
            <v>288.33</v>
          </cell>
          <cell r="W48">
            <v>557.60129600000005</v>
          </cell>
          <cell r="X48">
            <v>557.60129600000005</v>
          </cell>
          <cell r="Y48">
            <v>0</v>
          </cell>
          <cell r="Z48">
            <v>557.60129600000005</v>
          </cell>
          <cell r="AA48">
            <v>6827.5087040000008</v>
          </cell>
          <cell r="AB48">
            <v>31827.508704</v>
          </cell>
          <cell r="AC48">
            <v>39338.483862857145</v>
          </cell>
          <cell r="AD48">
            <v>38177.700000000004</v>
          </cell>
          <cell r="AE48">
            <v>0.3</v>
          </cell>
          <cell r="AF48">
            <v>348.23515885714221</v>
          </cell>
          <cell r="AG48">
            <v>7162.74</v>
          </cell>
          <cell r="AH48">
            <v>7510.9751588571417</v>
          </cell>
          <cell r="AI48">
            <v>7510.9751588571417</v>
          </cell>
          <cell r="AJ48">
            <v>0</v>
          </cell>
          <cell r="AK48">
            <v>7510.9751588571417</v>
          </cell>
          <cell r="AL48">
            <v>31827.508704000003</v>
          </cell>
          <cell r="AM48">
            <v>0</v>
          </cell>
          <cell r="AN48">
            <v>251</v>
          </cell>
          <cell r="AO48">
            <v>0</v>
          </cell>
          <cell r="AP48">
            <v>255</v>
          </cell>
          <cell r="AQ48">
            <v>6953.3738628571418</v>
          </cell>
        </row>
        <row r="49">
          <cell r="B49" t="str">
            <v>Duarte Medina Victor Manuel</v>
          </cell>
          <cell r="C49">
            <v>411.89000000000004</v>
          </cell>
          <cell r="D49">
            <v>9156.7000000000007</v>
          </cell>
          <cell r="E49">
            <v>600</v>
          </cell>
          <cell r="F49">
            <v>2600</v>
          </cell>
          <cell r="G49">
            <v>0</v>
          </cell>
          <cell r="H49">
            <v>399</v>
          </cell>
          <cell r="I49">
            <v>0</v>
          </cell>
          <cell r="J49">
            <v>0</v>
          </cell>
          <cell r="K49">
            <v>12755.7</v>
          </cell>
          <cell r="L49">
            <v>0</v>
          </cell>
          <cell r="M49">
            <v>25000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12755.7</v>
          </cell>
          <cell r="S49">
            <v>12009.95</v>
          </cell>
          <cell r="T49">
            <v>0.21360000000000001</v>
          </cell>
          <cell r="U49">
            <v>159.29220000000001</v>
          </cell>
          <cell r="V49">
            <v>1271.8699999999999</v>
          </cell>
          <cell r="W49">
            <v>1431.1622</v>
          </cell>
          <cell r="X49">
            <v>1431.1622</v>
          </cell>
          <cell r="Y49">
            <v>0</v>
          </cell>
          <cell r="Z49">
            <v>1431.1622</v>
          </cell>
          <cell r="AA49">
            <v>11324.5378</v>
          </cell>
          <cell r="AB49">
            <v>36324.537799999998</v>
          </cell>
          <cell r="AC49">
            <v>45762.811142857136</v>
          </cell>
          <cell r="AD49">
            <v>38177.700000000004</v>
          </cell>
          <cell r="AE49">
            <v>0.3</v>
          </cell>
          <cell r="AF49">
            <v>2275.5333428571394</v>
          </cell>
          <cell r="AG49">
            <v>7162.74</v>
          </cell>
          <cell r="AH49">
            <v>9438.2733428571391</v>
          </cell>
          <cell r="AI49">
            <v>9438.2733428571391</v>
          </cell>
          <cell r="AJ49">
            <v>0</v>
          </cell>
          <cell r="AK49">
            <v>9438.2733428571391</v>
          </cell>
          <cell r="AL49">
            <v>36324.537799999998</v>
          </cell>
          <cell r="AM49">
            <v>0</v>
          </cell>
          <cell r="AN49">
            <v>320</v>
          </cell>
          <cell r="AO49">
            <v>0</v>
          </cell>
          <cell r="AP49">
            <v>324</v>
          </cell>
          <cell r="AQ49">
            <v>8007.1111428571394</v>
          </cell>
        </row>
        <row r="50">
          <cell r="B50" t="str">
            <v>Vega Diaz Mario Horacio</v>
          </cell>
          <cell r="C50">
            <v>499.2</v>
          </cell>
          <cell r="D50">
            <v>9476</v>
          </cell>
          <cell r="E50">
            <v>600</v>
          </cell>
          <cell r="F50">
            <v>4900</v>
          </cell>
          <cell r="G50">
            <v>0</v>
          </cell>
          <cell r="H50">
            <v>399</v>
          </cell>
          <cell r="I50">
            <v>0</v>
          </cell>
          <cell r="J50">
            <v>0</v>
          </cell>
          <cell r="K50">
            <v>15375</v>
          </cell>
          <cell r="L50">
            <v>0</v>
          </cell>
          <cell r="M50">
            <v>25000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15375</v>
          </cell>
          <cell r="S50">
            <v>12009.95</v>
          </cell>
          <cell r="T50">
            <v>0.21360000000000001</v>
          </cell>
          <cell r="U50">
            <v>718.77467999999988</v>
          </cell>
          <cell r="V50">
            <v>1271.8699999999999</v>
          </cell>
          <cell r="W50">
            <v>1990.6446799999999</v>
          </cell>
          <cell r="X50">
            <v>1990.6446799999999</v>
          </cell>
          <cell r="Y50">
            <v>0</v>
          </cell>
          <cell r="Z50">
            <v>1990.6446799999999</v>
          </cell>
          <cell r="AA50">
            <v>13384.355320000001</v>
          </cell>
          <cell r="AB50">
            <v>38384.355320000002</v>
          </cell>
          <cell r="AC50">
            <v>48705.407599999999</v>
          </cell>
          <cell r="AD50">
            <v>38177.700000000004</v>
          </cell>
          <cell r="AE50">
            <v>0.3</v>
          </cell>
          <cell r="AF50">
            <v>3158.3122799999983</v>
          </cell>
          <cell r="AG50">
            <v>7162.74</v>
          </cell>
          <cell r="AH50">
            <v>10321.052279999998</v>
          </cell>
          <cell r="AI50">
            <v>10321.052279999998</v>
          </cell>
          <cell r="AJ50">
            <v>0</v>
          </cell>
          <cell r="AK50">
            <v>10321.052279999998</v>
          </cell>
          <cell r="AL50">
            <v>38384.355320000002</v>
          </cell>
          <cell r="AM50">
            <v>0</v>
          </cell>
          <cell r="AN50">
            <v>330</v>
          </cell>
          <cell r="AO50">
            <v>0</v>
          </cell>
          <cell r="AP50">
            <v>334</v>
          </cell>
          <cell r="AQ50">
            <v>8330.4075999999986</v>
          </cell>
        </row>
        <row r="51">
          <cell r="B51" t="str">
            <v>Novelo Mena Andres Manuel</v>
          </cell>
          <cell r="C51">
            <v>836.65300000000002</v>
          </cell>
          <cell r="D51">
            <v>11949.03</v>
          </cell>
          <cell r="E51">
            <v>600</v>
          </cell>
          <cell r="F51">
            <v>12550.56</v>
          </cell>
          <cell r="G51">
            <v>0</v>
          </cell>
          <cell r="H51">
            <v>312</v>
          </cell>
          <cell r="I51">
            <v>0</v>
          </cell>
          <cell r="J51">
            <v>0</v>
          </cell>
          <cell r="K51">
            <v>25411.59</v>
          </cell>
          <cell r="L51">
            <v>0</v>
          </cell>
          <cell r="M51">
            <v>25000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25411.59</v>
          </cell>
          <cell r="S51">
            <v>24222.32</v>
          </cell>
          <cell r="T51">
            <v>0.23519999999999999</v>
          </cell>
          <cell r="U51">
            <v>279.71630400000009</v>
          </cell>
          <cell r="V51">
            <v>3880.44</v>
          </cell>
          <cell r="W51">
            <v>4160.1563040000001</v>
          </cell>
          <cell r="X51">
            <v>4160.1563040000001</v>
          </cell>
          <cell r="Y51">
            <v>0</v>
          </cell>
          <cell r="Z51">
            <v>4160.1563040000001</v>
          </cell>
          <cell r="AA51">
            <v>21251.433696</v>
          </cell>
          <cell r="AB51">
            <v>46251.433696</v>
          </cell>
          <cell r="AC51">
            <v>59944.090994285718</v>
          </cell>
          <cell r="AD51">
            <v>38177.700000000004</v>
          </cell>
          <cell r="AE51">
            <v>0.3</v>
          </cell>
          <cell r="AF51">
            <v>6529.9172982857135</v>
          </cell>
          <cell r="AG51">
            <v>7162.74</v>
          </cell>
          <cell r="AH51">
            <v>13692.657298285714</v>
          </cell>
          <cell r="AI51">
            <v>13692.657298285714</v>
          </cell>
          <cell r="AJ51">
            <v>0</v>
          </cell>
          <cell r="AK51">
            <v>13692.657298285714</v>
          </cell>
          <cell r="AL51">
            <v>46251.433696000007</v>
          </cell>
          <cell r="AM51">
            <v>0</v>
          </cell>
          <cell r="AN51">
            <v>337</v>
          </cell>
          <cell r="AO51">
            <v>0</v>
          </cell>
          <cell r="AP51">
            <v>341</v>
          </cell>
          <cell r="AQ51">
            <v>9532.5009942857141</v>
          </cell>
        </row>
        <row r="52">
          <cell r="B52" t="str">
            <v>Pasos Palma Yadira Ines</v>
          </cell>
          <cell r="C52">
            <v>238.30066666666667</v>
          </cell>
          <cell r="D52">
            <v>6569.34</v>
          </cell>
          <cell r="E52">
            <v>579.67999999999995</v>
          </cell>
          <cell r="F52">
            <v>0</v>
          </cell>
          <cell r="G52">
            <v>0</v>
          </cell>
          <cell r="H52">
            <v>399</v>
          </cell>
          <cell r="I52">
            <v>0</v>
          </cell>
          <cell r="J52">
            <v>0</v>
          </cell>
          <cell r="K52">
            <v>7548.02</v>
          </cell>
          <cell r="L52">
            <v>0</v>
          </cell>
          <cell r="M52">
            <v>30000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7548.02</v>
          </cell>
          <cell r="S52">
            <v>4910.1900000000005</v>
          </cell>
          <cell r="T52">
            <v>0.10879999999999999</v>
          </cell>
          <cell r="U52">
            <v>286.995904</v>
          </cell>
          <cell r="V52">
            <v>288.33</v>
          </cell>
          <cell r="W52">
            <v>575.32590400000004</v>
          </cell>
          <cell r="X52">
            <v>575.32590400000004</v>
          </cell>
          <cell r="Y52">
            <v>0</v>
          </cell>
          <cell r="Z52">
            <v>575.32590400000004</v>
          </cell>
          <cell r="AA52">
            <v>6972.6940960000002</v>
          </cell>
          <cell r="AB52">
            <v>36972.694095999999</v>
          </cell>
          <cell r="AC52">
            <v>46688.748708571424</v>
          </cell>
          <cell r="AD52">
            <v>38177.700000000004</v>
          </cell>
          <cell r="AE52">
            <v>0.3</v>
          </cell>
          <cell r="AF52">
            <v>2553.3146125714256</v>
          </cell>
          <cell r="AG52">
            <v>7162.74</v>
          </cell>
          <cell r="AH52">
            <v>9716.0546125714245</v>
          </cell>
          <cell r="AI52">
            <v>9716.0546125714245</v>
          </cell>
          <cell r="AJ52">
            <v>0</v>
          </cell>
          <cell r="AK52">
            <v>9716.0546125714245</v>
          </cell>
          <cell r="AL52">
            <v>36972.694095999999</v>
          </cell>
          <cell r="AM52">
            <v>0</v>
          </cell>
          <cell r="AN52">
            <v>4</v>
          </cell>
          <cell r="AO52">
            <v>0</v>
          </cell>
          <cell r="AP52">
            <v>8</v>
          </cell>
          <cell r="AQ52">
            <v>9140.7287085714252</v>
          </cell>
        </row>
        <row r="53">
          <cell r="B53" t="str">
            <v>Rubio Cetina Guillermo De Jesus</v>
          </cell>
          <cell r="C53">
            <v>209.91400000000002</v>
          </cell>
          <cell r="D53">
            <v>6297.42</v>
          </cell>
          <cell r="E53">
            <v>0</v>
          </cell>
          <cell r="F53">
            <v>0</v>
          </cell>
          <cell r="G53">
            <v>0</v>
          </cell>
          <cell r="H53">
            <v>399</v>
          </cell>
          <cell r="I53">
            <v>0</v>
          </cell>
          <cell r="J53">
            <v>0</v>
          </cell>
          <cell r="K53">
            <v>6696.42</v>
          </cell>
          <cell r="L53">
            <v>0</v>
          </cell>
          <cell r="M53">
            <v>30000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6696.42</v>
          </cell>
          <cell r="S53">
            <v>4910.1900000000005</v>
          </cell>
          <cell r="T53">
            <v>0.10879999999999999</v>
          </cell>
          <cell r="U53">
            <v>194.34182399999995</v>
          </cell>
          <cell r="V53">
            <v>288.33</v>
          </cell>
          <cell r="W53">
            <v>482.6718239999999</v>
          </cell>
          <cell r="X53">
            <v>482.6718239999999</v>
          </cell>
          <cell r="Y53">
            <v>253.54</v>
          </cell>
          <cell r="Z53">
            <v>229.13182399999991</v>
          </cell>
          <cell r="AA53">
            <v>6467.288176</v>
          </cell>
          <cell r="AB53">
            <v>36467.288176000002</v>
          </cell>
          <cell r="AC53">
            <v>45966.740251428571</v>
          </cell>
          <cell r="AD53">
            <v>38177.700000000004</v>
          </cell>
          <cell r="AE53">
            <v>0.3</v>
          </cell>
          <cell r="AF53">
            <v>2336.7120754285702</v>
          </cell>
          <cell r="AG53">
            <v>7162.74</v>
          </cell>
          <cell r="AH53">
            <v>9499.4520754285695</v>
          </cell>
          <cell r="AI53">
            <v>9499.4520754285695</v>
          </cell>
          <cell r="AJ53">
            <v>0</v>
          </cell>
          <cell r="AK53">
            <v>9499.4520754285695</v>
          </cell>
          <cell r="AL53">
            <v>36467.288176000002</v>
          </cell>
          <cell r="AM53">
            <v>0</v>
          </cell>
          <cell r="AN53">
            <v>101</v>
          </cell>
          <cell r="AO53">
            <v>0</v>
          </cell>
          <cell r="AP53">
            <v>105</v>
          </cell>
          <cell r="AQ53">
            <v>9270.3202514285695</v>
          </cell>
        </row>
        <row r="54">
          <cell r="B54" t="str">
            <v>Lugo Herrera Alberto Alonso</v>
          </cell>
          <cell r="C54">
            <v>276.86399999999998</v>
          </cell>
          <cell r="D54">
            <v>8305.92</v>
          </cell>
          <cell r="E54">
            <v>0</v>
          </cell>
          <cell r="F54">
            <v>0</v>
          </cell>
          <cell r="G54">
            <v>0</v>
          </cell>
          <cell r="H54">
            <v>399</v>
          </cell>
          <cell r="I54">
            <v>0</v>
          </cell>
          <cell r="J54">
            <v>0</v>
          </cell>
          <cell r="K54">
            <v>8704.92</v>
          </cell>
          <cell r="L54">
            <v>0</v>
          </cell>
          <cell r="M54">
            <v>30000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8704.92</v>
          </cell>
          <cell r="S54">
            <v>8629.2100000000009</v>
          </cell>
          <cell r="T54">
            <v>0.16</v>
          </cell>
          <cell r="U54">
            <v>12.113599999999861</v>
          </cell>
          <cell r="V54">
            <v>692.96</v>
          </cell>
          <cell r="W54">
            <v>705.07359999999994</v>
          </cell>
          <cell r="X54">
            <v>705.07359999999994</v>
          </cell>
          <cell r="Y54">
            <v>0</v>
          </cell>
          <cell r="Z54">
            <v>705.07359999999994</v>
          </cell>
          <cell r="AA54">
            <v>7999.8464000000004</v>
          </cell>
          <cell r="AB54">
            <v>37999.846400000002</v>
          </cell>
          <cell r="AC54">
            <v>48156.109142857138</v>
          </cell>
          <cell r="AD54">
            <v>38177.700000000004</v>
          </cell>
          <cell r="AE54">
            <v>0.3</v>
          </cell>
          <cell r="AF54">
            <v>2993.5227428571402</v>
          </cell>
          <cell r="AG54">
            <v>7162.74</v>
          </cell>
          <cell r="AH54">
            <v>10156.26274285714</v>
          </cell>
          <cell r="AI54">
            <v>10156.26274285714</v>
          </cell>
          <cell r="AJ54">
            <v>0</v>
          </cell>
          <cell r="AK54">
            <v>10156.26274285714</v>
          </cell>
          <cell r="AL54">
            <v>37999.846399999995</v>
          </cell>
          <cell r="AM54">
            <v>0</v>
          </cell>
          <cell r="AN54">
            <v>119</v>
          </cell>
          <cell r="AO54">
            <v>0</v>
          </cell>
          <cell r="AP54">
            <v>123</v>
          </cell>
          <cell r="AQ54">
            <v>9451.1891428571398</v>
          </cell>
        </row>
        <row r="55">
          <cell r="B55" t="str">
            <v>Yi Ac Carlos Emilio</v>
          </cell>
          <cell r="C55">
            <v>191.27100000000002</v>
          </cell>
          <cell r="D55">
            <v>5738.13</v>
          </cell>
          <cell r="E55">
            <v>0</v>
          </cell>
          <cell r="F55">
            <v>0</v>
          </cell>
          <cell r="G55">
            <v>0</v>
          </cell>
          <cell r="H55">
            <v>399</v>
          </cell>
          <cell r="I55">
            <v>0</v>
          </cell>
          <cell r="J55">
            <v>0</v>
          </cell>
          <cell r="K55">
            <v>6137.13</v>
          </cell>
          <cell r="L55">
            <v>0</v>
          </cell>
          <cell r="M55">
            <v>30000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6137.13</v>
          </cell>
          <cell r="S55">
            <v>4910.1900000000005</v>
          </cell>
          <cell r="T55">
            <v>0.10879999999999999</v>
          </cell>
          <cell r="U55">
            <v>133.49107199999995</v>
          </cell>
          <cell r="V55">
            <v>288.33</v>
          </cell>
          <cell r="W55">
            <v>421.82107199999996</v>
          </cell>
          <cell r="X55">
            <v>421.82107199999996</v>
          </cell>
          <cell r="Y55">
            <v>294.63</v>
          </cell>
          <cell r="Z55">
            <v>127.19107199999996</v>
          </cell>
          <cell r="AA55">
            <v>6009.9389280000005</v>
          </cell>
          <cell r="AB55">
            <v>36009.938928000003</v>
          </cell>
          <cell r="AC55">
            <v>45313.384182857146</v>
          </cell>
          <cell r="AD55">
            <v>38177.700000000004</v>
          </cell>
          <cell r="AE55">
            <v>0.3</v>
          </cell>
          <cell r="AF55">
            <v>2140.7052548571423</v>
          </cell>
          <cell r="AG55">
            <v>7162.74</v>
          </cell>
          <cell r="AH55">
            <v>9303.4452548571426</v>
          </cell>
          <cell r="AI55">
            <v>9303.4452548571426</v>
          </cell>
          <cell r="AJ55">
            <v>0</v>
          </cell>
          <cell r="AK55">
            <v>9303.4452548571426</v>
          </cell>
          <cell r="AL55">
            <v>36009.938928000003</v>
          </cell>
          <cell r="AM55">
            <v>0</v>
          </cell>
          <cell r="AN55">
            <v>132</v>
          </cell>
          <cell r="AO55">
            <v>0</v>
          </cell>
          <cell r="AP55">
            <v>136</v>
          </cell>
          <cell r="AQ55">
            <v>9176.254182857143</v>
          </cell>
        </row>
        <row r="56">
          <cell r="B56" t="str">
            <v>Caballero Escobedo Jorge</v>
          </cell>
          <cell r="C56">
            <v>214.33866666666665</v>
          </cell>
          <cell r="D56">
            <v>5430.16</v>
          </cell>
          <cell r="E56">
            <v>600</v>
          </cell>
          <cell r="F56">
            <v>400</v>
          </cell>
          <cell r="G56">
            <v>0</v>
          </cell>
          <cell r="H56">
            <v>399</v>
          </cell>
          <cell r="I56">
            <v>0</v>
          </cell>
          <cell r="J56">
            <v>0</v>
          </cell>
          <cell r="K56">
            <v>6829.16</v>
          </cell>
          <cell r="L56">
            <v>0</v>
          </cell>
          <cell r="M56">
            <v>30000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6829.16</v>
          </cell>
          <cell r="S56">
            <v>4910.1900000000005</v>
          </cell>
          <cell r="T56">
            <v>0.10879999999999999</v>
          </cell>
          <cell r="U56">
            <v>208.78393599999993</v>
          </cell>
          <cell r="V56">
            <v>288.33</v>
          </cell>
          <cell r="W56">
            <v>497.11393599999991</v>
          </cell>
          <cell r="X56">
            <v>497.11393599999991</v>
          </cell>
          <cell r="Y56">
            <v>253.54</v>
          </cell>
          <cell r="Z56">
            <v>243.57393599999992</v>
          </cell>
          <cell r="AA56">
            <v>6585.5860640000001</v>
          </cell>
          <cell r="AB56">
            <v>36585.586064000003</v>
          </cell>
          <cell r="AC56">
            <v>46135.737234285712</v>
          </cell>
          <cell r="AD56">
            <v>38177.700000000004</v>
          </cell>
          <cell r="AE56">
            <v>0.3</v>
          </cell>
          <cell r="AF56">
            <v>2387.4111702857122</v>
          </cell>
          <cell r="AG56">
            <v>7162.74</v>
          </cell>
          <cell r="AH56">
            <v>9550.1511702857115</v>
          </cell>
          <cell r="AI56">
            <v>9550.1511702857115</v>
          </cell>
          <cell r="AJ56">
            <v>0</v>
          </cell>
          <cell r="AK56">
            <v>9550.1511702857115</v>
          </cell>
          <cell r="AL56">
            <v>36585.586064000003</v>
          </cell>
          <cell r="AM56">
            <v>0</v>
          </cell>
          <cell r="AN56">
            <v>157</v>
          </cell>
          <cell r="AO56">
            <v>0</v>
          </cell>
          <cell r="AP56">
            <v>161</v>
          </cell>
          <cell r="AQ56">
            <v>9306.5772342857108</v>
          </cell>
        </row>
        <row r="57">
          <cell r="B57" t="str">
            <v>Vidal Gijon Henry Alberto</v>
          </cell>
          <cell r="C57">
            <v>272.22466666666668</v>
          </cell>
          <cell r="D57">
            <v>7166.74</v>
          </cell>
          <cell r="E57">
            <v>600</v>
          </cell>
          <cell r="F57">
            <v>400</v>
          </cell>
          <cell r="G57">
            <v>0</v>
          </cell>
          <cell r="H57">
            <v>399</v>
          </cell>
          <cell r="I57">
            <v>0</v>
          </cell>
          <cell r="J57">
            <v>0</v>
          </cell>
          <cell r="K57">
            <v>8565.74</v>
          </cell>
          <cell r="L57">
            <v>0</v>
          </cell>
          <cell r="M57">
            <v>30000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8565.74</v>
          </cell>
          <cell r="S57">
            <v>4910.1900000000005</v>
          </cell>
          <cell r="T57">
            <v>0.10879999999999999</v>
          </cell>
          <cell r="U57">
            <v>397.72383999999988</v>
          </cell>
          <cell r="V57">
            <v>288.33</v>
          </cell>
          <cell r="W57">
            <v>686.05383999999981</v>
          </cell>
          <cell r="X57">
            <v>686.05383999999981</v>
          </cell>
          <cell r="Y57">
            <v>0</v>
          </cell>
          <cell r="Z57">
            <v>686.05383999999981</v>
          </cell>
          <cell r="AA57">
            <v>7879.6861600000002</v>
          </cell>
          <cell r="AB57">
            <v>37879.686159999997</v>
          </cell>
          <cell r="AC57">
            <v>47984.451657142854</v>
          </cell>
          <cell r="AD57">
            <v>38177.700000000004</v>
          </cell>
          <cell r="AE57">
            <v>0.3</v>
          </cell>
          <cell r="AF57">
            <v>2942.0254971428549</v>
          </cell>
          <cell r="AG57">
            <v>7162.74</v>
          </cell>
          <cell r="AH57">
            <v>10104.765497142855</v>
          </cell>
          <cell r="AI57">
            <v>10104.765497142855</v>
          </cell>
          <cell r="AJ57">
            <v>0</v>
          </cell>
          <cell r="AK57">
            <v>10104.765497142855</v>
          </cell>
          <cell r="AL57">
            <v>37879.686159999997</v>
          </cell>
          <cell r="AM57">
            <v>0</v>
          </cell>
          <cell r="AN57">
            <v>158</v>
          </cell>
          <cell r="AO57">
            <v>0</v>
          </cell>
          <cell r="AP57">
            <v>162</v>
          </cell>
          <cell r="AQ57">
            <v>9418.7116571428542</v>
          </cell>
        </row>
        <row r="58">
          <cell r="B58" t="str">
            <v>Uc Canche David</v>
          </cell>
          <cell r="C58">
            <v>181.80533333333332</v>
          </cell>
          <cell r="D58">
            <v>5430.16</v>
          </cell>
          <cell r="E58">
            <v>24</v>
          </cell>
          <cell r="F58">
            <v>0</v>
          </cell>
          <cell r="G58">
            <v>0</v>
          </cell>
          <cell r="H58">
            <v>399</v>
          </cell>
          <cell r="I58">
            <v>0</v>
          </cell>
          <cell r="J58">
            <v>0</v>
          </cell>
          <cell r="K58">
            <v>5853.16</v>
          </cell>
          <cell r="L58">
            <v>0</v>
          </cell>
          <cell r="M58">
            <v>30000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5853.16</v>
          </cell>
          <cell r="S58">
            <v>4910.1900000000005</v>
          </cell>
          <cell r="T58">
            <v>0.10879999999999999</v>
          </cell>
          <cell r="U58">
            <v>102.59513599999993</v>
          </cell>
          <cell r="V58">
            <v>288.33</v>
          </cell>
          <cell r="W58">
            <v>390.9251359999999</v>
          </cell>
          <cell r="X58">
            <v>390.9251359999999</v>
          </cell>
          <cell r="Y58">
            <v>294.63</v>
          </cell>
          <cell r="Z58">
            <v>96.2951359999999</v>
          </cell>
          <cell r="AA58">
            <v>5756.8648640000001</v>
          </cell>
          <cell r="AB58">
            <v>35756.864864000003</v>
          </cell>
          <cell r="AC58">
            <v>44951.849805714286</v>
          </cell>
          <cell r="AD58">
            <v>38177.700000000004</v>
          </cell>
          <cell r="AE58">
            <v>0.3</v>
          </cell>
          <cell r="AF58">
            <v>2032.2449417142843</v>
          </cell>
          <cell r="AG58">
            <v>7162.74</v>
          </cell>
          <cell r="AH58">
            <v>9194.9849417142832</v>
          </cell>
          <cell r="AI58">
            <v>9194.9849417142832</v>
          </cell>
          <cell r="AJ58">
            <v>0</v>
          </cell>
          <cell r="AK58">
            <v>9194.9849417142832</v>
          </cell>
          <cell r="AL58">
            <v>35756.864864000003</v>
          </cell>
          <cell r="AM58">
            <v>0</v>
          </cell>
          <cell r="AN58">
            <v>205</v>
          </cell>
          <cell r="AO58">
            <v>0</v>
          </cell>
          <cell r="AP58">
            <v>209</v>
          </cell>
          <cell r="AQ58">
            <v>9098.6898057142826</v>
          </cell>
        </row>
        <row r="59">
          <cell r="B59" t="str">
            <v>Villanueva Castillo Wilbert</v>
          </cell>
          <cell r="C59">
            <v>189.16566666666668</v>
          </cell>
          <cell r="D59">
            <v>5354.97</v>
          </cell>
          <cell r="E59">
            <v>320</v>
          </cell>
          <cell r="F59">
            <v>0</v>
          </cell>
          <cell r="G59">
            <v>0</v>
          </cell>
          <cell r="H59">
            <v>399</v>
          </cell>
          <cell r="I59">
            <v>0</v>
          </cell>
          <cell r="J59">
            <v>0</v>
          </cell>
          <cell r="K59">
            <v>6073.97</v>
          </cell>
          <cell r="L59">
            <v>0</v>
          </cell>
          <cell r="M59">
            <v>30000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6073.97</v>
          </cell>
          <cell r="S59">
            <v>4910.1900000000005</v>
          </cell>
          <cell r="T59">
            <v>0.10879999999999999</v>
          </cell>
          <cell r="U59">
            <v>126.61926399999996</v>
          </cell>
          <cell r="V59">
            <v>288.33</v>
          </cell>
          <cell r="W59">
            <v>414.94926399999997</v>
          </cell>
          <cell r="X59">
            <v>414.94926399999997</v>
          </cell>
          <cell r="Y59">
            <v>294.63</v>
          </cell>
          <cell r="Z59">
            <v>120.31926399999998</v>
          </cell>
          <cell r="AA59">
            <v>5953.6507360000005</v>
          </cell>
          <cell r="AB59">
            <v>35953.650736000003</v>
          </cell>
          <cell r="AC59">
            <v>45232.972480000004</v>
          </cell>
          <cell r="AD59">
            <v>38177.700000000004</v>
          </cell>
          <cell r="AE59">
            <v>0.3</v>
          </cell>
          <cell r="AF59">
            <v>2116.5817439999996</v>
          </cell>
          <cell r="AG59">
            <v>7162.74</v>
          </cell>
          <cell r="AH59">
            <v>9279.3217439999989</v>
          </cell>
          <cell r="AI59">
            <v>9279.3217439999989</v>
          </cell>
          <cell r="AJ59">
            <v>0</v>
          </cell>
          <cell r="AK59">
            <v>9279.3217439999989</v>
          </cell>
          <cell r="AL59">
            <v>35953.650736000003</v>
          </cell>
          <cell r="AM59">
            <v>0</v>
          </cell>
          <cell r="AN59">
            <v>216</v>
          </cell>
          <cell r="AO59">
            <v>0</v>
          </cell>
          <cell r="AP59">
            <v>220</v>
          </cell>
          <cell r="AQ59">
            <v>9159.0024799999992</v>
          </cell>
        </row>
        <row r="60">
          <cell r="B60" t="str">
            <v>Rufino Herrera William Ariel</v>
          </cell>
          <cell r="C60">
            <v>248.47733333333332</v>
          </cell>
          <cell r="D60">
            <v>6297.42</v>
          </cell>
          <cell r="E60">
            <v>600</v>
          </cell>
          <cell r="F60">
            <v>556.9</v>
          </cell>
          <cell r="G60">
            <v>0</v>
          </cell>
          <cell r="H60">
            <v>399</v>
          </cell>
          <cell r="I60">
            <v>0</v>
          </cell>
          <cell r="J60">
            <v>0</v>
          </cell>
          <cell r="K60">
            <v>7853.32</v>
          </cell>
          <cell r="L60">
            <v>0</v>
          </cell>
          <cell r="M60">
            <v>30000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7853.32</v>
          </cell>
          <cell r="S60">
            <v>4910.1900000000005</v>
          </cell>
          <cell r="T60">
            <v>0.10879999999999999</v>
          </cell>
          <cell r="U60">
            <v>320.21254399999992</v>
          </cell>
          <cell r="V60">
            <v>288.33</v>
          </cell>
          <cell r="W60">
            <v>608.54254399999991</v>
          </cell>
          <cell r="X60">
            <v>608.54254399999991</v>
          </cell>
          <cell r="Y60">
            <v>0</v>
          </cell>
          <cell r="Z60">
            <v>608.54254399999991</v>
          </cell>
          <cell r="AA60">
            <v>7244.7774559999998</v>
          </cell>
          <cell r="AB60">
            <v>37244.777455999996</v>
          </cell>
          <cell r="AC60">
            <v>47077.439222857131</v>
          </cell>
          <cell r="AD60">
            <v>38177.700000000004</v>
          </cell>
          <cell r="AE60">
            <v>0.3</v>
          </cell>
          <cell r="AF60">
            <v>2669.9217668571378</v>
          </cell>
          <cell r="AG60">
            <v>7162.74</v>
          </cell>
          <cell r="AH60">
            <v>9832.661766857138</v>
          </cell>
          <cell r="AI60">
            <v>9832.661766857138</v>
          </cell>
          <cell r="AJ60">
            <v>0</v>
          </cell>
          <cell r="AK60">
            <v>9832.661766857138</v>
          </cell>
          <cell r="AL60">
            <v>37244.777455999996</v>
          </cell>
          <cell r="AM60">
            <v>0</v>
          </cell>
          <cell r="AN60">
            <v>261</v>
          </cell>
          <cell r="AO60">
            <v>0</v>
          </cell>
          <cell r="AP60">
            <v>265</v>
          </cell>
          <cell r="AQ60">
            <v>9224.1192228571381</v>
          </cell>
        </row>
      </sheetData>
      <sheetData sheetId="9">
        <row r="3">
          <cell r="B3" t="str">
            <v>550    COORDINADOR</v>
          </cell>
          <cell r="C3">
            <v>6637</v>
          </cell>
          <cell r="D3">
            <v>221.23333333333332</v>
          </cell>
        </row>
        <row r="4">
          <cell r="B4" t="str">
            <v>BU0003 JEFE DE SECCION D</v>
          </cell>
          <cell r="C4">
            <v>6037</v>
          </cell>
          <cell r="D4">
            <v>201.23333333333332</v>
          </cell>
        </row>
        <row r="5">
          <cell r="B5" t="str">
            <v>BU0004 AUXILIAR ADMINISTRATIVO J</v>
          </cell>
          <cell r="C5">
            <v>6037</v>
          </cell>
          <cell r="D5">
            <v>201.23333333333332</v>
          </cell>
        </row>
        <row r="6">
          <cell r="B6" t="str">
            <v>BU0006 SECRETARIA F</v>
          </cell>
          <cell r="C6">
            <v>5959</v>
          </cell>
          <cell r="D6">
            <v>198.63333333333333</v>
          </cell>
        </row>
        <row r="7">
          <cell r="B7" t="str">
            <v>BU0009 AUXILIAR ADMINISTRATIVO I</v>
          </cell>
          <cell r="C7">
            <v>5902</v>
          </cell>
          <cell r="D7">
            <v>196.73333333333332</v>
          </cell>
        </row>
        <row r="8">
          <cell r="B8" t="str">
            <v>BU0012 AUXILIAR ADMINISTRATIVO H</v>
          </cell>
          <cell r="C8">
            <v>5804</v>
          </cell>
          <cell r="D8">
            <v>193.46666666666667</v>
          </cell>
        </row>
        <row r="9">
          <cell r="B9" t="str">
            <v>BU0014 SECRETARIA E</v>
          </cell>
          <cell r="C9">
            <v>5804</v>
          </cell>
          <cell r="D9">
            <v>193.46666666666667</v>
          </cell>
        </row>
        <row r="10">
          <cell r="B10" t="str">
            <v>BU0017 AUXILIAR DE SERVICIO G</v>
          </cell>
          <cell r="C10">
            <v>5804</v>
          </cell>
          <cell r="D10">
            <v>193.46666666666667</v>
          </cell>
        </row>
        <row r="11">
          <cell r="B11" t="str">
            <v>BU0020 CAJERA B</v>
          </cell>
          <cell r="C11">
            <v>5726</v>
          </cell>
          <cell r="D11">
            <v>190.86666666666667</v>
          </cell>
        </row>
        <row r="12">
          <cell r="B12" t="str">
            <v>BU0022 ENCARGADO B</v>
          </cell>
          <cell r="C12">
            <v>5726</v>
          </cell>
          <cell r="D12">
            <v>190.86666666666667</v>
          </cell>
        </row>
        <row r="13">
          <cell r="B13" t="str">
            <v>BU0023 CHOFER C</v>
          </cell>
          <cell r="C13">
            <v>5726</v>
          </cell>
          <cell r="D13">
            <v>190.86666666666667</v>
          </cell>
        </row>
        <row r="14">
          <cell r="B14" t="str">
            <v>BU0026 AUXILIAR ADMINISTRATIVO G</v>
          </cell>
          <cell r="C14">
            <v>5650</v>
          </cell>
          <cell r="D14">
            <v>188.33333333333334</v>
          </cell>
        </row>
        <row r="15">
          <cell r="B15" t="str">
            <v>BU0027 SECRETARIA D</v>
          </cell>
          <cell r="C15">
            <v>5650</v>
          </cell>
          <cell r="D15">
            <v>188.33333333333334</v>
          </cell>
        </row>
        <row r="16">
          <cell r="B16" t="str">
            <v>BU0029 SUPERVISOR</v>
          </cell>
          <cell r="C16">
            <v>5650</v>
          </cell>
          <cell r="D16">
            <v>188.33333333333334</v>
          </cell>
        </row>
        <row r="17">
          <cell r="B17" t="str">
            <v>BU0032 ENCARGADO A</v>
          </cell>
          <cell r="C17">
            <v>5650</v>
          </cell>
          <cell r="D17">
            <v>188.33333333333334</v>
          </cell>
        </row>
        <row r="18">
          <cell r="B18" t="str">
            <v>BU0033 CHOFER B</v>
          </cell>
          <cell r="C18">
            <v>5650</v>
          </cell>
          <cell r="D18">
            <v>188.33333333333334</v>
          </cell>
        </row>
        <row r="19">
          <cell r="B19" t="str">
            <v>BU0036 JEFE DE SECCION A</v>
          </cell>
          <cell r="C19">
            <v>5602</v>
          </cell>
          <cell r="D19">
            <v>186.73333333333332</v>
          </cell>
        </row>
        <row r="20">
          <cell r="B20" t="str">
            <v>BU0038 AUXILIAR ADMINISTRATIVO F</v>
          </cell>
          <cell r="C20">
            <v>5571</v>
          </cell>
          <cell r="D20">
            <v>185.7</v>
          </cell>
        </row>
        <row r="21">
          <cell r="B21" t="str">
            <v>BU0039 SECRETARIA C</v>
          </cell>
          <cell r="C21">
            <v>5571</v>
          </cell>
          <cell r="D21">
            <v>185.7</v>
          </cell>
        </row>
        <row r="22">
          <cell r="B22" t="str">
            <v>BU0042 AUXILIAR DE SERVICIO F</v>
          </cell>
          <cell r="C22">
            <v>5571</v>
          </cell>
          <cell r="D22">
            <v>185.7</v>
          </cell>
        </row>
        <row r="23">
          <cell r="B23" t="str">
            <v>BU0048 AUXILIAR DE SERVICIO E</v>
          </cell>
          <cell r="C23">
            <v>5504</v>
          </cell>
          <cell r="D23">
            <v>183.46666666666667</v>
          </cell>
        </row>
        <row r="24">
          <cell r="B24" t="str">
            <v>BU0050 AUXILIAR ADMINISTRATIVO D</v>
          </cell>
          <cell r="C24">
            <v>5416</v>
          </cell>
          <cell r="D24">
            <v>180.53333333333333</v>
          </cell>
        </row>
        <row r="25">
          <cell r="B25" t="str">
            <v>BU0053 AUXILIAR DE SERVICIO D</v>
          </cell>
          <cell r="C25">
            <v>5416</v>
          </cell>
          <cell r="D25">
            <v>180.53333333333333</v>
          </cell>
        </row>
        <row r="26">
          <cell r="B26" t="str">
            <v>BU0054 AUXILIAR ADMINISTRATIVO C</v>
          </cell>
          <cell r="C26">
            <v>5334</v>
          </cell>
          <cell r="D26">
            <v>177.8</v>
          </cell>
        </row>
        <row r="27">
          <cell r="B27" t="str">
            <v>BU0055 SECRETARIA A</v>
          </cell>
          <cell r="C27">
            <v>5334</v>
          </cell>
          <cell r="D27">
            <v>177.8</v>
          </cell>
        </row>
        <row r="28">
          <cell r="B28" t="str">
            <v>BU0058 AUXILIAR DE SERVICIO C</v>
          </cell>
          <cell r="C28">
            <v>5334</v>
          </cell>
          <cell r="D28">
            <v>177.8</v>
          </cell>
        </row>
        <row r="29">
          <cell r="B29" t="str">
            <v>BU0059 AUXILIAR ADMINISTRATIVO B</v>
          </cell>
          <cell r="C29">
            <v>5272</v>
          </cell>
          <cell r="D29">
            <v>175.73333333333332</v>
          </cell>
        </row>
        <row r="30">
          <cell r="B30" t="str">
            <v>BU0061 AUXILIAR DE SERVICIO B</v>
          </cell>
          <cell r="C30">
            <v>5272</v>
          </cell>
          <cell r="D30">
            <v>175.73333333333332</v>
          </cell>
        </row>
        <row r="31">
          <cell r="B31" t="str">
            <v>BU0062 VIGILANTE C</v>
          </cell>
          <cell r="C31">
            <v>5272</v>
          </cell>
          <cell r="D31">
            <v>175.73333333333332</v>
          </cell>
        </row>
        <row r="32">
          <cell r="B32" t="str">
            <v>BU0064 AUXILIAR ADMINISTRATIVO A</v>
          </cell>
          <cell r="C32">
            <v>5199</v>
          </cell>
          <cell r="D32">
            <v>173.3</v>
          </cell>
        </row>
        <row r="33">
          <cell r="B33" t="str">
            <v>BU0065 VIGILANTE B</v>
          </cell>
          <cell r="C33">
            <v>5173</v>
          </cell>
          <cell r="D33">
            <v>172.43333333333334</v>
          </cell>
        </row>
        <row r="34">
          <cell r="B34" t="str">
            <v>BU0066 AUXILIAR DE SERVICIO A</v>
          </cell>
          <cell r="C34">
            <v>5173</v>
          </cell>
          <cell r="D34">
            <v>172.43333333333334</v>
          </cell>
        </row>
        <row r="35">
          <cell r="B35" t="str">
            <v>BU0068 VIGILANTE A</v>
          </cell>
          <cell r="C35">
            <v>5049</v>
          </cell>
          <cell r="D35">
            <v>168.3</v>
          </cell>
        </row>
        <row r="36">
          <cell r="B36" t="str">
            <v>BU0070 INSTRUCTOR DEPORTIVO A</v>
          </cell>
          <cell r="C36">
            <v>4760</v>
          </cell>
          <cell r="D36">
            <v>158.66666666666666</v>
          </cell>
        </row>
        <row r="37">
          <cell r="B37" t="str">
            <v>BU0072 INSTRUCTOR DEPORTIVO B</v>
          </cell>
          <cell r="C37">
            <v>6958</v>
          </cell>
          <cell r="D37">
            <v>231.93333333333334</v>
          </cell>
        </row>
        <row r="38">
          <cell r="B38" t="str">
            <v>MM0013 COORDINADOR B</v>
          </cell>
          <cell r="C38">
            <v>12969</v>
          </cell>
          <cell r="D38">
            <v>432.3</v>
          </cell>
        </row>
        <row r="39">
          <cell r="B39" t="str">
            <v>MM0027 COORDINADOR A</v>
          </cell>
          <cell r="C39">
            <v>11601</v>
          </cell>
          <cell r="D39">
            <v>386.7</v>
          </cell>
        </row>
        <row r="40">
          <cell r="B40" t="str">
            <v>MM0041 PROGRAMADOR D</v>
          </cell>
          <cell r="C40">
            <v>9200</v>
          </cell>
          <cell r="D40">
            <v>306.66666666666669</v>
          </cell>
        </row>
        <row r="41">
          <cell r="B41" t="str">
            <v>MM0042 PROGRAMADOR B</v>
          </cell>
          <cell r="C41">
            <v>6634</v>
          </cell>
          <cell r="D41">
            <v>221.13333333333333</v>
          </cell>
        </row>
        <row r="42">
          <cell r="B42" t="str">
            <v>MM0044 COORDINADOR DE PROYECTOS</v>
          </cell>
          <cell r="C42">
            <v>8890</v>
          </cell>
          <cell r="D42">
            <v>296.33333333333331</v>
          </cell>
        </row>
        <row r="43">
          <cell r="B43" t="str">
            <v>MM0062 ANALISTA ADMINISTRATIVO F</v>
          </cell>
          <cell r="C43">
            <v>8064</v>
          </cell>
          <cell r="D43">
            <v>268.8</v>
          </cell>
        </row>
        <row r="44">
          <cell r="B44" t="str">
            <v>MM0069 ANALISTA ADMINISTRATIVO E</v>
          </cell>
          <cell r="C44">
            <v>7571</v>
          </cell>
          <cell r="D44">
            <v>252.36666666666667</v>
          </cell>
        </row>
        <row r="45">
          <cell r="B45" t="str">
            <v>MM0084 ANALISTA ADMINISTRATIVO D</v>
          </cell>
          <cell r="C45">
            <v>6634</v>
          </cell>
          <cell r="D45">
            <v>221.13333333333333</v>
          </cell>
        </row>
        <row r="46">
          <cell r="B46" t="str">
            <v>MM0085 JEFE DE PROGRAMACION</v>
          </cell>
          <cell r="C46">
            <v>6634</v>
          </cell>
          <cell r="D46">
            <v>221.13333333333333</v>
          </cell>
        </row>
        <row r="47">
          <cell r="B47" t="str">
            <v>MM0094 JEFE DE OFICINA C</v>
          </cell>
          <cell r="C47">
            <v>6378</v>
          </cell>
          <cell r="D47">
            <v>212.6</v>
          </cell>
        </row>
        <row r="48">
          <cell r="B48" t="str">
            <v>MM0095 ANALISTA ADMINISTRATIVO C</v>
          </cell>
          <cell r="C48">
            <v>6378</v>
          </cell>
          <cell r="D48">
            <v>212.6</v>
          </cell>
        </row>
        <row r="49">
          <cell r="B49" t="str">
            <v>MM0097 SECRETARIA I</v>
          </cell>
          <cell r="C49">
            <v>7362</v>
          </cell>
          <cell r="D49">
            <v>245.4</v>
          </cell>
        </row>
        <row r="50">
          <cell r="B50" t="str">
            <v>MM0099 AUXILIAR ADMINISTRATIVO K</v>
          </cell>
          <cell r="C50">
            <v>6114</v>
          </cell>
          <cell r="D50">
            <v>203.8</v>
          </cell>
        </row>
        <row r="51">
          <cell r="B51" t="str">
            <v>MM0100 JEFE OFICINA B</v>
          </cell>
          <cell r="C51">
            <v>6114</v>
          </cell>
          <cell r="D51">
            <v>203.8</v>
          </cell>
        </row>
        <row r="52">
          <cell r="B52" t="str">
            <v>MM0102 ANALISTA ADMINISTRATIVO B</v>
          </cell>
          <cell r="C52">
            <v>6114</v>
          </cell>
          <cell r="D52">
            <v>203.8</v>
          </cell>
        </row>
        <row r="53">
          <cell r="B53" t="str">
            <v>MM0104 PROMOTOR A</v>
          </cell>
          <cell r="C53">
            <v>8387</v>
          </cell>
          <cell r="D53">
            <v>279.56666666666666</v>
          </cell>
        </row>
        <row r="54">
          <cell r="B54" t="str">
            <v>SC0013 DIRECTOR B</v>
          </cell>
          <cell r="C54">
            <v>49391</v>
          </cell>
          <cell r="D54">
            <v>1646.3666666666666</v>
          </cell>
        </row>
        <row r="55">
          <cell r="B55" t="str">
            <v>SC0022 DIRECTOR A</v>
          </cell>
          <cell r="C55">
            <v>39513</v>
          </cell>
          <cell r="D55">
            <v>1317.1</v>
          </cell>
        </row>
        <row r="56">
          <cell r="B56" t="str">
            <v>SC0029 JEFE DE DEPARTAMENTO C</v>
          </cell>
          <cell r="C56">
            <v>32872</v>
          </cell>
          <cell r="D56">
            <v>1095.7333333333333</v>
          </cell>
        </row>
        <row r="57">
          <cell r="B57" t="str">
            <v>SC0030 CONTRALOR INTERNO C</v>
          </cell>
          <cell r="C57">
            <v>32872</v>
          </cell>
          <cell r="D57">
            <v>1095.7333333333333</v>
          </cell>
        </row>
        <row r="58">
          <cell r="B58" t="str">
            <v>SC0043 JEFE DE DEPARTAMENTO B</v>
          </cell>
          <cell r="C58">
            <v>24327</v>
          </cell>
          <cell r="D58">
            <v>810.9</v>
          </cell>
        </row>
        <row r="59">
          <cell r="B59" t="str">
            <v>SC0064 SUBDIRECTOR</v>
          </cell>
          <cell r="C59">
            <v>36501</v>
          </cell>
          <cell r="D59">
            <v>1216.7</v>
          </cell>
        </row>
        <row r="60">
          <cell r="B60" t="str">
            <v>SC0097 COORDINADOR C</v>
          </cell>
          <cell r="C60">
            <v>14762</v>
          </cell>
          <cell r="D60">
            <v>492.06666666666666</v>
          </cell>
        </row>
        <row r="61">
          <cell r="B61" t="str">
            <v>SC0098 COORDINADOR D</v>
          </cell>
          <cell r="C61">
            <v>17369</v>
          </cell>
          <cell r="D61">
            <v>578.9666666666667</v>
          </cell>
        </row>
        <row r="62">
          <cell r="B62" t="str">
            <v>SC0164 DIRECTOR GENERAL</v>
          </cell>
          <cell r="C62">
            <v>76378</v>
          </cell>
          <cell r="D62">
            <v>2545.9333333333334</v>
          </cell>
        </row>
      </sheetData>
      <sheetData sheetId="10"/>
      <sheetData sheetId="11">
        <row r="11">
          <cell r="B11" t="str">
            <v>18IB0183</v>
          </cell>
          <cell r="C11">
            <v>32675</v>
          </cell>
          <cell r="D11">
            <v>1989</v>
          </cell>
          <cell r="E11" t="str">
            <v>Rufino Herrera William Ariel</v>
          </cell>
          <cell r="F11" t="str">
            <v>MM0099 AUXILIAR ADMINISTRATIVO K</v>
          </cell>
          <cell r="G11" t="str">
            <v>CENTRO DE ALTO RENDIMIENTO DEPORTIVO</v>
          </cell>
          <cell r="H11">
            <v>30</v>
          </cell>
          <cell r="I11">
            <v>30804.000000000004</v>
          </cell>
        </row>
        <row r="12">
          <cell r="B12" t="str">
            <v>18SB0323</v>
          </cell>
          <cell r="C12">
            <v>32797</v>
          </cell>
          <cell r="D12">
            <v>1989</v>
          </cell>
          <cell r="E12" t="str">
            <v>Lugo Herrera Alberto Alonso</v>
          </cell>
          <cell r="F12" t="str">
            <v>MM0062 ANALISTA ADMINISTRATIVO F</v>
          </cell>
          <cell r="G12" t="str">
            <v>COMPLEJO DEPORTIVO KUKULCAN</v>
          </cell>
          <cell r="H12">
            <v>30</v>
          </cell>
          <cell r="I12">
            <v>30804.000000000004</v>
          </cell>
        </row>
        <row r="13">
          <cell r="B13" t="str">
            <v>18KB0049</v>
          </cell>
          <cell r="C13">
            <v>32660</v>
          </cell>
          <cell r="D13">
            <v>1989</v>
          </cell>
          <cell r="E13" t="str">
            <v>Uc Canche David</v>
          </cell>
          <cell r="F13" t="str">
            <v>BU0061 AUXILIAR DE SERVICIO B</v>
          </cell>
          <cell r="G13" t="str">
            <v>COMPLEJO DEPORTIVO KUKULCAN</v>
          </cell>
          <cell r="H13">
            <v>30</v>
          </cell>
          <cell r="I13">
            <v>30804.000000000004</v>
          </cell>
        </row>
        <row r="14">
          <cell r="B14" t="str">
            <v>18IB0181</v>
          </cell>
          <cell r="C14">
            <v>32690</v>
          </cell>
          <cell r="D14">
            <v>1989</v>
          </cell>
          <cell r="E14" t="str">
            <v>Rubio Cetina Guillermo De Jesus</v>
          </cell>
          <cell r="F14" t="str">
            <v>MM0099 AUXILIAR ADMINISTRATIVO K</v>
          </cell>
          <cell r="G14" t="str">
            <v>DIRECCION DE ALTO RENDIMIENTO</v>
          </cell>
          <cell r="H14">
            <v>30</v>
          </cell>
          <cell r="I14">
            <v>30804.000000000004</v>
          </cell>
        </row>
        <row r="15">
          <cell r="B15" t="str">
            <v>18IB0200</v>
          </cell>
          <cell r="C15">
            <v>32599</v>
          </cell>
          <cell r="D15">
            <v>1989</v>
          </cell>
          <cell r="E15" t="str">
            <v>Vidal Gijon Henry Alberto</v>
          </cell>
          <cell r="F15" t="str">
            <v>BU0072 INSTRUCTOR DEPORTIVO B</v>
          </cell>
          <cell r="G15" t="str">
            <v>DIRECCION DE ALTO RENDIMIENTO</v>
          </cell>
          <cell r="H15">
            <v>30</v>
          </cell>
          <cell r="I15">
            <v>30804.000000000004</v>
          </cell>
        </row>
        <row r="16">
          <cell r="B16" t="str">
            <v>18EB0272</v>
          </cell>
          <cell r="C16">
            <v>32738</v>
          </cell>
          <cell r="D16">
            <v>1989</v>
          </cell>
          <cell r="E16" t="str">
            <v>Caballero Escobedo Jorge</v>
          </cell>
          <cell r="F16" t="str">
            <v>BU0061 AUXILIAR DE SERVICIO B</v>
          </cell>
          <cell r="G16" t="str">
            <v>GIMNASIO POLIFUNCIONAL</v>
          </cell>
          <cell r="H16">
            <v>30</v>
          </cell>
          <cell r="I16">
            <v>30804.000000000004</v>
          </cell>
        </row>
        <row r="17">
          <cell r="B17" t="str">
            <v>18IB0163</v>
          </cell>
          <cell r="C17">
            <v>32782</v>
          </cell>
          <cell r="D17">
            <v>1989</v>
          </cell>
          <cell r="E17" t="str">
            <v>Pasos Palma Yadira Ines</v>
          </cell>
          <cell r="F17" t="str">
            <v>MM0094 JEFE DE OFICINA C</v>
          </cell>
          <cell r="G17" t="str">
            <v>GIMNASIO SOLIDARIDAD</v>
          </cell>
          <cell r="H17">
            <v>30</v>
          </cell>
          <cell r="I17">
            <v>30804.000000000004</v>
          </cell>
        </row>
        <row r="18">
          <cell r="B18" t="str">
            <v>18KB0056</v>
          </cell>
          <cell r="C18">
            <v>32540</v>
          </cell>
          <cell r="D18">
            <v>1989</v>
          </cell>
          <cell r="E18" t="str">
            <v>Yi Ac Carlos Emilio</v>
          </cell>
          <cell r="F18" t="str">
            <v>BU0042 AUXILIAR DE SERVICIO F</v>
          </cell>
          <cell r="G18" t="str">
            <v>GIMNASIO SOLIDARIDAD</v>
          </cell>
          <cell r="H18">
            <v>30</v>
          </cell>
          <cell r="I18">
            <v>30804.000000000004</v>
          </cell>
        </row>
        <row r="19">
          <cell r="B19" t="str">
            <v>18IB0201</v>
          </cell>
          <cell r="C19">
            <v>32690</v>
          </cell>
          <cell r="D19">
            <v>1989</v>
          </cell>
          <cell r="E19" t="str">
            <v>Villanueva Castillo Wilbert</v>
          </cell>
          <cell r="F19" t="str">
            <v>BU0064 AUXILIAR ADMINISTRATIVO A</v>
          </cell>
          <cell r="G19" t="str">
            <v>UNIDAD DEPORTIVA LIC BENITO JUAREZ GARC</v>
          </cell>
          <cell r="H19">
            <v>30</v>
          </cell>
          <cell r="I19">
            <v>30804.000000000004</v>
          </cell>
        </row>
        <row r="20">
          <cell r="B20" t="str">
            <v>18SB0319</v>
          </cell>
          <cell r="C20">
            <v>32905</v>
          </cell>
          <cell r="D20">
            <v>1990</v>
          </cell>
          <cell r="E20" t="str">
            <v>Cruz Alcocer Maria Eugenia Del Socorro</v>
          </cell>
          <cell r="F20" t="str">
            <v>BU0064 AUXILIAR ADMINISTRATIVO A</v>
          </cell>
          <cell r="G20" t="str">
            <v>CENTRO DEPORTIVO PARALIMPICO</v>
          </cell>
          <cell r="H20">
            <v>29</v>
          </cell>
          <cell r="I20">
            <v>30804.000000000004</v>
          </cell>
        </row>
        <row r="21">
          <cell r="B21" t="str">
            <v>18KB0046</v>
          </cell>
          <cell r="C21">
            <v>33086</v>
          </cell>
          <cell r="D21">
            <v>1990</v>
          </cell>
          <cell r="E21" t="str">
            <v>Sosa Pool Roman</v>
          </cell>
          <cell r="F21" t="str">
            <v>BU0061 AUXILIAR DE SERVICIO B</v>
          </cell>
          <cell r="G21" t="str">
            <v>COMPLEJO DEPORTIVO KUKULCAN</v>
          </cell>
          <cell r="H21">
            <v>29</v>
          </cell>
          <cell r="I21">
            <v>30804.000000000004</v>
          </cell>
        </row>
        <row r="22">
          <cell r="B22" t="str">
            <v>18KB0050</v>
          </cell>
          <cell r="C22">
            <v>32964</v>
          </cell>
          <cell r="D22">
            <v>1990</v>
          </cell>
          <cell r="E22" t="str">
            <v>Uc Canche Jacinto</v>
          </cell>
          <cell r="F22" t="str">
            <v>BU0061 AUXILIAR DE SERVICIO B</v>
          </cell>
          <cell r="G22" t="str">
            <v>COMPLEJO DEPORTIVO KUKULCAN</v>
          </cell>
          <cell r="H22">
            <v>29</v>
          </cell>
          <cell r="I22">
            <v>30804.000000000004</v>
          </cell>
        </row>
        <row r="23">
          <cell r="B23" t="str">
            <v>18IB0118</v>
          </cell>
          <cell r="C23">
            <v>32889</v>
          </cell>
          <cell r="D23">
            <v>1990</v>
          </cell>
          <cell r="E23" t="str">
            <v>Hurtado Legorreta Manuel</v>
          </cell>
          <cell r="F23" t="str">
            <v>MM0104 PROMOTOR A</v>
          </cell>
          <cell r="G23" t="str">
            <v>DIRECCION DE ALTO RENDIMIENTO</v>
          </cell>
          <cell r="H23">
            <v>29</v>
          </cell>
          <cell r="I23">
            <v>30804.000000000004</v>
          </cell>
        </row>
        <row r="24">
          <cell r="B24" t="str">
            <v>18IB0130</v>
          </cell>
          <cell r="C24">
            <v>33117</v>
          </cell>
          <cell r="D24">
            <v>1990</v>
          </cell>
          <cell r="E24" t="str">
            <v>Luna Sosa Georgina Guadalupe</v>
          </cell>
          <cell r="F24" t="str">
            <v>MM0027 COORDINADOR A</v>
          </cell>
          <cell r="G24" t="str">
            <v>DIRECCION DE ALTO RENDIMIENTO</v>
          </cell>
          <cell r="H24">
            <v>29</v>
          </cell>
          <cell r="I24">
            <v>30804.000000000004</v>
          </cell>
        </row>
        <row r="25">
          <cell r="B25" t="str">
            <v>18BB0227</v>
          </cell>
          <cell r="C25">
            <v>32905</v>
          </cell>
          <cell r="D25">
            <v>1990</v>
          </cell>
          <cell r="E25" t="str">
            <v>May Naal Martha Isabel Del Socorro</v>
          </cell>
          <cell r="F25" t="str">
            <v>BU0061 AUXILIAR DE SERVICIO B</v>
          </cell>
          <cell r="G25" t="str">
            <v>UNIDAD DEPORTIVA VILLA PALMIRA</v>
          </cell>
          <cell r="H25">
            <v>29</v>
          </cell>
          <cell r="I25">
            <v>30804.000000000004</v>
          </cell>
        </row>
        <row r="26">
          <cell r="B26" t="str">
            <v>18IB0123</v>
          </cell>
          <cell r="C26">
            <v>29983</v>
          </cell>
          <cell r="D26">
            <v>1982</v>
          </cell>
          <cell r="E26" t="str">
            <v>Lara Uribe Jorge Alberto</v>
          </cell>
          <cell r="F26" t="str">
            <v>BU0064 AUXILIAR ADMINISTRATIVO A</v>
          </cell>
          <cell r="G26" t="str">
            <v>GIMNASIO POLIFUNCIONAL</v>
          </cell>
          <cell r="H26">
            <v>37</v>
          </cell>
          <cell r="I26">
            <v>30804.000000000004</v>
          </cell>
        </row>
        <row r="27">
          <cell r="B27" t="str">
            <v>18IB0187</v>
          </cell>
          <cell r="C27">
            <v>31883</v>
          </cell>
          <cell r="D27">
            <v>1987</v>
          </cell>
          <cell r="E27" t="str">
            <v>Sabido Soberanis Glafira Leticia</v>
          </cell>
          <cell r="F27" t="str">
            <v>MM0044 COORDINADOR DE PROYECTOS</v>
          </cell>
          <cell r="G27" t="str">
            <v>UNIDAD DE COMUNICACION SOCIAL</v>
          </cell>
          <cell r="H27">
            <v>32</v>
          </cell>
          <cell r="I27">
            <v>30804.000000000004</v>
          </cell>
        </row>
        <row r="28">
          <cell r="B28" t="str">
            <v>18IB0103</v>
          </cell>
          <cell r="C28">
            <v>32112</v>
          </cell>
          <cell r="D28">
            <v>1987</v>
          </cell>
          <cell r="E28" t="str">
            <v>Gomez Cetz Genny Gabriela</v>
          </cell>
          <cell r="F28" t="str">
            <v>MM0062 ANALISTA ADMINISTRATIVO F</v>
          </cell>
          <cell r="G28" t="str">
            <v>DIRECCION DE ALTO RENDIMIENTO</v>
          </cell>
          <cell r="H28">
            <v>32</v>
          </cell>
          <cell r="I28">
            <v>30804.000000000004</v>
          </cell>
        </row>
        <row r="29">
          <cell r="B29" t="str">
            <v>18IB0142</v>
          </cell>
          <cell r="C29">
            <v>32339</v>
          </cell>
          <cell r="D29">
            <v>1988</v>
          </cell>
          <cell r="E29" t="str">
            <v>Mendoza Aguilar Pedro Antonio</v>
          </cell>
          <cell r="F29" t="str">
            <v>MM0041 PROGRAMADOR D</v>
          </cell>
          <cell r="G29" t="str">
            <v>DIRECCION DE ALTO RENDIMIENTO</v>
          </cell>
          <cell r="H29">
            <v>31</v>
          </cell>
          <cell r="I29">
            <v>30804.000000000004</v>
          </cell>
        </row>
        <row r="30">
          <cell r="B30" t="str">
            <v>18IB0154</v>
          </cell>
          <cell r="C30">
            <v>32325</v>
          </cell>
          <cell r="D30">
            <v>1988</v>
          </cell>
          <cell r="E30" t="str">
            <v>Ojeda Morayta Ana Maria</v>
          </cell>
          <cell r="F30" t="str">
            <v>MM0104 PROMOTOR A</v>
          </cell>
          <cell r="G30" t="str">
            <v>ACTIVACION FISICA</v>
          </cell>
          <cell r="H30">
            <v>31</v>
          </cell>
          <cell r="I30">
            <v>30804.000000000004</v>
          </cell>
        </row>
        <row r="31">
          <cell r="B31" t="str">
            <v>18KB0039</v>
          </cell>
          <cell r="C31">
            <v>32356</v>
          </cell>
          <cell r="D31">
            <v>1988</v>
          </cell>
          <cell r="E31" t="str">
            <v>Quijano Pereira Fernando</v>
          </cell>
          <cell r="F31" t="str">
            <v>BU0036 JEFE DE SECCION A</v>
          </cell>
          <cell r="G31" t="str">
            <v>COMPLEJO DEPORTIVO KUKULCAN</v>
          </cell>
          <cell r="H31">
            <v>31</v>
          </cell>
          <cell r="I31">
            <v>30804.000000000004</v>
          </cell>
        </row>
        <row r="32">
          <cell r="B32" t="str">
            <v>18CB0257</v>
          </cell>
          <cell r="C32">
            <v>32478</v>
          </cell>
          <cell r="D32">
            <v>1988</v>
          </cell>
          <cell r="E32" t="str">
            <v>Loeza Tun Mariana</v>
          </cell>
          <cell r="F32" t="str">
            <v>MM0099 AUXILIAR ADMINISTRATIVO K</v>
          </cell>
          <cell r="G32" t="str">
            <v>ESTADIO GENERAL SALVADOR ALVARADO</v>
          </cell>
          <cell r="H32">
            <v>31</v>
          </cell>
          <cell r="I32">
            <v>30804.000000000004</v>
          </cell>
        </row>
      </sheetData>
      <sheetData sheetId="12">
        <row r="2">
          <cell r="D2" t="str">
            <v>Herrera Rosiles Ivan Alberto</v>
          </cell>
          <cell r="E2">
            <v>1760.41</v>
          </cell>
        </row>
        <row r="3">
          <cell r="D3" t="str">
            <v>Novelo Rosas Maria Astrid De Guadalupe</v>
          </cell>
          <cell r="E3">
            <v>4594.5233333333335</v>
          </cell>
        </row>
        <row r="4">
          <cell r="D4" t="str">
            <v>Baena Mendoza Mario Alberto</v>
          </cell>
          <cell r="E4">
            <v>1760.41</v>
          </cell>
        </row>
        <row r="5">
          <cell r="D5" t="str">
            <v>Ledesma Abdala Rene</v>
          </cell>
          <cell r="E5">
            <v>1760.41</v>
          </cell>
        </row>
        <row r="6">
          <cell r="D6" t="str">
            <v>Cauich Verde Manuel Jesus</v>
          </cell>
          <cell r="E6">
            <v>1760.41</v>
          </cell>
        </row>
        <row r="7">
          <cell r="D7" t="str">
            <v>Vidal Carrillo Miguel Antonio</v>
          </cell>
          <cell r="E7">
            <v>2708.33</v>
          </cell>
        </row>
        <row r="8">
          <cell r="D8" t="str">
            <v>Pacheco Morales Luis Antonio</v>
          </cell>
          <cell r="E8">
            <v>2703.41</v>
          </cell>
        </row>
        <row r="9">
          <cell r="D9" t="str">
            <v>Cardona Mendoza Carlos Armando</v>
          </cell>
          <cell r="E9">
            <v>1760.41</v>
          </cell>
        </row>
        <row r="10">
          <cell r="D10" t="str">
            <v>Pompeyo Brito Maria Del Pilar</v>
          </cell>
          <cell r="E10">
            <v>1760.41</v>
          </cell>
        </row>
        <row r="11">
          <cell r="D11" t="str">
            <v>Mena Rodriguez Guillermo</v>
          </cell>
          <cell r="E11">
            <v>2166.66</v>
          </cell>
        </row>
        <row r="12">
          <cell r="D12" t="str">
            <v>CENTROS DE DESARROLLO DEL DEPORTE</v>
          </cell>
          <cell r="E12">
            <v>1760.41</v>
          </cell>
        </row>
        <row r="13">
          <cell r="D13" t="str">
            <v>CONTABILIDAD</v>
          </cell>
          <cell r="E13">
            <v>1760.41</v>
          </cell>
        </row>
        <row r="14">
          <cell r="D14" t="str">
            <v>UNIDAD DE CONTROL Y NORMATIVIDAD</v>
          </cell>
          <cell r="E14">
            <v>1760.41</v>
          </cell>
        </row>
        <row r="15">
          <cell r="D15" t="str">
            <v>CENTRO ESTATAL DE BOX</v>
          </cell>
          <cell r="E15">
            <v>1760.41</v>
          </cell>
        </row>
        <row r="16">
          <cell r="D16" t="str">
            <v>Moreno Tzuc Francisco Fidel</v>
          </cell>
          <cell r="E16">
            <v>1760.41</v>
          </cell>
        </row>
        <row r="17">
          <cell r="D17" t="str">
            <v>Valenzuela Molina Mauricio Alejandro</v>
          </cell>
          <cell r="E17">
            <v>2708.33</v>
          </cell>
        </row>
        <row r="18">
          <cell r="D18" t="str">
            <v>Monjiote Hercila Manuel De Jesus</v>
          </cell>
          <cell r="E18">
            <v>2708.33</v>
          </cell>
        </row>
        <row r="19">
          <cell r="D19" t="str">
            <v>Esteban Abud Jorge Antonio</v>
          </cell>
          <cell r="E19">
            <v>2708.33</v>
          </cell>
        </row>
        <row r="20">
          <cell r="D20" t="str">
            <v>Saenz Castillo Carlos Xavier</v>
          </cell>
          <cell r="E20">
            <v>5416.66</v>
          </cell>
        </row>
        <row r="21">
          <cell r="D21" t="str">
            <v>Molina Torres Jose De Jesus</v>
          </cell>
          <cell r="E21">
            <v>1760.41</v>
          </cell>
        </row>
        <row r="22">
          <cell r="D22" t="str">
            <v>Garcia Balam Martin Israel</v>
          </cell>
          <cell r="E22">
            <v>1760.41</v>
          </cell>
        </row>
        <row r="23">
          <cell r="D23" t="str">
            <v>Peraza Sosa Juan Pablo</v>
          </cell>
          <cell r="E23">
            <v>1760.41</v>
          </cell>
        </row>
        <row r="24">
          <cell r="D24" t="str">
            <v>Diaz Batista Ana Gabriela</v>
          </cell>
          <cell r="E24">
            <v>1760.41</v>
          </cell>
        </row>
        <row r="25">
          <cell r="D25" t="str">
            <v>Bacab Hau Aaron Natanael</v>
          </cell>
          <cell r="E25">
            <v>2708.33</v>
          </cell>
        </row>
        <row r="26">
          <cell r="D26" t="str">
            <v>Sulub Herrera Andre Jose</v>
          </cell>
          <cell r="E26">
            <v>1760.41</v>
          </cell>
        </row>
        <row r="27">
          <cell r="D27" t="str">
            <v>Carret Vazquez Jose Antonio</v>
          </cell>
          <cell r="E27">
            <v>1760.41</v>
          </cell>
        </row>
        <row r="28">
          <cell r="D28" t="str">
            <v>Celis Arjona Claudia Aracely</v>
          </cell>
          <cell r="E28">
            <v>1760.41</v>
          </cell>
        </row>
        <row r="29">
          <cell r="D29" t="str">
            <v>Caamal Tzuc Ana Virginia</v>
          </cell>
          <cell r="E29">
            <v>1760.41</v>
          </cell>
        </row>
        <row r="30">
          <cell r="D30" t="str">
            <v>Capetillo Vallado Juan Pablo</v>
          </cell>
          <cell r="E30">
            <v>2708.33</v>
          </cell>
        </row>
        <row r="31">
          <cell r="D31" t="str">
            <v>Gonzalez Cetina Javier Adrian</v>
          </cell>
          <cell r="E31">
            <v>2703.41</v>
          </cell>
        </row>
        <row r="32">
          <cell r="D32" t="str">
            <v>Cervera Sanchez Beatriz Elena</v>
          </cell>
          <cell r="E32">
            <v>2703.41</v>
          </cell>
        </row>
        <row r="33">
          <cell r="D33" t="str">
            <v>Vargas Madrazo Gerardo</v>
          </cell>
          <cell r="E33">
            <v>1760.41</v>
          </cell>
        </row>
        <row r="34">
          <cell r="D34" t="str">
            <v>Vega Arcila Jesus Miguel</v>
          </cell>
          <cell r="E34">
            <v>2166.66</v>
          </cell>
        </row>
        <row r="35">
          <cell r="D35" t="str">
            <v>Pacheco Morales Luis Antonio</v>
          </cell>
          <cell r="E35">
            <v>2703.41</v>
          </cell>
        </row>
        <row r="36">
          <cell r="D36" t="str">
            <v>Martinez Loeza Jaime Sergio</v>
          </cell>
          <cell r="E36">
            <v>1760.41</v>
          </cell>
        </row>
        <row r="37">
          <cell r="D37" t="str">
            <v>Puerto Navarrete Kembly Rebeca</v>
          </cell>
          <cell r="E37">
            <v>2703.41</v>
          </cell>
        </row>
        <row r="38">
          <cell r="D38" t="str">
            <v>Canul Moguel Maria Jose</v>
          </cell>
          <cell r="E38">
            <v>1760.41</v>
          </cell>
        </row>
        <row r="39">
          <cell r="D39" t="str">
            <v>Vado Lopez Dafli Felipe</v>
          </cell>
          <cell r="E39">
            <v>1760.41</v>
          </cell>
        </row>
        <row r="40">
          <cell r="D40" t="str">
            <v>Cobos Palma Ivan</v>
          </cell>
          <cell r="E40">
            <v>2708.33</v>
          </cell>
        </row>
        <row r="41">
          <cell r="D41" t="str">
            <v>Rosado Gonzalez Jehova Jesus</v>
          </cell>
          <cell r="E41">
            <v>1760.41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BASE DE DATOS"/>
      <sheetName val="Hoja1"/>
    </sheetNames>
    <sheetDataSet>
      <sheetData sheetId="0"/>
      <sheetData sheetId="1">
        <row r="2">
          <cell r="A2" t="str">
            <v>Figueroa Chan Fernando Guadalupe</v>
          </cell>
          <cell r="B2" t="str">
            <v>18IB0099</v>
          </cell>
          <cell r="C2" t="str">
            <v>ACADEMIAS INICIACION DEPORTIVA MASIVIDAD</v>
          </cell>
          <cell r="D2" t="str">
            <v>NOMINA DE EMPLEADOS</v>
          </cell>
          <cell r="E2" t="str">
            <v>MM0099 AUXILIAR ADMINISTRATIVO K</v>
          </cell>
          <cell r="F2" t="str">
            <v>FICF-780606-3Z7</v>
          </cell>
          <cell r="G2">
            <v>211.95</v>
          </cell>
        </row>
        <row r="3">
          <cell r="A3" t="str">
            <v>Montañez Arceo Jose Gabriel</v>
          </cell>
          <cell r="B3" t="str">
            <v>18IB0615</v>
          </cell>
          <cell r="C3" t="str">
            <v>ACADEMIAS INICIACION DEPORTIVA MASIVIDAD</v>
          </cell>
          <cell r="D3" t="str">
            <v>NOMINA DE EMPLEADOS</v>
          </cell>
          <cell r="E3" t="str">
            <v>MM0027 COORDINADOR A</v>
          </cell>
          <cell r="F3" t="str">
            <v>MOAG-781220-UQ7</v>
          </cell>
          <cell r="G3">
            <v>386.7</v>
          </cell>
        </row>
        <row r="4">
          <cell r="A4" t="str">
            <v>Moo Segura Rolando Ismael</v>
          </cell>
          <cell r="B4" t="str">
            <v>18IB0146</v>
          </cell>
          <cell r="C4" t="str">
            <v>ACTIVACION FISICA</v>
          </cell>
          <cell r="D4" t="str">
            <v>NOMINA DE EMPLEADOS</v>
          </cell>
          <cell r="E4" t="str">
            <v>BU0061 AUXILIAR DE SERVICIO B</v>
          </cell>
          <cell r="F4" t="str">
            <v>MOSR-690108-2V0</v>
          </cell>
          <cell r="G4">
            <v>182.76</v>
          </cell>
        </row>
        <row r="5">
          <cell r="A5" t="str">
            <v>Can Canche Wilberth Demetrio</v>
          </cell>
          <cell r="B5" t="str">
            <v>18IB0064</v>
          </cell>
          <cell r="C5" t="str">
            <v>CENTROS DE DESARROLLO DEL DEPORTE</v>
          </cell>
          <cell r="D5" t="str">
            <v>NOMINA DE EMPLEADOS</v>
          </cell>
          <cell r="E5" t="str">
            <v>MM0041 PROGRAMADOR D</v>
          </cell>
          <cell r="F5" t="str">
            <v>CACW-640814-AW1</v>
          </cell>
          <cell r="G5">
            <v>306.67</v>
          </cell>
        </row>
        <row r="6">
          <cell r="A6" t="str">
            <v>Carrillo Canul Jose Luis</v>
          </cell>
          <cell r="B6" t="str">
            <v>18PB0294</v>
          </cell>
          <cell r="C6" t="str">
            <v>COMPLEJO DEPORTIVO KUKULCAN</v>
          </cell>
          <cell r="D6" t="str">
            <v>NOMINA DE EMPLEADOS</v>
          </cell>
          <cell r="E6" t="str">
            <v>BU0026 AUXILIAR ADMINISTRATIVO G</v>
          </cell>
          <cell r="F6" t="str">
            <v>CACL-680819-NU1</v>
          </cell>
          <cell r="G6">
            <v>195.86</v>
          </cell>
        </row>
        <row r="7">
          <cell r="A7" t="str">
            <v>Cobos Palma Ivan</v>
          </cell>
          <cell r="B7" t="str">
            <v>CON00006</v>
          </cell>
          <cell r="C7" t="str">
            <v>CONFIANZA</v>
          </cell>
          <cell r="D7" t="str">
            <v>NOMINA DE EMPLEADOS</v>
          </cell>
          <cell r="E7" t="str">
            <v>SC0022 DIRECTOR A</v>
          </cell>
          <cell r="F7" t="str">
            <v>COPI-700812-7C9</v>
          </cell>
          <cell r="G7">
            <v>1317.1</v>
          </cell>
        </row>
        <row r="8">
          <cell r="A8" t="str">
            <v>Sansores Dzul Victor Manuel</v>
          </cell>
          <cell r="B8" t="str">
            <v>18IC0021</v>
          </cell>
          <cell r="C8" t="str">
            <v>COMPLEJO DEPORTIVO KUKULCAN</v>
          </cell>
          <cell r="D8" t="str">
            <v>NOMINA DE EMPLEADOS</v>
          </cell>
          <cell r="E8" t="str">
            <v>BU0066 AUXILIAR DE SERVICIO A</v>
          </cell>
          <cell r="F8" t="str">
            <v>SADV-650415-NY1</v>
          </cell>
          <cell r="G8">
            <v>179.33</v>
          </cell>
        </row>
        <row r="9">
          <cell r="A9" t="str">
            <v>Valdez Leon Yenny Del Carmen</v>
          </cell>
          <cell r="B9" t="str">
            <v>18EB0291</v>
          </cell>
          <cell r="C9" t="str">
            <v>COMPLEJO DEPORTIVO KUKULCAN</v>
          </cell>
          <cell r="D9" t="str">
            <v>NOMINA DE EMPLEADOS</v>
          </cell>
          <cell r="E9" t="str">
            <v>BU0064 AUXILIAR ADMINISTRATIVO A</v>
          </cell>
          <cell r="F9" t="str">
            <v>VALY-720725-ES7</v>
          </cell>
          <cell r="G9">
            <v>180.23</v>
          </cell>
        </row>
        <row r="10">
          <cell r="A10" t="str">
            <v>Aguilar Argaez Pedro Hildebrando</v>
          </cell>
          <cell r="B10" t="str">
            <v>18BA0075</v>
          </cell>
          <cell r="C10" t="str">
            <v>COMPLEJO OLIMPICO DEPORTIVO  INALAMBRICA</v>
          </cell>
          <cell r="D10" t="str">
            <v>NOMINA DE EMPLEADOS</v>
          </cell>
          <cell r="E10" t="str">
            <v>SC0097 COORDINADOR C</v>
          </cell>
          <cell r="F10" t="str">
            <v>AUAP-670827-DU8</v>
          </cell>
          <cell r="G10">
            <v>492.07</v>
          </cell>
        </row>
        <row r="11">
          <cell r="A11" t="str">
            <v>Chan Canul Veronica De Los Angeles</v>
          </cell>
          <cell r="B11" t="str">
            <v>18IC0004</v>
          </cell>
          <cell r="C11" t="str">
            <v>COMPLEJO OLIMPICO DEPORTIVO  INALAMBRICA</v>
          </cell>
          <cell r="D11" t="str">
            <v>NOMINA DE EMPLEADOS</v>
          </cell>
          <cell r="E11" t="str">
            <v>550    COORDINADOR</v>
          </cell>
          <cell r="F11" t="str">
            <v>CACV-730513-FG7</v>
          </cell>
          <cell r="G11">
            <v>230.08</v>
          </cell>
        </row>
        <row r="12">
          <cell r="A12" t="str">
            <v>Lopez Rejon Nelsy Leticia</v>
          </cell>
          <cell r="B12" t="str">
            <v>18IC0223</v>
          </cell>
          <cell r="C12" t="str">
            <v>DIRECCION DE ADMINISTRACION Y FINANZAS</v>
          </cell>
          <cell r="D12" t="str">
            <v>NOMINA DE EMPLEADOS</v>
          </cell>
          <cell r="E12" t="str">
            <v>MM0041 PROGRAMADOR D</v>
          </cell>
          <cell r="F12" t="str">
            <v>LORN-760305-9Q1</v>
          </cell>
          <cell r="G12">
            <v>306.67</v>
          </cell>
        </row>
        <row r="13">
          <cell r="A13" t="str">
            <v>Gongora Santos Evangelina</v>
          </cell>
          <cell r="B13" t="str">
            <v>18IC0260</v>
          </cell>
          <cell r="C13" t="str">
            <v>DIRECCION DE PROMOCION DEPORTIVA</v>
          </cell>
          <cell r="D13" t="str">
            <v>NOMINA DE EMPLEADOS</v>
          </cell>
          <cell r="E13" t="str">
            <v>BU0020 CAJERA B</v>
          </cell>
          <cell r="F13" t="str">
            <v>GOSE-761230-9N3</v>
          </cell>
          <cell r="G13">
            <v>198.5</v>
          </cell>
        </row>
        <row r="14">
          <cell r="A14" t="str">
            <v>Jimenez Garcia Julio Jose</v>
          </cell>
          <cell r="B14" t="str">
            <v>18IE0677</v>
          </cell>
          <cell r="C14" t="str">
            <v>DIRECCION DE PROMOCION DEPORTIVA</v>
          </cell>
          <cell r="D14" t="str">
            <v>NOMINA DE EMPLEADOS</v>
          </cell>
          <cell r="E14" t="str">
            <v>MM0095 ANALISTA ADMINISTRATIVO C</v>
          </cell>
          <cell r="F14" t="str">
            <v>JIGJ-850830-QN2</v>
          </cell>
          <cell r="G14">
            <v>221.1</v>
          </cell>
        </row>
        <row r="15">
          <cell r="A15" t="str">
            <v>Ortega Rivera Rosario Alely</v>
          </cell>
          <cell r="B15" t="str">
            <v>18IE0670</v>
          </cell>
          <cell r="C15" t="str">
            <v>DIRECCION DE PROYECTOS ESTRATEGICOS</v>
          </cell>
          <cell r="D15" t="str">
            <v>NOMINA DE EMPLEADOS</v>
          </cell>
          <cell r="E15" t="str">
            <v>BU0055 SECRETARIA A</v>
          </cell>
          <cell r="F15" t="str">
            <v>OERR-810331-G24</v>
          </cell>
          <cell r="G15">
            <v>184.91</v>
          </cell>
        </row>
        <row r="16">
          <cell r="A16" t="str">
            <v>Alvarado Canche Sinthia Del Carmen</v>
          </cell>
          <cell r="B16" t="str">
            <v>18IB0578</v>
          </cell>
          <cell r="C16" t="str">
            <v>DIRECCION JURIDICA</v>
          </cell>
          <cell r="D16" t="str">
            <v>NOMINA DE EMPLEADOS</v>
          </cell>
          <cell r="E16" t="str">
            <v>SC0098 COORDINADOR D</v>
          </cell>
          <cell r="F16" t="str">
            <v>AACS-850911-FBA</v>
          </cell>
          <cell r="G16">
            <v>578.97</v>
          </cell>
        </row>
        <row r="17">
          <cell r="A17" t="str">
            <v>Ceballos Lopez Jesus Misael</v>
          </cell>
          <cell r="B17" t="str">
            <v>18BA0074</v>
          </cell>
          <cell r="C17" t="str">
            <v>DIRECCION GENERAL</v>
          </cell>
          <cell r="D17" t="str">
            <v>NOMINA DE EMPLEADOS</v>
          </cell>
          <cell r="E17" t="str">
            <v>SC0097 COORDINADOR C</v>
          </cell>
          <cell r="F17" t="str">
            <v>CELJ-970312-S95</v>
          </cell>
          <cell r="G17">
            <v>492.07</v>
          </cell>
        </row>
        <row r="18">
          <cell r="A18" t="str">
            <v>Villanueva Perez Miguel Angel</v>
          </cell>
          <cell r="B18" t="str">
            <v>18BA0058</v>
          </cell>
          <cell r="C18" t="str">
            <v>DIRECCION GENERAL</v>
          </cell>
          <cell r="D18" t="str">
            <v>NOMINA DE EMPLEADOS</v>
          </cell>
          <cell r="E18" t="str">
            <v>MM0027 COORDINADOR A</v>
          </cell>
          <cell r="F18" t="str">
            <v>VIPM-650325-V18</v>
          </cell>
          <cell r="G18">
            <v>386.7</v>
          </cell>
        </row>
        <row r="19">
          <cell r="A19" t="str">
            <v>Ayala Ibarra Jose Francisco</v>
          </cell>
          <cell r="B19" t="str">
            <v>18BA0022</v>
          </cell>
          <cell r="C19" t="str">
            <v>DIRECCION JURIDICA</v>
          </cell>
          <cell r="D19" t="str">
            <v>NOMINA DE EMPLEADOS</v>
          </cell>
          <cell r="E19" t="str">
            <v>MM0027 COORDINADOR A</v>
          </cell>
          <cell r="F19" t="str">
            <v>AAIF-820125-TIA</v>
          </cell>
          <cell r="G19">
            <v>386.7</v>
          </cell>
        </row>
        <row r="20">
          <cell r="A20" t="str">
            <v>Bacab Hau Aaron Natanael</v>
          </cell>
          <cell r="B20" t="str">
            <v>CON00014</v>
          </cell>
          <cell r="C20" t="str">
            <v>CONFIANZA</v>
          </cell>
          <cell r="D20" t="str">
            <v>NOMINA DE EMPLEADOS</v>
          </cell>
          <cell r="E20" t="str">
            <v>SC0013 DIRECTOR B</v>
          </cell>
          <cell r="F20" t="str">
            <v>BAHA-860301-B60</v>
          </cell>
          <cell r="G20">
            <v>1646.37</v>
          </cell>
        </row>
        <row r="21">
          <cell r="A21" t="str">
            <v>Juarez Landeros Fernando</v>
          </cell>
          <cell r="B21" t="str">
            <v>18IB0119</v>
          </cell>
          <cell r="C21" t="str">
            <v>ESTADIO SALVADOR ALVARADO</v>
          </cell>
          <cell r="D21" t="str">
            <v>NOMINA DE EMPLEADOS</v>
          </cell>
          <cell r="E21" t="str">
            <v>MM0027 COORDINADOR A</v>
          </cell>
          <cell r="F21" t="str">
            <v>JULF-601130-4M6</v>
          </cell>
          <cell r="G21">
            <v>386.7</v>
          </cell>
        </row>
        <row r="22">
          <cell r="A22" t="str">
            <v>Quiroz Rivas Jose Antonio</v>
          </cell>
          <cell r="B22" t="str">
            <v>18PB0301</v>
          </cell>
          <cell r="C22" t="str">
            <v>ESTADIO SALVADOR ALVARADO</v>
          </cell>
          <cell r="D22" t="str">
            <v>NOMINA DE EMPLEADOS</v>
          </cell>
          <cell r="E22" t="str">
            <v>BU0064 AUXILIAR ADMINISTRATIVO A</v>
          </cell>
          <cell r="F22" t="str">
            <v>QURA-770117-9U8</v>
          </cell>
          <cell r="G22">
            <v>180.23</v>
          </cell>
        </row>
        <row r="23">
          <cell r="A23" t="str">
            <v>Arevalo Perez Jorge Luis</v>
          </cell>
          <cell r="B23" t="str">
            <v>18BA0051</v>
          </cell>
          <cell r="C23" t="str">
            <v>EVENTOS ESPECIALES</v>
          </cell>
          <cell r="D23" t="str">
            <v>NOMINA DE EMPLEADOS</v>
          </cell>
          <cell r="E23" t="str">
            <v>BU0039 SECRETARIA C</v>
          </cell>
          <cell r="F23" t="str">
            <v>AEPJ-740902-BM4</v>
          </cell>
          <cell r="G23">
            <v>193.13</v>
          </cell>
        </row>
        <row r="24">
          <cell r="A24" t="str">
            <v>Estrella Tellez Maria Guadalupe</v>
          </cell>
          <cell r="B24" t="str">
            <v>18BA0042</v>
          </cell>
          <cell r="C24" t="str">
            <v>GIMNASIO POLIFUNCIONAL</v>
          </cell>
          <cell r="D24" t="str">
            <v>NOMINA DE EMPLEADOS</v>
          </cell>
          <cell r="E24" t="str">
            <v>BU0061 AUXILIAR DE SERVICIO B</v>
          </cell>
          <cell r="F24" t="str">
            <v>EETG-670625-JQ6</v>
          </cell>
          <cell r="G24">
            <v>182.76</v>
          </cell>
        </row>
        <row r="25">
          <cell r="A25" t="str">
            <v>Che Kantun Alma Gabriela</v>
          </cell>
          <cell r="B25" t="str">
            <v>18IB0897</v>
          </cell>
          <cell r="C25" t="str">
            <v>RECURSOS HUMANOS</v>
          </cell>
          <cell r="D25" t="str">
            <v>NOMINA DE EMPLEADOS</v>
          </cell>
          <cell r="E25" t="str">
            <v>MM0027 COORDINADOR A</v>
          </cell>
          <cell r="F25" t="str">
            <v>CEKA-831102-PN6</v>
          </cell>
          <cell r="G25">
            <v>386.7</v>
          </cell>
        </row>
        <row r="26">
          <cell r="A26" t="str">
            <v>Escamilla Sanchez Harold Stanley</v>
          </cell>
          <cell r="B26" t="str">
            <v>18IB0580</v>
          </cell>
          <cell r="C26" t="str">
            <v>RECURSOS HUMANOS</v>
          </cell>
          <cell r="D26" t="str">
            <v>NOMINA DE EMPLEADOS</v>
          </cell>
          <cell r="E26" t="str">
            <v>SC0098 COORDINADOR D</v>
          </cell>
          <cell r="F26" t="str">
            <v>EASH-810101-KH4</v>
          </cell>
          <cell r="G26">
            <v>578.97</v>
          </cell>
        </row>
        <row r="27">
          <cell r="A27" t="str">
            <v>Koh Suarez Merlissa Isabel</v>
          </cell>
          <cell r="B27" t="str">
            <v>18BA0030</v>
          </cell>
          <cell r="C27" t="str">
            <v>UNIDAD DEPORTIVA BENITO JUAREZ GARCIA</v>
          </cell>
          <cell r="D27" t="str">
            <v>NOMINA DE EMPLEADOS</v>
          </cell>
          <cell r="E27" t="str">
            <v>BU0061 AUXILIAR DE SERVICIO B</v>
          </cell>
          <cell r="F27" t="str">
            <v>KOSM-810407-540</v>
          </cell>
          <cell r="G27">
            <v>182.76</v>
          </cell>
        </row>
        <row r="28">
          <cell r="A28" t="str">
            <v>Solis Cetz Jose Carlos</v>
          </cell>
          <cell r="B28" t="str">
            <v>18BA0002</v>
          </cell>
          <cell r="C28" t="str">
            <v>UNIDAD DEPORTIVA BENITO JUAREZ GARCIA</v>
          </cell>
          <cell r="D28" t="str">
            <v>NOMINA DE EMPLEADOS</v>
          </cell>
          <cell r="E28" t="str">
            <v>MM0104 PROMOTOR A</v>
          </cell>
          <cell r="F28" t="str">
            <v>SOCC-870405-G30</v>
          </cell>
          <cell r="G28">
            <v>279.57</v>
          </cell>
        </row>
        <row r="29">
          <cell r="A29" t="str">
            <v>Aguilar Herrera Enrique Armando</v>
          </cell>
          <cell r="B29" t="str">
            <v>18BA0060</v>
          </cell>
          <cell r="C29" t="str">
            <v>UNIDAD DEPORTIVA DEL SUR</v>
          </cell>
          <cell r="D29" t="str">
            <v>NOMINA DE EMPLEADOS</v>
          </cell>
          <cell r="E29" t="str">
            <v>BU0061 AUXILIAR DE SERVICIO B</v>
          </cell>
          <cell r="F29" t="str">
            <v>AUHE-710327-VE9</v>
          </cell>
          <cell r="G29">
            <v>182.76</v>
          </cell>
        </row>
        <row r="30">
          <cell r="A30" t="str">
            <v>Arcique Cortes Ricardo De La Cruz</v>
          </cell>
          <cell r="B30" t="str">
            <v>18IB0231</v>
          </cell>
          <cell r="C30" t="str">
            <v>UNIDAD DEPORTIVA VILLA PALMIRA</v>
          </cell>
          <cell r="D30" t="str">
            <v>NOMINA DE EMPLEADOS</v>
          </cell>
          <cell r="E30" t="str">
            <v>BU0066 AUXILIAR DE SERVICIO A</v>
          </cell>
          <cell r="F30" t="str">
            <v>AICR-710503-PT3</v>
          </cell>
          <cell r="G30">
            <v>179.33</v>
          </cell>
        </row>
        <row r="31">
          <cell r="A31" t="str">
            <v>Baeza Pat Juan Pablo</v>
          </cell>
          <cell r="B31" t="str">
            <v>18EB0268</v>
          </cell>
          <cell r="C31" t="str">
            <v>ACADEMIAS INICIACION DEPORTIVA MASIVIDAD</v>
          </cell>
          <cell r="D31" t="str">
            <v>NOMINA DE EMPLEADOS</v>
          </cell>
          <cell r="E31" t="str">
            <v>MM0041 PROGRAMADOR D</v>
          </cell>
          <cell r="F31" t="str">
            <v>BAPJ-800131-795</v>
          </cell>
          <cell r="G31">
            <v>306.67</v>
          </cell>
        </row>
        <row r="32">
          <cell r="A32" t="str">
            <v>Duarte Medina Victor Manuel</v>
          </cell>
          <cell r="B32" t="str">
            <v>18IB0093</v>
          </cell>
          <cell r="C32" t="str">
            <v>ACADEMIAS INICIACION DEPORTIVA MASIVIDAD</v>
          </cell>
          <cell r="D32" t="str">
            <v>NOMINA DE EMPLEADOS</v>
          </cell>
          <cell r="E32" t="str">
            <v>MM0044 COORDINADOR DE PROYECTOS</v>
          </cell>
          <cell r="F32" t="str">
            <v>DUMV-570607-92A</v>
          </cell>
          <cell r="G32">
            <v>296.33</v>
          </cell>
        </row>
        <row r="33">
          <cell r="A33" t="str">
            <v>Espinosa Aguileta Walter Rene</v>
          </cell>
          <cell r="B33" t="str">
            <v>18IC0106</v>
          </cell>
          <cell r="C33" t="str">
            <v>ACADEMIAS INICIACION DEPORTIVA MASIVIDAD</v>
          </cell>
          <cell r="D33" t="str">
            <v>NOMINA DE EMPLEADOS</v>
          </cell>
          <cell r="E33" t="str">
            <v>MM0062 ANALISTA ADMINISTRATIVO F</v>
          </cell>
          <cell r="F33" t="str">
            <v>EIAW-790501-QR0</v>
          </cell>
          <cell r="G33">
            <v>268.8</v>
          </cell>
        </row>
        <row r="34">
          <cell r="A34" t="str">
            <v>Gamboa May Jose Reynaldo</v>
          </cell>
          <cell r="B34" t="str">
            <v>18IB0608</v>
          </cell>
          <cell r="C34" t="str">
            <v>ACADEMIAS INICIACION DEPORTIVA MASIVIDAD</v>
          </cell>
          <cell r="D34" t="str">
            <v>NOMINA DE EMPLEADOS</v>
          </cell>
          <cell r="E34" t="str">
            <v>MM0062 ANALISTA ADMINISTRATIVO F</v>
          </cell>
          <cell r="F34" t="str">
            <v>GAMR-810816-BZA</v>
          </cell>
          <cell r="G34">
            <v>268.8</v>
          </cell>
        </row>
        <row r="35">
          <cell r="A35" t="str">
            <v>Gomez Sanchez Aurora</v>
          </cell>
          <cell r="B35" t="str">
            <v>18IB0104</v>
          </cell>
          <cell r="C35" t="str">
            <v>ACADEMIAS INICIACION DEPORTIVA MASIVIDAD</v>
          </cell>
          <cell r="D35" t="str">
            <v>NOMINA DE EMPLEADOS</v>
          </cell>
          <cell r="E35" t="str">
            <v>550    COORDINADOR</v>
          </cell>
          <cell r="F35" t="str">
            <v>GOSA-750822-PU7</v>
          </cell>
          <cell r="G35">
            <v>230.08</v>
          </cell>
        </row>
        <row r="36">
          <cell r="A36" t="str">
            <v>Haro Realpozo Manuel Rodolfo</v>
          </cell>
          <cell r="B36" t="str">
            <v>CONF0024</v>
          </cell>
          <cell r="C36" t="str">
            <v>CONFIANZA</v>
          </cell>
          <cell r="D36" t="str">
            <v>NOMINA DE EMPLEADOS</v>
          </cell>
          <cell r="E36" t="str">
            <v>SC0029 JEFE DE DEPARTAMENTO C</v>
          </cell>
          <cell r="F36" t="str">
            <v>HARM-841121-AN2</v>
          </cell>
          <cell r="G36">
            <v>1095.73</v>
          </cell>
        </row>
        <row r="37">
          <cell r="A37" t="str">
            <v>Ortiz Santos William Andres</v>
          </cell>
          <cell r="B37" t="str">
            <v>18BB0237</v>
          </cell>
          <cell r="C37" t="str">
            <v>ACADEMIAS INICIACION DEPORTIVA MASIVIDAD</v>
          </cell>
          <cell r="D37" t="str">
            <v>NOMINA DE EMPLEADOS</v>
          </cell>
          <cell r="E37" t="str">
            <v>BU0066 AUXILIAR DE SERVICIO A</v>
          </cell>
          <cell r="F37" t="str">
            <v>OISW-800803-1A8</v>
          </cell>
          <cell r="G37">
            <v>179.33</v>
          </cell>
        </row>
        <row r="38">
          <cell r="A38" t="str">
            <v>Pacheco Argaez Luis Ramon</v>
          </cell>
          <cell r="B38" t="str">
            <v>18IB0156</v>
          </cell>
          <cell r="C38" t="str">
            <v>ACADEMIAS INICIACION DEPORTIVA MASIVIDAD</v>
          </cell>
          <cell r="D38" t="str">
            <v>NOMINA DE EMPLEADOS</v>
          </cell>
          <cell r="E38" t="str">
            <v>MM0069 ANALISTA ADMINISTRATIVO E</v>
          </cell>
          <cell r="F38" t="str">
            <v>PAAL-751103-V50</v>
          </cell>
          <cell r="G38">
            <v>252.37</v>
          </cell>
        </row>
        <row r="39">
          <cell r="A39" t="str">
            <v>Vargas Camargo Sergio Esteban</v>
          </cell>
          <cell r="B39" t="str">
            <v>18IB0586</v>
          </cell>
          <cell r="C39" t="str">
            <v>ACADEMIAS INICIACION DEPORTIVA MASIVIDAD</v>
          </cell>
          <cell r="D39" t="str">
            <v>NOMINA DE EMPLEADOS</v>
          </cell>
          <cell r="E39" t="str">
            <v>MM0102 ANALISTA ADMINISTRATIVO B</v>
          </cell>
          <cell r="F39" t="str">
            <v>VACS-611228-4U0</v>
          </cell>
          <cell r="G39">
            <v>211.95</v>
          </cell>
        </row>
        <row r="40">
          <cell r="A40" t="str">
            <v>Galue Ruz Sergio Andrei</v>
          </cell>
          <cell r="B40" t="str">
            <v>18BA0044</v>
          </cell>
          <cell r="C40" t="str">
            <v>ACTIVACION FISICA</v>
          </cell>
          <cell r="D40" t="str">
            <v>NOMINA DE EMPLEADOS</v>
          </cell>
          <cell r="E40" t="str">
            <v>MM0062 ANALISTA ADMINISTRATIVO F</v>
          </cell>
          <cell r="F40" t="str">
            <v>GARS-880119-4XA</v>
          </cell>
          <cell r="G40">
            <v>268.8</v>
          </cell>
        </row>
        <row r="41">
          <cell r="A41" t="str">
            <v>Gonzaga Castillo Silvia Guadalupe Delacruz</v>
          </cell>
          <cell r="B41" t="str">
            <v>18BA0009</v>
          </cell>
          <cell r="C41" t="str">
            <v>ACTIVACION FISICA</v>
          </cell>
          <cell r="D41" t="str">
            <v>NOMINA DE EMPLEADOS</v>
          </cell>
          <cell r="E41" t="str">
            <v>BU0017 AUXILIAR DE SERVICIO G</v>
          </cell>
          <cell r="F41" t="str">
            <v>GOCS-840502-LX7</v>
          </cell>
          <cell r="G41">
            <v>201.21</v>
          </cell>
        </row>
        <row r="42">
          <cell r="A42" t="str">
            <v>Herrera Figueroa Andres</v>
          </cell>
          <cell r="B42" t="str">
            <v>CONF0026</v>
          </cell>
          <cell r="C42" t="str">
            <v>CONFIANZA</v>
          </cell>
          <cell r="D42" t="str">
            <v>NOMINA DE EMPLEADOS</v>
          </cell>
          <cell r="E42" t="str">
            <v>SC0029 JEFE DE DEPARTAMENTO C</v>
          </cell>
          <cell r="F42" t="str">
            <v>HEFA-860212-GP3</v>
          </cell>
          <cell r="G42">
            <v>1095.73</v>
          </cell>
        </row>
        <row r="43">
          <cell r="A43" t="str">
            <v>Mota Gonzalez Ingrid Eunice</v>
          </cell>
          <cell r="B43" t="str">
            <v>18BA0071</v>
          </cell>
          <cell r="C43" t="str">
            <v>ACTIVACION FISICA</v>
          </cell>
          <cell r="D43" t="str">
            <v>NOMINA DE EMPLEADOS</v>
          </cell>
          <cell r="E43" t="str">
            <v>BU0068 VIGILANTE A</v>
          </cell>
          <cell r="F43" t="str">
            <v>MOGI-820610-5T9</v>
          </cell>
          <cell r="G43">
            <v>175.03</v>
          </cell>
        </row>
        <row r="44">
          <cell r="A44" t="str">
            <v>Tec Medina Emilio Maximiliano</v>
          </cell>
          <cell r="B44" t="str">
            <v>18IB0502</v>
          </cell>
          <cell r="C44" t="str">
            <v>ACTIVACION FISICA</v>
          </cell>
          <cell r="D44" t="str">
            <v>NOMINA DE EMPLEADOS</v>
          </cell>
          <cell r="E44" t="str">
            <v>MM0062 ANALISTA ADMINISTRATIVO F</v>
          </cell>
          <cell r="F44" t="str">
            <v>TEME-610608-JX4</v>
          </cell>
          <cell r="G44">
            <v>268.8</v>
          </cell>
        </row>
        <row r="45">
          <cell r="A45" t="str">
            <v>. Chavarrea Teresa De Jesus</v>
          </cell>
          <cell r="B45" t="str">
            <v>18BB0216</v>
          </cell>
          <cell r="C45" t="str">
            <v>CENTRO DE ALTO RENDIMIENTO DEPORTIVO</v>
          </cell>
          <cell r="D45" t="str">
            <v>NOMINA DE EMPLEADOS</v>
          </cell>
          <cell r="E45" t="str">
            <v>BU0061 AUXILIAR DE SERVICIO B</v>
          </cell>
          <cell r="F45" t="str">
            <v>CATE-641013-E55</v>
          </cell>
          <cell r="G45">
            <v>182.76</v>
          </cell>
        </row>
        <row r="46">
          <cell r="A46" t="str">
            <v>Aguilar Ramirez Haneloren Guadalupe</v>
          </cell>
          <cell r="B46" t="str">
            <v>18IB0053</v>
          </cell>
          <cell r="C46" t="str">
            <v>CENTRO DE ALTO RENDIMIENTO DEPORTIVO</v>
          </cell>
          <cell r="D46" t="str">
            <v>NOMINA DE EMPLEADOS</v>
          </cell>
          <cell r="E46" t="str">
            <v>BU0027 SECRETARIA D</v>
          </cell>
          <cell r="F46" t="str">
            <v>AURH-710926-6I6</v>
          </cell>
          <cell r="G46">
            <v>195.86</v>
          </cell>
        </row>
        <row r="47">
          <cell r="A47" t="str">
            <v>Alvarez Jimenez Jorge Enrique</v>
          </cell>
          <cell r="B47" t="str">
            <v>18IB0055</v>
          </cell>
          <cell r="C47" t="str">
            <v>CENTRO DE ALTO RENDIMIENTO DEPORTIVO</v>
          </cell>
          <cell r="D47" t="str">
            <v>NOMINA DE EMPLEADOS</v>
          </cell>
          <cell r="E47" t="str">
            <v>MM0069 ANALISTA ADMINISTRATIVO E</v>
          </cell>
          <cell r="F47" t="str">
            <v>AAJJ-700301-KC7</v>
          </cell>
          <cell r="G47">
            <v>252.37</v>
          </cell>
        </row>
        <row r="48">
          <cell r="A48" t="str">
            <v>Baena Mendoza Mario Alberto</v>
          </cell>
          <cell r="B48" t="str">
            <v>CONF0006</v>
          </cell>
          <cell r="C48" t="str">
            <v>CONFIANZA</v>
          </cell>
          <cell r="D48" t="str">
            <v>NOMINA DE EMPLEADOS</v>
          </cell>
          <cell r="E48" t="str">
            <v>SC0029 JEFE DE DEPARTAMENTO C</v>
          </cell>
          <cell r="F48" t="str">
            <v>BAMM-510105-4QA</v>
          </cell>
          <cell r="G48">
            <v>1095.73</v>
          </cell>
        </row>
        <row r="49">
          <cell r="A49" t="str">
            <v>Ballote Sanchez Oscar Daniel</v>
          </cell>
          <cell r="B49" t="str">
            <v>18IR0438</v>
          </cell>
          <cell r="C49" t="str">
            <v>CENTRO DE ALTO RENDIMIENTO DEPORTIVO</v>
          </cell>
          <cell r="D49" t="str">
            <v>NOMINA DE EMPLEADOS</v>
          </cell>
          <cell r="E49" t="str">
            <v>MM0099 AUXILIAR ADMINISTRATIVO K</v>
          </cell>
          <cell r="F49" t="str">
            <v>BASO-750424-LM8</v>
          </cell>
          <cell r="G49">
            <v>211.95</v>
          </cell>
        </row>
        <row r="50">
          <cell r="A50" t="str">
            <v>Basto Alcocer Luis Roberto</v>
          </cell>
          <cell r="B50" t="str">
            <v>18EB0271</v>
          </cell>
          <cell r="C50" t="str">
            <v>CENTRO DE ALTO RENDIMIENTO DEPORTIVO</v>
          </cell>
          <cell r="D50" t="str">
            <v>NOMINA DE EMPLEADOS</v>
          </cell>
          <cell r="E50" t="str">
            <v>BU0061 AUXILIAR DE SERVICIO B</v>
          </cell>
          <cell r="F50" t="str">
            <v>BAAL-561213-4Q3</v>
          </cell>
          <cell r="G50">
            <v>182.76</v>
          </cell>
        </row>
        <row r="51">
          <cell r="A51" t="str">
            <v>Blancarte Canto Marco Antonio</v>
          </cell>
          <cell r="B51" t="str">
            <v>18IB0375</v>
          </cell>
          <cell r="C51" t="str">
            <v>CENTRO DE ALTO RENDIMIENTO DEPORTIVO</v>
          </cell>
          <cell r="D51" t="str">
            <v>NOMINA DE EMPLEADOS</v>
          </cell>
          <cell r="E51" t="str">
            <v>SC0097 COORDINADOR C</v>
          </cell>
          <cell r="F51" t="str">
            <v>BACM-800618-670</v>
          </cell>
          <cell r="G51">
            <v>492.07</v>
          </cell>
        </row>
        <row r="52">
          <cell r="A52" t="str">
            <v>Canto Morayta Enmi Sorgelia</v>
          </cell>
          <cell r="B52" t="str">
            <v>18EB0274</v>
          </cell>
          <cell r="C52" t="str">
            <v>CENTRO DE ALTO RENDIMIENTO DEPORTIVO</v>
          </cell>
          <cell r="D52" t="str">
            <v>NOMINA DE EMPLEADOS</v>
          </cell>
          <cell r="E52" t="str">
            <v>BU0039 SECRETARIA C</v>
          </cell>
          <cell r="F52" t="str">
            <v>CAME-630925-F20</v>
          </cell>
          <cell r="G52">
            <v>193.13</v>
          </cell>
        </row>
        <row r="53">
          <cell r="A53" t="str">
            <v>Ceballos Y Gamboa Herbert Efrain</v>
          </cell>
          <cell r="B53" t="str">
            <v>18IC0027</v>
          </cell>
          <cell r="C53" t="str">
            <v>CENTRO DE ALTO RENDIMIENTO DEPORTIVO</v>
          </cell>
          <cell r="D53" t="str">
            <v>NOMINA DE EMPLEADOS</v>
          </cell>
          <cell r="E53" t="str">
            <v>MM0097 SECRETARIA I</v>
          </cell>
          <cell r="F53" t="str">
            <v>CEGH-470724-NA5</v>
          </cell>
          <cell r="G53">
            <v>245.4</v>
          </cell>
        </row>
        <row r="54">
          <cell r="A54" t="str">
            <v>Centeno Tec Wilian Martin</v>
          </cell>
          <cell r="B54" t="str">
            <v>18IB0624</v>
          </cell>
          <cell r="C54" t="str">
            <v>CENTRO DE ALTO RENDIMIENTO DEPORTIVO</v>
          </cell>
          <cell r="D54" t="str">
            <v>NOMINA DE EMPLEADOS</v>
          </cell>
          <cell r="E54" t="str">
            <v>BU0004 AUXILIAR ADMINISTRATIVO J</v>
          </cell>
          <cell r="F54" t="str">
            <v>CETW-680512-1M7</v>
          </cell>
          <cell r="G54">
            <v>209.28</v>
          </cell>
        </row>
        <row r="55">
          <cell r="A55" t="str">
            <v>Chin Chan Maria Mercedes</v>
          </cell>
          <cell r="B55" t="str">
            <v>18IC0092</v>
          </cell>
          <cell r="C55" t="str">
            <v>CENTRO DE ALTO RENDIMIENTO DEPORTIVO</v>
          </cell>
          <cell r="D55" t="str">
            <v>NOMINA DE EMPLEADOS</v>
          </cell>
          <cell r="E55" t="str">
            <v>BU0003 JEFE DE SECCION D</v>
          </cell>
          <cell r="F55" t="str">
            <v>CICM-780810-9Q5</v>
          </cell>
          <cell r="G55">
            <v>209.28</v>
          </cell>
        </row>
        <row r="56">
          <cell r="A56" t="str">
            <v>Flores Huchim Humberto</v>
          </cell>
          <cell r="B56" t="str">
            <v>18IC0051</v>
          </cell>
          <cell r="C56" t="str">
            <v>CENTRO DE ALTO RENDIMIENTO DEPORTIVO</v>
          </cell>
          <cell r="D56" t="str">
            <v>NOMINA DE EMPLEADOS</v>
          </cell>
          <cell r="E56" t="str">
            <v>BU0023 CHOFER C</v>
          </cell>
          <cell r="F56" t="str">
            <v>FOHH-490812-DT2</v>
          </cell>
          <cell r="G56">
            <v>198.5</v>
          </cell>
        </row>
        <row r="57">
          <cell r="A57" t="str">
            <v>Garcia Gomez Oscar Rosendo</v>
          </cell>
          <cell r="B57" t="str">
            <v>18BA0062</v>
          </cell>
          <cell r="C57" t="str">
            <v>CENTRO DE ALTO RENDIMIENTO DEPORTIVO</v>
          </cell>
          <cell r="D57" t="str">
            <v>NOMINA DE EMPLEADOS</v>
          </cell>
          <cell r="E57" t="str">
            <v>MM0042 PROGRAMADOR B</v>
          </cell>
          <cell r="F57" t="str">
            <v>GAGO-500329-G88</v>
          </cell>
          <cell r="G57">
            <v>229.98</v>
          </cell>
        </row>
        <row r="58">
          <cell r="A58" t="str">
            <v>Hernandez Borges Alma Judith</v>
          </cell>
          <cell r="B58" t="str">
            <v>18IC0034</v>
          </cell>
          <cell r="C58" t="str">
            <v>CENTRO DE ALTO RENDIMIENTO DEPORTIVO</v>
          </cell>
          <cell r="D58" t="str">
            <v>NOMINA DE EMPLEADOS</v>
          </cell>
          <cell r="E58" t="str">
            <v>BU0017 AUXILIAR DE SERVICIO G</v>
          </cell>
          <cell r="F58" t="str">
            <v>HEBA-700927-FC2</v>
          </cell>
          <cell r="G58">
            <v>201.21</v>
          </cell>
        </row>
        <row r="59">
          <cell r="A59" t="str">
            <v>Hernandez Lorenzana Jorge Mauricio</v>
          </cell>
          <cell r="B59" t="str">
            <v>18IB0005</v>
          </cell>
          <cell r="C59" t="str">
            <v>CENTRO DE ALTO RENDIMIENTO DEPORTIVO</v>
          </cell>
          <cell r="D59" t="str">
            <v>NOMINA DE EMPLEADOS</v>
          </cell>
          <cell r="E59" t="str">
            <v>MM0085 JEFE DE PROGRAMACION</v>
          </cell>
          <cell r="F59" t="str">
            <v>HELJ-720922-BT2</v>
          </cell>
          <cell r="G59">
            <v>229.98</v>
          </cell>
        </row>
        <row r="60">
          <cell r="A60" t="str">
            <v>Medina Acuña Rafael Alexi</v>
          </cell>
          <cell r="B60" t="str">
            <v>18IB0137</v>
          </cell>
          <cell r="C60" t="str">
            <v>CENTRO DE ALTO RENDIMIENTO DEPORTIVO</v>
          </cell>
          <cell r="D60" t="str">
            <v>NOMINA DE EMPLEADOS</v>
          </cell>
          <cell r="E60" t="str">
            <v>MM0104 PROMOTOR A</v>
          </cell>
          <cell r="F60" t="str">
            <v>MEAX-740915-TF1</v>
          </cell>
          <cell r="G60">
            <v>279.57</v>
          </cell>
        </row>
        <row r="61">
          <cell r="A61" t="str">
            <v>Medina Escalante Lilia Del Socorro</v>
          </cell>
          <cell r="B61" t="str">
            <v>18IC0030</v>
          </cell>
          <cell r="C61" t="str">
            <v>CENTRO DE ALTO RENDIMIENTO DEPORTIVO</v>
          </cell>
          <cell r="D61" t="str">
            <v>NOMINA DE EMPLEADOS</v>
          </cell>
          <cell r="E61" t="str">
            <v>BU0017 AUXILIAR DE SERVICIO G</v>
          </cell>
          <cell r="F61" t="str">
            <v>MEEL-711220-SD3</v>
          </cell>
          <cell r="G61">
            <v>201.21</v>
          </cell>
        </row>
        <row r="62">
          <cell r="A62" t="str">
            <v>Medina Puerto Leonel Antonio</v>
          </cell>
          <cell r="B62" t="str">
            <v>18BA0023</v>
          </cell>
          <cell r="C62" t="str">
            <v>CENTRO DE ALTO RENDIMIENTO DEPORTIVO</v>
          </cell>
          <cell r="D62" t="str">
            <v>NOMINA DE EMPLEADOS</v>
          </cell>
          <cell r="E62" t="str">
            <v>BU0066 AUXILIAR DE SERVICIO A</v>
          </cell>
          <cell r="F62" t="str">
            <v>MEPL-720603-UJ2</v>
          </cell>
          <cell r="G62">
            <v>179.33</v>
          </cell>
        </row>
        <row r="63">
          <cell r="A63" t="str">
            <v>Mendez Uicab Ana Isidra</v>
          </cell>
          <cell r="B63" t="str">
            <v>18IB0576</v>
          </cell>
          <cell r="C63" t="str">
            <v>CENTRO DE ALTO RENDIMIENTO DEPORTIVO</v>
          </cell>
          <cell r="D63" t="str">
            <v>NOMINA DE EMPLEADOS</v>
          </cell>
          <cell r="E63" t="str">
            <v>BU0042 AUXILIAR DE SERVICIO F</v>
          </cell>
          <cell r="F63" t="str">
            <v>MEUA-571220-8U0</v>
          </cell>
          <cell r="G63">
            <v>193.13</v>
          </cell>
        </row>
        <row r="64">
          <cell r="A64" t="str">
            <v>Mijangos Poot Paula Trinidad</v>
          </cell>
          <cell r="B64" t="str">
            <v>18IC0237</v>
          </cell>
          <cell r="C64" t="str">
            <v>CENTRO DE ALTO RENDIMIENTO DEPORTIVO</v>
          </cell>
          <cell r="D64" t="str">
            <v>NOMINA DE EMPLEADOS</v>
          </cell>
          <cell r="E64" t="str">
            <v>MM0104 PROMOTOR A</v>
          </cell>
          <cell r="F64" t="str">
            <v>MIPP-760714-IX9</v>
          </cell>
          <cell r="G64">
            <v>279.57</v>
          </cell>
        </row>
        <row r="65">
          <cell r="A65" t="str">
            <v>Novelo Barea Gabriela Del Carmen</v>
          </cell>
          <cell r="B65" t="str">
            <v>18BA0012</v>
          </cell>
          <cell r="C65" t="str">
            <v>CENTRO DE ALTO RENDIMIENTO DEPORTIVO</v>
          </cell>
          <cell r="D65" t="str">
            <v>NOMINA DE EMPLEADOS</v>
          </cell>
          <cell r="E65" t="str">
            <v>BU0061 AUXILIAR DE SERVICIO B</v>
          </cell>
          <cell r="F65" t="str">
            <v>NOBG-640126-BR5</v>
          </cell>
          <cell r="G65">
            <v>182.76</v>
          </cell>
        </row>
        <row r="66">
          <cell r="A66" t="str">
            <v>Pech Can Maria Evangelina</v>
          </cell>
          <cell r="B66" t="str">
            <v>18IE0722</v>
          </cell>
          <cell r="C66" t="str">
            <v>CENTRO DE ALTO RENDIMIENTO DEPORTIVO</v>
          </cell>
          <cell r="D66" t="str">
            <v>NOMINA DE EMPLEADOS</v>
          </cell>
          <cell r="E66" t="str">
            <v>MM0095 ANALISTA ADMINISTRATIVO C</v>
          </cell>
          <cell r="F66" t="str">
            <v>PECE-731220-AE5</v>
          </cell>
          <cell r="G66">
            <v>221.1</v>
          </cell>
        </row>
        <row r="67">
          <cell r="A67" t="str">
            <v>Rosas Alonzo Veronica Dominga</v>
          </cell>
          <cell r="B67" t="str">
            <v>18KB0042</v>
          </cell>
          <cell r="C67" t="str">
            <v>CENTRO DE ALTO RENDIMIENTO DEPORTIVO</v>
          </cell>
          <cell r="D67" t="str">
            <v>NOMINA DE EMPLEADOS</v>
          </cell>
          <cell r="E67" t="str">
            <v>SC0097 COORDINADOR C</v>
          </cell>
          <cell r="F67" t="str">
            <v>ROAV-720826-BR9</v>
          </cell>
          <cell r="G67">
            <v>492.07</v>
          </cell>
        </row>
        <row r="68">
          <cell r="A68" t="str">
            <v>Rufino Herrera William Ariel</v>
          </cell>
          <cell r="B68" t="str">
            <v>18IB0183</v>
          </cell>
          <cell r="C68" t="str">
            <v>CENTRO DE ALTO RENDIMIENTO DEPORTIVO</v>
          </cell>
          <cell r="D68" t="str">
            <v>NOMINA DE EMPLEADOS</v>
          </cell>
          <cell r="E68" t="str">
            <v>MM0099 AUXILIAR ADMINISTRATIVO K</v>
          </cell>
          <cell r="F68" t="str">
            <v>RUHW-600221-GI2</v>
          </cell>
          <cell r="G68">
            <v>211.95</v>
          </cell>
        </row>
        <row r="69">
          <cell r="A69" t="str">
            <v>Sanchez Gongora Ismael Eugenio</v>
          </cell>
          <cell r="B69" t="str">
            <v>18IE0739</v>
          </cell>
          <cell r="C69" t="str">
            <v>CENTRO DE ALTO RENDIMIENTO DEPORTIVO</v>
          </cell>
          <cell r="D69" t="str">
            <v>NOMINA DE EMPLEADOS</v>
          </cell>
          <cell r="E69" t="str">
            <v>BU0066 AUXILIAR DE SERVICIO A</v>
          </cell>
          <cell r="F69" t="str">
            <v>SAGI-491114-88A</v>
          </cell>
          <cell r="G69">
            <v>179.33</v>
          </cell>
        </row>
        <row r="70">
          <cell r="A70" t="str">
            <v>Torres Varguez Amairani Guadalupe</v>
          </cell>
          <cell r="B70" t="str">
            <v>18BA0070</v>
          </cell>
          <cell r="C70" t="str">
            <v>CENTRO DE ALTO RENDIMIENTO DEPORTIVO</v>
          </cell>
          <cell r="D70" t="str">
            <v>NOMINA DE EMPLEADOS</v>
          </cell>
          <cell r="E70" t="str">
            <v>BU0023 CHOFER C</v>
          </cell>
          <cell r="F70" t="str">
            <v>TOVA-930523-TU1</v>
          </cell>
          <cell r="G70">
            <v>198.5</v>
          </cell>
        </row>
        <row r="71">
          <cell r="A71" t="str">
            <v>Traconis Herrera Maria Socorro Del Rosario</v>
          </cell>
          <cell r="B71" t="str">
            <v>18EB0289</v>
          </cell>
          <cell r="C71" t="str">
            <v>CENTRO DE ALTO RENDIMIENTO DEPORTIVO</v>
          </cell>
          <cell r="D71" t="str">
            <v>NOMINA DE EMPLEADOS</v>
          </cell>
          <cell r="E71" t="str">
            <v>BU0061 AUXILIAR DE SERVICIO B</v>
          </cell>
          <cell r="F71" t="str">
            <v>TAHS-520718-2HA</v>
          </cell>
          <cell r="G71">
            <v>182.76</v>
          </cell>
        </row>
        <row r="72">
          <cell r="A72" t="str">
            <v>Canche Diaz Eira Patricia</v>
          </cell>
          <cell r="B72" t="str">
            <v>18PB0293</v>
          </cell>
          <cell r="C72" t="str">
            <v>CENTRO DEPORTIVO PARALIMPICO</v>
          </cell>
          <cell r="D72" t="str">
            <v>NOMINA DE EMPLEADOS</v>
          </cell>
          <cell r="E72" t="str">
            <v>BU0064 AUXILIAR ADMINISTRATIVO A</v>
          </cell>
          <cell r="F72" t="str">
            <v>CADE-781014-LD0</v>
          </cell>
          <cell r="G72">
            <v>180.23</v>
          </cell>
        </row>
        <row r="73">
          <cell r="A73" t="str">
            <v>Celis Arjona Claudia Aracely</v>
          </cell>
          <cell r="B73" t="str">
            <v>CONF0013</v>
          </cell>
          <cell r="C73" t="str">
            <v>CONFIANZA</v>
          </cell>
          <cell r="D73" t="str">
            <v>NOMINA DE EMPLEADOS</v>
          </cell>
          <cell r="E73" t="str">
            <v>SC0029 JEFE DE DEPARTAMENTO C</v>
          </cell>
          <cell r="F73" t="str">
            <v>CEAC-860313-P80</v>
          </cell>
          <cell r="G73">
            <v>1095.73</v>
          </cell>
        </row>
        <row r="74">
          <cell r="A74" t="str">
            <v>Cruz Alcocer Maria Eugenia Del Socorro</v>
          </cell>
          <cell r="B74" t="str">
            <v>18SB0319</v>
          </cell>
          <cell r="C74" t="str">
            <v>CENTRO DEPORTIVO PARALIMPICO</v>
          </cell>
          <cell r="D74" t="str">
            <v>NOMINA DE EMPLEADOS</v>
          </cell>
          <cell r="E74" t="str">
            <v>BU0064 AUXILIAR ADMINISTRATIVO A</v>
          </cell>
          <cell r="F74" t="str">
            <v>CUAE-630101-BS0</v>
          </cell>
          <cell r="G74">
            <v>180.23</v>
          </cell>
        </row>
        <row r="75">
          <cell r="A75" t="str">
            <v>Erosa Cornelio Argimira</v>
          </cell>
          <cell r="B75" t="str">
            <v>18IE0736</v>
          </cell>
          <cell r="C75" t="str">
            <v>CENTRO DEPORTIVO PARALIMPICO</v>
          </cell>
          <cell r="D75" t="str">
            <v>NOMINA DE EMPLEADOS</v>
          </cell>
          <cell r="E75" t="str">
            <v>BU0004 AUXILIAR ADMINISTRATIVO J</v>
          </cell>
          <cell r="F75" t="str">
            <v>EOCA-841215-K45</v>
          </cell>
          <cell r="G75">
            <v>209.28</v>
          </cell>
        </row>
        <row r="76">
          <cell r="A76" t="str">
            <v>Escamilla Sanchez Gerardo Maxbelle</v>
          </cell>
          <cell r="B76" t="str">
            <v>18IE0735</v>
          </cell>
          <cell r="C76" t="str">
            <v>CENTRO DEPORTIVO PARALIMPICO</v>
          </cell>
          <cell r="D76" t="str">
            <v>NOMINA DE EMPLEADOS</v>
          </cell>
          <cell r="E76" t="str">
            <v>MM0069 ANALISTA ADMINISTRATIVO E</v>
          </cell>
          <cell r="F76" t="str">
            <v>EASG-791001-PN5</v>
          </cell>
          <cell r="G76">
            <v>252.37</v>
          </cell>
        </row>
        <row r="77">
          <cell r="A77" t="str">
            <v>Quijano Cetina Abraham Esteban</v>
          </cell>
          <cell r="B77" t="str">
            <v>18BA0011</v>
          </cell>
          <cell r="C77" t="str">
            <v>CENTRO DEPORTIVO PARALIMPICO</v>
          </cell>
          <cell r="D77" t="str">
            <v>NOMINA DE EMPLEADOS</v>
          </cell>
          <cell r="E77" t="str">
            <v>BU0064 AUXILIAR ADMINISTRATIVO A</v>
          </cell>
          <cell r="F77" t="str">
            <v>QUCA-851019-3L0</v>
          </cell>
          <cell r="G77">
            <v>180.23</v>
          </cell>
        </row>
        <row r="78">
          <cell r="A78" t="str">
            <v>Santana Cicero Dulce Alejandra</v>
          </cell>
          <cell r="B78" t="str">
            <v>18IC0235</v>
          </cell>
          <cell r="C78" t="str">
            <v>CENTRO ESTATAL DE BOX</v>
          </cell>
          <cell r="D78" t="str">
            <v>NOMINA DE EMPLEADOS</v>
          </cell>
          <cell r="E78" t="str">
            <v>MM0062 ANALISTA ADMINISTRATIVO F</v>
          </cell>
          <cell r="F78" t="str">
            <v>SACD-800908-KF5</v>
          </cell>
          <cell r="G78">
            <v>268.8</v>
          </cell>
        </row>
        <row r="79">
          <cell r="A79" t="str">
            <v>Perez Guillermo Claudia Lucia</v>
          </cell>
          <cell r="B79" t="str">
            <v>18IE0487</v>
          </cell>
          <cell r="C79" t="str">
            <v>CENTROS DE DESARROLLO DEL DEPORTE</v>
          </cell>
          <cell r="D79" t="str">
            <v>NOMINA DE EMPLEADOS</v>
          </cell>
          <cell r="E79" t="str">
            <v>MM0069 ANALISTA ADMINISTRATIVO E</v>
          </cell>
          <cell r="F79" t="str">
            <v>PEGC-801203-TKA</v>
          </cell>
          <cell r="G79">
            <v>252.37</v>
          </cell>
        </row>
        <row r="80">
          <cell r="A80" t="str">
            <v>Rejon Vela Jose Francisco</v>
          </cell>
          <cell r="B80" t="str">
            <v>18IB0050</v>
          </cell>
          <cell r="C80" t="str">
            <v>CONFIANZA</v>
          </cell>
          <cell r="D80" t="str">
            <v>NOMINA DE EMPLEADOS</v>
          </cell>
          <cell r="E80" t="str">
            <v>SC0029 JEFE DE DEPARTAMENTO C</v>
          </cell>
          <cell r="F80" t="str">
            <v>REVF-660316-LY4</v>
          </cell>
          <cell r="G80">
            <v>1095.73</v>
          </cell>
        </row>
        <row r="81">
          <cell r="A81" t="str">
            <v>Ancona Concha Manuel Jesus</v>
          </cell>
          <cell r="B81" t="str">
            <v>18IC0112</v>
          </cell>
          <cell r="C81" t="str">
            <v>COMPLEJO DEPORTIVO KUKULCAN</v>
          </cell>
          <cell r="D81" t="str">
            <v>NOMINA DE EMPLEADOS</v>
          </cell>
          <cell r="E81" t="str">
            <v>BU0017 AUXILIAR DE SERVICIO G</v>
          </cell>
          <cell r="F81" t="str">
            <v>AOCM-721224-8T0</v>
          </cell>
          <cell r="G81">
            <v>201.21</v>
          </cell>
        </row>
        <row r="82">
          <cell r="A82" t="str">
            <v>Arguelles Santana Wilbert Gabriel</v>
          </cell>
          <cell r="B82" t="str">
            <v>18IC0257</v>
          </cell>
          <cell r="C82" t="str">
            <v>COMPLEJO DEPORTIVO KUKULCAN</v>
          </cell>
          <cell r="D82" t="str">
            <v>NOMINA DE EMPLEADOS</v>
          </cell>
          <cell r="E82" t="str">
            <v>SC0097 COORDINADOR C</v>
          </cell>
          <cell r="F82" t="str">
            <v>AUSW-610323-4P3</v>
          </cell>
          <cell r="G82">
            <v>492.07</v>
          </cell>
        </row>
        <row r="83">
          <cell r="A83" t="str">
            <v>Cab Chuil Santiago</v>
          </cell>
          <cell r="B83" t="str">
            <v>18KB0006</v>
          </cell>
          <cell r="C83" t="str">
            <v>COMPLEJO DEPORTIVO KUKULCAN</v>
          </cell>
          <cell r="D83" t="str">
            <v>NOMINA DE EMPLEADOS</v>
          </cell>
          <cell r="E83" t="str">
            <v>BU0061 AUXILIAR DE SERVICIO B</v>
          </cell>
          <cell r="F83" t="str">
            <v>CACS-750724-DL7</v>
          </cell>
          <cell r="G83">
            <v>182.76</v>
          </cell>
        </row>
        <row r="84">
          <cell r="A84" t="str">
            <v>Camara Chel Leandro Guadalupe</v>
          </cell>
          <cell r="B84" t="str">
            <v>18IC0269</v>
          </cell>
          <cell r="C84" t="str">
            <v>(Ninguno)</v>
          </cell>
          <cell r="D84" t="str">
            <v>NOMINA DE EMPLEADOS</v>
          </cell>
          <cell r="E84" t="str">
            <v>BU0062 VIGILANTE C</v>
          </cell>
          <cell r="F84" t="str">
            <v>CACL-760227-ND6</v>
          </cell>
          <cell r="G84">
            <v>182.76</v>
          </cell>
        </row>
        <row r="85">
          <cell r="A85" t="str">
            <v>Ceballos Escalante Monica</v>
          </cell>
          <cell r="B85" t="str">
            <v>18IE0724</v>
          </cell>
          <cell r="C85" t="str">
            <v>COMPLEJO DEPORTIVO KUKULCAN</v>
          </cell>
          <cell r="D85" t="str">
            <v>NOMINA DE EMPLEADOS</v>
          </cell>
          <cell r="E85" t="str">
            <v>BU0068 VIGILANTE A</v>
          </cell>
          <cell r="F85" t="str">
            <v>CEEM-850717-UY8</v>
          </cell>
          <cell r="G85">
            <v>175.03</v>
          </cell>
        </row>
        <row r="86">
          <cell r="A86" t="str">
            <v>Chab Cruz Manuel Jesus</v>
          </cell>
          <cell r="B86" t="str">
            <v>18KB0009</v>
          </cell>
          <cell r="C86" t="str">
            <v>COMPLEJO DEPORTIVO KUKULCAN</v>
          </cell>
          <cell r="D86" t="str">
            <v>NOMINA DE EMPLEADOS</v>
          </cell>
          <cell r="E86" t="str">
            <v>BU0033 CHOFER B</v>
          </cell>
          <cell r="F86" t="str">
            <v>CACM-681225-7GA</v>
          </cell>
          <cell r="G86">
            <v>195.86</v>
          </cell>
        </row>
        <row r="87">
          <cell r="A87" t="str">
            <v>Chim Ek Lizandro</v>
          </cell>
          <cell r="B87" t="str">
            <v>18IC0096</v>
          </cell>
          <cell r="C87" t="str">
            <v>COMPLEJO DEPORTIVO KUKULCAN</v>
          </cell>
          <cell r="D87" t="str">
            <v>NOMINA DE EMPLEADOS</v>
          </cell>
          <cell r="E87" t="str">
            <v>BU0066 AUXILIAR DE SERVICIO A</v>
          </cell>
          <cell r="F87" t="str">
            <v>CIEL-630711-T29</v>
          </cell>
          <cell r="G87">
            <v>179.33</v>
          </cell>
        </row>
        <row r="88">
          <cell r="A88" t="str">
            <v>Cox Matus Roger Antonio</v>
          </cell>
          <cell r="B88" t="str">
            <v>18IC0023</v>
          </cell>
          <cell r="C88" t="str">
            <v>COMPLEJO DEPORTIVO KUKULCAN</v>
          </cell>
          <cell r="D88" t="str">
            <v>NOMINA DE EMPLEADOS</v>
          </cell>
          <cell r="E88" t="str">
            <v>BU0066 AUXILIAR DE SERVICIO A</v>
          </cell>
          <cell r="F88" t="str">
            <v>COMR-690513-632</v>
          </cell>
          <cell r="G88">
            <v>179.33</v>
          </cell>
        </row>
        <row r="89">
          <cell r="A89" t="str">
            <v>Crespo Solis Pedro Robert</v>
          </cell>
          <cell r="B89" t="str">
            <v>18BA0063</v>
          </cell>
          <cell r="C89" t="str">
            <v>COMPLEJO DEPORTIVO KUKULCAN</v>
          </cell>
          <cell r="D89" t="str">
            <v>NOMINA DE EMPLEADOS</v>
          </cell>
          <cell r="E89" t="str">
            <v>MM0027 COORDINADOR A</v>
          </cell>
          <cell r="F89" t="str">
            <v>CESP-680626-U71</v>
          </cell>
          <cell r="G89">
            <v>386.7</v>
          </cell>
        </row>
        <row r="90">
          <cell r="A90" t="str">
            <v>Erosa Cornelio Guillermo</v>
          </cell>
          <cell r="B90" t="str">
            <v>18IC0114</v>
          </cell>
          <cell r="C90" t="str">
            <v>COMPLEJO DEPORTIVO KUKULCAN</v>
          </cell>
          <cell r="D90" t="str">
            <v>NOMINA DE EMPLEADOS</v>
          </cell>
          <cell r="E90" t="str">
            <v>MM0069 ANALISTA ADMINISTRATIVO E</v>
          </cell>
          <cell r="F90" t="str">
            <v>EOCG-810810-TK8</v>
          </cell>
          <cell r="G90">
            <v>252.37</v>
          </cell>
        </row>
        <row r="91">
          <cell r="A91" t="str">
            <v>Estrella Alvarado Josefina Del Carmen</v>
          </cell>
          <cell r="B91" t="str">
            <v>18IE0239</v>
          </cell>
          <cell r="C91" t="str">
            <v>COMPLEJO DEPORTIVO KUKULCAN</v>
          </cell>
          <cell r="D91" t="str">
            <v>NOMINA DE EMPLEADOS</v>
          </cell>
          <cell r="E91" t="str">
            <v>BU0070 INSTRUCTOR DEPORTIVO A</v>
          </cell>
          <cell r="F91" t="str">
            <v>EEAJ-621118-3G3</v>
          </cell>
          <cell r="G91">
            <v>165.02</v>
          </cell>
        </row>
        <row r="92">
          <cell r="A92" t="str">
            <v>Estrella Herrera Jesus Enrique</v>
          </cell>
          <cell r="B92" t="str">
            <v>18IC0311</v>
          </cell>
          <cell r="C92" t="str">
            <v>COMPLEJO DEPORTIVO KUKULCAN</v>
          </cell>
          <cell r="D92" t="str">
            <v>NOMINA DE EMPLEADOS</v>
          </cell>
          <cell r="E92" t="str">
            <v>BU0066 AUXILIAR DE SERVICIO A</v>
          </cell>
          <cell r="F92" t="str">
            <v>EEHJ-860327-JC6</v>
          </cell>
          <cell r="G92">
            <v>179.33</v>
          </cell>
        </row>
        <row r="93">
          <cell r="A93" t="str">
            <v>Euan Zapata Antonio</v>
          </cell>
          <cell r="B93" t="str">
            <v>18IB0098</v>
          </cell>
          <cell r="C93" t="str">
            <v>COMPLEJO DEPORTIVO KUKULCAN</v>
          </cell>
          <cell r="D93" t="str">
            <v>NOMINA DE EMPLEADOS</v>
          </cell>
          <cell r="E93" t="str">
            <v>BU0066 AUXILIAR DE SERVICIO A</v>
          </cell>
          <cell r="F93" t="str">
            <v>EUZA-480117-U80</v>
          </cell>
          <cell r="G93">
            <v>179.33</v>
          </cell>
        </row>
        <row r="94">
          <cell r="A94" t="str">
            <v>Gamboa Gomez Manuel Jesus</v>
          </cell>
          <cell r="B94" t="str">
            <v>18IB0623</v>
          </cell>
          <cell r="C94" t="str">
            <v>COMPLEJO DEPORTIVO KUKULCAN</v>
          </cell>
          <cell r="D94" t="str">
            <v>NOMINA DE EMPLEADOS</v>
          </cell>
          <cell r="E94" t="str">
            <v>BU0022 ENCARGADO B</v>
          </cell>
          <cell r="F94" t="str">
            <v>GAGM-780317-GY3</v>
          </cell>
          <cell r="G94">
            <v>198.5</v>
          </cell>
        </row>
        <row r="95">
          <cell r="A95" t="str">
            <v>Garcia Salazar Addy Nelda</v>
          </cell>
          <cell r="B95" t="str">
            <v>18KB0015</v>
          </cell>
          <cell r="C95" t="str">
            <v>COMPLEJO DEPORTIVO KUKULCAN</v>
          </cell>
          <cell r="D95" t="str">
            <v>NOMINA DE EMPLEADOS</v>
          </cell>
          <cell r="E95" t="str">
            <v>MM0094 JEFE DE OFICINA C</v>
          </cell>
          <cell r="F95" t="str">
            <v>GASA-621204-4D1</v>
          </cell>
          <cell r="G95">
            <v>221.1</v>
          </cell>
        </row>
        <row r="96">
          <cell r="A96" t="str">
            <v>Gomez Cruz Carla Maribel</v>
          </cell>
          <cell r="B96" t="str">
            <v>18IB0638</v>
          </cell>
          <cell r="C96" t="str">
            <v>COMPLEJO DEPORTIVO KUKULCAN</v>
          </cell>
          <cell r="D96" t="str">
            <v>NOMINA DE EMPLEADOS</v>
          </cell>
          <cell r="E96" t="str">
            <v>MM0027 COORDINADOR A</v>
          </cell>
          <cell r="F96" t="str">
            <v>GOCC-860228-8Z4</v>
          </cell>
          <cell r="G96">
            <v>386.7</v>
          </cell>
        </row>
        <row r="97">
          <cell r="A97" t="str">
            <v>Gomez Lopez Maria Beatriz</v>
          </cell>
          <cell r="B97" t="str">
            <v>18IC0091</v>
          </cell>
          <cell r="C97" t="str">
            <v>COMPLEJO DEPORTIVO KUKULCAN</v>
          </cell>
          <cell r="D97" t="str">
            <v>NOMINA DE EMPLEADOS</v>
          </cell>
          <cell r="E97" t="str">
            <v>BU0066 AUXILIAR DE SERVICIO A</v>
          </cell>
          <cell r="F97" t="str">
            <v>GOLB-710131-RV7</v>
          </cell>
          <cell r="G97">
            <v>179.33</v>
          </cell>
        </row>
        <row r="98">
          <cell r="A98" t="str">
            <v>Gomez Lopez Wilbert Alberto</v>
          </cell>
          <cell r="B98" t="str">
            <v>18KB0017</v>
          </cell>
          <cell r="C98" t="str">
            <v>COMPLEJO DEPORTIVO KUKULCAN</v>
          </cell>
          <cell r="D98" t="str">
            <v>NOMINA DE EMPLEADOS</v>
          </cell>
          <cell r="E98" t="str">
            <v>BU0061 AUXILIAR DE SERVICIO B</v>
          </cell>
          <cell r="F98" t="str">
            <v>GOLW-510720-BC1</v>
          </cell>
          <cell r="G98">
            <v>182.76</v>
          </cell>
        </row>
        <row r="99">
          <cell r="A99" t="str">
            <v>Hernandez Diaz Miguel Gamaliel</v>
          </cell>
          <cell r="B99" t="str">
            <v>18IC0529</v>
          </cell>
          <cell r="C99" t="str">
            <v>COMPLEJO DEPORTIVO KUKULCAN</v>
          </cell>
          <cell r="D99" t="str">
            <v>NOMINA DE EMPLEADOS</v>
          </cell>
          <cell r="E99" t="str">
            <v>BU0061 AUXILIAR DE SERVICIO B</v>
          </cell>
          <cell r="F99" t="str">
            <v>HEDM-900126-R51</v>
          </cell>
          <cell r="G99">
            <v>182.76</v>
          </cell>
        </row>
        <row r="100">
          <cell r="A100" t="str">
            <v>Itza Chan Rolando</v>
          </cell>
          <cell r="B100" t="str">
            <v>18KB0021</v>
          </cell>
          <cell r="C100" t="str">
            <v>COMPLEJO DEPORTIVO KUKULCAN</v>
          </cell>
          <cell r="D100" t="str">
            <v>NOMINA DE EMPLEADOS</v>
          </cell>
          <cell r="E100" t="str">
            <v>BU0061 AUXILIAR DE SERVICIO B</v>
          </cell>
          <cell r="F100" t="str">
            <v>IACR-750903-SB1</v>
          </cell>
          <cell r="G100">
            <v>182.76</v>
          </cell>
        </row>
        <row r="101">
          <cell r="A101" t="str">
            <v>Juarez Zapata Guadalupe</v>
          </cell>
          <cell r="B101" t="str">
            <v>18IC0510</v>
          </cell>
          <cell r="C101" t="str">
            <v>COMPLEJO DEPORTIVO KUKULCAN</v>
          </cell>
          <cell r="D101" t="str">
            <v>NOMINA DE EMPLEADOS</v>
          </cell>
          <cell r="E101" t="str">
            <v>BU0066 AUXILIAR DE SERVICIO A</v>
          </cell>
          <cell r="F101" t="str">
            <v>JUZG-700906-GZ5</v>
          </cell>
          <cell r="G101">
            <v>179.33</v>
          </cell>
        </row>
        <row r="102">
          <cell r="A102" t="str">
            <v>Lara Tome Astrid Leticia</v>
          </cell>
          <cell r="B102" t="str">
            <v>18IC0266</v>
          </cell>
          <cell r="C102" t="str">
            <v>COMPLEJO DEPORTIVO KUKULCAN</v>
          </cell>
          <cell r="D102" t="str">
            <v>NOMINA DE EMPLEADOS</v>
          </cell>
          <cell r="E102" t="str">
            <v>MM0027 COORDINADOR A</v>
          </cell>
          <cell r="F102" t="str">
            <v>LATA-700611-8J8</v>
          </cell>
          <cell r="G102">
            <v>386.7</v>
          </cell>
        </row>
        <row r="103">
          <cell r="A103" t="str">
            <v>Loria Ciau Ana Maria</v>
          </cell>
          <cell r="B103" t="str">
            <v>18BA0037</v>
          </cell>
          <cell r="C103" t="str">
            <v>COMPLEJO DEPORTIVO KUKULCAN</v>
          </cell>
          <cell r="D103" t="str">
            <v>NOMINA DE EMPLEADOS</v>
          </cell>
          <cell r="E103" t="str">
            <v>BU0064 AUXILIAR ADMINISTRATIVO A</v>
          </cell>
          <cell r="F103" t="str">
            <v>LOCA-660530-I81</v>
          </cell>
          <cell r="G103">
            <v>180.23</v>
          </cell>
        </row>
        <row r="104">
          <cell r="A104" t="str">
            <v>May Mendez Luis Antonio</v>
          </cell>
          <cell r="B104" t="str">
            <v>18IC0015</v>
          </cell>
          <cell r="C104" t="str">
            <v>COMPLEJO DEPORTIVO KUKULCAN</v>
          </cell>
          <cell r="D104" t="str">
            <v>NOMINA DE EMPLEADOS</v>
          </cell>
          <cell r="E104" t="str">
            <v>BU0066 AUXILIAR DE SERVICIO A</v>
          </cell>
          <cell r="F104" t="str">
            <v>MAML-750628-V17</v>
          </cell>
          <cell r="G104">
            <v>179.33</v>
          </cell>
        </row>
        <row r="105">
          <cell r="A105" t="str">
            <v>May Sansores Luis Antonio</v>
          </cell>
          <cell r="B105" t="str">
            <v>18IC0302</v>
          </cell>
          <cell r="C105" t="str">
            <v>COMPLEJO DEPORTIVO KUKULCAN</v>
          </cell>
          <cell r="D105" t="str">
            <v>NOMINA DE EMPLEADOS</v>
          </cell>
          <cell r="E105" t="str">
            <v>BU0066 AUXILIAR DE SERVICIO A</v>
          </cell>
          <cell r="F105" t="str">
            <v>MASL-620819-8M4</v>
          </cell>
          <cell r="G105">
            <v>179.33</v>
          </cell>
        </row>
        <row r="106">
          <cell r="A106" t="str">
            <v>Moreno Canche Jose Habib Del Jesus</v>
          </cell>
          <cell r="B106" t="str">
            <v>18IB0577</v>
          </cell>
          <cell r="C106" t="str">
            <v>COMPLEJO DEPORTIVO KUKULCAN</v>
          </cell>
          <cell r="D106" t="str">
            <v>NOMINA DE EMPLEADOS</v>
          </cell>
          <cell r="E106" t="str">
            <v>MM0099 AUXILIAR ADMINISTRATIVO K</v>
          </cell>
          <cell r="F106" t="str">
            <v>MOCH-881004-866</v>
          </cell>
          <cell r="G106">
            <v>211.95</v>
          </cell>
        </row>
        <row r="107">
          <cell r="A107" t="str">
            <v>Ojeda Carnahan Karina</v>
          </cell>
          <cell r="B107" t="str">
            <v>18BB0235</v>
          </cell>
          <cell r="C107" t="str">
            <v>COMPLEJO DEPORTIVO KUKULCAN</v>
          </cell>
          <cell r="D107" t="str">
            <v>NOMINA DE EMPLEADOS</v>
          </cell>
          <cell r="E107" t="str">
            <v>SC0098 COORDINADOR D</v>
          </cell>
          <cell r="F107" t="str">
            <v>OECK-620620-L32</v>
          </cell>
          <cell r="G107">
            <v>578.97</v>
          </cell>
        </row>
        <row r="108">
          <cell r="A108" t="str">
            <v>Pech Madera Jorge Epifanio</v>
          </cell>
          <cell r="B108" t="str">
            <v>18IC0097</v>
          </cell>
          <cell r="C108" t="str">
            <v>COMPLEJO DEPORTIVO KUKULCAN</v>
          </cell>
          <cell r="D108" t="str">
            <v>NOMINA DE EMPLEADOS</v>
          </cell>
          <cell r="E108" t="str">
            <v>BU0066 AUXILIAR DE SERVICIO A</v>
          </cell>
          <cell r="F108" t="str">
            <v>PEMJ-661008-TG9</v>
          </cell>
          <cell r="G108">
            <v>179.33</v>
          </cell>
        </row>
        <row r="109">
          <cell r="A109" t="str">
            <v>Perez Estrella Miguel Angel</v>
          </cell>
          <cell r="B109" t="str">
            <v>18db0017</v>
          </cell>
          <cell r="C109" t="str">
            <v>COMPLEJO DEPORTIVO KUKULCAN</v>
          </cell>
          <cell r="D109" t="str">
            <v>NOMINA DE EMPLEADOS</v>
          </cell>
          <cell r="E109" t="str">
            <v>BU0009 AUXILIAR ADMINISTRATIVO I</v>
          </cell>
          <cell r="F109" t="str">
            <v>PEEM-651001-FS1</v>
          </cell>
          <cell r="G109">
            <v>204.6</v>
          </cell>
        </row>
        <row r="110">
          <cell r="A110" t="str">
            <v>Poot Rejon Fanny Maria</v>
          </cell>
          <cell r="B110" t="str">
            <v>18IC0494</v>
          </cell>
          <cell r="C110" t="str">
            <v>COMPLEJO DEPORTIVO KUKULCAN</v>
          </cell>
          <cell r="D110" t="str">
            <v>NOMINA DE EMPLEADOS</v>
          </cell>
          <cell r="E110" t="str">
            <v>BU0064 AUXILIAR ADMINISTRATIVO A</v>
          </cell>
          <cell r="F110" t="str">
            <v>PORF-650518-R87</v>
          </cell>
          <cell r="G110">
            <v>180.23</v>
          </cell>
        </row>
        <row r="111">
          <cell r="A111" t="str">
            <v>Quijano Pereira Fernando</v>
          </cell>
          <cell r="B111" t="str">
            <v>18KB0039</v>
          </cell>
          <cell r="C111" t="str">
            <v>COMPLEJO DEPORTIVO KUKULCAN</v>
          </cell>
          <cell r="D111" t="str">
            <v>NOMINA DE EMPLEADOS</v>
          </cell>
          <cell r="E111" t="str">
            <v>BU0036 JEFE DE SECCION A</v>
          </cell>
          <cell r="F111" t="str">
            <v>QUPF-631219-HM5</v>
          </cell>
          <cell r="G111">
            <v>194.2</v>
          </cell>
        </row>
        <row r="112">
          <cell r="A112" t="str">
            <v>Ramirez Perez Maria Beatriz</v>
          </cell>
          <cell r="B112" t="str">
            <v>18KB0040</v>
          </cell>
          <cell r="C112" t="str">
            <v>COMPLEJO DEPORTIVO KUKULCAN</v>
          </cell>
          <cell r="D112" t="str">
            <v>NOMINA DE EMPLEADOS</v>
          </cell>
          <cell r="E112" t="str">
            <v>MM0084 ANALISTA ADMINISTRATIVO D</v>
          </cell>
          <cell r="F112" t="str">
            <v>RAPB-700317-GV5</v>
          </cell>
          <cell r="G112">
            <v>229.98</v>
          </cell>
        </row>
        <row r="113">
          <cell r="A113" t="str">
            <v>Rejon Sanchez Lina</v>
          </cell>
          <cell r="B113" t="str">
            <v>18IC0517</v>
          </cell>
          <cell r="C113" t="str">
            <v>COMPLEJO DEPORTIVO KUKULCAN</v>
          </cell>
          <cell r="D113" t="str">
            <v>NOMINA DE EMPLEADOS</v>
          </cell>
          <cell r="E113" t="str">
            <v>MM0044 COORDINADOR DE PROYECTOS</v>
          </cell>
          <cell r="F113" t="str">
            <v>RESL-770709-Q11</v>
          </cell>
          <cell r="G113">
            <v>296.33</v>
          </cell>
        </row>
        <row r="114">
          <cell r="A114" t="str">
            <v>Romero Perez Jose De Jesus</v>
          </cell>
          <cell r="B114" t="str">
            <v>18IC0518</v>
          </cell>
          <cell r="C114" t="str">
            <v>COMPLEJO DEPORTIVO KUKULCAN</v>
          </cell>
          <cell r="D114" t="str">
            <v>NOMINA DE EMPLEADOS</v>
          </cell>
          <cell r="E114" t="str">
            <v>BU0066 AUXILIAR DE SERVICIO A</v>
          </cell>
          <cell r="F114" t="str">
            <v>ROPJ-750502-FA7</v>
          </cell>
          <cell r="G114">
            <v>179.33</v>
          </cell>
        </row>
        <row r="115">
          <cell r="A115" t="str">
            <v>Salazar Ku Manuel Jesus</v>
          </cell>
          <cell r="B115" t="str">
            <v>18IC0025</v>
          </cell>
          <cell r="C115" t="str">
            <v>COMPLEJO DEPORTIVO KUKULCAN</v>
          </cell>
          <cell r="D115" t="str">
            <v>NOMINA DE EMPLEADOS</v>
          </cell>
          <cell r="E115" t="str">
            <v>BU0066 AUXILIAR DE SERVICIO A</v>
          </cell>
          <cell r="F115" t="str">
            <v>SAKM-610217-S45</v>
          </cell>
          <cell r="G115">
            <v>179.33</v>
          </cell>
        </row>
        <row r="116">
          <cell r="A116" t="str">
            <v>Sanchez Angulo Marcelo</v>
          </cell>
          <cell r="B116" t="str">
            <v>18IB0385</v>
          </cell>
          <cell r="C116" t="str">
            <v>COMPLEJO DEPORTIVO KUKULCAN</v>
          </cell>
          <cell r="D116" t="str">
            <v>NOMINA DE EMPLEADOS</v>
          </cell>
          <cell r="E116" t="str">
            <v>BU0017 AUXILIAR DE SERVICIO G</v>
          </cell>
          <cell r="F116" t="str">
            <v>SAAM-650116-A55</v>
          </cell>
          <cell r="G116">
            <v>201.21</v>
          </cell>
        </row>
        <row r="117">
          <cell r="A117" t="str">
            <v>Silva Camelo Jose Dolores</v>
          </cell>
          <cell r="B117" t="str">
            <v>18KB0045</v>
          </cell>
          <cell r="C117" t="str">
            <v>COMPLEJO DEPORTIVO KUKULCAN</v>
          </cell>
          <cell r="D117" t="str">
            <v>NOMINA DE EMPLEADOS</v>
          </cell>
          <cell r="E117" t="str">
            <v>MM0069 ANALISTA ADMINISTRATIVO E</v>
          </cell>
          <cell r="F117" t="str">
            <v>SICD-540217-IR2</v>
          </cell>
          <cell r="G117">
            <v>252.37</v>
          </cell>
        </row>
        <row r="118">
          <cell r="A118" t="str">
            <v>Sosa Pool Roman</v>
          </cell>
          <cell r="B118" t="str">
            <v>18KB0046</v>
          </cell>
          <cell r="C118" t="str">
            <v>COMPLEJO DEPORTIVO KUKULCAN</v>
          </cell>
          <cell r="D118" t="str">
            <v>NOMINA DE EMPLEADOS</v>
          </cell>
          <cell r="E118" t="str">
            <v>BU0061 AUXILIAR DE SERVICIO B</v>
          </cell>
          <cell r="F118" t="str">
            <v>SOPR-730304-H71</v>
          </cell>
          <cell r="G118">
            <v>182.76</v>
          </cell>
        </row>
        <row r="119">
          <cell r="A119" t="str">
            <v>Tamayo Canto Angelica Beatriz</v>
          </cell>
          <cell r="B119" t="str">
            <v>18IB0630</v>
          </cell>
          <cell r="C119" t="str">
            <v>COMPLEJO DEPORTIVO KUKULCAN</v>
          </cell>
          <cell r="D119" t="str">
            <v>NOMINA DE EMPLEADOS</v>
          </cell>
          <cell r="E119" t="str">
            <v>MM0100 JEFE DE OFICINA B</v>
          </cell>
          <cell r="F119" t="str">
            <v>TACA-680126-8W0</v>
          </cell>
          <cell r="G119">
            <v>211.95</v>
          </cell>
        </row>
        <row r="120">
          <cell r="A120" t="str">
            <v>Torregrosa . Andres Avelino</v>
          </cell>
          <cell r="B120" t="str">
            <v>18SB0327</v>
          </cell>
          <cell r="C120" t="str">
            <v>COMPLEJO DEPORTIVO KUKULCAN</v>
          </cell>
          <cell r="D120" t="str">
            <v>NOMINA DE EMPLEADOS</v>
          </cell>
          <cell r="E120" t="str">
            <v>BU0048 AUXILIAR DE SERVICIO E</v>
          </cell>
          <cell r="F120" t="str">
            <v>TOAN-400402-Q76</v>
          </cell>
          <cell r="G120">
            <v>190.81</v>
          </cell>
        </row>
        <row r="121">
          <cell r="A121" t="str">
            <v>Tun Ruiz Carlos Manuel</v>
          </cell>
          <cell r="B121" t="str">
            <v>18IC0307</v>
          </cell>
          <cell r="C121" t="str">
            <v>COMPLEJO DEPORTIVO KUKULCAN</v>
          </cell>
          <cell r="D121" t="str">
            <v>NOMINA DE EMPLEADOS</v>
          </cell>
          <cell r="E121" t="str">
            <v>BU0061 AUXILIAR DE SERVICIO B</v>
          </cell>
          <cell r="F121" t="str">
            <v>TURC-461206-2J3</v>
          </cell>
          <cell r="G121">
            <v>182.76</v>
          </cell>
        </row>
        <row r="122">
          <cell r="A122" t="str">
            <v>Uc Canche David</v>
          </cell>
          <cell r="B122" t="str">
            <v>18KB0049</v>
          </cell>
          <cell r="C122" t="str">
            <v>COMPLEJO DEPORTIVO KUKULCAN</v>
          </cell>
          <cell r="D122" t="str">
            <v>NOMINA DE EMPLEADOS</v>
          </cell>
          <cell r="E122" t="str">
            <v>BU0061 AUXILIAR DE SERVICIO B</v>
          </cell>
          <cell r="F122" t="str">
            <v>UCDA-681229-HR9</v>
          </cell>
          <cell r="G122">
            <v>182.76</v>
          </cell>
        </row>
        <row r="123">
          <cell r="A123" t="str">
            <v>Uc Canche Jacinto</v>
          </cell>
          <cell r="B123" t="str">
            <v>18KB0050</v>
          </cell>
          <cell r="C123" t="str">
            <v>COMPLEJO DEPORTIVO KUKULCAN</v>
          </cell>
          <cell r="D123" t="str">
            <v>NOMINA DE EMPLEADOS</v>
          </cell>
          <cell r="E123" t="str">
            <v>BU0061 AUXILIAR DE SERVICIO B</v>
          </cell>
          <cell r="F123" t="str">
            <v>UCJA-580817-UC3</v>
          </cell>
          <cell r="G123">
            <v>182.76</v>
          </cell>
        </row>
        <row r="124">
          <cell r="A124" t="str">
            <v>Uicab Martinez Jose Luis</v>
          </cell>
          <cell r="B124" t="str">
            <v>18IC0295</v>
          </cell>
          <cell r="C124" t="str">
            <v>COMPLEJO DEPORTIVO KUKULCAN</v>
          </cell>
          <cell r="D124" t="str">
            <v>NOMINA DE EMPLEADOS</v>
          </cell>
          <cell r="E124" t="str">
            <v>BU0061 AUXILIAR DE SERVICIO B</v>
          </cell>
          <cell r="F124" t="str">
            <v>UIML-570706-TR2</v>
          </cell>
          <cell r="G124">
            <v>182.76</v>
          </cell>
        </row>
        <row r="125">
          <cell r="A125" t="str">
            <v>Vera Kuk Rosario Del Carmen</v>
          </cell>
          <cell r="B125" t="str">
            <v>18IB0199</v>
          </cell>
          <cell r="C125" t="str">
            <v>COMPLEJO DEPORTIVO KUKULCAN</v>
          </cell>
          <cell r="D125" t="str">
            <v>NOMINA DE EMPLEADOS</v>
          </cell>
          <cell r="E125" t="str">
            <v>MM0084 ANALISTA ADMINISTRATIVO D</v>
          </cell>
          <cell r="F125" t="str">
            <v>VEKR-820716-922</v>
          </cell>
          <cell r="G125">
            <v>229.98</v>
          </cell>
        </row>
        <row r="126">
          <cell r="A126" t="str">
            <v>Ake Cox Gloria Guadalupe</v>
          </cell>
          <cell r="B126" t="str">
            <v>18IE0695</v>
          </cell>
          <cell r="C126" t="str">
            <v>COMPLEJO OLIMPICO DEPORTIVO  INALAMBRICA</v>
          </cell>
          <cell r="D126" t="str">
            <v>NOMINA DE EMPLEADOS</v>
          </cell>
          <cell r="E126" t="str">
            <v>BU0048 AUXILIAR DE SERVICIO E</v>
          </cell>
          <cell r="F126" t="str">
            <v>AECG-871105-I25</v>
          </cell>
          <cell r="G126">
            <v>190.81</v>
          </cell>
        </row>
        <row r="127">
          <cell r="A127" t="str">
            <v>Ake Ucan Jose Rodolfo</v>
          </cell>
          <cell r="B127" t="str">
            <v>18DB0002</v>
          </cell>
          <cell r="C127" t="str">
            <v>COMPLEJO OLIMPICO DEPORTIVO  INALAMBRICA</v>
          </cell>
          <cell r="D127" t="str">
            <v>NOMINA DE EMPLEADOS</v>
          </cell>
          <cell r="E127" t="str">
            <v>BU0009 AUXILIAR ADMINISTRATIVO I</v>
          </cell>
          <cell r="F127" t="str">
            <v>AEUR-770907-LU9</v>
          </cell>
          <cell r="G127">
            <v>204.6</v>
          </cell>
        </row>
        <row r="128">
          <cell r="A128" t="str">
            <v>Alcocer Trava Guadalupe Del Socorro</v>
          </cell>
          <cell r="B128" t="str">
            <v>18DB0003</v>
          </cell>
          <cell r="C128" t="str">
            <v>COMPLEJO OLIMPICO DEPORTIVO  INALAMBRICA</v>
          </cell>
          <cell r="D128" t="str">
            <v>NOMINA DE EMPLEADOS</v>
          </cell>
          <cell r="E128" t="str">
            <v>BU0027 SECRETARIA D</v>
          </cell>
          <cell r="F128" t="str">
            <v>AOTG-591211-983</v>
          </cell>
          <cell r="G128">
            <v>195.86</v>
          </cell>
        </row>
        <row r="129">
          <cell r="A129" t="str">
            <v>Alvarez Caballero Francisco Ruben</v>
          </cell>
          <cell r="B129" t="str">
            <v>18DB0026</v>
          </cell>
          <cell r="C129" t="str">
            <v>COMPLEJO OLIMPICO DEPORTIVO  INALAMBRICA</v>
          </cell>
          <cell r="D129" t="str">
            <v>NOMINA DE EMPLEADOS</v>
          </cell>
          <cell r="E129" t="str">
            <v>BU0048 AUXILIAR DE SERVICIO E</v>
          </cell>
          <cell r="F129" t="str">
            <v>AACF-650208-A12</v>
          </cell>
          <cell r="G129">
            <v>190.81</v>
          </cell>
        </row>
        <row r="130">
          <cell r="A130" t="str">
            <v>Balam Pech Maricela De Guadalupe</v>
          </cell>
          <cell r="B130" t="str">
            <v>18IC0001</v>
          </cell>
          <cell r="C130" t="str">
            <v>COMPLEJO OLIMPICO DEPORTIVO  INALAMBRICA</v>
          </cell>
          <cell r="D130" t="str">
            <v>NOMINA DE EMPLEADOS</v>
          </cell>
          <cell r="E130" t="str">
            <v>MM0099 AUXILIAR ADMINISTRATIVO K</v>
          </cell>
          <cell r="F130" t="str">
            <v>BAPM-790930-JL6</v>
          </cell>
          <cell r="G130">
            <v>211.95</v>
          </cell>
        </row>
        <row r="131">
          <cell r="A131" t="str">
            <v>Bustillos Lopez Jesus Francisco</v>
          </cell>
          <cell r="B131" t="str">
            <v>18BA0033</v>
          </cell>
          <cell r="C131" t="str">
            <v>COMPLEJO OLIMPICO DEPORTIVO  INALAMBRICA</v>
          </cell>
          <cell r="D131" t="str">
            <v>NOMINA DE EMPLEADOS</v>
          </cell>
          <cell r="E131" t="str">
            <v>BU0059 AUXILIAR ADMINISTRATIVO B</v>
          </cell>
          <cell r="F131" t="str">
            <v>BULJ-791004-9NA</v>
          </cell>
          <cell r="G131">
            <v>182.76</v>
          </cell>
        </row>
        <row r="132">
          <cell r="A132" t="str">
            <v>Caamal Ku Carlos Ivan</v>
          </cell>
          <cell r="B132" t="str">
            <v>18IB0635</v>
          </cell>
          <cell r="C132" t="str">
            <v>COMPLEJO OLIMPICO DEPORTIVO  INALAMBRICA</v>
          </cell>
          <cell r="D132" t="str">
            <v>NOMINA DE EMPLEADOS</v>
          </cell>
          <cell r="E132" t="str">
            <v>BU0048 AUXILIAR DE SERVICIO E</v>
          </cell>
          <cell r="F132" t="str">
            <v>CAKC-820627-H90</v>
          </cell>
          <cell r="G132">
            <v>190.81</v>
          </cell>
        </row>
        <row r="133">
          <cell r="A133" t="str">
            <v>Conrado Poot Miguel Angel</v>
          </cell>
          <cell r="B133" t="str">
            <v>18PB0295</v>
          </cell>
          <cell r="C133" t="str">
            <v>COMPLEJO OLIMPICO DEPORTIVO  INALAMBRICA</v>
          </cell>
          <cell r="D133" t="str">
            <v>NOMINA DE EMPLEADOS</v>
          </cell>
          <cell r="E133" t="str">
            <v>BU0066 AUXILIAR DE SERVICIO A</v>
          </cell>
          <cell r="F133" t="str">
            <v>COPM-570929-5Q0</v>
          </cell>
          <cell r="G133">
            <v>179.33</v>
          </cell>
        </row>
        <row r="134">
          <cell r="A134" t="str">
            <v>Cuevas Bates Ruy Ismael</v>
          </cell>
          <cell r="B134" t="str">
            <v>18IC0264</v>
          </cell>
          <cell r="C134" t="str">
            <v>COMPLEJO OLIMPICO DEPORTIVO  INALAMBRICA</v>
          </cell>
          <cell r="D134" t="str">
            <v>NOMINA DE EMPLEADOS</v>
          </cell>
          <cell r="E134" t="str">
            <v>BU0029 SUPERVISOR</v>
          </cell>
          <cell r="F134" t="str">
            <v>CUBR-700120-FI0</v>
          </cell>
          <cell r="G134">
            <v>195.86</v>
          </cell>
        </row>
        <row r="135">
          <cell r="A135" t="str">
            <v>Dzib Castillo Arcadio</v>
          </cell>
          <cell r="B135" t="str">
            <v>18DB0007</v>
          </cell>
          <cell r="C135" t="str">
            <v>COMPLEJO OLIMPICO DEPORTIVO  INALAMBRICA</v>
          </cell>
          <cell r="D135" t="str">
            <v>NOMINA DE EMPLEADOS</v>
          </cell>
          <cell r="E135" t="str">
            <v>BU0048 AUXILIAR DE SERVICIO E</v>
          </cell>
          <cell r="F135" t="str">
            <v>DICA-620101-5T9</v>
          </cell>
          <cell r="G135">
            <v>190.81</v>
          </cell>
        </row>
        <row r="136">
          <cell r="A136" t="str">
            <v>Espinosa Rivas Carlos Eduardo</v>
          </cell>
          <cell r="B136" t="str">
            <v>18BA0019</v>
          </cell>
          <cell r="C136" t="str">
            <v>COMPLEJO OLIMPICO DEPORTIVO  INALAMBRICA</v>
          </cell>
          <cell r="D136" t="str">
            <v>NOMINA DE EMPLEADOS</v>
          </cell>
          <cell r="E136" t="str">
            <v>BU0064 AUXILIAR ADMINISTRATIVO A</v>
          </cell>
          <cell r="F136" t="str">
            <v>EIRC-790616-261</v>
          </cell>
          <cell r="G136">
            <v>180.23</v>
          </cell>
        </row>
        <row r="137">
          <cell r="A137" t="str">
            <v>Garcia Cabrera Diana Carolina</v>
          </cell>
          <cell r="B137" t="str">
            <v>18IB0603</v>
          </cell>
          <cell r="C137" t="str">
            <v>COMPLEJO OLIMPICO DEPORTIVO  INALAMBRICA</v>
          </cell>
          <cell r="D137" t="str">
            <v>NOMINA DE EMPLEADOS</v>
          </cell>
          <cell r="E137" t="str">
            <v>MM0099 AUXILIAR ADMINISTRATIVO K</v>
          </cell>
          <cell r="F137" t="str">
            <v>GACD-901130-1X0</v>
          </cell>
          <cell r="G137">
            <v>211.95</v>
          </cell>
        </row>
        <row r="138">
          <cell r="A138" t="str">
            <v>Koyoc Matu Angel Efrain</v>
          </cell>
          <cell r="B138" t="str">
            <v>18IC0316</v>
          </cell>
          <cell r="C138" t="str">
            <v>COMPLEJO OLIMPICO DEPORTIVO  INALAMBRICA</v>
          </cell>
          <cell r="D138" t="str">
            <v>NOMINA DE EMPLEADOS</v>
          </cell>
          <cell r="E138" t="str">
            <v>BU0064 AUXILIAR ADMINISTRATIVO A</v>
          </cell>
          <cell r="F138" t="str">
            <v>KOMA-760208-GT1</v>
          </cell>
          <cell r="G138">
            <v>180.23</v>
          </cell>
        </row>
        <row r="139">
          <cell r="A139" t="str">
            <v>Kuk Zapata Wilder Rene</v>
          </cell>
          <cell r="B139" t="str">
            <v>18BA0015</v>
          </cell>
          <cell r="C139" t="str">
            <v>COMPLEJO OLIMPICO DEPORTIVO  INALAMBRICA</v>
          </cell>
          <cell r="D139" t="str">
            <v>NOMINA DE EMPLEADOS</v>
          </cell>
          <cell r="E139" t="str">
            <v>MM0095 ANALISTA ADMINISTRATIVO C</v>
          </cell>
          <cell r="F139" t="str">
            <v>KUZW-811204-C92</v>
          </cell>
          <cell r="G139">
            <v>221.1</v>
          </cell>
        </row>
        <row r="140">
          <cell r="A140" t="str">
            <v>Lopez Mena Franz Augusto</v>
          </cell>
          <cell r="B140" t="str">
            <v>18IC0056</v>
          </cell>
          <cell r="C140" t="str">
            <v>COMPLEJO OLIMPICO DEPORTIVO  INALAMBRICA</v>
          </cell>
          <cell r="D140" t="str">
            <v>NOMINA DE EMPLEADOS</v>
          </cell>
          <cell r="E140" t="str">
            <v>MM0095 ANALISTA ADMINISTRATIVO C</v>
          </cell>
          <cell r="F140" t="str">
            <v>LOMF-790726-9PA</v>
          </cell>
          <cell r="G140">
            <v>221.1</v>
          </cell>
        </row>
        <row r="141">
          <cell r="A141" t="str">
            <v>Magaña Toledano Edgar Fabian</v>
          </cell>
          <cell r="B141" t="str">
            <v>18IC0274</v>
          </cell>
          <cell r="C141" t="str">
            <v>COMPLEJO OLIMPICO DEPORTIVO  INALAMBRICA</v>
          </cell>
          <cell r="D141" t="str">
            <v>NOMINA DE EMPLEADOS</v>
          </cell>
          <cell r="E141" t="str">
            <v>BU0017 AUXILIAR DE SERVICIO G</v>
          </cell>
          <cell r="F141" t="str">
            <v>MATE-650813-UY1</v>
          </cell>
          <cell r="G141">
            <v>201.21</v>
          </cell>
        </row>
        <row r="142">
          <cell r="A142" t="str">
            <v>Manrique Beltran Maria Teresa De Jesus</v>
          </cell>
          <cell r="B142" t="str">
            <v>18DB0011</v>
          </cell>
          <cell r="C142" t="str">
            <v>COMPLEJO OLIMPICO DEPORTIVO  INALAMBRICA</v>
          </cell>
          <cell r="D142" t="str">
            <v>NOMINA DE EMPLEADOS</v>
          </cell>
          <cell r="E142" t="str">
            <v>BU0048 AUXILIAR DE SERVICIO E</v>
          </cell>
          <cell r="F142" t="str">
            <v>MABT-570402-IZ3</v>
          </cell>
          <cell r="G142">
            <v>190.81</v>
          </cell>
        </row>
        <row r="143">
          <cell r="A143" t="str">
            <v>Miranda Villegas Jorge Alberto</v>
          </cell>
          <cell r="B143" t="str">
            <v>18DB0014</v>
          </cell>
          <cell r="C143" t="str">
            <v>COMPLEJO OLIMPICO DEPORTIVO  INALAMBRICA</v>
          </cell>
          <cell r="D143" t="str">
            <v>NOMINA DE EMPLEADOS</v>
          </cell>
          <cell r="E143" t="str">
            <v>BU0009 AUXILIAR ADMINISTRATIVO I</v>
          </cell>
          <cell r="F143" t="str">
            <v>MIVJ-590915-I8A</v>
          </cell>
          <cell r="G143">
            <v>204.6</v>
          </cell>
        </row>
        <row r="144">
          <cell r="A144" t="str">
            <v>Moguel Marin Jose Rodolfo</v>
          </cell>
          <cell r="B144" t="str">
            <v>18IC0007</v>
          </cell>
          <cell r="C144" t="str">
            <v>COMPLEJO OLIMPICO DEPORTIVO  INALAMBRICA</v>
          </cell>
          <cell r="D144" t="str">
            <v>NOMINA DE EMPLEADOS</v>
          </cell>
          <cell r="E144" t="str">
            <v>BU0009 AUXILIAR ADMINISTRATIVO I</v>
          </cell>
          <cell r="F144" t="str">
            <v>MOMR-850601-9HA</v>
          </cell>
          <cell r="G144">
            <v>204.6</v>
          </cell>
        </row>
        <row r="145">
          <cell r="A145" t="str">
            <v>Navarro Canche Lazaro</v>
          </cell>
          <cell r="B145" t="str">
            <v>18DB0015</v>
          </cell>
          <cell r="C145" t="str">
            <v>COMPLEJO OLIMPICO DEPORTIVO  INALAMBRICA</v>
          </cell>
          <cell r="D145" t="str">
            <v>NOMINA DE EMPLEADOS</v>
          </cell>
          <cell r="E145" t="str">
            <v>BU0009 AUXILIAR ADMINISTRATIVO I</v>
          </cell>
          <cell r="F145" t="str">
            <v>NACL-620314-DE9</v>
          </cell>
          <cell r="G145">
            <v>204.6</v>
          </cell>
        </row>
        <row r="146">
          <cell r="A146" t="str">
            <v>Ortiz De La Cruz Ramon</v>
          </cell>
          <cell r="B146" t="str">
            <v>18IE0379</v>
          </cell>
          <cell r="C146" t="str">
            <v>COMPLEJO OLIMPICO DEPORTIVO  INALAMBRICA</v>
          </cell>
          <cell r="D146" t="str">
            <v>NOMINA DE EMPLEADOS</v>
          </cell>
          <cell r="E146" t="str">
            <v>SC0097 COORDINADOR C</v>
          </cell>
          <cell r="F146" t="str">
            <v>OICR-520307-988</v>
          </cell>
          <cell r="G146">
            <v>492.07</v>
          </cell>
        </row>
        <row r="147">
          <cell r="A147" t="str">
            <v>Perez Sauballet Maria Virginia</v>
          </cell>
          <cell r="B147" t="str">
            <v>18DB0019</v>
          </cell>
          <cell r="C147" t="str">
            <v>COMPLEJO OLIMPICO DEPORTIVO  INALAMBRICA</v>
          </cell>
          <cell r="D147" t="str">
            <v>NOMINA DE EMPLEADOS</v>
          </cell>
          <cell r="E147" t="str">
            <v>BU0048 AUXILIAR DE SERVICIO E</v>
          </cell>
          <cell r="F147" t="str">
            <v>PESV-540401-3H5</v>
          </cell>
          <cell r="G147">
            <v>190.81</v>
          </cell>
        </row>
        <row r="148">
          <cell r="A148" t="str">
            <v>Santos Y Rodriguez Carlos Roberto</v>
          </cell>
          <cell r="B148" t="str">
            <v>18DB0023</v>
          </cell>
          <cell r="C148" t="str">
            <v>COMPLEJO OLIMPICO DEPORTIVO  INALAMBRICA</v>
          </cell>
          <cell r="D148" t="str">
            <v>NOMINA DE EMPLEADOS</v>
          </cell>
          <cell r="E148" t="str">
            <v>BU0009 AUXILIAR ADMINISTRATIVO I</v>
          </cell>
          <cell r="F148" t="str">
            <v>SARC-481004-B83</v>
          </cell>
          <cell r="G148">
            <v>204.6</v>
          </cell>
        </row>
        <row r="149">
          <cell r="A149" t="str">
            <v>Sosa Perez Miguel Ricardo</v>
          </cell>
          <cell r="B149" t="str">
            <v>18IB0188</v>
          </cell>
          <cell r="C149" t="str">
            <v>COMPLEJO OLIMPICO DEPORTIVO  INALAMBRICA</v>
          </cell>
          <cell r="D149" t="str">
            <v>NOMINA DE EMPLEADOS</v>
          </cell>
          <cell r="E149" t="str">
            <v>MM0099 AUXILIAR ADMINISTRATIVO K</v>
          </cell>
          <cell r="F149" t="str">
            <v>SOPM-550207-EZ8</v>
          </cell>
          <cell r="G149">
            <v>211.95</v>
          </cell>
        </row>
        <row r="150">
          <cell r="A150" t="str">
            <v>Torres Cervera Freddy Eliel</v>
          </cell>
          <cell r="B150" t="str">
            <v>18DB0024</v>
          </cell>
          <cell r="C150" t="str">
            <v>COMPLEJO OLIMPICO DEPORTIVO  INALAMBRICA</v>
          </cell>
          <cell r="D150" t="str">
            <v>NOMINA DE EMPLEADOS</v>
          </cell>
          <cell r="E150" t="str">
            <v>BU0048 AUXILIAR DE SERVICIO E</v>
          </cell>
          <cell r="F150" t="str">
            <v>TOCF-820409-6B6</v>
          </cell>
          <cell r="G150">
            <v>190.81</v>
          </cell>
        </row>
        <row r="151">
          <cell r="A151" t="str">
            <v>Uc Ucan Maria Del Carmen</v>
          </cell>
          <cell r="B151" t="str">
            <v>18IB0383</v>
          </cell>
          <cell r="C151" t="str">
            <v>COMPLEJO OLIMPICO DEPORTIVO  INALAMBRICA</v>
          </cell>
          <cell r="D151" t="str">
            <v>NOMINA DE EMPLEADOS</v>
          </cell>
          <cell r="E151" t="str">
            <v>MM0027 COORDINADOR A</v>
          </cell>
          <cell r="F151" t="str">
            <v>UUCA-780306-NY5</v>
          </cell>
          <cell r="G151">
            <v>386.7</v>
          </cell>
        </row>
        <row r="152">
          <cell r="A152" t="str">
            <v>Vidal Carrillo Miguel Antonio</v>
          </cell>
          <cell r="B152" t="str">
            <v>CON00003</v>
          </cell>
          <cell r="C152" t="str">
            <v>CONFIANZA</v>
          </cell>
          <cell r="D152" t="str">
            <v>NOMINA DE EMPLEADOS</v>
          </cell>
          <cell r="E152" t="str">
            <v>SC0022 DIRECTOR A</v>
          </cell>
          <cell r="F152" t="str">
            <v>VICM-701107-V98</v>
          </cell>
          <cell r="G152">
            <v>1317.1</v>
          </cell>
        </row>
        <row r="153">
          <cell r="A153" t="str">
            <v>Cob Rodriguez Guadalupe Del Refugio</v>
          </cell>
          <cell r="B153" t="str">
            <v>18IB0579</v>
          </cell>
          <cell r="C153" t="str">
            <v>CONTABILIDAD</v>
          </cell>
          <cell r="D153" t="str">
            <v>NOMINA DE EMPLEADOS</v>
          </cell>
          <cell r="E153" t="str">
            <v>MM0027 COORDINADOR A</v>
          </cell>
          <cell r="F153" t="str">
            <v>CORG-850407-8C8</v>
          </cell>
          <cell r="G153">
            <v>386.7</v>
          </cell>
        </row>
        <row r="154">
          <cell r="A154" t="str">
            <v>Couoh Gomez Jose Adolfo</v>
          </cell>
          <cell r="B154" t="str">
            <v>18IB0582</v>
          </cell>
          <cell r="C154" t="str">
            <v>CONTABILIDAD</v>
          </cell>
          <cell r="D154" t="str">
            <v>NOMINA DE EMPLEADOS</v>
          </cell>
          <cell r="E154" t="str">
            <v>BU0072 INSTRUCTOR DEPORTIVO B</v>
          </cell>
          <cell r="F154" t="str">
            <v>COGA-610826-NM1</v>
          </cell>
          <cell r="G154">
            <v>241.21</v>
          </cell>
        </row>
        <row r="155">
          <cell r="A155" t="str">
            <v>Ku Acosta Karla Mariana De Jesus</v>
          </cell>
          <cell r="B155" t="str">
            <v>18IC0550</v>
          </cell>
          <cell r="C155" t="str">
            <v>CONTABILIDAD</v>
          </cell>
          <cell r="D155" t="str">
            <v>NOMINA DE EMPLEADOS</v>
          </cell>
          <cell r="E155" t="str">
            <v>SC0098 COORDINADOR D</v>
          </cell>
          <cell r="F155" t="str">
            <v>KUAK-810916-HX8</v>
          </cell>
          <cell r="G155">
            <v>578.97</v>
          </cell>
        </row>
        <row r="156">
          <cell r="A156" t="str">
            <v>Mendez Rubio Julia Del Carmen</v>
          </cell>
          <cell r="B156" t="str">
            <v>CONF0022</v>
          </cell>
          <cell r="C156" t="str">
            <v>CONFIANZA</v>
          </cell>
          <cell r="D156" t="str">
            <v>NOMINA DE EMPLEADOS</v>
          </cell>
          <cell r="E156" t="str">
            <v>SC0029 JEFE DE DEPARTAMENTO C</v>
          </cell>
          <cell r="F156" t="str">
            <v>MERJ-670204-E95</v>
          </cell>
          <cell r="G156">
            <v>1095.73</v>
          </cell>
        </row>
        <row r="157">
          <cell r="A157" t="str">
            <v>Pat Rivera Mario De Jesus</v>
          </cell>
          <cell r="B157" t="str">
            <v>18IE0737</v>
          </cell>
          <cell r="C157" t="str">
            <v>CONTABILIDAD</v>
          </cell>
          <cell r="D157" t="str">
            <v>NOMINA DE EMPLEADOS</v>
          </cell>
          <cell r="E157" t="str">
            <v>MM0042 PROGRAMADOR B</v>
          </cell>
          <cell r="F157" t="str">
            <v>PARM-850101-TE6</v>
          </cell>
          <cell r="G157">
            <v>229.98</v>
          </cell>
        </row>
        <row r="158">
          <cell r="A158" t="str">
            <v>Tuyin Trejo Cesar Enrique</v>
          </cell>
          <cell r="B158" t="str">
            <v>18IB0191</v>
          </cell>
          <cell r="C158" t="str">
            <v>CONTABILIDAD</v>
          </cell>
          <cell r="D158" t="str">
            <v>NOMINA DE EMPLEADOS</v>
          </cell>
          <cell r="E158" t="str">
            <v>MM0013 COORDINADOR B</v>
          </cell>
          <cell r="F158" t="str">
            <v>TUTC-750929-NL3</v>
          </cell>
          <cell r="G158">
            <v>432.3</v>
          </cell>
        </row>
        <row r="159">
          <cell r="A159" t="str">
            <v>Tzec Calan Gemina Esther</v>
          </cell>
          <cell r="B159" t="str">
            <v>18IB0192</v>
          </cell>
          <cell r="C159" t="str">
            <v>CONTABILIDAD</v>
          </cell>
          <cell r="D159" t="str">
            <v>NOMINA DE EMPLEADOS</v>
          </cell>
          <cell r="E159" t="str">
            <v>MM0097 SECRETARIA I</v>
          </cell>
          <cell r="F159" t="str">
            <v>TECG-780529-CJ6</v>
          </cell>
          <cell r="G159">
            <v>245.4</v>
          </cell>
        </row>
        <row r="160">
          <cell r="A160" t="str">
            <v>Cardona Mendoza Carlos Armando</v>
          </cell>
          <cell r="B160" t="str">
            <v>CON00011</v>
          </cell>
          <cell r="C160" t="str">
            <v>CONFIANZA</v>
          </cell>
          <cell r="D160" t="str">
            <v>NOMINA DE EMPLEADOS</v>
          </cell>
          <cell r="E160" t="str">
            <v>SC0029 JEFE DE DEPARTAMENTO C</v>
          </cell>
          <cell r="F160" t="str">
            <v>CAMC-720728-M45</v>
          </cell>
          <cell r="G160">
            <v>1095.73</v>
          </cell>
        </row>
        <row r="161">
          <cell r="A161" t="str">
            <v>Pacheco Cruz Nidia Cecilia</v>
          </cell>
          <cell r="B161" t="str">
            <v>18IB0634</v>
          </cell>
          <cell r="C161" t="str">
            <v>DEPORTE FEDERADO</v>
          </cell>
          <cell r="D161" t="str">
            <v>NOMINA DE EMPLEADOS</v>
          </cell>
          <cell r="E161" t="str">
            <v>MM0044 COORDINADOR DE PROYECTOS</v>
          </cell>
          <cell r="F161" t="str">
            <v>PACN-880430-1Z8</v>
          </cell>
          <cell r="G161">
            <v>296.33</v>
          </cell>
        </row>
        <row r="162">
          <cell r="A162" t="str">
            <v>Pech Trujillo Rene Arturo De Jesus</v>
          </cell>
          <cell r="B162" t="str">
            <v>18IB0503</v>
          </cell>
          <cell r="C162" t="str">
            <v>DEPORTE FEDERADO</v>
          </cell>
          <cell r="D162" t="str">
            <v>NOMINA DE EMPLEADOS</v>
          </cell>
          <cell r="E162" t="str">
            <v>MM0027 COORDINADOR A</v>
          </cell>
          <cell r="F162" t="str">
            <v>PETR-481222-JK3</v>
          </cell>
          <cell r="G162">
            <v>386.7</v>
          </cell>
        </row>
        <row r="163">
          <cell r="A163" t="str">
            <v>Pineda Osorio Janet Trinidad</v>
          </cell>
          <cell r="B163" t="str">
            <v>18BA0047</v>
          </cell>
          <cell r="C163" t="str">
            <v>DEPORTE FEDERADO</v>
          </cell>
          <cell r="D163" t="str">
            <v>NOMINA DE EMPLEADOS</v>
          </cell>
          <cell r="E163" t="str">
            <v>BU0066 AUXILIAR DE SERVICIO A</v>
          </cell>
          <cell r="F163" t="str">
            <v>PIOJ-881209-LM3</v>
          </cell>
          <cell r="G163">
            <v>179.33</v>
          </cell>
        </row>
        <row r="164">
          <cell r="A164" t="str">
            <v>Santamaria May Ricardo Ismael</v>
          </cell>
          <cell r="B164" t="str">
            <v>18IR0451</v>
          </cell>
          <cell r="C164" t="str">
            <v>DEPORTE FEDERADO</v>
          </cell>
          <cell r="D164" t="str">
            <v>NOMINA DE EMPLEADOS</v>
          </cell>
          <cell r="E164" t="str">
            <v>MM0069 ANALISTA ADMINISTRATIVO E</v>
          </cell>
          <cell r="F164" t="str">
            <v>SAMR-710617-740</v>
          </cell>
          <cell r="G164">
            <v>252.37</v>
          </cell>
        </row>
        <row r="165">
          <cell r="A165" t="str">
            <v>Alayola Herrera Roberto</v>
          </cell>
          <cell r="B165" t="str">
            <v>18BA0065</v>
          </cell>
          <cell r="C165" t="str">
            <v>DIRECCION DE ADMINISTRACION Y FINANZAS</v>
          </cell>
          <cell r="D165" t="str">
            <v>NOMINA DE EMPLEADOS</v>
          </cell>
          <cell r="E165" t="str">
            <v>MM0027 COORDINADOR A</v>
          </cell>
          <cell r="F165" t="str">
            <v>AAHR-840618-GU8</v>
          </cell>
          <cell r="G165">
            <v>386.7</v>
          </cell>
        </row>
        <row r="166">
          <cell r="A166" t="str">
            <v>Ix Tun Jose Alejandro</v>
          </cell>
          <cell r="B166" t="str">
            <v>18BA0076</v>
          </cell>
          <cell r="C166" t="str">
            <v>DIRECCION DE ADMINISTRACION Y FINANZAS</v>
          </cell>
          <cell r="D166" t="str">
            <v>NOMINA DE EMPLEADOS</v>
          </cell>
          <cell r="E166" t="str">
            <v>BU0023 CHOFER C</v>
          </cell>
          <cell r="F166" t="str">
            <v>ITAL-770220-4E5</v>
          </cell>
          <cell r="G166">
            <v>198.5</v>
          </cell>
        </row>
        <row r="167">
          <cell r="A167" t="str">
            <v>Mata Cox Reyes Marilu</v>
          </cell>
          <cell r="B167" t="str">
            <v>18BA0018</v>
          </cell>
          <cell r="C167" t="str">
            <v>DIRECCION DE ADMINISTRACION Y FINANZAS</v>
          </cell>
          <cell r="D167" t="str">
            <v>NOMINA DE EMPLEADOS</v>
          </cell>
          <cell r="E167" t="str">
            <v>BU0006 SECRETARIA F</v>
          </cell>
          <cell r="F167" t="str">
            <v>MACR-830520-FQ3</v>
          </cell>
          <cell r="G167">
            <v>206.58</v>
          </cell>
        </row>
        <row r="168">
          <cell r="A168" t="str">
            <v>Pinzon Cachon Carlos Desiderio</v>
          </cell>
          <cell r="B168" t="str">
            <v>18IE0723</v>
          </cell>
          <cell r="C168" t="str">
            <v>DIRECCION DE ADMINISTRACION Y FINANZAS</v>
          </cell>
          <cell r="D168" t="str">
            <v>NOMINA DE EMPLEADOS</v>
          </cell>
          <cell r="E168" t="str">
            <v>MM0062 ANALISTA ADMINISTRATIVO F</v>
          </cell>
          <cell r="F168" t="str">
            <v>PICC-530916-JJ3</v>
          </cell>
          <cell r="G168">
            <v>268.8</v>
          </cell>
        </row>
        <row r="169">
          <cell r="A169" t="str">
            <v>Valenzuela Molina Mauricio Alejandro</v>
          </cell>
          <cell r="B169" t="str">
            <v>CON00015</v>
          </cell>
          <cell r="C169" t="str">
            <v>CONFIANZA</v>
          </cell>
          <cell r="D169" t="str">
            <v>NOMINA DE EMPLEADOS</v>
          </cell>
          <cell r="E169" t="str">
            <v>SC0013 DIRECTOR B</v>
          </cell>
          <cell r="F169" t="str">
            <v>VAMM-830924-TP4</v>
          </cell>
          <cell r="G169">
            <v>1646.37</v>
          </cell>
        </row>
        <row r="170">
          <cell r="A170" t="str">
            <v>Aguilar Martinez Maricela</v>
          </cell>
          <cell r="B170" t="str">
            <v>18BA0024</v>
          </cell>
          <cell r="C170" t="str">
            <v>ESTADIO SALVADOR ALVARADO</v>
          </cell>
          <cell r="D170" t="str">
            <v>NOMINA DE EMPLEADOS</v>
          </cell>
          <cell r="E170" t="str">
            <v>MM0041 PROGRAMADOR D</v>
          </cell>
          <cell r="F170" t="str">
            <v>AUMM-670430-CT1</v>
          </cell>
          <cell r="G170">
            <v>306.67</v>
          </cell>
        </row>
        <row r="171">
          <cell r="A171" t="str">
            <v>Barbachano Granados Margarita Isabel</v>
          </cell>
          <cell r="B171" t="str">
            <v>18IC0293</v>
          </cell>
          <cell r="C171" t="str">
            <v>DIRECCION DE ALTO RENDIMIENTO</v>
          </cell>
          <cell r="D171" t="str">
            <v>NOMINA DE EMPLEADOS</v>
          </cell>
          <cell r="E171" t="str">
            <v>MM0097 SECRETARIA I</v>
          </cell>
          <cell r="F171" t="str">
            <v>BAGM-620820-633</v>
          </cell>
          <cell r="G171">
            <v>245.4</v>
          </cell>
        </row>
        <row r="172">
          <cell r="A172" t="str">
            <v>Cahuich Chable Jose Javier</v>
          </cell>
          <cell r="B172" t="str">
            <v>18IC0204</v>
          </cell>
          <cell r="C172" t="str">
            <v>CENTRO DEPORTIVO PARALIMPICO</v>
          </cell>
          <cell r="D172" t="str">
            <v>NOMINA DE EMPLEADOS</v>
          </cell>
          <cell r="E172" t="str">
            <v>MM0027 COORDINADOR A</v>
          </cell>
          <cell r="F172" t="str">
            <v>CACJ-561111-8W0</v>
          </cell>
          <cell r="G172">
            <v>386.7</v>
          </cell>
        </row>
        <row r="173">
          <cell r="A173" t="str">
            <v>Carrillo Puerto Cesar Augusto</v>
          </cell>
          <cell r="B173" t="str">
            <v>18IB0382</v>
          </cell>
          <cell r="C173" t="str">
            <v>DIRECCION DE ALTO RENDIMIENTO</v>
          </cell>
          <cell r="D173" t="str">
            <v>NOMINA DE EMPLEADOS</v>
          </cell>
          <cell r="E173" t="str">
            <v>MM0027 COORDINADOR A</v>
          </cell>
          <cell r="F173" t="str">
            <v>CAPC-800630-955</v>
          </cell>
          <cell r="G173">
            <v>386.7</v>
          </cell>
        </row>
        <row r="174">
          <cell r="A174" t="str">
            <v>Castillo Lizarraga Elda Maria</v>
          </cell>
          <cell r="B174" t="str">
            <v>18IB0072</v>
          </cell>
          <cell r="C174" t="str">
            <v>COMPLEJO DEPORTIVO KUKULCAN</v>
          </cell>
          <cell r="D174" t="str">
            <v>NOMINA DE EMPLEADOS</v>
          </cell>
          <cell r="E174" t="str">
            <v>MM0104 PROMOTOR A</v>
          </cell>
          <cell r="F174" t="str">
            <v>CALE-740922-CT3</v>
          </cell>
          <cell r="G174">
            <v>279.57</v>
          </cell>
        </row>
        <row r="175">
          <cell r="A175" t="str">
            <v>Ceballos Canul Miriam Evangelina</v>
          </cell>
          <cell r="B175" t="str">
            <v>18IB0074</v>
          </cell>
          <cell r="C175" t="str">
            <v>COMPLEJO OLIMPICO DEPORTIVO  INALAMBRICA</v>
          </cell>
          <cell r="D175" t="str">
            <v>NOMINA DE EMPLEADOS</v>
          </cell>
          <cell r="E175" t="str">
            <v>MM0104 PROMOTOR A</v>
          </cell>
          <cell r="F175" t="str">
            <v>CECM-770306-HC1</v>
          </cell>
          <cell r="G175">
            <v>279.57</v>
          </cell>
        </row>
        <row r="176">
          <cell r="A176" t="str">
            <v>Euan Vargas Jose Eduardo</v>
          </cell>
          <cell r="B176" t="str">
            <v>18IC0040</v>
          </cell>
          <cell r="C176" t="str">
            <v>(Ninguno)</v>
          </cell>
          <cell r="D176" t="str">
            <v>NOMINA DE EMPLEADOS</v>
          </cell>
          <cell r="E176" t="str">
            <v>MM0094 JEFE DE OFICINA C</v>
          </cell>
          <cell r="F176" t="str">
            <v>EUVE-790924-7L7</v>
          </cell>
          <cell r="G176">
            <v>221.1</v>
          </cell>
        </row>
        <row r="177">
          <cell r="A177" t="str">
            <v>Fernandez Lugo Mario Emmanuel</v>
          </cell>
          <cell r="B177" t="str">
            <v>18IB0628</v>
          </cell>
          <cell r="C177" t="str">
            <v>DIRECCION DE ALTO RENDIMIENTO</v>
          </cell>
          <cell r="D177" t="str">
            <v>NOMINA DE EMPLEADOS</v>
          </cell>
          <cell r="E177" t="str">
            <v>550    COORDINADOR</v>
          </cell>
          <cell r="F177" t="str">
            <v>FELM-820922-SG7</v>
          </cell>
          <cell r="G177">
            <v>230.08</v>
          </cell>
        </row>
        <row r="178">
          <cell r="A178" t="str">
            <v>Figueroa Chan Maria Eugenia</v>
          </cell>
          <cell r="B178" t="str">
            <v>18IB0100</v>
          </cell>
          <cell r="C178" t="str">
            <v>CENTRO DEPORTIVO PARALIMPICO</v>
          </cell>
          <cell r="D178" t="str">
            <v>NOMINA DE EMPLEADOS</v>
          </cell>
          <cell r="E178" t="str">
            <v>MM0013 COORDINADOR B</v>
          </cell>
          <cell r="F178" t="str">
            <v>FICE-740317-937</v>
          </cell>
          <cell r="G178">
            <v>432.3</v>
          </cell>
        </row>
        <row r="179">
          <cell r="A179" t="str">
            <v>Gomez Cetz Genny Gabriela</v>
          </cell>
          <cell r="B179" t="str">
            <v>18IB0103</v>
          </cell>
          <cell r="C179" t="str">
            <v>DIRECCION DE ALTO RENDIMIENTO</v>
          </cell>
          <cell r="D179" t="str">
            <v>NOMINA DE EMPLEADOS</v>
          </cell>
          <cell r="E179" t="str">
            <v>MM0062 ANALISTA ADMINISTRATIVO F</v>
          </cell>
          <cell r="F179" t="str">
            <v>GOCG-680911-FH7</v>
          </cell>
          <cell r="G179">
            <v>268.8</v>
          </cell>
        </row>
        <row r="180">
          <cell r="A180" t="str">
            <v>Gonzalez Ruiz Oscar Mateo</v>
          </cell>
          <cell r="B180" t="str">
            <v>18IB0107</v>
          </cell>
          <cell r="C180" t="str">
            <v>DIRECCION DE ALTO RENDIMIENTO</v>
          </cell>
          <cell r="D180" t="str">
            <v>NOMINA DE EMPLEADOS</v>
          </cell>
          <cell r="E180" t="str">
            <v>BU0004 AUXILIAR ADMINISTRATIVO J</v>
          </cell>
          <cell r="F180" t="str">
            <v>GORO-811030-UH3</v>
          </cell>
          <cell r="G180">
            <v>209.28</v>
          </cell>
        </row>
        <row r="181">
          <cell r="A181" t="str">
            <v>Herrera Marrufo Juan Antonio</v>
          </cell>
          <cell r="B181" t="str">
            <v>18IB0115</v>
          </cell>
          <cell r="C181" t="str">
            <v>DIRECCION DE ALTO RENDIMIENTO</v>
          </cell>
          <cell r="D181" t="str">
            <v>NOMINA DE EMPLEADOS</v>
          </cell>
          <cell r="E181" t="str">
            <v>MM0041 PROGRAMADOR D</v>
          </cell>
          <cell r="F181" t="str">
            <v>HEMJ-581201-A4A</v>
          </cell>
          <cell r="G181">
            <v>306.67</v>
          </cell>
        </row>
        <row r="182">
          <cell r="A182" t="str">
            <v>Hurtado Legorreta Manuel</v>
          </cell>
          <cell r="B182" t="str">
            <v>18IB0118</v>
          </cell>
          <cell r="C182" t="str">
            <v>(Ninguno)</v>
          </cell>
          <cell r="D182" t="str">
            <v>NOMINA DE EMPLEADOS</v>
          </cell>
          <cell r="E182" t="str">
            <v>MM0104 PROMOTOR A</v>
          </cell>
          <cell r="F182" t="str">
            <v>HULM-630526-DQ8</v>
          </cell>
          <cell r="G182">
            <v>279.57</v>
          </cell>
        </row>
        <row r="183">
          <cell r="A183" t="str">
            <v>Ku Cauich Lourdes Maria</v>
          </cell>
          <cell r="B183" t="str">
            <v>18IB0084</v>
          </cell>
          <cell r="C183" t="str">
            <v>DIRECCION DE ALTO RENDIMIENTO</v>
          </cell>
          <cell r="D183" t="str">
            <v>NOMINA DE EMPLEADOS</v>
          </cell>
          <cell r="E183" t="str">
            <v>MM0041 PROGRAMADOR D</v>
          </cell>
          <cell r="F183" t="str">
            <v>CUCL-620122-9T5</v>
          </cell>
          <cell r="G183">
            <v>306.67</v>
          </cell>
        </row>
        <row r="184">
          <cell r="A184" t="str">
            <v>Lugo Sanchez Effy Guadalupe</v>
          </cell>
          <cell r="B184" t="str">
            <v>18IB0374</v>
          </cell>
          <cell r="C184" t="str">
            <v>DIRECCION DE ALTO RENDIMIENTO</v>
          </cell>
          <cell r="D184" t="str">
            <v>NOMINA DE EMPLEADOS</v>
          </cell>
          <cell r="E184" t="str">
            <v>MM0027 COORDINADOR A</v>
          </cell>
          <cell r="F184" t="str">
            <v>LUSE-850330-7G7</v>
          </cell>
          <cell r="G184">
            <v>386.7</v>
          </cell>
        </row>
        <row r="185">
          <cell r="A185" t="str">
            <v>Marrufo Morales Landy Margarita</v>
          </cell>
          <cell r="B185" t="str">
            <v>18IB0135</v>
          </cell>
          <cell r="C185" t="str">
            <v>COMPLEJO DEPORTIVO KUKULCAN</v>
          </cell>
          <cell r="D185" t="str">
            <v>NOMINA DE EMPLEADOS</v>
          </cell>
          <cell r="E185" t="str">
            <v>BU0064 AUXILIAR ADMINISTRATIVO A</v>
          </cell>
          <cell r="F185" t="str">
            <v>MAML-610627-EM9</v>
          </cell>
          <cell r="G185">
            <v>180.23</v>
          </cell>
        </row>
        <row r="186">
          <cell r="A186" t="str">
            <v>Martinez Cua Jose Modesto</v>
          </cell>
          <cell r="B186" t="str">
            <v>18IC0263</v>
          </cell>
          <cell r="C186" t="str">
            <v>COMPLEJO DEPORTIVO KUKULCAN</v>
          </cell>
          <cell r="D186" t="str">
            <v>NOMINA DE EMPLEADOS</v>
          </cell>
          <cell r="E186" t="str">
            <v>BU0070 INSTRUCTOR DEPORTIVO A</v>
          </cell>
          <cell r="F186" t="str">
            <v>MACM-660212-1T9</v>
          </cell>
          <cell r="G186">
            <v>165.02</v>
          </cell>
        </row>
        <row r="187">
          <cell r="A187" t="str">
            <v>Navarro Ramirez Miguel Angel</v>
          </cell>
          <cell r="B187" t="str">
            <v>CONF0027</v>
          </cell>
          <cell r="C187" t="str">
            <v>CONFIANZA</v>
          </cell>
          <cell r="D187" t="str">
            <v>NOMINA DE EMPLEADOS</v>
          </cell>
          <cell r="E187" t="str">
            <v>SC0022 DIRECTOR A</v>
          </cell>
          <cell r="F187" t="str">
            <v>NARM-671226-648</v>
          </cell>
          <cell r="G187">
            <v>1317.1</v>
          </cell>
        </row>
        <row r="188">
          <cell r="A188" t="str">
            <v>Quiroz Rivas Israel Abraham</v>
          </cell>
          <cell r="B188" t="str">
            <v>18PB0302</v>
          </cell>
          <cell r="C188" t="str">
            <v>DIRECCION DE ALTO RENDIMIENTO</v>
          </cell>
          <cell r="D188" t="str">
            <v>NOMINA DE EMPLEADOS</v>
          </cell>
          <cell r="E188" t="str">
            <v>MM0069 ANALISTA ADMINISTRATIVO E</v>
          </cell>
          <cell r="F188" t="str">
            <v>QURI-721009-9S1</v>
          </cell>
          <cell r="G188">
            <v>252.37</v>
          </cell>
        </row>
        <row r="189">
          <cell r="A189" t="str">
            <v>Vega Diaz Mario Horacio</v>
          </cell>
          <cell r="B189" t="str">
            <v>18IB0197</v>
          </cell>
          <cell r="C189" t="str">
            <v>DIRECCION DE ALTO RENDIMIENTO</v>
          </cell>
          <cell r="D189" t="str">
            <v>NOMINA DE EMPLEADOS</v>
          </cell>
          <cell r="E189" t="str">
            <v>MM0041 PROGRAMADOR D</v>
          </cell>
          <cell r="F189" t="str">
            <v>VEDM-580801-SN2</v>
          </cell>
          <cell r="G189">
            <v>306.67</v>
          </cell>
        </row>
        <row r="190">
          <cell r="A190" t="str">
            <v>Zaldivar Sosa Rebeca Antonia</v>
          </cell>
          <cell r="B190" t="str">
            <v>18IB0205</v>
          </cell>
          <cell r="C190" t="str">
            <v>DIRECCION DE ALTO RENDIMIENTO</v>
          </cell>
          <cell r="D190" t="str">
            <v>NOMINA DE EMPLEADOS</v>
          </cell>
          <cell r="E190" t="str">
            <v>MM0027 COORDINADOR A</v>
          </cell>
          <cell r="F190" t="str">
            <v>ZASR-690105-5P2</v>
          </cell>
          <cell r="G190">
            <v>386.7</v>
          </cell>
        </row>
        <row r="191">
          <cell r="A191" t="str">
            <v>Herrera Rosiles Ivan Alberto</v>
          </cell>
          <cell r="B191" t="str">
            <v>CONF0005</v>
          </cell>
          <cell r="C191" t="str">
            <v>CONFIANZA</v>
          </cell>
          <cell r="D191" t="str">
            <v>NOMINA DE EMPLEADOS</v>
          </cell>
          <cell r="E191" t="str">
            <v>SC0022 DIRECTOR A</v>
          </cell>
          <cell r="F191" t="str">
            <v>HERI-880524-DQ4</v>
          </cell>
          <cell r="G191">
            <v>1317.1</v>
          </cell>
        </row>
        <row r="192">
          <cell r="A192" t="str">
            <v>Parra Parra Nidia Guadalupe</v>
          </cell>
          <cell r="B192" t="str">
            <v>18IC0055</v>
          </cell>
          <cell r="C192" t="str">
            <v>DIRECCION DE PROMOCION DEPORTIVA</v>
          </cell>
          <cell r="D192" t="str">
            <v>NOMINA DE EMPLEADOS</v>
          </cell>
          <cell r="E192" t="str">
            <v>BU0055 SECRETARIA A</v>
          </cell>
          <cell r="F192" t="str">
            <v>PAPN-630702-DC1</v>
          </cell>
          <cell r="G192">
            <v>184.91</v>
          </cell>
        </row>
        <row r="193">
          <cell r="A193" t="str">
            <v>Serrano Rodriguez Miguel Felipe</v>
          </cell>
          <cell r="B193" t="str">
            <v>18BA0084</v>
          </cell>
          <cell r="C193" t="str">
            <v>DIRECCION DE PROMOCION DEPORTIVA</v>
          </cell>
          <cell r="D193" t="str">
            <v>NOMINA DE EMPLEADOS</v>
          </cell>
          <cell r="E193" t="str">
            <v>BU0072 INSTRUCTOR DEPORTIVO B</v>
          </cell>
          <cell r="F193" t="str">
            <v>SERM-640923-9X1</v>
          </cell>
          <cell r="G193">
            <v>241.21</v>
          </cell>
        </row>
        <row r="194">
          <cell r="A194" t="str">
            <v>Capetillo Vallado Juan Pablo</v>
          </cell>
          <cell r="B194" t="str">
            <v>CON00013</v>
          </cell>
          <cell r="C194" t="str">
            <v>CONFIANZA</v>
          </cell>
          <cell r="D194" t="str">
            <v>NOMINA DE EMPLEADOS</v>
          </cell>
          <cell r="E194" t="str">
            <v>SC0022 DIRECTOR A</v>
          </cell>
          <cell r="F194" t="str">
            <v>CAVJ-810429-BY7</v>
          </cell>
          <cell r="G194">
            <v>1317.1</v>
          </cell>
        </row>
        <row r="195">
          <cell r="A195" t="str">
            <v>Dzib Gonzalez Maria Azucena</v>
          </cell>
          <cell r="B195" t="str">
            <v>18IE0605</v>
          </cell>
          <cell r="C195" t="str">
            <v>DIRECCION DE PROYECTOS ESTRATEGICOS</v>
          </cell>
          <cell r="D195" t="str">
            <v>NOMINA DE EMPLEADOS</v>
          </cell>
          <cell r="E195" t="str">
            <v>BU0004 AUXILIAR ADMINISTRATIVO J</v>
          </cell>
          <cell r="F195" t="str">
            <v>DIGA-790805-VE2</v>
          </cell>
          <cell r="G195">
            <v>209.28</v>
          </cell>
        </row>
        <row r="196">
          <cell r="A196" t="str">
            <v>Nuñez Ortega Gelmy Yamire</v>
          </cell>
          <cell r="B196" t="str">
            <v>18IE0671</v>
          </cell>
          <cell r="C196" t="str">
            <v>DIRECCION DE PROYECTOS ESTRATEGICOS</v>
          </cell>
          <cell r="D196" t="str">
            <v>NOMINA DE EMPLEADOS</v>
          </cell>
          <cell r="E196" t="str">
            <v>BU0050 AUXILIAR ADMINISTRATIVO D</v>
          </cell>
          <cell r="F196" t="str">
            <v>NUOG-661123-QX5</v>
          </cell>
          <cell r="G196">
            <v>187.75</v>
          </cell>
        </row>
        <row r="197">
          <cell r="A197" t="str">
            <v>Esteban Abud Jorge Antonio</v>
          </cell>
          <cell r="B197" t="str">
            <v>CON00005</v>
          </cell>
          <cell r="C197" t="str">
            <v>CONFIANZA</v>
          </cell>
          <cell r="D197" t="str">
            <v>NOMINA DE EMPLEADOS</v>
          </cell>
          <cell r="E197" t="str">
            <v>SC0013 DIRECTOR B</v>
          </cell>
          <cell r="F197" t="str">
            <v>EEAJ-700429-HW2</v>
          </cell>
          <cell r="G197">
            <v>1646.37</v>
          </cell>
        </row>
        <row r="198">
          <cell r="A198" t="str">
            <v>Zepeda Garcia Xochitl Selene</v>
          </cell>
          <cell r="B198" t="str">
            <v>18IC0305</v>
          </cell>
          <cell r="C198" t="str">
            <v>DIRECCION DE VINC Y UNIDADES DEPORTIVAS</v>
          </cell>
          <cell r="D198" t="str">
            <v>NOMINA DE EMPLEADOS</v>
          </cell>
          <cell r="E198" t="str">
            <v>MM0041 PROGRAMADOR D</v>
          </cell>
          <cell r="F198" t="str">
            <v>ZEGX-740709-G7A</v>
          </cell>
          <cell r="G198">
            <v>306.67</v>
          </cell>
        </row>
        <row r="199">
          <cell r="A199" t="str">
            <v>Cardenas Tun Karla Del Rosario</v>
          </cell>
          <cell r="B199" t="str">
            <v>18IC0304</v>
          </cell>
          <cell r="C199" t="str">
            <v>DIRECCION GENERAL</v>
          </cell>
          <cell r="D199" t="str">
            <v>NOMINA DE EMPLEADOS</v>
          </cell>
          <cell r="E199" t="str">
            <v>MM0027 COORDINADOR A</v>
          </cell>
          <cell r="F199" t="str">
            <v>CATK-850425-BK0</v>
          </cell>
          <cell r="G199">
            <v>386.7</v>
          </cell>
        </row>
        <row r="200">
          <cell r="A200" t="str">
            <v>Castro Albornoz Maria Isabel</v>
          </cell>
          <cell r="B200" t="str">
            <v>18IB0369</v>
          </cell>
          <cell r="C200" t="str">
            <v>DIRECCION GENERAL</v>
          </cell>
          <cell r="D200" t="str">
            <v>NOMINA DE EMPLEADOS</v>
          </cell>
          <cell r="E200" t="str">
            <v>BU0004 AUXILIAR ADMINISTRATIVO J</v>
          </cell>
          <cell r="F200" t="str">
            <v>CAAI-870911-GF1</v>
          </cell>
          <cell r="G200">
            <v>209.28</v>
          </cell>
        </row>
        <row r="201">
          <cell r="A201" t="str">
            <v>Ceron Concha Leticia Margarita</v>
          </cell>
          <cell r="B201" t="str">
            <v>18IC0049</v>
          </cell>
          <cell r="C201" t="str">
            <v>DIRECCION JURIDICA</v>
          </cell>
          <cell r="D201" t="str">
            <v>NOMINA DE EMPLEADOS</v>
          </cell>
          <cell r="E201" t="str">
            <v>MM0069 ANALISTA ADMINISTRATIVO E</v>
          </cell>
          <cell r="F201" t="str">
            <v>CECL-730519-MM1</v>
          </cell>
          <cell r="G201">
            <v>252.37</v>
          </cell>
        </row>
        <row r="202">
          <cell r="A202" t="str">
            <v>Saenz Castillo Carlos Xavier</v>
          </cell>
          <cell r="B202" t="str">
            <v>CON00001</v>
          </cell>
          <cell r="C202" t="str">
            <v>CONFIANZA</v>
          </cell>
          <cell r="D202" t="str">
            <v>NOMINA DE EMPLEADOS</v>
          </cell>
          <cell r="E202" t="str">
            <v>SC0164 DIRECTOR GENERAL</v>
          </cell>
          <cell r="F202" t="str">
            <v>SACC-670110-FR8</v>
          </cell>
          <cell r="G202">
            <v>2545.9299999999998</v>
          </cell>
        </row>
        <row r="203">
          <cell r="A203" t="str">
            <v>Arriola Burgos Gustavo</v>
          </cell>
          <cell r="B203" t="str">
            <v>18BA0083</v>
          </cell>
          <cell r="C203" t="str">
            <v>DIRECCION JURIDICA</v>
          </cell>
          <cell r="D203" t="str">
            <v>NOMINA DE EMPLEADOS</v>
          </cell>
          <cell r="E203" t="str">
            <v>MM0097 SECRETARIA I</v>
          </cell>
          <cell r="F203" t="str">
            <v>AIBG-930815-8X5</v>
          </cell>
          <cell r="G203">
            <v>245.4</v>
          </cell>
        </row>
        <row r="204">
          <cell r="A204" t="str">
            <v>Basto Sosa Ana Beatriz</v>
          </cell>
          <cell r="B204" t="str">
            <v>18IC0551</v>
          </cell>
          <cell r="C204" t="str">
            <v>ESTADIO SALVADOR ALVARADO</v>
          </cell>
          <cell r="D204" t="str">
            <v>NOMINA DE EMPLEADOS</v>
          </cell>
          <cell r="E204" t="str">
            <v>BU0066 AUXILIAR DE SERVICIO A</v>
          </cell>
          <cell r="F204" t="str">
            <v>BASA-630204-RI5</v>
          </cell>
          <cell r="G204">
            <v>179.33</v>
          </cell>
        </row>
        <row r="205">
          <cell r="A205" t="str">
            <v>Caamal Cime Bernabe</v>
          </cell>
          <cell r="B205" t="str">
            <v>18IB0629</v>
          </cell>
          <cell r="C205" t="str">
            <v>ESTADIO SALVADOR ALVARADO</v>
          </cell>
          <cell r="D205" t="str">
            <v>NOMINA DE EMPLEADOS</v>
          </cell>
          <cell r="E205" t="str">
            <v>BU0062 VIGILANTE C</v>
          </cell>
          <cell r="F205" t="str">
            <v>CACB-740816-VA8</v>
          </cell>
          <cell r="G205">
            <v>182.76</v>
          </cell>
        </row>
        <row r="206">
          <cell r="A206" t="str">
            <v>Canul Crespo Jose Federico</v>
          </cell>
          <cell r="B206" t="str">
            <v>18IE0668</v>
          </cell>
          <cell r="C206" t="str">
            <v>ESTADIO SALVADOR ALVARADO</v>
          </cell>
          <cell r="D206" t="str">
            <v>NOMINA DE EMPLEADOS</v>
          </cell>
          <cell r="E206" t="str">
            <v>BU0032 ENCARGADO A</v>
          </cell>
          <cell r="F206" t="str">
            <v>CACF-721226-U25</v>
          </cell>
          <cell r="G206">
            <v>195.86</v>
          </cell>
        </row>
        <row r="207">
          <cell r="A207" t="str">
            <v>Carrillo Amaya Adolfo Esteban</v>
          </cell>
          <cell r="B207" t="str">
            <v>18IB0591</v>
          </cell>
          <cell r="C207" t="str">
            <v>ESTADIO SALVADOR ALVARADO</v>
          </cell>
          <cell r="D207" t="str">
            <v>NOMINA DE EMPLEADOS</v>
          </cell>
          <cell r="E207" t="str">
            <v>550    COORDINADOR</v>
          </cell>
          <cell r="F207" t="str">
            <v>CAAA-690420-2E2</v>
          </cell>
          <cell r="G207">
            <v>230.08</v>
          </cell>
        </row>
        <row r="208">
          <cell r="A208" t="str">
            <v>Carrillo Carrillo Rusell Fernando</v>
          </cell>
          <cell r="B208" t="str">
            <v>18IB0598</v>
          </cell>
          <cell r="C208" t="str">
            <v>ESTADIO SALVADOR ALVARADO</v>
          </cell>
          <cell r="D208" t="str">
            <v>NOMINA DE EMPLEADOS</v>
          </cell>
          <cell r="E208" t="str">
            <v>BU0061 AUXILIAR DE SERVICIO B</v>
          </cell>
          <cell r="F208" t="str">
            <v>CACR-650519-7V8</v>
          </cell>
          <cell r="G208">
            <v>182.76</v>
          </cell>
        </row>
        <row r="209">
          <cell r="A209" t="str">
            <v>Centeno Pacheco Cecilia De Jesus</v>
          </cell>
          <cell r="B209" t="str">
            <v>18IC0116</v>
          </cell>
          <cell r="C209" t="str">
            <v>ESTADIO SALVADOR ALVARADO</v>
          </cell>
          <cell r="D209" t="str">
            <v>NOMINA DE EMPLEADOS</v>
          </cell>
          <cell r="E209" t="str">
            <v>MM0097 SECRETARIA I</v>
          </cell>
          <cell r="F209" t="str">
            <v>CEPC-851122-3S6</v>
          </cell>
          <cell r="G209">
            <v>245.4</v>
          </cell>
        </row>
        <row r="210">
          <cell r="A210" t="str">
            <v>Chim Ek Alvaro</v>
          </cell>
          <cell r="B210" t="str">
            <v>18BB0217</v>
          </cell>
          <cell r="C210" t="str">
            <v>ESTADIO SALVADOR ALVARADO</v>
          </cell>
          <cell r="D210" t="str">
            <v>NOMINA DE EMPLEADOS</v>
          </cell>
          <cell r="E210" t="str">
            <v>BU0061 AUXILIAR DE SERVICIO B</v>
          </cell>
          <cell r="F210" t="str">
            <v>CIEA-680727-249</v>
          </cell>
          <cell r="G210">
            <v>182.76</v>
          </cell>
        </row>
        <row r="211">
          <cell r="A211" t="str">
            <v>Colli Lopez Martha Feliciana</v>
          </cell>
          <cell r="B211" t="str">
            <v>18IB0079</v>
          </cell>
          <cell r="C211" t="str">
            <v>ESTADIO SALVADOR ALVARADO</v>
          </cell>
          <cell r="D211" t="str">
            <v>NOMINA DE EMPLEADOS</v>
          </cell>
          <cell r="E211" t="str">
            <v>550    COORDINADOR</v>
          </cell>
          <cell r="F211" t="str">
            <v>COLM-670520-CC5</v>
          </cell>
          <cell r="G211">
            <v>230.08</v>
          </cell>
        </row>
        <row r="212">
          <cell r="A212" t="str">
            <v>Espinosa Ortega Francisco Javier</v>
          </cell>
          <cell r="B212" t="str">
            <v>18BB0220</v>
          </cell>
          <cell r="C212" t="str">
            <v>ESTADIO SALVADOR ALVARADO</v>
          </cell>
          <cell r="D212" t="str">
            <v>NOMINA DE EMPLEADOS</v>
          </cell>
          <cell r="E212" t="str">
            <v>BU0066 AUXILIAR DE SERVICIO A</v>
          </cell>
          <cell r="F212" t="str">
            <v>EIOF-681008-HT9</v>
          </cell>
          <cell r="G212">
            <v>179.33</v>
          </cell>
        </row>
        <row r="213">
          <cell r="A213" t="str">
            <v>Hernandez Martinez Gloria Mercedes</v>
          </cell>
          <cell r="B213" t="str">
            <v>18BA0040</v>
          </cell>
          <cell r="C213" t="str">
            <v>ESTADIO SALVADOR ALVARADO</v>
          </cell>
          <cell r="D213" t="str">
            <v>NOMINA DE EMPLEADOS</v>
          </cell>
          <cell r="E213" t="str">
            <v>BU0061 AUXILIAR DE SERVICIO B</v>
          </cell>
          <cell r="F213" t="str">
            <v>HEMG-690727-E57</v>
          </cell>
          <cell r="G213">
            <v>182.76</v>
          </cell>
        </row>
        <row r="214">
          <cell r="A214" t="str">
            <v>Herrera Pech Mario Enrique</v>
          </cell>
          <cell r="B214" t="str">
            <v>18BA0034</v>
          </cell>
          <cell r="C214" t="str">
            <v>ESTADIO SALVADOR ALVARADO</v>
          </cell>
          <cell r="D214" t="str">
            <v>NOMINA DE EMPLEADOS</v>
          </cell>
          <cell r="E214" t="str">
            <v>BU0061 AUXILIAR DE SERVICIO B</v>
          </cell>
          <cell r="F214" t="str">
            <v>HEPM-590126-7Q6</v>
          </cell>
          <cell r="G214">
            <v>182.76</v>
          </cell>
        </row>
        <row r="215">
          <cell r="A215" t="str">
            <v>Huchim Osalde Diego Martin</v>
          </cell>
          <cell r="B215" t="str">
            <v>18IB0589</v>
          </cell>
          <cell r="C215" t="str">
            <v>ESTADIO SALVADOR ALVARADO</v>
          </cell>
          <cell r="D215" t="str">
            <v>NOMINA DE EMPLEADOS</v>
          </cell>
          <cell r="E215" t="str">
            <v>MM0044 COORDINADOR DE PROYECTOS</v>
          </cell>
          <cell r="F215" t="str">
            <v>HUOD-870812-9I4</v>
          </cell>
          <cell r="G215">
            <v>296.33</v>
          </cell>
        </row>
        <row r="216">
          <cell r="A216" t="str">
            <v>Ku Pat Miguel Alexander</v>
          </cell>
          <cell r="B216" t="str">
            <v>18IE0738</v>
          </cell>
          <cell r="C216" t="str">
            <v>ESTADIO SALVADOR ALVARADO</v>
          </cell>
          <cell r="D216" t="str">
            <v>NOMINA DE EMPLEADOS</v>
          </cell>
          <cell r="E216" t="str">
            <v>BU0061 AUXILIAR DE SERVICIO B</v>
          </cell>
          <cell r="F216" t="str">
            <v>KUPM-850712-993</v>
          </cell>
          <cell r="G216">
            <v>182.76</v>
          </cell>
        </row>
        <row r="217">
          <cell r="A217" t="str">
            <v>Lara Vargas Manuel Alejandro</v>
          </cell>
          <cell r="B217" t="str">
            <v>18BA0016</v>
          </cell>
          <cell r="C217" t="str">
            <v>ESTADIO SALVADOR ALVARADO</v>
          </cell>
          <cell r="D217" t="str">
            <v>NOMINA DE EMPLEADOS</v>
          </cell>
          <cell r="E217" t="str">
            <v>SC0097 COORDINADOR C</v>
          </cell>
          <cell r="F217" t="str">
            <v>LAVM-751017-J1A</v>
          </cell>
          <cell r="G217">
            <v>492.07</v>
          </cell>
        </row>
        <row r="218">
          <cell r="A218" t="str">
            <v>Medina Cetina Jose Luis</v>
          </cell>
          <cell r="B218" t="str">
            <v>18BB0229</v>
          </cell>
          <cell r="C218" t="str">
            <v>ESTADIO SALVADOR ALVARADO</v>
          </cell>
          <cell r="D218" t="str">
            <v>NOMINA DE EMPLEADOS</v>
          </cell>
          <cell r="E218" t="str">
            <v>BU0064 AUXILIAR ADMINISTRATIVO A</v>
          </cell>
          <cell r="F218" t="str">
            <v>MECL-520915-9U9</v>
          </cell>
          <cell r="G218">
            <v>180.23</v>
          </cell>
        </row>
        <row r="219">
          <cell r="A219" t="str">
            <v>Mier Perez Luis Ricardo</v>
          </cell>
          <cell r="B219" t="str">
            <v>18BB0230</v>
          </cell>
          <cell r="C219" t="str">
            <v>ESTADIO SALVADOR ALVARADO</v>
          </cell>
          <cell r="D219" t="str">
            <v>NOMINA DE EMPLEADOS</v>
          </cell>
          <cell r="E219" t="str">
            <v>MM0094 JEFE DE OFICINA C</v>
          </cell>
          <cell r="F219" t="str">
            <v>MIPL-460403-EG7</v>
          </cell>
          <cell r="G219">
            <v>221.1</v>
          </cell>
        </row>
        <row r="220">
          <cell r="A220" t="str">
            <v>Molina Torres Jose De Jesus</v>
          </cell>
          <cell r="B220" t="str">
            <v>CONF0015</v>
          </cell>
          <cell r="C220" t="str">
            <v>CONFIANZA</v>
          </cell>
          <cell r="D220" t="str">
            <v>NOMINA DE EMPLEADOS</v>
          </cell>
          <cell r="E220" t="str">
            <v>SC0029 JEFE DE DEPARTAMENTO C</v>
          </cell>
          <cell r="F220" t="str">
            <v>MOTJ-640825-4B5</v>
          </cell>
          <cell r="G220">
            <v>1095.73</v>
          </cell>
        </row>
        <row r="221">
          <cell r="A221" t="str">
            <v>Moo Aguayo Jorge San Miguel</v>
          </cell>
          <cell r="B221" t="str">
            <v>18BB0231</v>
          </cell>
          <cell r="C221" t="str">
            <v>ESTADIO SALVADOR ALVARADO</v>
          </cell>
          <cell r="D221" t="str">
            <v>NOMINA DE EMPLEADOS</v>
          </cell>
          <cell r="E221" t="str">
            <v>BU0061 AUXILIAR DE SERVICIO B</v>
          </cell>
          <cell r="F221" t="str">
            <v>MOAJ-790921-6U8</v>
          </cell>
          <cell r="G221">
            <v>182.76</v>
          </cell>
        </row>
        <row r="222">
          <cell r="A222" t="str">
            <v>Moo Aguayo Manuel David</v>
          </cell>
          <cell r="B222" t="str">
            <v>18BB0232</v>
          </cell>
          <cell r="C222" t="str">
            <v>ESTADIO SALVADOR ALVARADO</v>
          </cell>
          <cell r="D222" t="str">
            <v>NOMINA DE EMPLEADOS</v>
          </cell>
          <cell r="E222" t="str">
            <v>BU0032 ENCARGADO A</v>
          </cell>
          <cell r="F222" t="str">
            <v>MOAM-750206-D22</v>
          </cell>
          <cell r="G222">
            <v>195.86</v>
          </cell>
        </row>
        <row r="223">
          <cell r="A223" t="str">
            <v>Morales Varguez Sugely Elena</v>
          </cell>
          <cell r="B223" t="str">
            <v>18EB0265</v>
          </cell>
          <cell r="C223" t="str">
            <v>ESTADIO SALVADOR ALVARADO</v>
          </cell>
          <cell r="D223" t="str">
            <v>NOMINA DE EMPLEADOS</v>
          </cell>
          <cell r="E223" t="str">
            <v>BU0061 AUXILIAR DE SERVICIO B</v>
          </cell>
          <cell r="F223" t="str">
            <v>MOVS-761217-NV5</v>
          </cell>
          <cell r="G223">
            <v>182.76</v>
          </cell>
        </row>
        <row r="224">
          <cell r="A224" t="str">
            <v>Naal Ek Manuel Filiberto</v>
          </cell>
          <cell r="B224" t="str">
            <v>18IB0600</v>
          </cell>
          <cell r="C224" t="str">
            <v>ESTADIO SALVADOR ALVARADO</v>
          </cell>
          <cell r="D224" t="str">
            <v>NOMINA DE EMPLEADOS</v>
          </cell>
          <cell r="E224" t="str">
            <v>BU0068 VIGILANTE A</v>
          </cell>
          <cell r="F224" t="str">
            <v>NAEM-881112-BZ7</v>
          </cell>
          <cell r="G224">
            <v>175.03</v>
          </cell>
        </row>
        <row r="225">
          <cell r="A225" t="str">
            <v>Ortega Kantun Fernanda Emilia</v>
          </cell>
          <cell r="B225" t="str">
            <v>18IC0297</v>
          </cell>
          <cell r="C225" t="str">
            <v>ESTADIO SALVADOR ALVARADO</v>
          </cell>
          <cell r="D225" t="str">
            <v>NOMINA DE EMPLEADOS</v>
          </cell>
          <cell r="E225" t="str">
            <v>BU0061 AUXILIAR DE SERVICIO B</v>
          </cell>
          <cell r="F225" t="str">
            <v>OEKF-680530-GQ5</v>
          </cell>
          <cell r="G225">
            <v>182.76</v>
          </cell>
        </row>
        <row r="226">
          <cell r="A226" t="str">
            <v>Rubio Cetina Guillermo De Jesus</v>
          </cell>
          <cell r="B226" t="str">
            <v>18IB0181</v>
          </cell>
          <cell r="C226" t="str">
            <v>ESTADIO SALVADOR ALVARADO</v>
          </cell>
          <cell r="D226" t="str">
            <v>NOMINA DE EMPLEADOS</v>
          </cell>
          <cell r="E226" t="str">
            <v>MM0099 AUXILIAR ADMINISTRATIVO K</v>
          </cell>
          <cell r="F226" t="str">
            <v>RUCG-630625-7KA</v>
          </cell>
          <cell r="G226">
            <v>211.95</v>
          </cell>
        </row>
        <row r="227">
          <cell r="A227" t="str">
            <v>Sanchez Concha Alma Delia</v>
          </cell>
          <cell r="B227" t="str">
            <v>18IE0682</v>
          </cell>
          <cell r="C227" t="str">
            <v>ESTADIO SALVADOR ALVARADO</v>
          </cell>
          <cell r="D227" t="str">
            <v>NOMINA DE EMPLEADOS</v>
          </cell>
          <cell r="E227" t="str">
            <v>BU0061 AUXILIAR DE SERVICIO B</v>
          </cell>
          <cell r="F227" t="str">
            <v>SACA-660928-1J0</v>
          </cell>
          <cell r="G227">
            <v>182.76</v>
          </cell>
        </row>
        <row r="228">
          <cell r="A228" t="str">
            <v>Suarez Varguez Cindy Maria</v>
          </cell>
          <cell r="B228" t="str">
            <v>18BA0049</v>
          </cell>
          <cell r="C228" t="str">
            <v>ESTADIO SALVADOR ALVARADO</v>
          </cell>
          <cell r="D228" t="str">
            <v>NOMINA DE EMPLEADOS</v>
          </cell>
          <cell r="E228" t="str">
            <v>BU0061 AUXILIAR DE SERVICIO B</v>
          </cell>
          <cell r="F228" t="str">
            <v>SUVC-841205-SM1</v>
          </cell>
          <cell r="G228">
            <v>182.76</v>
          </cell>
        </row>
        <row r="229">
          <cell r="A229" t="str">
            <v>Tamayo Muñoz Jorge Humberto</v>
          </cell>
          <cell r="B229" t="str">
            <v>18IC0303</v>
          </cell>
          <cell r="C229" t="str">
            <v>ESTADIO SALVADOR ALVARADO</v>
          </cell>
          <cell r="D229" t="str">
            <v>NOMINA DE EMPLEADOS</v>
          </cell>
          <cell r="E229" t="str">
            <v>BU0066 AUXILIAR DE SERVICIO A</v>
          </cell>
          <cell r="F229" t="str">
            <v>TAMJ-861001-17A</v>
          </cell>
          <cell r="G229">
            <v>179.33</v>
          </cell>
        </row>
        <row r="230">
          <cell r="A230" t="str">
            <v>Uc Lopez Eulogio</v>
          </cell>
          <cell r="B230" t="str">
            <v>18IC0213</v>
          </cell>
          <cell r="C230" t="str">
            <v>ESTADIO SALVADOR ALVARADO</v>
          </cell>
          <cell r="D230" t="str">
            <v>NOMINA DE EMPLEADOS</v>
          </cell>
          <cell r="E230" t="str">
            <v>BU0065 VIGILANTE B</v>
          </cell>
          <cell r="F230" t="str">
            <v>ULEU-520311-V81</v>
          </cell>
          <cell r="G230">
            <v>179.33</v>
          </cell>
        </row>
        <row r="231">
          <cell r="A231" t="str">
            <v>Vidal Gijon Henry Alberto</v>
          </cell>
          <cell r="B231" t="str">
            <v>18IB0200</v>
          </cell>
          <cell r="C231" t="str">
            <v>ESTADIO SALVADOR ALVARADO</v>
          </cell>
          <cell r="D231" t="str">
            <v>NOMINA DE EMPLEADOS</v>
          </cell>
          <cell r="E231" t="str">
            <v>BU0072 INSTRUCTOR DEPORTIVO B</v>
          </cell>
          <cell r="F231" t="str">
            <v>VIGH-601120-CI6</v>
          </cell>
          <cell r="G231">
            <v>241.21</v>
          </cell>
        </row>
        <row r="232">
          <cell r="A232" t="str">
            <v>Amaya Ortega Angel Oswaldo</v>
          </cell>
          <cell r="B232" t="str">
            <v>18BA0078</v>
          </cell>
          <cell r="C232" t="str">
            <v>EVENTOS ESPECIALES</v>
          </cell>
          <cell r="D232" t="str">
            <v>NOMINA DE EMPLEADOS</v>
          </cell>
          <cell r="E232" t="str">
            <v>BU0066 AUXILIAR DE SERVICIO A</v>
          </cell>
          <cell r="F232" t="str">
            <v>AAOA-751030-MS6</v>
          </cell>
          <cell r="G232">
            <v>179.33</v>
          </cell>
        </row>
        <row r="233">
          <cell r="A233" t="str">
            <v>Arenas Salazar Juan</v>
          </cell>
          <cell r="B233" t="str">
            <v>18BA0080</v>
          </cell>
          <cell r="C233" t="str">
            <v>EVENTOS ESPECIALES</v>
          </cell>
          <cell r="D233" t="str">
            <v>NOMINA DE EMPLEADOS</v>
          </cell>
          <cell r="E233" t="str">
            <v>BU0064 AUXILIAR ADMINISTRATIVO A</v>
          </cell>
          <cell r="F233" t="str">
            <v>AESJ-680703-949</v>
          </cell>
          <cell r="G233">
            <v>180.23</v>
          </cell>
        </row>
        <row r="234">
          <cell r="A234" t="str">
            <v>Cantillo Gamboa Ismael</v>
          </cell>
          <cell r="B234" t="str">
            <v>18IB0067</v>
          </cell>
          <cell r="C234" t="str">
            <v>EVENTOS ESPECIALES</v>
          </cell>
          <cell r="D234" t="str">
            <v>NOMINA DE EMPLEADOS</v>
          </cell>
          <cell r="E234" t="str">
            <v>BU0023 CHOFER C</v>
          </cell>
          <cell r="F234" t="str">
            <v>CAGI-481021-T55</v>
          </cell>
          <cell r="G234">
            <v>198.5</v>
          </cell>
        </row>
        <row r="235">
          <cell r="A235" t="str">
            <v>Cetina Baas Manuel Israel</v>
          </cell>
          <cell r="B235" t="str">
            <v>18BA0020</v>
          </cell>
          <cell r="C235" t="str">
            <v>EVENTOS ESPECIALES</v>
          </cell>
          <cell r="D235" t="str">
            <v>NOMINA DE EMPLEADOS</v>
          </cell>
          <cell r="E235" t="str">
            <v>BU0006 SECRETARIA F</v>
          </cell>
          <cell r="F235" t="str">
            <v>CEBM-880321-7M4</v>
          </cell>
          <cell r="G235">
            <v>206.58</v>
          </cell>
        </row>
        <row r="236">
          <cell r="A236" t="str">
            <v>G. Canton Ruz Elias Rene</v>
          </cell>
          <cell r="B236" t="str">
            <v>18IC0010</v>
          </cell>
          <cell r="C236" t="str">
            <v>EVENTOS ESPECIALES</v>
          </cell>
          <cell r="D236" t="str">
            <v>NOMINA DE EMPLEADOS</v>
          </cell>
          <cell r="E236" t="str">
            <v>BU0017 AUXILIAR DE SERVICIO G</v>
          </cell>
          <cell r="F236" t="str">
            <v>GREL-760205-L16</v>
          </cell>
          <cell r="G236">
            <v>201.21</v>
          </cell>
        </row>
        <row r="237">
          <cell r="A237" t="str">
            <v>Garcia Balam Martin Israel</v>
          </cell>
          <cell r="B237" t="str">
            <v>CON00007</v>
          </cell>
          <cell r="C237" t="str">
            <v>CONFIANZA</v>
          </cell>
          <cell r="D237" t="str">
            <v>NOMINA DE EMPLEADOS</v>
          </cell>
          <cell r="E237" t="str">
            <v>SC0029 JEFE DE DEPARTAMENTO C</v>
          </cell>
          <cell r="F237" t="str">
            <v>GABM-790516-MS3</v>
          </cell>
          <cell r="G237">
            <v>1095.73</v>
          </cell>
        </row>
        <row r="238">
          <cell r="A238" t="str">
            <v>Gomez Cordova Jose Luis</v>
          </cell>
          <cell r="B238" t="str">
            <v>18BA0079</v>
          </cell>
          <cell r="C238" t="str">
            <v>EVENTOS ESPECIALES</v>
          </cell>
          <cell r="D238" t="str">
            <v>NOMINA DE EMPLEADOS</v>
          </cell>
          <cell r="E238" t="str">
            <v>BU0064 AUXILIAR ADMINISTRATIVO A</v>
          </cell>
          <cell r="F238" t="str">
            <v>GOCL-870929-566</v>
          </cell>
          <cell r="G238">
            <v>180.23</v>
          </cell>
        </row>
        <row r="239">
          <cell r="A239" t="str">
            <v>Ku Narvaez Angel De La Cruz</v>
          </cell>
          <cell r="B239" t="str">
            <v>18IB0120</v>
          </cell>
          <cell r="C239" t="str">
            <v>EVENTOS ESPECIALES</v>
          </cell>
          <cell r="D239" t="str">
            <v>NOMINA DE EMPLEADOS</v>
          </cell>
          <cell r="E239" t="str">
            <v>BU0061 AUXILIAR DE SERVICIO B</v>
          </cell>
          <cell r="F239" t="str">
            <v>KUNA-750503-267</v>
          </cell>
          <cell r="G239">
            <v>182.76</v>
          </cell>
        </row>
        <row r="240">
          <cell r="A240" t="str">
            <v>Marrufo Sanchez Raul David</v>
          </cell>
          <cell r="B240" t="str">
            <v>18BA0043</v>
          </cell>
          <cell r="C240" t="str">
            <v>EVENTOS ESPECIALES</v>
          </cell>
          <cell r="D240" t="str">
            <v>NOMINA DE EMPLEADOS</v>
          </cell>
          <cell r="E240" t="str">
            <v>BU0061 AUXILIAR DE SERVICIO B</v>
          </cell>
          <cell r="F240" t="str">
            <v>MASR-761115-9FA</v>
          </cell>
          <cell r="G240">
            <v>182.76</v>
          </cell>
        </row>
        <row r="241">
          <cell r="A241" t="str">
            <v>May Tellez Jose Nieves</v>
          </cell>
          <cell r="B241" t="str">
            <v>18IB0604</v>
          </cell>
          <cell r="C241" t="str">
            <v>EVENTOS ESPECIALES</v>
          </cell>
          <cell r="D241" t="str">
            <v>NOMINA DE EMPLEADOS</v>
          </cell>
          <cell r="E241" t="str">
            <v>BU0042 AUXILIAR DE SERVICIO F</v>
          </cell>
          <cell r="F241" t="str">
            <v>MATN-640710-CC7</v>
          </cell>
          <cell r="G241">
            <v>193.13</v>
          </cell>
        </row>
        <row r="242">
          <cell r="A242" t="str">
            <v>Moguel Cortes Lucia Rubi</v>
          </cell>
          <cell r="B242" t="str">
            <v>18IB0386</v>
          </cell>
          <cell r="C242" t="str">
            <v>EVENTOS ESPECIALES</v>
          </cell>
          <cell r="D242" t="str">
            <v>NOMINA DE EMPLEADOS</v>
          </cell>
          <cell r="E242" t="str">
            <v>MM0097 SECRETARIA I</v>
          </cell>
          <cell r="F242" t="str">
            <v>MOCL-701213-5A5</v>
          </cell>
          <cell r="G242">
            <v>245.4</v>
          </cell>
        </row>
        <row r="243">
          <cell r="A243" t="str">
            <v>Palma Mendez Raul Humberto</v>
          </cell>
          <cell r="B243" t="str">
            <v>18IB0632</v>
          </cell>
          <cell r="C243" t="str">
            <v>EVENTOS ESPECIALES</v>
          </cell>
          <cell r="D243" t="str">
            <v>NOMINA DE EMPLEADOS</v>
          </cell>
          <cell r="E243" t="str">
            <v>BU0017 AUXILIAR DE SERVICIO G</v>
          </cell>
          <cell r="F243" t="str">
            <v>PAMR-540310-9G5</v>
          </cell>
          <cell r="G243">
            <v>201.21</v>
          </cell>
        </row>
        <row r="244">
          <cell r="A244" t="str">
            <v>Perez Frayde Jose Gabriel</v>
          </cell>
          <cell r="B244" t="str">
            <v>18BA0008</v>
          </cell>
          <cell r="C244" t="str">
            <v>EVENTOS ESPECIALES</v>
          </cell>
          <cell r="D244" t="str">
            <v>NOMINA DE EMPLEADOS</v>
          </cell>
          <cell r="E244" t="str">
            <v>BU0054 AUXILIAR ADMINISTRATIVO C</v>
          </cell>
          <cell r="F244" t="str">
            <v>PEFG-850417-8K3</v>
          </cell>
          <cell r="G244">
            <v>184.91</v>
          </cell>
        </row>
        <row r="245">
          <cell r="A245" t="str">
            <v>Segovia Cabrales Carlos Fabian</v>
          </cell>
          <cell r="B245" t="str">
            <v>18IE0596</v>
          </cell>
          <cell r="C245" t="str">
            <v>EVENTOS ESPECIALES</v>
          </cell>
          <cell r="D245" t="str">
            <v>NOMINA DE EMPLEADOS</v>
          </cell>
          <cell r="E245" t="str">
            <v>MM0041 PROGRAMADOR D</v>
          </cell>
          <cell r="F245" t="str">
            <v>SECC-880105-1E0</v>
          </cell>
          <cell r="G245">
            <v>306.67</v>
          </cell>
        </row>
        <row r="246">
          <cell r="A246" t="str">
            <v>Aguilar Aguilar Ejidio Jose</v>
          </cell>
          <cell r="B246" t="str">
            <v>18IB0051</v>
          </cell>
          <cell r="C246" t="str">
            <v>GIMNASIO POLIFUNCIONAL</v>
          </cell>
          <cell r="D246" t="str">
            <v>NOMINA DE EMPLEADOS</v>
          </cell>
          <cell r="E246" t="str">
            <v>BU0068 VIGILANTE A</v>
          </cell>
          <cell r="F246" t="str">
            <v>AUAE-501119-AE4</v>
          </cell>
          <cell r="G246">
            <v>175.03</v>
          </cell>
        </row>
        <row r="247">
          <cell r="A247" t="str">
            <v>Alonzo Canche Jesus De Atoche</v>
          </cell>
          <cell r="B247" t="str">
            <v>18PB0292</v>
          </cell>
          <cell r="C247" t="str">
            <v>GIMNASIO POLIFUNCIONAL</v>
          </cell>
          <cell r="D247" t="str">
            <v>NOMINA DE EMPLEADOS</v>
          </cell>
          <cell r="E247" t="str">
            <v>BU0026 AUXILIAR ADMINISTRATIVO G</v>
          </cell>
          <cell r="F247" t="str">
            <v>AOCJ-461009-3T9</v>
          </cell>
          <cell r="G247">
            <v>195.86</v>
          </cell>
        </row>
        <row r="248">
          <cell r="A248" t="str">
            <v>Caballero Escobedo Jorge</v>
          </cell>
          <cell r="B248" t="str">
            <v>18EB0272</v>
          </cell>
          <cell r="C248" t="str">
            <v>GIMNASIO POLIFUNCIONAL</v>
          </cell>
          <cell r="D248" t="str">
            <v>NOMINA DE EMPLEADOS</v>
          </cell>
          <cell r="E248" t="str">
            <v>BU0061 AUXILIAR DE SERVICIO B</v>
          </cell>
          <cell r="F248" t="str">
            <v>CAEJ-511113-826</v>
          </cell>
          <cell r="G248">
            <v>182.76</v>
          </cell>
        </row>
        <row r="249">
          <cell r="A249" t="str">
            <v>Diaz Batista Ana Gabriela</v>
          </cell>
          <cell r="B249" t="str">
            <v>CONF0018</v>
          </cell>
          <cell r="C249" t="str">
            <v>CONFIANZA</v>
          </cell>
          <cell r="D249" t="str">
            <v>NOMINA DE EMPLEADOS</v>
          </cell>
          <cell r="E249" t="str">
            <v>SC0029 JEFE DE DEPARTAMENTO C</v>
          </cell>
          <cell r="F249" t="str">
            <v>DIBA-861112-4I3</v>
          </cell>
          <cell r="G249">
            <v>1095.73</v>
          </cell>
        </row>
        <row r="250">
          <cell r="A250" t="str">
            <v>Duarte Casanova Rocio Evelin</v>
          </cell>
          <cell r="B250" t="str">
            <v>18IC0002</v>
          </cell>
          <cell r="C250" t="str">
            <v>GIMNASIO POLIFUNCIONAL</v>
          </cell>
          <cell r="D250" t="str">
            <v>NOMINA DE EMPLEADOS</v>
          </cell>
          <cell r="E250" t="str">
            <v>MM0027 COORDINADOR A</v>
          </cell>
          <cell r="F250" t="str">
            <v>DUCR-720313-KH5</v>
          </cell>
          <cell r="G250">
            <v>386.7</v>
          </cell>
        </row>
        <row r="251">
          <cell r="A251" t="str">
            <v>Fuentes Lopez Leidy Del Socorro</v>
          </cell>
          <cell r="B251" t="str">
            <v>18IC0296</v>
          </cell>
          <cell r="C251" t="str">
            <v>GIMNASIO POLIFUNCIONAL</v>
          </cell>
          <cell r="D251" t="str">
            <v>NOMINA DE EMPLEADOS</v>
          </cell>
          <cell r="E251" t="str">
            <v>BU0009 AUXILIAR ADMINISTRATIVO I</v>
          </cell>
          <cell r="F251" t="str">
            <v>FULL-671230-LS3</v>
          </cell>
          <cell r="G251">
            <v>204.6</v>
          </cell>
        </row>
        <row r="252">
          <cell r="A252" t="str">
            <v>Garcia Sansores Mirna Guadalupe</v>
          </cell>
          <cell r="B252" t="str">
            <v>18IC0026</v>
          </cell>
          <cell r="C252" t="str">
            <v>GIMNASIO POLIFUNCIONAL</v>
          </cell>
          <cell r="D252" t="str">
            <v>NOMINA DE EMPLEADOS</v>
          </cell>
          <cell r="E252" t="str">
            <v>550    COORDINADOR</v>
          </cell>
          <cell r="F252" t="str">
            <v>GASM-691209-SA0</v>
          </cell>
          <cell r="G252">
            <v>230.08</v>
          </cell>
        </row>
        <row r="253">
          <cell r="A253" t="str">
            <v>Garcia Sansores Pedro Jesus</v>
          </cell>
          <cell r="B253" t="str">
            <v>18CB0254</v>
          </cell>
          <cell r="C253" t="str">
            <v>GIMNASIO POLIFUNCIONAL</v>
          </cell>
          <cell r="D253" t="str">
            <v>NOMINA DE EMPLEADOS</v>
          </cell>
          <cell r="E253" t="str">
            <v>BU0064 AUXILIAR ADMINISTRATIVO A</v>
          </cell>
          <cell r="F253" t="str">
            <v>GASP-741124-7X3</v>
          </cell>
          <cell r="G253">
            <v>180.23</v>
          </cell>
        </row>
        <row r="254">
          <cell r="A254" t="str">
            <v>Lara Uribe Jorge Alberto</v>
          </cell>
          <cell r="B254" t="str">
            <v>18IB0123</v>
          </cell>
          <cell r="C254" t="str">
            <v>GIMNASIO POLIFUNCIONAL</v>
          </cell>
          <cell r="D254" t="str">
            <v>NOMINA DE EMPLEADOS</v>
          </cell>
          <cell r="E254" t="str">
            <v>BU0064 AUXILIAR ADMINISTRATIVO A</v>
          </cell>
          <cell r="F254" t="str">
            <v>LAUJ-610120-JJ3</v>
          </cell>
          <cell r="G254">
            <v>180.23</v>
          </cell>
        </row>
        <row r="255">
          <cell r="A255" t="str">
            <v>Manzano Azcorra Ligia Noemi</v>
          </cell>
          <cell r="B255" t="str">
            <v>18IC0032</v>
          </cell>
          <cell r="C255" t="str">
            <v>GIMNASIO POLIFUNCIONAL</v>
          </cell>
          <cell r="D255" t="str">
            <v>NOMINA DE EMPLEADOS</v>
          </cell>
          <cell r="E255" t="str">
            <v>BU0066 AUXILIAR DE SERVICIO A</v>
          </cell>
          <cell r="F255" t="str">
            <v>MAAL-670627-NQ1</v>
          </cell>
          <cell r="G255">
            <v>179.33</v>
          </cell>
        </row>
        <row r="256">
          <cell r="A256" t="str">
            <v>Mendoza Basto Jose De Jesus</v>
          </cell>
          <cell r="B256" t="str">
            <v>18IB0232</v>
          </cell>
          <cell r="C256" t="str">
            <v>GIMNASIO POLIFUNCIONAL</v>
          </cell>
          <cell r="D256" t="str">
            <v>NOMINA DE EMPLEADOS</v>
          </cell>
          <cell r="E256" t="str">
            <v>BU0066 AUXILIAR DE SERVICIO A</v>
          </cell>
          <cell r="F256" t="str">
            <v>MEBJ-610321-DZ9</v>
          </cell>
          <cell r="G256">
            <v>179.33</v>
          </cell>
        </row>
        <row r="257">
          <cell r="A257" t="str">
            <v>Perera Arcila Ana Lilia</v>
          </cell>
          <cell r="B257" t="str">
            <v>18BA0029</v>
          </cell>
          <cell r="C257" t="str">
            <v>GIMNASIO POLIFUNCIONAL</v>
          </cell>
          <cell r="D257" t="str">
            <v>NOMINA DE EMPLEADOS</v>
          </cell>
          <cell r="E257" t="str">
            <v>BU0061 AUXILIAR DE SERVICIO B</v>
          </cell>
          <cell r="F257" t="str">
            <v>PEAA-750626-AB5</v>
          </cell>
          <cell r="G257">
            <v>182.76</v>
          </cell>
        </row>
        <row r="258">
          <cell r="A258" t="str">
            <v>Puc Caamal Florencio</v>
          </cell>
          <cell r="B258" t="str">
            <v>18PB0229</v>
          </cell>
          <cell r="C258" t="str">
            <v>GIMNASIO POLIFUNCIONAL</v>
          </cell>
          <cell r="D258" t="str">
            <v>NOMINA DE EMPLEADOS</v>
          </cell>
          <cell r="E258" t="str">
            <v>BU0017 AUXILIAR DE SERVICIO G</v>
          </cell>
          <cell r="F258" t="str">
            <v>PUCF-411110-T27</v>
          </cell>
          <cell r="G258">
            <v>201.21</v>
          </cell>
        </row>
        <row r="259">
          <cell r="A259" t="str">
            <v>Quintal Lopez Felix Alejandro</v>
          </cell>
          <cell r="B259" t="str">
            <v>18IB0367</v>
          </cell>
          <cell r="C259" t="str">
            <v>GIMNASIO POLIFUNCIONAL</v>
          </cell>
          <cell r="D259" t="str">
            <v>NOMINA DE EMPLEADOS</v>
          </cell>
          <cell r="E259" t="str">
            <v>BU0055 SECRETARIA A</v>
          </cell>
          <cell r="F259" t="str">
            <v>QULF-710421-7W9</v>
          </cell>
          <cell r="G259">
            <v>184.91</v>
          </cell>
        </row>
        <row r="260">
          <cell r="A260" t="str">
            <v>Tun Zuñiga Maria Lucila</v>
          </cell>
          <cell r="B260" t="str">
            <v>18IB0190</v>
          </cell>
          <cell r="C260" t="str">
            <v>GIMNASIO POLIFUNCIONAL</v>
          </cell>
          <cell r="D260" t="str">
            <v>NOMINA DE EMPLEADOS</v>
          </cell>
          <cell r="E260" t="str">
            <v>BU0066 AUXILIAR DE SERVICIO A</v>
          </cell>
          <cell r="F260" t="str">
            <v>TUZL-660212-K82</v>
          </cell>
          <cell r="G260">
            <v>179.33</v>
          </cell>
        </row>
        <row r="261">
          <cell r="A261" t="str">
            <v>Valdez Canto Marcos Efren</v>
          </cell>
          <cell r="B261" t="str">
            <v>18DB0025</v>
          </cell>
          <cell r="C261" t="str">
            <v>GIMNASIO POLIFUNCIONAL</v>
          </cell>
          <cell r="D261" t="str">
            <v>NOMINA DE EMPLEADOS</v>
          </cell>
          <cell r="E261" t="str">
            <v>BU0009 AUXILIAR ADMINISTRATIVO I</v>
          </cell>
          <cell r="F261" t="str">
            <v>VACM-710907-PN1</v>
          </cell>
          <cell r="G261">
            <v>204.6</v>
          </cell>
        </row>
        <row r="262">
          <cell r="A262" t="str">
            <v>Aguilar Ramirez Maria Del Socorro</v>
          </cell>
          <cell r="B262" t="str">
            <v>18IB0361</v>
          </cell>
          <cell r="C262" t="str">
            <v>GIMNASIO SOLIDARIDAD</v>
          </cell>
          <cell r="D262" t="str">
            <v>NOMINA DE EMPLEADOS</v>
          </cell>
          <cell r="E262" t="str">
            <v>BU0039 SECRETARIA C</v>
          </cell>
          <cell r="F262" t="str">
            <v>AURS-680626-1K0</v>
          </cell>
          <cell r="G262">
            <v>193.13</v>
          </cell>
        </row>
        <row r="263">
          <cell r="A263" t="str">
            <v>Bojorquez Sanchez Josue Ismael</v>
          </cell>
          <cell r="B263" t="str">
            <v>18BA0085</v>
          </cell>
          <cell r="C263" t="str">
            <v>GIMNASIO SOLIDARIDAD</v>
          </cell>
          <cell r="D263" t="str">
            <v>NOMINA DE EMPLEADOS</v>
          </cell>
          <cell r="E263" t="str">
            <v>MM0094 JEFE DE OFICINA C</v>
          </cell>
          <cell r="F263" t="str">
            <v>BOSJ-850422-9D7</v>
          </cell>
          <cell r="G263">
            <v>221.1</v>
          </cell>
        </row>
        <row r="264">
          <cell r="A264" t="str">
            <v>Chale Trujeque Belizario</v>
          </cell>
          <cell r="B264" t="str">
            <v>18RC0318</v>
          </cell>
          <cell r="C264" t="str">
            <v>GIMNASIO SOLIDARIDAD</v>
          </cell>
          <cell r="D264" t="str">
            <v>NOMINA DE EMPLEADOS</v>
          </cell>
          <cell r="E264" t="str">
            <v>MM0099 AUXILIAR ADMINISTRATIVO K</v>
          </cell>
          <cell r="F264" t="str">
            <v>CATB-621106-FE6</v>
          </cell>
          <cell r="G264">
            <v>211.95</v>
          </cell>
        </row>
        <row r="265">
          <cell r="A265" t="str">
            <v>Fuentes Aguilar Griselda Del Socorro</v>
          </cell>
          <cell r="B265" t="str">
            <v>18SB0321</v>
          </cell>
          <cell r="C265" t="str">
            <v>GIMNASIO SOLIDARIDAD</v>
          </cell>
          <cell r="D265" t="str">
            <v>NOMINA DE EMPLEADOS</v>
          </cell>
          <cell r="E265" t="str">
            <v>BU0027 SECRETARIA D</v>
          </cell>
          <cell r="F265" t="str">
            <v>FUAG-460510-9J2</v>
          </cell>
          <cell r="G265">
            <v>195.86</v>
          </cell>
        </row>
        <row r="266">
          <cell r="A266" t="str">
            <v>Gomez Brito Wilbert Renan</v>
          </cell>
          <cell r="B266" t="str">
            <v>18IB0622</v>
          </cell>
          <cell r="C266" t="str">
            <v>GIMNASIO SOLIDARIDAD</v>
          </cell>
          <cell r="D266" t="str">
            <v>NOMINA DE EMPLEADOS</v>
          </cell>
          <cell r="E266" t="str">
            <v>BU0017 AUXILIAR DE SERVICIO G</v>
          </cell>
          <cell r="F266" t="str">
            <v>GOBW-630110-TE0</v>
          </cell>
          <cell r="G266">
            <v>201.21</v>
          </cell>
        </row>
        <row r="267">
          <cell r="A267" t="str">
            <v>Perez Angulo Jose Aroldo</v>
          </cell>
          <cell r="B267" t="str">
            <v>18EB0284</v>
          </cell>
          <cell r="C267" t="str">
            <v>GIMNASIO SOLIDARIDAD</v>
          </cell>
          <cell r="D267" t="str">
            <v>NOMINA DE EMPLEADOS</v>
          </cell>
          <cell r="E267" t="str">
            <v>BU0062 VIGILANTE C</v>
          </cell>
          <cell r="F267" t="str">
            <v>PEAA-541124-5F3</v>
          </cell>
          <cell r="G267">
            <v>182.76</v>
          </cell>
        </row>
        <row r="268">
          <cell r="A268" t="str">
            <v>Pool Robertos Roque Jose</v>
          </cell>
          <cell r="B268" t="str">
            <v>18SB0325</v>
          </cell>
          <cell r="C268" t="str">
            <v>GIMNASIO SOLIDARIDAD</v>
          </cell>
          <cell r="D268" t="str">
            <v>NOMINA DE EMPLEADOS</v>
          </cell>
          <cell r="E268" t="str">
            <v>BU0068 VIGILANTE A</v>
          </cell>
          <cell r="F268" t="str">
            <v>PORR-360703-9I1</v>
          </cell>
          <cell r="G268">
            <v>175.03</v>
          </cell>
        </row>
        <row r="269">
          <cell r="A269" t="str">
            <v>Pool Y Pool Mariano Lorenzo</v>
          </cell>
          <cell r="B269" t="str">
            <v>18SB0324</v>
          </cell>
          <cell r="C269" t="str">
            <v>GIMNASIO SOLIDARIDAD</v>
          </cell>
          <cell r="D269" t="str">
            <v>NOMINA DE EMPLEADOS</v>
          </cell>
          <cell r="E269" t="str">
            <v>BU0066 AUXILIAR DE SERVICIO A</v>
          </cell>
          <cell r="F269" t="str">
            <v>POPM-600430-2X9</v>
          </cell>
          <cell r="G269">
            <v>179.33</v>
          </cell>
        </row>
        <row r="270">
          <cell r="A270" t="str">
            <v>Valladares Vazquez Alexandra</v>
          </cell>
          <cell r="B270" t="str">
            <v>18BA0067</v>
          </cell>
          <cell r="C270" t="str">
            <v>CONFIANZA</v>
          </cell>
          <cell r="D270" t="str">
            <v>NOMINA DE EMPLEADOS</v>
          </cell>
          <cell r="E270" t="str">
            <v>SC0043 JEFE DE DEPARTAMENTO B</v>
          </cell>
          <cell r="F270" t="str">
            <v>VAVA-910904-NU9</v>
          </cell>
          <cell r="G270">
            <v>810.9</v>
          </cell>
        </row>
        <row r="271">
          <cell r="A271" t="str">
            <v>Varguez Calderon Carlos Renan</v>
          </cell>
          <cell r="B271" t="str">
            <v>18IC0272</v>
          </cell>
          <cell r="C271" t="str">
            <v>GIMNASIO SOLIDARIDAD</v>
          </cell>
          <cell r="D271" t="str">
            <v>NOMINA DE EMPLEADOS</v>
          </cell>
          <cell r="E271" t="str">
            <v>BU0068 VIGILANTE A</v>
          </cell>
          <cell r="F271" t="str">
            <v>VACC-590825-1JA</v>
          </cell>
          <cell r="G271">
            <v>175.03</v>
          </cell>
        </row>
        <row r="272">
          <cell r="A272" t="str">
            <v>Yi Ac Carlos Emilio</v>
          </cell>
          <cell r="B272" t="str">
            <v>18KB0056</v>
          </cell>
          <cell r="C272" t="str">
            <v>GIMNASIO SOLIDARIDAD</v>
          </cell>
          <cell r="D272" t="str">
            <v>NOMINA DE EMPLEADOS</v>
          </cell>
          <cell r="E272" t="str">
            <v>BU0042 AUXILIAR DE SERVICIO F</v>
          </cell>
          <cell r="F272" t="str">
            <v>YIAC-710708-14A</v>
          </cell>
          <cell r="G272">
            <v>193.13</v>
          </cell>
        </row>
        <row r="273">
          <cell r="A273" t="str">
            <v>Bolayna Ortiz Cristian Marisol</v>
          </cell>
          <cell r="B273" t="str">
            <v>18BA0072</v>
          </cell>
          <cell r="C273" t="str">
            <v>MARKETING DEPORTIVO</v>
          </cell>
          <cell r="D273" t="str">
            <v>NOMINA DE EMPLEADOS</v>
          </cell>
          <cell r="E273" t="str">
            <v>MM0044 COORDINADOR DE PROYECTOS</v>
          </cell>
          <cell r="F273" t="str">
            <v>BOOC-840710-TI7</v>
          </cell>
          <cell r="G273">
            <v>296.33</v>
          </cell>
        </row>
        <row r="274">
          <cell r="A274" t="str">
            <v>Magaña Estrella Margeli De La Cruz</v>
          </cell>
          <cell r="B274" t="str">
            <v>18IB0134</v>
          </cell>
          <cell r="C274" t="str">
            <v>MARKETING DEPORTIVO</v>
          </cell>
          <cell r="D274" t="str">
            <v>NOMINA DE EMPLEADOS</v>
          </cell>
          <cell r="E274" t="str">
            <v>MM0041 PROGRAMADOR D</v>
          </cell>
          <cell r="F274" t="str">
            <v>MAEM-741106-EDA</v>
          </cell>
          <cell r="G274">
            <v>306.67</v>
          </cell>
        </row>
        <row r="275">
          <cell r="A275" t="str">
            <v>Medina Cardeña Freddy Armando</v>
          </cell>
          <cell r="B275" t="str">
            <v>18IB0138</v>
          </cell>
          <cell r="C275" t="str">
            <v>MARKETING DEPORTIVO</v>
          </cell>
          <cell r="D275" t="str">
            <v>NOMINA DE EMPLEADOS</v>
          </cell>
          <cell r="E275" t="str">
            <v>MM0041 PROGRAMADOR D</v>
          </cell>
          <cell r="F275" t="str">
            <v>MECF-740828-658</v>
          </cell>
          <cell r="G275">
            <v>306.67</v>
          </cell>
        </row>
        <row r="276">
          <cell r="A276" t="str">
            <v>Novelo Mena Andres Manuel</v>
          </cell>
          <cell r="B276" t="str">
            <v>18IB0151</v>
          </cell>
          <cell r="C276" t="str">
            <v>MARKETING DEPORTIVO</v>
          </cell>
          <cell r="D276" t="str">
            <v>NOMINA DE EMPLEADOS</v>
          </cell>
          <cell r="E276" t="str">
            <v>MM0027 COORDINADOR A</v>
          </cell>
          <cell r="F276" t="str">
            <v>NOMA-710521-KL8</v>
          </cell>
          <cell r="G276">
            <v>386.7</v>
          </cell>
        </row>
        <row r="277">
          <cell r="A277" t="str">
            <v>Pantoja Flores Jesus Felipe</v>
          </cell>
          <cell r="B277" t="str">
            <v>18IB0159</v>
          </cell>
          <cell r="C277" t="str">
            <v>MARKETING DEPORTIVO</v>
          </cell>
          <cell r="D277" t="str">
            <v>NOMINA DE EMPLEADOS</v>
          </cell>
          <cell r="E277" t="str">
            <v>SC0097 COORDINADOR C</v>
          </cell>
          <cell r="F277" t="str">
            <v>PAFJ-780325-797</v>
          </cell>
          <cell r="G277">
            <v>492.07</v>
          </cell>
        </row>
        <row r="278">
          <cell r="A278" t="str">
            <v>Pompeyo Brito Maria Del Pilar</v>
          </cell>
          <cell r="B278" t="str">
            <v>CONF0019</v>
          </cell>
          <cell r="C278" t="str">
            <v>CONFIANZA</v>
          </cell>
          <cell r="D278" t="str">
            <v>NOMINA DE EMPLEADOS</v>
          </cell>
          <cell r="E278" t="str">
            <v>SC0029 JEFE DE DEPARTAMENTO C</v>
          </cell>
          <cell r="F278" t="str">
            <v>POBP-790425-8V2</v>
          </cell>
          <cell r="G278">
            <v>1095.73</v>
          </cell>
        </row>
        <row r="279">
          <cell r="A279" t="str">
            <v>Tello Del Olmo Regina</v>
          </cell>
          <cell r="B279" t="str">
            <v>18BA0081</v>
          </cell>
          <cell r="C279" t="str">
            <v>MARKETING DEPORTIVO</v>
          </cell>
          <cell r="D279" t="str">
            <v>NOMINA DE EMPLEADOS</v>
          </cell>
          <cell r="E279" t="str">
            <v>MM0044 COORDINADOR DE PROYECTOS</v>
          </cell>
          <cell r="F279" t="str">
            <v>TEOR-930717-2K3</v>
          </cell>
          <cell r="G279">
            <v>296.33</v>
          </cell>
        </row>
        <row r="280">
          <cell r="A280" t="str">
            <v>Carret Vazquez Jose Antonio</v>
          </cell>
          <cell r="B280" t="str">
            <v>CONF0010</v>
          </cell>
          <cell r="C280" t="str">
            <v>CONFIANZA</v>
          </cell>
          <cell r="D280" t="str">
            <v>NOMINA DE EMPLEADOS</v>
          </cell>
          <cell r="E280" t="str">
            <v>SC0029 JEFE DE DEPARTAMENTO C</v>
          </cell>
          <cell r="F280" t="str">
            <v>CAVA-571207-9P2</v>
          </cell>
          <cell r="G280">
            <v>1095.73</v>
          </cell>
        </row>
        <row r="281">
          <cell r="A281" t="str">
            <v>Monroy Vera Ofelia Francisca</v>
          </cell>
          <cell r="B281" t="str">
            <v>18IB0505</v>
          </cell>
          <cell r="C281" t="str">
            <v>PISTA INTERNACIONAL DE REMO Y CANOTAJE</v>
          </cell>
          <cell r="D281" t="str">
            <v>NOMINA DE EMPLEADOS</v>
          </cell>
          <cell r="E281" t="str">
            <v>MM0069 ANALISTA ADMINISTRATIVO E</v>
          </cell>
          <cell r="F281" t="str">
            <v>MOVO-800402-UD8</v>
          </cell>
          <cell r="G281">
            <v>252.37</v>
          </cell>
        </row>
        <row r="282">
          <cell r="A282" t="str">
            <v>Che Lara Freddy Agustin</v>
          </cell>
          <cell r="B282" t="str">
            <v>18IE0669</v>
          </cell>
          <cell r="C282" t="str">
            <v>PISTA INTERNACIONAL DE REMO Y CANOTAJE</v>
          </cell>
          <cell r="D282" t="str">
            <v>NOMINA DE EMPLEADOS</v>
          </cell>
          <cell r="E282" t="str">
            <v>BU0066 AUXILIAR DE SERVICIO A</v>
          </cell>
          <cell r="F282" t="str">
            <v>CELF-570828-GIA</v>
          </cell>
          <cell r="G282">
            <v>179.33</v>
          </cell>
        </row>
        <row r="283">
          <cell r="A283" t="str">
            <v>Cobos Valdez Jose Rene</v>
          </cell>
          <cell r="B283" t="str">
            <v>18IB0078</v>
          </cell>
          <cell r="C283" t="str">
            <v>PISTA INTERNACIONAL DE REMO Y CANOTAJE</v>
          </cell>
          <cell r="D283" t="str">
            <v>NOMINA DE EMPLEADOS</v>
          </cell>
          <cell r="E283" t="str">
            <v>BU0066 AUXILIAR DE SERVICIO A</v>
          </cell>
          <cell r="F283" t="str">
            <v>COVR-690109-6L4</v>
          </cell>
          <cell r="G283">
            <v>179.33</v>
          </cell>
        </row>
        <row r="284">
          <cell r="A284" t="str">
            <v>Garcia Medrano Jose Ramon</v>
          </cell>
          <cell r="B284" t="str">
            <v>CONF0025</v>
          </cell>
          <cell r="C284" t="str">
            <v>CONFIANZA</v>
          </cell>
          <cell r="D284" t="str">
            <v>NOMINA DE EMPLEADOS</v>
          </cell>
          <cell r="E284" t="str">
            <v>SC0029 JEFE DE DEPARTAMENTO C</v>
          </cell>
          <cell r="F284" t="str">
            <v>GAMR-661103-JJ6</v>
          </cell>
          <cell r="G284">
            <v>1095.73</v>
          </cell>
        </row>
        <row r="285">
          <cell r="A285" t="str">
            <v>Magaña Santana Eric Rodulfo</v>
          </cell>
          <cell r="B285" t="str">
            <v>18RB0310</v>
          </cell>
          <cell r="C285" t="str">
            <v>PISTA INTERNACIONAL DE REMO Y CANOTAJE</v>
          </cell>
          <cell r="D285" t="str">
            <v>NOMINA DE EMPLEADOS</v>
          </cell>
          <cell r="E285" t="str">
            <v>BU0066 AUXILIAR DE SERVICIO A</v>
          </cell>
          <cell r="F285" t="str">
            <v>MASE-710309-HZ9</v>
          </cell>
          <cell r="G285">
            <v>179.33</v>
          </cell>
        </row>
        <row r="286">
          <cell r="A286" t="str">
            <v>Ramos Colli Jose Alberto</v>
          </cell>
          <cell r="B286" t="str">
            <v>18IE0538</v>
          </cell>
          <cell r="C286" t="str">
            <v>PISTA INTERNACIONAL DE REMO Y CANOTAJE</v>
          </cell>
          <cell r="D286" t="str">
            <v>NOMINA DE EMPLEADOS</v>
          </cell>
          <cell r="E286" t="str">
            <v>550    COORDINADOR</v>
          </cell>
          <cell r="F286" t="str">
            <v>RACA-810528-GX6</v>
          </cell>
          <cell r="G286">
            <v>230.08</v>
          </cell>
        </row>
        <row r="287">
          <cell r="A287" t="str">
            <v>Ventura Martinez Jose Gerardo</v>
          </cell>
          <cell r="B287" t="str">
            <v>18IB0583</v>
          </cell>
          <cell r="C287" t="str">
            <v>PISTA INTERNACIONAL DE REMO Y CANOTAJE</v>
          </cell>
          <cell r="D287" t="str">
            <v>NOMINA DE EMPLEADOS</v>
          </cell>
          <cell r="E287" t="str">
            <v>BU0066 AUXILIAR DE SERVICIO A</v>
          </cell>
          <cell r="F287" t="str">
            <v>VEMG-750810-CS7</v>
          </cell>
          <cell r="G287">
            <v>179.33</v>
          </cell>
        </row>
        <row r="288">
          <cell r="A288" t="str">
            <v>Aldana Varguez Luis Ernesto</v>
          </cell>
          <cell r="B288" t="str">
            <v>18IC0103</v>
          </cell>
          <cell r="C288" t="str">
            <v>PLANEACION Y CONTROL PRESUPUESTAL</v>
          </cell>
          <cell r="D288" t="str">
            <v>NOMINA DE EMPLEADOS</v>
          </cell>
          <cell r="E288" t="str">
            <v>MM0027 COORDINADOR A</v>
          </cell>
          <cell r="F288" t="str">
            <v>AAVL-831002-GI5</v>
          </cell>
          <cell r="G288">
            <v>386.7</v>
          </cell>
        </row>
        <row r="289">
          <cell r="A289" t="str">
            <v>Caamal Tzuc Ana Virginia</v>
          </cell>
          <cell r="B289" t="str">
            <v>18IC0014</v>
          </cell>
          <cell r="C289" t="str">
            <v>CONFIANZA</v>
          </cell>
          <cell r="D289" t="str">
            <v>NOMINA DE EMPLEADOS</v>
          </cell>
          <cell r="E289" t="str">
            <v>SC0029 JEFE DE DEPARTAMENTO C</v>
          </cell>
          <cell r="F289" t="str">
            <v>CATA-800610-I4A</v>
          </cell>
          <cell r="G289">
            <v>1095.73</v>
          </cell>
        </row>
        <row r="290">
          <cell r="A290" t="str">
            <v>Cruz Mendez Joanna Del Pilar</v>
          </cell>
          <cell r="B290" t="str">
            <v>18IE0696</v>
          </cell>
          <cell r="C290" t="str">
            <v>PLANEACION Y CONTROL PRESUPUESTAL</v>
          </cell>
          <cell r="D290" t="str">
            <v>NOMINA DE EMPLEADOS</v>
          </cell>
          <cell r="E290" t="str">
            <v>MM0062 ANALISTA ADMINISTRATIVO F</v>
          </cell>
          <cell r="F290" t="str">
            <v>CUMJ-890930-G78</v>
          </cell>
          <cell r="G290">
            <v>268.8</v>
          </cell>
        </row>
        <row r="291">
          <cell r="A291" t="str">
            <v>Morales Ortega Rubi Isabel</v>
          </cell>
          <cell r="B291" t="str">
            <v>18IE0609</v>
          </cell>
          <cell r="C291" t="str">
            <v>PLANEACION Y CONTROL PRESUPUESTAL</v>
          </cell>
          <cell r="D291" t="str">
            <v>NOMINA DE EMPLEADOS</v>
          </cell>
          <cell r="E291" t="str">
            <v>MM0027 COORDINADOR A</v>
          </cell>
          <cell r="F291" t="str">
            <v>MOOR-840318-AD8</v>
          </cell>
          <cell r="G291">
            <v>386.7</v>
          </cell>
        </row>
        <row r="292">
          <cell r="A292" t="str">
            <v>Carrillo Cortes Maria Alejandra</v>
          </cell>
          <cell r="B292" t="str">
            <v>18IB0070</v>
          </cell>
          <cell r="C292" t="str">
            <v>RECURSOS HUMANOS</v>
          </cell>
          <cell r="D292" t="str">
            <v>NOMINA DE EMPLEADOS</v>
          </cell>
          <cell r="E292" t="str">
            <v>MM0044 COORDINADOR DE PROYECTOS</v>
          </cell>
          <cell r="F292" t="str">
            <v>CACX-750424-SB2</v>
          </cell>
          <cell r="G292">
            <v>296.33</v>
          </cell>
        </row>
        <row r="293">
          <cell r="A293" t="str">
            <v>Gamboa Rio Jose Enrique</v>
          </cell>
          <cell r="B293" t="str">
            <v>18IE0672</v>
          </cell>
          <cell r="C293" t="str">
            <v>RECURSOS HUMANOS</v>
          </cell>
          <cell r="D293" t="str">
            <v>NOMINA DE EMPLEADOS</v>
          </cell>
          <cell r="E293" t="str">
            <v>MM0027 COORDINADOR A</v>
          </cell>
          <cell r="F293" t="str">
            <v>GARE-830218-T44</v>
          </cell>
          <cell r="G293">
            <v>386.7</v>
          </cell>
        </row>
        <row r="294">
          <cell r="A294" t="str">
            <v>Gonzalez Cetina Javier Adrian</v>
          </cell>
          <cell r="B294" t="str">
            <v>CONF0011</v>
          </cell>
          <cell r="C294" t="str">
            <v>CONFIANZA</v>
          </cell>
          <cell r="D294" t="str">
            <v>NOMINA DE EMPLEADOS</v>
          </cell>
          <cell r="E294" t="str">
            <v>SC0029 JEFE DE DEPARTAMENTO C</v>
          </cell>
          <cell r="F294" t="str">
            <v>GOCJ-861021-T14</v>
          </cell>
          <cell r="G294">
            <v>1095.73</v>
          </cell>
        </row>
        <row r="295">
          <cell r="A295" t="str">
            <v>Quijano Cetina Jose Ismael</v>
          </cell>
          <cell r="B295" t="str">
            <v>18IB0174</v>
          </cell>
          <cell r="C295" t="str">
            <v>RECURSOS HUMANOS</v>
          </cell>
          <cell r="D295" t="str">
            <v>NOMINA DE EMPLEADOS</v>
          </cell>
          <cell r="E295" t="str">
            <v>SC0098 COORDINADOR D</v>
          </cell>
          <cell r="F295" t="str">
            <v>QUCI-740410-U7A</v>
          </cell>
          <cell r="G295">
            <v>578.97</v>
          </cell>
        </row>
        <row r="296">
          <cell r="A296" t="str">
            <v>Quintal Mendez Hilda Guadalupe</v>
          </cell>
          <cell r="B296" t="str">
            <v>18IB0177</v>
          </cell>
          <cell r="C296" t="str">
            <v>RECURSOS HUMANOS</v>
          </cell>
          <cell r="D296" t="str">
            <v>NOMINA DE EMPLEADOS</v>
          </cell>
          <cell r="E296" t="str">
            <v>MM0062 ANALISTA ADMINISTRATIVO F</v>
          </cell>
          <cell r="F296" t="str">
            <v>QUMH-690310-S47</v>
          </cell>
          <cell r="G296">
            <v>268.8</v>
          </cell>
        </row>
        <row r="297">
          <cell r="A297" t="str">
            <v>Aguilar Gongora Martha Cecilia</v>
          </cell>
          <cell r="B297" t="str">
            <v>18BA0032</v>
          </cell>
          <cell r="C297" t="str">
            <v>RECURSOS MATERIALES</v>
          </cell>
          <cell r="D297" t="str">
            <v>NOMINA DE EMPLEADOS</v>
          </cell>
          <cell r="E297" t="str">
            <v>MM0062 ANALISTA ADMINISTRATIVO F</v>
          </cell>
          <cell r="F297" t="str">
            <v>AUGM-901202-V76</v>
          </cell>
          <cell r="G297">
            <v>268.8</v>
          </cell>
        </row>
        <row r="298">
          <cell r="A298" t="str">
            <v>Andrade Magaña Antonio Eduardo</v>
          </cell>
          <cell r="B298" t="str">
            <v>18IB0656</v>
          </cell>
          <cell r="C298" t="str">
            <v>RECURSOS MATERIALES</v>
          </cell>
          <cell r="D298" t="str">
            <v>NOMINA DE EMPLEADOS</v>
          </cell>
          <cell r="E298" t="str">
            <v>MM0027 COORDINADOR A</v>
          </cell>
          <cell r="F298" t="str">
            <v>AAMA-620414-SP1</v>
          </cell>
          <cell r="G298">
            <v>386.7</v>
          </cell>
        </row>
        <row r="299">
          <cell r="A299" t="str">
            <v>Cano Madera Javier Rene De La Cruz</v>
          </cell>
          <cell r="B299" t="str">
            <v>18IC0113</v>
          </cell>
          <cell r="C299" t="str">
            <v>RECURSOS MATERIALES</v>
          </cell>
          <cell r="D299" t="str">
            <v>NOMINA DE EMPLEADOS</v>
          </cell>
          <cell r="E299" t="str">
            <v>MM0027 COORDINADOR A</v>
          </cell>
          <cell r="F299" t="str">
            <v>CAMJ-830503-JV1</v>
          </cell>
          <cell r="G299">
            <v>386.7</v>
          </cell>
        </row>
        <row r="300">
          <cell r="A300" t="str">
            <v>Carrillo Can Ignacio De Loyola</v>
          </cell>
          <cell r="B300" t="str">
            <v>18IC0221</v>
          </cell>
          <cell r="C300" t="str">
            <v>RECURSOS MATERIALES</v>
          </cell>
          <cell r="D300" t="str">
            <v>NOMINA DE EMPLEADOS</v>
          </cell>
          <cell r="E300" t="str">
            <v>MM0044 COORDINADOR DE PROYECTOS</v>
          </cell>
          <cell r="F300" t="str">
            <v>CACI-730731-MU5</v>
          </cell>
          <cell r="G300">
            <v>296.33</v>
          </cell>
        </row>
        <row r="301">
          <cell r="A301" t="str">
            <v>Carrillo Castillo Mario Alfredo</v>
          </cell>
          <cell r="B301" t="str">
            <v>18IC0104</v>
          </cell>
          <cell r="C301" t="str">
            <v>RECURSOS MATERIALES</v>
          </cell>
          <cell r="D301" t="str">
            <v>NOMINA DE EMPLEADOS</v>
          </cell>
          <cell r="E301" t="str">
            <v>SC0097 COORDINADOR C</v>
          </cell>
          <cell r="F301" t="str">
            <v>CACM-780702-1B6</v>
          </cell>
          <cell r="G301">
            <v>492.07</v>
          </cell>
        </row>
        <row r="302">
          <cell r="A302" t="str">
            <v>Castilla Ayala Justo Pastor</v>
          </cell>
          <cell r="B302" t="str">
            <v>18IC0214</v>
          </cell>
          <cell r="C302" t="str">
            <v>RECURSOS MATERIALES</v>
          </cell>
          <cell r="D302" t="str">
            <v>NOMINA DE EMPLEADOS</v>
          </cell>
          <cell r="E302" t="str">
            <v>MM0099 AUXILIAR ADMINISTRATIVO K</v>
          </cell>
          <cell r="F302" t="str">
            <v>CAAJ-640430-FM2</v>
          </cell>
          <cell r="G302">
            <v>211.95</v>
          </cell>
        </row>
        <row r="303">
          <cell r="A303" t="str">
            <v>Cervera Sanchez Beatriz Elena</v>
          </cell>
          <cell r="B303" t="str">
            <v>CONF0012</v>
          </cell>
          <cell r="C303" t="str">
            <v>CONFIANZA</v>
          </cell>
          <cell r="D303" t="str">
            <v>NOMINA DE EMPLEADOS</v>
          </cell>
          <cell r="E303" t="str">
            <v>SC0029 JEFE DE DEPARTAMENTO C</v>
          </cell>
          <cell r="F303" t="str">
            <v>CESB-840925-TA5</v>
          </cell>
          <cell r="G303">
            <v>1095.73</v>
          </cell>
        </row>
        <row r="304">
          <cell r="A304" t="str">
            <v>Dominguez Perez Adolfo Francisco</v>
          </cell>
          <cell r="B304" t="str">
            <v>18IE0461</v>
          </cell>
          <cell r="C304" t="str">
            <v>RECURSOS MATERIALES</v>
          </cell>
          <cell r="D304" t="str">
            <v>NOMINA DE EMPLEADOS</v>
          </cell>
          <cell r="E304" t="str">
            <v>MM0044 COORDINADOR DE PROYECTOS</v>
          </cell>
          <cell r="F304" t="str">
            <v>DOPA-690128-51A</v>
          </cell>
          <cell r="G304">
            <v>296.33</v>
          </cell>
        </row>
        <row r="305">
          <cell r="A305" t="str">
            <v>May Medina David Ivan</v>
          </cell>
          <cell r="B305" t="str">
            <v>18IB0661</v>
          </cell>
          <cell r="C305" t="str">
            <v>RECURSOS MATERIALES</v>
          </cell>
          <cell r="D305" t="str">
            <v>NOMINA DE EMPLEADOS</v>
          </cell>
          <cell r="E305" t="str">
            <v>SC0098 COORDINADOR D</v>
          </cell>
          <cell r="F305" t="str">
            <v>MAMD-880216-TD7</v>
          </cell>
          <cell r="G305">
            <v>578.97</v>
          </cell>
        </row>
        <row r="306">
          <cell r="A306" t="str">
            <v>Rodriguez Basto Francisco Jose</v>
          </cell>
          <cell r="B306" t="str">
            <v>18IC0053</v>
          </cell>
          <cell r="C306" t="str">
            <v>RECURSOS MATERIALES</v>
          </cell>
          <cell r="D306" t="str">
            <v>NOMINA DE EMPLEADOS</v>
          </cell>
          <cell r="E306" t="str">
            <v>MM0027 COORDINADOR A</v>
          </cell>
          <cell r="F306" t="str">
            <v>ROBF-730830-8Y9</v>
          </cell>
          <cell r="G306">
            <v>386.7</v>
          </cell>
        </row>
        <row r="307">
          <cell r="A307" t="str">
            <v>Caamal Yrigoyen Francisco Eliazar</v>
          </cell>
          <cell r="B307" t="str">
            <v>18BA0069</v>
          </cell>
          <cell r="C307" t="str">
            <v>SISTEMAS DE INFORMACION</v>
          </cell>
          <cell r="D307" t="str">
            <v>NOMINA DE EMPLEADOS</v>
          </cell>
          <cell r="E307" t="str">
            <v>MM0104 PROMOTOR A</v>
          </cell>
          <cell r="F307" t="str">
            <v>CAYF-760103-MM6</v>
          </cell>
          <cell r="G307">
            <v>279.57</v>
          </cell>
        </row>
        <row r="308">
          <cell r="A308" t="str">
            <v>Puc Tzab Rodrigo Ambrocio</v>
          </cell>
          <cell r="B308" t="str">
            <v>18IE0692</v>
          </cell>
          <cell r="C308" t="str">
            <v>SISTEMAS DE INFORMACION</v>
          </cell>
          <cell r="D308" t="str">
            <v>NOMINA DE EMPLEADOS</v>
          </cell>
          <cell r="E308" t="str">
            <v>BU0064 AUXILIAR ADMINISTRATIVO A</v>
          </cell>
          <cell r="F308" t="str">
            <v>PUTR-881022-K18</v>
          </cell>
          <cell r="G308">
            <v>180.23</v>
          </cell>
        </row>
        <row r="309">
          <cell r="A309" t="str">
            <v>Vargas Madrazo Gerardo</v>
          </cell>
          <cell r="B309" t="str">
            <v>CON00008</v>
          </cell>
          <cell r="C309" t="str">
            <v>CONFIANZA</v>
          </cell>
          <cell r="D309" t="str">
            <v>NOMINA DE EMPLEADOS</v>
          </cell>
          <cell r="E309" t="str">
            <v>SC0029 JEFE DE DEPARTAMENTO C</v>
          </cell>
          <cell r="F309" t="str">
            <v>VAMG-670313-ME0</v>
          </cell>
          <cell r="G309">
            <v>1095.73</v>
          </cell>
        </row>
        <row r="310">
          <cell r="A310" t="str">
            <v>Alonzo Chan Rita Isabel</v>
          </cell>
          <cell r="B310" t="str">
            <v>18CB0245</v>
          </cell>
          <cell r="C310" t="str">
            <v>UNIDAD DEPORTIVA BENITO JUAREZ GARCIA</v>
          </cell>
          <cell r="D310" t="str">
            <v>NOMINA DE EMPLEADOS</v>
          </cell>
          <cell r="E310" t="str">
            <v>BU0064 AUXILIAR ADMINISTRATIVO A</v>
          </cell>
          <cell r="F310" t="str">
            <v>AOCR-650611-KY0</v>
          </cell>
          <cell r="G310">
            <v>180.23</v>
          </cell>
        </row>
        <row r="311">
          <cell r="A311" t="str">
            <v>Cutz Cahun Diegolina</v>
          </cell>
          <cell r="B311" t="str">
            <v>18IB0594</v>
          </cell>
          <cell r="C311" t="str">
            <v>UNIDAD DEPORTIVA BENITO JUAREZ GARCIA</v>
          </cell>
          <cell r="D311" t="str">
            <v>NOMINA DE EMPLEADOS</v>
          </cell>
          <cell r="E311" t="str">
            <v>BU0017 AUXILIAR DE SERVICIO G</v>
          </cell>
          <cell r="F311" t="str">
            <v>CUCD-711113-EE7</v>
          </cell>
          <cell r="G311">
            <v>201.21</v>
          </cell>
        </row>
        <row r="312">
          <cell r="A312" t="str">
            <v>Estrella Canto Hernan</v>
          </cell>
          <cell r="B312" t="str">
            <v>18CB0252</v>
          </cell>
          <cell r="C312" t="str">
            <v>UNIDAD DEPORTIVA BENITO JUAREZ GARCIA</v>
          </cell>
          <cell r="D312" t="str">
            <v>NOMINA DE EMPLEADOS</v>
          </cell>
          <cell r="E312" t="str">
            <v>BU0004 AUXILIAR ADMINISTRATIVO J</v>
          </cell>
          <cell r="F312" t="str">
            <v>EECH-531010-6X6</v>
          </cell>
          <cell r="G312">
            <v>209.28</v>
          </cell>
        </row>
        <row r="313">
          <cell r="A313" t="str">
            <v>Marin Estrada Carlos Ramon</v>
          </cell>
          <cell r="B313" t="str">
            <v>18BA0027</v>
          </cell>
          <cell r="C313" t="str">
            <v>UNIDAD DEPORTIVA BENITO JUAREZ GARCIA</v>
          </cell>
          <cell r="D313" t="str">
            <v>NOMINA DE EMPLEADOS</v>
          </cell>
          <cell r="E313" t="str">
            <v>BU0061 AUXILIAR DE SERVICIO B</v>
          </cell>
          <cell r="F313" t="str">
            <v>MAEC-801203-3N9</v>
          </cell>
          <cell r="G313">
            <v>182.76</v>
          </cell>
        </row>
        <row r="314">
          <cell r="A314" t="str">
            <v>Martinez Loeza Jaime Sergio</v>
          </cell>
          <cell r="B314" t="str">
            <v>CONF0014</v>
          </cell>
          <cell r="C314" t="str">
            <v>CONFIANZA</v>
          </cell>
          <cell r="D314" t="str">
            <v>NOMINA DE EMPLEADOS</v>
          </cell>
          <cell r="E314" t="str">
            <v>SC0029 JEFE DE DEPARTAMENTO C</v>
          </cell>
          <cell r="F314" t="str">
            <v>MALJ-710801-U37</v>
          </cell>
          <cell r="G314">
            <v>1095.73</v>
          </cell>
        </row>
        <row r="315">
          <cell r="A315" t="str">
            <v>Matos Yah Raymundo</v>
          </cell>
          <cell r="B315" t="str">
            <v>18KB0026</v>
          </cell>
          <cell r="C315" t="str">
            <v>UNIDAD DEPORTIVA BENITO JUAREZ GARCIA</v>
          </cell>
          <cell r="D315" t="str">
            <v>NOMINA DE EMPLEADOS</v>
          </cell>
          <cell r="E315" t="str">
            <v>BU0066 AUXILIAR DE SERVICIO A</v>
          </cell>
          <cell r="F315" t="str">
            <v>MAYR-661228-4D4</v>
          </cell>
          <cell r="G315">
            <v>179.33</v>
          </cell>
        </row>
        <row r="316">
          <cell r="A316" t="str">
            <v>Perez Sanchez Antonio Benjamin</v>
          </cell>
          <cell r="B316" t="str">
            <v>18IC0319</v>
          </cell>
          <cell r="C316" t="str">
            <v>UNIDAD DEPORTIVA BENITO JUAREZ GARCIA</v>
          </cell>
          <cell r="D316" t="str">
            <v>NOMINA DE EMPLEADOS</v>
          </cell>
          <cell r="E316" t="str">
            <v>BU0066 AUXILIAR DE SERVICIO A</v>
          </cell>
          <cell r="F316" t="str">
            <v>PESA-771217-5I8</v>
          </cell>
          <cell r="G316">
            <v>179.33</v>
          </cell>
        </row>
        <row r="317">
          <cell r="A317" t="str">
            <v>Pinto Y Arceo Fidelio Ferny</v>
          </cell>
          <cell r="B317" t="str">
            <v>18IC0033</v>
          </cell>
          <cell r="C317" t="str">
            <v>UNIDAD DEPORTIVA BENITO JUAREZ GARCIA</v>
          </cell>
          <cell r="D317" t="str">
            <v>NOMINA DE EMPLEADOS</v>
          </cell>
          <cell r="E317" t="str">
            <v>BU0066 AUXILIAR DE SERVICIO A</v>
          </cell>
          <cell r="F317" t="str">
            <v>PIAF-541124-161</v>
          </cell>
          <cell r="G317">
            <v>179.33</v>
          </cell>
        </row>
        <row r="318">
          <cell r="A318" t="str">
            <v>Ramirez Murillo Concepcion Del Carmen</v>
          </cell>
          <cell r="B318" t="str">
            <v>18IC0203</v>
          </cell>
          <cell r="C318" t="str">
            <v>UNIDAD DEPORTIVA BENITO JUAREZ GARCIA</v>
          </cell>
          <cell r="D318" t="str">
            <v>NOMINA DE EMPLEADOS</v>
          </cell>
          <cell r="E318" t="str">
            <v>MM0041 PROGRAMADOR D</v>
          </cell>
          <cell r="F318" t="str">
            <v>RAMC-640814-JP1</v>
          </cell>
          <cell r="G318">
            <v>306.67</v>
          </cell>
        </row>
        <row r="319">
          <cell r="A319" t="str">
            <v>Trejo Dzib Deivi Gabriel</v>
          </cell>
          <cell r="B319" t="str">
            <v>18IC0095</v>
          </cell>
          <cell r="C319" t="str">
            <v>UNIDAD DEPORTIVA BENITO JUAREZ GARCIA</v>
          </cell>
          <cell r="D319" t="str">
            <v>NOMINA DE EMPLEADOS</v>
          </cell>
          <cell r="E319" t="str">
            <v>BU0061 AUXILIAR DE SERVICIO B</v>
          </cell>
          <cell r="F319" t="str">
            <v>TEDD-820522-1Y5</v>
          </cell>
          <cell r="G319">
            <v>182.76</v>
          </cell>
        </row>
        <row r="320">
          <cell r="A320" t="str">
            <v>Villanueva Castillo Wilbert</v>
          </cell>
          <cell r="B320" t="str">
            <v>18IB0201</v>
          </cell>
          <cell r="C320" t="str">
            <v>UNIDAD DEPORTIVA BENITO JUAREZ GARCIA</v>
          </cell>
          <cell r="D320" t="str">
            <v>NOMINA DE EMPLEADOS</v>
          </cell>
          <cell r="E320" t="str">
            <v>BU0064 AUXILIAR ADMINISTRATIVO A</v>
          </cell>
          <cell r="F320" t="str">
            <v>VICW-590801-HC4</v>
          </cell>
          <cell r="G320">
            <v>180.23</v>
          </cell>
        </row>
        <row r="321">
          <cell r="A321" t="str">
            <v>Alvarado Zapata Rodolfo</v>
          </cell>
          <cell r="B321" t="str">
            <v>18BA0026</v>
          </cell>
          <cell r="C321" t="str">
            <v>UNIDAD DEPORTIVA DEL SUR</v>
          </cell>
          <cell r="D321" t="str">
            <v>NOMINA DE EMPLEADOS</v>
          </cell>
          <cell r="E321" t="str">
            <v>BU0072 INSTRUCTOR DEPORTIVO B</v>
          </cell>
          <cell r="F321" t="str">
            <v>AAZR-620228-JN2</v>
          </cell>
          <cell r="G321">
            <v>241.21</v>
          </cell>
        </row>
        <row r="322">
          <cell r="A322" t="str">
            <v>Canul Cauich Jose Luis Santos</v>
          </cell>
          <cell r="B322" t="str">
            <v>18IE0686</v>
          </cell>
          <cell r="C322" t="str">
            <v>UNIDAD DEPORTIVA DEL SUR</v>
          </cell>
          <cell r="D322" t="str">
            <v>NOMINA DE EMPLEADOS</v>
          </cell>
          <cell r="E322" t="str">
            <v>BU0062 VIGILANTE C</v>
          </cell>
          <cell r="F322" t="str">
            <v>CACL-681209-R64</v>
          </cell>
          <cell r="G322">
            <v>182.76</v>
          </cell>
        </row>
        <row r="323">
          <cell r="A323" t="str">
            <v>Castillo Cen Ariel Alejandro</v>
          </cell>
          <cell r="B323" t="str">
            <v>18IE0688</v>
          </cell>
          <cell r="C323" t="str">
            <v>UNIDAD DEPORTIVA DEL SUR</v>
          </cell>
          <cell r="D323" t="str">
            <v>NOMINA DE EMPLEADOS</v>
          </cell>
          <cell r="E323" t="str">
            <v>MM0085 JEFE DE PROGRAMACION</v>
          </cell>
          <cell r="F323" t="str">
            <v>CACX-850919-MK6</v>
          </cell>
          <cell r="G323">
            <v>229.98</v>
          </cell>
        </row>
        <row r="324">
          <cell r="A324" t="str">
            <v>Ek Cauich Luciano De Jesus</v>
          </cell>
          <cell r="B324" t="str">
            <v>18BA0041</v>
          </cell>
          <cell r="C324" t="str">
            <v>UNIDAD DEPORTIVA DEL SUR</v>
          </cell>
          <cell r="D324" t="str">
            <v>NOMINA DE EMPLEADOS</v>
          </cell>
          <cell r="E324" t="str">
            <v>BU0066 AUXILIAR DE SERVICIO A</v>
          </cell>
          <cell r="F324" t="str">
            <v>ECLU-691215-156</v>
          </cell>
          <cell r="G324">
            <v>179.33</v>
          </cell>
        </row>
        <row r="325">
          <cell r="A325" t="str">
            <v>Flores Pren Saira Aziadeth</v>
          </cell>
          <cell r="B325" t="str">
            <v>18BA0059</v>
          </cell>
          <cell r="C325" t="str">
            <v>UNIDAD DEPORTIVA DEL SUR</v>
          </cell>
          <cell r="D325" t="str">
            <v>NOMINA DE EMPLEADOS</v>
          </cell>
          <cell r="E325" t="str">
            <v>MM0027 COORDINADOR A</v>
          </cell>
          <cell r="F325" t="str">
            <v>FOPS-930606-FI3</v>
          </cell>
          <cell r="G325">
            <v>386.7</v>
          </cell>
        </row>
        <row r="326">
          <cell r="A326" t="str">
            <v>Gonzalez Camara Jose Luis</v>
          </cell>
          <cell r="B326" t="str">
            <v>18IB0602</v>
          </cell>
          <cell r="C326" t="str">
            <v>UNIDAD DEPORTIVA DEL SUR</v>
          </cell>
          <cell r="D326" t="str">
            <v>NOMINA DE EMPLEADOS</v>
          </cell>
          <cell r="E326" t="str">
            <v>BU0064 AUXILIAR ADMINISTRATIVO A</v>
          </cell>
          <cell r="F326" t="str">
            <v>GOCL-801119-2F0</v>
          </cell>
          <cell r="G326">
            <v>180.23</v>
          </cell>
        </row>
        <row r="327">
          <cell r="A327" t="str">
            <v>Lopez Keb Christian Lizeth</v>
          </cell>
          <cell r="B327" t="str">
            <v>18IB0128</v>
          </cell>
          <cell r="C327" t="str">
            <v>UNIDAD DEPORTIVA DEL SUR</v>
          </cell>
          <cell r="D327" t="str">
            <v>NOMINA DE EMPLEADOS</v>
          </cell>
          <cell r="E327" t="str">
            <v>MM0044 COORDINADOR DE PROYECTOS</v>
          </cell>
          <cell r="F327" t="str">
            <v>LOKC-820705-R24</v>
          </cell>
          <cell r="G327">
            <v>296.33</v>
          </cell>
        </row>
        <row r="328">
          <cell r="A328" t="str">
            <v>Medina Campos Pedro Rene</v>
          </cell>
          <cell r="B328" t="str">
            <v>18BB0228</v>
          </cell>
          <cell r="C328" t="str">
            <v>UNIDAD DEPORTIVA DEL SUR</v>
          </cell>
          <cell r="D328" t="str">
            <v>NOMINA DE EMPLEADOS</v>
          </cell>
          <cell r="E328" t="str">
            <v>BU0066 AUXILIAR DE SERVICIO A</v>
          </cell>
          <cell r="F328" t="str">
            <v>MECP-800717-R28</v>
          </cell>
          <cell r="G328">
            <v>179.33</v>
          </cell>
        </row>
        <row r="329">
          <cell r="A329" t="str">
            <v>Moreno Quijano Jose</v>
          </cell>
          <cell r="B329" t="str">
            <v>18IE0588</v>
          </cell>
          <cell r="C329" t="str">
            <v>UNIDAD DEPORTIVA DEL SUR</v>
          </cell>
          <cell r="D329" t="str">
            <v>NOMINA DE EMPLEADOS</v>
          </cell>
          <cell r="E329" t="str">
            <v>BU0066 AUXILIAR DE SERVICIO A</v>
          </cell>
          <cell r="F329" t="str">
            <v>MOQJ-700804-CM7</v>
          </cell>
          <cell r="G329">
            <v>179.33</v>
          </cell>
        </row>
        <row r="330">
          <cell r="A330" t="str">
            <v>Pacheco Gomez Manuel Jesus</v>
          </cell>
          <cell r="B330" t="str">
            <v>18IC0265</v>
          </cell>
          <cell r="C330" t="str">
            <v>UNIDAD DEPORTIVA DEL SUR</v>
          </cell>
          <cell r="D330" t="str">
            <v>NOMINA DE EMPLEADOS</v>
          </cell>
          <cell r="E330" t="str">
            <v>BU0017 AUXILIAR DE SERVICIO G</v>
          </cell>
          <cell r="F330" t="str">
            <v>PAGM-760910-QZ0</v>
          </cell>
          <cell r="G330">
            <v>201.21</v>
          </cell>
        </row>
        <row r="331">
          <cell r="A331" t="str">
            <v>Pat Chuc Manuel Jesus</v>
          </cell>
          <cell r="B331" t="str">
            <v>18BA0005</v>
          </cell>
          <cell r="C331" t="str">
            <v>UNIDAD DEPORTIVA DEL SUR</v>
          </cell>
          <cell r="D331" t="str">
            <v>NOMINA DE EMPLEADOS</v>
          </cell>
          <cell r="E331" t="str">
            <v>BU0059 AUXILIAR ADMINISTRATIVO B</v>
          </cell>
          <cell r="F331" t="str">
            <v>PACM-521210-LWA</v>
          </cell>
          <cell r="G331">
            <v>182.76</v>
          </cell>
        </row>
        <row r="332">
          <cell r="A332" t="str">
            <v>Presuel Canul Irene Del Rosario</v>
          </cell>
          <cell r="B332" t="str">
            <v>18KB0038</v>
          </cell>
          <cell r="C332" t="str">
            <v>UNIDAD DEPORTIVA DEL SUR</v>
          </cell>
          <cell r="D332" t="str">
            <v>NOMINA DE EMPLEADOS</v>
          </cell>
          <cell r="E332" t="str">
            <v>MM0084 ANALISTA ADMINISTRATIVO D</v>
          </cell>
          <cell r="F332" t="str">
            <v>PECI-570620-DE2</v>
          </cell>
          <cell r="G332">
            <v>229.98</v>
          </cell>
        </row>
        <row r="333">
          <cell r="A333" t="str">
            <v>Sandoval Chi Freddy Manuel</v>
          </cell>
          <cell r="B333" t="str">
            <v>18IC0036</v>
          </cell>
          <cell r="C333" t="str">
            <v>UNIDAD DEPORTIVA DEL SUR</v>
          </cell>
          <cell r="D333" t="str">
            <v>NOMINA DE EMPLEADOS</v>
          </cell>
          <cell r="E333" t="str">
            <v>MM0044 COORDINADOR DE PROYECTOS</v>
          </cell>
          <cell r="F333" t="str">
            <v>SACF-781213-NA3</v>
          </cell>
          <cell r="G333">
            <v>296.33</v>
          </cell>
        </row>
        <row r="334">
          <cell r="A334" t="str">
            <v>Trejo Dzib Carlos Francisco</v>
          </cell>
          <cell r="B334" t="str">
            <v>18SB0328</v>
          </cell>
          <cell r="C334" t="str">
            <v>UNIDAD DEPORTIVA DEL SUR</v>
          </cell>
          <cell r="D334" t="str">
            <v>NOMINA DE EMPLEADOS</v>
          </cell>
          <cell r="E334" t="str">
            <v>BU0064 AUXILIAR ADMINISTRATIVO A</v>
          </cell>
          <cell r="F334" t="str">
            <v>TEDC-700604-HG4</v>
          </cell>
          <cell r="G334">
            <v>180.23</v>
          </cell>
        </row>
        <row r="335">
          <cell r="A335" t="str">
            <v>Vado Lopez Dafli Felipe</v>
          </cell>
          <cell r="B335" t="str">
            <v>CON00010</v>
          </cell>
          <cell r="C335" t="str">
            <v>CONFIANZA</v>
          </cell>
          <cell r="D335" t="str">
            <v>NOMINA DE EMPLEADOS</v>
          </cell>
          <cell r="E335" t="str">
            <v>SC0029 JEFE DE DEPARTAMENTO C</v>
          </cell>
          <cell r="F335" t="str">
            <v>VALD-720930-HA6</v>
          </cell>
          <cell r="G335">
            <v>1095.73</v>
          </cell>
        </row>
        <row r="336">
          <cell r="A336" t="str">
            <v>Varguez Escalante Jorge Ismael</v>
          </cell>
          <cell r="B336" t="str">
            <v>18BA0021</v>
          </cell>
          <cell r="C336" t="str">
            <v>UNIDAD DEPORTIVA DEL SUR</v>
          </cell>
          <cell r="D336" t="str">
            <v>NOMINA DE EMPLEADOS</v>
          </cell>
          <cell r="E336" t="str">
            <v>MM0094 JEFE DE OFICINA C</v>
          </cell>
          <cell r="F336" t="str">
            <v>VAEJ-890217-L44</v>
          </cell>
          <cell r="G336">
            <v>221.1</v>
          </cell>
        </row>
        <row r="337">
          <cell r="A337" t="str">
            <v>Ventura Araujo Marco Antonio</v>
          </cell>
          <cell r="B337" t="str">
            <v>18IC0031</v>
          </cell>
          <cell r="C337" t="str">
            <v>UNIDAD DEPORTIVA DEL SUR</v>
          </cell>
          <cell r="D337" t="str">
            <v>NOMINA DE EMPLEADOS</v>
          </cell>
          <cell r="E337" t="str">
            <v>BU0066 AUXILIAR DE SERVICIO A</v>
          </cell>
          <cell r="F337" t="str">
            <v>VEAM-561017-HX0</v>
          </cell>
          <cell r="G337">
            <v>179.33</v>
          </cell>
        </row>
        <row r="338">
          <cell r="A338" t="str">
            <v>Albornoz Ake David Alejandro</v>
          </cell>
          <cell r="B338" t="str">
            <v>18IB0595</v>
          </cell>
          <cell r="C338" t="str">
            <v>UNIDAD DEPORTIVA VILLA PALMIRA</v>
          </cell>
          <cell r="D338" t="str">
            <v>NOMINA DE EMPLEADOS</v>
          </cell>
          <cell r="E338" t="str">
            <v>BU0061 AUXILIAR DE SERVICIO B</v>
          </cell>
          <cell r="F338" t="str">
            <v>AOAD-860817-1M6</v>
          </cell>
          <cell r="G338">
            <v>182.76</v>
          </cell>
        </row>
        <row r="339">
          <cell r="A339" t="str">
            <v>Euan Cisneros Silvia Liliana</v>
          </cell>
          <cell r="B339" t="str">
            <v>18IB0097</v>
          </cell>
          <cell r="C339" t="str">
            <v>UNIDAD DEPORTIVA VILLA PALMIRA</v>
          </cell>
          <cell r="D339" t="str">
            <v>NOMINA DE EMPLEADOS</v>
          </cell>
          <cell r="E339" t="str">
            <v>BU0066 AUXILIAR DE SERVICIO A</v>
          </cell>
          <cell r="F339" t="str">
            <v>EUCS-750502-HR8</v>
          </cell>
          <cell r="G339">
            <v>179.33</v>
          </cell>
        </row>
        <row r="340">
          <cell r="A340" t="str">
            <v>Gonzalez Uruñuela Eduardo</v>
          </cell>
          <cell r="B340" t="str">
            <v>18IB0108</v>
          </cell>
          <cell r="C340" t="str">
            <v>UNIDAD DEPORTIVA VILLA PALMIRA</v>
          </cell>
          <cell r="D340" t="str">
            <v>NOMINA DE EMPLEADOS</v>
          </cell>
          <cell r="E340" t="str">
            <v>MM0084 ANALISTA ADMINISTRATIVO D</v>
          </cell>
          <cell r="F340" t="str">
            <v>GOUE-721118-I72</v>
          </cell>
          <cell r="G340">
            <v>229.98</v>
          </cell>
        </row>
        <row r="341">
          <cell r="A341" t="str">
            <v>Rodriguez Sansores Alfredo Oscar</v>
          </cell>
          <cell r="B341" t="str">
            <v>18EB0288</v>
          </cell>
          <cell r="C341" t="str">
            <v>UNIDAD DEPORTIVA VILLA PALMIRA</v>
          </cell>
          <cell r="D341" t="str">
            <v>NOMINA DE EMPLEADOS</v>
          </cell>
          <cell r="E341" t="str">
            <v>BU0066 AUXILIAR DE SERVICIO A</v>
          </cell>
          <cell r="F341" t="str">
            <v>ROSA-581015-SI6</v>
          </cell>
          <cell r="G341">
            <v>179.33</v>
          </cell>
        </row>
        <row r="342">
          <cell r="A342" t="str">
            <v>Rosado Gonzalez Jehova Jesus</v>
          </cell>
          <cell r="B342" t="str">
            <v>CONF0017</v>
          </cell>
          <cell r="C342" t="str">
            <v>CONFIANZA</v>
          </cell>
          <cell r="D342" t="str">
            <v>NOMINA DE EMPLEADOS</v>
          </cell>
          <cell r="E342" t="str">
            <v>SC0029 JEFE DE DEPARTAMENTO C</v>
          </cell>
          <cell r="F342" t="str">
            <v>ROGJ-741115-UK2</v>
          </cell>
          <cell r="G342">
            <v>1095.73</v>
          </cell>
        </row>
        <row r="343">
          <cell r="A343" t="str">
            <v>Yama Burgos Ruby Natividad</v>
          </cell>
          <cell r="B343" t="str">
            <v>18KB0055</v>
          </cell>
          <cell r="C343" t="str">
            <v>UNIDAD DEPORTIVA VILLA PALMIRA</v>
          </cell>
          <cell r="D343" t="str">
            <v>NOMINA DE EMPLEADOS</v>
          </cell>
          <cell r="E343" t="str">
            <v>BU0039 SECRETARIA C</v>
          </cell>
          <cell r="F343" t="str">
            <v>YABR-671124-FW7</v>
          </cell>
          <cell r="G343">
            <v>193.13</v>
          </cell>
        </row>
        <row r="344">
          <cell r="D344" t="str">
            <v>NOMINA DE EMPLEADOS</v>
          </cell>
        </row>
        <row r="345">
          <cell r="D345" t="str">
            <v>NOMINA DE EMPLEADOS</v>
          </cell>
        </row>
        <row r="346">
          <cell r="D346" t="str">
            <v>NOMINA DE EMPLEADOS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BASE DE DATOS"/>
      <sheetName val="Hoja1"/>
    </sheetNames>
    <sheetDataSet>
      <sheetData sheetId="0"/>
      <sheetData sheetId="1">
        <row r="2">
          <cell r="A2" t="str">
            <v>Figueroa Chan Fernando Guadalupe</v>
          </cell>
          <cell r="B2" t="str">
            <v>18IB0099</v>
          </cell>
          <cell r="C2" t="str">
            <v>ACADEMIAS INICIACION DEPORTIVA MASIVIDAD</v>
          </cell>
          <cell r="D2" t="str">
            <v>NOMINA DE EMPLEADOS</v>
          </cell>
          <cell r="E2" t="str">
            <v>MM0099 AUXILIAR ADMINISTRATIVO K</v>
          </cell>
          <cell r="F2" t="str">
            <v>FICF-780606-3Z7</v>
          </cell>
          <cell r="G2">
            <v>211.95</v>
          </cell>
        </row>
        <row r="3">
          <cell r="A3" t="str">
            <v>Montañez Arceo Jose Gabriel</v>
          </cell>
          <cell r="B3" t="str">
            <v>18IB0615</v>
          </cell>
          <cell r="C3" t="str">
            <v>ACADEMIAS INICIACION DEPORTIVA MASIVIDAD</v>
          </cell>
          <cell r="D3" t="str">
            <v>NOMINA DE EMPLEADOS</v>
          </cell>
          <cell r="E3" t="str">
            <v>MM0027 COORDINADOR A</v>
          </cell>
          <cell r="F3" t="str">
            <v>MOAG-781220-UQ7</v>
          </cell>
          <cell r="G3">
            <v>386.7</v>
          </cell>
        </row>
        <row r="4">
          <cell r="A4" t="str">
            <v>Moo Segura Rolando Ismael</v>
          </cell>
          <cell r="B4" t="str">
            <v>18IB0146</v>
          </cell>
          <cell r="C4" t="str">
            <v>ACTIVACION FISICA</v>
          </cell>
          <cell r="D4" t="str">
            <v>NOMINA DE EMPLEADOS</v>
          </cell>
          <cell r="E4" t="str">
            <v>BU0061 AUXILIAR DE SERVICIO B</v>
          </cell>
          <cell r="F4" t="str">
            <v>MOSR-690108-2V0</v>
          </cell>
          <cell r="G4">
            <v>182.76</v>
          </cell>
        </row>
        <row r="5">
          <cell r="A5" t="str">
            <v>Can Canche Wilberth Demetrio</v>
          </cell>
          <cell r="B5" t="str">
            <v>18IB0064</v>
          </cell>
          <cell r="C5" t="str">
            <v>CENTROS DE DESARROLLO DEL DEPORTE</v>
          </cell>
          <cell r="D5" t="str">
            <v>NOMINA DE EMPLEADOS</v>
          </cell>
          <cell r="E5" t="str">
            <v>MM0041 PROGRAMADOR D</v>
          </cell>
          <cell r="F5" t="str">
            <v>CACW-640814-AW1</v>
          </cell>
          <cell r="G5">
            <v>306.67</v>
          </cell>
        </row>
        <row r="6">
          <cell r="A6" t="str">
            <v>Carrillo Canul Jose Luis</v>
          </cell>
          <cell r="B6" t="str">
            <v>18PB0294</v>
          </cell>
          <cell r="C6" t="str">
            <v>COMPLEJO DEPORTIVO KUKULCAN</v>
          </cell>
          <cell r="D6" t="str">
            <v>NOMINA DE EMPLEADOS</v>
          </cell>
          <cell r="E6" t="str">
            <v>BU0026 AUXILIAR ADMINISTRATIVO G</v>
          </cell>
          <cell r="F6" t="str">
            <v>CACL-680819-NU1</v>
          </cell>
          <cell r="G6">
            <v>195.86</v>
          </cell>
        </row>
        <row r="7">
          <cell r="A7" t="str">
            <v>Cobos Palma Ivan</v>
          </cell>
          <cell r="B7" t="str">
            <v>CON00006</v>
          </cell>
          <cell r="C7" t="str">
            <v>CONFIANZA</v>
          </cell>
          <cell r="D7" t="str">
            <v>NOMINA DE EMPLEADOS</v>
          </cell>
          <cell r="E7" t="str">
            <v>SC0022 DIRECTOR A</v>
          </cell>
          <cell r="F7" t="str">
            <v>COPI-700812-7C9</v>
          </cell>
          <cell r="G7">
            <v>1317.1</v>
          </cell>
        </row>
        <row r="8">
          <cell r="A8" t="str">
            <v>Sansores Dzul Victor Manuel</v>
          </cell>
          <cell r="B8" t="str">
            <v>18IC0021</v>
          </cell>
          <cell r="C8" t="str">
            <v>COMPLEJO DEPORTIVO KUKULCAN</v>
          </cell>
          <cell r="D8" t="str">
            <v>NOMINA DE EMPLEADOS</v>
          </cell>
          <cell r="E8" t="str">
            <v>BU0066 AUXILIAR DE SERVICIO A</v>
          </cell>
          <cell r="F8" t="str">
            <v>SADV-650415-NY1</v>
          </cell>
          <cell r="G8">
            <v>179.33</v>
          </cell>
        </row>
        <row r="9">
          <cell r="A9" t="str">
            <v>Valdez Leon Yenny Del Carmen</v>
          </cell>
          <cell r="B9" t="str">
            <v>18EB0291</v>
          </cell>
          <cell r="C9" t="str">
            <v>COMPLEJO DEPORTIVO KUKULCAN</v>
          </cell>
          <cell r="D9" t="str">
            <v>NOMINA DE EMPLEADOS</v>
          </cell>
          <cell r="E9" t="str">
            <v>BU0064 AUXILIAR ADMINISTRATIVO A</v>
          </cell>
          <cell r="F9" t="str">
            <v>VALY-720725-ES7</v>
          </cell>
          <cell r="G9">
            <v>180.23</v>
          </cell>
        </row>
        <row r="10">
          <cell r="A10" t="str">
            <v>Aguilar Argaez Pedro Hildebrando</v>
          </cell>
          <cell r="B10" t="str">
            <v>18BA0075</v>
          </cell>
          <cell r="C10" t="str">
            <v>COMPLEJO OLIMPICO DEPORTIVO  INALAMBRICA</v>
          </cell>
          <cell r="D10" t="str">
            <v>NOMINA DE EMPLEADOS</v>
          </cell>
          <cell r="E10" t="str">
            <v>SC0097 COORDINADOR C</v>
          </cell>
          <cell r="F10" t="str">
            <v>AUAP-670827-DU8</v>
          </cell>
          <cell r="G10">
            <v>492.07</v>
          </cell>
        </row>
        <row r="11">
          <cell r="A11" t="str">
            <v>Chan Canul Veronica De Los Angeles</v>
          </cell>
          <cell r="B11" t="str">
            <v>18IC0004</v>
          </cell>
          <cell r="C11" t="str">
            <v>COMPLEJO OLIMPICO DEPORTIVO  INALAMBRICA</v>
          </cell>
          <cell r="D11" t="str">
            <v>NOMINA DE EMPLEADOS</v>
          </cell>
          <cell r="E11" t="str">
            <v>550    COORDINADOR</v>
          </cell>
          <cell r="F11" t="str">
            <v>CACV-730513-FG7</v>
          </cell>
          <cell r="G11">
            <v>230.08</v>
          </cell>
        </row>
        <row r="12">
          <cell r="A12" t="str">
            <v>Lopez Rejon Nelsy Leticia</v>
          </cell>
          <cell r="B12" t="str">
            <v>18IC0223</v>
          </cell>
          <cell r="C12" t="str">
            <v>DIRECCION DE ADMINISTRACION Y FINANZAS</v>
          </cell>
          <cell r="D12" t="str">
            <v>NOMINA DE EMPLEADOS</v>
          </cell>
          <cell r="E12" t="str">
            <v>MM0041 PROGRAMADOR D</v>
          </cell>
          <cell r="F12" t="str">
            <v>LORN-760305-9Q1</v>
          </cell>
          <cell r="G12">
            <v>306.67</v>
          </cell>
        </row>
        <row r="13">
          <cell r="A13" t="str">
            <v>Gongora Santos Evangelina</v>
          </cell>
          <cell r="B13" t="str">
            <v>18IC0260</v>
          </cell>
          <cell r="C13" t="str">
            <v>DIRECCION DE PROMOCION DEPORTIVA</v>
          </cell>
          <cell r="D13" t="str">
            <v>NOMINA DE EMPLEADOS</v>
          </cell>
          <cell r="E13" t="str">
            <v>BU0020 CAJERA B</v>
          </cell>
          <cell r="F13" t="str">
            <v>GOSE-761230-9N3</v>
          </cell>
          <cell r="G13">
            <v>198.5</v>
          </cell>
        </row>
        <row r="14">
          <cell r="A14" t="str">
            <v>Jimenez Garcia Julio Jose</v>
          </cell>
          <cell r="B14" t="str">
            <v>18IE0677</v>
          </cell>
          <cell r="C14" t="str">
            <v>DIRECCION DE PROMOCION DEPORTIVA</v>
          </cell>
          <cell r="D14" t="str">
            <v>NOMINA DE EMPLEADOS</v>
          </cell>
          <cell r="E14" t="str">
            <v>MM0095 ANALISTA ADMINISTRATIVO C</v>
          </cell>
          <cell r="F14" t="str">
            <v>JIGJ-850830-QN2</v>
          </cell>
          <cell r="G14">
            <v>221.1</v>
          </cell>
        </row>
        <row r="15">
          <cell r="A15" t="str">
            <v>Ortega Rivera Rosario Alely</v>
          </cell>
          <cell r="B15" t="str">
            <v>18IE0670</v>
          </cell>
          <cell r="C15" t="str">
            <v>DIRECCION DE PROYECTOS ESTRATEGICOS</v>
          </cell>
          <cell r="D15" t="str">
            <v>NOMINA DE EMPLEADOS</v>
          </cell>
          <cell r="E15" t="str">
            <v>BU0055 SECRETARIA A</v>
          </cell>
          <cell r="F15" t="str">
            <v>OERR-810331-G24</v>
          </cell>
          <cell r="G15">
            <v>184.91</v>
          </cell>
        </row>
        <row r="16">
          <cell r="A16" t="str">
            <v>Alvarado Canche Sinthia Del Carmen</v>
          </cell>
          <cell r="B16" t="str">
            <v>18IB0578</v>
          </cell>
          <cell r="C16" t="str">
            <v>DIRECCION JURIDICA</v>
          </cell>
          <cell r="D16" t="str">
            <v>NOMINA DE EMPLEADOS</v>
          </cell>
          <cell r="E16" t="str">
            <v>SC0098 COORDINADOR D</v>
          </cell>
          <cell r="F16" t="str">
            <v>AACS-850911-FBA</v>
          </cell>
          <cell r="G16">
            <v>578.97</v>
          </cell>
        </row>
        <row r="17">
          <cell r="A17" t="str">
            <v>Ceballos Lopez Jesus Misael</v>
          </cell>
          <cell r="B17" t="str">
            <v>18BA0074</v>
          </cell>
          <cell r="C17" t="str">
            <v>DIRECCION GENERAL</v>
          </cell>
          <cell r="D17" t="str">
            <v>NOMINA DE EMPLEADOS</v>
          </cell>
          <cell r="E17" t="str">
            <v>SC0097 COORDINADOR C</v>
          </cell>
          <cell r="F17" t="str">
            <v>CELJ-970312-S95</v>
          </cell>
          <cell r="G17">
            <v>492.07</v>
          </cell>
        </row>
        <row r="18">
          <cell r="A18" t="str">
            <v>Villanueva Perez Miguel Angel</v>
          </cell>
          <cell r="B18" t="str">
            <v>18BA0058</v>
          </cell>
          <cell r="C18" t="str">
            <v>DIRECCION GENERAL</v>
          </cell>
          <cell r="D18" t="str">
            <v>NOMINA DE EMPLEADOS</v>
          </cell>
          <cell r="E18" t="str">
            <v>MM0027 COORDINADOR A</v>
          </cell>
          <cell r="F18" t="str">
            <v>VIPM-650325-V18</v>
          </cell>
          <cell r="G18">
            <v>386.7</v>
          </cell>
        </row>
        <row r="19">
          <cell r="A19" t="str">
            <v>Ayala Ibarra Jose Francisco</v>
          </cell>
          <cell r="B19" t="str">
            <v>18BA0022</v>
          </cell>
          <cell r="C19" t="str">
            <v>DIRECCION JURIDICA</v>
          </cell>
          <cell r="D19" t="str">
            <v>NOMINA DE EMPLEADOS</v>
          </cell>
          <cell r="E19" t="str">
            <v>MM0027 COORDINADOR A</v>
          </cell>
          <cell r="F19" t="str">
            <v>AAIF-820125-TIA</v>
          </cell>
          <cell r="G19">
            <v>386.7</v>
          </cell>
        </row>
        <row r="20">
          <cell r="A20" t="str">
            <v>Bacab Hau Aaron Natanael</v>
          </cell>
          <cell r="B20" t="str">
            <v>CON00014</v>
          </cell>
          <cell r="C20" t="str">
            <v>CONFIANZA</v>
          </cell>
          <cell r="D20" t="str">
            <v>NOMINA DE EMPLEADOS</v>
          </cell>
          <cell r="E20" t="str">
            <v>SC0013 DIRECTOR B</v>
          </cell>
          <cell r="F20" t="str">
            <v>BAHA-860301-B60</v>
          </cell>
          <cell r="G20">
            <v>1646.37</v>
          </cell>
        </row>
        <row r="21">
          <cell r="A21" t="str">
            <v>Juarez Landeros Fernando</v>
          </cell>
          <cell r="B21" t="str">
            <v>18IB0119</v>
          </cell>
          <cell r="C21" t="str">
            <v>ESTADIO SALVADOR ALVARADO</v>
          </cell>
          <cell r="D21" t="str">
            <v>NOMINA DE EMPLEADOS</v>
          </cell>
          <cell r="E21" t="str">
            <v>MM0027 COORDINADOR A</v>
          </cell>
          <cell r="F21" t="str">
            <v>JULF-601130-4M6</v>
          </cell>
          <cell r="G21">
            <v>386.7</v>
          </cell>
        </row>
        <row r="22">
          <cell r="A22" t="str">
            <v>Quiroz Rivas Jose Antonio</v>
          </cell>
          <cell r="B22" t="str">
            <v>18PB0301</v>
          </cell>
          <cell r="C22" t="str">
            <v>ESTADIO SALVADOR ALVARADO</v>
          </cell>
          <cell r="D22" t="str">
            <v>NOMINA DE EMPLEADOS</v>
          </cell>
          <cell r="E22" t="str">
            <v>BU0064 AUXILIAR ADMINISTRATIVO A</v>
          </cell>
          <cell r="F22" t="str">
            <v>QURA-770117-9U8</v>
          </cell>
          <cell r="G22">
            <v>180.23</v>
          </cell>
        </row>
        <row r="23">
          <cell r="A23" t="str">
            <v>Arevalo Perez Jorge Luis</v>
          </cell>
          <cell r="B23" t="str">
            <v>18BA0051</v>
          </cell>
          <cell r="C23" t="str">
            <v>EVENTOS ESPECIALES</v>
          </cell>
          <cell r="D23" t="str">
            <v>NOMINA DE EMPLEADOS</v>
          </cell>
          <cell r="E23" t="str">
            <v>BU0039 SECRETARIA C</v>
          </cell>
          <cell r="F23" t="str">
            <v>AEPJ-740902-BM4</v>
          </cell>
          <cell r="G23">
            <v>193.13</v>
          </cell>
        </row>
        <row r="24">
          <cell r="A24" t="str">
            <v>Estrella Tellez Maria Guadalupe</v>
          </cell>
          <cell r="B24" t="str">
            <v>18BA0042</v>
          </cell>
          <cell r="C24" t="str">
            <v>GIMNASIO POLIFUNCIONAL</v>
          </cell>
          <cell r="D24" t="str">
            <v>NOMINA DE EMPLEADOS</v>
          </cell>
          <cell r="E24" t="str">
            <v>BU0061 AUXILIAR DE SERVICIO B</v>
          </cell>
          <cell r="F24" t="str">
            <v>EETG-670625-JQ6</v>
          </cell>
          <cell r="G24">
            <v>182.76</v>
          </cell>
        </row>
        <row r="25">
          <cell r="A25" t="str">
            <v>Che Kantun Alma Gabriela</v>
          </cell>
          <cell r="B25" t="str">
            <v>18IB0897</v>
          </cell>
          <cell r="C25" t="str">
            <v>RECURSOS HUMANOS</v>
          </cell>
          <cell r="D25" t="str">
            <v>NOMINA DE EMPLEADOS</v>
          </cell>
          <cell r="E25" t="str">
            <v>MM0027 COORDINADOR A</v>
          </cell>
          <cell r="F25" t="str">
            <v>CEKA-831102-PN6</v>
          </cell>
          <cell r="G25">
            <v>386.7</v>
          </cell>
        </row>
        <row r="26">
          <cell r="A26" t="str">
            <v>Escamilla Sanchez Harold Stanley</v>
          </cell>
          <cell r="B26" t="str">
            <v>18IB0580</v>
          </cell>
          <cell r="C26" t="str">
            <v>RECURSOS HUMANOS</v>
          </cell>
          <cell r="D26" t="str">
            <v>NOMINA DE EMPLEADOS</v>
          </cell>
          <cell r="E26" t="str">
            <v>SC0098 COORDINADOR D</v>
          </cell>
          <cell r="F26" t="str">
            <v>EASH-810101-KH4</v>
          </cell>
          <cell r="G26">
            <v>578.97</v>
          </cell>
        </row>
        <row r="27">
          <cell r="A27" t="str">
            <v>Koh Suarez Merlissa Isabel</v>
          </cell>
          <cell r="B27" t="str">
            <v>18BA0030</v>
          </cell>
          <cell r="C27" t="str">
            <v>UNIDAD DEPORTIVA BENITO JUAREZ GARCIA</v>
          </cell>
          <cell r="D27" t="str">
            <v>NOMINA DE EMPLEADOS</v>
          </cell>
          <cell r="E27" t="str">
            <v>BU0061 AUXILIAR DE SERVICIO B</v>
          </cell>
          <cell r="F27" t="str">
            <v>KOSM-810407-540</v>
          </cell>
          <cell r="G27">
            <v>182.76</v>
          </cell>
        </row>
        <row r="28">
          <cell r="A28" t="str">
            <v>Solis Cetz Jose Carlos</v>
          </cell>
          <cell r="B28" t="str">
            <v>18BA0002</v>
          </cell>
          <cell r="C28" t="str">
            <v>UNIDAD DEPORTIVA BENITO JUAREZ GARCIA</v>
          </cell>
          <cell r="D28" t="str">
            <v>NOMINA DE EMPLEADOS</v>
          </cell>
          <cell r="E28" t="str">
            <v>MM0104 PROMOTOR A</v>
          </cell>
          <cell r="F28" t="str">
            <v>SOCC-870405-G30</v>
          </cell>
          <cell r="G28">
            <v>279.57</v>
          </cell>
        </row>
        <row r="29">
          <cell r="A29" t="str">
            <v>Aguilar Herrera Enrique Armando</v>
          </cell>
          <cell r="B29" t="str">
            <v>18BA0060</v>
          </cell>
          <cell r="C29" t="str">
            <v>UNIDAD DEPORTIVA DEL SUR</v>
          </cell>
          <cell r="D29" t="str">
            <v>NOMINA DE EMPLEADOS</v>
          </cell>
          <cell r="E29" t="str">
            <v>BU0061 AUXILIAR DE SERVICIO B</v>
          </cell>
          <cell r="F29" t="str">
            <v>AUHE-710327-VE9</v>
          </cell>
          <cell r="G29">
            <v>182.76</v>
          </cell>
        </row>
        <row r="30">
          <cell r="A30" t="str">
            <v>Arcique Cortes Ricardo De La Cruz</v>
          </cell>
          <cell r="B30" t="str">
            <v>18IB0231</v>
          </cell>
          <cell r="C30" t="str">
            <v>UNIDAD DEPORTIVA VILLA PALMIRA</v>
          </cell>
          <cell r="D30" t="str">
            <v>NOMINA DE EMPLEADOS</v>
          </cell>
          <cell r="E30" t="str">
            <v>BU0066 AUXILIAR DE SERVICIO A</v>
          </cell>
          <cell r="F30" t="str">
            <v>AICR-710503-PT3</v>
          </cell>
          <cell r="G30">
            <v>179.33</v>
          </cell>
        </row>
        <row r="31">
          <cell r="A31" t="str">
            <v>Baeza Pat Juan Pablo</v>
          </cell>
          <cell r="B31" t="str">
            <v>18EB0268</v>
          </cell>
          <cell r="C31" t="str">
            <v>ACADEMIAS INICIACION DEPORTIVA MASIVIDAD</v>
          </cell>
          <cell r="D31" t="str">
            <v>NOMINA DE EMPLEADOS</v>
          </cell>
          <cell r="E31" t="str">
            <v>MM0041 PROGRAMADOR D</v>
          </cell>
          <cell r="F31" t="str">
            <v>BAPJ-800131-795</v>
          </cell>
          <cell r="G31">
            <v>306.67</v>
          </cell>
        </row>
        <row r="32">
          <cell r="A32" t="str">
            <v>Duarte Medina Victor Manuel</v>
          </cell>
          <cell r="B32" t="str">
            <v>18IB0093</v>
          </cell>
          <cell r="C32" t="str">
            <v>ACADEMIAS INICIACION DEPORTIVA MASIVIDAD</v>
          </cell>
          <cell r="D32" t="str">
            <v>NOMINA DE EMPLEADOS</v>
          </cell>
          <cell r="E32" t="str">
            <v>MM0044 COORDINADOR DE PROYECTOS</v>
          </cell>
          <cell r="F32" t="str">
            <v>DUMV-570607-92A</v>
          </cell>
          <cell r="G32">
            <v>296.33</v>
          </cell>
        </row>
        <row r="33">
          <cell r="A33" t="str">
            <v>Espinosa Aguileta Walter Rene</v>
          </cell>
          <cell r="B33" t="str">
            <v>18IC0106</v>
          </cell>
          <cell r="C33" t="str">
            <v>ACADEMIAS INICIACION DEPORTIVA MASIVIDAD</v>
          </cell>
          <cell r="D33" t="str">
            <v>NOMINA DE EMPLEADOS</v>
          </cell>
          <cell r="E33" t="str">
            <v>MM0062 ANALISTA ADMINISTRATIVO F</v>
          </cell>
          <cell r="F33" t="str">
            <v>EIAW-790501-QR0</v>
          </cell>
          <cell r="G33">
            <v>268.8</v>
          </cell>
        </row>
        <row r="34">
          <cell r="A34" t="str">
            <v>Gamboa May Jose Reynaldo</v>
          </cell>
          <cell r="B34" t="str">
            <v>18IB0608</v>
          </cell>
          <cell r="C34" t="str">
            <v>ACADEMIAS INICIACION DEPORTIVA MASIVIDAD</v>
          </cell>
          <cell r="D34" t="str">
            <v>NOMINA DE EMPLEADOS</v>
          </cell>
          <cell r="E34" t="str">
            <v>MM0062 ANALISTA ADMINISTRATIVO F</v>
          </cell>
          <cell r="F34" t="str">
            <v>GAMR-810816-BZA</v>
          </cell>
          <cell r="G34">
            <v>268.8</v>
          </cell>
        </row>
        <row r="35">
          <cell r="A35" t="str">
            <v>Gomez Sanchez Aurora</v>
          </cell>
          <cell r="B35" t="str">
            <v>18IB0104</v>
          </cell>
          <cell r="C35" t="str">
            <v>ACADEMIAS INICIACION DEPORTIVA MASIVIDAD</v>
          </cell>
          <cell r="D35" t="str">
            <v>NOMINA DE EMPLEADOS</v>
          </cell>
          <cell r="E35" t="str">
            <v>550    COORDINADOR</v>
          </cell>
          <cell r="F35" t="str">
            <v>GOSA-750822-PU7</v>
          </cell>
          <cell r="G35">
            <v>230.08</v>
          </cell>
        </row>
        <row r="36">
          <cell r="A36" t="str">
            <v>Haro Realpozo Manuel Rodolfo</v>
          </cell>
          <cell r="B36" t="str">
            <v>CONF0024</v>
          </cell>
          <cell r="C36" t="str">
            <v>CONFIANZA</v>
          </cell>
          <cell r="D36" t="str">
            <v>NOMINA DE EMPLEADOS</v>
          </cell>
          <cell r="E36" t="str">
            <v>SC0029 JEFE DE DEPARTAMENTO C</v>
          </cell>
          <cell r="F36" t="str">
            <v>HARM-841121-AN2</v>
          </cell>
          <cell r="G36">
            <v>1095.73</v>
          </cell>
        </row>
        <row r="37">
          <cell r="A37" t="str">
            <v>Ortiz Santos William Andres</v>
          </cell>
          <cell r="B37" t="str">
            <v>18BB0237</v>
          </cell>
          <cell r="C37" t="str">
            <v>ACADEMIAS INICIACION DEPORTIVA MASIVIDAD</v>
          </cell>
          <cell r="D37" t="str">
            <v>NOMINA DE EMPLEADOS</v>
          </cell>
          <cell r="E37" t="str">
            <v>BU0066 AUXILIAR DE SERVICIO A</v>
          </cell>
          <cell r="F37" t="str">
            <v>OISW-800803-1A8</v>
          </cell>
          <cell r="G37">
            <v>179.33</v>
          </cell>
        </row>
        <row r="38">
          <cell r="A38" t="str">
            <v>Pacheco Argaez Luis Ramon</v>
          </cell>
          <cell r="B38" t="str">
            <v>18IB0156</v>
          </cell>
          <cell r="C38" t="str">
            <v>ACADEMIAS INICIACION DEPORTIVA MASIVIDAD</v>
          </cell>
          <cell r="D38" t="str">
            <v>NOMINA DE EMPLEADOS</v>
          </cell>
          <cell r="E38" t="str">
            <v>MM0069 ANALISTA ADMINISTRATIVO E</v>
          </cell>
          <cell r="F38" t="str">
            <v>PAAL-751103-V50</v>
          </cell>
          <cell r="G38">
            <v>252.37</v>
          </cell>
        </row>
        <row r="39">
          <cell r="A39" t="str">
            <v>Vargas Camargo Sergio Esteban</v>
          </cell>
          <cell r="B39" t="str">
            <v>18IB0586</v>
          </cell>
          <cell r="C39" t="str">
            <v>ACADEMIAS INICIACION DEPORTIVA MASIVIDAD</v>
          </cell>
          <cell r="D39" t="str">
            <v>NOMINA DE EMPLEADOS</v>
          </cell>
          <cell r="E39" t="str">
            <v>MM0102 ANALISTA ADMINISTRATIVO B</v>
          </cell>
          <cell r="F39" t="str">
            <v>VACS-611228-4U0</v>
          </cell>
          <cell r="G39">
            <v>211.95</v>
          </cell>
        </row>
        <row r="40">
          <cell r="A40" t="str">
            <v>Galue Ruz Sergio Andrei</v>
          </cell>
          <cell r="B40" t="str">
            <v>18BA0044</v>
          </cell>
          <cell r="C40" t="str">
            <v>ACTIVACION FISICA</v>
          </cell>
          <cell r="D40" t="str">
            <v>NOMINA DE EMPLEADOS</v>
          </cell>
          <cell r="E40" t="str">
            <v>MM0062 ANALISTA ADMINISTRATIVO F</v>
          </cell>
          <cell r="F40" t="str">
            <v>GARS-880119-4XA</v>
          </cell>
          <cell r="G40">
            <v>268.8</v>
          </cell>
        </row>
        <row r="41">
          <cell r="A41" t="str">
            <v>Gonzaga Castillo Silvia Guadalupe Delacruz</v>
          </cell>
          <cell r="B41" t="str">
            <v>18BA0009</v>
          </cell>
          <cell r="C41" t="str">
            <v>ACTIVACION FISICA</v>
          </cell>
          <cell r="D41" t="str">
            <v>NOMINA DE EMPLEADOS</v>
          </cell>
          <cell r="E41" t="str">
            <v>BU0017 AUXILIAR DE SERVICIO G</v>
          </cell>
          <cell r="F41" t="str">
            <v>GOCS-840502-LX7</v>
          </cell>
          <cell r="G41">
            <v>201.21</v>
          </cell>
        </row>
        <row r="42">
          <cell r="A42" t="str">
            <v>Herrera Figueroa Andres</v>
          </cell>
          <cell r="B42" t="str">
            <v>CONF0026</v>
          </cell>
          <cell r="C42" t="str">
            <v>CONFIANZA</v>
          </cell>
          <cell r="D42" t="str">
            <v>NOMINA DE EMPLEADOS</v>
          </cell>
          <cell r="E42" t="str">
            <v>SC0029 JEFE DE DEPARTAMENTO C</v>
          </cell>
          <cell r="F42" t="str">
            <v>HEFA-860212-GP3</v>
          </cell>
          <cell r="G42">
            <v>1095.73</v>
          </cell>
        </row>
        <row r="43">
          <cell r="A43" t="str">
            <v>Mota Gonzalez Ingrid Eunice</v>
          </cell>
          <cell r="B43" t="str">
            <v>18BA0071</v>
          </cell>
          <cell r="C43" t="str">
            <v>ACTIVACION FISICA</v>
          </cell>
          <cell r="D43" t="str">
            <v>NOMINA DE EMPLEADOS</v>
          </cell>
          <cell r="E43" t="str">
            <v>BU0068 VIGILANTE A</v>
          </cell>
          <cell r="F43" t="str">
            <v>MOGI-820610-5T9</v>
          </cell>
          <cell r="G43">
            <v>175.03</v>
          </cell>
        </row>
        <row r="44">
          <cell r="A44" t="str">
            <v>Tec Medina Emilio Maximiliano</v>
          </cell>
          <cell r="B44" t="str">
            <v>18IB0502</v>
          </cell>
          <cell r="C44" t="str">
            <v>ACTIVACION FISICA</v>
          </cell>
          <cell r="D44" t="str">
            <v>NOMINA DE EMPLEADOS</v>
          </cell>
          <cell r="E44" t="str">
            <v>MM0062 ANALISTA ADMINISTRATIVO F</v>
          </cell>
          <cell r="F44" t="str">
            <v>TEME-610608-JX4</v>
          </cell>
          <cell r="G44">
            <v>268.8</v>
          </cell>
        </row>
        <row r="45">
          <cell r="A45" t="str">
            <v>. Chavarrea Teresa De Jesus</v>
          </cell>
          <cell r="B45" t="str">
            <v>18BB0216</v>
          </cell>
          <cell r="C45" t="str">
            <v>CENTRO DE ALTO RENDIMIENTO DEPORTIVO</v>
          </cell>
          <cell r="D45" t="str">
            <v>NOMINA DE EMPLEADOS</v>
          </cell>
          <cell r="E45" t="str">
            <v>BU0061 AUXILIAR DE SERVICIO B</v>
          </cell>
          <cell r="F45" t="str">
            <v>CATE-641013-E55</v>
          </cell>
          <cell r="G45">
            <v>182.76</v>
          </cell>
        </row>
        <row r="46">
          <cell r="A46" t="str">
            <v>Aguilar Ramirez Haneloren Guadalupe</v>
          </cell>
          <cell r="B46" t="str">
            <v>18IB0053</v>
          </cell>
          <cell r="C46" t="str">
            <v>CENTRO DE ALTO RENDIMIENTO DEPORTIVO</v>
          </cell>
          <cell r="D46" t="str">
            <v>NOMINA DE EMPLEADOS</v>
          </cell>
          <cell r="E46" t="str">
            <v>BU0027 SECRETARIA D</v>
          </cell>
          <cell r="F46" t="str">
            <v>AURH-710926-6I6</v>
          </cell>
          <cell r="G46">
            <v>195.86</v>
          </cell>
        </row>
        <row r="47">
          <cell r="A47" t="str">
            <v>Alvarez Jimenez Jorge Enrique</v>
          </cell>
          <cell r="B47" t="str">
            <v>18IB0055</v>
          </cell>
          <cell r="C47" t="str">
            <v>CENTRO DE ALTO RENDIMIENTO DEPORTIVO</v>
          </cell>
          <cell r="D47" t="str">
            <v>NOMINA DE EMPLEADOS</v>
          </cell>
          <cell r="E47" t="str">
            <v>MM0069 ANALISTA ADMINISTRATIVO E</v>
          </cell>
          <cell r="F47" t="str">
            <v>AAJJ-700301-KC7</v>
          </cell>
          <cell r="G47">
            <v>252.37</v>
          </cell>
        </row>
        <row r="48">
          <cell r="A48" t="str">
            <v>Baena Mendoza Mario Alberto</v>
          </cell>
          <cell r="B48" t="str">
            <v>CONF0006</v>
          </cell>
          <cell r="C48" t="str">
            <v>CONFIANZA</v>
          </cell>
          <cell r="D48" t="str">
            <v>NOMINA DE EMPLEADOS</v>
          </cell>
          <cell r="E48" t="str">
            <v>SC0029 JEFE DE DEPARTAMENTO C</v>
          </cell>
          <cell r="F48" t="str">
            <v>BAMM-510105-4QA</v>
          </cell>
          <cell r="G48">
            <v>1095.73</v>
          </cell>
        </row>
        <row r="49">
          <cell r="A49" t="str">
            <v>Ballote Sanchez Oscar Daniel</v>
          </cell>
          <cell r="B49" t="str">
            <v>18IR0438</v>
          </cell>
          <cell r="C49" t="str">
            <v>CENTRO DE ALTO RENDIMIENTO DEPORTIVO</v>
          </cell>
          <cell r="D49" t="str">
            <v>NOMINA DE EMPLEADOS</v>
          </cell>
          <cell r="E49" t="str">
            <v>MM0099 AUXILIAR ADMINISTRATIVO K</v>
          </cell>
          <cell r="F49" t="str">
            <v>BASO-750424-LM8</v>
          </cell>
          <cell r="G49">
            <v>211.95</v>
          </cell>
        </row>
        <row r="50">
          <cell r="A50" t="str">
            <v>Basto Alcocer Luis Roberto</v>
          </cell>
          <cell r="B50" t="str">
            <v>18EB0271</v>
          </cell>
          <cell r="C50" t="str">
            <v>CENTRO DE ALTO RENDIMIENTO DEPORTIVO</v>
          </cell>
          <cell r="D50" t="str">
            <v>NOMINA DE EMPLEADOS</v>
          </cell>
          <cell r="E50" t="str">
            <v>BU0061 AUXILIAR DE SERVICIO B</v>
          </cell>
          <cell r="F50" t="str">
            <v>BAAL-561213-4Q3</v>
          </cell>
          <cell r="G50">
            <v>182.76</v>
          </cell>
        </row>
        <row r="51">
          <cell r="A51" t="str">
            <v>Blancarte Canto Marco Antonio</v>
          </cell>
          <cell r="B51" t="str">
            <v>18IB0375</v>
          </cell>
          <cell r="C51" t="str">
            <v>CENTRO DE ALTO RENDIMIENTO DEPORTIVO</v>
          </cell>
          <cell r="D51" t="str">
            <v>NOMINA DE EMPLEADOS</v>
          </cell>
          <cell r="E51" t="str">
            <v>SC0097 COORDINADOR C</v>
          </cell>
          <cell r="F51" t="str">
            <v>BACM-800618-670</v>
          </cell>
          <cell r="G51">
            <v>492.07</v>
          </cell>
        </row>
        <row r="52">
          <cell r="A52" t="str">
            <v>Canto Morayta Enmi Sorgelia</v>
          </cell>
          <cell r="B52" t="str">
            <v>18EB0274</v>
          </cell>
          <cell r="C52" t="str">
            <v>CENTRO DE ALTO RENDIMIENTO DEPORTIVO</v>
          </cell>
          <cell r="D52" t="str">
            <v>NOMINA DE EMPLEADOS</v>
          </cell>
          <cell r="E52" t="str">
            <v>BU0039 SECRETARIA C</v>
          </cell>
          <cell r="F52" t="str">
            <v>CAME-630925-F20</v>
          </cell>
          <cell r="G52">
            <v>193.13</v>
          </cell>
        </row>
        <row r="53">
          <cell r="A53" t="str">
            <v>Ceballos Y Gamboa Herbert Efrain</v>
          </cell>
          <cell r="B53" t="str">
            <v>18IC0027</v>
          </cell>
          <cell r="C53" t="str">
            <v>CENTRO DE ALTO RENDIMIENTO DEPORTIVO</v>
          </cell>
          <cell r="D53" t="str">
            <v>NOMINA DE EMPLEADOS</v>
          </cell>
          <cell r="E53" t="str">
            <v>MM0097 SECRETARIA I</v>
          </cell>
          <cell r="F53" t="str">
            <v>CEGH-470724-NA5</v>
          </cell>
          <cell r="G53">
            <v>245.4</v>
          </cell>
        </row>
        <row r="54">
          <cell r="A54" t="str">
            <v>Centeno Tec Wilian Martin</v>
          </cell>
          <cell r="B54" t="str">
            <v>18IB0624</v>
          </cell>
          <cell r="C54" t="str">
            <v>CENTRO DE ALTO RENDIMIENTO DEPORTIVO</v>
          </cell>
          <cell r="D54" t="str">
            <v>NOMINA DE EMPLEADOS</v>
          </cell>
          <cell r="E54" t="str">
            <v>BU0004 AUXILIAR ADMINISTRATIVO J</v>
          </cell>
          <cell r="F54" t="str">
            <v>CETW-680512-1M7</v>
          </cell>
          <cell r="G54">
            <v>209.28</v>
          </cell>
        </row>
        <row r="55">
          <cell r="A55" t="str">
            <v>Chin Chan Maria Mercedes</v>
          </cell>
          <cell r="B55" t="str">
            <v>18IC0092</v>
          </cell>
          <cell r="C55" t="str">
            <v>CENTRO DE ALTO RENDIMIENTO DEPORTIVO</v>
          </cell>
          <cell r="D55" t="str">
            <v>NOMINA DE EMPLEADOS</v>
          </cell>
          <cell r="E55" t="str">
            <v>BU0003 JEFE DE SECCION D</v>
          </cell>
          <cell r="F55" t="str">
            <v>CICM-780810-9Q5</v>
          </cell>
          <cell r="G55">
            <v>209.28</v>
          </cell>
        </row>
        <row r="56">
          <cell r="A56" t="str">
            <v>Flores Huchim Humberto</v>
          </cell>
          <cell r="B56" t="str">
            <v>18IC0051</v>
          </cell>
          <cell r="C56" t="str">
            <v>CENTRO DE ALTO RENDIMIENTO DEPORTIVO</v>
          </cell>
          <cell r="D56" t="str">
            <v>NOMINA DE EMPLEADOS</v>
          </cell>
          <cell r="E56" t="str">
            <v>BU0023 CHOFER C</v>
          </cell>
          <cell r="F56" t="str">
            <v>FOHH-490812-DT2</v>
          </cell>
          <cell r="G56">
            <v>198.5</v>
          </cell>
        </row>
        <row r="57">
          <cell r="A57" t="str">
            <v>Garcia Gomez Oscar Rosendo</v>
          </cell>
          <cell r="B57" t="str">
            <v>18BA0062</v>
          </cell>
          <cell r="C57" t="str">
            <v>CENTRO DE ALTO RENDIMIENTO DEPORTIVO</v>
          </cell>
          <cell r="D57" t="str">
            <v>NOMINA DE EMPLEADOS</v>
          </cell>
          <cell r="E57" t="str">
            <v>MM0042 PROGRAMADOR B</v>
          </cell>
          <cell r="F57" t="str">
            <v>GAGO-500329-G88</v>
          </cell>
          <cell r="G57">
            <v>229.98</v>
          </cell>
        </row>
        <row r="58">
          <cell r="A58" t="str">
            <v>Hernandez Borges Alma Judith</v>
          </cell>
          <cell r="B58" t="str">
            <v>18IC0034</v>
          </cell>
          <cell r="C58" t="str">
            <v>CENTRO DE ALTO RENDIMIENTO DEPORTIVO</v>
          </cell>
          <cell r="D58" t="str">
            <v>NOMINA DE EMPLEADOS</v>
          </cell>
          <cell r="E58" t="str">
            <v>BU0017 AUXILIAR DE SERVICIO G</v>
          </cell>
          <cell r="F58" t="str">
            <v>HEBA-700927-FC2</v>
          </cell>
          <cell r="G58">
            <v>201.21</v>
          </cell>
        </row>
        <row r="59">
          <cell r="A59" t="str">
            <v>Hernandez Lorenzana Jorge Mauricio</v>
          </cell>
          <cell r="B59" t="str">
            <v>18IB0005</v>
          </cell>
          <cell r="C59" t="str">
            <v>CENTRO DE ALTO RENDIMIENTO DEPORTIVO</v>
          </cell>
          <cell r="D59" t="str">
            <v>NOMINA DE EMPLEADOS</v>
          </cell>
          <cell r="E59" t="str">
            <v>MM0085 JEFE DE PROGRAMACION</v>
          </cell>
          <cell r="F59" t="str">
            <v>HELJ-720922-BT2</v>
          </cell>
          <cell r="G59">
            <v>229.98</v>
          </cell>
        </row>
        <row r="60">
          <cell r="A60" t="str">
            <v>Medina Acuña Rafael Alexi</v>
          </cell>
          <cell r="B60" t="str">
            <v>18IB0137</v>
          </cell>
          <cell r="C60" t="str">
            <v>CENTRO DE ALTO RENDIMIENTO DEPORTIVO</v>
          </cell>
          <cell r="D60" t="str">
            <v>NOMINA DE EMPLEADOS</v>
          </cell>
          <cell r="E60" t="str">
            <v>MM0104 PROMOTOR A</v>
          </cell>
          <cell r="F60" t="str">
            <v>MEAX-740915-TF1</v>
          </cell>
          <cell r="G60">
            <v>279.57</v>
          </cell>
        </row>
        <row r="61">
          <cell r="A61" t="str">
            <v>Medina Escalante Lilia Del Socorro</v>
          </cell>
          <cell r="B61" t="str">
            <v>18IC0030</v>
          </cell>
          <cell r="C61" t="str">
            <v>CENTRO DE ALTO RENDIMIENTO DEPORTIVO</v>
          </cell>
          <cell r="D61" t="str">
            <v>NOMINA DE EMPLEADOS</v>
          </cell>
          <cell r="E61" t="str">
            <v>BU0017 AUXILIAR DE SERVICIO G</v>
          </cell>
          <cell r="F61" t="str">
            <v>MEEL-711220-SD3</v>
          </cell>
          <cell r="G61">
            <v>201.21</v>
          </cell>
        </row>
        <row r="62">
          <cell r="A62" t="str">
            <v>Medina Puerto Leonel Antonio</v>
          </cell>
          <cell r="B62" t="str">
            <v>18BA0023</v>
          </cell>
          <cell r="C62" t="str">
            <v>CENTRO DE ALTO RENDIMIENTO DEPORTIVO</v>
          </cell>
          <cell r="D62" t="str">
            <v>NOMINA DE EMPLEADOS</v>
          </cell>
          <cell r="E62" t="str">
            <v>BU0066 AUXILIAR DE SERVICIO A</v>
          </cell>
          <cell r="F62" t="str">
            <v>MEPL-720603-UJ2</v>
          </cell>
          <cell r="G62">
            <v>179.33</v>
          </cell>
        </row>
        <row r="63">
          <cell r="A63" t="str">
            <v>Mendez Uicab Ana Isidra</v>
          </cell>
          <cell r="B63" t="str">
            <v>18IB0576</v>
          </cell>
          <cell r="C63" t="str">
            <v>CENTRO DE ALTO RENDIMIENTO DEPORTIVO</v>
          </cell>
          <cell r="D63" t="str">
            <v>NOMINA DE EMPLEADOS</v>
          </cell>
          <cell r="E63" t="str">
            <v>BU0042 AUXILIAR DE SERVICIO F</v>
          </cell>
          <cell r="F63" t="str">
            <v>MEUA-571220-8U0</v>
          </cell>
          <cell r="G63">
            <v>193.13</v>
          </cell>
        </row>
        <row r="64">
          <cell r="A64" t="str">
            <v>Mijangos Poot Paula Trinidad</v>
          </cell>
          <cell r="B64" t="str">
            <v>18IC0237</v>
          </cell>
          <cell r="C64" t="str">
            <v>CENTRO DE ALTO RENDIMIENTO DEPORTIVO</v>
          </cell>
          <cell r="D64" t="str">
            <v>NOMINA DE EMPLEADOS</v>
          </cell>
          <cell r="E64" t="str">
            <v>MM0104 PROMOTOR A</v>
          </cell>
          <cell r="F64" t="str">
            <v>MIPP-760714-IX9</v>
          </cell>
          <cell r="G64">
            <v>279.57</v>
          </cell>
        </row>
        <row r="65">
          <cell r="A65" t="str">
            <v>Novelo Barea Gabriela Del Carmen</v>
          </cell>
          <cell r="B65" t="str">
            <v>18BA0012</v>
          </cell>
          <cell r="C65" t="str">
            <v>CENTRO DE ALTO RENDIMIENTO DEPORTIVO</v>
          </cell>
          <cell r="D65" t="str">
            <v>NOMINA DE EMPLEADOS</v>
          </cell>
          <cell r="E65" t="str">
            <v>BU0061 AUXILIAR DE SERVICIO B</v>
          </cell>
          <cell r="F65" t="str">
            <v>NOBG-640126-BR5</v>
          </cell>
          <cell r="G65">
            <v>182.76</v>
          </cell>
        </row>
        <row r="66">
          <cell r="A66" t="str">
            <v>Pech Can Maria Evangelina</v>
          </cell>
          <cell r="B66" t="str">
            <v>18IE0722</v>
          </cell>
          <cell r="C66" t="str">
            <v>CENTRO DE ALTO RENDIMIENTO DEPORTIVO</v>
          </cell>
          <cell r="D66" t="str">
            <v>NOMINA DE EMPLEADOS</v>
          </cell>
          <cell r="E66" t="str">
            <v>MM0095 ANALISTA ADMINISTRATIVO C</v>
          </cell>
          <cell r="F66" t="str">
            <v>PECE-731220-AE5</v>
          </cell>
          <cell r="G66">
            <v>221.1</v>
          </cell>
        </row>
        <row r="67">
          <cell r="A67" t="str">
            <v>Rosas Alonzo Veronica Dominga</v>
          </cell>
          <cell r="B67" t="str">
            <v>18KB0042</v>
          </cell>
          <cell r="C67" t="str">
            <v>CENTRO DE ALTO RENDIMIENTO DEPORTIVO</v>
          </cell>
          <cell r="D67" t="str">
            <v>NOMINA DE EMPLEADOS</v>
          </cell>
          <cell r="E67" t="str">
            <v>SC0097 COORDINADOR C</v>
          </cell>
          <cell r="F67" t="str">
            <v>ROAV-720826-BR9</v>
          </cell>
          <cell r="G67">
            <v>492.07</v>
          </cell>
        </row>
        <row r="68">
          <cell r="A68" t="str">
            <v>Rufino Herrera William Ariel</v>
          </cell>
          <cell r="B68" t="str">
            <v>18IB0183</v>
          </cell>
          <cell r="C68" t="str">
            <v>CENTRO DE ALTO RENDIMIENTO DEPORTIVO</v>
          </cell>
          <cell r="D68" t="str">
            <v>NOMINA DE EMPLEADOS</v>
          </cell>
          <cell r="E68" t="str">
            <v>MM0099 AUXILIAR ADMINISTRATIVO K</v>
          </cell>
          <cell r="F68" t="str">
            <v>RUHW-600221-GI2</v>
          </cell>
          <cell r="G68">
            <v>211.95</v>
          </cell>
        </row>
        <row r="69">
          <cell r="A69" t="str">
            <v>Sanchez Gongora Ismael Eugenio</v>
          </cell>
          <cell r="B69" t="str">
            <v>18IE0739</v>
          </cell>
          <cell r="C69" t="str">
            <v>CENTRO DE ALTO RENDIMIENTO DEPORTIVO</v>
          </cell>
          <cell r="D69" t="str">
            <v>NOMINA DE EMPLEADOS</v>
          </cell>
          <cell r="E69" t="str">
            <v>BU0066 AUXILIAR DE SERVICIO A</v>
          </cell>
          <cell r="F69" t="str">
            <v>SAGI-491114-88A</v>
          </cell>
          <cell r="G69">
            <v>179.33</v>
          </cell>
        </row>
        <row r="70">
          <cell r="A70" t="str">
            <v>Torres Varguez Amairani Guadalupe</v>
          </cell>
          <cell r="B70" t="str">
            <v>18BA0070</v>
          </cell>
          <cell r="C70" t="str">
            <v>CENTRO DE ALTO RENDIMIENTO DEPORTIVO</v>
          </cell>
          <cell r="D70" t="str">
            <v>NOMINA DE EMPLEADOS</v>
          </cell>
          <cell r="E70" t="str">
            <v>BU0023 CHOFER C</v>
          </cell>
          <cell r="F70" t="str">
            <v>TOVA-930523-TU1</v>
          </cell>
          <cell r="G70">
            <v>198.5</v>
          </cell>
        </row>
        <row r="71">
          <cell r="A71" t="str">
            <v>Traconis Herrera Maria Socorro Del Rosario</v>
          </cell>
          <cell r="B71" t="str">
            <v>18EB0289</v>
          </cell>
          <cell r="C71" t="str">
            <v>CENTRO DE ALTO RENDIMIENTO DEPORTIVO</v>
          </cell>
          <cell r="D71" t="str">
            <v>NOMINA DE EMPLEADOS</v>
          </cell>
          <cell r="E71" t="str">
            <v>BU0061 AUXILIAR DE SERVICIO B</v>
          </cell>
          <cell r="F71" t="str">
            <v>TAHS-520718-2HA</v>
          </cell>
          <cell r="G71">
            <v>182.76</v>
          </cell>
        </row>
        <row r="72">
          <cell r="A72" t="str">
            <v>Canche Diaz Eira Patricia</v>
          </cell>
          <cell r="B72" t="str">
            <v>18PB0293</v>
          </cell>
          <cell r="C72" t="str">
            <v>CENTRO DEPORTIVO PARALIMPICO</v>
          </cell>
          <cell r="D72" t="str">
            <v>NOMINA DE EMPLEADOS</v>
          </cell>
          <cell r="E72" t="str">
            <v>BU0064 AUXILIAR ADMINISTRATIVO A</v>
          </cell>
          <cell r="F72" t="str">
            <v>CADE-781014-LD0</v>
          </cell>
          <cell r="G72">
            <v>180.23</v>
          </cell>
        </row>
        <row r="73">
          <cell r="A73" t="str">
            <v>Celis Arjona Claudia Aracely</v>
          </cell>
          <cell r="B73" t="str">
            <v>CONF0013</v>
          </cell>
          <cell r="C73" t="str">
            <v>CONFIANZA</v>
          </cell>
          <cell r="D73" t="str">
            <v>NOMINA DE EMPLEADOS</v>
          </cell>
          <cell r="E73" t="str">
            <v>SC0029 JEFE DE DEPARTAMENTO C</v>
          </cell>
          <cell r="F73" t="str">
            <v>CEAC-860313-P80</v>
          </cell>
          <cell r="G73">
            <v>1095.73</v>
          </cell>
        </row>
        <row r="74">
          <cell r="A74" t="str">
            <v>Cruz Alcocer Maria Eugenia Del Socorro</v>
          </cell>
          <cell r="B74" t="str">
            <v>18SB0319</v>
          </cell>
          <cell r="C74" t="str">
            <v>CENTRO DEPORTIVO PARALIMPICO</v>
          </cell>
          <cell r="D74" t="str">
            <v>NOMINA DE EMPLEADOS</v>
          </cell>
          <cell r="E74" t="str">
            <v>BU0064 AUXILIAR ADMINISTRATIVO A</v>
          </cell>
          <cell r="F74" t="str">
            <v>CUAE-630101-BS0</v>
          </cell>
          <cell r="G74">
            <v>180.23</v>
          </cell>
        </row>
        <row r="75">
          <cell r="A75" t="str">
            <v>Erosa Cornelio Argimira</v>
          </cell>
          <cell r="B75" t="str">
            <v>18IE0736</v>
          </cell>
          <cell r="C75" t="str">
            <v>CENTRO DEPORTIVO PARALIMPICO</v>
          </cell>
          <cell r="D75" t="str">
            <v>NOMINA DE EMPLEADOS</v>
          </cell>
          <cell r="E75" t="str">
            <v>BU0004 AUXILIAR ADMINISTRATIVO J</v>
          </cell>
          <cell r="F75" t="str">
            <v>EOCA-841215-K45</v>
          </cell>
          <cell r="G75">
            <v>209.28</v>
          </cell>
        </row>
        <row r="76">
          <cell r="A76" t="str">
            <v>Escamilla Sanchez Gerardo Maxbelle</v>
          </cell>
          <cell r="B76" t="str">
            <v>18IE0735</v>
          </cell>
          <cell r="C76" t="str">
            <v>CENTRO DEPORTIVO PARALIMPICO</v>
          </cell>
          <cell r="D76" t="str">
            <v>NOMINA DE EMPLEADOS</v>
          </cell>
          <cell r="E76" t="str">
            <v>MM0069 ANALISTA ADMINISTRATIVO E</v>
          </cell>
          <cell r="F76" t="str">
            <v>EASG-791001-PN5</v>
          </cell>
          <cell r="G76">
            <v>252.37</v>
          </cell>
        </row>
        <row r="77">
          <cell r="A77" t="str">
            <v>Quijano Cetina Abraham Esteban</v>
          </cell>
          <cell r="B77" t="str">
            <v>18BA0011</v>
          </cell>
          <cell r="C77" t="str">
            <v>CENTRO DEPORTIVO PARALIMPICO</v>
          </cell>
          <cell r="D77" t="str">
            <v>NOMINA DE EMPLEADOS</v>
          </cell>
          <cell r="E77" t="str">
            <v>BU0064 AUXILIAR ADMINISTRATIVO A</v>
          </cell>
          <cell r="F77" t="str">
            <v>QUCA-851019-3L0</v>
          </cell>
          <cell r="G77">
            <v>180.23</v>
          </cell>
        </row>
        <row r="78">
          <cell r="A78" t="str">
            <v>Santana Cicero Dulce Alejandra</v>
          </cell>
          <cell r="B78" t="str">
            <v>18IC0235</v>
          </cell>
          <cell r="C78" t="str">
            <v>CENTRO ESTATAL DE BOX</v>
          </cell>
          <cell r="D78" t="str">
            <v>NOMINA DE EMPLEADOS</v>
          </cell>
          <cell r="E78" t="str">
            <v>MM0062 ANALISTA ADMINISTRATIVO F</v>
          </cell>
          <cell r="F78" t="str">
            <v>SACD-800908-KF5</v>
          </cell>
          <cell r="G78">
            <v>268.8</v>
          </cell>
        </row>
        <row r="79">
          <cell r="A79" t="str">
            <v>Perez Guillermo Claudia Lucia</v>
          </cell>
          <cell r="B79" t="str">
            <v>18IE0487</v>
          </cell>
          <cell r="C79" t="str">
            <v>CENTROS DE DESARROLLO DEL DEPORTE</v>
          </cell>
          <cell r="D79" t="str">
            <v>NOMINA DE EMPLEADOS</v>
          </cell>
          <cell r="E79" t="str">
            <v>MM0069 ANALISTA ADMINISTRATIVO E</v>
          </cell>
          <cell r="F79" t="str">
            <v>PEGC-801203-TKA</v>
          </cell>
          <cell r="G79">
            <v>252.37</v>
          </cell>
        </row>
        <row r="80">
          <cell r="A80" t="str">
            <v>Rejon Vela Jose Francisco</v>
          </cell>
          <cell r="B80" t="str">
            <v>18IB0050</v>
          </cell>
          <cell r="C80" t="str">
            <v>CONFIANZA</v>
          </cell>
          <cell r="D80" t="str">
            <v>NOMINA DE EMPLEADOS</v>
          </cell>
          <cell r="E80" t="str">
            <v>SC0029 JEFE DE DEPARTAMENTO C</v>
          </cell>
          <cell r="F80" t="str">
            <v>REVF-660316-LY4</v>
          </cell>
          <cell r="G80">
            <v>1095.73</v>
          </cell>
        </row>
        <row r="81">
          <cell r="A81" t="str">
            <v>Ancona Concha Manuel Jesus</v>
          </cell>
          <cell r="B81" t="str">
            <v>18IC0112</v>
          </cell>
          <cell r="C81" t="str">
            <v>COMPLEJO DEPORTIVO KUKULCAN</v>
          </cell>
          <cell r="D81" t="str">
            <v>NOMINA DE EMPLEADOS</v>
          </cell>
          <cell r="E81" t="str">
            <v>BU0017 AUXILIAR DE SERVICIO G</v>
          </cell>
          <cell r="F81" t="str">
            <v>AOCM-721224-8T0</v>
          </cell>
          <cell r="G81">
            <v>201.21</v>
          </cell>
        </row>
        <row r="82">
          <cell r="A82" t="str">
            <v>Arguelles Santana Wilbert Gabriel</v>
          </cell>
          <cell r="B82" t="str">
            <v>18IC0257</v>
          </cell>
          <cell r="C82" t="str">
            <v>COMPLEJO DEPORTIVO KUKULCAN</v>
          </cell>
          <cell r="D82" t="str">
            <v>NOMINA DE EMPLEADOS</v>
          </cell>
          <cell r="E82" t="str">
            <v>SC0097 COORDINADOR C</v>
          </cell>
          <cell r="F82" t="str">
            <v>AUSW-610323-4P3</v>
          </cell>
          <cell r="G82">
            <v>492.07</v>
          </cell>
        </row>
        <row r="83">
          <cell r="A83" t="str">
            <v>Cab Chuil Santiago</v>
          </cell>
          <cell r="B83" t="str">
            <v>18KB0006</v>
          </cell>
          <cell r="C83" t="str">
            <v>COMPLEJO DEPORTIVO KUKULCAN</v>
          </cell>
          <cell r="D83" t="str">
            <v>NOMINA DE EMPLEADOS</v>
          </cell>
          <cell r="E83" t="str">
            <v>BU0061 AUXILIAR DE SERVICIO B</v>
          </cell>
          <cell r="F83" t="str">
            <v>CACS-750724-DL7</v>
          </cell>
          <cell r="G83">
            <v>182.76</v>
          </cell>
        </row>
        <row r="84">
          <cell r="A84" t="str">
            <v>Camara Chel Leandro Guadalupe</v>
          </cell>
          <cell r="B84" t="str">
            <v>18IC0269</v>
          </cell>
          <cell r="C84" t="str">
            <v>(Ninguno)</v>
          </cell>
          <cell r="D84" t="str">
            <v>NOMINA DE EMPLEADOS</v>
          </cell>
          <cell r="E84" t="str">
            <v>BU0062 VIGILANTE C</v>
          </cell>
          <cell r="F84" t="str">
            <v>CACL-760227-ND6</v>
          </cell>
          <cell r="G84">
            <v>182.76</v>
          </cell>
        </row>
        <row r="85">
          <cell r="A85" t="str">
            <v>Ceballos Escalante Monica</v>
          </cell>
          <cell r="B85" t="str">
            <v>18IE0724</v>
          </cell>
          <cell r="C85" t="str">
            <v>COMPLEJO DEPORTIVO KUKULCAN</v>
          </cell>
          <cell r="D85" t="str">
            <v>NOMINA DE EMPLEADOS</v>
          </cell>
          <cell r="E85" t="str">
            <v>BU0068 VIGILANTE A</v>
          </cell>
          <cell r="F85" t="str">
            <v>CEEM-850717-UY8</v>
          </cell>
          <cell r="G85">
            <v>175.03</v>
          </cell>
        </row>
        <row r="86">
          <cell r="A86" t="str">
            <v>Chab Cruz Manuel Jesus</v>
          </cell>
          <cell r="B86" t="str">
            <v>18KB0009</v>
          </cell>
          <cell r="C86" t="str">
            <v>COMPLEJO DEPORTIVO KUKULCAN</v>
          </cell>
          <cell r="D86" t="str">
            <v>NOMINA DE EMPLEADOS</v>
          </cell>
          <cell r="E86" t="str">
            <v>BU0033 CHOFER B</v>
          </cell>
          <cell r="F86" t="str">
            <v>CACM-681225-7GA</v>
          </cell>
          <cell r="G86">
            <v>195.86</v>
          </cell>
        </row>
        <row r="87">
          <cell r="A87" t="str">
            <v>Chim Ek Lizandro</v>
          </cell>
          <cell r="B87" t="str">
            <v>18IC0096</v>
          </cell>
          <cell r="C87" t="str">
            <v>COMPLEJO DEPORTIVO KUKULCAN</v>
          </cell>
          <cell r="D87" t="str">
            <v>NOMINA DE EMPLEADOS</v>
          </cell>
          <cell r="E87" t="str">
            <v>BU0066 AUXILIAR DE SERVICIO A</v>
          </cell>
          <cell r="F87" t="str">
            <v>CIEL-630711-T29</v>
          </cell>
          <cell r="G87">
            <v>179.33</v>
          </cell>
        </row>
        <row r="88">
          <cell r="A88" t="str">
            <v>Cox Matus Roger Antonio</v>
          </cell>
          <cell r="B88" t="str">
            <v>18IC0023</v>
          </cell>
          <cell r="C88" t="str">
            <v>COMPLEJO DEPORTIVO KUKULCAN</v>
          </cell>
          <cell r="D88" t="str">
            <v>NOMINA DE EMPLEADOS</v>
          </cell>
          <cell r="E88" t="str">
            <v>BU0066 AUXILIAR DE SERVICIO A</v>
          </cell>
          <cell r="F88" t="str">
            <v>COMR-690513-632</v>
          </cell>
          <cell r="G88">
            <v>179.33</v>
          </cell>
        </row>
        <row r="89">
          <cell r="A89" t="str">
            <v>Crespo Solis Pedro Robert</v>
          </cell>
          <cell r="B89" t="str">
            <v>18BA0063</v>
          </cell>
          <cell r="C89" t="str">
            <v>COMPLEJO DEPORTIVO KUKULCAN</v>
          </cell>
          <cell r="D89" t="str">
            <v>NOMINA DE EMPLEADOS</v>
          </cell>
          <cell r="E89" t="str">
            <v>MM0027 COORDINADOR A</v>
          </cell>
          <cell r="F89" t="str">
            <v>CESP-680626-U71</v>
          </cell>
          <cell r="G89">
            <v>386.7</v>
          </cell>
        </row>
        <row r="90">
          <cell r="A90" t="str">
            <v>Erosa Cornelio Guillermo</v>
          </cell>
          <cell r="B90" t="str">
            <v>18IC0114</v>
          </cell>
          <cell r="C90" t="str">
            <v>COMPLEJO DEPORTIVO KUKULCAN</v>
          </cell>
          <cell r="D90" t="str">
            <v>NOMINA DE EMPLEADOS</v>
          </cell>
          <cell r="E90" t="str">
            <v>MM0069 ANALISTA ADMINISTRATIVO E</v>
          </cell>
          <cell r="F90" t="str">
            <v>EOCG-810810-TK8</v>
          </cell>
          <cell r="G90">
            <v>252.37</v>
          </cell>
        </row>
        <row r="91">
          <cell r="A91" t="str">
            <v>Estrella Alvarado Josefina Del Carmen</v>
          </cell>
          <cell r="B91" t="str">
            <v>18IE0239</v>
          </cell>
          <cell r="C91" t="str">
            <v>COMPLEJO DEPORTIVO KUKULCAN</v>
          </cell>
          <cell r="D91" t="str">
            <v>NOMINA DE EMPLEADOS</v>
          </cell>
          <cell r="E91" t="str">
            <v>BU0070 INSTRUCTOR DEPORTIVO A</v>
          </cell>
          <cell r="F91" t="str">
            <v>EEAJ-621118-3G3</v>
          </cell>
          <cell r="G91">
            <v>165.02</v>
          </cell>
        </row>
        <row r="92">
          <cell r="A92" t="str">
            <v>Estrella Herrera Jesus Enrique</v>
          </cell>
          <cell r="B92" t="str">
            <v>18IC0311</v>
          </cell>
          <cell r="C92" t="str">
            <v>COMPLEJO DEPORTIVO KUKULCAN</v>
          </cell>
          <cell r="D92" t="str">
            <v>NOMINA DE EMPLEADOS</v>
          </cell>
          <cell r="E92" t="str">
            <v>BU0066 AUXILIAR DE SERVICIO A</v>
          </cell>
          <cell r="F92" t="str">
            <v>EEHJ-860327-JC6</v>
          </cell>
          <cell r="G92">
            <v>179.33</v>
          </cell>
        </row>
        <row r="93">
          <cell r="A93" t="str">
            <v>Euan Zapata Antonio</v>
          </cell>
          <cell r="B93" t="str">
            <v>18IB0098</v>
          </cell>
          <cell r="C93" t="str">
            <v>COMPLEJO DEPORTIVO KUKULCAN</v>
          </cell>
          <cell r="D93" t="str">
            <v>NOMINA DE EMPLEADOS</v>
          </cell>
          <cell r="E93" t="str">
            <v>BU0066 AUXILIAR DE SERVICIO A</v>
          </cell>
          <cell r="F93" t="str">
            <v>EUZA-480117-U80</v>
          </cell>
          <cell r="G93">
            <v>179.33</v>
          </cell>
        </row>
        <row r="94">
          <cell r="A94" t="str">
            <v>Gamboa Gomez Manuel Jesus</v>
          </cell>
          <cell r="B94" t="str">
            <v>18IB0623</v>
          </cell>
          <cell r="C94" t="str">
            <v>COMPLEJO DEPORTIVO KUKULCAN</v>
          </cell>
          <cell r="D94" t="str">
            <v>NOMINA DE EMPLEADOS</v>
          </cell>
          <cell r="E94" t="str">
            <v>BU0022 ENCARGADO B</v>
          </cell>
          <cell r="F94" t="str">
            <v>GAGM-780317-GY3</v>
          </cell>
          <cell r="G94">
            <v>198.5</v>
          </cell>
        </row>
        <row r="95">
          <cell r="A95" t="str">
            <v>Garcia Salazar Addy Nelda</v>
          </cell>
          <cell r="B95" t="str">
            <v>18KB0015</v>
          </cell>
          <cell r="C95" t="str">
            <v>COMPLEJO DEPORTIVO KUKULCAN</v>
          </cell>
          <cell r="D95" t="str">
            <v>NOMINA DE EMPLEADOS</v>
          </cell>
          <cell r="E95" t="str">
            <v>MM0094 JEFE DE OFICINA C</v>
          </cell>
          <cell r="F95" t="str">
            <v>GASA-621204-4D1</v>
          </cell>
          <cell r="G95">
            <v>221.1</v>
          </cell>
        </row>
        <row r="96">
          <cell r="A96" t="str">
            <v>Gomez Cruz Carla Maribel</v>
          </cell>
          <cell r="B96" t="str">
            <v>18IB0638</v>
          </cell>
          <cell r="C96" t="str">
            <v>COMPLEJO DEPORTIVO KUKULCAN</v>
          </cell>
          <cell r="D96" t="str">
            <v>NOMINA DE EMPLEADOS</v>
          </cell>
          <cell r="E96" t="str">
            <v>MM0027 COORDINADOR A</v>
          </cell>
          <cell r="F96" t="str">
            <v>GOCC-860228-8Z4</v>
          </cell>
          <cell r="G96">
            <v>386.7</v>
          </cell>
        </row>
        <row r="97">
          <cell r="A97" t="str">
            <v>Gomez Lopez Maria Beatriz</v>
          </cell>
          <cell r="B97" t="str">
            <v>18IC0091</v>
          </cell>
          <cell r="C97" t="str">
            <v>COMPLEJO DEPORTIVO KUKULCAN</v>
          </cell>
          <cell r="D97" t="str">
            <v>NOMINA DE EMPLEADOS</v>
          </cell>
          <cell r="E97" t="str">
            <v>BU0066 AUXILIAR DE SERVICIO A</v>
          </cell>
          <cell r="F97" t="str">
            <v>GOLB-710131-RV7</v>
          </cell>
          <cell r="G97">
            <v>179.33</v>
          </cell>
        </row>
        <row r="98">
          <cell r="A98" t="str">
            <v>Gomez Lopez Wilbert Alberto</v>
          </cell>
          <cell r="B98" t="str">
            <v>18KB0017</v>
          </cell>
          <cell r="C98" t="str">
            <v>COMPLEJO DEPORTIVO KUKULCAN</v>
          </cell>
          <cell r="D98" t="str">
            <v>NOMINA DE EMPLEADOS</v>
          </cell>
          <cell r="E98" t="str">
            <v>BU0061 AUXILIAR DE SERVICIO B</v>
          </cell>
          <cell r="F98" t="str">
            <v>GOLW-510720-BC1</v>
          </cell>
          <cell r="G98">
            <v>182.76</v>
          </cell>
        </row>
        <row r="99">
          <cell r="A99" t="str">
            <v>Hernandez Diaz Miguel Gamaliel</v>
          </cell>
          <cell r="B99" t="str">
            <v>18IC0529</v>
          </cell>
          <cell r="C99" t="str">
            <v>COMPLEJO DEPORTIVO KUKULCAN</v>
          </cell>
          <cell r="D99" t="str">
            <v>NOMINA DE EMPLEADOS</v>
          </cell>
          <cell r="E99" t="str">
            <v>BU0061 AUXILIAR DE SERVICIO B</v>
          </cell>
          <cell r="F99" t="str">
            <v>HEDM-900126-R51</v>
          </cell>
          <cell r="G99">
            <v>182.76</v>
          </cell>
        </row>
        <row r="100">
          <cell r="A100" t="str">
            <v>Itza Chan Rolando</v>
          </cell>
          <cell r="B100" t="str">
            <v>18KB0021</v>
          </cell>
          <cell r="C100" t="str">
            <v>COMPLEJO DEPORTIVO KUKULCAN</v>
          </cell>
          <cell r="D100" t="str">
            <v>NOMINA DE EMPLEADOS</v>
          </cell>
          <cell r="E100" t="str">
            <v>BU0061 AUXILIAR DE SERVICIO B</v>
          </cell>
          <cell r="F100" t="str">
            <v>IACR-750903-SB1</v>
          </cell>
          <cell r="G100">
            <v>182.76</v>
          </cell>
        </row>
        <row r="101">
          <cell r="A101" t="str">
            <v>Juarez Zapata Guadalupe</v>
          </cell>
          <cell r="B101" t="str">
            <v>18IC0510</v>
          </cell>
          <cell r="C101" t="str">
            <v>COMPLEJO DEPORTIVO KUKULCAN</v>
          </cell>
          <cell r="D101" t="str">
            <v>NOMINA DE EMPLEADOS</v>
          </cell>
          <cell r="E101" t="str">
            <v>BU0066 AUXILIAR DE SERVICIO A</v>
          </cell>
          <cell r="F101" t="str">
            <v>JUZG-700906-GZ5</v>
          </cell>
          <cell r="G101">
            <v>179.33</v>
          </cell>
        </row>
        <row r="102">
          <cell r="A102" t="str">
            <v>Lara Tome Astrid Leticia</v>
          </cell>
          <cell r="B102" t="str">
            <v>18IC0266</v>
          </cell>
          <cell r="C102" t="str">
            <v>COMPLEJO DEPORTIVO KUKULCAN</v>
          </cell>
          <cell r="D102" t="str">
            <v>NOMINA DE EMPLEADOS</v>
          </cell>
          <cell r="E102" t="str">
            <v>MM0027 COORDINADOR A</v>
          </cell>
          <cell r="F102" t="str">
            <v>LATA-700611-8J8</v>
          </cell>
          <cell r="G102">
            <v>386.7</v>
          </cell>
        </row>
        <row r="103">
          <cell r="A103" t="str">
            <v>Loria Ciau Ana Maria</v>
          </cell>
          <cell r="B103" t="str">
            <v>18BA0037</v>
          </cell>
          <cell r="C103" t="str">
            <v>COMPLEJO DEPORTIVO KUKULCAN</v>
          </cell>
          <cell r="D103" t="str">
            <v>NOMINA DE EMPLEADOS</v>
          </cell>
          <cell r="E103" t="str">
            <v>BU0064 AUXILIAR ADMINISTRATIVO A</v>
          </cell>
          <cell r="F103" t="str">
            <v>LOCA-660530-I81</v>
          </cell>
          <cell r="G103">
            <v>180.23</v>
          </cell>
        </row>
        <row r="104">
          <cell r="A104" t="str">
            <v>May Mendez Luis Antonio</v>
          </cell>
          <cell r="B104" t="str">
            <v>18IC0015</v>
          </cell>
          <cell r="C104" t="str">
            <v>COMPLEJO DEPORTIVO KUKULCAN</v>
          </cell>
          <cell r="D104" t="str">
            <v>NOMINA DE EMPLEADOS</v>
          </cell>
          <cell r="E104" t="str">
            <v>BU0066 AUXILIAR DE SERVICIO A</v>
          </cell>
          <cell r="F104" t="str">
            <v>MAML-750628-V17</v>
          </cell>
          <cell r="G104">
            <v>179.33</v>
          </cell>
        </row>
        <row r="105">
          <cell r="A105" t="str">
            <v>May Sansores Luis Antonio</v>
          </cell>
          <cell r="B105" t="str">
            <v>18IC0302</v>
          </cell>
          <cell r="C105" t="str">
            <v>COMPLEJO DEPORTIVO KUKULCAN</v>
          </cell>
          <cell r="D105" t="str">
            <v>NOMINA DE EMPLEADOS</v>
          </cell>
          <cell r="E105" t="str">
            <v>BU0066 AUXILIAR DE SERVICIO A</v>
          </cell>
          <cell r="F105" t="str">
            <v>MASL-620819-8M4</v>
          </cell>
          <cell r="G105">
            <v>179.33</v>
          </cell>
        </row>
        <row r="106">
          <cell r="A106" t="str">
            <v>Moreno Canche Jose Habib Del Jesus</v>
          </cell>
          <cell r="B106" t="str">
            <v>18IB0577</v>
          </cell>
          <cell r="C106" t="str">
            <v>COMPLEJO DEPORTIVO KUKULCAN</v>
          </cell>
          <cell r="D106" t="str">
            <v>NOMINA DE EMPLEADOS</v>
          </cell>
          <cell r="E106" t="str">
            <v>MM0099 AUXILIAR ADMINISTRATIVO K</v>
          </cell>
          <cell r="F106" t="str">
            <v>MOCH-881004-866</v>
          </cell>
          <cell r="G106">
            <v>211.95</v>
          </cell>
        </row>
        <row r="107">
          <cell r="A107" t="str">
            <v>Ojeda Carnahan Karina</v>
          </cell>
          <cell r="B107" t="str">
            <v>18BB0235</v>
          </cell>
          <cell r="C107" t="str">
            <v>COMPLEJO DEPORTIVO KUKULCAN</v>
          </cell>
          <cell r="D107" t="str">
            <v>NOMINA DE EMPLEADOS</v>
          </cell>
          <cell r="E107" t="str">
            <v>SC0098 COORDINADOR D</v>
          </cell>
          <cell r="F107" t="str">
            <v>OECK-620620-L32</v>
          </cell>
          <cell r="G107">
            <v>578.97</v>
          </cell>
        </row>
        <row r="108">
          <cell r="A108" t="str">
            <v>Pech Madera Jorge Epifanio</v>
          </cell>
          <cell r="B108" t="str">
            <v>18IC0097</v>
          </cell>
          <cell r="C108" t="str">
            <v>COMPLEJO DEPORTIVO KUKULCAN</v>
          </cell>
          <cell r="D108" t="str">
            <v>NOMINA DE EMPLEADOS</v>
          </cell>
          <cell r="E108" t="str">
            <v>BU0066 AUXILIAR DE SERVICIO A</v>
          </cell>
          <cell r="F108" t="str">
            <v>PEMJ-661008-TG9</v>
          </cell>
          <cell r="G108">
            <v>179.33</v>
          </cell>
        </row>
        <row r="109">
          <cell r="A109" t="str">
            <v>Perez Estrella Miguel Angel</v>
          </cell>
          <cell r="B109" t="str">
            <v>18db0017</v>
          </cell>
          <cell r="C109" t="str">
            <v>COMPLEJO DEPORTIVO KUKULCAN</v>
          </cell>
          <cell r="D109" t="str">
            <v>NOMINA DE EMPLEADOS</v>
          </cell>
          <cell r="E109" t="str">
            <v>BU0009 AUXILIAR ADMINISTRATIVO I</v>
          </cell>
          <cell r="F109" t="str">
            <v>PEEM-651001-FS1</v>
          </cell>
          <cell r="G109">
            <v>204.6</v>
          </cell>
        </row>
        <row r="110">
          <cell r="A110" t="str">
            <v>Poot Rejon Fanny Maria</v>
          </cell>
          <cell r="B110" t="str">
            <v>18IC0494</v>
          </cell>
          <cell r="C110" t="str">
            <v>COMPLEJO DEPORTIVO KUKULCAN</v>
          </cell>
          <cell r="D110" t="str">
            <v>NOMINA DE EMPLEADOS</v>
          </cell>
          <cell r="E110" t="str">
            <v>BU0064 AUXILIAR ADMINISTRATIVO A</v>
          </cell>
          <cell r="F110" t="str">
            <v>PORF-650518-R87</v>
          </cell>
          <cell r="G110">
            <v>180.23</v>
          </cell>
        </row>
        <row r="111">
          <cell r="A111" t="str">
            <v>Quijano Pereira Fernando</v>
          </cell>
          <cell r="B111" t="str">
            <v>18KB0039</v>
          </cell>
          <cell r="C111" t="str">
            <v>COMPLEJO DEPORTIVO KUKULCAN</v>
          </cell>
          <cell r="D111" t="str">
            <v>NOMINA DE EMPLEADOS</v>
          </cell>
          <cell r="E111" t="str">
            <v>BU0036 JEFE DE SECCION A</v>
          </cell>
          <cell r="F111" t="str">
            <v>QUPF-631219-HM5</v>
          </cell>
          <cell r="G111">
            <v>194.2</v>
          </cell>
        </row>
        <row r="112">
          <cell r="A112" t="str">
            <v>Ramirez Perez Maria Beatriz</v>
          </cell>
          <cell r="B112" t="str">
            <v>18KB0040</v>
          </cell>
          <cell r="C112" t="str">
            <v>COMPLEJO DEPORTIVO KUKULCAN</v>
          </cell>
          <cell r="D112" t="str">
            <v>NOMINA DE EMPLEADOS</v>
          </cell>
          <cell r="E112" t="str">
            <v>MM0084 ANALISTA ADMINISTRATIVO D</v>
          </cell>
          <cell r="F112" t="str">
            <v>RAPB-700317-GV5</v>
          </cell>
          <cell r="G112">
            <v>229.98</v>
          </cell>
        </row>
        <row r="113">
          <cell r="A113" t="str">
            <v>Rejon Sanchez Lina</v>
          </cell>
          <cell r="B113" t="str">
            <v>18IC0517</v>
          </cell>
          <cell r="C113" t="str">
            <v>COMPLEJO DEPORTIVO KUKULCAN</v>
          </cell>
          <cell r="D113" t="str">
            <v>NOMINA DE EMPLEADOS</v>
          </cell>
          <cell r="E113" t="str">
            <v>MM0044 COORDINADOR DE PROYECTOS</v>
          </cell>
          <cell r="F113" t="str">
            <v>RESL-770709-Q11</v>
          </cell>
          <cell r="G113">
            <v>296.33</v>
          </cell>
        </row>
        <row r="114">
          <cell r="A114" t="str">
            <v>Romero Perez Jose De Jesus</v>
          </cell>
          <cell r="B114" t="str">
            <v>18IC0518</v>
          </cell>
          <cell r="C114" t="str">
            <v>COMPLEJO DEPORTIVO KUKULCAN</v>
          </cell>
          <cell r="D114" t="str">
            <v>NOMINA DE EMPLEADOS</v>
          </cell>
          <cell r="E114" t="str">
            <v>BU0066 AUXILIAR DE SERVICIO A</v>
          </cell>
          <cell r="F114" t="str">
            <v>ROPJ-750502-FA7</v>
          </cell>
          <cell r="G114">
            <v>179.33</v>
          </cell>
        </row>
        <row r="115">
          <cell r="A115" t="str">
            <v>Salazar Ku Manuel Jesus</v>
          </cell>
          <cell r="B115" t="str">
            <v>18IC0025</v>
          </cell>
          <cell r="C115" t="str">
            <v>COMPLEJO DEPORTIVO KUKULCAN</v>
          </cell>
          <cell r="D115" t="str">
            <v>NOMINA DE EMPLEADOS</v>
          </cell>
          <cell r="E115" t="str">
            <v>BU0066 AUXILIAR DE SERVICIO A</v>
          </cell>
          <cell r="F115" t="str">
            <v>SAKM-610217-S45</v>
          </cell>
          <cell r="G115">
            <v>179.33</v>
          </cell>
        </row>
        <row r="116">
          <cell r="A116" t="str">
            <v>Sanchez Angulo Marcelo</v>
          </cell>
          <cell r="B116" t="str">
            <v>18IB0385</v>
          </cell>
          <cell r="C116" t="str">
            <v>COMPLEJO DEPORTIVO KUKULCAN</v>
          </cell>
          <cell r="D116" t="str">
            <v>NOMINA DE EMPLEADOS</v>
          </cell>
          <cell r="E116" t="str">
            <v>BU0017 AUXILIAR DE SERVICIO G</v>
          </cell>
          <cell r="F116" t="str">
            <v>SAAM-650116-A55</v>
          </cell>
          <cell r="G116">
            <v>201.21</v>
          </cell>
        </row>
        <row r="117">
          <cell r="A117" t="str">
            <v>Silva Camelo Jose Dolores</v>
          </cell>
          <cell r="B117" t="str">
            <v>18KB0045</v>
          </cell>
          <cell r="C117" t="str">
            <v>COMPLEJO DEPORTIVO KUKULCAN</v>
          </cell>
          <cell r="D117" t="str">
            <v>NOMINA DE EMPLEADOS</v>
          </cell>
          <cell r="E117" t="str">
            <v>MM0069 ANALISTA ADMINISTRATIVO E</v>
          </cell>
          <cell r="F117" t="str">
            <v>SICD-540217-IR2</v>
          </cell>
          <cell r="G117">
            <v>252.37</v>
          </cell>
        </row>
        <row r="118">
          <cell r="A118" t="str">
            <v>Sosa Pool Roman</v>
          </cell>
          <cell r="B118" t="str">
            <v>18KB0046</v>
          </cell>
          <cell r="C118" t="str">
            <v>COMPLEJO DEPORTIVO KUKULCAN</v>
          </cell>
          <cell r="D118" t="str">
            <v>NOMINA DE EMPLEADOS</v>
          </cell>
          <cell r="E118" t="str">
            <v>BU0061 AUXILIAR DE SERVICIO B</v>
          </cell>
          <cell r="F118" t="str">
            <v>SOPR-730304-H71</v>
          </cell>
          <cell r="G118">
            <v>182.76</v>
          </cell>
        </row>
        <row r="119">
          <cell r="A119" t="str">
            <v>Tamayo Canto Angelica Beatriz</v>
          </cell>
          <cell r="B119" t="str">
            <v>18IB0630</v>
          </cell>
          <cell r="C119" t="str">
            <v>COMPLEJO DEPORTIVO KUKULCAN</v>
          </cell>
          <cell r="D119" t="str">
            <v>NOMINA DE EMPLEADOS</v>
          </cell>
          <cell r="E119" t="str">
            <v>MM0100 JEFE DE OFICINA B</v>
          </cell>
          <cell r="F119" t="str">
            <v>TACA-680126-8W0</v>
          </cell>
          <cell r="G119">
            <v>211.95</v>
          </cell>
        </row>
        <row r="120">
          <cell r="A120" t="str">
            <v>Torregrosa . Andres Avelino</v>
          </cell>
          <cell r="B120" t="str">
            <v>18SB0327</v>
          </cell>
          <cell r="C120" t="str">
            <v>COMPLEJO DEPORTIVO KUKULCAN</v>
          </cell>
          <cell r="D120" t="str">
            <v>NOMINA DE EMPLEADOS</v>
          </cell>
          <cell r="E120" t="str">
            <v>BU0048 AUXILIAR DE SERVICIO E</v>
          </cell>
          <cell r="F120" t="str">
            <v>TOAN-400402-Q76</v>
          </cell>
          <cell r="G120">
            <v>190.81</v>
          </cell>
        </row>
        <row r="121">
          <cell r="A121" t="str">
            <v>Tun Ruiz Carlos Manuel</v>
          </cell>
          <cell r="B121" t="str">
            <v>18IC0307</v>
          </cell>
          <cell r="C121" t="str">
            <v>COMPLEJO DEPORTIVO KUKULCAN</v>
          </cell>
          <cell r="D121" t="str">
            <v>NOMINA DE EMPLEADOS</v>
          </cell>
          <cell r="E121" t="str">
            <v>BU0061 AUXILIAR DE SERVICIO B</v>
          </cell>
          <cell r="F121" t="str">
            <v>TURC-461206-2J3</v>
          </cell>
          <cell r="G121">
            <v>182.76</v>
          </cell>
        </row>
        <row r="122">
          <cell r="A122" t="str">
            <v>Uc Canche David</v>
          </cell>
          <cell r="B122" t="str">
            <v>18KB0049</v>
          </cell>
          <cell r="C122" t="str">
            <v>COMPLEJO DEPORTIVO KUKULCAN</v>
          </cell>
          <cell r="D122" t="str">
            <v>NOMINA DE EMPLEADOS</v>
          </cell>
          <cell r="E122" t="str">
            <v>BU0061 AUXILIAR DE SERVICIO B</v>
          </cell>
          <cell r="F122" t="str">
            <v>UCDA-681229-HR9</v>
          </cell>
          <cell r="G122">
            <v>182.76</v>
          </cell>
        </row>
        <row r="123">
          <cell r="A123" t="str">
            <v>Uc Canche Jacinto</v>
          </cell>
          <cell r="B123" t="str">
            <v>18KB0050</v>
          </cell>
          <cell r="C123" t="str">
            <v>COMPLEJO DEPORTIVO KUKULCAN</v>
          </cell>
          <cell r="D123" t="str">
            <v>NOMINA DE EMPLEADOS</v>
          </cell>
          <cell r="E123" t="str">
            <v>BU0061 AUXILIAR DE SERVICIO B</v>
          </cell>
          <cell r="F123" t="str">
            <v>UCJA-580817-UC3</v>
          </cell>
          <cell r="G123">
            <v>182.76</v>
          </cell>
        </row>
        <row r="124">
          <cell r="A124" t="str">
            <v>Uicab Martinez Jose Luis</v>
          </cell>
          <cell r="B124" t="str">
            <v>18IC0295</v>
          </cell>
          <cell r="C124" t="str">
            <v>COMPLEJO DEPORTIVO KUKULCAN</v>
          </cell>
          <cell r="D124" t="str">
            <v>NOMINA DE EMPLEADOS</v>
          </cell>
          <cell r="E124" t="str">
            <v>BU0061 AUXILIAR DE SERVICIO B</v>
          </cell>
          <cell r="F124" t="str">
            <v>UIML-570706-TR2</v>
          </cell>
          <cell r="G124">
            <v>182.76</v>
          </cell>
        </row>
        <row r="125">
          <cell r="A125" t="str">
            <v>Vera Kuk Rosario Del Carmen</v>
          </cell>
          <cell r="B125" t="str">
            <v>18IB0199</v>
          </cell>
          <cell r="C125" t="str">
            <v>COMPLEJO DEPORTIVO KUKULCAN</v>
          </cell>
          <cell r="D125" t="str">
            <v>NOMINA DE EMPLEADOS</v>
          </cell>
          <cell r="E125" t="str">
            <v>MM0084 ANALISTA ADMINISTRATIVO D</v>
          </cell>
          <cell r="F125" t="str">
            <v>VEKR-820716-922</v>
          </cell>
          <cell r="G125">
            <v>229.98</v>
          </cell>
        </row>
        <row r="126">
          <cell r="A126" t="str">
            <v>Ake Cox Gloria Guadalupe</v>
          </cell>
          <cell r="B126" t="str">
            <v>18IE0695</v>
          </cell>
          <cell r="C126" t="str">
            <v>COMPLEJO OLIMPICO DEPORTIVO  INALAMBRICA</v>
          </cell>
          <cell r="D126" t="str">
            <v>NOMINA DE EMPLEADOS</v>
          </cell>
          <cell r="E126" t="str">
            <v>BU0048 AUXILIAR DE SERVICIO E</v>
          </cell>
          <cell r="F126" t="str">
            <v>AECG-871105-I25</v>
          </cell>
          <cell r="G126">
            <v>190.81</v>
          </cell>
        </row>
        <row r="127">
          <cell r="A127" t="str">
            <v>Ake Ucan Jose Rodolfo</v>
          </cell>
          <cell r="B127" t="str">
            <v>18DB0002</v>
          </cell>
          <cell r="C127" t="str">
            <v>COMPLEJO OLIMPICO DEPORTIVO  INALAMBRICA</v>
          </cell>
          <cell r="D127" t="str">
            <v>NOMINA DE EMPLEADOS</v>
          </cell>
          <cell r="E127" t="str">
            <v>BU0009 AUXILIAR ADMINISTRATIVO I</v>
          </cell>
          <cell r="F127" t="str">
            <v>AEUR-770907-LU9</v>
          </cell>
          <cell r="G127">
            <v>204.6</v>
          </cell>
        </row>
        <row r="128">
          <cell r="A128" t="str">
            <v>Alcocer Trava Guadalupe Del Socorro</v>
          </cell>
          <cell r="B128" t="str">
            <v>18DB0003</v>
          </cell>
          <cell r="C128" t="str">
            <v>COMPLEJO OLIMPICO DEPORTIVO  INALAMBRICA</v>
          </cell>
          <cell r="D128" t="str">
            <v>NOMINA DE EMPLEADOS</v>
          </cell>
          <cell r="E128" t="str">
            <v>BU0027 SECRETARIA D</v>
          </cell>
          <cell r="F128" t="str">
            <v>AOTG-591211-983</v>
          </cell>
          <cell r="G128">
            <v>195.86</v>
          </cell>
        </row>
        <row r="129">
          <cell r="A129" t="str">
            <v>Alvarez Caballero Francisco Ruben</v>
          </cell>
          <cell r="B129" t="str">
            <v>18DB0026</v>
          </cell>
          <cell r="C129" t="str">
            <v>COMPLEJO OLIMPICO DEPORTIVO  INALAMBRICA</v>
          </cell>
          <cell r="D129" t="str">
            <v>NOMINA DE EMPLEADOS</v>
          </cell>
          <cell r="E129" t="str">
            <v>BU0048 AUXILIAR DE SERVICIO E</v>
          </cell>
          <cell r="F129" t="str">
            <v>AACF-650208-A12</v>
          </cell>
          <cell r="G129">
            <v>190.81</v>
          </cell>
        </row>
        <row r="130">
          <cell r="A130" t="str">
            <v>Balam Pech Maricela De Guadalupe</v>
          </cell>
          <cell r="B130" t="str">
            <v>18IC0001</v>
          </cell>
          <cell r="C130" t="str">
            <v>COMPLEJO OLIMPICO DEPORTIVO  INALAMBRICA</v>
          </cell>
          <cell r="D130" t="str">
            <v>NOMINA DE EMPLEADOS</v>
          </cell>
          <cell r="E130" t="str">
            <v>MM0099 AUXILIAR ADMINISTRATIVO K</v>
          </cell>
          <cell r="F130" t="str">
            <v>BAPM-790930-JL6</v>
          </cell>
          <cell r="G130">
            <v>211.95</v>
          </cell>
        </row>
        <row r="131">
          <cell r="A131" t="str">
            <v>Bustillos Lopez Jesus Francisco</v>
          </cell>
          <cell r="B131" t="str">
            <v>18BA0033</v>
          </cell>
          <cell r="C131" t="str">
            <v>COMPLEJO OLIMPICO DEPORTIVO  INALAMBRICA</v>
          </cell>
          <cell r="D131" t="str">
            <v>NOMINA DE EMPLEADOS</v>
          </cell>
          <cell r="E131" t="str">
            <v>BU0059 AUXILIAR ADMINISTRATIVO B</v>
          </cell>
          <cell r="F131" t="str">
            <v>BULJ-791004-9NA</v>
          </cell>
          <cell r="G131">
            <v>182.76</v>
          </cell>
        </row>
        <row r="132">
          <cell r="A132" t="str">
            <v>Caamal Ku Carlos Ivan</v>
          </cell>
          <cell r="B132" t="str">
            <v>18IB0635</v>
          </cell>
          <cell r="C132" t="str">
            <v>COMPLEJO OLIMPICO DEPORTIVO  INALAMBRICA</v>
          </cell>
          <cell r="D132" t="str">
            <v>NOMINA DE EMPLEADOS</v>
          </cell>
          <cell r="E132" t="str">
            <v>BU0048 AUXILIAR DE SERVICIO E</v>
          </cell>
          <cell r="F132" t="str">
            <v>CAKC-820627-H90</v>
          </cell>
          <cell r="G132">
            <v>190.81</v>
          </cell>
        </row>
        <row r="133">
          <cell r="A133" t="str">
            <v>Conrado Poot Miguel Angel</v>
          </cell>
          <cell r="B133" t="str">
            <v>18PB0295</v>
          </cell>
          <cell r="C133" t="str">
            <v>COMPLEJO OLIMPICO DEPORTIVO  INALAMBRICA</v>
          </cell>
          <cell r="D133" t="str">
            <v>NOMINA DE EMPLEADOS</v>
          </cell>
          <cell r="E133" t="str">
            <v>BU0066 AUXILIAR DE SERVICIO A</v>
          </cell>
          <cell r="F133" t="str">
            <v>COPM-570929-5Q0</v>
          </cell>
          <cell r="G133">
            <v>179.33</v>
          </cell>
        </row>
        <row r="134">
          <cell r="A134" t="str">
            <v>Cuevas Bates Ruy Ismael</v>
          </cell>
          <cell r="B134" t="str">
            <v>18IC0264</v>
          </cell>
          <cell r="C134" t="str">
            <v>COMPLEJO OLIMPICO DEPORTIVO  INALAMBRICA</v>
          </cell>
          <cell r="D134" t="str">
            <v>NOMINA DE EMPLEADOS</v>
          </cell>
          <cell r="E134" t="str">
            <v>BU0029 SUPERVISOR</v>
          </cell>
          <cell r="F134" t="str">
            <v>CUBR-700120-FI0</v>
          </cell>
          <cell r="G134">
            <v>195.86</v>
          </cell>
        </row>
        <row r="135">
          <cell r="A135" t="str">
            <v>Dzib Castillo Arcadio</v>
          </cell>
          <cell r="B135" t="str">
            <v>18DB0007</v>
          </cell>
          <cell r="C135" t="str">
            <v>COMPLEJO OLIMPICO DEPORTIVO  INALAMBRICA</v>
          </cell>
          <cell r="D135" t="str">
            <v>NOMINA DE EMPLEADOS</v>
          </cell>
          <cell r="E135" t="str">
            <v>BU0048 AUXILIAR DE SERVICIO E</v>
          </cell>
          <cell r="F135" t="str">
            <v>DICA-620101-5T9</v>
          </cell>
          <cell r="G135">
            <v>190.81</v>
          </cell>
        </row>
        <row r="136">
          <cell r="A136" t="str">
            <v>Espinosa Rivas Carlos Eduardo</v>
          </cell>
          <cell r="B136" t="str">
            <v>18BA0019</v>
          </cell>
          <cell r="C136" t="str">
            <v>COMPLEJO OLIMPICO DEPORTIVO  INALAMBRICA</v>
          </cell>
          <cell r="D136" t="str">
            <v>NOMINA DE EMPLEADOS</v>
          </cell>
          <cell r="E136" t="str">
            <v>BU0064 AUXILIAR ADMINISTRATIVO A</v>
          </cell>
          <cell r="F136" t="str">
            <v>EIRC-790616-261</v>
          </cell>
          <cell r="G136">
            <v>180.23</v>
          </cell>
        </row>
        <row r="137">
          <cell r="A137" t="str">
            <v>Garcia Cabrera Diana Carolina</v>
          </cell>
          <cell r="B137" t="str">
            <v>18IB0603</v>
          </cell>
          <cell r="C137" t="str">
            <v>COMPLEJO OLIMPICO DEPORTIVO  INALAMBRICA</v>
          </cell>
          <cell r="D137" t="str">
            <v>NOMINA DE EMPLEADOS</v>
          </cell>
          <cell r="E137" t="str">
            <v>MM0099 AUXILIAR ADMINISTRATIVO K</v>
          </cell>
          <cell r="F137" t="str">
            <v>GACD-901130-1X0</v>
          </cell>
          <cell r="G137">
            <v>211.95</v>
          </cell>
        </row>
        <row r="138">
          <cell r="A138" t="str">
            <v>Koyoc Matu Angel Efrain</v>
          </cell>
          <cell r="B138" t="str">
            <v>18IC0316</v>
          </cell>
          <cell r="C138" t="str">
            <v>COMPLEJO OLIMPICO DEPORTIVO  INALAMBRICA</v>
          </cell>
          <cell r="D138" t="str">
            <v>NOMINA DE EMPLEADOS</v>
          </cell>
          <cell r="E138" t="str">
            <v>BU0064 AUXILIAR ADMINISTRATIVO A</v>
          </cell>
          <cell r="F138" t="str">
            <v>KOMA-760208-GT1</v>
          </cell>
          <cell r="G138">
            <v>180.23</v>
          </cell>
        </row>
        <row r="139">
          <cell r="A139" t="str">
            <v>Kuk Zapata Wilder Rene</v>
          </cell>
          <cell r="B139" t="str">
            <v>18BA0015</v>
          </cell>
          <cell r="C139" t="str">
            <v>COMPLEJO OLIMPICO DEPORTIVO  INALAMBRICA</v>
          </cell>
          <cell r="D139" t="str">
            <v>NOMINA DE EMPLEADOS</v>
          </cell>
          <cell r="E139" t="str">
            <v>MM0095 ANALISTA ADMINISTRATIVO C</v>
          </cell>
          <cell r="F139" t="str">
            <v>KUZW-811204-C92</v>
          </cell>
          <cell r="G139">
            <v>221.1</v>
          </cell>
        </row>
        <row r="140">
          <cell r="A140" t="str">
            <v>Lopez Mena Franz Augusto</v>
          </cell>
          <cell r="B140" t="str">
            <v>18IC0056</v>
          </cell>
          <cell r="C140" t="str">
            <v>COMPLEJO OLIMPICO DEPORTIVO  INALAMBRICA</v>
          </cell>
          <cell r="D140" t="str">
            <v>NOMINA DE EMPLEADOS</v>
          </cell>
          <cell r="E140" t="str">
            <v>MM0095 ANALISTA ADMINISTRATIVO C</v>
          </cell>
          <cell r="F140" t="str">
            <v>LOMF-790726-9PA</v>
          </cell>
          <cell r="G140">
            <v>221.1</v>
          </cell>
        </row>
        <row r="141">
          <cell r="A141" t="str">
            <v>Magaña Toledano Edgar Fabian</v>
          </cell>
          <cell r="B141" t="str">
            <v>18IC0274</v>
          </cell>
          <cell r="C141" t="str">
            <v>COMPLEJO OLIMPICO DEPORTIVO  INALAMBRICA</v>
          </cell>
          <cell r="D141" t="str">
            <v>NOMINA DE EMPLEADOS</v>
          </cell>
          <cell r="E141" t="str">
            <v>BU0017 AUXILIAR DE SERVICIO G</v>
          </cell>
          <cell r="F141" t="str">
            <v>MATE-650813-UY1</v>
          </cell>
          <cell r="G141">
            <v>201.21</v>
          </cell>
        </row>
        <row r="142">
          <cell r="A142" t="str">
            <v>Manrique Beltran Maria Teresa De Jesus</v>
          </cell>
          <cell r="B142" t="str">
            <v>18DB0011</v>
          </cell>
          <cell r="C142" t="str">
            <v>COMPLEJO OLIMPICO DEPORTIVO  INALAMBRICA</v>
          </cell>
          <cell r="D142" t="str">
            <v>NOMINA DE EMPLEADOS</v>
          </cell>
          <cell r="E142" t="str">
            <v>BU0048 AUXILIAR DE SERVICIO E</v>
          </cell>
          <cell r="F142" t="str">
            <v>MABT-570402-IZ3</v>
          </cell>
          <cell r="G142">
            <v>190.81</v>
          </cell>
        </row>
        <row r="143">
          <cell r="A143" t="str">
            <v>Miranda Villegas Jorge Alberto</v>
          </cell>
          <cell r="B143" t="str">
            <v>18DB0014</v>
          </cell>
          <cell r="C143" t="str">
            <v>COMPLEJO OLIMPICO DEPORTIVO  INALAMBRICA</v>
          </cell>
          <cell r="D143" t="str">
            <v>NOMINA DE EMPLEADOS</v>
          </cell>
          <cell r="E143" t="str">
            <v>BU0009 AUXILIAR ADMINISTRATIVO I</v>
          </cell>
          <cell r="F143" t="str">
            <v>MIVJ-590915-I8A</v>
          </cell>
          <cell r="G143">
            <v>204.6</v>
          </cell>
        </row>
        <row r="144">
          <cell r="A144" t="str">
            <v>Moguel Marin Jose Rodolfo</v>
          </cell>
          <cell r="B144" t="str">
            <v>18IC0007</v>
          </cell>
          <cell r="C144" t="str">
            <v>COMPLEJO OLIMPICO DEPORTIVO  INALAMBRICA</v>
          </cell>
          <cell r="D144" t="str">
            <v>NOMINA DE EMPLEADOS</v>
          </cell>
          <cell r="E144" t="str">
            <v>BU0009 AUXILIAR ADMINISTRATIVO I</v>
          </cell>
          <cell r="F144" t="str">
            <v>MOMR-850601-9HA</v>
          </cell>
          <cell r="G144">
            <v>204.6</v>
          </cell>
        </row>
        <row r="145">
          <cell r="A145" t="str">
            <v>Navarro Canche Lazaro</v>
          </cell>
          <cell r="B145" t="str">
            <v>18DB0015</v>
          </cell>
          <cell r="C145" t="str">
            <v>COMPLEJO OLIMPICO DEPORTIVO  INALAMBRICA</v>
          </cell>
          <cell r="D145" t="str">
            <v>NOMINA DE EMPLEADOS</v>
          </cell>
          <cell r="E145" t="str">
            <v>BU0009 AUXILIAR ADMINISTRATIVO I</v>
          </cell>
          <cell r="F145" t="str">
            <v>NACL-620314-DE9</v>
          </cell>
          <cell r="G145">
            <v>204.6</v>
          </cell>
        </row>
        <row r="146">
          <cell r="A146" t="str">
            <v>Ortiz De La Cruz Ramon</v>
          </cell>
          <cell r="B146" t="str">
            <v>18IE0379</v>
          </cell>
          <cell r="C146" t="str">
            <v>COMPLEJO OLIMPICO DEPORTIVO  INALAMBRICA</v>
          </cell>
          <cell r="D146" t="str">
            <v>NOMINA DE EMPLEADOS</v>
          </cell>
          <cell r="E146" t="str">
            <v>SC0097 COORDINADOR C</v>
          </cell>
          <cell r="F146" t="str">
            <v>OICR-520307-988</v>
          </cell>
          <cell r="G146">
            <v>492.07</v>
          </cell>
        </row>
        <row r="147">
          <cell r="A147" t="str">
            <v>Perez Sauballet Maria Virginia</v>
          </cell>
          <cell r="B147" t="str">
            <v>18DB0019</v>
          </cell>
          <cell r="C147" t="str">
            <v>COMPLEJO OLIMPICO DEPORTIVO  INALAMBRICA</v>
          </cell>
          <cell r="D147" t="str">
            <v>NOMINA DE EMPLEADOS</v>
          </cell>
          <cell r="E147" t="str">
            <v>BU0048 AUXILIAR DE SERVICIO E</v>
          </cell>
          <cell r="F147" t="str">
            <v>PESV-540401-3H5</v>
          </cell>
          <cell r="G147">
            <v>190.81</v>
          </cell>
        </row>
        <row r="148">
          <cell r="A148" t="str">
            <v>Santos Y Rodriguez Carlos Roberto</v>
          </cell>
          <cell r="B148" t="str">
            <v>18DB0023</v>
          </cell>
          <cell r="C148" t="str">
            <v>COMPLEJO OLIMPICO DEPORTIVO  INALAMBRICA</v>
          </cell>
          <cell r="D148" t="str">
            <v>NOMINA DE EMPLEADOS</v>
          </cell>
          <cell r="E148" t="str">
            <v>BU0009 AUXILIAR ADMINISTRATIVO I</v>
          </cell>
          <cell r="F148" t="str">
            <v>SARC-481004-B83</v>
          </cell>
          <cell r="G148">
            <v>204.6</v>
          </cell>
        </row>
        <row r="149">
          <cell r="A149" t="str">
            <v>Sosa Perez Miguel Ricardo</v>
          </cell>
          <cell r="B149" t="str">
            <v>18IB0188</v>
          </cell>
          <cell r="C149" t="str">
            <v>COMPLEJO OLIMPICO DEPORTIVO  INALAMBRICA</v>
          </cell>
          <cell r="D149" t="str">
            <v>NOMINA DE EMPLEADOS</v>
          </cell>
          <cell r="E149" t="str">
            <v>MM0099 AUXILIAR ADMINISTRATIVO K</v>
          </cell>
          <cell r="F149" t="str">
            <v>SOPM-550207-EZ8</v>
          </cell>
          <cell r="G149">
            <v>211.95</v>
          </cell>
        </row>
        <row r="150">
          <cell r="A150" t="str">
            <v>Torres Cervera Freddy Eliel</v>
          </cell>
          <cell r="B150" t="str">
            <v>18DB0024</v>
          </cell>
          <cell r="C150" t="str">
            <v>COMPLEJO OLIMPICO DEPORTIVO  INALAMBRICA</v>
          </cell>
          <cell r="D150" t="str">
            <v>NOMINA DE EMPLEADOS</v>
          </cell>
          <cell r="E150" t="str">
            <v>BU0048 AUXILIAR DE SERVICIO E</v>
          </cell>
          <cell r="F150" t="str">
            <v>TOCF-820409-6B6</v>
          </cell>
          <cell r="G150">
            <v>190.81</v>
          </cell>
        </row>
        <row r="151">
          <cell r="A151" t="str">
            <v>Uc Ucan Maria Del Carmen</v>
          </cell>
          <cell r="B151" t="str">
            <v>18IB0383</v>
          </cell>
          <cell r="C151" t="str">
            <v>COMPLEJO OLIMPICO DEPORTIVO  INALAMBRICA</v>
          </cell>
          <cell r="D151" t="str">
            <v>NOMINA DE EMPLEADOS</v>
          </cell>
          <cell r="E151" t="str">
            <v>MM0027 COORDINADOR A</v>
          </cell>
          <cell r="F151" t="str">
            <v>UUCA-780306-NY5</v>
          </cell>
          <cell r="G151">
            <v>386.7</v>
          </cell>
        </row>
        <row r="152">
          <cell r="A152" t="str">
            <v>Vidal Carrillo Miguel Antonio</v>
          </cell>
          <cell r="B152" t="str">
            <v>CON00003</v>
          </cell>
          <cell r="C152" t="str">
            <v>CONFIANZA</v>
          </cell>
          <cell r="D152" t="str">
            <v>NOMINA DE EMPLEADOS</v>
          </cell>
          <cell r="E152" t="str">
            <v>SC0022 DIRECTOR A</v>
          </cell>
          <cell r="F152" t="str">
            <v>VICM-701107-V98</v>
          </cell>
          <cell r="G152">
            <v>1317.1</v>
          </cell>
        </row>
        <row r="153">
          <cell r="A153" t="str">
            <v>Cob Rodriguez Guadalupe Del Refugio</v>
          </cell>
          <cell r="B153" t="str">
            <v>18IB0579</v>
          </cell>
          <cell r="C153" t="str">
            <v>CONTABILIDAD</v>
          </cell>
          <cell r="D153" t="str">
            <v>NOMINA DE EMPLEADOS</v>
          </cell>
          <cell r="E153" t="str">
            <v>MM0027 COORDINADOR A</v>
          </cell>
          <cell r="F153" t="str">
            <v>CORG-850407-8C8</v>
          </cell>
          <cell r="G153">
            <v>386.7</v>
          </cell>
        </row>
        <row r="154">
          <cell r="A154" t="str">
            <v>Couoh Gomez Jose Adolfo</v>
          </cell>
          <cell r="B154" t="str">
            <v>18IB0582</v>
          </cell>
          <cell r="C154" t="str">
            <v>CONTABILIDAD</v>
          </cell>
          <cell r="D154" t="str">
            <v>NOMINA DE EMPLEADOS</v>
          </cell>
          <cell r="E154" t="str">
            <v>BU0072 INSTRUCTOR DEPORTIVO B</v>
          </cell>
          <cell r="F154" t="str">
            <v>COGA-610826-NM1</v>
          </cell>
          <cell r="G154">
            <v>241.21</v>
          </cell>
        </row>
        <row r="155">
          <cell r="A155" t="str">
            <v>Ku Acosta Karla Mariana De Jesus</v>
          </cell>
          <cell r="B155" t="str">
            <v>18IC0550</v>
          </cell>
          <cell r="C155" t="str">
            <v>CONTABILIDAD</v>
          </cell>
          <cell r="D155" t="str">
            <v>NOMINA DE EMPLEADOS</v>
          </cell>
          <cell r="E155" t="str">
            <v>SC0098 COORDINADOR D</v>
          </cell>
          <cell r="F155" t="str">
            <v>KUAK-810916-HX8</v>
          </cell>
          <cell r="G155">
            <v>578.97</v>
          </cell>
        </row>
        <row r="156">
          <cell r="A156" t="str">
            <v>Mendez Rubio Julia Del Carmen</v>
          </cell>
          <cell r="B156" t="str">
            <v>CONF0022</v>
          </cell>
          <cell r="C156" t="str">
            <v>CONFIANZA</v>
          </cell>
          <cell r="D156" t="str">
            <v>NOMINA DE EMPLEADOS</v>
          </cell>
          <cell r="E156" t="str">
            <v>SC0029 JEFE DE DEPARTAMENTO C</v>
          </cell>
          <cell r="F156" t="str">
            <v>MERJ-670204-E95</v>
          </cell>
          <cell r="G156">
            <v>1095.73</v>
          </cell>
        </row>
        <row r="157">
          <cell r="A157" t="str">
            <v>Pat Rivera Mario De Jesus</v>
          </cell>
          <cell r="B157" t="str">
            <v>18IE0737</v>
          </cell>
          <cell r="C157" t="str">
            <v>CONTABILIDAD</v>
          </cell>
          <cell r="D157" t="str">
            <v>NOMINA DE EMPLEADOS</v>
          </cell>
          <cell r="E157" t="str">
            <v>MM0042 PROGRAMADOR B</v>
          </cell>
          <cell r="F157" t="str">
            <v>PARM-850101-TE6</v>
          </cell>
          <cell r="G157">
            <v>229.98</v>
          </cell>
        </row>
        <row r="158">
          <cell r="A158" t="str">
            <v>Tuyin Trejo Cesar Enrique</v>
          </cell>
          <cell r="B158" t="str">
            <v>18IB0191</v>
          </cell>
          <cell r="C158" t="str">
            <v>CONTABILIDAD</v>
          </cell>
          <cell r="D158" t="str">
            <v>NOMINA DE EMPLEADOS</v>
          </cell>
          <cell r="E158" t="str">
            <v>MM0013 COORDINADOR B</v>
          </cell>
          <cell r="F158" t="str">
            <v>TUTC-750929-NL3</v>
          </cell>
          <cell r="G158">
            <v>432.3</v>
          </cell>
        </row>
        <row r="159">
          <cell r="A159" t="str">
            <v>Tzec Calan Gemina Esther</v>
          </cell>
          <cell r="B159" t="str">
            <v>18IB0192</v>
          </cell>
          <cell r="C159" t="str">
            <v>CONTABILIDAD</v>
          </cell>
          <cell r="D159" t="str">
            <v>NOMINA DE EMPLEADOS</v>
          </cell>
          <cell r="E159" t="str">
            <v>MM0097 SECRETARIA I</v>
          </cell>
          <cell r="F159" t="str">
            <v>TECG-780529-CJ6</v>
          </cell>
          <cell r="G159">
            <v>245.4</v>
          </cell>
        </row>
        <row r="160">
          <cell r="A160" t="str">
            <v>Cardona Mendoza Carlos Armando</v>
          </cell>
          <cell r="B160" t="str">
            <v>CON00011</v>
          </cell>
          <cell r="C160" t="str">
            <v>CONFIANZA</v>
          </cell>
          <cell r="D160" t="str">
            <v>NOMINA DE EMPLEADOS</v>
          </cell>
          <cell r="E160" t="str">
            <v>SC0029 JEFE DE DEPARTAMENTO C</v>
          </cell>
          <cell r="F160" t="str">
            <v>CAMC-720728-M45</v>
          </cell>
          <cell r="G160">
            <v>1095.73</v>
          </cell>
        </row>
        <row r="161">
          <cell r="A161" t="str">
            <v>Pacheco Cruz Nidia Cecilia</v>
          </cell>
          <cell r="B161" t="str">
            <v>18IB0634</v>
          </cell>
          <cell r="C161" t="str">
            <v>DEPORTE FEDERADO</v>
          </cell>
          <cell r="D161" t="str">
            <v>NOMINA DE EMPLEADOS</v>
          </cell>
          <cell r="E161" t="str">
            <v>MM0044 COORDINADOR DE PROYECTOS</v>
          </cell>
          <cell r="F161" t="str">
            <v>PACN-880430-1Z8</v>
          </cell>
          <cell r="G161">
            <v>296.33</v>
          </cell>
        </row>
        <row r="162">
          <cell r="A162" t="str">
            <v>Pech Trujillo Rene Arturo De Jesus</v>
          </cell>
          <cell r="B162" t="str">
            <v>18IB0503</v>
          </cell>
          <cell r="C162" t="str">
            <v>DEPORTE FEDERADO</v>
          </cell>
          <cell r="D162" t="str">
            <v>NOMINA DE EMPLEADOS</v>
          </cell>
          <cell r="E162" t="str">
            <v>MM0027 COORDINADOR A</v>
          </cell>
          <cell r="F162" t="str">
            <v>PETR-481222-JK3</v>
          </cell>
          <cell r="G162">
            <v>386.7</v>
          </cell>
        </row>
        <row r="163">
          <cell r="A163" t="str">
            <v>Pineda Osorio Janet Trinidad</v>
          </cell>
          <cell r="B163" t="str">
            <v>18BA0047</v>
          </cell>
          <cell r="C163" t="str">
            <v>DEPORTE FEDERADO</v>
          </cell>
          <cell r="D163" t="str">
            <v>NOMINA DE EMPLEADOS</v>
          </cell>
          <cell r="E163" t="str">
            <v>BU0066 AUXILIAR DE SERVICIO A</v>
          </cell>
          <cell r="F163" t="str">
            <v>PIOJ-881209-LM3</v>
          </cell>
          <cell r="G163">
            <v>179.33</v>
          </cell>
        </row>
        <row r="164">
          <cell r="A164" t="str">
            <v>Santamaria May Ricardo Ismael</v>
          </cell>
          <cell r="B164" t="str">
            <v>18IR0451</v>
          </cell>
          <cell r="C164" t="str">
            <v>DEPORTE FEDERADO</v>
          </cell>
          <cell r="D164" t="str">
            <v>NOMINA DE EMPLEADOS</v>
          </cell>
          <cell r="E164" t="str">
            <v>MM0069 ANALISTA ADMINISTRATIVO E</v>
          </cell>
          <cell r="F164" t="str">
            <v>SAMR-710617-740</v>
          </cell>
          <cell r="G164">
            <v>252.37</v>
          </cell>
        </row>
        <row r="165">
          <cell r="A165" t="str">
            <v>Alayola Herrera Roberto</v>
          </cell>
          <cell r="B165" t="str">
            <v>18BA0065</v>
          </cell>
          <cell r="C165" t="str">
            <v>DIRECCION DE ADMINISTRACION Y FINANZAS</v>
          </cell>
          <cell r="D165" t="str">
            <v>NOMINA DE EMPLEADOS</v>
          </cell>
          <cell r="E165" t="str">
            <v>MM0027 COORDINADOR A</v>
          </cell>
          <cell r="F165" t="str">
            <v>AAHR-840618-GU8</v>
          </cell>
          <cell r="G165">
            <v>386.7</v>
          </cell>
        </row>
        <row r="166">
          <cell r="A166" t="str">
            <v>Ix Tun Jose Alejandro</v>
          </cell>
          <cell r="B166" t="str">
            <v>18BA0076</v>
          </cell>
          <cell r="C166" t="str">
            <v>DIRECCION DE ADMINISTRACION Y FINANZAS</v>
          </cell>
          <cell r="D166" t="str">
            <v>NOMINA DE EMPLEADOS</v>
          </cell>
          <cell r="E166" t="str">
            <v>BU0023 CHOFER C</v>
          </cell>
          <cell r="F166" t="str">
            <v>ITAL-770220-4E5</v>
          </cell>
          <cell r="G166">
            <v>198.5</v>
          </cell>
        </row>
        <row r="167">
          <cell r="A167" t="str">
            <v>Mata Cox Reyes Marilu</v>
          </cell>
          <cell r="B167" t="str">
            <v>18BA0018</v>
          </cell>
          <cell r="C167" t="str">
            <v>DIRECCION DE ADMINISTRACION Y FINANZAS</v>
          </cell>
          <cell r="D167" t="str">
            <v>NOMINA DE EMPLEADOS</v>
          </cell>
          <cell r="E167" t="str">
            <v>BU0006 SECRETARIA F</v>
          </cell>
          <cell r="F167" t="str">
            <v>MACR-830520-FQ3</v>
          </cell>
          <cell r="G167">
            <v>206.58</v>
          </cell>
        </row>
        <row r="168">
          <cell r="A168" t="str">
            <v>Pinzon Cachon Carlos Desiderio</v>
          </cell>
          <cell r="B168" t="str">
            <v>18IE0723</v>
          </cell>
          <cell r="C168" t="str">
            <v>DIRECCION DE ADMINISTRACION Y FINANZAS</v>
          </cell>
          <cell r="D168" t="str">
            <v>NOMINA DE EMPLEADOS</v>
          </cell>
          <cell r="E168" t="str">
            <v>MM0062 ANALISTA ADMINISTRATIVO F</v>
          </cell>
          <cell r="F168" t="str">
            <v>PICC-530916-JJ3</v>
          </cell>
          <cell r="G168">
            <v>268.8</v>
          </cell>
        </row>
        <row r="169">
          <cell r="A169" t="str">
            <v>Valenzuela Molina Mauricio Alejandro</v>
          </cell>
          <cell r="B169" t="str">
            <v>CON00015</v>
          </cell>
          <cell r="C169" t="str">
            <v>CONFIANZA</v>
          </cell>
          <cell r="D169" t="str">
            <v>NOMINA DE EMPLEADOS</v>
          </cell>
          <cell r="E169" t="str">
            <v>SC0013 DIRECTOR B</v>
          </cell>
          <cell r="F169" t="str">
            <v>VAMM-830924-TP4</v>
          </cell>
          <cell r="G169">
            <v>1646.37</v>
          </cell>
        </row>
        <row r="170">
          <cell r="A170" t="str">
            <v>Aguilar Martinez Maricela</v>
          </cell>
          <cell r="B170" t="str">
            <v>18BA0024</v>
          </cell>
          <cell r="C170" t="str">
            <v>ESTADIO SALVADOR ALVARADO</v>
          </cell>
          <cell r="D170" t="str">
            <v>NOMINA DE EMPLEADOS</v>
          </cell>
          <cell r="E170" t="str">
            <v>MM0041 PROGRAMADOR D</v>
          </cell>
          <cell r="F170" t="str">
            <v>AUMM-670430-CT1</v>
          </cell>
          <cell r="G170">
            <v>306.67</v>
          </cell>
        </row>
        <row r="171">
          <cell r="A171" t="str">
            <v>Barbachano Granados Margarita Isabel</v>
          </cell>
          <cell r="B171" t="str">
            <v>18IC0293</v>
          </cell>
          <cell r="C171" t="str">
            <v>DIRECCION DE ALTO RENDIMIENTO</v>
          </cell>
          <cell r="D171" t="str">
            <v>NOMINA DE EMPLEADOS</v>
          </cell>
          <cell r="E171" t="str">
            <v>MM0097 SECRETARIA I</v>
          </cell>
          <cell r="F171" t="str">
            <v>BAGM-620820-633</v>
          </cell>
          <cell r="G171">
            <v>245.4</v>
          </cell>
        </row>
        <row r="172">
          <cell r="A172" t="str">
            <v>Cahuich Chable Jose Javier</v>
          </cell>
          <cell r="B172" t="str">
            <v>18IC0204</v>
          </cell>
          <cell r="C172" t="str">
            <v>CENTRO DEPORTIVO PARALIMPICO</v>
          </cell>
          <cell r="D172" t="str">
            <v>NOMINA DE EMPLEADOS</v>
          </cell>
          <cell r="E172" t="str">
            <v>MM0027 COORDINADOR A</v>
          </cell>
          <cell r="F172" t="str">
            <v>CACJ-561111-8W0</v>
          </cell>
          <cell r="G172">
            <v>386.7</v>
          </cell>
        </row>
        <row r="173">
          <cell r="A173" t="str">
            <v>Carrillo Puerto Cesar Augusto</v>
          </cell>
          <cell r="B173" t="str">
            <v>18IB0382</v>
          </cell>
          <cell r="C173" t="str">
            <v>DIRECCION DE ALTO RENDIMIENTO</v>
          </cell>
          <cell r="D173" t="str">
            <v>NOMINA DE EMPLEADOS</v>
          </cell>
          <cell r="E173" t="str">
            <v>MM0027 COORDINADOR A</v>
          </cell>
          <cell r="F173" t="str">
            <v>CAPC-800630-955</v>
          </cell>
          <cell r="G173">
            <v>386.7</v>
          </cell>
        </row>
        <row r="174">
          <cell r="A174" t="str">
            <v>Castillo Lizarraga Elda Maria</v>
          </cell>
          <cell r="B174" t="str">
            <v>18IB0072</v>
          </cell>
          <cell r="C174" t="str">
            <v>COMPLEJO DEPORTIVO KUKULCAN</v>
          </cell>
          <cell r="D174" t="str">
            <v>NOMINA DE EMPLEADOS</v>
          </cell>
          <cell r="E174" t="str">
            <v>MM0104 PROMOTOR A</v>
          </cell>
          <cell r="F174" t="str">
            <v>CALE-740922-CT3</v>
          </cell>
          <cell r="G174">
            <v>279.57</v>
          </cell>
        </row>
        <row r="175">
          <cell r="A175" t="str">
            <v>Ceballos Canul Miriam Evangelina</v>
          </cell>
          <cell r="B175" t="str">
            <v>18IB0074</v>
          </cell>
          <cell r="C175" t="str">
            <v>COMPLEJO OLIMPICO DEPORTIVO  INALAMBRICA</v>
          </cell>
          <cell r="D175" t="str">
            <v>NOMINA DE EMPLEADOS</v>
          </cell>
          <cell r="E175" t="str">
            <v>MM0104 PROMOTOR A</v>
          </cell>
          <cell r="F175" t="str">
            <v>CECM-770306-HC1</v>
          </cell>
          <cell r="G175">
            <v>279.57</v>
          </cell>
        </row>
        <row r="176">
          <cell r="A176" t="str">
            <v>Euan Vargas Jose Eduardo</v>
          </cell>
          <cell r="B176" t="str">
            <v>18IC0040</v>
          </cell>
          <cell r="C176" t="str">
            <v>(Ninguno)</v>
          </cell>
          <cell r="D176" t="str">
            <v>NOMINA DE EMPLEADOS</v>
          </cell>
          <cell r="E176" t="str">
            <v>MM0094 JEFE DE OFICINA C</v>
          </cell>
          <cell r="F176" t="str">
            <v>EUVE-790924-7L7</v>
          </cell>
          <cell r="G176">
            <v>221.1</v>
          </cell>
        </row>
        <row r="177">
          <cell r="A177" t="str">
            <v>Fernandez Lugo Mario Emmanuel</v>
          </cell>
          <cell r="B177" t="str">
            <v>18IB0628</v>
          </cell>
          <cell r="C177" t="str">
            <v>DIRECCION DE ALTO RENDIMIENTO</v>
          </cell>
          <cell r="D177" t="str">
            <v>NOMINA DE EMPLEADOS</v>
          </cell>
          <cell r="E177" t="str">
            <v>550    COORDINADOR</v>
          </cell>
          <cell r="F177" t="str">
            <v>FELM-820922-SG7</v>
          </cell>
          <cell r="G177">
            <v>230.08</v>
          </cell>
        </row>
        <row r="178">
          <cell r="A178" t="str">
            <v>Figueroa Chan Maria Eugenia</v>
          </cell>
          <cell r="B178" t="str">
            <v>18IB0100</v>
          </cell>
          <cell r="C178" t="str">
            <v>CENTRO DEPORTIVO PARALIMPICO</v>
          </cell>
          <cell r="D178" t="str">
            <v>NOMINA DE EMPLEADOS</v>
          </cell>
          <cell r="E178" t="str">
            <v>MM0013 COORDINADOR B</v>
          </cell>
          <cell r="F178" t="str">
            <v>FICE-740317-937</v>
          </cell>
          <cell r="G178">
            <v>432.3</v>
          </cell>
        </row>
        <row r="179">
          <cell r="A179" t="str">
            <v>Gomez Cetz Genny Gabriela</v>
          </cell>
          <cell r="B179" t="str">
            <v>18IB0103</v>
          </cell>
          <cell r="C179" t="str">
            <v>DIRECCION DE ALTO RENDIMIENTO</v>
          </cell>
          <cell r="D179" t="str">
            <v>NOMINA DE EMPLEADOS</v>
          </cell>
          <cell r="E179" t="str">
            <v>MM0062 ANALISTA ADMINISTRATIVO F</v>
          </cell>
          <cell r="F179" t="str">
            <v>GOCG-680911-FH7</v>
          </cell>
          <cell r="G179">
            <v>268.8</v>
          </cell>
        </row>
        <row r="180">
          <cell r="A180" t="str">
            <v>Gonzalez Ruiz Oscar Mateo</v>
          </cell>
          <cell r="B180" t="str">
            <v>18IB0107</v>
          </cell>
          <cell r="C180" t="str">
            <v>DIRECCION DE ALTO RENDIMIENTO</v>
          </cell>
          <cell r="D180" t="str">
            <v>NOMINA DE EMPLEADOS</v>
          </cell>
          <cell r="E180" t="str">
            <v>BU0004 AUXILIAR ADMINISTRATIVO J</v>
          </cell>
          <cell r="F180" t="str">
            <v>GORO-811030-UH3</v>
          </cell>
          <cell r="G180">
            <v>209.28</v>
          </cell>
        </row>
        <row r="181">
          <cell r="A181" t="str">
            <v>Herrera Marrufo Juan Antonio</v>
          </cell>
          <cell r="B181" t="str">
            <v>18IB0115</v>
          </cell>
          <cell r="C181" t="str">
            <v>DIRECCION DE ALTO RENDIMIENTO</v>
          </cell>
          <cell r="D181" t="str">
            <v>NOMINA DE EMPLEADOS</v>
          </cell>
          <cell r="E181" t="str">
            <v>MM0041 PROGRAMADOR D</v>
          </cell>
          <cell r="F181" t="str">
            <v>HEMJ-581201-A4A</v>
          </cell>
          <cell r="G181">
            <v>306.67</v>
          </cell>
        </row>
        <row r="182">
          <cell r="A182" t="str">
            <v>Hurtado Legorreta Manuel</v>
          </cell>
          <cell r="B182" t="str">
            <v>18IB0118</v>
          </cell>
          <cell r="C182" t="str">
            <v>(Ninguno)</v>
          </cell>
          <cell r="D182" t="str">
            <v>NOMINA DE EMPLEADOS</v>
          </cell>
          <cell r="E182" t="str">
            <v>MM0104 PROMOTOR A</v>
          </cell>
          <cell r="F182" t="str">
            <v>HULM-630526-DQ8</v>
          </cell>
          <cell r="G182">
            <v>279.57</v>
          </cell>
        </row>
        <row r="183">
          <cell r="A183" t="str">
            <v>Ku Cauich Lourdes Maria</v>
          </cell>
          <cell r="B183" t="str">
            <v>18IB0084</v>
          </cell>
          <cell r="C183" t="str">
            <v>DIRECCION DE ALTO RENDIMIENTO</v>
          </cell>
          <cell r="D183" t="str">
            <v>NOMINA DE EMPLEADOS</v>
          </cell>
          <cell r="E183" t="str">
            <v>MM0041 PROGRAMADOR D</v>
          </cell>
          <cell r="F183" t="str">
            <v>CUCL-620122-9T5</v>
          </cell>
          <cell r="G183">
            <v>306.67</v>
          </cell>
        </row>
        <row r="184">
          <cell r="A184" t="str">
            <v>Lugo Sanchez Effy Guadalupe</v>
          </cell>
          <cell r="B184" t="str">
            <v>18IB0374</v>
          </cell>
          <cell r="C184" t="str">
            <v>DIRECCION DE ALTO RENDIMIENTO</v>
          </cell>
          <cell r="D184" t="str">
            <v>NOMINA DE EMPLEADOS</v>
          </cell>
          <cell r="E184" t="str">
            <v>MM0027 COORDINADOR A</v>
          </cell>
          <cell r="F184" t="str">
            <v>LUSE-850330-7G7</v>
          </cell>
          <cell r="G184">
            <v>386.7</v>
          </cell>
        </row>
        <row r="185">
          <cell r="A185" t="str">
            <v>Marrufo Morales Landy Margarita</v>
          </cell>
          <cell r="B185" t="str">
            <v>18IB0135</v>
          </cell>
          <cell r="C185" t="str">
            <v>COMPLEJO DEPORTIVO KUKULCAN</v>
          </cell>
          <cell r="D185" t="str">
            <v>NOMINA DE EMPLEADOS</v>
          </cell>
          <cell r="E185" t="str">
            <v>BU0064 AUXILIAR ADMINISTRATIVO A</v>
          </cell>
          <cell r="F185" t="str">
            <v>MAML-610627-EM9</v>
          </cell>
          <cell r="G185">
            <v>180.23</v>
          </cell>
        </row>
        <row r="186">
          <cell r="A186" t="str">
            <v>Martinez Cua Jose Modesto</v>
          </cell>
          <cell r="B186" t="str">
            <v>18IC0263</v>
          </cell>
          <cell r="C186" t="str">
            <v>COMPLEJO DEPORTIVO KUKULCAN</v>
          </cell>
          <cell r="D186" t="str">
            <v>NOMINA DE EMPLEADOS</v>
          </cell>
          <cell r="E186" t="str">
            <v>BU0070 INSTRUCTOR DEPORTIVO A</v>
          </cell>
          <cell r="F186" t="str">
            <v>MACM-660212-1T9</v>
          </cell>
          <cell r="G186">
            <v>165.02</v>
          </cell>
        </row>
        <row r="187">
          <cell r="A187" t="str">
            <v>Navarro Ramirez Miguel Angel</v>
          </cell>
          <cell r="B187" t="str">
            <v>CONF0027</v>
          </cell>
          <cell r="C187" t="str">
            <v>CONFIANZA</v>
          </cell>
          <cell r="D187" t="str">
            <v>NOMINA DE EMPLEADOS</v>
          </cell>
          <cell r="E187" t="str">
            <v>SC0022 DIRECTOR A</v>
          </cell>
          <cell r="F187" t="str">
            <v>NARM-671226-648</v>
          </cell>
          <cell r="G187">
            <v>1317.1</v>
          </cell>
        </row>
        <row r="188">
          <cell r="A188" t="str">
            <v>Quiroz Rivas Israel Abraham</v>
          </cell>
          <cell r="B188" t="str">
            <v>18PB0302</v>
          </cell>
          <cell r="C188" t="str">
            <v>DIRECCION DE ALTO RENDIMIENTO</v>
          </cell>
          <cell r="D188" t="str">
            <v>NOMINA DE EMPLEADOS</v>
          </cell>
          <cell r="E188" t="str">
            <v>MM0069 ANALISTA ADMINISTRATIVO E</v>
          </cell>
          <cell r="F188" t="str">
            <v>QURI-721009-9S1</v>
          </cell>
          <cell r="G188">
            <v>252.37</v>
          </cell>
        </row>
        <row r="189">
          <cell r="A189" t="str">
            <v>Vega Diaz Mario Horacio</v>
          </cell>
          <cell r="B189" t="str">
            <v>18IB0197</v>
          </cell>
          <cell r="C189" t="str">
            <v>DIRECCION DE ALTO RENDIMIENTO</v>
          </cell>
          <cell r="D189" t="str">
            <v>NOMINA DE EMPLEADOS</v>
          </cell>
          <cell r="E189" t="str">
            <v>MM0041 PROGRAMADOR D</v>
          </cell>
          <cell r="F189" t="str">
            <v>VEDM-580801-SN2</v>
          </cell>
          <cell r="G189">
            <v>306.67</v>
          </cell>
        </row>
        <row r="190">
          <cell r="A190" t="str">
            <v>Zaldivar Sosa Rebeca Antonia</v>
          </cell>
          <cell r="B190" t="str">
            <v>18IB0205</v>
          </cell>
          <cell r="C190" t="str">
            <v>DIRECCION DE ALTO RENDIMIENTO</v>
          </cell>
          <cell r="D190" t="str">
            <v>NOMINA DE EMPLEADOS</v>
          </cell>
          <cell r="E190" t="str">
            <v>MM0027 COORDINADOR A</v>
          </cell>
          <cell r="F190" t="str">
            <v>ZASR-690105-5P2</v>
          </cell>
          <cell r="G190">
            <v>386.7</v>
          </cell>
        </row>
        <row r="191">
          <cell r="A191" t="str">
            <v>Herrera Rosiles Ivan Alberto</v>
          </cell>
          <cell r="B191" t="str">
            <v>CONF0005</v>
          </cell>
          <cell r="C191" t="str">
            <v>CONFIANZA</v>
          </cell>
          <cell r="D191" t="str">
            <v>NOMINA DE EMPLEADOS</v>
          </cell>
          <cell r="E191" t="str">
            <v>SC0022 DIRECTOR A</v>
          </cell>
          <cell r="F191" t="str">
            <v>HERI-880524-DQ4</v>
          </cell>
          <cell r="G191">
            <v>1317.1</v>
          </cell>
        </row>
        <row r="192">
          <cell r="A192" t="str">
            <v>Parra Parra Nidia Guadalupe</v>
          </cell>
          <cell r="B192" t="str">
            <v>18IC0055</v>
          </cell>
          <cell r="C192" t="str">
            <v>DIRECCION DE PROMOCION DEPORTIVA</v>
          </cell>
          <cell r="D192" t="str">
            <v>NOMINA DE EMPLEADOS</v>
          </cell>
          <cell r="E192" t="str">
            <v>BU0055 SECRETARIA A</v>
          </cell>
          <cell r="F192" t="str">
            <v>PAPN-630702-DC1</v>
          </cell>
          <cell r="G192">
            <v>184.91</v>
          </cell>
        </row>
        <row r="193">
          <cell r="A193" t="str">
            <v>Serrano Rodriguez Miguel Felipe</v>
          </cell>
          <cell r="B193" t="str">
            <v>18BA0084</v>
          </cell>
          <cell r="C193" t="str">
            <v>DIRECCION DE PROMOCION DEPORTIVA</v>
          </cell>
          <cell r="D193" t="str">
            <v>NOMINA DE EMPLEADOS</v>
          </cell>
          <cell r="E193" t="str">
            <v>BU0072 INSTRUCTOR DEPORTIVO B</v>
          </cell>
          <cell r="F193" t="str">
            <v>SERM-640923-9X1</v>
          </cell>
          <cell r="G193">
            <v>241.21</v>
          </cell>
        </row>
        <row r="194">
          <cell r="A194" t="str">
            <v>Capetillo Vallado Juan Pablo</v>
          </cell>
          <cell r="B194" t="str">
            <v>CON00013</v>
          </cell>
          <cell r="C194" t="str">
            <v>CONFIANZA</v>
          </cell>
          <cell r="D194" t="str">
            <v>NOMINA DE EMPLEADOS</v>
          </cell>
          <cell r="E194" t="str">
            <v>SC0022 DIRECTOR A</v>
          </cell>
          <cell r="F194" t="str">
            <v>CAVJ-810429-BY7</v>
          </cell>
          <cell r="G194">
            <v>1317.1</v>
          </cell>
        </row>
        <row r="195">
          <cell r="A195" t="str">
            <v>Dzib Gonzalez Maria Azucena</v>
          </cell>
          <cell r="B195" t="str">
            <v>18IE0605</v>
          </cell>
          <cell r="C195" t="str">
            <v>DIRECCION DE PROYECTOS ESTRATEGICOS</v>
          </cell>
          <cell r="D195" t="str">
            <v>NOMINA DE EMPLEADOS</v>
          </cell>
          <cell r="E195" t="str">
            <v>BU0004 AUXILIAR ADMINISTRATIVO J</v>
          </cell>
          <cell r="F195" t="str">
            <v>DIGA-790805-VE2</v>
          </cell>
          <cell r="G195">
            <v>209.28</v>
          </cell>
        </row>
        <row r="196">
          <cell r="A196" t="str">
            <v>Nuñez Ortega Gelmy Yamire</v>
          </cell>
          <cell r="B196" t="str">
            <v>18IE0671</v>
          </cell>
          <cell r="C196" t="str">
            <v>DIRECCION DE PROYECTOS ESTRATEGICOS</v>
          </cell>
          <cell r="D196" t="str">
            <v>NOMINA DE EMPLEADOS</v>
          </cell>
          <cell r="E196" t="str">
            <v>BU0050 AUXILIAR ADMINISTRATIVO D</v>
          </cell>
          <cell r="F196" t="str">
            <v>NUOG-661123-QX5</v>
          </cell>
          <cell r="G196">
            <v>187.75</v>
          </cell>
        </row>
        <row r="197">
          <cell r="A197" t="str">
            <v>Esteban Abud Jorge Antonio</v>
          </cell>
          <cell r="B197" t="str">
            <v>CON00005</v>
          </cell>
          <cell r="C197" t="str">
            <v>CONFIANZA</v>
          </cell>
          <cell r="D197" t="str">
            <v>NOMINA DE EMPLEADOS</v>
          </cell>
          <cell r="E197" t="str">
            <v>SC0013 DIRECTOR B</v>
          </cell>
          <cell r="F197" t="str">
            <v>EEAJ-700429-HW2</v>
          </cell>
          <cell r="G197">
            <v>1646.37</v>
          </cell>
        </row>
        <row r="198">
          <cell r="A198" t="str">
            <v>Zepeda Garcia Xochitl Selene</v>
          </cell>
          <cell r="B198" t="str">
            <v>18IC0305</v>
          </cell>
          <cell r="C198" t="str">
            <v>DIRECCION DE VINC Y UNIDADES DEPORTIVAS</v>
          </cell>
          <cell r="D198" t="str">
            <v>NOMINA DE EMPLEADOS</v>
          </cell>
          <cell r="E198" t="str">
            <v>MM0041 PROGRAMADOR D</v>
          </cell>
          <cell r="F198" t="str">
            <v>ZEGX-740709-G7A</v>
          </cell>
          <cell r="G198">
            <v>306.67</v>
          </cell>
        </row>
        <row r="199">
          <cell r="A199" t="str">
            <v>Cardenas Tun Karla Del Rosario</v>
          </cell>
          <cell r="B199" t="str">
            <v>18IC0304</v>
          </cell>
          <cell r="C199" t="str">
            <v>DIRECCION GENERAL</v>
          </cell>
          <cell r="D199" t="str">
            <v>NOMINA DE EMPLEADOS</v>
          </cell>
          <cell r="E199" t="str">
            <v>MM0027 COORDINADOR A</v>
          </cell>
          <cell r="F199" t="str">
            <v>CATK-850425-BK0</v>
          </cell>
          <cell r="G199">
            <v>386.7</v>
          </cell>
        </row>
        <row r="200">
          <cell r="A200" t="str">
            <v>Castro Albornoz Maria Isabel</v>
          </cell>
          <cell r="B200" t="str">
            <v>18IB0369</v>
          </cell>
          <cell r="C200" t="str">
            <v>DIRECCION GENERAL</v>
          </cell>
          <cell r="D200" t="str">
            <v>NOMINA DE EMPLEADOS</v>
          </cell>
          <cell r="E200" t="str">
            <v>BU0004 AUXILIAR ADMINISTRATIVO J</v>
          </cell>
          <cell r="F200" t="str">
            <v>CAAI-870911-GF1</v>
          </cell>
          <cell r="G200">
            <v>209.28</v>
          </cell>
        </row>
        <row r="201">
          <cell r="A201" t="str">
            <v>Ceron Concha Leticia Margarita</v>
          </cell>
          <cell r="B201" t="str">
            <v>18IC0049</v>
          </cell>
          <cell r="C201" t="str">
            <v>DIRECCION JURIDICA</v>
          </cell>
          <cell r="D201" t="str">
            <v>NOMINA DE EMPLEADOS</v>
          </cell>
          <cell r="E201" t="str">
            <v>MM0069 ANALISTA ADMINISTRATIVO E</v>
          </cell>
          <cell r="F201" t="str">
            <v>CECL-730519-MM1</v>
          </cell>
          <cell r="G201">
            <v>252.37</v>
          </cell>
        </row>
        <row r="202">
          <cell r="A202" t="str">
            <v>Saenz Castillo Carlos Xavier</v>
          </cell>
          <cell r="B202" t="str">
            <v>CON00001</v>
          </cell>
          <cell r="C202" t="str">
            <v>CONFIANZA</v>
          </cell>
          <cell r="D202" t="str">
            <v>NOMINA DE EMPLEADOS</v>
          </cell>
          <cell r="E202" t="str">
            <v>SC0164 DIRECTOR GENERAL</v>
          </cell>
          <cell r="F202" t="str">
            <v>SACC-670110-FR8</v>
          </cell>
          <cell r="G202">
            <v>2545.9299999999998</v>
          </cell>
        </row>
        <row r="203">
          <cell r="A203" t="str">
            <v>Arriola Burgos Gustavo</v>
          </cell>
          <cell r="B203" t="str">
            <v>18BA0083</v>
          </cell>
          <cell r="C203" t="str">
            <v>DIRECCION JURIDICA</v>
          </cell>
          <cell r="D203" t="str">
            <v>NOMINA DE EMPLEADOS</v>
          </cell>
          <cell r="E203" t="str">
            <v>MM0097 SECRETARIA I</v>
          </cell>
          <cell r="F203" t="str">
            <v>AIBG-930815-8X5</v>
          </cell>
          <cell r="G203">
            <v>245.4</v>
          </cell>
        </row>
        <row r="204">
          <cell r="A204" t="str">
            <v>Basto Sosa Ana Beatriz</v>
          </cell>
          <cell r="B204" t="str">
            <v>18IC0551</v>
          </cell>
          <cell r="C204" t="str">
            <v>ESTADIO SALVADOR ALVARADO</v>
          </cell>
          <cell r="D204" t="str">
            <v>NOMINA DE EMPLEADOS</v>
          </cell>
          <cell r="E204" t="str">
            <v>BU0066 AUXILIAR DE SERVICIO A</v>
          </cell>
          <cell r="F204" t="str">
            <v>BASA-630204-RI5</v>
          </cell>
          <cell r="G204">
            <v>179.33</v>
          </cell>
        </row>
        <row r="205">
          <cell r="A205" t="str">
            <v>Caamal Cime Bernabe</v>
          </cell>
          <cell r="B205" t="str">
            <v>18IB0629</v>
          </cell>
          <cell r="C205" t="str">
            <v>ESTADIO SALVADOR ALVARADO</v>
          </cell>
          <cell r="D205" t="str">
            <v>NOMINA DE EMPLEADOS</v>
          </cell>
          <cell r="E205" t="str">
            <v>BU0062 VIGILANTE C</v>
          </cell>
          <cell r="F205" t="str">
            <v>CACB-740816-VA8</v>
          </cell>
          <cell r="G205">
            <v>182.76</v>
          </cell>
        </row>
        <row r="206">
          <cell r="A206" t="str">
            <v>Canul Crespo Jose Federico</v>
          </cell>
          <cell r="B206" t="str">
            <v>18IE0668</v>
          </cell>
          <cell r="C206" t="str">
            <v>ESTADIO SALVADOR ALVARADO</v>
          </cell>
          <cell r="D206" t="str">
            <v>NOMINA DE EMPLEADOS</v>
          </cell>
          <cell r="E206" t="str">
            <v>BU0032 ENCARGADO A</v>
          </cell>
          <cell r="F206" t="str">
            <v>CACF-721226-U25</v>
          </cell>
          <cell r="G206">
            <v>195.86</v>
          </cell>
        </row>
        <row r="207">
          <cell r="A207" t="str">
            <v>Carrillo Amaya Adolfo Esteban</v>
          </cell>
          <cell r="B207" t="str">
            <v>18IB0591</v>
          </cell>
          <cell r="C207" t="str">
            <v>ESTADIO SALVADOR ALVARADO</v>
          </cell>
          <cell r="D207" t="str">
            <v>NOMINA DE EMPLEADOS</v>
          </cell>
          <cell r="E207" t="str">
            <v>550    COORDINADOR</v>
          </cell>
          <cell r="F207" t="str">
            <v>CAAA-690420-2E2</v>
          </cell>
          <cell r="G207">
            <v>230.08</v>
          </cell>
        </row>
        <row r="208">
          <cell r="A208" t="str">
            <v>Carrillo Carrillo Rusell Fernando</v>
          </cell>
          <cell r="B208" t="str">
            <v>18IB0598</v>
          </cell>
          <cell r="C208" t="str">
            <v>ESTADIO SALVADOR ALVARADO</v>
          </cell>
          <cell r="D208" t="str">
            <v>NOMINA DE EMPLEADOS</v>
          </cell>
          <cell r="E208" t="str">
            <v>BU0061 AUXILIAR DE SERVICIO B</v>
          </cell>
          <cell r="F208" t="str">
            <v>CACR-650519-7V8</v>
          </cell>
          <cell r="G208">
            <v>182.76</v>
          </cell>
        </row>
        <row r="209">
          <cell r="A209" t="str">
            <v>Centeno Pacheco Cecilia De Jesus</v>
          </cell>
          <cell r="B209" t="str">
            <v>18IC0116</v>
          </cell>
          <cell r="C209" t="str">
            <v>ESTADIO SALVADOR ALVARADO</v>
          </cell>
          <cell r="D209" t="str">
            <v>NOMINA DE EMPLEADOS</v>
          </cell>
          <cell r="E209" t="str">
            <v>MM0097 SECRETARIA I</v>
          </cell>
          <cell r="F209" t="str">
            <v>CEPC-851122-3S6</v>
          </cell>
          <cell r="G209">
            <v>245.4</v>
          </cell>
        </row>
        <row r="210">
          <cell r="A210" t="str">
            <v>Chim Ek Alvaro</v>
          </cell>
          <cell r="B210" t="str">
            <v>18BB0217</v>
          </cell>
          <cell r="C210" t="str">
            <v>ESTADIO SALVADOR ALVARADO</v>
          </cell>
          <cell r="D210" t="str">
            <v>NOMINA DE EMPLEADOS</v>
          </cell>
          <cell r="E210" t="str">
            <v>BU0061 AUXILIAR DE SERVICIO B</v>
          </cell>
          <cell r="F210" t="str">
            <v>CIEA-680727-249</v>
          </cell>
          <cell r="G210">
            <v>182.76</v>
          </cell>
        </row>
        <row r="211">
          <cell r="A211" t="str">
            <v>Colli Lopez Martha Feliciana</v>
          </cell>
          <cell r="B211" t="str">
            <v>18IB0079</v>
          </cell>
          <cell r="C211" t="str">
            <v>ESTADIO SALVADOR ALVARADO</v>
          </cell>
          <cell r="D211" t="str">
            <v>NOMINA DE EMPLEADOS</v>
          </cell>
          <cell r="E211" t="str">
            <v>550    COORDINADOR</v>
          </cell>
          <cell r="F211" t="str">
            <v>COLM-670520-CC5</v>
          </cell>
          <cell r="G211">
            <v>230.08</v>
          </cell>
        </row>
        <row r="212">
          <cell r="A212" t="str">
            <v>Espinosa Ortega Francisco Javier</v>
          </cell>
          <cell r="B212" t="str">
            <v>18BB0220</v>
          </cell>
          <cell r="C212" t="str">
            <v>ESTADIO SALVADOR ALVARADO</v>
          </cell>
          <cell r="D212" t="str">
            <v>NOMINA DE EMPLEADOS</v>
          </cell>
          <cell r="E212" t="str">
            <v>BU0066 AUXILIAR DE SERVICIO A</v>
          </cell>
          <cell r="F212" t="str">
            <v>EIOF-681008-HT9</v>
          </cell>
          <cell r="G212">
            <v>179.33</v>
          </cell>
        </row>
        <row r="213">
          <cell r="A213" t="str">
            <v>Hernandez Martinez Gloria Mercedes</v>
          </cell>
          <cell r="B213" t="str">
            <v>18BA0040</v>
          </cell>
          <cell r="C213" t="str">
            <v>ESTADIO SALVADOR ALVARADO</v>
          </cell>
          <cell r="D213" t="str">
            <v>NOMINA DE EMPLEADOS</v>
          </cell>
          <cell r="E213" t="str">
            <v>BU0061 AUXILIAR DE SERVICIO B</v>
          </cell>
          <cell r="F213" t="str">
            <v>HEMG-690727-E57</v>
          </cell>
          <cell r="G213">
            <v>182.76</v>
          </cell>
        </row>
        <row r="214">
          <cell r="A214" t="str">
            <v>Herrera Pech Mario Enrique</v>
          </cell>
          <cell r="B214" t="str">
            <v>18BA0034</v>
          </cell>
          <cell r="C214" t="str">
            <v>ESTADIO SALVADOR ALVARADO</v>
          </cell>
          <cell r="D214" t="str">
            <v>NOMINA DE EMPLEADOS</v>
          </cell>
          <cell r="E214" t="str">
            <v>BU0061 AUXILIAR DE SERVICIO B</v>
          </cell>
          <cell r="F214" t="str">
            <v>HEPM-590126-7Q6</v>
          </cell>
          <cell r="G214">
            <v>182.76</v>
          </cell>
        </row>
        <row r="215">
          <cell r="A215" t="str">
            <v>Huchim Osalde Diego Martin</v>
          </cell>
          <cell r="B215" t="str">
            <v>18IB0589</v>
          </cell>
          <cell r="C215" t="str">
            <v>ESTADIO SALVADOR ALVARADO</v>
          </cell>
          <cell r="D215" t="str">
            <v>NOMINA DE EMPLEADOS</v>
          </cell>
          <cell r="E215" t="str">
            <v>MM0044 COORDINADOR DE PROYECTOS</v>
          </cell>
          <cell r="F215" t="str">
            <v>HUOD-870812-9I4</v>
          </cell>
          <cell r="G215">
            <v>296.33</v>
          </cell>
        </row>
        <row r="216">
          <cell r="A216" t="str">
            <v>Ku Pat Miguel Alexander</v>
          </cell>
          <cell r="B216" t="str">
            <v>18IE0738</v>
          </cell>
          <cell r="C216" t="str">
            <v>ESTADIO SALVADOR ALVARADO</v>
          </cell>
          <cell r="D216" t="str">
            <v>NOMINA DE EMPLEADOS</v>
          </cell>
          <cell r="E216" t="str">
            <v>BU0061 AUXILIAR DE SERVICIO B</v>
          </cell>
          <cell r="F216" t="str">
            <v>KUPM-850712-993</v>
          </cell>
          <cell r="G216">
            <v>182.76</v>
          </cell>
        </row>
        <row r="217">
          <cell r="A217" t="str">
            <v>Lara Vargas Manuel Alejandro</v>
          </cell>
          <cell r="B217" t="str">
            <v>18BA0016</v>
          </cell>
          <cell r="C217" t="str">
            <v>ESTADIO SALVADOR ALVARADO</v>
          </cell>
          <cell r="D217" t="str">
            <v>NOMINA DE EMPLEADOS</v>
          </cell>
          <cell r="E217" t="str">
            <v>SC0097 COORDINADOR C</v>
          </cell>
          <cell r="F217" t="str">
            <v>LAVM-751017-J1A</v>
          </cell>
          <cell r="G217">
            <v>492.07</v>
          </cell>
        </row>
        <row r="218">
          <cell r="A218" t="str">
            <v>Medina Cetina Jose Luis</v>
          </cell>
          <cell r="B218" t="str">
            <v>18BB0229</v>
          </cell>
          <cell r="C218" t="str">
            <v>ESTADIO SALVADOR ALVARADO</v>
          </cell>
          <cell r="D218" t="str">
            <v>NOMINA DE EMPLEADOS</v>
          </cell>
          <cell r="E218" t="str">
            <v>BU0064 AUXILIAR ADMINISTRATIVO A</v>
          </cell>
          <cell r="F218" t="str">
            <v>MECL-520915-9U9</v>
          </cell>
          <cell r="G218">
            <v>180.23</v>
          </cell>
        </row>
        <row r="219">
          <cell r="A219" t="str">
            <v>Mier Perez Luis Ricardo</v>
          </cell>
          <cell r="B219" t="str">
            <v>18BB0230</v>
          </cell>
          <cell r="C219" t="str">
            <v>ESTADIO SALVADOR ALVARADO</v>
          </cell>
          <cell r="D219" t="str">
            <v>NOMINA DE EMPLEADOS</v>
          </cell>
          <cell r="E219" t="str">
            <v>MM0094 JEFE DE OFICINA C</v>
          </cell>
          <cell r="F219" t="str">
            <v>MIPL-460403-EG7</v>
          </cell>
          <cell r="G219">
            <v>221.1</v>
          </cell>
        </row>
        <row r="220">
          <cell r="A220" t="str">
            <v>Molina Torres Jose De Jesus</v>
          </cell>
          <cell r="B220" t="str">
            <v>CONF0015</v>
          </cell>
          <cell r="C220" t="str">
            <v>CONFIANZA</v>
          </cell>
          <cell r="D220" t="str">
            <v>NOMINA DE EMPLEADOS</v>
          </cell>
          <cell r="E220" t="str">
            <v>SC0029 JEFE DE DEPARTAMENTO C</v>
          </cell>
          <cell r="F220" t="str">
            <v>MOTJ-640825-4B5</v>
          </cell>
          <cell r="G220">
            <v>1095.73</v>
          </cell>
        </row>
        <row r="221">
          <cell r="A221" t="str">
            <v>Moo Aguayo Jorge San Miguel</v>
          </cell>
          <cell r="B221" t="str">
            <v>18BB0231</v>
          </cell>
          <cell r="C221" t="str">
            <v>ESTADIO SALVADOR ALVARADO</v>
          </cell>
          <cell r="D221" t="str">
            <v>NOMINA DE EMPLEADOS</v>
          </cell>
          <cell r="E221" t="str">
            <v>BU0061 AUXILIAR DE SERVICIO B</v>
          </cell>
          <cell r="F221" t="str">
            <v>MOAJ-790921-6U8</v>
          </cell>
          <cell r="G221">
            <v>182.76</v>
          </cell>
        </row>
        <row r="222">
          <cell r="A222" t="str">
            <v>Moo Aguayo Manuel David</v>
          </cell>
          <cell r="B222" t="str">
            <v>18BB0232</v>
          </cell>
          <cell r="C222" t="str">
            <v>ESTADIO SALVADOR ALVARADO</v>
          </cell>
          <cell r="D222" t="str">
            <v>NOMINA DE EMPLEADOS</v>
          </cell>
          <cell r="E222" t="str">
            <v>BU0032 ENCARGADO A</v>
          </cell>
          <cell r="F222" t="str">
            <v>MOAM-750206-D22</v>
          </cell>
          <cell r="G222">
            <v>195.86</v>
          </cell>
        </row>
        <row r="223">
          <cell r="A223" t="str">
            <v>Morales Varguez Sugely Elena</v>
          </cell>
          <cell r="B223" t="str">
            <v>18EB0265</v>
          </cell>
          <cell r="C223" t="str">
            <v>ESTADIO SALVADOR ALVARADO</v>
          </cell>
          <cell r="D223" t="str">
            <v>NOMINA DE EMPLEADOS</v>
          </cell>
          <cell r="E223" t="str">
            <v>BU0061 AUXILIAR DE SERVICIO B</v>
          </cell>
          <cell r="F223" t="str">
            <v>MOVS-761217-NV5</v>
          </cell>
          <cell r="G223">
            <v>182.76</v>
          </cell>
        </row>
        <row r="224">
          <cell r="A224" t="str">
            <v>Naal Ek Manuel Filiberto</v>
          </cell>
          <cell r="B224" t="str">
            <v>18IB0600</v>
          </cell>
          <cell r="C224" t="str">
            <v>ESTADIO SALVADOR ALVARADO</v>
          </cell>
          <cell r="D224" t="str">
            <v>NOMINA DE EMPLEADOS</v>
          </cell>
          <cell r="E224" t="str">
            <v>BU0068 VIGILANTE A</v>
          </cell>
          <cell r="F224" t="str">
            <v>NAEM-881112-BZ7</v>
          </cell>
          <cell r="G224">
            <v>175.03</v>
          </cell>
        </row>
        <row r="225">
          <cell r="A225" t="str">
            <v>Ortega Kantun Fernanda Emilia</v>
          </cell>
          <cell r="B225" t="str">
            <v>18IC0297</v>
          </cell>
          <cell r="C225" t="str">
            <v>ESTADIO SALVADOR ALVARADO</v>
          </cell>
          <cell r="D225" t="str">
            <v>NOMINA DE EMPLEADOS</v>
          </cell>
          <cell r="E225" t="str">
            <v>BU0061 AUXILIAR DE SERVICIO B</v>
          </cell>
          <cell r="F225" t="str">
            <v>OEKF-680530-GQ5</v>
          </cell>
          <cell r="G225">
            <v>182.76</v>
          </cell>
        </row>
        <row r="226">
          <cell r="A226" t="str">
            <v>Rubio Cetina Guillermo De Jesus</v>
          </cell>
          <cell r="B226" t="str">
            <v>18IB0181</v>
          </cell>
          <cell r="C226" t="str">
            <v>ESTADIO SALVADOR ALVARADO</v>
          </cell>
          <cell r="D226" t="str">
            <v>NOMINA DE EMPLEADOS</v>
          </cell>
          <cell r="E226" t="str">
            <v>MM0099 AUXILIAR ADMINISTRATIVO K</v>
          </cell>
          <cell r="F226" t="str">
            <v>RUCG-630625-7KA</v>
          </cell>
          <cell r="G226">
            <v>211.95</v>
          </cell>
        </row>
        <row r="227">
          <cell r="A227" t="str">
            <v>Sanchez Concha Alma Delia</v>
          </cell>
          <cell r="B227" t="str">
            <v>18IE0682</v>
          </cell>
          <cell r="C227" t="str">
            <v>ESTADIO SALVADOR ALVARADO</v>
          </cell>
          <cell r="D227" t="str">
            <v>NOMINA DE EMPLEADOS</v>
          </cell>
          <cell r="E227" t="str">
            <v>BU0061 AUXILIAR DE SERVICIO B</v>
          </cell>
          <cell r="F227" t="str">
            <v>SACA-660928-1J0</v>
          </cell>
          <cell r="G227">
            <v>182.76</v>
          </cell>
        </row>
        <row r="228">
          <cell r="A228" t="str">
            <v>Suarez Varguez Cindy Maria</v>
          </cell>
          <cell r="B228" t="str">
            <v>18BA0049</v>
          </cell>
          <cell r="C228" t="str">
            <v>ESTADIO SALVADOR ALVARADO</v>
          </cell>
          <cell r="D228" t="str">
            <v>NOMINA DE EMPLEADOS</v>
          </cell>
          <cell r="E228" t="str">
            <v>BU0061 AUXILIAR DE SERVICIO B</v>
          </cell>
          <cell r="F228" t="str">
            <v>SUVC-841205-SM1</v>
          </cell>
          <cell r="G228">
            <v>182.76</v>
          </cell>
        </row>
        <row r="229">
          <cell r="A229" t="str">
            <v>Tamayo Muñoz Jorge Humberto</v>
          </cell>
          <cell r="B229" t="str">
            <v>18IC0303</v>
          </cell>
          <cell r="C229" t="str">
            <v>ESTADIO SALVADOR ALVARADO</v>
          </cell>
          <cell r="D229" t="str">
            <v>NOMINA DE EMPLEADOS</v>
          </cell>
          <cell r="E229" t="str">
            <v>BU0066 AUXILIAR DE SERVICIO A</v>
          </cell>
          <cell r="F229" t="str">
            <v>TAMJ-861001-17A</v>
          </cell>
          <cell r="G229">
            <v>179.33</v>
          </cell>
        </row>
        <row r="230">
          <cell r="A230" t="str">
            <v>Uc Lopez Eulogio</v>
          </cell>
          <cell r="B230" t="str">
            <v>18IC0213</v>
          </cell>
          <cell r="C230" t="str">
            <v>ESTADIO SALVADOR ALVARADO</v>
          </cell>
          <cell r="D230" t="str">
            <v>NOMINA DE EMPLEADOS</v>
          </cell>
          <cell r="E230" t="str">
            <v>BU0065 VIGILANTE B</v>
          </cell>
          <cell r="F230" t="str">
            <v>ULEU-520311-V81</v>
          </cell>
          <cell r="G230">
            <v>179.33</v>
          </cell>
        </row>
        <row r="231">
          <cell r="A231" t="str">
            <v>Vidal Gijon Henry Alberto</v>
          </cell>
          <cell r="B231" t="str">
            <v>18IB0200</v>
          </cell>
          <cell r="C231" t="str">
            <v>ESTADIO SALVADOR ALVARADO</v>
          </cell>
          <cell r="D231" t="str">
            <v>NOMINA DE EMPLEADOS</v>
          </cell>
          <cell r="E231" t="str">
            <v>BU0072 INSTRUCTOR DEPORTIVO B</v>
          </cell>
          <cell r="F231" t="str">
            <v>VIGH-601120-CI6</v>
          </cell>
          <cell r="G231">
            <v>241.21</v>
          </cell>
        </row>
        <row r="232">
          <cell r="A232" t="str">
            <v>Amaya Ortega Angel Oswaldo</v>
          </cell>
          <cell r="B232" t="str">
            <v>18BA0078</v>
          </cell>
          <cell r="C232" t="str">
            <v>EVENTOS ESPECIALES</v>
          </cell>
          <cell r="D232" t="str">
            <v>NOMINA DE EMPLEADOS</v>
          </cell>
          <cell r="E232" t="str">
            <v>BU0066 AUXILIAR DE SERVICIO A</v>
          </cell>
          <cell r="F232" t="str">
            <v>AAOA-751030-MS6</v>
          </cell>
          <cell r="G232">
            <v>179.33</v>
          </cell>
        </row>
        <row r="233">
          <cell r="A233" t="str">
            <v>Arenas Salazar Juan</v>
          </cell>
          <cell r="B233" t="str">
            <v>18BA0080</v>
          </cell>
          <cell r="C233" t="str">
            <v>EVENTOS ESPECIALES</v>
          </cell>
          <cell r="D233" t="str">
            <v>NOMINA DE EMPLEADOS</v>
          </cell>
          <cell r="E233" t="str">
            <v>BU0064 AUXILIAR ADMINISTRATIVO A</v>
          </cell>
          <cell r="F233" t="str">
            <v>AESJ-680703-949</v>
          </cell>
          <cell r="G233">
            <v>180.23</v>
          </cell>
        </row>
        <row r="234">
          <cell r="A234" t="str">
            <v>Cantillo Gamboa Ismael</v>
          </cell>
          <cell r="B234" t="str">
            <v>18IB0067</v>
          </cell>
          <cell r="C234" t="str">
            <v>EVENTOS ESPECIALES</v>
          </cell>
          <cell r="D234" t="str">
            <v>NOMINA DE EMPLEADOS</v>
          </cell>
          <cell r="E234" t="str">
            <v>BU0023 CHOFER C</v>
          </cell>
          <cell r="F234" t="str">
            <v>CAGI-481021-T55</v>
          </cell>
          <cell r="G234">
            <v>198.5</v>
          </cell>
        </row>
        <row r="235">
          <cell r="A235" t="str">
            <v>Cetina Baas Manuel Israel</v>
          </cell>
          <cell r="B235" t="str">
            <v>18BA0020</v>
          </cell>
          <cell r="C235" t="str">
            <v>EVENTOS ESPECIALES</v>
          </cell>
          <cell r="D235" t="str">
            <v>NOMINA DE EMPLEADOS</v>
          </cell>
          <cell r="E235" t="str">
            <v>BU0006 SECRETARIA F</v>
          </cell>
          <cell r="F235" t="str">
            <v>CEBM-880321-7M4</v>
          </cell>
          <cell r="G235">
            <v>206.58</v>
          </cell>
        </row>
        <row r="236">
          <cell r="A236" t="str">
            <v>G. Canton Ruz Elias Rene</v>
          </cell>
          <cell r="B236" t="str">
            <v>18IC0010</v>
          </cell>
          <cell r="C236" t="str">
            <v>EVENTOS ESPECIALES</v>
          </cell>
          <cell r="D236" t="str">
            <v>NOMINA DE EMPLEADOS</v>
          </cell>
          <cell r="E236" t="str">
            <v>BU0017 AUXILIAR DE SERVICIO G</v>
          </cell>
          <cell r="F236" t="str">
            <v>GREL-760205-L16</v>
          </cell>
          <cell r="G236">
            <v>201.21</v>
          </cell>
        </row>
        <row r="237">
          <cell r="A237" t="str">
            <v>Garcia Balam Martin Israel</v>
          </cell>
          <cell r="B237" t="str">
            <v>CON00007</v>
          </cell>
          <cell r="C237" t="str">
            <v>CONFIANZA</v>
          </cell>
          <cell r="D237" t="str">
            <v>NOMINA DE EMPLEADOS</v>
          </cell>
          <cell r="E237" t="str">
            <v>SC0029 JEFE DE DEPARTAMENTO C</v>
          </cell>
          <cell r="F237" t="str">
            <v>GABM-790516-MS3</v>
          </cell>
          <cell r="G237">
            <v>1095.73</v>
          </cell>
        </row>
        <row r="238">
          <cell r="A238" t="str">
            <v>Gomez Cordova Jose Luis</v>
          </cell>
          <cell r="B238" t="str">
            <v>18BA0079</v>
          </cell>
          <cell r="C238" t="str">
            <v>EVENTOS ESPECIALES</v>
          </cell>
          <cell r="D238" t="str">
            <v>NOMINA DE EMPLEADOS</v>
          </cell>
          <cell r="E238" t="str">
            <v>BU0064 AUXILIAR ADMINISTRATIVO A</v>
          </cell>
          <cell r="F238" t="str">
            <v>GOCL-870929-566</v>
          </cell>
          <cell r="G238">
            <v>180.23</v>
          </cell>
        </row>
        <row r="239">
          <cell r="A239" t="str">
            <v>Ku Narvaez Angel De La Cruz</v>
          </cell>
          <cell r="B239" t="str">
            <v>18IB0120</v>
          </cell>
          <cell r="C239" t="str">
            <v>EVENTOS ESPECIALES</v>
          </cell>
          <cell r="D239" t="str">
            <v>NOMINA DE EMPLEADOS</v>
          </cell>
          <cell r="E239" t="str">
            <v>BU0061 AUXILIAR DE SERVICIO B</v>
          </cell>
          <cell r="F239" t="str">
            <v>KUNA-750503-267</v>
          </cell>
          <cell r="G239">
            <v>182.76</v>
          </cell>
        </row>
        <row r="240">
          <cell r="A240" t="str">
            <v>Marrufo Sanchez Raul David</v>
          </cell>
          <cell r="B240" t="str">
            <v>18BA0043</v>
          </cell>
          <cell r="C240" t="str">
            <v>EVENTOS ESPECIALES</v>
          </cell>
          <cell r="D240" t="str">
            <v>NOMINA DE EMPLEADOS</v>
          </cell>
          <cell r="E240" t="str">
            <v>BU0061 AUXILIAR DE SERVICIO B</v>
          </cell>
          <cell r="F240" t="str">
            <v>MASR-761115-9FA</v>
          </cell>
          <cell r="G240">
            <v>182.76</v>
          </cell>
        </row>
        <row r="241">
          <cell r="A241" t="str">
            <v>May Tellez Jose Nieves</v>
          </cell>
          <cell r="B241" t="str">
            <v>18IB0604</v>
          </cell>
          <cell r="C241" t="str">
            <v>EVENTOS ESPECIALES</v>
          </cell>
          <cell r="D241" t="str">
            <v>NOMINA DE EMPLEADOS</v>
          </cell>
          <cell r="E241" t="str">
            <v>BU0042 AUXILIAR DE SERVICIO F</v>
          </cell>
          <cell r="F241" t="str">
            <v>MATN-640710-CC7</v>
          </cell>
          <cell r="G241">
            <v>193.13</v>
          </cell>
        </row>
        <row r="242">
          <cell r="A242" t="str">
            <v>Moguel Cortes Lucia Rubi</v>
          </cell>
          <cell r="B242" t="str">
            <v>18IB0386</v>
          </cell>
          <cell r="C242" t="str">
            <v>EVENTOS ESPECIALES</v>
          </cell>
          <cell r="D242" t="str">
            <v>NOMINA DE EMPLEADOS</v>
          </cell>
          <cell r="E242" t="str">
            <v>MM0097 SECRETARIA I</v>
          </cell>
          <cell r="F242" t="str">
            <v>MOCL-701213-5A5</v>
          </cell>
          <cell r="G242">
            <v>245.4</v>
          </cell>
        </row>
        <row r="243">
          <cell r="A243" t="str">
            <v>Palma Mendez Raul Humberto</v>
          </cell>
          <cell r="B243" t="str">
            <v>18IB0632</v>
          </cell>
          <cell r="C243" t="str">
            <v>EVENTOS ESPECIALES</v>
          </cell>
          <cell r="D243" t="str">
            <v>NOMINA DE EMPLEADOS</v>
          </cell>
          <cell r="E243" t="str">
            <v>BU0017 AUXILIAR DE SERVICIO G</v>
          </cell>
          <cell r="F243" t="str">
            <v>PAMR-540310-9G5</v>
          </cell>
          <cell r="G243">
            <v>201.21</v>
          </cell>
        </row>
        <row r="244">
          <cell r="A244" t="str">
            <v>Perez Frayde Jose Gabriel</v>
          </cell>
          <cell r="B244" t="str">
            <v>18BA0008</v>
          </cell>
          <cell r="C244" t="str">
            <v>EVENTOS ESPECIALES</v>
          </cell>
          <cell r="D244" t="str">
            <v>NOMINA DE EMPLEADOS</v>
          </cell>
          <cell r="E244" t="str">
            <v>BU0054 AUXILIAR ADMINISTRATIVO C</v>
          </cell>
          <cell r="F244" t="str">
            <v>PEFG-850417-8K3</v>
          </cell>
          <cell r="G244">
            <v>184.91</v>
          </cell>
        </row>
        <row r="245">
          <cell r="A245" t="str">
            <v>Segovia Cabrales Carlos Fabian</v>
          </cell>
          <cell r="B245" t="str">
            <v>18IE0596</v>
          </cell>
          <cell r="C245" t="str">
            <v>EVENTOS ESPECIALES</v>
          </cell>
          <cell r="D245" t="str">
            <v>NOMINA DE EMPLEADOS</v>
          </cell>
          <cell r="E245" t="str">
            <v>MM0041 PROGRAMADOR D</v>
          </cell>
          <cell r="F245" t="str">
            <v>SECC-880105-1E0</v>
          </cell>
          <cell r="G245">
            <v>306.67</v>
          </cell>
        </row>
        <row r="246">
          <cell r="A246" t="str">
            <v>Aguilar Aguilar Ejidio Jose</v>
          </cell>
          <cell r="B246" t="str">
            <v>18IB0051</v>
          </cell>
          <cell r="C246" t="str">
            <v>GIMNASIO POLIFUNCIONAL</v>
          </cell>
          <cell r="D246" t="str">
            <v>NOMINA DE EMPLEADOS</v>
          </cell>
          <cell r="E246" t="str">
            <v>BU0068 VIGILANTE A</v>
          </cell>
          <cell r="F246" t="str">
            <v>AUAE-501119-AE4</v>
          </cell>
          <cell r="G246">
            <v>175.03</v>
          </cell>
        </row>
        <row r="247">
          <cell r="A247" t="str">
            <v>Alonzo Canche Jesus De Atoche</v>
          </cell>
          <cell r="B247" t="str">
            <v>18PB0292</v>
          </cell>
          <cell r="C247" t="str">
            <v>GIMNASIO POLIFUNCIONAL</v>
          </cell>
          <cell r="D247" t="str">
            <v>NOMINA DE EMPLEADOS</v>
          </cell>
          <cell r="E247" t="str">
            <v>BU0026 AUXILIAR ADMINISTRATIVO G</v>
          </cell>
          <cell r="F247" t="str">
            <v>AOCJ-461009-3T9</v>
          </cell>
          <cell r="G247">
            <v>195.86</v>
          </cell>
        </row>
        <row r="248">
          <cell r="A248" t="str">
            <v>Caballero Escobedo Jorge</v>
          </cell>
          <cell r="B248" t="str">
            <v>18EB0272</v>
          </cell>
          <cell r="C248" t="str">
            <v>GIMNASIO POLIFUNCIONAL</v>
          </cell>
          <cell r="D248" t="str">
            <v>NOMINA DE EMPLEADOS</v>
          </cell>
          <cell r="E248" t="str">
            <v>BU0061 AUXILIAR DE SERVICIO B</v>
          </cell>
          <cell r="F248" t="str">
            <v>CAEJ-511113-826</v>
          </cell>
          <cell r="G248">
            <v>182.76</v>
          </cell>
        </row>
        <row r="249">
          <cell r="A249" t="str">
            <v>Diaz Batista Ana Gabriela</v>
          </cell>
          <cell r="B249" t="str">
            <v>CONF0018</v>
          </cell>
          <cell r="C249" t="str">
            <v>CONFIANZA</v>
          </cell>
          <cell r="D249" t="str">
            <v>NOMINA DE EMPLEADOS</v>
          </cell>
          <cell r="E249" t="str">
            <v>SC0029 JEFE DE DEPARTAMENTO C</v>
          </cell>
          <cell r="F249" t="str">
            <v>DIBA-861112-4I3</v>
          </cell>
          <cell r="G249">
            <v>1095.73</v>
          </cell>
        </row>
        <row r="250">
          <cell r="A250" t="str">
            <v>Duarte Casanova Rocio Evelin</v>
          </cell>
          <cell r="B250" t="str">
            <v>18IC0002</v>
          </cell>
          <cell r="C250" t="str">
            <v>GIMNASIO POLIFUNCIONAL</v>
          </cell>
          <cell r="D250" t="str">
            <v>NOMINA DE EMPLEADOS</v>
          </cell>
          <cell r="E250" t="str">
            <v>MM0027 COORDINADOR A</v>
          </cell>
          <cell r="F250" t="str">
            <v>DUCR-720313-KH5</v>
          </cell>
          <cell r="G250">
            <v>386.7</v>
          </cell>
        </row>
        <row r="251">
          <cell r="A251" t="str">
            <v>Fuentes Lopez Leidy Del Socorro</v>
          </cell>
          <cell r="B251" t="str">
            <v>18IC0296</v>
          </cell>
          <cell r="C251" t="str">
            <v>GIMNASIO POLIFUNCIONAL</v>
          </cell>
          <cell r="D251" t="str">
            <v>NOMINA DE EMPLEADOS</v>
          </cell>
          <cell r="E251" t="str">
            <v>BU0009 AUXILIAR ADMINISTRATIVO I</v>
          </cell>
          <cell r="F251" t="str">
            <v>FULL-671230-LS3</v>
          </cell>
          <cell r="G251">
            <v>204.6</v>
          </cell>
        </row>
        <row r="252">
          <cell r="A252" t="str">
            <v>Garcia Sansores Mirna Guadalupe</v>
          </cell>
          <cell r="B252" t="str">
            <v>18IC0026</v>
          </cell>
          <cell r="C252" t="str">
            <v>GIMNASIO POLIFUNCIONAL</v>
          </cell>
          <cell r="D252" t="str">
            <v>NOMINA DE EMPLEADOS</v>
          </cell>
          <cell r="E252" t="str">
            <v>550    COORDINADOR</v>
          </cell>
          <cell r="F252" t="str">
            <v>GASM-691209-SA0</v>
          </cell>
          <cell r="G252">
            <v>230.08</v>
          </cell>
        </row>
        <row r="253">
          <cell r="A253" t="str">
            <v>Garcia Sansores Pedro Jesus</v>
          </cell>
          <cell r="B253" t="str">
            <v>18CB0254</v>
          </cell>
          <cell r="C253" t="str">
            <v>GIMNASIO POLIFUNCIONAL</v>
          </cell>
          <cell r="D253" t="str">
            <v>NOMINA DE EMPLEADOS</v>
          </cell>
          <cell r="E253" t="str">
            <v>BU0064 AUXILIAR ADMINISTRATIVO A</v>
          </cell>
          <cell r="F253" t="str">
            <v>GASP-741124-7X3</v>
          </cell>
          <cell r="G253">
            <v>180.23</v>
          </cell>
        </row>
        <row r="254">
          <cell r="A254" t="str">
            <v>Lara Uribe Jorge Alberto</v>
          </cell>
          <cell r="B254" t="str">
            <v>18IB0123</v>
          </cell>
          <cell r="C254" t="str">
            <v>GIMNASIO POLIFUNCIONAL</v>
          </cell>
          <cell r="D254" t="str">
            <v>NOMINA DE EMPLEADOS</v>
          </cell>
          <cell r="E254" t="str">
            <v>BU0064 AUXILIAR ADMINISTRATIVO A</v>
          </cell>
          <cell r="F254" t="str">
            <v>LAUJ-610120-JJ3</v>
          </cell>
          <cell r="G254">
            <v>180.23</v>
          </cell>
        </row>
        <row r="255">
          <cell r="A255" t="str">
            <v>Manzano Azcorra Ligia Noemi</v>
          </cell>
          <cell r="B255" t="str">
            <v>18IC0032</v>
          </cell>
          <cell r="C255" t="str">
            <v>GIMNASIO POLIFUNCIONAL</v>
          </cell>
          <cell r="D255" t="str">
            <v>NOMINA DE EMPLEADOS</v>
          </cell>
          <cell r="E255" t="str">
            <v>BU0066 AUXILIAR DE SERVICIO A</v>
          </cell>
          <cell r="F255" t="str">
            <v>MAAL-670627-NQ1</v>
          </cell>
          <cell r="G255">
            <v>179.33</v>
          </cell>
        </row>
        <row r="256">
          <cell r="A256" t="str">
            <v>Mendoza Basto Jose De Jesus</v>
          </cell>
          <cell r="B256" t="str">
            <v>18IB0232</v>
          </cell>
          <cell r="C256" t="str">
            <v>GIMNASIO POLIFUNCIONAL</v>
          </cell>
          <cell r="D256" t="str">
            <v>NOMINA DE EMPLEADOS</v>
          </cell>
          <cell r="E256" t="str">
            <v>BU0066 AUXILIAR DE SERVICIO A</v>
          </cell>
          <cell r="F256" t="str">
            <v>MEBJ-610321-DZ9</v>
          </cell>
          <cell r="G256">
            <v>179.33</v>
          </cell>
        </row>
        <row r="257">
          <cell r="A257" t="str">
            <v>Perera Arcila Ana Lilia</v>
          </cell>
          <cell r="B257" t="str">
            <v>18BA0029</v>
          </cell>
          <cell r="C257" t="str">
            <v>GIMNASIO POLIFUNCIONAL</v>
          </cell>
          <cell r="D257" t="str">
            <v>NOMINA DE EMPLEADOS</v>
          </cell>
          <cell r="E257" t="str">
            <v>BU0061 AUXILIAR DE SERVICIO B</v>
          </cell>
          <cell r="F257" t="str">
            <v>PEAA-750626-AB5</v>
          </cell>
          <cell r="G257">
            <v>182.76</v>
          </cell>
        </row>
        <row r="258">
          <cell r="A258" t="str">
            <v>Puc Caamal Florencio</v>
          </cell>
          <cell r="B258" t="str">
            <v>18PB0229</v>
          </cell>
          <cell r="C258" t="str">
            <v>GIMNASIO POLIFUNCIONAL</v>
          </cell>
          <cell r="D258" t="str">
            <v>NOMINA DE EMPLEADOS</v>
          </cell>
          <cell r="E258" t="str">
            <v>BU0017 AUXILIAR DE SERVICIO G</v>
          </cell>
          <cell r="F258" t="str">
            <v>PUCF-411110-T27</v>
          </cell>
          <cell r="G258">
            <v>201.21</v>
          </cell>
        </row>
        <row r="259">
          <cell r="A259" t="str">
            <v>Quintal Lopez Felix Alejandro</v>
          </cell>
          <cell r="B259" t="str">
            <v>18IB0367</v>
          </cell>
          <cell r="C259" t="str">
            <v>GIMNASIO POLIFUNCIONAL</v>
          </cell>
          <cell r="D259" t="str">
            <v>NOMINA DE EMPLEADOS</v>
          </cell>
          <cell r="E259" t="str">
            <v>BU0055 SECRETARIA A</v>
          </cell>
          <cell r="F259" t="str">
            <v>QULF-710421-7W9</v>
          </cell>
          <cell r="G259">
            <v>184.91</v>
          </cell>
        </row>
        <row r="260">
          <cell r="A260" t="str">
            <v>Tun Zuñiga Maria Lucila</v>
          </cell>
          <cell r="B260" t="str">
            <v>18IB0190</v>
          </cell>
          <cell r="C260" t="str">
            <v>GIMNASIO POLIFUNCIONAL</v>
          </cell>
          <cell r="D260" t="str">
            <v>NOMINA DE EMPLEADOS</v>
          </cell>
          <cell r="E260" t="str">
            <v>BU0066 AUXILIAR DE SERVICIO A</v>
          </cell>
          <cell r="F260" t="str">
            <v>TUZL-660212-K82</v>
          </cell>
          <cell r="G260">
            <v>179.33</v>
          </cell>
        </row>
        <row r="261">
          <cell r="A261" t="str">
            <v>Valdez Canto Marcos Efren</v>
          </cell>
          <cell r="B261" t="str">
            <v>18DB0025</v>
          </cell>
          <cell r="C261" t="str">
            <v>GIMNASIO POLIFUNCIONAL</v>
          </cell>
          <cell r="D261" t="str">
            <v>NOMINA DE EMPLEADOS</v>
          </cell>
          <cell r="E261" t="str">
            <v>BU0009 AUXILIAR ADMINISTRATIVO I</v>
          </cell>
          <cell r="F261" t="str">
            <v>VACM-710907-PN1</v>
          </cell>
          <cell r="G261">
            <v>204.6</v>
          </cell>
        </row>
        <row r="262">
          <cell r="A262" t="str">
            <v>Aguilar Ramirez Maria Del Socorro</v>
          </cell>
          <cell r="B262" t="str">
            <v>18IB0361</v>
          </cell>
          <cell r="C262" t="str">
            <v>GIMNASIO SOLIDARIDAD</v>
          </cell>
          <cell r="D262" t="str">
            <v>NOMINA DE EMPLEADOS</v>
          </cell>
          <cell r="E262" t="str">
            <v>BU0039 SECRETARIA C</v>
          </cell>
          <cell r="F262" t="str">
            <v>AURS-680626-1K0</v>
          </cell>
          <cell r="G262">
            <v>193.13</v>
          </cell>
        </row>
        <row r="263">
          <cell r="A263" t="str">
            <v>Bojorquez Sanchez Josue Ismael</v>
          </cell>
          <cell r="B263" t="str">
            <v>18BA0085</v>
          </cell>
          <cell r="C263" t="str">
            <v>GIMNASIO SOLIDARIDAD</v>
          </cell>
          <cell r="D263" t="str">
            <v>NOMINA DE EMPLEADOS</v>
          </cell>
          <cell r="E263" t="str">
            <v>MM0094 JEFE DE OFICINA C</v>
          </cell>
          <cell r="F263" t="str">
            <v>BOSJ-850422-9D7</v>
          </cell>
          <cell r="G263">
            <v>221.1</v>
          </cell>
        </row>
        <row r="264">
          <cell r="A264" t="str">
            <v>Chale Trujeque Belizario</v>
          </cell>
          <cell r="B264" t="str">
            <v>18RC0318</v>
          </cell>
          <cell r="C264" t="str">
            <v>GIMNASIO SOLIDARIDAD</v>
          </cell>
          <cell r="D264" t="str">
            <v>NOMINA DE EMPLEADOS</v>
          </cell>
          <cell r="E264" t="str">
            <v>MM0099 AUXILIAR ADMINISTRATIVO K</v>
          </cell>
          <cell r="F264" t="str">
            <v>CATB-621106-FE6</v>
          </cell>
          <cell r="G264">
            <v>211.95</v>
          </cell>
        </row>
        <row r="265">
          <cell r="A265" t="str">
            <v>Fuentes Aguilar Griselda Del Socorro</v>
          </cell>
          <cell r="B265" t="str">
            <v>18SB0321</v>
          </cell>
          <cell r="C265" t="str">
            <v>GIMNASIO SOLIDARIDAD</v>
          </cell>
          <cell r="D265" t="str">
            <v>NOMINA DE EMPLEADOS</v>
          </cell>
          <cell r="E265" t="str">
            <v>BU0027 SECRETARIA D</v>
          </cell>
          <cell r="F265" t="str">
            <v>FUAG-460510-9J2</v>
          </cell>
          <cell r="G265">
            <v>195.86</v>
          </cell>
        </row>
        <row r="266">
          <cell r="A266" t="str">
            <v>Gomez Brito Wilbert Renan</v>
          </cell>
          <cell r="B266" t="str">
            <v>18IB0622</v>
          </cell>
          <cell r="C266" t="str">
            <v>GIMNASIO SOLIDARIDAD</v>
          </cell>
          <cell r="D266" t="str">
            <v>NOMINA DE EMPLEADOS</v>
          </cell>
          <cell r="E266" t="str">
            <v>BU0017 AUXILIAR DE SERVICIO G</v>
          </cell>
          <cell r="F266" t="str">
            <v>GOBW-630110-TE0</v>
          </cell>
          <cell r="G266">
            <v>201.21</v>
          </cell>
        </row>
        <row r="267">
          <cell r="A267" t="str">
            <v>Perez Angulo Jose Aroldo</v>
          </cell>
          <cell r="B267" t="str">
            <v>18EB0284</v>
          </cell>
          <cell r="C267" t="str">
            <v>GIMNASIO SOLIDARIDAD</v>
          </cell>
          <cell r="D267" t="str">
            <v>NOMINA DE EMPLEADOS</v>
          </cell>
          <cell r="E267" t="str">
            <v>BU0062 VIGILANTE C</v>
          </cell>
          <cell r="F267" t="str">
            <v>PEAA-541124-5F3</v>
          </cell>
          <cell r="G267">
            <v>182.76</v>
          </cell>
        </row>
        <row r="268">
          <cell r="A268" t="str">
            <v>Pool Robertos Roque Jose</v>
          </cell>
          <cell r="B268" t="str">
            <v>18SB0325</v>
          </cell>
          <cell r="C268" t="str">
            <v>GIMNASIO SOLIDARIDAD</v>
          </cell>
          <cell r="D268" t="str">
            <v>NOMINA DE EMPLEADOS</v>
          </cell>
          <cell r="E268" t="str">
            <v>BU0068 VIGILANTE A</v>
          </cell>
          <cell r="F268" t="str">
            <v>PORR-360703-9I1</v>
          </cell>
          <cell r="G268">
            <v>175.03</v>
          </cell>
        </row>
        <row r="269">
          <cell r="A269" t="str">
            <v>Pool Y Pool Mariano Lorenzo</v>
          </cell>
          <cell r="B269" t="str">
            <v>18SB0324</v>
          </cell>
          <cell r="C269" t="str">
            <v>GIMNASIO SOLIDARIDAD</v>
          </cell>
          <cell r="D269" t="str">
            <v>NOMINA DE EMPLEADOS</v>
          </cell>
          <cell r="E269" t="str">
            <v>BU0066 AUXILIAR DE SERVICIO A</v>
          </cell>
          <cell r="F269" t="str">
            <v>POPM-600430-2X9</v>
          </cell>
          <cell r="G269">
            <v>179.33</v>
          </cell>
        </row>
        <row r="270">
          <cell r="A270" t="str">
            <v>Valladares Vazquez Alexandra</v>
          </cell>
          <cell r="B270" t="str">
            <v>18BA0067</v>
          </cell>
          <cell r="C270" t="str">
            <v>CONFIANZA</v>
          </cell>
          <cell r="D270" t="str">
            <v>NOMINA DE EMPLEADOS</v>
          </cell>
          <cell r="E270" t="str">
            <v>SC0043 JEFE DE DEPARTAMENTO B</v>
          </cell>
          <cell r="F270" t="str">
            <v>VAVA-910904-NU9</v>
          </cell>
          <cell r="G270">
            <v>810.9</v>
          </cell>
        </row>
        <row r="271">
          <cell r="A271" t="str">
            <v>Varguez Calderon Carlos Renan</v>
          </cell>
          <cell r="B271" t="str">
            <v>18IC0272</v>
          </cell>
          <cell r="C271" t="str">
            <v>GIMNASIO SOLIDARIDAD</v>
          </cell>
          <cell r="D271" t="str">
            <v>NOMINA DE EMPLEADOS</v>
          </cell>
          <cell r="E271" t="str">
            <v>BU0068 VIGILANTE A</v>
          </cell>
          <cell r="F271" t="str">
            <v>VACC-590825-1JA</v>
          </cell>
          <cell r="G271">
            <v>175.03</v>
          </cell>
        </row>
        <row r="272">
          <cell r="A272" t="str">
            <v>Yi Ac Carlos Emilio</v>
          </cell>
          <cell r="B272" t="str">
            <v>18KB0056</v>
          </cell>
          <cell r="C272" t="str">
            <v>GIMNASIO SOLIDARIDAD</v>
          </cell>
          <cell r="D272" t="str">
            <v>NOMINA DE EMPLEADOS</v>
          </cell>
          <cell r="E272" t="str">
            <v>BU0042 AUXILIAR DE SERVICIO F</v>
          </cell>
          <cell r="F272" t="str">
            <v>YIAC-710708-14A</v>
          </cell>
          <cell r="G272">
            <v>193.13</v>
          </cell>
        </row>
        <row r="273">
          <cell r="A273" t="str">
            <v>Bolayna Ortiz Cristian Marisol</v>
          </cell>
          <cell r="B273" t="str">
            <v>18BA0072</v>
          </cell>
          <cell r="C273" t="str">
            <v>MARKETING DEPORTIVO</v>
          </cell>
          <cell r="D273" t="str">
            <v>NOMINA DE EMPLEADOS</v>
          </cell>
          <cell r="E273" t="str">
            <v>MM0044 COORDINADOR DE PROYECTOS</v>
          </cell>
          <cell r="F273" t="str">
            <v>BOOC-840710-TI7</v>
          </cell>
          <cell r="G273">
            <v>296.33</v>
          </cell>
        </row>
        <row r="274">
          <cell r="A274" t="str">
            <v>Magaña Estrella Margeli De La Cruz</v>
          </cell>
          <cell r="B274" t="str">
            <v>18IB0134</v>
          </cell>
          <cell r="C274" t="str">
            <v>MARKETING DEPORTIVO</v>
          </cell>
          <cell r="D274" t="str">
            <v>NOMINA DE EMPLEADOS</v>
          </cell>
          <cell r="E274" t="str">
            <v>MM0041 PROGRAMADOR D</v>
          </cell>
          <cell r="F274" t="str">
            <v>MAEM-741106-EDA</v>
          </cell>
          <cell r="G274">
            <v>306.67</v>
          </cell>
        </row>
        <row r="275">
          <cell r="A275" t="str">
            <v>Medina Cardeña Freddy Armando</v>
          </cell>
          <cell r="B275" t="str">
            <v>18IB0138</v>
          </cell>
          <cell r="C275" t="str">
            <v>MARKETING DEPORTIVO</v>
          </cell>
          <cell r="D275" t="str">
            <v>NOMINA DE EMPLEADOS</v>
          </cell>
          <cell r="E275" t="str">
            <v>MM0041 PROGRAMADOR D</v>
          </cell>
          <cell r="F275" t="str">
            <v>MECF-740828-658</v>
          </cell>
          <cell r="G275">
            <v>306.67</v>
          </cell>
        </row>
        <row r="276">
          <cell r="A276" t="str">
            <v>Novelo Mena Andres Manuel</v>
          </cell>
          <cell r="B276" t="str">
            <v>18IB0151</v>
          </cell>
          <cell r="C276" t="str">
            <v>MARKETING DEPORTIVO</v>
          </cell>
          <cell r="D276" t="str">
            <v>NOMINA DE EMPLEADOS</v>
          </cell>
          <cell r="E276" t="str">
            <v>MM0027 COORDINADOR A</v>
          </cell>
          <cell r="F276" t="str">
            <v>NOMA-710521-KL8</v>
          </cell>
          <cell r="G276">
            <v>386.7</v>
          </cell>
        </row>
        <row r="277">
          <cell r="A277" t="str">
            <v>Pantoja Flores Jesus Felipe</v>
          </cell>
          <cell r="B277" t="str">
            <v>18IB0159</v>
          </cell>
          <cell r="C277" t="str">
            <v>MARKETING DEPORTIVO</v>
          </cell>
          <cell r="D277" t="str">
            <v>NOMINA DE EMPLEADOS</v>
          </cell>
          <cell r="E277" t="str">
            <v>SC0097 COORDINADOR C</v>
          </cell>
          <cell r="F277" t="str">
            <v>PAFJ-780325-797</v>
          </cell>
          <cell r="G277">
            <v>492.07</v>
          </cell>
        </row>
        <row r="278">
          <cell r="A278" t="str">
            <v>Pompeyo Brito Maria Del Pilar</v>
          </cell>
          <cell r="B278" t="str">
            <v>CONF0019</v>
          </cell>
          <cell r="C278" t="str">
            <v>CONFIANZA</v>
          </cell>
          <cell r="D278" t="str">
            <v>NOMINA DE EMPLEADOS</v>
          </cell>
          <cell r="E278" t="str">
            <v>SC0029 JEFE DE DEPARTAMENTO C</v>
          </cell>
          <cell r="F278" t="str">
            <v>POBP-790425-8V2</v>
          </cell>
          <cell r="G278">
            <v>1095.73</v>
          </cell>
        </row>
        <row r="279">
          <cell r="A279" t="str">
            <v>Tello Del Olmo Regina</v>
          </cell>
          <cell r="B279" t="str">
            <v>18BA0081</v>
          </cell>
          <cell r="C279" t="str">
            <v>MARKETING DEPORTIVO</v>
          </cell>
          <cell r="D279" t="str">
            <v>NOMINA DE EMPLEADOS</v>
          </cell>
          <cell r="E279" t="str">
            <v>MM0044 COORDINADOR DE PROYECTOS</v>
          </cell>
          <cell r="F279" t="str">
            <v>TEOR-930717-2K3</v>
          </cell>
          <cell r="G279">
            <v>296.33</v>
          </cell>
        </row>
        <row r="280">
          <cell r="A280" t="str">
            <v>Carret Vazquez Jose Antonio</v>
          </cell>
          <cell r="B280" t="str">
            <v>CONF0010</v>
          </cell>
          <cell r="C280" t="str">
            <v>CONFIANZA</v>
          </cell>
          <cell r="D280" t="str">
            <v>NOMINA DE EMPLEADOS</v>
          </cell>
          <cell r="E280" t="str">
            <v>SC0029 JEFE DE DEPARTAMENTO C</v>
          </cell>
          <cell r="F280" t="str">
            <v>CAVA-571207-9P2</v>
          </cell>
          <cell r="G280">
            <v>1095.73</v>
          </cell>
        </row>
        <row r="281">
          <cell r="A281" t="str">
            <v>Monroy Vera Ofelia Francisca</v>
          </cell>
          <cell r="B281" t="str">
            <v>18IB0505</v>
          </cell>
          <cell r="C281" t="str">
            <v>PISTA INTERNACIONAL DE REMO Y CANOTAJE</v>
          </cell>
          <cell r="D281" t="str">
            <v>NOMINA DE EMPLEADOS</v>
          </cell>
          <cell r="E281" t="str">
            <v>MM0069 ANALISTA ADMINISTRATIVO E</v>
          </cell>
          <cell r="F281" t="str">
            <v>MOVO-800402-UD8</v>
          </cell>
          <cell r="G281">
            <v>252.37</v>
          </cell>
        </row>
        <row r="282">
          <cell r="A282" t="str">
            <v>Che Lara Freddy Agustin</v>
          </cell>
          <cell r="B282" t="str">
            <v>18IE0669</v>
          </cell>
          <cell r="C282" t="str">
            <v>PISTA INTERNACIONAL DE REMO Y CANOTAJE</v>
          </cell>
          <cell r="D282" t="str">
            <v>NOMINA DE EMPLEADOS</v>
          </cell>
          <cell r="E282" t="str">
            <v>BU0066 AUXILIAR DE SERVICIO A</v>
          </cell>
          <cell r="F282" t="str">
            <v>CELF-570828-GIA</v>
          </cell>
          <cell r="G282">
            <v>179.33</v>
          </cell>
        </row>
        <row r="283">
          <cell r="A283" t="str">
            <v>Cobos Valdez Jose Rene</v>
          </cell>
          <cell r="B283" t="str">
            <v>18IB0078</v>
          </cell>
          <cell r="C283" t="str">
            <v>PISTA INTERNACIONAL DE REMO Y CANOTAJE</v>
          </cell>
          <cell r="D283" t="str">
            <v>NOMINA DE EMPLEADOS</v>
          </cell>
          <cell r="E283" t="str">
            <v>BU0066 AUXILIAR DE SERVICIO A</v>
          </cell>
          <cell r="F283" t="str">
            <v>COVR-690109-6L4</v>
          </cell>
          <cell r="G283">
            <v>179.33</v>
          </cell>
        </row>
        <row r="284">
          <cell r="A284" t="str">
            <v>Garcia Medrano Jose Ramon</v>
          </cell>
          <cell r="B284" t="str">
            <v>CONF0025</v>
          </cell>
          <cell r="C284" t="str">
            <v>CONFIANZA</v>
          </cell>
          <cell r="D284" t="str">
            <v>NOMINA DE EMPLEADOS</v>
          </cell>
          <cell r="E284" t="str">
            <v>SC0029 JEFE DE DEPARTAMENTO C</v>
          </cell>
          <cell r="F284" t="str">
            <v>GAMR-661103-JJ6</v>
          </cell>
          <cell r="G284">
            <v>1095.73</v>
          </cell>
        </row>
        <row r="285">
          <cell r="A285" t="str">
            <v>Magaña Santana Eric Rodulfo</v>
          </cell>
          <cell r="B285" t="str">
            <v>18RB0310</v>
          </cell>
          <cell r="C285" t="str">
            <v>PISTA INTERNACIONAL DE REMO Y CANOTAJE</v>
          </cell>
          <cell r="D285" t="str">
            <v>NOMINA DE EMPLEADOS</v>
          </cell>
          <cell r="E285" t="str">
            <v>BU0066 AUXILIAR DE SERVICIO A</v>
          </cell>
          <cell r="F285" t="str">
            <v>MASE-710309-HZ9</v>
          </cell>
          <cell r="G285">
            <v>179.33</v>
          </cell>
        </row>
        <row r="286">
          <cell r="A286" t="str">
            <v>Ramos Colli Jose Alberto</v>
          </cell>
          <cell r="B286" t="str">
            <v>18IE0538</v>
          </cell>
          <cell r="C286" t="str">
            <v>PISTA INTERNACIONAL DE REMO Y CANOTAJE</v>
          </cell>
          <cell r="D286" t="str">
            <v>NOMINA DE EMPLEADOS</v>
          </cell>
          <cell r="E286" t="str">
            <v>550    COORDINADOR</v>
          </cell>
          <cell r="F286" t="str">
            <v>RACA-810528-GX6</v>
          </cell>
          <cell r="G286">
            <v>230.08</v>
          </cell>
        </row>
        <row r="287">
          <cell r="A287" t="str">
            <v>Ventura Martinez Jose Gerardo</v>
          </cell>
          <cell r="B287" t="str">
            <v>18IB0583</v>
          </cell>
          <cell r="C287" t="str">
            <v>PISTA INTERNACIONAL DE REMO Y CANOTAJE</v>
          </cell>
          <cell r="D287" t="str">
            <v>NOMINA DE EMPLEADOS</v>
          </cell>
          <cell r="E287" t="str">
            <v>BU0066 AUXILIAR DE SERVICIO A</v>
          </cell>
          <cell r="F287" t="str">
            <v>VEMG-750810-CS7</v>
          </cell>
          <cell r="G287">
            <v>179.33</v>
          </cell>
        </row>
        <row r="288">
          <cell r="A288" t="str">
            <v>Aldana Varguez Luis Ernesto</v>
          </cell>
          <cell r="B288" t="str">
            <v>18IC0103</v>
          </cell>
          <cell r="C288" t="str">
            <v>PLANEACION Y CONTROL PRESUPUESTAL</v>
          </cell>
          <cell r="D288" t="str">
            <v>NOMINA DE EMPLEADOS</v>
          </cell>
          <cell r="E288" t="str">
            <v>MM0027 COORDINADOR A</v>
          </cell>
          <cell r="F288" t="str">
            <v>AAVL-831002-GI5</v>
          </cell>
          <cell r="G288">
            <v>386.7</v>
          </cell>
        </row>
        <row r="289">
          <cell r="A289" t="str">
            <v>Caamal Tzuc Ana Virginia</v>
          </cell>
          <cell r="B289" t="str">
            <v>18IC0014</v>
          </cell>
          <cell r="C289" t="str">
            <v>CONFIANZA</v>
          </cell>
          <cell r="D289" t="str">
            <v>NOMINA DE EMPLEADOS</v>
          </cell>
          <cell r="E289" t="str">
            <v>SC0029 JEFE DE DEPARTAMENTO C</v>
          </cell>
          <cell r="F289" t="str">
            <v>CATA-800610-I4A</v>
          </cell>
          <cell r="G289">
            <v>1095.73</v>
          </cell>
        </row>
        <row r="290">
          <cell r="A290" t="str">
            <v>Cruz Mendez Joanna Del Pilar</v>
          </cell>
          <cell r="B290" t="str">
            <v>18IE0696</v>
          </cell>
          <cell r="C290" t="str">
            <v>PLANEACION Y CONTROL PRESUPUESTAL</v>
          </cell>
          <cell r="D290" t="str">
            <v>NOMINA DE EMPLEADOS</v>
          </cell>
          <cell r="E290" t="str">
            <v>MM0062 ANALISTA ADMINISTRATIVO F</v>
          </cell>
          <cell r="F290" t="str">
            <v>CUMJ-890930-G78</v>
          </cell>
          <cell r="G290">
            <v>268.8</v>
          </cell>
        </row>
        <row r="291">
          <cell r="A291" t="str">
            <v>Morales Ortega Rubi Isabel</v>
          </cell>
          <cell r="B291" t="str">
            <v>18IE0609</v>
          </cell>
          <cell r="C291" t="str">
            <v>PLANEACION Y CONTROL PRESUPUESTAL</v>
          </cell>
          <cell r="D291" t="str">
            <v>NOMINA DE EMPLEADOS</v>
          </cell>
          <cell r="E291" t="str">
            <v>MM0027 COORDINADOR A</v>
          </cell>
          <cell r="F291" t="str">
            <v>MOOR-840318-AD8</v>
          </cell>
          <cell r="G291">
            <v>386.7</v>
          </cell>
        </row>
        <row r="292">
          <cell r="A292" t="str">
            <v>Carrillo Cortes Maria Alejandra</v>
          </cell>
          <cell r="B292" t="str">
            <v>18IB0070</v>
          </cell>
          <cell r="C292" t="str">
            <v>RECURSOS HUMANOS</v>
          </cell>
          <cell r="D292" t="str">
            <v>NOMINA DE EMPLEADOS</v>
          </cell>
          <cell r="E292" t="str">
            <v>MM0044 COORDINADOR DE PROYECTOS</v>
          </cell>
          <cell r="F292" t="str">
            <v>CACX-750424-SB2</v>
          </cell>
          <cell r="G292">
            <v>296.33</v>
          </cell>
        </row>
        <row r="293">
          <cell r="A293" t="str">
            <v>Gamboa Rio Jose Enrique</v>
          </cell>
          <cell r="B293" t="str">
            <v>18IE0672</v>
          </cell>
          <cell r="C293" t="str">
            <v>RECURSOS HUMANOS</v>
          </cell>
          <cell r="D293" t="str">
            <v>NOMINA DE EMPLEADOS</v>
          </cell>
          <cell r="E293" t="str">
            <v>MM0027 COORDINADOR A</v>
          </cell>
          <cell r="F293" t="str">
            <v>GARE-830218-T44</v>
          </cell>
          <cell r="G293">
            <v>386.7</v>
          </cell>
        </row>
        <row r="294">
          <cell r="A294" t="str">
            <v>Gonzalez Cetina Javier Adrian</v>
          </cell>
          <cell r="B294" t="str">
            <v>CONF0011</v>
          </cell>
          <cell r="C294" t="str">
            <v>CONFIANZA</v>
          </cell>
          <cell r="D294" t="str">
            <v>NOMINA DE EMPLEADOS</v>
          </cell>
          <cell r="E294" t="str">
            <v>SC0029 JEFE DE DEPARTAMENTO C</v>
          </cell>
          <cell r="F294" t="str">
            <v>GOCJ-861021-T14</v>
          </cell>
          <cell r="G294">
            <v>1095.73</v>
          </cell>
        </row>
        <row r="295">
          <cell r="A295" t="str">
            <v>Quijano Cetina Jose Ismael</v>
          </cell>
          <cell r="B295" t="str">
            <v>18IB0174</v>
          </cell>
          <cell r="C295" t="str">
            <v>RECURSOS HUMANOS</v>
          </cell>
          <cell r="D295" t="str">
            <v>NOMINA DE EMPLEADOS</v>
          </cell>
          <cell r="E295" t="str">
            <v>SC0098 COORDINADOR D</v>
          </cell>
          <cell r="F295" t="str">
            <v>QUCI-740410-U7A</v>
          </cell>
          <cell r="G295">
            <v>578.97</v>
          </cell>
        </row>
        <row r="296">
          <cell r="A296" t="str">
            <v>Quintal Mendez Hilda Guadalupe</v>
          </cell>
          <cell r="B296" t="str">
            <v>18IB0177</v>
          </cell>
          <cell r="C296" t="str">
            <v>RECURSOS HUMANOS</v>
          </cell>
          <cell r="D296" t="str">
            <v>NOMINA DE EMPLEADOS</v>
          </cell>
          <cell r="E296" t="str">
            <v>MM0062 ANALISTA ADMINISTRATIVO F</v>
          </cell>
          <cell r="F296" t="str">
            <v>QUMH-690310-S47</v>
          </cell>
          <cell r="G296">
            <v>268.8</v>
          </cell>
        </row>
        <row r="297">
          <cell r="A297" t="str">
            <v>Aguilar Gongora Martha Cecilia</v>
          </cell>
          <cell r="B297" t="str">
            <v>18BA0032</v>
          </cell>
          <cell r="C297" t="str">
            <v>RECURSOS MATERIALES</v>
          </cell>
          <cell r="D297" t="str">
            <v>NOMINA DE EMPLEADOS</v>
          </cell>
          <cell r="E297" t="str">
            <v>MM0062 ANALISTA ADMINISTRATIVO F</v>
          </cell>
          <cell r="F297" t="str">
            <v>AUGM-901202-V76</v>
          </cell>
          <cell r="G297">
            <v>268.8</v>
          </cell>
        </row>
        <row r="298">
          <cell r="A298" t="str">
            <v>Andrade Magaña Antonio Eduardo</v>
          </cell>
          <cell r="B298" t="str">
            <v>18IB0656</v>
          </cell>
          <cell r="C298" t="str">
            <v>RECURSOS MATERIALES</v>
          </cell>
          <cell r="D298" t="str">
            <v>NOMINA DE EMPLEADOS</v>
          </cell>
          <cell r="E298" t="str">
            <v>MM0027 COORDINADOR A</v>
          </cell>
          <cell r="F298" t="str">
            <v>AAMA-620414-SP1</v>
          </cell>
          <cell r="G298">
            <v>386.7</v>
          </cell>
        </row>
        <row r="299">
          <cell r="A299" t="str">
            <v>Cano Madera Javier Rene De La Cruz</v>
          </cell>
          <cell r="B299" t="str">
            <v>18IC0113</v>
          </cell>
          <cell r="C299" t="str">
            <v>RECURSOS MATERIALES</v>
          </cell>
          <cell r="D299" t="str">
            <v>NOMINA DE EMPLEADOS</v>
          </cell>
          <cell r="E299" t="str">
            <v>MM0027 COORDINADOR A</v>
          </cell>
          <cell r="F299" t="str">
            <v>CAMJ-830503-JV1</v>
          </cell>
          <cell r="G299">
            <v>386.7</v>
          </cell>
        </row>
        <row r="300">
          <cell r="A300" t="str">
            <v>Carrillo Can Ignacio De Loyola</v>
          </cell>
          <cell r="B300" t="str">
            <v>18IC0221</v>
          </cell>
          <cell r="C300" t="str">
            <v>RECURSOS MATERIALES</v>
          </cell>
          <cell r="D300" t="str">
            <v>NOMINA DE EMPLEADOS</v>
          </cell>
          <cell r="E300" t="str">
            <v>MM0044 COORDINADOR DE PROYECTOS</v>
          </cell>
          <cell r="F300" t="str">
            <v>CACI-730731-MU5</v>
          </cell>
          <cell r="G300">
            <v>296.33</v>
          </cell>
        </row>
        <row r="301">
          <cell r="A301" t="str">
            <v>Carrillo Castillo Mario Alfredo</v>
          </cell>
          <cell r="B301" t="str">
            <v>18IC0104</v>
          </cell>
          <cell r="C301" t="str">
            <v>RECURSOS MATERIALES</v>
          </cell>
          <cell r="D301" t="str">
            <v>NOMINA DE EMPLEADOS</v>
          </cell>
          <cell r="E301" t="str">
            <v>SC0097 COORDINADOR C</v>
          </cell>
          <cell r="F301" t="str">
            <v>CACM-780702-1B6</v>
          </cell>
          <cell r="G301">
            <v>492.07</v>
          </cell>
        </row>
        <row r="302">
          <cell r="A302" t="str">
            <v>Castilla Ayala Justo Pastor</v>
          </cell>
          <cell r="B302" t="str">
            <v>18IC0214</v>
          </cell>
          <cell r="C302" t="str">
            <v>RECURSOS MATERIALES</v>
          </cell>
          <cell r="D302" t="str">
            <v>NOMINA DE EMPLEADOS</v>
          </cell>
          <cell r="E302" t="str">
            <v>MM0099 AUXILIAR ADMINISTRATIVO K</v>
          </cell>
          <cell r="F302" t="str">
            <v>CAAJ-640430-FM2</v>
          </cell>
          <cell r="G302">
            <v>211.95</v>
          </cell>
        </row>
        <row r="303">
          <cell r="A303" t="str">
            <v>Cervera Sanchez Beatriz Elena</v>
          </cell>
          <cell r="B303" t="str">
            <v>CONF0012</v>
          </cell>
          <cell r="C303" t="str">
            <v>CONFIANZA</v>
          </cell>
          <cell r="D303" t="str">
            <v>NOMINA DE EMPLEADOS</v>
          </cell>
          <cell r="E303" t="str">
            <v>SC0029 JEFE DE DEPARTAMENTO C</v>
          </cell>
          <cell r="F303" t="str">
            <v>CESB-840925-TA5</v>
          </cell>
          <cell r="G303">
            <v>1095.73</v>
          </cell>
        </row>
        <row r="304">
          <cell r="A304" t="str">
            <v>Dominguez Perez Adolfo Francisco</v>
          </cell>
          <cell r="B304" t="str">
            <v>18IE0461</v>
          </cell>
          <cell r="C304" t="str">
            <v>RECURSOS MATERIALES</v>
          </cell>
          <cell r="D304" t="str">
            <v>NOMINA DE EMPLEADOS</v>
          </cell>
          <cell r="E304" t="str">
            <v>MM0044 COORDINADOR DE PROYECTOS</v>
          </cell>
          <cell r="F304" t="str">
            <v>DOPA-690128-51A</v>
          </cell>
          <cell r="G304">
            <v>296.33</v>
          </cell>
        </row>
        <row r="305">
          <cell r="A305" t="str">
            <v>May Medina David Ivan</v>
          </cell>
          <cell r="B305" t="str">
            <v>18IB0661</v>
          </cell>
          <cell r="C305" t="str">
            <v>RECURSOS MATERIALES</v>
          </cell>
          <cell r="D305" t="str">
            <v>NOMINA DE EMPLEADOS</v>
          </cell>
          <cell r="E305" t="str">
            <v>SC0098 COORDINADOR D</v>
          </cell>
          <cell r="F305" t="str">
            <v>MAMD-880216-TD7</v>
          </cell>
          <cell r="G305">
            <v>578.97</v>
          </cell>
        </row>
        <row r="306">
          <cell r="A306" t="str">
            <v>Rodriguez Basto Francisco Jose</v>
          </cell>
          <cell r="B306" t="str">
            <v>18IC0053</v>
          </cell>
          <cell r="C306" t="str">
            <v>RECURSOS MATERIALES</v>
          </cell>
          <cell r="D306" t="str">
            <v>NOMINA DE EMPLEADOS</v>
          </cell>
          <cell r="E306" t="str">
            <v>MM0027 COORDINADOR A</v>
          </cell>
          <cell r="F306" t="str">
            <v>ROBF-730830-8Y9</v>
          </cell>
          <cell r="G306">
            <v>386.7</v>
          </cell>
        </row>
        <row r="307">
          <cell r="A307" t="str">
            <v>Caamal Yrigoyen Francisco Eliazar</v>
          </cell>
          <cell r="B307" t="str">
            <v>18BA0069</v>
          </cell>
          <cell r="C307" t="str">
            <v>SISTEMAS DE INFORMACION</v>
          </cell>
          <cell r="D307" t="str">
            <v>NOMINA DE EMPLEADOS</v>
          </cell>
          <cell r="E307" t="str">
            <v>MM0104 PROMOTOR A</v>
          </cell>
          <cell r="F307" t="str">
            <v>CAYF-760103-MM6</v>
          </cell>
          <cell r="G307">
            <v>279.57</v>
          </cell>
        </row>
        <row r="308">
          <cell r="A308" t="str">
            <v>Puc Tzab Rodrigo Ambrocio</v>
          </cell>
          <cell r="B308" t="str">
            <v>18IE0692</v>
          </cell>
          <cell r="C308" t="str">
            <v>SISTEMAS DE INFORMACION</v>
          </cell>
          <cell r="D308" t="str">
            <v>NOMINA DE EMPLEADOS</v>
          </cell>
          <cell r="E308" t="str">
            <v>BU0064 AUXILIAR ADMINISTRATIVO A</v>
          </cell>
          <cell r="F308" t="str">
            <v>PUTR-881022-K18</v>
          </cell>
          <cell r="G308">
            <v>180.23</v>
          </cell>
        </row>
        <row r="309">
          <cell r="A309" t="str">
            <v>Vargas Madrazo Gerardo</v>
          </cell>
          <cell r="B309" t="str">
            <v>CON00008</v>
          </cell>
          <cell r="C309" t="str">
            <v>CONFIANZA</v>
          </cell>
          <cell r="D309" t="str">
            <v>NOMINA DE EMPLEADOS</v>
          </cell>
          <cell r="E309" t="str">
            <v>SC0029 JEFE DE DEPARTAMENTO C</v>
          </cell>
          <cell r="F309" t="str">
            <v>VAMG-670313-ME0</v>
          </cell>
          <cell r="G309">
            <v>1095.73</v>
          </cell>
        </row>
        <row r="310">
          <cell r="A310" t="str">
            <v>Alonzo Chan Rita Isabel</v>
          </cell>
          <cell r="B310" t="str">
            <v>18CB0245</v>
          </cell>
          <cell r="C310" t="str">
            <v>UNIDAD DEPORTIVA BENITO JUAREZ GARCIA</v>
          </cell>
          <cell r="D310" t="str">
            <v>NOMINA DE EMPLEADOS</v>
          </cell>
          <cell r="E310" t="str">
            <v>BU0064 AUXILIAR ADMINISTRATIVO A</v>
          </cell>
          <cell r="F310" t="str">
            <v>AOCR-650611-KY0</v>
          </cell>
          <cell r="G310">
            <v>180.23</v>
          </cell>
        </row>
        <row r="311">
          <cell r="A311" t="str">
            <v>Cutz Cahun Diegolina</v>
          </cell>
          <cell r="B311" t="str">
            <v>18IB0594</v>
          </cell>
          <cell r="C311" t="str">
            <v>UNIDAD DEPORTIVA BENITO JUAREZ GARCIA</v>
          </cell>
          <cell r="D311" t="str">
            <v>NOMINA DE EMPLEADOS</v>
          </cell>
          <cell r="E311" t="str">
            <v>BU0017 AUXILIAR DE SERVICIO G</v>
          </cell>
          <cell r="F311" t="str">
            <v>CUCD-711113-EE7</v>
          </cell>
          <cell r="G311">
            <v>201.21</v>
          </cell>
        </row>
        <row r="312">
          <cell r="A312" t="str">
            <v>Estrella Canto Hernan</v>
          </cell>
          <cell r="B312" t="str">
            <v>18CB0252</v>
          </cell>
          <cell r="C312" t="str">
            <v>UNIDAD DEPORTIVA BENITO JUAREZ GARCIA</v>
          </cell>
          <cell r="D312" t="str">
            <v>NOMINA DE EMPLEADOS</v>
          </cell>
          <cell r="E312" t="str">
            <v>BU0004 AUXILIAR ADMINISTRATIVO J</v>
          </cell>
          <cell r="F312" t="str">
            <v>EECH-531010-6X6</v>
          </cell>
          <cell r="G312">
            <v>209.28</v>
          </cell>
        </row>
        <row r="313">
          <cell r="A313" t="str">
            <v>Marin Estrada Carlos Ramon</v>
          </cell>
          <cell r="B313" t="str">
            <v>18BA0027</v>
          </cell>
          <cell r="C313" t="str">
            <v>UNIDAD DEPORTIVA BENITO JUAREZ GARCIA</v>
          </cell>
          <cell r="D313" t="str">
            <v>NOMINA DE EMPLEADOS</v>
          </cell>
          <cell r="E313" t="str">
            <v>BU0061 AUXILIAR DE SERVICIO B</v>
          </cell>
          <cell r="F313" t="str">
            <v>MAEC-801203-3N9</v>
          </cell>
          <cell r="G313">
            <v>182.76</v>
          </cell>
        </row>
        <row r="314">
          <cell r="A314" t="str">
            <v>Martinez Loeza Jaime Sergio</v>
          </cell>
          <cell r="B314" t="str">
            <v>CONF0014</v>
          </cell>
          <cell r="C314" t="str">
            <v>CONFIANZA</v>
          </cell>
          <cell r="D314" t="str">
            <v>NOMINA DE EMPLEADOS</v>
          </cell>
          <cell r="E314" t="str">
            <v>SC0029 JEFE DE DEPARTAMENTO C</v>
          </cell>
          <cell r="F314" t="str">
            <v>MALJ-710801-U37</v>
          </cell>
          <cell r="G314">
            <v>1095.73</v>
          </cell>
        </row>
        <row r="315">
          <cell r="A315" t="str">
            <v>Matos Yah Raymundo</v>
          </cell>
          <cell r="B315" t="str">
            <v>18KB0026</v>
          </cell>
          <cell r="C315" t="str">
            <v>UNIDAD DEPORTIVA BENITO JUAREZ GARCIA</v>
          </cell>
          <cell r="D315" t="str">
            <v>NOMINA DE EMPLEADOS</v>
          </cell>
          <cell r="E315" t="str">
            <v>BU0066 AUXILIAR DE SERVICIO A</v>
          </cell>
          <cell r="F315" t="str">
            <v>MAYR-661228-4D4</v>
          </cell>
          <cell r="G315">
            <v>179.33</v>
          </cell>
        </row>
        <row r="316">
          <cell r="A316" t="str">
            <v>Perez Sanchez Antonio Benjamin</v>
          </cell>
          <cell r="B316" t="str">
            <v>18IC0319</v>
          </cell>
          <cell r="C316" t="str">
            <v>UNIDAD DEPORTIVA BENITO JUAREZ GARCIA</v>
          </cell>
          <cell r="D316" t="str">
            <v>NOMINA DE EMPLEADOS</v>
          </cell>
          <cell r="E316" t="str">
            <v>BU0066 AUXILIAR DE SERVICIO A</v>
          </cell>
          <cell r="F316" t="str">
            <v>PESA-771217-5I8</v>
          </cell>
          <cell r="G316">
            <v>179.33</v>
          </cell>
        </row>
        <row r="317">
          <cell r="A317" t="str">
            <v>Pinto Y Arceo Fidelio Ferny</v>
          </cell>
          <cell r="B317" t="str">
            <v>18IC0033</v>
          </cell>
          <cell r="C317" t="str">
            <v>UNIDAD DEPORTIVA BENITO JUAREZ GARCIA</v>
          </cell>
          <cell r="D317" t="str">
            <v>NOMINA DE EMPLEADOS</v>
          </cell>
          <cell r="E317" t="str">
            <v>BU0066 AUXILIAR DE SERVICIO A</v>
          </cell>
          <cell r="F317" t="str">
            <v>PIAF-541124-161</v>
          </cell>
          <cell r="G317">
            <v>179.33</v>
          </cell>
        </row>
        <row r="318">
          <cell r="A318" t="str">
            <v>Ramirez Murillo Concepcion Del Carmen</v>
          </cell>
          <cell r="B318" t="str">
            <v>18IC0203</v>
          </cell>
          <cell r="C318" t="str">
            <v>UNIDAD DEPORTIVA BENITO JUAREZ GARCIA</v>
          </cell>
          <cell r="D318" t="str">
            <v>NOMINA DE EMPLEADOS</v>
          </cell>
          <cell r="E318" t="str">
            <v>MM0041 PROGRAMADOR D</v>
          </cell>
          <cell r="F318" t="str">
            <v>RAMC-640814-JP1</v>
          </cell>
          <cell r="G318">
            <v>306.67</v>
          </cell>
        </row>
        <row r="319">
          <cell r="A319" t="str">
            <v>Trejo Dzib Deivi Gabriel</v>
          </cell>
          <cell r="B319" t="str">
            <v>18IC0095</v>
          </cell>
          <cell r="C319" t="str">
            <v>UNIDAD DEPORTIVA BENITO JUAREZ GARCIA</v>
          </cell>
          <cell r="D319" t="str">
            <v>NOMINA DE EMPLEADOS</v>
          </cell>
          <cell r="E319" t="str">
            <v>BU0061 AUXILIAR DE SERVICIO B</v>
          </cell>
          <cell r="F319" t="str">
            <v>TEDD-820522-1Y5</v>
          </cell>
          <cell r="G319">
            <v>182.76</v>
          </cell>
        </row>
        <row r="320">
          <cell r="A320" t="str">
            <v>Villanueva Castillo Wilbert</v>
          </cell>
          <cell r="B320" t="str">
            <v>18IB0201</v>
          </cell>
          <cell r="C320" t="str">
            <v>UNIDAD DEPORTIVA BENITO JUAREZ GARCIA</v>
          </cell>
          <cell r="D320" t="str">
            <v>NOMINA DE EMPLEADOS</v>
          </cell>
          <cell r="E320" t="str">
            <v>BU0064 AUXILIAR ADMINISTRATIVO A</v>
          </cell>
          <cell r="F320" t="str">
            <v>VICW-590801-HC4</v>
          </cell>
          <cell r="G320">
            <v>180.23</v>
          </cell>
        </row>
        <row r="321">
          <cell r="A321" t="str">
            <v>Alvarado Zapata Rodolfo</v>
          </cell>
          <cell r="B321" t="str">
            <v>18BA0026</v>
          </cell>
          <cell r="C321" t="str">
            <v>UNIDAD DEPORTIVA DEL SUR</v>
          </cell>
          <cell r="D321" t="str">
            <v>NOMINA DE EMPLEADOS</v>
          </cell>
          <cell r="E321" t="str">
            <v>BU0072 INSTRUCTOR DEPORTIVO B</v>
          </cell>
          <cell r="F321" t="str">
            <v>AAZR-620228-JN2</v>
          </cell>
          <cell r="G321">
            <v>241.21</v>
          </cell>
        </row>
        <row r="322">
          <cell r="A322" t="str">
            <v>Canul Cauich Jose Luis Santos</v>
          </cell>
          <cell r="B322" t="str">
            <v>18IE0686</v>
          </cell>
          <cell r="C322" t="str">
            <v>UNIDAD DEPORTIVA DEL SUR</v>
          </cell>
          <cell r="D322" t="str">
            <v>NOMINA DE EMPLEADOS</v>
          </cell>
          <cell r="E322" t="str">
            <v>BU0062 VIGILANTE C</v>
          </cell>
          <cell r="F322" t="str">
            <v>CACL-681209-R64</v>
          </cell>
          <cell r="G322">
            <v>182.76</v>
          </cell>
        </row>
        <row r="323">
          <cell r="A323" t="str">
            <v>Castillo Cen Ariel Alejandro</v>
          </cell>
          <cell r="B323" t="str">
            <v>18IE0688</v>
          </cell>
          <cell r="C323" t="str">
            <v>UNIDAD DEPORTIVA DEL SUR</v>
          </cell>
          <cell r="D323" t="str">
            <v>NOMINA DE EMPLEADOS</v>
          </cell>
          <cell r="E323" t="str">
            <v>MM0085 JEFE DE PROGRAMACION</v>
          </cell>
          <cell r="F323" t="str">
            <v>CACX-850919-MK6</v>
          </cell>
          <cell r="G323">
            <v>229.98</v>
          </cell>
        </row>
        <row r="324">
          <cell r="A324" t="str">
            <v>Ek Cauich Luciano De Jesus</v>
          </cell>
          <cell r="B324" t="str">
            <v>18BA0041</v>
          </cell>
          <cell r="C324" t="str">
            <v>UNIDAD DEPORTIVA DEL SUR</v>
          </cell>
          <cell r="D324" t="str">
            <v>NOMINA DE EMPLEADOS</v>
          </cell>
          <cell r="E324" t="str">
            <v>BU0066 AUXILIAR DE SERVICIO A</v>
          </cell>
          <cell r="F324" t="str">
            <v>ECLU-691215-156</v>
          </cell>
          <cell r="G324">
            <v>179.33</v>
          </cell>
        </row>
        <row r="325">
          <cell r="A325" t="str">
            <v>Flores Pren Saira Aziadeth</v>
          </cell>
          <cell r="B325" t="str">
            <v>18BA0059</v>
          </cell>
          <cell r="C325" t="str">
            <v>UNIDAD DEPORTIVA DEL SUR</v>
          </cell>
          <cell r="D325" t="str">
            <v>NOMINA DE EMPLEADOS</v>
          </cell>
          <cell r="E325" t="str">
            <v>MM0027 COORDINADOR A</v>
          </cell>
          <cell r="F325" t="str">
            <v>FOPS-930606-FI3</v>
          </cell>
          <cell r="G325">
            <v>386.7</v>
          </cell>
        </row>
        <row r="326">
          <cell r="A326" t="str">
            <v>Gonzalez Camara Jose Luis</v>
          </cell>
          <cell r="B326" t="str">
            <v>18IB0602</v>
          </cell>
          <cell r="C326" t="str">
            <v>UNIDAD DEPORTIVA DEL SUR</v>
          </cell>
          <cell r="D326" t="str">
            <v>NOMINA DE EMPLEADOS</v>
          </cell>
          <cell r="E326" t="str">
            <v>BU0064 AUXILIAR ADMINISTRATIVO A</v>
          </cell>
          <cell r="F326" t="str">
            <v>GOCL-801119-2F0</v>
          </cell>
          <cell r="G326">
            <v>180.23</v>
          </cell>
        </row>
        <row r="327">
          <cell r="A327" t="str">
            <v>Lopez Keb Christian Lizeth</v>
          </cell>
          <cell r="B327" t="str">
            <v>18IB0128</v>
          </cell>
          <cell r="C327" t="str">
            <v>UNIDAD DEPORTIVA DEL SUR</v>
          </cell>
          <cell r="D327" t="str">
            <v>NOMINA DE EMPLEADOS</v>
          </cell>
          <cell r="E327" t="str">
            <v>MM0044 COORDINADOR DE PROYECTOS</v>
          </cell>
          <cell r="F327" t="str">
            <v>LOKC-820705-R24</v>
          </cell>
          <cell r="G327">
            <v>296.33</v>
          </cell>
        </row>
        <row r="328">
          <cell r="A328" t="str">
            <v>Medina Campos Pedro Rene</v>
          </cell>
          <cell r="B328" t="str">
            <v>18BB0228</v>
          </cell>
          <cell r="C328" t="str">
            <v>UNIDAD DEPORTIVA DEL SUR</v>
          </cell>
          <cell r="D328" t="str">
            <v>NOMINA DE EMPLEADOS</v>
          </cell>
          <cell r="E328" t="str">
            <v>BU0066 AUXILIAR DE SERVICIO A</v>
          </cell>
          <cell r="F328" t="str">
            <v>MECP-800717-R28</v>
          </cell>
          <cell r="G328">
            <v>179.33</v>
          </cell>
        </row>
        <row r="329">
          <cell r="A329" t="str">
            <v>Moreno Quijano Jose</v>
          </cell>
          <cell r="B329" t="str">
            <v>18IE0588</v>
          </cell>
          <cell r="C329" t="str">
            <v>UNIDAD DEPORTIVA DEL SUR</v>
          </cell>
          <cell r="D329" t="str">
            <v>NOMINA DE EMPLEADOS</v>
          </cell>
          <cell r="E329" t="str">
            <v>BU0066 AUXILIAR DE SERVICIO A</v>
          </cell>
          <cell r="F329" t="str">
            <v>MOQJ-700804-CM7</v>
          </cell>
          <cell r="G329">
            <v>179.33</v>
          </cell>
        </row>
        <row r="330">
          <cell r="A330" t="str">
            <v>Pacheco Gomez Manuel Jesus</v>
          </cell>
          <cell r="B330" t="str">
            <v>18IC0265</v>
          </cell>
          <cell r="C330" t="str">
            <v>UNIDAD DEPORTIVA DEL SUR</v>
          </cell>
          <cell r="D330" t="str">
            <v>NOMINA DE EMPLEADOS</v>
          </cell>
          <cell r="E330" t="str">
            <v>BU0017 AUXILIAR DE SERVICIO G</v>
          </cell>
          <cell r="F330" t="str">
            <v>PAGM-760910-QZ0</v>
          </cell>
          <cell r="G330">
            <v>201.21</v>
          </cell>
        </row>
        <row r="331">
          <cell r="A331" t="str">
            <v>Pat Chuc Manuel Jesus</v>
          </cell>
          <cell r="B331" t="str">
            <v>18BA0005</v>
          </cell>
          <cell r="C331" t="str">
            <v>UNIDAD DEPORTIVA DEL SUR</v>
          </cell>
          <cell r="D331" t="str">
            <v>NOMINA DE EMPLEADOS</v>
          </cell>
          <cell r="E331" t="str">
            <v>BU0059 AUXILIAR ADMINISTRATIVO B</v>
          </cell>
          <cell r="F331" t="str">
            <v>PACM-521210-LWA</v>
          </cell>
          <cell r="G331">
            <v>182.76</v>
          </cell>
        </row>
        <row r="332">
          <cell r="A332" t="str">
            <v>Presuel Canul Irene Del Rosario</v>
          </cell>
          <cell r="B332" t="str">
            <v>18KB0038</v>
          </cell>
          <cell r="C332" t="str">
            <v>UNIDAD DEPORTIVA DEL SUR</v>
          </cell>
          <cell r="D332" t="str">
            <v>NOMINA DE EMPLEADOS</v>
          </cell>
          <cell r="E332" t="str">
            <v>MM0084 ANALISTA ADMINISTRATIVO D</v>
          </cell>
          <cell r="F332" t="str">
            <v>PECI-570620-DE2</v>
          </cell>
          <cell r="G332">
            <v>229.98</v>
          </cell>
        </row>
        <row r="333">
          <cell r="A333" t="str">
            <v>Sandoval Chi Freddy Manuel</v>
          </cell>
          <cell r="B333" t="str">
            <v>18IC0036</v>
          </cell>
          <cell r="C333" t="str">
            <v>UNIDAD DEPORTIVA DEL SUR</v>
          </cell>
          <cell r="D333" t="str">
            <v>NOMINA DE EMPLEADOS</v>
          </cell>
          <cell r="E333" t="str">
            <v>MM0044 COORDINADOR DE PROYECTOS</v>
          </cell>
          <cell r="F333" t="str">
            <v>SACF-781213-NA3</v>
          </cell>
          <cell r="G333">
            <v>296.33</v>
          </cell>
        </row>
        <row r="334">
          <cell r="A334" t="str">
            <v>Trejo Dzib Carlos Francisco</v>
          </cell>
          <cell r="B334" t="str">
            <v>18SB0328</v>
          </cell>
          <cell r="C334" t="str">
            <v>UNIDAD DEPORTIVA DEL SUR</v>
          </cell>
          <cell r="D334" t="str">
            <v>NOMINA DE EMPLEADOS</v>
          </cell>
          <cell r="E334" t="str">
            <v>BU0064 AUXILIAR ADMINISTRATIVO A</v>
          </cell>
          <cell r="F334" t="str">
            <v>TEDC-700604-HG4</v>
          </cell>
          <cell r="G334">
            <v>180.23</v>
          </cell>
        </row>
        <row r="335">
          <cell r="A335" t="str">
            <v>Vado Lopez Dafli Felipe</v>
          </cell>
          <cell r="B335" t="str">
            <v>CON00010</v>
          </cell>
          <cell r="C335" t="str">
            <v>CONFIANZA</v>
          </cell>
          <cell r="D335" t="str">
            <v>NOMINA DE EMPLEADOS</v>
          </cell>
          <cell r="E335" t="str">
            <v>SC0029 JEFE DE DEPARTAMENTO C</v>
          </cell>
          <cell r="F335" t="str">
            <v>VALD-720930-HA6</v>
          </cell>
          <cell r="G335">
            <v>1095.73</v>
          </cell>
        </row>
        <row r="336">
          <cell r="A336" t="str">
            <v>Varguez Escalante Jorge Ismael</v>
          </cell>
          <cell r="B336" t="str">
            <v>18BA0021</v>
          </cell>
          <cell r="C336" t="str">
            <v>UNIDAD DEPORTIVA DEL SUR</v>
          </cell>
          <cell r="D336" t="str">
            <v>NOMINA DE EMPLEADOS</v>
          </cell>
          <cell r="E336" t="str">
            <v>MM0094 JEFE DE OFICINA C</v>
          </cell>
          <cell r="F336" t="str">
            <v>VAEJ-890217-L44</v>
          </cell>
          <cell r="G336">
            <v>221.1</v>
          </cell>
        </row>
        <row r="337">
          <cell r="A337" t="str">
            <v>Ventura Araujo Marco Antonio</v>
          </cell>
          <cell r="B337" t="str">
            <v>18IC0031</v>
          </cell>
          <cell r="C337" t="str">
            <v>UNIDAD DEPORTIVA DEL SUR</v>
          </cell>
          <cell r="D337" t="str">
            <v>NOMINA DE EMPLEADOS</v>
          </cell>
          <cell r="E337" t="str">
            <v>BU0066 AUXILIAR DE SERVICIO A</v>
          </cell>
          <cell r="F337" t="str">
            <v>VEAM-561017-HX0</v>
          </cell>
          <cell r="G337">
            <v>179.33</v>
          </cell>
        </row>
        <row r="338">
          <cell r="A338" t="str">
            <v>Albornoz Ake David Alejandro</v>
          </cell>
          <cell r="B338" t="str">
            <v>18IB0595</v>
          </cell>
          <cell r="C338" t="str">
            <v>UNIDAD DEPORTIVA VILLA PALMIRA</v>
          </cell>
          <cell r="D338" t="str">
            <v>NOMINA DE EMPLEADOS</v>
          </cell>
          <cell r="E338" t="str">
            <v>BU0061 AUXILIAR DE SERVICIO B</v>
          </cell>
          <cell r="F338" t="str">
            <v>AOAD-860817-1M6</v>
          </cell>
          <cell r="G338">
            <v>182.76</v>
          </cell>
        </row>
        <row r="339">
          <cell r="A339" t="str">
            <v>Euan Cisneros Silvia Liliana</v>
          </cell>
          <cell r="B339" t="str">
            <v>18IB0097</v>
          </cell>
          <cell r="C339" t="str">
            <v>UNIDAD DEPORTIVA VILLA PALMIRA</v>
          </cell>
          <cell r="D339" t="str">
            <v>NOMINA DE EMPLEADOS</v>
          </cell>
          <cell r="E339" t="str">
            <v>BU0066 AUXILIAR DE SERVICIO A</v>
          </cell>
          <cell r="F339" t="str">
            <v>EUCS-750502-HR8</v>
          </cell>
          <cell r="G339">
            <v>179.33</v>
          </cell>
        </row>
        <row r="340">
          <cell r="A340" t="str">
            <v>Gonzalez Uruñuela Eduardo</v>
          </cell>
          <cell r="B340" t="str">
            <v>18IB0108</v>
          </cell>
          <cell r="C340" t="str">
            <v>UNIDAD DEPORTIVA VILLA PALMIRA</v>
          </cell>
          <cell r="D340" t="str">
            <v>NOMINA DE EMPLEADOS</v>
          </cell>
          <cell r="E340" t="str">
            <v>MM0084 ANALISTA ADMINISTRATIVO D</v>
          </cell>
          <cell r="F340" t="str">
            <v>GOUE-721118-I72</v>
          </cell>
          <cell r="G340">
            <v>229.98</v>
          </cell>
        </row>
        <row r="341">
          <cell r="A341" t="str">
            <v>Rodriguez Sansores Alfredo Oscar</v>
          </cell>
          <cell r="B341" t="str">
            <v>18EB0288</v>
          </cell>
          <cell r="C341" t="str">
            <v>UNIDAD DEPORTIVA VILLA PALMIRA</v>
          </cell>
          <cell r="D341" t="str">
            <v>NOMINA DE EMPLEADOS</v>
          </cell>
          <cell r="E341" t="str">
            <v>BU0066 AUXILIAR DE SERVICIO A</v>
          </cell>
          <cell r="F341" t="str">
            <v>ROSA-581015-SI6</v>
          </cell>
          <cell r="G341">
            <v>179.33</v>
          </cell>
        </row>
        <row r="342">
          <cell r="A342" t="str">
            <v>Rosado Gonzalez Jehova Jesus</v>
          </cell>
          <cell r="B342" t="str">
            <v>CONF0017</v>
          </cell>
          <cell r="C342" t="str">
            <v>CONFIANZA</v>
          </cell>
          <cell r="D342" t="str">
            <v>NOMINA DE EMPLEADOS</v>
          </cell>
          <cell r="E342" t="str">
            <v>SC0029 JEFE DE DEPARTAMENTO C</v>
          </cell>
          <cell r="F342" t="str">
            <v>ROGJ-741115-UK2</v>
          </cell>
          <cell r="G342">
            <v>1095.73</v>
          </cell>
        </row>
        <row r="343">
          <cell r="A343" t="str">
            <v>Yama Burgos Ruby Natividad</v>
          </cell>
          <cell r="B343" t="str">
            <v>18KB0055</v>
          </cell>
          <cell r="C343" t="str">
            <v>UNIDAD DEPORTIVA VILLA PALMIRA</v>
          </cell>
          <cell r="D343" t="str">
            <v>NOMINA DE EMPLEADOS</v>
          </cell>
          <cell r="E343" t="str">
            <v>BU0039 SECRETARIA C</v>
          </cell>
          <cell r="F343" t="str">
            <v>YABR-671124-FW7</v>
          </cell>
          <cell r="G343">
            <v>193.13</v>
          </cell>
        </row>
        <row r="344">
          <cell r="D344" t="str">
            <v>NOMINA DE EMPLEADOS</v>
          </cell>
        </row>
        <row r="345">
          <cell r="D345" t="str">
            <v>NOMINA DE EMPLEADOS</v>
          </cell>
        </row>
        <row r="346">
          <cell r="D346" t="str">
            <v>NOMINA DE EMPLEADOS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1.Numero de Plazas"/>
      <sheetName val="PRESUPUESTO 2016 FORMATO SAF"/>
      <sheetName val="PRESUPUESTO 2016 4% INCREMENTO"/>
      <sheetName val="RECATEGORIZACIONES"/>
      <sheetName val="TABULADOR2016"/>
      <sheetName val="Bono x Años Servicio"/>
      <sheetName val="Quinquenios"/>
      <sheetName val="Hoja3"/>
      <sheetName val="KUKULCAN"/>
      <sheetName val="TABULADOR 2012"/>
      <sheetName val="Calculo (2)"/>
      <sheetName val="FORMULAS"/>
      <sheetName val="NUEVAS CATEGORIAS"/>
      <sheetName val="TabAnus"/>
      <sheetName val="ExportarPDO"/>
      <sheetName val="ExportarDYH"/>
      <sheetName val="Parametros"/>
      <sheetName val="Funciones"/>
      <sheetName val="Hoja1"/>
      <sheetName val="Hoja2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B2" t="str">
            <v>Yah Pech Nely Maria</v>
          </cell>
          <cell r="C2" t="str">
            <v>GIMNASIO POLIFUNCIONAL</v>
          </cell>
          <cell r="D2" t="str">
            <v>BU0066 AUX. SERVICIO A</v>
          </cell>
          <cell r="E2">
            <v>129.69759744000001</v>
          </cell>
          <cell r="F2">
            <v>3890.9279232000004</v>
          </cell>
          <cell r="G2">
            <v>20</v>
          </cell>
          <cell r="H2">
            <v>0</v>
          </cell>
          <cell r="I2">
            <v>0</v>
          </cell>
          <cell r="J2">
            <v>3910.9279232000004</v>
          </cell>
          <cell r="K2" t="str">
            <v>BU0066 AUXILIAR DE SERVICIO A</v>
          </cell>
          <cell r="L2">
            <v>129.69759744000001</v>
          </cell>
          <cell r="M2">
            <v>3890.9279232000004</v>
          </cell>
          <cell r="N2">
            <v>0</v>
          </cell>
          <cell r="O2" t="str">
            <v>RECATEGORIZADO</v>
          </cell>
          <cell r="P2">
            <v>3890.9279232000004</v>
          </cell>
        </row>
        <row r="3">
          <cell r="B3" t="str">
            <v>. Rodriguez Teresita De Jesus</v>
          </cell>
          <cell r="C3" t="str">
            <v>UNIDAD DEPORTIVA KUKULCAN</v>
          </cell>
          <cell r="D3" t="str">
            <v>BU0061 AUX. SERVICIO B</v>
          </cell>
          <cell r="E3">
            <v>132.17311295996299</v>
          </cell>
          <cell r="F3">
            <v>3965.1933887988898</v>
          </cell>
          <cell r="G3">
            <v>0</v>
          </cell>
          <cell r="H3">
            <v>0</v>
          </cell>
          <cell r="I3">
            <v>0</v>
          </cell>
          <cell r="J3">
            <v>3965.1933887988898</v>
          </cell>
          <cell r="K3" t="str">
            <v>BU0061 AUXILIAR DE SERVICIO B</v>
          </cell>
          <cell r="L3">
            <v>132.17311296</v>
          </cell>
          <cell r="M3">
            <v>3965.1933887999999</v>
          </cell>
          <cell r="N3">
            <v>0</v>
          </cell>
          <cell r="O3" t="str">
            <v>RECATEGORIZADO</v>
          </cell>
          <cell r="P3">
            <v>3965.1933887999999</v>
          </cell>
        </row>
        <row r="4">
          <cell r="B4" t="str">
            <v>Cab Chuil Santiago</v>
          </cell>
          <cell r="C4" t="str">
            <v>UNIDAD DEPORTIVA KUKULCAN</v>
          </cell>
          <cell r="D4" t="str">
            <v>BU0061 AUX. SERVICIO B</v>
          </cell>
          <cell r="E4">
            <v>132.17311295996299</v>
          </cell>
          <cell r="F4">
            <v>3965.1933887988898</v>
          </cell>
          <cell r="G4">
            <v>24</v>
          </cell>
          <cell r="H4">
            <v>0</v>
          </cell>
          <cell r="I4">
            <v>0</v>
          </cell>
          <cell r="J4">
            <v>3989.1933887988898</v>
          </cell>
          <cell r="K4" t="str">
            <v>BU0061 AUXILIAR DE SERVICIO B</v>
          </cell>
          <cell r="L4">
            <v>132.17311296</v>
          </cell>
          <cell r="M4">
            <v>3965.1933887999999</v>
          </cell>
          <cell r="N4">
            <v>0</v>
          </cell>
          <cell r="O4" t="str">
            <v>RECATEGORIZADO</v>
          </cell>
          <cell r="P4">
            <v>3965.1933887999999</v>
          </cell>
        </row>
        <row r="5">
          <cell r="B5" t="str">
            <v>Carvajal Gonzalez Rafael Ermilo</v>
          </cell>
          <cell r="C5" t="str">
            <v>UNIDAD DEPORTIVA KUKULCAN</v>
          </cell>
          <cell r="D5" t="str">
            <v>BU0061 AUX. SERVICIO B</v>
          </cell>
          <cell r="E5">
            <v>132.17311295996299</v>
          </cell>
          <cell r="F5">
            <v>3965.1933887988898</v>
          </cell>
          <cell r="G5">
            <v>24</v>
          </cell>
          <cell r="H5">
            <v>0</v>
          </cell>
          <cell r="I5">
            <v>0</v>
          </cell>
          <cell r="J5">
            <v>3989.1933887988898</v>
          </cell>
          <cell r="K5" t="str">
            <v>BU0061 AUXILIAR DE SERVICIO B</v>
          </cell>
          <cell r="L5">
            <v>132.17311296</v>
          </cell>
          <cell r="M5">
            <v>3965.1933887999999</v>
          </cell>
          <cell r="N5">
            <v>0</v>
          </cell>
          <cell r="O5" t="str">
            <v>RECATEGORIZADO</v>
          </cell>
          <cell r="P5">
            <v>3965.1933887999999</v>
          </cell>
        </row>
        <row r="6">
          <cell r="B6" t="str">
            <v>Chan Ek Raymundo</v>
          </cell>
          <cell r="C6" t="str">
            <v>UNIDAD DEPORTIVA KUKULCAN</v>
          </cell>
          <cell r="D6" t="str">
            <v>BU0066 AUX. SERVICIO A</v>
          </cell>
          <cell r="E6">
            <v>120.090368000057</v>
          </cell>
          <cell r="F6">
            <v>3602.71104000171</v>
          </cell>
          <cell r="G6">
            <v>0</v>
          </cell>
          <cell r="H6">
            <v>0</v>
          </cell>
          <cell r="I6">
            <v>0</v>
          </cell>
          <cell r="J6">
            <v>3602.71104000171</v>
          </cell>
          <cell r="K6" t="str">
            <v>BU0066 AUXILIAR DE SERVICIO A</v>
          </cell>
          <cell r="L6">
            <v>129.69759744000001</v>
          </cell>
          <cell r="M6">
            <v>3890.9279232000004</v>
          </cell>
          <cell r="N6">
            <v>0</v>
          </cell>
          <cell r="O6" t="str">
            <v>RECATEGORIZADO</v>
          </cell>
          <cell r="P6">
            <v>3890.9279232000004</v>
          </cell>
        </row>
        <row r="7">
          <cell r="B7" t="str">
            <v>Chan Uh Jorge Alberto</v>
          </cell>
          <cell r="C7" t="str">
            <v>UNIDAD DEPORTIVA KUKULCAN</v>
          </cell>
          <cell r="D7" t="str">
            <v>BU0061 AUX. SERVICIO B</v>
          </cell>
          <cell r="E7">
            <v>132.17311295996299</v>
          </cell>
          <cell r="F7">
            <v>3965.1933887988898</v>
          </cell>
          <cell r="G7">
            <v>24</v>
          </cell>
          <cell r="H7">
            <v>0</v>
          </cell>
          <cell r="I7">
            <v>0</v>
          </cell>
          <cell r="J7">
            <v>3989.1933887988898</v>
          </cell>
          <cell r="K7" t="str">
            <v>BU0061 AUXILIAR DE SERVICIO B</v>
          </cell>
          <cell r="L7">
            <v>132.17311296</v>
          </cell>
          <cell r="M7">
            <v>3965.1933887999999</v>
          </cell>
          <cell r="N7">
            <v>0</v>
          </cell>
          <cell r="O7" t="str">
            <v>RECATEGORIZADO</v>
          </cell>
          <cell r="P7">
            <v>3965.1933887999999</v>
          </cell>
        </row>
        <row r="8">
          <cell r="B8" t="str">
            <v>Garrido Medrano Juan Francisco</v>
          </cell>
          <cell r="C8" t="str">
            <v>UNIDAD DEPORTIVA KUKULCAN</v>
          </cell>
          <cell r="D8" t="str">
            <v>BU0061 AUX. SERVICIO B</v>
          </cell>
          <cell r="E8">
            <v>132.17311295996299</v>
          </cell>
          <cell r="F8">
            <v>3965.1933887988898</v>
          </cell>
          <cell r="G8">
            <v>24</v>
          </cell>
          <cell r="H8">
            <v>0</v>
          </cell>
          <cell r="I8">
            <v>0</v>
          </cell>
          <cell r="J8">
            <v>3989.1933887988898</v>
          </cell>
          <cell r="K8" t="str">
            <v>BU0061 AUXILIAR DE SERVICIO B</v>
          </cell>
          <cell r="L8">
            <v>132.17311296</v>
          </cell>
          <cell r="M8">
            <v>3965.1933887999999</v>
          </cell>
          <cell r="N8">
            <v>0</v>
          </cell>
          <cell r="O8" t="str">
            <v>RECATEGORIZADO</v>
          </cell>
          <cell r="P8">
            <v>3965.1933887999999</v>
          </cell>
        </row>
        <row r="9">
          <cell r="B9" t="str">
            <v>Gomez Lopez Wilbert Alberto</v>
          </cell>
          <cell r="C9" t="str">
            <v>UNIDAD DEPORTIVA KUKULCAN</v>
          </cell>
          <cell r="D9" t="str">
            <v>BU0061 AUX. SERVICIO B</v>
          </cell>
          <cell r="E9">
            <v>132.17311295996299</v>
          </cell>
          <cell r="F9">
            <v>3965.1933887988898</v>
          </cell>
          <cell r="G9">
            <v>24</v>
          </cell>
          <cell r="H9">
            <v>0</v>
          </cell>
          <cell r="I9">
            <v>0</v>
          </cell>
          <cell r="J9">
            <v>3989.1933887988898</v>
          </cell>
          <cell r="K9" t="str">
            <v>BU0061 AUXILIAR DE SERVICIO B</v>
          </cell>
          <cell r="L9">
            <v>132.17311296</v>
          </cell>
          <cell r="M9">
            <v>3965.1933887999999</v>
          </cell>
          <cell r="N9">
            <v>0</v>
          </cell>
          <cell r="O9" t="str">
            <v>RECATEGORIZADO</v>
          </cell>
          <cell r="P9">
            <v>3965.1933887999999</v>
          </cell>
        </row>
        <row r="10">
          <cell r="B10" t="str">
            <v>Gomez Ya Juana</v>
          </cell>
          <cell r="C10" t="str">
            <v>UNIDAD DEPORTIVA KUKULCAN</v>
          </cell>
          <cell r="D10" t="str">
            <v>BU0061 AUX. SERVICIO B</v>
          </cell>
          <cell r="E10">
            <v>122.382511999966</v>
          </cell>
          <cell r="F10">
            <v>3671.4753599989799</v>
          </cell>
          <cell r="G10">
            <v>0</v>
          </cell>
          <cell r="H10">
            <v>0</v>
          </cell>
          <cell r="I10">
            <v>0</v>
          </cell>
          <cell r="J10">
            <v>3671.4753599989799</v>
          </cell>
          <cell r="K10" t="str">
            <v>BU0061 AUXILIAR DE SERVICIO B</v>
          </cell>
          <cell r="L10">
            <v>132.17311296</v>
          </cell>
          <cell r="M10">
            <v>3965.1933887999999</v>
          </cell>
          <cell r="N10">
            <v>0</v>
          </cell>
          <cell r="O10" t="str">
            <v>RECATEGORIZADO</v>
          </cell>
          <cell r="P10">
            <v>3965.1933887999999</v>
          </cell>
        </row>
        <row r="11">
          <cell r="B11" t="str">
            <v>Itza Chan Rolando</v>
          </cell>
          <cell r="C11" t="str">
            <v>UNIDAD DEPORTIVA KUKULCAN</v>
          </cell>
          <cell r="D11" t="str">
            <v>BU0061 AUX. SERVICIO B</v>
          </cell>
          <cell r="E11">
            <v>132.17311295996299</v>
          </cell>
          <cell r="F11">
            <v>3965.1933887988898</v>
          </cell>
          <cell r="G11">
            <v>24</v>
          </cell>
          <cell r="H11">
            <v>0</v>
          </cell>
          <cell r="I11">
            <v>0</v>
          </cell>
          <cell r="J11">
            <v>3989.1933887988898</v>
          </cell>
          <cell r="K11" t="str">
            <v>BU0061 AUXILIAR DE SERVICIO B</v>
          </cell>
          <cell r="L11">
            <v>132.17311296</v>
          </cell>
          <cell r="M11">
            <v>3965.1933887999999</v>
          </cell>
          <cell r="N11">
            <v>0</v>
          </cell>
          <cell r="O11" t="str">
            <v>RECATEGORIZADO</v>
          </cell>
          <cell r="P11">
            <v>3965.1933887999999</v>
          </cell>
        </row>
        <row r="12">
          <cell r="B12" t="str">
            <v>Matos Yah Raymundo</v>
          </cell>
          <cell r="C12" t="str">
            <v>UNIDAD DEPORTIVA KUKULCAN</v>
          </cell>
          <cell r="D12" t="str">
            <v>BU0066 AUX. SERVICIO A</v>
          </cell>
          <cell r="E12">
            <v>129.697597440062</v>
          </cell>
          <cell r="F12">
            <v>3890.9279232018598</v>
          </cell>
          <cell r="G12">
            <v>24</v>
          </cell>
          <cell r="H12">
            <v>0</v>
          </cell>
          <cell r="I12">
            <v>0</v>
          </cell>
          <cell r="J12">
            <v>3914.9279232018598</v>
          </cell>
          <cell r="K12" t="str">
            <v>BU0066 AUXILIAR DE SERVICIO A</v>
          </cell>
          <cell r="L12">
            <v>129.69759744000001</v>
          </cell>
          <cell r="M12">
            <v>3890.9279232000004</v>
          </cell>
          <cell r="N12">
            <v>0</v>
          </cell>
          <cell r="O12" t="str">
            <v>RECATEGORIZADO</v>
          </cell>
          <cell r="P12">
            <v>3890.9279232000004</v>
          </cell>
        </row>
        <row r="13">
          <cell r="B13" t="str">
            <v>Pech Uicab Fortunato</v>
          </cell>
          <cell r="C13" t="str">
            <v>UNIDAD DEPORTIVA KUKULCAN</v>
          </cell>
          <cell r="D13" t="str">
            <v>BU0061 AUX. SERVICIO B</v>
          </cell>
          <cell r="E13">
            <v>132.17311295996299</v>
          </cell>
          <cell r="F13">
            <v>3965.1933887988898</v>
          </cell>
          <cell r="G13">
            <v>24</v>
          </cell>
          <cell r="H13">
            <v>0</v>
          </cell>
          <cell r="I13">
            <v>0</v>
          </cell>
          <cell r="J13">
            <v>3989.1933887988898</v>
          </cell>
          <cell r="K13" t="str">
            <v>BU0061 AUXILIAR DE SERVICIO B</v>
          </cell>
          <cell r="L13">
            <v>132.17311296</v>
          </cell>
          <cell r="M13">
            <v>3965.1933887999999</v>
          </cell>
          <cell r="N13">
            <v>0</v>
          </cell>
          <cell r="O13" t="str">
            <v>RECATEGORIZADO</v>
          </cell>
          <cell r="P13">
            <v>3965.1933887999999</v>
          </cell>
        </row>
        <row r="14">
          <cell r="B14" t="str">
            <v>Perez Sauballet Maria Virginia</v>
          </cell>
          <cell r="C14" t="str">
            <v>COMPLEJO OLIMP. DEP. INALAMBRICA</v>
          </cell>
          <cell r="D14" t="str">
            <v>BU0048 AUX. SERV. E</v>
          </cell>
          <cell r="E14">
            <v>138.00999024000001</v>
          </cell>
          <cell r="F14">
            <v>4140.2997071999998</v>
          </cell>
          <cell r="G14">
            <v>24</v>
          </cell>
          <cell r="H14">
            <v>0</v>
          </cell>
          <cell r="I14">
            <v>0</v>
          </cell>
          <cell r="J14">
            <v>4164.2997071999998</v>
          </cell>
          <cell r="K14" t="str">
            <v>BU0048 AUXILIAR DE SERVICIO E</v>
          </cell>
          <cell r="L14">
            <v>138.00999024000004</v>
          </cell>
          <cell r="M14">
            <v>4140.2997072000007</v>
          </cell>
          <cell r="N14">
            <v>0</v>
          </cell>
          <cell r="O14" t="str">
            <v>RECATEGORIZADO</v>
          </cell>
          <cell r="P14">
            <v>4140.2997072000007</v>
          </cell>
        </row>
        <row r="15">
          <cell r="B15" t="str">
            <v>Polanco Piña Roberto Jesus</v>
          </cell>
          <cell r="C15" t="str">
            <v>UNIDAD DEPORTIVA KUKULCAN</v>
          </cell>
          <cell r="D15" t="str">
            <v>BU0061 AUX. SERVICIO B</v>
          </cell>
          <cell r="E15">
            <v>132.17311295996299</v>
          </cell>
          <cell r="F15">
            <v>3965.1933887988898</v>
          </cell>
          <cell r="G15">
            <v>24</v>
          </cell>
          <cell r="H15">
            <v>0</v>
          </cell>
          <cell r="I15">
            <v>0</v>
          </cell>
          <cell r="J15">
            <v>3989.1933887988898</v>
          </cell>
          <cell r="K15" t="str">
            <v>BU0061 AUXILIAR DE SERVICIO B</v>
          </cell>
          <cell r="L15">
            <v>132.17311296</v>
          </cell>
          <cell r="M15">
            <v>3965.1933887999999</v>
          </cell>
          <cell r="N15">
            <v>0</v>
          </cell>
          <cell r="O15" t="str">
            <v>RECATEGORIZADO</v>
          </cell>
          <cell r="P15">
            <v>3965.1933887999999</v>
          </cell>
        </row>
        <row r="16">
          <cell r="B16" t="str">
            <v>Sosa Pool Roman</v>
          </cell>
          <cell r="C16" t="str">
            <v>UNIDAD DEPORTIVA KUKULCAN</v>
          </cell>
          <cell r="D16" t="str">
            <v>BU0061 AUX. SERVICIO B</v>
          </cell>
          <cell r="E16">
            <v>132.17311295996299</v>
          </cell>
          <cell r="F16">
            <v>3965.1933887988898</v>
          </cell>
          <cell r="G16">
            <v>24</v>
          </cell>
          <cell r="H16">
            <v>0</v>
          </cell>
          <cell r="I16">
            <v>0</v>
          </cell>
          <cell r="J16">
            <v>3989.1933887988898</v>
          </cell>
          <cell r="K16" t="str">
            <v>BU0061 AUXILIAR DE SERVICIO B</v>
          </cell>
          <cell r="L16">
            <v>132.17311296</v>
          </cell>
          <cell r="M16">
            <v>3965.1933887999999</v>
          </cell>
          <cell r="N16">
            <v>0</v>
          </cell>
          <cell r="O16" t="str">
            <v>RECATEGORIZADO</v>
          </cell>
          <cell r="P16">
            <v>3965.1933887999999</v>
          </cell>
        </row>
        <row r="17">
          <cell r="B17" t="str">
            <v>Uc Canche David</v>
          </cell>
          <cell r="C17" t="str">
            <v>UNIDAD DEPORTIVA KUKULCAN</v>
          </cell>
          <cell r="D17" t="str">
            <v>BU0061 AUX. SERVICIO B</v>
          </cell>
          <cell r="E17">
            <v>132.17311295996299</v>
          </cell>
          <cell r="F17">
            <v>3965.1933887988898</v>
          </cell>
          <cell r="G17">
            <v>24</v>
          </cell>
          <cell r="H17">
            <v>0</v>
          </cell>
          <cell r="I17">
            <v>0</v>
          </cell>
          <cell r="J17">
            <v>3989.1933887988898</v>
          </cell>
          <cell r="K17" t="str">
            <v>BU0061 AUXILIAR DE SERVICIO B</v>
          </cell>
          <cell r="L17">
            <v>132.17311296</v>
          </cell>
          <cell r="M17">
            <v>3965.1933887999999</v>
          </cell>
          <cell r="N17">
            <v>0</v>
          </cell>
          <cell r="O17" t="str">
            <v>RECATEGORIZADO</v>
          </cell>
          <cell r="P17">
            <v>3965.1933887999999</v>
          </cell>
        </row>
        <row r="18">
          <cell r="B18" t="str">
            <v>Uc Canche Jacinto</v>
          </cell>
          <cell r="C18" t="str">
            <v>UNIDAD DEPORTIVA KUKULCAN</v>
          </cell>
          <cell r="D18" t="str">
            <v>BU0061 AUX. SERVICIO B</v>
          </cell>
          <cell r="E18">
            <v>132.17311295996299</v>
          </cell>
          <cell r="F18">
            <v>3965.1933887988898</v>
          </cell>
          <cell r="G18">
            <v>24</v>
          </cell>
          <cell r="H18">
            <v>0</v>
          </cell>
          <cell r="I18">
            <v>0</v>
          </cell>
          <cell r="J18">
            <v>3989.1933887988898</v>
          </cell>
          <cell r="K18" t="str">
            <v>BU0061 AUXILIAR DE SERVICIO B</v>
          </cell>
          <cell r="L18">
            <v>132.17311296</v>
          </cell>
          <cell r="M18">
            <v>3965.1933887999999</v>
          </cell>
          <cell r="N18">
            <v>0</v>
          </cell>
          <cell r="O18" t="str">
            <v>RECATEGORIZADO</v>
          </cell>
          <cell r="P18">
            <v>3965.1933887999999</v>
          </cell>
        </row>
        <row r="19">
          <cell r="B19" t="str">
            <v>Ucan Estrella Jose Luis</v>
          </cell>
          <cell r="C19" t="str">
            <v>UNIDAD DEPORTIVA KUKULCAN</v>
          </cell>
          <cell r="D19" t="str">
            <v>BU0066 AUX. SERVICIO A</v>
          </cell>
          <cell r="E19">
            <v>129.697597440062</v>
          </cell>
          <cell r="F19">
            <v>3890.9279232018598</v>
          </cell>
          <cell r="G19">
            <v>24</v>
          </cell>
          <cell r="H19">
            <v>0</v>
          </cell>
          <cell r="I19">
            <v>0</v>
          </cell>
          <cell r="J19">
            <v>3914.9279232018598</v>
          </cell>
          <cell r="K19" t="str">
            <v>BU0066 AUXILIAR DE SERVICIO A</v>
          </cell>
          <cell r="L19">
            <v>129.69759744000001</v>
          </cell>
          <cell r="M19">
            <v>3890.9279232000004</v>
          </cell>
          <cell r="N19">
            <v>0</v>
          </cell>
          <cell r="O19" t="str">
            <v>RECATEGORIZADO</v>
          </cell>
          <cell r="P19">
            <v>3890.9279232000004</v>
          </cell>
        </row>
        <row r="20">
          <cell r="B20" t="str">
            <v>Chab Cruz Manuel Jesus</v>
          </cell>
          <cell r="C20" t="str">
            <v>UNIDAD DEPORTIVA KUKULCAN</v>
          </cell>
          <cell r="D20" t="str">
            <v>BU0033 CHOFER B</v>
          </cell>
          <cell r="E20">
            <v>141.63831936000901</v>
          </cell>
          <cell r="F20">
            <v>4249.1495808002701</v>
          </cell>
          <cell r="G20">
            <v>26</v>
          </cell>
          <cell r="H20">
            <v>0</v>
          </cell>
          <cell r="I20">
            <v>0</v>
          </cell>
          <cell r="J20">
            <v>4275.1495808002701</v>
          </cell>
          <cell r="K20" t="str">
            <v>BU0033 CHOFER B</v>
          </cell>
          <cell r="L20">
            <v>141.63831936000003</v>
          </cell>
          <cell r="M20">
            <v>4249.1495808000009</v>
          </cell>
          <cell r="N20">
            <v>0</v>
          </cell>
          <cell r="O20" t="str">
            <v>RECATEGORIZADO</v>
          </cell>
          <cell r="P20">
            <v>4249.1495808000009</v>
          </cell>
        </row>
        <row r="21">
          <cell r="B21" t="str">
            <v>Balam Pech Maricela De Guadalupe</v>
          </cell>
          <cell r="C21" t="str">
            <v>COMPLEJO OLIMP. DEP. INALAMBRICA</v>
          </cell>
          <cell r="D21" t="str">
            <v>MM0099 AUX. ADMIV. K</v>
          </cell>
          <cell r="E21">
            <v>153.31207391999999</v>
          </cell>
          <cell r="F21">
            <v>4599.3622175999999</v>
          </cell>
          <cell r="G21">
            <v>36</v>
          </cell>
          <cell r="H21">
            <v>0</v>
          </cell>
          <cell r="I21">
            <v>0</v>
          </cell>
          <cell r="J21">
            <v>4635.3622175999999</v>
          </cell>
          <cell r="K21" t="str">
            <v>MM0099 AUXILIAR ADMINISTRATIVO K</v>
          </cell>
          <cell r="L21">
            <v>153.31207392000005</v>
          </cell>
          <cell r="M21">
            <v>4599.3622176000017</v>
          </cell>
          <cell r="N21">
            <v>0</v>
          </cell>
          <cell r="O21" t="str">
            <v>RECATEGORIZADO</v>
          </cell>
          <cell r="P21">
            <v>4599.3622176000017</v>
          </cell>
        </row>
        <row r="22">
          <cell r="B22" t="str">
            <v>Dzib Gonzalez Maria Azucena</v>
          </cell>
          <cell r="C22" t="str">
            <v>CENTRO DEPORTIVO PARALIMPICO</v>
          </cell>
          <cell r="D22" t="str">
            <v>BU0004 AUX. ADMIV. J</v>
          </cell>
          <cell r="E22">
            <v>151.35835824002999</v>
          </cell>
          <cell r="F22">
            <v>4540.7507472008992</v>
          </cell>
          <cell r="G22">
            <v>68</v>
          </cell>
          <cell r="H22">
            <v>0</v>
          </cell>
          <cell r="I22">
            <v>0</v>
          </cell>
          <cell r="J22">
            <v>4608.7507472008992</v>
          </cell>
          <cell r="K22" t="str">
            <v>BU0004 AUXILIAR ADMINISTRATIVO J</v>
          </cell>
          <cell r="L22">
            <v>151.35835824000003</v>
          </cell>
          <cell r="M22">
            <v>4540.7507472000007</v>
          </cell>
          <cell r="N22">
            <v>0</v>
          </cell>
          <cell r="O22" t="str">
            <v>RECATEGORIZADO</v>
          </cell>
          <cell r="P22">
            <v>4540.7507472000007</v>
          </cell>
        </row>
        <row r="23">
          <cell r="B23" t="str">
            <v>May Naal Isela</v>
          </cell>
          <cell r="C23" t="str">
            <v>COMPLEJO OLIMP. DEP. INALAMBRICA</v>
          </cell>
          <cell r="D23" t="str">
            <v>BU0039 SECRETARIA C</v>
          </cell>
          <cell r="E23">
            <v>139.68460367997</v>
          </cell>
          <cell r="F23">
            <v>4190.5381103991003</v>
          </cell>
          <cell r="G23">
            <v>70</v>
          </cell>
          <cell r="H23">
            <v>0</v>
          </cell>
          <cell r="I23">
            <v>0</v>
          </cell>
          <cell r="J23">
            <v>4260.5381103991003</v>
          </cell>
          <cell r="K23" t="str">
            <v>BU0039 SECRETARIA C</v>
          </cell>
          <cell r="L23">
            <v>139.68460368000004</v>
          </cell>
          <cell r="M23">
            <v>4190.5381104000007</v>
          </cell>
          <cell r="N23">
            <v>0</v>
          </cell>
          <cell r="O23" t="str">
            <v>RECATEGORIZADO</v>
          </cell>
          <cell r="P23">
            <v>4190.5381104000007</v>
          </cell>
        </row>
        <row r="24">
          <cell r="B24" t="str">
            <v>Torregrosa . Andres Avelino</v>
          </cell>
          <cell r="C24" t="str">
            <v>UNIDAD DEPORTIVA KUKULCAN</v>
          </cell>
          <cell r="D24" t="str">
            <v>BU0048 AUX. SERV. E</v>
          </cell>
          <cell r="E24">
            <v>138.00999023999401</v>
          </cell>
          <cell r="F24">
            <v>4140.2997071998207</v>
          </cell>
          <cell r="G24">
            <v>94</v>
          </cell>
          <cell r="H24">
            <v>0</v>
          </cell>
          <cell r="I24">
            <v>0</v>
          </cell>
          <cell r="J24">
            <v>4234.2997071998207</v>
          </cell>
          <cell r="K24" t="str">
            <v>BU0048 AUXILIAR DE SERVICIO E</v>
          </cell>
          <cell r="L24">
            <v>138.00999024000004</v>
          </cell>
          <cell r="M24">
            <v>4140.2997072000007</v>
          </cell>
          <cell r="N24">
            <v>0</v>
          </cell>
          <cell r="O24" t="str">
            <v>RECATEGORIZADO</v>
          </cell>
          <cell r="P24">
            <v>4140.2997072000007</v>
          </cell>
        </row>
        <row r="25">
          <cell r="B25" t="str">
            <v>Xool Caballero Jose Del Carmen</v>
          </cell>
          <cell r="C25" t="str">
            <v>UNIDADES DEPORTIVAS</v>
          </cell>
          <cell r="D25" t="str">
            <v>MM0069 ANALISTA ADVIMO. E</v>
          </cell>
          <cell r="E25">
            <v>217.7772756</v>
          </cell>
          <cell r="F25">
            <v>6533.318268</v>
          </cell>
          <cell r="G25">
            <v>100</v>
          </cell>
          <cell r="H25">
            <v>0</v>
          </cell>
          <cell r="I25">
            <v>0</v>
          </cell>
          <cell r="J25">
            <v>6633.318268</v>
          </cell>
          <cell r="K25" t="str">
            <v>MM0069 ANALISTA ADMINISTRATIVO E</v>
          </cell>
          <cell r="L25">
            <v>217.77727560000002</v>
          </cell>
          <cell r="M25">
            <v>6533.3182680000009</v>
          </cell>
          <cell r="N25">
            <v>0</v>
          </cell>
          <cell r="O25" t="str">
            <v>RECATEGORIZADO</v>
          </cell>
          <cell r="P25">
            <v>6533.3182680000009</v>
          </cell>
        </row>
        <row r="26">
          <cell r="B26" t="str">
            <v>Ake Ucan Jose Rodolfo</v>
          </cell>
          <cell r="C26" t="str">
            <v>COMPLEJO OLIMP. DEP. INALAMBRICA</v>
          </cell>
          <cell r="D26" t="str">
            <v>BU0009 AUX. ADMIVO. I</v>
          </cell>
          <cell r="E26">
            <v>147.98486159999999</v>
          </cell>
          <cell r="F26">
            <v>4439.5458479999998</v>
          </cell>
          <cell r="G26">
            <v>120</v>
          </cell>
          <cell r="H26">
            <v>0</v>
          </cell>
          <cell r="I26">
            <v>0</v>
          </cell>
          <cell r="J26">
            <v>4559.5458479999998</v>
          </cell>
          <cell r="K26" t="str">
            <v>BU0009 AUXILIAR ADMINISTRATIVO I</v>
          </cell>
          <cell r="L26">
            <v>147.98486160000002</v>
          </cell>
          <cell r="M26">
            <v>4439.5458480000007</v>
          </cell>
          <cell r="N26">
            <v>0</v>
          </cell>
          <cell r="O26" t="str">
            <v>RECATEGORIZADO</v>
          </cell>
          <cell r="P26">
            <v>4439.5458480000007</v>
          </cell>
        </row>
        <row r="27">
          <cell r="B27" t="str">
            <v>Alvarez Caballero Francisco Ruben</v>
          </cell>
          <cell r="C27" t="str">
            <v>COMPLEJO OLIMP. DEP. INALAMBRICA</v>
          </cell>
          <cell r="D27" t="str">
            <v>BU0048 AUX. SERV. E</v>
          </cell>
          <cell r="E27">
            <v>138.00999024000001</v>
          </cell>
          <cell r="F27">
            <v>4140.2997071999998</v>
          </cell>
          <cell r="G27">
            <v>120</v>
          </cell>
          <cell r="H27">
            <v>0</v>
          </cell>
          <cell r="I27">
            <v>0</v>
          </cell>
          <cell r="J27">
            <v>4260.2997071999998</v>
          </cell>
          <cell r="K27" t="str">
            <v>BU0048 AUXILIAR DE SERVICIO E</v>
          </cell>
          <cell r="L27">
            <v>138.00999024000004</v>
          </cell>
          <cell r="M27">
            <v>4140.2997072000007</v>
          </cell>
          <cell r="N27">
            <v>0</v>
          </cell>
          <cell r="O27" t="str">
            <v>RECATEGORIZADO</v>
          </cell>
          <cell r="P27">
            <v>4140.2997072000007</v>
          </cell>
        </row>
        <row r="28">
          <cell r="B28" t="str">
            <v>Cocom Aban Jose Leovigildo Cristobal</v>
          </cell>
          <cell r="C28" t="str">
            <v>COMPLEJO OLIMP. DEP. INALAMBRICA</v>
          </cell>
          <cell r="D28" t="str">
            <v>BU0009 AUX. ADMIVO. I</v>
          </cell>
          <cell r="E28">
            <v>147.98486159999999</v>
          </cell>
          <cell r="F28">
            <v>4439.5458479999998</v>
          </cell>
          <cell r="G28">
            <v>120</v>
          </cell>
          <cell r="H28">
            <v>0</v>
          </cell>
          <cell r="I28">
            <v>0</v>
          </cell>
          <cell r="J28">
            <v>4559.5458479999998</v>
          </cell>
          <cell r="K28" t="str">
            <v>BU0009 AUXILIAR ADMINISTRATIVO I</v>
          </cell>
          <cell r="L28">
            <v>147.98486160000002</v>
          </cell>
          <cell r="M28">
            <v>4439.5458480000007</v>
          </cell>
          <cell r="N28">
            <v>0</v>
          </cell>
          <cell r="O28" t="str">
            <v>RECATEGORIZADO</v>
          </cell>
          <cell r="P28">
            <v>4439.5458480000007</v>
          </cell>
        </row>
        <row r="29">
          <cell r="B29" t="str">
            <v>Dzib Castillo Arcadio</v>
          </cell>
          <cell r="C29" t="str">
            <v>COMPLEJO OLIMP. DEP. INALAMBRICA</v>
          </cell>
          <cell r="D29" t="str">
            <v>BU0048 AUX. SERV. E</v>
          </cell>
          <cell r="E29">
            <v>138.00999024000001</v>
          </cell>
          <cell r="F29">
            <v>4140.2997071999998</v>
          </cell>
          <cell r="G29">
            <v>120</v>
          </cell>
          <cell r="H29">
            <v>0</v>
          </cell>
          <cell r="I29">
            <v>0</v>
          </cell>
          <cell r="J29">
            <v>4260.2997071999998</v>
          </cell>
          <cell r="K29" t="str">
            <v>BU0048 AUXILIAR DE SERVICIO E</v>
          </cell>
          <cell r="L29">
            <v>138.00999024000004</v>
          </cell>
          <cell r="M29">
            <v>4140.2997072000007</v>
          </cell>
          <cell r="N29">
            <v>0</v>
          </cell>
          <cell r="O29" t="str">
            <v>RECATEGORIZADO</v>
          </cell>
          <cell r="P29">
            <v>4140.2997072000007</v>
          </cell>
        </row>
        <row r="30">
          <cell r="B30" t="str">
            <v>Estrella Canto Hernan</v>
          </cell>
          <cell r="C30" t="str">
            <v>UNIDAD BENITO JUAREZ</v>
          </cell>
          <cell r="D30" t="str">
            <v>BU0004 AUX. ADMIV. J</v>
          </cell>
          <cell r="E30">
            <v>151.35835824</v>
          </cell>
          <cell r="F30">
            <v>4540.7507471999998</v>
          </cell>
          <cell r="G30">
            <v>120</v>
          </cell>
          <cell r="H30">
            <v>0</v>
          </cell>
          <cell r="I30">
            <v>0</v>
          </cell>
          <cell r="J30">
            <v>4660.7507471999998</v>
          </cell>
          <cell r="K30" t="str">
            <v>BU0004 AUXILIAR ADMINISTRATIVO J</v>
          </cell>
          <cell r="L30">
            <v>151.35835824000003</v>
          </cell>
          <cell r="M30">
            <v>4540.7507472000007</v>
          </cell>
          <cell r="N30">
            <v>0</v>
          </cell>
          <cell r="O30" t="str">
            <v>RECATEGORIZADO</v>
          </cell>
          <cell r="P30">
            <v>4540.7507472000007</v>
          </cell>
        </row>
        <row r="31">
          <cell r="B31" t="str">
            <v>Estrella Hurtado Jose Manuel</v>
          </cell>
          <cell r="C31" t="str">
            <v>COMPLEJO OLIMP. DEP. INALAMBRICA</v>
          </cell>
          <cell r="D31" t="str">
            <v>BU0009 AUX. ADMIVO. I</v>
          </cell>
          <cell r="E31">
            <v>147.98486159999999</v>
          </cell>
          <cell r="F31">
            <v>4439.5458479999998</v>
          </cell>
          <cell r="G31">
            <v>120</v>
          </cell>
          <cell r="H31">
            <v>0</v>
          </cell>
          <cell r="I31">
            <v>0</v>
          </cell>
          <cell r="J31">
            <v>4559.5458479999998</v>
          </cell>
          <cell r="K31" t="str">
            <v>BU0009 AUXILIAR ADMINISTRATIVO I</v>
          </cell>
          <cell r="L31">
            <v>147.98486160000002</v>
          </cell>
          <cell r="M31">
            <v>4439.5458480000007</v>
          </cell>
          <cell r="N31">
            <v>0</v>
          </cell>
          <cell r="O31" t="str">
            <v>RECATEGORIZADO</v>
          </cell>
          <cell r="P31">
            <v>4439.5458480000007</v>
          </cell>
        </row>
        <row r="32">
          <cell r="B32" t="str">
            <v>Magaña Toledano Edgar Fabian</v>
          </cell>
          <cell r="C32" t="str">
            <v>COMPLEJO OLIMP. DEP. INALAMBRICA</v>
          </cell>
          <cell r="D32" t="str">
            <v>BU0017 AUX. SERV. G</v>
          </cell>
          <cell r="E32">
            <v>145.53361584000001</v>
          </cell>
          <cell r="F32">
            <v>4366.0084752000002</v>
          </cell>
          <cell r="G32">
            <v>120</v>
          </cell>
          <cell r="H32">
            <v>0</v>
          </cell>
          <cell r="I32">
            <v>0</v>
          </cell>
          <cell r="J32">
            <v>4486.0084752000002</v>
          </cell>
          <cell r="K32" t="str">
            <v>BU0017 AUXILIAR DE SERVICIO G</v>
          </cell>
          <cell r="L32">
            <v>145.53361584000004</v>
          </cell>
          <cell r="M32">
            <v>4366.0084752000012</v>
          </cell>
          <cell r="N32">
            <v>0</v>
          </cell>
          <cell r="O32" t="str">
            <v>RECATEGORIZADO</v>
          </cell>
          <cell r="P32">
            <v>4366.0084752000012</v>
          </cell>
        </row>
        <row r="33">
          <cell r="B33" t="str">
            <v>Manrique Beltran Maria Teresa De Jesus</v>
          </cell>
          <cell r="C33" t="str">
            <v>COMPLEJO OLIMP. DEP. INALAMBRICA</v>
          </cell>
          <cell r="D33" t="str">
            <v>BU0048 AUX. SERV. E</v>
          </cell>
          <cell r="E33">
            <v>138.00999024000001</v>
          </cell>
          <cell r="F33">
            <v>4140.2997071999998</v>
          </cell>
          <cell r="G33">
            <v>120</v>
          </cell>
          <cell r="H33">
            <v>0</v>
          </cell>
          <cell r="I33">
            <v>0</v>
          </cell>
          <cell r="J33">
            <v>4260.2997071999998</v>
          </cell>
          <cell r="K33" t="str">
            <v>BU0048 AUXILIAR DE SERVICIO E</v>
          </cell>
          <cell r="L33">
            <v>138.00999024000004</v>
          </cell>
          <cell r="M33">
            <v>4140.2997072000007</v>
          </cell>
          <cell r="N33">
            <v>0</v>
          </cell>
          <cell r="O33" t="str">
            <v>RECATEGORIZADO</v>
          </cell>
          <cell r="P33">
            <v>4140.2997072000007</v>
          </cell>
        </row>
        <row r="34">
          <cell r="B34" t="str">
            <v>May . Juan Santos</v>
          </cell>
          <cell r="C34" t="str">
            <v>UNIDAD DEPORTIVA DEL SUR</v>
          </cell>
          <cell r="D34" t="str">
            <v>BU0048 AUX. SERV. E</v>
          </cell>
          <cell r="E34">
            <v>138.00999024000001</v>
          </cell>
          <cell r="F34">
            <v>4140.2997071999998</v>
          </cell>
          <cell r="G34">
            <v>120</v>
          </cell>
          <cell r="H34">
            <v>0</v>
          </cell>
          <cell r="I34">
            <v>0</v>
          </cell>
          <cell r="J34">
            <v>4260.2997071999998</v>
          </cell>
          <cell r="K34" t="str">
            <v>BU0048 AUXILIAR DE SERVICIO E</v>
          </cell>
          <cell r="L34">
            <v>138.00999024000004</v>
          </cell>
          <cell r="M34">
            <v>4140.2997072000007</v>
          </cell>
          <cell r="N34">
            <v>0</v>
          </cell>
          <cell r="O34" t="str">
            <v>RECATEGORIZADO</v>
          </cell>
          <cell r="P34">
            <v>4140.2997072000007</v>
          </cell>
        </row>
        <row r="35">
          <cell r="B35" t="str">
            <v>Miranda Villegas Jorge Alberto</v>
          </cell>
          <cell r="C35" t="str">
            <v>COMPLEJO OLIMP. DEP. INALAMBRICA</v>
          </cell>
          <cell r="D35" t="str">
            <v>BU0009 AUX. ADMIVO. I</v>
          </cell>
          <cell r="E35">
            <v>147.98486159999999</v>
          </cell>
          <cell r="F35">
            <v>4439.5458479999998</v>
          </cell>
          <cell r="G35">
            <v>120</v>
          </cell>
          <cell r="H35">
            <v>0</v>
          </cell>
          <cell r="I35">
            <v>0</v>
          </cell>
          <cell r="J35">
            <v>4559.5458479999998</v>
          </cell>
          <cell r="K35" t="str">
            <v>BU0009 AUXILIAR ADMINISTRATIVO I</v>
          </cell>
          <cell r="L35">
            <v>147.98486160000002</v>
          </cell>
          <cell r="M35">
            <v>4439.5458480000007</v>
          </cell>
          <cell r="N35">
            <v>0</v>
          </cell>
          <cell r="O35" t="str">
            <v>RECATEGORIZADO</v>
          </cell>
          <cell r="P35">
            <v>4439.5458480000007</v>
          </cell>
        </row>
        <row r="36">
          <cell r="B36" t="str">
            <v>Moguel Marin Jose Rodolfo</v>
          </cell>
          <cell r="C36" t="str">
            <v>COMPLEJO OLIMP. DEP. INALAMBRICA</v>
          </cell>
          <cell r="D36" t="str">
            <v>BU0009 AUX. ADMIVO. I</v>
          </cell>
          <cell r="E36">
            <v>147.98486159999999</v>
          </cell>
          <cell r="F36">
            <v>4439.5458479999998</v>
          </cell>
          <cell r="G36">
            <v>120</v>
          </cell>
          <cell r="H36">
            <v>0</v>
          </cell>
          <cell r="I36">
            <v>0</v>
          </cell>
          <cell r="J36">
            <v>4559.5458479999998</v>
          </cell>
          <cell r="K36" t="str">
            <v>BU0009 AUXILIAR ADMINISTRATIVO I</v>
          </cell>
          <cell r="L36">
            <v>147.98486160000002</v>
          </cell>
          <cell r="M36">
            <v>4439.5458480000007</v>
          </cell>
          <cell r="N36">
            <v>0</v>
          </cell>
          <cell r="O36" t="str">
            <v>RECATEGORIZADO</v>
          </cell>
          <cell r="P36">
            <v>4439.5458480000007</v>
          </cell>
        </row>
        <row r="37">
          <cell r="B37" t="str">
            <v>Navarro Canche Lazaro</v>
          </cell>
          <cell r="C37" t="str">
            <v>COMPLEJO OLIMP. DEP. INALAMBRICA</v>
          </cell>
          <cell r="D37" t="str">
            <v>BU0009 AUX. ADMIVO. I</v>
          </cell>
          <cell r="E37">
            <v>147.98486159999999</v>
          </cell>
          <cell r="F37">
            <v>4439.5458479999998</v>
          </cell>
          <cell r="G37">
            <v>120</v>
          </cell>
          <cell r="H37">
            <v>0</v>
          </cell>
          <cell r="I37">
            <v>0</v>
          </cell>
          <cell r="J37">
            <v>4559.5458479999998</v>
          </cell>
          <cell r="K37" t="str">
            <v>BU0009 AUXILIAR ADMINISTRATIVO I</v>
          </cell>
          <cell r="L37">
            <v>147.98486160000002</v>
          </cell>
          <cell r="M37">
            <v>4439.5458480000007</v>
          </cell>
          <cell r="N37">
            <v>0</v>
          </cell>
          <cell r="O37" t="str">
            <v>RECATEGORIZADO</v>
          </cell>
          <cell r="P37">
            <v>4439.5458480000007</v>
          </cell>
        </row>
        <row r="38">
          <cell r="B38" t="str">
            <v>Perez Hernandez Leydi Maria</v>
          </cell>
          <cell r="C38" t="str">
            <v>PISTA DE REMO Y CANOTAJE</v>
          </cell>
          <cell r="D38" t="str">
            <v>BU0066 AUX. SERVICIO A</v>
          </cell>
          <cell r="E38">
            <v>129.69759744000001</v>
          </cell>
          <cell r="F38">
            <v>3890.9279232000004</v>
          </cell>
          <cell r="G38">
            <v>120</v>
          </cell>
          <cell r="H38">
            <v>0</v>
          </cell>
          <cell r="I38">
            <v>0</v>
          </cell>
          <cell r="J38">
            <v>4010.9279232000004</v>
          </cell>
          <cell r="K38" t="str">
            <v>BU0066 AUXILIAR DE SERVICIO A</v>
          </cell>
          <cell r="L38">
            <v>129.69759744000001</v>
          </cell>
          <cell r="M38">
            <v>3890.9279232000004</v>
          </cell>
          <cell r="N38">
            <v>0</v>
          </cell>
          <cell r="O38" t="str">
            <v>RECATEGORIZADO</v>
          </cell>
          <cell r="P38">
            <v>3890.9279232000004</v>
          </cell>
        </row>
        <row r="39">
          <cell r="B39" t="str">
            <v>Santos Y Rodriguez Carlos Roberto</v>
          </cell>
          <cell r="C39" t="str">
            <v>COMPLEJO OLIMP. DEP. INALAMBRICA</v>
          </cell>
          <cell r="D39" t="str">
            <v>BU0009 AUX. ADMIVO. I</v>
          </cell>
          <cell r="E39">
            <v>147.98486159999999</v>
          </cell>
          <cell r="F39">
            <v>4439.5458479999998</v>
          </cell>
          <cell r="G39">
            <v>120</v>
          </cell>
          <cell r="H39">
            <v>0</v>
          </cell>
          <cell r="I39">
            <v>0</v>
          </cell>
          <cell r="J39">
            <v>4559.5458479999998</v>
          </cell>
          <cell r="K39" t="str">
            <v>BU0009 AUXILIAR ADMINISTRATIVO I</v>
          </cell>
          <cell r="L39">
            <v>147.98486160000002</v>
          </cell>
          <cell r="M39">
            <v>4439.5458480000007</v>
          </cell>
          <cell r="N39">
            <v>0</v>
          </cell>
          <cell r="O39" t="str">
            <v>RECATEGORIZADO</v>
          </cell>
          <cell r="P39">
            <v>4439.5458480000007</v>
          </cell>
        </row>
        <row r="40">
          <cell r="B40" t="str">
            <v>Torres Cervera Freddy Eliel</v>
          </cell>
          <cell r="C40" t="str">
            <v>COMPLEJO OLIMP. DEP. INALAMBRICA</v>
          </cell>
          <cell r="D40" t="str">
            <v>BU0048 AUX. SERV. E</v>
          </cell>
          <cell r="E40">
            <v>138.00999024000001</v>
          </cell>
          <cell r="F40">
            <v>4140.2997071999998</v>
          </cell>
          <cell r="G40">
            <v>120</v>
          </cell>
          <cell r="H40">
            <v>0</v>
          </cell>
          <cell r="I40">
            <v>0</v>
          </cell>
          <cell r="J40">
            <v>4260.2997071999998</v>
          </cell>
          <cell r="K40" t="str">
            <v>BU0048 AUXILIAR DE SERVICIO E</v>
          </cell>
          <cell r="L40">
            <v>138.00999024000004</v>
          </cell>
          <cell r="M40">
            <v>4140.2997072000007</v>
          </cell>
          <cell r="N40">
            <v>0</v>
          </cell>
          <cell r="O40" t="str">
            <v>RECATEGORIZADO</v>
          </cell>
          <cell r="P40">
            <v>4140.2997072000007</v>
          </cell>
        </row>
        <row r="41">
          <cell r="B41" t="str">
            <v>Valdez Canto Marcos Efren</v>
          </cell>
          <cell r="C41" t="str">
            <v>GIMNASIO POLIFUNCIONAL</v>
          </cell>
          <cell r="D41" t="str">
            <v>BU0009 AUX. ADMIVO. I</v>
          </cell>
          <cell r="E41">
            <v>147.98486159999999</v>
          </cell>
          <cell r="F41">
            <v>4439.5458479999998</v>
          </cell>
          <cell r="G41">
            <v>120</v>
          </cell>
          <cell r="H41">
            <v>0</v>
          </cell>
          <cell r="I41">
            <v>0</v>
          </cell>
          <cell r="J41">
            <v>4559.5458479999998</v>
          </cell>
          <cell r="K41" t="str">
            <v>BU0009 AUXILIAR ADMINISTRATIVO I</v>
          </cell>
          <cell r="L41">
            <v>147.98486160000002</v>
          </cell>
          <cell r="M41">
            <v>4439.5458480000007</v>
          </cell>
          <cell r="N41">
            <v>0</v>
          </cell>
          <cell r="O41" t="str">
            <v>RECATEGORIZADO</v>
          </cell>
          <cell r="P41">
            <v>4439.5458480000007</v>
          </cell>
        </row>
        <row r="42">
          <cell r="B42" t="str">
            <v>Colli Lopez Martha Feliciana</v>
          </cell>
          <cell r="C42" t="str">
            <v>ESTADIO SALVADOR ALVARADO</v>
          </cell>
          <cell r="D42" t="str">
            <v>550    COORDINADOR</v>
          </cell>
          <cell r="E42">
            <v>179.51127983999999</v>
          </cell>
          <cell r="F42">
            <v>5385.3383951999995</v>
          </cell>
          <cell r="G42">
            <v>150</v>
          </cell>
          <cell r="H42">
            <v>0</v>
          </cell>
          <cell r="I42">
            <v>0</v>
          </cell>
          <cell r="J42">
            <v>5535.3383951999995</v>
          </cell>
          <cell r="K42" t="str">
            <v>550    COORDINADOR</v>
          </cell>
          <cell r="L42">
            <v>179.51127984000001</v>
          </cell>
          <cell r="M42">
            <v>5385.3383952000004</v>
          </cell>
          <cell r="N42">
            <v>0</v>
          </cell>
          <cell r="O42" t="str">
            <v>RECATEGORIZADO</v>
          </cell>
          <cell r="P42">
            <v>5385.3383952000004</v>
          </cell>
        </row>
        <row r="43">
          <cell r="B43" t="str">
            <v>Huchim Carrillo Reyes Luciano</v>
          </cell>
          <cell r="C43" t="str">
            <v>MED. Y CIENCIAS APLICADAS AL DEP.</v>
          </cell>
          <cell r="D43" t="str">
            <v>BU0066 AUX. SERVICIO A</v>
          </cell>
          <cell r="E43">
            <v>129.69759744000001</v>
          </cell>
          <cell r="F43">
            <v>3890.9279232000004</v>
          </cell>
          <cell r="G43">
            <v>152</v>
          </cell>
          <cell r="H43">
            <v>0</v>
          </cell>
          <cell r="I43">
            <v>0</v>
          </cell>
          <cell r="J43">
            <v>4042.9279232000004</v>
          </cell>
          <cell r="K43" t="str">
            <v>BU0066 AUXILIAR DE SERVICIO A</v>
          </cell>
          <cell r="L43">
            <v>129.69759744000001</v>
          </cell>
          <cell r="M43">
            <v>3890.9279232000004</v>
          </cell>
          <cell r="N43">
            <v>0</v>
          </cell>
          <cell r="O43" t="str">
            <v>RECATEGORIZADO</v>
          </cell>
          <cell r="P43">
            <v>3890.9279232000004</v>
          </cell>
        </row>
        <row r="44">
          <cell r="B44" t="str">
            <v>Carrillo Cortes Maria Alejandra</v>
          </cell>
          <cell r="C44" t="str">
            <v>RECURSOS HUMANOS</v>
          </cell>
          <cell r="D44" t="str">
            <v>MM0097 SECRETARIA I</v>
          </cell>
          <cell r="E44">
            <v>211.78</v>
          </cell>
          <cell r="F44">
            <v>6353.4</v>
          </cell>
          <cell r="G44">
            <v>147.36000000000001</v>
          </cell>
          <cell r="H44">
            <v>0</v>
          </cell>
          <cell r="I44">
            <v>0</v>
          </cell>
          <cell r="J44">
            <v>6500.7599999999993</v>
          </cell>
          <cell r="K44" t="str">
            <v>MM0104 PROMOTOR A</v>
          </cell>
          <cell r="L44">
            <v>231.97692960000003</v>
          </cell>
          <cell r="M44">
            <v>6959.3078880000012</v>
          </cell>
          <cell r="N44">
            <v>0</v>
          </cell>
          <cell r="O44" t="str">
            <v>RECATEGORIZADO</v>
          </cell>
          <cell r="P44">
            <v>6959.3078880000012</v>
          </cell>
        </row>
        <row r="45">
          <cell r="B45" t="str">
            <v>Hernandez Borges Alma Judith</v>
          </cell>
          <cell r="C45" t="str">
            <v>CENTRO DE ALTO RENDIMIENTO DEPORTIVO</v>
          </cell>
          <cell r="D45" t="str">
            <v>BU0017 AUX. SERV. G</v>
          </cell>
          <cell r="E45">
            <v>145.53361584000001</v>
          </cell>
          <cell r="F45">
            <v>4366.0084752000002</v>
          </cell>
          <cell r="G45">
            <v>154.9</v>
          </cell>
          <cell r="H45">
            <v>0</v>
          </cell>
          <cell r="I45">
            <v>0</v>
          </cell>
          <cell r="J45">
            <v>4520.9084751999999</v>
          </cell>
          <cell r="K45" t="str">
            <v>MM0099 AUXILIAR ADMINISTRATIVO K</v>
          </cell>
          <cell r="L45">
            <v>153.31207392000005</v>
          </cell>
          <cell r="M45">
            <v>4599.3622176000017</v>
          </cell>
          <cell r="N45">
            <v>0</v>
          </cell>
          <cell r="O45" t="str">
            <v>RECATEGORIZADO</v>
          </cell>
          <cell r="P45">
            <v>4599.3622176000017</v>
          </cell>
        </row>
        <row r="46">
          <cell r="B46" t="str">
            <v>Medina Escalante Lilia Del Socorro</v>
          </cell>
          <cell r="C46" t="str">
            <v>CENTRO DE ALTO RENDIMIENTO DEPORTIVO</v>
          </cell>
          <cell r="D46" t="str">
            <v>BU0017 AUX. SERV. G</v>
          </cell>
          <cell r="E46">
            <v>145.53361584000001</v>
          </cell>
          <cell r="F46">
            <v>4366.0084752000002</v>
          </cell>
          <cell r="G46">
            <v>154.9</v>
          </cell>
          <cell r="H46">
            <v>0</v>
          </cell>
          <cell r="I46">
            <v>0</v>
          </cell>
          <cell r="J46">
            <v>4520.9084751999999</v>
          </cell>
          <cell r="K46" t="str">
            <v>MM0099 AUXILIAR ADMINISTRATIVO K</v>
          </cell>
          <cell r="L46">
            <v>153.31207392000005</v>
          </cell>
          <cell r="M46">
            <v>4599.3622176000017</v>
          </cell>
          <cell r="N46">
            <v>0</v>
          </cell>
          <cell r="O46" t="str">
            <v>RECATEGORIZADO</v>
          </cell>
          <cell r="P46">
            <v>4599.3622176000017</v>
          </cell>
        </row>
        <row r="47">
          <cell r="B47" t="str">
            <v>Pacheco Argaez Luis Ramon</v>
          </cell>
          <cell r="C47" t="str">
            <v>ALTO RENDIMIENTO</v>
          </cell>
          <cell r="D47" t="str">
            <v>MM0069 ANALISTA ADVIMO. E</v>
          </cell>
          <cell r="E47">
            <v>217.7772756</v>
          </cell>
          <cell r="F47">
            <v>6533.318268</v>
          </cell>
          <cell r="G47">
            <v>159.06</v>
          </cell>
          <cell r="H47">
            <v>0</v>
          </cell>
          <cell r="I47">
            <v>0</v>
          </cell>
          <cell r="J47">
            <v>6692.3782680000004</v>
          </cell>
          <cell r="K47" t="str">
            <v>MM0069 ANALISTA ADMINISTRATIVO E</v>
          </cell>
          <cell r="L47">
            <v>217.77727560000002</v>
          </cell>
          <cell r="M47">
            <v>6533.3182680000009</v>
          </cell>
          <cell r="N47">
            <v>0</v>
          </cell>
          <cell r="O47" t="str">
            <v>RECATEGORIZADO</v>
          </cell>
          <cell r="P47">
            <v>6533.3182680000009</v>
          </cell>
        </row>
        <row r="48">
          <cell r="B48" t="str">
            <v>Ruiz Canche Luis Antonio</v>
          </cell>
          <cell r="C48" t="str">
            <v>ESTADIO SALVADOR ALVARADO</v>
          </cell>
          <cell r="D48" t="str">
            <v>BU0072 INSTRUCTOR DEPORTIVO B</v>
          </cell>
          <cell r="E48">
            <v>194.546396159892</v>
          </cell>
          <cell r="F48">
            <v>5836.3918847967598</v>
          </cell>
          <cell r="G48">
            <v>600</v>
          </cell>
          <cell r="H48">
            <v>200</v>
          </cell>
          <cell r="I48">
            <v>0</v>
          </cell>
          <cell r="J48">
            <v>6636.3918847967598</v>
          </cell>
          <cell r="K48" t="str">
            <v>BU0072 INSTRUCTOR DEPORTIVO B</v>
          </cell>
          <cell r="L48">
            <v>194.54639616000006</v>
          </cell>
          <cell r="M48">
            <v>5836.3918848000021</v>
          </cell>
          <cell r="N48">
            <v>0</v>
          </cell>
          <cell r="O48" t="str">
            <v>RECATEGORIZADO</v>
          </cell>
          <cell r="P48">
            <v>5836.3918848000021</v>
          </cell>
        </row>
        <row r="49">
          <cell r="B49" t="str">
            <v>Cuevas Bates Ruy Ismael</v>
          </cell>
          <cell r="C49" t="str">
            <v>COMPLEJO OLIMP. DEP. INALAMBRICA</v>
          </cell>
          <cell r="D49" t="str">
            <v>BU0029 SUPERVISOR</v>
          </cell>
          <cell r="E49">
            <v>141.63831936</v>
          </cell>
          <cell r="F49">
            <v>4249.1495808</v>
          </cell>
          <cell r="G49">
            <v>218</v>
          </cell>
          <cell r="H49">
            <v>0</v>
          </cell>
          <cell r="I49">
            <v>0</v>
          </cell>
          <cell r="J49">
            <v>4467.1495808</v>
          </cell>
          <cell r="K49" t="str">
            <v>BU0006 SECRETARIA F</v>
          </cell>
          <cell r="L49">
            <v>149.41677744</v>
          </cell>
          <cell r="M49">
            <v>4482.5033232000005</v>
          </cell>
          <cell r="N49">
            <v>0</v>
          </cell>
          <cell r="O49" t="str">
            <v>RECATEGORIZADO</v>
          </cell>
          <cell r="P49">
            <v>4482.5033232000005</v>
          </cell>
        </row>
        <row r="50">
          <cell r="B50" t="str">
            <v>Nabte Jimenez Francisco Javier</v>
          </cell>
          <cell r="C50" t="str">
            <v>UNIDAD DEPORTIVA KUKULCAN</v>
          </cell>
          <cell r="D50" t="str">
            <v>BU0053 AUX. SERV. D</v>
          </cell>
          <cell r="E50">
            <v>135.789307199935</v>
          </cell>
          <cell r="F50">
            <v>4073.67921599805</v>
          </cell>
          <cell r="G50">
            <v>220</v>
          </cell>
          <cell r="H50">
            <v>0</v>
          </cell>
          <cell r="I50">
            <v>0</v>
          </cell>
          <cell r="J50">
            <v>4293.6792159980505</v>
          </cell>
          <cell r="K50" t="str">
            <v>BU0023 CHOFER C</v>
          </cell>
          <cell r="L50">
            <v>143.56776528000003</v>
          </cell>
          <cell r="M50">
            <v>4307.032958400001</v>
          </cell>
          <cell r="N50">
            <v>0</v>
          </cell>
          <cell r="O50" t="str">
            <v>RECATEGORIZADO</v>
          </cell>
          <cell r="P50">
            <v>4307.032958400001</v>
          </cell>
        </row>
        <row r="51">
          <cell r="B51" t="str">
            <v>Perez Estrella Miguel Angel</v>
          </cell>
          <cell r="C51" t="str">
            <v>COMPLEJO OLIMP. DEP. INALAMBRICA</v>
          </cell>
          <cell r="D51" t="str">
            <v>BU0009 AUX. ADMIVO. I</v>
          </cell>
          <cell r="E51">
            <v>147.98486159999999</v>
          </cell>
          <cell r="F51">
            <v>4439.5458479999998</v>
          </cell>
          <cell r="G51">
            <v>240</v>
          </cell>
          <cell r="H51">
            <v>0</v>
          </cell>
          <cell r="I51">
            <v>0</v>
          </cell>
          <cell r="J51">
            <v>4679.5458479999998</v>
          </cell>
          <cell r="K51" t="str">
            <v>MM0102 ANALISTA ADMINISTRATIVO B</v>
          </cell>
          <cell r="L51">
            <v>153.31207392000005</v>
          </cell>
          <cell r="M51">
            <v>4599.3622176000017</v>
          </cell>
          <cell r="N51">
            <v>0</v>
          </cell>
          <cell r="O51" t="str">
            <v>RECATEGORIZADO</v>
          </cell>
          <cell r="P51">
            <v>4599.3622176000017</v>
          </cell>
        </row>
        <row r="52">
          <cell r="B52" t="str">
            <v>Cano Angulo Jorge Humberto</v>
          </cell>
          <cell r="C52" t="str">
            <v>UNIDADES DEPORTIVAS</v>
          </cell>
          <cell r="D52" t="str">
            <v>BU0054 AUX ADMVO C</v>
          </cell>
          <cell r="E52">
            <v>133.72637760000001</v>
          </cell>
          <cell r="F52">
            <v>4011.7913280000002</v>
          </cell>
          <cell r="G52">
            <v>250</v>
          </cell>
          <cell r="H52">
            <v>0</v>
          </cell>
          <cell r="I52">
            <v>0</v>
          </cell>
          <cell r="J52">
            <v>4261.7913280000002</v>
          </cell>
          <cell r="K52" t="str">
            <v>BU0033 CHOFER B</v>
          </cell>
          <cell r="L52">
            <v>141.63831936000003</v>
          </cell>
          <cell r="M52">
            <v>4249.1495808000009</v>
          </cell>
          <cell r="N52">
            <v>0</v>
          </cell>
          <cell r="O52" t="str">
            <v>RECATEGORIZADO</v>
          </cell>
          <cell r="P52">
            <v>4249.1495808000009</v>
          </cell>
        </row>
        <row r="53">
          <cell r="B53" t="str">
            <v>Sansores Cruz Marcos Joel</v>
          </cell>
          <cell r="C53" t="str">
            <v>UNIDAD DEPORTIVA KUKULCAN</v>
          </cell>
          <cell r="D53" t="str">
            <v>BU0066 AUX. SERVICIO A</v>
          </cell>
          <cell r="E53">
            <v>129.69759744000001</v>
          </cell>
          <cell r="F53">
            <v>3890.9279232000004</v>
          </cell>
          <cell r="G53">
            <v>250</v>
          </cell>
          <cell r="H53">
            <v>0</v>
          </cell>
          <cell r="I53">
            <v>0</v>
          </cell>
          <cell r="J53">
            <v>4140.9279232000008</v>
          </cell>
          <cell r="K53" t="str">
            <v>BU0048 AUXILIAR DE SERVICIO E</v>
          </cell>
          <cell r="L53">
            <v>138.00999024000004</v>
          </cell>
          <cell r="M53">
            <v>4140.2997072000007</v>
          </cell>
          <cell r="N53">
            <v>0</v>
          </cell>
          <cell r="O53" t="str">
            <v>RECATEGORIZADO</v>
          </cell>
          <cell r="P53">
            <v>4140.2997072000007</v>
          </cell>
        </row>
        <row r="54">
          <cell r="B54" t="str">
            <v>Gonzalez Ruiz Oscar Mateo</v>
          </cell>
          <cell r="C54" t="str">
            <v>CAPACITACION Y TALENTOS DEPORTIVOS</v>
          </cell>
          <cell r="D54" t="str">
            <v>BU0004 AUX. ADMIV. J</v>
          </cell>
          <cell r="E54">
            <v>151.35835824</v>
          </cell>
          <cell r="F54">
            <v>4540.7507471999998</v>
          </cell>
          <cell r="G54">
            <v>600</v>
          </cell>
          <cell r="H54">
            <v>263.44</v>
          </cell>
          <cell r="I54">
            <v>0</v>
          </cell>
          <cell r="J54">
            <v>5404.1907471999994</v>
          </cell>
          <cell r="K54" t="str">
            <v>MM0095 ANALISTA ADMINISTRATIVO C</v>
          </cell>
          <cell r="L54">
            <v>159.92558352</v>
          </cell>
          <cell r="M54">
            <v>4797.7675055999998</v>
          </cell>
          <cell r="N54">
            <v>0</v>
          </cell>
          <cell r="O54" t="str">
            <v>RECATEGORIZADO</v>
          </cell>
          <cell r="P54">
            <v>4797.7675055999998</v>
          </cell>
        </row>
        <row r="55">
          <cell r="B55" t="str">
            <v>Mier Perez Luis Ricardo</v>
          </cell>
          <cell r="C55" t="str">
            <v>ESTADIO SALVADOR ALVARADO</v>
          </cell>
          <cell r="D55" t="str">
            <v>MM0094 JEFE DE OFICINA C</v>
          </cell>
          <cell r="E55">
            <v>159.91344864002801</v>
          </cell>
          <cell r="F55">
            <v>4797.4034592008402</v>
          </cell>
          <cell r="G55">
            <v>268</v>
          </cell>
          <cell r="H55">
            <v>0</v>
          </cell>
          <cell r="I55">
            <v>0</v>
          </cell>
          <cell r="J55">
            <v>5065.4034592008402</v>
          </cell>
          <cell r="K55" t="str">
            <v>MM0095 ANALISTA ADMINISTRATIVO C</v>
          </cell>
          <cell r="L55">
            <v>159.92558352</v>
          </cell>
          <cell r="M55">
            <v>4797.7675055999998</v>
          </cell>
          <cell r="N55">
            <v>0</v>
          </cell>
          <cell r="O55" t="str">
            <v>RECATEGORIZADO</v>
          </cell>
          <cell r="P55">
            <v>4797.7675055999998</v>
          </cell>
        </row>
        <row r="56">
          <cell r="B56" t="str">
            <v>Alvarez Jimenez Jorge Enrique</v>
          </cell>
          <cell r="C56" t="str">
            <v>CENTRO DE ALTO RENDIMIENTO DEPORTIVO</v>
          </cell>
          <cell r="D56" t="str">
            <v>MM0069 ANALISTA ADVIMO. E</v>
          </cell>
          <cell r="E56">
            <v>217.7772756</v>
          </cell>
          <cell r="F56">
            <v>6533.318268</v>
          </cell>
          <cell r="G56">
            <v>300</v>
          </cell>
          <cell r="H56">
            <v>0</v>
          </cell>
          <cell r="I56">
            <v>0</v>
          </cell>
          <cell r="J56">
            <v>6833.318268</v>
          </cell>
          <cell r="K56" t="str">
            <v>MM0062 ANALISTA ADMINISTRATIVO F</v>
          </cell>
          <cell r="L56">
            <v>231.97692960000003</v>
          </cell>
          <cell r="M56">
            <v>6959.3078880000012</v>
          </cell>
          <cell r="N56">
            <v>0</v>
          </cell>
          <cell r="O56" t="str">
            <v>RECATEGORIZADO</v>
          </cell>
          <cell r="P56">
            <v>6959.3078880000012</v>
          </cell>
        </row>
        <row r="57">
          <cell r="B57" t="str">
            <v>Cachon Sosa Pedro Isaac</v>
          </cell>
          <cell r="C57" t="str">
            <v>UNIDAD DEPORTIVA KUKULCAN</v>
          </cell>
          <cell r="D57" t="str">
            <v>MM0041 PROGRAMADOR D</v>
          </cell>
          <cell r="E57">
            <v>276.46472255999998</v>
          </cell>
          <cell r="F57">
            <v>8293.9416767999992</v>
          </cell>
          <cell r="G57">
            <v>300</v>
          </cell>
          <cell r="H57">
            <v>0</v>
          </cell>
          <cell r="I57">
            <v>0</v>
          </cell>
          <cell r="J57">
            <v>8593.9416767999992</v>
          </cell>
          <cell r="K57" t="str">
            <v>MM0041 PROGRAMADOR D</v>
          </cell>
          <cell r="L57">
            <v>276.46472256000004</v>
          </cell>
          <cell r="M57">
            <v>8293.941676800001</v>
          </cell>
          <cell r="N57">
            <v>0</v>
          </cell>
          <cell r="O57" t="str">
            <v>RECATEGORIZADO</v>
          </cell>
          <cell r="P57">
            <v>8293.941676800001</v>
          </cell>
        </row>
        <row r="58">
          <cell r="B58" t="str">
            <v>Cu Cauich Lourdes Maria</v>
          </cell>
          <cell r="C58" t="str">
            <v>CAPACITACION Y TALENTOS DEPORTIVOS</v>
          </cell>
          <cell r="D58" t="str">
            <v>MM0041 PROGRAMADOR D</v>
          </cell>
          <cell r="E58">
            <v>276.46472255999998</v>
          </cell>
          <cell r="F58">
            <v>8293.9416767999992</v>
          </cell>
          <cell r="G58">
            <v>300</v>
          </cell>
          <cell r="H58">
            <v>0</v>
          </cell>
          <cell r="I58">
            <v>0</v>
          </cell>
          <cell r="J58">
            <v>8593.9416767999992</v>
          </cell>
          <cell r="K58" t="str">
            <v>MM0041 PROGRAMADOR D</v>
          </cell>
          <cell r="L58">
            <v>276.46472256000004</v>
          </cell>
          <cell r="M58">
            <v>8293.941676800001</v>
          </cell>
          <cell r="N58">
            <v>0</v>
          </cell>
          <cell r="O58" t="str">
            <v>RECATEGORIZADO</v>
          </cell>
          <cell r="P58">
            <v>8293.941676800001</v>
          </cell>
        </row>
        <row r="59">
          <cell r="B59" t="str">
            <v>Koyoc Matu Angel Efrain</v>
          </cell>
          <cell r="C59" t="str">
            <v>ESTADIO SALVADOR ALVARADO</v>
          </cell>
          <cell r="D59" t="str">
            <v>BU0064 AUX ADMVO A</v>
          </cell>
          <cell r="E59">
            <v>130.35288095999999</v>
          </cell>
          <cell r="F59">
            <v>3910.5864287999998</v>
          </cell>
          <cell r="G59">
            <v>310</v>
          </cell>
          <cell r="H59">
            <v>0</v>
          </cell>
          <cell r="I59">
            <v>0</v>
          </cell>
          <cell r="J59">
            <v>4220.5864287999993</v>
          </cell>
          <cell r="K59" t="str">
            <v>BU0064 AUXILIAR ADMINISTRATIVO A</v>
          </cell>
          <cell r="L59">
            <v>130.35288096000002</v>
          </cell>
          <cell r="M59">
            <v>3910.5864288000007</v>
          </cell>
          <cell r="N59">
            <v>0</v>
          </cell>
          <cell r="O59" t="str">
            <v>RECATEGORIZADO</v>
          </cell>
          <cell r="P59">
            <v>3910.5864288000007</v>
          </cell>
        </row>
        <row r="60">
          <cell r="B60" t="str">
            <v>Gomez Sanchez Aurora</v>
          </cell>
          <cell r="C60" t="str">
            <v>DEPORTE ESCOLAR</v>
          </cell>
          <cell r="D60" t="str">
            <v>BU0055 SECRET A</v>
          </cell>
          <cell r="E60">
            <v>133.72637760000001</v>
          </cell>
          <cell r="F60">
            <v>4011.7913280000002</v>
          </cell>
          <cell r="G60">
            <v>600</v>
          </cell>
          <cell r="H60">
            <v>424.7</v>
          </cell>
          <cell r="I60">
            <v>0</v>
          </cell>
          <cell r="J60">
            <v>5036.4913280000001</v>
          </cell>
          <cell r="K60" t="str">
            <v>550    COORDINADOR</v>
          </cell>
          <cell r="L60">
            <v>179.51127984000001</v>
          </cell>
          <cell r="M60">
            <v>5385.3383952000004</v>
          </cell>
          <cell r="N60">
            <v>0</v>
          </cell>
          <cell r="O60" t="str">
            <v>RECATEGORIZADO</v>
          </cell>
          <cell r="P60">
            <v>5385.3383952000004</v>
          </cell>
        </row>
        <row r="61">
          <cell r="B61" t="str">
            <v>Lara Uribe Jorge Alberto</v>
          </cell>
          <cell r="C61" t="str">
            <v>GIMNASIO POLIFUNCIONAL</v>
          </cell>
          <cell r="D61" t="str">
            <v>BU0064 AUX ADMVO A</v>
          </cell>
          <cell r="E61">
            <v>130.35288095999999</v>
          </cell>
          <cell r="F61">
            <v>3910.5864287999998</v>
          </cell>
          <cell r="G61">
            <v>320</v>
          </cell>
          <cell r="H61">
            <v>0</v>
          </cell>
          <cell r="I61">
            <v>0</v>
          </cell>
          <cell r="J61">
            <v>4230.5864287999993</v>
          </cell>
          <cell r="K61" t="str">
            <v>BU0033 CHOFER B</v>
          </cell>
          <cell r="L61">
            <v>141.63831936000003</v>
          </cell>
          <cell r="M61">
            <v>4249.1495808000009</v>
          </cell>
          <cell r="N61">
            <v>0</v>
          </cell>
          <cell r="O61" t="str">
            <v>RECATEGORIZADO</v>
          </cell>
          <cell r="P61">
            <v>4249.1495808000009</v>
          </cell>
        </row>
        <row r="62">
          <cell r="B62" t="str">
            <v>Villanueva Castillo Wilbert</v>
          </cell>
          <cell r="C62" t="str">
            <v>UNIDAD BENITO JUAREZ</v>
          </cell>
          <cell r="D62" t="str">
            <v>BU0064 AUX ADMVO A</v>
          </cell>
          <cell r="E62">
            <v>130.35288095999999</v>
          </cell>
          <cell r="F62">
            <v>3910.5864287999998</v>
          </cell>
          <cell r="G62">
            <v>320</v>
          </cell>
          <cell r="H62">
            <v>0</v>
          </cell>
          <cell r="I62">
            <v>1500</v>
          </cell>
          <cell r="J62">
            <v>5730.5864287999993</v>
          </cell>
          <cell r="K62" t="str">
            <v>BU0033 CHOFER B</v>
          </cell>
          <cell r="L62">
            <v>141.63831936000003</v>
          </cell>
          <cell r="M62">
            <v>4249.1495808000009</v>
          </cell>
          <cell r="N62">
            <v>0</v>
          </cell>
          <cell r="O62" t="str">
            <v>RECATEGORIZADO</v>
          </cell>
          <cell r="P62">
            <v>4249.1495808000009</v>
          </cell>
        </row>
        <row r="63">
          <cell r="B63" t="str">
            <v>Dominguez Zaldivar Carlos Javier</v>
          </cell>
          <cell r="C63" t="str">
            <v>CENTRO DE ALTO RENDIMIENTO DEPORTIVO</v>
          </cell>
          <cell r="D63" t="str">
            <v>MM0104 PROMOTOR A</v>
          </cell>
          <cell r="E63">
            <v>241.24238112</v>
          </cell>
          <cell r="F63">
            <v>7237.2714335999999</v>
          </cell>
          <cell r="G63">
            <v>344.86</v>
          </cell>
          <cell r="H63">
            <v>0</v>
          </cell>
          <cell r="I63">
            <v>0</v>
          </cell>
          <cell r="J63">
            <v>7582.1314335999996</v>
          </cell>
          <cell r="K63" t="str">
            <v>MM0044 COORDINADOR DE PROYECTOS</v>
          </cell>
          <cell r="L63">
            <v>267.13114272000001</v>
          </cell>
          <cell r="M63">
            <v>8013.9342816000008</v>
          </cell>
          <cell r="N63">
            <v>0</v>
          </cell>
          <cell r="O63" t="str">
            <v>RECATEGORIZADO</v>
          </cell>
          <cell r="P63">
            <v>8013.9342816000008</v>
          </cell>
        </row>
        <row r="64">
          <cell r="B64" t="str">
            <v>Hernandez Ortiz Miguel</v>
          </cell>
          <cell r="C64" t="str">
            <v>UNIDAD DEPORTIVA KUKULCAN</v>
          </cell>
          <cell r="D64" t="str">
            <v>BU0062 VIGILANTE C</v>
          </cell>
          <cell r="E64">
            <v>132.17311295996299</v>
          </cell>
          <cell r="F64">
            <v>3965.1933887988898</v>
          </cell>
          <cell r="G64">
            <v>360</v>
          </cell>
          <cell r="H64">
            <v>0</v>
          </cell>
          <cell r="I64">
            <v>0</v>
          </cell>
          <cell r="J64">
            <v>4325.1933887988898</v>
          </cell>
          <cell r="K64" t="str">
            <v>BU0017 AUXILIAR DE SERVICIO G</v>
          </cell>
          <cell r="L64">
            <v>145.53361584000004</v>
          </cell>
          <cell r="M64">
            <v>4366.0084752000012</v>
          </cell>
          <cell r="N64">
            <v>0</v>
          </cell>
          <cell r="O64" t="str">
            <v>RECATEGORIZADO</v>
          </cell>
          <cell r="P64">
            <v>4366.0084752000012</v>
          </cell>
        </row>
        <row r="65">
          <cell r="B65" t="str">
            <v>Baeza Y Tzun Roger</v>
          </cell>
          <cell r="C65" t="str">
            <v>ESTADIO SALVADOR ALVARADO</v>
          </cell>
          <cell r="D65" t="str">
            <v>BU0061 AUX. SERVICIO B</v>
          </cell>
          <cell r="E65">
            <v>132.17311296</v>
          </cell>
          <cell r="F65">
            <v>3965.1933887999999</v>
          </cell>
          <cell r="G65">
            <v>420</v>
          </cell>
          <cell r="H65">
            <v>0</v>
          </cell>
          <cell r="I65">
            <v>0</v>
          </cell>
          <cell r="J65">
            <v>4385.1933888000003</v>
          </cell>
          <cell r="K65" t="str">
            <v>BU0042 AUXILIAR DE SERVICIO F</v>
          </cell>
          <cell r="L65">
            <v>139.68460368000004</v>
          </cell>
          <cell r="M65">
            <v>4190.5381104000007</v>
          </cell>
          <cell r="N65">
            <v>0</v>
          </cell>
          <cell r="O65" t="str">
            <v>RECATEGORIZADO</v>
          </cell>
          <cell r="P65">
            <v>4190.5381104000007</v>
          </cell>
        </row>
        <row r="66">
          <cell r="B66" t="str">
            <v>Barbachano Granados Margarita Isabel</v>
          </cell>
          <cell r="C66" t="str">
            <v>MED. Y CIENCIAS APLICADAS AL DEP.</v>
          </cell>
          <cell r="D66" t="str">
            <v>MM0097 SECRETARIA I</v>
          </cell>
          <cell r="E66">
            <v>211.78</v>
          </cell>
          <cell r="F66">
            <v>6353.4</v>
          </cell>
          <cell r="G66">
            <v>422</v>
          </cell>
          <cell r="H66">
            <v>0</v>
          </cell>
          <cell r="I66">
            <v>0</v>
          </cell>
          <cell r="J66">
            <v>6775.4</v>
          </cell>
          <cell r="K66" t="str">
            <v>MM0069 ANALISTA ADMINISTRATIVO E</v>
          </cell>
          <cell r="L66">
            <v>217.77727560000002</v>
          </cell>
          <cell r="M66">
            <v>6533.3182680000009</v>
          </cell>
          <cell r="N66">
            <v>0</v>
          </cell>
          <cell r="O66" t="str">
            <v>RECATEGORIZADO</v>
          </cell>
          <cell r="P66">
            <v>6533.3182680000009</v>
          </cell>
        </row>
        <row r="67">
          <cell r="B67" t="str">
            <v>Gongora Santos Evangelina</v>
          </cell>
          <cell r="C67" t="str">
            <v>DIRECCION DE PROMOCION DEPORTIVA</v>
          </cell>
          <cell r="D67" t="str">
            <v>BU0020 CAJERA B</v>
          </cell>
          <cell r="E67">
            <v>143.56776528</v>
          </cell>
          <cell r="F67">
            <v>4307.0329584000001</v>
          </cell>
          <cell r="G67">
            <v>446</v>
          </cell>
          <cell r="H67">
            <v>0</v>
          </cell>
          <cell r="I67">
            <v>0</v>
          </cell>
          <cell r="J67">
            <v>4753.0329584000001</v>
          </cell>
          <cell r="K67" t="str">
            <v>MM0095 ANALISTA ADMINISTRATIVO C</v>
          </cell>
          <cell r="L67">
            <v>159.92558352</v>
          </cell>
          <cell r="M67">
            <v>4797.7675055999998</v>
          </cell>
          <cell r="N67">
            <v>0</v>
          </cell>
          <cell r="O67" t="str">
            <v>RECATEGORIZADO</v>
          </cell>
          <cell r="P67">
            <v>4797.7675055999998</v>
          </cell>
        </row>
        <row r="68">
          <cell r="B68" t="str">
            <v>Camara Chel Leandro Guadalupe</v>
          </cell>
          <cell r="C68" t="str">
            <v>UNIDAD DEPORTIVA KUKULCAN</v>
          </cell>
          <cell r="D68" t="str">
            <v>BU0062 VIGILANTE C</v>
          </cell>
          <cell r="E68">
            <v>132.17311296</v>
          </cell>
          <cell r="F68">
            <v>3965.1933887999999</v>
          </cell>
          <cell r="G68">
            <v>500</v>
          </cell>
          <cell r="H68">
            <v>0</v>
          </cell>
          <cell r="I68">
            <v>0</v>
          </cell>
          <cell r="J68">
            <v>4465.1933888000003</v>
          </cell>
          <cell r="K68" t="str">
            <v>BU0003 JEFE DE SECCION D</v>
          </cell>
          <cell r="L68">
            <v>151.35835824000003</v>
          </cell>
          <cell r="M68">
            <v>4540.7507472000007</v>
          </cell>
          <cell r="N68">
            <v>0</v>
          </cell>
          <cell r="O68" t="str">
            <v>RECATEGORIZADO</v>
          </cell>
          <cell r="P68">
            <v>4540.7507472000007</v>
          </cell>
        </row>
        <row r="69">
          <cell r="B69" t="str">
            <v>Hurtado Legorreta Manuel</v>
          </cell>
          <cell r="C69" t="str">
            <v>UNIDAD DEPORTIVA KUKULCAN</v>
          </cell>
          <cell r="D69" t="str">
            <v>MM0104 PROMOTOR A</v>
          </cell>
          <cell r="E69">
            <v>241.24238112</v>
          </cell>
          <cell r="F69">
            <v>7237.2714335999999</v>
          </cell>
          <cell r="G69">
            <v>500</v>
          </cell>
          <cell r="H69">
            <v>0</v>
          </cell>
          <cell r="I69">
            <v>0</v>
          </cell>
          <cell r="J69">
            <v>7737.2714335999999</v>
          </cell>
          <cell r="K69" t="str">
            <v>MM0104 PROMOTOR A</v>
          </cell>
          <cell r="L69">
            <v>241.24238112000003</v>
          </cell>
          <cell r="M69">
            <v>7237.2714336000008</v>
          </cell>
          <cell r="N69">
            <v>0</v>
          </cell>
          <cell r="O69" t="str">
            <v>RECATEGORIZADO</v>
          </cell>
          <cell r="P69">
            <v>7237.2714336000008</v>
          </cell>
        </row>
        <row r="70">
          <cell r="B70" t="str">
            <v>Segovia Cabrales Carlos Fabian</v>
          </cell>
          <cell r="C70" t="str">
            <v>DEPORTE ADAPTADO Y DEL ADULTO MAYOR</v>
          </cell>
          <cell r="D70" t="str">
            <v>MM0041 PROGRAMADOR D</v>
          </cell>
          <cell r="E70">
            <v>276.46472256000402</v>
          </cell>
          <cell r="F70">
            <v>8293.9416768001211</v>
          </cell>
          <cell r="G70">
            <v>500</v>
          </cell>
          <cell r="H70">
            <v>0</v>
          </cell>
          <cell r="I70">
            <v>0</v>
          </cell>
          <cell r="J70">
            <v>8793.9416768001211</v>
          </cell>
          <cell r="K70" t="str">
            <v>MM0041 PROGRAMADOR D</v>
          </cell>
          <cell r="L70">
            <v>276.46472256000004</v>
          </cell>
          <cell r="M70">
            <v>8293.941676800001</v>
          </cell>
          <cell r="N70">
            <v>0</v>
          </cell>
          <cell r="O70" t="str">
            <v>RECATEGORIZADO</v>
          </cell>
          <cell r="P70">
            <v>8293.941676800001</v>
          </cell>
        </row>
        <row r="71">
          <cell r="B71" t="str">
            <v>Trejo Dzib Carlos Francisco</v>
          </cell>
          <cell r="C71" t="str">
            <v>UNIDAD DEPORTIVA DEL SUR</v>
          </cell>
          <cell r="D71" t="str">
            <v>BU0064 AUX ADMVO A</v>
          </cell>
          <cell r="E71">
            <v>130.35288095999999</v>
          </cell>
          <cell r="F71">
            <v>3910.5864287999998</v>
          </cell>
          <cell r="G71">
            <v>500</v>
          </cell>
          <cell r="H71">
            <v>0</v>
          </cell>
          <cell r="I71">
            <v>0</v>
          </cell>
          <cell r="J71">
            <v>4410.5864287999993</v>
          </cell>
          <cell r="K71" t="str">
            <v>BU0006 SECRETARIA F</v>
          </cell>
          <cell r="L71">
            <v>149.41677744</v>
          </cell>
          <cell r="M71">
            <v>4482.5033232000005</v>
          </cell>
          <cell r="N71">
            <v>0</v>
          </cell>
          <cell r="O71" t="str">
            <v>RECATEGORIZADO</v>
          </cell>
          <cell r="P71">
            <v>4482.5033232000005</v>
          </cell>
        </row>
        <row r="72">
          <cell r="B72" t="str">
            <v>Yama Burgos Ruby Natividad</v>
          </cell>
          <cell r="C72" t="str">
            <v>UNIDAD DEPORTIVA KUKULCAN</v>
          </cell>
          <cell r="D72" t="str">
            <v>BU0039 SECRETARIA C</v>
          </cell>
          <cell r="E72">
            <v>139.68460367997</v>
          </cell>
          <cell r="F72">
            <v>4190.5381103991003</v>
          </cell>
          <cell r="G72">
            <v>500</v>
          </cell>
          <cell r="H72">
            <v>0</v>
          </cell>
          <cell r="I72">
            <v>0</v>
          </cell>
          <cell r="J72">
            <v>4690.5381103991003</v>
          </cell>
          <cell r="K72" t="str">
            <v>MM0102 ANALISTA ADMINISTRATIVO B</v>
          </cell>
          <cell r="L72">
            <v>153.31207392000005</v>
          </cell>
          <cell r="M72">
            <v>4599.3622176000017</v>
          </cell>
          <cell r="N72">
            <v>0</v>
          </cell>
          <cell r="O72" t="str">
            <v>RECATEGORIZADO</v>
          </cell>
          <cell r="P72">
            <v>4599.3622176000017</v>
          </cell>
        </row>
        <row r="73">
          <cell r="B73" t="str">
            <v>Presuel Canul Irene Del Rosario</v>
          </cell>
          <cell r="C73" t="str">
            <v>UNIDAD DEPORTIVA DEL SUR</v>
          </cell>
          <cell r="D73" t="str">
            <v>MM0084 ANALISTA ADMINISTRATIVO D</v>
          </cell>
          <cell r="E73">
            <v>185.48164079994299</v>
          </cell>
          <cell r="F73">
            <v>5564.4492239982901</v>
          </cell>
          <cell r="G73">
            <v>517.70000000000005</v>
          </cell>
          <cell r="H73">
            <v>0</v>
          </cell>
          <cell r="I73">
            <v>0</v>
          </cell>
          <cell r="J73">
            <v>6082.1492239982899</v>
          </cell>
          <cell r="K73" t="str">
            <v>BU0072 INSTRUCTOR DEPORTIVO B</v>
          </cell>
          <cell r="L73">
            <v>194.54639616000006</v>
          </cell>
          <cell r="M73">
            <v>5836.3918848000021</v>
          </cell>
          <cell r="N73">
            <v>0</v>
          </cell>
          <cell r="O73" t="str">
            <v>RECATEGORIZADO</v>
          </cell>
          <cell r="P73">
            <v>5836.3918848000021</v>
          </cell>
        </row>
        <row r="74">
          <cell r="B74" t="str">
            <v>Moo Segura Rolando Ismael</v>
          </cell>
          <cell r="C74" t="str">
            <v>ACTIVACION FISICA</v>
          </cell>
          <cell r="D74" t="str">
            <v>BU0061 AUX. SERVICIO B</v>
          </cell>
          <cell r="E74">
            <v>132.17311296</v>
          </cell>
          <cell r="F74">
            <v>3965.1933887999999</v>
          </cell>
          <cell r="G74">
            <v>520</v>
          </cell>
          <cell r="H74">
            <v>0</v>
          </cell>
          <cell r="I74">
            <v>0</v>
          </cell>
          <cell r="J74">
            <v>4485.1933888000003</v>
          </cell>
          <cell r="K74" t="str">
            <v>BU0004 AUXILIAR ADMINISTRATIVO J</v>
          </cell>
          <cell r="L74">
            <v>151.35835824000003</v>
          </cell>
          <cell r="M74">
            <v>4540.7507472000007</v>
          </cell>
          <cell r="N74">
            <v>0</v>
          </cell>
          <cell r="O74" t="str">
            <v>RECATEGORIZADO</v>
          </cell>
          <cell r="P74">
            <v>4540.7507472000007</v>
          </cell>
        </row>
        <row r="75">
          <cell r="B75" t="str">
            <v>Vera Kuk Rosario Del Carmen</v>
          </cell>
          <cell r="C75" t="str">
            <v>UNIDAD DEPORTIVA KUKULCAN</v>
          </cell>
          <cell r="D75" t="str">
            <v>MM0084 ANALISTA ADMINISTRATIVO D</v>
          </cell>
          <cell r="E75">
            <v>185.48164080000001</v>
          </cell>
          <cell r="F75">
            <v>5564.449224</v>
          </cell>
          <cell r="G75">
            <v>540.16</v>
          </cell>
          <cell r="H75">
            <v>0</v>
          </cell>
          <cell r="I75">
            <v>0</v>
          </cell>
          <cell r="J75">
            <v>6104.6092239999998</v>
          </cell>
          <cell r="K75" t="str">
            <v>BU0072 INSTRUCTOR DEPORTIVO B</v>
          </cell>
          <cell r="L75">
            <v>194.54639616000006</v>
          </cell>
          <cell r="M75">
            <v>5836.3918848000021</v>
          </cell>
          <cell r="N75">
            <v>0</v>
          </cell>
          <cell r="O75" t="str">
            <v>RECATEGORIZADO</v>
          </cell>
          <cell r="P75">
            <v>5836.3918848000021</v>
          </cell>
        </row>
        <row r="76">
          <cell r="B76" t="str">
            <v>Ku Narvaez Angel De La Cruz</v>
          </cell>
          <cell r="C76" t="str">
            <v>UNIDAD DEPORTIVA DEL SUR</v>
          </cell>
          <cell r="D76" t="str">
            <v>BU0061 AUX. SERVICIO B</v>
          </cell>
          <cell r="E76">
            <v>132.17311296</v>
          </cell>
          <cell r="F76">
            <v>3965.1933887999999</v>
          </cell>
          <cell r="G76">
            <v>558</v>
          </cell>
          <cell r="H76">
            <v>0</v>
          </cell>
          <cell r="I76">
            <v>0</v>
          </cell>
          <cell r="J76">
            <v>4523.1933888000003</v>
          </cell>
          <cell r="K76" t="str">
            <v>MM0102 ANALISTA ADMINISTRATIVO B</v>
          </cell>
          <cell r="L76">
            <v>153.31207392000005</v>
          </cell>
          <cell r="M76">
            <v>4599.3622176000017</v>
          </cell>
          <cell r="N76">
            <v>0</v>
          </cell>
          <cell r="O76" t="str">
            <v>RECATEGORIZADO</v>
          </cell>
          <cell r="P76">
            <v>4599.3622176000017</v>
          </cell>
        </row>
        <row r="77">
          <cell r="B77" t="str">
            <v>Pasos Palma Yadira Ines</v>
          </cell>
          <cell r="C77" t="str">
            <v>GIMNASIO SOLIDARIDAD</v>
          </cell>
          <cell r="D77" t="str">
            <v>MM0094 JEFE DE OFICINA C</v>
          </cell>
          <cell r="E77">
            <v>159.91344864000001</v>
          </cell>
          <cell r="F77">
            <v>4797.4034592000007</v>
          </cell>
          <cell r="G77">
            <v>579.67999999999995</v>
          </cell>
          <cell r="H77">
            <v>0</v>
          </cell>
          <cell r="I77">
            <v>0</v>
          </cell>
          <cell r="J77">
            <v>5377.083459200001</v>
          </cell>
          <cell r="K77" t="str">
            <v>550    COORDINADOR</v>
          </cell>
          <cell r="L77">
            <v>179.51127984000001</v>
          </cell>
          <cell r="M77">
            <v>5385.3383952000004</v>
          </cell>
          <cell r="N77">
            <v>0</v>
          </cell>
          <cell r="O77" t="str">
            <v>RECATEGORIZADO</v>
          </cell>
          <cell r="P77">
            <v>5385.3383952000004</v>
          </cell>
        </row>
        <row r="78">
          <cell r="B78" t="str">
            <v>Euan Zapata Antonio</v>
          </cell>
          <cell r="C78" t="str">
            <v>UNIDAD DEPORTIVA KUKULCAN</v>
          </cell>
          <cell r="D78" t="str">
            <v>BU0066 AUX. SERVICIO A</v>
          </cell>
          <cell r="E78">
            <v>129.69759744000001</v>
          </cell>
          <cell r="F78">
            <v>3890.9279232000004</v>
          </cell>
          <cell r="G78">
            <v>586</v>
          </cell>
          <cell r="H78">
            <v>0</v>
          </cell>
          <cell r="I78">
            <v>0</v>
          </cell>
          <cell r="J78">
            <v>4476.9279232000008</v>
          </cell>
          <cell r="K78" t="str">
            <v>BU0033 CHOFER B</v>
          </cell>
          <cell r="L78">
            <v>141.63831936000003</v>
          </cell>
          <cell r="M78">
            <v>4249.1495808000009</v>
          </cell>
          <cell r="N78">
            <v>0</v>
          </cell>
          <cell r="O78" t="str">
            <v>RECATEGORIZADO</v>
          </cell>
          <cell r="P78">
            <v>4249.1495808000009</v>
          </cell>
        </row>
        <row r="79">
          <cell r="B79" t="str">
            <v>. Chavarrea Teresa De Jesus</v>
          </cell>
          <cell r="C79" t="str">
            <v>CENTRO DE ALTO RENDIMIENTO DEPORTIVO</v>
          </cell>
          <cell r="D79" t="str">
            <v>BU0061 AUX. SERVICIO B</v>
          </cell>
          <cell r="E79">
            <v>132.17311295996299</v>
          </cell>
          <cell r="F79">
            <v>3965.1933887988898</v>
          </cell>
          <cell r="G79">
            <v>600</v>
          </cell>
          <cell r="H79">
            <v>0</v>
          </cell>
          <cell r="I79">
            <v>0</v>
          </cell>
          <cell r="J79">
            <v>4565.1933887988898</v>
          </cell>
          <cell r="K79" t="str">
            <v>MM0095 ANALISTA ADMINISTRATIVO C</v>
          </cell>
          <cell r="L79">
            <v>159.92558352</v>
          </cell>
          <cell r="M79">
            <v>4797.7675055999998</v>
          </cell>
          <cell r="N79">
            <v>0</v>
          </cell>
          <cell r="O79" t="str">
            <v>RECATEGORIZADO</v>
          </cell>
          <cell r="P79">
            <v>4797.7675055999998</v>
          </cell>
        </row>
        <row r="80">
          <cell r="B80" t="str">
            <v>Aguilar Aguilar Ejidio Jose</v>
          </cell>
          <cell r="C80" t="str">
            <v>GIMNASIO POLIFUNCIONAL</v>
          </cell>
          <cell r="D80" t="str">
            <v>BU0068 VIGILANTE A</v>
          </cell>
          <cell r="E80">
            <v>126.59106816000001</v>
          </cell>
          <cell r="F80">
            <v>3797.7320448</v>
          </cell>
          <cell r="G80">
            <v>600</v>
          </cell>
          <cell r="H80">
            <v>400</v>
          </cell>
          <cell r="I80">
            <v>0</v>
          </cell>
          <cell r="J80">
            <v>4797.7320448</v>
          </cell>
          <cell r="K80" t="str">
            <v>MM0095 ANALISTA ADMINISTRATIVO C</v>
          </cell>
          <cell r="L80">
            <v>159.92558352</v>
          </cell>
          <cell r="M80">
            <v>4797.7675055999998</v>
          </cell>
          <cell r="N80">
            <v>0</v>
          </cell>
          <cell r="O80" t="str">
            <v>RECATEGORIZADO</v>
          </cell>
          <cell r="P80">
            <v>4797.7675055999998</v>
          </cell>
        </row>
        <row r="81">
          <cell r="B81" t="str">
            <v>Aguilar Garcia Rita Elena</v>
          </cell>
          <cell r="C81" t="str">
            <v>GIMNASIO SOLIDARIDAD</v>
          </cell>
          <cell r="D81" t="str">
            <v>BU0027 SECRETARIA "D"</v>
          </cell>
          <cell r="E81">
            <v>141.63831936</v>
          </cell>
          <cell r="F81">
            <v>4249.1495808</v>
          </cell>
          <cell r="G81">
            <v>600</v>
          </cell>
          <cell r="H81">
            <v>692.4</v>
          </cell>
          <cell r="I81">
            <v>0</v>
          </cell>
          <cell r="J81">
            <v>5541.5495807999996</v>
          </cell>
          <cell r="K81" t="str">
            <v>MM0095 ANALISTA ADMINISTRATIVO C</v>
          </cell>
          <cell r="L81">
            <v>159.92558352</v>
          </cell>
          <cell r="M81">
            <v>4797.7675055999998</v>
          </cell>
          <cell r="N81">
            <v>0</v>
          </cell>
          <cell r="O81" t="str">
            <v>RECATEGORIZADO</v>
          </cell>
          <cell r="P81">
            <v>4797.7675055999998</v>
          </cell>
        </row>
        <row r="82">
          <cell r="B82" t="str">
            <v>Aguilar Ramirez Haneloren Guadalupe</v>
          </cell>
          <cell r="C82" t="str">
            <v>CENTRO DE ALTO RENDIMIENTO DEPORTIVO</v>
          </cell>
          <cell r="D82" t="str">
            <v>BU0027 SECRETARIA "D"</v>
          </cell>
          <cell r="E82">
            <v>141.63831936</v>
          </cell>
          <cell r="F82">
            <v>4249.1495808</v>
          </cell>
          <cell r="G82">
            <v>600</v>
          </cell>
          <cell r="H82">
            <v>76</v>
          </cell>
          <cell r="I82">
            <v>0</v>
          </cell>
          <cell r="J82">
            <v>4925.1495808</v>
          </cell>
          <cell r="K82" t="str">
            <v>MM0095 ANALISTA ADMINISTRATIVO C</v>
          </cell>
          <cell r="L82">
            <v>159.92558352</v>
          </cell>
          <cell r="M82">
            <v>4797.7675055999998</v>
          </cell>
          <cell r="N82">
            <v>0</v>
          </cell>
          <cell r="O82" t="str">
            <v>RECATEGORIZADO</v>
          </cell>
          <cell r="P82">
            <v>4797.7675055999998</v>
          </cell>
        </row>
        <row r="83">
          <cell r="B83" t="str">
            <v>Ake Cox Gloria Guadalupe</v>
          </cell>
          <cell r="C83" t="str">
            <v>COMPLEJO OLIMP. DEP. INALAMBRICA</v>
          </cell>
          <cell r="D83" t="str">
            <v>BU0048 AUX. SERV. E</v>
          </cell>
          <cell r="E83">
            <v>138.00999023999401</v>
          </cell>
          <cell r="F83">
            <v>4140.2997071998207</v>
          </cell>
          <cell r="G83">
            <v>600</v>
          </cell>
          <cell r="H83">
            <v>980</v>
          </cell>
          <cell r="J83">
            <v>5720.2997071998207</v>
          </cell>
          <cell r="K83" t="str">
            <v>BU0072 INSTRUCTOR DEPORTIVO B</v>
          </cell>
          <cell r="L83">
            <v>194.54639616000006</v>
          </cell>
          <cell r="M83">
            <v>5836.3918848000021</v>
          </cell>
          <cell r="N83">
            <v>0</v>
          </cell>
          <cell r="O83" t="str">
            <v>RECATEGORIZADO</v>
          </cell>
          <cell r="P83">
            <v>5836.3918848000021</v>
          </cell>
        </row>
        <row r="84">
          <cell r="B84" t="str">
            <v>Alcocer Trava Guadalupe Del Socorro</v>
          </cell>
          <cell r="C84" t="str">
            <v>COMPLEJO OLIMP. DEP. INALAMBRICA</v>
          </cell>
          <cell r="D84" t="str">
            <v>BU0027 SECRETARIA "D"</v>
          </cell>
          <cell r="E84">
            <v>141.63831936</v>
          </cell>
          <cell r="F84">
            <v>4249.1495808</v>
          </cell>
          <cell r="G84">
            <v>600</v>
          </cell>
          <cell r="H84">
            <v>120</v>
          </cell>
          <cell r="I84">
            <v>3132.82</v>
          </cell>
          <cell r="J84">
            <v>8101.9695807999997</v>
          </cell>
          <cell r="K84" t="str">
            <v>MM0041 PROGRAMADOR D</v>
          </cell>
          <cell r="L84">
            <v>276.46472256000004</v>
          </cell>
          <cell r="M84">
            <v>8293.941676800001</v>
          </cell>
          <cell r="N84">
            <v>0</v>
          </cell>
          <cell r="O84" t="str">
            <v>RECATEGORIZADO</v>
          </cell>
          <cell r="P84">
            <v>8293.941676800001</v>
          </cell>
        </row>
        <row r="85">
          <cell r="B85" t="str">
            <v>Aldana Varguez Luis Ernesto</v>
          </cell>
          <cell r="C85" t="str">
            <v>PLANEACION Y CONTROL PRESUPUESTAL</v>
          </cell>
          <cell r="D85" t="str">
            <v>MM0099 AUX. ADMIV. K</v>
          </cell>
          <cell r="E85">
            <v>153.31207391999999</v>
          </cell>
          <cell r="F85">
            <v>4599.3622175999999</v>
          </cell>
          <cell r="G85">
            <v>600</v>
          </cell>
          <cell r="H85">
            <v>1070.76</v>
          </cell>
          <cell r="I85">
            <v>3729.26</v>
          </cell>
          <cell r="J85">
            <v>9999.3822175999994</v>
          </cell>
          <cell r="K85" t="str">
            <v>MM0027 COORDINADOR A</v>
          </cell>
          <cell r="L85">
            <v>348.60147708</v>
          </cell>
          <cell r="M85">
            <v>10458.044312399999</v>
          </cell>
          <cell r="N85">
            <v>0</v>
          </cell>
          <cell r="O85" t="str">
            <v>RECATEGORIZADO</v>
          </cell>
          <cell r="P85">
            <v>10458.044312399999</v>
          </cell>
        </row>
        <row r="86">
          <cell r="B86" t="str">
            <v>Alonzo Canche Jesus De Atoche</v>
          </cell>
          <cell r="C86" t="str">
            <v>GIMNASIO POLIFUNCIONAL</v>
          </cell>
          <cell r="D86" t="str">
            <v>BU0026 AUX. ADMIVO. G</v>
          </cell>
          <cell r="E86">
            <v>141.63831936000901</v>
          </cell>
          <cell r="F86">
            <v>4249.1495808002701</v>
          </cell>
          <cell r="G86">
            <v>600</v>
          </cell>
          <cell r="H86">
            <v>1140</v>
          </cell>
          <cell r="J86">
            <v>5989.1495808002701</v>
          </cell>
          <cell r="K86" t="str">
            <v>BU0072 INSTRUCTOR DEPORTIVO B</v>
          </cell>
          <cell r="L86">
            <v>194.54639616000006</v>
          </cell>
          <cell r="M86">
            <v>5836.3918848000021</v>
          </cell>
          <cell r="N86">
            <v>0</v>
          </cell>
          <cell r="O86" t="str">
            <v>RECATEGORIZADO</v>
          </cell>
          <cell r="P86">
            <v>5836.3918848000021</v>
          </cell>
        </row>
        <row r="87">
          <cell r="B87" t="str">
            <v>Ancona Marentes Eric Jose</v>
          </cell>
          <cell r="C87" t="str">
            <v>UNIDAD DEPORTIVA KUKULCAN</v>
          </cell>
          <cell r="D87" t="str">
            <v>BU0061 AUX. SERVICIO B</v>
          </cell>
          <cell r="E87">
            <v>132.17311295996299</v>
          </cell>
          <cell r="F87">
            <v>3965.1933887988898</v>
          </cell>
          <cell r="G87">
            <v>600</v>
          </cell>
          <cell r="H87">
            <v>1131.08</v>
          </cell>
          <cell r="J87">
            <v>5696.2733887988898</v>
          </cell>
          <cell r="K87" t="str">
            <v>BU0072 INSTRUCTOR DEPORTIVO B</v>
          </cell>
          <cell r="L87">
            <v>194.54639616000006</v>
          </cell>
          <cell r="M87">
            <v>5836.3918848000021</v>
          </cell>
          <cell r="N87">
            <v>0</v>
          </cell>
          <cell r="O87" t="str">
            <v>RECATEGORIZADO</v>
          </cell>
          <cell r="P87">
            <v>5836.3918848000021</v>
          </cell>
        </row>
        <row r="88">
          <cell r="B88" t="str">
            <v>Andrade Magaña Antonio Eduardo</v>
          </cell>
          <cell r="C88" t="str">
            <v>RECURSOS MATERIALES</v>
          </cell>
          <cell r="D88" t="str">
            <v>MM0085 JEFE DE PROGRAMACION</v>
          </cell>
          <cell r="E88">
            <v>185.48164080000001</v>
          </cell>
          <cell r="F88">
            <v>5564.449224</v>
          </cell>
          <cell r="G88">
            <v>600</v>
          </cell>
          <cell r="H88">
            <v>1491.38</v>
          </cell>
          <cell r="I88">
            <v>800</v>
          </cell>
          <cell r="J88">
            <v>8455.829224000001</v>
          </cell>
          <cell r="K88" t="str">
            <v>MM0041 PROGRAMADOR D</v>
          </cell>
          <cell r="L88">
            <v>276.46472256000004</v>
          </cell>
          <cell r="M88">
            <v>8293.941676800001</v>
          </cell>
          <cell r="N88">
            <v>0</v>
          </cell>
          <cell r="O88" t="str">
            <v>RECATEGORIZADO</v>
          </cell>
          <cell r="P88">
            <v>8293.941676800001</v>
          </cell>
        </row>
        <row r="89">
          <cell r="B89" t="str">
            <v>Arcique Cortes Ricardo De La Cruz</v>
          </cell>
          <cell r="C89" t="str">
            <v>EVENTOS ESPECIALES</v>
          </cell>
          <cell r="D89" t="str">
            <v>BU0066 AUX. SERVICIO A</v>
          </cell>
          <cell r="E89">
            <v>129.69759744000001</v>
          </cell>
          <cell r="F89">
            <v>3890.9279232000004</v>
          </cell>
          <cell r="G89">
            <v>600</v>
          </cell>
          <cell r="H89">
            <v>813</v>
          </cell>
          <cell r="J89">
            <v>5303.9279232000008</v>
          </cell>
          <cell r="K89" t="str">
            <v>550    COORDINADOR</v>
          </cell>
          <cell r="L89">
            <v>179.51127984000001</v>
          </cell>
          <cell r="M89">
            <v>5385.3383952000004</v>
          </cell>
          <cell r="N89">
            <v>0</v>
          </cell>
          <cell r="O89" t="str">
            <v>RECATEGORIZADO</v>
          </cell>
          <cell r="P89">
            <v>5385.3383952000004</v>
          </cell>
        </row>
        <row r="90">
          <cell r="B90" t="str">
            <v>Arguelles Santana Wilbert Gabriel</v>
          </cell>
          <cell r="C90" t="str">
            <v>UNIDAD DEPORTIVA KUKULCAN</v>
          </cell>
          <cell r="D90" t="str">
            <v>SC0097 COORDINADOR C</v>
          </cell>
          <cell r="E90">
            <v>443.61690060000001</v>
          </cell>
          <cell r="F90">
            <v>13308.507018</v>
          </cell>
          <cell r="G90">
            <v>600</v>
          </cell>
          <cell r="H90">
            <v>2398</v>
          </cell>
          <cell r="J90">
            <v>16306.507018</v>
          </cell>
          <cell r="K90" t="str">
            <v>SC0098 COORDINADOR D</v>
          </cell>
          <cell r="L90">
            <v>537.61323800000014</v>
          </cell>
          <cell r="M90">
            <v>16128.397140000005</v>
          </cell>
          <cell r="N90">
            <v>0</v>
          </cell>
          <cell r="O90" t="str">
            <v>RECATEGORIZADO</v>
          </cell>
          <cell r="P90">
            <v>16128.397140000005</v>
          </cell>
        </row>
        <row r="91">
          <cell r="B91" t="str">
            <v>Ayuso Aviles Wilbert Ernesto</v>
          </cell>
          <cell r="C91" t="str">
            <v>UNIDAD DEPORTIVA DEL SUR</v>
          </cell>
          <cell r="D91" t="str">
            <v>BU0017 AUX. SERV. G</v>
          </cell>
          <cell r="E91">
            <v>145.53361584000001</v>
          </cell>
          <cell r="F91">
            <v>4366.0084752000002</v>
          </cell>
          <cell r="G91">
            <v>600</v>
          </cell>
          <cell r="H91">
            <v>504.78</v>
          </cell>
          <cell r="J91">
            <v>5470.7884752</v>
          </cell>
          <cell r="K91" t="str">
            <v>BU0072 INSTRUCTOR DEPORTIVO B</v>
          </cell>
          <cell r="L91">
            <v>194.54639616000006</v>
          </cell>
          <cell r="M91">
            <v>5836.3918848000021</v>
          </cell>
          <cell r="N91">
            <v>0</v>
          </cell>
          <cell r="O91" t="str">
            <v>RECATEGORIZADO</v>
          </cell>
          <cell r="P91">
            <v>5836.3918848000021</v>
          </cell>
        </row>
        <row r="92">
          <cell r="B92" t="str">
            <v>Bacab Ortega Vanesa Guadalupe</v>
          </cell>
          <cell r="C92" t="str">
            <v>PLANEACION Y CONTROL PRESUPUESTAL</v>
          </cell>
          <cell r="D92" t="str">
            <v>MM0027 COORDINADOR A</v>
          </cell>
          <cell r="E92">
            <v>348.60147708</v>
          </cell>
          <cell r="F92">
            <v>10458.044312399999</v>
          </cell>
          <cell r="G92">
            <v>600</v>
          </cell>
          <cell r="H92">
            <v>296.36</v>
          </cell>
          <cell r="I92">
            <v>0</v>
          </cell>
          <cell r="J92">
            <v>11354.4043124</v>
          </cell>
          <cell r="K92" t="str">
            <v>MM0013 COORDINADOR B</v>
          </cell>
          <cell r="L92">
            <v>389.72805455999998</v>
          </cell>
          <cell r="M92">
            <v>11691.8416368</v>
          </cell>
          <cell r="N92">
            <v>0</v>
          </cell>
          <cell r="O92" t="str">
            <v>RECATEGORIZADO</v>
          </cell>
          <cell r="P92">
            <v>11691.8416368</v>
          </cell>
        </row>
        <row r="93">
          <cell r="B93" t="str">
            <v>Baeza Pat Juan Pablo</v>
          </cell>
          <cell r="C93" t="str">
            <v>ALTO RENDIMIENTO</v>
          </cell>
          <cell r="D93" t="str">
            <v>MM0041 PROGRAMADOR D</v>
          </cell>
          <cell r="E93">
            <v>276.46472255999998</v>
          </cell>
          <cell r="F93">
            <v>8293.9416767999992</v>
          </cell>
          <cell r="G93">
            <v>600</v>
          </cell>
          <cell r="H93">
            <v>800</v>
          </cell>
          <cell r="J93">
            <v>9693.9416767999992</v>
          </cell>
          <cell r="K93" t="str">
            <v>MM0041 PROGRAMADOR D</v>
          </cell>
          <cell r="L93">
            <v>276.46472256000004</v>
          </cell>
          <cell r="M93">
            <v>8293.941676800001</v>
          </cell>
          <cell r="N93">
            <v>0</v>
          </cell>
          <cell r="O93" t="str">
            <v>RECATEGORIZADO</v>
          </cell>
          <cell r="P93">
            <v>8293.941676800001</v>
          </cell>
        </row>
        <row r="94">
          <cell r="B94" t="str">
            <v>Ballote Sanchez Oscar Daniel</v>
          </cell>
          <cell r="C94" t="str">
            <v>CAPACITACION Y TALENTOS DEPORTIVOS</v>
          </cell>
          <cell r="D94" t="str">
            <v>MM0099 AUX. ADMIV. K</v>
          </cell>
          <cell r="E94">
            <v>153.31207391993601</v>
          </cell>
          <cell r="F94">
            <v>4599.36221759808</v>
          </cell>
          <cell r="G94">
            <v>600</v>
          </cell>
          <cell r="H94">
            <v>929.5</v>
          </cell>
          <cell r="J94">
            <v>6128.86221759808</v>
          </cell>
          <cell r="K94" t="str">
            <v>BU0072 INSTRUCTOR DEPORTIVO B</v>
          </cell>
          <cell r="L94">
            <v>194.54639616000006</v>
          </cell>
          <cell r="M94">
            <v>5836.3918848000021</v>
          </cell>
          <cell r="N94">
            <v>0</v>
          </cell>
          <cell r="O94" t="str">
            <v>RECATEGORIZADO</v>
          </cell>
          <cell r="P94">
            <v>5836.3918848000021</v>
          </cell>
        </row>
        <row r="95">
          <cell r="B95" t="str">
            <v>Barredo Ching Maria Jose</v>
          </cell>
          <cell r="C95" t="str">
            <v>CAPACITACION Y TALENTOS DEPORTIVOS</v>
          </cell>
          <cell r="D95" t="str">
            <v>BU0027 SECRETARIA "D"</v>
          </cell>
          <cell r="E95">
            <v>141.63831936000901</v>
          </cell>
          <cell r="F95">
            <v>4249.1495808002701</v>
          </cell>
          <cell r="G95">
            <v>600</v>
          </cell>
          <cell r="H95">
            <v>1000</v>
          </cell>
          <cell r="J95">
            <v>5849.1495808002701</v>
          </cell>
          <cell r="K95" t="str">
            <v>BU0072 INSTRUCTOR DEPORTIVO B</v>
          </cell>
          <cell r="L95">
            <v>194.54639616000006</v>
          </cell>
          <cell r="M95">
            <v>5836.3918848000021</v>
          </cell>
          <cell r="N95">
            <v>0</v>
          </cell>
          <cell r="O95" t="str">
            <v>RECATEGORIZADO</v>
          </cell>
          <cell r="P95">
            <v>5836.3918848000021</v>
          </cell>
        </row>
        <row r="96">
          <cell r="B96" t="str">
            <v>Barron Bolaños Oscar Vicente</v>
          </cell>
          <cell r="C96" t="str">
            <v>RECURSOS HUMANOS</v>
          </cell>
          <cell r="D96" t="str">
            <v>MM0044 COORDINADOR DE PROYECTOS</v>
          </cell>
          <cell r="E96">
            <v>267.13114272000001</v>
          </cell>
          <cell r="F96">
            <v>8013.9342816000008</v>
          </cell>
          <cell r="G96">
            <v>600</v>
          </cell>
          <cell r="H96">
            <v>800</v>
          </cell>
          <cell r="J96">
            <v>9413.9342816000008</v>
          </cell>
          <cell r="K96" t="str">
            <v>MM0041 PROGRAMADOR D</v>
          </cell>
          <cell r="L96">
            <v>276.46472256000004</v>
          </cell>
          <cell r="M96">
            <v>8293.941676800001</v>
          </cell>
          <cell r="N96">
            <v>0</v>
          </cell>
          <cell r="O96" t="str">
            <v>RECATEGORIZADO</v>
          </cell>
          <cell r="P96">
            <v>8293.941676800001</v>
          </cell>
        </row>
        <row r="97">
          <cell r="B97" t="str">
            <v>Blancarte Canto Marco Antonio</v>
          </cell>
          <cell r="C97" t="str">
            <v>CENTRO DE ALTO RENDIMIENTO DEPORTIVO</v>
          </cell>
          <cell r="D97" t="str">
            <v>SC0097 COORDINADOR C</v>
          </cell>
          <cell r="E97">
            <v>443.61690060000001</v>
          </cell>
          <cell r="F97">
            <v>13308.507018</v>
          </cell>
          <cell r="G97">
            <v>600</v>
          </cell>
          <cell r="H97">
            <v>1256</v>
          </cell>
          <cell r="J97">
            <v>15164.507018</v>
          </cell>
          <cell r="K97" t="str">
            <v>SC0098 COORDINADOR D</v>
          </cell>
          <cell r="L97">
            <v>537.61323800000014</v>
          </cell>
          <cell r="M97">
            <v>16128.397140000005</v>
          </cell>
          <cell r="N97">
            <v>0</v>
          </cell>
          <cell r="O97" t="str">
            <v>RECATEGORIZADO</v>
          </cell>
          <cell r="P97">
            <v>16128.397140000005</v>
          </cell>
        </row>
        <row r="98">
          <cell r="B98" t="str">
            <v>Caamal Cime Bernabe</v>
          </cell>
          <cell r="C98" t="str">
            <v>ESTADIO SALVADOR ALVARADO</v>
          </cell>
          <cell r="D98" t="str">
            <v>BU0062 VIGILANTE C</v>
          </cell>
          <cell r="E98">
            <v>132.17311296</v>
          </cell>
          <cell r="F98">
            <v>3965.1933887999999</v>
          </cell>
          <cell r="G98">
            <v>600</v>
          </cell>
          <cell r="H98">
            <v>840.5</v>
          </cell>
          <cell r="J98">
            <v>5405.6933888000003</v>
          </cell>
          <cell r="K98" t="str">
            <v>MM0085 JEFE DE PROGRAMACION</v>
          </cell>
          <cell r="L98">
            <v>185.48164080000004</v>
          </cell>
          <cell r="M98">
            <v>5564.4492240000009</v>
          </cell>
          <cell r="N98">
            <v>0</v>
          </cell>
          <cell r="O98" t="str">
            <v>RECATEGORIZADO</v>
          </cell>
          <cell r="P98">
            <v>5564.4492240000009</v>
          </cell>
        </row>
        <row r="99">
          <cell r="B99" t="str">
            <v>Caamal Ku Carlos Ivan</v>
          </cell>
          <cell r="C99" t="str">
            <v>COMPLEJO OLIMP. DEP. INALAMBRICA</v>
          </cell>
          <cell r="D99" t="str">
            <v>BU0048 AUX. SERV. E</v>
          </cell>
          <cell r="E99">
            <v>138.00999024000001</v>
          </cell>
          <cell r="F99">
            <v>4140.2997071999998</v>
          </cell>
          <cell r="G99">
            <v>600</v>
          </cell>
          <cell r="H99">
            <v>900</v>
          </cell>
          <cell r="J99">
            <v>5640.2997071999998</v>
          </cell>
          <cell r="K99" t="str">
            <v>BU0072 INSTRUCTOR DEPORTIVO B</v>
          </cell>
          <cell r="L99">
            <v>194.54639616000006</v>
          </cell>
          <cell r="M99">
            <v>5836.3918848000021</v>
          </cell>
          <cell r="N99">
            <v>0</v>
          </cell>
          <cell r="O99" t="str">
            <v>RECATEGORIZADO</v>
          </cell>
          <cell r="P99">
            <v>5836.3918848000021</v>
          </cell>
        </row>
        <row r="100">
          <cell r="B100" t="str">
            <v>Caballero Escobedo Jorge</v>
          </cell>
          <cell r="C100" t="str">
            <v>UNIDAD DEPORTIVA VILLA PALMIRA</v>
          </cell>
          <cell r="D100" t="str">
            <v>BU0061 AUX. SERVICIO B</v>
          </cell>
          <cell r="E100">
            <v>132.17311296</v>
          </cell>
          <cell r="F100">
            <v>3965.1933887999999</v>
          </cell>
          <cell r="G100">
            <v>600</v>
          </cell>
          <cell r="H100">
            <v>400</v>
          </cell>
          <cell r="I100">
            <v>0</v>
          </cell>
          <cell r="J100">
            <v>4965.1933888000003</v>
          </cell>
          <cell r="K100" t="str">
            <v>MM0095 ANALISTA ADMINISTRATIVO C</v>
          </cell>
          <cell r="L100">
            <v>159.92558352</v>
          </cell>
          <cell r="M100">
            <v>4797.7675055999998</v>
          </cell>
          <cell r="N100">
            <v>0</v>
          </cell>
          <cell r="O100" t="str">
            <v>RECATEGORIZADO</v>
          </cell>
          <cell r="P100">
            <v>4797.7675055999998</v>
          </cell>
        </row>
        <row r="101">
          <cell r="B101" t="str">
            <v>Canche Diaz Eira Patricia</v>
          </cell>
          <cell r="C101" t="str">
            <v>GIMNASIO POLIFUNCIONAL</v>
          </cell>
          <cell r="D101" t="str">
            <v>BU0064 AUX ADMVO A</v>
          </cell>
          <cell r="E101">
            <v>130.35288095999999</v>
          </cell>
          <cell r="F101">
            <v>3910.5864287999998</v>
          </cell>
          <cell r="G101">
            <v>600</v>
          </cell>
          <cell r="H101">
            <v>1000</v>
          </cell>
          <cell r="I101">
            <v>0</v>
          </cell>
          <cell r="J101">
            <v>5510.5864287999993</v>
          </cell>
          <cell r="K101" t="str">
            <v>MM0095 ANALISTA ADMINISTRATIVO C</v>
          </cell>
          <cell r="L101">
            <v>159.92558352</v>
          </cell>
          <cell r="M101">
            <v>4797.7675055999998</v>
          </cell>
          <cell r="N101">
            <v>0</v>
          </cell>
          <cell r="O101" t="str">
            <v>RECATEGORIZADO</v>
          </cell>
          <cell r="P101">
            <v>4797.7675055999998</v>
          </cell>
        </row>
        <row r="102">
          <cell r="B102" t="str">
            <v>Canepa Manrique Mario Antonio</v>
          </cell>
          <cell r="C102" t="str">
            <v>CENTRO DEPORTIVO PARALIMPICO</v>
          </cell>
          <cell r="D102" t="str">
            <v>BU0064 AUX ADMVO A</v>
          </cell>
          <cell r="E102">
            <v>130.35288095999999</v>
          </cell>
          <cell r="F102">
            <v>3910.5864287999998</v>
          </cell>
          <cell r="G102">
            <v>600</v>
          </cell>
          <cell r="H102">
            <v>820.56</v>
          </cell>
          <cell r="I102">
            <v>0</v>
          </cell>
          <cell r="J102">
            <v>5331.1464287999988</v>
          </cell>
          <cell r="K102" t="str">
            <v>MM0042 PROGRAMADOR B</v>
          </cell>
          <cell r="L102">
            <v>185.45737104000003</v>
          </cell>
          <cell r="M102">
            <v>5563.7211312000009</v>
          </cell>
          <cell r="N102">
            <v>0</v>
          </cell>
          <cell r="O102" t="str">
            <v>RECATEGORIZADO</v>
          </cell>
          <cell r="P102">
            <v>5563.7211312000009</v>
          </cell>
        </row>
        <row r="103">
          <cell r="B103" t="str">
            <v>Cano Madera Javier Rene De La Cruz</v>
          </cell>
          <cell r="C103" t="str">
            <v>SUBDIRECCION DE ADMINISTRACION Y FINANZA</v>
          </cell>
          <cell r="D103" t="str">
            <v>BU0026 AUX. ADMIVO. G</v>
          </cell>
          <cell r="E103">
            <v>141.63831936</v>
          </cell>
          <cell r="F103">
            <v>4249.1495808</v>
          </cell>
          <cell r="G103">
            <v>600</v>
          </cell>
          <cell r="H103">
            <v>1022.4</v>
          </cell>
          <cell r="I103">
            <v>1766</v>
          </cell>
          <cell r="J103">
            <v>7637.5495807999996</v>
          </cell>
          <cell r="K103" t="str">
            <v>MM0027 COORDINADOR A</v>
          </cell>
          <cell r="L103">
            <v>241.24238112000003</v>
          </cell>
          <cell r="M103">
            <v>7237.2714336000008</v>
          </cell>
          <cell r="N103">
            <v>0</v>
          </cell>
          <cell r="O103" t="str">
            <v>RECATEGORIZADO</v>
          </cell>
          <cell r="P103">
            <v>7237.2714336000008</v>
          </cell>
        </row>
        <row r="104">
          <cell r="B104" t="str">
            <v>Cante Varguez Adylene De Jesus</v>
          </cell>
          <cell r="C104" t="str">
            <v>UNIDADES DEPORTIVAS</v>
          </cell>
          <cell r="D104" t="str">
            <v>BU0064 AUX ADMVO A</v>
          </cell>
          <cell r="E104">
            <v>130.35288095999999</v>
          </cell>
          <cell r="F104">
            <v>3910.5864287999998</v>
          </cell>
          <cell r="G104">
            <v>600</v>
          </cell>
          <cell r="H104">
            <v>0</v>
          </cell>
          <cell r="I104">
            <v>0</v>
          </cell>
          <cell r="J104">
            <v>4510.5864287999993</v>
          </cell>
          <cell r="K104" t="str">
            <v>BU0012 AUXILIAR ADMINISTRATIVO H</v>
          </cell>
          <cell r="L104">
            <v>145.53361584000004</v>
          </cell>
          <cell r="M104">
            <v>4366.0084752000012</v>
          </cell>
          <cell r="N104">
            <v>0</v>
          </cell>
          <cell r="O104" t="str">
            <v>RECATEGORIZADO</v>
          </cell>
          <cell r="P104">
            <v>4366.0084752000012</v>
          </cell>
        </row>
        <row r="105">
          <cell r="B105" t="str">
            <v>Cantillo Gamboa Ismael</v>
          </cell>
          <cell r="C105" t="str">
            <v>SERVICIOS GENERALES</v>
          </cell>
          <cell r="D105" t="str">
            <v>BU0023 CHOFER C</v>
          </cell>
          <cell r="E105">
            <v>143.56776528</v>
          </cell>
          <cell r="F105">
            <v>4307.0329584000001</v>
          </cell>
          <cell r="G105">
            <v>600</v>
          </cell>
          <cell r="H105">
            <v>508.94</v>
          </cell>
          <cell r="J105">
            <v>5415.9729583999997</v>
          </cell>
          <cell r="K105" t="str">
            <v>MM0085 JEFE DE PROGRAMACION</v>
          </cell>
          <cell r="L105">
            <v>185.48164080000004</v>
          </cell>
          <cell r="M105">
            <v>5564.4492240000009</v>
          </cell>
          <cell r="N105">
            <v>0</v>
          </cell>
          <cell r="O105" t="str">
            <v>RECATEGORIZADO</v>
          </cell>
          <cell r="P105">
            <v>5564.4492240000009</v>
          </cell>
        </row>
        <row r="106">
          <cell r="B106" t="str">
            <v>Canto Magaña Mario Andres</v>
          </cell>
          <cell r="C106" t="str">
            <v>PISTA DE REMO Y CANOTAJE</v>
          </cell>
          <cell r="D106" t="str">
            <v>MM0027 COORDINADOR A</v>
          </cell>
          <cell r="E106">
            <v>348.60147708</v>
          </cell>
          <cell r="F106">
            <v>10458.044312399999</v>
          </cell>
          <cell r="G106">
            <v>600</v>
          </cell>
          <cell r="H106">
            <v>1547</v>
          </cell>
          <cell r="J106">
            <v>12605.044312399999</v>
          </cell>
          <cell r="K106" t="str">
            <v>MM0013 COORDINADOR B</v>
          </cell>
          <cell r="L106">
            <v>389.72805455999998</v>
          </cell>
          <cell r="M106">
            <v>11691.8416368</v>
          </cell>
          <cell r="N106">
            <v>0</v>
          </cell>
          <cell r="O106" t="str">
            <v>RECATEGORIZADO</v>
          </cell>
          <cell r="P106">
            <v>11691.8416368</v>
          </cell>
        </row>
        <row r="107">
          <cell r="B107" t="str">
            <v>Cardenas Y Gallareta Hernan Jose</v>
          </cell>
          <cell r="C107" t="str">
            <v>UNIDAD BENITO JUAREZ</v>
          </cell>
          <cell r="D107" t="str">
            <v>MM0027 COORDINADOR A</v>
          </cell>
          <cell r="E107">
            <v>348.60147708</v>
          </cell>
          <cell r="F107">
            <v>10458.044312399999</v>
          </cell>
          <cell r="G107">
            <v>600</v>
          </cell>
          <cell r="H107">
            <v>2400</v>
          </cell>
          <cell r="J107">
            <v>13458.044312399999</v>
          </cell>
          <cell r="K107" t="str">
            <v>SC0097 COORDINADOR C</v>
          </cell>
          <cell r="L107">
            <v>443.61690060000006</v>
          </cell>
          <cell r="M107">
            <v>13308.507018000002</v>
          </cell>
          <cell r="N107">
            <v>0</v>
          </cell>
          <cell r="O107" t="str">
            <v>RECATEGORIZADO</v>
          </cell>
          <cell r="P107">
            <v>13308.507018000002</v>
          </cell>
        </row>
        <row r="108">
          <cell r="B108" t="str">
            <v>Carrillo Can Ignacio De Loyola</v>
          </cell>
          <cell r="C108" t="str">
            <v>SUBDIRECCION DE ADMINISTRACION Y FINANZA</v>
          </cell>
          <cell r="D108" t="str">
            <v>BU0017 AUX. SERV. G</v>
          </cell>
          <cell r="E108">
            <v>145.53361584000001</v>
          </cell>
          <cell r="F108">
            <v>4366.0084752000002</v>
          </cell>
          <cell r="G108">
            <v>600</v>
          </cell>
          <cell r="H108">
            <v>944.78</v>
          </cell>
          <cell r="J108">
            <v>5910.7884752</v>
          </cell>
          <cell r="K108" t="str">
            <v>MM0097 SECRETARIA I</v>
          </cell>
          <cell r="L108">
            <v>211.77792576000002</v>
          </cell>
          <cell r="M108">
            <v>6353.3377728000005</v>
          </cell>
          <cell r="N108">
            <v>0</v>
          </cell>
          <cell r="O108" t="str">
            <v>RECATEGORIZADO</v>
          </cell>
          <cell r="P108">
            <v>6353.3377728000005</v>
          </cell>
        </row>
        <row r="109">
          <cell r="B109" t="str">
            <v>Carrillo Puerto Cesar Augusto</v>
          </cell>
          <cell r="C109" t="str">
            <v>DEPORTE ADAPTADO Y DEL ADULTO MAYOR</v>
          </cell>
          <cell r="D109" t="str">
            <v>MM0062 ANALISTA ADMVO. F</v>
          </cell>
          <cell r="E109">
            <v>231.97692960000001</v>
          </cell>
          <cell r="F109">
            <v>6959.3078880000003</v>
          </cell>
          <cell r="G109">
            <v>600</v>
          </cell>
          <cell r="H109">
            <v>1000</v>
          </cell>
          <cell r="J109">
            <v>8559.3078879999994</v>
          </cell>
          <cell r="K109" t="str">
            <v>MM0044 COORDINADOR DE PROYECTOS</v>
          </cell>
          <cell r="L109">
            <v>267.13114272000001</v>
          </cell>
          <cell r="M109">
            <v>8013.9342816000008</v>
          </cell>
          <cell r="N109">
            <v>0</v>
          </cell>
          <cell r="O109" t="str">
            <v>RECATEGORIZADO</v>
          </cell>
          <cell r="P109">
            <v>8013.9342816000008</v>
          </cell>
        </row>
        <row r="110">
          <cell r="B110" t="str">
            <v>Carrillo Tello Cesar Gustavo</v>
          </cell>
          <cell r="C110" t="str">
            <v>ESTADIO SALVADOR ALVARADO</v>
          </cell>
          <cell r="D110" t="str">
            <v>SC0097 COORDINADOR C</v>
          </cell>
          <cell r="E110">
            <v>443.61635999999999</v>
          </cell>
          <cell r="F110">
            <v>13308.4908</v>
          </cell>
          <cell r="G110">
            <v>600</v>
          </cell>
          <cell r="H110">
            <v>4000</v>
          </cell>
          <cell r="J110">
            <v>17908.4908</v>
          </cell>
          <cell r="K110" t="str">
            <v>SC0098 COORDINADOR D</v>
          </cell>
          <cell r="L110">
            <v>537.61323800000014</v>
          </cell>
          <cell r="M110">
            <v>16128.397140000005</v>
          </cell>
          <cell r="N110">
            <v>0</v>
          </cell>
          <cell r="O110" t="str">
            <v>RECATEGORIZADO</v>
          </cell>
          <cell r="P110">
            <v>16128.397140000005</v>
          </cell>
        </row>
        <row r="111">
          <cell r="B111" t="str">
            <v>Castilla Ayala Justo Pastor</v>
          </cell>
          <cell r="C111" t="str">
            <v>RECURSOS MATERIALES</v>
          </cell>
          <cell r="D111" t="str">
            <v>BU0017 AUX. SERV. G</v>
          </cell>
          <cell r="E111">
            <v>145.53361584000001</v>
          </cell>
          <cell r="F111">
            <v>4366.0084752000002</v>
          </cell>
          <cell r="G111">
            <v>600</v>
          </cell>
          <cell r="H111">
            <v>504.78</v>
          </cell>
          <cell r="J111">
            <v>5470.7884752</v>
          </cell>
          <cell r="K111" t="str">
            <v>MM0085 JEFE DE PROGRAMACION</v>
          </cell>
          <cell r="L111">
            <v>185.48164080000004</v>
          </cell>
          <cell r="M111">
            <v>5564.4492240000009</v>
          </cell>
          <cell r="N111">
            <v>0</v>
          </cell>
          <cell r="O111" t="str">
            <v>RECATEGORIZADO</v>
          </cell>
          <cell r="P111">
            <v>5564.4492240000009</v>
          </cell>
        </row>
        <row r="112">
          <cell r="B112" t="str">
            <v>Castillo Cen Ariel Alejandro</v>
          </cell>
          <cell r="C112" t="str">
            <v>UNIDAD DEPORTIVA DEL SUR</v>
          </cell>
          <cell r="D112" t="str">
            <v>BU0064 AUX ADMVO A</v>
          </cell>
          <cell r="E112">
            <v>130.35288095999999</v>
          </cell>
          <cell r="F112">
            <v>3910.5864287999998</v>
          </cell>
          <cell r="G112">
            <v>600</v>
          </cell>
          <cell r="H112">
            <v>900</v>
          </cell>
          <cell r="J112">
            <v>5410.5864287999993</v>
          </cell>
          <cell r="K112" t="str">
            <v>MM0085 JEFE DE PROGRAMACION</v>
          </cell>
          <cell r="L112">
            <v>185.48164080000004</v>
          </cell>
          <cell r="M112">
            <v>5564.4492240000009</v>
          </cell>
          <cell r="N112">
            <v>0</v>
          </cell>
          <cell r="O112" t="str">
            <v>RECATEGORIZADO</v>
          </cell>
          <cell r="P112">
            <v>5564.4492240000009</v>
          </cell>
        </row>
        <row r="113">
          <cell r="B113" t="str">
            <v>Castro Albornoz Maria Isabel</v>
          </cell>
          <cell r="C113" t="str">
            <v>JURIDICO</v>
          </cell>
          <cell r="D113" t="str">
            <v>BU0004 AUX. ADMIV. J</v>
          </cell>
          <cell r="E113">
            <v>151.36199999999999</v>
          </cell>
          <cell r="F113">
            <v>4540.8599999999997</v>
          </cell>
          <cell r="G113">
            <v>600</v>
          </cell>
          <cell r="H113">
            <v>433.58</v>
          </cell>
          <cell r="J113">
            <v>5574.44</v>
          </cell>
          <cell r="K113" t="str">
            <v>BU0072 INSTRUCTOR DEPORTIVO B</v>
          </cell>
          <cell r="L113">
            <v>194.54639616000006</v>
          </cell>
          <cell r="M113">
            <v>5836.3918848000021</v>
          </cell>
          <cell r="N113">
            <v>0</v>
          </cell>
          <cell r="O113" t="str">
            <v>RECATEGORIZADO</v>
          </cell>
          <cell r="P113">
            <v>5836.3918848000021</v>
          </cell>
        </row>
        <row r="114">
          <cell r="B114" t="str">
            <v>Ceballos Y Gamboa Herbert Efrain</v>
          </cell>
          <cell r="C114" t="str">
            <v>CENTRO DE ALTO RENDIMIENTO DEPORTIVO</v>
          </cell>
          <cell r="D114" t="str">
            <v>BU0023 CHOFER C</v>
          </cell>
          <cell r="E114">
            <v>143.56776528</v>
          </cell>
          <cell r="F114">
            <v>4307.0329584000001</v>
          </cell>
          <cell r="G114">
            <v>600</v>
          </cell>
          <cell r="H114">
            <v>1056.5999999999999</v>
          </cell>
          <cell r="J114">
            <v>5963.6329583999996</v>
          </cell>
          <cell r="K114" t="str">
            <v>MM0097 SECRETARIA I</v>
          </cell>
          <cell r="L114">
            <v>211.77792576000002</v>
          </cell>
          <cell r="M114">
            <v>6353.3377728000005</v>
          </cell>
          <cell r="N114">
            <v>0</v>
          </cell>
          <cell r="O114" t="str">
            <v>RECATEGORIZADO</v>
          </cell>
          <cell r="P114">
            <v>6353.3377728000005</v>
          </cell>
        </row>
        <row r="115">
          <cell r="B115" t="str">
            <v>Centeno Pacheco Cecilia De Jesus</v>
          </cell>
          <cell r="C115" t="str">
            <v>MED. Y CIENCIAS APLICADAS AL DEP.</v>
          </cell>
          <cell r="D115" t="str">
            <v>MM0097 SECRETARIA I</v>
          </cell>
          <cell r="E115">
            <v>211.78</v>
          </cell>
          <cell r="F115">
            <v>6353.4</v>
          </cell>
          <cell r="G115">
            <v>600</v>
          </cell>
          <cell r="H115">
            <v>850</v>
          </cell>
          <cell r="J115">
            <v>7803.4</v>
          </cell>
          <cell r="K115" t="str">
            <v>MM0104 PROMOTOR A</v>
          </cell>
          <cell r="L115">
            <v>241.24238112000003</v>
          </cell>
          <cell r="M115">
            <v>7237.2714336000008</v>
          </cell>
          <cell r="N115">
            <v>0</v>
          </cell>
          <cell r="O115" t="str">
            <v>RECATEGORIZADO</v>
          </cell>
          <cell r="P115">
            <v>7237.2714336000008</v>
          </cell>
        </row>
        <row r="116">
          <cell r="B116" t="str">
            <v>Centeno Tec Wilian Martin</v>
          </cell>
          <cell r="C116" t="str">
            <v>CENTRO DE ALTO RENDIMIENTO DEPORTIVO</v>
          </cell>
          <cell r="D116" t="str">
            <v>BU0004 AUX. ADMIV. J</v>
          </cell>
          <cell r="E116">
            <v>151.35835824</v>
          </cell>
          <cell r="F116">
            <v>4540.7507471999998</v>
          </cell>
          <cell r="G116">
            <v>600</v>
          </cell>
          <cell r="H116">
            <v>899.14</v>
          </cell>
          <cell r="J116">
            <v>6039.8907472000001</v>
          </cell>
          <cell r="K116" t="str">
            <v>MM0097 SECRETARIA I</v>
          </cell>
          <cell r="L116">
            <v>211.77792576000002</v>
          </cell>
          <cell r="M116">
            <v>6353.3377728000005</v>
          </cell>
          <cell r="N116">
            <v>0</v>
          </cell>
          <cell r="O116" t="str">
            <v>RECATEGORIZADO</v>
          </cell>
          <cell r="P116">
            <v>6353.3377728000005</v>
          </cell>
        </row>
        <row r="117">
          <cell r="B117" t="str">
            <v>Ceron Concha Leticia Margarita</v>
          </cell>
          <cell r="C117" t="str">
            <v>UNIDADES DEPORTIVAS</v>
          </cell>
          <cell r="D117" t="str">
            <v>MM0069 ANALISTA ADVIMO. E</v>
          </cell>
          <cell r="E117">
            <v>217.7772756</v>
          </cell>
          <cell r="F117">
            <v>6533.318268</v>
          </cell>
          <cell r="G117">
            <v>600</v>
          </cell>
          <cell r="H117">
            <v>0</v>
          </cell>
          <cell r="I117">
            <v>0</v>
          </cell>
          <cell r="J117">
            <v>7133.318268</v>
          </cell>
          <cell r="K117" t="str">
            <v>MM0069 ANALISTA ADMINISTRATIVO E</v>
          </cell>
          <cell r="L117">
            <v>217.77727560000002</v>
          </cell>
          <cell r="M117">
            <v>6533.3182680000009</v>
          </cell>
          <cell r="N117">
            <v>0</v>
          </cell>
          <cell r="O117" t="str">
            <v>RECATEGORIZADO</v>
          </cell>
          <cell r="P117">
            <v>6533.3182680000009</v>
          </cell>
        </row>
        <row r="118">
          <cell r="B118" t="str">
            <v>Cetina Garcia Edwel Manuel</v>
          </cell>
          <cell r="C118" t="str">
            <v>ACTIVACION FISICA</v>
          </cell>
          <cell r="D118" t="str">
            <v>550    COORDINADOR</v>
          </cell>
          <cell r="E118">
            <v>179.51127983999999</v>
          </cell>
          <cell r="F118">
            <v>5385.3383951999995</v>
          </cell>
          <cell r="G118">
            <v>600</v>
          </cell>
          <cell r="H118">
            <v>1600</v>
          </cell>
          <cell r="J118">
            <v>7585.3383951999995</v>
          </cell>
          <cell r="K118" t="str">
            <v>MM0104 PROMOTOR A</v>
          </cell>
          <cell r="L118">
            <v>241.24238112000003</v>
          </cell>
          <cell r="M118">
            <v>7237.2714336000008</v>
          </cell>
          <cell r="N118">
            <v>0</v>
          </cell>
          <cell r="O118" t="str">
            <v>RECATEGORIZADO</v>
          </cell>
          <cell r="P118">
            <v>7237.2714336000008</v>
          </cell>
        </row>
        <row r="119">
          <cell r="B119" t="str">
            <v>Chale Trujeque Belizario</v>
          </cell>
          <cell r="C119" t="str">
            <v>GIMNASIO SOLIDARIDAD</v>
          </cell>
          <cell r="D119" t="str">
            <v>MM0099 AUX. ADMIV. K</v>
          </cell>
          <cell r="E119">
            <v>153.31207391993601</v>
          </cell>
          <cell r="F119">
            <v>4599.36221759808</v>
          </cell>
          <cell r="G119">
            <v>600</v>
          </cell>
          <cell r="H119">
            <v>784.18</v>
          </cell>
          <cell r="J119">
            <v>5983.5422175980802</v>
          </cell>
          <cell r="K119" t="str">
            <v>BU0072 INSTRUCTOR DEPORTIVO B</v>
          </cell>
          <cell r="L119">
            <v>194.54639616000006</v>
          </cell>
          <cell r="M119">
            <v>5836.3918848000021</v>
          </cell>
          <cell r="N119">
            <v>0</v>
          </cell>
          <cell r="O119" t="str">
            <v>RECATEGORIZADO</v>
          </cell>
          <cell r="P119">
            <v>5836.3918848000021</v>
          </cell>
        </row>
        <row r="120">
          <cell r="B120" t="str">
            <v>Chan Garcia Mario Alberto</v>
          </cell>
          <cell r="C120" t="str">
            <v>COMPLEJO OLIMP. DEP. INALAMBRICA</v>
          </cell>
          <cell r="D120" t="str">
            <v>MM0027 COORDINADOR A</v>
          </cell>
          <cell r="E120">
            <v>328.86931800000002</v>
          </cell>
          <cell r="F120">
            <v>9866.0795400000006</v>
          </cell>
          <cell r="G120">
            <v>0</v>
          </cell>
          <cell r="H120">
            <v>0</v>
          </cell>
          <cell r="J120">
            <v>9866.0795400000006</v>
          </cell>
          <cell r="K120" t="str">
            <v>SC0097 COORDINADOR C</v>
          </cell>
          <cell r="L120">
            <v>443.61690060000006</v>
          </cell>
          <cell r="M120">
            <v>13308.507018000002</v>
          </cell>
          <cell r="N120">
            <v>0</v>
          </cell>
          <cell r="O120" t="str">
            <v>RECATEGORIZADO</v>
          </cell>
          <cell r="P120">
            <v>13308.507018000002</v>
          </cell>
        </row>
        <row r="121">
          <cell r="B121" t="str">
            <v>Che Kantun Alma Gabriela</v>
          </cell>
          <cell r="C121" t="str">
            <v>RECURSOS HUMANOS</v>
          </cell>
          <cell r="D121" t="str">
            <v>MM0097 SECRETARIA I</v>
          </cell>
          <cell r="E121">
            <v>211.78</v>
          </cell>
          <cell r="F121">
            <v>6353.4</v>
          </cell>
          <cell r="G121">
            <v>600</v>
          </cell>
          <cell r="H121">
            <v>2055.62</v>
          </cell>
          <cell r="J121">
            <v>9009.02</v>
          </cell>
          <cell r="K121" t="str">
            <v>MM0027 COORDINADOR A</v>
          </cell>
          <cell r="L121">
            <v>348.60147708</v>
          </cell>
          <cell r="M121">
            <v>10458.044312399999</v>
          </cell>
          <cell r="N121">
            <v>0</v>
          </cell>
          <cell r="O121" t="str">
            <v>RECATEGORIZADO</v>
          </cell>
          <cell r="P121">
            <v>10458.044312399999</v>
          </cell>
        </row>
        <row r="122">
          <cell r="B122" t="str">
            <v>Che Lara Freddy Agustin</v>
          </cell>
          <cell r="C122" t="str">
            <v>PISTA DE REMO Y CANOTAJE</v>
          </cell>
          <cell r="D122" t="str">
            <v>BU0066 AUX. SERVICIO A</v>
          </cell>
          <cell r="E122">
            <v>129.697597440062</v>
          </cell>
          <cell r="F122">
            <v>3890.9279232018598</v>
          </cell>
          <cell r="G122">
            <v>600</v>
          </cell>
          <cell r="H122">
            <v>800</v>
          </cell>
          <cell r="J122">
            <v>5290.9279232018598</v>
          </cell>
          <cell r="K122" t="str">
            <v>550    COORDINADOR</v>
          </cell>
          <cell r="L122">
            <v>179.51127984000001</v>
          </cell>
          <cell r="M122">
            <v>5385.3383952000004</v>
          </cell>
          <cell r="N122">
            <v>0</v>
          </cell>
          <cell r="O122" t="str">
            <v>RECATEGORIZADO</v>
          </cell>
          <cell r="P122">
            <v>5385.3383952000004</v>
          </cell>
        </row>
        <row r="123">
          <cell r="B123" t="str">
            <v>Chim Ek Alvaro</v>
          </cell>
          <cell r="C123" t="str">
            <v>ESTADIO SALVADOR ALVARADO</v>
          </cell>
          <cell r="D123" t="str">
            <v>BU0061 AUX. SERVICIO B</v>
          </cell>
          <cell r="E123">
            <v>132.17311295996299</v>
          </cell>
          <cell r="F123">
            <v>3965.1933887988898</v>
          </cell>
          <cell r="G123">
            <v>600</v>
          </cell>
          <cell r="H123">
            <v>400</v>
          </cell>
          <cell r="I123">
            <v>0</v>
          </cell>
          <cell r="J123">
            <v>4965.1933887988898</v>
          </cell>
          <cell r="K123" t="str">
            <v>MM0095 ANALISTA ADMINISTRATIVO C</v>
          </cell>
          <cell r="L123">
            <v>159.92558352</v>
          </cell>
          <cell r="M123">
            <v>4797.7675055999998</v>
          </cell>
          <cell r="N123">
            <v>0</v>
          </cell>
          <cell r="O123" t="str">
            <v>RECATEGORIZADO</v>
          </cell>
          <cell r="P123">
            <v>4797.7675055999998</v>
          </cell>
        </row>
        <row r="124">
          <cell r="B124" t="str">
            <v>Chin Chan Maria Mercedes</v>
          </cell>
          <cell r="C124" t="str">
            <v>CENTRO DE ALTO RENDIMIENTO DEPORTIVO</v>
          </cell>
          <cell r="D124" t="str">
            <v>BU0003 JEFE DE SECCION "D"</v>
          </cell>
          <cell r="E124">
            <v>151.35835824</v>
          </cell>
          <cell r="F124">
            <v>4540.7507471999998</v>
          </cell>
          <cell r="G124">
            <v>600</v>
          </cell>
          <cell r="H124">
            <v>455.6</v>
          </cell>
          <cell r="J124">
            <v>5596.3507472000001</v>
          </cell>
          <cell r="K124" t="str">
            <v>BU0072 INSTRUCTOR DEPORTIVO B</v>
          </cell>
          <cell r="L124">
            <v>194.54639616000006</v>
          </cell>
          <cell r="M124">
            <v>5836.3918848000021</v>
          </cell>
          <cell r="N124">
            <v>0</v>
          </cell>
          <cell r="O124" t="str">
            <v>RECATEGORIZADO</v>
          </cell>
          <cell r="P124">
            <v>5836.3918848000021</v>
          </cell>
        </row>
        <row r="125">
          <cell r="B125" t="str">
            <v>Ciau Cante Cintia Noemy</v>
          </cell>
          <cell r="C125" t="str">
            <v>ATENCION CIUDADANA</v>
          </cell>
          <cell r="D125" t="str">
            <v>BU0006 SECRETARIA "F"</v>
          </cell>
          <cell r="E125">
            <v>149.41677744</v>
          </cell>
          <cell r="F125">
            <v>4482.5033232000005</v>
          </cell>
          <cell r="G125">
            <v>600</v>
          </cell>
          <cell r="H125">
            <v>900</v>
          </cell>
          <cell r="J125">
            <v>5982.5033232000005</v>
          </cell>
          <cell r="K125" t="str">
            <v>MM0097 SECRETARIA I</v>
          </cell>
          <cell r="L125">
            <v>211.77792576000002</v>
          </cell>
          <cell r="M125">
            <v>6353.3377728000005</v>
          </cell>
          <cell r="N125">
            <v>0</v>
          </cell>
          <cell r="O125" t="str">
            <v>RECATEGORIZADO</v>
          </cell>
          <cell r="P125">
            <v>6353.3377728000005</v>
          </cell>
        </row>
        <row r="126">
          <cell r="B126" t="str">
            <v>Cisneros Barroso Maria Elide</v>
          </cell>
          <cell r="C126" t="str">
            <v>PISTA DE REMO Y CANOTAJE</v>
          </cell>
          <cell r="D126" t="str">
            <v>BU0066 AUX. SERVICIO A</v>
          </cell>
          <cell r="E126">
            <v>129.69759744000001</v>
          </cell>
          <cell r="F126">
            <v>3890.9279232000004</v>
          </cell>
          <cell r="G126">
            <v>600</v>
          </cell>
          <cell r="H126">
            <v>1002</v>
          </cell>
          <cell r="J126">
            <v>5492.9279232000008</v>
          </cell>
          <cell r="K126" t="str">
            <v>MM0085 JEFE DE PROGRAMACION</v>
          </cell>
          <cell r="L126">
            <v>185.48164080000004</v>
          </cell>
          <cell r="M126">
            <v>5564.4492240000009</v>
          </cell>
          <cell r="N126">
            <v>0</v>
          </cell>
          <cell r="O126" t="str">
            <v>RECATEGORIZADO</v>
          </cell>
          <cell r="P126">
            <v>5564.4492240000009</v>
          </cell>
        </row>
        <row r="127">
          <cell r="B127" t="str">
            <v>Cob Rodriguez Guadalupe Del Refugio</v>
          </cell>
          <cell r="C127" t="str">
            <v>CONTABILIDAD</v>
          </cell>
          <cell r="D127" t="str">
            <v>MM0041 PROGRAMADOR D</v>
          </cell>
          <cell r="E127">
            <v>276.46472255999998</v>
          </cell>
          <cell r="F127">
            <v>8293.9416767999992</v>
          </cell>
          <cell r="G127">
            <v>600</v>
          </cell>
          <cell r="H127">
            <v>692</v>
          </cell>
          <cell r="J127">
            <v>9585.9416767999992</v>
          </cell>
          <cell r="K127" t="str">
            <v>MM0027 COORDINADOR A</v>
          </cell>
          <cell r="L127">
            <v>348.60147708</v>
          </cell>
          <cell r="M127">
            <v>10458.044312399999</v>
          </cell>
          <cell r="N127">
            <v>0</v>
          </cell>
          <cell r="O127" t="str">
            <v>RECATEGORIZADO</v>
          </cell>
          <cell r="P127">
            <v>10458.044312399999</v>
          </cell>
        </row>
        <row r="128">
          <cell r="B128" t="str">
            <v>Cobos Valdez Jose Rene</v>
          </cell>
          <cell r="C128" t="str">
            <v>PISTA DE REMO Y CANOTAJE</v>
          </cell>
          <cell r="D128" t="str">
            <v>BU0066 AUX. SERVICIO A</v>
          </cell>
          <cell r="E128">
            <v>129.69759744000001</v>
          </cell>
          <cell r="F128">
            <v>3890.9279232000004</v>
          </cell>
          <cell r="G128">
            <v>600</v>
          </cell>
          <cell r="H128">
            <v>810</v>
          </cell>
          <cell r="J128">
            <v>5300.9279232000008</v>
          </cell>
          <cell r="K128" t="str">
            <v>550    COORDINADOR</v>
          </cell>
          <cell r="L128">
            <v>179.51127984000001</v>
          </cell>
          <cell r="M128">
            <v>5385.3383952000004</v>
          </cell>
          <cell r="N128">
            <v>0</v>
          </cell>
          <cell r="O128" t="str">
            <v>RECATEGORIZADO</v>
          </cell>
          <cell r="P128">
            <v>5385.3383952000004</v>
          </cell>
        </row>
        <row r="129">
          <cell r="B129" t="str">
            <v>Colin Hernandez Angelica</v>
          </cell>
          <cell r="C129" t="str">
            <v>DIRECCION GENERAL</v>
          </cell>
          <cell r="D129" t="str">
            <v>MM0041 PROGRAMADOR D</v>
          </cell>
          <cell r="E129">
            <v>276.46472255999998</v>
          </cell>
          <cell r="F129">
            <v>8293.9416767999992</v>
          </cell>
          <cell r="G129">
            <v>600</v>
          </cell>
          <cell r="H129">
            <v>74</v>
          </cell>
          <cell r="I129">
            <v>0</v>
          </cell>
          <cell r="J129">
            <v>8967.9416767999992</v>
          </cell>
          <cell r="K129" t="str">
            <v>MM0105 SECRETARIA J</v>
          </cell>
          <cell r="L129">
            <v>289.27199999999999</v>
          </cell>
          <cell r="M129">
            <v>8678.16</v>
          </cell>
          <cell r="N129">
            <v>0</v>
          </cell>
          <cell r="O129" t="str">
            <v>RECATEGORIZADO</v>
          </cell>
          <cell r="P129">
            <v>8678.16</v>
          </cell>
        </row>
        <row r="130">
          <cell r="B130" t="str">
            <v>Conrado Poot Miguel Angel</v>
          </cell>
          <cell r="C130" t="str">
            <v>ESTADIO SALVADOR ALVARADO</v>
          </cell>
          <cell r="D130" t="str">
            <v>BU0066 AUX. SERVICIO A</v>
          </cell>
          <cell r="E130">
            <v>129.697597440062</v>
          </cell>
          <cell r="F130">
            <v>3890.9279232018598</v>
          </cell>
          <cell r="G130">
            <v>600</v>
          </cell>
          <cell r="H130">
            <v>0</v>
          </cell>
          <cell r="I130">
            <v>0</v>
          </cell>
          <cell r="J130">
            <v>4490.9279232018598</v>
          </cell>
          <cell r="K130" t="str">
            <v>BU0017 AUXILIAR DE SERVICIO G</v>
          </cell>
          <cell r="L130">
            <v>145.53361584000004</v>
          </cell>
          <cell r="M130">
            <v>4366.0084752000012</v>
          </cell>
          <cell r="N130">
            <v>0</v>
          </cell>
          <cell r="O130" t="str">
            <v>RECATEGORIZADO</v>
          </cell>
          <cell r="P130">
            <v>4366.0084752000012</v>
          </cell>
        </row>
        <row r="131">
          <cell r="B131" t="str">
            <v>Couoh Gomez Jose Adolfo</v>
          </cell>
          <cell r="C131" t="str">
            <v>UNIDAD DEPORTIVA DEL SUR</v>
          </cell>
          <cell r="D131" t="str">
            <v>BU0017 AUX. SERV. G</v>
          </cell>
          <cell r="E131">
            <v>145.53361584000001</v>
          </cell>
          <cell r="F131">
            <v>4366.0084752000002</v>
          </cell>
          <cell r="G131">
            <v>600</v>
          </cell>
          <cell r="H131">
            <v>810</v>
          </cell>
          <cell r="J131">
            <v>5776.0084752000002</v>
          </cell>
          <cell r="K131" t="str">
            <v>BU0072 INSTRUCTOR DEPORTIVO B</v>
          </cell>
          <cell r="L131">
            <v>194.54639616000006</v>
          </cell>
          <cell r="M131">
            <v>5836.3918848000021</v>
          </cell>
          <cell r="N131">
            <v>0</v>
          </cell>
          <cell r="O131" t="str">
            <v>RECATEGORIZADO</v>
          </cell>
          <cell r="P131">
            <v>5836.3918848000021</v>
          </cell>
        </row>
        <row r="132">
          <cell r="B132" t="str">
            <v>Cruz Mendez Joanna Del Pilar</v>
          </cell>
          <cell r="C132" t="str">
            <v>PLANEACION Y CONTROL PRESUPUESTAL</v>
          </cell>
          <cell r="D132" t="str">
            <v>MM0099 AUX. ADMIV. K</v>
          </cell>
          <cell r="E132">
            <v>153.31207391993601</v>
          </cell>
          <cell r="F132">
            <v>4599.36221759808</v>
          </cell>
          <cell r="G132">
            <v>600</v>
          </cell>
          <cell r="H132">
            <v>1160</v>
          </cell>
          <cell r="J132">
            <v>6359.36221759808</v>
          </cell>
          <cell r="K132" t="str">
            <v>MM0069 ANALISTA ADMINISTRATIVO E</v>
          </cell>
          <cell r="L132">
            <v>217.77727560000002</v>
          </cell>
          <cell r="M132">
            <v>6533.3182680000009</v>
          </cell>
          <cell r="N132">
            <v>0</v>
          </cell>
          <cell r="O132" t="str">
            <v>RECATEGORIZADO</v>
          </cell>
          <cell r="P132">
            <v>6533.3182680000009</v>
          </cell>
        </row>
        <row r="133">
          <cell r="B133" t="str">
            <v>Dominguez Perez Adolfo Francisco</v>
          </cell>
          <cell r="C133" t="str">
            <v>RECURSOS MATERIALES</v>
          </cell>
          <cell r="D133" t="str">
            <v>MM0044 COORDINADOR DE PROYECTOS</v>
          </cell>
          <cell r="E133">
            <v>267.13114272008499</v>
          </cell>
          <cell r="F133">
            <v>8013.9342816025501</v>
          </cell>
          <cell r="G133">
            <v>600</v>
          </cell>
          <cell r="H133">
            <v>1772</v>
          </cell>
          <cell r="J133">
            <v>10385.934281602549</v>
          </cell>
          <cell r="K133" t="str">
            <v>MM0027 COORDINADOR A</v>
          </cell>
          <cell r="L133">
            <v>348.60147708</v>
          </cell>
          <cell r="M133">
            <v>10458.044312399999</v>
          </cell>
          <cell r="N133">
            <v>0</v>
          </cell>
          <cell r="O133" t="str">
            <v>RECATEGORIZADO</v>
          </cell>
          <cell r="P133">
            <v>10458.044312399999</v>
          </cell>
        </row>
        <row r="134">
          <cell r="B134" t="str">
            <v>Duarte Casanova Rocio Evelin</v>
          </cell>
          <cell r="C134" t="str">
            <v>GIMNASIO POLIFUNCIONAL</v>
          </cell>
          <cell r="D134" t="str">
            <v>BU0064 AUX ADMVO A</v>
          </cell>
          <cell r="E134">
            <v>130.35288095999999</v>
          </cell>
          <cell r="F134">
            <v>3910.5864287999998</v>
          </cell>
          <cell r="G134">
            <v>600</v>
          </cell>
          <cell r="H134">
            <v>1000</v>
          </cell>
          <cell r="J134">
            <v>5510.5864287999993</v>
          </cell>
          <cell r="K134" t="str">
            <v>MM0085 JEFE DE PROGRAMACION</v>
          </cell>
          <cell r="L134">
            <v>185.48164080000004</v>
          </cell>
          <cell r="M134">
            <v>5564.4492240000009</v>
          </cell>
          <cell r="N134">
            <v>0</v>
          </cell>
          <cell r="O134" t="str">
            <v>RECATEGORIZADO</v>
          </cell>
          <cell r="P134">
            <v>5564.4492240000009</v>
          </cell>
        </row>
        <row r="135">
          <cell r="B135" t="str">
            <v>Duarte Medina Victor Manuel</v>
          </cell>
          <cell r="C135" t="str">
            <v>ALTO RENDIMIENTO</v>
          </cell>
          <cell r="D135" t="str">
            <v>MM0044 COORDINADOR DE PROYECTOS</v>
          </cell>
          <cell r="E135">
            <v>267.13114272000001</v>
          </cell>
          <cell r="F135">
            <v>8013.9342816000008</v>
          </cell>
          <cell r="G135">
            <v>600</v>
          </cell>
          <cell r="H135">
            <v>600</v>
          </cell>
          <cell r="J135">
            <v>9213.9342816000008</v>
          </cell>
          <cell r="K135" t="str">
            <v>MM0107 COORDINADOR DE PROYECTOS A</v>
          </cell>
          <cell r="L135">
            <v>289.27199999999999</v>
          </cell>
          <cell r="M135">
            <v>8678.16</v>
          </cell>
          <cell r="N135">
            <v>0</v>
          </cell>
          <cell r="O135" t="str">
            <v>RECATEGORIZADO</v>
          </cell>
          <cell r="P135">
            <v>8678.16</v>
          </cell>
        </row>
        <row r="136">
          <cell r="B136" t="str">
            <v>Ek Ek Eleuterio</v>
          </cell>
          <cell r="C136" t="str">
            <v>CENTRO DE ALTO RENDIMIENTO DEPORTIVO</v>
          </cell>
          <cell r="D136" t="str">
            <v>BU0023 CHOFER C</v>
          </cell>
          <cell r="E136">
            <v>143.56776528</v>
          </cell>
          <cell r="F136">
            <v>4307.0329584000001</v>
          </cell>
          <cell r="G136">
            <v>600</v>
          </cell>
          <cell r="H136">
            <v>1056.5999999999999</v>
          </cell>
          <cell r="J136">
            <v>5963.6329583999996</v>
          </cell>
          <cell r="K136" t="str">
            <v>MM0097 SECRETARIA I</v>
          </cell>
          <cell r="L136">
            <v>211.77792576000002</v>
          </cell>
          <cell r="M136">
            <v>6353.3377728000005</v>
          </cell>
          <cell r="N136">
            <v>0</v>
          </cell>
          <cell r="O136" t="str">
            <v>RECATEGORIZADO</v>
          </cell>
          <cell r="P136">
            <v>6353.3377728000005</v>
          </cell>
        </row>
        <row r="137">
          <cell r="B137" t="str">
            <v>Erosa Cornelio Guillermo</v>
          </cell>
          <cell r="C137" t="str">
            <v>UNIDAD DEPORTIVA KUKULCAN</v>
          </cell>
          <cell r="D137" t="str">
            <v>MM0069 ANALISTA ADVIMO. E</v>
          </cell>
          <cell r="E137">
            <v>217.7772756</v>
          </cell>
          <cell r="F137">
            <v>6533.318268</v>
          </cell>
          <cell r="G137">
            <v>600</v>
          </cell>
          <cell r="H137">
            <v>1450</v>
          </cell>
          <cell r="J137">
            <v>8583.3182679999991</v>
          </cell>
          <cell r="K137" t="str">
            <v>MM0044 COORDINADOR DE PROYECTOS</v>
          </cell>
          <cell r="L137">
            <v>267.13114272000001</v>
          </cell>
          <cell r="M137">
            <v>8013.9342816000008</v>
          </cell>
          <cell r="N137">
            <v>0</v>
          </cell>
          <cell r="O137" t="str">
            <v>RECATEGORIZADO</v>
          </cell>
          <cell r="P137">
            <v>8013.9342816000008</v>
          </cell>
        </row>
        <row r="138">
          <cell r="B138" t="str">
            <v>Escalante Villamil Jose Enrique</v>
          </cell>
          <cell r="C138" t="str">
            <v>UNIDAD BENITO JUAREZ</v>
          </cell>
          <cell r="D138" t="str">
            <v>550    COORDINADOR</v>
          </cell>
          <cell r="E138">
            <v>179.51127983999999</v>
          </cell>
          <cell r="F138">
            <v>5385.3383951999995</v>
          </cell>
          <cell r="G138">
            <v>600</v>
          </cell>
          <cell r="H138">
            <v>871.36</v>
          </cell>
          <cell r="J138">
            <v>6856.6983951999991</v>
          </cell>
          <cell r="K138" t="str">
            <v>MM0062 ANALISTA ADMINISTRATIVO F</v>
          </cell>
          <cell r="L138">
            <v>231.97692960000003</v>
          </cell>
          <cell r="M138">
            <v>6959.3078880000012</v>
          </cell>
          <cell r="N138">
            <v>0</v>
          </cell>
          <cell r="O138" t="str">
            <v>RECATEGORIZADO</v>
          </cell>
          <cell r="P138">
            <v>6959.3078880000012</v>
          </cell>
        </row>
        <row r="139">
          <cell r="B139" t="str">
            <v>Espadas Cruz Luis Alfonso</v>
          </cell>
          <cell r="C139" t="str">
            <v>METODOLOGIA</v>
          </cell>
          <cell r="D139" t="str">
            <v>MM0069 ANALISTA ADVIMO. E</v>
          </cell>
          <cell r="E139">
            <v>217.7772756</v>
          </cell>
          <cell r="F139">
            <v>6533.318268</v>
          </cell>
          <cell r="G139">
            <v>600</v>
          </cell>
          <cell r="H139">
            <v>1162</v>
          </cell>
          <cell r="J139">
            <v>8295.3182679999991</v>
          </cell>
          <cell r="K139" t="str">
            <v>MM0044 COORDINADOR DE PROYECTOS</v>
          </cell>
          <cell r="L139">
            <v>267.13114272000001</v>
          </cell>
          <cell r="M139">
            <v>8013.9342816000008</v>
          </cell>
          <cell r="N139">
            <v>0</v>
          </cell>
          <cell r="O139" t="str">
            <v>RECATEGORIZADO</v>
          </cell>
          <cell r="P139">
            <v>8013.9342816000008</v>
          </cell>
        </row>
        <row r="140">
          <cell r="B140" t="str">
            <v>Espinosa Aguileta Walter Rene</v>
          </cell>
          <cell r="C140" t="str">
            <v>DEPORTE POPULAR</v>
          </cell>
          <cell r="D140" t="str">
            <v>BU0017 AUX. SERV. G</v>
          </cell>
          <cell r="E140">
            <v>145.53361584000001</v>
          </cell>
          <cell r="F140">
            <v>4366.0084752000002</v>
          </cell>
          <cell r="G140">
            <v>600</v>
          </cell>
          <cell r="H140">
            <v>986</v>
          </cell>
          <cell r="I140">
            <v>1000</v>
          </cell>
          <cell r="J140">
            <v>6952.0084752000002</v>
          </cell>
          <cell r="K140" t="str">
            <v>MM0062 ANALISTA ADMINISTRATIVO F</v>
          </cell>
          <cell r="L140">
            <v>231.97692960000003</v>
          </cell>
          <cell r="M140">
            <v>6959.3078880000012</v>
          </cell>
          <cell r="N140">
            <v>0</v>
          </cell>
          <cell r="O140" t="str">
            <v>RECATEGORIZADO</v>
          </cell>
          <cell r="P140">
            <v>6959.3078880000012</v>
          </cell>
        </row>
        <row r="141">
          <cell r="B141" t="str">
            <v>Estrella Alvarado Josefina Del Carmen</v>
          </cell>
          <cell r="C141" t="str">
            <v>ALTO RENDIMIENTO</v>
          </cell>
          <cell r="D141" t="str">
            <v>BU0070 INSTRUCTOR DEPORTIVO A</v>
          </cell>
          <cell r="E141">
            <v>119.334409920011</v>
          </cell>
          <cell r="F141">
            <v>3580.0322976003299</v>
          </cell>
          <cell r="G141">
            <v>600</v>
          </cell>
          <cell r="H141">
            <v>800</v>
          </cell>
          <cell r="J141">
            <v>4980.0322976003299</v>
          </cell>
          <cell r="K141" t="str">
            <v>MM0095 ANALISTA ADMINISTRATIVO C</v>
          </cell>
          <cell r="L141">
            <v>159.92558352</v>
          </cell>
          <cell r="M141">
            <v>4797.7675055999998</v>
          </cell>
          <cell r="N141">
            <v>0</v>
          </cell>
          <cell r="O141" t="str">
            <v>RECATEGORIZADO</v>
          </cell>
          <cell r="P141">
            <v>4797.7675055999998</v>
          </cell>
        </row>
        <row r="142">
          <cell r="B142" t="str">
            <v>Euan Vargas Jose Eduardo</v>
          </cell>
          <cell r="C142" t="str">
            <v>CONTABILIDAD</v>
          </cell>
          <cell r="D142" t="str">
            <v>MM0094 JEFE DE OFICINA C</v>
          </cell>
          <cell r="E142">
            <v>159.91344864000001</v>
          </cell>
          <cell r="F142">
            <v>4797.4034592000007</v>
          </cell>
          <cell r="G142">
            <v>600</v>
          </cell>
          <cell r="H142">
            <v>1172.72</v>
          </cell>
          <cell r="J142">
            <v>6570.123459200001</v>
          </cell>
          <cell r="K142" t="str">
            <v>MM0062 ANALISTA ADMINISTRATIVO F</v>
          </cell>
          <cell r="L142">
            <v>231.97692960000003</v>
          </cell>
          <cell r="M142">
            <v>6959.3078880000012</v>
          </cell>
          <cell r="N142">
            <v>0</v>
          </cell>
          <cell r="O142" t="str">
            <v>RECATEGORIZADO</v>
          </cell>
          <cell r="P142">
            <v>6959.3078880000012</v>
          </cell>
        </row>
        <row r="143">
          <cell r="B143" t="str">
            <v>Figueroa Chan Fernando Guadalupe</v>
          </cell>
          <cell r="C143" t="str">
            <v>DEPORTE POPULAR</v>
          </cell>
          <cell r="D143" t="str">
            <v>MM0099 AUX. ADMIV. K</v>
          </cell>
          <cell r="E143">
            <v>153.31207391999999</v>
          </cell>
          <cell r="F143">
            <v>4599.3622175999999</v>
          </cell>
          <cell r="G143">
            <v>600</v>
          </cell>
          <cell r="H143">
            <v>1178.28</v>
          </cell>
          <cell r="J143">
            <v>6377.6422175999996</v>
          </cell>
          <cell r="K143" t="str">
            <v>MM0069 ANALISTA ADMINISTRATIVO E</v>
          </cell>
          <cell r="L143">
            <v>217.77727560000002</v>
          </cell>
          <cell r="M143">
            <v>6533.3182680000009</v>
          </cell>
          <cell r="N143">
            <v>0</v>
          </cell>
          <cell r="O143" t="str">
            <v>RECATEGORIZADO</v>
          </cell>
          <cell r="P143">
            <v>6533.3182680000009</v>
          </cell>
        </row>
        <row r="144">
          <cell r="B144" t="str">
            <v>Figueroa Chan Maria Eugenia</v>
          </cell>
          <cell r="C144" t="str">
            <v>ALTO RENDIMIENTO</v>
          </cell>
          <cell r="D144" t="str">
            <v>MM0013 COORDINADOR B</v>
          </cell>
          <cell r="E144">
            <v>389.72805455999998</v>
          </cell>
          <cell r="F144">
            <v>11691.8416368</v>
          </cell>
          <cell r="G144">
            <v>600</v>
          </cell>
          <cell r="H144">
            <v>2000</v>
          </cell>
          <cell r="J144">
            <v>14291.8416368</v>
          </cell>
          <cell r="K144" t="str">
            <v>SC0097 COORDINADOR C</v>
          </cell>
          <cell r="L144">
            <v>443.61690060000006</v>
          </cell>
          <cell r="M144">
            <v>13308.507018000002</v>
          </cell>
          <cell r="N144">
            <v>0</v>
          </cell>
          <cell r="O144" t="str">
            <v>RECATEGORIZADO</v>
          </cell>
          <cell r="P144">
            <v>13308.507018000002</v>
          </cell>
        </row>
        <row r="145">
          <cell r="B145" t="str">
            <v>Flores Huchim Humberto</v>
          </cell>
          <cell r="C145" t="str">
            <v>CENTRO DE ALTO RENDIMIENTO DEPORTIVO</v>
          </cell>
          <cell r="D145" t="str">
            <v>BU0023 CHOFER C</v>
          </cell>
          <cell r="E145">
            <v>143.56776528</v>
          </cell>
          <cell r="F145">
            <v>4307.0329584000001</v>
          </cell>
          <cell r="G145">
            <v>600</v>
          </cell>
          <cell r="H145">
            <v>1056.5999999999999</v>
          </cell>
          <cell r="J145">
            <v>5963.6329583999996</v>
          </cell>
          <cell r="K145" t="str">
            <v>MM0097 SECRETARIA I</v>
          </cell>
          <cell r="L145">
            <v>211.77792576000002</v>
          </cell>
          <cell r="M145">
            <v>6353.3377728000005</v>
          </cell>
          <cell r="N145">
            <v>0</v>
          </cell>
          <cell r="O145" t="str">
            <v>RECATEGORIZADO</v>
          </cell>
          <cell r="P145">
            <v>6353.3377728000005</v>
          </cell>
        </row>
        <row r="146">
          <cell r="B146" t="str">
            <v>Flota Estrada Vanessa</v>
          </cell>
          <cell r="C146" t="str">
            <v>MED. Y CIENCIAS APLICADAS AL DEP.</v>
          </cell>
          <cell r="D146" t="str">
            <v>MM0044 COORDINADOR DE PROYECTOS</v>
          </cell>
          <cell r="E146">
            <v>267.13114272000001</v>
          </cell>
          <cell r="F146">
            <v>8013.9342816000008</v>
          </cell>
          <cell r="G146">
            <v>600</v>
          </cell>
          <cell r="H146">
            <v>0</v>
          </cell>
          <cell r="I146">
            <v>0</v>
          </cell>
          <cell r="J146">
            <v>8613.9342816000008</v>
          </cell>
          <cell r="K146" t="str">
            <v>MM0041 PROGRAMADOR D</v>
          </cell>
          <cell r="L146">
            <v>276.46472256000004</v>
          </cell>
          <cell r="M146">
            <v>8293.941676800001</v>
          </cell>
          <cell r="N146">
            <v>0</v>
          </cell>
          <cell r="O146" t="str">
            <v>RECATEGORIZADO</v>
          </cell>
          <cell r="P146">
            <v>8293.941676800001</v>
          </cell>
        </row>
        <row r="147">
          <cell r="B147" t="str">
            <v>Fuentes Aguilar Griselda Del Socorro</v>
          </cell>
          <cell r="C147" t="str">
            <v>GIMNASIO SOLIDARIDAD</v>
          </cell>
          <cell r="D147" t="str">
            <v>BU0027 SECRETARIA "D"</v>
          </cell>
          <cell r="E147">
            <v>141.63831936000901</v>
          </cell>
          <cell r="F147">
            <v>4249.1495808002701</v>
          </cell>
          <cell r="G147">
            <v>600</v>
          </cell>
          <cell r="H147">
            <v>76</v>
          </cell>
          <cell r="I147">
            <v>0</v>
          </cell>
          <cell r="J147">
            <v>4925.1495808002701</v>
          </cell>
          <cell r="K147" t="str">
            <v>MM0095 ANALISTA ADMINISTRATIVO C</v>
          </cell>
          <cell r="L147">
            <v>159.92558352</v>
          </cell>
          <cell r="M147">
            <v>4797.7675055999998</v>
          </cell>
          <cell r="N147">
            <v>0</v>
          </cell>
          <cell r="O147" t="str">
            <v>RECATEGORIZADO</v>
          </cell>
          <cell r="P147">
            <v>4797.7675055999998</v>
          </cell>
        </row>
        <row r="148">
          <cell r="B148" t="str">
            <v>G. Canton Ruz Elias Rene</v>
          </cell>
          <cell r="C148" t="str">
            <v>SERVICIOS GENERALES</v>
          </cell>
          <cell r="D148" t="str">
            <v>BU0017 AUX. SERV. G</v>
          </cell>
          <cell r="E148">
            <v>145.53361584000001</v>
          </cell>
          <cell r="F148">
            <v>4366.0084752000002</v>
          </cell>
          <cell r="G148">
            <v>600</v>
          </cell>
          <cell r="H148">
            <v>156</v>
          </cell>
          <cell r="I148">
            <v>0</v>
          </cell>
          <cell r="J148">
            <v>5122.0084752000002</v>
          </cell>
          <cell r="K148" t="str">
            <v>550    COORDINADOR</v>
          </cell>
          <cell r="L148">
            <v>179.51127984000001</v>
          </cell>
          <cell r="M148">
            <v>5385.3383952000004</v>
          </cell>
          <cell r="N148">
            <v>0</v>
          </cell>
          <cell r="O148" t="str">
            <v>RECATEGORIZADO</v>
          </cell>
          <cell r="P148">
            <v>5385.3383952000004</v>
          </cell>
        </row>
        <row r="149">
          <cell r="B149" t="str">
            <v>Gamboa May Jose Reynaldo</v>
          </cell>
          <cell r="C149" t="str">
            <v>ALTO RENDIMIENTO</v>
          </cell>
          <cell r="D149" t="str">
            <v>BU0004 AUX. ADMIV. J</v>
          </cell>
          <cell r="E149">
            <v>151.35835824</v>
          </cell>
          <cell r="F149">
            <v>4540.7507471999998</v>
          </cell>
          <cell r="G149">
            <v>600</v>
          </cell>
          <cell r="H149">
            <v>1147.8</v>
          </cell>
          <cell r="J149">
            <v>6288.5507471999999</v>
          </cell>
          <cell r="K149" t="str">
            <v>MM0097 SECRETARIA I</v>
          </cell>
          <cell r="L149">
            <v>211.77792576000002</v>
          </cell>
          <cell r="M149">
            <v>6353.3377728000005</v>
          </cell>
          <cell r="N149">
            <v>0</v>
          </cell>
          <cell r="O149" t="str">
            <v>RECATEGORIZADO</v>
          </cell>
          <cell r="P149">
            <v>6353.3377728000005</v>
          </cell>
        </row>
        <row r="150">
          <cell r="B150" t="str">
            <v>Gamboa Rio Jose Enrique</v>
          </cell>
          <cell r="C150" t="str">
            <v>RECURSOS HUMANOS</v>
          </cell>
          <cell r="D150" t="str">
            <v>MM0104 PROMOTOR A</v>
          </cell>
          <cell r="E150">
            <v>241.24238111989601</v>
          </cell>
          <cell r="F150">
            <v>7237.2714335968803</v>
          </cell>
          <cell r="G150">
            <v>600</v>
          </cell>
          <cell r="H150">
            <v>1000</v>
          </cell>
          <cell r="J150">
            <v>8837.2714335968813</v>
          </cell>
          <cell r="K150" t="str">
            <v>MM0027 COORDINADOR A</v>
          </cell>
          <cell r="L150">
            <v>289.27199999999999</v>
          </cell>
          <cell r="M150">
            <v>8678.16</v>
          </cell>
          <cell r="N150">
            <v>0</v>
          </cell>
          <cell r="O150" t="str">
            <v>RECATEGORIZADO</v>
          </cell>
          <cell r="P150">
            <v>8678.16</v>
          </cell>
        </row>
        <row r="151">
          <cell r="B151" t="str">
            <v>Garcia Salazar Addy Nelda</v>
          </cell>
          <cell r="C151" t="str">
            <v>UNIDAD DEPORTIVA KUKULCAN</v>
          </cell>
          <cell r="D151" t="str">
            <v>MM0094 JEFE DE OFICINA C</v>
          </cell>
          <cell r="E151">
            <v>159.91344864002801</v>
          </cell>
          <cell r="F151">
            <v>4797.4034592008402</v>
          </cell>
          <cell r="G151">
            <v>600</v>
          </cell>
          <cell r="H151">
            <v>107.68</v>
          </cell>
          <cell r="I151">
            <v>0</v>
          </cell>
          <cell r="J151">
            <v>5505.0834592008405</v>
          </cell>
          <cell r="K151" t="str">
            <v>MM0085 JEFE DE PROGRAMACION</v>
          </cell>
          <cell r="L151">
            <v>185.48164080000004</v>
          </cell>
          <cell r="M151">
            <v>5564.4492240000009</v>
          </cell>
          <cell r="N151">
            <v>0</v>
          </cell>
          <cell r="O151" t="str">
            <v>RECATEGORIZADO</v>
          </cell>
          <cell r="P151">
            <v>5564.4492240000009</v>
          </cell>
        </row>
        <row r="152">
          <cell r="B152" t="str">
            <v>Gomez Cetz Genny Gabriela</v>
          </cell>
          <cell r="C152" t="str">
            <v>ALTO RENDIMIENTO</v>
          </cell>
          <cell r="D152" t="str">
            <v>MM0069 ANALISTA ADVIMO. E</v>
          </cell>
          <cell r="E152">
            <v>217.7772756</v>
          </cell>
          <cell r="F152">
            <v>6533.318268</v>
          </cell>
          <cell r="G152">
            <v>600</v>
          </cell>
          <cell r="H152">
            <v>600</v>
          </cell>
          <cell r="I152">
            <v>0</v>
          </cell>
          <cell r="J152">
            <v>7733.318268</v>
          </cell>
          <cell r="K152" t="str">
            <v>MM0104 PROMOTOR A</v>
          </cell>
          <cell r="L152">
            <v>241.24238112000003</v>
          </cell>
          <cell r="M152">
            <v>7237.2714336000008</v>
          </cell>
          <cell r="N152">
            <v>0</v>
          </cell>
          <cell r="O152" t="str">
            <v>RECATEGORIZADO</v>
          </cell>
          <cell r="P152">
            <v>7237.2714336000008</v>
          </cell>
        </row>
        <row r="153">
          <cell r="B153" t="str">
            <v>Gomez Paredes Gloria Leticia</v>
          </cell>
          <cell r="C153" t="str">
            <v>MED. Y CIENCIAS APLICADAS AL DEP.</v>
          </cell>
          <cell r="D153" t="str">
            <v>BU0032 ENCARGADO A</v>
          </cell>
          <cell r="E153">
            <v>141.63831936000901</v>
          </cell>
          <cell r="F153">
            <v>4249.1495808002701</v>
          </cell>
          <cell r="G153">
            <v>600</v>
          </cell>
          <cell r="H153">
            <v>300</v>
          </cell>
          <cell r="I153">
            <v>0</v>
          </cell>
          <cell r="J153">
            <v>5149.1495808002701</v>
          </cell>
          <cell r="K153" t="str">
            <v>MM0095 ANALISTA ADMINISTRATIVO C</v>
          </cell>
          <cell r="L153">
            <v>159.92558352</v>
          </cell>
          <cell r="M153">
            <v>4797.7675055999998</v>
          </cell>
          <cell r="N153">
            <v>0</v>
          </cell>
          <cell r="O153" t="str">
            <v>RECATEGORIZADO</v>
          </cell>
          <cell r="P153">
            <v>4797.7675055999998</v>
          </cell>
        </row>
        <row r="154">
          <cell r="B154" t="str">
            <v>Gongora Solis Juan Emmanuel</v>
          </cell>
          <cell r="C154" t="str">
            <v>UNIDAD DE COMUNICACION SOCIAL</v>
          </cell>
          <cell r="D154" t="str">
            <v>SC0097 COORDINADOR C</v>
          </cell>
          <cell r="E154">
            <v>443.61690060000001</v>
          </cell>
          <cell r="F154">
            <v>13308.507018</v>
          </cell>
          <cell r="G154">
            <v>600</v>
          </cell>
          <cell r="H154">
            <v>710.98</v>
          </cell>
          <cell r="J154">
            <v>14619.487018</v>
          </cell>
          <cell r="K154" t="str">
            <v>SC0097 COORDINADOR C</v>
          </cell>
          <cell r="L154">
            <v>443.61690060000006</v>
          </cell>
          <cell r="M154">
            <v>13308.507018000002</v>
          </cell>
          <cell r="N154">
            <v>0</v>
          </cell>
          <cell r="O154" t="str">
            <v>RECATEGORIZADO</v>
          </cell>
          <cell r="P154">
            <v>13308.507018000002</v>
          </cell>
        </row>
        <row r="155">
          <cell r="B155" t="str">
            <v>Gonzalez Camara Jose Luis</v>
          </cell>
          <cell r="C155" t="str">
            <v>UNIDAD DEPORTIVA DEL SUR</v>
          </cell>
          <cell r="D155" t="str">
            <v>BU0064 AUX ADMVO A</v>
          </cell>
          <cell r="E155">
            <v>130.35288095999999</v>
          </cell>
          <cell r="F155">
            <v>3910.5864287999998</v>
          </cell>
          <cell r="G155">
            <v>600</v>
          </cell>
          <cell r="H155">
            <v>295.56</v>
          </cell>
          <cell r="I155">
            <v>0</v>
          </cell>
          <cell r="J155">
            <v>4806.1464287999997</v>
          </cell>
          <cell r="K155" t="str">
            <v>MM0095 ANALISTA ADMINISTRATIVO C</v>
          </cell>
          <cell r="L155">
            <v>159.92558352</v>
          </cell>
          <cell r="M155">
            <v>4797.7675055999998</v>
          </cell>
          <cell r="N155">
            <v>0</v>
          </cell>
          <cell r="O155" t="str">
            <v>RECATEGORIZADO</v>
          </cell>
          <cell r="P155">
            <v>4797.7675055999998</v>
          </cell>
        </row>
        <row r="156">
          <cell r="B156" t="str">
            <v>Gonzalez Uruñuela Eduardo</v>
          </cell>
          <cell r="C156" t="str">
            <v>PISTA DE REMO Y CANOTAJE</v>
          </cell>
          <cell r="D156" t="str">
            <v>MM0084 ANALISTA ADMINISTRATIVO D</v>
          </cell>
          <cell r="E156">
            <v>185.48164080000001</v>
          </cell>
          <cell r="F156">
            <v>5564.449224</v>
          </cell>
          <cell r="G156">
            <v>600</v>
          </cell>
          <cell r="H156">
            <v>0</v>
          </cell>
          <cell r="I156">
            <v>0</v>
          </cell>
          <cell r="J156">
            <v>6164.449224</v>
          </cell>
          <cell r="K156" t="str">
            <v>BU0072 INSTRUCTOR DEPORTIVO B</v>
          </cell>
          <cell r="L156">
            <v>194.54639616000006</v>
          </cell>
          <cell r="M156">
            <v>5836.3918848000021</v>
          </cell>
          <cell r="N156">
            <v>0</v>
          </cell>
          <cell r="O156" t="str">
            <v>RECATEGORIZADO</v>
          </cell>
          <cell r="P156">
            <v>5836.3918848000021</v>
          </cell>
        </row>
        <row r="157">
          <cell r="B157" t="str">
            <v>Granados Calderon Lidia Del Socorro</v>
          </cell>
          <cell r="C157" t="str">
            <v>CENTRO DE ALTO RENDIMIENTO DEPORTIVO</v>
          </cell>
          <cell r="D157" t="str">
            <v>BU0061 AUX. SERVICIO B</v>
          </cell>
          <cell r="E157">
            <v>132.17311295996299</v>
          </cell>
          <cell r="F157">
            <v>3965.1933887988898</v>
          </cell>
          <cell r="G157">
            <v>600</v>
          </cell>
          <cell r="H157">
            <v>520</v>
          </cell>
          <cell r="J157">
            <v>5085.1933887988898</v>
          </cell>
          <cell r="K157" t="str">
            <v>550    COORDINADOR</v>
          </cell>
          <cell r="L157">
            <v>179.51127984000001</v>
          </cell>
          <cell r="M157">
            <v>5385.3383952000004</v>
          </cell>
          <cell r="N157">
            <v>0</v>
          </cell>
          <cell r="O157" t="str">
            <v>RECATEGORIZADO</v>
          </cell>
          <cell r="P157">
            <v>5385.3383952000004</v>
          </cell>
        </row>
        <row r="158">
          <cell r="B158" t="str">
            <v>Hernandez Chavez Vicente</v>
          </cell>
          <cell r="C158" t="str">
            <v>EVENTOS ESPECIALES</v>
          </cell>
          <cell r="D158" t="str">
            <v>MM0062 ANALISTA ADMVO. F</v>
          </cell>
          <cell r="E158">
            <v>231.97692960000401</v>
          </cell>
          <cell r="F158">
            <v>6959.3078880001203</v>
          </cell>
          <cell r="G158">
            <v>600</v>
          </cell>
          <cell r="H158">
            <v>289.5</v>
          </cell>
          <cell r="I158">
            <v>0</v>
          </cell>
          <cell r="J158">
            <v>7848.8078880001203</v>
          </cell>
          <cell r="K158" t="str">
            <v>MM0044 COORDINADOR DE PROYECTOS</v>
          </cell>
          <cell r="L158">
            <v>267.13114272000001</v>
          </cell>
          <cell r="M158">
            <v>8013.9342816000008</v>
          </cell>
          <cell r="N158">
            <v>0</v>
          </cell>
          <cell r="O158" t="str">
            <v>RECATEGORIZADO</v>
          </cell>
          <cell r="P158">
            <v>8013.9342816000008</v>
          </cell>
        </row>
        <row r="159">
          <cell r="B159" t="str">
            <v>Hernandez Gongora Eduardo Jesus</v>
          </cell>
          <cell r="C159" t="str">
            <v>UNIDAD BENITO JUAREZ</v>
          </cell>
          <cell r="D159" t="str">
            <v>BU0061 AUX. SERVICIO B</v>
          </cell>
          <cell r="E159">
            <v>122.38251200000001</v>
          </cell>
          <cell r="F159">
            <v>3671.4753600000004</v>
          </cell>
          <cell r="G159">
            <v>0</v>
          </cell>
          <cell r="H159">
            <v>0</v>
          </cell>
          <cell r="I159">
            <v>0</v>
          </cell>
          <cell r="J159">
            <v>3671.4753600000004</v>
          </cell>
          <cell r="K159" t="str">
            <v>BU0012 AUXILIAR ADMINISTRATIVO H</v>
          </cell>
          <cell r="L159">
            <v>145.53361584000004</v>
          </cell>
          <cell r="M159">
            <v>4366.0084752000012</v>
          </cell>
          <cell r="N159">
            <v>0</v>
          </cell>
          <cell r="O159" t="str">
            <v>RECATEGORIZADO</v>
          </cell>
          <cell r="P159">
            <v>4366.0084752000012</v>
          </cell>
        </row>
        <row r="160">
          <cell r="B160" t="str">
            <v>Hernandez Noriega Carlos</v>
          </cell>
          <cell r="C160" t="str">
            <v>MED. Y CIENCIAS APLICADAS AL DEP.</v>
          </cell>
          <cell r="D160" t="str">
            <v>BU0003 JEFE DE SECCION "D"</v>
          </cell>
          <cell r="E160">
            <v>151.35835824002999</v>
          </cell>
          <cell r="F160">
            <v>4540.7507472008992</v>
          </cell>
          <cell r="G160">
            <v>600</v>
          </cell>
          <cell r="H160">
            <v>1270.3399999999999</v>
          </cell>
          <cell r="J160">
            <v>6411.0907472008994</v>
          </cell>
          <cell r="K160" t="str">
            <v>MM0097 SECRETARIA I</v>
          </cell>
          <cell r="L160">
            <v>211.77792576000002</v>
          </cell>
          <cell r="M160">
            <v>6353.3377728000005</v>
          </cell>
          <cell r="N160">
            <v>0</v>
          </cell>
          <cell r="O160" t="str">
            <v>RECATEGORIZADO</v>
          </cell>
          <cell r="P160">
            <v>6353.3377728000005</v>
          </cell>
        </row>
        <row r="161">
          <cell r="B161" t="str">
            <v>Herrera Marrufo Daniel</v>
          </cell>
          <cell r="C161" t="str">
            <v>UNIDAD DEPORTIVA KUKULCAN</v>
          </cell>
          <cell r="D161" t="str">
            <v>MM0041 PROGRAMADOR D</v>
          </cell>
          <cell r="E161">
            <v>276.46472255999998</v>
          </cell>
          <cell r="F161">
            <v>8293.9416767999992</v>
          </cell>
          <cell r="G161">
            <v>600</v>
          </cell>
          <cell r="H161">
            <v>1300</v>
          </cell>
          <cell r="J161">
            <v>10193.941676799999</v>
          </cell>
          <cell r="K161" t="str">
            <v>MM0041 PROGRAMADOR D</v>
          </cell>
          <cell r="L161">
            <v>276.46472256000004</v>
          </cell>
          <cell r="M161">
            <v>8293.941676800001</v>
          </cell>
          <cell r="N161">
            <v>0</v>
          </cell>
          <cell r="O161" t="str">
            <v>RECATEGORIZADO</v>
          </cell>
          <cell r="P161">
            <v>8293.941676800001</v>
          </cell>
        </row>
        <row r="162">
          <cell r="B162" t="str">
            <v>Herrera Marrufo Juan Antonio</v>
          </cell>
          <cell r="C162" t="str">
            <v>UNIDAD DEPORTIVA KUKULCAN</v>
          </cell>
          <cell r="D162" t="str">
            <v>MM0041 PROGRAMADOR D</v>
          </cell>
          <cell r="E162">
            <v>276.46472255999998</v>
          </cell>
          <cell r="F162">
            <v>8293.9416767999992</v>
          </cell>
          <cell r="G162">
            <v>600</v>
          </cell>
          <cell r="H162">
            <v>200</v>
          </cell>
          <cell r="I162">
            <v>0</v>
          </cell>
          <cell r="J162">
            <v>9093.9416767999992</v>
          </cell>
          <cell r="K162" t="str">
            <v>MM0041 PROGRAMADOR D</v>
          </cell>
          <cell r="L162">
            <v>276.46472256000004</v>
          </cell>
          <cell r="M162">
            <v>8293.941676800001</v>
          </cell>
          <cell r="N162">
            <v>0</v>
          </cell>
          <cell r="O162" t="str">
            <v>RECATEGORIZADO</v>
          </cell>
          <cell r="P162">
            <v>8293.941676800001</v>
          </cell>
        </row>
        <row r="163">
          <cell r="B163" t="str">
            <v>Herrera Pech Carlos</v>
          </cell>
          <cell r="C163" t="str">
            <v>SERVICIOS GENERALES</v>
          </cell>
          <cell r="D163" t="str">
            <v>MM0099 AUX. ADMIV. K</v>
          </cell>
          <cell r="E163">
            <v>153.31207391999999</v>
          </cell>
          <cell r="F163">
            <v>4599.3622175999999</v>
          </cell>
          <cell r="G163">
            <v>600</v>
          </cell>
          <cell r="H163">
            <v>979.26</v>
          </cell>
          <cell r="I163">
            <v>800</v>
          </cell>
          <cell r="J163">
            <v>6978.6222176000001</v>
          </cell>
          <cell r="K163" t="str">
            <v>MM0062 ANALISTA ADMINISTRATIVO F</v>
          </cell>
          <cell r="L163">
            <v>231.97692960000003</v>
          </cell>
          <cell r="M163">
            <v>6959.3078880000012</v>
          </cell>
          <cell r="N163">
            <v>0</v>
          </cell>
          <cell r="O163" t="str">
            <v>RECATEGORIZADO</v>
          </cell>
          <cell r="P163">
            <v>6959.3078880000012</v>
          </cell>
        </row>
        <row r="164">
          <cell r="B164" t="str">
            <v>Huchim Osalde Diego Martin</v>
          </cell>
          <cell r="C164" t="str">
            <v>ESTADIO SALVADOR ALVARADO</v>
          </cell>
          <cell r="D164" t="str">
            <v>BU0017 AUX. SERV. G</v>
          </cell>
          <cell r="E164">
            <v>145.53361584000001</v>
          </cell>
          <cell r="F164">
            <v>4366.0084752000002</v>
          </cell>
          <cell r="G164">
            <v>600</v>
          </cell>
          <cell r="H164">
            <v>896</v>
          </cell>
          <cell r="J164">
            <v>5862.0084752000002</v>
          </cell>
          <cell r="K164" t="str">
            <v>MM0044 COORDINADOR DE PROYECTOS</v>
          </cell>
          <cell r="L164">
            <v>211.77792576000002</v>
          </cell>
          <cell r="M164">
            <v>6353.3377728000005</v>
          </cell>
          <cell r="N164">
            <v>0</v>
          </cell>
          <cell r="O164" t="str">
            <v>RECATEGORIZADO</v>
          </cell>
          <cell r="P164">
            <v>6353.3377728000005</v>
          </cell>
        </row>
        <row r="165">
          <cell r="B165" t="str">
            <v>Jimenez Garcia Julio Jose</v>
          </cell>
          <cell r="C165" t="str">
            <v>ACTIVACION FISICA</v>
          </cell>
          <cell r="D165" t="str">
            <v>BU0048 AUX. SERV. E</v>
          </cell>
          <cell r="E165">
            <v>138.00999023999401</v>
          </cell>
          <cell r="F165">
            <v>4140.2997071998207</v>
          </cell>
          <cell r="G165">
            <v>600</v>
          </cell>
          <cell r="H165">
            <v>411.3</v>
          </cell>
          <cell r="I165">
            <v>0</v>
          </cell>
          <cell r="J165">
            <v>5151.5997071998208</v>
          </cell>
          <cell r="K165" t="str">
            <v>MM0095 ANALISTA ADMINISTRATIVO C</v>
          </cell>
          <cell r="L165">
            <v>159.92558352</v>
          </cell>
          <cell r="M165">
            <v>4797.7675055999998</v>
          </cell>
          <cell r="N165">
            <v>0</v>
          </cell>
          <cell r="O165" t="str">
            <v>RECATEGORIZADO</v>
          </cell>
          <cell r="P165">
            <v>4797.7675055999998</v>
          </cell>
        </row>
        <row r="166">
          <cell r="B166" t="str">
            <v>Ku Acosta Karla Mariana De Jesus</v>
          </cell>
          <cell r="C166" t="str">
            <v>CONTABILIDAD</v>
          </cell>
          <cell r="D166" t="str">
            <v>SC0097 COORDINADOR C</v>
          </cell>
          <cell r="E166">
            <v>443.61690060000001</v>
          </cell>
          <cell r="F166">
            <v>13308.507018</v>
          </cell>
          <cell r="G166">
            <v>600</v>
          </cell>
          <cell r="H166">
            <v>1334</v>
          </cell>
          <cell r="J166">
            <v>15242.507018</v>
          </cell>
          <cell r="K166" t="str">
            <v>SC0098 COORDINADOR D</v>
          </cell>
          <cell r="L166">
            <v>537.61323800000014</v>
          </cell>
          <cell r="M166">
            <v>16128.397140000005</v>
          </cell>
          <cell r="N166">
            <v>0</v>
          </cell>
          <cell r="O166" t="str">
            <v>RECATEGORIZADO</v>
          </cell>
          <cell r="P166">
            <v>16128.397140000005</v>
          </cell>
        </row>
        <row r="167">
          <cell r="B167" t="str">
            <v>Lara Ordoñez Jose Armando</v>
          </cell>
          <cell r="C167" t="str">
            <v>METODOLOGIA</v>
          </cell>
          <cell r="D167" t="str">
            <v>BU0064 AUX ADMVO A</v>
          </cell>
          <cell r="E167">
            <v>130.35288095999999</v>
          </cell>
          <cell r="F167">
            <v>3910.5864287999998</v>
          </cell>
          <cell r="G167">
            <v>600</v>
          </cell>
          <cell r="H167">
            <v>900</v>
          </cell>
          <cell r="J167">
            <v>5410.5864287999993</v>
          </cell>
          <cell r="K167" t="str">
            <v>550    COORDINADOR</v>
          </cell>
          <cell r="L167">
            <v>179.51127984000001</v>
          </cell>
          <cell r="M167">
            <v>5385.3383952000004</v>
          </cell>
          <cell r="N167">
            <v>0</v>
          </cell>
          <cell r="O167" t="str">
            <v>RECATEGORIZADO</v>
          </cell>
          <cell r="P167">
            <v>5385.3383952000004</v>
          </cell>
        </row>
        <row r="168">
          <cell r="B168" t="str">
            <v>Lara Tome Astrid Leticia</v>
          </cell>
          <cell r="C168" t="str">
            <v>UNIDAD DEPORTIVA KUKULCAN</v>
          </cell>
          <cell r="D168" t="str">
            <v>MM0062 ANALISTA ADMVO. F</v>
          </cell>
          <cell r="E168">
            <v>231.97692960000001</v>
          </cell>
          <cell r="F168">
            <v>6959.3078880000003</v>
          </cell>
          <cell r="G168">
            <v>600</v>
          </cell>
          <cell r="H168">
            <v>1635.1</v>
          </cell>
          <cell r="J168">
            <v>9194.4078879999997</v>
          </cell>
          <cell r="K168" t="str">
            <v>MM0107 COORDINADOR DE PROYECTOS A</v>
          </cell>
          <cell r="L168">
            <v>289.27199999999999</v>
          </cell>
          <cell r="M168">
            <v>8678.16</v>
          </cell>
          <cell r="N168">
            <v>0</v>
          </cell>
          <cell r="O168" t="str">
            <v>RECATEGORIZADO</v>
          </cell>
          <cell r="P168">
            <v>8678.16</v>
          </cell>
        </row>
        <row r="169">
          <cell r="B169" t="str">
            <v>Lavin Leal Juan Carlos</v>
          </cell>
          <cell r="C169" t="str">
            <v>UNIDAD BENITO JUAREZ</v>
          </cell>
          <cell r="D169" t="str">
            <v>MM0085 JEFE DE PROGRAMACION</v>
          </cell>
          <cell r="E169">
            <v>185.48164080000001</v>
          </cell>
          <cell r="F169">
            <v>5564.449224</v>
          </cell>
          <cell r="G169">
            <v>600</v>
          </cell>
          <cell r="H169">
            <v>0</v>
          </cell>
          <cell r="I169">
            <v>0</v>
          </cell>
          <cell r="J169">
            <v>6164.449224</v>
          </cell>
          <cell r="K169" t="str">
            <v>BU0072 INSTRUCTOR DEPORTIVO B</v>
          </cell>
          <cell r="L169">
            <v>194.54639616000006</v>
          </cell>
          <cell r="M169">
            <v>5836.3918848000021</v>
          </cell>
          <cell r="N169">
            <v>0</v>
          </cell>
          <cell r="O169" t="str">
            <v>RECATEGORIZADO</v>
          </cell>
          <cell r="P169">
            <v>5836.3918848000021</v>
          </cell>
        </row>
        <row r="170">
          <cell r="B170" t="str">
            <v>Lopez Keb Christian Lizeth</v>
          </cell>
          <cell r="C170" t="str">
            <v>UNIDAD DEPORTIVA KUKULCAN</v>
          </cell>
          <cell r="D170" t="str">
            <v>BU0055 SECRET A</v>
          </cell>
          <cell r="E170">
            <v>133.72637760000001</v>
          </cell>
          <cell r="F170">
            <v>4011.7913280000002</v>
          </cell>
          <cell r="G170">
            <v>600</v>
          </cell>
          <cell r="H170">
            <v>1020</v>
          </cell>
          <cell r="I170">
            <v>3248.5</v>
          </cell>
          <cell r="J170">
            <v>8880.2913279999993</v>
          </cell>
          <cell r="K170" t="str">
            <v>MM0105 SECRETARIA J</v>
          </cell>
          <cell r="L170">
            <v>289.27199999999999</v>
          </cell>
          <cell r="M170">
            <v>8678.16</v>
          </cell>
          <cell r="N170">
            <v>0</v>
          </cell>
          <cell r="O170" t="str">
            <v>RECATEGORIZADO</v>
          </cell>
          <cell r="P170">
            <v>8678.16</v>
          </cell>
        </row>
        <row r="171">
          <cell r="B171" t="str">
            <v>Lopez Mena Franz Augusto</v>
          </cell>
          <cell r="C171" t="str">
            <v>COMPLEJO OLIMP. DEP. INALAMBRICA</v>
          </cell>
          <cell r="D171" t="str">
            <v>MM0095 ANALISTA ADMIVO. C</v>
          </cell>
          <cell r="E171">
            <v>159.92558352</v>
          </cell>
          <cell r="F171">
            <v>4797.7675055999998</v>
          </cell>
          <cell r="G171">
            <v>600</v>
          </cell>
          <cell r="H171">
            <v>0</v>
          </cell>
          <cell r="I171">
            <v>0</v>
          </cell>
          <cell r="J171">
            <v>5397.7675055999998</v>
          </cell>
          <cell r="K171" t="str">
            <v>MM0095 ANALISTA ADMINISTRATIVO C</v>
          </cell>
          <cell r="L171">
            <v>159.92558352</v>
          </cell>
          <cell r="M171">
            <v>4797.7675055999998</v>
          </cell>
          <cell r="N171">
            <v>0</v>
          </cell>
          <cell r="O171" t="str">
            <v>RECATEGORIZADO</v>
          </cell>
          <cell r="P171">
            <v>4797.7675055999998</v>
          </cell>
        </row>
        <row r="172">
          <cell r="B172" t="str">
            <v>Lopez Rejon Nelsy Leticia</v>
          </cell>
          <cell r="C172" t="str">
            <v>DIRECCION DE ADMON. Y FINANZAS</v>
          </cell>
          <cell r="D172" t="str">
            <v>MM0041 PROGRAMADOR D</v>
          </cell>
          <cell r="E172">
            <v>276.46472255999998</v>
          </cell>
          <cell r="F172">
            <v>8293.9416767999992</v>
          </cell>
          <cell r="G172">
            <v>600</v>
          </cell>
          <cell r="H172">
            <v>272</v>
          </cell>
          <cell r="I172">
            <v>0</v>
          </cell>
          <cell r="J172">
            <v>9165.9416767999992</v>
          </cell>
          <cell r="K172" t="str">
            <v>MM0105 SECRETARIA J</v>
          </cell>
          <cell r="L172">
            <v>289.27199999999999</v>
          </cell>
          <cell r="M172">
            <v>8678.16</v>
          </cell>
          <cell r="N172">
            <v>0</v>
          </cell>
          <cell r="O172" t="str">
            <v>RECATEGORIZADO</v>
          </cell>
          <cell r="P172">
            <v>8678.16</v>
          </cell>
        </row>
        <row r="173">
          <cell r="B173" t="str">
            <v>Lugo Sanchez Effy Guadalupe</v>
          </cell>
          <cell r="C173" t="str">
            <v>ALTO RENDIMIENTO</v>
          </cell>
          <cell r="D173" t="str">
            <v>MM0041 PROGRAMADOR D</v>
          </cell>
          <cell r="E173">
            <v>276.46472255999998</v>
          </cell>
          <cell r="F173">
            <v>8293.9416767999992</v>
          </cell>
          <cell r="G173">
            <v>600</v>
          </cell>
          <cell r="H173">
            <v>500</v>
          </cell>
          <cell r="J173">
            <v>9393.9416767999992</v>
          </cell>
          <cell r="K173" t="str">
            <v>MM0041 PROGRAMADOR D</v>
          </cell>
          <cell r="L173">
            <v>276.46472256000004</v>
          </cell>
          <cell r="M173">
            <v>8293.941676800001</v>
          </cell>
          <cell r="N173">
            <v>0</v>
          </cell>
          <cell r="O173" t="str">
            <v>RECATEGORIZADO</v>
          </cell>
          <cell r="P173">
            <v>8293.941676800001</v>
          </cell>
        </row>
        <row r="174">
          <cell r="B174" t="str">
            <v>Luna Sosa Georgina Guadalupe</v>
          </cell>
          <cell r="C174" t="str">
            <v>METODOLOGIA</v>
          </cell>
          <cell r="D174" t="str">
            <v>MM0041 PROGRAMADOR D</v>
          </cell>
          <cell r="E174">
            <v>276.46472255999998</v>
          </cell>
          <cell r="F174">
            <v>8293.9416767999992</v>
          </cell>
          <cell r="G174">
            <v>600</v>
          </cell>
          <cell r="H174">
            <v>1500</v>
          </cell>
          <cell r="J174">
            <v>10393.941676799999</v>
          </cell>
          <cell r="K174" t="str">
            <v>MM0107 COORDINADOR DE PROYECTOS A</v>
          </cell>
          <cell r="L174">
            <v>289.27199999999999</v>
          </cell>
          <cell r="M174">
            <v>8678.16</v>
          </cell>
          <cell r="N174">
            <v>0</v>
          </cell>
          <cell r="O174" t="str">
            <v>RECATEGORIZADO</v>
          </cell>
          <cell r="P174">
            <v>8678.16</v>
          </cell>
        </row>
        <row r="175">
          <cell r="B175" t="str">
            <v>Machain Chable Miguel Angel</v>
          </cell>
          <cell r="C175" t="str">
            <v>DIRECCION DE ENLACE Y VINC. INST.</v>
          </cell>
          <cell r="D175" t="str">
            <v>MM0062 ANALISTA ADMVO. F</v>
          </cell>
          <cell r="E175">
            <v>231.97692960000001</v>
          </cell>
          <cell r="F175">
            <v>6959.3078880000003</v>
          </cell>
          <cell r="G175">
            <v>600</v>
          </cell>
          <cell r="H175">
            <v>400</v>
          </cell>
          <cell r="I175">
            <v>0</v>
          </cell>
          <cell r="J175">
            <v>7959.3078880000003</v>
          </cell>
          <cell r="K175" t="str">
            <v>MM0044 COORDINADOR DE PROYECTOS</v>
          </cell>
          <cell r="L175">
            <v>267.13114272000001</v>
          </cell>
          <cell r="M175">
            <v>8013.9342816000008</v>
          </cell>
          <cell r="N175">
            <v>0</v>
          </cell>
          <cell r="O175" t="str">
            <v>RECATEGORIZADO</v>
          </cell>
          <cell r="P175">
            <v>8013.9342816000008</v>
          </cell>
        </row>
        <row r="176">
          <cell r="B176" t="str">
            <v>Martinez Cua Jose Modesto</v>
          </cell>
          <cell r="C176" t="str">
            <v>METODOLOGIA</v>
          </cell>
          <cell r="D176" t="str">
            <v>BU0070 INSTRUCTOR DEPORTIVO A</v>
          </cell>
          <cell r="E176">
            <v>119.33440992</v>
          </cell>
          <cell r="F176">
            <v>3580.0322975999998</v>
          </cell>
          <cell r="G176">
            <v>600</v>
          </cell>
          <cell r="H176">
            <v>875</v>
          </cell>
          <cell r="J176">
            <v>5055.0322975999998</v>
          </cell>
          <cell r="K176" t="str">
            <v>550    COORDINADOR</v>
          </cell>
          <cell r="L176">
            <v>179.51127984000001</v>
          </cell>
          <cell r="M176">
            <v>5385.3383952000004</v>
          </cell>
          <cell r="N176">
            <v>0</v>
          </cell>
          <cell r="O176" t="str">
            <v>RECATEGORIZADO</v>
          </cell>
          <cell r="P176">
            <v>5385.3383952000004</v>
          </cell>
        </row>
        <row r="177">
          <cell r="B177" t="str">
            <v>Medina Acuña Rafael Alexi</v>
          </cell>
          <cell r="C177" t="str">
            <v>CENTRO DE ALTO RENDIMIENTO DEPORTIVO</v>
          </cell>
          <cell r="D177" t="str">
            <v>MM0042 PROGRAMADOR B</v>
          </cell>
          <cell r="E177">
            <v>185.45737104</v>
          </cell>
          <cell r="F177">
            <v>5563.7211311999999</v>
          </cell>
          <cell r="G177">
            <v>600</v>
          </cell>
          <cell r="H177">
            <v>832.4</v>
          </cell>
          <cell r="J177">
            <v>6996.1211311999996</v>
          </cell>
          <cell r="K177" t="str">
            <v>MM0062 ANALISTA ADMINISTRATIVO F</v>
          </cell>
          <cell r="L177">
            <v>231.97692960000003</v>
          </cell>
          <cell r="M177">
            <v>6959.3078880000012</v>
          </cell>
          <cell r="N177">
            <v>0</v>
          </cell>
          <cell r="O177" t="str">
            <v>RECATEGORIZADO</v>
          </cell>
          <cell r="P177">
            <v>6959.3078880000012</v>
          </cell>
        </row>
        <row r="178">
          <cell r="B178" t="str">
            <v>Medina Cardeña Freddy Armando</v>
          </cell>
          <cell r="C178" t="str">
            <v>UNIDAD DE COMUNICACION SOCIAL</v>
          </cell>
          <cell r="D178" t="str">
            <v>MM0041 PROGRAMADOR D</v>
          </cell>
          <cell r="E178">
            <v>276.46472255999998</v>
          </cell>
          <cell r="F178">
            <v>8293.9416767999992</v>
          </cell>
          <cell r="G178">
            <v>600</v>
          </cell>
          <cell r="H178">
            <v>400</v>
          </cell>
          <cell r="I178">
            <v>0</v>
          </cell>
          <cell r="J178">
            <v>9293.9416767999992</v>
          </cell>
          <cell r="K178" t="str">
            <v>MM0107 COORDINADOR DE PROYECTOS A</v>
          </cell>
          <cell r="L178">
            <v>289.27199999999999</v>
          </cell>
          <cell r="M178">
            <v>8678.16</v>
          </cell>
          <cell r="N178">
            <v>0</v>
          </cell>
          <cell r="O178" t="str">
            <v>RECATEGORIZADO</v>
          </cell>
          <cell r="P178">
            <v>8678.16</v>
          </cell>
        </row>
        <row r="179">
          <cell r="B179" t="str">
            <v>Medina Cetina Jose Luis</v>
          </cell>
          <cell r="C179" t="str">
            <v>ESTADIO SALVADOR ALVARADO</v>
          </cell>
          <cell r="D179" t="str">
            <v>BU0064 AUX ADMVO A</v>
          </cell>
          <cell r="E179">
            <v>130.35288095999999</v>
          </cell>
          <cell r="F179">
            <v>3910.5864287999998</v>
          </cell>
          <cell r="G179">
            <v>600</v>
          </cell>
          <cell r="H179">
            <v>546</v>
          </cell>
          <cell r="J179">
            <v>5056.5864287999993</v>
          </cell>
          <cell r="K179" t="str">
            <v>MM0095 ANALISTA ADMINISTRATIVO C</v>
          </cell>
          <cell r="L179">
            <v>159.92558352</v>
          </cell>
          <cell r="M179">
            <v>4797.7675055999998</v>
          </cell>
          <cell r="N179">
            <v>0</v>
          </cell>
          <cell r="O179" t="str">
            <v>RECATEGORIZADO</v>
          </cell>
          <cell r="P179">
            <v>4797.7675055999998</v>
          </cell>
        </row>
        <row r="180">
          <cell r="B180" t="str">
            <v>Medina Echeverria Carlos Manuel</v>
          </cell>
          <cell r="C180" t="str">
            <v>UNIDAD DEPORTIVA DEL SUR</v>
          </cell>
          <cell r="D180" t="str">
            <v>BU0072 INSTRUCTOR DEPORTIVO B</v>
          </cell>
          <cell r="E180">
            <v>194.54639616</v>
          </cell>
          <cell r="F180">
            <v>5836.3918848000003</v>
          </cell>
          <cell r="G180">
            <v>600</v>
          </cell>
          <cell r="H180">
            <v>910</v>
          </cell>
          <cell r="I180">
            <v>3000</v>
          </cell>
          <cell r="J180">
            <v>10346.391884799999</v>
          </cell>
          <cell r="K180" t="str">
            <v>MM0027 COORDINADOR A</v>
          </cell>
          <cell r="L180">
            <v>348.60147708</v>
          </cell>
          <cell r="M180">
            <v>10458.044312399999</v>
          </cell>
          <cell r="N180">
            <v>0</v>
          </cell>
          <cell r="O180" t="str">
            <v>RECATEGORIZADO</v>
          </cell>
          <cell r="P180">
            <v>10458.044312399999</v>
          </cell>
        </row>
        <row r="181">
          <cell r="B181" t="str">
            <v>Mendez Uicab Ana Isidra</v>
          </cell>
          <cell r="C181" t="str">
            <v>CENTRO DE ALTO RENDIMIENTO DEPORTIVO</v>
          </cell>
          <cell r="D181" t="str">
            <v>BU0042 AUX. SERV. F</v>
          </cell>
          <cell r="E181">
            <v>139.68460368000001</v>
          </cell>
          <cell r="F181">
            <v>4190.5381104000007</v>
          </cell>
          <cell r="G181">
            <v>600</v>
          </cell>
          <cell r="H181">
            <v>0</v>
          </cell>
          <cell r="I181">
            <v>0</v>
          </cell>
          <cell r="J181">
            <v>4790.5381104000007</v>
          </cell>
          <cell r="K181" t="str">
            <v>MM0095 ANALISTA ADMINISTRATIVO C</v>
          </cell>
          <cell r="L181">
            <v>159.92558352</v>
          </cell>
          <cell r="M181">
            <v>4797.7675055999998</v>
          </cell>
          <cell r="N181">
            <v>0</v>
          </cell>
          <cell r="O181" t="str">
            <v>RECATEGORIZADO</v>
          </cell>
          <cell r="P181">
            <v>4797.7675055999998</v>
          </cell>
        </row>
        <row r="182">
          <cell r="B182" t="str">
            <v>Mendoza Aguilar Pedro Antonio</v>
          </cell>
          <cell r="C182" t="str">
            <v>METODOLOGIA</v>
          </cell>
          <cell r="D182" t="str">
            <v>MM0041 PROGRAMADOR D</v>
          </cell>
          <cell r="E182">
            <v>276.46472255999998</v>
          </cell>
          <cell r="F182">
            <v>8293.9416767999992</v>
          </cell>
          <cell r="G182">
            <v>600</v>
          </cell>
          <cell r="H182">
            <v>1790</v>
          </cell>
          <cell r="I182">
            <v>3000</v>
          </cell>
          <cell r="J182">
            <v>13683.941676799999</v>
          </cell>
          <cell r="K182" t="str">
            <v>SC0097 COORDINADOR C</v>
          </cell>
          <cell r="L182">
            <v>443.61690060000006</v>
          </cell>
          <cell r="M182">
            <v>13308.507018000002</v>
          </cell>
          <cell r="N182">
            <v>0</v>
          </cell>
          <cell r="O182" t="str">
            <v>RECATEGORIZADO</v>
          </cell>
          <cell r="P182">
            <v>13308.507018000002</v>
          </cell>
        </row>
        <row r="183">
          <cell r="B183" t="str">
            <v>Mendoza Basto Jose De Jesus</v>
          </cell>
          <cell r="C183" t="str">
            <v>GIMNASIO POLIFUNCIONAL</v>
          </cell>
          <cell r="D183" t="str">
            <v>BU0066 AUX. SERVICIO A</v>
          </cell>
          <cell r="E183">
            <v>129.69759744000001</v>
          </cell>
          <cell r="F183">
            <v>3890.9279232000004</v>
          </cell>
          <cell r="G183">
            <v>600</v>
          </cell>
          <cell r="H183">
            <v>226</v>
          </cell>
          <cell r="I183">
            <v>0</v>
          </cell>
          <cell r="J183">
            <v>4716.9279232000008</v>
          </cell>
          <cell r="K183" t="str">
            <v>MM0095 ANALISTA ADMINISTRATIVO C</v>
          </cell>
          <cell r="L183">
            <v>159.92558352</v>
          </cell>
          <cell r="M183">
            <v>4797.7675055999998</v>
          </cell>
          <cell r="N183">
            <v>0</v>
          </cell>
          <cell r="O183" t="str">
            <v>RECATEGORIZADO</v>
          </cell>
          <cell r="P183">
            <v>4797.7675055999998</v>
          </cell>
        </row>
        <row r="184">
          <cell r="B184" t="str">
            <v>Mijangos Poot Paula Trinidad</v>
          </cell>
          <cell r="C184" t="str">
            <v>CENTRO DE ALTO RENDIMIENTO DEPORTIVO</v>
          </cell>
          <cell r="D184" t="str">
            <v>MM0104 PROMOTOR A</v>
          </cell>
          <cell r="E184">
            <v>241.24238112</v>
          </cell>
          <cell r="F184">
            <v>7237.2714335999999</v>
          </cell>
          <cell r="G184">
            <v>600</v>
          </cell>
          <cell r="H184">
            <v>764</v>
          </cell>
          <cell r="I184">
            <v>0</v>
          </cell>
          <cell r="J184">
            <v>8601.271433599999</v>
          </cell>
          <cell r="K184" t="str">
            <v>MM0107 COORDINADOR DE PROYECTOS A</v>
          </cell>
          <cell r="L184">
            <v>289.27199999999999</v>
          </cell>
          <cell r="M184">
            <v>8678.16</v>
          </cell>
          <cell r="N184">
            <v>0</v>
          </cell>
          <cell r="O184" t="str">
            <v>RECATEGORIZADO</v>
          </cell>
          <cell r="P184">
            <v>8678.16</v>
          </cell>
        </row>
        <row r="185">
          <cell r="B185" t="str">
            <v>Monroy Vera Ofelia Francisca</v>
          </cell>
          <cell r="C185" t="str">
            <v>METODOLOGIA</v>
          </cell>
          <cell r="D185" t="str">
            <v>MM0069 ANALISTA ADVIMO. E</v>
          </cell>
          <cell r="E185">
            <v>217.7772756</v>
          </cell>
          <cell r="F185">
            <v>6533.318268</v>
          </cell>
          <cell r="G185">
            <v>600</v>
          </cell>
          <cell r="H185">
            <v>0</v>
          </cell>
          <cell r="I185">
            <v>0</v>
          </cell>
          <cell r="J185">
            <v>7133.318268</v>
          </cell>
          <cell r="K185" t="str">
            <v>MM0062 ANALISTA ADMINISTRATIVO F</v>
          </cell>
          <cell r="L185">
            <v>231.97692960000003</v>
          </cell>
          <cell r="M185">
            <v>6959.3078880000012</v>
          </cell>
          <cell r="N185">
            <v>0</v>
          </cell>
          <cell r="O185" t="str">
            <v>RECATEGORIZADO</v>
          </cell>
          <cell r="P185">
            <v>6959.3078880000012</v>
          </cell>
        </row>
        <row r="186">
          <cell r="B186" t="str">
            <v>Montañez Arceo Jose Gabriel</v>
          </cell>
          <cell r="C186" t="str">
            <v>DEPORTE POPULAR</v>
          </cell>
          <cell r="D186" t="str">
            <v>MM0027 COORDINADOR A</v>
          </cell>
          <cell r="E186">
            <v>348.60147708</v>
          </cell>
          <cell r="F186">
            <v>10458.044312399999</v>
          </cell>
          <cell r="G186">
            <v>600</v>
          </cell>
          <cell r="H186">
            <v>1804.8</v>
          </cell>
          <cell r="J186">
            <v>12862.844312399999</v>
          </cell>
          <cell r="K186" t="str">
            <v>MM0013 COORDINADOR B</v>
          </cell>
          <cell r="L186">
            <v>389.72805455999998</v>
          </cell>
          <cell r="M186">
            <v>11691.8416368</v>
          </cell>
          <cell r="N186">
            <v>0</v>
          </cell>
          <cell r="O186" t="str">
            <v>RECATEGORIZADO</v>
          </cell>
          <cell r="P186">
            <v>11691.8416368</v>
          </cell>
        </row>
        <row r="187">
          <cell r="B187" t="str">
            <v>Morales Ortega Rubi Isabel</v>
          </cell>
          <cell r="C187" t="str">
            <v>PLANEACION Y CONTROL PRESUPUESTAL</v>
          </cell>
          <cell r="D187" t="str">
            <v>BU0064 AUX ADMVO A</v>
          </cell>
          <cell r="E187">
            <v>130.35288095999999</v>
          </cell>
          <cell r="F187">
            <v>3910.5864287999998</v>
          </cell>
          <cell r="G187">
            <v>600</v>
          </cell>
          <cell r="H187">
            <v>820.56</v>
          </cell>
          <cell r="I187">
            <v>4521.28</v>
          </cell>
          <cell r="J187">
            <v>9852.4264287999977</v>
          </cell>
          <cell r="K187" t="str">
            <v>MM0027 COORDINADOR A</v>
          </cell>
          <cell r="L187">
            <v>348.60147708</v>
          </cell>
          <cell r="M187">
            <v>10458.044312399999</v>
          </cell>
          <cell r="N187">
            <v>0</v>
          </cell>
          <cell r="O187" t="str">
            <v>RECATEGORIZADO</v>
          </cell>
          <cell r="P187">
            <v>10458.044312399999</v>
          </cell>
        </row>
        <row r="188">
          <cell r="B188" t="str">
            <v>Moreno Canche Jose Habib Del Jesus</v>
          </cell>
          <cell r="C188" t="str">
            <v>DEPORTE ADAPTADO Y DEL ADULTO MAYOR</v>
          </cell>
          <cell r="D188" t="str">
            <v>MM0099 AUX. ADMIV. K</v>
          </cell>
          <cell r="E188">
            <v>153.31207391999999</v>
          </cell>
          <cell r="F188">
            <v>4599.3622175999999</v>
          </cell>
          <cell r="G188">
            <v>600</v>
          </cell>
          <cell r="H188">
            <v>572.72</v>
          </cell>
          <cell r="J188">
            <v>5772.0822176000001</v>
          </cell>
          <cell r="K188" t="str">
            <v>BU0072 INSTRUCTOR DEPORTIVO B</v>
          </cell>
          <cell r="L188">
            <v>194.54639616000006</v>
          </cell>
          <cell r="M188">
            <v>5836.3918848000021</v>
          </cell>
          <cell r="N188">
            <v>0</v>
          </cell>
          <cell r="O188" t="str">
            <v>RECATEGORIZADO</v>
          </cell>
          <cell r="P188">
            <v>5836.3918848000021</v>
          </cell>
        </row>
        <row r="189">
          <cell r="B189" t="str">
            <v>Moreno Martin Luis Miguel</v>
          </cell>
          <cell r="C189" t="str">
            <v>SISTEMAS</v>
          </cell>
          <cell r="D189" t="str">
            <v>MM0069 ANALISTA ADVIMO. E</v>
          </cell>
          <cell r="E189">
            <v>217.7772756</v>
          </cell>
          <cell r="F189">
            <v>6533.318268</v>
          </cell>
          <cell r="G189">
            <v>600</v>
          </cell>
          <cell r="H189">
            <v>1000</v>
          </cell>
          <cell r="J189">
            <v>8133.318268</v>
          </cell>
          <cell r="K189" t="str">
            <v>MM0044 COORDINADOR DE PROYECTOS</v>
          </cell>
          <cell r="L189">
            <v>267.13114272000001</v>
          </cell>
          <cell r="M189">
            <v>8013.9342816000008</v>
          </cell>
          <cell r="N189">
            <v>0</v>
          </cell>
          <cell r="O189" t="str">
            <v>RECATEGORIZADO</v>
          </cell>
          <cell r="P189">
            <v>8013.9342816000008</v>
          </cell>
        </row>
        <row r="190">
          <cell r="B190" t="str">
            <v>Noh Quintal Luis Martin</v>
          </cell>
          <cell r="C190" t="str">
            <v>MED. Y CIENCIAS APLICADAS AL DEP.</v>
          </cell>
          <cell r="D190" t="str">
            <v>BU0003 JEFE DE SECCION "D"</v>
          </cell>
          <cell r="E190">
            <v>151.35835824</v>
          </cell>
          <cell r="F190">
            <v>4540.7507471999998</v>
          </cell>
          <cell r="G190">
            <v>600</v>
          </cell>
          <cell r="H190">
            <v>1382</v>
          </cell>
          <cell r="J190">
            <v>6522.7507471999998</v>
          </cell>
          <cell r="K190" t="str">
            <v>MM0062 ANALISTA ADMINISTRATIVO F</v>
          </cell>
          <cell r="L190">
            <v>231.97692960000003</v>
          </cell>
          <cell r="M190">
            <v>6959.3078880000012</v>
          </cell>
          <cell r="N190">
            <v>0</v>
          </cell>
          <cell r="O190" t="str">
            <v>RECATEGORIZADO</v>
          </cell>
          <cell r="P190">
            <v>6959.3078880000012</v>
          </cell>
        </row>
        <row r="191">
          <cell r="B191" t="str">
            <v>Novelo Ramirez Carlos Fernando</v>
          </cell>
          <cell r="C191" t="str">
            <v>ALTO RENDIMIENTO</v>
          </cell>
          <cell r="D191" t="str">
            <v>MM0027 COORDINADOR A</v>
          </cell>
          <cell r="E191">
            <v>348.60147708</v>
          </cell>
          <cell r="F191">
            <v>10458.044312399999</v>
          </cell>
          <cell r="G191">
            <v>600</v>
          </cell>
          <cell r="H191">
            <v>3742</v>
          </cell>
          <cell r="J191">
            <v>14800.044312399999</v>
          </cell>
          <cell r="K191" t="str">
            <v>SC0097 COORDINADOR C</v>
          </cell>
          <cell r="L191">
            <v>443.61690060000006</v>
          </cell>
          <cell r="M191">
            <v>13308.507018000002</v>
          </cell>
          <cell r="N191">
            <v>0</v>
          </cell>
          <cell r="O191" t="str">
            <v>RECATEGORIZADO</v>
          </cell>
          <cell r="P191">
            <v>13308.507018000002</v>
          </cell>
        </row>
        <row r="192">
          <cell r="B192" t="str">
            <v>Nuñez Garcia Jose Luis</v>
          </cell>
          <cell r="C192" t="str">
            <v>METODOLOGIA</v>
          </cell>
          <cell r="D192" t="str">
            <v>MM0027 COORDINADOR A</v>
          </cell>
          <cell r="E192">
            <v>348.60147707977598</v>
          </cell>
          <cell r="F192">
            <v>10458.04431239328</v>
          </cell>
          <cell r="G192">
            <v>600</v>
          </cell>
          <cell r="H192">
            <v>3644</v>
          </cell>
          <cell r="I192">
            <v>2000</v>
          </cell>
          <cell r="J192">
            <v>16702.044312393278</v>
          </cell>
          <cell r="K192" t="str">
            <v>SC0098 COORDINADOR D</v>
          </cell>
          <cell r="L192">
            <v>537.61323800000014</v>
          </cell>
          <cell r="M192">
            <v>16128.397140000005</v>
          </cell>
          <cell r="N192">
            <v>0</v>
          </cell>
          <cell r="O192" t="str">
            <v>RECATEGORIZADO</v>
          </cell>
          <cell r="P192">
            <v>16128.397140000005</v>
          </cell>
        </row>
        <row r="193">
          <cell r="B193" t="str">
            <v>Nuñez Ortega Gelmy Yamire</v>
          </cell>
          <cell r="C193" t="str">
            <v>RECURSOS HUMANOS</v>
          </cell>
          <cell r="D193" t="str">
            <v>BU0050 AUX ADMVO D</v>
          </cell>
          <cell r="E193">
            <v>135.789307199935</v>
          </cell>
          <cell r="F193">
            <v>4073.67921599805</v>
          </cell>
          <cell r="G193">
            <v>600</v>
          </cell>
          <cell r="H193">
            <v>1050</v>
          </cell>
          <cell r="J193">
            <v>5723.6792159980505</v>
          </cell>
          <cell r="K193" t="str">
            <v>MM0097 SECRETARIA I</v>
          </cell>
          <cell r="L193">
            <v>211.77792576000002</v>
          </cell>
          <cell r="M193">
            <v>6353.3377728000005</v>
          </cell>
          <cell r="N193">
            <v>0</v>
          </cell>
          <cell r="O193" t="str">
            <v>RECATEGORIZADO</v>
          </cell>
          <cell r="P193">
            <v>6353.3377728000005</v>
          </cell>
        </row>
        <row r="194">
          <cell r="B194" t="str">
            <v>Ojeda Carnahan Karina</v>
          </cell>
          <cell r="C194" t="str">
            <v>GIMNASIO SOLIDARIDAD</v>
          </cell>
          <cell r="D194" t="str">
            <v>SC0098 COORDINADOR D</v>
          </cell>
          <cell r="E194">
            <v>537.61323799998502</v>
          </cell>
          <cell r="F194">
            <v>16128.39713999955</v>
          </cell>
          <cell r="G194">
            <v>600</v>
          </cell>
          <cell r="H194">
            <v>1400</v>
          </cell>
          <cell r="J194">
            <v>18128.39713999955</v>
          </cell>
          <cell r="K194" t="str">
            <v>SC0098 COORDINADOR D</v>
          </cell>
          <cell r="L194">
            <v>537.61323800000014</v>
          </cell>
          <cell r="M194">
            <v>16128.397140000005</v>
          </cell>
          <cell r="N194">
            <v>0</v>
          </cell>
          <cell r="O194" t="str">
            <v>RECATEGORIZADO</v>
          </cell>
          <cell r="P194">
            <v>16128.397140000005</v>
          </cell>
        </row>
        <row r="195">
          <cell r="B195" t="str">
            <v>Ortega Rivera Rosario Alely</v>
          </cell>
          <cell r="C195" t="str">
            <v>RECURSOS HUMANOS</v>
          </cell>
          <cell r="D195" t="str">
            <v>BU0055 SECRET A</v>
          </cell>
          <cell r="E195">
            <v>133.72637760004</v>
          </cell>
          <cell r="F195">
            <v>4011.7913280011999</v>
          </cell>
          <cell r="G195">
            <v>600</v>
          </cell>
          <cell r="H195">
            <v>400</v>
          </cell>
          <cell r="I195">
            <v>0</v>
          </cell>
          <cell r="J195">
            <v>5011.7913280011999</v>
          </cell>
          <cell r="K195" t="str">
            <v>550    COORDINADOR</v>
          </cell>
          <cell r="L195">
            <v>179.51127984000001</v>
          </cell>
          <cell r="M195">
            <v>5385.3383952000004</v>
          </cell>
          <cell r="N195">
            <v>0</v>
          </cell>
          <cell r="O195" t="str">
            <v>RECATEGORIZADO</v>
          </cell>
          <cell r="P195">
            <v>5385.3383952000004</v>
          </cell>
        </row>
        <row r="196">
          <cell r="B196" t="str">
            <v>Ortiz Uicab William Alonso</v>
          </cell>
          <cell r="C196" t="str">
            <v>UNIDAD DEPORTIVA DEL SUR</v>
          </cell>
          <cell r="D196" t="str">
            <v>BU0061 AUX. SERVICIO B</v>
          </cell>
          <cell r="E196">
            <v>132.17311295996299</v>
          </cell>
          <cell r="F196">
            <v>3965.1933887988898</v>
          </cell>
          <cell r="G196">
            <v>600</v>
          </cell>
          <cell r="H196">
            <v>400</v>
          </cell>
          <cell r="I196">
            <v>0</v>
          </cell>
          <cell r="J196">
            <v>4965.1933887988898</v>
          </cell>
          <cell r="K196" t="str">
            <v>MM0095 ANALISTA ADMINISTRATIVO C</v>
          </cell>
          <cell r="L196">
            <v>159.92558352</v>
          </cell>
          <cell r="M196">
            <v>4797.7675055999998</v>
          </cell>
          <cell r="N196">
            <v>0</v>
          </cell>
          <cell r="O196" t="str">
            <v>RECATEGORIZADO</v>
          </cell>
          <cell r="P196">
            <v>4797.7675055999998</v>
          </cell>
        </row>
        <row r="197">
          <cell r="B197" t="str">
            <v>Pacheco Cruz Nidia Cecilia</v>
          </cell>
          <cell r="C197" t="str">
            <v>DEPORTE FEDERADO</v>
          </cell>
          <cell r="D197" t="str">
            <v>BU0055 SECRET A</v>
          </cell>
          <cell r="E197">
            <v>133.72637760000001</v>
          </cell>
          <cell r="F197">
            <v>4011.7913280000002</v>
          </cell>
          <cell r="G197">
            <v>600</v>
          </cell>
          <cell r="H197">
            <v>800</v>
          </cell>
          <cell r="I197">
            <v>0</v>
          </cell>
          <cell r="J197">
            <v>5411.7913280000002</v>
          </cell>
          <cell r="K197" t="str">
            <v>550    COORDINADOR</v>
          </cell>
          <cell r="L197">
            <v>179.51127984000001</v>
          </cell>
          <cell r="M197">
            <v>5385.3383952000004</v>
          </cell>
          <cell r="N197">
            <v>0</v>
          </cell>
          <cell r="O197" t="str">
            <v>RECATEGORIZADO</v>
          </cell>
          <cell r="P197">
            <v>5385.3383952000004</v>
          </cell>
        </row>
        <row r="198">
          <cell r="B198" t="str">
            <v>Pan Aranda Fabiola Del Socorro</v>
          </cell>
          <cell r="C198" t="str">
            <v>CENTROS REG. DE DESARROLLO</v>
          </cell>
          <cell r="D198" t="str">
            <v>BU0006 SECRETARIA "F"</v>
          </cell>
          <cell r="E198">
            <v>149.41677744</v>
          </cell>
          <cell r="F198">
            <v>4482.5033232000005</v>
          </cell>
          <cell r="G198">
            <v>600</v>
          </cell>
          <cell r="H198">
            <v>954</v>
          </cell>
          <cell r="J198">
            <v>6036.5033232000005</v>
          </cell>
          <cell r="K198" t="str">
            <v>BU0072 INSTRUCTOR DEPORTIVO B</v>
          </cell>
          <cell r="L198">
            <v>194.54639616000006</v>
          </cell>
          <cell r="M198">
            <v>5836.3918848000021</v>
          </cell>
          <cell r="N198">
            <v>0</v>
          </cell>
          <cell r="O198" t="str">
            <v>RECATEGORIZADO</v>
          </cell>
          <cell r="P198">
            <v>5836.3918848000021</v>
          </cell>
        </row>
        <row r="199">
          <cell r="B199" t="str">
            <v>Pantoja Flores Jesus Felipe</v>
          </cell>
          <cell r="C199" t="str">
            <v>UNIDAD DE COMUNICACION SOCIAL</v>
          </cell>
          <cell r="D199" t="str">
            <v>BU0004 AUX. ADMIV. J</v>
          </cell>
          <cell r="E199">
            <v>151.35835824</v>
          </cell>
          <cell r="F199">
            <v>4540.7507471999998</v>
          </cell>
          <cell r="G199">
            <v>600</v>
          </cell>
          <cell r="H199">
            <v>1147.8</v>
          </cell>
          <cell r="J199">
            <v>6288.5507471999999</v>
          </cell>
          <cell r="K199" t="str">
            <v>MM0097 SECRETARIA I</v>
          </cell>
          <cell r="L199">
            <v>211.77792576000002</v>
          </cell>
          <cell r="M199">
            <v>6353.3377728000005</v>
          </cell>
          <cell r="N199">
            <v>0</v>
          </cell>
          <cell r="O199" t="str">
            <v>RECATEGORIZADO</v>
          </cell>
          <cell r="P199">
            <v>6353.3377728000005</v>
          </cell>
        </row>
        <row r="200">
          <cell r="B200" t="str">
            <v>Pech Amaya Luis Fernando</v>
          </cell>
          <cell r="C200" t="str">
            <v>PISTA DE REMO Y CANOTAJE</v>
          </cell>
          <cell r="D200" t="str">
            <v>BU0066 AUX. SERVICIO A</v>
          </cell>
          <cell r="E200">
            <v>129.697597440062</v>
          </cell>
          <cell r="F200">
            <v>3890.9279232018598</v>
          </cell>
          <cell r="G200">
            <v>600</v>
          </cell>
          <cell r="H200">
            <v>734</v>
          </cell>
          <cell r="J200">
            <v>5224.9279232018598</v>
          </cell>
          <cell r="K200" t="str">
            <v>550    COORDINADOR</v>
          </cell>
          <cell r="L200">
            <v>179.51127984000001</v>
          </cell>
          <cell r="M200">
            <v>5385.3383952000004</v>
          </cell>
          <cell r="N200">
            <v>0</v>
          </cell>
          <cell r="O200" t="str">
            <v>RECATEGORIZADO</v>
          </cell>
          <cell r="P200">
            <v>5385.3383952000004</v>
          </cell>
        </row>
        <row r="201">
          <cell r="B201" t="str">
            <v>Pech Can Maria Evangelina</v>
          </cell>
          <cell r="C201" t="str">
            <v>CENTRO DE ALTO RENDIMIENTO DEPORTIVO</v>
          </cell>
          <cell r="D201" t="str">
            <v>BU0066 AUX. SERVICIO A</v>
          </cell>
          <cell r="E201">
            <v>129.697597440062</v>
          </cell>
          <cell r="F201">
            <v>3890.9279232018598</v>
          </cell>
          <cell r="G201">
            <v>600</v>
          </cell>
          <cell r="H201">
            <v>0</v>
          </cell>
          <cell r="I201">
            <v>0</v>
          </cell>
          <cell r="J201">
            <v>4490.9279232018598</v>
          </cell>
          <cell r="K201" t="str">
            <v>MM0099 AUXILIAR ADMINISTRATIVO K</v>
          </cell>
          <cell r="L201">
            <v>153.31207392000005</v>
          </cell>
          <cell r="M201">
            <v>4599.3622176000017</v>
          </cell>
          <cell r="N201">
            <v>0</v>
          </cell>
          <cell r="O201" t="str">
            <v>RECATEGORIZADO</v>
          </cell>
          <cell r="P201">
            <v>4599.3622176000017</v>
          </cell>
        </row>
        <row r="202">
          <cell r="B202" t="str">
            <v>Pech Navarrete Romeo</v>
          </cell>
          <cell r="C202" t="str">
            <v>CENTRO DE ALTO RENDIMIENTO DEPORTIVO</v>
          </cell>
          <cell r="D202" t="str">
            <v>BU0023 CHOFER C</v>
          </cell>
          <cell r="E202">
            <v>143.56776528</v>
          </cell>
          <cell r="F202">
            <v>4307.0329584000001</v>
          </cell>
          <cell r="G202">
            <v>600</v>
          </cell>
          <cell r="H202">
            <v>1058</v>
          </cell>
          <cell r="J202">
            <v>5965.0329584000001</v>
          </cell>
          <cell r="K202" t="str">
            <v>MM0097 SECRETARIA I</v>
          </cell>
          <cell r="L202">
            <v>211.77792576000002</v>
          </cell>
          <cell r="M202">
            <v>6353.3377728000005</v>
          </cell>
          <cell r="N202">
            <v>0</v>
          </cell>
          <cell r="O202" t="str">
            <v>RECATEGORIZADO</v>
          </cell>
          <cell r="P202">
            <v>6353.3377728000005</v>
          </cell>
        </row>
        <row r="203">
          <cell r="B203" t="str">
            <v>Pech Pavon Maria Jesus</v>
          </cell>
          <cell r="C203" t="str">
            <v>CENTRO DE ALTO RENDIMIENTO DEPORTIVO</v>
          </cell>
          <cell r="D203" t="str">
            <v>BU0042 AUX. SERV. F</v>
          </cell>
          <cell r="E203">
            <v>139.68460368000001</v>
          </cell>
          <cell r="F203">
            <v>4190.5381104000007</v>
          </cell>
          <cell r="G203">
            <v>600</v>
          </cell>
          <cell r="H203">
            <v>400</v>
          </cell>
          <cell r="I203">
            <v>0</v>
          </cell>
          <cell r="J203">
            <v>5190.5381104000007</v>
          </cell>
          <cell r="K203" t="str">
            <v>550    COORDINADOR</v>
          </cell>
          <cell r="L203">
            <v>179.51127984000001</v>
          </cell>
          <cell r="M203">
            <v>5385.3383952000004</v>
          </cell>
          <cell r="N203">
            <v>0</v>
          </cell>
          <cell r="O203" t="str">
            <v>RECATEGORIZADO</v>
          </cell>
          <cell r="P203">
            <v>5385.3383952000004</v>
          </cell>
        </row>
        <row r="204">
          <cell r="B204" t="str">
            <v>Pech Trujillo Rene Arturo De Jesus</v>
          </cell>
          <cell r="C204" t="str">
            <v>UNIDADES DEPORTIVAS</v>
          </cell>
          <cell r="D204" t="str">
            <v>MM0027 COORDINADOR A</v>
          </cell>
          <cell r="E204">
            <v>348.60147708</v>
          </cell>
          <cell r="F204">
            <v>10458.044312399999</v>
          </cell>
          <cell r="G204">
            <v>600</v>
          </cell>
          <cell r="H204">
            <v>1642</v>
          </cell>
          <cell r="J204">
            <v>12700.044312399999</v>
          </cell>
          <cell r="K204" t="str">
            <v>MM0013 COORDINADOR B</v>
          </cell>
          <cell r="L204">
            <v>389.72805455999998</v>
          </cell>
          <cell r="M204">
            <v>11691.8416368</v>
          </cell>
          <cell r="N204">
            <v>0</v>
          </cell>
          <cell r="O204" t="str">
            <v>RECATEGORIZADO</v>
          </cell>
          <cell r="P204">
            <v>11691.8416368</v>
          </cell>
        </row>
        <row r="205">
          <cell r="B205" t="str">
            <v>Perez Guillermo Claudia Lucia</v>
          </cell>
          <cell r="C205" t="str">
            <v>CENTROS REG. DE DESARROLLO</v>
          </cell>
          <cell r="D205" t="str">
            <v>MM0069 ANALISTA ADVIMO. E</v>
          </cell>
          <cell r="E205">
            <v>217.77727559999599</v>
          </cell>
          <cell r="F205">
            <v>6533.3182679998799</v>
          </cell>
          <cell r="G205">
            <v>600</v>
          </cell>
          <cell r="H205">
            <v>580</v>
          </cell>
          <cell r="J205">
            <v>7713.3182679998799</v>
          </cell>
          <cell r="K205" t="str">
            <v>MM0104 PROMOTOR A</v>
          </cell>
          <cell r="L205">
            <v>241.24238112000003</v>
          </cell>
          <cell r="M205">
            <v>7237.2714336000008</v>
          </cell>
          <cell r="N205">
            <v>0</v>
          </cell>
          <cell r="O205" t="str">
            <v>RECATEGORIZADO</v>
          </cell>
          <cell r="P205">
            <v>7237.2714336000008</v>
          </cell>
        </row>
        <row r="206">
          <cell r="B206" t="str">
            <v>Piedra Cazarin Concepcion</v>
          </cell>
          <cell r="C206" t="str">
            <v>PISTA DE REMO Y CANOTAJE</v>
          </cell>
          <cell r="D206" t="str">
            <v>BU0027 SECRETARIA "D"</v>
          </cell>
          <cell r="E206">
            <v>141.63831936</v>
          </cell>
          <cell r="F206">
            <v>4249.1495808</v>
          </cell>
          <cell r="G206">
            <v>600</v>
          </cell>
          <cell r="H206">
            <v>920</v>
          </cell>
          <cell r="J206">
            <v>5769.1495808</v>
          </cell>
          <cell r="K206" t="str">
            <v>BU0072 INSTRUCTOR DEPORTIVO B</v>
          </cell>
          <cell r="L206">
            <v>194.54639616000006</v>
          </cell>
          <cell r="M206">
            <v>5836.3918848000021</v>
          </cell>
          <cell r="N206">
            <v>0</v>
          </cell>
          <cell r="O206" t="str">
            <v>RECATEGORIZADO</v>
          </cell>
          <cell r="P206">
            <v>5836.3918848000021</v>
          </cell>
        </row>
        <row r="207">
          <cell r="B207" t="str">
            <v>Pinzon Cachon Carlos Desiderio</v>
          </cell>
          <cell r="C207" t="str">
            <v>DIRECCION DE ADMON. Y FINANZAS</v>
          </cell>
          <cell r="D207" t="str">
            <v>MM0099 AUX. ADMIV. K</v>
          </cell>
          <cell r="E207">
            <v>153.31207391993601</v>
          </cell>
          <cell r="F207">
            <v>4599.36221759808</v>
          </cell>
          <cell r="G207">
            <v>600</v>
          </cell>
          <cell r="H207">
            <v>1280</v>
          </cell>
          <cell r="I207">
            <v>3000</v>
          </cell>
          <cell r="J207">
            <v>9479.36221759808</v>
          </cell>
          <cell r="K207" t="str">
            <v>MM0106 CHOFER D</v>
          </cell>
          <cell r="L207">
            <v>289.27199999999999</v>
          </cell>
          <cell r="M207">
            <v>8678.16</v>
          </cell>
          <cell r="N207">
            <v>0</v>
          </cell>
          <cell r="O207" t="str">
            <v>RECATEGORIZADO</v>
          </cell>
          <cell r="P207">
            <v>8678.16</v>
          </cell>
        </row>
        <row r="208">
          <cell r="B208" t="str">
            <v>Pinzon Somohano Jose Ariel</v>
          </cell>
          <cell r="C208" t="str">
            <v>CENTROS REG. DE DESARROLLO</v>
          </cell>
          <cell r="D208" t="str">
            <v>MM0095 ANALISTA ADMIVO. C</v>
          </cell>
          <cell r="E208">
            <v>159.92558352</v>
          </cell>
          <cell r="F208">
            <v>4797.7675055999998</v>
          </cell>
          <cell r="G208">
            <v>600</v>
          </cell>
          <cell r="H208">
            <v>0</v>
          </cell>
          <cell r="I208">
            <v>0</v>
          </cell>
          <cell r="J208">
            <v>5397.7675055999998</v>
          </cell>
          <cell r="K208" t="str">
            <v>MM0095 ANALISTA ADMINISTRATIVO C</v>
          </cell>
          <cell r="L208">
            <v>159.92558352</v>
          </cell>
          <cell r="M208">
            <v>4797.7675055999998</v>
          </cell>
          <cell r="N208">
            <v>0</v>
          </cell>
          <cell r="O208" t="str">
            <v>RECATEGORIZADO</v>
          </cell>
          <cell r="P208">
            <v>4797.7675055999998</v>
          </cell>
        </row>
        <row r="209">
          <cell r="B209" t="str">
            <v>Pool Y Pool Mariano Lorenzo</v>
          </cell>
          <cell r="C209" t="str">
            <v>GIMNASIO SOLIDARIDAD</v>
          </cell>
          <cell r="D209" t="str">
            <v>BU0066 AUX. SERVICIO A</v>
          </cell>
          <cell r="E209">
            <v>129.697597440062</v>
          </cell>
          <cell r="F209">
            <v>3890.9279232018598</v>
          </cell>
          <cell r="G209">
            <v>600</v>
          </cell>
          <cell r="H209">
            <v>656</v>
          </cell>
          <cell r="J209">
            <v>5146.9279232018598</v>
          </cell>
          <cell r="K209" t="str">
            <v>MM0095 ANALISTA ADMINISTRATIVO C</v>
          </cell>
          <cell r="L209">
            <v>159.92558352</v>
          </cell>
          <cell r="M209">
            <v>4797.7675055999998</v>
          </cell>
          <cell r="N209">
            <v>0</v>
          </cell>
          <cell r="O209" t="str">
            <v>RECATEGORIZADO</v>
          </cell>
          <cell r="P209">
            <v>4797.7675055999998</v>
          </cell>
        </row>
        <row r="210">
          <cell r="B210" t="str">
            <v>Puc Tzab Rodrigo Ambrocio</v>
          </cell>
          <cell r="C210" t="str">
            <v>SISTEMAS</v>
          </cell>
          <cell r="D210" t="str">
            <v>BU0064 AUX ADMVO A</v>
          </cell>
          <cell r="E210">
            <v>130.35288095999999</v>
          </cell>
          <cell r="F210">
            <v>3910.5864287999998</v>
          </cell>
          <cell r="G210">
            <v>600</v>
          </cell>
          <cell r="H210">
            <v>880</v>
          </cell>
          <cell r="J210">
            <v>5390.5864287999993</v>
          </cell>
          <cell r="K210" t="str">
            <v>550    COORDINADOR</v>
          </cell>
          <cell r="L210">
            <v>179.51127984000001</v>
          </cell>
          <cell r="M210">
            <v>5385.3383952000004</v>
          </cell>
          <cell r="N210">
            <v>0</v>
          </cell>
          <cell r="O210" t="str">
            <v>RECATEGORIZADO</v>
          </cell>
          <cell r="P210">
            <v>5385.3383952000004</v>
          </cell>
        </row>
        <row r="211">
          <cell r="B211" t="str">
            <v>Quintal Lopez Felix Alejandro</v>
          </cell>
          <cell r="C211" t="str">
            <v>GIMNASIO POLIFUNCIONAL</v>
          </cell>
          <cell r="D211" t="str">
            <v>BU0055 SECRET A</v>
          </cell>
          <cell r="E211">
            <v>133.72637760000001</v>
          </cell>
          <cell r="F211">
            <v>4011.7913280000002</v>
          </cell>
          <cell r="G211">
            <v>600</v>
          </cell>
          <cell r="H211">
            <v>900</v>
          </cell>
          <cell r="J211">
            <v>5511.7913280000002</v>
          </cell>
          <cell r="K211" t="str">
            <v>MM0085 JEFE DE PROGRAMACION</v>
          </cell>
          <cell r="L211">
            <v>185.48164080000004</v>
          </cell>
          <cell r="M211">
            <v>5564.4492240000009</v>
          </cell>
          <cell r="N211">
            <v>0</v>
          </cell>
          <cell r="O211" t="str">
            <v>RECATEGORIZADO</v>
          </cell>
          <cell r="P211">
            <v>5564.4492240000009</v>
          </cell>
        </row>
        <row r="212">
          <cell r="B212" t="str">
            <v>Quintal Mendez Hilda Guadalupe</v>
          </cell>
          <cell r="C212" t="str">
            <v>RECURSOS HUMANOS</v>
          </cell>
          <cell r="D212" t="str">
            <v>BU0014 SECRETARIA E</v>
          </cell>
          <cell r="E212">
            <v>145.52148095999999</v>
          </cell>
          <cell r="F212">
            <v>4365.6444287999993</v>
          </cell>
          <cell r="G212">
            <v>600</v>
          </cell>
          <cell r="H212">
            <v>780</v>
          </cell>
          <cell r="J212">
            <v>5745.6444287999993</v>
          </cell>
          <cell r="K212" t="str">
            <v>MM0097 SECRETARIA I</v>
          </cell>
          <cell r="L212">
            <v>211.77792576000002</v>
          </cell>
          <cell r="M212">
            <v>6353.3377728000005</v>
          </cell>
          <cell r="N212">
            <v>0</v>
          </cell>
          <cell r="O212" t="str">
            <v>RECATEGORIZADO</v>
          </cell>
          <cell r="P212">
            <v>6353.3377728000005</v>
          </cell>
        </row>
        <row r="213">
          <cell r="B213" t="str">
            <v>Quiroz Rivas Israel Abraham</v>
          </cell>
          <cell r="C213" t="str">
            <v>MED. Y CIENCIAS APLICADAS AL DEP.</v>
          </cell>
          <cell r="D213" t="str">
            <v>MM0094 JEFE DE OFICINA C</v>
          </cell>
          <cell r="E213">
            <v>159.91344864002801</v>
          </cell>
          <cell r="F213">
            <v>4797.4034592008402</v>
          </cell>
          <cell r="G213">
            <v>600</v>
          </cell>
          <cell r="H213">
            <v>1247</v>
          </cell>
          <cell r="J213">
            <v>6644.4034592008402</v>
          </cell>
          <cell r="K213" t="str">
            <v>MM0069 ANALISTA ADMINISTRATIVO E</v>
          </cell>
          <cell r="L213">
            <v>217.77727560000002</v>
          </cell>
          <cell r="M213">
            <v>6533.3182680000009</v>
          </cell>
          <cell r="N213">
            <v>0</v>
          </cell>
          <cell r="O213" t="str">
            <v>RECATEGORIZADO</v>
          </cell>
          <cell r="P213">
            <v>6533.3182680000009</v>
          </cell>
        </row>
        <row r="214">
          <cell r="B214" t="str">
            <v>Ramirez Murillo Concepcion Del Carmen</v>
          </cell>
          <cell r="C214" t="str">
            <v>MED. Y CIENCIAS APLICADAS AL DEP.</v>
          </cell>
          <cell r="D214" t="str">
            <v>MM0041 PROGRAMADOR D</v>
          </cell>
          <cell r="E214">
            <v>276.45999999999998</v>
          </cell>
          <cell r="F214">
            <v>8293.7999999999993</v>
          </cell>
          <cell r="G214">
            <v>600</v>
          </cell>
          <cell r="H214">
            <v>2000</v>
          </cell>
          <cell r="J214">
            <v>10893.8</v>
          </cell>
          <cell r="K214" t="str">
            <v>MM0027 COORDINADOR A</v>
          </cell>
          <cell r="L214">
            <v>348.60147708</v>
          </cell>
          <cell r="M214">
            <v>10458.044312399999</v>
          </cell>
          <cell r="N214">
            <v>0</v>
          </cell>
          <cell r="O214" t="str">
            <v>RECATEGORIZADO</v>
          </cell>
          <cell r="P214">
            <v>10458.044312399999</v>
          </cell>
        </row>
        <row r="215">
          <cell r="B215" t="str">
            <v>Ramirez Perera Neyra</v>
          </cell>
          <cell r="C215" t="str">
            <v>CENTRO DE ALTO RENDIMIENTO DEPORTIVO</v>
          </cell>
          <cell r="D215" t="str">
            <v>MM0099 AUX. ADMIV. K</v>
          </cell>
          <cell r="E215">
            <v>153.31207391999999</v>
          </cell>
          <cell r="F215">
            <v>4599.3622175999999</v>
          </cell>
          <cell r="G215">
            <v>600</v>
          </cell>
          <cell r="H215">
            <v>1170.18</v>
          </cell>
          <cell r="I215">
            <v>800</v>
          </cell>
          <cell r="J215">
            <v>7169.5422176000002</v>
          </cell>
          <cell r="K215" t="str">
            <v>MM0104 PROMOTOR A</v>
          </cell>
          <cell r="L215">
            <v>241.24238112000003</v>
          </cell>
          <cell r="M215">
            <v>7237.2714336000008</v>
          </cell>
          <cell r="N215">
            <v>0</v>
          </cell>
          <cell r="O215" t="str">
            <v>RECATEGORIZADO</v>
          </cell>
          <cell r="P215">
            <v>7237.2714336000008</v>
          </cell>
        </row>
        <row r="216">
          <cell r="B216" t="str">
            <v>Ramirez Perez Maria Beatriz</v>
          </cell>
          <cell r="C216" t="str">
            <v>UNIDAD DEPORTIVA KUKULCAN</v>
          </cell>
          <cell r="D216" t="str">
            <v>MM0084 ANALISTA ADMINISTRATIVO D</v>
          </cell>
          <cell r="E216">
            <v>185.48164079994299</v>
          </cell>
          <cell r="F216">
            <v>5564.4492239982901</v>
          </cell>
          <cell r="G216">
            <v>600</v>
          </cell>
          <cell r="H216">
            <v>1600</v>
          </cell>
          <cell r="J216">
            <v>7764.4492239982901</v>
          </cell>
          <cell r="K216" t="str">
            <v>MM0104 PROMOTOR A</v>
          </cell>
          <cell r="L216">
            <v>241.24238112000003</v>
          </cell>
          <cell r="M216">
            <v>7237.2714336000008</v>
          </cell>
          <cell r="N216">
            <v>0</v>
          </cell>
          <cell r="O216" t="str">
            <v>RECATEGORIZADO</v>
          </cell>
          <cell r="P216">
            <v>7237.2714336000008</v>
          </cell>
        </row>
        <row r="217">
          <cell r="B217" t="str">
            <v>Ramos Colli Jose Alberto</v>
          </cell>
          <cell r="C217" t="str">
            <v>PISTA DE REMO Y CANOTAJE</v>
          </cell>
          <cell r="D217" t="str">
            <v>550    COORDINADOR</v>
          </cell>
          <cell r="E217">
            <v>179.51127983996901</v>
          </cell>
          <cell r="F217">
            <v>5385.33839519907</v>
          </cell>
          <cell r="G217">
            <v>600</v>
          </cell>
          <cell r="H217">
            <v>108</v>
          </cell>
          <cell r="I217">
            <v>0</v>
          </cell>
          <cell r="J217">
            <v>6093.33839519907</v>
          </cell>
          <cell r="K217" t="str">
            <v>BU0072 INSTRUCTOR DEPORTIVO B</v>
          </cell>
          <cell r="L217">
            <v>194.54639616000006</v>
          </cell>
          <cell r="M217">
            <v>5836.3918848000021</v>
          </cell>
          <cell r="N217">
            <v>0</v>
          </cell>
          <cell r="O217" t="str">
            <v>RECATEGORIZADO</v>
          </cell>
          <cell r="P217">
            <v>5836.3918848000021</v>
          </cell>
        </row>
        <row r="218">
          <cell r="B218" t="str">
            <v>Rejon Sanchez Lina</v>
          </cell>
          <cell r="C218" t="str">
            <v>MED. Y CIENCIAS APLICADAS AL DEP.</v>
          </cell>
          <cell r="D218" t="str">
            <v>MM0097 SECRETARIA I</v>
          </cell>
          <cell r="E218">
            <v>211.78</v>
          </cell>
          <cell r="F218">
            <v>6353.4</v>
          </cell>
          <cell r="G218">
            <v>600</v>
          </cell>
          <cell r="H218">
            <v>564.79999999999995</v>
          </cell>
          <cell r="J218">
            <v>7518.2</v>
          </cell>
          <cell r="K218" t="str">
            <v>MM0104 PROMOTOR A</v>
          </cell>
          <cell r="L218">
            <v>241.24238112000003</v>
          </cell>
          <cell r="M218">
            <v>7237.2714336000008</v>
          </cell>
          <cell r="N218">
            <v>0</v>
          </cell>
          <cell r="O218" t="str">
            <v>RECATEGORIZADO</v>
          </cell>
          <cell r="P218">
            <v>7237.2714336000008</v>
          </cell>
        </row>
        <row r="219">
          <cell r="B219" t="str">
            <v>Rodriguez Basto Francisco Jose</v>
          </cell>
          <cell r="C219" t="str">
            <v>RECURSOS MATERIALES</v>
          </cell>
          <cell r="D219" t="str">
            <v>MM0069 ANALISTA ADVIMO. E</v>
          </cell>
          <cell r="E219">
            <v>217.7772756</v>
          </cell>
          <cell r="F219">
            <v>6533.318268</v>
          </cell>
          <cell r="G219">
            <v>600</v>
          </cell>
          <cell r="H219">
            <v>2234.4</v>
          </cell>
          <cell r="J219">
            <v>9367.7182680000005</v>
          </cell>
          <cell r="K219" t="str">
            <v>MM0107 COORDINADOR DE PROYECTOS A</v>
          </cell>
          <cell r="L219">
            <v>289.27199999999999</v>
          </cell>
          <cell r="M219">
            <v>8678.16</v>
          </cell>
          <cell r="N219">
            <v>0</v>
          </cell>
          <cell r="O219" t="str">
            <v>RECATEGORIZADO</v>
          </cell>
          <cell r="P219">
            <v>8678.16</v>
          </cell>
        </row>
        <row r="220">
          <cell r="B220" t="str">
            <v>Rosel Ramirez Marisol</v>
          </cell>
          <cell r="C220" t="str">
            <v>MED. Y CIENCIAS APLICADAS AL DEP.</v>
          </cell>
          <cell r="D220" t="str">
            <v>MM0094 JEFE DE OFICINA C</v>
          </cell>
          <cell r="E220">
            <v>159.91344864000001</v>
          </cell>
          <cell r="F220">
            <v>4797.4034592000007</v>
          </cell>
          <cell r="G220">
            <v>600</v>
          </cell>
          <cell r="H220">
            <v>300</v>
          </cell>
          <cell r="I220">
            <v>0</v>
          </cell>
          <cell r="J220">
            <v>5697.4034592000007</v>
          </cell>
          <cell r="K220" t="str">
            <v>BU0072 INSTRUCTOR DEPORTIVO B</v>
          </cell>
          <cell r="L220">
            <v>194.54639616000006</v>
          </cell>
          <cell r="M220">
            <v>5836.3918848000021</v>
          </cell>
          <cell r="N220">
            <v>0</v>
          </cell>
          <cell r="O220" t="str">
            <v>RECATEGORIZADO</v>
          </cell>
          <cell r="P220">
            <v>5836.3918848000021</v>
          </cell>
        </row>
        <row r="221">
          <cell r="B221" t="str">
            <v>Rubio Rejon Patricia Del Carmen</v>
          </cell>
          <cell r="C221" t="str">
            <v>UNIDAD DE COMUNICACION SOCIAL</v>
          </cell>
          <cell r="D221" t="str">
            <v>MM0041 PROGRAMADOR D</v>
          </cell>
          <cell r="E221">
            <v>276.46472255999998</v>
          </cell>
          <cell r="F221">
            <v>8293.9416767999992</v>
          </cell>
          <cell r="G221">
            <v>600</v>
          </cell>
          <cell r="H221">
            <v>1100</v>
          </cell>
          <cell r="J221">
            <v>9993.9416767999992</v>
          </cell>
          <cell r="K221" t="str">
            <v>MM0027 COORDINADOR A</v>
          </cell>
          <cell r="L221">
            <v>348.60147708</v>
          </cell>
          <cell r="M221">
            <v>10458.044312399999</v>
          </cell>
          <cell r="N221">
            <v>0</v>
          </cell>
          <cell r="O221" t="str">
            <v>RECATEGORIZADO</v>
          </cell>
          <cell r="P221">
            <v>10458.044312399999</v>
          </cell>
        </row>
        <row r="222">
          <cell r="B222" t="str">
            <v>Rufino Herrera William Ariel</v>
          </cell>
          <cell r="C222" t="str">
            <v>CENTRO DE ALTO RENDIMIENTO DEPORTIVO</v>
          </cell>
          <cell r="D222" t="str">
            <v>MM0099 AUX. ADMIV. K</v>
          </cell>
          <cell r="E222">
            <v>153.31207391999999</v>
          </cell>
          <cell r="F222">
            <v>4599.3622175999999</v>
          </cell>
          <cell r="G222">
            <v>600</v>
          </cell>
          <cell r="H222">
            <v>556.9</v>
          </cell>
          <cell r="J222">
            <v>5756.2622175999995</v>
          </cell>
          <cell r="K222" t="str">
            <v>BU0072 INSTRUCTOR DEPORTIVO B</v>
          </cell>
          <cell r="L222">
            <v>194.54639616000006</v>
          </cell>
          <cell r="M222">
            <v>5836.3918848000021</v>
          </cell>
          <cell r="N222">
            <v>0</v>
          </cell>
          <cell r="O222" t="str">
            <v>RECATEGORIZADO</v>
          </cell>
          <cell r="P222">
            <v>5836.3918848000021</v>
          </cell>
        </row>
        <row r="223">
          <cell r="B223" t="str">
            <v>Sabido Soberanis Glafira Leticia</v>
          </cell>
          <cell r="C223" t="str">
            <v>UNIDAD DE COMUNICACION SOCIAL</v>
          </cell>
          <cell r="D223" t="str">
            <v>MM0069 ANALISTA ADVIMO. E</v>
          </cell>
          <cell r="E223">
            <v>217.7772756</v>
          </cell>
          <cell r="F223">
            <v>6533.318268</v>
          </cell>
          <cell r="G223">
            <v>600</v>
          </cell>
          <cell r="H223">
            <v>0</v>
          </cell>
          <cell r="I223">
            <v>0</v>
          </cell>
          <cell r="J223">
            <v>7133.318268</v>
          </cell>
          <cell r="K223" t="str">
            <v>MM0062 ANALISTA ADMINISTRATIVO F</v>
          </cell>
          <cell r="L223">
            <v>231.97692960000003</v>
          </cell>
          <cell r="M223">
            <v>6959.3078880000012</v>
          </cell>
          <cell r="N223">
            <v>0</v>
          </cell>
          <cell r="O223" t="str">
            <v>RECATEGORIZADO</v>
          </cell>
          <cell r="P223">
            <v>6959.3078880000012</v>
          </cell>
        </row>
        <row r="224">
          <cell r="B224" t="str">
            <v>Sanchez Concha Alma Delia</v>
          </cell>
          <cell r="C224" t="str">
            <v>ESTADIO SALVADOR ALVARADO</v>
          </cell>
          <cell r="D224" t="str">
            <v>BU0061 AUX. SERVICIO B</v>
          </cell>
          <cell r="E224">
            <v>132.17311295996299</v>
          </cell>
          <cell r="F224">
            <v>3965.1933887988898</v>
          </cell>
          <cell r="G224">
            <v>600</v>
          </cell>
          <cell r="H224">
            <v>346</v>
          </cell>
          <cell r="I224">
            <v>0</v>
          </cell>
          <cell r="J224">
            <v>4911.1933887988898</v>
          </cell>
          <cell r="K224" t="str">
            <v>MM0095 ANALISTA ADMINISTRATIVO C</v>
          </cell>
          <cell r="L224">
            <v>159.92558352</v>
          </cell>
          <cell r="M224">
            <v>4797.7675055999998</v>
          </cell>
          <cell r="N224">
            <v>0</v>
          </cell>
          <cell r="O224" t="str">
            <v>RECATEGORIZADO</v>
          </cell>
          <cell r="P224">
            <v>4797.7675055999998</v>
          </cell>
        </row>
        <row r="225">
          <cell r="B225" t="str">
            <v>Sansores Puerto Jorge Alejandro</v>
          </cell>
          <cell r="C225" t="str">
            <v>SISTEMAS</v>
          </cell>
          <cell r="D225" t="str">
            <v>MM0041 PROGRAMADOR D</v>
          </cell>
          <cell r="E225">
            <v>276.46472256000402</v>
          </cell>
          <cell r="F225">
            <v>8293.9416768001211</v>
          </cell>
          <cell r="G225">
            <v>600</v>
          </cell>
          <cell r="H225">
            <v>0</v>
          </cell>
          <cell r="I225">
            <v>0</v>
          </cell>
          <cell r="J225">
            <v>8893.9416768001211</v>
          </cell>
          <cell r="K225" t="str">
            <v>MM0041 PROGRAMADOR D</v>
          </cell>
          <cell r="L225">
            <v>276.46472256000004</v>
          </cell>
          <cell r="M225">
            <v>8293.941676800001</v>
          </cell>
          <cell r="N225">
            <v>0</v>
          </cell>
          <cell r="O225" t="str">
            <v>RECATEGORIZADO</v>
          </cell>
          <cell r="P225">
            <v>8293.941676800001</v>
          </cell>
        </row>
        <row r="226">
          <cell r="B226" t="str">
            <v>Santamaria May Ricardo Ismael</v>
          </cell>
          <cell r="C226" t="str">
            <v>DEPORTE FEDERADO</v>
          </cell>
          <cell r="D226" t="str">
            <v>MM0069 ANALISTA ADVIMO. E</v>
          </cell>
          <cell r="E226">
            <v>217.77727559999599</v>
          </cell>
          <cell r="F226">
            <v>6533.3182679998799</v>
          </cell>
          <cell r="G226">
            <v>600</v>
          </cell>
          <cell r="H226">
            <v>1059.7</v>
          </cell>
          <cell r="J226">
            <v>8193.0182679998798</v>
          </cell>
          <cell r="K226" t="str">
            <v>MM0044 COORDINADOR DE PROYECTOS</v>
          </cell>
          <cell r="L226">
            <v>267.13114272000001</v>
          </cell>
          <cell r="M226">
            <v>8013.9342816000008</v>
          </cell>
          <cell r="N226">
            <v>0</v>
          </cell>
          <cell r="O226" t="str">
            <v>RECATEGORIZADO</v>
          </cell>
          <cell r="P226">
            <v>8013.9342816000008</v>
          </cell>
        </row>
        <row r="227">
          <cell r="B227" t="str">
            <v>Santana Cicero Dulce Alejandra</v>
          </cell>
          <cell r="C227" t="str">
            <v>UNIDAD BENITO JUAREZ</v>
          </cell>
          <cell r="D227" t="str">
            <v>BU0006 SECRETARIA "F"</v>
          </cell>
          <cell r="E227">
            <v>149.41677744</v>
          </cell>
          <cell r="F227">
            <v>4482.5033232000005</v>
          </cell>
          <cell r="G227">
            <v>600</v>
          </cell>
          <cell r="H227">
            <v>454</v>
          </cell>
          <cell r="J227">
            <v>5536.5033232000005</v>
          </cell>
          <cell r="K227" t="str">
            <v>MM0085 JEFE DE PROGRAMACION</v>
          </cell>
          <cell r="L227">
            <v>185.48164080000004</v>
          </cell>
          <cell r="M227">
            <v>5564.4492240000009</v>
          </cell>
          <cell r="N227">
            <v>0</v>
          </cell>
          <cell r="O227" t="str">
            <v>RECATEGORIZADO</v>
          </cell>
          <cell r="P227">
            <v>5564.4492240000009</v>
          </cell>
        </row>
        <row r="228">
          <cell r="B228" t="str">
            <v>Serrano Carrillo Jaime</v>
          </cell>
          <cell r="C228" t="str">
            <v>SISTEMAS</v>
          </cell>
          <cell r="D228" t="str">
            <v>MM0104 PROMOTOR A</v>
          </cell>
          <cell r="E228">
            <v>241.24238112</v>
          </cell>
          <cell r="F228">
            <v>7237.2714335999999</v>
          </cell>
          <cell r="G228">
            <v>600</v>
          </cell>
          <cell r="H228">
            <v>1000</v>
          </cell>
          <cell r="J228">
            <v>8837.271433599999</v>
          </cell>
          <cell r="K228" t="str">
            <v>MM0041 PROGRAMADOR D</v>
          </cell>
          <cell r="L228">
            <v>276.46472256000004</v>
          </cell>
          <cell r="M228">
            <v>8293.941676800001</v>
          </cell>
          <cell r="N228">
            <v>0</v>
          </cell>
          <cell r="O228" t="str">
            <v>RECATEGORIZADO</v>
          </cell>
          <cell r="P228">
            <v>8293.941676800001</v>
          </cell>
        </row>
        <row r="229">
          <cell r="B229" t="str">
            <v>Suarez Arocha Magda Verena</v>
          </cell>
          <cell r="C229" t="str">
            <v>CAPACITACION Y TALENTOS DEPORTIVOS</v>
          </cell>
          <cell r="D229" t="str">
            <v>SC0097 COORDINADOR C</v>
          </cell>
          <cell r="E229">
            <v>443.616900599887</v>
          </cell>
          <cell r="F229">
            <v>13308.50701799661</v>
          </cell>
          <cell r="G229">
            <v>600</v>
          </cell>
          <cell r="H229">
            <v>0</v>
          </cell>
          <cell r="I229">
            <v>0</v>
          </cell>
          <cell r="J229">
            <v>13908.50701799661</v>
          </cell>
          <cell r="K229" t="str">
            <v>SC0097 COORDINADOR C</v>
          </cell>
          <cell r="L229">
            <v>443.61690060000006</v>
          </cell>
          <cell r="M229">
            <v>13308.507018000002</v>
          </cell>
          <cell r="N229">
            <v>0</v>
          </cell>
          <cell r="O229" t="str">
            <v>RECATEGORIZADO</v>
          </cell>
          <cell r="P229">
            <v>13308.507018000002</v>
          </cell>
        </row>
        <row r="230">
          <cell r="B230" t="str">
            <v>Tun Ruiz Carlos Manuel</v>
          </cell>
          <cell r="C230" t="str">
            <v>UNIDAD DEPORTIVA KUKULCAN</v>
          </cell>
          <cell r="D230" t="str">
            <v>BU0061 AUX. SERVICIO B</v>
          </cell>
          <cell r="E230">
            <v>132.17311296</v>
          </cell>
          <cell r="F230">
            <v>3965.1933887999999</v>
          </cell>
          <cell r="G230">
            <v>600</v>
          </cell>
          <cell r="H230">
            <v>800</v>
          </cell>
          <cell r="J230">
            <v>5365.1933888000003</v>
          </cell>
          <cell r="K230" t="str">
            <v>550    COORDINADOR</v>
          </cell>
          <cell r="L230">
            <v>179.51127984000001</v>
          </cell>
          <cell r="M230">
            <v>5385.3383952000004</v>
          </cell>
          <cell r="N230">
            <v>0</v>
          </cell>
          <cell r="O230" t="str">
            <v>RECATEGORIZADO</v>
          </cell>
          <cell r="P230">
            <v>5385.3383952000004</v>
          </cell>
        </row>
        <row r="231">
          <cell r="B231" t="str">
            <v>Tuyin Trejo Cesar Enrique</v>
          </cell>
          <cell r="C231" t="str">
            <v>CONTABILIDAD</v>
          </cell>
          <cell r="D231" t="str">
            <v>MM0041 PROGRAMADOR D</v>
          </cell>
          <cell r="E231">
            <v>276.46472255999998</v>
          </cell>
          <cell r="F231">
            <v>8293.9416767999992</v>
          </cell>
          <cell r="G231">
            <v>600</v>
          </cell>
          <cell r="H231">
            <v>2100</v>
          </cell>
          <cell r="I231">
            <v>0</v>
          </cell>
          <cell r="J231">
            <v>10993.941676799999</v>
          </cell>
          <cell r="K231" t="str">
            <v>MM0013 COORDINADOR B</v>
          </cell>
          <cell r="L231">
            <v>389.72805455999998</v>
          </cell>
          <cell r="M231">
            <v>11691.8416368</v>
          </cell>
          <cell r="N231">
            <v>0</v>
          </cell>
          <cell r="O231" t="str">
            <v>RECATEGORIZADO</v>
          </cell>
          <cell r="P231">
            <v>11691.8416368</v>
          </cell>
        </row>
        <row r="232">
          <cell r="B232" t="str">
            <v>Tzec Calan Gemina Esther</v>
          </cell>
          <cell r="C232" t="str">
            <v>CONTABILIDAD</v>
          </cell>
          <cell r="D232" t="str">
            <v>MM0095 ANALISTA ADMIVO. C</v>
          </cell>
          <cell r="E232">
            <v>159.92558352</v>
          </cell>
          <cell r="F232">
            <v>4797.7675055999998</v>
          </cell>
          <cell r="G232">
            <v>600</v>
          </cell>
          <cell r="H232">
            <v>560</v>
          </cell>
          <cell r="J232">
            <v>5957.7675055999998</v>
          </cell>
          <cell r="K232" t="str">
            <v>MM0097 SECRETARIA I</v>
          </cell>
          <cell r="L232">
            <v>211.77792576000002</v>
          </cell>
          <cell r="M232">
            <v>6353.3377728000005</v>
          </cell>
          <cell r="N232">
            <v>0</v>
          </cell>
          <cell r="O232" t="str">
            <v>RECATEGORIZADO</v>
          </cell>
          <cell r="P232">
            <v>6353.3377728000005</v>
          </cell>
        </row>
        <row r="233">
          <cell r="B233" t="str">
            <v>Uc Lopez Eulogio</v>
          </cell>
          <cell r="C233" t="str">
            <v>ESTADIO SALVADOR ALVARADO</v>
          </cell>
          <cell r="D233" t="str">
            <v>BU0065 VIGILANTE B</v>
          </cell>
          <cell r="E233">
            <v>129.69759744000001</v>
          </cell>
          <cell r="F233">
            <v>3890.9279232000004</v>
          </cell>
          <cell r="G233">
            <v>600</v>
          </cell>
          <cell r="H233">
            <v>0</v>
          </cell>
          <cell r="I233">
            <v>0</v>
          </cell>
          <cell r="J233">
            <v>4490.9279232000008</v>
          </cell>
          <cell r="K233" t="str">
            <v>BU0004 AUXILIAR ADMINISTRATIVO J</v>
          </cell>
          <cell r="L233">
            <v>151.35835824000003</v>
          </cell>
          <cell r="M233">
            <v>4540.7507472000007</v>
          </cell>
          <cell r="N233">
            <v>0</v>
          </cell>
          <cell r="O233" t="str">
            <v>RECATEGORIZADO</v>
          </cell>
          <cell r="P233">
            <v>4540.7507472000007</v>
          </cell>
        </row>
        <row r="234">
          <cell r="B234" t="str">
            <v>Uc Ucan Maria Del Carmen</v>
          </cell>
          <cell r="C234" t="str">
            <v>COMPLEJO OLIMP. DEP. INALAMBRICA</v>
          </cell>
          <cell r="D234" t="str">
            <v>MM0027 COORDINADOR A</v>
          </cell>
          <cell r="E234">
            <v>348.60147708</v>
          </cell>
          <cell r="F234">
            <v>10458.044312399999</v>
          </cell>
          <cell r="G234">
            <v>0</v>
          </cell>
          <cell r="H234">
            <v>0</v>
          </cell>
          <cell r="I234">
            <v>0</v>
          </cell>
          <cell r="J234">
            <v>10458.044312399999</v>
          </cell>
          <cell r="K234" t="str">
            <v>MM0027 COORDINADOR A</v>
          </cell>
          <cell r="L234">
            <v>348.60147708</v>
          </cell>
          <cell r="M234">
            <v>10458.044312399999</v>
          </cell>
          <cell r="N234">
            <v>0</v>
          </cell>
          <cell r="O234" t="str">
            <v>RECATEGORIZADO</v>
          </cell>
          <cell r="P234">
            <v>10458.044312399999</v>
          </cell>
        </row>
        <row r="235">
          <cell r="B235" t="str">
            <v>Vargas Camargo Sergio Esteban</v>
          </cell>
          <cell r="C235" t="str">
            <v>DEPORTE ESCOLAR</v>
          </cell>
          <cell r="D235" t="str">
            <v>BU0064 AUX ADMVO A</v>
          </cell>
          <cell r="E235">
            <v>130.35288095999999</v>
          </cell>
          <cell r="F235">
            <v>3910.5864287999998</v>
          </cell>
          <cell r="G235">
            <v>600</v>
          </cell>
          <cell r="H235">
            <v>42</v>
          </cell>
          <cell r="I235">
            <v>0</v>
          </cell>
          <cell r="J235">
            <v>4552.5864287999993</v>
          </cell>
          <cell r="K235" t="str">
            <v>MM0102 ANALISTA ADMINISTRATIVO B</v>
          </cell>
          <cell r="L235">
            <v>153.31207392000005</v>
          </cell>
          <cell r="M235">
            <v>4599.3622176000017</v>
          </cell>
          <cell r="N235">
            <v>0</v>
          </cell>
          <cell r="O235" t="str">
            <v>RECATEGORIZADO</v>
          </cell>
          <cell r="P235">
            <v>4599.3622176000017</v>
          </cell>
        </row>
        <row r="236">
          <cell r="B236" t="str">
            <v>Ventura Martinez Jose Gerardo</v>
          </cell>
          <cell r="C236" t="str">
            <v>PISTA DE REMO Y CANOTAJE</v>
          </cell>
          <cell r="D236" t="str">
            <v>BU0066 AUX. SERVICIO A</v>
          </cell>
          <cell r="E236">
            <v>129.69759744000001</v>
          </cell>
          <cell r="F236">
            <v>3890.9279232000004</v>
          </cell>
          <cell r="G236">
            <v>600</v>
          </cell>
          <cell r="H236">
            <v>564.02</v>
          </cell>
          <cell r="J236">
            <v>5054.9479232000012</v>
          </cell>
          <cell r="K236" t="str">
            <v>550    COORDINADOR</v>
          </cell>
          <cell r="L236">
            <v>179.51127984000001</v>
          </cell>
          <cell r="M236">
            <v>5385.3383952000004</v>
          </cell>
          <cell r="N236">
            <v>0</v>
          </cell>
          <cell r="O236" t="str">
            <v>RECATEGORIZADO</v>
          </cell>
          <cell r="P236">
            <v>5385.3383952000004</v>
          </cell>
        </row>
        <row r="237">
          <cell r="B237" t="str">
            <v>Vidal Gijon Henry Alberto</v>
          </cell>
          <cell r="C237" t="str">
            <v>ESTADIO SALVADOR ALVARADO</v>
          </cell>
          <cell r="D237" t="str">
            <v>BU0026 AUX. ADMIVO. G</v>
          </cell>
          <cell r="E237">
            <v>141.63831936</v>
          </cell>
          <cell r="F237">
            <v>4249.1495808</v>
          </cell>
          <cell r="G237">
            <v>600</v>
          </cell>
          <cell r="H237">
            <v>999.08</v>
          </cell>
          <cell r="J237">
            <v>5848.2295807999999</v>
          </cell>
          <cell r="K237" t="str">
            <v>BU0072 INSTRUCTOR DEPORTIVO B</v>
          </cell>
          <cell r="L237">
            <v>194.54639616000006</v>
          </cell>
          <cell r="M237">
            <v>5836.3918848000021</v>
          </cell>
          <cell r="N237">
            <v>0</v>
          </cell>
          <cell r="O237" t="str">
            <v>RECATEGORIZADO</v>
          </cell>
          <cell r="P237">
            <v>5836.3918848000021</v>
          </cell>
        </row>
        <row r="238">
          <cell r="B238" t="str">
            <v>Villanueva Pech Miguel Fernando</v>
          </cell>
          <cell r="C238" t="str">
            <v>METODOLOGIA</v>
          </cell>
          <cell r="D238" t="str">
            <v>BU0017 AUX. SERV. G</v>
          </cell>
          <cell r="E238">
            <v>145.53361584000001</v>
          </cell>
          <cell r="F238">
            <v>4366.0084752000002</v>
          </cell>
          <cell r="G238">
            <v>600</v>
          </cell>
          <cell r="H238">
            <v>1198</v>
          </cell>
          <cell r="J238">
            <v>6164.0084752000002</v>
          </cell>
          <cell r="K238" t="str">
            <v>MM0097 SECRETARIA I</v>
          </cell>
          <cell r="L238">
            <v>211.77792576000002</v>
          </cell>
          <cell r="M238">
            <v>6353.3377728000005</v>
          </cell>
          <cell r="N238">
            <v>0</v>
          </cell>
          <cell r="O238" t="str">
            <v>RECATEGORIZADO</v>
          </cell>
          <cell r="P238">
            <v>6353.3377728000005</v>
          </cell>
        </row>
        <row r="239">
          <cell r="B239" t="str">
            <v>Vinajera Moguel Lucy Estefany</v>
          </cell>
          <cell r="C239" t="str">
            <v>RECURSOS MATERIALES</v>
          </cell>
          <cell r="D239" t="str">
            <v>BU0006 SECRETARIA "F"</v>
          </cell>
          <cell r="E239">
            <v>138.34886800003201</v>
          </cell>
          <cell r="F239">
            <v>4150.4660400009607</v>
          </cell>
          <cell r="G239">
            <v>0</v>
          </cell>
          <cell r="H239">
            <v>0</v>
          </cell>
          <cell r="J239">
            <v>4150.4660400009607</v>
          </cell>
          <cell r="K239" t="str">
            <v>BU0072 INSTRUCTOR DEPORTIVO B</v>
          </cell>
          <cell r="L239">
            <v>194.54639616000006</v>
          </cell>
          <cell r="M239">
            <v>5836.3918848000021</v>
          </cell>
          <cell r="N239">
            <v>0</v>
          </cell>
          <cell r="O239" t="str">
            <v>RECATEGORIZADO</v>
          </cell>
          <cell r="P239">
            <v>5836.3918848000021</v>
          </cell>
        </row>
        <row r="240">
          <cell r="B240" t="str">
            <v>Xec Cituk Alma Rosa De Jesus</v>
          </cell>
          <cell r="C240" t="str">
            <v>JURIDICO</v>
          </cell>
          <cell r="D240" t="str">
            <v>MM0097 SECRETARIA I</v>
          </cell>
          <cell r="E240">
            <v>211.78</v>
          </cell>
          <cell r="F240">
            <v>6353.4</v>
          </cell>
          <cell r="G240">
            <v>600</v>
          </cell>
          <cell r="H240">
            <v>1846.3</v>
          </cell>
          <cell r="J240">
            <v>8799.6999999999989</v>
          </cell>
          <cell r="K240" t="str">
            <v>MM0105 SECRETARIA J</v>
          </cell>
          <cell r="L240">
            <v>289.27199999999999</v>
          </cell>
          <cell r="M240">
            <v>8678.16</v>
          </cell>
          <cell r="N240">
            <v>0</v>
          </cell>
          <cell r="O240" t="str">
            <v>RECATEGORIZADO</v>
          </cell>
          <cell r="P240">
            <v>8678.16</v>
          </cell>
        </row>
        <row r="241">
          <cell r="B241" t="str">
            <v>Silva Camelo Jose Dolores</v>
          </cell>
          <cell r="C241" t="str">
            <v>UNIDAD DEPORTIVA KUKULCAN</v>
          </cell>
          <cell r="D241" t="str">
            <v>MM0069 ANALISTA ADVIMO. E</v>
          </cell>
          <cell r="E241">
            <v>217.77727559999599</v>
          </cell>
          <cell r="F241">
            <v>6533.3182679998799</v>
          </cell>
          <cell r="G241">
            <v>600</v>
          </cell>
          <cell r="H241">
            <v>400</v>
          </cell>
          <cell r="I241">
            <v>0</v>
          </cell>
          <cell r="J241">
            <v>7533.3182679998799</v>
          </cell>
          <cell r="K241" t="str">
            <v>MM0104 PROMOTOR A</v>
          </cell>
          <cell r="L241">
            <v>241.24238112000003</v>
          </cell>
          <cell r="M241">
            <v>7237.2714336000008</v>
          </cell>
          <cell r="N241">
            <v>0</v>
          </cell>
          <cell r="O241" t="str">
            <v>RECATEGORIZADO</v>
          </cell>
          <cell r="P241">
            <v>7237.2714336000008</v>
          </cell>
        </row>
        <row r="242">
          <cell r="B242" t="str">
            <v>Varguez Gonzalez Rodolfo Ariel</v>
          </cell>
          <cell r="C242" t="str">
            <v>MED. Y CIENCIAS APLICADAS AL DEP.</v>
          </cell>
          <cell r="D242" t="str">
            <v>MM0044 COORDINADOR DE PROYECTOS</v>
          </cell>
          <cell r="E242">
            <v>267.13114272000001</v>
          </cell>
          <cell r="F242">
            <v>8013.9342816000008</v>
          </cell>
          <cell r="G242">
            <v>600</v>
          </cell>
          <cell r="H242">
            <v>400</v>
          </cell>
          <cell r="I242">
            <v>0</v>
          </cell>
          <cell r="J242">
            <v>9013.9342816000008</v>
          </cell>
          <cell r="K242" t="str">
            <v>MM0107 COORDINADOR DE PROYECTOS A</v>
          </cell>
          <cell r="L242">
            <v>289.27199999999999</v>
          </cell>
          <cell r="M242">
            <v>8678.16</v>
          </cell>
          <cell r="N242">
            <v>0</v>
          </cell>
          <cell r="O242" t="str">
            <v>RECATEGORIZADO</v>
          </cell>
          <cell r="P242">
            <v>8678.16</v>
          </cell>
        </row>
        <row r="243">
          <cell r="B243" t="str">
            <v>Rosado Muñoz Fernando De Jesus</v>
          </cell>
          <cell r="C243" t="str">
            <v>EVENTOS ESPECIALES</v>
          </cell>
          <cell r="D243" t="str">
            <v>BU0017 AUX. SERV. G</v>
          </cell>
          <cell r="E243">
            <v>145.53361584000001</v>
          </cell>
          <cell r="F243">
            <v>4366.0084752000002</v>
          </cell>
          <cell r="G243">
            <v>353.32</v>
          </cell>
          <cell r="H243">
            <v>0</v>
          </cell>
          <cell r="J243">
            <v>4719.3284752</v>
          </cell>
          <cell r="K243" t="str">
            <v>MM0095 ANALISTA ADMINISTRATIVO C</v>
          </cell>
          <cell r="L243">
            <v>159.92558352</v>
          </cell>
          <cell r="M243">
            <v>4797.7675055999998</v>
          </cell>
          <cell r="N243">
            <v>0</v>
          </cell>
          <cell r="O243" t="str">
            <v>RECATEGORIZADO</v>
          </cell>
          <cell r="P243">
            <v>4797.7675055999998</v>
          </cell>
        </row>
        <row r="244">
          <cell r="B244" t="str">
            <v>Gutierrez Monjiote Alejandro</v>
          </cell>
          <cell r="C244" t="str">
            <v>ESTADIO SALVADOR ALVARADO</v>
          </cell>
          <cell r="D244" t="str">
            <v>550    COORDINADOR</v>
          </cell>
          <cell r="E244">
            <v>179.51127983999999</v>
          </cell>
          <cell r="F244">
            <v>5385.3383951999995</v>
          </cell>
          <cell r="G244">
            <v>600</v>
          </cell>
          <cell r="H244">
            <v>200</v>
          </cell>
          <cell r="J244">
            <v>6185.3383951999995</v>
          </cell>
          <cell r="K244" t="str">
            <v>MM0097 SECRETARIA I</v>
          </cell>
          <cell r="L244">
            <v>211.77792576000002</v>
          </cell>
          <cell r="M244">
            <v>6353.3377728000005</v>
          </cell>
          <cell r="N244">
            <v>0</v>
          </cell>
          <cell r="O244" t="str">
            <v>RECATEGORIZADO</v>
          </cell>
          <cell r="P244">
            <v>6353.3377728000005</v>
          </cell>
        </row>
        <row r="245">
          <cell r="B245" t="str">
            <v>Perera Valencia Gladys Candida</v>
          </cell>
          <cell r="C245" t="str">
            <v>UNIDAD BENITO JUAREZ</v>
          </cell>
          <cell r="D245" t="str">
            <v>BU0039 SECRETARIA C</v>
          </cell>
          <cell r="E245">
            <v>129.33759599999999</v>
          </cell>
          <cell r="F245">
            <v>3880.1278799999995</v>
          </cell>
          <cell r="G245">
            <v>0</v>
          </cell>
          <cell r="H245">
            <v>0</v>
          </cell>
          <cell r="J245">
            <v>3880.1278799999995</v>
          </cell>
          <cell r="K245" t="str">
            <v>MM0095 ANALISTA ADMINISTRATIVO C</v>
          </cell>
          <cell r="L245">
            <v>159.92558352</v>
          </cell>
          <cell r="M245">
            <v>4797.7675055999998</v>
          </cell>
          <cell r="N245">
            <v>0</v>
          </cell>
          <cell r="O245" t="str">
            <v>RECATEGORIZADO</v>
          </cell>
          <cell r="P245">
            <v>4797.7675055999998</v>
          </cell>
        </row>
        <row r="246">
          <cell r="B246" t="str">
            <v>Garcia Sansores Mirna Guadalupe</v>
          </cell>
          <cell r="C246" t="str">
            <v>GIMNASIO POLIFUNCIONAL</v>
          </cell>
          <cell r="D246" t="str">
            <v>BU0009 AUX. ADMIVO. I</v>
          </cell>
          <cell r="E246">
            <v>147.98486159999999</v>
          </cell>
          <cell r="F246">
            <v>4439.5458479999998</v>
          </cell>
          <cell r="G246">
            <v>600</v>
          </cell>
          <cell r="H246">
            <v>0</v>
          </cell>
          <cell r="J246">
            <v>5039.5458479999998</v>
          </cell>
          <cell r="K246" t="str">
            <v>550    COORDINADOR</v>
          </cell>
          <cell r="L246">
            <v>179.51127984000001</v>
          </cell>
          <cell r="M246">
            <v>5385.3383952000004</v>
          </cell>
          <cell r="N246">
            <v>0</v>
          </cell>
          <cell r="O246" t="str">
            <v>RECATEGORIZADO</v>
          </cell>
          <cell r="P246">
            <v>5385.3383952000004</v>
          </cell>
        </row>
        <row r="247">
          <cell r="B247" t="str">
            <v>Carrillo Amaya Adolfo Esteban</v>
          </cell>
          <cell r="C247" t="str">
            <v>ESTADIO SALVADOR ALVARADO</v>
          </cell>
          <cell r="D247" t="str">
            <v>BU0064 AUX ADMVO A</v>
          </cell>
          <cell r="E247">
            <v>130.35288095999999</v>
          </cell>
          <cell r="F247">
            <v>3910.5864287999998</v>
          </cell>
          <cell r="G247">
            <v>600</v>
          </cell>
          <cell r="H247">
            <v>900</v>
          </cell>
          <cell r="J247">
            <v>5410.5864287999993</v>
          </cell>
          <cell r="K247" t="str">
            <v>550    COORDINADOR</v>
          </cell>
          <cell r="L247">
            <v>179.51127984000001</v>
          </cell>
          <cell r="M247">
            <v>5385.3383952000004</v>
          </cell>
          <cell r="N247">
            <v>0</v>
          </cell>
          <cell r="O247" t="str">
            <v>RECATEGORIZADO</v>
          </cell>
          <cell r="P247">
            <v>5385.3383952000004</v>
          </cell>
        </row>
        <row r="248">
          <cell r="B248" t="str">
            <v>Cruz Alcocer Maria Eugenia Del Socorro</v>
          </cell>
          <cell r="C248" t="str">
            <v>CENTRO DEPORTIVO PARALIMPICO</v>
          </cell>
          <cell r="D248" t="str">
            <v>BU0064 AUX ADMVO A</v>
          </cell>
          <cell r="E248">
            <v>130.35288095999999</v>
          </cell>
          <cell r="F248">
            <v>3910.5864287999998</v>
          </cell>
          <cell r="G248">
            <v>600</v>
          </cell>
          <cell r="H248">
            <v>0</v>
          </cell>
          <cell r="J248">
            <v>4510.5864287999993</v>
          </cell>
          <cell r="K248" t="str">
            <v>BU0006 SECRETARIA F</v>
          </cell>
          <cell r="L248">
            <v>149.41677744</v>
          </cell>
          <cell r="M248">
            <v>4482.5033232000005</v>
          </cell>
          <cell r="N248">
            <v>0</v>
          </cell>
          <cell r="O248" t="str">
            <v>RECATEGORIZADO</v>
          </cell>
          <cell r="P248">
            <v>4482.5033232000005</v>
          </cell>
        </row>
        <row r="249">
          <cell r="B249" t="str">
            <v>Marrufo Morales Landy Margarita</v>
          </cell>
          <cell r="C249" t="str">
            <v>UNIDAD DEPORTIVA KUKULCAN</v>
          </cell>
          <cell r="D249" t="str">
            <v>BU0064 AUX ADMVO A</v>
          </cell>
          <cell r="E249">
            <v>130.35288095999999</v>
          </cell>
          <cell r="F249">
            <v>3910.5864287999998</v>
          </cell>
          <cell r="G249">
            <v>600</v>
          </cell>
          <cell r="H249">
            <v>200</v>
          </cell>
          <cell r="I249">
            <v>1000</v>
          </cell>
          <cell r="J249">
            <v>5710.5864287999993</v>
          </cell>
          <cell r="K249" t="str">
            <v>BU0072 INSTRUCTOR DEPORTIVO B</v>
          </cell>
          <cell r="L249">
            <v>194.54639616000006</v>
          </cell>
          <cell r="M249">
            <v>5836.3918848000021</v>
          </cell>
          <cell r="N249">
            <v>0</v>
          </cell>
          <cell r="O249" t="str">
            <v>RECATEGORIZADO</v>
          </cell>
          <cell r="P249">
            <v>5836.3918848000021</v>
          </cell>
        </row>
        <row r="250">
          <cell r="B250" t="str">
            <v>Erosa Cornelio Argimira</v>
          </cell>
          <cell r="C250" t="str">
            <v>DEPORTE FEDERADO</v>
          </cell>
          <cell r="D250" t="str">
            <v>BU0061 AUX. SERVICIO B</v>
          </cell>
          <cell r="E250">
            <v>132.17311295996299</v>
          </cell>
          <cell r="F250">
            <v>3965.1933887988898</v>
          </cell>
          <cell r="G250">
            <v>600</v>
          </cell>
          <cell r="H250">
            <v>0</v>
          </cell>
          <cell r="J250">
            <v>4565.1933887988898</v>
          </cell>
          <cell r="K250" t="str">
            <v>BU0004 AUXILIAR ADMINISTRATIVO J</v>
          </cell>
          <cell r="L250">
            <v>151.35835824000003</v>
          </cell>
          <cell r="M250">
            <v>4540.7507472000007</v>
          </cell>
          <cell r="N250">
            <v>0</v>
          </cell>
          <cell r="O250" t="str">
            <v>RECATEGORIZADO</v>
          </cell>
          <cell r="P250">
            <v>4540.7507472000007</v>
          </cell>
        </row>
        <row r="251">
          <cell r="B251" t="str">
            <v>Braga Aguilar Rosa Maria De Fatima</v>
          </cell>
          <cell r="C251" t="str">
            <v>UNIDAD DEPORTIVA KUKULCAN</v>
          </cell>
          <cell r="D251" t="str">
            <v>BU0064 AUX ADMVO A</v>
          </cell>
          <cell r="E251">
            <v>130.35288095999999</v>
          </cell>
          <cell r="F251">
            <v>3910.5864287999998</v>
          </cell>
          <cell r="G251">
            <v>400</v>
          </cell>
          <cell r="H251">
            <v>0</v>
          </cell>
          <cell r="J251">
            <v>4310.5864287999993</v>
          </cell>
          <cell r="K251" t="str">
            <v>BU0023 CHOFER C</v>
          </cell>
          <cell r="L251">
            <v>143.56776528000003</v>
          </cell>
          <cell r="M251">
            <v>4307.032958400001</v>
          </cell>
          <cell r="N251">
            <v>0</v>
          </cell>
          <cell r="O251" t="str">
            <v>RECATEGORIZADO</v>
          </cell>
          <cell r="P251">
            <v>4307.032958400001</v>
          </cell>
        </row>
        <row r="252">
          <cell r="B252" t="str">
            <v>Vega Diaz Mario Horacio</v>
          </cell>
          <cell r="C252" t="str">
            <v>MED. Y CIENCIAS APLICADAS AL DEP.</v>
          </cell>
          <cell r="D252" t="str">
            <v>MM0041 PROGRAMADOR D</v>
          </cell>
          <cell r="E252">
            <v>276.46472255999998</v>
          </cell>
          <cell r="F252">
            <v>8293.9416767999992</v>
          </cell>
          <cell r="G252">
            <v>600</v>
          </cell>
          <cell r="H252">
            <v>400</v>
          </cell>
          <cell r="J252">
            <v>9293.9416767999992</v>
          </cell>
          <cell r="K252" t="str">
            <v>MM0107 COORDINADOR DE PROYECTOS A</v>
          </cell>
          <cell r="L252">
            <v>289.27199999999999</v>
          </cell>
          <cell r="M252">
            <v>8678.16</v>
          </cell>
          <cell r="N252">
            <v>0</v>
          </cell>
          <cell r="O252" t="str">
            <v>RECATEGORIZADO</v>
          </cell>
          <cell r="P252">
            <v>8678.16</v>
          </cell>
        </row>
        <row r="253">
          <cell r="B253" t="str">
            <v>Castillo Lizarraga Elda Maria</v>
          </cell>
          <cell r="C253" t="str">
            <v>METODOLOGIA</v>
          </cell>
          <cell r="D253" t="str">
            <v>MM0104 PROMOTOR A</v>
          </cell>
          <cell r="E253">
            <v>241.24238112</v>
          </cell>
          <cell r="F253">
            <v>7237.2714335999999</v>
          </cell>
          <cell r="G253">
            <v>0</v>
          </cell>
          <cell r="H253">
            <v>0</v>
          </cell>
          <cell r="J253">
            <v>7237.2714335999999</v>
          </cell>
          <cell r="K253" t="str">
            <v>MM0062 ANALISTA ADMINISTRATIVO F</v>
          </cell>
          <cell r="L253">
            <v>231.97692960000003</v>
          </cell>
          <cell r="M253">
            <v>6959.3078880000012</v>
          </cell>
          <cell r="N253">
            <v>0</v>
          </cell>
          <cell r="O253" t="str">
            <v>RECATEGORIZADO</v>
          </cell>
          <cell r="P253">
            <v>6959.3078880000012</v>
          </cell>
        </row>
        <row r="254">
          <cell r="B254" t="str">
            <v>Valdez Leon Yenny Del Carmen</v>
          </cell>
          <cell r="C254" t="str">
            <v>UNIDAD DEPORTIVA KUKULCAN</v>
          </cell>
          <cell r="D254" t="str">
            <v>BU0064 AUX ADMVO A</v>
          </cell>
          <cell r="E254">
            <v>130.35288095999999</v>
          </cell>
          <cell r="F254">
            <v>3910.5864287999998</v>
          </cell>
          <cell r="G254">
            <v>0</v>
          </cell>
          <cell r="H254">
            <v>0</v>
          </cell>
          <cell r="J254">
            <v>3910.5864287999998</v>
          </cell>
          <cell r="K254" t="str">
            <v>BU0066 AUXILIAR DE SERVICIO A</v>
          </cell>
          <cell r="L254">
            <v>129.69759744000001</v>
          </cell>
          <cell r="M254">
            <v>3890.9279232000004</v>
          </cell>
          <cell r="N254">
            <v>0</v>
          </cell>
          <cell r="O254" t="str">
            <v>RECATEGORIZADO</v>
          </cell>
          <cell r="P254">
            <v>3890.9279232000004</v>
          </cell>
        </row>
        <row r="255">
          <cell r="B255" t="str">
            <v>Moguel Cortes Lucia Rubi</v>
          </cell>
          <cell r="C255" t="str">
            <v>DIRECCION DE ENLACE Y VINC. INST.</v>
          </cell>
          <cell r="D255" t="str">
            <v>BU0059 AUX ADMVO B</v>
          </cell>
          <cell r="E255">
            <v>132.17311296</v>
          </cell>
          <cell r="F255">
            <v>3965.1933887999999</v>
          </cell>
          <cell r="G255">
            <v>600</v>
          </cell>
          <cell r="H255">
            <v>200</v>
          </cell>
          <cell r="J255">
            <v>4765.1933888000003</v>
          </cell>
          <cell r="K255" t="str">
            <v>MM0102 ANALISTA ADMINISTRATIVO B</v>
          </cell>
          <cell r="L255">
            <v>153.31207392000005</v>
          </cell>
          <cell r="M255">
            <v>4599.3622176000017</v>
          </cell>
          <cell r="N255">
            <v>0</v>
          </cell>
          <cell r="O255" t="str">
            <v>RECATEGORIZADO</v>
          </cell>
          <cell r="P255">
            <v>4599.3622176000017</v>
          </cell>
        </row>
        <row r="256">
          <cell r="B256" t="str">
            <v>Zaldivar Sosa Rebeca Antonia</v>
          </cell>
          <cell r="C256" t="str">
            <v>ALTO RENDIMIENTO</v>
          </cell>
          <cell r="D256" t="str">
            <v>MM0062 ANALISTA ADMVO. F</v>
          </cell>
          <cell r="E256">
            <v>231.97692960000001</v>
          </cell>
          <cell r="F256">
            <v>6959.3078880000003</v>
          </cell>
          <cell r="G256">
            <v>600</v>
          </cell>
          <cell r="H256">
            <v>0</v>
          </cell>
          <cell r="J256">
            <v>7559.3078880000003</v>
          </cell>
          <cell r="K256" t="str">
            <v>MM0104 PROMOTOR A</v>
          </cell>
          <cell r="L256">
            <v>241.24238112000003</v>
          </cell>
          <cell r="M256">
            <v>7237.2714336000008</v>
          </cell>
          <cell r="N256">
            <v>0</v>
          </cell>
          <cell r="O256" t="str">
            <v>RECATEGORIZADO</v>
          </cell>
          <cell r="P256">
            <v>7237.2714336000008</v>
          </cell>
        </row>
        <row r="257">
          <cell r="B257" t="str">
            <v>Salazar Ku Manuel Jesus</v>
          </cell>
          <cell r="C257" t="str">
            <v>UNIDAD DEPORTIVA KUKULCAN</v>
          </cell>
          <cell r="D257" t="str">
            <v>BU0066 AUX. SERVICIO A</v>
          </cell>
          <cell r="E257">
            <v>129.69759744000001</v>
          </cell>
          <cell r="F257">
            <v>3890.9279232000004</v>
          </cell>
          <cell r="G257">
            <v>600</v>
          </cell>
          <cell r="H257">
            <v>0</v>
          </cell>
          <cell r="J257">
            <v>4490.9279232000008</v>
          </cell>
          <cell r="K257" t="str">
            <v>BU0006 SECRETARIA F</v>
          </cell>
          <cell r="L257">
            <v>149.41677744</v>
          </cell>
          <cell r="M257">
            <v>4482.5033232000005</v>
          </cell>
          <cell r="N257">
            <v>0</v>
          </cell>
          <cell r="O257" t="str">
            <v>RECATEGORIZADO</v>
          </cell>
          <cell r="P257">
            <v>4482.5033232000005</v>
          </cell>
        </row>
        <row r="258">
          <cell r="B258" t="str">
            <v>Ceballos Canul Miriam Evangelina</v>
          </cell>
          <cell r="C258" t="str">
            <v>COMPLEJO OLIMP. DEP. INALAMBRICA</v>
          </cell>
          <cell r="D258" t="str">
            <v>MM0104 PROMOTOR A</v>
          </cell>
          <cell r="E258">
            <v>241.24238112</v>
          </cell>
          <cell r="F258">
            <v>7237.2714335999999</v>
          </cell>
          <cell r="G258">
            <v>0</v>
          </cell>
          <cell r="H258">
            <v>0</v>
          </cell>
          <cell r="I258">
            <v>800</v>
          </cell>
          <cell r="J258">
            <v>8037.2714335999999</v>
          </cell>
          <cell r="K258" t="str">
            <v>MM0044 COORDINADOR DE PROYECTOS</v>
          </cell>
          <cell r="L258">
            <v>267.13114272000001</v>
          </cell>
          <cell r="M258">
            <v>8013.9342816000008</v>
          </cell>
          <cell r="N258">
            <v>0</v>
          </cell>
          <cell r="O258" t="str">
            <v>RECATEGORIZADO</v>
          </cell>
          <cell r="P258">
            <v>8013.9342816000008</v>
          </cell>
        </row>
        <row r="263">
          <cell r="B263" t="str">
            <v>1</v>
          </cell>
          <cell r="C263" t="str">
            <v>2</v>
          </cell>
          <cell r="D263" t="str">
            <v>3</v>
          </cell>
          <cell r="E263" t="str">
            <v>4</v>
          </cell>
          <cell r="F263" t="str">
            <v>5</v>
          </cell>
          <cell r="G263" t="str">
            <v>6</v>
          </cell>
          <cell r="H263" t="str">
            <v>7</v>
          </cell>
          <cell r="I263" t="str">
            <v>8</v>
          </cell>
          <cell r="J263" t="str">
            <v>9</v>
          </cell>
          <cell r="K263" t="str">
            <v>10</v>
          </cell>
          <cell r="L263" t="str">
            <v>11</v>
          </cell>
          <cell r="M263" t="str">
            <v>12</v>
          </cell>
          <cell r="N263" t="str">
            <v>13</v>
          </cell>
          <cell r="O263" t="str">
            <v>14</v>
          </cell>
          <cell r="P263" t="str">
            <v>15</v>
          </cell>
        </row>
      </sheetData>
      <sheetData sheetId="5">
        <row r="3">
          <cell r="A3" t="str">
            <v>BU0070 INSTRUCTOR DEPORTIVO A</v>
          </cell>
          <cell r="B3">
            <v>3830.7</v>
          </cell>
          <cell r="C3">
            <v>127.69</v>
          </cell>
        </row>
        <row r="4">
          <cell r="A4" t="str">
            <v>BU0068 VIGILANTE A</v>
          </cell>
          <cell r="B4">
            <v>4063.4999999999995</v>
          </cell>
          <cell r="C4">
            <v>135.44999999999999</v>
          </cell>
        </row>
        <row r="5">
          <cell r="A5" t="str">
            <v>BU0065 VIGILANTE B</v>
          </cell>
          <cell r="B5">
            <v>4163.3999999999996</v>
          </cell>
          <cell r="C5">
            <v>138.78</v>
          </cell>
        </row>
        <row r="6">
          <cell r="A6" t="str">
            <v>BU0066 AUXILIAR DE SERVICIO A</v>
          </cell>
          <cell r="B6">
            <v>4163.3999999999996</v>
          </cell>
          <cell r="C6">
            <v>138.78</v>
          </cell>
        </row>
        <row r="7">
          <cell r="A7" t="str">
            <v>BU0064 AUXILIAR ADMINISTRATIVO A</v>
          </cell>
          <cell r="B7">
            <v>4184.3999999999996</v>
          </cell>
          <cell r="C7">
            <v>139.47999999999999</v>
          </cell>
        </row>
        <row r="8">
          <cell r="A8" t="str">
            <v>BU0059 AUXILIAR ADMINISTRATIVO B</v>
          </cell>
          <cell r="B8">
            <v>4242.9000000000005</v>
          </cell>
          <cell r="C8">
            <v>141.43</v>
          </cell>
        </row>
        <row r="9">
          <cell r="A9" t="str">
            <v>BU0061 AUXILIAR DE SERVICIO B</v>
          </cell>
          <cell r="B9">
            <v>4242.9000000000005</v>
          </cell>
          <cell r="C9">
            <v>141.43</v>
          </cell>
        </row>
        <row r="10">
          <cell r="A10" t="str">
            <v>BU0062 VIGILANTE C</v>
          </cell>
          <cell r="B10">
            <v>4242.9000000000005</v>
          </cell>
          <cell r="C10">
            <v>141.43</v>
          </cell>
        </row>
        <row r="11">
          <cell r="A11" t="str">
            <v>BU0054 AUXILIAR ADMINISTRATIVO C</v>
          </cell>
          <cell r="B11">
            <v>4292.7</v>
          </cell>
          <cell r="C11">
            <v>143.09</v>
          </cell>
        </row>
        <row r="12">
          <cell r="A12" t="str">
            <v>BU0055 SECRETARIA A</v>
          </cell>
          <cell r="B12">
            <v>4292.7</v>
          </cell>
          <cell r="C12">
            <v>143.09</v>
          </cell>
        </row>
        <row r="13">
          <cell r="A13" t="str">
            <v>BU0058 AUXILIAR DE SERVICIO C</v>
          </cell>
          <cell r="B13">
            <v>4292.7</v>
          </cell>
          <cell r="C13">
            <v>143.09</v>
          </cell>
        </row>
        <row r="14">
          <cell r="A14" t="str">
            <v>BU0050 AUXILIAR ADMINISTRATIVO D</v>
          </cell>
          <cell r="B14">
            <v>4358.7</v>
          </cell>
          <cell r="C14">
            <v>145.29</v>
          </cell>
        </row>
        <row r="15">
          <cell r="A15" t="str">
            <v>BU0053 AUXILIAR DE SERVICIO D</v>
          </cell>
          <cell r="B15">
            <v>4358.7</v>
          </cell>
          <cell r="C15">
            <v>145.29</v>
          </cell>
        </row>
        <row r="16">
          <cell r="A16" t="str">
            <v>BU0048 AUXILIAR DE SERVICIO E</v>
          </cell>
          <cell r="B16">
            <v>4430.0999999999995</v>
          </cell>
          <cell r="C16">
            <v>147.66999999999999</v>
          </cell>
        </row>
        <row r="17">
          <cell r="A17" t="str">
            <v>BU0038 AUXILIAR ADMINISTRATIVO F</v>
          </cell>
          <cell r="B17">
            <v>4483.5</v>
          </cell>
          <cell r="C17">
            <v>149.44999999999999</v>
          </cell>
        </row>
        <row r="18">
          <cell r="A18" t="str">
            <v>BU0039 SECRETARIA C</v>
          </cell>
          <cell r="B18">
            <v>4483.8</v>
          </cell>
          <cell r="C18">
            <v>149.46</v>
          </cell>
        </row>
        <row r="19">
          <cell r="A19" t="str">
            <v>BU0042 AUXILIAR DE SERVICIO F</v>
          </cell>
          <cell r="B19">
            <v>4483.8</v>
          </cell>
          <cell r="C19">
            <v>149.46</v>
          </cell>
        </row>
        <row r="20">
          <cell r="A20" t="str">
            <v>BU0036 JEFE DE SECCION A</v>
          </cell>
          <cell r="B20">
            <v>4508.7</v>
          </cell>
          <cell r="C20">
            <v>150.29</v>
          </cell>
        </row>
        <row r="21">
          <cell r="A21" t="str">
            <v>BU0026 AUXILIAR ADMINISTRATIVO G</v>
          </cell>
          <cell r="B21">
            <v>4546.5</v>
          </cell>
          <cell r="C21">
            <v>151.55000000000001</v>
          </cell>
        </row>
        <row r="22">
          <cell r="A22" t="str">
            <v>BU0027 SECRETARIA D</v>
          </cell>
          <cell r="B22">
            <v>4546.5</v>
          </cell>
          <cell r="C22">
            <v>151.55000000000001</v>
          </cell>
        </row>
        <row r="23">
          <cell r="A23" t="str">
            <v>BU0029 SUPERVISOR</v>
          </cell>
          <cell r="B23">
            <v>4546.5</v>
          </cell>
          <cell r="C23">
            <v>151.55000000000001</v>
          </cell>
        </row>
        <row r="24">
          <cell r="A24" t="str">
            <v>BU0032 ENCARGADO A</v>
          </cell>
          <cell r="B24">
            <v>4546.5</v>
          </cell>
          <cell r="C24">
            <v>151.55000000000001</v>
          </cell>
        </row>
        <row r="25">
          <cell r="A25" t="str">
            <v>BU0033 CHOFER B</v>
          </cell>
          <cell r="B25">
            <v>4546.5</v>
          </cell>
          <cell r="C25">
            <v>151.55000000000001</v>
          </cell>
        </row>
        <row r="26">
          <cell r="A26" t="str">
            <v>BU0020 CAJERA B</v>
          </cell>
          <cell r="B26">
            <v>4608.6000000000004</v>
          </cell>
          <cell r="C26">
            <v>153.62</v>
          </cell>
        </row>
        <row r="27">
          <cell r="A27" t="str">
            <v>BU0022 ENCARGADO B</v>
          </cell>
          <cell r="B27">
            <v>4608.6000000000004</v>
          </cell>
          <cell r="C27">
            <v>153.62</v>
          </cell>
        </row>
        <row r="28">
          <cell r="A28" t="str">
            <v>BU0023 CHOFER C</v>
          </cell>
          <cell r="B28">
            <v>4608.6000000000004</v>
          </cell>
          <cell r="C28">
            <v>153.62</v>
          </cell>
        </row>
        <row r="29">
          <cell r="A29" t="str">
            <v>BU0014 SECRETARIA E</v>
          </cell>
          <cell r="B29">
            <v>4671.3</v>
          </cell>
          <cell r="C29">
            <v>155.71</v>
          </cell>
        </row>
        <row r="30">
          <cell r="A30" t="str">
            <v>BU0012 AUXILIAR ADMINISTRATIVO H</v>
          </cell>
          <cell r="B30">
            <v>4671.6000000000004</v>
          </cell>
          <cell r="C30">
            <v>155.72</v>
          </cell>
        </row>
        <row r="31">
          <cell r="A31" t="str">
            <v>BU0017 AUXILIAR DE SERVICIO G</v>
          </cell>
          <cell r="B31">
            <v>4671.6000000000004</v>
          </cell>
          <cell r="C31">
            <v>155.72</v>
          </cell>
        </row>
        <row r="32">
          <cell r="A32" t="str">
            <v>BU0009 AUXILIAR ADMINISTRATIVO I</v>
          </cell>
          <cell r="B32">
            <v>4750.2</v>
          </cell>
          <cell r="C32">
            <v>158.34</v>
          </cell>
        </row>
        <row r="33">
          <cell r="A33" t="str">
            <v>BU0006 SECRETARIA F</v>
          </cell>
          <cell r="B33">
            <v>4796.3999999999996</v>
          </cell>
          <cell r="C33">
            <v>159.88</v>
          </cell>
        </row>
        <row r="34">
          <cell r="A34" t="str">
            <v>BU0003 JEFE DE SECCION D</v>
          </cell>
          <cell r="B34">
            <v>4858.5</v>
          </cell>
          <cell r="C34">
            <v>161.94999999999999</v>
          </cell>
        </row>
        <row r="35">
          <cell r="A35" t="str">
            <v>BU0004 AUXILIAR ADMINISTRATIVO J</v>
          </cell>
          <cell r="B35">
            <v>4858.5</v>
          </cell>
          <cell r="C35">
            <v>161.94999999999999</v>
          </cell>
        </row>
        <row r="36">
          <cell r="A36" t="str">
            <v>MM0099 AUXILIAR ADMINISTRATIVO K</v>
          </cell>
          <cell r="B36">
            <v>4921.2</v>
          </cell>
          <cell r="C36">
            <v>164.04</v>
          </cell>
        </row>
        <row r="37">
          <cell r="A37" t="str">
            <v>MM0100 JEFE OFICINA B</v>
          </cell>
          <cell r="B37">
            <v>4921.2</v>
          </cell>
          <cell r="C37">
            <v>164.04</v>
          </cell>
        </row>
        <row r="38">
          <cell r="A38" t="str">
            <v>MM0102 ANALISTA ADMINISTRATIVO B</v>
          </cell>
          <cell r="B38">
            <v>4921.2</v>
          </cell>
          <cell r="C38">
            <v>164.04</v>
          </cell>
        </row>
        <row r="39">
          <cell r="A39" t="str">
            <v>MM0094 JEFE DE OFICINA C</v>
          </cell>
          <cell r="B39">
            <v>5133.3</v>
          </cell>
          <cell r="C39">
            <v>171.11</v>
          </cell>
        </row>
        <row r="40">
          <cell r="A40" t="str">
            <v>MM0095 ANALISTA ADMINISTRATIVO C</v>
          </cell>
          <cell r="B40">
            <v>5133.6000000000004</v>
          </cell>
          <cell r="C40">
            <v>171.12</v>
          </cell>
        </row>
        <row r="41">
          <cell r="A41" t="str">
            <v>550    COORDINADOR</v>
          </cell>
          <cell r="B41">
            <v>5762.4000000000005</v>
          </cell>
          <cell r="C41">
            <v>192.08</v>
          </cell>
        </row>
        <row r="42">
          <cell r="A42" t="str">
            <v>MM0042 PROGRAMADOR B</v>
          </cell>
          <cell r="B42">
            <v>5953.2</v>
          </cell>
          <cell r="C42">
            <v>198.44</v>
          </cell>
        </row>
        <row r="43">
          <cell r="A43" t="str">
            <v>MM0084 ANALISTA ADMINISTRATIVO D</v>
          </cell>
          <cell r="B43">
            <v>5954.1</v>
          </cell>
          <cell r="C43">
            <v>198.47</v>
          </cell>
        </row>
        <row r="44">
          <cell r="A44" t="str">
            <v>MM0085 JEFE DE PROGRAMACION</v>
          </cell>
          <cell r="B44">
            <v>5954.1</v>
          </cell>
          <cell r="C44">
            <v>198.47</v>
          </cell>
        </row>
        <row r="45">
          <cell r="A45" t="str">
            <v>BU0072 INSTRUCTOR DEPORTIVO B</v>
          </cell>
          <cell r="B45">
            <v>6244.8</v>
          </cell>
          <cell r="C45">
            <v>208.16</v>
          </cell>
        </row>
        <row r="46">
          <cell r="A46" t="str">
            <v>MM0097 SECRETARIA I</v>
          </cell>
          <cell r="B46">
            <v>6607.5</v>
          </cell>
          <cell r="C46">
            <v>220.25</v>
          </cell>
        </row>
        <row r="47">
          <cell r="A47" t="str">
            <v>MM0069 ANALISTA ADMINISTRATIVO E</v>
          </cell>
          <cell r="B47">
            <v>6794.7000000000007</v>
          </cell>
          <cell r="C47">
            <v>226.49</v>
          </cell>
        </row>
        <row r="48">
          <cell r="A48" t="str">
            <v>MM0062 ANALISTA ADMINISTRATIVO F</v>
          </cell>
          <cell r="B48">
            <v>7237.7999999999993</v>
          </cell>
          <cell r="C48">
            <v>241.26</v>
          </cell>
        </row>
        <row r="49">
          <cell r="A49" t="str">
            <v>MM0104 PROMOTOR A</v>
          </cell>
          <cell r="B49">
            <v>7526.7</v>
          </cell>
          <cell r="C49">
            <v>250.89</v>
          </cell>
        </row>
        <row r="50">
          <cell r="A50" t="str">
            <v>MM0044 COORDINADOR DE PROYECTOS</v>
          </cell>
          <cell r="B50">
            <v>8214.2999999999993</v>
          </cell>
          <cell r="C50">
            <v>273.81</v>
          </cell>
        </row>
        <row r="51">
          <cell r="A51" t="str">
            <v>MM0041 PROGRAMADOR D</v>
          </cell>
          <cell r="B51">
            <v>8501.4</v>
          </cell>
          <cell r="C51">
            <v>283.38</v>
          </cell>
        </row>
        <row r="52">
          <cell r="A52" t="str">
            <v>MM0107 COORDINADOR DE PROYECTOS A</v>
          </cell>
          <cell r="B52">
            <v>8851.7232000000004</v>
          </cell>
          <cell r="C52">
            <v>295.05743999999999</v>
          </cell>
        </row>
        <row r="53">
          <cell r="A53" t="str">
            <v>MM0106 CHOFER D</v>
          </cell>
          <cell r="B53">
            <v>8851.7232000000004</v>
          </cell>
          <cell r="C53">
            <v>295.05743999999999</v>
          </cell>
        </row>
        <row r="54">
          <cell r="A54" t="str">
            <v>MM0105 SECRETARIA J</v>
          </cell>
          <cell r="B54">
            <v>8851.7232000000004</v>
          </cell>
          <cell r="C54">
            <v>295.05743999999999</v>
          </cell>
        </row>
        <row r="55">
          <cell r="A55" t="str">
            <v>MM0027 COORDINADOR A</v>
          </cell>
          <cell r="B55">
            <v>10719.6</v>
          </cell>
          <cell r="C55">
            <v>357.32</v>
          </cell>
        </row>
        <row r="56">
          <cell r="A56" t="str">
            <v>MM0013 COORDINADOR B</v>
          </cell>
          <cell r="B56">
            <v>11984.1</v>
          </cell>
          <cell r="C56">
            <v>399.47</v>
          </cell>
        </row>
        <row r="57">
          <cell r="A57" t="str">
            <v>SC0097 COORDINADOR C</v>
          </cell>
          <cell r="B57">
            <v>13641.3</v>
          </cell>
          <cell r="C57">
            <v>454.71</v>
          </cell>
        </row>
        <row r="58">
          <cell r="A58" t="str">
            <v>SC0098 COORDINADOR D</v>
          </cell>
          <cell r="B58">
            <v>16531.5</v>
          </cell>
          <cell r="C58">
            <v>551.04999999999995</v>
          </cell>
        </row>
        <row r="59">
          <cell r="A59" t="str">
            <v>SC0060 CONTRALOR INT. A</v>
          </cell>
          <cell r="B59">
            <v>18193.067942400001</v>
          </cell>
          <cell r="C59">
            <v>606.43559807999998</v>
          </cell>
        </row>
        <row r="60">
          <cell r="A60" t="str">
            <v>SC0041 CONTRALOR INT. B</v>
          </cell>
          <cell r="B60">
            <v>22923.9</v>
          </cell>
          <cell r="C60">
            <v>764.13</v>
          </cell>
        </row>
        <row r="61">
          <cell r="A61" t="str">
            <v>SC0043 JEFE DE DEPARTAMENTO B</v>
          </cell>
          <cell r="B61">
            <v>23382.3</v>
          </cell>
          <cell r="C61">
            <v>779.41</v>
          </cell>
        </row>
        <row r="62">
          <cell r="A62" t="str">
            <v>SC0029 JEFE DE DEPARTAMENTO C</v>
          </cell>
          <cell r="B62">
            <v>31594.800000000003</v>
          </cell>
          <cell r="C62">
            <v>1053.1600000000001</v>
          </cell>
        </row>
        <row r="63">
          <cell r="A63" t="str">
            <v>SC0030 CONTRALOR INTERNO C</v>
          </cell>
          <cell r="B63">
            <v>31594.799999999999</v>
          </cell>
          <cell r="C63">
            <v>1053.1602</v>
          </cell>
        </row>
        <row r="64">
          <cell r="A64" t="str">
            <v>SC0064 SUBDIRECTOR</v>
          </cell>
          <cell r="B64">
            <v>35082.9</v>
          </cell>
          <cell r="C64">
            <v>1169.43</v>
          </cell>
        </row>
        <row r="65">
          <cell r="A65" t="str">
            <v>SC0022 DIRECTOR A</v>
          </cell>
          <cell r="B65">
            <v>37977.9</v>
          </cell>
          <cell r="C65">
            <v>1265.93</v>
          </cell>
        </row>
        <row r="66">
          <cell r="A66" t="str">
            <v>SC0013 DIRECTOR B</v>
          </cell>
          <cell r="B66">
            <v>47472.3</v>
          </cell>
          <cell r="C66">
            <v>1582.41</v>
          </cell>
        </row>
        <row r="67">
          <cell r="A67" t="str">
            <v>SC0164 DIRECTOR GENERAL</v>
          </cell>
          <cell r="B67">
            <v>76377.899999999994</v>
          </cell>
          <cell r="C67">
            <v>2545.9299999999998</v>
          </cell>
        </row>
      </sheetData>
      <sheetData sheetId="6">
        <row r="2">
          <cell r="A2" t="str">
            <v>18BB0238</v>
          </cell>
          <cell r="B2">
            <v>31747</v>
          </cell>
          <cell r="C2" t="str">
            <v>Ortiz Uicab William Alonso</v>
          </cell>
          <cell r="D2" t="str">
            <v>BU0061 AUX. SERVICIO B</v>
          </cell>
          <cell r="E2" t="str">
            <v>UNIDAD DEPORTIVA DEL SUR</v>
          </cell>
          <cell r="F2">
            <v>30</v>
          </cell>
          <cell r="G2">
            <v>15000</v>
          </cell>
        </row>
        <row r="3">
          <cell r="A3" t="str">
            <v>18IB0205</v>
          </cell>
          <cell r="B3">
            <v>33359</v>
          </cell>
          <cell r="C3" t="str">
            <v>Zaldivar Sosa Rebeca Antonia</v>
          </cell>
          <cell r="D3" t="str">
            <v>MM0062 ANALISTA ADMVO. F</v>
          </cell>
          <cell r="E3" t="str">
            <v>ALTO RENDIMIENTO</v>
          </cell>
          <cell r="F3">
            <v>25</v>
          </cell>
          <cell r="G3">
            <v>12500</v>
          </cell>
        </row>
        <row r="4">
          <cell r="A4" t="str">
            <v>18IB0053</v>
          </cell>
          <cell r="B4">
            <v>33254</v>
          </cell>
          <cell r="C4" t="str">
            <v>Aguilar Ramirez Haneloren Guadalupe</v>
          </cell>
          <cell r="D4" t="str">
            <v>BU0027 SECRETARIA "D"</v>
          </cell>
          <cell r="E4" t="str">
            <v>CENTRO DE ALTO RENDIMIENTO DEPORTIVO</v>
          </cell>
          <cell r="F4">
            <v>25</v>
          </cell>
          <cell r="G4">
            <v>12500</v>
          </cell>
        </row>
        <row r="5">
          <cell r="A5" t="str">
            <v>18EB0270</v>
          </cell>
          <cell r="B5">
            <v>33420</v>
          </cell>
          <cell r="C5" t="str">
            <v>Baeza Y Tzun Roger</v>
          </cell>
          <cell r="D5" t="str">
            <v>BU0061 AUX. SERVICIO B</v>
          </cell>
          <cell r="E5" t="str">
            <v>ESTADIO SALVADOR ALVARADO</v>
          </cell>
          <cell r="F5">
            <v>25</v>
          </cell>
          <cell r="G5">
            <v>12500</v>
          </cell>
        </row>
        <row r="6">
          <cell r="A6" t="str">
            <v>18BB0230</v>
          </cell>
          <cell r="B6">
            <v>33527</v>
          </cell>
          <cell r="C6" t="str">
            <v>Mier Perez Luis Ricardo</v>
          </cell>
          <cell r="D6" t="str">
            <v>MM0094 JEFE DE OFICINA C</v>
          </cell>
          <cell r="E6" t="str">
            <v>ESTADIO SALVADOR ALVARADO</v>
          </cell>
          <cell r="F6">
            <v>25</v>
          </cell>
          <cell r="G6">
            <v>12500</v>
          </cell>
        </row>
        <row r="7">
          <cell r="A7" t="str">
            <v>18CB0252</v>
          </cell>
          <cell r="B7">
            <v>33359</v>
          </cell>
          <cell r="C7" t="str">
            <v>Estrella Canto Hernan</v>
          </cell>
          <cell r="D7" t="str">
            <v>BU0004 AUX. ADMIV. J</v>
          </cell>
          <cell r="E7" t="str">
            <v>UNIDAD BENITO JUAREZ</v>
          </cell>
          <cell r="F7">
            <v>25</v>
          </cell>
          <cell r="G7">
            <v>12500</v>
          </cell>
        </row>
        <row r="8">
          <cell r="A8" t="str">
            <v>18KB0006</v>
          </cell>
          <cell r="B8">
            <v>33359</v>
          </cell>
          <cell r="C8" t="str">
            <v>Cab Chuil Santiago</v>
          </cell>
          <cell r="D8" t="str">
            <v>BU0061 AUX. SERVICIO B</v>
          </cell>
          <cell r="E8" t="str">
            <v>UNIDAD DEPORTIVA KUKULCAN</v>
          </cell>
          <cell r="F8">
            <v>25</v>
          </cell>
          <cell r="G8">
            <v>12500</v>
          </cell>
        </row>
        <row r="9">
          <cell r="A9" t="str">
            <v>18KB0045</v>
          </cell>
          <cell r="B9">
            <v>33374</v>
          </cell>
          <cell r="C9" t="str">
            <v>Silva Camelo Jose Dolores</v>
          </cell>
          <cell r="D9" t="str">
            <v>MM0069 ANALISTA ADVIMO. E</v>
          </cell>
          <cell r="E9" t="str">
            <v>UNIDAD DEPORTIVA KUKULCAN</v>
          </cell>
          <cell r="F9">
            <v>25</v>
          </cell>
          <cell r="G9">
            <v>12500</v>
          </cell>
        </row>
        <row r="10">
          <cell r="A10" t="str">
            <v>18IB0084</v>
          </cell>
          <cell r="B10">
            <v>35370</v>
          </cell>
          <cell r="C10" t="str">
            <v>Cu Cauich Lourdes Maria</v>
          </cell>
          <cell r="D10" t="str">
            <v>MM0041 PROGRAMADOR D</v>
          </cell>
          <cell r="E10" t="str">
            <v>CAPACITACION Y TALENTOS DEPORTIVOS</v>
          </cell>
          <cell r="F10">
            <v>20</v>
          </cell>
          <cell r="G10">
            <v>10000</v>
          </cell>
        </row>
        <row r="11">
          <cell r="A11" t="str">
            <v>18KB0016</v>
          </cell>
          <cell r="B11">
            <v>35354</v>
          </cell>
          <cell r="C11" t="str">
            <v>Garrido Medrano Juan Francisco</v>
          </cell>
          <cell r="D11" t="str">
            <v>BU0061 AUX. SERVICIO B</v>
          </cell>
          <cell r="E11" t="str">
            <v>UNIDAD DEPORTIVA KUKULCAN</v>
          </cell>
          <cell r="F11">
            <v>20</v>
          </cell>
          <cell r="G11">
            <v>10000</v>
          </cell>
        </row>
        <row r="12">
          <cell r="A12" t="str">
            <v>18EB0289</v>
          </cell>
          <cell r="B12">
            <v>35324</v>
          </cell>
          <cell r="C12" t="str">
            <v>Traconis Herrera Maria Socorro Del Rosario</v>
          </cell>
          <cell r="D12" t="str">
            <v>BU0061 AUX. SERVICIO B</v>
          </cell>
          <cell r="E12" t="str">
            <v>CENTRO DE ALTO RENDIMIENTO DEPORTIVO</v>
          </cell>
          <cell r="F12">
            <v>20</v>
          </cell>
          <cell r="G12">
            <v>10000</v>
          </cell>
        </row>
        <row r="13">
          <cell r="A13" t="str">
            <v>18IB0191</v>
          </cell>
          <cell r="B13">
            <v>35201</v>
          </cell>
          <cell r="C13" t="str">
            <v>Tuyin Trejo Cesar Enrique</v>
          </cell>
          <cell r="D13" t="str">
            <v>MM0041 PROGRAMADOR D</v>
          </cell>
          <cell r="E13" t="str">
            <v>CONTABILIDAD</v>
          </cell>
          <cell r="F13">
            <v>20</v>
          </cell>
          <cell r="G13">
            <v>10000</v>
          </cell>
        </row>
        <row r="14">
          <cell r="A14" t="str">
            <v>18PB0293</v>
          </cell>
          <cell r="B14">
            <v>35156</v>
          </cell>
          <cell r="C14" t="str">
            <v>Canche Diaz Eira Patricia</v>
          </cell>
          <cell r="D14" t="str">
            <v>BU0064 AUX ADMVO A</v>
          </cell>
          <cell r="E14" t="str">
            <v>GIMNASIO POLIFUNCIONAL</v>
          </cell>
          <cell r="F14">
            <v>20</v>
          </cell>
          <cell r="G14">
            <v>10000</v>
          </cell>
        </row>
        <row r="15">
          <cell r="A15" t="str">
            <v>18SB0324</v>
          </cell>
          <cell r="B15">
            <v>35140</v>
          </cell>
          <cell r="C15" t="str">
            <v>Pool Y Pool Mariano Lorenzo</v>
          </cell>
          <cell r="D15" t="str">
            <v>BU0066 AUX. SERVICIO A</v>
          </cell>
          <cell r="E15" t="str">
            <v>GIMNASIO SOLIDARIDAD</v>
          </cell>
          <cell r="F15">
            <v>20</v>
          </cell>
          <cell r="G15">
            <v>10000</v>
          </cell>
        </row>
        <row r="16">
          <cell r="A16" t="str">
            <v>18IB0072</v>
          </cell>
          <cell r="B16">
            <v>35217</v>
          </cell>
          <cell r="C16" t="str">
            <v>Castillo Lizarraga Elda Maria</v>
          </cell>
          <cell r="D16" t="str">
            <v>MM0104 PROMOTOR A</v>
          </cell>
          <cell r="E16" t="str">
            <v>METODOLOGIA</v>
          </cell>
          <cell r="F16">
            <v>20</v>
          </cell>
          <cell r="G16">
            <v>10000</v>
          </cell>
        </row>
        <row r="17">
          <cell r="A17" t="str">
            <v>18IB0134</v>
          </cell>
          <cell r="B17">
            <v>35080</v>
          </cell>
          <cell r="C17" t="str">
            <v>Magaña Estrella Margeli De La Cruz</v>
          </cell>
          <cell r="D17" t="str">
            <v>MM0062 ANALISTA ADMVO. F</v>
          </cell>
          <cell r="E17" t="str">
            <v>UNIDAD DE COMUNICACION SOCIAL</v>
          </cell>
          <cell r="F17">
            <v>20</v>
          </cell>
          <cell r="G17">
            <v>10000</v>
          </cell>
        </row>
        <row r="18">
          <cell r="A18" t="str">
            <v>18KB0003</v>
          </cell>
          <cell r="B18">
            <v>35086</v>
          </cell>
          <cell r="C18" t="str">
            <v>Ancona Marentes Eric Jose</v>
          </cell>
          <cell r="D18" t="str">
            <v>BU0061 AUX. SERVICIO B</v>
          </cell>
          <cell r="E18" t="str">
            <v>UNIDAD DEPORTIVA KUKULCAN</v>
          </cell>
          <cell r="F18">
            <v>20</v>
          </cell>
          <cell r="G18">
            <v>10000</v>
          </cell>
        </row>
        <row r="19">
          <cell r="A19" t="str">
            <v>18EB0283</v>
          </cell>
          <cell r="B19">
            <v>35217</v>
          </cell>
          <cell r="C19" t="str">
            <v>. Perera Jose Carlos</v>
          </cell>
          <cell r="D19" t="str">
            <v>BU0061 AUX. SERVICIO B</v>
          </cell>
          <cell r="E19" t="str">
            <v>UNIDAD DEPORTIVA VILLA PALMIRA</v>
          </cell>
          <cell r="F19">
            <v>20</v>
          </cell>
          <cell r="G19">
            <v>10000</v>
          </cell>
        </row>
        <row r="20">
          <cell r="A20" t="str">
            <v>18EB0288</v>
          </cell>
          <cell r="B20">
            <v>35262</v>
          </cell>
          <cell r="C20" t="str">
            <v>Rodriguez Sansores Alfredo Oscar</v>
          </cell>
          <cell r="D20" t="str">
            <v>BU0066 AUX. SERVICIO A</v>
          </cell>
          <cell r="E20" t="str">
            <v>UNIDAD DEPORTIVA VILLA PALMIRA</v>
          </cell>
          <cell r="F20">
            <v>20</v>
          </cell>
          <cell r="G20">
            <v>10000</v>
          </cell>
        </row>
        <row r="21">
          <cell r="A21" t="str">
            <v>18IB0124</v>
          </cell>
          <cell r="B21">
            <v>36907</v>
          </cell>
          <cell r="C21" t="str">
            <v>Lavin Leal Juan Carlos</v>
          </cell>
          <cell r="D21" t="str">
            <v>MM0085 JEFE DE PROGRAMACION</v>
          </cell>
          <cell r="E21" t="str">
            <v>UNIDAD BENITO JUAREZ</v>
          </cell>
          <cell r="F21">
            <v>15</v>
          </cell>
          <cell r="G21">
            <v>7500</v>
          </cell>
        </row>
        <row r="22">
          <cell r="A22" t="str">
            <v>18KB0038</v>
          </cell>
          <cell r="B22">
            <v>36907</v>
          </cell>
          <cell r="C22" t="str">
            <v>Presuel Canul Irene Del Rosario</v>
          </cell>
          <cell r="D22" t="str">
            <v>MM0084 ANALISTA ADMINISTRATIVO D</v>
          </cell>
          <cell r="E22" t="str">
            <v>UNIDAD DEPORTIVA DEL SUR</v>
          </cell>
          <cell r="F22">
            <v>15</v>
          </cell>
          <cell r="G22">
            <v>7500</v>
          </cell>
        </row>
        <row r="23">
          <cell r="A23" t="str">
            <v>18IB0128</v>
          </cell>
          <cell r="B23">
            <v>37012</v>
          </cell>
          <cell r="C23" t="str">
            <v>Lopez Keb Christian Lizeth</v>
          </cell>
          <cell r="D23" t="str">
            <v>BU0055 SECRET A</v>
          </cell>
          <cell r="E23" t="str">
            <v>UNIDAD DEPORTIVA KUKULCAN</v>
          </cell>
          <cell r="F23">
            <v>15</v>
          </cell>
          <cell r="G23">
            <v>7500</v>
          </cell>
        </row>
        <row r="24">
          <cell r="A24" t="str">
            <v>18IB0502</v>
          </cell>
          <cell r="B24">
            <v>37211</v>
          </cell>
          <cell r="C24" t="str">
            <v>Tec Medina Emilio Maximiliano</v>
          </cell>
          <cell r="D24" t="str">
            <v>MM0062 ANALISTA ADMVO. F</v>
          </cell>
          <cell r="E24" t="str">
            <v>ACTIVACION FISICA</v>
          </cell>
          <cell r="F24">
            <v>15</v>
          </cell>
          <cell r="G24">
            <v>7500</v>
          </cell>
        </row>
        <row r="25">
          <cell r="A25" t="str">
            <v>18EB0268</v>
          </cell>
          <cell r="B25">
            <v>37027</v>
          </cell>
          <cell r="C25" t="str">
            <v>Baeza Pat Juan Pablo</v>
          </cell>
          <cell r="D25" t="str">
            <v>MM0041 PROGRAMADOR D</v>
          </cell>
          <cell r="E25" t="str">
            <v>ALTO RENDIMIENTO</v>
          </cell>
          <cell r="F25">
            <v>15</v>
          </cell>
          <cell r="G25">
            <v>7500</v>
          </cell>
        </row>
        <row r="26">
          <cell r="A26" t="str">
            <v>18IB0077</v>
          </cell>
          <cell r="B26">
            <v>36907</v>
          </cell>
          <cell r="C26" t="str">
            <v>Ciau Cante Cintia Noemy</v>
          </cell>
          <cell r="D26" t="str">
            <v>BU0006 SECRETARIA "F"</v>
          </cell>
          <cell r="E26" t="str">
            <v>ATENCION CIUDADANA</v>
          </cell>
          <cell r="F26">
            <v>15</v>
          </cell>
          <cell r="G26">
            <v>7500</v>
          </cell>
        </row>
        <row r="27">
          <cell r="A27" t="str">
            <v>18IB0107</v>
          </cell>
          <cell r="B27">
            <v>37088</v>
          </cell>
          <cell r="C27" t="str">
            <v>Gonzalez Ruiz Oscar Mateo</v>
          </cell>
          <cell r="D27" t="str">
            <v>BU0004 AUX. ADMIV. J</v>
          </cell>
          <cell r="E27" t="str">
            <v>CAPACITACION Y TALENTOS DEPORTIVOS</v>
          </cell>
          <cell r="F27">
            <v>15</v>
          </cell>
          <cell r="G27">
            <v>7500</v>
          </cell>
        </row>
        <row r="28">
          <cell r="A28" t="str">
            <v>18IB0055</v>
          </cell>
          <cell r="B28">
            <v>37135</v>
          </cell>
          <cell r="C28" t="str">
            <v>Alvarez Jimenez Jorge Enrique</v>
          </cell>
          <cell r="D28" t="str">
            <v>MM0069 ANALISTA ADVIMO. E</v>
          </cell>
          <cell r="E28" t="str">
            <v>CENTRO DE ALTO RENDIMIENTO DEPORTIVO</v>
          </cell>
          <cell r="F28">
            <v>15</v>
          </cell>
          <cell r="G28">
            <v>7500</v>
          </cell>
        </row>
        <row r="29">
          <cell r="A29" t="str">
            <v>18EB0271</v>
          </cell>
          <cell r="B29">
            <v>37088</v>
          </cell>
          <cell r="C29" t="str">
            <v>Basto Alcocer Luis Roberto</v>
          </cell>
          <cell r="D29" t="str">
            <v>BU0061 AUX. SERVICIO B</v>
          </cell>
          <cell r="E29" t="str">
            <v>CENTRO DE ALTO RENDIMIENTO DEPORTIVO</v>
          </cell>
          <cell r="F29">
            <v>15</v>
          </cell>
          <cell r="G29">
            <v>7500</v>
          </cell>
        </row>
        <row r="30">
          <cell r="A30" t="str">
            <v>18PB0500</v>
          </cell>
          <cell r="B30">
            <v>37174</v>
          </cell>
          <cell r="C30" t="str">
            <v>Granados Calderon Lidia Del Socorro</v>
          </cell>
          <cell r="D30" t="str">
            <v>BU0061 AUX. SERVICIO B</v>
          </cell>
          <cell r="E30" t="str">
            <v>CENTRO DE ALTO RENDIMIENTO DEPORTIVO</v>
          </cell>
          <cell r="F30">
            <v>15</v>
          </cell>
          <cell r="G30">
            <v>7500</v>
          </cell>
        </row>
        <row r="31">
          <cell r="A31" t="str">
            <v>18IB0137</v>
          </cell>
          <cell r="B31">
            <v>36982</v>
          </cell>
          <cell r="C31" t="str">
            <v>Medina Acuña Rafael Alexi</v>
          </cell>
          <cell r="D31" t="str">
            <v>MM0042 PROGRAMADOR B</v>
          </cell>
          <cell r="E31" t="str">
            <v>CENTRO DE ALTO RENDIMIENTO DEPORTIVO</v>
          </cell>
          <cell r="F31">
            <v>15</v>
          </cell>
          <cell r="G31">
            <v>7500</v>
          </cell>
        </row>
        <row r="32">
          <cell r="A32" t="str">
            <v>18IB0158</v>
          </cell>
          <cell r="B32">
            <v>36951</v>
          </cell>
          <cell r="C32" t="str">
            <v>Pan Aranda Fabiola Del Socorro</v>
          </cell>
          <cell r="D32" t="str">
            <v>BU0006 SECRETARIA "F"</v>
          </cell>
          <cell r="E32" t="str">
            <v>CENTROS REG. DE DESARROLLO</v>
          </cell>
          <cell r="F32">
            <v>15</v>
          </cell>
          <cell r="G32">
            <v>7500</v>
          </cell>
        </row>
        <row r="33">
          <cell r="A33" t="str">
            <v>18DB0003</v>
          </cell>
          <cell r="B33">
            <v>36951</v>
          </cell>
          <cell r="C33" t="str">
            <v>Alcocer Trava Guadalupe Del Socorro</v>
          </cell>
          <cell r="D33" t="str">
            <v>BU0027 SECRETARIA "D"</v>
          </cell>
          <cell r="E33" t="str">
            <v>COMPLEJO OLIMP. DEP. INALAMBRICA</v>
          </cell>
          <cell r="F33">
            <v>15</v>
          </cell>
          <cell r="G33">
            <v>7500</v>
          </cell>
        </row>
        <row r="34">
          <cell r="A34" t="str">
            <v>18DB0026</v>
          </cell>
          <cell r="B34">
            <v>37062</v>
          </cell>
          <cell r="C34" t="str">
            <v>Alvarez Caballero Francisco Ruben</v>
          </cell>
          <cell r="D34" t="str">
            <v>BU0048 AUX. SERV. E</v>
          </cell>
          <cell r="E34" t="str">
            <v>COMPLEJO OLIMP. DEP. INALAMBRICA</v>
          </cell>
          <cell r="F34">
            <v>15</v>
          </cell>
          <cell r="G34">
            <v>7500</v>
          </cell>
        </row>
        <row r="35">
          <cell r="A35" t="str">
            <v>18IB0074</v>
          </cell>
          <cell r="B35">
            <v>36907</v>
          </cell>
          <cell r="C35" t="str">
            <v>Ceballos Canul Miriam Evangelina</v>
          </cell>
          <cell r="D35" t="str">
            <v>MM0104 PROMOTOR A</v>
          </cell>
          <cell r="E35" t="str">
            <v>COMPLEJO OLIMP. DEP. INALAMBRICA</v>
          </cell>
          <cell r="F35">
            <v>15</v>
          </cell>
          <cell r="G35">
            <v>7500</v>
          </cell>
        </row>
        <row r="36">
          <cell r="A36" t="str">
            <v>18DB0006</v>
          </cell>
          <cell r="B36">
            <v>36938</v>
          </cell>
          <cell r="C36" t="str">
            <v>Cocom Aban Jose Leovigildo Cristobal</v>
          </cell>
          <cell r="D36" t="str">
            <v>BU0009 AUX. ADMIVO. I</v>
          </cell>
          <cell r="E36" t="str">
            <v>COMPLEJO OLIMP. DEP. INALAMBRICA</v>
          </cell>
          <cell r="F36">
            <v>15</v>
          </cell>
          <cell r="G36">
            <v>7500</v>
          </cell>
        </row>
        <row r="37">
          <cell r="A37" t="str">
            <v>18DB0014</v>
          </cell>
          <cell r="B37">
            <v>36938</v>
          </cell>
          <cell r="C37" t="str">
            <v>Miranda Villegas Jorge Alberto</v>
          </cell>
          <cell r="D37" t="str">
            <v>BU0009 AUX. ADMIVO. I</v>
          </cell>
          <cell r="E37" t="str">
            <v>COMPLEJO OLIMP. DEP. INALAMBRICA</v>
          </cell>
          <cell r="F37">
            <v>15</v>
          </cell>
          <cell r="G37">
            <v>7500</v>
          </cell>
        </row>
        <row r="38">
          <cell r="A38" t="str">
            <v>18DB0019</v>
          </cell>
          <cell r="B38">
            <v>36951</v>
          </cell>
          <cell r="C38" t="str">
            <v>Perez Sauballet Maria Virginia</v>
          </cell>
          <cell r="D38" t="str">
            <v>BU0048 AUX. SERV. E</v>
          </cell>
          <cell r="E38" t="str">
            <v>COMPLEJO OLIMP. DEP. INALAMBRICA</v>
          </cell>
          <cell r="F38">
            <v>15</v>
          </cell>
          <cell r="G38">
            <v>7500</v>
          </cell>
        </row>
        <row r="39">
          <cell r="A39" t="str">
            <v>18IB0104</v>
          </cell>
          <cell r="B39">
            <v>36996</v>
          </cell>
          <cell r="C39" t="str">
            <v>Gomez Sanchez Aurora</v>
          </cell>
          <cell r="D39" t="str">
            <v>BU0055 SECRET A</v>
          </cell>
          <cell r="E39" t="str">
            <v>DEPORTE ESCOLAR</v>
          </cell>
          <cell r="F39">
            <v>15</v>
          </cell>
          <cell r="G39">
            <v>7500</v>
          </cell>
        </row>
        <row r="40">
          <cell r="A40" t="str">
            <v>18BB0220</v>
          </cell>
          <cell r="B40">
            <v>36951</v>
          </cell>
          <cell r="C40" t="str">
            <v>Espinosa Ortega Francisco Javier</v>
          </cell>
          <cell r="D40" t="str">
            <v>BU0066 AUX. SERVICIO A</v>
          </cell>
          <cell r="E40" t="str">
            <v>ESTADIO SALVADOR ALVARADO</v>
          </cell>
          <cell r="F40">
            <v>15</v>
          </cell>
          <cell r="G40">
            <v>7500</v>
          </cell>
        </row>
        <row r="41">
          <cell r="A41" t="str">
            <v>18BB0237</v>
          </cell>
          <cell r="B41">
            <v>37043</v>
          </cell>
          <cell r="C41" t="str">
            <v>Ortiz Santos William Andres</v>
          </cell>
          <cell r="D41" t="str">
            <v>BU0066 AUX. SERVICIO A</v>
          </cell>
          <cell r="E41" t="str">
            <v>EVENTOS ESPECIALES</v>
          </cell>
          <cell r="F41">
            <v>15</v>
          </cell>
          <cell r="G41">
            <v>7500</v>
          </cell>
        </row>
        <row r="42">
          <cell r="A42" t="str">
            <v>18CB0254</v>
          </cell>
          <cell r="B42">
            <v>37088</v>
          </cell>
          <cell r="C42" t="str">
            <v>Garcia Sansores Pedro Jesus</v>
          </cell>
          <cell r="D42" t="str">
            <v>BU0064 AUX ADMVO A</v>
          </cell>
          <cell r="E42" t="str">
            <v>GIMNASIO POLIFUNCIONAL</v>
          </cell>
          <cell r="F42">
            <v>15</v>
          </cell>
          <cell r="G42">
            <v>7500</v>
          </cell>
        </row>
        <row r="43">
          <cell r="A43" t="str">
            <v>18IB0190</v>
          </cell>
          <cell r="B43">
            <v>37012</v>
          </cell>
          <cell r="C43" t="str">
            <v>Tun Zuñiga Maria Lucila</v>
          </cell>
          <cell r="D43" t="str">
            <v>BU0066 AUX. SERVICIO A</v>
          </cell>
          <cell r="E43" t="str">
            <v>GIMNASIO POLIFUNCIONAL</v>
          </cell>
          <cell r="F43">
            <v>15</v>
          </cell>
          <cell r="G43">
            <v>7500</v>
          </cell>
        </row>
        <row r="44">
          <cell r="A44" t="str">
            <v>18DB0025</v>
          </cell>
          <cell r="B44">
            <v>37027</v>
          </cell>
          <cell r="C44" t="str">
            <v>Valdez Canto Marcos Efren</v>
          </cell>
          <cell r="D44" t="str">
            <v>BU0009 AUX. ADMIVO. I</v>
          </cell>
          <cell r="E44" t="str">
            <v>GIMNASIO POLIFUNCIONAL</v>
          </cell>
          <cell r="F44">
            <v>15</v>
          </cell>
          <cell r="G44">
            <v>7500</v>
          </cell>
        </row>
        <row r="45">
          <cell r="A45" t="str">
            <v>18RC0318</v>
          </cell>
          <cell r="B45">
            <v>37204</v>
          </cell>
          <cell r="C45" t="str">
            <v>Chale Trujeque Belizario</v>
          </cell>
          <cell r="D45" t="str">
            <v>MM0099 AUX. ADMIV. K</v>
          </cell>
          <cell r="E45" t="str">
            <v>GIMNASIO SOLIDARIDAD</v>
          </cell>
          <cell r="F45">
            <v>15</v>
          </cell>
          <cell r="G45">
            <v>7500</v>
          </cell>
        </row>
        <row r="46">
          <cell r="A46" t="str">
            <v>18SB0325</v>
          </cell>
          <cell r="B46">
            <v>37012</v>
          </cell>
          <cell r="C46" t="str">
            <v>Pool Robertos Roque Jose</v>
          </cell>
          <cell r="D46" t="str">
            <v>BU0068 VIGILANTE A</v>
          </cell>
          <cell r="E46" t="str">
            <v>GIMNASIO SOLIDARIDAD</v>
          </cell>
          <cell r="F46">
            <v>15</v>
          </cell>
          <cell r="G46">
            <v>7500</v>
          </cell>
        </row>
        <row r="47">
          <cell r="A47" t="str">
            <v>18IB0122</v>
          </cell>
          <cell r="B47">
            <v>36907</v>
          </cell>
          <cell r="C47" t="str">
            <v>Lara Ordoñez Jose Armando</v>
          </cell>
          <cell r="D47" t="str">
            <v>BU0064 AUX ADMVO A</v>
          </cell>
          <cell r="E47" t="str">
            <v>METODOLOGIA</v>
          </cell>
          <cell r="F47">
            <v>15</v>
          </cell>
          <cell r="G47">
            <v>7500</v>
          </cell>
        </row>
        <row r="48">
          <cell r="A48" t="str">
            <v>18IB0068</v>
          </cell>
          <cell r="B48">
            <v>36907</v>
          </cell>
          <cell r="C48" t="str">
            <v>Canto Magaña Mario Andres</v>
          </cell>
          <cell r="D48" t="str">
            <v>MM0027 COORDINADOR A</v>
          </cell>
          <cell r="E48" t="str">
            <v>PISTA DE REMO Y CANOTAJE</v>
          </cell>
          <cell r="F48">
            <v>15</v>
          </cell>
          <cell r="G48">
            <v>7500</v>
          </cell>
        </row>
        <row r="49">
          <cell r="A49" t="str">
            <v>18RB0310</v>
          </cell>
          <cell r="B49">
            <v>36982</v>
          </cell>
          <cell r="C49" t="str">
            <v>Magaña Santana Eric Rodulfo</v>
          </cell>
          <cell r="D49" t="str">
            <v>BU0066 AUX. SERVICIO A</v>
          </cell>
          <cell r="E49" t="str">
            <v>PISTA DE REMO Y CANOTAJE</v>
          </cell>
          <cell r="F49">
            <v>15</v>
          </cell>
          <cell r="G49">
            <v>7500</v>
          </cell>
        </row>
        <row r="50">
          <cell r="A50" t="str">
            <v>18IC0492</v>
          </cell>
          <cell r="B50">
            <v>37027</v>
          </cell>
          <cell r="C50" t="str">
            <v>Perez Hernandez Leydi Maria</v>
          </cell>
          <cell r="D50" t="str">
            <v>BU0066 AUX. SERVICIO A</v>
          </cell>
          <cell r="E50" t="str">
            <v>PISTA DE REMO Y CANOTAJE</v>
          </cell>
          <cell r="F50">
            <v>15</v>
          </cell>
          <cell r="G50">
            <v>7500</v>
          </cell>
        </row>
        <row r="51">
          <cell r="A51" t="str">
            <v>18BB0228</v>
          </cell>
          <cell r="B51">
            <v>36951</v>
          </cell>
          <cell r="C51" t="str">
            <v>Medina Campos Pedro Rene</v>
          </cell>
          <cell r="D51" t="str">
            <v>BU0066 AUX. SERVICIO A</v>
          </cell>
          <cell r="E51" t="str">
            <v>UNIDAD DEPORTIVA DEL SUR</v>
          </cell>
          <cell r="F51">
            <v>15</v>
          </cell>
          <cell r="G51">
            <v>7500</v>
          </cell>
        </row>
        <row r="52">
          <cell r="A52" t="str">
            <v>18IB0098</v>
          </cell>
          <cell r="B52">
            <v>37012</v>
          </cell>
          <cell r="C52" t="str">
            <v>Euan Zapata Antonio</v>
          </cell>
          <cell r="D52" t="str">
            <v>BU0066 AUX. SERVICIO A</v>
          </cell>
          <cell r="E52" t="str">
            <v>UNIDAD DEPORTIVA KUKULCAN</v>
          </cell>
          <cell r="F52">
            <v>15</v>
          </cell>
          <cell r="G52">
            <v>7500</v>
          </cell>
        </row>
        <row r="53">
          <cell r="A53" t="str">
            <v>18IB0135</v>
          </cell>
          <cell r="B53">
            <v>36907</v>
          </cell>
          <cell r="C53" t="str">
            <v>Marrufo Morales Landy Margarita</v>
          </cell>
          <cell r="D53" t="str">
            <v>BU0064 AUX ADMVO A</v>
          </cell>
          <cell r="E53" t="str">
            <v>UNIDAD DEPORTIVA KUKULCAN</v>
          </cell>
          <cell r="F53">
            <v>15</v>
          </cell>
          <cell r="G53">
            <v>7500</v>
          </cell>
        </row>
        <row r="54">
          <cell r="A54" t="str">
            <v>18KB0026</v>
          </cell>
          <cell r="B54">
            <v>37193</v>
          </cell>
          <cell r="C54" t="str">
            <v>Matos Yah Raymundo</v>
          </cell>
          <cell r="D54" t="str">
            <v>BU0066 AUX. SERVICIO A</v>
          </cell>
          <cell r="E54" t="str">
            <v>UNIDAD DEPORTIVA KUKULCAN</v>
          </cell>
          <cell r="F54">
            <v>15</v>
          </cell>
          <cell r="G54">
            <v>7500</v>
          </cell>
        </row>
        <row r="55">
          <cell r="A55" t="str">
            <v>18IB0199</v>
          </cell>
          <cell r="B55">
            <v>36951</v>
          </cell>
          <cell r="C55" t="str">
            <v>Vera Kuk Rosario Del Carmen</v>
          </cell>
          <cell r="D55" t="str">
            <v>MM0084 ANALISTA ADMINISTRATIVO D</v>
          </cell>
          <cell r="E55" t="str">
            <v>UNIDAD DEPORTIVA KUKULCAN</v>
          </cell>
          <cell r="F55">
            <v>15</v>
          </cell>
          <cell r="G55">
            <v>7500</v>
          </cell>
        </row>
        <row r="56">
          <cell r="A56" t="str">
            <v>18IC0297</v>
          </cell>
          <cell r="B56">
            <v>38899</v>
          </cell>
          <cell r="C56" t="str">
            <v>Ortega Kantun Fernanda Emilia</v>
          </cell>
          <cell r="D56" t="str">
            <v>BU0061 AUX. SERVICIO B</v>
          </cell>
          <cell r="E56" t="str">
            <v>ESTADIO SALVADOR ALVARADO</v>
          </cell>
          <cell r="F56">
            <v>10</v>
          </cell>
          <cell r="G56">
            <v>5000</v>
          </cell>
        </row>
        <row r="57">
          <cell r="A57" t="str">
            <v>18IB0050</v>
          </cell>
          <cell r="B57">
            <v>39022</v>
          </cell>
          <cell r="C57" t="str">
            <v>Rejon Vela Jose Francisco</v>
          </cell>
          <cell r="D57" t="str">
            <v>SC0029 JEFE DE DEPTO. C</v>
          </cell>
          <cell r="E57" t="str">
            <v>CAPACITACION Y TALENTOS DEPORTIVOS</v>
          </cell>
          <cell r="F57">
            <v>10</v>
          </cell>
          <cell r="G57">
            <v>5000</v>
          </cell>
        </row>
        <row r="58">
          <cell r="A58" t="str">
            <v>18IC0043</v>
          </cell>
          <cell r="B58">
            <v>38808</v>
          </cell>
          <cell r="C58" t="str">
            <v>Canul Y Pech Rafael Gustavo</v>
          </cell>
          <cell r="D58" t="str">
            <v>BU0053 AUX. SERV. D</v>
          </cell>
          <cell r="E58" t="str">
            <v>COMPLEJO OLIMP. DEP. INALAMBRICA</v>
          </cell>
          <cell r="F58">
            <v>10</v>
          </cell>
          <cell r="G58">
            <v>5000</v>
          </cell>
        </row>
        <row r="59">
          <cell r="A59" t="str">
            <v>18IC0304</v>
          </cell>
          <cell r="B59">
            <v>39037</v>
          </cell>
          <cell r="C59" t="str">
            <v>Cardenas Tun Karla Del Rosario</v>
          </cell>
          <cell r="D59" t="str">
            <v>MM0027 COORDINADOR A</v>
          </cell>
          <cell r="E59" t="str">
            <v>DIRECCION GENERAL</v>
          </cell>
          <cell r="F59">
            <v>10</v>
          </cell>
          <cell r="G59">
            <v>5000</v>
          </cell>
        </row>
        <row r="60">
          <cell r="A60" t="str">
            <v>18IC0303</v>
          </cell>
          <cell r="B60">
            <v>39037</v>
          </cell>
          <cell r="C60" t="str">
            <v>Tamayo Muñoz Jorge Humberto</v>
          </cell>
          <cell r="D60" t="str">
            <v>BU0066 AUX. SERVICIO A</v>
          </cell>
          <cell r="E60" t="str">
            <v>ESTADIO SALVADOR ALVARADO</v>
          </cell>
          <cell r="F60">
            <v>10</v>
          </cell>
          <cell r="G60">
            <v>5000</v>
          </cell>
        </row>
        <row r="61">
          <cell r="A61" t="str">
            <v>18IC0296</v>
          </cell>
          <cell r="B61">
            <v>38899</v>
          </cell>
          <cell r="C61" t="str">
            <v>Fuentes Lopez Leidy Del Socorro</v>
          </cell>
          <cell r="D61" t="str">
            <v>BU0066 AUX. SERVICIO A</v>
          </cell>
          <cell r="E61" t="str">
            <v>GIMNASIO POLIFUNCIONAL</v>
          </cell>
          <cell r="F61">
            <v>10</v>
          </cell>
          <cell r="G61">
            <v>5000</v>
          </cell>
        </row>
        <row r="62">
          <cell r="A62" t="str">
            <v>18IC0293</v>
          </cell>
          <cell r="B62">
            <v>38749</v>
          </cell>
          <cell r="C62" t="str">
            <v>Barbachano Granados Margarita Isabel</v>
          </cell>
          <cell r="D62" t="str">
            <v>MM0097 SECRETARIA I</v>
          </cell>
          <cell r="E62" t="str">
            <v>MED. Y CIENCIAS APLICADAS AL DEP.</v>
          </cell>
          <cell r="F62">
            <v>10</v>
          </cell>
          <cell r="G62">
            <v>5000</v>
          </cell>
        </row>
        <row r="63">
          <cell r="A63" t="str">
            <v>18IC0305</v>
          </cell>
          <cell r="B63">
            <v>39052</v>
          </cell>
          <cell r="C63" t="str">
            <v>Zepeda Garcia Xochitl Selene</v>
          </cell>
          <cell r="D63" t="str">
            <v>MM0097 SECRETARIA I</v>
          </cell>
          <cell r="E63" t="str">
            <v>SERVICIOS GENERALES</v>
          </cell>
          <cell r="F63">
            <v>10</v>
          </cell>
          <cell r="G63">
            <v>5000</v>
          </cell>
        </row>
        <row r="64">
          <cell r="A64" t="str">
            <v>18IC0113</v>
          </cell>
          <cell r="B64">
            <v>38976</v>
          </cell>
          <cell r="C64" t="str">
            <v>Cano Madera Javier Rene De La Cruz</v>
          </cell>
          <cell r="D64" t="str">
            <v>BU0026 AUX. ADMIVO. G</v>
          </cell>
          <cell r="E64" t="str">
            <v>SUBDIRECCION DE ADMINISTRACION Y FINANZA</v>
          </cell>
          <cell r="F64">
            <v>10</v>
          </cell>
          <cell r="G64">
            <v>5000</v>
          </cell>
        </row>
        <row r="65">
          <cell r="A65" t="str">
            <v>18IC0112</v>
          </cell>
          <cell r="B65">
            <v>38976</v>
          </cell>
          <cell r="C65" t="str">
            <v>Ancona Concha Manuel Jesus</v>
          </cell>
          <cell r="D65" t="str">
            <v>BU0017 AUX. SERV. G</v>
          </cell>
          <cell r="E65" t="str">
            <v>UNIDAD DEPORTIVA KUKULCAN</v>
          </cell>
          <cell r="F65">
            <v>10</v>
          </cell>
          <cell r="G65">
            <v>5000</v>
          </cell>
        </row>
        <row r="66">
          <cell r="A66" t="str">
            <v>18IC0291</v>
          </cell>
          <cell r="B66">
            <v>38749</v>
          </cell>
          <cell r="C66" t="str">
            <v>Canto Torres Jose Javier</v>
          </cell>
          <cell r="D66" t="str">
            <v>BU0066 AUX. SERVICIO A</v>
          </cell>
          <cell r="E66" t="str">
            <v>UNIDAD DEPORTIVA KUKULCAN</v>
          </cell>
          <cell r="F66">
            <v>10</v>
          </cell>
          <cell r="G66">
            <v>5000</v>
          </cell>
        </row>
        <row r="67">
          <cell r="A67" t="str">
            <v>18IC0114</v>
          </cell>
          <cell r="B67">
            <v>39022</v>
          </cell>
          <cell r="C67" t="str">
            <v>Erosa Cornelio Guillermo</v>
          </cell>
          <cell r="D67" t="str">
            <v>MM0069 ANALISTA ADVIMO. E</v>
          </cell>
          <cell r="E67" t="str">
            <v>UNIDAD DEPORTIVA KUKULCAN</v>
          </cell>
          <cell r="F67">
            <v>10</v>
          </cell>
          <cell r="G67">
            <v>5000</v>
          </cell>
        </row>
        <row r="68">
          <cell r="A68" t="str">
            <v>18IC0302</v>
          </cell>
          <cell r="B68">
            <v>39037</v>
          </cell>
          <cell r="C68" t="str">
            <v>May Sansores Luis Antonio</v>
          </cell>
          <cell r="D68" t="str">
            <v>BU0066 AUX. SERVICIO A</v>
          </cell>
          <cell r="E68" t="str">
            <v>UNIDAD DEPORTIVA KUKULCAN</v>
          </cell>
          <cell r="F68">
            <v>10</v>
          </cell>
          <cell r="G68">
            <v>5000</v>
          </cell>
        </row>
        <row r="69">
          <cell r="A69" t="str">
            <v>18IC0289</v>
          </cell>
          <cell r="B69">
            <v>38749</v>
          </cell>
          <cell r="C69" t="str">
            <v>Nabte Chab Jesus Alejandro</v>
          </cell>
          <cell r="D69" t="str">
            <v>BU0066 AUX. SERVICIO A</v>
          </cell>
          <cell r="E69" t="str">
            <v>UNIDAD DEPORTIVA KUKULCAN</v>
          </cell>
          <cell r="F69">
            <v>10</v>
          </cell>
          <cell r="G69">
            <v>5000</v>
          </cell>
        </row>
        <row r="70">
          <cell r="A70" t="str">
            <v>18IC0295</v>
          </cell>
          <cell r="B70">
            <v>38853</v>
          </cell>
          <cell r="C70" t="str">
            <v>Uicab Martinez Jose Luis</v>
          </cell>
          <cell r="D70" t="str">
            <v>BU0061 AUX. SERVICIO B</v>
          </cell>
          <cell r="E70" t="str">
            <v>UNIDAD DEPORTIVA KUKULCAN</v>
          </cell>
          <cell r="F70">
            <v>10</v>
          </cell>
          <cell r="G70">
            <v>5000</v>
          </cell>
        </row>
      </sheetData>
      <sheetData sheetId="7">
        <row r="2">
          <cell r="B2">
            <v>0</v>
          </cell>
          <cell r="C2">
            <v>0</v>
          </cell>
          <cell r="D2">
            <v>0</v>
          </cell>
        </row>
        <row r="3">
          <cell r="B3">
            <v>0</v>
          </cell>
          <cell r="C3">
            <v>0</v>
          </cell>
          <cell r="D3">
            <v>0</v>
          </cell>
        </row>
        <row r="4">
          <cell r="B4">
            <v>0</v>
          </cell>
          <cell r="C4">
            <v>0</v>
          </cell>
          <cell r="D4">
            <v>0</v>
          </cell>
        </row>
        <row r="5">
          <cell r="B5">
            <v>0</v>
          </cell>
          <cell r="C5">
            <v>0</v>
          </cell>
          <cell r="D5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64</v>
          </cell>
          <cell r="C7">
            <v>68</v>
          </cell>
          <cell r="D7">
            <v>34</v>
          </cell>
        </row>
        <row r="8">
          <cell r="B8">
            <v>64</v>
          </cell>
          <cell r="C8">
            <v>68</v>
          </cell>
          <cell r="D8">
            <v>34</v>
          </cell>
        </row>
        <row r="9">
          <cell r="B9">
            <v>64</v>
          </cell>
          <cell r="C9">
            <v>68</v>
          </cell>
          <cell r="D9">
            <v>34</v>
          </cell>
        </row>
        <row r="10">
          <cell r="B10">
            <v>64</v>
          </cell>
          <cell r="C10">
            <v>68</v>
          </cell>
          <cell r="D10">
            <v>34</v>
          </cell>
        </row>
        <row r="11">
          <cell r="B11">
            <v>64</v>
          </cell>
          <cell r="C11">
            <v>68</v>
          </cell>
          <cell r="D11">
            <v>34</v>
          </cell>
        </row>
        <row r="12">
          <cell r="B12">
            <v>120</v>
          </cell>
          <cell r="C12">
            <v>124</v>
          </cell>
          <cell r="D12">
            <v>62</v>
          </cell>
        </row>
        <row r="13">
          <cell r="B13">
            <v>120</v>
          </cell>
          <cell r="C13">
            <v>124</v>
          </cell>
          <cell r="D13">
            <v>62</v>
          </cell>
        </row>
        <row r="14">
          <cell r="B14">
            <v>120</v>
          </cell>
          <cell r="C14">
            <v>124</v>
          </cell>
          <cell r="D14">
            <v>62</v>
          </cell>
        </row>
        <row r="15">
          <cell r="B15">
            <v>120</v>
          </cell>
          <cell r="C15">
            <v>124</v>
          </cell>
          <cell r="D15">
            <v>62</v>
          </cell>
        </row>
        <row r="16">
          <cell r="B16">
            <v>120</v>
          </cell>
          <cell r="C16">
            <v>124</v>
          </cell>
          <cell r="D16">
            <v>62</v>
          </cell>
        </row>
        <row r="17">
          <cell r="B17">
            <v>178</v>
          </cell>
          <cell r="C17">
            <v>186</v>
          </cell>
          <cell r="D17">
            <v>93</v>
          </cell>
        </row>
        <row r="18">
          <cell r="B18">
            <v>178</v>
          </cell>
          <cell r="C18">
            <v>186</v>
          </cell>
          <cell r="D18">
            <v>93</v>
          </cell>
        </row>
        <row r="19">
          <cell r="B19">
            <v>178</v>
          </cell>
          <cell r="C19">
            <v>186</v>
          </cell>
          <cell r="D19">
            <v>93</v>
          </cell>
        </row>
        <row r="20">
          <cell r="B20">
            <v>178</v>
          </cell>
          <cell r="C20">
            <v>186</v>
          </cell>
          <cell r="D20">
            <v>93</v>
          </cell>
        </row>
        <row r="21">
          <cell r="B21">
            <v>178</v>
          </cell>
          <cell r="C21">
            <v>186</v>
          </cell>
          <cell r="D21">
            <v>93</v>
          </cell>
        </row>
        <row r="22">
          <cell r="B22">
            <v>240</v>
          </cell>
          <cell r="C22">
            <v>250</v>
          </cell>
          <cell r="D22">
            <v>125</v>
          </cell>
        </row>
        <row r="23">
          <cell r="B23">
            <v>240</v>
          </cell>
          <cell r="C23">
            <v>250</v>
          </cell>
          <cell r="D23">
            <v>125</v>
          </cell>
        </row>
        <row r="24">
          <cell r="B24">
            <v>240</v>
          </cell>
          <cell r="C24">
            <v>250</v>
          </cell>
          <cell r="D24">
            <v>125</v>
          </cell>
        </row>
        <row r="25">
          <cell r="B25">
            <v>240</v>
          </cell>
          <cell r="C25">
            <v>250</v>
          </cell>
          <cell r="D25">
            <v>125</v>
          </cell>
        </row>
        <row r="26">
          <cell r="B26">
            <v>240</v>
          </cell>
          <cell r="C26">
            <v>250</v>
          </cell>
          <cell r="D26">
            <v>125</v>
          </cell>
        </row>
        <row r="27">
          <cell r="B27">
            <v>306</v>
          </cell>
          <cell r="C27">
            <v>318</v>
          </cell>
          <cell r="D27">
            <v>159</v>
          </cell>
        </row>
        <row r="28">
          <cell r="B28">
            <v>306</v>
          </cell>
          <cell r="C28">
            <v>318</v>
          </cell>
          <cell r="D28">
            <v>159</v>
          </cell>
        </row>
        <row r="29">
          <cell r="B29">
            <v>306</v>
          </cell>
          <cell r="C29">
            <v>318</v>
          </cell>
          <cell r="D29">
            <v>159</v>
          </cell>
        </row>
        <row r="30">
          <cell r="B30">
            <v>306</v>
          </cell>
          <cell r="C30">
            <v>318</v>
          </cell>
          <cell r="D30">
            <v>159</v>
          </cell>
        </row>
        <row r="31">
          <cell r="B31">
            <v>306</v>
          </cell>
          <cell r="C31">
            <v>318</v>
          </cell>
          <cell r="D31">
            <v>159</v>
          </cell>
        </row>
        <row r="32">
          <cell r="B32">
            <v>306</v>
          </cell>
          <cell r="C32">
            <v>318</v>
          </cell>
          <cell r="D32">
            <v>159</v>
          </cell>
        </row>
        <row r="33">
          <cell r="B33">
            <v>306</v>
          </cell>
          <cell r="C33">
            <v>318</v>
          </cell>
          <cell r="D33">
            <v>159</v>
          </cell>
        </row>
        <row r="34">
          <cell r="B34">
            <v>306</v>
          </cell>
          <cell r="C34">
            <v>318</v>
          </cell>
          <cell r="D34">
            <v>159</v>
          </cell>
        </row>
        <row r="35">
          <cell r="B35">
            <v>306</v>
          </cell>
          <cell r="C35">
            <v>318</v>
          </cell>
          <cell r="D35">
            <v>159</v>
          </cell>
        </row>
        <row r="36">
          <cell r="B36">
            <v>306</v>
          </cell>
          <cell r="C36">
            <v>318</v>
          </cell>
          <cell r="D36">
            <v>159</v>
          </cell>
        </row>
        <row r="37">
          <cell r="B37">
            <v>306</v>
          </cell>
          <cell r="C37">
            <v>318</v>
          </cell>
          <cell r="D37">
            <v>159</v>
          </cell>
        </row>
        <row r="38">
          <cell r="B38">
            <v>306</v>
          </cell>
          <cell r="C38">
            <v>318</v>
          </cell>
          <cell r="D38">
            <v>159</v>
          </cell>
        </row>
        <row r="39">
          <cell r="B39">
            <v>306</v>
          </cell>
          <cell r="C39">
            <v>318</v>
          </cell>
          <cell r="D39">
            <v>159</v>
          </cell>
        </row>
        <row r="40">
          <cell r="B40">
            <v>306</v>
          </cell>
          <cell r="C40">
            <v>318</v>
          </cell>
          <cell r="D40">
            <v>159</v>
          </cell>
        </row>
        <row r="41">
          <cell r="B41">
            <v>306</v>
          </cell>
          <cell r="C41">
            <v>318</v>
          </cell>
          <cell r="D41">
            <v>159</v>
          </cell>
        </row>
        <row r="42">
          <cell r="B42">
            <v>306</v>
          </cell>
          <cell r="C42">
            <v>318</v>
          </cell>
          <cell r="D42">
            <v>159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>
        <row r="4">
          <cell r="A4">
            <v>0.01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3"/>
  <sheetViews>
    <sheetView showGridLines="0" tabSelected="1" workbookViewId="0"/>
  </sheetViews>
  <sheetFormatPr baseColWidth="10" defaultRowHeight="14.4"/>
  <cols>
    <col min="2" max="2" width="115" customWidth="1"/>
    <col min="3" max="3" width="22.21875" customWidth="1"/>
  </cols>
  <sheetData>
    <row r="2" spans="2:3" ht="15.6">
      <c r="B2" s="1227" t="s">
        <v>4061</v>
      </c>
      <c r="C2" s="1228"/>
    </row>
    <row r="3" spans="2:3">
      <c r="B3" s="1" t="s">
        <v>0</v>
      </c>
      <c r="C3" s="1" t="s">
        <v>50</v>
      </c>
    </row>
    <row r="4" spans="2:3">
      <c r="B4" s="2" t="s">
        <v>1</v>
      </c>
      <c r="C4" s="4" t="s">
        <v>51</v>
      </c>
    </row>
    <row r="5" spans="2:3">
      <c r="B5" s="2" t="s">
        <v>4091</v>
      </c>
      <c r="C5" s="4">
        <v>0</v>
      </c>
    </row>
    <row r="6" spans="2:3">
      <c r="B6" s="2" t="s">
        <v>2</v>
      </c>
      <c r="C6" s="4" t="s">
        <v>52</v>
      </c>
    </row>
    <row r="7" spans="2:3">
      <c r="B7" s="2" t="s">
        <v>3</v>
      </c>
      <c r="C7" s="4" t="s">
        <v>53</v>
      </c>
    </row>
    <row r="8" spans="2:3">
      <c r="B8" s="2" t="s">
        <v>4</v>
      </c>
      <c r="C8" s="4" t="s">
        <v>54</v>
      </c>
    </row>
    <row r="9" spans="2:3">
      <c r="B9" s="2" t="s">
        <v>5</v>
      </c>
      <c r="C9" s="4" t="s">
        <v>55</v>
      </c>
    </row>
    <row r="10" spans="2:3">
      <c r="B10" s="2" t="s">
        <v>6</v>
      </c>
      <c r="C10" s="4" t="s">
        <v>56</v>
      </c>
    </row>
    <row r="11" spans="2:3">
      <c r="B11" s="2" t="s">
        <v>7</v>
      </c>
      <c r="C11" s="4" t="s">
        <v>57</v>
      </c>
    </row>
    <row r="12" spans="2:3">
      <c r="B12" s="2" t="s">
        <v>8</v>
      </c>
      <c r="C12" s="4" t="s">
        <v>58</v>
      </c>
    </row>
    <row r="13" spans="2:3">
      <c r="B13" s="2" t="s">
        <v>9</v>
      </c>
      <c r="C13" s="4" t="s">
        <v>59</v>
      </c>
    </row>
    <row r="14" spans="2:3">
      <c r="B14" s="2" t="s">
        <v>10</v>
      </c>
      <c r="C14" s="4" t="s">
        <v>60</v>
      </c>
    </row>
    <row r="15" spans="2:3">
      <c r="B15" s="2" t="s">
        <v>11</v>
      </c>
      <c r="C15" s="4" t="s">
        <v>61</v>
      </c>
    </row>
    <row r="16" spans="2:3">
      <c r="B16" s="2" t="s">
        <v>12</v>
      </c>
      <c r="C16" s="4" t="s">
        <v>62</v>
      </c>
    </row>
    <row r="17" spans="2:3">
      <c r="B17" s="2" t="s">
        <v>13</v>
      </c>
      <c r="C17" s="4" t="s">
        <v>63</v>
      </c>
    </row>
    <row r="18" spans="2:3">
      <c r="B18" s="2" t="s">
        <v>14</v>
      </c>
      <c r="C18" s="4" t="s">
        <v>64</v>
      </c>
    </row>
    <row r="19" spans="2:3">
      <c r="B19" s="2" t="s">
        <v>15</v>
      </c>
      <c r="C19" s="4" t="s">
        <v>65</v>
      </c>
    </row>
    <row r="20" spans="2:3">
      <c r="B20" s="2" t="s">
        <v>16</v>
      </c>
      <c r="C20" s="4" t="s">
        <v>66</v>
      </c>
    </row>
    <row r="21" spans="2:3">
      <c r="B21" s="2" t="s">
        <v>17</v>
      </c>
      <c r="C21" s="4" t="s">
        <v>67</v>
      </c>
    </row>
    <row r="22" spans="2:3">
      <c r="B22" s="2" t="s">
        <v>18</v>
      </c>
      <c r="C22" s="4" t="s">
        <v>68</v>
      </c>
    </row>
    <row r="23" spans="2:3">
      <c r="B23" s="2" t="s">
        <v>19</v>
      </c>
      <c r="C23" s="4" t="s">
        <v>69</v>
      </c>
    </row>
    <row r="24" spans="2:3">
      <c r="B24" s="2" t="s">
        <v>20</v>
      </c>
      <c r="C24" s="4" t="s">
        <v>70</v>
      </c>
    </row>
    <row r="25" spans="2:3">
      <c r="B25" s="2" t="s">
        <v>21</v>
      </c>
      <c r="C25" s="4" t="s">
        <v>71</v>
      </c>
    </row>
    <row r="26" spans="2:3">
      <c r="B26" s="2" t="s">
        <v>22</v>
      </c>
      <c r="C26" s="4" t="s">
        <v>72</v>
      </c>
    </row>
    <row r="27" spans="2:3">
      <c r="B27" s="2" t="s">
        <v>23</v>
      </c>
      <c r="C27" s="4" t="s">
        <v>73</v>
      </c>
    </row>
    <row r="28" spans="2:3" ht="27.6">
      <c r="B28" s="2" t="s">
        <v>24</v>
      </c>
      <c r="C28" s="4" t="s">
        <v>74</v>
      </c>
    </row>
    <row r="29" spans="2:3">
      <c r="B29" s="2" t="s">
        <v>25</v>
      </c>
      <c r="C29" s="4" t="s">
        <v>75</v>
      </c>
    </row>
    <row r="30" spans="2:3">
      <c r="B30" s="2" t="s">
        <v>26</v>
      </c>
      <c r="C30" s="4" t="s">
        <v>76</v>
      </c>
    </row>
    <row r="31" spans="2:3">
      <c r="B31" s="2" t="s">
        <v>27</v>
      </c>
      <c r="C31" s="4" t="s">
        <v>77</v>
      </c>
    </row>
    <row r="32" spans="2:3">
      <c r="B32" s="2" t="s">
        <v>28</v>
      </c>
      <c r="C32" s="4" t="s">
        <v>78</v>
      </c>
    </row>
    <row r="33" spans="2:3">
      <c r="B33" s="2" t="s">
        <v>29</v>
      </c>
      <c r="C33" s="4" t="s">
        <v>79</v>
      </c>
    </row>
    <row r="34" spans="2:3">
      <c r="B34" s="2" t="s">
        <v>30</v>
      </c>
      <c r="C34" s="4" t="s">
        <v>80</v>
      </c>
    </row>
    <row r="35" spans="2:3">
      <c r="B35" s="2" t="s">
        <v>31</v>
      </c>
      <c r="C35" s="4" t="s">
        <v>81</v>
      </c>
    </row>
    <row r="36" spans="2:3">
      <c r="B36" s="2" t="s">
        <v>32</v>
      </c>
      <c r="C36" s="4" t="s">
        <v>82</v>
      </c>
    </row>
    <row r="37" spans="2:3">
      <c r="B37" s="2" t="s">
        <v>33</v>
      </c>
      <c r="C37" s="4" t="s">
        <v>83</v>
      </c>
    </row>
    <row r="38" spans="2:3">
      <c r="B38" s="2" t="s">
        <v>34</v>
      </c>
      <c r="C38" s="4" t="s">
        <v>84</v>
      </c>
    </row>
    <row r="39" spans="2:3">
      <c r="B39" s="2" t="s">
        <v>35</v>
      </c>
      <c r="C39" s="4" t="s">
        <v>85</v>
      </c>
    </row>
    <row r="40" spans="2:3">
      <c r="B40" s="2" t="s">
        <v>36</v>
      </c>
      <c r="C40" s="4" t="s">
        <v>86</v>
      </c>
    </row>
    <row r="41" spans="2:3">
      <c r="B41" s="2" t="s">
        <v>37</v>
      </c>
      <c r="C41" s="4" t="s">
        <v>87</v>
      </c>
    </row>
    <row r="42" spans="2:3">
      <c r="B42" s="2" t="s">
        <v>38</v>
      </c>
      <c r="C42" s="4" t="s">
        <v>88</v>
      </c>
    </row>
    <row r="43" spans="2:3">
      <c r="B43" s="2" t="s">
        <v>39</v>
      </c>
      <c r="C43" s="4" t="s">
        <v>89</v>
      </c>
    </row>
    <row r="44" spans="2:3">
      <c r="B44" s="2" t="s">
        <v>40</v>
      </c>
      <c r="C44" s="4" t="s">
        <v>90</v>
      </c>
    </row>
    <row r="45" spans="2:3">
      <c r="B45" s="2" t="s">
        <v>41</v>
      </c>
      <c r="C45" s="4" t="s">
        <v>91</v>
      </c>
    </row>
    <row r="46" spans="2:3">
      <c r="B46" s="2" t="s">
        <v>42</v>
      </c>
      <c r="C46" s="4" t="s">
        <v>92</v>
      </c>
    </row>
    <row r="47" spans="2:3">
      <c r="B47" s="2" t="s">
        <v>43</v>
      </c>
      <c r="C47" s="4" t="s">
        <v>93</v>
      </c>
    </row>
    <row r="48" spans="2:3">
      <c r="B48" s="2" t="s">
        <v>44</v>
      </c>
      <c r="C48" s="4" t="s">
        <v>94</v>
      </c>
    </row>
    <row r="49" spans="2:3">
      <c r="B49" s="2" t="s">
        <v>45</v>
      </c>
      <c r="C49" s="4" t="s">
        <v>95</v>
      </c>
    </row>
    <row r="50" spans="2:3">
      <c r="B50" s="2" t="s">
        <v>46</v>
      </c>
      <c r="C50" s="4" t="s">
        <v>96</v>
      </c>
    </row>
    <row r="51" spans="2:3">
      <c r="B51" s="2" t="s">
        <v>47</v>
      </c>
      <c r="C51" s="4" t="s">
        <v>97</v>
      </c>
    </row>
    <row r="52" spans="2:3">
      <c r="B52" s="2" t="s">
        <v>48</v>
      </c>
      <c r="C52" s="4" t="s">
        <v>98</v>
      </c>
    </row>
    <row r="53" spans="2:3">
      <c r="B53" s="3" t="s">
        <v>49</v>
      </c>
      <c r="C53" s="3" t="s">
        <v>99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showGridLines="0" workbookViewId="0"/>
  </sheetViews>
  <sheetFormatPr baseColWidth="10" defaultRowHeight="14.4"/>
  <cols>
    <col min="2" max="2" width="110.6640625" customWidth="1"/>
    <col min="3" max="3" width="15.6640625" customWidth="1"/>
  </cols>
  <sheetData>
    <row r="2" spans="2:3" ht="28.2" customHeight="1">
      <c r="B2" s="1232" t="s">
        <v>4070</v>
      </c>
      <c r="C2" s="1232"/>
    </row>
    <row r="3" spans="2:3">
      <c r="B3" s="1" t="s">
        <v>2819</v>
      </c>
      <c r="C3" s="1" t="s">
        <v>50</v>
      </c>
    </row>
    <row r="4" spans="2:3">
      <c r="B4" s="5" t="s">
        <v>0</v>
      </c>
      <c r="C4" s="7" t="s">
        <v>99</v>
      </c>
    </row>
    <row r="5" spans="2:3">
      <c r="B5" s="2" t="s">
        <v>2820</v>
      </c>
      <c r="C5" s="4" t="s">
        <v>2823</v>
      </c>
    </row>
    <row r="6" spans="2:3">
      <c r="B6" s="2" t="s">
        <v>2821</v>
      </c>
      <c r="C6" s="4" t="s">
        <v>2824</v>
      </c>
    </row>
    <row r="7" spans="2:3">
      <c r="B7" s="2" t="s">
        <v>2822</v>
      </c>
      <c r="C7" s="4" t="s">
        <v>483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51"/>
  <sheetViews>
    <sheetView showGridLines="0" topLeftCell="A3" zoomScaleNormal="100" zoomScaleSheetLayoutView="110" workbookViewId="0"/>
  </sheetViews>
  <sheetFormatPr baseColWidth="10" defaultColWidth="11.44140625" defaultRowHeight="15"/>
  <cols>
    <col min="1" max="1" width="16.5546875" style="250" customWidth="1"/>
    <col min="2" max="2" width="57.88671875" style="250" customWidth="1"/>
    <col min="3" max="3" width="18.6640625" style="250" customWidth="1"/>
    <col min="4" max="4" width="14" style="250" customWidth="1"/>
    <col min="5" max="5" width="18.109375" style="250" customWidth="1"/>
    <col min="6" max="6" width="13.109375" style="250" customWidth="1"/>
    <col min="7" max="181" width="11.44140625" style="250"/>
    <col min="182" max="16384" width="11.44140625" style="526"/>
  </cols>
  <sheetData>
    <row r="1" spans="1:181">
      <c r="A1" s="398"/>
      <c r="B1" s="398"/>
      <c r="C1" s="398"/>
      <c r="D1" s="398"/>
      <c r="E1" s="398"/>
    </row>
    <row r="2" spans="1:181" ht="15.6">
      <c r="A2" s="1353" t="s">
        <v>4095</v>
      </c>
      <c r="B2" s="1353"/>
      <c r="C2" s="1353"/>
      <c r="D2" s="1353"/>
      <c r="E2" s="1353"/>
    </row>
    <row r="3" spans="1:181" ht="15.6">
      <c r="A3" s="1354" t="s">
        <v>35</v>
      </c>
      <c r="B3" s="1354"/>
      <c r="C3" s="1354"/>
      <c r="D3" s="1354"/>
      <c r="E3" s="1354"/>
    </row>
    <row r="4" spans="1:181" ht="15.6">
      <c r="A4" s="1354" t="s">
        <v>4903</v>
      </c>
      <c r="B4" s="1354"/>
      <c r="C4" s="1354"/>
      <c r="D4" s="1354"/>
      <c r="E4" s="1354"/>
    </row>
    <row r="5" spans="1:181" ht="15.6">
      <c r="A5" s="1354" t="s">
        <v>4156</v>
      </c>
      <c r="B5" s="1354"/>
      <c r="C5" s="1354"/>
      <c r="D5" s="1354"/>
      <c r="E5" s="1354"/>
    </row>
    <row r="6" spans="1:181" ht="15.6">
      <c r="A6" s="1355" t="s">
        <v>4157</v>
      </c>
      <c r="B6" s="1355"/>
      <c r="C6" s="1355"/>
      <c r="D6" s="1355"/>
      <c r="E6" s="1355"/>
    </row>
    <row r="7" spans="1:181">
      <c r="A7" s="526"/>
      <c r="B7" s="526"/>
      <c r="C7" s="526"/>
      <c r="D7" s="526"/>
      <c r="E7" s="526"/>
    </row>
    <row r="8" spans="1:181" s="531" customFormat="1" ht="13.8">
      <c r="A8" s="1263" t="s">
        <v>4158</v>
      </c>
      <c r="B8" s="1263" t="s">
        <v>4159</v>
      </c>
      <c r="C8" s="1263" t="s">
        <v>4160</v>
      </c>
      <c r="D8" s="1293" t="s">
        <v>4161</v>
      </c>
      <c r="E8" s="1293" t="s">
        <v>4161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</row>
    <row r="9" spans="1:181" s="531" customFormat="1" ht="13.8">
      <c r="A9" s="1263" t="s">
        <v>4158</v>
      </c>
      <c r="B9" s="1263" t="s">
        <v>4159</v>
      </c>
      <c r="C9" s="1263" t="s">
        <v>4160</v>
      </c>
      <c r="D9" s="288" t="s">
        <v>4162</v>
      </c>
      <c r="E9" s="288" t="s">
        <v>4163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  <c r="EV9" s="157"/>
      <c r="EW9" s="157"/>
      <c r="EX9" s="157"/>
      <c r="EY9" s="157"/>
      <c r="EZ9" s="157"/>
      <c r="FA9" s="157"/>
      <c r="FB9" s="157"/>
      <c r="FC9" s="157"/>
      <c r="FD9" s="157"/>
      <c r="FE9" s="157"/>
      <c r="FF9" s="157"/>
      <c r="FG9" s="157"/>
      <c r="FH9" s="157"/>
      <c r="FI9" s="157"/>
      <c r="FJ9" s="157"/>
      <c r="FK9" s="157"/>
      <c r="FL9" s="157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</row>
    <row r="10" spans="1:181" s="541" customFormat="1" ht="13.8">
      <c r="A10" s="590"/>
      <c r="B10" s="590"/>
      <c r="C10" s="590"/>
      <c r="D10" s="743"/>
      <c r="E10" s="743"/>
    </row>
    <row r="11" spans="1:181" s="531" customFormat="1" ht="13.8">
      <c r="A11" s="1285" t="s">
        <v>4102</v>
      </c>
      <c r="B11" s="1285" t="s">
        <v>4102</v>
      </c>
      <c r="C11" s="124"/>
      <c r="D11" s="125"/>
      <c r="E11" s="125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</row>
    <row r="12" spans="1:181" s="382" customFormat="1" ht="13.8">
      <c r="A12" s="103" t="s">
        <v>6693</v>
      </c>
      <c r="B12" s="412" t="s">
        <v>6694</v>
      </c>
      <c r="C12" s="174">
        <v>1</v>
      </c>
      <c r="D12" s="258">
        <v>50867.7</v>
      </c>
      <c r="E12" s="258">
        <v>50867.7</v>
      </c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  <c r="FX12" s="381"/>
      <c r="FY12" s="381"/>
    </row>
    <row r="13" spans="1:181" s="382" customFormat="1" ht="13.8">
      <c r="A13" s="103" t="s">
        <v>6695</v>
      </c>
      <c r="B13" s="412" t="s">
        <v>6696</v>
      </c>
      <c r="C13" s="174">
        <v>1</v>
      </c>
      <c r="D13" s="258">
        <v>23391.3</v>
      </c>
      <c r="E13" s="258">
        <v>23391.3</v>
      </c>
      <c r="F13" s="381"/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  <c r="AA13" s="381"/>
      <c r="AB13" s="381"/>
      <c r="AC13" s="381"/>
      <c r="AD13" s="381"/>
      <c r="AE13" s="381"/>
      <c r="AF13" s="381"/>
      <c r="AG13" s="381"/>
      <c r="AH13" s="381"/>
      <c r="AI13" s="381"/>
      <c r="AJ13" s="381"/>
      <c r="AK13" s="381"/>
      <c r="AL13" s="381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  <c r="AZ13" s="381"/>
      <c r="BA13" s="381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  <c r="FX13" s="381"/>
      <c r="FY13" s="381"/>
    </row>
    <row r="14" spans="1:181" s="382" customFormat="1" ht="13.8">
      <c r="A14" s="103" t="s">
        <v>6697</v>
      </c>
      <c r="B14" s="412" t="s">
        <v>6698</v>
      </c>
      <c r="C14" s="174">
        <v>1</v>
      </c>
      <c r="D14" s="258">
        <v>21892.5</v>
      </c>
      <c r="E14" s="258">
        <v>21892.5</v>
      </c>
      <c r="F14" s="381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1"/>
      <c r="AK14" s="381"/>
      <c r="AL14" s="381"/>
      <c r="AM14" s="381"/>
      <c r="AN14" s="381"/>
      <c r="AO14" s="381"/>
      <c r="AP14" s="381"/>
      <c r="AQ14" s="381"/>
      <c r="AR14" s="381"/>
      <c r="AS14" s="381"/>
      <c r="AT14" s="381"/>
      <c r="AU14" s="381"/>
      <c r="AV14" s="381"/>
      <c r="AW14" s="381"/>
      <c r="AX14" s="381"/>
      <c r="AY14" s="381"/>
      <c r="AZ14" s="381"/>
      <c r="BA14" s="381"/>
      <c r="BB14" s="381"/>
      <c r="BC14" s="381"/>
      <c r="BD14" s="381"/>
      <c r="BE14" s="381"/>
      <c r="BF14" s="381"/>
      <c r="BG14" s="381"/>
      <c r="BH14" s="381"/>
      <c r="BI14" s="381"/>
      <c r="BJ14" s="381"/>
      <c r="BK14" s="381"/>
      <c r="BL14" s="381"/>
      <c r="BM14" s="381"/>
      <c r="BN14" s="381"/>
      <c r="BO14" s="381"/>
      <c r="BP14" s="381"/>
      <c r="BQ14" s="381"/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1"/>
      <c r="DE14" s="381"/>
      <c r="DF14" s="381"/>
      <c r="DG14" s="381"/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  <c r="FL14" s="381"/>
      <c r="FM14" s="381"/>
      <c r="FN14" s="381"/>
      <c r="FO14" s="381"/>
      <c r="FP14" s="381"/>
      <c r="FQ14" s="381"/>
      <c r="FR14" s="381"/>
      <c r="FS14" s="381"/>
      <c r="FT14" s="381"/>
      <c r="FU14" s="381"/>
      <c r="FV14" s="381"/>
      <c r="FW14" s="381"/>
      <c r="FX14" s="381"/>
      <c r="FY14" s="381"/>
    </row>
    <row r="15" spans="1:181" s="382" customFormat="1" ht="13.8">
      <c r="A15" s="103" t="s">
        <v>6699</v>
      </c>
      <c r="B15" s="412" t="s">
        <v>6700</v>
      </c>
      <c r="C15" s="174">
        <v>5</v>
      </c>
      <c r="D15" s="258">
        <v>14017.5</v>
      </c>
      <c r="E15" s="258">
        <v>14017.5</v>
      </c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1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  <c r="FU15" s="381"/>
      <c r="FV15" s="381"/>
      <c r="FW15" s="381"/>
      <c r="FX15" s="381"/>
      <c r="FY15" s="381"/>
    </row>
    <row r="16" spans="1:181" s="382" customFormat="1" ht="13.8">
      <c r="A16" s="103" t="s">
        <v>6701</v>
      </c>
      <c r="B16" s="412" t="s">
        <v>6702</v>
      </c>
      <c r="C16" s="174">
        <v>1</v>
      </c>
      <c r="D16" s="258">
        <v>13217.4</v>
      </c>
      <c r="E16" s="258">
        <v>13217.4</v>
      </c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1"/>
      <c r="AO16" s="381"/>
      <c r="AP16" s="381"/>
      <c r="AQ16" s="381"/>
      <c r="AR16" s="381"/>
      <c r="AS16" s="381"/>
      <c r="AT16" s="381"/>
      <c r="AU16" s="381"/>
      <c r="AV16" s="381"/>
      <c r="AW16" s="381"/>
      <c r="AX16" s="381"/>
      <c r="AY16" s="381"/>
      <c r="AZ16" s="381"/>
      <c r="BA16" s="381"/>
      <c r="BB16" s="381"/>
      <c r="BC16" s="381"/>
      <c r="BD16" s="381"/>
      <c r="BE16" s="381"/>
      <c r="BF16" s="381"/>
      <c r="BG16" s="381"/>
      <c r="BH16" s="381"/>
      <c r="BI16" s="381"/>
      <c r="BJ16" s="381"/>
      <c r="BK16" s="381"/>
      <c r="BL16" s="381"/>
      <c r="BM16" s="381"/>
      <c r="BN16" s="381"/>
      <c r="BO16" s="381"/>
      <c r="BP16" s="381"/>
      <c r="BQ16" s="381"/>
      <c r="BR16" s="381"/>
      <c r="BS16" s="381"/>
      <c r="BT16" s="381"/>
      <c r="BU16" s="381"/>
      <c r="BV16" s="381"/>
      <c r="BW16" s="381"/>
      <c r="BX16" s="381"/>
      <c r="BY16" s="381"/>
      <c r="BZ16" s="381"/>
      <c r="CA16" s="381"/>
      <c r="CB16" s="381"/>
      <c r="CC16" s="381"/>
      <c r="CD16" s="381"/>
      <c r="CE16" s="381"/>
      <c r="CF16" s="381"/>
      <c r="CG16" s="381"/>
      <c r="CH16" s="381"/>
      <c r="CI16" s="381"/>
      <c r="CJ16" s="381"/>
      <c r="CK16" s="381"/>
      <c r="CL16" s="381"/>
      <c r="CM16" s="381"/>
      <c r="CN16" s="381"/>
      <c r="CO16" s="381"/>
      <c r="CP16" s="381"/>
      <c r="CQ16" s="381"/>
      <c r="CR16" s="381"/>
      <c r="CS16" s="381"/>
      <c r="CT16" s="381"/>
      <c r="CU16" s="381"/>
      <c r="CV16" s="381"/>
      <c r="CW16" s="381"/>
      <c r="CX16" s="381"/>
      <c r="CY16" s="381"/>
      <c r="CZ16" s="381"/>
      <c r="DA16" s="381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381"/>
      <c r="EC16" s="381"/>
      <c r="ED16" s="381"/>
      <c r="EE16" s="381"/>
      <c r="EF16" s="381"/>
      <c r="EG16" s="381"/>
      <c r="EH16" s="381"/>
      <c r="EI16" s="381"/>
      <c r="EJ16" s="381"/>
      <c r="EK16" s="381"/>
      <c r="EL16" s="381"/>
      <c r="EM16" s="381"/>
      <c r="EN16" s="381"/>
      <c r="EO16" s="381"/>
      <c r="EP16" s="381"/>
      <c r="EQ16" s="381"/>
      <c r="ER16" s="381"/>
      <c r="ES16" s="381"/>
      <c r="ET16" s="381"/>
      <c r="EU16" s="381"/>
      <c r="EV16" s="381"/>
      <c r="EW16" s="381"/>
      <c r="EX16" s="381"/>
      <c r="EY16" s="381"/>
      <c r="EZ16" s="381"/>
      <c r="FA16" s="381"/>
      <c r="FB16" s="381"/>
      <c r="FC16" s="381"/>
      <c r="FD16" s="381"/>
      <c r="FE16" s="381"/>
      <c r="FF16" s="381"/>
      <c r="FG16" s="381"/>
      <c r="FH16" s="381"/>
      <c r="FI16" s="381"/>
      <c r="FJ16" s="381"/>
      <c r="FK16" s="381"/>
      <c r="FL16" s="381"/>
      <c r="FM16" s="381"/>
      <c r="FN16" s="381"/>
      <c r="FO16" s="381"/>
      <c r="FP16" s="381"/>
      <c r="FQ16" s="381"/>
      <c r="FR16" s="381"/>
      <c r="FS16" s="381"/>
      <c r="FT16" s="381"/>
      <c r="FU16" s="381"/>
      <c r="FV16" s="381"/>
      <c r="FW16" s="381"/>
      <c r="FX16" s="381"/>
      <c r="FY16" s="381"/>
    </row>
    <row r="17" spans="1:181" s="382" customFormat="1" ht="13.8">
      <c r="A17" s="103" t="s">
        <v>6703</v>
      </c>
      <c r="B17" s="412" t="s">
        <v>6704</v>
      </c>
      <c r="C17" s="174">
        <v>3</v>
      </c>
      <c r="D17" s="258">
        <v>10899</v>
      </c>
      <c r="E17" s="258">
        <v>10899</v>
      </c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1"/>
      <c r="ER17" s="381"/>
      <c r="ES17" s="381"/>
      <c r="ET17" s="381"/>
      <c r="EU17" s="381"/>
      <c r="EV17" s="381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1"/>
      <c r="FL17" s="381"/>
      <c r="FM17" s="381"/>
      <c r="FN17" s="381"/>
      <c r="FO17" s="381"/>
      <c r="FP17" s="381"/>
      <c r="FQ17" s="381"/>
      <c r="FR17" s="381"/>
      <c r="FS17" s="381"/>
      <c r="FT17" s="381"/>
      <c r="FU17" s="381"/>
      <c r="FV17" s="381"/>
      <c r="FW17" s="381"/>
      <c r="FX17" s="381"/>
      <c r="FY17" s="381"/>
    </row>
    <row r="18" spans="1:181" s="382" customFormat="1" ht="13.8">
      <c r="A18" s="103" t="s">
        <v>6705</v>
      </c>
      <c r="B18" s="412" t="s">
        <v>4362</v>
      </c>
      <c r="C18" s="174">
        <v>1</v>
      </c>
      <c r="D18" s="258">
        <v>8694</v>
      </c>
      <c r="E18" s="258">
        <v>8694</v>
      </c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1"/>
      <c r="AK18" s="381"/>
      <c r="AL18" s="381"/>
      <c r="AM18" s="381"/>
      <c r="AN18" s="381"/>
      <c r="AO18" s="381"/>
      <c r="AP18" s="381"/>
      <c r="AQ18" s="381"/>
      <c r="AR18" s="381"/>
      <c r="AS18" s="381"/>
      <c r="AT18" s="381"/>
      <c r="AU18" s="381"/>
      <c r="AV18" s="381"/>
      <c r="AW18" s="381"/>
      <c r="AX18" s="381"/>
      <c r="AY18" s="381"/>
      <c r="AZ18" s="381"/>
      <c r="BA18" s="381"/>
      <c r="BB18" s="381"/>
      <c r="BC18" s="381"/>
      <c r="BD18" s="381"/>
      <c r="BE18" s="381"/>
      <c r="BF18" s="381"/>
      <c r="BG18" s="381"/>
      <c r="BH18" s="381"/>
      <c r="BI18" s="381"/>
      <c r="BJ18" s="381"/>
      <c r="BK18" s="381"/>
      <c r="BL18" s="381"/>
      <c r="BM18" s="381"/>
      <c r="BN18" s="381"/>
      <c r="BO18" s="381"/>
      <c r="BP18" s="381"/>
      <c r="BQ18" s="381"/>
      <c r="BR18" s="381"/>
      <c r="BS18" s="381"/>
      <c r="BT18" s="381"/>
      <c r="BU18" s="381"/>
      <c r="BV18" s="381"/>
      <c r="BW18" s="381"/>
      <c r="BX18" s="381"/>
      <c r="BY18" s="381"/>
      <c r="BZ18" s="381"/>
      <c r="CA18" s="381"/>
      <c r="CB18" s="381"/>
      <c r="CC18" s="381"/>
      <c r="CD18" s="381"/>
      <c r="CE18" s="381"/>
      <c r="CF18" s="381"/>
      <c r="CG18" s="381"/>
      <c r="CH18" s="381"/>
      <c r="CI18" s="381"/>
      <c r="CJ18" s="381"/>
      <c r="CK18" s="381"/>
      <c r="CL18" s="381"/>
      <c r="CM18" s="381"/>
      <c r="CN18" s="381"/>
      <c r="CO18" s="381"/>
      <c r="CP18" s="381"/>
      <c r="CQ18" s="381"/>
      <c r="CR18" s="381"/>
      <c r="CS18" s="381"/>
      <c r="CT18" s="381"/>
      <c r="CU18" s="381"/>
      <c r="CV18" s="381"/>
      <c r="CW18" s="381"/>
      <c r="CX18" s="381"/>
      <c r="CY18" s="381"/>
      <c r="CZ18" s="381"/>
      <c r="DA18" s="381"/>
      <c r="DB18" s="381"/>
      <c r="DC18" s="381"/>
      <c r="DD18" s="381"/>
      <c r="DE18" s="381"/>
      <c r="DF18" s="381"/>
      <c r="DG18" s="381"/>
      <c r="DH18" s="381"/>
      <c r="DI18" s="381"/>
      <c r="DJ18" s="381"/>
      <c r="DK18" s="381"/>
      <c r="DL18" s="381"/>
      <c r="DM18" s="381"/>
      <c r="DN18" s="381"/>
      <c r="DO18" s="381"/>
      <c r="DP18" s="381"/>
      <c r="DQ18" s="381"/>
      <c r="DR18" s="381"/>
      <c r="DS18" s="381"/>
      <c r="DT18" s="381"/>
      <c r="DU18" s="381"/>
      <c r="DV18" s="381"/>
      <c r="DW18" s="381"/>
      <c r="DX18" s="381"/>
      <c r="DY18" s="381"/>
      <c r="DZ18" s="381"/>
      <c r="EA18" s="381"/>
      <c r="EB18" s="381"/>
      <c r="EC18" s="381"/>
      <c r="ED18" s="381"/>
      <c r="EE18" s="381"/>
      <c r="EF18" s="381"/>
      <c r="EG18" s="381"/>
      <c r="EH18" s="381"/>
      <c r="EI18" s="381"/>
      <c r="EJ18" s="381"/>
      <c r="EK18" s="381"/>
      <c r="EL18" s="381"/>
      <c r="EM18" s="381"/>
      <c r="EN18" s="381"/>
      <c r="EO18" s="381"/>
      <c r="EP18" s="381"/>
      <c r="EQ18" s="381"/>
      <c r="ER18" s="381"/>
      <c r="ES18" s="381"/>
      <c r="ET18" s="381"/>
      <c r="EU18" s="381"/>
      <c r="EV18" s="381"/>
      <c r="EW18" s="381"/>
      <c r="EX18" s="381"/>
      <c r="EY18" s="381"/>
      <c r="EZ18" s="381"/>
      <c r="FA18" s="381"/>
      <c r="FB18" s="381"/>
      <c r="FC18" s="381"/>
      <c r="FD18" s="381"/>
      <c r="FE18" s="381"/>
      <c r="FF18" s="381"/>
      <c r="FG18" s="381"/>
      <c r="FH18" s="381"/>
      <c r="FI18" s="381"/>
      <c r="FJ18" s="381"/>
      <c r="FK18" s="381"/>
      <c r="FL18" s="381"/>
      <c r="FM18" s="381"/>
      <c r="FN18" s="381"/>
      <c r="FO18" s="381"/>
      <c r="FP18" s="381"/>
      <c r="FQ18" s="381"/>
      <c r="FR18" s="381"/>
      <c r="FS18" s="381"/>
      <c r="FT18" s="381"/>
      <c r="FU18" s="381"/>
      <c r="FV18" s="381"/>
      <c r="FW18" s="381"/>
      <c r="FX18" s="381"/>
      <c r="FY18" s="381"/>
    </row>
    <row r="19" spans="1:181" s="382" customFormat="1" ht="13.8">
      <c r="A19" s="103" t="s">
        <v>6706</v>
      </c>
      <c r="B19" s="412" t="s">
        <v>6707</v>
      </c>
      <c r="C19" s="174">
        <v>4</v>
      </c>
      <c r="D19" s="258">
        <v>7623</v>
      </c>
      <c r="E19" s="258">
        <v>7623</v>
      </c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381"/>
      <c r="AD19" s="381"/>
      <c r="AE19" s="381"/>
      <c r="AF19" s="381"/>
      <c r="AG19" s="381"/>
      <c r="AH19" s="381"/>
      <c r="AI19" s="381"/>
      <c r="AJ19" s="381"/>
      <c r="AK19" s="381"/>
      <c r="AL19" s="381"/>
      <c r="AM19" s="381"/>
      <c r="AN19" s="381"/>
      <c r="AO19" s="381"/>
      <c r="AP19" s="381"/>
      <c r="AQ19" s="381"/>
      <c r="AR19" s="381"/>
      <c r="AS19" s="381"/>
      <c r="AT19" s="381"/>
      <c r="AU19" s="381"/>
      <c r="AV19" s="381"/>
      <c r="AW19" s="381"/>
      <c r="AX19" s="381"/>
      <c r="AY19" s="381"/>
      <c r="AZ19" s="381"/>
      <c r="BA19" s="381"/>
      <c r="BB19" s="381"/>
      <c r="BC19" s="381"/>
      <c r="BD19" s="381"/>
      <c r="BE19" s="381"/>
      <c r="BF19" s="381"/>
      <c r="BG19" s="381"/>
      <c r="BH19" s="381"/>
      <c r="BI19" s="381"/>
      <c r="BJ19" s="381"/>
      <c r="BK19" s="381"/>
      <c r="BL19" s="381"/>
      <c r="BM19" s="381"/>
      <c r="BN19" s="381"/>
      <c r="BO19" s="381"/>
      <c r="BP19" s="381"/>
      <c r="BQ19" s="381"/>
      <c r="BR19" s="381"/>
      <c r="BS19" s="381"/>
      <c r="BT19" s="381"/>
      <c r="BU19" s="381"/>
      <c r="BV19" s="381"/>
      <c r="BW19" s="381"/>
      <c r="BX19" s="381"/>
      <c r="BY19" s="381"/>
      <c r="BZ19" s="381"/>
      <c r="CA19" s="381"/>
      <c r="CB19" s="381"/>
      <c r="CC19" s="381"/>
      <c r="CD19" s="381"/>
      <c r="CE19" s="381"/>
      <c r="CF19" s="381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1"/>
      <c r="CZ19" s="381"/>
      <c r="DA19" s="381"/>
      <c r="DB19" s="381"/>
      <c r="DC19" s="381"/>
      <c r="DD19" s="381"/>
      <c r="DE19" s="381"/>
      <c r="DF19" s="381"/>
      <c r="DG19" s="381"/>
      <c r="DH19" s="381"/>
      <c r="DI19" s="381"/>
      <c r="DJ19" s="381"/>
      <c r="DK19" s="381"/>
      <c r="DL19" s="381"/>
      <c r="DM19" s="381"/>
      <c r="DN19" s="381"/>
      <c r="DO19" s="381"/>
      <c r="DP19" s="381"/>
      <c r="DQ19" s="381"/>
      <c r="DR19" s="381"/>
      <c r="DS19" s="381"/>
      <c r="DT19" s="381"/>
      <c r="DU19" s="381"/>
      <c r="DV19" s="381"/>
      <c r="DW19" s="381"/>
      <c r="DX19" s="381"/>
      <c r="DY19" s="381"/>
      <c r="DZ19" s="381"/>
      <c r="EA19" s="381"/>
      <c r="EB19" s="381"/>
      <c r="EC19" s="381"/>
      <c r="ED19" s="381"/>
      <c r="EE19" s="381"/>
      <c r="EF19" s="381"/>
      <c r="EG19" s="381"/>
      <c r="EH19" s="381"/>
      <c r="EI19" s="381"/>
      <c r="EJ19" s="381"/>
      <c r="EK19" s="381"/>
      <c r="EL19" s="381"/>
      <c r="EM19" s="381"/>
      <c r="EN19" s="381"/>
      <c r="EO19" s="381"/>
      <c r="EP19" s="381"/>
      <c r="EQ19" s="381"/>
      <c r="ER19" s="381"/>
      <c r="ES19" s="381"/>
      <c r="ET19" s="381"/>
      <c r="EU19" s="381"/>
      <c r="EV19" s="381"/>
      <c r="EW19" s="381"/>
      <c r="EX19" s="381"/>
      <c r="EY19" s="381"/>
      <c r="EZ19" s="381"/>
      <c r="FA19" s="381"/>
      <c r="FB19" s="381"/>
      <c r="FC19" s="381"/>
      <c r="FD19" s="381"/>
      <c r="FE19" s="381"/>
      <c r="FF19" s="381"/>
      <c r="FG19" s="381"/>
      <c r="FH19" s="381"/>
      <c r="FI19" s="381"/>
      <c r="FJ19" s="381"/>
      <c r="FK19" s="381"/>
      <c r="FL19" s="381"/>
      <c r="FM19" s="381"/>
      <c r="FN19" s="381"/>
      <c r="FO19" s="381"/>
      <c r="FP19" s="381"/>
      <c r="FQ19" s="381"/>
      <c r="FR19" s="381"/>
      <c r="FS19" s="381"/>
      <c r="FT19" s="381"/>
      <c r="FU19" s="381"/>
      <c r="FV19" s="381"/>
      <c r="FW19" s="381"/>
      <c r="FX19" s="381"/>
      <c r="FY19" s="381"/>
    </row>
    <row r="20" spans="1:181" s="382" customFormat="1" ht="13.8">
      <c r="A20" s="103" t="s">
        <v>6708</v>
      </c>
      <c r="B20" s="412" t="s">
        <v>4199</v>
      </c>
      <c r="C20" s="174">
        <v>4</v>
      </c>
      <c r="D20" s="258">
        <v>7623</v>
      </c>
      <c r="E20" s="258">
        <v>7623</v>
      </c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1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  <c r="FX20" s="381"/>
      <c r="FY20" s="381"/>
    </row>
    <row r="21" spans="1:181" s="382" customFormat="1" ht="13.8">
      <c r="A21" s="103" t="s">
        <v>6709</v>
      </c>
      <c r="B21" s="412" t="s">
        <v>6710</v>
      </c>
      <c r="C21" s="174">
        <v>1</v>
      </c>
      <c r="D21" s="258">
        <v>6223.2</v>
      </c>
      <c r="E21" s="258">
        <v>6223.2</v>
      </c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1"/>
      <c r="CZ21" s="381"/>
      <c r="DA21" s="381"/>
      <c r="DB21" s="381"/>
      <c r="DC21" s="381"/>
      <c r="DD21" s="381"/>
      <c r="DE21" s="381"/>
      <c r="DF21" s="381"/>
      <c r="DG21" s="381"/>
      <c r="DH21" s="381"/>
      <c r="DI21" s="381"/>
      <c r="DJ21" s="381"/>
      <c r="DK21" s="381"/>
      <c r="DL21" s="381"/>
      <c r="DM21" s="381"/>
      <c r="DN21" s="381"/>
      <c r="DO21" s="381"/>
      <c r="DP21" s="381"/>
      <c r="DQ21" s="381"/>
      <c r="DR21" s="381"/>
      <c r="DS21" s="381"/>
      <c r="DT21" s="381"/>
      <c r="DU21" s="381"/>
      <c r="DV21" s="381"/>
      <c r="DW21" s="381"/>
      <c r="DX21" s="381"/>
      <c r="DY21" s="381"/>
      <c r="DZ21" s="381"/>
      <c r="EA21" s="381"/>
      <c r="EB21" s="381"/>
      <c r="EC21" s="381"/>
      <c r="ED21" s="381"/>
      <c r="EE21" s="381"/>
      <c r="EF21" s="381"/>
      <c r="EG21" s="381"/>
      <c r="EH21" s="381"/>
      <c r="EI21" s="381"/>
      <c r="EJ21" s="381"/>
      <c r="EK21" s="381"/>
      <c r="EL21" s="381"/>
      <c r="EM21" s="381"/>
      <c r="EN21" s="381"/>
      <c r="EO21" s="381"/>
      <c r="EP21" s="381"/>
      <c r="EQ21" s="381"/>
      <c r="ER21" s="381"/>
      <c r="ES21" s="381"/>
      <c r="ET21" s="381"/>
      <c r="EU21" s="381"/>
      <c r="EV21" s="381"/>
      <c r="EW21" s="381"/>
      <c r="EX21" s="381"/>
      <c r="EY21" s="381"/>
      <c r="EZ21" s="381"/>
      <c r="FA21" s="381"/>
      <c r="FB21" s="381"/>
      <c r="FC21" s="381"/>
      <c r="FD21" s="381"/>
      <c r="FE21" s="381"/>
      <c r="FF21" s="381"/>
      <c r="FG21" s="381"/>
      <c r="FH21" s="381"/>
      <c r="FI21" s="381"/>
      <c r="FJ21" s="381"/>
      <c r="FK21" s="381"/>
      <c r="FL21" s="381"/>
      <c r="FM21" s="381"/>
      <c r="FN21" s="381"/>
      <c r="FO21" s="381"/>
      <c r="FP21" s="381"/>
      <c r="FQ21" s="381"/>
      <c r="FR21" s="381"/>
      <c r="FS21" s="381"/>
      <c r="FT21" s="381"/>
      <c r="FU21" s="381"/>
      <c r="FV21" s="381"/>
      <c r="FW21" s="381"/>
      <c r="FX21" s="381"/>
      <c r="FY21" s="381"/>
    </row>
    <row r="22" spans="1:181" s="382" customFormat="1" ht="13.8">
      <c r="A22" s="103" t="s">
        <v>6711</v>
      </c>
      <c r="B22" s="412" t="s">
        <v>4922</v>
      </c>
      <c r="C22" s="174">
        <v>7</v>
      </c>
      <c r="D22" s="258">
        <v>6223.2</v>
      </c>
      <c r="E22" s="258">
        <v>6223.2</v>
      </c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B22" s="381"/>
      <c r="AC22" s="381"/>
      <c r="AD22" s="381"/>
      <c r="AE22" s="381"/>
      <c r="AF22" s="381"/>
      <c r="AG22" s="381"/>
      <c r="AH22" s="381"/>
      <c r="AI22" s="381"/>
      <c r="AJ22" s="381"/>
      <c r="AK22" s="381"/>
      <c r="AL22" s="381"/>
      <c r="AM22" s="381"/>
      <c r="AN22" s="381"/>
      <c r="AO22" s="381"/>
      <c r="AP22" s="381"/>
      <c r="AQ22" s="381"/>
      <c r="AR22" s="381"/>
      <c r="AS22" s="381"/>
      <c r="AT22" s="381"/>
      <c r="AU22" s="381"/>
      <c r="AV22" s="381"/>
      <c r="AW22" s="381"/>
      <c r="AX22" s="381"/>
      <c r="AY22" s="381"/>
      <c r="AZ22" s="381"/>
      <c r="BA22" s="381"/>
      <c r="BB22" s="381"/>
      <c r="BC22" s="381"/>
      <c r="BD22" s="381"/>
      <c r="BE22" s="381"/>
      <c r="BF22" s="381"/>
      <c r="BG22" s="381"/>
      <c r="BH22" s="381"/>
      <c r="BI22" s="381"/>
      <c r="BJ22" s="381"/>
      <c r="BK22" s="381"/>
      <c r="BL22" s="381"/>
      <c r="BM22" s="381"/>
      <c r="BN22" s="381"/>
      <c r="BO22" s="381"/>
      <c r="BP22" s="381"/>
      <c r="BQ22" s="381"/>
      <c r="BR22" s="381"/>
      <c r="BS22" s="381"/>
      <c r="BT22" s="381"/>
      <c r="BU22" s="381"/>
      <c r="BV22" s="381"/>
      <c r="BW22" s="381"/>
      <c r="BX22" s="381"/>
      <c r="BY22" s="381"/>
      <c r="BZ22" s="381"/>
      <c r="CA22" s="381"/>
      <c r="CB22" s="381"/>
      <c r="CC22" s="381"/>
      <c r="CD22" s="381"/>
      <c r="CE22" s="381"/>
      <c r="CF22" s="381"/>
      <c r="CG22" s="381"/>
      <c r="CH22" s="381"/>
      <c r="CI22" s="381"/>
      <c r="CJ22" s="381"/>
      <c r="CK22" s="381"/>
      <c r="CL22" s="381"/>
      <c r="CM22" s="381"/>
      <c r="CN22" s="381"/>
      <c r="CO22" s="381"/>
      <c r="CP22" s="381"/>
      <c r="CQ22" s="381"/>
      <c r="CR22" s="381"/>
      <c r="CS22" s="381"/>
      <c r="CT22" s="381"/>
      <c r="CU22" s="381"/>
      <c r="CV22" s="381"/>
      <c r="CW22" s="381"/>
      <c r="CX22" s="381"/>
      <c r="CY22" s="381"/>
      <c r="CZ22" s="381"/>
      <c r="DA22" s="381"/>
      <c r="DB22" s="381"/>
      <c r="DC22" s="381"/>
      <c r="DD22" s="381"/>
      <c r="DE22" s="381"/>
      <c r="DF22" s="381"/>
      <c r="DG22" s="381"/>
      <c r="DH22" s="381"/>
      <c r="DI22" s="381"/>
      <c r="DJ22" s="381"/>
      <c r="DK22" s="381"/>
      <c r="DL22" s="381"/>
      <c r="DM22" s="381"/>
      <c r="DN22" s="381"/>
      <c r="DO22" s="381"/>
      <c r="DP22" s="381"/>
      <c r="DQ22" s="381"/>
      <c r="DR22" s="381"/>
      <c r="DS22" s="381"/>
      <c r="DT22" s="381"/>
      <c r="DU22" s="381"/>
      <c r="DV22" s="381"/>
      <c r="DW22" s="381"/>
      <c r="DX22" s="381"/>
      <c r="DY22" s="381"/>
      <c r="DZ22" s="381"/>
      <c r="EA22" s="381"/>
      <c r="EB22" s="381"/>
      <c r="EC22" s="381"/>
      <c r="ED22" s="381"/>
      <c r="EE22" s="381"/>
      <c r="EF22" s="381"/>
      <c r="EG22" s="381"/>
      <c r="EH22" s="381"/>
      <c r="EI22" s="381"/>
      <c r="EJ22" s="381"/>
      <c r="EK22" s="381"/>
      <c r="EL22" s="381"/>
      <c r="EM22" s="381"/>
      <c r="EN22" s="381"/>
      <c r="EO22" s="381"/>
      <c r="EP22" s="381"/>
      <c r="EQ22" s="381"/>
      <c r="ER22" s="381"/>
      <c r="ES22" s="381"/>
      <c r="ET22" s="381"/>
      <c r="EU22" s="381"/>
      <c r="EV22" s="381"/>
      <c r="EW22" s="381"/>
      <c r="EX22" s="381"/>
      <c r="EY22" s="381"/>
      <c r="EZ22" s="381"/>
      <c r="FA22" s="381"/>
      <c r="FB22" s="381"/>
      <c r="FC22" s="381"/>
      <c r="FD22" s="381"/>
      <c r="FE22" s="381"/>
      <c r="FF22" s="381"/>
      <c r="FG22" s="381"/>
      <c r="FH22" s="381"/>
      <c r="FI22" s="381"/>
      <c r="FJ22" s="381"/>
      <c r="FK22" s="381"/>
      <c r="FL22" s="381"/>
      <c r="FM22" s="381"/>
      <c r="FN22" s="381"/>
      <c r="FO22" s="381"/>
      <c r="FP22" s="381"/>
      <c r="FQ22" s="381"/>
      <c r="FR22" s="381"/>
      <c r="FS22" s="381"/>
      <c r="FT22" s="381"/>
      <c r="FU22" s="381"/>
      <c r="FV22" s="381"/>
      <c r="FW22" s="381"/>
      <c r="FX22" s="381"/>
      <c r="FY22" s="381"/>
    </row>
    <row r="23" spans="1:181" s="382" customFormat="1" ht="13.8">
      <c r="A23" s="103" t="s">
        <v>6712</v>
      </c>
      <c r="B23" s="412" t="s">
        <v>6713</v>
      </c>
      <c r="C23" s="174">
        <v>3</v>
      </c>
      <c r="D23" s="258">
        <v>6223.2</v>
      </c>
      <c r="E23" s="258">
        <v>6223.2</v>
      </c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  <c r="AD23" s="381"/>
      <c r="AE23" s="381"/>
      <c r="AF23" s="381"/>
      <c r="AG23" s="381"/>
      <c r="AH23" s="381"/>
      <c r="AI23" s="381"/>
      <c r="AJ23" s="381"/>
      <c r="AK23" s="381"/>
      <c r="AL23" s="381"/>
      <c r="AM23" s="381"/>
      <c r="AN23" s="381"/>
      <c r="AO23" s="381"/>
      <c r="AP23" s="381"/>
      <c r="AQ23" s="381"/>
      <c r="AR23" s="381"/>
      <c r="AS23" s="381"/>
      <c r="AT23" s="381"/>
      <c r="AU23" s="381"/>
      <c r="AV23" s="381"/>
      <c r="AW23" s="381"/>
      <c r="AX23" s="381"/>
      <c r="AY23" s="381"/>
      <c r="AZ23" s="381"/>
      <c r="BA23" s="381"/>
      <c r="BB23" s="381"/>
      <c r="BC23" s="381"/>
      <c r="BD23" s="381"/>
      <c r="BE23" s="381"/>
      <c r="BF23" s="381"/>
      <c r="BG23" s="381"/>
      <c r="BH23" s="381"/>
      <c r="BI23" s="381"/>
      <c r="BJ23" s="381"/>
      <c r="BK23" s="381"/>
      <c r="BL23" s="381"/>
      <c r="BM23" s="381"/>
      <c r="BN23" s="381"/>
      <c r="BO23" s="381"/>
      <c r="BP23" s="381"/>
      <c r="BQ23" s="381"/>
      <c r="BR23" s="381"/>
      <c r="BS23" s="381"/>
      <c r="BT23" s="381"/>
      <c r="BU23" s="381"/>
      <c r="BV23" s="381"/>
      <c r="BW23" s="381"/>
      <c r="BX23" s="381"/>
      <c r="BY23" s="381"/>
      <c r="BZ23" s="381"/>
      <c r="CA23" s="381"/>
      <c r="CB23" s="381"/>
      <c r="CC23" s="381"/>
      <c r="CD23" s="381"/>
      <c r="CE23" s="381"/>
      <c r="CF23" s="381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1"/>
      <c r="CZ23" s="381"/>
      <c r="DA23" s="381"/>
      <c r="DB23" s="381"/>
      <c r="DC23" s="381"/>
      <c r="DD23" s="381"/>
      <c r="DE23" s="381"/>
      <c r="DF23" s="381"/>
      <c r="DG23" s="381"/>
      <c r="DH23" s="381"/>
      <c r="DI23" s="381"/>
      <c r="DJ23" s="381"/>
      <c r="DK23" s="381"/>
      <c r="DL23" s="381"/>
      <c r="DM23" s="381"/>
      <c r="DN23" s="381"/>
      <c r="DO23" s="381"/>
      <c r="DP23" s="381"/>
      <c r="DQ23" s="381"/>
      <c r="DR23" s="381"/>
      <c r="DS23" s="381"/>
      <c r="DT23" s="381"/>
      <c r="DU23" s="381"/>
      <c r="DV23" s="381"/>
      <c r="DW23" s="381"/>
      <c r="DX23" s="381"/>
      <c r="DY23" s="381"/>
      <c r="DZ23" s="381"/>
      <c r="EA23" s="381"/>
      <c r="EB23" s="381"/>
      <c r="EC23" s="381"/>
      <c r="ED23" s="381"/>
      <c r="EE23" s="381"/>
      <c r="EF23" s="381"/>
      <c r="EG23" s="381"/>
      <c r="EH23" s="381"/>
      <c r="EI23" s="381"/>
      <c r="EJ23" s="381"/>
      <c r="EK23" s="381"/>
      <c r="EL23" s="381"/>
      <c r="EM23" s="381"/>
      <c r="EN23" s="381"/>
      <c r="EO23" s="381"/>
      <c r="EP23" s="381"/>
      <c r="EQ23" s="381"/>
      <c r="ER23" s="381"/>
      <c r="ES23" s="381"/>
      <c r="ET23" s="381"/>
      <c r="EU23" s="381"/>
      <c r="EV23" s="381"/>
      <c r="EW23" s="381"/>
      <c r="EX23" s="381"/>
      <c r="EY23" s="381"/>
      <c r="EZ23" s="381"/>
      <c r="FA23" s="381"/>
      <c r="FB23" s="381"/>
      <c r="FC23" s="381"/>
      <c r="FD23" s="381"/>
      <c r="FE23" s="381"/>
      <c r="FF23" s="381"/>
      <c r="FG23" s="381"/>
      <c r="FH23" s="381"/>
      <c r="FI23" s="381"/>
      <c r="FJ23" s="381"/>
      <c r="FK23" s="381"/>
      <c r="FL23" s="381"/>
      <c r="FM23" s="381"/>
      <c r="FN23" s="381"/>
      <c r="FO23" s="381"/>
      <c r="FP23" s="381"/>
      <c r="FQ23" s="381"/>
      <c r="FR23" s="381"/>
      <c r="FS23" s="381"/>
      <c r="FT23" s="381"/>
      <c r="FU23" s="381"/>
      <c r="FV23" s="381"/>
      <c r="FW23" s="381"/>
      <c r="FX23" s="381"/>
      <c r="FY23" s="381"/>
    </row>
    <row r="24" spans="1:181" s="382" customFormat="1" ht="13.8">
      <c r="A24" s="103" t="s">
        <v>6714</v>
      </c>
      <c r="B24" s="412" t="s">
        <v>6715</v>
      </c>
      <c r="C24" s="174">
        <v>9</v>
      </c>
      <c r="D24" s="258">
        <v>6223.2</v>
      </c>
      <c r="E24" s="258">
        <v>6223.2</v>
      </c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  <c r="AZ24" s="381"/>
      <c r="BA24" s="381"/>
      <c r="BB24" s="381"/>
      <c r="BC24" s="381"/>
      <c r="BD24" s="381"/>
      <c r="BE24" s="381"/>
      <c r="BF24" s="381"/>
      <c r="BG24" s="381"/>
      <c r="BH24" s="381"/>
      <c r="BI24" s="381"/>
      <c r="BJ24" s="381"/>
      <c r="BK24" s="381"/>
      <c r="BL24" s="381"/>
      <c r="BM24" s="381"/>
      <c r="BN24" s="381"/>
      <c r="BO24" s="381"/>
      <c r="BP24" s="381"/>
      <c r="BQ24" s="381"/>
      <c r="BR24" s="381"/>
      <c r="BS24" s="381"/>
      <c r="BT24" s="381"/>
      <c r="BU24" s="381"/>
      <c r="BV24" s="381"/>
      <c r="BW24" s="381"/>
      <c r="BX24" s="381"/>
      <c r="BY24" s="381"/>
      <c r="BZ24" s="381"/>
      <c r="CA24" s="381"/>
      <c r="CB24" s="381"/>
      <c r="CC24" s="381"/>
      <c r="CD24" s="381"/>
      <c r="CE24" s="381"/>
      <c r="CF24" s="381"/>
      <c r="CG24" s="381"/>
      <c r="CH24" s="381"/>
      <c r="CI24" s="381"/>
      <c r="CJ24" s="381"/>
      <c r="CK24" s="381"/>
      <c r="CL24" s="381"/>
      <c r="CM24" s="381"/>
      <c r="CN24" s="381"/>
      <c r="CO24" s="381"/>
      <c r="CP24" s="381"/>
      <c r="CQ24" s="381"/>
      <c r="CR24" s="381"/>
      <c r="CS24" s="381"/>
      <c r="CT24" s="381"/>
      <c r="CU24" s="381"/>
      <c r="CV24" s="381"/>
      <c r="CW24" s="381"/>
      <c r="CX24" s="381"/>
      <c r="CY24" s="381"/>
      <c r="CZ24" s="381"/>
      <c r="DA24" s="381"/>
      <c r="DB24" s="381"/>
      <c r="DC24" s="381"/>
      <c r="DD24" s="381"/>
      <c r="DE24" s="381"/>
      <c r="DF24" s="381"/>
      <c r="DG24" s="381"/>
      <c r="DH24" s="381"/>
      <c r="DI24" s="381"/>
      <c r="DJ24" s="381"/>
      <c r="DK24" s="381"/>
      <c r="DL24" s="381"/>
      <c r="DM24" s="381"/>
      <c r="DN24" s="381"/>
      <c r="DO24" s="381"/>
      <c r="DP24" s="381"/>
      <c r="DQ24" s="381"/>
      <c r="DR24" s="381"/>
      <c r="DS24" s="381"/>
      <c r="DT24" s="381"/>
      <c r="DU24" s="381"/>
      <c r="DV24" s="381"/>
      <c r="DW24" s="381"/>
      <c r="DX24" s="381"/>
      <c r="DY24" s="381"/>
      <c r="DZ24" s="381"/>
      <c r="EA24" s="381"/>
      <c r="EB24" s="381"/>
      <c r="EC24" s="381"/>
      <c r="ED24" s="381"/>
      <c r="EE24" s="381"/>
      <c r="EF24" s="381"/>
      <c r="EG24" s="381"/>
      <c r="EH24" s="381"/>
      <c r="EI24" s="381"/>
      <c r="EJ24" s="381"/>
      <c r="EK24" s="381"/>
      <c r="EL24" s="381"/>
      <c r="EM24" s="381"/>
      <c r="EN24" s="381"/>
      <c r="EO24" s="381"/>
      <c r="EP24" s="381"/>
      <c r="EQ24" s="381"/>
      <c r="ER24" s="381"/>
      <c r="ES24" s="381"/>
      <c r="ET24" s="381"/>
      <c r="EU24" s="381"/>
      <c r="EV24" s="381"/>
      <c r="EW24" s="381"/>
      <c r="EX24" s="381"/>
      <c r="EY24" s="381"/>
      <c r="EZ24" s="381"/>
      <c r="FA24" s="381"/>
      <c r="FB24" s="381"/>
      <c r="FC24" s="381"/>
      <c r="FD24" s="381"/>
      <c r="FE24" s="381"/>
      <c r="FF24" s="381"/>
      <c r="FG24" s="381"/>
      <c r="FH24" s="381"/>
      <c r="FI24" s="381"/>
      <c r="FJ24" s="381"/>
      <c r="FK24" s="381"/>
      <c r="FL24" s="381"/>
      <c r="FM24" s="381"/>
      <c r="FN24" s="381"/>
      <c r="FO24" s="381"/>
      <c r="FP24" s="381"/>
      <c r="FQ24" s="381"/>
      <c r="FR24" s="381"/>
      <c r="FS24" s="381"/>
      <c r="FT24" s="381"/>
      <c r="FU24" s="381"/>
      <c r="FV24" s="381"/>
      <c r="FW24" s="381"/>
      <c r="FX24" s="381"/>
      <c r="FY24" s="381"/>
    </row>
    <row r="25" spans="1:181" s="382" customFormat="1" ht="13.8">
      <c r="A25" s="103" t="s">
        <v>6716</v>
      </c>
      <c r="B25" s="412" t="s">
        <v>5127</v>
      </c>
      <c r="C25" s="174">
        <v>1</v>
      </c>
      <c r="D25" s="258">
        <v>21798</v>
      </c>
      <c r="E25" s="258">
        <v>21798</v>
      </c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1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1"/>
      <c r="FY25" s="381"/>
    </row>
    <row r="26" spans="1:181" ht="15.6">
      <c r="A26" s="531"/>
      <c r="B26" s="248" t="s">
        <v>4209</v>
      </c>
      <c r="C26" s="226">
        <f>SUM(C12:C25)</f>
        <v>42</v>
      </c>
      <c r="D26" s="540"/>
      <c r="E26" s="540"/>
      <c r="F26" s="381"/>
      <c r="G26" s="381"/>
    </row>
    <row r="27" spans="1:181" s="95" customFormat="1" ht="15.6">
      <c r="A27" s="541"/>
      <c r="B27" s="225"/>
      <c r="C27" s="241"/>
      <c r="D27" s="540"/>
      <c r="E27" s="540"/>
    </row>
    <row r="28" spans="1:181" ht="15.6">
      <c r="A28" s="137"/>
      <c r="B28" s="138"/>
      <c r="C28" s="536"/>
      <c r="D28" s="535"/>
      <c r="E28" s="535"/>
    </row>
    <row r="29" spans="1:181" ht="15.6">
      <c r="A29" s="1285" t="s">
        <v>4103</v>
      </c>
      <c r="B29" s="1285" t="s">
        <v>4103</v>
      </c>
      <c r="C29" s="536"/>
      <c r="D29" s="535"/>
      <c r="E29" s="535"/>
    </row>
    <row r="30" spans="1:181" s="423" customFormat="1">
      <c r="A30" s="126" t="s">
        <v>4246</v>
      </c>
      <c r="B30" s="126" t="s">
        <v>4246</v>
      </c>
      <c r="C30" s="127">
        <v>0</v>
      </c>
      <c r="D30" s="258">
        <v>0</v>
      </c>
      <c r="E30" s="258">
        <v>0</v>
      </c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2"/>
      <c r="CJ30" s="422"/>
      <c r="CK30" s="422"/>
      <c r="CL30" s="422"/>
      <c r="CM30" s="422"/>
      <c r="CN30" s="422"/>
      <c r="CO30" s="422"/>
      <c r="CP30" s="422"/>
      <c r="CQ30" s="422"/>
      <c r="CR30" s="422"/>
      <c r="CS30" s="422"/>
      <c r="CT30" s="422"/>
      <c r="CU30" s="422"/>
      <c r="CV30" s="422"/>
      <c r="CW30" s="422"/>
      <c r="CX30" s="422"/>
      <c r="CY30" s="422"/>
      <c r="CZ30" s="422"/>
      <c r="DA30" s="422"/>
      <c r="DB30" s="422"/>
      <c r="DC30" s="422"/>
      <c r="DD30" s="422"/>
      <c r="DE30" s="422"/>
      <c r="DF30" s="422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22"/>
      <c r="DW30" s="422"/>
      <c r="DX30" s="422"/>
      <c r="DY30" s="422"/>
      <c r="DZ30" s="422"/>
      <c r="EA30" s="422"/>
      <c r="EB30" s="422"/>
      <c r="EC30" s="422"/>
      <c r="ED30" s="422"/>
      <c r="EE30" s="422"/>
      <c r="EF30" s="422"/>
      <c r="EG30" s="422"/>
      <c r="EH30" s="422"/>
      <c r="EI30" s="422"/>
      <c r="EJ30" s="422"/>
      <c r="EK30" s="422"/>
      <c r="EL30" s="422"/>
      <c r="EM30" s="422"/>
      <c r="EN30" s="422"/>
      <c r="EO30" s="422"/>
      <c r="EP30" s="422"/>
      <c r="EQ30" s="422"/>
      <c r="ER30" s="422"/>
      <c r="ES30" s="422"/>
      <c r="ET30" s="422"/>
      <c r="EU30" s="422"/>
      <c r="EV30" s="422"/>
      <c r="EW30" s="422"/>
      <c r="EX30" s="422"/>
      <c r="EY30" s="422"/>
      <c r="EZ30" s="422"/>
      <c r="FA30" s="422"/>
      <c r="FB30" s="422"/>
      <c r="FC30" s="422"/>
      <c r="FD30" s="422"/>
      <c r="FE30" s="422"/>
      <c r="FF30" s="422"/>
      <c r="FG30" s="422"/>
      <c r="FH30" s="422"/>
      <c r="FI30" s="422"/>
      <c r="FJ30" s="422"/>
      <c r="FK30" s="422"/>
      <c r="FL30" s="422"/>
      <c r="FM30" s="422"/>
      <c r="FN30" s="422"/>
      <c r="FO30" s="422"/>
      <c r="FP30" s="422"/>
      <c r="FQ30" s="422"/>
      <c r="FR30" s="422"/>
      <c r="FS30" s="422"/>
      <c r="FT30" s="422"/>
      <c r="FU30" s="422"/>
      <c r="FV30" s="422"/>
      <c r="FW30" s="422"/>
      <c r="FX30" s="422"/>
      <c r="FY30" s="422"/>
    </row>
    <row r="31" spans="1:181" ht="15.6">
      <c r="A31" s="531"/>
      <c r="B31" s="579" t="s">
        <v>4244</v>
      </c>
      <c r="C31" s="580">
        <f>SUM(C30)</f>
        <v>0</v>
      </c>
      <c r="D31" s="540"/>
      <c r="E31" s="540"/>
    </row>
    <row r="32" spans="1:181" s="95" customFormat="1" ht="15.6">
      <c r="A32" s="541"/>
      <c r="B32" s="225"/>
      <c r="C32" s="241"/>
      <c r="D32" s="540"/>
      <c r="E32" s="540"/>
    </row>
    <row r="33" spans="1:5">
      <c r="A33" s="542"/>
      <c r="B33" s="543"/>
      <c r="C33" s="542"/>
      <c r="D33" s="538"/>
      <c r="E33" s="538"/>
    </row>
    <row r="34" spans="1:5" ht="15.6">
      <c r="A34" s="1285" t="s">
        <v>4104</v>
      </c>
      <c r="B34" s="1285" t="s">
        <v>4103</v>
      </c>
      <c r="C34" s="572"/>
      <c r="D34" s="535"/>
      <c r="E34" s="535"/>
    </row>
    <row r="35" spans="1:5">
      <c r="A35" s="126" t="s">
        <v>4246</v>
      </c>
      <c r="B35" s="126" t="s">
        <v>4246</v>
      </c>
      <c r="C35" s="202">
        <v>0</v>
      </c>
      <c r="D35" s="146">
        <v>0</v>
      </c>
      <c r="E35" s="146">
        <v>0</v>
      </c>
    </row>
    <row r="36" spans="1:5" ht="15.6">
      <c r="A36" s="531"/>
      <c r="B36" s="579" t="s">
        <v>4247</v>
      </c>
      <c r="C36" s="580">
        <f>SUM(C35)</f>
        <v>0</v>
      </c>
      <c r="D36" s="540"/>
      <c r="E36" s="540"/>
    </row>
    <row r="37" spans="1:5" s="95" customFormat="1" ht="15.6">
      <c r="A37" s="541"/>
      <c r="B37" s="225"/>
      <c r="C37" s="241"/>
      <c r="D37" s="540"/>
      <c r="E37" s="540"/>
    </row>
    <row r="38" spans="1:5" s="95" customFormat="1" ht="15.6">
      <c r="A38" s="541"/>
      <c r="B38" s="243" t="s">
        <v>4105</v>
      </c>
      <c r="C38" s="244">
        <f>SUM(C31,C26,C36)</f>
        <v>42</v>
      </c>
      <c r="D38" s="540"/>
      <c r="E38" s="540"/>
    </row>
    <row r="39" spans="1:5" s="95" customFormat="1" ht="15.6">
      <c r="A39" s="541"/>
      <c r="B39" s="225"/>
      <c r="C39" s="241"/>
      <c r="D39" s="540"/>
      <c r="E39" s="540"/>
    </row>
    <row r="40" spans="1:5" ht="15.6">
      <c r="A40" s="137"/>
      <c r="B40" s="138"/>
      <c r="C40" s="536"/>
      <c r="D40" s="535"/>
      <c r="E40" s="535"/>
    </row>
    <row r="41" spans="1:5" ht="15.6">
      <c r="A41" s="1279" t="s">
        <v>4101</v>
      </c>
      <c r="B41" s="1279"/>
      <c r="C41" s="536"/>
      <c r="D41" s="535"/>
      <c r="E41" s="535"/>
    </row>
    <row r="42" spans="1:5" ht="15.6">
      <c r="A42" s="1285" t="s">
        <v>4248</v>
      </c>
      <c r="B42" s="1285"/>
      <c r="C42" s="536"/>
      <c r="D42" s="535"/>
      <c r="E42" s="535"/>
    </row>
    <row r="43" spans="1:5">
      <c r="A43" s="126" t="s">
        <v>4246</v>
      </c>
      <c r="B43" s="126" t="s">
        <v>4246</v>
      </c>
      <c r="C43" s="202">
        <v>0</v>
      </c>
      <c r="D43" s="146">
        <v>0</v>
      </c>
      <c r="E43" s="146">
        <v>0</v>
      </c>
    </row>
    <row r="44" spans="1:5" ht="15.6">
      <c r="A44" s="531"/>
      <c r="B44" s="579" t="s">
        <v>6360</v>
      </c>
      <c r="C44" s="580">
        <f>SUM(C43)</f>
        <v>0</v>
      </c>
      <c r="D44" s="540"/>
      <c r="E44" s="540"/>
    </row>
    <row r="45" spans="1:5" ht="15.6">
      <c r="A45" s="137"/>
      <c r="B45" s="138"/>
      <c r="C45" s="536"/>
      <c r="D45" s="535"/>
      <c r="E45" s="535"/>
    </row>
    <row r="46" spans="1:5" ht="15.6">
      <c r="A46" s="1372" t="s">
        <v>4107</v>
      </c>
      <c r="B46" s="1283"/>
      <c r="C46" s="536"/>
      <c r="D46" s="535"/>
      <c r="E46" s="535"/>
    </row>
    <row r="47" spans="1:5">
      <c r="A47" s="126" t="s">
        <v>4246</v>
      </c>
      <c r="B47" s="126" t="s">
        <v>4246</v>
      </c>
      <c r="C47" s="202">
        <v>0</v>
      </c>
      <c r="D47" s="146">
        <v>0</v>
      </c>
      <c r="E47" s="146">
        <v>0</v>
      </c>
    </row>
    <row r="48" spans="1:5" ht="15.6">
      <c r="A48" s="531"/>
      <c r="B48" s="248" t="s">
        <v>4280</v>
      </c>
      <c r="C48" s="249">
        <f>SUM(C47)</f>
        <v>0</v>
      </c>
      <c r="D48" s="540"/>
      <c r="E48" s="540"/>
    </row>
    <row r="49" spans="1:5" ht="15.6">
      <c r="A49" s="157"/>
      <c r="B49" s="157"/>
      <c r="C49" s="157"/>
      <c r="D49" s="157"/>
      <c r="E49" s="157"/>
    </row>
    <row r="50" spans="1:5" ht="15.6">
      <c r="A50" s="157"/>
      <c r="B50" s="157"/>
      <c r="C50" s="157"/>
      <c r="D50" s="157"/>
      <c r="E50" s="157"/>
    </row>
    <row r="51" spans="1:5" ht="15.6">
      <c r="A51" s="157"/>
      <c r="B51" s="157"/>
      <c r="C51" s="157"/>
      <c r="D51" s="157"/>
      <c r="E51" s="157"/>
    </row>
  </sheetData>
  <mergeCells count="15">
    <mergeCell ref="A46:B4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9:B29"/>
    <mergeCell ref="A34:B34"/>
    <mergeCell ref="A41:B41"/>
    <mergeCell ref="A42:B42"/>
  </mergeCells>
  <printOptions horizontalCentered="1"/>
  <pageMargins left="0.59055118110236227" right="0.59055118110236227" top="1.1811023622047245" bottom="0.78740157480314965" header="0.39370078740157483" footer="0.39370078740157483"/>
  <pageSetup scale="99" fitToHeight="0" orientation="landscape" r:id="rId1"/>
  <rowBreaks count="1" manualBreakCount="1">
    <brk id="3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5"/>
  <sheetViews>
    <sheetView showGridLines="0" topLeftCell="A2" zoomScaleNormal="100" workbookViewId="0"/>
  </sheetViews>
  <sheetFormatPr baseColWidth="10" defaultColWidth="11.44140625" defaultRowHeight="15"/>
  <cols>
    <col min="1" max="1" width="12" style="207" customWidth="1"/>
    <col min="2" max="2" width="37.33203125" style="207" customWidth="1"/>
    <col min="3" max="3" width="15.109375" style="207" bestFit="1" customWidth="1"/>
    <col min="4" max="4" width="12" style="207" customWidth="1"/>
    <col min="5" max="5" width="15.5546875" style="207" customWidth="1"/>
    <col min="6" max="6" width="11.44140625" style="207"/>
    <col min="7" max="7" width="13.33203125" style="207" customWidth="1"/>
    <col min="8" max="8" width="13.88671875" style="207" customWidth="1"/>
    <col min="9" max="9" width="13.5546875" style="207" customWidth="1"/>
    <col min="10" max="10" width="11.5546875" style="207" customWidth="1"/>
    <col min="11" max="11" width="11.44140625" style="207"/>
    <col min="12" max="12" width="8.44140625" style="395" customWidth="1"/>
    <col min="13" max="16384" width="11.44140625" style="207"/>
  </cols>
  <sheetData>
    <row r="2" spans="1:11" s="395" customFormat="1" ht="15.6">
      <c r="A2" s="1359" t="s">
        <v>4095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</row>
    <row r="3" spans="1:11" s="395" customFormat="1" ht="15.6">
      <c r="A3" s="1357" t="s">
        <v>35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</row>
    <row r="4" spans="1:11" s="395" customFormat="1" ht="15.6">
      <c r="A4" s="1357" t="s">
        <v>4096</v>
      </c>
      <c r="B4" s="1357"/>
      <c r="C4" s="1357"/>
      <c r="D4" s="1357"/>
      <c r="E4" s="1357"/>
      <c r="F4" s="1357"/>
      <c r="G4" s="1357"/>
      <c r="H4" s="1357"/>
      <c r="I4" s="1357"/>
      <c r="J4" s="1357"/>
      <c r="K4" s="1357"/>
    </row>
    <row r="5" spans="1:11" s="395" customFormat="1" ht="15.6">
      <c r="A5" s="1357" t="s">
        <v>4365</v>
      </c>
      <c r="B5" s="1357"/>
      <c r="C5" s="1357"/>
      <c r="D5" s="1357"/>
      <c r="E5" s="1357"/>
      <c r="F5" s="1357"/>
      <c r="G5" s="1357"/>
      <c r="H5" s="1357"/>
      <c r="I5" s="1357"/>
      <c r="J5" s="1357"/>
      <c r="K5" s="1357"/>
    </row>
    <row r="6" spans="1:11" s="395" customFormat="1" ht="15.6">
      <c r="A6" s="1358" t="s">
        <v>4157</v>
      </c>
      <c r="B6" s="1358"/>
      <c r="C6" s="1358"/>
      <c r="D6" s="1358"/>
      <c r="E6" s="1358"/>
      <c r="F6" s="1358"/>
      <c r="G6" s="1358"/>
      <c r="H6" s="1358"/>
      <c r="I6" s="1358"/>
      <c r="J6" s="1358"/>
      <c r="K6" s="1358"/>
    </row>
    <row r="7" spans="1:11" s="395" customFormat="1" ht="15.6">
      <c r="A7" s="1332" t="s">
        <v>6361</v>
      </c>
      <c r="B7" s="1332"/>
      <c r="C7" s="1332"/>
      <c r="D7" s="581" t="s">
        <v>529</v>
      </c>
      <c r="E7" s="581" t="s">
        <v>529</v>
      </c>
      <c r="F7" s="581" t="s">
        <v>529</v>
      </c>
      <c r="G7" s="581" t="s">
        <v>529</v>
      </c>
      <c r="H7" s="581" t="s">
        <v>529</v>
      </c>
      <c r="I7" s="581" t="s">
        <v>529</v>
      </c>
      <c r="J7" s="581" t="s">
        <v>529</v>
      </c>
      <c r="K7" s="581" t="s">
        <v>529</v>
      </c>
    </row>
    <row r="8" spans="1:11" s="266" customFormat="1" ht="13.8">
      <c r="A8" s="1263" t="s">
        <v>4283</v>
      </c>
      <c r="B8" s="1263" t="s">
        <v>4159</v>
      </c>
      <c r="C8" s="1263" t="s">
        <v>4285</v>
      </c>
      <c r="D8" s="1263" t="s">
        <v>4285</v>
      </c>
      <c r="E8" s="1263" t="s">
        <v>4285</v>
      </c>
      <c r="F8" s="1263" t="s">
        <v>4285</v>
      </c>
      <c r="G8" s="1263" t="s">
        <v>4286</v>
      </c>
      <c r="H8" s="1263" t="s">
        <v>4286</v>
      </c>
      <c r="I8" s="1263" t="s">
        <v>4286</v>
      </c>
      <c r="J8" s="1263" t="s">
        <v>4286</v>
      </c>
      <c r="K8" s="1263" t="s">
        <v>4286</v>
      </c>
    </row>
    <row r="9" spans="1:11" s="266" customFormat="1" ht="27.6">
      <c r="A9" s="1263" t="s">
        <v>4283</v>
      </c>
      <c r="B9" s="1263" t="s">
        <v>6362</v>
      </c>
      <c r="C9" s="102" t="s">
        <v>4287</v>
      </c>
      <c r="D9" s="102" t="s">
        <v>4288</v>
      </c>
      <c r="E9" s="102" t="s">
        <v>4289</v>
      </c>
      <c r="F9" s="102" t="s">
        <v>4290</v>
      </c>
      <c r="G9" s="102" t="s">
        <v>4291</v>
      </c>
      <c r="H9" s="102" t="s">
        <v>4292</v>
      </c>
      <c r="I9" s="102" t="s">
        <v>4293</v>
      </c>
      <c r="J9" s="102" t="s">
        <v>4294</v>
      </c>
      <c r="K9" s="102" t="s">
        <v>4290</v>
      </c>
    </row>
    <row r="10" spans="1:11" s="266" customFormat="1" ht="13.8">
      <c r="A10" s="412" t="s">
        <v>6693</v>
      </c>
      <c r="B10" s="412" t="s">
        <v>6694</v>
      </c>
      <c r="C10" s="258">
        <v>50867.7</v>
      </c>
      <c r="D10" s="413">
        <v>0</v>
      </c>
      <c r="E10" s="413">
        <v>0</v>
      </c>
      <c r="F10" s="414">
        <f>+C10+D10+E10</f>
        <v>50867.7</v>
      </c>
      <c r="G10" s="414">
        <f>+(C10/30)*10</f>
        <v>16955.899999999998</v>
      </c>
      <c r="H10" s="414">
        <f>+(C10/30)*5</f>
        <v>8477.9499999999989</v>
      </c>
      <c r="I10" s="414">
        <f>+(C10/30)*40</f>
        <v>67823.599999999991</v>
      </c>
      <c r="J10" s="414">
        <v>0</v>
      </c>
      <c r="K10" s="414">
        <f>+G10+H10+I10+J10</f>
        <v>93257.449999999983</v>
      </c>
    </row>
    <row r="11" spans="1:11" s="266" customFormat="1" ht="13.8">
      <c r="A11" s="412" t="s">
        <v>6695</v>
      </c>
      <c r="B11" s="412" t="s">
        <v>6696</v>
      </c>
      <c r="C11" s="258">
        <v>23391.3</v>
      </c>
      <c r="D11" s="413">
        <v>0</v>
      </c>
      <c r="E11" s="413">
        <v>0</v>
      </c>
      <c r="F11" s="414">
        <f>+C11+D11+E11</f>
        <v>23391.3</v>
      </c>
      <c r="G11" s="414">
        <f>+(C11/30)*10</f>
        <v>7797.0999999999995</v>
      </c>
      <c r="H11" s="414">
        <f>+(C11/30)*5</f>
        <v>3898.5499999999997</v>
      </c>
      <c r="I11" s="414">
        <f>+(C11/30)*40</f>
        <v>31188.399999999998</v>
      </c>
      <c r="J11" s="414">
        <v>0</v>
      </c>
      <c r="K11" s="414">
        <f>+G11+H11+I11+J11</f>
        <v>42884.049999999996</v>
      </c>
    </row>
    <row r="12" spans="1:11" s="266" customFormat="1" ht="13.8">
      <c r="A12" s="412" t="s">
        <v>6697</v>
      </c>
      <c r="B12" s="412" t="s">
        <v>6698</v>
      </c>
      <c r="C12" s="258">
        <v>21892.5</v>
      </c>
      <c r="D12" s="413">
        <v>0</v>
      </c>
      <c r="E12" s="413">
        <v>0</v>
      </c>
      <c r="F12" s="414">
        <f>+C12+D12+E12</f>
        <v>21892.5</v>
      </c>
      <c r="G12" s="414">
        <f>+(C12/30)*10</f>
        <v>7297.5</v>
      </c>
      <c r="H12" s="414">
        <f>+(C12/30)*5</f>
        <v>3648.75</v>
      </c>
      <c r="I12" s="414">
        <f>+(C12/30)*40</f>
        <v>29190</v>
      </c>
      <c r="J12" s="414">
        <v>0</v>
      </c>
      <c r="K12" s="414">
        <f>+G12+H12+I12+J12</f>
        <v>40136.25</v>
      </c>
    </row>
    <row r="13" spans="1:11" s="395" customFormat="1">
      <c r="A13" s="394"/>
      <c r="B13" s="207"/>
      <c r="C13" s="394"/>
      <c r="D13" s="394"/>
      <c r="E13" s="394"/>
      <c r="F13" s="394"/>
      <c r="G13" s="394"/>
      <c r="H13" s="394"/>
      <c r="I13" s="394"/>
      <c r="J13" s="394"/>
      <c r="K13" s="394"/>
    </row>
    <row r="14" spans="1:11" s="395" customFormat="1" ht="15.6">
      <c r="A14" s="1332" t="s">
        <v>6363</v>
      </c>
      <c r="B14" s="1332"/>
      <c r="C14" s="1332"/>
      <c r="D14" s="585" t="s">
        <v>529</v>
      </c>
      <c r="E14" s="585" t="s">
        <v>529</v>
      </c>
      <c r="F14" s="585" t="s">
        <v>529</v>
      </c>
      <c r="G14" s="585" t="s">
        <v>529</v>
      </c>
      <c r="H14" s="585" t="s">
        <v>529</v>
      </c>
      <c r="I14" s="585" t="s">
        <v>529</v>
      </c>
      <c r="J14" s="585" t="s">
        <v>529</v>
      </c>
      <c r="K14" s="585" t="s">
        <v>529</v>
      </c>
    </row>
    <row r="15" spans="1:11" s="395" customFormat="1">
      <c r="A15" s="1251" t="s">
        <v>4283</v>
      </c>
      <c r="B15" s="1251" t="s">
        <v>4159</v>
      </c>
      <c r="C15" s="1331" t="s">
        <v>4285</v>
      </c>
      <c r="D15" s="1331" t="s">
        <v>4285</v>
      </c>
      <c r="E15" s="1331" t="s">
        <v>4285</v>
      </c>
      <c r="F15" s="1331" t="s">
        <v>4285</v>
      </c>
      <c r="G15" s="1331" t="s">
        <v>4286</v>
      </c>
      <c r="H15" s="1331" t="s">
        <v>4286</v>
      </c>
      <c r="I15" s="1331" t="s">
        <v>4286</v>
      </c>
      <c r="J15" s="1331" t="s">
        <v>4286</v>
      </c>
      <c r="K15" s="1331" t="s">
        <v>4286</v>
      </c>
    </row>
    <row r="16" spans="1:11" s="395" customFormat="1" ht="27.6">
      <c r="A16" s="1251" t="s">
        <v>4283</v>
      </c>
      <c r="B16" s="1251" t="s">
        <v>6362</v>
      </c>
      <c r="C16" s="586" t="s">
        <v>4287</v>
      </c>
      <c r="D16" s="586" t="s">
        <v>4288</v>
      </c>
      <c r="E16" s="586" t="s">
        <v>4289</v>
      </c>
      <c r="F16" s="586" t="s">
        <v>4290</v>
      </c>
      <c r="G16" s="586" t="s">
        <v>4291</v>
      </c>
      <c r="H16" s="586" t="s">
        <v>4292</v>
      </c>
      <c r="I16" s="586" t="s">
        <v>4293</v>
      </c>
      <c r="J16" s="586" t="s">
        <v>4294</v>
      </c>
      <c r="K16" s="586" t="s">
        <v>4290</v>
      </c>
    </row>
    <row r="17" spans="1:11" s="266" customFormat="1" ht="13.8">
      <c r="A17" s="412" t="s">
        <v>6699</v>
      </c>
      <c r="B17" s="412" t="s">
        <v>6700</v>
      </c>
      <c r="C17" s="258">
        <v>14017.5</v>
      </c>
      <c r="D17" s="413">
        <v>1040</v>
      </c>
      <c r="E17" s="413">
        <v>0</v>
      </c>
      <c r="F17" s="414">
        <f t="shared" ref="F17:F27" si="0">+C17+E17+D17</f>
        <v>15057.5</v>
      </c>
      <c r="G17" s="414">
        <f>+(C17/30)*10</f>
        <v>4672.5</v>
      </c>
      <c r="H17" s="414">
        <f t="shared" ref="H17:H27" si="1">+(C17/30)*5</f>
        <v>2336.25</v>
      </c>
      <c r="I17" s="414">
        <f t="shared" ref="I17:I27" si="2">+(C17/30)*40</f>
        <v>18690</v>
      </c>
      <c r="J17" s="414">
        <v>0</v>
      </c>
      <c r="K17" s="414">
        <f t="shared" ref="K17:K27" si="3">+G17+H17+I17+J17</f>
        <v>25698.75</v>
      </c>
    </row>
    <row r="18" spans="1:11" s="266" customFormat="1" ht="13.8">
      <c r="A18" s="412" t="s">
        <v>6701</v>
      </c>
      <c r="B18" s="412" t="s">
        <v>6702</v>
      </c>
      <c r="C18" s="258">
        <v>13217.4</v>
      </c>
      <c r="D18" s="413">
        <v>1040</v>
      </c>
      <c r="E18" s="413">
        <v>0</v>
      </c>
      <c r="F18" s="414">
        <f t="shared" si="0"/>
        <v>14257.4</v>
      </c>
      <c r="G18" s="414">
        <f>+(C18/30)*10</f>
        <v>4405.8</v>
      </c>
      <c r="H18" s="414">
        <f t="shared" si="1"/>
        <v>2202.9</v>
      </c>
      <c r="I18" s="414">
        <f t="shared" si="2"/>
        <v>17623.2</v>
      </c>
      <c r="J18" s="414">
        <v>0</v>
      </c>
      <c r="K18" s="414">
        <f t="shared" si="3"/>
        <v>24231.9</v>
      </c>
    </row>
    <row r="19" spans="1:11" s="266" customFormat="1" ht="13.8">
      <c r="A19" s="412" t="s">
        <v>6703</v>
      </c>
      <c r="B19" s="412" t="s">
        <v>6704</v>
      </c>
      <c r="C19" s="258">
        <v>10899</v>
      </c>
      <c r="D19" s="413">
        <v>1040</v>
      </c>
      <c r="E19" s="413">
        <v>0</v>
      </c>
      <c r="F19" s="414">
        <f t="shared" si="0"/>
        <v>11939</v>
      </c>
      <c r="G19" s="414">
        <f t="shared" ref="G19:G27" si="4">+(C19/30)*10</f>
        <v>3633</v>
      </c>
      <c r="H19" s="414">
        <f t="shared" si="1"/>
        <v>1816.5</v>
      </c>
      <c r="I19" s="414">
        <f t="shared" si="2"/>
        <v>14532</v>
      </c>
      <c r="J19" s="414">
        <v>0</v>
      </c>
      <c r="K19" s="414">
        <f t="shared" si="3"/>
        <v>19981.5</v>
      </c>
    </row>
    <row r="20" spans="1:11" s="266" customFormat="1" ht="13.8">
      <c r="A20" s="412" t="s">
        <v>6705</v>
      </c>
      <c r="B20" s="412" t="s">
        <v>4362</v>
      </c>
      <c r="C20" s="258">
        <v>8694</v>
      </c>
      <c r="D20" s="413">
        <v>1040</v>
      </c>
      <c r="E20" s="413">
        <v>0</v>
      </c>
      <c r="F20" s="414">
        <f t="shared" si="0"/>
        <v>9734</v>
      </c>
      <c r="G20" s="414">
        <f t="shared" si="4"/>
        <v>2898</v>
      </c>
      <c r="H20" s="414">
        <f t="shared" si="1"/>
        <v>1449</v>
      </c>
      <c r="I20" s="414">
        <f t="shared" si="2"/>
        <v>11592</v>
      </c>
      <c r="J20" s="414">
        <v>0</v>
      </c>
      <c r="K20" s="414">
        <f t="shared" si="3"/>
        <v>15939</v>
      </c>
    </row>
    <row r="21" spans="1:11" s="266" customFormat="1" ht="13.8">
      <c r="A21" s="412" t="s">
        <v>6706</v>
      </c>
      <c r="B21" s="412" t="s">
        <v>6707</v>
      </c>
      <c r="C21" s="258">
        <v>7623</v>
      </c>
      <c r="D21" s="413">
        <v>1040</v>
      </c>
      <c r="E21" s="413">
        <v>0</v>
      </c>
      <c r="F21" s="414">
        <f t="shared" si="0"/>
        <v>8663</v>
      </c>
      <c r="G21" s="414">
        <f t="shared" si="4"/>
        <v>2541</v>
      </c>
      <c r="H21" s="414">
        <f t="shared" si="1"/>
        <v>1270.5</v>
      </c>
      <c r="I21" s="414">
        <f t="shared" si="2"/>
        <v>10164</v>
      </c>
      <c r="J21" s="414">
        <v>0</v>
      </c>
      <c r="K21" s="414">
        <f t="shared" si="3"/>
        <v>13975.5</v>
      </c>
    </row>
    <row r="22" spans="1:11" s="266" customFormat="1" ht="13.8">
      <c r="A22" s="412" t="s">
        <v>6708</v>
      </c>
      <c r="B22" s="412" t="s">
        <v>4199</v>
      </c>
      <c r="C22" s="258">
        <v>7623</v>
      </c>
      <c r="D22" s="413">
        <v>1040</v>
      </c>
      <c r="E22" s="413">
        <v>0</v>
      </c>
      <c r="F22" s="414">
        <f t="shared" si="0"/>
        <v>8663</v>
      </c>
      <c r="G22" s="414">
        <f t="shared" si="4"/>
        <v>2541</v>
      </c>
      <c r="H22" s="414">
        <f t="shared" si="1"/>
        <v>1270.5</v>
      </c>
      <c r="I22" s="414">
        <f t="shared" si="2"/>
        <v>10164</v>
      </c>
      <c r="J22" s="414">
        <v>0</v>
      </c>
      <c r="K22" s="414">
        <f t="shared" si="3"/>
        <v>13975.5</v>
      </c>
    </row>
    <row r="23" spans="1:11" s="266" customFormat="1" ht="13.8">
      <c r="A23" s="412" t="s">
        <v>6709</v>
      </c>
      <c r="B23" s="412" t="s">
        <v>6710</v>
      </c>
      <c r="C23" s="258">
        <v>6223.2</v>
      </c>
      <c r="D23" s="413">
        <v>1040</v>
      </c>
      <c r="E23" s="413">
        <v>0</v>
      </c>
      <c r="F23" s="414">
        <f t="shared" si="0"/>
        <v>7263.2</v>
      </c>
      <c r="G23" s="414">
        <f t="shared" si="4"/>
        <v>2074.4</v>
      </c>
      <c r="H23" s="414">
        <f t="shared" si="1"/>
        <v>1037.2</v>
      </c>
      <c r="I23" s="414">
        <f t="shared" si="2"/>
        <v>8297.6</v>
      </c>
      <c r="J23" s="414">
        <v>0</v>
      </c>
      <c r="K23" s="414">
        <f t="shared" si="3"/>
        <v>11409.2</v>
      </c>
    </row>
    <row r="24" spans="1:11" s="266" customFormat="1" ht="13.8">
      <c r="A24" s="412" t="s">
        <v>6711</v>
      </c>
      <c r="B24" s="412" t="s">
        <v>4922</v>
      </c>
      <c r="C24" s="258">
        <v>6223.2</v>
      </c>
      <c r="D24" s="413">
        <v>1040</v>
      </c>
      <c r="E24" s="413">
        <v>0</v>
      </c>
      <c r="F24" s="414">
        <f t="shared" si="0"/>
        <v>7263.2</v>
      </c>
      <c r="G24" s="414">
        <f t="shared" si="4"/>
        <v>2074.4</v>
      </c>
      <c r="H24" s="414">
        <f t="shared" si="1"/>
        <v>1037.2</v>
      </c>
      <c r="I24" s="414">
        <f t="shared" si="2"/>
        <v>8297.6</v>
      </c>
      <c r="J24" s="414">
        <v>0</v>
      </c>
      <c r="K24" s="414">
        <f t="shared" si="3"/>
        <v>11409.2</v>
      </c>
    </row>
    <row r="25" spans="1:11" s="266" customFormat="1" ht="13.8">
      <c r="A25" s="412" t="s">
        <v>6712</v>
      </c>
      <c r="B25" s="412" t="s">
        <v>6713</v>
      </c>
      <c r="C25" s="258">
        <v>6223.2</v>
      </c>
      <c r="D25" s="413">
        <v>1040</v>
      </c>
      <c r="E25" s="413">
        <v>0</v>
      </c>
      <c r="F25" s="414">
        <f t="shared" si="0"/>
        <v>7263.2</v>
      </c>
      <c r="G25" s="414">
        <f t="shared" si="4"/>
        <v>2074.4</v>
      </c>
      <c r="H25" s="414">
        <f t="shared" si="1"/>
        <v>1037.2</v>
      </c>
      <c r="I25" s="414">
        <f t="shared" si="2"/>
        <v>8297.6</v>
      </c>
      <c r="J25" s="414">
        <v>0</v>
      </c>
      <c r="K25" s="414">
        <f t="shared" si="3"/>
        <v>11409.2</v>
      </c>
    </row>
    <row r="26" spans="1:11" s="266" customFormat="1" ht="13.8">
      <c r="A26" s="412" t="s">
        <v>6714</v>
      </c>
      <c r="B26" s="412" t="s">
        <v>6715</v>
      </c>
      <c r="C26" s="258">
        <v>6223.2</v>
      </c>
      <c r="D26" s="413">
        <v>1040</v>
      </c>
      <c r="E26" s="413">
        <v>0</v>
      </c>
      <c r="F26" s="414">
        <f t="shared" si="0"/>
        <v>7263.2</v>
      </c>
      <c r="G26" s="414">
        <f t="shared" si="4"/>
        <v>2074.4</v>
      </c>
      <c r="H26" s="414">
        <f t="shared" si="1"/>
        <v>1037.2</v>
      </c>
      <c r="I26" s="414">
        <f t="shared" si="2"/>
        <v>8297.6</v>
      </c>
      <c r="J26" s="414">
        <v>0</v>
      </c>
      <c r="K26" s="414">
        <f t="shared" si="3"/>
        <v>11409.2</v>
      </c>
    </row>
    <row r="27" spans="1:11" s="266" customFormat="1" ht="13.8">
      <c r="A27" s="412" t="s">
        <v>6716</v>
      </c>
      <c r="B27" s="412" t="s">
        <v>5127</v>
      </c>
      <c r="C27" s="258">
        <v>21798</v>
      </c>
      <c r="D27" s="413">
        <v>1040</v>
      </c>
      <c r="E27" s="413">
        <v>0</v>
      </c>
      <c r="F27" s="414">
        <f t="shared" si="0"/>
        <v>22838</v>
      </c>
      <c r="G27" s="414">
        <f t="shared" si="4"/>
        <v>7266</v>
      </c>
      <c r="H27" s="414">
        <f t="shared" si="1"/>
        <v>3633</v>
      </c>
      <c r="I27" s="414">
        <f t="shared" si="2"/>
        <v>29064</v>
      </c>
      <c r="J27" s="414">
        <v>0</v>
      </c>
      <c r="K27" s="414">
        <f t="shared" si="3"/>
        <v>39963</v>
      </c>
    </row>
    <row r="28" spans="1:11" s="266" customFormat="1" ht="13.8">
      <c r="A28" s="548"/>
      <c r="B28" s="548"/>
      <c r="C28" s="549"/>
      <c r="D28" s="550"/>
      <c r="E28" s="206"/>
      <c r="F28" s="551"/>
      <c r="G28" s="551"/>
      <c r="H28" s="551"/>
      <c r="I28" s="551"/>
      <c r="J28" s="551"/>
      <c r="K28" s="551"/>
    </row>
    <row r="29" spans="1:11" s="395" customFormat="1" ht="15.6">
      <c r="A29" s="425"/>
      <c r="B29" s="425"/>
      <c r="C29" s="427"/>
      <c r="D29" s="477"/>
      <c r="E29" s="477"/>
      <c r="F29" s="426"/>
      <c r="G29" s="601"/>
      <c r="H29" s="601"/>
      <c r="I29" s="426"/>
      <c r="J29" s="426"/>
      <c r="K29" s="426"/>
    </row>
    <row r="30" spans="1:11" s="395" customFormat="1">
      <c r="A30" s="207"/>
      <c r="B30" s="207"/>
      <c r="C30" s="394"/>
      <c r="D30" s="394"/>
      <c r="E30" s="394"/>
      <c r="F30" s="394"/>
      <c r="I30" s="394"/>
      <c r="J30" s="394"/>
      <c r="K30" s="394"/>
    </row>
    <row r="31" spans="1:11" s="395" customFormat="1">
      <c r="A31" s="207"/>
      <c r="C31" s="394"/>
      <c r="D31" s="394"/>
      <c r="E31" s="394"/>
    </row>
    <row r="32" spans="1:11" s="395" customFormat="1">
      <c r="A32" s="207"/>
      <c r="C32" s="394"/>
      <c r="D32" s="394"/>
      <c r="E32" s="394"/>
    </row>
    <row r="33" spans="1:12" s="395" customFormat="1">
      <c r="A33" s="394"/>
      <c r="C33" s="394"/>
      <c r="D33" s="394"/>
      <c r="E33" s="394"/>
    </row>
    <row r="34" spans="1:12" s="395" customFormat="1">
      <c r="A34" s="207"/>
      <c r="C34" s="394"/>
      <c r="D34" s="394"/>
      <c r="E34" s="394"/>
    </row>
    <row r="35" spans="1:12">
      <c r="F35" s="395"/>
      <c r="L35" s="207"/>
    </row>
  </sheetData>
  <mergeCells count="15">
    <mergeCell ref="A15:A16"/>
    <mergeCell ref="B15:B16"/>
    <mergeCell ref="C15:F15"/>
    <mergeCell ref="G15:K15"/>
    <mergeCell ref="A2:K2"/>
    <mergeCell ref="A3:K3"/>
    <mergeCell ref="A4:K4"/>
    <mergeCell ref="A5:K5"/>
    <mergeCell ref="A6:K6"/>
    <mergeCell ref="A7:C7"/>
    <mergeCell ref="A8:A9"/>
    <mergeCell ref="B8:B9"/>
    <mergeCell ref="C8:F8"/>
    <mergeCell ref="G8:K8"/>
    <mergeCell ref="A14:C14"/>
  </mergeCells>
  <printOptions horizontalCentered="1"/>
  <pageMargins left="0.59055118110236227" right="0.59055118110236227" top="1.1811023622047245" bottom="0.78740157480314965" header="0.39370078740157483" footer="0.39370078740157483"/>
  <pageSetup scale="74" fitToHeight="0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40"/>
  <sheetViews>
    <sheetView showGridLines="0" topLeftCell="A2" zoomScaleNormal="100" zoomScaleSheetLayoutView="80" workbookViewId="0"/>
  </sheetViews>
  <sheetFormatPr baseColWidth="10" defaultColWidth="11.44140625" defaultRowHeight="13.8"/>
  <cols>
    <col min="1" max="1" width="22.5546875" style="157" customWidth="1"/>
    <col min="2" max="2" width="37.88671875" style="157" customWidth="1"/>
    <col min="3" max="3" width="13.88671875" style="157" customWidth="1"/>
    <col min="4" max="4" width="24.6640625" style="157" customWidth="1"/>
    <col min="5" max="5" width="23.33203125" style="157" customWidth="1"/>
    <col min="6" max="6" width="11.44140625" style="114"/>
    <col min="7" max="7" width="19.44140625" style="114" bestFit="1" customWidth="1"/>
    <col min="8" max="178" width="11.44140625" style="114"/>
    <col min="179" max="16384" width="11.44140625" style="115"/>
  </cols>
  <sheetData>
    <row r="1" spans="1:178">
      <c r="A1" s="744"/>
      <c r="B1" s="744"/>
      <c r="C1" s="744"/>
      <c r="D1" s="744"/>
      <c r="E1" s="744"/>
    </row>
    <row r="2" spans="1:178" ht="15.6">
      <c r="A2" s="1289" t="s">
        <v>4095</v>
      </c>
      <c r="B2" s="1289"/>
      <c r="C2" s="1289"/>
      <c r="D2" s="1289"/>
      <c r="E2" s="1289"/>
    </row>
    <row r="3" spans="1:178" s="117" customFormat="1" ht="15.6">
      <c r="A3" s="1289" t="s">
        <v>37</v>
      </c>
      <c r="B3" s="1289"/>
      <c r="C3" s="1289"/>
      <c r="D3" s="1289"/>
      <c r="E3" s="1289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</row>
    <row r="4" spans="1:178" s="117" customFormat="1" ht="15.6">
      <c r="A4" s="1289" t="s">
        <v>4903</v>
      </c>
      <c r="B4" s="1289"/>
      <c r="C4" s="1289"/>
      <c r="D4" s="1289"/>
      <c r="E4" s="1289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</row>
    <row r="5" spans="1:178" s="117" customFormat="1" ht="15.6">
      <c r="A5" s="1289" t="s">
        <v>5387</v>
      </c>
      <c r="B5" s="1289"/>
      <c r="C5" s="1289"/>
      <c r="D5" s="1289"/>
      <c r="E5" s="1289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</row>
    <row r="6" spans="1:178" s="47" customFormat="1" ht="15" customHeight="1">
      <c r="A6" s="1275" t="s">
        <v>4157</v>
      </c>
      <c r="B6" s="1275" t="s">
        <v>4157</v>
      </c>
      <c r="C6" s="1275" t="s">
        <v>4157</v>
      </c>
      <c r="D6" s="1275" t="s">
        <v>4157</v>
      </c>
      <c r="E6" s="1275" t="s">
        <v>4157</v>
      </c>
    </row>
    <row r="7" spans="1:178" s="117" customFormat="1" ht="15.6">
      <c r="A7" s="745"/>
      <c r="B7" s="745"/>
      <c r="C7" s="745"/>
      <c r="D7" s="745"/>
      <c r="E7" s="745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</row>
    <row r="8" spans="1:178" s="49" customFormat="1" ht="15" customHeight="1">
      <c r="A8" s="1251" t="s">
        <v>4158</v>
      </c>
      <c r="B8" s="1251" t="s">
        <v>4159</v>
      </c>
      <c r="C8" s="1251" t="s">
        <v>4160</v>
      </c>
      <c r="D8" s="1252" t="s">
        <v>4161</v>
      </c>
      <c r="E8" s="1252" t="s">
        <v>4161</v>
      </c>
    </row>
    <row r="9" spans="1:178" s="49" customFormat="1" ht="15" customHeight="1">
      <c r="A9" s="1251" t="s">
        <v>4158</v>
      </c>
      <c r="B9" s="1251" t="s">
        <v>4159</v>
      </c>
      <c r="C9" s="1251" t="s">
        <v>4160</v>
      </c>
      <c r="D9" s="50" t="s">
        <v>4162</v>
      </c>
      <c r="E9" s="50" t="s">
        <v>4163</v>
      </c>
    </row>
    <row r="10" spans="1:178">
      <c r="A10" s="746"/>
      <c r="B10" s="192"/>
      <c r="C10" s="184"/>
      <c r="D10" s="747"/>
      <c r="E10" s="747"/>
    </row>
    <row r="11" spans="1:178">
      <c r="A11" s="1256" t="s">
        <v>4102</v>
      </c>
      <c r="B11" s="1256" t="s">
        <v>4102</v>
      </c>
      <c r="C11" s="529"/>
      <c r="D11" s="530"/>
      <c r="E11" s="530"/>
    </row>
    <row r="12" spans="1:178" s="131" customFormat="1">
      <c r="A12" s="748" t="s">
        <v>5388</v>
      </c>
      <c r="B12" s="466" t="s">
        <v>6574</v>
      </c>
      <c r="C12" s="749">
        <v>1</v>
      </c>
      <c r="D12" s="750">
        <v>81845.7</v>
      </c>
      <c r="E12" s="751">
        <v>81845.7</v>
      </c>
      <c r="F12" s="129"/>
      <c r="G12" s="129"/>
      <c r="H12" s="129"/>
      <c r="I12" s="129"/>
      <c r="J12" s="752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</row>
    <row r="13" spans="1:178" s="131" customFormat="1">
      <c r="A13" s="748" t="s">
        <v>6717</v>
      </c>
      <c r="B13" s="466" t="s">
        <v>4326</v>
      </c>
      <c r="C13" s="749">
        <v>4</v>
      </c>
      <c r="D13" s="750">
        <v>42201</v>
      </c>
      <c r="E13" s="751">
        <v>42201</v>
      </c>
      <c r="F13" s="129"/>
      <c r="G13" s="129"/>
      <c r="H13" s="129"/>
      <c r="I13" s="129"/>
      <c r="J13" s="752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</row>
    <row r="14" spans="1:178" s="131" customFormat="1">
      <c r="A14" s="748" t="s">
        <v>4536</v>
      </c>
      <c r="B14" s="466" t="s">
        <v>4372</v>
      </c>
      <c r="C14" s="753">
        <v>7</v>
      </c>
      <c r="D14" s="750">
        <v>25057.8</v>
      </c>
      <c r="E14" s="751">
        <v>25057.8</v>
      </c>
      <c r="F14" s="129"/>
      <c r="G14" s="129"/>
      <c r="H14" s="129"/>
      <c r="I14" s="129"/>
      <c r="J14" s="752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</row>
    <row r="15" spans="1:178" s="131" customFormat="1">
      <c r="A15" s="748" t="s">
        <v>6718</v>
      </c>
      <c r="B15" s="466" t="s">
        <v>6719</v>
      </c>
      <c r="C15" s="749">
        <v>1</v>
      </c>
      <c r="D15" s="750">
        <v>25057.8</v>
      </c>
      <c r="E15" s="751">
        <v>25057.8</v>
      </c>
      <c r="F15" s="129"/>
      <c r="G15" s="129"/>
      <c r="H15" s="129"/>
      <c r="I15" s="129"/>
      <c r="J15" s="752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</row>
    <row r="16" spans="1:178" s="49" customFormat="1" ht="15" customHeight="1">
      <c r="A16" s="629" t="s">
        <v>529</v>
      </c>
      <c r="B16" s="155" t="s">
        <v>4209</v>
      </c>
      <c r="C16" s="62">
        <f>SUM(C12:C15)</f>
        <v>13</v>
      </c>
      <c r="D16" s="754" t="s">
        <v>529</v>
      </c>
      <c r="E16" s="754" t="s">
        <v>529</v>
      </c>
      <c r="G16" s="129"/>
    </row>
    <row r="17" spans="1:178">
      <c r="A17" s="137"/>
      <c r="B17" s="138"/>
      <c r="C17" s="119"/>
      <c r="D17" s="139"/>
      <c r="E17" s="139"/>
      <c r="G17" s="129"/>
    </row>
    <row r="18" spans="1:178">
      <c r="A18" s="1256" t="s">
        <v>4103</v>
      </c>
      <c r="B18" s="1256" t="s">
        <v>4103</v>
      </c>
      <c r="C18" s="119"/>
      <c r="D18" s="139"/>
      <c r="E18" s="139"/>
      <c r="G18" s="129"/>
    </row>
    <row r="19" spans="1:178" s="131" customFormat="1">
      <c r="A19" s="755" t="s">
        <v>5395</v>
      </c>
      <c r="B19" s="755" t="s">
        <v>4179</v>
      </c>
      <c r="C19" s="753">
        <v>3</v>
      </c>
      <c r="D19" s="751">
        <v>18664.5</v>
      </c>
      <c r="E19" s="751">
        <v>18664.5</v>
      </c>
      <c r="F19" s="129"/>
      <c r="G19" s="129"/>
      <c r="H19" s="129"/>
      <c r="I19" s="129"/>
      <c r="J19" s="752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</row>
    <row r="20" spans="1:178" s="131" customFormat="1">
      <c r="A20" s="755" t="s">
        <v>6720</v>
      </c>
      <c r="B20" s="755" t="s">
        <v>4910</v>
      </c>
      <c r="C20" s="749">
        <v>2</v>
      </c>
      <c r="D20" s="751">
        <v>13614</v>
      </c>
      <c r="E20" s="751">
        <v>13614</v>
      </c>
      <c r="F20" s="129"/>
      <c r="G20" s="129"/>
      <c r="H20" s="129"/>
      <c r="I20" s="129"/>
      <c r="J20" s="752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</row>
    <row r="21" spans="1:178" s="131" customFormat="1">
      <c r="A21" s="755" t="s">
        <v>6721</v>
      </c>
      <c r="B21" s="755" t="s">
        <v>4189</v>
      </c>
      <c r="C21" s="749">
        <v>1</v>
      </c>
      <c r="D21" s="751">
        <v>13320.6</v>
      </c>
      <c r="E21" s="751">
        <v>13320.6</v>
      </c>
      <c r="F21" s="129"/>
      <c r="G21" s="129"/>
      <c r="H21" s="129"/>
      <c r="I21" s="129"/>
      <c r="J21" s="752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</row>
    <row r="22" spans="1:178" s="131" customFormat="1">
      <c r="A22" s="755" t="s">
        <v>6722</v>
      </c>
      <c r="B22" s="755" t="s">
        <v>4199</v>
      </c>
      <c r="C22" s="749">
        <v>1</v>
      </c>
      <c r="D22" s="751">
        <v>12417.9</v>
      </c>
      <c r="E22" s="751">
        <v>12417.9</v>
      </c>
      <c r="F22" s="129"/>
      <c r="G22" s="129"/>
      <c r="H22" s="129"/>
      <c r="I22" s="129"/>
      <c r="J22" s="752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</row>
    <row r="23" spans="1:178" s="131" customFormat="1">
      <c r="A23" s="755" t="s">
        <v>6723</v>
      </c>
      <c r="B23" s="755" t="s">
        <v>4725</v>
      </c>
      <c r="C23" s="749">
        <v>3</v>
      </c>
      <c r="D23" s="751">
        <v>11638.2</v>
      </c>
      <c r="E23" s="751">
        <v>11638.2</v>
      </c>
      <c r="F23" s="129"/>
      <c r="G23" s="129"/>
      <c r="H23" s="129"/>
      <c r="I23" s="129"/>
      <c r="J23" s="752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</row>
    <row r="24" spans="1:178" s="131" customFormat="1">
      <c r="A24" s="755" t="s">
        <v>6724</v>
      </c>
      <c r="B24" s="755" t="s">
        <v>6725</v>
      </c>
      <c r="C24" s="749">
        <v>1</v>
      </c>
      <c r="D24" s="751">
        <v>7493.4</v>
      </c>
      <c r="E24" s="751">
        <v>7493.4</v>
      </c>
      <c r="F24" s="129"/>
      <c r="G24" s="129"/>
      <c r="H24" s="129"/>
      <c r="I24" s="129"/>
      <c r="J24" s="752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</row>
    <row r="25" spans="1:178" s="49" customFormat="1" ht="15" customHeight="1">
      <c r="A25" s="756" t="s">
        <v>529</v>
      </c>
      <c r="B25" s="757" t="s">
        <v>4244</v>
      </c>
      <c r="C25" s="758">
        <f>SUM(C19:C24)</f>
        <v>11</v>
      </c>
      <c r="D25" s="759" t="s">
        <v>529</v>
      </c>
      <c r="E25" s="754" t="s">
        <v>529</v>
      </c>
      <c r="G25" s="129"/>
    </row>
    <row r="26" spans="1:178">
      <c r="A26" s="140"/>
      <c r="B26" s="141"/>
      <c r="C26" s="140"/>
      <c r="D26" s="142"/>
      <c r="E26" s="142"/>
    </row>
    <row r="27" spans="1:178">
      <c r="A27" s="1256" t="s">
        <v>4104</v>
      </c>
      <c r="B27" s="1256" t="s">
        <v>4103</v>
      </c>
      <c r="C27" s="113"/>
      <c r="D27" s="139"/>
      <c r="E27" s="139"/>
    </row>
    <row r="28" spans="1:178">
      <c r="A28" s="154" t="s">
        <v>4246</v>
      </c>
      <c r="B28" s="154" t="s">
        <v>4246</v>
      </c>
      <c r="C28" s="202">
        <v>0</v>
      </c>
      <c r="D28" s="146">
        <v>0</v>
      </c>
      <c r="E28" s="146">
        <v>0</v>
      </c>
    </row>
    <row r="29" spans="1:178" s="49" customFormat="1" ht="15" customHeight="1">
      <c r="A29" s="760" t="s">
        <v>529</v>
      </c>
      <c r="B29" s="533" t="s">
        <v>4247</v>
      </c>
      <c r="C29" s="534">
        <v>0</v>
      </c>
      <c r="D29" s="761" t="s">
        <v>529</v>
      </c>
      <c r="E29" s="762" t="s">
        <v>529</v>
      </c>
    </row>
    <row r="30" spans="1:178">
      <c r="A30" s="137"/>
      <c r="B30" s="138"/>
      <c r="C30" s="119"/>
      <c r="D30" s="139"/>
      <c r="E30" s="139"/>
    </row>
    <row r="31" spans="1:178" s="49" customFormat="1" ht="15" customHeight="1">
      <c r="A31" s="688"/>
      <c r="B31" s="84" t="s">
        <v>4105</v>
      </c>
      <c r="C31" s="85">
        <f>C25+C29+C16</f>
        <v>24</v>
      </c>
      <c r="D31" s="763"/>
      <c r="E31" s="763"/>
    </row>
    <row r="32" spans="1:178" ht="25.5" customHeight="1">
      <c r="A32" s="137"/>
      <c r="B32" s="138"/>
      <c r="C32" s="119"/>
      <c r="D32" s="139"/>
      <c r="E32" s="139"/>
    </row>
    <row r="33" spans="1:14" s="49" customFormat="1" ht="15" customHeight="1">
      <c r="A33" s="1259" t="s">
        <v>4101</v>
      </c>
      <c r="B33" s="1259"/>
      <c r="C33" s="544" t="s">
        <v>529</v>
      </c>
      <c r="D33" s="64" t="s">
        <v>529</v>
      </c>
      <c r="E33" s="64" t="s">
        <v>529</v>
      </c>
    </row>
    <row r="34" spans="1:14" s="49" customFormat="1" ht="15" customHeight="1">
      <c r="A34" s="1256" t="s">
        <v>4248</v>
      </c>
      <c r="B34" s="1256"/>
      <c r="C34" s="545"/>
      <c r="D34" s="545"/>
      <c r="E34" s="545"/>
      <c r="F34" s="545"/>
      <c r="G34" s="545"/>
      <c r="H34" s="545"/>
      <c r="I34" s="545"/>
      <c r="J34" s="545"/>
      <c r="K34" s="545"/>
      <c r="L34" s="545"/>
      <c r="M34" s="545"/>
      <c r="N34" s="545"/>
    </row>
    <row r="35" spans="1:14">
      <c r="A35" s="764" t="s">
        <v>4246</v>
      </c>
      <c r="B35" s="765" t="s">
        <v>4246</v>
      </c>
      <c r="C35" s="766">
        <v>0</v>
      </c>
      <c r="D35" s="153">
        <v>0</v>
      </c>
      <c r="E35" s="153">
        <v>0</v>
      </c>
    </row>
    <row r="36" spans="1:14" s="49" customFormat="1" ht="15" customHeight="1">
      <c r="A36" s="760" t="s">
        <v>529</v>
      </c>
      <c r="B36" s="533" t="s">
        <v>6360</v>
      </c>
      <c r="C36" s="534">
        <v>0</v>
      </c>
      <c r="D36" s="761" t="s">
        <v>529</v>
      </c>
      <c r="E36" s="762" t="s">
        <v>529</v>
      </c>
    </row>
    <row r="37" spans="1:14" s="114" customFormat="1">
      <c r="A37" s="137"/>
      <c r="B37" s="138"/>
      <c r="C37" s="119"/>
      <c r="D37" s="139"/>
      <c r="E37" s="139"/>
    </row>
    <row r="38" spans="1:14" s="49" customFormat="1">
      <c r="A38" s="1264" t="s">
        <v>4107</v>
      </c>
      <c r="B38" s="1265"/>
      <c r="C38" s="767"/>
    </row>
    <row r="39" spans="1:14" s="114" customFormat="1">
      <c r="A39" s="201" t="s">
        <v>4246</v>
      </c>
      <c r="B39" s="201" t="s">
        <v>6726</v>
      </c>
      <c r="C39" s="497">
        <v>5</v>
      </c>
      <c r="D39" s="146">
        <v>59623</v>
      </c>
      <c r="E39" s="146">
        <v>65423</v>
      </c>
    </row>
    <row r="40" spans="1:14" s="49" customFormat="1">
      <c r="A40" s="768" t="s">
        <v>529</v>
      </c>
      <c r="B40" s="155" t="s">
        <v>4280</v>
      </c>
      <c r="C40" s="156">
        <f>SUM(C35:C39)</f>
        <v>5</v>
      </c>
      <c r="D40" s="761" t="s">
        <v>529</v>
      </c>
      <c r="E40" s="762" t="s">
        <v>529</v>
      </c>
    </row>
  </sheetData>
  <mergeCells count="15">
    <mergeCell ref="A38:B38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27:B27"/>
    <mergeCell ref="A33:B33"/>
    <mergeCell ref="A34:B34"/>
  </mergeCells>
  <printOptions horizontalCentered="1"/>
  <pageMargins left="0.59055118110236227" right="0.59055118110236227" top="1.1811023622047245" bottom="0.78740157480314965" header="0.39370078740157483" footer="0.39370078740157483"/>
  <pageSetup scale="81" fitToHeight="0" orientation="landscape" r:id="rId1"/>
  <rowBreaks count="1" manualBreakCount="1">
    <brk id="32" max="16383" man="1"/>
  </row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showGridLines="0" zoomScaleNormal="100" zoomScaleSheetLayoutView="80" workbookViewId="0"/>
  </sheetViews>
  <sheetFormatPr baseColWidth="10" defaultColWidth="11.44140625" defaultRowHeight="15"/>
  <cols>
    <col min="1" max="1" width="14.88671875" style="95" customWidth="1"/>
    <col min="2" max="2" width="28.6640625" style="95" customWidth="1"/>
    <col min="3" max="3" width="20.5546875" style="95" customWidth="1"/>
    <col min="4" max="4" width="14.109375" style="95" customWidth="1"/>
    <col min="5" max="5" width="13.88671875" style="95" bestFit="1" customWidth="1"/>
    <col min="6" max="6" width="11.44140625" style="95"/>
    <col min="7" max="7" width="14" style="95" customWidth="1"/>
    <col min="8" max="8" width="14.6640625" style="95" customWidth="1"/>
    <col min="9" max="9" width="11.44140625" style="95"/>
    <col min="10" max="10" width="12.44140625" style="95" customWidth="1"/>
    <col min="11" max="11" width="11.44140625" style="95"/>
    <col min="12" max="12" width="11.44140625" style="94"/>
    <col min="13" max="16384" width="11.44140625" style="95"/>
  </cols>
  <sheetData>
    <row r="1" spans="1:12" s="159" customFormat="1">
      <c r="L1" s="158"/>
    </row>
    <row r="2" spans="1:12" s="159" customFormat="1" ht="15.6">
      <c r="A2" s="1381" t="s">
        <v>4095</v>
      </c>
      <c r="B2" s="1381"/>
      <c r="C2" s="1381"/>
      <c r="D2" s="1381"/>
      <c r="E2" s="1381"/>
      <c r="F2" s="1381"/>
      <c r="G2" s="1381"/>
      <c r="H2" s="1381"/>
      <c r="I2" s="1381"/>
      <c r="J2" s="1381"/>
      <c r="K2" s="1381"/>
      <c r="L2" s="158"/>
    </row>
    <row r="3" spans="1:12" s="158" customFormat="1" ht="15.6">
      <c r="A3" s="1370" t="s">
        <v>37</v>
      </c>
      <c r="B3" s="1370"/>
      <c r="C3" s="1370"/>
      <c r="D3" s="1370"/>
      <c r="E3" s="1370"/>
      <c r="F3" s="1370"/>
      <c r="G3" s="1370"/>
      <c r="H3" s="1370"/>
      <c r="I3" s="1370"/>
      <c r="J3" s="1370"/>
      <c r="K3" s="1370"/>
    </row>
    <row r="4" spans="1:12" s="158" customFormat="1" ht="15.6">
      <c r="A4" s="1370" t="s">
        <v>4096</v>
      </c>
      <c r="B4" s="1370"/>
      <c r="C4" s="1370"/>
      <c r="D4" s="1370"/>
      <c r="E4" s="1370"/>
      <c r="F4" s="1370"/>
      <c r="G4" s="1370"/>
      <c r="H4" s="1370"/>
      <c r="I4" s="1370"/>
      <c r="J4" s="1370"/>
      <c r="K4" s="1370"/>
    </row>
    <row r="5" spans="1:12" s="158" customFormat="1" ht="15.6">
      <c r="A5" s="1370" t="s">
        <v>4365</v>
      </c>
      <c r="B5" s="1370"/>
      <c r="C5" s="1370"/>
      <c r="D5" s="1370"/>
      <c r="E5" s="1370"/>
      <c r="F5" s="1370"/>
      <c r="G5" s="1370"/>
      <c r="H5" s="1370"/>
      <c r="I5" s="1370"/>
      <c r="J5" s="1370"/>
      <c r="K5" s="1370"/>
    </row>
    <row r="6" spans="1:12" s="158" customFormat="1" ht="15.6">
      <c r="A6" s="1371" t="s">
        <v>4157</v>
      </c>
      <c r="B6" s="1371"/>
      <c r="C6" s="1371"/>
      <c r="D6" s="1371"/>
      <c r="E6" s="1371"/>
      <c r="F6" s="1371"/>
      <c r="G6" s="1371"/>
      <c r="H6" s="1371"/>
      <c r="I6" s="1371"/>
      <c r="J6" s="1371"/>
      <c r="K6" s="1371"/>
    </row>
    <row r="7" spans="1:12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2" s="94" customFormat="1" ht="15.6">
      <c r="A8" s="168" t="s">
        <v>4282</v>
      </c>
      <c r="B8" s="95"/>
      <c r="C8" s="96"/>
      <c r="D8" s="96"/>
      <c r="E8" s="96"/>
      <c r="F8" s="96"/>
      <c r="G8" s="96"/>
      <c r="H8" s="96"/>
      <c r="I8" s="96"/>
      <c r="J8" s="96"/>
      <c r="K8" s="96"/>
    </row>
    <row r="9" spans="1:12" s="47" customFormat="1" ht="15" customHeight="1">
      <c r="A9" s="1251" t="s">
        <v>4283</v>
      </c>
      <c r="B9" s="1251" t="s">
        <v>4159</v>
      </c>
      <c r="C9" s="1252" t="s">
        <v>4285</v>
      </c>
      <c r="D9" s="1252" t="s">
        <v>4285</v>
      </c>
      <c r="E9" s="1252" t="s">
        <v>4285</v>
      </c>
      <c r="F9" s="1252" t="s">
        <v>4285</v>
      </c>
      <c r="G9" s="1252" t="s">
        <v>4286</v>
      </c>
      <c r="H9" s="1252" t="s">
        <v>4286</v>
      </c>
      <c r="I9" s="1252" t="s">
        <v>4286</v>
      </c>
      <c r="J9" s="1252" t="s">
        <v>4286</v>
      </c>
      <c r="K9" s="1252" t="s">
        <v>4286</v>
      </c>
    </row>
    <row r="10" spans="1:12" s="47" customFormat="1" ht="15" customHeight="1">
      <c r="A10" s="1251" t="s">
        <v>4283</v>
      </c>
      <c r="B10" s="1251" t="s">
        <v>6362</v>
      </c>
      <c r="C10" s="50" t="s">
        <v>4287</v>
      </c>
      <c r="D10" s="50" t="s">
        <v>4288</v>
      </c>
      <c r="E10" s="50" t="s">
        <v>4289</v>
      </c>
      <c r="F10" s="50" t="s">
        <v>4290</v>
      </c>
      <c r="G10" s="50" t="s">
        <v>4291</v>
      </c>
      <c r="H10" s="50" t="s">
        <v>4292</v>
      </c>
      <c r="I10" s="50" t="s">
        <v>4293</v>
      </c>
      <c r="J10" s="50" t="s">
        <v>4294</v>
      </c>
      <c r="K10" s="50" t="s">
        <v>4290</v>
      </c>
    </row>
    <row r="11" spans="1:12" s="160" customFormat="1" ht="13.8">
      <c r="A11" s="755" t="s">
        <v>5388</v>
      </c>
      <c r="B11" s="755" t="s">
        <v>6574</v>
      </c>
      <c r="C11" s="751">
        <v>81845.7</v>
      </c>
      <c r="D11" s="111">
        <v>0</v>
      </c>
      <c r="E11" s="111">
        <v>0</v>
      </c>
      <c r="F11" s="105">
        <f>+C11+D11+E11</f>
        <v>81845.7</v>
      </c>
      <c r="G11" s="105">
        <f>+(C11/30)*10</f>
        <v>27281.9</v>
      </c>
      <c r="H11" s="105">
        <f>+(C11/30)*5</f>
        <v>13640.95</v>
      </c>
      <c r="I11" s="105">
        <f>+(C11/30)*50</f>
        <v>136409.5</v>
      </c>
      <c r="J11" s="105">
        <v>0</v>
      </c>
      <c r="K11" s="105">
        <f>+G11+H11+I11+J11</f>
        <v>177332.35</v>
      </c>
    </row>
    <row r="12" spans="1:12" s="160" customFormat="1" ht="13.8">
      <c r="A12" s="755" t="s">
        <v>6717</v>
      </c>
      <c r="B12" s="755" t="s">
        <v>4326</v>
      </c>
      <c r="C12" s="751">
        <v>42201</v>
      </c>
      <c r="D12" s="111">
        <v>0</v>
      </c>
      <c r="E12" s="111">
        <v>0</v>
      </c>
      <c r="F12" s="105">
        <f t="shared" ref="F12:F13" si="0">+C12+D12+E12</f>
        <v>42201</v>
      </c>
      <c r="G12" s="105">
        <f>+(C12/30)*10</f>
        <v>14067</v>
      </c>
      <c r="H12" s="105">
        <f>+(C12/30)*5</f>
        <v>7033.5</v>
      </c>
      <c r="I12" s="105">
        <f>+(C12/30)*50</f>
        <v>70335</v>
      </c>
      <c r="J12" s="105">
        <v>0</v>
      </c>
      <c r="K12" s="105">
        <f t="shared" ref="K12:K14" si="1">+G12+H12+I12+J12</f>
        <v>91435.5</v>
      </c>
    </row>
    <row r="13" spans="1:12" s="160" customFormat="1" ht="13.8">
      <c r="A13" s="755" t="s">
        <v>4536</v>
      </c>
      <c r="B13" s="755" t="s">
        <v>4372</v>
      </c>
      <c r="C13" s="751">
        <v>25057.8</v>
      </c>
      <c r="D13" s="111">
        <v>0</v>
      </c>
      <c r="E13" s="111">
        <v>0</v>
      </c>
      <c r="F13" s="105">
        <f t="shared" si="0"/>
        <v>25057.8</v>
      </c>
      <c r="G13" s="105">
        <f>+(C13/30)*10</f>
        <v>8352.6</v>
      </c>
      <c r="H13" s="105">
        <f>+(C13/30)*5</f>
        <v>4176.3</v>
      </c>
      <c r="I13" s="105">
        <f>+(C13/30)*50</f>
        <v>41763</v>
      </c>
      <c r="J13" s="105">
        <v>0</v>
      </c>
      <c r="K13" s="105">
        <f t="shared" si="1"/>
        <v>54291.9</v>
      </c>
    </row>
    <row r="14" spans="1:12" s="160" customFormat="1" ht="13.8">
      <c r="A14" s="755" t="s">
        <v>6718</v>
      </c>
      <c r="B14" s="755" t="s">
        <v>6719</v>
      </c>
      <c r="C14" s="751">
        <v>25057.8</v>
      </c>
      <c r="D14" s="111">
        <v>0</v>
      </c>
      <c r="E14" s="111">
        <v>0</v>
      </c>
      <c r="F14" s="105">
        <f>+C14+D14+E14</f>
        <v>25057.8</v>
      </c>
      <c r="G14" s="105">
        <f>+(C14/30)*10</f>
        <v>8352.6</v>
      </c>
      <c r="H14" s="105">
        <f>+(C14/30)*5</f>
        <v>4176.3</v>
      </c>
      <c r="I14" s="105">
        <f>+(C14/30)*50</f>
        <v>41763</v>
      </c>
      <c r="J14" s="105">
        <v>0</v>
      </c>
      <c r="K14" s="105">
        <f t="shared" si="1"/>
        <v>54291.9</v>
      </c>
    </row>
    <row r="15" spans="1:12" s="94" customFormat="1">
      <c r="A15" s="106"/>
      <c r="B15" s="106"/>
      <c r="C15" s="107"/>
      <c r="D15" s="107"/>
      <c r="E15" s="107"/>
      <c r="F15" s="107"/>
      <c r="G15" s="107"/>
      <c r="H15" s="107"/>
      <c r="I15" s="107"/>
      <c r="J15" s="107"/>
      <c r="K15" s="108"/>
    </row>
    <row r="16" spans="1:12" s="94" customFormat="1">
      <c r="A16" s="109"/>
      <c r="B16" s="95"/>
      <c r="C16" s="96"/>
      <c r="D16" s="96"/>
      <c r="E16" s="96"/>
      <c r="F16" s="96"/>
      <c r="G16" s="96"/>
      <c r="H16" s="96"/>
      <c r="I16" s="96"/>
      <c r="J16" s="96"/>
      <c r="K16" s="96"/>
    </row>
    <row r="17" spans="1:11" s="94" customFormat="1" ht="15.6">
      <c r="A17" s="168" t="s">
        <v>4296</v>
      </c>
      <c r="B17" s="95"/>
      <c r="C17" s="96"/>
      <c r="D17" s="96"/>
      <c r="E17" s="96"/>
      <c r="F17" s="96"/>
      <c r="G17" s="96"/>
      <c r="H17" s="96"/>
      <c r="I17" s="96"/>
      <c r="J17" s="96"/>
      <c r="K17" s="96"/>
    </row>
    <row r="18" spans="1:11" s="47" customFormat="1" ht="15" customHeight="1">
      <c r="A18" s="1251" t="s">
        <v>4283</v>
      </c>
      <c r="B18" s="1251" t="s">
        <v>4159</v>
      </c>
      <c r="C18" s="1252" t="s">
        <v>4285</v>
      </c>
      <c r="D18" s="1252" t="s">
        <v>4285</v>
      </c>
      <c r="E18" s="1252" t="s">
        <v>4285</v>
      </c>
      <c r="F18" s="1252" t="s">
        <v>4285</v>
      </c>
      <c r="G18" s="1252" t="s">
        <v>4286</v>
      </c>
      <c r="H18" s="1252" t="s">
        <v>4286</v>
      </c>
      <c r="I18" s="1252" t="s">
        <v>4286</v>
      </c>
      <c r="J18" s="1252" t="s">
        <v>4286</v>
      </c>
      <c r="K18" s="1252" t="s">
        <v>4286</v>
      </c>
    </row>
    <row r="19" spans="1:11" s="47" customFormat="1" ht="15" customHeight="1">
      <c r="A19" s="1251" t="s">
        <v>4283</v>
      </c>
      <c r="B19" s="1251" t="s">
        <v>6362</v>
      </c>
      <c r="C19" s="50" t="s">
        <v>4287</v>
      </c>
      <c r="D19" s="50" t="s">
        <v>4288</v>
      </c>
      <c r="E19" s="50" t="s">
        <v>4289</v>
      </c>
      <c r="F19" s="50" t="s">
        <v>4290</v>
      </c>
      <c r="G19" s="50" t="s">
        <v>4291</v>
      </c>
      <c r="H19" s="50" t="s">
        <v>4292</v>
      </c>
      <c r="I19" s="50" t="s">
        <v>4293</v>
      </c>
      <c r="J19" s="50" t="s">
        <v>4294</v>
      </c>
      <c r="K19" s="50" t="s">
        <v>4290</v>
      </c>
    </row>
    <row r="20" spans="1:11" s="101" customFormat="1" ht="13.8">
      <c r="A20" s="755" t="s">
        <v>5395</v>
      </c>
      <c r="B20" s="755" t="s">
        <v>4179</v>
      </c>
      <c r="C20" s="751">
        <v>18664.5</v>
      </c>
      <c r="D20" s="111">
        <v>1040</v>
      </c>
      <c r="E20" s="111">
        <v>0</v>
      </c>
      <c r="F20" s="105">
        <f t="shared" ref="F20:F25" si="2">+C20+E20+D20</f>
        <v>19704.5</v>
      </c>
      <c r="G20" s="105">
        <f t="shared" ref="G20:G25" si="3">+(C20/30)*10</f>
        <v>6221.5</v>
      </c>
      <c r="H20" s="105">
        <f t="shared" ref="H20:H25" si="4">+(C20/30)*5</f>
        <v>3110.75</v>
      </c>
      <c r="I20" s="105">
        <f t="shared" ref="I20:I25" si="5">+(C20/30)*50</f>
        <v>31107.5</v>
      </c>
      <c r="J20" s="105">
        <v>0</v>
      </c>
      <c r="K20" s="105">
        <f>+G20+H20+I20+J20</f>
        <v>40439.75</v>
      </c>
    </row>
    <row r="21" spans="1:11" s="101" customFormat="1" ht="13.8">
      <c r="A21" s="755" t="s">
        <v>6720</v>
      </c>
      <c r="B21" s="755" t="s">
        <v>4910</v>
      </c>
      <c r="C21" s="751">
        <v>13614</v>
      </c>
      <c r="D21" s="111">
        <v>1040</v>
      </c>
      <c r="E21" s="111">
        <v>0</v>
      </c>
      <c r="F21" s="105">
        <f t="shared" si="2"/>
        <v>14654</v>
      </c>
      <c r="G21" s="105">
        <f t="shared" si="3"/>
        <v>4538</v>
      </c>
      <c r="H21" s="105">
        <f t="shared" si="4"/>
        <v>2269</v>
      </c>
      <c r="I21" s="105">
        <f t="shared" si="5"/>
        <v>22690</v>
      </c>
      <c r="J21" s="105">
        <v>0</v>
      </c>
      <c r="K21" s="105">
        <f t="shared" ref="K21:K24" si="6">+G21+H21+I21+J21</f>
        <v>29497</v>
      </c>
    </row>
    <row r="22" spans="1:11" s="101" customFormat="1" ht="13.8">
      <c r="A22" s="755" t="s">
        <v>6721</v>
      </c>
      <c r="B22" s="755" t="s">
        <v>4189</v>
      </c>
      <c r="C22" s="751">
        <v>13320.6</v>
      </c>
      <c r="D22" s="111">
        <v>1040</v>
      </c>
      <c r="E22" s="111">
        <v>0</v>
      </c>
      <c r="F22" s="105">
        <f t="shared" si="2"/>
        <v>14360.6</v>
      </c>
      <c r="G22" s="105">
        <f t="shared" si="3"/>
        <v>4440.2000000000007</v>
      </c>
      <c r="H22" s="105">
        <f t="shared" si="4"/>
        <v>2220.1000000000004</v>
      </c>
      <c r="I22" s="105">
        <f t="shared" si="5"/>
        <v>22201.000000000004</v>
      </c>
      <c r="J22" s="105">
        <v>0</v>
      </c>
      <c r="K22" s="105">
        <f t="shared" si="6"/>
        <v>28861.300000000003</v>
      </c>
    </row>
    <row r="23" spans="1:11" s="101" customFormat="1" ht="13.8">
      <c r="A23" s="755" t="s">
        <v>6722</v>
      </c>
      <c r="B23" s="755" t="s">
        <v>4199</v>
      </c>
      <c r="C23" s="751">
        <v>12417.9</v>
      </c>
      <c r="D23" s="111">
        <v>1040</v>
      </c>
      <c r="E23" s="111">
        <v>0</v>
      </c>
      <c r="F23" s="105">
        <f t="shared" si="2"/>
        <v>13457.9</v>
      </c>
      <c r="G23" s="105">
        <f t="shared" si="3"/>
        <v>4139.3</v>
      </c>
      <c r="H23" s="105">
        <f t="shared" si="4"/>
        <v>2069.65</v>
      </c>
      <c r="I23" s="105">
        <f t="shared" si="5"/>
        <v>20696.5</v>
      </c>
      <c r="J23" s="105">
        <v>0</v>
      </c>
      <c r="K23" s="105">
        <f t="shared" si="6"/>
        <v>26905.45</v>
      </c>
    </row>
    <row r="24" spans="1:11" s="101" customFormat="1" ht="13.8">
      <c r="A24" s="755" t="s">
        <v>6723</v>
      </c>
      <c r="B24" s="755" t="s">
        <v>4725</v>
      </c>
      <c r="C24" s="751">
        <v>11638.2</v>
      </c>
      <c r="D24" s="111">
        <v>1040</v>
      </c>
      <c r="E24" s="111">
        <v>0</v>
      </c>
      <c r="F24" s="105">
        <f t="shared" si="2"/>
        <v>12678.2</v>
      </c>
      <c r="G24" s="105">
        <f t="shared" si="3"/>
        <v>3879.4</v>
      </c>
      <c r="H24" s="105">
        <f t="shared" si="4"/>
        <v>1939.7</v>
      </c>
      <c r="I24" s="105">
        <f t="shared" si="5"/>
        <v>19397</v>
      </c>
      <c r="J24" s="105">
        <v>0</v>
      </c>
      <c r="K24" s="105">
        <f t="shared" si="6"/>
        <v>25216.1</v>
      </c>
    </row>
    <row r="25" spans="1:11" s="101" customFormat="1" ht="13.8">
      <c r="A25" s="755" t="s">
        <v>6724</v>
      </c>
      <c r="B25" s="755" t="s">
        <v>6725</v>
      </c>
      <c r="C25" s="751">
        <v>7493.4</v>
      </c>
      <c r="D25" s="111">
        <v>1040</v>
      </c>
      <c r="E25" s="111">
        <v>0</v>
      </c>
      <c r="F25" s="105">
        <f t="shared" si="2"/>
        <v>8533.4</v>
      </c>
      <c r="G25" s="105">
        <f t="shared" si="3"/>
        <v>2497.8000000000002</v>
      </c>
      <c r="H25" s="105">
        <f t="shared" si="4"/>
        <v>1248.9000000000001</v>
      </c>
      <c r="I25" s="105">
        <f t="shared" si="5"/>
        <v>12489</v>
      </c>
      <c r="J25" s="105">
        <v>0</v>
      </c>
      <c r="K25" s="105">
        <f>+G25+H25+I25+J25</f>
        <v>16235.7</v>
      </c>
    </row>
    <row r="26" spans="1:11" s="94" customFormat="1">
      <c r="A26" s="95"/>
      <c r="B26" s="95"/>
      <c r="C26" s="96"/>
      <c r="D26" s="96"/>
      <c r="E26" s="96"/>
      <c r="F26" s="96"/>
      <c r="G26" s="96"/>
      <c r="H26" s="96"/>
      <c r="I26" s="96"/>
      <c r="J26" s="96"/>
      <c r="K26" s="96"/>
    </row>
    <row r="27" spans="1:11" s="94" customFormat="1">
      <c r="A27" s="95"/>
      <c r="B27" s="95"/>
      <c r="C27" s="96"/>
      <c r="D27" s="96"/>
      <c r="E27" s="96"/>
      <c r="F27" s="96"/>
      <c r="G27" s="96"/>
      <c r="H27" s="96"/>
      <c r="I27" s="96"/>
      <c r="J27" s="96"/>
      <c r="K27" s="96"/>
    </row>
  </sheetData>
  <mergeCells count="13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4" fitToHeight="0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showGridLines="0" zoomScale="75" zoomScaleNormal="100" zoomScaleSheetLayoutView="90" workbookViewId="0"/>
  </sheetViews>
  <sheetFormatPr baseColWidth="10" defaultColWidth="11.5546875" defaultRowHeight="14.4"/>
  <cols>
    <col min="1" max="1" width="12.6640625" style="39" customWidth="1"/>
    <col min="2" max="2" width="58" style="39" bestFit="1" customWidth="1"/>
    <col min="3" max="3" width="15.5546875" style="39" customWidth="1"/>
    <col min="4" max="5" width="10.6640625" style="39" customWidth="1"/>
    <col min="6" max="6" width="16.109375" style="39" customWidth="1"/>
    <col min="7" max="7" width="18.6640625" style="39" customWidth="1"/>
    <col min="8" max="9" width="10.6640625" style="39" customWidth="1"/>
    <col min="10" max="11" width="14.6640625" style="39" customWidth="1"/>
    <col min="12" max="12" width="19.6640625" style="39" customWidth="1"/>
    <col min="13" max="13" width="3.33203125" style="39" customWidth="1"/>
    <col min="14" max="16384" width="11.5546875" style="39"/>
  </cols>
  <sheetData>
    <row r="1" spans="1:13"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</row>
    <row r="2" spans="1:13" ht="15.6">
      <c r="B2" s="1247" t="s">
        <v>4095</v>
      </c>
      <c r="C2" s="1247"/>
      <c r="D2" s="1247"/>
      <c r="E2" s="1247"/>
      <c r="F2" s="1247"/>
      <c r="G2" s="1247"/>
      <c r="H2" s="1247"/>
      <c r="I2" s="1247"/>
      <c r="J2" s="1247"/>
      <c r="K2" s="1247"/>
      <c r="L2" s="1247"/>
    </row>
    <row r="3" spans="1:13" ht="15.6">
      <c r="B3" s="1247" t="s">
        <v>4096</v>
      </c>
      <c r="C3" s="1247"/>
      <c r="D3" s="1247"/>
      <c r="E3" s="1247"/>
      <c r="F3" s="1247"/>
      <c r="G3" s="1247"/>
      <c r="H3" s="1247"/>
      <c r="I3" s="1247"/>
      <c r="J3" s="1247"/>
      <c r="K3" s="1247"/>
      <c r="L3" s="1247"/>
    </row>
    <row r="4" spans="1:13" ht="15.6">
      <c r="B4" s="1247" t="s">
        <v>6727</v>
      </c>
      <c r="C4" s="1247"/>
      <c r="D4" s="1247"/>
      <c r="E4" s="1247"/>
      <c r="F4" s="1247"/>
      <c r="G4" s="1247"/>
      <c r="H4" s="1247"/>
      <c r="I4" s="1247"/>
      <c r="J4" s="1247"/>
      <c r="K4" s="1247"/>
      <c r="L4" s="1247"/>
    </row>
    <row r="5" spans="1:13">
      <c r="B5" s="769"/>
      <c r="C5" s="769"/>
      <c r="D5" s="769"/>
      <c r="E5" s="769"/>
      <c r="F5" s="769"/>
      <c r="G5" s="769"/>
      <c r="H5" s="769"/>
      <c r="I5" s="769"/>
      <c r="J5" s="769"/>
      <c r="K5" s="769"/>
      <c r="L5" s="769"/>
    </row>
    <row r="6" spans="1:13">
      <c r="A6" s="1383" t="s">
        <v>4098</v>
      </c>
      <c r="B6" s="1383" t="s">
        <v>4099</v>
      </c>
      <c r="C6" s="1384" t="s">
        <v>4100</v>
      </c>
      <c r="D6" s="1384"/>
      <c r="E6" s="1384"/>
      <c r="F6" s="1384"/>
      <c r="G6" s="1384"/>
      <c r="H6" s="1384"/>
      <c r="I6" s="1384"/>
      <c r="J6" s="1384" t="s">
        <v>4101</v>
      </c>
      <c r="K6" s="1384"/>
      <c r="L6" s="1384"/>
    </row>
    <row r="7" spans="1:13" ht="43.2">
      <c r="A7" s="1383"/>
      <c r="B7" s="1383"/>
      <c r="C7" s="770" t="s">
        <v>4102</v>
      </c>
      <c r="D7" s="770" t="s">
        <v>4103</v>
      </c>
      <c r="E7" s="770" t="s">
        <v>6728</v>
      </c>
      <c r="F7" s="770" t="s">
        <v>4104</v>
      </c>
      <c r="G7" s="770" t="s">
        <v>6729</v>
      </c>
      <c r="H7" s="770" t="s">
        <v>4105</v>
      </c>
      <c r="I7" s="770" t="s">
        <v>6730</v>
      </c>
      <c r="J7" s="770" t="s">
        <v>6731</v>
      </c>
      <c r="K7" s="770" t="s">
        <v>6732</v>
      </c>
      <c r="L7" s="770" t="s">
        <v>4107</v>
      </c>
    </row>
    <row r="8" spans="1:13" ht="27.6">
      <c r="A8" s="771" t="s">
        <v>6733</v>
      </c>
      <c r="B8" s="771" t="s">
        <v>16</v>
      </c>
      <c r="C8" s="772">
        <v>24</v>
      </c>
      <c r="D8" s="773">
        <v>0</v>
      </c>
      <c r="E8" s="773">
        <v>0</v>
      </c>
      <c r="F8" s="773">
        <v>0</v>
      </c>
      <c r="G8" s="773">
        <v>0</v>
      </c>
      <c r="H8" s="774">
        <v>24</v>
      </c>
      <c r="I8" s="774">
        <v>0</v>
      </c>
      <c r="J8" s="773">
        <v>0</v>
      </c>
      <c r="K8" s="773">
        <v>120</v>
      </c>
      <c r="L8" s="773">
        <v>0</v>
      </c>
      <c r="M8" s="775" t="s">
        <v>6734</v>
      </c>
    </row>
    <row r="9" spans="1:13" s="778" customFormat="1">
      <c r="A9" s="771" t="s">
        <v>6735</v>
      </c>
      <c r="B9" s="771" t="s">
        <v>4</v>
      </c>
      <c r="C9" s="772">
        <v>132</v>
      </c>
      <c r="D9" s="773">
        <v>1407</v>
      </c>
      <c r="E9" s="773">
        <v>12142</v>
      </c>
      <c r="F9" s="773">
        <v>0</v>
      </c>
      <c r="G9" s="773">
        <v>0</v>
      </c>
      <c r="H9" s="773">
        <f t="shared" ref="H9:H23" si="0">C9+D9+F9</f>
        <v>1539</v>
      </c>
      <c r="I9" s="776">
        <f t="shared" ref="I9:I23" si="1">E9+G9</f>
        <v>12142</v>
      </c>
      <c r="J9" s="773">
        <v>397</v>
      </c>
      <c r="K9" s="773">
        <v>0</v>
      </c>
      <c r="L9" s="773">
        <v>0</v>
      </c>
      <c r="M9" s="777" t="s">
        <v>6734</v>
      </c>
    </row>
    <row r="10" spans="1:13" ht="27.6">
      <c r="A10" s="779" t="s">
        <v>6736</v>
      </c>
      <c r="B10" s="779" t="s">
        <v>6</v>
      </c>
      <c r="C10" s="780">
        <v>30</v>
      </c>
      <c r="D10" s="781">
        <v>175</v>
      </c>
      <c r="E10" s="781">
        <v>1774</v>
      </c>
      <c r="F10" s="781">
        <v>0</v>
      </c>
      <c r="G10" s="781">
        <v>0</v>
      </c>
      <c r="H10" s="774">
        <f t="shared" si="0"/>
        <v>205</v>
      </c>
      <c r="I10" s="782">
        <f t="shared" si="1"/>
        <v>1774</v>
      </c>
      <c r="J10" s="781">
        <v>0</v>
      </c>
      <c r="K10" s="781">
        <v>0</v>
      </c>
      <c r="L10" s="781">
        <v>0</v>
      </c>
      <c r="M10" s="775" t="s">
        <v>6734</v>
      </c>
    </row>
    <row r="11" spans="1:13" s="778" customFormat="1" ht="27.6">
      <c r="A11" s="783" t="s">
        <v>6737</v>
      </c>
      <c r="B11" s="783" t="s">
        <v>5</v>
      </c>
      <c r="C11" s="784">
        <v>59</v>
      </c>
      <c r="D11" s="776">
        <v>101</v>
      </c>
      <c r="E11" s="776">
        <v>4957</v>
      </c>
      <c r="F11" s="776">
        <v>0</v>
      </c>
      <c r="G11" s="776">
        <v>0</v>
      </c>
      <c r="H11" s="773">
        <f t="shared" si="0"/>
        <v>160</v>
      </c>
      <c r="I11" s="776">
        <f t="shared" si="1"/>
        <v>4957</v>
      </c>
      <c r="J11" s="776">
        <v>83</v>
      </c>
      <c r="K11" s="776">
        <v>0</v>
      </c>
      <c r="L11" s="776">
        <v>0</v>
      </c>
      <c r="M11" s="777" t="s">
        <v>6734</v>
      </c>
    </row>
    <row r="12" spans="1:13">
      <c r="A12" s="779" t="s">
        <v>6738</v>
      </c>
      <c r="B12" s="779" t="s">
        <v>41</v>
      </c>
      <c r="C12" s="780">
        <v>20</v>
      </c>
      <c r="D12" s="781">
        <v>92</v>
      </c>
      <c r="E12" s="781">
        <v>0</v>
      </c>
      <c r="F12" s="781">
        <v>0</v>
      </c>
      <c r="G12" s="781">
        <v>37632</v>
      </c>
      <c r="H12" s="774">
        <f t="shared" si="0"/>
        <v>112</v>
      </c>
      <c r="I12" s="782">
        <f t="shared" si="1"/>
        <v>37632</v>
      </c>
      <c r="J12" s="781">
        <v>1</v>
      </c>
      <c r="K12" s="781">
        <v>0</v>
      </c>
      <c r="L12" s="781">
        <v>0</v>
      </c>
      <c r="M12" s="775" t="s">
        <v>6739</v>
      </c>
    </row>
    <row r="13" spans="1:13">
      <c r="A13" s="783" t="s">
        <v>6740</v>
      </c>
      <c r="B13" s="783" t="s">
        <v>47</v>
      </c>
      <c r="C13" s="784">
        <v>128</v>
      </c>
      <c r="D13" s="776">
        <v>74</v>
      </c>
      <c r="E13" s="776">
        <v>0</v>
      </c>
      <c r="F13" s="776">
        <v>0</v>
      </c>
      <c r="G13" s="776">
        <v>200076</v>
      </c>
      <c r="H13" s="774">
        <f t="shared" si="0"/>
        <v>202</v>
      </c>
      <c r="I13" s="782">
        <f t="shared" si="1"/>
        <v>200076</v>
      </c>
      <c r="J13" s="776">
        <v>0</v>
      </c>
      <c r="K13" s="776">
        <v>0</v>
      </c>
      <c r="L13" s="776">
        <v>35</v>
      </c>
      <c r="M13" s="775" t="s">
        <v>6739</v>
      </c>
    </row>
    <row r="14" spans="1:13">
      <c r="A14" s="783" t="s">
        <v>6741</v>
      </c>
      <c r="B14" s="783" t="s">
        <v>44</v>
      </c>
      <c r="C14" s="784">
        <v>29</v>
      </c>
      <c r="D14" s="776">
        <v>0</v>
      </c>
      <c r="E14" s="776">
        <v>32400</v>
      </c>
      <c r="F14" s="776">
        <v>0</v>
      </c>
      <c r="G14" s="776">
        <v>0</v>
      </c>
      <c r="H14" s="774">
        <f t="shared" si="0"/>
        <v>29</v>
      </c>
      <c r="I14" s="782">
        <f t="shared" si="1"/>
        <v>32400</v>
      </c>
      <c r="J14" s="776">
        <v>0</v>
      </c>
      <c r="K14" s="776">
        <v>192</v>
      </c>
      <c r="L14" s="776">
        <v>0</v>
      </c>
      <c r="M14" s="775" t="s">
        <v>6739</v>
      </c>
    </row>
    <row r="15" spans="1:13">
      <c r="A15" s="779" t="s">
        <v>6742</v>
      </c>
      <c r="B15" s="779" t="s">
        <v>45</v>
      </c>
      <c r="C15" s="780">
        <v>10</v>
      </c>
      <c r="D15" s="781">
        <v>43</v>
      </c>
      <c r="E15" s="781">
        <v>31632</v>
      </c>
      <c r="F15" s="781">
        <v>0</v>
      </c>
      <c r="G15" s="781">
        <v>0</v>
      </c>
      <c r="H15" s="774">
        <f t="shared" si="0"/>
        <v>53</v>
      </c>
      <c r="I15" s="782">
        <f t="shared" si="1"/>
        <v>31632</v>
      </c>
      <c r="J15" s="781">
        <v>0</v>
      </c>
      <c r="K15" s="781">
        <v>0</v>
      </c>
      <c r="L15" s="781">
        <v>0</v>
      </c>
      <c r="M15" s="775" t="s">
        <v>6739</v>
      </c>
    </row>
    <row r="16" spans="1:13">
      <c r="A16" s="783" t="s">
        <v>6743</v>
      </c>
      <c r="B16" s="783" t="s">
        <v>46</v>
      </c>
      <c r="C16" s="784">
        <v>37</v>
      </c>
      <c r="D16" s="776">
        <v>0</v>
      </c>
      <c r="E16" s="776">
        <v>0</v>
      </c>
      <c r="F16" s="776">
        <v>0</v>
      </c>
      <c r="G16" s="776">
        <v>23424</v>
      </c>
      <c r="H16" s="774">
        <f t="shared" si="0"/>
        <v>37</v>
      </c>
      <c r="I16" s="782">
        <f t="shared" si="1"/>
        <v>23424</v>
      </c>
      <c r="J16" s="776">
        <v>4</v>
      </c>
      <c r="K16" s="776">
        <v>0</v>
      </c>
      <c r="L16" s="776">
        <v>0</v>
      </c>
      <c r="M16" s="775" t="s">
        <v>6739</v>
      </c>
    </row>
    <row r="17" spans="1:13">
      <c r="A17" s="783" t="s">
        <v>6744</v>
      </c>
      <c r="B17" s="783" t="s">
        <v>42</v>
      </c>
      <c r="C17" s="784">
        <v>20</v>
      </c>
      <c r="D17" s="776">
        <v>74</v>
      </c>
      <c r="E17" s="776">
        <v>0</v>
      </c>
      <c r="F17" s="776">
        <v>0</v>
      </c>
      <c r="G17" s="776">
        <v>28704</v>
      </c>
      <c r="H17" s="774">
        <f>C17+D17+F17</f>
        <v>94</v>
      </c>
      <c r="I17" s="782">
        <f>E17+G17</f>
        <v>28704</v>
      </c>
      <c r="J17" s="776">
        <v>0</v>
      </c>
      <c r="K17" s="776">
        <v>124</v>
      </c>
      <c r="L17" s="776">
        <v>3</v>
      </c>
      <c r="M17" s="775" t="s">
        <v>6739</v>
      </c>
    </row>
    <row r="18" spans="1:13">
      <c r="A18" s="779" t="s">
        <v>6745</v>
      </c>
      <c r="B18" s="779" t="s">
        <v>48</v>
      </c>
      <c r="C18" s="780">
        <v>12</v>
      </c>
      <c r="D18" s="781">
        <v>70</v>
      </c>
      <c r="E18" s="781">
        <v>0</v>
      </c>
      <c r="F18" s="781">
        <v>0</v>
      </c>
      <c r="G18" s="781">
        <v>41952</v>
      </c>
      <c r="H18" s="774">
        <f>C18+D18+F18</f>
        <v>82</v>
      </c>
      <c r="I18" s="782">
        <f>E18+G18</f>
        <v>41952</v>
      </c>
      <c r="J18" s="781">
        <v>0</v>
      </c>
      <c r="K18" s="781">
        <v>0</v>
      </c>
      <c r="L18" s="781">
        <v>0</v>
      </c>
      <c r="M18" s="775" t="s">
        <v>6739</v>
      </c>
    </row>
    <row r="19" spans="1:13">
      <c r="A19" s="783" t="s">
        <v>6746</v>
      </c>
      <c r="B19" s="785" t="s">
        <v>43</v>
      </c>
      <c r="C19" s="786">
        <v>6</v>
      </c>
      <c r="D19" s="787">
        <v>21</v>
      </c>
      <c r="E19" s="787">
        <v>0</v>
      </c>
      <c r="F19" s="787">
        <v>0</v>
      </c>
      <c r="G19" s="787">
        <v>47148</v>
      </c>
      <c r="H19" s="774">
        <f>C19+D19+F19</f>
        <v>27</v>
      </c>
      <c r="I19" s="782">
        <f>E19+G19</f>
        <v>47148</v>
      </c>
      <c r="J19" s="787">
        <v>1</v>
      </c>
      <c r="K19" s="787">
        <v>0</v>
      </c>
      <c r="L19" s="787">
        <v>1</v>
      </c>
      <c r="M19" s="775" t="s">
        <v>6739</v>
      </c>
    </row>
    <row r="20" spans="1:13">
      <c r="A20" s="779" t="s">
        <v>6747</v>
      </c>
      <c r="B20" s="779" t="s">
        <v>30</v>
      </c>
      <c r="C20" s="780">
        <v>20</v>
      </c>
      <c r="D20" s="781">
        <v>48</v>
      </c>
      <c r="E20" s="781">
        <v>14640</v>
      </c>
      <c r="F20" s="781">
        <v>10</v>
      </c>
      <c r="G20" s="781">
        <v>16512</v>
      </c>
      <c r="H20" s="774">
        <f>C20+D20+F20</f>
        <v>78</v>
      </c>
      <c r="I20" s="782">
        <f>E20+G20</f>
        <v>31152</v>
      </c>
      <c r="J20" s="781">
        <v>23</v>
      </c>
      <c r="K20" s="781">
        <v>15816</v>
      </c>
      <c r="L20" s="781">
        <v>0</v>
      </c>
      <c r="M20" s="775" t="s">
        <v>6739</v>
      </c>
    </row>
    <row r="21" spans="1:13" ht="27.6">
      <c r="A21" s="779" t="s">
        <v>6748</v>
      </c>
      <c r="B21" s="779" t="s">
        <v>31</v>
      </c>
      <c r="C21" s="780">
        <v>78</v>
      </c>
      <c r="D21" s="781">
        <v>0</v>
      </c>
      <c r="E21" s="781">
        <v>54192</v>
      </c>
      <c r="F21" s="781">
        <v>0</v>
      </c>
      <c r="G21" s="781">
        <v>0</v>
      </c>
      <c r="H21" s="774">
        <f t="shared" si="0"/>
        <v>78</v>
      </c>
      <c r="I21" s="782">
        <f t="shared" si="1"/>
        <v>54192</v>
      </c>
      <c r="J21" s="781">
        <v>23</v>
      </c>
      <c r="K21" s="781">
        <v>0</v>
      </c>
      <c r="L21" s="781">
        <v>0</v>
      </c>
      <c r="M21" s="775" t="s">
        <v>6739</v>
      </c>
    </row>
    <row r="22" spans="1:13" s="778" customFormat="1">
      <c r="A22" s="783" t="s">
        <v>6749</v>
      </c>
      <c r="B22" s="783" t="s">
        <v>28</v>
      </c>
      <c r="C22" s="784">
        <v>18</v>
      </c>
      <c r="D22" s="776">
        <v>54</v>
      </c>
      <c r="E22" s="776">
        <v>49152</v>
      </c>
      <c r="F22" s="776">
        <v>0</v>
      </c>
      <c r="G22" s="776">
        <v>0</v>
      </c>
      <c r="H22" s="773">
        <f t="shared" si="0"/>
        <v>72</v>
      </c>
      <c r="I22" s="776">
        <f t="shared" si="1"/>
        <v>49152</v>
      </c>
      <c r="J22" s="776">
        <v>4</v>
      </c>
      <c r="K22" s="776">
        <v>3000</v>
      </c>
      <c r="L22" s="776">
        <v>0</v>
      </c>
      <c r="M22" s="777" t="s">
        <v>6739</v>
      </c>
    </row>
    <row r="23" spans="1:13" ht="27.6">
      <c r="A23" s="779" t="s">
        <v>6750</v>
      </c>
      <c r="B23" s="779" t="s">
        <v>29</v>
      </c>
      <c r="C23" s="780">
        <v>16</v>
      </c>
      <c r="D23" s="781">
        <v>68</v>
      </c>
      <c r="E23" s="781">
        <v>74544</v>
      </c>
      <c r="F23" s="781">
        <v>0</v>
      </c>
      <c r="G23" s="781">
        <v>0</v>
      </c>
      <c r="H23" s="774">
        <f t="shared" si="0"/>
        <v>84</v>
      </c>
      <c r="I23" s="782">
        <f t="shared" si="1"/>
        <v>74544</v>
      </c>
      <c r="J23" s="781">
        <v>6</v>
      </c>
      <c r="K23" s="781">
        <v>0</v>
      </c>
      <c r="L23" s="781">
        <v>0</v>
      </c>
      <c r="M23" s="775" t="s">
        <v>6739</v>
      </c>
    </row>
    <row r="24" spans="1:13">
      <c r="B24" s="788" t="s">
        <v>49</v>
      </c>
      <c r="C24" s="789">
        <f t="shared" ref="C24:L24" si="2">SUM(C8:C23)</f>
        <v>639</v>
      </c>
      <c r="D24" s="789">
        <f t="shared" si="2"/>
        <v>2227</v>
      </c>
      <c r="E24" s="789">
        <f t="shared" si="2"/>
        <v>275433</v>
      </c>
      <c r="F24" s="789">
        <f t="shared" si="2"/>
        <v>10</v>
      </c>
      <c r="G24" s="789">
        <f t="shared" si="2"/>
        <v>395448</v>
      </c>
      <c r="H24" s="789">
        <f t="shared" si="2"/>
        <v>2876</v>
      </c>
      <c r="I24" s="789">
        <f t="shared" si="2"/>
        <v>670881</v>
      </c>
      <c r="J24" s="789">
        <f t="shared" si="2"/>
        <v>542</v>
      </c>
      <c r="K24" s="789">
        <f t="shared" si="2"/>
        <v>19252</v>
      </c>
      <c r="L24" s="789">
        <f t="shared" si="2"/>
        <v>39</v>
      </c>
    </row>
    <row r="26" spans="1:13">
      <c r="A26" s="39" t="s">
        <v>6751</v>
      </c>
    </row>
    <row r="27" spans="1:13">
      <c r="A27" s="39" t="s">
        <v>6752</v>
      </c>
    </row>
  </sheetData>
  <mergeCells count="8">
    <mergeCell ref="B1:L1"/>
    <mergeCell ref="B2:L2"/>
    <mergeCell ref="B3:L3"/>
    <mergeCell ref="B4:L4"/>
    <mergeCell ref="A6:A7"/>
    <mergeCell ref="B6:B7"/>
    <mergeCell ref="C6:I6"/>
    <mergeCell ref="J6:L6"/>
  </mergeCells>
  <printOptions horizontalCentered="1"/>
  <pageMargins left="0.59055118110236227" right="0.59055118110236227" top="1.1811023622047245" bottom="0.78740157480314965" header="0.39370078740157483" footer="0.39370078740157483"/>
  <pageSetup scale="57" fitToHeight="0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O47"/>
  <sheetViews>
    <sheetView showGridLines="0" topLeftCell="A2" zoomScaleNormal="100" zoomScaleSheetLayoutView="90" workbookViewId="0"/>
  </sheetViews>
  <sheetFormatPr baseColWidth="10" defaultColWidth="11.44140625" defaultRowHeight="15.6"/>
  <cols>
    <col min="1" max="1" width="18.109375" style="837" customWidth="1"/>
    <col min="2" max="2" width="50.6640625" style="837" bestFit="1" customWidth="1"/>
    <col min="3" max="3" width="22" style="837" bestFit="1" customWidth="1"/>
    <col min="4" max="4" width="15.88671875" style="837" customWidth="1"/>
    <col min="5" max="5" width="13.6640625" style="837" customWidth="1"/>
    <col min="6" max="6" width="17.109375" style="837" customWidth="1"/>
    <col min="7" max="171" width="11.44140625" style="790"/>
    <col min="172" max="16384" width="11.44140625" style="791"/>
  </cols>
  <sheetData>
    <row r="1" spans="1:171">
      <c r="A1" s="344"/>
      <c r="B1" s="344"/>
      <c r="C1" s="344"/>
      <c r="D1" s="344"/>
      <c r="E1" s="344"/>
      <c r="F1" s="344"/>
    </row>
    <row r="2" spans="1:171">
      <c r="A2" s="1302" t="s">
        <v>4095</v>
      </c>
      <c r="B2" s="1302"/>
      <c r="C2" s="1302"/>
      <c r="D2" s="1302"/>
      <c r="E2" s="1302"/>
      <c r="F2" s="1302"/>
    </row>
    <row r="3" spans="1:171">
      <c r="A3" s="1302" t="s">
        <v>16</v>
      </c>
      <c r="B3" s="1302"/>
      <c r="C3" s="1302"/>
      <c r="D3" s="1302"/>
      <c r="E3" s="1302"/>
      <c r="F3" s="1302"/>
    </row>
    <row r="4" spans="1:171">
      <c r="A4" s="1302" t="s">
        <v>6753</v>
      </c>
      <c r="B4" s="1302"/>
      <c r="C4" s="1302"/>
      <c r="D4" s="1302"/>
      <c r="E4" s="1302"/>
      <c r="F4" s="1302"/>
    </row>
    <row r="5" spans="1:171">
      <c r="A5" s="1302" t="s">
        <v>4156</v>
      </c>
      <c r="B5" s="1302"/>
      <c r="C5" s="1302"/>
      <c r="D5" s="1302"/>
      <c r="E5" s="1302"/>
      <c r="F5" s="1302"/>
    </row>
    <row r="6" spans="1:171" s="792" customFormat="1" ht="15" customHeight="1">
      <c r="A6" s="1387" t="s">
        <v>4157</v>
      </c>
      <c r="B6" s="1387" t="s">
        <v>4157</v>
      </c>
      <c r="C6" s="1387" t="s">
        <v>4157</v>
      </c>
      <c r="D6" s="1387"/>
      <c r="E6" s="1387" t="s">
        <v>4157</v>
      </c>
      <c r="F6" s="1387" t="s">
        <v>4157</v>
      </c>
    </row>
    <row r="7" spans="1:171" s="792" customFormat="1" ht="15" customHeight="1">
      <c r="A7" s="793" t="s">
        <v>529</v>
      </c>
      <c r="B7" s="793" t="s">
        <v>529</v>
      </c>
      <c r="C7" s="794" t="s">
        <v>529</v>
      </c>
      <c r="D7" s="794"/>
      <c r="E7" s="793" t="s">
        <v>529</v>
      </c>
      <c r="F7" s="793" t="s">
        <v>529</v>
      </c>
    </row>
    <row r="8" spans="1:171" s="795" customFormat="1" ht="15" customHeight="1">
      <c r="A8" s="1388" t="s">
        <v>4158</v>
      </c>
      <c r="B8" s="1388" t="s">
        <v>4159</v>
      </c>
      <c r="C8" s="1388" t="s">
        <v>4160</v>
      </c>
      <c r="D8" s="1388" t="s">
        <v>6754</v>
      </c>
      <c r="E8" s="1388" t="s">
        <v>4161</v>
      </c>
      <c r="F8" s="1388" t="s">
        <v>4161</v>
      </c>
    </row>
    <row r="9" spans="1:171" s="795" customFormat="1" ht="15" customHeight="1">
      <c r="A9" s="1388" t="s">
        <v>4158</v>
      </c>
      <c r="B9" s="1388" t="s">
        <v>4159</v>
      </c>
      <c r="C9" s="1388" t="s">
        <v>4160</v>
      </c>
      <c r="D9" s="1388"/>
      <c r="E9" s="796" t="s">
        <v>4162</v>
      </c>
      <c r="F9" s="796" t="s">
        <v>4163</v>
      </c>
    </row>
    <row r="10" spans="1:171" s="798" customFormat="1" ht="15" customHeight="1">
      <c r="A10" s="797"/>
      <c r="B10" s="797"/>
      <c r="C10" s="797"/>
      <c r="D10" s="797"/>
      <c r="E10" s="797"/>
      <c r="F10" s="797"/>
    </row>
    <row r="11" spans="1:171">
      <c r="A11" s="1389" t="s">
        <v>4102</v>
      </c>
      <c r="B11" s="1390" t="s">
        <v>4102</v>
      </c>
      <c r="C11" s="799"/>
      <c r="D11" s="799"/>
      <c r="E11" s="800"/>
      <c r="F11" s="800"/>
    </row>
    <row r="12" spans="1:171" s="285" customFormat="1" ht="13.8">
      <c r="A12" s="281" t="s">
        <v>4246</v>
      </c>
      <c r="B12" s="281" t="s">
        <v>4165</v>
      </c>
      <c r="C12" s="801">
        <v>1</v>
      </c>
      <c r="D12" s="801">
        <v>0</v>
      </c>
      <c r="E12" s="283">
        <v>53247.05</v>
      </c>
      <c r="F12" s="283">
        <v>53247.05</v>
      </c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  <c r="FO12" s="284"/>
    </row>
    <row r="13" spans="1:171" s="285" customFormat="1" ht="13.8">
      <c r="A13" s="281" t="s">
        <v>4246</v>
      </c>
      <c r="B13" s="281" t="s">
        <v>6755</v>
      </c>
      <c r="C13" s="801">
        <v>4</v>
      </c>
      <c r="D13" s="801">
        <v>0</v>
      </c>
      <c r="E13" s="283">
        <v>41176.75</v>
      </c>
      <c r="F13" s="283">
        <v>41176.75</v>
      </c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</row>
    <row r="14" spans="1:171" s="285" customFormat="1" ht="13.8">
      <c r="A14" s="281" t="s">
        <v>4246</v>
      </c>
      <c r="B14" s="281" t="s">
        <v>6578</v>
      </c>
      <c r="C14" s="801">
        <v>1</v>
      </c>
      <c r="D14" s="801">
        <v>0</v>
      </c>
      <c r="E14" s="283">
        <v>33247.15</v>
      </c>
      <c r="F14" s="283">
        <v>33247.15</v>
      </c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</row>
    <row r="15" spans="1:171" s="285" customFormat="1" ht="13.8">
      <c r="A15" s="281" t="s">
        <v>4246</v>
      </c>
      <c r="B15" s="281" t="s">
        <v>6756</v>
      </c>
      <c r="C15" s="801">
        <v>1</v>
      </c>
      <c r="D15" s="801">
        <v>0</v>
      </c>
      <c r="E15" s="283">
        <v>27482.7</v>
      </c>
      <c r="F15" s="283">
        <v>27482.7</v>
      </c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</row>
    <row r="16" spans="1:171" s="285" customFormat="1" ht="13.8">
      <c r="A16" s="281" t="s">
        <v>4246</v>
      </c>
      <c r="B16" s="281" t="s">
        <v>6757</v>
      </c>
      <c r="C16" s="801">
        <v>1</v>
      </c>
      <c r="D16" s="801">
        <v>0</v>
      </c>
      <c r="E16" s="283">
        <v>27482.7</v>
      </c>
      <c r="F16" s="283">
        <v>27482.7</v>
      </c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284"/>
      <c r="EM16" s="284"/>
      <c r="EN16" s="284"/>
      <c r="EO16" s="284"/>
      <c r="EP16" s="284"/>
      <c r="EQ16" s="284"/>
      <c r="ER16" s="284"/>
      <c r="ES16" s="284"/>
      <c r="ET16" s="284"/>
      <c r="EU16" s="284"/>
      <c r="EV16" s="284"/>
      <c r="EW16" s="284"/>
      <c r="EX16" s="284"/>
      <c r="EY16" s="284"/>
      <c r="EZ16" s="284"/>
      <c r="FA16" s="284"/>
      <c r="FB16" s="284"/>
      <c r="FC16" s="284"/>
      <c r="FD16" s="284"/>
      <c r="FE16" s="284"/>
      <c r="FF16" s="284"/>
      <c r="FG16" s="284"/>
      <c r="FH16" s="284"/>
      <c r="FI16" s="284"/>
      <c r="FJ16" s="284"/>
      <c r="FK16" s="284"/>
      <c r="FL16" s="284"/>
      <c r="FM16" s="284"/>
      <c r="FN16" s="284"/>
      <c r="FO16" s="284"/>
    </row>
    <row r="17" spans="1:171" s="285" customFormat="1" ht="13.8">
      <c r="A17" s="281" t="s">
        <v>6758</v>
      </c>
      <c r="B17" s="281" t="s">
        <v>6759</v>
      </c>
      <c r="C17" s="801">
        <v>1</v>
      </c>
      <c r="D17" s="801">
        <v>0</v>
      </c>
      <c r="E17" s="283">
        <v>9307.4500000000007</v>
      </c>
      <c r="F17" s="283">
        <v>9307.4500000000007</v>
      </c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</row>
    <row r="18" spans="1:171" s="285" customFormat="1" ht="13.8">
      <c r="A18" s="281" t="s">
        <v>6760</v>
      </c>
      <c r="B18" s="281" t="s">
        <v>6761</v>
      </c>
      <c r="C18" s="801">
        <v>4</v>
      </c>
      <c r="D18" s="801">
        <v>0</v>
      </c>
      <c r="E18" s="283">
        <v>9307.4500000000007</v>
      </c>
      <c r="F18" s="283">
        <v>9307.4500000000007</v>
      </c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  <c r="FO18" s="284"/>
    </row>
    <row r="19" spans="1:171" s="285" customFormat="1" ht="13.8">
      <c r="A19" s="281" t="s">
        <v>6762</v>
      </c>
      <c r="B19" s="281" t="s">
        <v>6763</v>
      </c>
      <c r="C19" s="801">
        <v>1</v>
      </c>
      <c r="D19" s="801">
        <v>0</v>
      </c>
      <c r="E19" s="283">
        <v>9156.2000000000007</v>
      </c>
      <c r="F19" s="283">
        <v>9156.2000000000007</v>
      </c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</row>
    <row r="20" spans="1:171" s="285" customFormat="1" ht="13.8">
      <c r="A20" s="281" t="s">
        <v>6764</v>
      </c>
      <c r="B20" s="281" t="s">
        <v>6765</v>
      </c>
      <c r="C20" s="801">
        <v>2</v>
      </c>
      <c r="D20" s="801">
        <v>0</v>
      </c>
      <c r="E20" s="283">
        <v>9156.2000000000007</v>
      </c>
      <c r="F20" s="283">
        <v>9156.2000000000007</v>
      </c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  <c r="FO20" s="284"/>
    </row>
    <row r="21" spans="1:171" s="285" customFormat="1" ht="13.8">
      <c r="A21" s="281" t="s">
        <v>6766</v>
      </c>
      <c r="B21" s="281" t="s">
        <v>6767</v>
      </c>
      <c r="C21" s="801">
        <v>2</v>
      </c>
      <c r="D21" s="801">
        <v>0</v>
      </c>
      <c r="E21" s="283">
        <v>8947.15</v>
      </c>
      <c r="F21" s="283">
        <v>8947.15</v>
      </c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  <c r="FO21" s="284"/>
    </row>
    <row r="22" spans="1:171" s="285" customFormat="1" ht="13.8">
      <c r="A22" s="281" t="s">
        <v>6768</v>
      </c>
      <c r="B22" s="281" t="s">
        <v>6769</v>
      </c>
      <c r="C22" s="801">
        <v>1</v>
      </c>
      <c r="D22" s="801">
        <v>0</v>
      </c>
      <c r="E22" s="283">
        <v>8947.15</v>
      </c>
      <c r="F22" s="283">
        <v>8947.15</v>
      </c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  <c r="FN22" s="284"/>
      <c r="FO22" s="284"/>
    </row>
    <row r="23" spans="1:171" s="285" customFormat="1" ht="13.8">
      <c r="A23" s="281" t="s">
        <v>6770</v>
      </c>
      <c r="B23" s="281" t="s">
        <v>6771</v>
      </c>
      <c r="C23" s="801">
        <v>2</v>
      </c>
      <c r="D23" s="801">
        <v>0</v>
      </c>
      <c r="E23" s="283">
        <v>7897.75</v>
      </c>
      <c r="F23" s="283">
        <v>7897.75</v>
      </c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  <c r="FN23" s="284"/>
      <c r="FO23" s="284"/>
    </row>
    <row r="24" spans="1:171" s="285" customFormat="1" ht="13.8">
      <c r="A24" s="281" t="s">
        <v>6772</v>
      </c>
      <c r="B24" s="281" t="s">
        <v>4199</v>
      </c>
      <c r="C24" s="801">
        <v>1</v>
      </c>
      <c r="D24" s="801">
        <v>0</v>
      </c>
      <c r="E24" s="283">
        <v>7897.75</v>
      </c>
      <c r="F24" s="283">
        <v>7897.75</v>
      </c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  <c r="FN24" s="284"/>
      <c r="FO24" s="284"/>
    </row>
    <row r="25" spans="1:171" s="285" customFormat="1" ht="13.8">
      <c r="A25" s="281" t="s">
        <v>6773</v>
      </c>
      <c r="B25" s="281" t="s">
        <v>6774</v>
      </c>
      <c r="C25" s="801">
        <v>1</v>
      </c>
      <c r="D25" s="801">
        <v>0</v>
      </c>
      <c r="E25" s="283">
        <v>7897.75</v>
      </c>
      <c r="F25" s="283">
        <v>7897.75</v>
      </c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  <c r="DC25" s="284"/>
      <c r="DD25" s="284"/>
      <c r="DE25" s="284"/>
      <c r="DF25" s="284"/>
      <c r="DG25" s="284"/>
      <c r="DH25" s="284"/>
      <c r="DI25" s="284"/>
      <c r="DJ25" s="284"/>
      <c r="DK25" s="284"/>
      <c r="DL25" s="284"/>
      <c r="DM25" s="284"/>
      <c r="DN25" s="284"/>
      <c r="DO25" s="284"/>
      <c r="DP25" s="284"/>
      <c r="DQ25" s="284"/>
      <c r="DR25" s="284"/>
      <c r="DS25" s="284"/>
      <c r="DT25" s="284"/>
      <c r="DU25" s="284"/>
      <c r="DV25" s="284"/>
      <c r="DW25" s="284"/>
      <c r="DX25" s="284"/>
      <c r="DY25" s="284"/>
      <c r="DZ25" s="284"/>
      <c r="EA25" s="284"/>
      <c r="EB25" s="284"/>
      <c r="EC25" s="284"/>
      <c r="ED25" s="284"/>
      <c r="EE25" s="284"/>
      <c r="EF25" s="284"/>
      <c r="EG25" s="284"/>
      <c r="EH25" s="284"/>
      <c r="EI25" s="284"/>
      <c r="EJ25" s="284"/>
      <c r="EK25" s="284"/>
      <c r="EL25" s="284"/>
      <c r="EM25" s="284"/>
      <c r="EN25" s="284"/>
      <c r="EO25" s="284"/>
      <c r="EP25" s="284"/>
      <c r="EQ25" s="284"/>
      <c r="ER25" s="284"/>
      <c r="ES25" s="284"/>
      <c r="ET25" s="284"/>
      <c r="EU25" s="284"/>
      <c r="EV25" s="284"/>
      <c r="EW25" s="284"/>
      <c r="EX25" s="284"/>
      <c r="EY25" s="284"/>
      <c r="EZ25" s="284"/>
      <c r="FA25" s="284"/>
      <c r="FB25" s="284"/>
      <c r="FC25" s="284"/>
      <c r="FD25" s="284"/>
      <c r="FE25" s="284"/>
      <c r="FF25" s="284"/>
      <c r="FG25" s="284"/>
      <c r="FH25" s="284"/>
      <c r="FI25" s="284"/>
      <c r="FJ25" s="284"/>
      <c r="FK25" s="284"/>
      <c r="FL25" s="284"/>
      <c r="FM25" s="284"/>
      <c r="FN25" s="284"/>
      <c r="FO25" s="284"/>
    </row>
    <row r="26" spans="1:171" s="285" customFormat="1" ht="13.8">
      <c r="A26" s="281" t="s">
        <v>6775</v>
      </c>
      <c r="B26" s="281" t="s">
        <v>6776</v>
      </c>
      <c r="C26" s="801">
        <v>1</v>
      </c>
      <c r="D26" s="801">
        <v>0</v>
      </c>
      <c r="E26" s="283">
        <v>7897.75</v>
      </c>
      <c r="F26" s="283">
        <v>7897.75</v>
      </c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  <c r="CW26" s="284"/>
      <c r="CX26" s="284"/>
      <c r="CY26" s="284"/>
      <c r="CZ26" s="284"/>
      <c r="DA26" s="284"/>
      <c r="DB26" s="284"/>
      <c r="DC26" s="284"/>
      <c r="DD26" s="284"/>
      <c r="DE26" s="284"/>
      <c r="DF26" s="284"/>
      <c r="DG26" s="284"/>
      <c r="DH26" s="284"/>
      <c r="DI26" s="284"/>
      <c r="DJ26" s="284"/>
      <c r="DK26" s="284"/>
      <c r="DL26" s="284"/>
      <c r="DM26" s="284"/>
      <c r="DN26" s="284"/>
      <c r="DO26" s="284"/>
      <c r="DP26" s="284"/>
      <c r="DQ26" s="284"/>
      <c r="DR26" s="284"/>
      <c r="DS26" s="284"/>
      <c r="DT26" s="284"/>
      <c r="DU26" s="284"/>
      <c r="DV26" s="284"/>
      <c r="DW26" s="284"/>
      <c r="DX26" s="284"/>
      <c r="DY26" s="284"/>
      <c r="DZ26" s="284"/>
      <c r="EA26" s="284"/>
      <c r="EB26" s="284"/>
      <c r="EC26" s="284"/>
      <c r="ED26" s="284"/>
      <c r="EE26" s="284"/>
      <c r="EF26" s="284"/>
      <c r="EG26" s="284"/>
      <c r="EH26" s="284"/>
      <c r="EI26" s="284"/>
      <c r="EJ26" s="284"/>
      <c r="EK26" s="284"/>
      <c r="EL26" s="284"/>
      <c r="EM26" s="284"/>
      <c r="EN26" s="284"/>
      <c r="EO26" s="284"/>
      <c r="EP26" s="284"/>
      <c r="EQ26" s="284"/>
      <c r="ER26" s="284"/>
      <c r="ES26" s="284"/>
      <c r="ET26" s="284"/>
      <c r="EU26" s="284"/>
      <c r="EV26" s="284"/>
      <c r="EW26" s="284"/>
      <c r="EX26" s="284"/>
      <c r="EY26" s="284"/>
      <c r="EZ26" s="284"/>
      <c r="FA26" s="284"/>
      <c r="FB26" s="284"/>
      <c r="FC26" s="284"/>
      <c r="FD26" s="284"/>
      <c r="FE26" s="284"/>
      <c r="FF26" s="284"/>
      <c r="FG26" s="284"/>
      <c r="FH26" s="284"/>
      <c r="FI26" s="284"/>
      <c r="FJ26" s="284"/>
      <c r="FK26" s="284"/>
      <c r="FL26" s="284"/>
      <c r="FM26" s="284"/>
      <c r="FN26" s="284"/>
      <c r="FO26" s="284"/>
    </row>
    <row r="27" spans="1:171" s="795" customFormat="1" ht="15" customHeight="1">
      <c r="A27" s="802" t="s">
        <v>529</v>
      </c>
      <c r="B27" s="803" t="s">
        <v>4209</v>
      </c>
      <c r="C27" s="804">
        <f>SUM(C12:C26)</f>
        <v>24</v>
      </c>
      <c r="D27" s="805">
        <f>SUM(D14:D26)</f>
        <v>0</v>
      </c>
      <c r="E27" s="806" t="s">
        <v>529</v>
      </c>
      <c r="F27" s="806" t="s">
        <v>529</v>
      </c>
    </row>
    <row r="28" spans="1:171">
      <c r="A28" s="347"/>
      <c r="B28" s="347"/>
      <c r="C28" s="345"/>
      <c r="D28" s="345"/>
      <c r="E28" s="348"/>
      <c r="F28" s="348"/>
    </row>
    <row r="29" spans="1:171" s="795" customFormat="1" ht="15" customHeight="1">
      <c r="A29" s="1391" t="s">
        <v>4103</v>
      </c>
      <c r="B29" s="1391" t="s">
        <v>4103</v>
      </c>
      <c r="C29" s="807" t="s">
        <v>529</v>
      </c>
      <c r="D29" s="807"/>
      <c r="E29" s="808" t="s">
        <v>529</v>
      </c>
      <c r="F29" s="808" t="s">
        <v>529</v>
      </c>
    </row>
    <row r="30" spans="1:171" s="285" customFormat="1" ht="13.8">
      <c r="A30" s="281" t="s">
        <v>4246</v>
      </c>
      <c r="B30" s="281" t="s">
        <v>4246</v>
      </c>
      <c r="C30" s="801">
        <v>0</v>
      </c>
      <c r="D30" s="801">
        <v>0</v>
      </c>
      <c r="E30" s="283">
        <v>0</v>
      </c>
      <c r="F30" s="283">
        <v>0</v>
      </c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  <c r="CN30" s="284"/>
      <c r="CO30" s="284"/>
      <c r="CP30" s="284"/>
      <c r="CQ30" s="284"/>
      <c r="CR30" s="284"/>
      <c r="CS30" s="284"/>
      <c r="CT30" s="284"/>
      <c r="CU30" s="284"/>
      <c r="CV30" s="284"/>
      <c r="CW30" s="284"/>
      <c r="CX30" s="284"/>
      <c r="CY30" s="284"/>
      <c r="CZ30" s="284"/>
      <c r="DA30" s="284"/>
      <c r="DB30" s="284"/>
      <c r="DC30" s="284"/>
      <c r="DD30" s="284"/>
      <c r="DE30" s="284"/>
      <c r="DF30" s="284"/>
      <c r="DG30" s="284"/>
      <c r="DH30" s="284"/>
      <c r="DI30" s="284"/>
      <c r="DJ30" s="284"/>
      <c r="DK30" s="284"/>
      <c r="DL30" s="284"/>
      <c r="DM30" s="284"/>
      <c r="DN30" s="284"/>
      <c r="DO30" s="284"/>
      <c r="DP30" s="284"/>
      <c r="DQ30" s="284"/>
      <c r="DR30" s="284"/>
      <c r="DS30" s="284"/>
      <c r="DT30" s="284"/>
      <c r="DU30" s="284"/>
      <c r="DV30" s="284"/>
      <c r="DW30" s="284"/>
      <c r="DX30" s="284"/>
      <c r="DY30" s="284"/>
      <c r="DZ30" s="284"/>
      <c r="EA30" s="284"/>
      <c r="EB30" s="284"/>
      <c r="EC30" s="284"/>
      <c r="ED30" s="284"/>
      <c r="EE30" s="284"/>
      <c r="EF30" s="284"/>
      <c r="EG30" s="284"/>
      <c r="EH30" s="284"/>
      <c r="EI30" s="284"/>
      <c r="EJ30" s="284"/>
      <c r="EK30" s="284"/>
      <c r="EL30" s="284"/>
      <c r="EM30" s="284"/>
      <c r="EN30" s="284"/>
      <c r="EO30" s="284"/>
      <c r="EP30" s="284"/>
      <c r="EQ30" s="284"/>
      <c r="ER30" s="284"/>
      <c r="ES30" s="284"/>
      <c r="ET30" s="284"/>
      <c r="EU30" s="284"/>
      <c r="EV30" s="284"/>
      <c r="EW30" s="284"/>
      <c r="EX30" s="284"/>
      <c r="EY30" s="284"/>
      <c r="EZ30" s="284"/>
      <c r="FA30" s="284"/>
      <c r="FB30" s="284"/>
      <c r="FC30" s="284"/>
      <c r="FD30" s="284"/>
      <c r="FE30" s="284"/>
      <c r="FF30" s="284"/>
      <c r="FG30" s="284"/>
      <c r="FH30" s="284"/>
      <c r="FI30" s="284"/>
      <c r="FJ30" s="284"/>
      <c r="FK30" s="284"/>
      <c r="FL30" s="284"/>
      <c r="FM30" s="284"/>
      <c r="FN30" s="284"/>
    </row>
    <row r="31" spans="1:171" s="795" customFormat="1" ht="15" customHeight="1">
      <c r="A31" s="809" t="s">
        <v>529</v>
      </c>
      <c r="B31" s="810" t="s">
        <v>4244</v>
      </c>
      <c r="C31" s="811">
        <v>0</v>
      </c>
      <c r="D31" s="812">
        <v>0</v>
      </c>
      <c r="E31" s="813" t="s">
        <v>529</v>
      </c>
      <c r="F31" s="813" t="s">
        <v>529</v>
      </c>
    </row>
    <row r="32" spans="1:171">
      <c r="A32" s="363"/>
      <c r="B32" s="364"/>
      <c r="C32" s="363"/>
      <c r="D32" s="363"/>
      <c r="E32" s="365"/>
      <c r="F32" s="365"/>
      <c r="FO32" s="791"/>
    </row>
    <row r="33" spans="1:171" s="795" customFormat="1" ht="15" customHeight="1">
      <c r="A33" s="1391" t="s">
        <v>4104</v>
      </c>
      <c r="B33" s="1391" t="s">
        <v>4103</v>
      </c>
      <c r="C33" s="814" t="s">
        <v>529</v>
      </c>
      <c r="D33" s="814"/>
      <c r="E33" s="815" t="s">
        <v>529</v>
      </c>
      <c r="F33" s="815" t="s">
        <v>529</v>
      </c>
    </row>
    <row r="34" spans="1:171" s="817" customFormat="1" ht="13.8">
      <c r="A34" s="238" t="s">
        <v>4246</v>
      </c>
      <c r="B34" s="238" t="s">
        <v>4246</v>
      </c>
      <c r="C34" s="239">
        <v>0</v>
      </c>
      <c r="D34" s="239">
        <v>0</v>
      </c>
      <c r="E34" s="240">
        <v>0</v>
      </c>
      <c r="F34" s="240">
        <v>0</v>
      </c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  <c r="AD34" s="816"/>
      <c r="AE34" s="816"/>
      <c r="AF34" s="816"/>
      <c r="AG34" s="816"/>
      <c r="AH34" s="816"/>
      <c r="AI34" s="816"/>
      <c r="AJ34" s="816"/>
      <c r="AK34" s="816"/>
      <c r="AL34" s="816"/>
      <c r="AM34" s="816"/>
      <c r="AN34" s="816"/>
      <c r="AO34" s="816"/>
      <c r="AP34" s="816"/>
      <c r="AQ34" s="816"/>
      <c r="AR34" s="816"/>
      <c r="AS34" s="816"/>
      <c r="AT34" s="816"/>
      <c r="AU34" s="816"/>
      <c r="AV34" s="816"/>
      <c r="AW34" s="816"/>
      <c r="AX34" s="816"/>
      <c r="AY34" s="816"/>
      <c r="AZ34" s="816"/>
      <c r="BA34" s="816"/>
      <c r="BB34" s="816"/>
      <c r="BC34" s="816"/>
      <c r="BD34" s="816"/>
      <c r="BE34" s="816"/>
      <c r="BF34" s="816"/>
      <c r="BG34" s="816"/>
      <c r="BH34" s="816"/>
      <c r="BI34" s="816"/>
      <c r="BJ34" s="816"/>
      <c r="BK34" s="816"/>
      <c r="BL34" s="816"/>
      <c r="BM34" s="816"/>
      <c r="BN34" s="816"/>
      <c r="BO34" s="816"/>
      <c r="BP34" s="816"/>
      <c r="BQ34" s="816"/>
      <c r="BR34" s="816"/>
      <c r="BS34" s="816"/>
      <c r="BT34" s="816"/>
      <c r="BU34" s="816"/>
      <c r="BV34" s="816"/>
      <c r="BW34" s="816"/>
      <c r="BX34" s="816"/>
      <c r="BY34" s="816"/>
      <c r="BZ34" s="816"/>
      <c r="CA34" s="816"/>
      <c r="CB34" s="816"/>
      <c r="CC34" s="816"/>
      <c r="CD34" s="816"/>
      <c r="CE34" s="816"/>
      <c r="CF34" s="816"/>
      <c r="CG34" s="816"/>
      <c r="CH34" s="816"/>
      <c r="CI34" s="816"/>
      <c r="CJ34" s="816"/>
      <c r="CK34" s="816"/>
      <c r="CL34" s="816"/>
      <c r="CM34" s="816"/>
      <c r="CN34" s="816"/>
      <c r="CO34" s="816"/>
      <c r="CP34" s="816"/>
      <c r="CQ34" s="816"/>
      <c r="CR34" s="816"/>
      <c r="CS34" s="816"/>
      <c r="CT34" s="816"/>
      <c r="CU34" s="816"/>
      <c r="CV34" s="816"/>
      <c r="CW34" s="816"/>
      <c r="CX34" s="816"/>
      <c r="CY34" s="816"/>
      <c r="CZ34" s="816"/>
      <c r="DA34" s="816"/>
      <c r="DB34" s="816"/>
      <c r="DC34" s="816"/>
      <c r="DD34" s="816"/>
      <c r="DE34" s="816"/>
      <c r="DF34" s="816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816"/>
      <c r="DR34" s="816"/>
      <c r="DS34" s="816"/>
      <c r="DT34" s="816"/>
      <c r="DU34" s="816"/>
      <c r="DV34" s="816"/>
      <c r="DW34" s="816"/>
      <c r="DX34" s="816"/>
      <c r="DY34" s="816"/>
      <c r="DZ34" s="816"/>
      <c r="EA34" s="816"/>
      <c r="EB34" s="816"/>
      <c r="EC34" s="816"/>
      <c r="ED34" s="816"/>
      <c r="EE34" s="816"/>
      <c r="EF34" s="816"/>
      <c r="EG34" s="816"/>
      <c r="EH34" s="816"/>
      <c r="EI34" s="816"/>
      <c r="EJ34" s="816"/>
      <c r="EK34" s="816"/>
      <c r="EL34" s="816"/>
      <c r="EM34" s="816"/>
      <c r="EN34" s="816"/>
      <c r="EO34" s="816"/>
      <c r="EP34" s="816"/>
      <c r="EQ34" s="816"/>
      <c r="ER34" s="816"/>
      <c r="ES34" s="816"/>
      <c r="ET34" s="816"/>
      <c r="EU34" s="816"/>
      <c r="EV34" s="816"/>
      <c r="EW34" s="816"/>
      <c r="EX34" s="816"/>
      <c r="EY34" s="816"/>
      <c r="EZ34" s="816"/>
      <c r="FA34" s="816"/>
      <c r="FB34" s="816"/>
      <c r="FC34" s="816"/>
      <c r="FD34" s="816"/>
      <c r="FE34" s="816"/>
      <c r="FF34" s="816"/>
      <c r="FG34" s="816"/>
      <c r="FH34" s="816"/>
      <c r="FI34" s="816"/>
      <c r="FJ34" s="816"/>
      <c r="FK34" s="816"/>
      <c r="FL34" s="816"/>
      <c r="FM34" s="816"/>
      <c r="FN34" s="816"/>
    </row>
    <row r="35" spans="1:171" s="795" customFormat="1" ht="15" customHeight="1">
      <c r="A35" s="809" t="s">
        <v>529</v>
      </c>
      <c r="B35" s="810" t="s">
        <v>4247</v>
      </c>
      <c r="C35" s="811">
        <f>SUM(C34:C34)</f>
        <v>0</v>
      </c>
      <c r="D35" s="812">
        <f>SUM(D34:D34)</f>
        <v>0</v>
      </c>
      <c r="E35" s="813" t="s">
        <v>529</v>
      </c>
      <c r="F35" s="813" t="s">
        <v>529</v>
      </c>
    </row>
    <row r="36" spans="1:171" s="795" customFormat="1" ht="15" customHeight="1">
      <c r="A36" s="818"/>
      <c r="B36" s="819"/>
      <c r="C36" s="820"/>
      <c r="D36" s="820"/>
      <c r="E36" s="821"/>
      <c r="F36" s="821"/>
    </row>
    <row r="37" spans="1:171" s="795" customFormat="1" ht="15" customHeight="1">
      <c r="A37" s="818"/>
      <c r="B37" s="822" t="s">
        <v>4105</v>
      </c>
      <c r="C37" s="823">
        <f>C27+C31+C35</f>
        <v>24</v>
      </c>
      <c r="D37" s="823">
        <f>D27+D31+D35</f>
        <v>0</v>
      </c>
      <c r="E37" s="821"/>
      <c r="F37" s="821"/>
    </row>
    <row r="38" spans="1:171" s="798" customFormat="1" ht="15" customHeight="1">
      <c r="A38" s="824"/>
      <c r="B38" s="825"/>
      <c r="C38" s="826"/>
      <c r="D38" s="826"/>
      <c r="E38" s="827"/>
      <c r="F38" s="827"/>
    </row>
    <row r="39" spans="1:171">
      <c r="A39" s="347"/>
      <c r="B39" s="347"/>
      <c r="C39" s="345"/>
      <c r="D39" s="345"/>
      <c r="E39" s="348"/>
      <c r="F39" s="348"/>
      <c r="FO39" s="791"/>
    </row>
    <row r="40" spans="1:171" s="795" customFormat="1" ht="15" customHeight="1">
      <c r="A40" s="1259" t="s">
        <v>4101</v>
      </c>
      <c r="B40" s="1259"/>
      <c r="C40" s="807" t="s">
        <v>529</v>
      </c>
      <c r="D40" s="807"/>
      <c r="E40" s="808" t="s">
        <v>529</v>
      </c>
      <c r="F40" s="808" t="s">
        <v>529</v>
      </c>
    </row>
    <row r="41" spans="1:171" s="795" customFormat="1" ht="15" customHeight="1">
      <c r="A41" s="1391" t="s">
        <v>4248</v>
      </c>
      <c r="B41" s="1391"/>
      <c r="C41" s="828"/>
      <c r="D41" s="828"/>
      <c r="E41" s="828"/>
      <c r="F41" s="828"/>
      <c r="G41" s="828"/>
    </row>
    <row r="42" spans="1:171" s="817" customFormat="1" ht="13.8">
      <c r="A42" s="829" t="s">
        <v>6777</v>
      </c>
      <c r="B42" s="830" t="s">
        <v>6778</v>
      </c>
      <c r="C42" s="831">
        <v>0</v>
      </c>
      <c r="D42" s="831">
        <v>120</v>
      </c>
      <c r="E42" s="832">
        <v>160.12</v>
      </c>
      <c r="F42" s="832">
        <v>160.12</v>
      </c>
      <c r="G42" s="816"/>
      <c r="H42" s="816"/>
      <c r="I42" s="816"/>
      <c r="J42" s="816"/>
      <c r="K42" s="816"/>
      <c r="L42" s="816"/>
      <c r="M42" s="816"/>
      <c r="N42" s="816"/>
      <c r="O42" s="816"/>
      <c r="P42" s="816"/>
      <c r="Q42" s="816"/>
      <c r="R42" s="816"/>
      <c r="S42" s="816"/>
      <c r="T42" s="816"/>
      <c r="U42" s="816"/>
      <c r="V42" s="816"/>
      <c r="W42" s="816"/>
      <c r="X42" s="816"/>
      <c r="Y42" s="816"/>
      <c r="Z42" s="816"/>
      <c r="AA42" s="816"/>
      <c r="AB42" s="816"/>
      <c r="AC42" s="816"/>
      <c r="AD42" s="816"/>
      <c r="AE42" s="816"/>
      <c r="AF42" s="816"/>
      <c r="AG42" s="816"/>
      <c r="AH42" s="816"/>
      <c r="AI42" s="816"/>
      <c r="AJ42" s="816"/>
      <c r="AK42" s="816"/>
      <c r="AL42" s="816"/>
      <c r="AM42" s="816"/>
      <c r="AN42" s="816"/>
      <c r="AO42" s="816"/>
      <c r="AP42" s="816"/>
      <c r="AQ42" s="816"/>
      <c r="AR42" s="816"/>
      <c r="AS42" s="816"/>
      <c r="AT42" s="816"/>
      <c r="AU42" s="816"/>
      <c r="AV42" s="816"/>
      <c r="AW42" s="816"/>
      <c r="AX42" s="816"/>
      <c r="AY42" s="816"/>
      <c r="AZ42" s="816"/>
      <c r="BA42" s="816"/>
      <c r="BB42" s="816"/>
      <c r="BC42" s="816"/>
      <c r="BD42" s="816"/>
      <c r="BE42" s="816"/>
      <c r="BF42" s="816"/>
      <c r="BG42" s="816"/>
      <c r="BH42" s="816"/>
      <c r="BI42" s="816"/>
      <c r="BJ42" s="816"/>
      <c r="BK42" s="816"/>
      <c r="BL42" s="816"/>
      <c r="BM42" s="816"/>
      <c r="BN42" s="816"/>
      <c r="BO42" s="816"/>
      <c r="BP42" s="816"/>
      <c r="BQ42" s="816"/>
      <c r="BR42" s="816"/>
      <c r="BS42" s="816"/>
      <c r="BT42" s="816"/>
      <c r="BU42" s="816"/>
      <c r="BV42" s="816"/>
      <c r="BW42" s="816"/>
      <c r="BX42" s="816"/>
      <c r="BY42" s="816"/>
      <c r="BZ42" s="816"/>
      <c r="CA42" s="816"/>
      <c r="CB42" s="816"/>
      <c r="CC42" s="816"/>
      <c r="CD42" s="816"/>
      <c r="CE42" s="816"/>
      <c r="CF42" s="816"/>
      <c r="CG42" s="816"/>
      <c r="CH42" s="816"/>
      <c r="CI42" s="816"/>
      <c r="CJ42" s="816"/>
      <c r="CK42" s="816"/>
      <c r="CL42" s="816"/>
      <c r="CM42" s="816"/>
      <c r="CN42" s="816"/>
      <c r="CO42" s="816"/>
      <c r="CP42" s="816"/>
      <c r="CQ42" s="816"/>
      <c r="CR42" s="816"/>
      <c r="CS42" s="816"/>
      <c r="CT42" s="816"/>
      <c r="CU42" s="816"/>
      <c r="CV42" s="816"/>
      <c r="CW42" s="816"/>
      <c r="CX42" s="816"/>
      <c r="CY42" s="816"/>
      <c r="CZ42" s="816"/>
      <c r="DA42" s="816"/>
      <c r="DB42" s="816"/>
      <c r="DC42" s="816"/>
      <c r="DD42" s="816"/>
      <c r="DE42" s="816"/>
      <c r="DF42" s="816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816"/>
      <c r="DR42" s="816"/>
      <c r="DS42" s="816"/>
      <c r="DT42" s="816"/>
      <c r="DU42" s="816"/>
      <c r="DV42" s="816"/>
      <c r="DW42" s="816"/>
      <c r="DX42" s="816"/>
      <c r="DY42" s="816"/>
      <c r="DZ42" s="816"/>
      <c r="EA42" s="816"/>
      <c r="EB42" s="816"/>
      <c r="EC42" s="816"/>
      <c r="ED42" s="816"/>
      <c r="EE42" s="816"/>
      <c r="EF42" s="816"/>
      <c r="EG42" s="816"/>
      <c r="EH42" s="816"/>
      <c r="EI42" s="816"/>
      <c r="EJ42" s="816"/>
      <c r="EK42" s="816"/>
      <c r="EL42" s="816"/>
      <c r="EM42" s="816"/>
      <c r="EN42" s="816"/>
      <c r="EO42" s="816"/>
      <c r="EP42" s="816"/>
      <c r="EQ42" s="816"/>
      <c r="ER42" s="816"/>
      <c r="ES42" s="816"/>
      <c r="ET42" s="816"/>
      <c r="EU42" s="816"/>
      <c r="EV42" s="816"/>
      <c r="EW42" s="816"/>
      <c r="EX42" s="816"/>
      <c r="EY42" s="816"/>
      <c r="EZ42" s="816"/>
      <c r="FA42" s="816"/>
      <c r="FB42" s="816"/>
      <c r="FC42" s="816"/>
      <c r="FD42" s="816"/>
      <c r="FE42" s="816"/>
      <c r="FF42" s="816"/>
      <c r="FG42" s="816"/>
      <c r="FH42" s="816"/>
      <c r="FI42" s="816"/>
      <c r="FJ42" s="816"/>
      <c r="FK42" s="816"/>
      <c r="FL42" s="816"/>
      <c r="FM42" s="816"/>
      <c r="FN42" s="816"/>
    </row>
    <row r="43" spans="1:171" s="795" customFormat="1" ht="15" customHeight="1">
      <c r="A43" s="809" t="s">
        <v>529</v>
      </c>
      <c r="B43" s="810" t="s">
        <v>6360</v>
      </c>
      <c r="C43" s="811">
        <f>SUM(C41:C42)</f>
        <v>0</v>
      </c>
      <c r="D43" s="812">
        <f>SUM(D41:D42)</f>
        <v>120</v>
      </c>
      <c r="E43" s="813" t="s">
        <v>529</v>
      </c>
      <c r="F43" s="813" t="s">
        <v>529</v>
      </c>
    </row>
    <row r="44" spans="1:171">
      <c r="A44" s="347"/>
      <c r="B44" s="347"/>
      <c r="C44" s="345"/>
      <c r="D44" s="345"/>
      <c r="E44" s="348"/>
      <c r="F44" s="348"/>
      <c r="FO44" s="791"/>
    </row>
    <row r="45" spans="1:171" s="795" customFormat="1" ht="13.8">
      <c r="A45" s="1385" t="s">
        <v>4107</v>
      </c>
      <c r="B45" s="1386"/>
      <c r="C45" s="833"/>
      <c r="D45" s="833"/>
    </row>
    <row r="46" spans="1:171" s="817" customFormat="1" ht="13.8">
      <c r="A46" s="238" t="s">
        <v>4246</v>
      </c>
      <c r="B46" s="238" t="s">
        <v>4246</v>
      </c>
      <c r="C46" s="239">
        <v>0</v>
      </c>
      <c r="D46" s="239">
        <v>0</v>
      </c>
      <c r="E46" s="240">
        <v>0</v>
      </c>
      <c r="F46" s="240">
        <v>0</v>
      </c>
      <c r="G46" s="816"/>
      <c r="H46" s="816"/>
      <c r="I46" s="816"/>
      <c r="J46" s="816"/>
      <c r="K46" s="816"/>
      <c r="L46" s="816"/>
      <c r="M46" s="816"/>
      <c r="N46" s="816"/>
      <c r="O46" s="816"/>
      <c r="P46" s="816"/>
      <c r="Q46" s="816"/>
      <c r="R46" s="816"/>
      <c r="S46" s="816"/>
      <c r="T46" s="816"/>
      <c r="U46" s="816"/>
      <c r="V46" s="816"/>
      <c r="W46" s="816"/>
      <c r="X46" s="816"/>
      <c r="Y46" s="816"/>
      <c r="Z46" s="816"/>
      <c r="AA46" s="816"/>
      <c r="AB46" s="816"/>
      <c r="AC46" s="816"/>
      <c r="AD46" s="816"/>
      <c r="AE46" s="816"/>
      <c r="AF46" s="816"/>
      <c r="AG46" s="816"/>
      <c r="AH46" s="816"/>
      <c r="AI46" s="816"/>
      <c r="AJ46" s="816"/>
      <c r="AK46" s="816"/>
      <c r="AL46" s="816"/>
      <c r="AM46" s="816"/>
      <c r="AN46" s="816"/>
      <c r="AO46" s="816"/>
      <c r="AP46" s="816"/>
      <c r="AQ46" s="816"/>
      <c r="AR46" s="816"/>
      <c r="AS46" s="816"/>
      <c r="AT46" s="816"/>
      <c r="AU46" s="816"/>
      <c r="AV46" s="816"/>
      <c r="AW46" s="816"/>
      <c r="AX46" s="816"/>
      <c r="AY46" s="816"/>
      <c r="AZ46" s="816"/>
      <c r="BA46" s="816"/>
      <c r="BB46" s="816"/>
      <c r="BC46" s="816"/>
      <c r="BD46" s="816"/>
      <c r="BE46" s="816"/>
      <c r="BF46" s="816"/>
      <c r="BG46" s="816"/>
      <c r="BH46" s="816"/>
      <c r="BI46" s="816"/>
      <c r="BJ46" s="816"/>
      <c r="BK46" s="816"/>
      <c r="BL46" s="816"/>
      <c r="BM46" s="816"/>
      <c r="BN46" s="816"/>
      <c r="BO46" s="816"/>
      <c r="BP46" s="816"/>
      <c r="BQ46" s="816"/>
      <c r="BR46" s="816"/>
      <c r="BS46" s="816"/>
      <c r="BT46" s="816"/>
      <c r="BU46" s="816"/>
      <c r="BV46" s="816"/>
      <c r="BW46" s="816"/>
      <c r="BX46" s="816"/>
      <c r="BY46" s="816"/>
      <c r="BZ46" s="816"/>
      <c r="CA46" s="816"/>
      <c r="CB46" s="816"/>
      <c r="CC46" s="816"/>
      <c r="CD46" s="816"/>
      <c r="CE46" s="816"/>
      <c r="CF46" s="816"/>
      <c r="CG46" s="816"/>
      <c r="CH46" s="816"/>
      <c r="CI46" s="816"/>
      <c r="CJ46" s="816"/>
      <c r="CK46" s="816"/>
      <c r="CL46" s="816"/>
      <c r="CM46" s="816"/>
      <c r="CN46" s="816"/>
      <c r="CO46" s="816"/>
      <c r="CP46" s="816"/>
      <c r="CQ46" s="816"/>
      <c r="CR46" s="816"/>
      <c r="CS46" s="816"/>
      <c r="CT46" s="816"/>
      <c r="CU46" s="816"/>
      <c r="CV46" s="816"/>
      <c r="CW46" s="816"/>
      <c r="CX46" s="816"/>
      <c r="CY46" s="816"/>
      <c r="CZ46" s="816"/>
      <c r="DA46" s="816"/>
      <c r="DB46" s="816"/>
      <c r="DC46" s="816"/>
      <c r="DD46" s="816"/>
      <c r="DE46" s="816"/>
      <c r="DF46" s="816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816"/>
      <c r="DR46" s="816"/>
      <c r="DS46" s="816"/>
      <c r="DT46" s="816"/>
      <c r="DU46" s="816"/>
      <c r="DV46" s="816"/>
      <c r="DW46" s="816"/>
      <c r="DX46" s="816"/>
      <c r="DY46" s="816"/>
      <c r="DZ46" s="816"/>
      <c r="EA46" s="816"/>
      <c r="EB46" s="816"/>
      <c r="EC46" s="816"/>
      <c r="ED46" s="816"/>
      <c r="EE46" s="816"/>
      <c r="EF46" s="816"/>
      <c r="EG46" s="816"/>
      <c r="EH46" s="816"/>
      <c r="EI46" s="816"/>
      <c r="EJ46" s="816"/>
      <c r="EK46" s="816"/>
      <c r="EL46" s="816"/>
      <c r="EM46" s="816"/>
      <c r="EN46" s="816"/>
      <c r="EO46" s="816"/>
      <c r="EP46" s="816"/>
      <c r="EQ46" s="816"/>
      <c r="ER46" s="816"/>
      <c r="ES46" s="816"/>
      <c r="ET46" s="816"/>
      <c r="EU46" s="816"/>
      <c r="EV46" s="816"/>
      <c r="EW46" s="816"/>
      <c r="EX46" s="816"/>
      <c r="EY46" s="816"/>
      <c r="EZ46" s="816"/>
      <c r="FA46" s="816"/>
      <c r="FB46" s="816"/>
      <c r="FC46" s="816"/>
      <c r="FD46" s="816"/>
      <c r="FE46" s="816"/>
      <c r="FF46" s="816"/>
      <c r="FG46" s="816"/>
      <c r="FH46" s="816"/>
      <c r="FI46" s="816"/>
      <c r="FJ46" s="816"/>
      <c r="FK46" s="816"/>
      <c r="FL46" s="816"/>
      <c r="FM46" s="816"/>
      <c r="FN46" s="816"/>
      <c r="FO46" s="816"/>
    </row>
    <row r="47" spans="1:171" s="795" customFormat="1" ht="17.25" customHeight="1">
      <c r="A47" s="834" t="s">
        <v>529</v>
      </c>
      <c r="B47" s="835" t="s">
        <v>4280</v>
      </c>
      <c r="C47" s="836">
        <f>SUM(C46:C46)</f>
        <v>0</v>
      </c>
      <c r="D47" s="812">
        <f>SUM(D46:D46)</f>
        <v>0</v>
      </c>
      <c r="E47" s="813" t="s">
        <v>529</v>
      </c>
      <c r="F47" s="813" t="s">
        <v>529</v>
      </c>
    </row>
  </sheetData>
  <mergeCells count="16">
    <mergeCell ref="A45:B45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29:B29"/>
    <mergeCell ref="A33:B33"/>
    <mergeCell ref="A40:B40"/>
    <mergeCell ref="A41:B41"/>
  </mergeCells>
  <pageMargins left="0.7" right="0.7" top="0.75" bottom="0.75" header="0.3" footer="0.3"/>
  <pageSetup scale="10" fitToHeight="0" orientation="landscape" r:id="rId1"/>
  <rowBreaks count="1" manualBreakCount="1">
    <brk id="38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2"/>
  <sheetViews>
    <sheetView showGridLines="0" topLeftCell="A2" zoomScaleNormal="100" zoomScaleSheetLayoutView="90" workbookViewId="0"/>
  </sheetViews>
  <sheetFormatPr baseColWidth="10" defaultColWidth="11.44140625" defaultRowHeight="15.6"/>
  <cols>
    <col min="1" max="1" width="14.88671875" style="839" customWidth="1"/>
    <col min="2" max="2" width="38.5546875" style="839" bestFit="1" customWidth="1"/>
    <col min="3" max="3" width="20.44140625" style="839" customWidth="1"/>
    <col min="4" max="4" width="12.109375" style="839" customWidth="1"/>
    <col min="5" max="5" width="15.6640625" style="839" customWidth="1"/>
    <col min="6" max="8" width="11.44140625" style="839"/>
    <col min="9" max="9" width="13.33203125" style="839" customWidth="1"/>
    <col min="10" max="10" width="11.44140625" style="839"/>
    <col min="11" max="11" width="11.44140625" style="838"/>
    <col min="12" max="16384" width="11.44140625" style="839"/>
  </cols>
  <sheetData>
    <row r="2" spans="1:11">
      <c r="A2" s="1393" t="s">
        <v>4095</v>
      </c>
      <c r="B2" s="1393"/>
      <c r="C2" s="1393"/>
      <c r="D2" s="1393"/>
      <c r="E2" s="1393"/>
      <c r="F2" s="1393"/>
      <c r="G2" s="1393"/>
      <c r="H2" s="1393"/>
      <c r="I2" s="1393"/>
      <c r="J2" s="1393"/>
    </row>
    <row r="3" spans="1:11" s="838" customFormat="1">
      <c r="A3" s="1394" t="s">
        <v>16</v>
      </c>
      <c r="B3" s="1394"/>
      <c r="C3" s="1394"/>
      <c r="D3" s="1394"/>
      <c r="E3" s="1394"/>
      <c r="F3" s="1394"/>
      <c r="G3" s="1394"/>
      <c r="H3" s="1394"/>
      <c r="I3" s="1394"/>
      <c r="J3" s="1394"/>
    </row>
    <row r="4" spans="1:11" s="838" customFormat="1">
      <c r="A4" s="1394" t="s">
        <v>4096</v>
      </c>
      <c r="B4" s="1394"/>
      <c r="C4" s="1394"/>
      <c r="D4" s="1394"/>
      <c r="E4" s="1394"/>
      <c r="F4" s="1394"/>
      <c r="G4" s="1394"/>
      <c r="H4" s="1394"/>
      <c r="I4" s="1394"/>
      <c r="J4" s="1394"/>
    </row>
    <row r="5" spans="1:11" s="838" customFormat="1">
      <c r="A5" s="1394" t="s">
        <v>4365</v>
      </c>
      <c r="B5" s="1394"/>
      <c r="C5" s="1394"/>
      <c r="D5" s="1394"/>
      <c r="E5" s="1394"/>
      <c r="F5" s="1394"/>
      <c r="G5" s="1394"/>
      <c r="H5" s="1394"/>
      <c r="I5" s="1394"/>
      <c r="J5" s="1394"/>
    </row>
    <row r="6" spans="1:11" s="838" customFormat="1">
      <c r="A6" s="1395" t="s">
        <v>4157</v>
      </c>
      <c r="B6" s="1395"/>
      <c r="C6" s="1395"/>
      <c r="D6" s="1395"/>
      <c r="E6" s="1395"/>
      <c r="F6" s="1395"/>
      <c r="G6" s="1395"/>
      <c r="H6" s="1395"/>
      <c r="I6" s="1395"/>
      <c r="J6" s="1395"/>
    </row>
    <row r="7" spans="1:11" s="838" customFormat="1">
      <c r="A7" s="839"/>
      <c r="B7" s="839"/>
      <c r="C7" s="840"/>
      <c r="D7" s="840"/>
      <c r="E7" s="840"/>
      <c r="F7" s="840"/>
      <c r="G7" s="840"/>
      <c r="H7" s="840"/>
      <c r="I7" s="840"/>
      <c r="J7" s="840"/>
    </row>
    <row r="8" spans="1:11" s="838" customFormat="1">
      <c r="A8" s="369" t="s">
        <v>4282</v>
      </c>
      <c r="B8" s="839"/>
      <c r="C8" s="840"/>
      <c r="D8" s="840"/>
      <c r="E8" s="840"/>
      <c r="F8" s="840"/>
      <c r="G8" s="840"/>
      <c r="H8" s="840"/>
      <c r="I8" s="840"/>
      <c r="J8" s="840"/>
    </row>
    <row r="9" spans="1:11" s="841" customFormat="1" ht="15" customHeight="1">
      <c r="A9" s="1388" t="s">
        <v>4283</v>
      </c>
      <c r="B9" s="1388" t="s">
        <v>4159</v>
      </c>
      <c r="C9" s="1392" t="s">
        <v>4285</v>
      </c>
      <c r="D9" s="1392" t="s">
        <v>4285</v>
      </c>
      <c r="E9" s="1392" t="s">
        <v>4285</v>
      </c>
      <c r="F9" s="1392" t="s">
        <v>4285</v>
      </c>
      <c r="G9" s="1392" t="s">
        <v>4286</v>
      </c>
      <c r="H9" s="1392" t="s">
        <v>4286</v>
      </c>
      <c r="I9" s="1392" t="s">
        <v>4286</v>
      </c>
      <c r="J9" s="1392" t="s">
        <v>4286</v>
      </c>
      <c r="K9" s="1392" t="s">
        <v>4286</v>
      </c>
    </row>
    <row r="10" spans="1:11" s="841" customFormat="1" ht="15" customHeight="1">
      <c r="A10" s="1388" t="s">
        <v>4283</v>
      </c>
      <c r="B10" s="1388" t="s">
        <v>6362</v>
      </c>
      <c r="C10" s="842" t="s">
        <v>4287</v>
      </c>
      <c r="D10" s="842" t="s">
        <v>4288</v>
      </c>
      <c r="E10" s="842" t="s">
        <v>4289</v>
      </c>
      <c r="F10" s="842" t="s">
        <v>4290</v>
      </c>
      <c r="G10" s="842" t="s">
        <v>4291</v>
      </c>
      <c r="H10" s="842" t="s">
        <v>4292</v>
      </c>
      <c r="I10" s="842" t="s">
        <v>4293</v>
      </c>
      <c r="J10" s="842" t="s">
        <v>4294</v>
      </c>
      <c r="K10" s="842" t="s">
        <v>4290</v>
      </c>
    </row>
    <row r="11" spans="1:11" s="845" customFormat="1" ht="13.8">
      <c r="A11" s="843" t="s">
        <v>4246</v>
      </c>
      <c r="B11" s="843" t="s">
        <v>4165</v>
      </c>
      <c r="C11" s="283">
        <v>53247.05</v>
      </c>
      <c r="D11" s="844">
        <v>0</v>
      </c>
      <c r="E11" s="283">
        <v>0</v>
      </c>
      <c r="F11" s="283">
        <f>SUM(C11:E11)</f>
        <v>53247.05</v>
      </c>
      <c r="G11" s="283">
        <f>C11/30*10</f>
        <v>17749.01666666667</v>
      </c>
      <c r="H11" s="283">
        <f>+(C11/30)*5</f>
        <v>8874.508333333335</v>
      </c>
      <c r="I11" s="283">
        <f>C11/30*40</f>
        <v>70996.06666666668</v>
      </c>
      <c r="J11" s="283">
        <v>0</v>
      </c>
      <c r="K11" s="283">
        <f>SUM(G11:J11)</f>
        <v>97619.591666666689</v>
      </c>
    </row>
    <row r="12" spans="1:11" s="845" customFormat="1" ht="13.8">
      <c r="A12" s="843" t="s">
        <v>4246</v>
      </c>
      <c r="B12" s="843" t="s">
        <v>6755</v>
      </c>
      <c r="C12" s="283">
        <v>41176.75</v>
      </c>
      <c r="D12" s="844">
        <v>0</v>
      </c>
      <c r="E12" s="283">
        <v>0</v>
      </c>
      <c r="F12" s="283">
        <f>SUM(C12:E12)</f>
        <v>41176.75</v>
      </c>
      <c r="G12" s="283">
        <f>C12/30*10</f>
        <v>13725.583333333334</v>
      </c>
      <c r="H12" s="283">
        <f>+(C12/30)*5</f>
        <v>6862.791666666667</v>
      </c>
      <c r="I12" s="283">
        <f>C12/30*40</f>
        <v>54902.333333333336</v>
      </c>
      <c r="J12" s="283">
        <v>0</v>
      </c>
      <c r="K12" s="283">
        <f>SUM(G12:J12)</f>
        <v>75490.708333333343</v>
      </c>
    </row>
    <row r="13" spans="1:11" s="845" customFormat="1" ht="13.8">
      <c r="A13" s="843" t="s">
        <v>4246</v>
      </c>
      <c r="B13" s="843" t="s">
        <v>6578</v>
      </c>
      <c r="C13" s="283">
        <v>33247.15</v>
      </c>
      <c r="D13" s="844">
        <v>0</v>
      </c>
      <c r="E13" s="283">
        <v>0</v>
      </c>
      <c r="F13" s="283">
        <f>SUM(C13:E13)</f>
        <v>33247.15</v>
      </c>
      <c r="G13" s="283">
        <f>C13/30*10</f>
        <v>11082.383333333335</v>
      </c>
      <c r="H13" s="283">
        <f>+(C13/30)*5</f>
        <v>5541.1916666666675</v>
      </c>
      <c r="I13" s="283">
        <f>C13/30*40</f>
        <v>44329.53333333334</v>
      </c>
      <c r="J13" s="283">
        <v>0</v>
      </c>
      <c r="K13" s="283">
        <f>SUM(G13:J13)</f>
        <v>60953.108333333344</v>
      </c>
    </row>
    <row r="14" spans="1:11" s="845" customFormat="1" ht="13.8">
      <c r="A14" s="843" t="s">
        <v>4246</v>
      </c>
      <c r="B14" s="843" t="s">
        <v>6756</v>
      </c>
      <c r="C14" s="283">
        <v>27482.7</v>
      </c>
      <c r="D14" s="844">
        <v>0</v>
      </c>
      <c r="E14" s="283">
        <v>0</v>
      </c>
      <c r="F14" s="283">
        <f>SUM(C14:E14)</f>
        <v>27482.7</v>
      </c>
      <c r="G14" s="283">
        <f>C14/30*10</f>
        <v>9160.9</v>
      </c>
      <c r="H14" s="283">
        <f>+(C14/30)*5</f>
        <v>4580.45</v>
      </c>
      <c r="I14" s="283">
        <f>C14/30*40</f>
        <v>36643.599999999999</v>
      </c>
      <c r="J14" s="283">
        <v>0</v>
      </c>
      <c r="K14" s="283">
        <f>SUM(G14:J14)</f>
        <v>50384.95</v>
      </c>
    </row>
    <row r="15" spans="1:11" s="845" customFormat="1" ht="13.8">
      <c r="A15" s="843" t="s">
        <v>4246</v>
      </c>
      <c r="B15" s="843" t="s">
        <v>6757</v>
      </c>
      <c r="C15" s="283">
        <v>27482.7</v>
      </c>
      <c r="D15" s="844">
        <v>0</v>
      </c>
      <c r="E15" s="283">
        <v>0</v>
      </c>
      <c r="F15" s="283">
        <f>SUM(C15:E15)</f>
        <v>27482.7</v>
      </c>
      <c r="G15" s="283">
        <f>C15/30*10</f>
        <v>9160.9</v>
      </c>
      <c r="H15" s="283">
        <f>+(C15/30)*5</f>
        <v>4580.45</v>
      </c>
      <c r="I15" s="283">
        <f>C15/30*40</f>
        <v>36643.599999999999</v>
      </c>
      <c r="J15" s="283">
        <v>0</v>
      </c>
      <c r="K15" s="283">
        <f>SUM(G15:J15)</f>
        <v>50384.95</v>
      </c>
    </row>
    <row r="16" spans="1:11" s="838" customFormat="1">
      <c r="A16" s="846"/>
      <c r="B16" s="846"/>
      <c r="C16" s="368"/>
      <c r="D16" s="368"/>
      <c r="E16" s="368"/>
      <c r="F16" s="368"/>
      <c r="G16" s="368"/>
      <c r="H16" s="368"/>
      <c r="I16" s="368"/>
      <c r="J16" s="368"/>
    </row>
    <row r="17" spans="1:11" s="838" customFormat="1">
      <c r="A17" s="277"/>
      <c r="B17" s="839"/>
      <c r="C17" s="840"/>
      <c r="D17" s="840"/>
      <c r="E17" s="840"/>
      <c r="F17" s="840"/>
      <c r="G17" s="840"/>
      <c r="H17" s="840"/>
      <c r="I17" s="840"/>
      <c r="J17" s="840"/>
    </row>
    <row r="18" spans="1:11" s="838" customFormat="1">
      <c r="A18" s="369" t="s">
        <v>4296</v>
      </c>
      <c r="B18" s="839"/>
      <c r="C18" s="840"/>
      <c r="D18" s="840"/>
      <c r="E18" s="840"/>
      <c r="F18" s="840"/>
      <c r="G18" s="840"/>
      <c r="H18" s="840"/>
      <c r="I18" s="840"/>
      <c r="J18" s="840"/>
    </row>
    <row r="19" spans="1:11" s="841" customFormat="1" ht="15" customHeight="1">
      <c r="A19" s="1388" t="s">
        <v>4283</v>
      </c>
      <c r="B19" s="1388" t="s">
        <v>4159</v>
      </c>
      <c r="C19" s="1392" t="s">
        <v>4285</v>
      </c>
      <c r="D19" s="1392" t="s">
        <v>4285</v>
      </c>
      <c r="E19" s="1392" t="s">
        <v>4285</v>
      </c>
      <c r="F19" s="1392" t="s">
        <v>4285</v>
      </c>
      <c r="G19" s="1392" t="s">
        <v>4286</v>
      </c>
      <c r="H19" s="1392" t="s">
        <v>4286</v>
      </c>
      <c r="I19" s="1392" t="s">
        <v>4286</v>
      </c>
      <c r="J19" s="1392" t="s">
        <v>4286</v>
      </c>
      <c r="K19" s="1392" t="s">
        <v>4286</v>
      </c>
    </row>
    <row r="20" spans="1:11" s="841" customFormat="1" ht="15" customHeight="1">
      <c r="A20" s="1388" t="s">
        <v>4283</v>
      </c>
      <c r="B20" s="1388" t="s">
        <v>6362</v>
      </c>
      <c r="C20" s="842" t="s">
        <v>4287</v>
      </c>
      <c r="D20" s="842" t="s">
        <v>4288</v>
      </c>
      <c r="E20" s="842" t="s">
        <v>4289</v>
      </c>
      <c r="F20" s="842" t="s">
        <v>4290</v>
      </c>
      <c r="G20" s="842" t="s">
        <v>4291</v>
      </c>
      <c r="H20" s="842" t="s">
        <v>4292</v>
      </c>
      <c r="I20" s="842" t="s">
        <v>4293</v>
      </c>
      <c r="J20" s="842" t="s">
        <v>4294</v>
      </c>
      <c r="K20" s="842" t="s">
        <v>4290</v>
      </c>
    </row>
    <row r="21" spans="1:11" s="845" customFormat="1" ht="13.8">
      <c r="A21" s="843" t="s">
        <v>6758</v>
      </c>
      <c r="B21" s="843" t="s">
        <v>6759</v>
      </c>
      <c r="C21" s="283">
        <v>9307.4500000000007</v>
      </c>
      <c r="D21" s="844">
        <v>0</v>
      </c>
      <c r="E21" s="844">
        <v>0</v>
      </c>
      <c r="F21" s="283">
        <f t="shared" ref="F21:F31" si="0">SUM(C21:E21)</f>
        <v>9307.4500000000007</v>
      </c>
      <c r="G21" s="283">
        <f t="shared" ref="G21:G30" si="1">+(C21/30)*10</f>
        <v>3102.4833333333336</v>
      </c>
      <c r="H21" s="283">
        <f t="shared" ref="H21:H30" si="2">+(C21/30)*5</f>
        <v>1551.2416666666668</v>
      </c>
      <c r="I21" s="283">
        <f t="shared" ref="I21:I30" si="3">+(C21/30)*40</f>
        <v>12409.933333333334</v>
      </c>
      <c r="J21" s="283">
        <v>0</v>
      </c>
      <c r="K21" s="283">
        <f t="shared" ref="K21:K30" si="4">+G21+H21+I21+J21</f>
        <v>17063.658333333333</v>
      </c>
    </row>
    <row r="22" spans="1:11" s="845" customFormat="1" ht="13.8">
      <c r="A22" s="843" t="s">
        <v>6760</v>
      </c>
      <c r="B22" s="843" t="s">
        <v>6761</v>
      </c>
      <c r="C22" s="283">
        <v>9307.4500000000007</v>
      </c>
      <c r="D22" s="844">
        <v>0</v>
      </c>
      <c r="E22" s="844">
        <v>0</v>
      </c>
      <c r="F22" s="283">
        <f t="shared" si="0"/>
        <v>9307.4500000000007</v>
      </c>
      <c r="G22" s="283">
        <f t="shared" si="1"/>
        <v>3102.4833333333336</v>
      </c>
      <c r="H22" s="283">
        <f t="shared" si="2"/>
        <v>1551.2416666666668</v>
      </c>
      <c r="I22" s="283">
        <f t="shared" si="3"/>
        <v>12409.933333333334</v>
      </c>
      <c r="J22" s="283">
        <v>0</v>
      </c>
      <c r="K22" s="283">
        <f t="shared" si="4"/>
        <v>17063.658333333333</v>
      </c>
    </row>
    <row r="23" spans="1:11" s="845" customFormat="1" ht="13.8">
      <c r="A23" s="843" t="s">
        <v>6762</v>
      </c>
      <c r="B23" s="843" t="s">
        <v>6763</v>
      </c>
      <c r="C23" s="283">
        <v>9156.2000000000007</v>
      </c>
      <c r="D23" s="844">
        <v>0</v>
      </c>
      <c r="E23" s="844">
        <v>0</v>
      </c>
      <c r="F23" s="283">
        <f t="shared" si="0"/>
        <v>9156.2000000000007</v>
      </c>
      <c r="G23" s="283">
        <f t="shared" si="1"/>
        <v>3052.0666666666671</v>
      </c>
      <c r="H23" s="283">
        <f t="shared" si="2"/>
        <v>1526.0333333333335</v>
      </c>
      <c r="I23" s="283">
        <f t="shared" si="3"/>
        <v>12208.266666666668</v>
      </c>
      <c r="J23" s="283">
        <v>0</v>
      </c>
      <c r="K23" s="283">
        <f t="shared" si="4"/>
        <v>16786.366666666669</v>
      </c>
    </row>
    <row r="24" spans="1:11" s="845" customFormat="1" ht="13.8">
      <c r="A24" s="843" t="s">
        <v>6764</v>
      </c>
      <c r="B24" s="843" t="s">
        <v>6765</v>
      </c>
      <c r="C24" s="283">
        <v>9156.2000000000007</v>
      </c>
      <c r="D24" s="844">
        <v>0</v>
      </c>
      <c r="E24" s="844">
        <v>0</v>
      </c>
      <c r="F24" s="283">
        <f t="shared" si="0"/>
        <v>9156.2000000000007</v>
      </c>
      <c r="G24" s="283">
        <f t="shared" si="1"/>
        <v>3052.0666666666671</v>
      </c>
      <c r="H24" s="283">
        <f t="shared" si="2"/>
        <v>1526.0333333333335</v>
      </c>
      <c r="I24" s="283">
        <f t="shared" si="3"/>
        <v>12208.266666666668</v>
      </c>
      <c r="J24" s="283">
        <v>0</v>
      </c>
      <c r="K24" s="283">
        <f t="shared" si="4"/>
        <v>16786.366666666669</v>
      </c>
    </row>
    <row r="25" spans="1:11" s="845" customFormat="1" ht="13.8">
      <c r="A25" s="843" t="s">
        <v>6766</v>
      </c>
      <c r="B25" s="843" t="s">
        <v>6767</v>
      </c>
      <c r="C25" s="283">
        <v>8947.15</v>
      </c>
      <c r="D25" s="844">
        <v>0</v>
      </c>
      <c r="E25" s="844">
        <v>0</v>
      </c>
      <c r="F25" s="283">
        <f t="shared" si="0"/>
        <v>8947.15</v>
      </c>
      <c r="G25" s="283">
        <f t="shared" si="1"/>
        <v>2982.3833333333332</v>
      </c>
      <c r="H25" s="283">
        <f t="shared" si="2"/>
        <v>1491.1916666666666</v>
      </c>
      <c r="I25" s="283">
        <f t="shared" si="3"/>
        <v>11929.533333333333</v>
      </c>
      <c r="J25" s="283">
        <v>0</v>
      </c>
      <c r="K25" s="283">
        <f t="shared" si="4"/>
        <v>16403.108333333334</v>
      </c>
    </row>
    <row r="26" spans="1:11" s="845" customFormat="1" ht="13.8">
      <c r="A26" s="843" t="s">
        <v>6768</v>
      </c>
      <c r="B26" s="843" t="s">
        <v>6769</v>
      </c>
      <c r="C26" s="283">
        <v>8947.15</v>
      </c>
      <c r="D26" s="844">
        <v>0</v>
      </c>
      <c r="E26" s="844">
        <v>0</v>
      </c>
      <c r="F26" s="283">
        <f t="shared" si="0"/>
        <v>8947.15</v>
      </c>
      <c r="G26" s="283">
        <f t="shared" si="1"/>
        <v>2982.3833333333332</v>
      </c>
      <c r="H26" s="283">
        <f t="shared" si="2"/>
        <v>1491.1916666666666</v>
      </c>
      <c r="I26" s="283">
        <f t="shared" si="3"/>
        <v>11929.533333333333</v>
      </c>
      <c r="J26" s="283">
        <v>0</v>
      </c>
      <c r="K26" s="283">
        <f t="shared" si="4"/>
        <v>16403.108333333334</v>
      </c>
    </row>
    <row r="27" spans="1:11" s="845" customFormat="1" ht="13.8">
      <c r="A27" s="843" t="s">
        <v>6770</v>
      </c>
      <c r="B27" s="843" t="s">
        <v>6771</v>
      </c>
      <c r="C27" s="283">
        <v>7897.75</v>
      </c>
      <c r="D27" s="844">
        <v>0</v>
      </c>
      <c r="E27" s="844">
        <v>0</v>
      </c>
      <c r="F27" s="283">
        <f t="shared" si="0"/>
        <v>7897.75</v>
      </c>
      <c r="G27" s="283">
        <f t="shared" si="1"/>
        <v>2632.583333333333</v>
      </c>
      <c r="H27" s="283">
        <f t="shared" si="2"/>
        <v>1316.2916666666665</v>
      </c>
      <c r="I27" s="283">
        <f t="shared" si="3"/>
        <v>10530.333333333332</v>
      </c>
      <c r="J27" s="283">
        <v>0</v>
      </c>
      <c r="K27" s="283">
        <f t="shared" si="4"/>
        <v>14479.208333333332</v>
      </c>
    </row>
    <row r="28" spans="1:11" s="845" customFormat="1" ht="13.8">
      <c r="A28" s="843" t="s">
        <v>6772</v>
      </c>
      <c r="B28" s="843" t="s">
        <v>4199</v>
      </c>
      <c r="C28" s="283">
        <v>7897.75</v>
      </c>
      <c r="D28" s="844">
        <v>0</v>
      </c>
      <c r="E28" s="844">
        <v>0</v>
      </c>
      <c r="F28" s="283">
        <f t="shared" si="0"/>
        <v>7897.75</v>
      </c>
      <c r="G28" s="283">
        <f t="shared" si="1"/>
        <v>2632.583333333333</v>
      </c>
      <c r="H28" s="283">
        <f t="shared" si="2"/>
        <v>1316.2916666666665</v>
      </c>
      <c r="I28" s="283">
        <f t="shared" si="3"/>
        <v>10530.333333333332</v>
      </c>
      <c r="J28" s="283">
        <v>0</v>
      </c>
      <c r="K28" s="283">
        <f t="shared" si="4"/>
        <v>14479.208333333332</v>
      </c>
    </row>
    <row r="29" spans="1:11" s="845" customFormat="1" ht="13.8">
      <c r="A29" s="843" t="s">
        <v>6773</v>
      </c>
      <c r="B29" s="843" t="s">
        <v>6774</v>
      </c>
      <c r="C29" s="283">
        <v>7897.75</v>
      </c>
      <c r="D29" s="844">
        <v>0</v>
      </c>
      <c r="E29" s="844">
        <v>0</v>
      </c>
      <c r="F29" s="283">
        <f t="shared" si="0"/>
        <v>7897.75</v>
      </c>
      <c r="G29" s="283">
        <f t="shared" si="1"/>
        <v>2632.583333333333</v>
      </c>
      <c r="H29" s="283">
        <f t="shared" si="2"/>
        <v>1316.2916666666665</v>
      </c>
      <c r="I29" s="283">
        <f t="shared" si="3"/>
        <v>10530.333333333332</v>
      </c>
      <c r="J29" s="283">
        <v>0</v>
      </c>
      <c r="K29" s="283">
        <f t="shared" si="4"/>
        <v>14479.208333333332</v>
      </c>
    </row>
    <row r="30" spans="1:11" s="845" customFormat="1" ht="13.8">
      <c r="A30" s="843" t="s">
        <v>6775</v>
      </c>
      <c r="B30" s="843" t="s">
        <v>6776</v>
      </c>
      <c r="C30" s="283">
        <v>7897.75</v>
      </c>
      <c r="D30" s="844">
        <v>0</v>
      </c>
      <c r="E30" s="844">
        <v>0</v>
      </c>
      <c r="F30" s="283">
        <f t="shared" si="0"/>
        <v>7897.75</v>
      </c>
      <c r="G30" s="283">
        <f t="shared" si="1"/>
        <v>2632.583333333333</v>
      </c>
      <c r="H30" s="283">
        <f t="shared" si="2"/>
        <v>1316.2916666666665</v>
      </c>
      <c r="I30" s="283">
        <f t="shared" si="3"/>
        <v>10530.333333333332</v>
      </c>
      <c r="J30" s="283">
        <v>0</v>
      </c>
      <c r="K30" s="283">
        <f t="shared" si="4"/>
        <v>14479.208333333332</v>
      </c>
    </row>
    <row r="31" spans="1:11" s="845" customFormat="1" ht="13.8">
      <c r="A31" s="843" t="s">
        <v>6777</v>
      </c>
      <c r="B31" s="843" t="s">
        <v>6778</v>
      </c>
      <c r="C31" s="283">
        <v>160.12</v>
      </c>
      <c r="D31" s="844">
        <v>0</v>
      </c>
      <c r="E31" s="844">
        <v>0</v>
      </c>
      <c r="F31" s="283">
        <f t="shared" si="0"/>
        <v>160.12</v>
      </c>
      <c r="G31" s="283">
        <v>0</v>
      </c>
      <c r="H31" s="283">
        <v>0</v>
      </c>
      <c r="I31" s="283">
        <v>0</v>
      </c>
      <c r="J31" s="283">
        <v>0</v>
      </c>
      <c r="K31" s="283">
        <v>0</v>
      </c>
    </row>
    <row r="32" spans="1:11" s="838" customFormat="1">
      <c r="A32" s="839"/>
      <c r="B32" s="839"/>
      <c r="C32" s="840"/>
      <c r="D32" s="840"/>
      <c r="E32" s="840"/>
      <c r="F32" s="840"/>
      <c r="G32" s="840"/>
      <c r="H32" s="840"/>
      <c r="I32" s="840"/>
      <c r="J32" s="840"/>
    </row>
  </sheetData>
  <mergeCells count="13">
    <mergeCell ref="A19:A20"/>
    <mergeCell ref="B19:B20"/>
    <mergeCell ref="C19:F19"/>
    <mergeCell ref="G19:K19"/>
    <mergeCell ref="A2:J2"/>
    <mergeCell ref="A3:J3"/>
    <mergeCell ref="A4:J4"/>
    <mergeCell ref="A5:J5"/>
    <mergeCell ref="A6:J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2" fitToHeight="0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99"/>
  <sheetViews>
    <sheetView showGridLines="0" topLeftCell="A2" zoomScaleNormal="100" zoomScaleSheetLayoutView="110" workbookViewId="0"/>
  </sheetViews>
  <sheetFormatPr baseColWidth="10" defaultColWidth="11.44140625" defaultRowHeight="14.4"/>
  <cols>
    <col min="1" max="1" width="14.44140625" style="841" bestFit="1" customWidth="1"/>
    <col min="2" max="2" width="48" style="841" customWidth="1"/>
    <col min="3" max="4" width="17.6640625" style="920" customWidth="1"/>
    <col min="5" max="6" width="17.6640625" style="841" customWidth="1"/>
    <col min="7" max="7" width="2.5546875" style="841" customWidth="1"/>
    <col min="8" max="16384" width="11.44140625" style="841"/>
  </cols>
  <sheetData>
    <row r="2" spans="1:6" ht="15" customHeight="1">
      <c r="A2" s="1309" t="s">
        <v>4095</v>
      </c>
      <c r="B2" s="1309"/>
      <c r="C2" s="1309"/>
      <c r="D2" s="1309"/>
      <c r="E2" s="1309"/>
      <c r="F2" s="1309"/>
    </row>
    <row r="3" spans="1:6" ht="15" customHeight="1">
      <c r="A3" s="1398" t="s">
        <v>6779</v>
      </c>
      <c r="B3" s="1398" t="s">
        <v>6780</v>
      </c>
      <c r="C3" s="1398" t="s">
        <v>6780</v>
      </c>
      <c r="D3" s="1398"/>
      <c r="E3" s="1398" t="s">
        <v>6780</v>
      </c>
      <c r="F3" s="1398" t="s">
        <v>6780</v>
      </c>
    </row>
    <row r="4" spans="1:6" ht="15" customHeight="1">
      <c r="A4" s="1398" t="s">
        <v>4096</v>
      </c>
      <c r="B4" s="1398" t="s">
        <v>4155</v>
      </c>
      <c r="C4" s="1398" t="s">
        <v>4155</v>
      </c>
      <c r="D4" s="1398"/>
      <c r="E4" s="1398" t="s">
        <v>4155</v>
      </c>
      <c r="F4" s="1398" t="s">
        <v>4155</v>
      </c>
    </row>
    <row r="5" spans="1:6" ht="15" customHeight="1">
      <c r="A5" s="1398" t="s">
        <v>4156</v>
      </c>
      <c r="B5" s="1398" t="s">
        <v>4156</v>
      </c>
      <c r="C5" s="1398" t="s">
        <v>4156</v>
      </c>
      <c r="D5" s="1398"/>
      <c r="E5" s="1398" t="s">
        <v>4156</v>
      </c>
      <c r="F5" s="1398" t="s">
        <v>4156</v>
      </c>
    </row>
    <row r="6" spans="1:6" ht="15" customHeight="1">
      <c r="A6" s="1399" t="s">
        <v>4157</v>
      </c>
      <c r="B6" s="1399" t="s">
        <v>4157</v>
      </c>
      <c r="C6" s="1399" t="s">
        <v>4157</v>
      </c>
      <c r="D6" s="1399"/>
      <c r="E6" s="1399" t="s">
        <v>4157</v>
      </c>
      <c r="F6" s="1399" t="s">
        <v>4157</v>
      </c>
    </row>
    <row r="7" spans="1:6" ht="15" customHeight="1">
      <c r="A7" s="847" t="s">
        <v>529</v>
      </c>
      <c r="B7" s="847" t="s">
        <v>529</v>
      </c>
      <c r="C7" s="848" t="s">
        <v>529</v>
      </c>
      <c r="D7" s="848"/>
      <c r="E7" s="847" t="s">
        <v>529</v>
      </c>
      <c r="F7" s="847" t="s">
        <v>529</v>
      </c>
    </row>
    <row r="8" spans="1:6" s="849" customFormat="1" ht="15" customHeight="1">
      <c r="A8" s="1388" t="s">
        <v>4158</v>
      </c>
      <c r="B8" s="1388" t="s">
        <v>4159</v>
      </c>
      <c r="C8" s="1388" t="s">
        <v>4160</v>
      </c>
      <c r="D8" s="1388" t="s">
        <v>6754</v>
      </c>
      <c r="E8" s="1392" t="s">
        <v>4161</v>
      </c>
      <c r="F8" s="1392" t="s">
        <v>4161</v>
      </c>
    </row>
    <row r="9" spans="1:6" s="849" customFormat="1" ht="15" customHeight="1">
      <c r="A9" s="1388" t="s">
        <v>4158</v>
      </c>
      <c r="B9" s="1388" t="s">
        <v>4159</v>
      </c>
      <c r="C9" s="1388" t="s">
        <v>4160</v>
      </c>
      <c r="D9" s="1388"/>
      <c r="E9" s="842" t="s">
        <v>4162</v>
      </c>
      <c r="F9" s="842" t="s">
        <v>4163</v>
      </c>
    </row>
    <row r="10" spans="1:6" s="849" customFormat="1" ht="15" customHeight="1">
      <c r="A10" s="850" t="s">
        <v>529</v>
      </c>
      <c r="B10" s="850" t="s">
        <v>529</v>
      </c>
      <c r="C10" s="851" t="s">
        <v>529</v>
      </c>
      <c r="D10" s="851"/>
      <c r="E10" s="850" t="s">
        <v>529</v>
      </c>
      <c r="F10" s="850" t="s">
        <v>529</v>
      </c>
    </row>
    <row r="11" spans="1:6" s="849" customFormat="1" ht="15" customHeight="1">
      <c r="A11" s="1400" t="s">
        <v>4102</v>
      </c>
      <c r="B11" s="1401" t="s">
        <v>4102</v>
      </c>
      <c r="C11" s="852" t="s">
        <v>529</v>
      </c>
      <c r="D11" s="852"/>
      <c r="E11" s="853" t="s">
        <v>529</v>
      </c>
      <c r="F11" s="853" t="s">
        <v>529</v>
      </c>
    </row>
    <row r="12" spans="1:6" s="849" customFormat="1" ht="15" customHeight="1">
      <c r="A12" s="854" t="s">
        <v>6781</v>
      </c>
      <c r="B12" s="855" t="s">
        <v>4165</v>
      </c>
      <c r="C12" s="856">
        <v>1</v>
      </c>
      <c r="D12" s="856">
        <v>0</v>
      </c>
      <c r="E12" s="857">
        <v>73201.25</v>
      </c>
      <c r="F12" s="858">
        <v>73201.25</v>
      </c>
    </row>
    <row r="13" spans="1:6" s="849" customFormat="1" ht="15" customHeight="1">
      <c r="A13" s="859" t="s">
        <v>6782</v>
      </c>
      <c r="B13" s="860" t="s">
        <v>5400</v>
      </c>
      <c r="C13" s="861">
        <v>4</v>
      </c>
      <c r="D13" s="856">
        <v>0</v>
      </c>
      <c r="E13" s="862">
        <v>54959.6</v>
      </c>
      <c r="F13" s="863">
        <v>54959.6</v>
      </c>
    </row>
    <row r="14" spans="1:6" s="849" customFormat="1" ht="15" customHeight="1">
      <c r="A14" s="859" t="s">
        <v>6783</v>
      </c>
      <c r="B14" s="860" t="s">
        <v>5090</v>
      </c>
      <c r="C14" s="861">
        <v>3</v>
      </c>
      <c r="D14" s="856">
        <v>0</v>
      </c>
      <c r="E14" s="862">
        <v>45710.86</v>
      </c>
      <c r="F14" s="863">
        <v>45710.86</v>
      </c>
    </row>
    <row r="15" spans="1:6" s="849" customFormat="1" ht="15" customHeight="1">
      <c r="A15" s="864" t="s">
        <v>6784</v>
      </c>
      <c r="B15" s="865" t="s">
        <v>6785</v>
      </c>
      <c r="C15" s="866">
        <v>2</v>
      </c>
      <c r="D15" s="856">
        <v>0</v>
      </c>
      <c r="E15" s="867">
        <v>45710.85</v>
      </c>
      <c r="F15" s="868">
        <v>45710.85</v>
      </c>
    </row>
    <row r="16" spans="1:6" s="849" customFormat="1" ht="15" customHeight="1">
      <c r="A16" s="869" t="s">
        <v>6786</v>
      </c>
      <c r="B16" s="869" t="s">
        <v>4372</v>
      </c>
      <c r="C16" s="870">
        <f>15+6</f>
        <v>21</v>
      </c>
      <c r="D16" s="856">
        <v>0</v>
      </c>
      <c r="E16" s="862">
        <v>31973.9</v>
      </c>
      <c r="F16" s="871">
        <v>38755.599999999999</v>
      </c>
    </row>
    <row r="17" spans="1:6" s="849" customFormat="1" ht="15" customHeight="1">
      <c r="A17" s="860" t="s">
        <v>6787</v>
      </c>
      <c r="B17" s="860" t="s">
        <v>6788</v>
      </c>
      <c r="C17" s="861">
        <v>4</v>
      </c>
      <c r="D17" s="856">
        <v>0</v>
      </c>
      <c r="E17" s="862">
        <v>31973.9</v>
      </c>
      <c r="F17" s="862">
        <v>31973.9</v>
      </c>
    </row>
    <row r="18" spans="1:6" s="849" customFormat="1" ht="15" customHeight="1">
      <c r="A18" s="860" t="s">
        <v>6787</v>
      </c>
      <c r="B18" s="860" t="s">
        <v>4907</v>
      </c>
      <c r="C18" s="861">
        <v>9</v>
      </c>
      <c r="D18" s="856">
        <v>0</v>
      </c>
      <c r="E18" s="862">
        <v>25941.55</v>
      </c>
      <c r="F18" s="862">
        <v>25941.55</v>
      </c>
    </row>
    <row r="19" spans="1:6" s="849" customFormat="1" ht="15" customHeight="1">
      <c r="A19" s="860" t="s">
        <v>6789</v>
      </c>
      <c r="B19" s="860" t="s">
        <v>6790</v>
      </c>
      <c r="C19" s="861">
        <f>4+1</f>
        <v>5</v>
      </c>
      <c r="D19" s="856">
        <v>0</v>
      </c>
      <c r="E19" s="862">
        <v>22671.15</v>
      </c>
      <c r="F19" s="862">
        <v>27523.9</v>
      </c>
    </row>
    <row r="20" spans="1:6" s="849" customFormat="1" ht="15" customHeight="1">
      <c r="A20" s="860" t="s">
        <v>6791</v>
      </c>
      <c r="B20" s="860" t="s">
        <v>6792</v>
      </c>
      <c r="C20" s="861">
        <f>4+7</f>
        <v>11</v>
      </c>
      <c r="D20" s="856">
        <v>0</v>
      </c>
      <c r="E20" s="862">
        <v>20320.650000000001</v>
      </c>
      <c r="F20" s="862">
        <v>24680.2</v>
      </c>
    </row>
    <row r="21" spans="1:6" s="849" customFormat="1" ht="15" customHeight="1">
      <c r="A21" s="860" t="s">
        <v>6793</v>
      </c>
      <c r="B21" s="860" t="s">
        <v>6794</v>
      </c>
      <c r="C21" s="861">
        <f>12+33</f>
        <v>45</v>
      </c>
      <c r="D21" s="856">
        <v>0</v>
      </c>
      <c r="E21" s="862">
        <v>18224.45</v>
      </c>
      <c r="F21" s="862">
        <v>22132.3</v>
      </c>
    </row>
    <row r="22" spans="1:6" s="849" customFormat="1" ht="15" customHeight="1">
      <c r="A22" s="860" t="s">
        <v>6795</v>
      </c>
      <c r="B22" s="860" t="s">
        <v>6796</v>
      </c>
      <c r="C22" s="861">
        <f>4+2+5</f>
        <v>11</v>
      </c>
      <c r="D22" s="856">
        <v>0</v>
      </c>
      <c r="E22" s="862">
        <v>18378.45</v>
      </c>
      <c r="F22" s="862">
        <v>25570.76</v>
      </c>
    </row>
    <row r="23" spans="1:6" s="849" customFormat="1" ht="15" customHeight="1">
      <c r="A23" s="860" t="s">
        <v>6797</v>
      </c>
      <c r="B23" s="860" t="s">
        <v>6798</v>
      </c>
      <c r="C23" s="861">
        <f>8+2</f>
        <v>10</v>
      </c>
      <c r="D23" s="856">
        <v>0</v>
      </c>
      <c r="E23" s="862">
        <v>19324</v>
      </c>
      <c r="F23" s="862">
        <v>23476.1</v>
      </c>
    </row>
    <row r="24" spans="1:6" s="849" customFormat="1" ht="15" customHeight="1">
      <c r="A24" s="860" t="s">
        <v>6799</v>
      </c>
      <c r="B24" s="860" t="s">
        <v>6800</v>
      </c>
      <c r="C24" s="861">
        <f>2+4</f>
        <v>6</v>
      </c>
      <c r="D24" s="856">
        <v>0</v>
      </c>
      <c r="E24" s="862">
        <v>17322.55</v>
      </c>
      <c r="F24" s="862">
        <v>21043.06</v>
      </c>
    </row>
    <row r="25" spans="1:6" s="849" customFormat="1" ht="15" customHeight="1">
      <c r="A25" s="872" t="s">
        <v>529</v>
      </c>
      <c r="B25" s="873" t="s">
        <v>4209</v>
      </c>
      <c r="C25" s="874">
        <f>SUM(C12:C24)</f>
        <v>132</v>
      </c>
      <c r="D25" s="875">
        <f>SUM(D12:D24)</f>
        <v>0</v>
      </c>
      <c r="E25" s="876" t="s">
        <v>529</v>
      </c>
      <c r="F25" s="876" t="s">
        <v>529</v>
      </c>
    </row>
    <row r="26" spans="1:6" s="882" customFormat="1" ht="15" customHeight="1">
      <c r="A26" s="877"/>
      <c r="B26" s="878"/>
      <c r="C26" s="879"/>
      <c r="D26" s="880"/>
      <c r="E26" s="881"/>
      <c r="F26" s="881"/>
    </row>
    <row r="27" spans="1:6" s="849" customFormat="1" ht="15" customHeight="1">
      <c r="A27" s="850" t="s">
        <v>529</v>
      </c>
      <c r="B27" s="850" t="s">
        <v>529</v>
      </c>
      <c r="C27" s="883" t="s">
        <v>529</v>
      </c>
      <c r="D27" s="883"/>
      <c r="E27" s="884" t="s">
        <v>529</v>
      </c>
      <c r="F27" s="884" t="s">
        <v>529</v>
      </c>
    </row>
    <row r="28" spans="1:6" s="849" customFormat="1" ht="15" customHeight="1">
      <c r="A28" s="1402" t="s">
        <v>4103</v>
      </c>
      <c r="B28" s="1402" t="s">
        <v>4103</v>
      </c>
      <c r="C28" s="885" t="s">
        <v>529</v>
      </c>
      <c r="D28" s="885"/>
      <c r="E28" s="886" t="s">
        <v>529</v>
      </c>
      <c r="F28" s="886" t="s">
        <v>529</v>
      </c>
    </row>
    <row r="29" spans="1:6" s="849" customFormat="1" ht="15" customHeight="1">
      <c r="A29" s="854" t="s">
        <v>6801</v>
      </c>
      <c r="B29" s="855" t="s">
        <v>6802</v>
      </c>
      <c r="C29" s="856">
        <v>7</v>
      </c>
      <c r="D29" s="856">
        <v>0</v>
      </c>
      <c r="E29" s="857">
        <v>16460.849999999999</v>
      </c>
      <c r="F29" s="858">
        <v>16460.849999999999</v>
      </c>
    </row>
    <row r="30" spans="1:6" s="849" customFormat="1" ht="15" customHeight="1">
      <c r="A30" s="887" t="s">
        <v>6803</v>
      </c>
      <c r="B30" s="869" t="s">
        <v>6804</v>
      </c>
      <c r="C30" s="861">
        <f>26+2</f>
        <v>28</v>
      </c>
      <c r="D30" s="856">
        <v>0</v>
      </c>
      <c r="E30" s="862">
        <v>16125.16</v>
      </c>
      <c r="F30" s="863">
        <v>16460.86</v>
      </c>
    </row>
    <row r="31" spans="1:6" s="849" customFormat="1" ht="15" customHeight="1">
      <c r="A31" s="887" t="s">
        <v>6805</v>
      </c>
      <c r="B31" s="869" t="s">
        <v>6806</v>
      </c>
      <c r="C31" s="861">
        <f>94+2+46</f>
        <v>142</v>
      </c>
      <c r="D31" s="856">
        <v>0</v>
      </c>
      <c r="E31" s="862">
        <v>11838.6</v>
      </c>
      <c r="F31" s="863">
        <v>14354.55</v>
      </c>
    </row>
    <row r="32" spans="1:6" s="849" customFormat="1" ht="15" customHeight="1">
      <c r="A32" s="887" t="s">
        <v>6807</v>
      </c>
      <c r="B32" s="869" t="s">
        <v>6808</v>
      </c>
      <c r="C32" s="861">
        <v>1</v>
      </c>
      <c r="D32" s="856">
        <v>0</v>
      </c>
      <c r="E32" s="862">
        <v>13419.4</v>
      </c>
      <c r="F32" s="863">
        <v>13419.4</v>
      </c>
    </row>
    <row r="33" spans="1:6" s="849" customFormat="1" ht="15" customHeight="1">
      <c r="A33" s="887" t="s">
        <v>6809</v>
      </c>
      <c r="B33" s="869" t="s">
        <v>6810</v>
      </c>
      <c r="C33" s="861">
        <f>36+1+34</f>
        <v>71</v>
      </c>
      <c r="D33" s="856">
        <v>0</v>
      </c>
      <c r="E33" s="862">
        <v>9573.5</v>
      </c>
      <c r="F33" s="863">
        <v>11740.76</v>
      </c>
    </row>
    <row r="34" spans="1:6" s="849" customFormat="1" ht="15" customHeight="1">
      <c r="A34" s="888" t="s">
        <v>6811</v>
      </c>
      <c r="B34" s="889" t="s">
        <v>6812</v>
      </c>
      <c r="C34" s="866">
        <v>2</v>
      </c>
      <c r="D34" s="856">
        <v>0</v>
      </c>
      <c r="E34" s="867">
        <v>11740.76</v>
      </c>
      <c r="F34" s="868">
        <v>11740.76</v>
      </c>
    </row>
    <row r="35" spans="1:6" s="849" customFormat="1" ht="15" customHeight="1">
      <c r="A35" s="887" t="s">
        <v>6813</v>
      </c>
      <c r="B35" s="869" t="s">
        <v>4192</v>
      </c>
      <c r="C35" s="870">
        <f>60+3+109</f>
        <v>172</v>
      </c>
      <c r="D35" s="856">
        <v>0</v>
      </c>
      <c r="E35" s="862">
        <v>7581.1</v>
      </c>
      <c r="F35" s="890">
        <v>11194.05</v>
      </c>
    </row>
    <row r="36" spans="1:6" s="849" customFormat="1" ht="15" customHeight="1">
      <c r="A36" s="888" t="s">
        <v>6814</v>
      </c>
      <c r="B36" s="889" t="s">
        <v>6815</v>
      </c>
      <c r="C36" s="866">
        <f>24+3+9+30+29</f>
        <v>95</v>
      </c>
      <c r="D36" s="856">
        <v>0</v>
      </c>
      <c r="E36" s="862">
        <v>6889.2</v>
      </c>
      <c r="F36" s="868">
        <v>10651.25</v>
      </c>
    </row>
    <row r="37" spans="1:6" s="849" customFormat="1" ht="15" customHeight="1">
      <c r="A37" s="869" t="s">
        <v>6816</v>
      </c>
      <c r="B37" s="869" t="s">
        <v>4678</v>
      </c>
      <c r="C37" s="870">
        <f>2+5+8</f>
        <v>15</v>
      </c>
      <c r="D37" s="856">
        <v>0</v>
      </c>
      <c r="E37" s="862">
        <v>8865.6</v>
      </c>
      <c r="F37" s="871">
        <v>10651.25</v>
      </c>
    </row>
    <row r="38" spans="1:6" s="849" customFormat="1" ht="15" customHeight="1">
      <c r="A38" s="869" t="s">
        <v>6817</v>
      </c>
      <c r="B38" s="869" t="s">
        <v>6818</v>
      </c>
      <c r="C38" s="861">
        <f>25+1+19</f>
        <v>45</v>
      </c>
      <c r="D38" s="856">
        <v>0</v>
      </c>
      <c r="E38" s="862">
        <v>9556.4</v>
      </c>
      <c r="F38" s="862">
        <v>10651.25</v>
      </c>
    </row>
    <row r="39" spans="1:6" s="849" customFormat="1" ht="15" customHeight="1">
      <c r="A39" s="869" t="s">
        <v>6819</v>
      </c>
      <c r="B39" s="869" t="s">
        <v>6820</v>
      </c>
      <c r="C39" s="861">
        <f>12+2+2+17+2</f>
        <v>35</v>
      </c>
      <c r="D39" s="856">
        <v>0</v>
      </c>
      <c r="E39" s="862">
        <v>7551.1</v>
      </c>
      <c r="F39" s="862">
        <v>10146.200000000001</v>
      </c>
    </row>
    <row r="40" spans="1:6" s="849" customFormat="1" ht="15" customHeight="1">
      <c r="A40" s="869" t="s">
        <v>6821</v>
      </c>
      <c r="B40" s="869" t="s">
        <v>6822</v>
      </c>
      <c r="C40" s="861">
        <f>4+1+1+8+1+1</f>
        <v>16</v>
      </c>
      <c r="D40" s="856">
        <v>0</v>
      </c>
      <c r="E40" s="862">
        <v>7997.1</v>
      </c>
      <c r="F40" s="862">
        <v>10651.25</v>
      </c>
    </row>
    <row r="41" spans="1:6" s="849" customFormat="1" ht="15" customHeight="1">
      <c r="A41" s="869" t="s">
        <v>6823</v>
      </c>
      <c r="B41" s="869" t="s">
        <v>6824</v>
      </c>
      <c r="C41" s="861">
        <v>1</v>
      </c>
      <c r="D41" s="856">
        <v>0</v>
      </c>
      <c r="E41" s="862">
        <v>10651.25</v>
      </c>
      <c r="F41" s="862">
        <v>10651.25</v>
      </c>
    </row>
    <row r="42" spans="1:6" s="849" customFormat="1" ht="15" customHeight="1">
      <c r="A42" s="869" t="s">
        <v>6825</v>
      </c>
      <c r="B42" s="869" t="s">
        <v>6826</v>
      </c>
      <c r="C42" s="861">
        <f>13+1+4+26+4</f>
        <v>48</v>
      </c>
      <c r="D42" s="856">
        <v>0</v>
      </c>
      <c r="E42" s="862">
        <v>5320.85</v>
      </c>
      <c r="F42" s="862">
        <v>10651.25</v>
      </c>
    </row>
    <row r="43" spans="1:6" s="849" customFormat="1" ht="15" customHeight="1">
      <c r="A43" s="869" t="s">
        <v>6827</v>
      </c>
      <c r="B43" s="869" t="s">
        <v>6828</v>
      </c>
      <c r="C43" s="861">
        <v>1</v>
      </c>
      <c r="D43" s="856">
        <v>0</v>
      </c>
      <c r="E43" s="862">
        <v>9782.9500000000007</v>
      </c>
      <c r="F43" s="862">
        <v>9782.9500000000007</v>
      </c>
    </row>
    <row r="44" spans="1:6" s="849" customFormat="1" ht="15" customHeight="1">
      <c r="A44" s="869" t="s">
        <v>6829</v>
      </c>
      <c r="B44" s="869" t="s">
        <v>6830</v>
      </c>
      <c r="C44" s="861">
        <f>2+2</f>
        <v>4</v>
      </c>
      <c r="D44" s="856">
        <v>0</v>
      </c>
      <c r="E44" s="862">
        <v>6996.7</v>
      </c>
      <c r="F44" s="862">
        <v>10651.25</v>
      </c>
    </row>
    <row r="45" spans="1:6" s="849" customFormat="1" ht="15" customHeight="1">
      <c r="A45" s="869" t="s">
        <v>6831</v>
      </c>
      <c r="B45" s="869" t="s">
        <v>4922</v>
      </c>
      <c r="C45" s="861">
        <f>35+6+66+30</f>
        <v>137</v>
      </c>
      <c r="D45" s="856">
        <v>0</v>
      </c>
      <c r="E45" s="862">
        <v>8409.7000000000007</v>
      </c>
      <c r="F45" s="862">
        <v>10651.25</v>
      </c>
    </row>
    <row r="46" spans="1:6" s="849" customFormat="1" ht="15" customHeight="1">
      <c r="A46" s="869" t="s">
        <v>6832</v>
      </c>
      <c r="B46" s="869" t="s">
        <v>6833</v>
      </c>
      <c r="C46" s="861">
        <f>56+3+77</f>
        <v>136</v>
      </c>
      <c r="D46" s="856">
        <v>0</v>
      </c>
      <c r="E46" s="862">
        <v>8695.5</v>
      </c>
      <c r="F46" s="862">
        <v>10651.25</v>
      </c>
    </row>
    <row r="47" spans="1:6" s="849" customFormat="1" ht="15" customHeight="1">
      <c r="A47" s="869" t="s">
        <v>6834</v>
      </c>
      <c r="B47" s="869" t="s">
        <v>6835</v>
      </c>
      <c r="C47" s="861">
        <f>9+16</f>
        <v>25</v>
      </c>
      <c r="D47" s="856">
        <v>0</v>
      </c>
      <c r="E47" s="862">
        <v>8865.6</v>
      </c>
      <c r="F47" s="862">
        <v>10651.25</v>
      </c>
    </row>
    <row r="48" spans="1:6" s="849" customFormat="1" ht="15" customHeight="1">
      <c r="A48" s="869" t="s">
        <v>6836</v>
      </c>
      <c r="B48" s="869" t="s">
        <v>6837</v>
      </c>
      <c r="C48" s="861">
        <f>8+1+12</f>
        <v>21</v>
      </c>
      <c r="D48" s="856">
        <v>0</v>
      </c>
      <c r="E48" s="862">
        <v>8440.5499999999993</v>
      </c>
      <c r="F48" s="862">
        <v>10297.299999999999</v>
      </c>
    </row>
    <row r="49" spans="1:7" s="849" customFormat="1" ht="15" customHeight="1">
      <c r="A49" s="891" t="s">
        <v>6838</v>
      </c>
      <c r="B49" s="891" t="s">
        <v>6839</v>
      </c>
      <c r="C49" s="892">
        <f>7+5</f>
        <v>12</v>
      </c>
      <c r="D49" s="856">
        <v>0</v>
      </c>
      <c r="E49" s="862">
        <v>10781.6</v>
      </c>
      <c r="F49" s="862">
        <v>12877.75</v>
      </c>
    </row>
    <row r="50" spans="1:7" s="849" customFormat="1" ht="15" customHeight="1">
      <c r="A50" s="893" t="s">
        <v>6840</v>
      </c>
      <c r="B50" s="893" t="s">
        <v>6841</v>
      </c>
      <c r="C50" s="894">
        <v>1</v>
      </c>
      <c r="D50" s="856">
        <v>0</v>
      </c>
      <c r="E50" s="895">
        <v>7696.85</v>
      </c>
      <c r="F50" s="862">
        <v>7696.85</v>
      </c>
    </row>
    <row r="51" spans="1:7" s="849" customFormat="1" ht="15" customHeight="1">
      <c r="A51" s="896" t="s">
        <v>6842</v>
      </c>
      <c r="B51" s="897" t="s">
        <v>6843</v>
      </c>
      <c r="C51" s="898">
        <f>69+66+7+9</f>
        <v>151</v>
      </c>
      <c r="D51" s="856">
        <v>0</v>
      </c>
      <c r="E51" s="862">
        <v>9719.5</v>
      </c>
      <c r="F51" s="862">
        <v>10544.6</v>
      </c>
    </row>
    <row r="52" spans="1:7" s="849" customFormat="1" ht="15" customHeight="1">
      <c r="A52" s="869" t="s">
        <v>6844</v>
      </c>
      <c r="B52" s="869" t="s">
        <v>6845</v>
      </c>
      <c r="C52" s="861">
        <f>19+9</f>
        <v>28</v>
      </c>
      <c r="D52" s="856">
        <v>0</v>
      </c>
      <c r="E52" s="862">
        <v>14579.3</v>
      </c>
      <c r="F52" s="862">
        <v>15816.9</v>
      </c>
    </row>
    <row r="53" spans="1:7" s="849" customFormat="1" ht="15" customHeight="1">
      <c r="A53" s="869" t="s">
        <v>6846</v>
      </c>
      <c r="B53" s="869" t="s">
        <v>6847</v>
      </c>
      <c r="C53" s="861">
        <f>30+33+2+4</f>
        <v>69</v>
      </c>
      <c r="D53" s="856">
        <v>0</v>
      </c>
      <c r="E53" s="862">
        <v>10785.4</v>
      </c>
      <c r="F53" s="862">
        <v>11860.2</v>
      </c>
    </row>
    <row r="54" spans="1:7" s="849" customFormat="1" ht="15" customHeight="1">
      <c r="A54" s="869" t="s">
        <v>6848</v>
      </c>
      <c r="B54" s="869" t="s">
        <v>6849</v>
      </c>
      <c r="C54" s="861">
        <f>13+16</f>
        <v>29</v>
      </c>
      <c r="D54" s="856">
        <v>0</v>
      </c>
      <c r="E54" s="862">
        <v>16178.05</v>
      </c>
      <c r="F54" s="862">
        <v>17790.5</v>
      </c>
    </row>
    <row r="55" spans="1:7" s="849" customFormat="1" ht="15" customHeight="1">
      <c r="A55" s="869" t="s">
        <v>6850</v>
      </c>
      <c r="B55" s="869" t="s">
        <v>6851</v>
      </c>
      <c r="C55" s="861">
        <f>11+4+1</f>
        <v>16</v>
      </c>
      <c r="D55" s="856">
        <v>0</v>
      </c>
      <c r="E55" s="862">
        <v>12447.95</v>
      </c>
      <c r="F55" s="862">
        <v>13425.85</v>
      </c>
    </row>
    <row r="56" spans="1:7" s="849" customFormat="1" ht="15" customHeight="1">
      <c r="A56" s="869" t="s">
        <v>6852</v>
      </c>
      <c r="B56" s="869" t="s">
        <v>6853</v>
      </c>
      <c r="C56" s="861">
        <v>1</v>
      </c>
      <c r="D56" s="856">
        <v>0</v>
      </c>
      <c r="E56" s="862">
        <v>15869.35</v>
      </c>
      <c r="F56" s="862">
        <v>15869.35</v>
      </c>
    </row>
    <row r="57" spans="1:7" s="849" customFormat="1" ht="15" customHeight="1">
      <c r="A57" s="869" t="s">
        <v>6854</v>
      </c>
      <c r="B57" s="869" t="s">
        <v>6855</v>
      </c>
      <c r="C57" s="861">
        <f>11+8</f>
        <v>19</v>
      </c>
      <c r="D57" s="856">
        <v>0</v>
      </c>
      <c r="E57" s="862">
        <v>7468.1</v>
      </c>
      <c r="F57" s="862">
        <v>8177.35</v>
      </c>
    </row>
    <row r="58" spans="1:7" s="849" customFormat="1" ht="15" customHeight="1">
      <c r="A58" s="869" t="s">
        <v>6856</v>
      </c>
      <c r="B58" s="869" t="s">
        <v>6857</v>
      </c>
      <c r="C58" s="861">
        <v>2</v>
      </c>
      <c r="D58" s="856">
        <v>0</v>
      </c>
      <c r="E58" s="862">
        <v>11663</v>
      </c>
      <c r="F58" s="862">
        <v>11663</v>
      </c>
    </row>
    <row r="59" spans="1:7" s="849" customFormat="1" ht="15" customHeight="1">
      <c r="A59" s="869" t="s">
        <v>6858</v>
      </c>
      <c r="B59" s="869" t="s">
        <v>6859</v>
      </c>
      <c r="C59" s="861">
        <f>28+36+2+1</f>
        <v>67</v>
      </c>
      <c r="D59" s="856">
        <v>0</v>
      </c>
      <c r="E59" s="862">
        <v>8245.7999999999993</v>
      </c>
      <c r="F59" s="862">
        <v>8926.6</v>
      </c>
    </row>
    <row r="60" spans="1:7" s="849" customFormat="1" ht="15" customHeight="1">
      <c r="A60" s="869" t="s">
        <v>6860</v>
      </c>
      <c r="B60" s="869" t="s">
        <v>6861</v>
      </c>
      <c r="C60" s="861">
        <f>6+4</f>
        <v>10</v>
      </c>
      <c r="D60" s="856">
        <v>0</v>
      </c>
      <c r="E60" s="871">
        <v>12368.65</v>
      </c>
      <c r="F60" s="862">
        <v>13389.95</v>
      </c>
    </row>
    <row r="61" spans="1:7" s="849" customFormat="1" ht="15" customHeight="1">
      <c r="A61" s="896" t="s">
        <v>6862</v>
      </c>
      <c r="B61" s="897" t="s">
        <v>6863</v>
      </c>
      <c r="C61" s="898">
        <v>0</v>
      </c>
      <c r="D61" s="861">
        <f>1469+1643</f>
        <v>3112</v>
      </c>
      <c r="E61" s="862">
        <v>435.05</v>
      </c>
      <c r="F61" s="862">
        <v>475.65</v>
      </c>
      <c r="G61" s="849" t="s">
        <v>6864</v>
      </c>
    </row>
    <row r="62" spans="1:7" s="849" customFormat="1" ht="15" customHeight="1">
      <c r="A62" s="869" t="s">
        <v>6865</v>
      </c>
      <c r="B62" s="869" t="s">
        <v>6866</v>
      </c>
      <c r="C62" s="898">
        <v>0</v>
      </c>
      <c r="D62" s="861">
        <f>139+181</f>
        <v>320</v>
      </c>
      <c r="E62" s="862">
        <v>492.15</v>
      </c>
      <c r="F62" s="862">
        <v>532.20000000000005</v>
      </c>
      <c r="G62" s="849" t="s">
        <v>6864</v>
      </c>
    </row>
    <row r="63" spans="1:7" s="849" customFormat="1" ht="15" customHeight="1">
      <c r="A63" s="869" t="s">
        <v>6867</v>
      </c>
      <c r="B63" s="869" t="s">
        <v>6868</v>
      </c>
      <c r="C63" s="898">
        <v>0</v>
      </c>
      <c r="D63" s="861">
        <v>10</v>
      </c>
      <c r="E63" s="862">
        <v>607.29999999999995</v>
      </c>
      <c r="F63" s="862">
        <v>607.29999999999995</v>
      </c>
      <c r="G63" s="849" t="s">
        <v>6864</v>
      </c>
    </row>
    <row r="64" spans="1:7" s="849" customFormat="1" ht="15" customHeight="1">
      <c r="A64" s="869" t="s">
        <v>6869</v>
      </c>
      <c r="B64" s="869" t="s">
        <v>6870</v>
      </c>
      <c r="C64" s="898">
        <v>0</v>
      </c>
      <c r="D64" s="861">
        <v>35</v>
      </c>
      <c r="E64" s="862">
        <v>672.75</v>
      </c>
      <c r="F64" s="862">
        <v>672.75</v>
      </c>
      <c r="G64" s="849" t="s">
        <v>6864</v>
      </c>
    </row>
    <row r="65" spans="1:7" s="849" customFormat="1" ht="15" customHeight="1">
      <c r="A65" s="869" t="s">
        <v>6871</v>
      </c>
      <c r="B65" s="869" t="s">
        <v>6872</v>
      </c>
      <c r="C65" s="898">
        <v>0</v>
      </c>
      <c r="D65" s="861">
        <f>1743+1782</f>
        <v>3525</v>
      </c>
      <c r="E65" s="862">
        <v>323.95</v>
      </c>
      <c r="F65" s="862">
        <v>355.55</v>
      </c>
      <c r="G65" s="849" t="s">
        <v>6864</v>
      </c>
    </row>
    <row r="66" spans="1:7" s="849" customFormat="1" ht="15" customHeight="1">
      <c r="A66" s="869" t="s">
        <v>6873</v>
      </c>
      <c r="B66" s="869" t="s">
        <v>6874</v>
      </c>
      <c r="C66" s="898">
        <v>0</v>
      </c>
      <c r="D66" s="861">
        <f>1112+1299</f>
        <v>2411</v>
      </c>
      <c r="E66" s="862">
        <v>359.45</v>
      </c>
      <c r="F66" s="862">
        <v>394.4</v>
      </c>
      <c r="G66" s="849" t="s">
        <v>6864</v>
      </c>
    </row>
    <row r="67" spans="1:7" s="849" customFormat="1" ht="15" customHeight="1">
      <c r="A67" s="869" t="s">
        <v>6862</v>
      </c>
      <c r="B67" s="869" t="s">
        <v>6875</v>
      </c>
      <c r="C67" s="898">
        <v>0</v>
      </c>
      <c r="D67" s="861">
        <f>372+324</f>
        <v>696</v>
      </c>
      <c r="E67" s="862">
        <v>435.05</v>
      </c>
      <c r="F67" s="862">
        <v>475.65</v>
      </c>
      <c r="G67" s="849" t="s">
        <v>6864</v>
      </c>
    </row>
    <row r="68" spans="1:7" s="849" customFormat="1" ht="15" customHeight="1">
      <c r="A68" s="869" t="s">
        <v>6865</v>
      </c>
      <c r="B68" s="869" t="s">
        <v>6876</v>
      </c>
      <c r="C68" s="898">
        <v>0</v>
      </c>
      <c r="D68" s="861">
        <f>198+228</f>
        <v>426</v>
      </c>
      <c r="E68" s="862">
        <v>492.15</v>
      </c>
      <c r="F68" s="862">
        <v>532.20000000000005</v>
      </c>
      <c r="G68" s="849" t="s">
        <v>6864</v>
      </c>
    </row>
    <row r="69" spans="1:7" s="849" customFormat="1" ht="15" customHeight="1">
      <c r="A69" s="869" t="s">
        <v>6867</v>
      </c>
      <c r="B69" s="869" t="s">
        <v>6877</v>
      </c>
      <c r="C69" s="898">
        <v>0</v>
      </c>
      <c r="D69" s="861">
        <v>21</v>
      </c>
      <c r="E69" s="862">
        <v>607.29999999999995</v>
      </c>
      <c r="F69" s="862">
        <v>607.29999999999995</v>
      </c>
      <c r="G69" s="849" t="s">
        <v>6864</v>
      </c>
    </row>
    <row r="70" spans="1:7" s="849" customFormat="1" ht="15" customHeight="1">
      <c r="A70" s="869" t="s">
        <v>6862</v>
      </c>
      <c r="B70" s="869" t="s">
        <v>6878</v>
      </c>
      <c r="C70" s="898">
        <v>0</v>
      </c>
      <c r="D70" s="861">
        <v>323</v>
      </c>
      <c r="E70" s="862">
        <v>475.65</v>
      </c>
      <c r="F70" s="862">
        <v>475.65</v>
      </c>
      <c r="G70" s="849" t="s">
        <v>6864</v>
      </c>
    </row>
    <row r="71" spans="1:7" s="849" customFormat="1" ht="15" customHeight="1">
      <c r="A71" s="891" t="s">
        <v>6865</v>
      </c>
      <c r="B71" s="891" t="s">
        <v>6879</v>
      </c>
      <c r="C71" s="898">
        <v>0</v>
      </c>
      <c r="D71" s="892">
        <f>125+63</f>
        <v>188</v>
      </c>
      <c r="E71" s="862">
        <v>492.15</v>
      </c>
      <c r="F71" s="862">
        <v>532.20000000000005</v>
      </c>
      <c r="G71" s="849" t="s">
        <v>6864</v>
      </c>
    </row>
    <row r="72" spans="1:7" s="849" customFormat="1" ht="15" customHeight="1">
      <c r="A72" s="893" t="s">
        <v>6867</v>
      </c>
      <c r="B72" s="893" t="s">
        <v>6880</v>
      </c>
      <c r="C72" s="898">
        <v>0</v>
      </c>
      <c r="D72" s="894">
        <f>30+9</f>
        <v>39</v>
      </c>
      <c r="E72" s="895">
        <v>555.04999999999995</v>
      </c>
      <c r="F72" s="862">
        <v>607.29999999999995</v>
      </c>
      <c r="G72" s="849" t="s">
        <v>6864</v>
      </c>
    </row>
    <row r="73" spans="1:7" s="849" customFormat="1" ht="15" customHeight="1">
      <c r="A73" s="893" t="s">
        <v>6871</v>
      </c>
      <c r="B73" s="893" t="s">
        <v>6881</v>
      </c>
      <c r="C73" s="898">
        <v>0</v>
      </c>
      <c r="D73" s="894">
        <v>16</v>
      </c>
      <c r="E73" s="895">
        <v>555.04999999999995</v>
      </c>
      <c r="F73" s="862">
        <v>555.04999999999995</v>
      </c>
      <c r="G73" s="849" t="s">
        <v>6864</v>
      </c>
    </row>
    <row r="74" spans="1:7" s="849" customFormat="1" ht="15" customHeight="1">
      <c r="A74" s="896" t="s">
        <v>6882</v>
      </c>
      <c r="B74" s="897" t="s">
        <v>6883</v>
      </c>
      <c r="C74" s="898">
        <v>0</v>
      </c>
      <c r="D74" s="861">
        <f>209+220</f>
        <v>429</v>
      </c>
      <c r="E74" s="862">
        <v>435.05</v>
      </c>
      <c r="F74" s="862">
        <v>475.65</v>
      </c>
      <c r="G74" s="849" t="s">
        <v>6864</v>
      </c>
    </row>
    <row r="75" spans="1:7" s="849" customFormat="1" ht="15" customHeight="1">
      <c r="A75" s="869" t="s">
        <v>6882</v>
      </c>
      <c r="B75" s="869" t="s">
        <v>6884</v>
      </c>
      <c r="C75" s="898">
        <v>0</v>
      </c>
      <c r="D75" s="861">
        <f>28+72</f>
        <v>100</v>
      </c>
      <c r="E75" s="862">
        <v>435.05</v>
      </c>
      <c r="F75" s="862">
        <v>475.65</v>
      </c>
      <c r="G75" s="849" t="s">
        <v>6864</v>
      </c>
    </row>
    <row r="76" spans="1:7" s="849" customFormat="1" ht="15" customHeight="1">
      <c r="A76" s="869" t="s">
        <v>6871</v>
      </c>
      <c r="B76" s="869" t="s">
        <v>6885</v>
      </c>
      <c r="C76" s="898">
        <v>0</v>
      </c>
      <c r="D76" s="861">
        <f>226+100</f>
        <v>326</v>
      </c>
      <c r="E76" s="862">
        <v>323.95</v>
      </c>
      <c r="F76" s="862">
        <v>355.55</v>
      </c>
      <c r="G76" s="849" t="s">
        <v>6864</v>
      </c>
    </row>
    <row r="77" spans="1:7" s="849" customFormat="1" ht="15" customHeight="1">
      <c r="A77" s="869" t="s">
        <v>6873</v>
      </c>
      <c r="B77" s="869" t="s">
        <v>6886</v>
      </c>
      <c r="C77" s="898">
        <v>0</v>
      </c>
      <c r="D77" s="861">
        <f>96+57</f>
        <v>153</v>
      </c>
      <c r="E77" s="862">
        <v>359.45</v>
      </c>
      <c r="F77" s="862">
        <v>394.4</v>
      </c>
      <c r="G77" s="849" t="s">
        <v>6864</v>
      </c>
    </row>
    <row r="78" spans="1:7" s="849" customFormat="1" ht="15" customHeight="1">
      <c r="A78" s="869" t="s">
        <v>6887</v>
      </c>
      <c r="B78" s="869" t="s">
        <v>6888</v>
      </c>
      <c r="C78" s="898">
        <v>0</v>
      </c>
      <c r="D78" s="861">
        <v>12</v>
      </c>
      <c r="E78" s="862">
        <v>492.15</v>
      </c>
      <c r="F78" s="862">
        <v>492.15</v>
      </c>
      <c r="G78" s="849" t="s">
        <v>6864</v>
      </c>
    </row>
    <row r="79" spans="1:7" s="849" customFormat="1" ht="15" customHeight="1">
      <c r="A79" s="899" t="s">
        <v>529</v>
      </c>
      <c r="B79" s="900" t="s">
        <v>4244</v>
      </c>
      <c r="C79" s="901">
        <f>SUM(C29:C78)</f>
        <v>1407</v>
      </c>
      <c r="D79" s="902">
        <f>SUM(D29:D78)</f>
        <v>12142</v>
      </c>
      <c r="E79" s="903" t="s">
        <v>529</v>
      </c>
      <c r="F79" s="903" t="s">
        <v>529</v>
      </c>
    </row>
    <row r="80" spans="1:7" s="849" customFormat="1" ht="15" customHeight="1">
      <c r="A80" s="904" t="s">
        <v>529</v>
      </c>
      <c r="E80" s="905" t="s">
        <v>529</v>
      </c>
      <c r="F80" s="905" t="s">
        <v>529</v>
      </c>
    </row>
    <row r="81" spans="1:9" s="849" customFormat="1" ht="15" customHeight="1">
      <c r="A81" s="906" t="s">
        <v>529</v>
      </c>
      <c r="B81" s="906" t="s">
        <v>529</v>
      </c>
      <c r="C81" s="883" t="s">
        <v>529</v>
      </c>
      <c r="D81" s="883"/>
      <c r="E81" s="884"/>
      <c r="F81" s="884" t="s">
        <v>529</v>
      </c>
    </row>
    <row r="82" spans="1:9" s="849" customFormat="1" ht="15" customHeight="1">
      <c r="A82" s="1402" t="s">
        <v>4104</v>
      </c>
      <c r="B82" s="1402" t="s">
        <v>4103</v>
      </c>
      <c r="C82" s="907" t="s">
        <v>529</v>
      </c>
      <c r="D82" s="907"/>
      <c r="E82" s="908" t="s">
        <v>529</v>
      </c>
      <c r="F82" s="908" t="s">
        <v>529</v>
      </c>
    </row>
    <row r="83" spans="1:9" s="849" customFormat="1" ht="15" customHeight="1">
      <c r="A83" s="869" t="s">
        <v>4246</v>
      </c>
      <c r="B83" s="869" t="s">
        <v>4246</v>
      </c>
      <c r="C83" s="861">
        <v>0</v>
      </c>
      <c r="D83" s="861">
        <v>0</v>
      </c>
      <c r="E83" s="862">
        <v>0</v>
      </c>
      <c r="F83" s="862">
        <v>0</v>
      </c>
    </row>
    <row r="84" spans="1:9" s="849" customFormat="1" ht="15" customHeight="1">
      <c r="A84" s="899" t="s">
        <v>529</v>
      </c>
      <c r="B84" s="900" t="s">
        <v>4247</v>
      </c>
      <c r="C84" s="901">
        <f>SUM(C83:C83)</f>
        <v>0</v>
      </c>
      <c r="D84" s="902">
        <f>SUM(D83:D83)</f>
        <v>0</v>
      </c>
      <c r="E84" s="903" t="s">
        <v>529</v>
      </c>
      <c r="F84" s="903" t="s">
        <v>529</v>
      </c>
    </row>
    <row r="85" spans="1:9" s="849" customFormat="1" ht="15" customHeight="1">
      <c r="A85" s="850"/>
      <c r="B85" s="906"/>
      <c r="C85" s="883"/>
      <c r="D85" s="883"/>
      <c r="E85" s="884"/>
      <c r="F85" s="884"/>
    </row>
    <row r="86" spans="1:9" s="849" customFormat="1" ht="15" customHeight="1">
      <c r="A86" s="850"/>
      <c r="B86" s="909" t="s">
        <v>4105</v>
      </c>
      <c r="C86" s="910">
        <f>SUM(C79,C25,C84)</f>
        <v>1539</v>
      </c>
      <c r="D86" s="910">
        <f>SUM(D79,D25,D84)</f>
        <v>12142</v>
      </c>
      <c r="E86" s="884"/>
      <c r="F86" s="884"/>
    </row>
    <row r="87" spans="1:9" s="849" customFormat="1" ht="15" customHeight="1">
      <c r="A87" s="850"/>
      <c r="B87" s="850"/>
      <c r="C87" s="883"/>
      <c r="D87" s="883"/>
      <c r="E87" s="884"/>
      <c r="F87" s="884"/>
    </row>
    <row r="88" spans="1:9" s="849" customFormat="1" ht="15" customHeight="1">
      <c r="A88" s="850"/>
      <c r="B88" s="850"/>
      <c r="C88" s="883"/>
      <c r="D88" s="883"/>
      <c r="E88" s="884"/>
      <c r="F88" s="884"/>
    </row>
    <row r="89" spans="1:9" s="849" customFormat="1" ht="15" customHeight="1">
      <c r="A89" s="1259" t="s">
        <v>4101</v>
      </c>
      <c r="B89" s="1259"/>
      <c r="C89" s="885" t="s">
        <v>529</v>
      </c>
      <c r="D89" s="885"/>
      <c r="E89" s="886" t="s">
        <v>529</v>
      </c>
      <c r="F89" s="886" t="s">
        <v>529</v>
      </c>
    </row>
    <row r="90" spans="1:9" s="849" customFormat="1" ht="15" customHeight="1">
      <c r="A90" s="1402" t="s">
        <v>4248</v>
      </c>
      <c r="B90" s="1402"/>
      <c r="C90" s="911"/>
      <c r="D90" s="911"/>
      <c r="E90" s="911"/>
      <c r="F90" s="911"/>
      <c r="G90" s="911"/>
      <c r="H90" s="911"/>
      <c r="I90" s="911"/>
    </row>
    <row r="91" spans="1:9" s="849" customFormat="1" ht="15" customHeight="1">
      <c r="A91" s="912" t="s">
        <v>4246</v>
      </c>
      <c r="B91" s="893" t="s">
        <v>6889</v>
      </c>
      <c r="C91" s="894">
        <v>386</v>
      </c>
      <c r="D91" s="894">
        <v>0</v>
      </c>
      <c r="E91" s="913">
        <v>323.95</v>
      </c>
      <c r="F91" s="913">
        <v>323.95</v>
      </c>
    </row>
    <row r="92" spans="1:9" s="849" customFormat="1" ht="15" customHeight="1">
      <c r="A92" s="914" t="s">
        <v>4246</v>
      </c>
      <c r="B92" s="893" t="s">
        <v>6890</v>
      </c>
      <c r="C92" s="894">
        <v>11</v>
      </c>
      <c r="D92" s="894">
        <v>0</v>
      </c>
      <c r="E92" s="913">
        <v>7882.55</v>
      </c>
      <c r="F92" s="913">
        <v>7882.55</v>
      </c>
    </row>
    <row r="93" spans="1:9" s="849" customFormat="1" ht="15" customHeight="1">
      <c r="A93" s="915" t="s">
        <v>529</v>
      </c>
      <c r="B93" s="916" t="s">
        <v>6360</v>
      </c>
      <c r="C93" s="902">
        <f>SUM(C91:C92)</f>
        <v>397</v>
      </c>
      <c r="D93" s="902">
        <f>SUM(D91:D92)</f>
        <v>0</v>
      </c>
      <c r="E93" s="903" t="s">
        <v>529</v>
      </c>
      <c r="F93" s="903" t="s">
        <v>529</v>
      </c>
    </row>
    <row r="94" spans="1:9" s="849" customFormat="1" ht="13.8">
      <c r="A94" s="850" t="s">
        <v>529</v>
      </c>
      <c r="B94" s="850" t="s">
        <v>529</v>
      </c>
      <c r="C94" s="917"/>
      <c r="D94" s="918"/>
    </row>
    <row r="95" spans="1:9" s="849" customFormat="1" ht="13.8">
      <c r="A95" s="850"/>
      <c r="B95" s="850"/>
      <c r="C95" s="917"/>
      <c r="D95" s="918"/>
    </row>
    <row r="96" spans="1:9" s="849" customFormat="1" ht="13.8">
      <c r="A96" s="1396" t="s">
        <v>4107</v>
      </c>
      <c r="B96" s="1397"/>
      <c r="C96" s="918"/>
      <c r="D96" s="918"/>
    </row>
    <row r="97" spans="1:6" s="849" customFormat="1" ht="13.8">
      <c r="A97" s="860" t="s">
        <v>4246</v>
      </c>
      <c r="B97" s="860" t="s">
        <v>4246</v>
      </c>
      <c r="C97" s="861">
        <v>0</v>
      </c>
      <c r="D97" s="892">
        <v>0</v>
      </c>
      <c r="E97" s="862">
        <v>0</v>
      </c>
      <c r="F97" s="862">
        <v>0</v>
      </c>
    </row>
    <row r="98" spans="1:6" s="849" customFormat="1" ht="17.25" customHeight="1">
      <c r="A98" s="915" t="s">
        <v>529</v>
      </c>
      <c r="B98" s="916" t="s">
        <v>4280</v>
      </c>
      <c r="C98" s="919">
        <f>SUM(C97:C97)</f>
        <v>0</v>
      </c>
      <c r="D98" s="902">
        <f>SUM(D97:D97)</f>
        <v>0</v>
      </c>
      <c r="E98" s="903" t="s">
        <v>529</v>
      </c>
      <c r="F98" s="903" t="s">
        <v>529</v>
      </c>
    </row>
    <row r="99" spans="1:6" s="849" customFormat="1" ht="17.25" customHeight="1">
      <c r="A99" s="849" t="s">
        <v>6891</v>
      </c>
      <c r="C99" s="918"/>
      <c r="D99" s="918"/>
    </row>
  </sheetData>
  <mergeCells count="16">
    <mergeCell ref="A96:B96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28:B28"/>
    <mergeCell ref="A82:B82"/>
    <mergeCell ref="A89:B89"/>
    <mergeCell ref="A90:B90"/>
  </mergeCells>
  <printOptions horizontalCentered="1"/>
  <pageMargins left="0.59055118110236227" right="0.59055118110236227" top="1.1811023622047245" bottom="0.78740157480314965" header="0.39370078740157483" footer="0.39370078740157483"/>
  <pageSetup scale="92" fitToHeight="0" orientation="landscape" r:id="rId1"/>
  <rowBreaks count="3" manualBreakCount="3">
    <brk id="32" max="6" man="1"/>
    <brk id="64" max="6" man="1"/>
    <brk id="94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82"/>
  <sheetViews>
    <sheetView showGridLines="0" topLeftCell="A2" zoomScaleNormal="100" zoomScaleSheetLayoutView="100" workbookViewId="0"/>
  </sheetViews>
  <sheetFormatPr baseColWidth="10" defaultColWidth="11.44140625" defaultRowHeight="14.4"/>
  <cols>
    <col min="1" max="1" width="10.33203125" style="792" customWidth="1"/>
    <col min="2" max="2" width="37.44140625" style="792" customWidth="1"/>
    <col min="3" max="3" width="10" style="792" customWidth="1"/>
    <col min="4" max="4" width="11.109375" style="792" bestFit="1" customWidth="1"/>
    <col min="5" max="5" width="9.33203125" style="792" bestFit="1" customWidth="1"/>
    <col min="6" max="6" width="17" style="792" customWidth="1"/>
    <col min="7" max="7" width="8.109375" style="792" customWidth="1"/>
    <col min="8" max="8" width="15.33203125" style="792" bestFit="1" customWidth="1"/>
    <col min="9" max="9" width="17" style="792" customWidth="1"/>
    <col min="10" max="10" width="16" style="792" customWidth="1"/>
    <col min="11" max="11" width="12" style="792" customWidth="1"/>
    <col min="12" max="12" width="12.33203125" style="792" customWidth="1"/>
    <col min="13" max="16384" width="11.44140625" style="792"/>
  </cols>
  <sheetData>
    <row r="2" spans="1:12" ht="15" customHeight="1">
      <c r="A2" s="1404" t="s">
        <v>4095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  <c r="L2" s="1404"/>
    </row>
    <row r="3" spans="1:12" ht="15" customHeight="1">
      <c r="A3" s="1405" t="s">
        <v>6779</v>
      </c>
      <c r="B3" s="1405" t="s">
        <v>6892</v>
      </c>
      <c r="C3" s="1405"/>
      <c r="D3" s="1405" t="s">
        <v>6892</v>
      </c>
      <c r="E3" s="1405" t="s">
        <v>6892</v>
      </c>
      <c r="F3" s="1405" t="s">
        <v>6892</v>
      </c>
      <c r="G3" s="1405" t="s">
        <v>6892</v>
      </c>
      <c r="H3" s="1405" t="s">
        <v>6892</v>
      </c>
      <c r="I3" s="1405" t="s">
        <v>6892</v>
      </c>
      <c r="J3" s="1405" t="s">
        <v>6892</v>
      </c>
      <c r="K3" s="1405" t="s">
        <v>6892</v>
      </c>
      <c r="L3" s="1405" t="s">
        <v>6892</v>
      </c>
    </row>
    <row r="4" spans="1:12" ht="15" customHeight="1">
      <c r="A4" s="1405" t="s">
        <v>4096</v>
      </c>
      <c r="B4" s="1405" t="s">
        <v>4155</v>
      </c>
      <c r="C4" s="1405"/>
      <c r="D4" s="1405" t="s">
        <v>4155</v>
      </c>
      <c r="E4" s="1405" t="s">
        <v>4155</v>
      </c>
      <c r="F4" s="1405" t="s">
        <v>4155</v>
      </c>
      <c r="G4" s="1405" t="s">
        <v>4155</v>
      </c>
      <c r="H4" s="1405" t="s">
        <v>4155</v>
      </c>
      <c r="I4" s="1405" t="s">
        <v>4155</v>
      </c>
      <c r="J4" s="1405" t="s">
        <v>4155</v>
      </c>
      <c r="K4" s="1405" t="s">
        <v>4155</v>
      </c>
      <c r="L4" s="1405" t="s">
        <v>4155</v>
      </c>
    </row>
    <row r="5" spans="1:12" ht="15" customHeight="1">
      <c r="A5" s="1405" t="s">
        <v>4281</v>
      </c>
      <c r="B5" s="1405" t="s">
        <v>4281</v>
      </c>
      <c r="C5" s="1405"/>
      <c r="D5" s="1405" t="s">
        <v>4281</v>
      </c>
      <c r="E5" s="1405" t="s">
        <v>4281</v>
      </c>
      <c r="F5" s="1405" t="s">
        <v>4281</v>
      </c>
      <c r="G5" s="1405" t="s">
        <v>4281</v>
      </c>
      <c r="H5" s="1405" t="s">
        <v>4281</v>
      </c>
      <c r="I5" s="1405" t="s">
        <v>4281</v>
      </c>
      <c r="J5" s="1405" t="s">
        <v>4281</v>
      </c>
      <c r="K5" s="1405" t="s">
        <v>4281</v>
      </c>
      <c r="L5" s="1405" t="s">
        <v>4281</v>
      </c>
    </row>
    <row r="6" spans="1:12" ht="15" customHeight="1">
      <c r="A6" s="1406" t="s">
        <v>4157</v>
      </c>
      <c r="B6" s="1406"/>
      <c r="C6" s="1406"/>
      <c r="D6" s="1406"/>
      <c r="E6" s="1406"/>
      <c r="F6" s="1406"/>
      <c r="G6" s="1406"/>
      <c r="H6" s="1406"/>
      <c r="I6" s="1406"/>
      <c r="J6" s="1406"/>
      <c r="K6" s="1406"/>
      <c r="L6" s="1406"/>
    </row>
    <row r="7" spans="1:12" ht="15" customHeight="1">
      <c r="A7" s="1403" t="s">
        <v>6361</v>
      </c>
      <c r="B7" s="1403"/>
      <c r="C7" s="1403"/>
      <c r="D7" s="1403"/>
      <c r="E7" s="921" t="s">
        <v>529</v>
      </c>
      <c r="F7" s="921" t="s">
        <v>529</v>
      </c>
      <c r="G7" s="921" t="s">
        <v>529</v>
      </c>
      <c r="H7" s="921" t="s">
        <v>529</v>
      </c>
      <c r="I7" s="921" t="s">
        <v>529</v>
      </c>
      <c r="J7" s="921" t="s">
        <v>529</v>
      </c>
      <c r="K7" s="921" t="s">
        <v>529</v>
      </c>
      <c r="L7" s="921" t="s">
        <v>529</v>
      </c>
    </row>
    <row r="8" spans="1:12" ht="15" customHeight="1">
      <c r="A8" s="1388" t="s">
        <v>4283</v>
      </c>
      <c r="B8" s="1388" t="s">
        <v>4159</v>
      </c>
      <c r="C8" s="1388" t="s">
        <v>6893</v>
      </c>
      <c r="D8" s="1388" t="s">
        <v>4285</v>
      </c>
      <c r="E8" s="1388" t="s">
        <v>4285</v>
      </c>
      <c r="F8" s="1388" t="s">
        <v>4285</v>
      </c>
      <c r="G8" s="1388" t="s">
        <v>4285</v>
      </c>
      <c r="H8" s="1388" t="s">
        <v>4286</v>
      </c>
      <c r="I8" s="1388" t="s">
        <v>4286</v>
      </c>
      <c r="J8" s="1388" t="s">
        <v>4286</v>
      </c>
      <c r="K8" s="1388" t="s">
        <v>4286</v>
      </c>
      <c r="L8" s="1388" t="s">
        <v>4286</v>
      </c>
    </row>
    <row r="9" spans="1:12" ht="30.75" customHeight="1">
      <c r="A9" s="1388" t="s">
        <v>4283</v>
      </c>
      <c r="B9" s="1388" t="s">
        <v>6362</v>
      </c>
      <c r="C9" s="1388"/>
      <c r="D9" s="796" t="s">
        <v>4287</v>
      </c>
      <c r="E9" s="796" t="s">
        <v>4288</v>
      </c>
      <c r="F9" s="796" t="s">
        <v>4289</v>
      </c>
      <c r="G9" s="796" t="s">
        <v>4290</v>
      </c>
      <c r="H9" s="796" t="s">
        <v>4291</v>
      </c>
      <c r="I9" s="796" t="s">
        <v>4292</v>
      </c>
      <c r="J9" s="796" t="s">
        <v>4293</v>
      </c>
      <c r="K9" s="796" t="s">
        <v>4294</v>
      </c>
      <c r="L9" s="796" t="s">
        <v>4290</v>
      </c>
    </row>
    <row r="10" spans="1:12" ht="15" customHeight="1">
      <c r="A10" s="677" t="s">
        <v>6781</v>
      </c>
      <c r="B10" s="677" t="s">
        <v>4165</v>
      </c>
      <c r="C10" s="679" t="s">
        <v>6894</v>
      </c>
      <c r="D10" s="292">
        <v>73201.25</v>
      </c>
      <c r="E10" s="678">
        <v>0</v>
      </c>
      <c r="F10" s="678">
        <v>0</v>
      </c>
      <c r="G10" s="679">
        <f t="shared" ref="G10:G31" si="0">SUM(D10:F10)</f>
        <v>73201.25</v>
      </c>
      <c r="H10" s="679">
        <f t="shared" ref="H10:H31" si="1">(D10/30)*24</f>
        <v>58561</v>
      </c>
      <c r="I10" s="679">
        <f t="shared" ref="I10:I31" si="2">(D10/30)*5</f>
        <v>12200.208333333332</v>
      </c>
      <c r="J10" s="679">
        <f t="shared" ref="J10:J31" si="3">(D10/30)*40</f>
        <v>97601.666666666657</v>
      </c>
      <c r="K10" s="679">
        <v>574574.28599999996</v>
      </c>
      <c r="L10" s="679">
        <f t="shared" ref="L10:L31" si="4">+H10+I10+J10+K10</f>
        <v>742937.16099999996</v>
      </c>
    </row>
    <row r="11" spans="1:12" ht="15" customHeight="1">
      <c r="A11" s="677" t="s">
        <v>6782</v>
      </c>
      <c r="B11" s="677" t="s">
        <v>5400</v>
      </c>
      <c r="C11" s="679" t="s">
        <v>6894</v>
      </c>
      <c r="D11" s="292">
        <v>54959.6</v>
      </c>
      <c r="E11" s="678">
        <v>0</v>
      </c>
      <c r="F11" s="678">
        <v>0</v>
      </c>
      <c r="G11" s="679">
        <f t="shared" si="0"/>
        <v>54959.6</v>
      </c>
      <c r="H11" s="679">
        <f t="shared" si="1"/>
        <v>43967.68</v>
      </c>
      <c r="I11" s="679">
        <f t="shared" si="2"/>
        <v>9159.9333333333343</v>
      </c>
      <c r="J11" s="679">
        <f t="shared" si="3"/>
        <v>73279.466666666674</v>
      </c>
      <c r="K11" s="679">
        <v>284194.76799999998</v>
      </c>
      <c r="L11" s="679">
        <f t="shared" si="4"/>
        <v>410601.848</v>
      </c>
    </row>
    <row r="12" spans="1:12" ht="15" customHeight="1">
      <c r="A12" s="677" t="s">
        <v>6783</v>
      </c>
      <c r="B12" s="677" t="s">
        <v>5090</v>
      </c>
      <c r="C12" s="679" t="s">
        <v>6894</v>
      </c>
      <c r="D12" s="292">
        <v>45710.86</v>
      </c>
      <c r="E12" s="678">
        <v>0</v>
      </c>
      <c r="F12" s="678">
        <v>0</v>
      </c>
      <c r="G12" s="679">
        <f t="shared" si="0"/>
        <v>45710.86</v>
      </c>
      <c r="H12" s="679">
        <f t="shared" si="1"/>
        <v>36568.688000000002</v>
      </c>
      <c r="I12" s="679">
        <f t="shared" si="2"/>
        <v>7618.4766666666665</v>
      </c>
      <c r="J12" s="679">
        <f t="shared" si="3"/>
        <v>60947.813333333332</v>
      </c>
      <c r="K12" s="679">
        <v>211548.766</v>
      </c>
      <c r="L12" s="679">
        <f t="shared" si="4"/>
        <v>316683.74400000001</v>
      </c>
    </row>
    <row r="13" spans="1:12" ht="15" customHeight="1">
      <c r="A13" s="677" t="s">
        <v>6784</v>
      </c>
      <c r="B13" s="677" t="s">
        <v>6785</v>
      </c>
      <c r="C13" s="679" t="s">
        <v>6894</v>
      </c>
      <c r="D13" s="292">
        <v>45710.85</v>
      </c>
      <c r="E13" s="678">
        <v>0</v>
      </c>
      <c r="F13" s="678">
        <v>0</v>
      </c>
      <c r="G13" s="679">
        <f t="shared" si="0"/>
        <v>45710.85</v>
      </c>
      <c r="H13" s="679">
        <f t="shared" si="1"/>
        <v>36568.68</v>
      </c>
      <c r="I13" s="679">
        <f t="shared" si="2"/>
        <v>7618.4749999999995</v>
      </c>
      <c r="J13" s="679">
        <f t="shared" si="3"/>
        <v>60947.799999999996</v>
      </c>
      <c r="K13" s="679">
        <v>211548.766</v>
      </c>
      <c r="L13" s="679">
        <f t="shared" si="4"/>
        <v>316683.72100000002</v>
      </c>
    </row>
    <row r="14" spans="1:12" ht="15" customHeight="1">
      <c r="A14" s="677" t="s">
        <v>6786</v>
      </c>
      <c r="B14" s="677" t="s">
        <v>4409</v>
      </c>
      <c r="C14" s="679" t="s">
        <v>6894</v>
      </c>
      <c r="D14" s="292">
        <v>38755.599999999999</v>
      </c>
      <c r="E14" s="678">
        <v>0</v>
      </c>
      <c r="F14" s="678">
        <v>0</v>
      </c>
      <c r="G14" s="679">
        <f t="shared" si="0"/>
        <v>38755.599999999999</v>
      </c>
      <c r="H14" s="679">
        <f t="shared" si="1"/>
        <v>31004.479999999996</v>
      </c>
      <c r="I14" s="679">
        <f t="shared" si="2"/>
        <v>6459.2666666666664</v>
      </c>
      <c r="J14" s="679">
        <f t="shared" si="3"/>
        <v>51674.133333333331</v>
      </c>
      <c r="K14" s="679">
        <v>169379.49599999998</v>
      </c>
      <c r="L14" s="679">
        <f t="shared" si="4"/>
        <v>258517.37599999999</v>
      </c>
    </row>
    <row r="15" spans="1:12" ht="15" customHeight="1">
      <c r="A15" s="677" t="s">
        <v>6786</v>
      </c>
      <c r="B15" s="677" t="s">
        <v>4988</v>
      </c>
      <c r="C15" s="679" t="s">
        <v>6894</v>
      </c>
      <c r="D15" s="292">
        <v>31973.9</v>
      </c>
      <c r="E15" s="678">
        <v>0</v>
      </c>
      <c r="F15" s="678">
        <v>0</v>
      </c>
      <c r="G15" s="679">
        <f t="shared" si="0"/>
        <v>31973.9</v>
      </c>
      <c r="H15" s="679">
        <f t="shared" si="1"/>
        <v>25579.119999999999</v>
      </c>
      <c r="I15" s="679">
        <f t="shared" si="2"/>
        <v>5328.9833333333336</v>
      </c>
      <c r="J15" s="679">
        <f t="shared" si="3"/>
        <v>42631.866666666669</v>
      </c>
      <c r="K15" s="679">
        <v>34130.668000000005</v>
      </c>
      <c r="L15" s="679">
        <f t="shared" si="4"/>
        <v>107670.63800000001</v>
      </c>
    </row>
    <row r="16" spans="1:12" ht="15" customHeight="1">
      <c r="A16" s="677" t="s">
        <v>6787</v>
      </c>
      <c r="B16" s="677" t="s">
        <v>6788</v>
      </c>
      <c r="C16" s="679" t="s">
        <v>6894</v>
      </c>
      <c r="D16" s="292">
        <v>31973.9</v>
      </c>
      <c r="E16" s="678">
        <v>0</v>
      </c>
      <c r="F16" s="678">
        <v>0</v>
      </c>
      <c r="G16" s="679">
        <f t="shared" si="0"/>
        <v>31973.9</v>
      </c>
      <c r="H16" s="679">
        <f t="shared" si="1"/>
        <v>25579.119999999999</v>
      </c>
      <c r="I16" s="679">
        <f t="shared" si="2"/>
        <v>5328.9833333333336</v>
      </c>
      <c r="J16" s="679">
        <f t="shared" si="3"/>
        <v>42631.866666666669</v>
      </c>
      <c r="K16" s="679">
        <v>0</v>
      </c>
      <c r="L16" s="679">
        <f t="shared" si="4"/>
        <v>73539.97</v>
      </c>
    </row>
    <row r="17" spans="1:12" ht="15" customHeight="1">
      <c r="A17" s="677" t="s">
        <v>6787</v>
      </c>
      <c r="B17" s="677" t="s">
        <v>4907</v>
      </c>
      <c r="C17" s="679" t="s">
        <v>6894</v>
      </c>
      <c r="D17" s="292">
        <v>25941.55</v>
      </c>
      <c r="E17" s="678">
        <v>0</v>
      </c>
      <c r="F17" s="678">
        <v>0</v>
      </c>
      <c r="G17" s="679">
        <f t="shared" si="0"/>
        <v>25941.55</v>
      </c>
      <c r="H17" s="679">
        <f t="shared" si="1"/>
        <v>20753.240000000002</v>
      </c>
      <c r="I17" s="679">
        <f t="shared" si="2"/>
        <v>4323.5916666666672</v>
      </c>
      <c r="J17" s="679">
        <f t="shared" si="3"/>
        <v>34588.733333333337</v>
      </c>
      <c r="K17" s="679">
        <v>0</v>
      </c>
      <c r="L17" s="679">
        <f t="shared" si="4"/>
        <v>59665.565000000002</v>
      </c>
    </row>
    <row r="18" spans="1:12" ht="15" customHeight="1">
      <c r="A18" s="677" t="s">
        <v>6789</v>
      </c>
      <c r="B18" s="677" t="s">
        <v>6790</v>
      </c>
      <c r="C18" s="679" t="s">
        <v>6894</v>
      </c>
      <c r="D18" s="292">
        <v>27523.9</v>
      </c>
      <c r="E18" s="678">
        <v>0</v>
      </c>
      <c r="F18" s="678">
        <v>0</v>
      </c>
      <c r="G18" s="679">
        <f t="shared" si="0"/>
        <v>27523.9</v>
      </c>
      <c r="H18" s="679">
        <f t="shared" si="1"/>
        <v>22019.120000000003</v>
      </c>
      <c r="I18" s="679">
        <f t="shared" si="2"/>
        <v>4587.3166666666666</v>
      </c>
      <c r="J18" s="679">
        <f t="shared" si="3"/>
        <v>36698.533333333333</v>
      </c>
      <c r="K18" s="679">
        <v>226710.77</v>
      </c>
      <c r="L18" s="679">
        <f t="shared" si="4"/>
        <v>290015.74</v>
      </c>
    </row>
    <row r="19" spans="1:12" ht="15" customHeight="1">
      <c r="A19" s="677" t="s">
        <v>6791</v>
      </c>
      <c r="B19" s="677" t="s">
        <v>6792</v>
      </c>
      <c r="C19" s="679" t="s">
        <v>6894</v>
      </c>
      <c r="D19" s="292">
        <v>24680.2</v>
      </c>
      <c r="E19" s="678">
        <v>0</v>
      </c>
      <c r="F19" s="678">
        <v>0</v>
      </c>
      <c r="G19" s="679">
        <f t="shared" si="0"/>
        <v>24680.2</v>
      </c>
      <c r="H19" s="679">
        <f t="shared" si="1"/>
        <v>19744.160000000003</v>
      </c>
      <c r="I19" s="679">
        <f t="shared" si="2"/>
        <v>4113.3666666666668</v>
      </c>
      <c r="J19" s="679">
        <f t="shared" si="3"/>
        <v>32906.933333333334</v>
      </c>
      <c r="K19" s="679">
        <v>182256.36000000002</v>
      </c>
      <c r="L19" s="679">
        <f t="shared" si="4"/>
        <v>239020.82</v>
      </c>
    </row>
    <row r="20" spans="1:12" ht="15" customHeight="1">
      <c r="A20" s="677" t="s">
        <v>6793</v>
      </c>
      <c r="B20" s="677" t="s">
        <v>6794</v>
      </c>
      <c r="C20" s="679" t="s">
        <v>6894</v>
      </c>
      <c r="D20" s="292">
        <v>22132.3</v>
      </c>
      <c r="E20" s="678">
        <v>0</v>
      </c>
      <c r="F20" s="678">
        <v>0</v>
      </c>
      <c r="G20" s="679">
        <f t="shared" si="0"/>
        <v>22132.3</v>
      </c>
      <c r="H20" s="679">
        <f t="shared" si="1"/>
        <v>17705.84</v>
      </c>
      <c r="I20" s="679">
        <f t="shared" si="2"/>
        <v>3688.7166666666667</v>
      </c>
      <c r="J20" s="679">
        <f t="shared" si="3"/>
        <v>29509.733333333334</v>
      </c>
      <c r="K20" s="679">
        <v>144920.49</v>
      </c>
      <c r="L20" s="679">
        <f t="shared" si="4"/>
        <v>195824.78</v>
      </c>
    </row>
    <row r="21" spans="1:12" ht="15" customHeight="1">
      <c r="A21" s="677" t="s">
        <v>6795</v>
      </c>
      <c r="B21" s="677" t="s">
        <v>6796</v>
      </c>
      <c r="C21" s="679" t="s">
        <v>6894</v>
      </c>
      <c r="D21" s="292">
        <v>22235.3</v>
      </c>
      <c r="E21" s="678">
        <v>0</v>
      </c>
      <c r="F21" s="678">
        <v>0</v>
      </c>
      <c r="G21" s="679">
        <f t="shared" si="0"/>
        <v>22235.3</v>
      </c>
      <c r="H21" s="679">
        <f t="shared" si="1"/>
        <v>17788.239999999998</v>
      </c>
      <c r="I21" s="679">
        <f t="shared" si="2"/>
        <v>3705.8833333333332</v>
      </c>
      <c r="J21" s="679">
        <f t="shared" si="3"/>
        <v>29647.066666666666</v>
      </c>
      <c r="K21" s="679">
        <v>0</v>
      </c>
      <c r="L21" s="679">
        <f t="shared" si="4"/>
        <v>51141.189999999995</v>
      </c>
    </row>
    <row r="22" spans="1:12" ht="15" customHeight="1">
      <c r="A22" s="677" t="s">
        <v>6795</v>
      </c>
      <c r="B22" s="677" t="s">
        <v>6796</v>
      </c>
      <c r="C22" s="679" t="s">
        <v>6894</v>
      </c>
      <c r="D22" s="292">
        <v>25570.76</v>
      </c>
      <c r="E22" s="678">
        <v>0</v>
      </c>
      <c r="F22" s="678">
        <v>0</v>
      </c>
      <c r="G22" s="679">
        <f t="shared" si="0"/>
        <v>25570.76</v>
      </c>
      <c r="H22" s="679">
        <f t="shared" si="1"/>
        <v>20456.608</v>
      </c>
      <c r="I22" s="679">
        <f t="shared" si="2"/>
        <v>4261.7933333333331</v>
      </c>
      <c r="J22" s="679">
        <f t="shared" si="3"/>
        <v>34094.346666666665</v>
      </c>
      <c r="K22" s="679">
        <v>0</v>
      </c>
      <c r="L22" s="679">
        <f t="shared" si="4"/>
        <v>58812.748</v>
      </c>
    </row>
    <row r="23" spans="1:12" ht="15" customHeight="1">
      <c r="A23" s="677" t="s">
        <v>6797</v>
      </c>
      <c r="B23" s="677" t="s">
        <v>6798</v>
      </c>
      <c r="C23" s="679" t="s">
        <v>6894</v>
      </c>
      <c r="D23" s="292">
        <v>23476.1</v>
      </c>
      <c r="E23" s="678">
        <v>0</v>
      </c>
      <c r="F23" s="678">
        <v>0</v>
      </c>
      <c r="G23" s="679">
        <f t="shared" si="0"/>
        <v>23476.1</v>
      </c>
      <c r="H23" s="679">
        <f t="shared" si="1"/>
        <v>18780.879999999997</v>
      </c>
      <c r="I23" s="679">
        <f t="shared" si="2"/>
        <v>3912.6833333333334</v>
      </c>
      <c r="J23" s="679">
        <f t="shared" si="3"/>
        <v>31301.466666666667</v>
      </c>
      <c r="K23" s="679">
        <v>212280.63999999998</v>
      </c>
      <c r="L23" s="679">
        <f t="shared" si="4"/>
        <v>266275.67</v>
      </c>
    </row>
    <row r="24" spans="1:12" ht="15" customHeight="1">
      <c r="A24" s="677" t="s">
        <v>6799</v>
      </c>
      <c r="B24" s="677" t="s">
        <v>6800</v>
      </c>
      <c r="C24" s="679" t="s">
        <v>6894</v>
      </c>
      <c r="D24" s="292">
        <v>21043.06</v>
      </c>
      <c r="E24" s="678">
        <v>0</v>
      </c>
      <c r="F24" s="678">
        <v>0</v>
      </c>
      <c r="G24" s="679">
        <f t="shared" si="0"/>
        <v>21043.06</v>
      </c>
      <c r="H24" s="679">
        <f t="shared" si="1"/>
        <v>16834.448</v>
      </c>
      <c r="I24" s="679">
        <f t="shared" si="2"/>
        <v>3507.1766666666667</v>
      </c>
      <c r="J24" s="679">
        <f t="shared" si="3"/>
        <v>28057.413333333334</v>
      </c>
      <c r="K24" s="679">
        <v>170502.47500000001</v>
      </c>
      <c r="L24" s="679">
        <f t="shared" si="4"/>
        <v>218901.51300000001</v>
      </c>
    </row>
    <row r="25" spans="1:12" ht="15" customHeight="1">
      <c r="A25" s="677" t="s">
        <v>6793</v>
      </c>
      <c r="B25" s="677" t="s">
        <v>6794</v>
      </c>
      <c r="C25" s="679" t="s">
        <v>6895</v>
      </c>
      <c r="D25" s="292">
        <v>18224.45</v>
      </c>
      <c r="E25" s="678">
        <v>0</v>
      </c>
      <c r="F25" s="678">
        <v>0</v>
      </c>
      <c r="G25" s="679">
        <f t="shared" si="0"/>
        <v>18224.45</v>
      </c>
      <c r="H25" s="679">
        <f t="shared" si="1"/>
        <v>14579.560000000001</v>
      </c>
      <c r="I25" s="679">
        <f t="shared" si="2"/>
        <v>3037.4083333333333</v>
      </c>
      <c r="J25" s="679">
        <f t="shared" si="3"/>
        <v>24299.266666666666</v>
      </c>
      <c r="K25" s="679">
        <v>116357.66999999998</v>
      </c>
      <c r="L25" s="679">
        <f t="shared" si="4"/>
        <v>158273.90499999997</v>
      </c>
    </row>
    <row r="26" spans="1:12" ht="15" customHeight="1">
      <c r="A26" s="677" t="s">
        <v>6791</v>
      </c>
      <c r="B26" s="677" t="s">
        <v>6792</v>
      </c>
      <c r="C26" s="679" t="s">
        <v>6895</v>
      </c>
      <c r="D26" s="292">
        <v>20320.650000000001</v>
      </c>
      <c r="E26" s="678">
        <v>0</v>
      </c>
      <c r="F26" s="678">
        <v>0</v>
      </c>
      <c r="G26" s="679">
        <f t="shared" si="0"/>
        <v>20320.650000000001</v>
      </c>
      <c r="H26" s="679">
        <f t="shared" si="1"/>
        <v>16256.52</v>
      </c>
      <c r="I26" s="679">
        <f t="shared" si="2"/>
        <v>3386.7750000000001</v>
      </c>
      <c r="J26" s="679">
        <f t="shared" si="3"/>
        <v>27094.2</v>
      </c>
      <c r="K26" s="679">
        <v>146342.625</v>
      </c>
      <c r="L26" s="679">
        <f t="shared" si="4"/>
        <v>193080.12</v>
      </c>
    </row>
    <row r="27" spans="1:12" ht="15" customHeight="1">
      <c r="A27" s="677" t="s">
        <v>6789</v>
      </c>
      <c r="B27" s="677" t="s">
        <v>6790</v>
      </c>
      <c r="C27" s="679" t="s">
        <v>6895</v>
      </c>
      <c r="D27" s="292">
        <v>22671.15</v>
      </c>
      <c r="E27" s="678">
        <v>0</v>
      </c>
      <c r="F27" s="678">
        <v>0</v>
      </c>
      <c r="G27" s="679">
        <f t="shared" si="0"/>
        <v>22671.15</v>
      </c>
      <c r="H27" s="679">
        <f t="shared" si="1"/>
        <v>18136.920000000002</v>
      </c>
      <c r="I27" s="679">
        <f t="shared" si="2"/>
        <v>3778.5250000000001</v>
      </c>
      <c r="J27" s="679">
        <f t="shared" si="3"/>
        <v>30228.2</v>
      </c>
      <c r="K27" s="679">
        <v>184783.88500000001</v>
      </c>
      <c r="L27" s="679">
        <f t="shared" si="4"/>
        <v>236927.53000000003</v>
      </c>
    </row>
    <row r="28" spans="1:12" ht="15" customHeight="1">
      <c r="A28" s="677" t="s">
        <v>6795</v>
      </c>
      <c r="B28" s="677" t="s">
        <v>6796</v>
      </c>
      <c r="C28" s="679" t="s">
        <v>6895</v>
      </c>
      <c r="D28" s="292">
        <v>18378.45</v>
      </c>
      <c r="E28" s="678">
        <v>0</v>
      </c>
      <c r="F28" s="678">
        <v>0</v>
      </c>
      <c r="G28" s="679">
        <f t="shared" si="0"/>
        <v>18378.45</v>
      </c>
      <c r="H28" s="679">
        <f t="shared" si="1"/>
        <v>14702.76</v>
      </c>
      <c r="I28" s="679">
        <f t="shared" si="2"/>
        <v>3063.0749999999998</v>
      </c>
      <c r="J28" s="679">
        <f t="shared" si="3"/>
        <v>24504.6</v>
      </c>
      <c r="K28" s="679">
        <v>0</v>
      </c>
      <c r="L28" s="679">
        <f t="shared" si="4"/>
        <v>42270.434999999998</v>
      </c>
    </row>
    <row r="29" spans="1:12" ht="15" customHeight="1">
      <c r="A29" s="677" t="s">
        <v>6795</v>
      </c>
      <c r="B29" s="677" t="s">
        <v>6796</v>
      </c>
      <c r="C29" s="679" t="s">
        <v>6895</v>
      </c>
      <c r="D29" s="292">
        <v>21135.3</v>
      </c>
      <c r="E29" s="678">
        <v>0</v>
      </c>
      <c r="F29" s="678">
        <v>0</v>
      </c>
      <c r="G29" s="679">
        <f t="shared" si="0"/>
        <v>21135.3</v>
      </c>
      <c r="H29" s="679">
        <f t="shared" si="1"/>
        <v>16908.239999999998</v>
      </c>
      <c r="I29" s="679">
        <f t="shared" si="2"/>
        <v>3522.55</v>
      </c>
      <c r="J29" s="679">
        <f t="shared" si="3"/>
        <v>28180.400000000001</v>
      </c>
      <c r="K29" s="679">
        <v>0</v>
      </c>
      <c r="L29" s="679">
        <f t="shared" si="4"/>
        <v>48611.19</v>
      </c>
    </row>
    <row r="30" spans="1:12" ht="15" customHeight="1">
      <c r="A30" s="677" t="s">
        <v>6799</v>
      </c>
      <c r="B30" s="677" t="s">
        <v>6800</v>
      </c>
      <c r="C30" s="679" t="s">
        <v>6895</v>
      </c>
      <c r="D30" s="292">
        <v>17322.55</v>
      </c>
      <c r="E30" s="678">
        <v>0</v>
      </c>
      <c r="F30" s="678">
        <v>0</v>
      </c>
      <c r="G30" s="679">
        <f t="shared" si="0"/>
        <v>17322.55</v>
      </c>
      <c r="H30" s="679">
        <f t="shared" si="1"/>
        <v>13858.039999999999</v>
      </c>
      <c r="I30" s="679">
        <f t="shared" si="2"/>
        <v>2887.0916666666662</v>
      </c>
      <c r="J30" s="679">
        <f t="shared" si="3"/>
        <v>23096.73333333333</v>
      </c>
      <c r="K30" s="679">
        <v>136312.60500000001</v>
      </c>
      <c r="L30" s="679">
        <f t="shared" si="4"/>
        <v>176154.47</v>
      </c>
    </row>
    <row r="31" spans="1:12" ht="15" customHeight="1">
      <c r="A31" s="677" t="s">
        <v>6797</v>
      </c>
      <c r="B31" s="677" t="s">
        <v>6798</v>
      </c>
      <c r="C31" s="679" t="s">
        <v>6895</v>
      </c>
      <c r="D31" s="292">
        <v>19324</v>
      </c>
      <c r="E31" s="678">
        <v>0</v>
      </c>
      <c r="F31" s="678">
        <v>0</v>
      </c>
      <c r="G31" s="679">
        <f t="shared" si="0"/>
        <v>19324</v>
      </c>
      <c r="H31" s="679">
        <f t="shared" si="1"/>
        <v>15459.2</v>
      </c>
      <c r="I31" s="679">
        <f t="shared" si="2"/>
        <v>3220.6666666666665</v>
      </c>
      <c r="J31" s="679">
        <f t="shared" si="3"/>
        <v>25765.333333333332</v>
      </c>
      <c r="K31" s="679">
        <v>169985.53000000003</v>
      </c>
      <c r="L31" s="679">
        <f t="shared" si="4"/>
        <v>214430.73000000004</v>
      </c>
    </row>
    <row r="32" spans="1:12" ht="15" customHeight="1">
      <c r="A32" s="818" t="s">
        <v>529</v>
      </c>
      <c r="B32" s="818" t="s">
        <v>529</v>
      </c>
      <c r="C32" s="818"/>
      <c r="D32" s="821" t="s">
        <v>529</v>
      </c>
      <c r="E32" s="821" t="s">
        <v>529</v>
      </c>
      <c r="F32" s="821" t="s">
        <v>529</v>
      </c>
      <c r="G32" s="821" t="s">
        <v>529</v>
      </c>
      <c r="H32" s="821" t="s">
        <v>529</v>
      </c>
      <c r="I32" s="821" t="s">
        <v>529</v>
      </c>
      <c r="J32" s="821" t="s">
        <v>529</v>
      </c>
      <c r="K32" s="821" t="s">
        <v>529</v>
      </c>
      <c r="L32" s="821" t="s">
        <v>529</v>
      </c>
    </row>
    <row r="33" spans="1:12" ht="15" customHeight="1">
      <c r="A33" s="818" t="s">
        <v>529</v>
      </c>
      <c r="B33" s="818" t="s">
        <v>529</v>
      </c>
      <c r="C33" s="818"/>
      <c r="D33" s="821" t="s">
        <v>529</v>
      </c>
      <c r="E33" s="821" t="s">
        <v>529</v>
      </c>
      <c r="F33" s="821" t="s">
        <v>529</v>
      </c>
      <c r="G33" s="821" t="s">
        <v>529</v>
      </c>
      <c r="H33" s="821" t="s">
        <v>529</v>
      </c>
      <c r="I33" s="821" t="s">
        <v>529</v>
      </c>
      <c r="J33" s="821" t="s">
        <v>529</v>
      </c>
      <c r="K33" s="821" t="s">
        <v>529</v>
      </c>
      <c r="L33" s="821" t="s">
        <v>529</v>
      </c>
    </row>
    <row r="34" spans="1:12" ht="15" customHeight="1">
      <c r="A34" s="1403" t="s">
        <v>6363</v>
      </c>
      <c r="B34" s="1403"/>
      <c r="C34" s="1403"/>
      <c r="D34" s="1403"/>
      <c r="E34" s="808" t="s">
        <v>529</v>
      </c>
      <c r="F34" s="808" t="s">
        <v>529</v>
      </c>
      <c r="G34" s="808" t="s">
        <v>529</v>
      </c>
      <c r="H34" s="808" t="s">
        <v>529</v>
      </c>
      <c r="I34" s="808" t="s">
        <v>529</v>
      </c>
      <c r="J34" s="808" t="s">
        <v>529</v>
      </c>
      <c r="K34" s="808" t="s">
        <v>529</v>
      </c>
      <c r="L34" s="808" t="s">
        <v>529</v>
      </c>
    </row>
    <row r="35" spans="1:12" ht="15" customHeight="1">
      <c r="A35" s="1388" t="s">
        <v>4283</v>
      </c>
      <c r="B35" s="1388" t="s">
        <v>4159</v>
      </c>
      <c r="C35" s="1388" t="s">
        <v>6893</v>
      </c>
      <c r="D35" s="1407" t="s">
        <v>4285</v>
      </c>
      <c r="E35" s="1407" t="s">
        <v>4285</v>
      </c>
      <c r="F35" s="1407" t="s">
        <v>4285</v>
      </c>
      <c r="G35" s="1407" t="s">
        <v>4285</v>
      </c>
      <c r="H35" s="1407" t="s">
        <v>4286</v>
      </c>
      <c r="I35" s="1407" t="s">
        <v>4286</v>
      </c>
      <c r="J35" s="1407" t="s">
        <v>4286</v>
      </c>
      <c r="K35" s="1407" t="s">
        <v>4286</v>
      </c>
      <c r="L35" s="1407" t="s">
        <v>4286</v>
      </c>
    </row>
    <row r="36" spans="1:12" ht="29.25" customHeight="1">
      <c r="A36" s="1388" t="s">
        <v>4283</v>
      </c>
      <c r="B36" s="1388" t="s">
        <v>6362</v>
      </c>
      <c r="C36" s="1388"/>
      <c r="D36" s="922" t="s">
        <v>4287</v>
      </c>
      <c r="E36" s="922" t="s">
        <v>4288</v>
      </c>
      <c r="F36" s="922" t="s">
        <v>4289</v>
      </c>
      <c r="G36" s="922" t="s">
        <v>4290</v>
      </c>
      <c r="H36" s="922" t="s">
        <v>4291</v>
      </c>
      <c r="I36" s="922" t="s">
        <v>4292</v>
      </c>
      <c r="J36" s="922" t="s">
        <v>4293</v>
      </c>
      <c r="K36" s="922" t="s">
        <v>4294</v>
      </c>
      <c r="L36" s="922" t="s">
        <v>4290</v>
      </c>
    </row>
    <row r="37" spans="1:12" ht="15" customHeight="1">
      <c r="A37" s="923" t="s">
        <v>6801</v>
      </c>
      <c r="B37" s="923" t="s">
        <v>6802</v>
      </c>
      <c r="C37" s="679" t="s">
        <v>6894</v>
      </c>
      <c r="D37" s="924">
        <v>16460.849999999999</v>
      </c>
      <c r="E37" s="678">
        <v>1380.5</v>
      </c>
      <c r="F37" s="678">
        <v>0</v>
      </c>
      <c r="G37" s="679">
        <f t="shared" ref="G37:G100" si="5">SUM(D37:F37)</f>
        <v>17841.349999999999</v>
      </c>
      <c r="H37" s="679">
        <f t="shared" ref="H37:H100" si="6">(D37/30)*24</f>
        <v>13168.679999999998</v>
      </c>
      <c r="I37" s="679">
        <f t="shared" ref="I37:I100" si="7">(D37/30)*5</f>
        <v>2743.4749999999995</v>
      </c>
      <c r="J37" s="679">
        <f t="shared" ref="J37:J100" si="8">(D37/30)*40</f>
        <v>21947.799999999996</v>
      </c>
      <c r="K37" s="679">
        <f t="shared" ref="K37:K100" si="9">+(D37*26%)+2500+(D37/30)*24</f>
        <v>19948.500999999997</v>
      </c>
      <c r="L37" s="679">
        <f t="shared" ref="L37:L100" si="10">+H37+I37+J37+K37</f>
        <v>57808.455999999991</v>
      </c>
    </row>
    <row r="38" spans="1:12" ht="15" customHeight="1">
      <c r="A38" s="923" t="s">
        <v>6803</v>
      </c>
      <c r="B38" s="923" t="s">
        <v>6804</v>
      </c>
      <c r="C38" s="679" t="s">
        <v>6894</v>
      </c>
      <c r="D38" s="924">
        <v>16460.849999999999</v>
      </c>
      <c r="E38" s="678">
        <v>1380.5</v>
      </c>
      <c r="F38" s="678">
        <v>0</v>
      </c>
      <c r="G38" s="679">
        <f t="shared" si="5"/>
        <v>17841.349999999999</v>
      </c>
      <c r="H38" s="679">
        <f t="shared" si="6"/>
        <v>13168.679999999998</v>
      </c>
      <c r="I38" s="679">
        <f t="shared" si="7"/>
        <v>2743.4749999999995</v>
      </c>
      <c r="J38" s="679">
        <f t="shared" si="8"/>
        <v>21947.799999999996</v>
      </c>
      <c r="K38" s="679">
        <f t="shared" si="9"/>
        <v>19948.500999999997</v>
      </c>
      <c r="L38" s="679">
        <f t="shared" si="10"/>
        <v>57808.455999999991</v>
      </c>
    </row>
    <row r="39" spans="1:12" ht="15" customHeight="1">
      <c r="A39" s="923" t="s">
        <v>6805</v>
      </c>
      <c r="B39" s="923" t="s">
        <v>6806</v>
      </c>
      <c r="C39" s="679" t="s">
        <v>6894</v>
      </c>
      <c r="D39" s="924">
        <v>14354.55</v>
      </c>
      <c r="E39" s="678">
        <v>1380.5</v>
      </c>
      <c r="F39" s="678">
        <v>0</v>
      </c>
      <c r="G39" s="679">
        <f t="shared" si="5"/>
        <v>15735.05</v>
      </c>
      <c r="H39" s="679">
        <f t="shared" si="6"/>
        <v>11483.64</v>
      </c>
      <c r="I39" s="679">
        <f t="shared" si="7"/>
        <v>2392.4249999999997</v>
      </c>
      <c r="J39" s="679">
        <f t="shared" si="8"/>
        <v>19139.399999999998</v>
      </c>
      <c r="K39" s="679">
        <f t="shared" si="9"/>
        <v>17715.823</v>
      </c>
      <c r="L39" s="679">
        <f t="shared" si="10"/>
        <v>50731.288</v>
      </c>
    </row>
    <row r="40" spans="1:12" ht="15" customHeight="1">
      <c r="A40" s="923" t="s">
        <v>6807</v>
      </c>
      <c r="B40" s="923" t="s">
        <v>6808</v>
      </c>
      <c r="C40" s="679" t="s">
        <v>6894</v>
      </c>
      <c r="D40" s="924">
        <v>13419.4</v>
      </c>
      <c r="E40" s="678">
        <v>1380.5</v>
      </c>
      <c r="F40" s="678">
        <v>0</v>
      </c>
      <c r="G40" s="679">
        <f t="shared" si="5"/>
        <v>14799.9</v>
      </c>
      <c r="H40" s="679">
        <f t="shared" si="6"/>
        <v>10735.52</v>
      </c>
      <c r="I40" s="679">
        <f t="shared" si="7"/>
        <v>2236.5666666666666</v>
      </c>
      <c r="J40" s="679">
        <f t="shared" si="8"/>
        <v>17892.533333333333</v>
      </c>
      <c r="K40" s="679">
        <f t="shared" si="9"/>
        <v>16724.563999999998</v>
      </c>
      <c r="L40" s="679">
        <f t="shared" si="10"/>
        <v>47589.183999999994</v>
      </c>
    </row>
    <row r="41" spans="1:12" ht="15" customHeight="1">
      <c r="A41" s="923" t="s">
        <v>6809</v>
      </c>
      <c r="B41" s="923" t="s">
        <v>6810</v>
      </c>
      <c r="C41" s="679" t="s">
        <v>6894</v>
      </c>
      <c r="D41" s="924">
        <v>11740.75</v>
      </c>
      <c r="E41" s="678">
        <v>1380.5</v>
      </c>
      <c r="F41" s="678">
        <v>0</v>
      </c>
      <c r="G41" s="679">
        <f t="shared" si="5"/>
        <v>13121.25</v>
      </c>
      <c r="H41" s="679">
        <f t="shared" si="6"/>
        <v>9392.6</v>
      </c>
      <c r="I41" s="679">
        <f t="shared" si="7"/>
        <v>1956.7916666666667</v>
      </c>
      <c r="J41" s="679">
        <f t="shared" si="8"/>
        <v>15654.333333333334</v>
      </c>
      <c r="K41" s="679">
        <f t="shared" si="9"/>
        <v>14945.195</v>
      </c>
      <c r="L41" s="679">
        <f t="shared" si="10"/>
        <v>41948.92</v>
      </c>
    </row>
    <row r="42" spans="1:12" ht="15" customHeight="1">
      <c r="A42" s="923" t="s">
        <v>6811</v>
      </c>
      <c r="B42" s="923" t="s">
        <v>6812</v>
      </c>
      <c r="C42" s="679" t="s">
        <v>6894</v>
      </c>
      <c r="D42" s="924">
        <v>11740.75</v>
      </c>
      <c r="E42" s="678">
        <v>1380.5</v>
      </c>
      <c r="F42" s="678">
        <v>0</v>
      </c>
      <c r="G42" s="679">
        <f t="shared" si="5"/>
        <v>13121.25</v>
      </c>
      <c r="H42" s="679">
        <f t="shared" si="6"/>
        <v>9392.6</v>
      </c>
      <c r="I42" s="679">
        <f t="shared" si="7"/>
        <v>1956.7916666666667</v>
      </c>
      <c r="J42" s="679">
        <f t="shared" si="8"/>
        <v>15654.333333333334</v>
      </c>
      <c r="K42" s="679">
        <f t="shared" si="9"/>
        <v>14945.195</v>
      </c>
      <c r="L42" s="679">
        <f t="shared" si="10"/>
        <v>41948.92</v>
      </c>
    </row>
    <row r="43" spans="1:12" ht="15" customHeight="1">
      <c r="A43" s="923" t="s">
        <v>6813</v>
      </c>
      <c r="B43" s="923" t="s">
        <v>6896</v>
      </c>
      <c r="C43" s="679" t="s">
        <v>6894</v>
      </c>
      <c r="D43" s="924">
        <v>11194.05</v>
      </c>
      <c r="E43" s="678">
        <v>1380.5</v>
      </c>
      <c r="F43" s="678">
        <v>0</v>
      </c>
      <c r="G43" s="679">
        <f t="shared" si="5"/>
        <v>12574.55</v>
      </c>
      <c r="H43" s="679">
        <f t="shared" si="6"/>
        <v>8955.24</v>
      </c>
      <c r="I43" s="679">
        <f t="shared" si="7"/>
        <v>1865.675</v>
      </c>
      <c r="J43" s="679">
        <f t="shared" si="8"/>
        <v>14925.4</v>
      </c>
      <c r="K43" s="679">
        <f t="shared" si="9"/>
        <v>14365.692999999999</v>
      </c>
      <c r="L43" s="679">
        <f t="shared" si="10"/>
        <v>40112.008000000002</v>
      </c>
    </row>
    <row r="44" spans="1:12" ht="15" customHeight="1">
      <c r="A44" s="923" t="s">
        <v>6814</v>
      </c>
      <c r="B44" s="923" t="s">
        <v>6897</v>
      </c>
      <c r="C44" s="679" t="s">
        <v>6894</v>
      </c>
      <c r="D44" s="924">
        <v>10651.25</v>
      </c>
      <c r="E44" s="678">
        <v>1380.5</v>
      </c>
      <c r="F44" s="678">
        <v>0</v>
      </c>
      <c r="G44" s="679">
        <f t="shared" si="5"/>
        <v>12031.75</v>
      </c>
      <c r="H44" s="679">
        <f t="shared" si="6"/>
        <v>8521</v>
      </c>
      <c r="I44" s="679">
        <f t="shared" si="7"/>
        <v>1775.2083333333335</v>
      </c>
      <c r="J44" s="679">
        <f t="shared" si="8"/>
        <v>14201.666666666668</v>
      </c>
      <c r="K44" s="679">
        <f t="shared" si="9"/>
        <v>13790.325000000001</v>
      </c>
      <c r="L44" s="679">
        <f t="shared" si="10"/>
        <v>38288.199999999997</v>
      </c>
    </row>
    <row r="45" spans="1:12" ht="15" customHeight="1">
      <c r="A45" s="923" t="s">
        <v>6816</v>
      </c>
      <c r="B45" s="923" t="s">
        <v>6898</v>
      </c>
      <c r="C45" s="679" t="s">
        <v>6894</v>
      </c>
      <c r="D45" s="924">
        <v>10651.25</v>
      </c>
      <c r="E45" s="678">
        <v>1380.5</v>
      </c>
      <c r="F45" s="678">
        <v>0</v>
      </c>
      <c r="G45" s="679">
        <f t="shared" si="5"/>
        <v>12031.75</v>
      </c>
      <c r="H45" s="679">
        <f t="shared" si="6"/>
        <v>8521</v>
      </c>
      <c r="I45" s="679">
        <f t="shared" si="7"/>
        <v>1775.2083333333335</v>
      </c>
      <c r="J45" s="679">
        <f t="shared" si="8"/>
        <v>14201.666666666668</v>
      </c>
      <c r="K45" s="679">
        <f t="shared" si="9"/>
        <v>13790.325000000001</v>
      </c>
      <c r="L45" s="679">
        <f t="shared" si="10"/>
        <v>38288.199999999997</v>
      </c>
    </row>
    <row r="46" spans="1:12" ht="15" customHeight="1">
      <c r="A46" s="923" t="s">
        <v>6817</v>
      </c>
      <c r="B46" s="923" t="s">
        <v>6899</v>
      </c>
      <c r="C46" s="679" t="s">
        <v>6894</v>
      </c>
      <c r="D46" s="924">
        <v>10651.25</v>
      </c>
      <c r="E46" s="678">
        <v>1380.5</v>
      </c>
      <c r="F46" s="678">
        <v>0</v>
      </c>
      <c r="G46" s="679">
        <f t="shared" si="5"/>
        <v>12031.75</v>
      </c>
      <c r="H46" s="679">
        <f t="shared" si="6"/>
        <v>8521</v>
      </c>
      <c r="I46" s="679">
        <f t="shared" si="7"/>
        <v>1775.2083333333335</v>
      </c>
      <c r="J46" s="679">
        <f t="shared" si="8"/>
        <v>14201.666666666668</v>
      </c>
      <c r="K46" s="679">
        <f t="shared" si="9"/>
        <v>13790.325000000001</v>
      </c>
      <c r="L46" s="679">
        <f t="shared" si="10"/>
        <v>38288.199999999997</v>
      </c>
    </row>
    <row r="47" spans="1:12" ht="15" customHeight="1">
      <c r="A47" s="923" t="s">
        <v>6819</v>
      </c>
      <c r="B47" s="923" t="s">
        <v>6900</v>
      </c>
      <c r="C47" s="679" t="s">
        <v>6894</v>
      </c>
      <c r="D47" s="924">
        <v>10146.200000000001</v>
      </c>
      <c r="E47" s="678">
        <v>1380.5</v>
      </c>
      <c r="F47" s="678">
        <v>0</v>
      </c>
      <c r="G47" s="679">
        <f t="shared" si="5"/>
        <v>11526.7</v>
      </c>
      <c r="H47" s="679">
        <f t="shared" si="6"/>
        <v>8116.9600000000009</v>
      </c>
      <c r="I47" s="679">
        <f t="shared" si="7"/>
        <v>1691.0333333333335</v>
      </c>
      <c r="J47" s="679">
        <f t="shared" si="8"/>
        <v>13528.266666666668</v>
      </c>
      <c r="K47" s="679">
        <f t="shared" si="9"/>
        <v>13254.972000000002</v>
      </c>
      <c r="L47" s="679">
        <f t="shared" si="10"/>
        <v>36591.232000000004</v>
      </c>
    </row>
    <row r="48" spans="1:12" ht="15" customHeight="1">
      <c r="A48" s="923" t="s">
        <v>6821</v>
      </c>
      <c r="B48" s="923" t="s">
        <v>6901</v>
      </c>
      <c r="C48" s="679" t="s">
        <v>6894</v>
      </c>
      <c r="D48" s="924">
        <v>10651.25</v>
      </c>
      <c r="E48" s="678">
        <v>1380.5</v>
      </c>
      <c r="F48" s="678">
        <v>0</v>
      </c>
      <c r="G48" s="679">
        <f t="shared" si="5"/>
        <v>12031.75</v>
      </c>
      <c r="H48" s="679">
        <f t="shared" si="6"/>
        <v>8521</v>
      </c>
      <c r="I48" s="679">
        <f t="shared" si="7"/>
        <v>1775.2083333333335</v>
      </c>
      <c r="J48" s="679">
        <f t="shared" si="8"/>
        <v>14201.666666666668</v>
      </c>
      <c r="K48" s="679">
        <f t="shared" si="9"/>
        <v>13790.325000000001</v>
      </c>
      <c r="L48" s="679">
        <f t="shared" si="10"/>
        <v>38288.199999999997</v>
      </c>
    </row>
    <row r="49" spans="1:12" ht="15" customHeight="1">
      <c r="A49" s="923" t="s">
        <v>6816</v>
      </c>
      <c r="B49" s="923" t="s">
        <v>6902</v>
      </c>
      <c r="C49" s="679" t="s">
        <v>6894</v>
      </c>
      <c r="D49" s="924">
        <v>9642.4</v>
      </c>
      <c r="E49" s="678">
        <v>1380.5</v>
      </c>
      <c r="F49" s="678">
        <v>0</v>
      </c>
      <c r="G49" s="679">
        <f t="shared" si="5"/>
        <v>11022.9</v>
      </c>
      <c r="H49" s="679">
        <f t="shared" si="6"/>
        <v>7713.9199999999992</v>
      </c>
      <c r="I49" s="679">
        <f t="shared" si="7"/>
        <v>1607.0666666666666</v>
      </c>
      <c r="J49" s="679">
        <f t="shared" si="8"/>
        <v>12856.533333333333</v>
      </c>
      <c r="K49" s="679">
        <f t="shared" si="9"/>
        <v>12720.944</v>
      </c>
      <c r="L49" s="679">
        <f t="shared" si="10"/>
        <v>34898.463999999993</v>
      </c>
    </row>
    <row r="50" spans="1:12" ht="15" customHeight="1">
      <c r="A50" s="923" t="s">
        <v>6817</v>
      </c>
      <c r="B50" s="923" t="s">
        <v>6903</v>
      </c>
      <c r="C50" s="679" t="s">
        <v>6894</v>
      </c>
      <c r="D50" s="924">
        <v>9741.5499999999993</v>
      </c>
      <c r="E50" s="678">
        <v>1380.5</v>
      </c>
      <c r="F50" s="678">
        <v>0</v>
      </c>
      <c r="G50" s="679">
        <f t="shared" si="5"/>
        <v>11122.05</v>
      </c>
      <c r="H50" s="679">
        <f t="shared" si="6"/>
        <v>7793.24</v>
      </c>
      <c r="I50" s="679">
        <f t="shared" si="7"/>
        <v>1623.5916666666665</v>
      </c>
      <c r="J50" s="679">
        <f t="shared" si="8"/>
        <v>12988.733333333332</v>
      </c>
      <c r="K50" s="679">
        <f t="shared" si="9"/>
        <v>12826.043</v>
      </c>
      <c r="L50" s="679">
        <f t="shared" si="10"/>
        <v>35231.608</v>
      </c>
    </row>
    <row r="51" spans="1:12" ht="15" customHeight="1">
      <c r="A51" s="923" t="s">
        <v>6823</v>
      </c>
      <c r="B51" s="923" t="s">
        <v>6824</v>
      </c>
      <c r="C51" s="679" t="s">
        <v>6894</v>
      </c>
      <c r="D51" s="924">
        <v>10651.25</v>
      </c>
      <c r="E51" s="678">
        <v>1380.5</v>
      </c>
      <c r="F51" s="678">
        <v>0</v>
      </c>
      <c r="G51" s="679">
        <f t="shared" si="5"/>
        <v>12031.75</v>
      </c>
      <c r="H51" s="679">
        <f t="shared" si="6"/>
        <v>8521</v>
      </c>
      <c r="I51" s="679">
        <f t="shared" si="7"/>
        <v>1775.2083333333335</v>
      </c>
      <c r="J51" s="679">
        <f t="shared" si="8"/>
        <v>14201.666666666668</v>
      </c>
      <c r="K51" s="679">
        <f t="shared" si="9"/>
        <v>13790.325000000001</v>
      </c>
      <c r="L51" s="679">
        <f t="shared" si="10"/>
        <v>38288.199999999997</v>
      </c>
    </row>
    <row r="52" spans="1:12" ht="15" customHeight="1">
      <c r="A52" s="923" t="s">
        <v>6819</v>
      </c>
      <c r="B52" s="923" t="s">
        <v>6904</v>
      </c>
      <c r="C52" s="679" t="s">
        <v>6894</v>
      </c>
      <c r="D52" s="924">
        <v>9236.5</v>
      </c>
      <c r="E52" s="678">
        <v>1380.5</v>
      </c>
      <c r="F52" s="678">
        <v>0</v>
      </c>
      <c r="G52" s="679">
        <f t="shared" si="5"/>
        <v>10617</v>
      </c>
      <c r="H52" s="679">
        <f t="shared" si="6"/>
        <v>7389.2</v>
      </c>
      <c r="I52" s="679">
        <f t="shared" si="7"/>
        <v>1539.4166666666665</v>
      </c>
      <c r="J52" s="679">
        <f t="shared" si="8"/>
        <v>12315.333333333332</v>
      </c>
      <c r="K52" s="679">
        <f t="shared" si="9"/>
        <v>12290.689999999999</v>
      </c>
      <c r="L52" s="679">
        <f t="shared" si="10"/>
        <v>33534.639999999999</v>
      </c>
    </row>
    <row r="53" spans="1:12" ht="15" customHeight="1">
      <c r="A53" s="923" t="s">
        <v>6825</v>
      </c>
      <c r="B53" s="923" t="s">
        <v>6905</v>
      </c>
      <c r="C53" s="679" t="s">
        <v>6894</v>
      </c>
      <c r="D53" s="924">
        <v>10651.25</v>
      </c>
      <c r="E53" s="678">
        <v>1380.5</v>
      </c>
      <c r="F53" s="678">
        <v>0</v>
      </c>
      <c r="G53" s="679">
        <f t="shared" si="5"/>
        <v>12031.75</v>
      </c>
      <c r="H53" s="679">
        <f t="shared" si="6"/>
        <v>8521</v>
      </c>
      <c r="I53" s="679">
        <f t="shared" si="7"/>
        <v>1775.2083333333335</v>
      </c>
      <c r="J53" s="679">
        <f t="shared" si="8"/>
        <v>14201.666666666668</v>
      </c>
      <c r="K53" s="679">
        <f t="shared" si="9"/>
        <v>13790.325000000001</v>
      </c>
      <c r="L53" s="679">
        <f t="shared" si="10"/>
        <v>38288.199999999997</v>
      </c>
    </row>
    <row r="54" spans="1:12" ht="15" customHeight="1">
      <c r="A54" s="923" t="s">
        <v>6827</v>
      </c>
      <c r="B54" s="923" t="s">
        <v>6828</v>
      </c>
      <c r="C54" s="679" t="s">
        <v>6894</v>
      </c>
      <c r="D54" s="924">
        <v>9782.9500000000007</v>
      </c>
      <c r="E54" s="678">
        <v>1380.5</v>
      </c>
      <c r="F54" s="678">
        <v>0</v>
      </c>
      <c r="G54" s="679">
        <f t="shared" si="5"/>
        <v>11163.45</v>
      </c>
      <c r="H54" s="679">
        <f t="shared" si="6"/>
        <v>7826.3600000000006</v>
      </c>
      <c r="I54" s="679">
        <f t="shared" si="7"/>
        <v>1630.4916666666668</v>
      </c>
      <c r="J54" s="679">
        <f t="shared" si="8"/>
        <v>13043.933333333334</v>
      </c>
      <c r="K54" s="679">
        <f t="shared" si="9"/>
        <v>12869.927000000001</v>
      </c>
      <c r="L54" s="679">
        <f t="shared" si="10"/>
        <v>35370.712000000007</v>
      </c>
    </row>
    <row r="55" spans="1:12" ht="15" customHeight="1">
      <c r="A55" s="923" t="s">
        <v>6829</v>
      </c>
      <c r="B55" s="923" t="s">
        <v>6830</v>
      </c>
      <c r="C55" s="679" t="s">
        <v>6894</v>
      </c>
      <c r="D55" s="924">
        <v>10651.25</v>
      </c>
      <c r="E55" s="678">
        <v>1380.5</v>
      </c>
      <c r="F55" s="678">
        <v>0</v>
      </c>
      <c r="G55" s="679">
        <f t="shared" si="5"/>
        <v>12031.75</v>
      </c>
      <c r="H55" s="679">
        <f t="shared" si="6"/>
        <v>8521</v>
      </c>
      <c r="I55" s="679">
        <f t="shared" si="7"/>
        <v>1775.2083333333335</v>
      </c>
      <c r="J55" s="679">
        <f t="shared" si="8"/>
        <v>14201.666666666668</v>
      </c>
      <c r="K55" s="679">
        <f t="shared" si="9"/>
        <v>13790.325000000001</v>
      </c>
      <c r="L55" s="679">
        <f t="shared" si="10"/>
        <v>38288.199999999997</v>
      </c>
    </row>
    <row r="56" spans="1:12" ht="15" customHeight="1">
      <c r="A56" s="923" t="s">
        <v>6831</v>
      </c>
      <c r="B56" s="923" t="s">
        <v>6906</v>
      </c>
      <c r="C56" s="679" t="s">
        <v>6894</v>
      </c>
      <c r="D56" s="924">
        <v>10651.25</v>
      </c>
      <c r="E56" s="678">
        <v>1380.5</v>
      </c>
      <c r="F56" s="678">
        <v>0</v>
      </c>
      <c r="G56" s="679">
        <f t="shared" si="5"/>
        <v>12031.75</v>
      </c>
      <c r="H56" s="679">
        <f t="shared" si="6"/>
        <v>8521</v>
      </c>
      <c r="I56" s="679">
        <f t="shared" si="7"/>
        <v>1775.2083333333335</v>
      </c>
      <c r="J56" s="679">
        <f t="shared" si="8"/>
        <v>14201.666666666668</v>
      </c>
      <c r="K56" s="679">
        <f t="shared" si="9"/>
        <v>13790.325000000001</v>
      </c>
      <c r="L56" s="679">
        <f t="shared" si="10"/>
        <v>38288.199999999997</v>
      </c>
    </row>
    <row r="57" spans="1:12" ht="15" customHeight="1">
      <c r="A57" s="923" t="s">
        <v>6821</v>
      </c>
      <c r="B57" s="923" t="s">
        <v>6907</v>
      </c>
      <c r="C57" s="679" t="s">
        <v>6894</v>
      </c>
      <c r="D57" s="924">
        <v>9782.9500000000007</v>
      </c>
      <c r="E57" s="678">
        <v>1380.5</v>
      </c>
      <c r="F57" s="678">
        <v>0</v>
      </c>
      <c r="G57" s="679">
        <f t="shared" si="5"/>
        <v>11163.45</v>
      </c>
      <c r="H57" s="679">
        <f t="shared" si="6"/>
        <v>7826.3600000000006</v>
      </c>
      <c r="I57" s="679">
        <f t="shared" si="7"/>
        <v>1630.4916666666668</v>
      </c>
      <c r="J57" s="679">
        <f t="shared" si="8"/>
        <v>13043.933333333334</v>
      </c>
      <c r="K57" s="679">
        <f t="shared" si="9"/>
        <v>12869.927000000001</v>
      </c>
      <c r="L57" s="679">
        <f t="shared" si="10"/>
        <v>35370.712000000007</v>
      </c>
    </row>
    <row r="58" spans="1:12" ht="15" customHeight="1">
      <c r="A58" s="923" t="s">
        <v>6825</v>
      </c>
      <c r="B58" s="923" t="s">
        <v>6908</v>
      </c>
      <c r="C58" s="679" t="s">
        <v>6894</v>
      </c>
      <c r="D58" s="924">
        <v>10297.299999999999</v>
      </c>
      <c r="E58" s="678">
        <v>1380.5</v>
      </c>
      <c r="F58" s="678">
        <v>0</v>
      </c>
      <c r="G58" s="679">
        <f t="shared" si="5"/>
        <v>11677.8</v>
      </c>
      <c r="H58" s="679">
        <f t="shared" si="6"/>
        <v>8237.8399999999983</v>
      </c>
      <c r="I58" s="679">
        <f t="shared" si="7"/>
        <v>1716.2166666666665</v>
      </c>
      <c r="J58" s="679">
        <f t="shared" si="8"/>
        <v>13729.733333333332</v>
      </c>
      <c r="K58" s="679">
        <f t="shared" si="9"/>
        <v>13415.137999999999</v>
      </c>
      <c r="L58" s="679">
        <f t="shared" si="10"/>
        <v>37098.928</v>
      </c>
    </row>
    <row r="59" spans="1:12" ht="15" customHeight="1">
      <c r="A59" s="923" t="s">
        <v>6825</v>
      </c>
      <c r="B59" s="923" t="s">
        <v>6908</v>
      </c>
      <c r="C59" s="679" t="s">
        <v>6894</v>
      </c>
      <c r="D59" s="924">
        <v>5320.85</v>
      </c>
      <c r="E59" s="678">
        <v>1380.5</v>
      </c>
      <c r="F59" s="678">
        <v>0</v>
      </c>
      <c r="G59" s="679">
        <f t="shared" si="5"/>
        <v>6701.35</v>
      </c>
      <c r="H59" s="679">
        <f t="shared" si="6"/>
        <v>4256.68</v>
      </c>
      <c r="I59" s="679">
        <f t="shared" si="7"/>
        <v>886.80833333333339</v>
      </c>
      <c r="J59" s="679">
        <f t="shared" si="8"/>
        <v>7094.4666666666672</v>
      </c>
      <c r="K59" s="679">
        <f t="shared" si="9"/>
        <v>8140.1010000000006</v>
      </c>
      <c r="L59" s="679">
        <f t="shared" si="10"/>
        <v>20378.056000000004</v>
      </c>
    </row>
    <row r="60" spans="1:12" ht="15" customHeight="1">
      <c r="A60" s="923" t="s">
        <v>6832</v>
      </c>
      <c r="B60" s="923" t="s">
        <v>6833</v>
      </c>
      <c r="C60" s="679" t="s">
        <v>6894</v>
      </c>
      <c r="D60" s="924">
        <v>10651.25</v>
      </c>
      <c r="E60" s="678">
        <v>1380.5</v>
      </c>
      <c r="F60" s="678">
        <v>0</v>
      </c>
      <c r="G60" s="679">
        <f t="shared" si="5"/>
        <v>12031.75</v>
      </c>
      <c r="H60" s="679">
        <f t="shared" si="6"/>
        <v>8521</v>
      </c>
      <c r="I60" s="679">
        <f t="shared" si="7"/>
        <v>1775.2083333333335</v>
      </c>
      <c r="J60" s="679">
        <f t="shared" si="8"/>
        <v>14201.666666666668</v>
      </c>
      <c r="K60" s="679">
        <f t="shared" si="9"/>
        <v>13790.325000000001</v>
      </c>
      <c r="L60" s="679">
        <f t="shared" si="10"/>
        <v>38288.199999999997</v>
      </c>
    </row>
    <row r="61" spans="1:12" ht="15" customHeight="1">
      <c r="A61" s="923" t="s">
        <v>6831</v>
      </c>
      <c r="B61" s="923" t="s">
        <v>6909</v>
      </c>
      <c r="C61" s="679" t="s">
        <v>6894</v>
      </c>
      <c r="D61" s="924">
        <v>10297.299999999999</v>
      </c>
      <c r="E61" s="678">
        <v>1380.5</v>
      </c>
      <c r="F61" s="678">
        <v>0</v>
      </c>
      <c r="G61" s="679">
        <f t="shared" si="5"/>
        <v>11677.8</v>
      </c>
      <c r="H61" s="679">
        <f t="shared" si="6"/>
        <v>8237.8399999999983</v>
      </c>
      <c r="I61" s="679">
        <f t="shared" si="7"/>
        <v>1716.2166666666665</v>
      </c>
      <c r="J61" s="679">
        <f t="shared" si="8"/>
        <v>13729.733333333332</v>
      </c>
      <c r="K61" s="679">
        <f t="shared" si="9"/>
        <v>13415.137999999999</v>
      </c>
      <c r="L61" s="679">
        <f t="shared" si="10"/>
        <v>37098.928</v>
      </c>
    </row>
    <row r="62" spans="1:12" ht="15" customHeight="1">
      <c r="A62" s="923" t="s">
        <v>6814</v>
      </c>
      <c r="B62" s="923" t="s">
        <v>6910</v>
      </c>
      <c r="C62" s="679" t="s">
        <v>6894</v>
      </c>
      <c r="D62" s="924">
        <v>8420.15</v>
      </c>
      <c r="E62" s="678">
        <v>1380.5</v>
      </c>
      <c r="F62" s="678">
        <v>0</v>
      </c>
      <c r="G62" s="679">
        <f t="shared" si="5"/>
        <v>9800.65</v>
      </c>
      <c r="H62" s="679">
        <f t="shared" si="6"/>
        <v>6736.1200000000008</v>
      </c>
      <c r="I62" s="679">
        <f t="shared" si="7"/>
        <v>1403.3583333333333</v>
      </c>
      <c r="J62" s="679">
        <f t="shared" si="8"/>
        <v>11226.866666666667</v>
      </c>
      <c r="K62" s="679">
        <f t="shared" si="9"/>
        <v>11425.359</v>
      </c>
      <c r="L62" s="679">
        <f t="shared" si="10"/>
        <v>30791.704000000002</v>
      </c>
    </row>
    <row r="63" spans="1:12" ht="15" customHeight="1">
      <c r="A63" s="923" t="s">
        <v>6834</v>
      </c>
      <c r="B63" s="923" t="s">
        <v>6835</v>
      </c>
      <c r="C63" s="679" t="s">
        <v>6894</v>
      </c>
      <c r="D63" s="924">
        <v>10651.25</v>
      </c>
      <c r="E63" s="678">
        <v>1380.5</v>
      </c>
      <c r="F63" s="678">
        <v>0</v>
      </c>
      <c r="G63" s="679">
        <f t="shared" si="5"/>
        <v>12031.75</v>
      </c>
      <c r="H63" s="679">
        <f t="shared" si="6"/>
        <v>8521</v>
      </c>
      <c r="I63" s="679">
        <f t="shared" si="7"/>
        <v>1775.2083333333335</v>
      </c>
      <c r="J63" s="679">
        <f t="shared" si="8"/>
        <v>14201.666666666668</v>
      </c>
      <c r="K63" s="679">
        <f t="shared" si="9"/>
        <v>13790.325000000001</v>
      </c>
      <c r="L63" s="679">
        <f t="shared" si="10"/>
        <v>38288.199999999997</v>
      </c>
    </row>
    <row r="64" spans="1:12" ht="15" customHeight="1">
      <c r="A64" s="923" t="s">
        <v>6836</v>
      </c>
      <c r="B64" s="923" t="s">
        <v>6837</v>
      </c>
      <c r="C64" s="679" t="s">
        <v>6894</v>
      </c>
      <c r="D64" s="924">
        <v>10297.299999999999</v>
      </c>
      <c r="E64" s="678">
        <v>1380.5</v>
      </c>
      <c r="F64" s="678">
        <v>0</v>
      </c>
      <c r="G64" s="679">
        <f t="shared" si="5"/>
        <v>11677.8</v>
      </c>
      <c r="H64" s="679">
        <f t="shared" si="6"/>
        <v>8237.8399999999983</v>
      </c>
      <c r="I64" s="679">
        <f t="shared" si="7"/>
        <v>1716.2166666666665</v>
      </c>
      <c r="J64" s="679">
        <f t="shared" si="8"/>
        <v>13729.733333333332</v>
      </c>
      <c r="K64" s="679">
        <f t="shared" si="9"/>
        <v>13415.137999999999</v>
      </c>
      <c r="L64" s="679">
        <f t="shared" si="10"/>
        <v>37098.928</v>
      </c>
    </row>
    <row r="65" spans="1:12" ht="15" customHeight="1">
      <c r="A65" s="923" t="s">
        <v>6803</v>
      </c>
      <c r="B65" s="923" t="s">
        <v>6911</v>
      </c>
      <c r="C65" s="679" t="s">
        <v>6894</v>
      </c>
      <c r="D65" s="924">
        <v>16125.15</v>
      </c>
      <c r="E65" s="678">
        <v>1380.5</v>
      </c>
      <c r="F65" s="678">
        <v>0</v>
      </c>
      <c r="G65" s="679">
        <f t="shared" si="5"/>
        <v>17505.650000000001</v>
      </c>
      <c r="H65" s="679">
        <f t="shared" si="6"/>
        <v>12900.119999999999</v>
      </c>
      <c r="I65" s="679">
        <f t="shared" si="7"/>
        <v>2687.5250000000001</v>
      </c>
      <c r="J65" s="679">
        <f t="shared" si="8"/>
        <v>21500.2</v>
      </c>
      <c r="K65" s="679">
        <f t="shared" si="9"/>
        <v>19592.659</v>
      </c>
      <c r="L65" s="679">
        <f t="shared" si="10"/>
        <v>56680.504000000001</v>
      </c>
    </row>
    <row r="66" spans="1:12" ht="15" customHeight="1">
      <c r="A66" s="923" t="s">
        <v>6805</v>
      </c>
      <c r="B66" s="923" t="s">
        <v>6806</v>
      </c>
      <c r="C66" s="679" t="s">
        <v>6894</v>
      </c>
      <c r="D66" s="924">
        <v>14071.6</v>
      </c>
      <c r="E66" s="678">
        <v>1380.5</v>
      </c>
      <c r="F66" s="678">
        <v>0</v>
      </c>
      <c r="G66" s="679">
        <f t="shared" si="5"/>
        <v>15452.1</v>
      </c>
      <c r="H66" s="679">
        <f t="shared" si="6"/>
        <v>11257.28</v>
      </c>
      <c r="I66" s="679">
        <f t="shared" si="7"/>
        <v>2345.2666666666669</v>
      </c>
      <c r="J66" s="679">
        <f t="shared" si="8"/>
        <v>18762.133333333335</v>
      </c>
      <c r="K66" s="679">
        <f t="shared" si="9"/>
        <v>17415.896000000001</v>
      </c>
      <c r="L66" s="679">
        <f t="shared" si="10"/>
        <v>49780.576000000001</v>
      </c>
    </row>
    <row r="67" spans="1:12" ht="15" customHeight="1">
      <c r="A67" s="923" t="s">
        <v>6809</v>
      </c>
      <c r="B67" s="923" t="s">
        <v>6810</v>
      </c>
      <c r="C67" s="679" t="s">
        <v>6894</v>
      </c>
      <c r="D67" s="924">
        <v>11497.95</v>
      </c>
      <c r="E67" s="678">
        <v>1380.5</v>
      </c>
      <c r="F67" s="678">
        <v>0</v>
      </c>
      <c r="G67" s="679">
        <f t="shared" si="5"/>
        <v>12878.45</v>
      </c>
      <c r="H67" s="679">
        <f t="shared" si="6"/>
        <v>9198.36</v>
      </c>
      <c r="I67" s="679">
        <f t="shared" si="7"/>
        <v>1916.3250000000003</v>
      </c>
      <c r="J67" s="679">
        <f t="shared" si="8"/>
        <v>15330.600000000002</v>
      </c>
      <c r="K67" s="679">
        <f t="shared" si="9"/>
        <v>14687.827000000001</v>
      </c>
      <c r="L67" s="679">
        <f t="shared" si="10"/>
        <v>41133.112000000008</v>
      </c>
    </row>
    <row r="68" spans="1:12" ht="15" customHeight="1">
      <c r="A68" s="923" t="s">
        <v>6813</v>
      </c>
      <c r="B68" s="923" t="s">
        <v>6912</v>
      </c>
      <c r="C68" s="679" t="s">
        <v>6894</v>
      </c>
      <c r="D68" s="924">
        <v>10962.4</v>
      </c>
      <c r="E68" s="678">
        <v>1380.5</v>
      </c>
      <c r="F68" s="678">
        <v>0</v>
      </c>
      <c r="G68" s="679">
        <f t="shared" si="5"/>
        <v>12342.9</v>
      </c>
      <c r="H68" s="679">
        <f t="shared" si="6"/>
        <v>8769.9199999999983</v>
      </c>
      <c r="I68" s="679">
        <f t="shared" si="7"/>
        <v>1827.0666666666666</v>
      </c>
      <c r="J68" s="679">
        <f t="shared" si="8"/>
        <v>14616.533333333333</v>
      </c>
      <c r="K68" s="679">
        <f t="shared" si="9"/>
        <v>14120.143999999998</v>
      </c>
      <c r="L68" s="679">
        <f t="shared" si="10"/>
        <v>39333.663999999997</v>
      </c>
    </row>
    <row r="69" spans="1:12" ht="15" customHeight="1">
      <c r="A69" s="923" t="s">
        <v>6814</v>
      </c>
      <c r="B69" s="923" t="s">
        <v>6913</v>
      </c>
      <c r="C69" s="679" t="s">
        <v>6894</v>
      </c>
      <c r="D69" s="924">
        <v>10429.950000000001</v>
      </c>
      <c r="E69" s="678">
        <v>1380.5</v>
      </c>
      <c r="F69" s="678">
        <v>0</v>
      </c>
      <c r="G69" s="679">
        <f t="shared" si="5"/>
        <v>11810.45</v>
      </c>
      <c r="H69" s="679">
        <f t="shared" si="6"/>
        <v>8343.9600000000009</v>
      </c>
      <c r="I69" s="679">
        <f t="shared" si="7"/>
        <v>1738.325</v>
      </c>
      <c r="J69" s="679">
        <f t="shared" si="8"/>
        <v>13906.6</v>
      </c>
      <c r="K69" s="679">
        <f t="shared" si="9"/>
        <v>13555.747000000001</v>
      </c>
      <c r="L69" s="679">
        <f t="shared" si="10"/>
        <v>37544.632000000005</v>
      </c>
    </row>
    <row r="70" spans="1:12" ht="15" customHeight="1">
      <c r="A70" s="923" t="s">
        <v>6838</v>
      </c>
      <c r="B70" s="923" t="s">
        <v>6839</v>
      </c>
      <c r="C70" s="679" t="s">
        <v>6894</v>
      </c>
      <c r="D70" s="924">
        <v>12877.75</v>
      </c>
      <c r="E70" s="678">
        <v>1380.5</v>
      </c>
      <c r="F70" s="678">
        <v>0</v>
      </c>
      <c r="G70" s="679">
        <f t="shared" si="5"/>
        <v>14258.25</v>
      </c>
      <c r="H70" s="679">
        <f t="shared" si="6"/>
        <v>10302.200000000001</v>
      </c>
      <c r="I70" s="679">
        <f t="shared" si="7"/>
        <v>2146.2916666666665</v>
      </c>
      <c r="J70" s="679">
        <f t="shared" si="8"/>
        <v>17170.333333333332</v>
      </c>
      <c r="K70" s="679">
        <f t="shared" si="9"/>
        <v>16150.415000000001</v>
      </c>
      <c r="L70" s="679">
        <f t="shared" si="10"/>
        <v>45769.24</v>
      </c>
    </row>
    <row r="71" spans="1:12" ht="15" customHeight="1">
      <c r="A71" s="923" t="s">
        <v>6817</v>
      </c>
      <c r="B71" s="923" t="s">
        <v>6914</v>
      </c>
      <c r="C71" s="679" t="s">
        <v>6894</v>
      </c>
      <c r="D71" s="924">
        <v>10429.950000000001</v>
      </c>
      <c r="E71" s="678">
        <v>1380.5</v>
      </c>
      <c r="F71" s="678">
        <v>0</v>
      </c>
      <c r="G71" s="679">
        <f t="shared" si="5"/>
        <v>11810.45</v>
      </c>
      <c r="H71" s="679">
        <f t="shared" si="6"/>
        <v>8343.9600000000009</v>
      </c>
      <c r="I71" s="679">
        <f t="shared" si="7"/>
        <v>1738.325</v>
      </c>
      <c r="J71" s="679">
        <f t="shared" si="8"/>
        <v>13906.6</v>
      </c>
      <c r="K71" s="679">
        <f t="shared" si="9"/>
        <v>13555.747000000001</v>
      </c>
      <c r="L71" s="679">
        <f t="shared" si="10"/>
        <v>37544.632000000005</v>
      </c>
    </row>
    <row r="72" spans="1:12" ht="15" customHeight="1">
      <c r="A72" s="923" t="s">
        <v>6819</v>
      </c>
      <c r="B72" s="923" t="s">
        <v>6900</v>
      </c>
      <c r="C72" s="679" t="s">
        <v>6894</v>
      </c>
      <c r="D72" s="924">
        <v>9934.4500000000007</v>
      </c>
      <c r="E72" s="678">
        <v>1380.5</v>
      </c>
      <c r="F72" s="678">
        <v>0</v>
      </c>
      <c r="G72" s="679">
        <f t="shared" si="5"/>
        <v>11314.95</v>
      </c>
      <c r="H72" s="679">
        <f t="shared" si="6"/>
        <v>7947.5600000000013</v>
      </c>
      <c r="I72" s="679">
        <f t="shared" si="7"/>
        <v>1655.7416666666668</v>
      </c>
      <c r="J72" s="679">
        <f t="shared" si="8"/>
        <v>13245.933333333334</v>
      </c>
      <c r="K72" s="679">
        <f t="shared" si="9"/>
        <v>13030.517000000002</v>
      </c>
      <c r="L72" s="679">
        <f t="shared" si="10"/>
        <v>35879.752</v>
      </c>
    </row>
    <row r="73" spans="1:12" ht="15" customHeight="1">
      <c r="A73" s="923" t="s">
        <v>6817</v>
      </c>
      <c r="B73" s="923" t="s">
        <v>6903</v>
      </c>
      <c r="C73" s="679" t="s">
        <v>6894</v>
      </c>
      <c r="D73" s="924">
        <v>9556.4</v>
      </c>
      <c r="E73" s="678">
        <v>1380.5</v>
      </c>
      <c r="F73" s="678">
        <v>0</v>
      </c>
      <c r="G73" s="679">
        <f t="shared" si="5"/>
        <v>10936.9</v>
      </c>
      <c r="H73" s="679">
        <f t="shared" si="6"/>
        <v>7645.1200000000008</v>
      </c>
      <c r="I73" s="679">
        <f t="shared" si="7"/>
        <v>1592.7333333333333</v>
      </c>
      <c r="J73" s="679">
        <f t="shared" si="8"/>
        <v>12741.866666666667</v>
      </c>
      <c r="K73" s="679">
        <f t="shared" si="9"/>
        <v>12629.784000000001</v>
      </c>
      <c r="L73" s="679">
        <f t="shared" si="10"/>
        <v>34609.504000000001</v>
      </c>
    </row>
    <row r="74" spans="1:12" ht="15" customHeight="1">
      <c r="A74" s="923" t="s">
        <v>6825</v>
      </c>
      <c r="B74" s="923" t="s">
        <v>6905</v>
      </c>
      <c r="C74" s="679" t="s">
        <v>6894</v>
      </c>
      <c r="D74" s="924">
        <v>10429.950000000001</v>
      </c>
      <c r="E74" s="678">
        <v>1380.5</v>
      </c>
      <c r="F74" s="678">
        <v>0</v>
      </c>
      <c r="G74" s="679">
        <f t="shared" si="5"/>
        <v>11810.45</v>
      </c>
      <c r="H74" s="679">
        <f t="shared" si="6"/>
        <v>8343.9600000000009</v>
      </c>
      <c r="I74" s="679">
        <f t="shared" si="7"/>
        <v>1738.325</v>
      </c>
      <c r="J74" s="679">
        <f t="shared" si="8"/>
        <v>13906.6</v>
      </c>
      <c r="K74" s="679">
        <f t="shared" si="9"/>
        <v>13555.747000000001</v>
      </c>
      <c r="L74" s="679">
        <f t="shared" si="10"/>
        <v>37544.632000000005</v>
      </c>
    </row>
    <row r="75" spans="1:12" ht="15" customHeight="1">
      <c r="A75" s="923" t="s">
        <v>6831</v>
      </c>
      <c r="B75" s="923" t="s">
        <v>6906</v>
      </c>
      <c r="C75" s="679" t="s">
        <v>6894</v>
      </c>
      <c r="D75" s="924">
        <v>10429.950000000001</v>
      </c>
      <c r="E75" s="678">
        <v>1380.5</v>
      </c>
      <c r="F75" s="678">
        <v>0</v>
      </c>
      <c r="G75" s="679">
        <f t="shared" si="5"/>
        <v>11810.45</v>
      </c>
      <c r="H75" s="679">
        <f t="shared" si="6"/>
        <v>8343.9600000000009</v>
      </c>
      <c r="I75" s="679">
        <f t="shared" si="7"/>
        <v>1738.325</v>
      </c>
      <c r="J75" s="679">
        <f t="shared" si="8"/>
        <v>13906.6</v>
      </c>
      <c r="K75" s="679">
        <f t="shared" si="9"/>
        <v>13555.747000000001</v>
      </c>
      <c r="L75" s="679">
        <f t="shared" si="10"/>
        <v>37544.632000000005</v>
      </c>
    </row>
    <row r="76" spans="1:12" ht="15" customHeight="1">
      <c r="A76" s="923" t="s">
        <v>6915</v>
      </c>
      <c r="B76" s="923" t="s">
        <v>6901</v>
      </c>
      <c r="C76" s="679" t="s">
        <v>6894</v>
      </c>
      <c r="D76" s="924">
        <v>10429.950000000001</v>
      </c>
      <c r="E76" s="678">
        <v>1380.5</v>
      </c>
      <c r="F76" s="678">
        <v>0</v>
      </c>
      <c r="G76" s="679">
        <f t="shared" si="5"/>
        <v>11810.45</v>
      </c>
      <c r="H76" s="679">
        <f t="shared" si="6"/>
        <v>8343.9600000000009</v>
      </c>
      <c r="I76" s="679">
        <f t="shared" si="7"/>
        <v>1738.325</v>
      </c>
      <c r="J76" s="679">
        <f t="shared" si="8"/>
        <v>13906.6</v>
      </c>
      <c r="K76" s="679">
        <f t="shared" si="9"/>
        <v>13555.747000000001</v>
      </c>
      <c r="L76" s="679">
        <f t="shared" si="10"/>
        <v>37544.632000000005</v>
      </c>
    </row>
    <row r="77" spans="1:12" ht="15" customHeight="1">
      <c r="A77" s="923" t="s">
        <v>6836</v>
      </c>
      <c r="B77" s="923" t="s">
        <v>6837</v>
      </c>
      <c r="C77" s="679" t="s">
        <v>6894</v>
      </c>
      <c r="D77" s="924">
        <v>10137.299999999999</v>
      </c>
      <c r="E77" s="678">
        <v>1380.5</v>
      </c>
      <c r="F77" s="678">
        <v>0</v>
      </c>
      <c r="G77" s="679">
        <f t="shared" si="5"/>
        <v>11517.8</v>
      </c>
      <c r="H77" s="679">
        <f t="shared" si="6"/>
        <v>8109.8399999999992</v>
      </c>
      <c r="I77" s="679">
        <f t="shared" si="7"/>
        <v>1689.5499999999997</v>
      </c>
      <c r="J77" s="679">
        <f t="shared" si="8"/>
        <v>13516.399999999998</v>
      </c>
      <c r="K77" s="679">
        <f t="shared" si="9"/>
        <v>13245.538</v>
      </c>
      <c r="L77" s="679">
        <f t="shared" si="10"/>
        <v>36561.327999999994</v>
      </c>
    </row>
    <row r="78" spans="1:12" ht="15" customHeight="1">
      <c r="A78" s="923" t="s">
        <v>6832</v>
      </c>
      <c r="B78" s="923" t="s">
        <v>6833</v>
      </c>
      <c r="C78" s="679" t="s">
        <v>6894</v>
      </c>
      <c r="D78" s="924">
        <v>10429.950000000001</v>
      </c>
      <c r="E78" s="678">
        <v>1380.5</v>
      </c>
      <c r="F78" s="678">
        <v>0</v>
      </c>
      <c r="G78" s="679">
        <f t="shared" si="5"/>
        <v>11810.45</v>
      </c>
      <c r="H78" s="679">
        <f t="shared" si="6"/>
        <v>8343.9600000000009</v>
      </c>
      <c r="I78" s="679">
        <f t="shared" si="7"/>
        <v>1738.325</v>
      </c>
      <c r="J78" s="679">
        <f t="shared" si="8"/>
        <v>13906.6</v>
      </c>
      <c r="K78" s="679">
        <f t="shared" si="9"/>
        <v>13555.747000000001</v>
      </c>
      <c r="L78" s="679">
        <f t="shared" si="10"/>
        <v>37544.632000000005</v>
      </c>
    </row>
    <row r="79" spans="1:12" ht="15" customHeight="1">
      <c r="A79" s="923" t="s">
        <v>6831</v>
      </c>
      <c r="B79" s="923" t="s">
        <v>6909</v>
      </c>
      <c r="C79" s="679" t="s">
        <v>6894</v>
      </c>
      <c r="D79" s="924">
        <v>10083.1</v>
      </c>
      <c r="E79" s="678">
        <v>1380.5</v>
      </c>
      <c r="F79" s="678">
        <v>0</v>
      </c>
      <c r="G79" s="679">
        <f t="shared" si="5"/>
        <v>11463.6</v>
      </c>
      <c r="H79" s="679">
        <f t="shared" si="6"/>
        <v>8066.4800000000005</v>
      </c>
      <c r="I79" s="679">
        <f t="shared" si="7"/>
        <v>1680.5166666666669</v>
      </c>
      <c r="J79" s="679">
        <f t="shared" si="8"/>
        <v>13444.133333333335</v>
      </c>
      <c r="K79" s="679">
        <f t="shared" si="9"/>
        <v>13188.085999999999</v>
      </c>
      <c r="L79" s="679">
        <f t="shared" si="10"/>
        <v>36379.216</v>
      </c>
    </row>
    <row r="80" spans="1:12" ht="15" customHeight="1">
      <c r="A80" s="923" t="s">
        <v>6842</v>
      </c>
      <c r="B80" s="923" t="s">
        <v>6843</v>
      </c>
      <c r="C80" s="679" t="s">
        <v>6894</v>
      </c>
      <c r="D80" s="924">
        <v>10544.6</v>
      </c>
      <c r="E80" s="678">
        <v>1380.5</v>
      </c>
      <c r="F80" s="678">
        <v>0</v>
      </c>
      <c r="G80" s="679">
        <f t="shared" si="5"/>
        <v>11925.1</v>
      </c>
      <c r="H80" s="679">
        <f t="shared" si="6"/>
        <v>8435.68</v>
      </c>
      <c r="I80" s="679">
        <f t="shared" si="7"/>
        <v>1757.4333333333334</v>
      </c>
      <c r="J80" s="679">
        <f t="shared" si="8"/>
        <v>14059.466666666667</v>
      </c>
      <c r="K80" s="679">
        <f t="shared" si="9"/>
        <v>13677.276</v>
      </c>
      <c r="L80" s="679">
        <f t="shared" si="10"/>
        <v>37929.856</v>
      </c>
    </row>
    <row r="81" spans="1:12" ht="15" customHeight="1">
      <c r="A81" s="923" t="s">
        <v>6844</v>
      </c>
      <c r="B81" s="923" t="s">
        <v>6845</v>
      </c>
      <c r="C81" s="679" t="s">
        <v>6894</v>
      </c>
      <c r="D81" s="924">
        <v>15816.9</v>
      </c>
      <c r="E81" s="678">
        <v>1380.5</v>
      </c>
      <c r="F81" s="678">
        <v>0</v>
      </c>
      <c r="G81" s="679">
        <f t="shared" si="5"/>
        <v>17197.400000000001</v>
      </c>
      <c r="H81" s="679">
        <f t="shared" si="6"/>
        <v>12653.52</v>
      </c>
      <c r="I81" s="679">
        <f t="shared" si="7"/>
        <v>2636.15</v>
      </c>
      <c r="J81" s="679">
        <f t="shared" si="8"/>
        <v>21089.200000000001</v>
      </c>
      <c r="K81" s="679">
        <f t="shared" si="9"/>
        <v>19265.914000000001</v>
      </c>
      <c r="L81" s="679">
        <f t="shared" si="10"/>
        <v>55644.784</v>
      </c>
    </row>
    <row r="82" spans="1:12" ht="15" customHeight="1">
      <c r="A82" s="923" t="s">
        <v>6846</v>
      </c>
      <c r="B82" s="923" t="s">
        <v>6847</v>
      </c>
      <c r="C82" s="679" t="s">
        <v>6894</v>
      </c>
      <c r="D82" s="924">
        <v>11860.2</v>
      </c>
      <c r="E82" s="678">
        <v>1380.5</v>
      </c>
      <c r="F82" s="678">
        <v>0</v>
      </c>
      <c r="G82" s="679">
        <f t="shared" si="5"/>
        <v>13240.7</v>
      </c>
      <c r="H82" s="679">
        <f t="shared" si="6"/>
        <v>9488.16</v>
      </c>
      <c r="I82" s="679">
        <f t="shared" si="7"/>
        <v>1976.7000000000003</v>
      </c>
      <c r="J82" s="679">
        <f t="shared" si="8"/>
        <v>15813.600000000002</v>
      </c>
      <c r="K82" s="679">
        <f t="shared" si="9"/>
        <v>15071.812</v>
      </c>
      <c r="L82" s="679">
        <f t="shared" si="10"/>
        <v>42350.272000000004</v>
      </c>
    </row>
    <row r="83" spans="1:12" ht="15" customHeight="1">
      <c r="A83" s="923" t="s">
        <v>6848</v>
      </c>
      <c r="B83" s="923" t="s">
        <v>6849</v>
      </c>
      <c r="C83" s="679" t="s">
        <v>6894</v>
      </c>
      <c r="D83" s="924">
        <v>17790.5</v>
      </c>
      <c r="E83" s="678">
        <v>1380.5</v>
      </c>
      <c r="F83" s="678">
        <v>0</v>
      </c>
      <c r="G83" s="679">
        <f t="shared" si="5"/>
        <v>19171</v>
      </c>
      <c r="H83" s="679">
        <f t="shared" si="6"/>
        <v>14232.4</v>
      </c>
      <c r="I83" s="679">
        <f t="shared" si="7"/>
        <v>2965.083333333333</v>
      </c>
      <c r="J83" s="679">
        <f t="shared" si="8"/>
        <v>23720.666666666664</v>
      </c>
      <c r="K83" s="679">
        <f t="shared" si="9"/>
        <v>21357.93</v>
      </c>
      <c r="L83" s="679">
        <f t="shared" si="10"/>
        <v>62276.079999999994</v>
      </c>
    </row>
    <row r="84" spans="1:12" ht="15" customHeight="1">
      <c r="A84" s="923" t="s">
        <v>6850</v>
      </c>
      <c r="B84" s="923" t="s">
        <v>6851</v>
      </c>
      <c r="C84" s="679" t="s">
        <v>6894</v>
      </c>
      <c r="D84" s="924">
        <v>13425.85</v>
      </c>
      <c r="E84" s="678">
        <v>1380.5</v>
      </c>
      <c r="F84" s="678">
        <v>0</v>
      </c>
      <c r="G84" s="679">
        <f t="shared" si="5"/>
        <v>14806.35</v>
      </c>
      <c r="H84" s="679">
        <f t="shared" si="6"/>
        <v>10740.68</v>
      </c>
      <c r="I84" s="679">
        <f t="shared" si="7"/>
        <v>2237.6416666666669</v>
      </c>
      <c r="J84" s="679">
        <f t="shared" si="8"/>
        <v>17901.133333333335</v>
      </c>
      <c r="K84" s="679">
        <f t="shared" si="9"/>
        <v>16731.400999999998</v>
      </c>
      <c r="L84" s="679">
        <f t="shared" si="10"/>
        <v>47610.856</v>
      </c>
    </row>
    <row r="85" spans="1:12" ht="15" customHeight="1">
      <c r="A85" s="923" t="s">
        <v>6852</v>
      </c>
      <c r="B85" s="923" t="s">
        <v>6853</v>
      </c>
      <c r="C85" s="679" t="s">
        <v>6894</v>
      </c>
      <c r="D85" s="924">
        <v>15869.35</v>
      </c>
      <c r="E85" s="678">
        <v>1380.5</v>
      </c>
      <c r="F85" s="678">
        <v>0</v>
      </c>
      <c r="G85" s="679">
        <f t="shared" si="5"/>
        <v>17249.849999999999</v>
      </c>
      <c r="H85" s="679">
        <f t="shared" si="6"/>
        <v>12695.48</v>
      </c>
      <c r="I85" s="679">
        <f t="shared" si="7"/>
        <v>2644.8916666666669</v>
      </c>
      <c r="J85" s="679">
        <f t="shared" si="8"/>
        <v>21159.133333333335</v>
      </c>
      <c r="K85" s="679">
        <f t="shared" si="9"/>
        <v>19321.510999999999</v>
      </c>
      <c r="L85" s="679">
        <f t="shared" si="10"/>
        <v>55821.016000000003</v>
      </c>
    </row>
    <row r="86" spans="1:12" ht="15" customHeight="1">
      <c r="A86" s="923" t="s">
        <v>6854</v>
      </c>
      <c r="B86" s="923" t="s">
        <v>6855</v>
      </c>
      <c r="C86" s="679" t="s">
        <v>6894</v>
      </c>
      <c r="D86" s="924">
        <v>8177.35</v>
      </c>
      <c r="E86" s="678">
        <v>1380.5</v>
      </c>
      <c r="F86" s="678">
        <v>0</v>
      </c>
      <c r="G86" s="679">
        <f t="shared" si="5"/>
        <v>9557.85</v>
      </c>
      <c r="H86" s="679">
        <f t="shared" si="6"/>
        <v>6541.8799999999992</v>
      </c>
      <c r="I86" s="679">
        <f t="shared" si="7"/>
        <v>1362.8916666666667</v>
      </c>
      <c r="J86" s="679">
        <f t="shared" si="8"/>
        <v>10903.133333333333</v>
      </c>
      <c r="K86" s="679">
        <f t="shared" si="9"/>
        <v>11167.991</v>
      </c>
      <c r="L86" s="679">
        <f t="shared" si="10"/>
        <v>29975.896000000001</v>
      </c>
    </row>
    <row r="87" spans="1:12" ht="15" customHeight="1">
      <c r="A87" s="923" t="s">
        <v>6856</v>
      </c>
      <c r="B87" s="923" t="s">
        <v>6857</v>
      </c>
      <c r="C87" s="679" t="s">
        <v>6894</v>
      </c>
      <c r="D87" s="924">
        <v>11663</v>
      </c>
      <c r="E87" s="678">
        <v>1380.5</v>
      </c>
      <c r="F87" s="678">
        <v>0</v>
      </c>
      <c r="G87" s="679">
        <f t="shared" si="5"/>
        <v>13043.5</v>
      </c>
      <c r="H87" s="679">
        <f t="shared" si="6"/>
        <v>9330.4</v>
      </c>
      <c r="I87" s="679">
        <f t="shared" si="7"/>
        <v>1943.8333333333333</v>
      </c>
      <c r="J87" s="679">
        <f t="shared" si="8"/>
        <v>15550.666666666666</v>
      </c>
      <c r="K87" s="679">
        <f t="shared" si="9"/>
        <v>14862.779999999999</v>
      </c>
      <c r="L87" s="679">
        <f t="shared" si="10"/>
        <v>41687.68</v>
      </c>
    </row>
    <row r="88" spans="1:12" ht="15" customHeight="1">
      <c r="A88" s="923" t="s">
        <v>6858</v>
      </c>
      <c r="B88" s="923" t="s">
        <v>6859</v>
      </c>
      <c r="C88" s="679" t="s">
        <v>6894</v>
      </c>
      <c r="D88" s="924">
        <v>8926.6</v>
      </c>
      <c r="E88" s="678">
        <v>1380.5</v>
      </c>
      <c r="F88" s="678">
        <v>0</v>
      </c>
      <c r="G88" s="679">
        <f t="shared" si="5"/>
        <v>10307.1</v>
      </c>
      <c r="H88" s="679">
        <f t="shared" si="6"/>
        <v>7141.2800000000007</v>
      </c>
      <c r="I88" s="679">
        <f t="shared" si="7"/>
        <v>1487.7666666666667</v>
      </c>
      <c r="J88" s="679">
        <f t="shared" si="8"/>
        <v>11902.133333333333</v>
      </c>
      <c r="K88" s="679">
        <f t="shared" si="9"/>
        <v>11962.196</v>
      </c>
      <c r="L88" s="679">
        <f t="shared" si="10"/>
        <v>32493.376</v>
      </c>
    </row>
    <row r="89" spans="1:12" ht="15" customHeight="1">
      <c r="A89" s="923" t="s">
        <v>6860</v>
      </c>
      <c r="B89" s="923" t="s">
        <v>6861</v>
      </c>
      <c r="C89" s="679" t="s">
        <v>6894</v>
      </c>
      <c r="D89" s="924">
        <v>13389.95</v>
      </c>
      <c r="E89" s="678">
        <v>1380.5</v>
      </c>
      <c r="F89" s="678">
        <v>0</v>
      </c>
      <c r="G89" s="679">
        <f t="shared" si="5"/>
        <v>14770.45</v>
      </c>
      <c r="H89" s="679">
        <f t="shared" si="6"/>
        <v>10711.960000000001</v>
      </c>
      <c r="I89" s="679">
        <f t="shared" si="7"/>
        <v>2231.6583333333338</v>
      </c>
      <c r="J89" s="679">
        <f t="shared" si="8"/>
        <v>17853.26666666667</v>
      </c>
      <c r="K89" s="679">
        <f t="shared" si="9"/>
        <v>16693.347000000002</v>
      </c>
      <c r="L89" s="679">
        <f t="shared" si="10"/>
        <v>47490.232000000004</v>
      </c>
    </row>
    <row r="90" spans="1:12" ht="15" customHeight="1">
      <c r="A90" s="923" t="s">
        <v>6842</v>
      </c>
      <c r="B90" s="923" t="s">
        <v>6843</v>
      </c>
      <c r="C90" s="679" t="s">
        <v>6894</v>
      </c>
      <c r="D90" s="924">
        <v>10544.6</v>
      </c>
      <c r="E90" s="678">
        <v>1380.5</v>
      </c>
      <c r="F90" s="678">
        <v>0</v>
      </c>
      <c r="G90" s="679">
        <f t="shared" si="5"/>
        <v>11925.1</v>
      </c>
      <c r="H90" s="679">
        <f t="shared" si="6"/>
        <v>8435.68</v>
      </c>
      <c r="I90" s="679">
        <f t="shared" si="7"/>
        <v>1757.4333333333334</v>
      </c>
      <c r="J90" s="679">
        <f t="shared" si="8"/>
        <v>14059.466666666667</v>
      </c>
      <c r="K90" s="679">
        <f t="shared" si="9"/>
        <v>13677.276</v>
      </c>
      <c r="L90" s="679">
        <f t="shared" si="10"/>
        <v>37929.856</v>
      </c>
    </row>
    <row r="91" spans="1:12" ht="15" customHeight="1">
      <c r="A91" s="923" t="s">
        <v>6846</v>
      </c>
      <c r="B91" s="923" t="s">
        <v>6847</v>
      </c>
      <c r="C91" s="679" t="s">
        <v>6894</v>
      </c>
      <c r="D91" s="924">
        <v>11860.2</v>
      </c>
      <c r="E91" s="678">
        <v>1380.5</v>
      </c>
      <c r="F91" s="678">
        <v>0</v>
      </c>
      <c r="G91" s="679">
        <f t="shared" si="5"/>
        <v>13240.7</v>
      </c>
      <c r="H91" s="679">
        <f t="shared" si="6"/>
        <v>9488.16</v>
      </c>
      <c r="I91" s="679">
        <f t="shared" si="7"/>
        <v>1976.7000000000003</v>
      </c>
      <c r="J91" s="679">
        <f t="shared" si="8"/>
        <v>15813.600000000002</v>
      </c>
      <c r="K91" s="679">
        <f t="shared" si="9"/>
        <v>15071.812</v>
      </c>
      <c r="L91" s="679">
        <f t="shared" si="10"/>
        <v>42350.272000000004</v>
      </c>
    </row>
    <row r="92" spans="1:12" ht="15" customHeight="1">
      <c r="A92" s="923" t="s">
        <v>6850</v>
      </c>
      <c r="B92" s="923" t="s">
        <v>6851</v>
      </c>
      <c r="C92" s="679" t="s">
        <v>6894</v>
      </c>
      <c r="D92" s="924">
        <v>13425.85</v>
      </c>
      <c r="E92" s="678">
        <v>1380.5</v>
      </c>
      <c r="F92" s="678">
        <v>0</v>
      </c>
      <c r="G92" s="679">
        <f t="shared" si="5"/>
        <v>14806.35</v>
      </c>
      <c r="H92" s="679">
        <f t="shared" si="6"/>
        <v>10740.68</v>
      </c>
      <c r="I92" s="679">
        <f t="shared" si="7"/>
        <v>2237.6416666666669</v>
      </c>
      <c r="J92" s="679">
        <f t="shared" si="8"/>
        <v>17901.133333333335</v>
      </c>
      <c r="K92" s="679">
        <f t="shared" si="9"/>
        <v>16731.400999999998</v>
      </c>
      <c r="L92" s="679">
        <f t="shared" si="10"/>
        <v>47610.856</v>
      </c>
    </row>
    <row r="93" spans="1:12" ht="15" customHeight="1">
      <c r="A93" s="923" t="s">
        <v>6858</v>
      </c>
      <c r="B93" s="923" t="s">
        <v>6859</v>
      </c>
      <c r="C93" s="679" t="s">
        <v>6894</v>
      </c>
      <c r="D93" s="924">
        <v>8926.6</v>
      </c>
      <c r="E93" s="678">
        <v>1380.5</v>
      </c>
      <c r="F93" s="678">
        <v>0</v>
      </c>
      <c r="G93" s="679">
        <f t="shared" si="5"/>
        <v>10307.1</v>
      </c>
      <c r="H93" s="679">
        <f t="shared" si="6"/>
        <v>7141.2800000000007</v>
      </c>
      <c r="I93" s="679">
        <f t="shared" si="7"/>
        <v>1487.7666666666667</v>
      </c>
      <c r="J93" s="679">
        <f t="shared" si="8"/>
        <v>11902.133333333333</v>
      </c>
      <c r="K93" s="679">
        <f t="shared" si="9"/>
        <v>11962.196</v>
      </c>
      <c r="L93" s="679">
        <f t="shared" si="10"/>
        <v>32493.376</v>
      </c>
    </row>
    <row r="94" spans="1:12" ht="15" customHeight="1">
      <c r="A94" s="923" t="s">
        <v>6862</v>
      </c>
      <c r="B94" s="923" t="s">
        <v>6863</v>
      </c>
      <c r="C94" s="679" t="s">
        <v>6894</v>
      </c>
      <c r="D94" s="924">
        <v>475.65</v>
      </c>
      <c r="E94" s="678">
        <v>34.5</v>
      </c>
      <c r="F94" s="678">
        <v>0</v>
      </c>
      <c r="G94" s="679">
        <f t="shared" si="5"/>
        <v>510.15</v>
      </c>
      <c r="H94" s="679">
        <f t="shared" si="6"/>
        <v>380.52</v>
      </c>
      <c r="I94" s="679">
        <f t="shared" si="7"/>
        <v>79.274999999999991</v>
      </c>
      <c r="J94" s="679">
        <f t="shared" si="8"/>
        <v>634.19999999999993</v>
      </c>
      <c r="K94" s="679">
        <f t="shared" si="9"/>
        <v>3004.1889999999999</v>
      </c>
      <c r="L94" s="679">
        <f t="shared" si="10"/>
        <v>4098.1839999999993</v>
      </c>
    </row>
    <row r="95" spans="1:12" ht="15" customHeight="1">
      <c r="A95" s="923" t="s">
        <v>6865</v>
      </c>
      <c r="B95" s="923" t="s">
        <v>6866</v>
      </c>
      <c r="C95" s="679" t="s">
        <v>6894</v>
      </c>
      <c r="D95" s="924">
        <v>532.20000000000005</v>
      </c>
      <c r="E95" s="678">
        <v>34.5</v>
      </c>
      <c r="F95" s="678">
        <v>0</v>
      </c>
      <c r="G95" s="679">
        <f t="shared" si="5"/>
        <v>566.70000000000005</v>
      </c>
      <c r="H95" s="679">
        <f t="shared" si="6"/>
        <v>425.76000000000005</v>
      </c>
      <c r="I95" s="679">
        <f t="shared" si="7"/>
        <v>88.700000000000017</v>
      </c>
      <c r="J95" s="679">
        <f t="shared" si="8"/>
        <v>709.60000000000014</v>
      </c>
      <c r="K95" s="679">
        <f t="shared" si="9"/>
        <v>3064.1320000000001</v>
      </c>
      <c r="L95" s="679">
        <f t="shared" si="10"/>
        <v>4288.192</v>
      </c>
    </row>
    <row r="96" spans="1:12" ht="15" customHeight="1">
      <c r="A96" s="923" t="s">
        <v>6867</v>
      </c>
      <c r="B96" s="923" t="s">
        <v>6868</v>
      </c>
      <c r="C96" s="679" t="s">
        <v>6894</v>
      </c>
      <c r="D96" s="924">
        <v>607.29999999999995</v>
      </c>
      <c r="E96" s="678">
        <v>34.5</v>
      </c>
      <c r="F96" s="678">
        <v>0</v>
      </c>
      <c r="G96" s="679">
        <f t="shared" si="5"/>
        <v>641.79999999999995</v>
      </c>
      <c r="H96" s="679">
        <f t="shared" si="6"/>
        <v>485.84</v>
      </c>
      <c r="I96" s="679">
        <f t="shared" si="7"/>
        <v>101.21666666666667</v>
      </c>
      <c r="J96" s="679">
        <f t="shared" si="8"/>
        <v>809.73333333333335</v>
      </c>
      <c r="K96" s="679">
        <f t="shared" si="9"/>
        <v>3143.7380000000003</v>
      </c>
      <c r="L96" s="679">
        <f t="shared" si="10"/>
        <v>4540.5280000000002</v>
      </c>
    </row>
    <row r="97" spans="1:12" ht="15" customHeight="1">
      <c r="A97" s="923" t="s">
        <v>6869</v>
      </c>
      <c r="B97" s="923" t="s">
        <v>6870</v>
      </c>
      <c r="C97" s="679" t="s">
        <v>6894</v>
      </c>
      <c r="D97" s="924">
        <v>672.75</v>
      </c>
      <c r="E97" s="678">
        <v>34.5</v>
      </c>
      <c r="F97" s="678">
        <v>0</v>
      </c>
      <c r="G97" s="679">
        <f t="shared" si="5"/>
        <v>707.25</v>
      </c>
      <c r="H97" s="679">
        <f t="shared" si="6"/>
        <v>538.20000000000005</v>
      </c>
      <c r="I97" s="679">
        <f t="shared" si="7"/>
        <v>112.125</v>
      </c>
      <c r="J97" s="679">
        <f t="shared" si="8"/>
        <v>897</v>
      </c>
      <c r="K97" s="679">
        <f t="shared" si="9"/>
        <v>3213.1149999999998</v>
      </c>
      <c r="L97" s="679">
        <f t="shared" si="10"/>
        <v>4760.4399999999996</v>
      </c>
    </row>
    <row r="98" spans="1:12" ht="15" customHeight="1">
      <c r="A98" s="923" t="s">
        <v>6871</v>
      </c>
      <c r="B98" s="923" t="s">
        <v>6872</v>
      </c>
      <c r="C98" s="679" t="s">
        <v>6894</v>
      </c>
      <c r="D98" s="924">
        <v>355.55</v>
      </c>
      <c r="E98" s="678">
        <v>34.5</v>
      </c>
      <c r="F98" s="678">
        <v>0</v>
      </c>
      <c r="G98" s="679">
        <f t="shared" si="5"/>
        <v>390.05</v>
      </c>
      <c r="H98" s="679">
        <f t="shared" si="6"/>
        <v>284.44</v>
      </c>
      <c r="I98" s="679">
        <f t="shared" si="7"/>
        <v>59.258333333333333</v>
      </c>
      <c r="J98" s="679">
        <f t="shared" si="8"/>
        <v>474.06666666666666</v>
      </c>
      <c r="K98" s="679">
        <f t="shared" si="9"/>
        <v>2876.8830000000003</v>
      </c>
      <c r="L98" s="679">
        <f t="shared" si="10"/>
        <v>3694.6480000000001</v>
      </c>
    </row>
    <row r="99" spans="1:12" ht="15" customHeight="1">
      <c r="A99" s="923" t="s">
        <v>6873</v>
      </c>
      <c r="B99" s="923" t="s">
        <v>6874</v>
      </c>
      <c r="C99" s="679" t="s">
        <v>6894</v>
      </c>
      <c r="D99" s="924">
        <v>394.4</v>
      </c>
      <c r="E99" s="678">
        <v>34.5</v>
      </c>
      <c r="F99" s="678">
        <v>0</v>
      </c>
      <c r="G99" s="679">
        <f t="shared" si="5"/>
        <v>428.9</v>
      </c>
      <c r="H99" s="679">
        <f t="shared" si="6"/>
        <v>315.52</v>
      </c>
      <c r="I99" s="679">
        <f t="shared" si="7"/>
        <v>65.733333333333334</v>
      </c>
      <c r="J99" s="679">
        <f t="shared" si="8"/>
        <v>525.86666666666667</v>
      </c>
      <c r="K99" s="679">
        <f t="shared" si="9"/>
        <v>2918.0639999999999</v>
      </c>
      <c r="L99" s="679">
        <f t="shared" si="10"/>
        <v>3825.1839999999997</v>
      </c>
    </row>
    <row r="100" spans="1:12" ht="15" customHeight="1">
      <c r="A100" s="923" t="s">
        <v>6871</v>
      </c>
      <c r="B100" s="923" t="s">
        <v>6881</v>
      </c>
      <c r="C100" s="679" t="s">
        <v>6894</v>
      </c>
      <c r="D100" s="924">
        <v>555.04999999999995</v>
      </c>
      <c r="E100" s="678">
        <v>34.5</v>
      </c>
      <c r="F100" s="678">
        <v>0</v>
      </c>
      <c r="G100" s="679">
        <f t="shared" si="5"/>
        <v>589.54999999999995</v>
      </c>
      <c r="H100" s="679">
        <f t="shared" si="6"/>
        <v>444.03999999999996</v>
      </c>
      <c r="I100" s="679">
        <f t="shared" si="7"/>
        <v>92.508333333333326</v>
      </c>
      <c r="J100" s="679">
        <f t="shared" si="8"/>
        <v>740.06666666666661</v>
      </c>
      <c r="K100" s="679">
        <f t="shared" si="9"/>
        <v>3088.3530000000001</v>
      </c>
      <c r="L100" s="679">
        <f t="shared" si="10"/>
        <v>4364.9679999999998</v>
      </c>
    </row>
    <row r="101" spans="1:12" ht="15" customHeight="1">
      <c r="A101" s="923" t="s">
        <v>6862</v>
      </c>
      <c r="B101" s="923" t="s">
        <v>6875</v>
      </c>
      <c r="C101" s="679" t="s">
        <v>6894</v>
      </c>
      <c r="D101" s="924">
        <v>475.65</v>
      </c>
      <c r="E101" s="678">
        <v>34.5</v>
      </c>
      <c r="F101" s="678">
        <v>0</v>
      </c>
      <c r="G101" s="679">
        <f t="shared" ref="G101:G132" si="11">SUM(D101:F101)</f>
        <v>510.15</v>
      </c>
      <c r="H101" s="679">
        <f t="shared" ref="H101:H164" si="12">(D101/30)*24</f>
        <v>380.52</v>
      </c>
      <c r="I101" s="679">
        <f t="shared" ref="I101:I164" si="13">(D101/30)*5</f>
        <v>79.274999999999991</v>
      </c>
      <c r="J101" s="679">
        <f t="shared" ref="J101:J164" si="14">(D101/30)*40</f>
        <v>634.19999999999993</v>
      </c>
      <c r="K101" s="679">
        <f t="shared" ref="K101:K164" si="15">+(D101*26%)+2500+(D101/30)*24</f>
        <v>3004.1889999999999</v>
      </c>
      <c r="L101" s="679">
        <f t="shared" ref="L101:L164" si="16">+H101+I101+J101+K101</f>
        <v>4098.1839999999993</v>
      </c>
    </row>
    <row r="102" spans="1:12" ht="15" customHeight="1">
      <c r="A102" s="923" t="s">
        <v>6865</v>
      </c>
      <c r="B102" s="923" t="s">
        <v>6876</v>
      </c>
      <c r="C102" s="679" t="s">
        <v>6894</v>
      </c>
      <c r="D102" s="924">
        <v>532.20000000000005</v>
      </c>
      <c r="E102" s="678">
        <v>34.5</v>
      </c>
      <c r="F102" s="678">
        <v>0</v>
      </c>
      <c r="G102" s="679">
        <f t="shared" si="11"/>
        <v>566.70000000000005</v>
      </c>
      <c r="H102" s="679">
        <f t="shared" si="12"/>
        <v>425.76000000000005</v>
      </c>
      <c r="I102" s="679">
        <f t="shared" si="13"/>
        <v>88.700000000000017</v>
      </c>
      <c r="J102" s="679">
        <f t="shared" si="14"/>
        <v>709.60000000000014</v>
      </c>
      <c r="K102" s="679">
        <f t="shared" si="15"/>
        <v>3064.1320000000001</v>
      </c>
      <c r="L102" s="679">
        <f t="shared" si="16"/>
        <v>4288.192</v>
      </c>
    </row>
    <row r="103" spans="1:12" ht="15" customHeight="1">
      <c r="A103" s="923" t="s">
        <v>6867</v>
      </c>
      <c r="B103" s="923" t="s">
        <v>6877</v>
      </c>
      <c r="C103" s="679" t="s">
        <v>6894</v>
      </c>
      <c r="D103" s="924">
        <v>607.29999999999995</v>
      </c>
      <c r="E103" s="678">
        <v>34.5</v>
      </c>
      <c r="F103" s="678">
        <v>0</v>
      </c>
      <c r="G103" s="679">
        <f t="shared" si="11"/>
        <v>641.79999999999995</v>
      </c>
      <c r="H103" s="679">
        <f t="shared" si="12"/>
        <v>485.84</v>
      </c>
      <c r="I103" s="679">
        <f t="shared" si="13"/>
        <v>101.21666666666667</v>
      </c>
      <c r="J103" s="679">
        <f t="shared" si="14"/>
        <v>809.73333333333335</v>
      </c>
      <c r="K103" s="679">
        <f t="shared" si="15"/>
        <v>3143.7380000000003</v>
      </c>
      <c r="L103" s="679">
        <f t="shared" si="16"/>
        <v>4540.5280000000002</v>
      </c>
    </row>
    <row r="104" spans="1:12" ht="15" customHeight="1">
      <c r="A104" s="923" t="s">
        <v>6862</v>
      </c>
      <c r="B104" s="923" t="s">
        <v>6878</v>
      </c>
      <c r="C104" s="679" t="s">
        <v>6894</v>
      </c>
      <c r="D104" s="924">
        <v>475.65</v>
      </c>
      <c r="E104" s="678">
        <v>34.5</v>
      </c>
      <c r="F104" s="678">
        <v>0</v>
      </c>
      <c r="G104" s="679">
        <f t="shared" si="11"/>
        <v>510.15</v>
      </c>
      <c r="H104" s="679">
        <f t="shared" si="12"/>
        <v>380.52</v>
      </c>
      <c r="I104" s="679">
        <f t="shared" si="13"/>
        <v>79.274999999999991</v>
      </c>
      <c r="J104" s="679">
        <f t="shared" si="14"/>
        <v>634.19999999999993</v>
      </c>
      <c r="K104" s="679">
        <f t="shared" si="15"/>
        <v>3004.1889999999999</v>
      </c>
      <c r="L104" s="679">
        <f t="shared" si="16"/>
        <v>4098.1839999999993</v>
      </c>
    </row>
    <row r="105" spans="1:12" ht="15" customHeight="1">
      <c r="A105" s="923" t="s">
        <v>6865</v>
      </c>
      <c r="B105" s="923" t="s">
        <v>6879</v>
      </c>
      <c r="C105" s="679" t="s">
        <v>6894</v>
      </c>
      <c r="D105" s="924">
        <v>532.20000000000005</v>
      </c>
      <c r="E105" s="678">
        <v>34.5</v>
      </c>
      <c r="F105" s="678">
        <v>0</v>
      </c>
      <c r="G105" s="679">
        <f t="shared" si="11"/>
        <v>566.70000000000005</v>
      </c>
      <c r="H105" s="679">
        <f t="shared" si="12"/>
        <v>425.76000000000005</v>
      </c>
      <c r="I105" s="679">
        <f t="shared" si="13"/>
        <v>88.700000000000017</v>
      </c>
      <c r="J105" s="679">
        <f t="shared" si="14"/>
        <v>709.60000000000014</v>
      </c>
      <c r="K105" s="679">
        <f t="shared" si="15"/>
        <v>3064.1320000000001</v>
      </c>
      <c r="L105" s="679">
        <f t="shared" si="16"/>
        <v>4288.192</v>
      </c>
    </row>
    <row r="106" spans="1:12" ht="15" customHeight="1">
      <c r="A106" s="923" t="s">
        <v>6867</v>
      </c>
      <c r="B106" s="923" t="s">
        <v>6880</v>
      </c>
      <c r="C106" s="679" t="s">
        <v>6894</v>
      </c>
      <c r="D106" s="924">
        <v>607.29999999999995</v>
      </c>
      <c r="E106" s="678">
        <v>34.5</v>
      </c>
      <c r="F106" s="678">
        <v>0</v>
      </c>
      <c r="G106" s="679">
        <f t="shared" si="11"/>
        <v>641.79999999999995</v>
      </c>
      <c r="H106" s="679">
        <f t="shared" si="12"/>
        <v>485.84</v>
      </c>
      <c r="I106" s="679">
        <f t="shared" si="13"/>
        <v>101.21666666666667</v>
      </c>
      <c r="J106" s="679">
        <f t="shared" si="14"/>
        <v>809.73333333333335</v>
      </c>
      <c r="K106" s="679">
        <f t="shared" si="15"/>
        <v>3143.7380000000003</v>
      </c>
      <c r="L106" s="679">
        <f t="shared" si="16"/>
        <v>4540.5280000000002</v>
      </c>
    </row>
    <row r="107" spans="1:12" ht="15" customHeight="1">
      <c r="A107" s="923" t="s">
        <v>6882</v>
      </c>
      <c r="B107" s="923" t="s">
        <v>6883</v>
      </c>
      <c r="C107" s="679" t="s">
        <v>6894</v>
      </c>
      <c r="D107" s="924">
        <v>475.65</v>
      </c>
      <c r="E107" s="678">
        <v>34.5</v>
      </c>
      <c r="F107" s="678">
        <v>0</v>
      </c>
      <c r="G107" s="679">
        <f t="shared" si="11"/>
        <v>510.15</v>
      </c>
      <c r="H107" s="679">
        <f t="shared" si="12"/>
        <v>380.52</v>
      </c>
      <c r="I107" s="679">
        <f t="shared" si="13"/>
        <v>79.274999999999991</v>
      </c>
      <c r="J107" s="679">
        <f t="shared" si="14"/>
        <v>634.19999999999993</v>
      </c>
      <c r="K107" s="679">
        <f t="shared" si="15"/>
        <v>3004.1889999999999</v>
      </c>
      <c r="L107" s="679">
        <f t="shared" si="16"/>
        <v>4098.1839999999993</v>
      </c>
    </row>
    <row r="108" spans="1:12" ht="15" customHeight="1">
      <c r="A108" s="923" t="s">
        <v>6882</v>
      </c>
      <c r="B108" s="923" t="s">
        <v>6884</v>
      </c>
      <c r="C108" s="679" t="s">
        <v>6894</v>
      </c>
      <c r="D108" s="924">
        <v>475.65</v>
      </c>
      <c r="E108" s="678">
        <v>34.5</v>
      </c>
      <c r="F108" s="678">
        <v>0</v>
      </c>
      <c r="G108" s="679">
        <f t="shared" si="11"/>
        <v>510.15</v>
      </c>
      <c r="H108" s="679">
        <f t="shared" si="12"/>
        <v>380.52</v>
      </c>
      <c r="I108" s="679">
        <f t="shared" si="13"/>
        <v>79.274999999999991</v>
      </c>
      <c r="J108" s="679">
        <f t="shared" si="14"/>
        <v>634.19999999999993</v>
      </c>
      <c r="K108" s="679">
        <f t="shared" si="15"/>
        <v>3004.1889999999999</v>
      </c>
      <c r="L108" s="679">
        <f t="shared" si="16"/>
        <v>4098.1839999999993</v>
      </c>
    </row>
    <row r="109" spans="1:12" ht="15" customHeight="1">
      <c r="A109" s="923" t="s">
        <v>6871</v>
      </c>
      <c r="B109" s="923" t="s">
        <v>6885</v>
      </c>
      <c r="C109" s="679" t="s">
        <v>6894</v>
      </c>
      <c r="D109" s="924">
        <v>355.55</v>
      </c>
      <c r="E109" s="678">
        <v>34.5</v>
      </c>
      <c r="F109" s="678">
        <v>0</v>
      </c>
      <c r="G109" s="679">
        <f t="shared" si="11"/>
        <v>390.05</v>
      </c>
      <c r="H109" s="679">
        <f t="shared" si="12"/>
        <v>284.44</v>
      </c>
      <c r="I109" s="679">
        <f t="shared" si="13"/>
        <v>59.258333333333333</v>
      </c>
      <c r="J109" s="679">
        <f t="shared" si="14"/>
        <v>474.06666666666666</v>
      </c>
      <c r="K109" s="679">
        <f t="shared" si="15"/>
        <v>2876.8830000000003</v>
      </c>
      <c r="L109" s="679">
        <f t="shared" si="16"/>
        <v>3694.6480000000001</v>
      </c>
    </row>
    <row r="110" spans="1:12" s="927" customFormat="1" ht="15" customHeight="1">
      <c r="A110" s="925" t="s">
        <v>6873</v>
      </c>
      <c r="B110" s="925" t="s">
        <v>6886</v>
      </c>
      <c r="C110" s="700" t="s">
        <v>6894</v>
      </c>
      <c r="D110" s="926">
        <v>394.4</v>
      </c>
      <c r="E110" s="678">
        <v>34.5</v>
      </c>
      <c r="F110" s="291">
        <v>0</v>
      </c>
      <c r="G110" s="700">
        <f t="shared" si="11"/>
        <v>428.9</v>
      </c>
      <c r="H110" s="700">
        <f t="shared" si="12"/>
        <v>315.52</v>
      </c>
      <c r="I110" s="700">
        <f t="shared" si="13"/>
        <v>65.733333333333334</v>
      </c>
      <c r="J110" s="700">
        <f t="shared" si="14"/>
        <v>525.86666666666667</v>
      </c>
      <c r="K110" s="679">
        <f t="shared" si="15"/>
        <v>2918.0639999999999</v>
      </c>
      <c r="L110" s="700">
        <f t="shared" si="16"/>
        <v>3825.1839999999997</v>
      </c>
    </row>
    <row r="111" spans="1:12" ht="15" customHeight="1">
      <c r="A111" s="923" t="s">
        <v>6805</v>
      </c>
      <c r="B111" s="923" t="s">
        <v>6806</v>
      </c>
      <c r="C111" s="679" t="s">
        <v>6895</v>
      </c>
      <c r="D111" s="924">
        <v>12096.05</v>
      </c>
      <c r="E111" s="678">
        <v>1380.5</v>
      </c>
      <c r="F111" s="678">
        <v>0</v>
      </c>
      <c r="G111" s="679">
        <f t="shared" si="11"/>
        <v>13476.55</v>
      </c>
      <c r="H111" s="679">
        <f t="shared" si="12"/>
        <v>9676.84</v>
      </c>
      <c r="I111" s="679">
        <f t="shared" si="13"/>
        <v>2016.0083333333332</v>
      </c>
      <c r="J111" s="679">
        <f t="shared" si="14"/>
        <v>16128.066666666666</v>
      </c>
      <c r="K111" s="679">
        <f t="shared" si="15"/>
        <v>15321.813</v>
      </c>
      <c r="L111" s="679">
        <f t="shared" si="16"/>
        <v>43142.728000000003</v>
      </c>
    </row>
    <row r="112" spans="1:12" ht="15" customHeight="1">
      <c r="A112" s="923" t="s">
        <v>6809</v>
      </c>
      <c r="B112" s="923" t="s">
        <v>6810</v>
      </c>
      <c r="C112" s="679" t="s">
        <v>6895</v>
      </c>
      <c r="D112" s="924">
        <v>9777.5</v>
      </c>
      <c r="E112" s="678">
        <v>1380.5</v>
      </c>
      <c r="F112" s="678">
        <v>0</v>
      </c>
      <c r="G112" s="679">
        <f t="shared" si="11"/>
        <v>11158</v>
      </c>
      <c r="H112" s="679">
        <f t="shared" si="12"/>
        <v>7822</v>
      </c>
      <c r="I112" s="679">
        <f t="shared" si="13"/>
        <v>1629.5833333333335</v>
      </c>
      <c r="J112" s="679">
        <f t="shared" si="14"/>
        <v>13036.666666666668</v>
      </c>
      <c r="K112" s="679">
        <f t="shared" si="15"/>
        <v>12864.15</v>
      </c>
      <c r="L112" s="679">
        <f t="shared" si="16"/>
        <v>35352.400000000001</v>
      </c>
    </row>
    <row r="113" spans="1:12" ht="15" customHeight="1">
      <c r="A113" s="923" t="s">
        <v>6813</v>
      </c>
      <c r="B113" s="923" t="s">
        <v>6896</v>
      </c>
      <c r="C113" s="679" t="s">
        <v>6895</v>
      </c>
      <c r="D113" s="924">
        <v>9323.0499999999993</v>
      </c>
      <c r="E113" s="678">
        <v>1380.5</v>
      </c>
      <c r="F113" s="678">
        <v>0</v>
      </c>
      <c r="G113" s="679">
        <f t="shared" si="11"/>
        <v>10703.55</v>
      </c>
      <c r="H113" s="679">
        <f t="shared" si="12"/>
        <v>7458.44</v>
      </c>
      <c r="I113" s="679">
        <f t="shared" si="13"/>
        <v>1553.8416666666667</v>
      </c>
      <c r="J113" s="679">
        <f t="shared" si="14"/>
        <v>12430.733333333334</v>
      </c>
      <c r="K113" s="679">
        <f t="shared" si="15"/>
        <v>12382.433000000001</v>
      </c>
      <c r="L113" s="679">
        <f t="shared" si="16"/>
        <v>33825.448000000004</v>
      </c>
    </row>
    <row r="114" spans="1:12" ht="15" customHeight="1">
      <c r="A114" s="923" t="s">
        <v>6814</v>
      </c>
      <c r="B114" s="923" t="s">
        <v>6897</v>
      </c>
      <c r="C114" s="679" t="s">
        <v>6895</v>
      </c>
      <c r="D114" s="924">
        <v>8865.6</v>
      </c>
      <c r="E114" s="678">
        <v>1380.5</v>
      </c>
      <c r="F114" s="678">
        <v>0</v>
      </c>
      <c r="G114" s="679">
        <f t="shared" si="11"/>
        <v>10246.1</v>
      </c>
      <c r="H114" s="679">
        <f t="shared" si="12"/>
        <v>7092.4800000000014</v>
      </c>
      <c r="I114" s="679">
        <f t="shared" si="13"/>
        <v>1477.6000000000001</v>
      </c>
      <c r="J114" s="679">
        <f t="shared" si="14"/>
        <v>11820.800000000001</v>
      </c>
      <c r="K114" s="679">
        <f t="shared" si="15"/>
        <v>11897.536000000002</v>
      </c>
      <c r="L114" s="679">
        <f t="shared" si="16"/>
        <v>32288.416000000005</v>
      </c>
    </row>
    <row r="115" spans="1:12" ht="15" customHeight="1">
      <c r="A115" s="923" t="s">
        <v>6813</v>
      </c>
      <c r="B115" s="923" t="s">
        <v>6916</v>
      </c>
      <c r="C115" s="679" t="s">
        <v>6895</v>
      </c>
      <c r="D115" s="924">
        <v>8865.6</v>
      </c>
      <c r="E115" s="678">
        <v>1380.5</v>
      </c>
      <c r="F115" s="678">
        <v>0</v>
      </c>
      <c r="G115" s="679">
        <f t="shared" si="11"/>
        <v>10246.1</v>
      </c>
      <c r="H115" s="679">
        <f t="shared" si="12"/>
        <v>7092.4800000000014</v>
      </c>
      <c r="I115" s="679">
        <f t="shared" si="13"/>
        <v>1477.6000000000001</v>
      </c>
      <c r="J115" s="679">
        <f t="shared" si="14"/>
        <v>11820.800000000001</v>
      </c>
      <c r="K115" s="679">
        <f t="shared" si="15"/>
        <v>11897.536000000002</v>
      </c>
      <c r="L115" s="679">
        <f t="shared" si="16"/>
        <v>32288.416000000005</v>
      </c>
    </row>
    <row r="116" spans="1:12" ht="15" customHeight="1">
      <c r="A116" s="923" t="s">
        <v>6819</v>
      </c>
      <c r="B116" s="923" t="s">
        <v>6900</v>
      </c>
      <c r="C116" s="679" t="s">
        <v>6895</v>
      </c>
      <c r="D116" s="924">
        <v>8461.9</v>
      </c>
      <c r="E116" s="678">
        <v>1380.5</v>
      </c>
      <c r="F116" s="678">
        <v>0</v>
      </c>
      <c r="G116" s="679">
        <f t="shared" si="11"/>
        <v>9842.4</v>
      </c>
      <c r="H116" s="679">
        <f t="shared" si="12"/>
        <v>6769.52</v>
      </c>
      <c r="I116" s="679">
        <f t="shared" si="13"/>
        <v>1410.3166666666666</v>
      </c>
      <c r="J116" s="679">
        <f t="shared" si="14"/>
        <v>11282.533333333333</v>
      </c>
      <c r="K116" s="679">
        <f t="shared" si="15"/>
        <v>11469.614000000001</v>
      </c>
      <c r="L116" s="679">
        <f t="shared" si="16"/>
        <v>30931.984</v>
      </c>
    </row>
    <row r="117" spans="1:12" ht="15" customHeight="1">
      <c r="A117" s="923" t="s">
        <v>6821</v>
      </c>
      <c r="B117" s="923" t="s">
        <v>6901</v>
      </c>
      <c r="C117" s="679" t="s">
        <v>6895</v>
      </c>
      <c r="D117" s="924">
        <v>8865.6</v>
      </c>
      <c r="E117" s="678">
        <v>1380.5</v>
      </c>
      <c r="F117" s="678">
        <v>0</v>
      </c>
      <c r="G117" s="679">
        <f t="shared" si="11"/>
        <v>10246.1</v>
      </c>
      <c r="H117" s="679">
        <f t="shared" si="12"/>
        <v>7092.4800000000014</v>
      </c>
      <c r="I117" s="679">
        <f t="shared" si="13"/>
        <v>1477.6000000000001</v>
      </c>
      <c r="J117" s="679">
        <f t="shared" si="14"/>
        <v>11820.800000000001</v>
      </c>
      <c r="K117" s="679">
        <f t="shared" si="15"/>
        <v>11897.536000000002</v>
      </c>
      <c r="L117" s="679">
        <f t="shared" si="16"/>
        <v>32288.416000000005</v>
      </c>
    </row>
    <row r="118" spans="1:12" ht="15" customHeight="1">
      <c r="A118" s="923" t="s">
        <v>6816</v>
      </c>
      <c r="B118" s="923" t="s">
        <v>6902</v>
      </c>
      <c r="C118" s="679" t="s">
        <v>6895</v>
      </c>
      <c r="D118" s="924">
        <v>8865.6</v>
      </c>
      <c r="E118" s="678">
        <v>1380.5</v>
      </c>
      <c r="F118" s="678">
        <v>0</v>
      </c>
      <c r="G118" s="679">
        <f t="shared" si="11"/>
        <v>10246.1</v>
      </c>
      <c r="H118" s="679">
        <f t="shared" si="12"/>
        <v>7092.4800000000014</v>
      </c>
      <c r="I118" s="679">
        <f t="shared" si="13"/>
        <v>1477.6000000000001</v>
      </c>
      <c r="J118" s="679">
        <f t="shared" si="14"/>
        <v>11820.800000000001</v>
      </c>
      <c r="K118" s="679">
        <f t="shared" si="15"/>
        <v>11897.536000000002</v>
      </c>
      <c r="L118" s="679">
        <f t="shared" si="16"/>
        <v>32288.416000000005</v>
      </c>
    </row>
    <row r="119" spans="1:12" ht="15" customHeight="1">
      <c r="A119" s="923" t="s">
        <v>6813</v>
      </c>
      <c r="B119" s="923" t="s">
        <v>6917</v>
      </c>
      <c r="C119" s="679" t="s">
        <v>6895</v>
      </c>
      <c r="D119" s="924">
        <v>7726.85</v>
      </c>
      <c r="E119" s="678">
        <v>1380.5</v>
      </c>
      <c r="F119" s="678">
        <v>0</v>
      </c>
      <c r="G119" s="679">
        <f t="shared" si="11"/>
        <v>9107.35</v>
      </c>
      <c r="H119" s="679">
        <f t="shared" si="12"/>
        <v>6181.48</v>
      </c>
      <c r="I119" s="679">
        <f t="shared" si="13"/>
        <v>1287.8083333333334</v>
      </c>
      <c r="J119" s="679">
        <f t="shared" si="14"/>
        <v>10302.466666666667</v>
      </c>
      <c r="K119" s="679">
        <f t="shared" si="15"/>
        <v>10690.460999999999</v>
      </c>
      <c r="L119" s="679">
        <f t="shared" si="16"/>
        <v>28462.216</v>
      </c>
    </row>
    <row r="120" spans="1:12" ht="15" customHeight="1">
      <c r="A120" s="923" t="s">
        <v>6819</v>
      </c>
      <c r="B120" s="923" t="s">
        <v>6918</v>
      </c>
      <c r="C120" s="679" t="s">
        <v>6895</v>
      </c>
      <c r="D120" s="924">
        <v>7696.85</v>
      </c>
      <c r="E120" s="678">
        <v>1380.5</v>
      </c>
      <c r="F120" s="678">
        <v>0</v>
      </c>
      <c r="G120" s="679">
        <f t="shared" si="11"/>
        <v>9077.35</v>
      </c>
      <c r="H120" s="679">
        <f t="shared" si="12"/>
        <v>6157.48</v>
      </c>
      <c r="I120" s="679">
        <f t="shared" si="13"/>
        <v>1282.8083333333334</v>
      </c>
      <c r="J120" s="679">
        <f t="shared" si="14"/>
        <v>10262.466666666667</v>
      </c>
      <c r="K120" s="679">
        <f t="shared" si="15"/>
        <v>10658.661</v>
      </c>
      <c r="L120" s="679">
        <f t="shared" si="16"/>
        <v>28361.416000000001</v>
      </c>
    </row>
    <row r="121" spans="1:12" ht="15" customHeight="1">
      <c r="A121" s="923" t="s">
        <v>6825</v>
      </c>
      <c r="B121" s="923" t="s">
        <v>6905</v>
      </c>
      <c r="C121" s="679" t="s">
        <v>6895</v>
      </c>
      <c r="D121" s="924">
        <v>8865.6</v>
      </c>
      <c r="E121" s="678">
        <v>1380.5</v>
      </c>
      <c r="F121" s="678">
        <v>0</v>
      </c>
      <c r="G121" s="679">
        <f t="shared" si="11"/>
        <v>10246.1</v>
      </c>
      <c r="H121" s="679">
        <f t="shared" si="12"/>
        <v>7092.4800000000014</v>
      </c>
      <c r="I121" s="679">
        <f t="shared" si="13"/>
        <v>1477.6000000000001</v>
      </c>
      <c r="J121" s="679">
        <f t="shared" si="14"/>
        <v>11820.800000000001</v>
      </c>
      <c r="K121" s="679">
        <f t="shared" si="15"/>
        <v>11897.536000000002</v>
      </c>
      <c r="L121" s="679">
        <f t="shared" si="16"/>
        <v>32288.416000000005</v>
      </c>
    </row>
    <row r="122" spans="1:12" ht="15" customHeight="1">
      <c r="A122" s="923" t="s">
        <v>6829</v>
      </c>
      <c r="B122" s="923" t="s">
        <v>6830</v>
      </c>
      <c r="C122" s="679" t="s">
        <v>6895</v>
      </c>
      <c r="D122" s="924">
        <v>6996.7</v>
      </c>
      <c r="E122" s="678">
        <v>1380.5</v>
      </c>
      <c r="F122" s="678">
        <v>0</v>
      </c>
      <c r="G122" s="679">
        <f t="shared" si="11"/>
        <v>8377.2000000000007</v>
      </c>
      <c r="H122" s="679">
        <f t="shared" si="12"/>
        <v>5597.36</v>
      </c>
      <c r="I122" s="679">
        <f t="shared" si="13"/>
        <v>1166.1166666666666</v>
      </c>
      <c r="J122" s="679">
        <f t="shared" si="14"/>
        <v>9328.9333333333325</v>
      </c>
      <c r="K122" s="679">
        <f t="shared" si="15"/>
        <v>9916.5020000000004</v>
      </c>
      <c r="L122" s="679">
        <f t="shared" si="16"/>
        <v>26008.912</v>
      </c>
    </row>
    <row r="123" spans="1:12" ht="15" customHeight="1">
      <c r="A123" s="923" t="s">
        <v>6831</v>
      </c>
      <c r="B123" s="923" t="s">
        <v>6906</v>
      </c>
      <c r="C123" s="679" t="s">
        <v>6895</v>
      </c>
      <c r="D123" s="924">
        <v>8865.6</v>
      </c>
      <c r="E123" s="678">
        <v>1380.5</v>
      </c>
      <c r="F123" s="678">
        <v>0</v>
      </c>
      <c r="G123" s="679">
        <f t="shared" si="11"/>
        <v>10246.1</v>
      </c>
      <c r="H123" s="679">
        <f t="shared" si="12"/>
        <v>7092.4800000000014</v>
      </c>
      <c r="I123" s="679">
        <f t="shared" si="13"/>
        <v>1477.6000000000001</v>
      </c>
      <c r="J123" s="679">
        <f t="shared" si="14"/>
        <v>11820.800000000001</v>
      </c>
      <c r="K123" s="679">
        <f t="shared" si="15"/>
        <v>11897.536000000002</v>
      </c>
      <c r="L123" s="679">
        <f t="shared" si="16"/>
        <v>32288.416000000005</v>
      </c>
    </row>
    <row r="124" spans="1:12" ht="15" customHeight="1">
      <c r="A124" s="923" t="s">
        <v>6821</v>
      </c>
      <c r="B124" s="923" t="s">
        <v>6907</v>
      </c>
      <c r="C124" s="679" t="s">
        <v>6895</v>
      </c>
      <c r="D124" s="924">
        <v>8175.5499999999993</v>
      </c>
      <c r="E124" s="678">
        <v>1380.5</v>
      </c>
      <c r="F124" s="678">
        <v>0</v>
      </c>
      <c r="G124" s="679">
        <f t="shared" si="11"/>
        <v>9556.0499999999993</v>
      </c>
      <c r="H124" s="679">
        <f t="shared" si="12"/>
        <v>6540.44</v>
      </c>
      <c r="I124" s="679">
        <f t="shared" si="13"/>
        <v>1362.5916666666667</v>
      </c>
      <c r="J124" s="679">
        <f t="shared" si="14"/>
        <v>10900.733333333334</v>
      </c>
      <c r="K124" s="679">
        <f t="shared" si="15"/>
        <v>11166.082999999999</v>
      </c>
      <c r="L124" s="679">
        <f t="shared" si="16"/>
        <v>29969.847999999998</v>
      </c>
    </row>
    <row r="125" spans="1:12" ht="15" customHeight="1">
      <c r="A125" s="923" t="s">
        <v>6825</v>
      </c>
      <c r="B125" s="923" t="s">
        <v>6908</v>
      </c>
      <c r="C125" s="679" t="s">
        <v>6895</v>
      </c>
      <c r="D125" s="924">
        <v>8550.7000000000007</v>
      </c>
      <c r="E125" s="678">
        <v>1380.5</v>
      </c>
      <c r="F125" s="678">
        <v>0</v>
      </c>
      <c r="G125" s="679">
        <f t="shared" si="11"/>
        <v>9931.2000000000007</v>
      </c>
      <c r="H125" s="679">
        <f t="shared" si="12"/>
        <v>6840.5600000000013</v>
      </c>
      <c r="I125" s="679">
        <f t="shared" si="13"/>
        <v>1425.1166666666668</v>
      </c>
      <c r="J125" s="679">
        <f t="shared" si="14"/>
        <v>11400.933333333334</v>
      </c>
      <c r="K125" s="679">
        <f t="shared" si="15"/>
        <v>11563.742000000002</v>
      </c>
      <c r="L125" s="679">
        <f t="shared" si="16"/>
        <v>31230.352000000003</v>
      </c>
    </row>
    <row r="126" spans="1:12" ht="15" customHeight="1">
      <c r="A126" s="923" t="s">
        <v>6832</v>
      </c>
      <c r="B126" s="923" t="s">
        <v>6833</v>
      </c>
      <c r="C126" s="679" t="s">
        <v>6895</v>
      </c>
      <c r="D126" s="924">
        <v>8865.6</v>
      </c>
      <c r="E126" s="678">
        <v>1380.5</v>
      </c>
      <c r="F126" s="678">
        <v>0</v>
      </c>
      <c r="G126" s="679">
        <f t="shared" si="11"/>
        <v>10246.1</v>
      </c>
      <c r="H126" s="679">
        <f t="shared" si="12"/>
        <v>7092.4800000000014</v>
      </c>
      <c r="I126" s="679">
        <f t="shared" si="13"/>
        <v>1477.6000000000001</v>
      </c>
      <c r="J126" s="679">
        <f t="shared" si="14"/>
        <v>11820.800000000001</v>
      </c>
      <c r="K126" s="679">
        <f t="shared" si="15"/>
        <v>11897.536000000002</v>
      </c>
      <c r="L126" s="679">
        <f t="shared" si="16"/>
        <v>32288.416000000005</v>
      </c>
    </row>
    <row r="127" spans="1:12" ht="15" customHeight="1">
      <c r="A127" s="923" t="s">
        <v>6831</v>
      </c>
      <c r="B127" s="923" t="s">
        <v>6909</v>
      </c>
      <c r="C127" s="679" t="s">
        <v>6895</v>
      </c>
      <c r="D127" s="924">
        <v>8550.7000000000007</v>
      </c>
      <c r="E127" s="678">
        <v>1380.5</v>
      </c>
      <c r="F127" s="678">
        <v>0</v>
      </c>
      <c r="G127" s="679">
        <f t="shared" si="11"/>
        <v>9931.2000000000007</v>
      </c>
      <c r="H127" s="679">
        <f t="shared" si="12"/>
        <v>6840.5600000000013</v>
      </c>
      <c r="I127" s="679">
        <f t="shared" si="13"/>
        <v>1425.1166666666668</v>
      </c>
      <c r="J127" s="679">
        <f t="shared" si="14"/>
        <v>11400.933333333334</v>
      </c>
      <c r="K127" s="679">
        <f t="shared" si="15"/>
        <v>11563.742000000002</v>
      </c>
      <c r="L127" s="679">
        <f t="shared" si="16"/>
        <v>31230.352000000003</v>
      </c>
    </row>
    <row r="128" spans="1:12" ht="15" customHeight="1">
      <c r="A128" s="923" t="s">
        <v>6814</v>
      </c>
      <c r="B128" s="923" t="s">
        <v>6910</v>
      </c>
      <c r="C128" s="679" t="s">
        <v>6895</v>
      </c>
      <c r="D128" s="924">
        <v>7021.8</v>
      </c>
      <c r="E128" s="678">
        <v>1380.5</v>
      </c>
      <c r="F128" s="678">
        <v>0</v>
      </c>
      <c r="G128" s="679">
        <f t="shared" si="11"/>
        <v>8402.2999999999993</v>
      </c>
      <c r="H128" s="679">
        <f t="shared" si="12"/>
        <v>5617.4400000000005</v>
      </c>
      <c r="I128" s="679">
        <f t="shared" si="13"/>
        <v>1170.3</v>
      </c>
      <c r="J128" s="679">
        <f t="shared" si="14"/>
        <v>9362.4</v>
      </c>
      <c r="K128" s="679">
        <f t="shared" si="15"/>
        <v>9943.1080000000002</v>
      </c>
      <c r="L128" s="679">
        <f t="shared" si="16"/>
        <v>26093.248</v>
      </c>
    </row>
    <row r="129" spans="1:12" ht="15" customHeight="1">
      <c r="A129" s="923" t="s">
        <v>6834</v>
      </c>
      <c r="B129" s="923" t="s">
        <v>6835</v>
      </c>
      <c r="C129" s="679" t="s">
        <v>6895</v>
      </c>
      <c r="D129" s="924">
        <v>8865.6</v>
      </c>
      <c r="E129" s="678">
        <v>1380.5</v>
      </c>
      <c r="F129" s="678">
        <v>0</v>
      </c>
      <c r="G129" s="679">
        <f t="shared" si="11"/>
        <v>10246.1</v>
      </c>
      <c r="H129" s="679">
        <f t="shared" si="12"/>
        <v>7092.4800000000014</v>
      </c>
      <c r="I129" s="679">
        <f t="shared" si="13"/>
        <v>1477.6000000000001</v>
      </c>
      <c r="J129" s="679">
        <f t="shared" si="14"/>
        <v>11820.800000000001</v>
      </c>
      <c r="K129" s="679">
        <f t="shared" si="15"/>
        <v>11897.536000000002</v>
      </c>
      <c r="L129" s="679">
        <f t="shared" si="16"/>
        <v>32288.416000000005</v>
      </c>
    </row>
    <row r="130" spans="1:12" ht="15" customHeight="1">
      <c r="A130" s="923" t="s">
        <v>6805</v>
      </c>
      <c r="B130" s="923" t="s">
        <v>6806</v>
      </c>
      <c r="C130" s="679" t="s">
        <v>6895</v>
      </c>
      <c r="D130" s="924">
        <v>11838.6</v>
      </c>
      <c r="E130" s="678">
        <v>1380.5</v>
      </c>
      <c r="F130" s="678">
        <v>0</v>
      </c>
      <c r="G130" s="679">
        <f t="shared" si="11"/>
        <v>13219.1</v>
      </c>
      <c r="H130" s="679">
        <f t="shared" si="12"/>
        <v>9470.880000000001</v>
      </c>
      <c r="I130" s="679">
        <f t="shared" si="13"/>
        <v>1973.1</v>
      </c>
      <c r="J130" s="679">
        <f t="shared" si="14"/>
        <v>15784.8</v>
      </c>
      <c r="K130" s="679">
        <f t="shared" si="15"/>
        <v>15048.916000000001</v>
      </c>
      <c r="L130" s="679">
        <f t="shared" si="16"/>
        <v>42277.695999999996</v>
      </c>
    </row>
    <row r="131" spans="1:12" ht="15" customHeight="1">
      <c r="A131" s="923" t="s">
        <v>6809</v>
      </c>
      <c r="B131" s="923" t="s">
        <v>6810</v>
      </c>
      <c r="C131" s="679" t="s">
        <v>6895</v>
      </c>
      <c r="D131" s="924">
        <v>9573.5</v>
      </c>
      <c r="E131" s="678">
        <v>1380.5</v>
      </c>
      <c r="F131" s="678">
        <v>0</v>
      </c>
      <c r="G131" s="679">
        <f t="shared" si="11"/>
        <v>10954</v>
      </c>
      <c r="H131" s="679">
        <f t="shared" si="12"/>
        <v>7658.8</v>
      </c>
      <c r="I131" s="679">
        <f t="shared" si="13"/>
        <v>1595.5833333333335</v>
      </c>
      <c r="J131" s="679">
        <f t="shared" si="14"/>
        <v>12764.666666666668</v>
      </c>
      <c r="K131" s="679">
        <f t="shared" si="15"/>
        <v>12647.91</v>
      </c>
      <c r="L131" s="679">
        <f t="shared" si="16"/>
        <v>34666.960000000006</v>
      </c>
    </row>
    <row r="132" spans="1:12" ht="15" customHeight="1">
      <c r="A132" s="923" t="s">
        <v>6838</v>
      </c>
      <c r="B132" s="923" t="s">
        <v>6839</v>
      </c>
      <c r="C132" s="679" t="s">
        <v>6895</v>
      </c>
      <c r="D132" s="924">
        <v>10781.6</v>
      </c>
      <c r="E132" s="678">
        <v>1380.5</v>
      </c>
      <c r="F132" s="678">
        <v>0</v>
      </c>
      <c r="G132" s="679">
        <f t="shared" si="11"/>
        <v>12162.1</v>
      </c>
      <c r="H132" s="679">
        <f t="shared" si="12"/>
        <v>8625.2799999999988</v>
      </c>
      <c r="I132" s="679">
        <f t="shared" si="13"/>
        <v>1796.9333333333334</v>
      </c>
      <c r="J132" s="679">
        <f t="shared" si="14"/>
        <v>14375.466666666667</v>
      </c>
      <c r="K132" s="679">
        <f t="shared" si="15"/>
        <v>13928.495999999999</v>
      </c>
      <c r="L132" s="679">
        <f t="shared" si="16"/>
        <v>38726.175999999999</v>
      </c>
    </row>
    <row r="133" spans="1:12" ht="15" customHeight="1">
      <c r="A133" s="923" t="s">
        <v>6813</v>
      </c>
      <c r="B133" s="923" t="s">
        <v>6896</v>
      </c>
      <c r="C133" s="679" t="s">
        <v>6895</v>
      </c>
      <c r="D133" s="924">
        <v>9127.5</v>
      </c>
      <c r="E133" s="678">
        <v>1380.5</v>
      </c>
      <c r="F133" s="678">
        <v>0</v>
      </c>
      <c r="G133" s="679">
        <f t="shared" ref="G133:G164" si="17">SUM(D133:F133)</f>
        <v>10508</v>
      </c>
      <c r="H133" s="679">
        <f t="shared" si="12"/>
        <v>7302</v>
      </c>
      <c r="I133" s="679">
        <f t="shared" si="13"/>
        <v>1521.25</v>
      </c>
      <c r="J133" s="679">
        <f t="shared" si="14"/>
        <v>12170</v>
      </c>
      <c r="K133" s="679">
        <f t="shared" si="15"/>
        <v>12175.15</v>
      </c>
      <c r="L133" s="679">
        <f t="shared" si="16"/>
        <v>33168.400000000001</v>
      </c>
    </row>
    <row r="134" spans="1:12" ht="15" customHeight="1">
      <c r="A134" s="923" t="s">
        <v>6814</v>
      </c>
      <c r="B134" s="923" t="s">
        <v>6897</v>
      </c>
      <c r="C134" s="679" t="s">
        <v>6895</v>
      </c>
      <c r="D134" s="924">
        <v>8695.5</v>
      </c>
      <c r="E134" s="678">
        <v>1380.5</v>
      </c>
      <c r="F134" s="678">
        <v>0</v>
      </c>
      <c r="G134" s="679">
        <f t="shared" si="17"/>
        <v>10076</v>
      </c>
      <c r="H134" s="679">
        <f t="shared" si="12"/>
        <v>6956.4000000000005</v>
      </c>
      <c r="I134" s="679">
        <f t="shared" si="13"/>
        <v>1449.25</v>
      </c>
      <c r="J134" s="679">
        <f t="shared" si="14"/>
        <v>11594</v>
      </c>
      <c r="K134" s="679">
        <f t="shared" si="15"/>
        <v>11717.23</v>
      </c>
      <c r="L134" s="679">
        <f t="shared" si="16"/>
        <v>31716.880000000001</v>
      </c>
    </row>
    <row r="135" spans="1:12" ht="15" customHeight="1">
      <c r="A135" s="923" t="s">
        <v>6813</v>
      </c>
      <c r="B135" s="923" t="s">
        <v>6916</v>
      </c>
      <c r="C135" s="679" t="s">
        <v>6895</v>
      </c>
      <c r="D135" s="924">
        <v>8334.5499999999993</v>
      </c>
      <c r="E135" s="678">
        <v>1380.5</v>
      </c>
      <c r="F135" s="678">
        <v>0</v>
      </c>
      <c r="G135" s="679">
        <f t="shared" si="17"/>
        <v>9715.0499999999993</v>
      </c>
      <c r="H135" s="679">
        <f t="shared" si="12"/>
        <v>6667.6399999999994</v>
      </c>
      <c r="I135" s="679">
        <f t="shared" si="13"/>
        <v>1389.0916666666667</v>
      </c>
      <c r="J135" s="679">
        <f t="shared" si="14"/>
        <v>11112.733333333334</v>
      </c>
      <c r="K135" s="679">
        <f t="shared" si="15"/>
        <v>11334.623</v>
      </c>
      <c r="L135" s="679">
        <f t="shared" si="16"/>
        <v>30504.088</v>
      </c>
    </row>
    <row r="136" spans="1:12" ht="15" customHeight="1">
      <c r="A136" s="923" t="s">
        <v>6840</v>
      </c>
      <c r="B136" s="923" t="s">
        <v>6841</v>
      </c>
      <c r="C136" s="679" t="s">
        <v>6895</v>
      </c>
      <c r="D136" s="924">
        <v>7696.85</v>
      </c>
      <c r="E136" s="678">
        <v>1380.5</v>
      </c>
      <c r="F136" s="678">
        <v>0</v>
      </c>
      <c r="G136" s="679">
        <f t="shared" si="17"/>
        <v>9077.35</v>
      </c>
      <c r="H136" s="679">
        <f t="shared" si="12"/>
        <v>6157.48</v>
      </c>
      <c r="I136" s="679">
        <f t="shared" si="13"/>
        <v>1282.8083333333334</v>
      </c>
      <c r="J136" s="679">
        <f t="shared" si="14"/>
        <v>10262.466666666667</v>
      </c>
      <c r="K136" s="679">
        <f t="shared" si="15"/>
        <v>10658.661</v>
      </c>
      <c r="L136" s="679">
        <f t="shared" si="16"/>
        <v>28361.416000000001</v>
      </c>
    </row>
    <row r="137" spans="1:12" ht="15" customHeight="1">
      <c r="A137" s="923" t="s">
        <v>6819</v>
      </c>
      <c r="B137" s="923" t="s">
        <v>6918</v>
      </c>
      <c r="C137" s="679" t="s">
        <v>6895</v>
      </c>
      <c r="D137" s="924">
        <v>7551.1</v>
      </c>
      <c r="E137" s="678">
        <v>1380.5</v>
      </c>
      <c r="F137" s="678">
        <v>0</v>
      </c>
      <c r="G137" s="679">
        <f t="shared" si="17"/>
        <v>8931.6</v>
      </c>
      <c r="H137" s="679">
        <f t="shared" si="12"/>
        <v>6040.88</v>
      </c>
      <c r="I137" s="679">
        <f t="shared" si="13"/>
        <v>1258.5166666666667</v>
      </c>
      <c r="J137" s="679">
        <f t="shared" si="14"/>
        <v>10068.133333333333</v>
      </c>
      <c r="K137" s="679">
        <f t="shared" si="15"/>
        <v>10504.166000000001</v>
      </c>
      <c r="L137" s="679">
        <f t="shared" si="16"/>
        <v>27871.696</v>
      </c>
    </row>
    <row r="138" spans="1:12" ht="15" customHeight="1">
      <c r="A138" s="923" t="s">
        <v>6813</v>
      </c>
      <c r="B138" s="923" t="s">
        <v>6919</v>
      </c>
      <c r="C138" s="679" t="s">
        <v>6895</v>
      </c>
      <c r="D138" s="924">
        <v>7581.1</v>
      </c>
      <c r="E138" s="678">
        <v>1380.5</v>
      </c>
      <c r="F138" s="678">
        <v>0</v>
      </c>
      <c r="G138" s="679">
        <f t="shared" si="17"/>
        <v>8961.6</v>
      </c>
      <c r="H138" s="679">
        <f t="shared" si="12"/>
        <v>6064.88</v>
      </c>
      <c r="I138" s="679">
        <f t="shared" si="13"/>
        <v>1263.5166666666667</v>
      </c>
      <c r="J138" s="679">
        <f t="shared" si="14"/>
        <v>10108.133333333333</v>
      </c>
      <c r="K138" s="679">
        <f t="shared" si="15"/>
        <v>10535.966</v>
      </c>
      <c r="L138" s="679">
        <f t="shared" si="16"/>
        <v>27972.495999999999</v>
      </c>
    </row>
    <row r="139" spans="1:12" ht="15" customHeight="1">
      <c r="A139" s="923" t="s">
        <v>6915</v>
      </c>
      <c r="B139" s="923" t="s">
        <v>6907</v>
      </c>
      <c r="C139" s="679" t="s">
        <v>6895</v>
      </c>
      <c r="D139" s="924">
        <v>7997.1</v>
      </c>
      <c r="E139" s="678">
        <v>1380.5</v>
      </c>
      <c r="F139" s="678">
        <v>0</v>
      </c>
      <c r="G139" s="679">
        <f t="shared" si="17"/>
        <v>9377.6</v>
      </c>
      <c r="H139" s="679">
        <f t="shared" si="12"/>
        <v>6397.68</v>
      </c>
      <c r="I139" s="679">
        <f t="shared" si="13"/>
        <v>1332.85</v>
      </c>
      <c r="J139" s="679">
        <f t="shared" si="14"/>
        <v>10662.8</v>
      </c>
      <c r="K139" s="679">
        <f t="shared" si="15"/>
        <v>10976.925999999999</v>
      </c>
      <c r="L139" s="679">
        <f t="shared" si="16"/>
        <v>29370.256000000001</v>
      </c>
    </row>
    <row r="140" spans="1:12" ht="15" customHeight="1">
      <c r="A140" s="923" t="s">
        <v>6825</v>
      </c>
      <c r="B140" s="923" t="s">
        <v>6905</v>
      </c>
      <c r="C140" s="679" t="s">
        <v>6895</v>
      </c>
      <c r="D140" s="924">
        <v>8695.5</v>
      </c>
      <c r="E140" s="678">
        <v>1380.5</v>
      </c>
      <c r="F140" s="678">
        <v>0</v>
      </c>
      <c r="G140" s="679">
        <f t="shared" si="17"/>
        <v>10076</v>
      </c>
      <c r="H140" s="679">
        <f t="shared" si="12"/>
        <v>6956.4000000000005</v>
      </c>
      <c r="I140" s="679">
        <f t="shared" si="13"/>
        <v>1449.25</v>
      </c>
      <c r="J140" s="679">
        <f t="shared" si="14"/>
        <v>11594</v>
      </c>
      <c r="K140" s="679">
        <f t="shared" si="15"/>
        <v>11717.23</v>
      </c>
      <c r="L140" s="679">
        <f t="shared" si="16"/>
        <v>31716.880000000001</v>
      </c>
    </row>
    <row r="141" spans="1:12" ht="15" customHeight="1">
      <c r="A141" s="923" t="s">
        <v>6831</v>
      </c>
      <c r="B141" s="923" t="s">
        <v>6906</v>
      </c>
      <c r="C141" s="679" t="s">
        <v>6895</v>
      </c>
      <c r="D141" s="924">
        <v>8695.5</v>
      </c>
      <c r="E141" s="678">
        <v>1380.5</v>
      </c>
      <c r="F141" s="678">
        <v>0</v>
      </c>
      <c r="G141" s="679">
        <f t="shared" si="17"/>
        <v>10076</v>
      </c>
      <c r="H141" s="679">
        <f t="shared" si="12"/>
        <v>6956.4000000000005</v>
      </c>
      <c r="I141" s="679">
        <f t="shared" si="13"/>
        <v>1449.25</v>
      </c>
      <c r="J141" s="679">
        <f t="shared" si="14"/>
        <v>11594</v>
      </c>
      <c r="K141" s="679">
        <f t="shared" si="15"/>
        <v>11717.23</v>
      </c>
      <c r="L141" s="679">
        <f t="shared" si="16"/>
        <v>31716.880000000001</v>
      </c>
    </row>
    <row r="142" spans="1:12" ht="15" customHeight="1">
      <c r="A142" s="923" t="s">
        <v>6836</v>
      </c>
      <c r="B142" s="923" t="s">
        <v>6837</v>
      </c>
      <c r="C142" s="679" t="s">
        <v>6895</v>
      </c>
      <c r="D142" s="924">
        <v>8573.15</v>
      </c>
      <c r="E142" s="678">
        <v>1380.5</v>
      </c>
      <c r="F142" s="678">
        <v>0</v>
      </c>
      <c r="G142" s="679">
        <f t="shared" si="17"/>
        <v>9953.65</v>
      </c>
      <c r="H142" s="679">
        <f t="shared" si="12"/>
        <v>6858.5199999999995</v>
      </c>
      <c r="I142" s="679">
        <f t="shared" si="13"/>
        <v>1428.8583333333331</v>
      </c>
      <c r="J142" s="679">
        <f t="shared" si="14"/>
        <v>11430.866666666665</v>
      </c>
      <c r="K142" s="679">
        <f t="shared" si="15"/>
        <v>11587.539000000001</v>
      </c>
      <c r="L142" s="679">
        <f t="shared" si="16"/>
        <v>31305.783999999996</v>
      </c>
    </row>
    <row r="143" spans="1:12" ht="15" customHeight="1">
      <c r="A143" s="923" t="s">
        <v>6836</v>
      </c>
      <c r="B143" s="923" t="s">
        <v>6837</v>
      </c>
      <c r="C143" s="679" t="s">
        <v>6895</v>
      </c>
      <c r="D143" s="924">
        <v>8440.5499999999993</v>
      </c>
      <c r="E143" s="678">
        <v>1380.5</v>
      </c>
      <c r="F143" s="678">
        <v>0</v>
      </c>
      <c r="G143" s="679">
        <f t="shared" si="17"/>
        <v>9821.0499999999993</v>
      </c>
      <c r="H143" s="679">
        <f t="shared" si="12"/>
        <v>6752.4399999999987</v>
      </c>
      <c r="I143" s="679">
        <f t="shared" si="13"/>
        <v>1406.7583333333332</v>
      </c>
      <c r="J143" s="679">
        <f t="shared" si="14"/>
        <v>11254.066666666666</v>
      </c>
      <c r="K143" s="679">
        <f t="shared" si="15"/>
        <v>11446.982999999998</v>
      </c>
      <c r="L143" s="679">
        <f t="shared" si="16"/>
        <v>30860.248</v>
      </c>
    </row>
    <row r="144" spans="1:12" ht="15" customHeight="1">
      <c r="A144" s="923" t="s">
        <v>6814</v>
      </c>
      <c r="B144" s="923" t="s">
        <v>6910</v>
      </c>
      <c r="C144" s="679" t="s">
        <v>6895</v>
      </c>
      <c r="D144" s="924">
        <v>6889.2</v>
      </c>
      <c r="E144" s="678">
        <v>1380.5</v>
      </c>
      <c r="F144" s="678">
        <v>0</v>
      </c>
      <c r="G144" s="679">
        <f t="shared" si="17"/>
        <v>8269.7000000000007</v>
      </c>
      <c r="H144" s="679">
        <f t="shared" si="12"/>
        <v>5511.36</v>
      </c>
      <c r="I144" s="679">
        <f t="shared" si="13"/>
        <v>1148.1999999999998</v>
      </c>
      <c r="J144" s="679">
        <f t="shared" si="14"/>
        <v>9185.5999999999985</v>
      </c>
      <c r="K144" s="679">
        <f t="shared" si="15"/>
        <v>9802.5519999999997</v>
      </c>
      <c r="L144" s="679">
        <f t="shared" si="16"/>
        <v>25647.712</v>
      </c>
    </row>
    <row r="145" spans="1:12" ht="15" customHeight="1">
      <c r="A145" s="923" t="s">
        <v>6831</v>
      </c>
      <c r="B145" s="923" t="s">
        <v>6909</v>
      </c>
      <c r="C145" s="679" t="s">
        <v>6895</v>
      </c>
      <c r="D145" s="924">
        <v>8409.7000000000007</v>
      </c>
      <c r="E145" s="678">
        <v>1380.5</v>
      </c>
      <c r="F145" s="678">
        <v>0</v>
      </c>
      <c r="G145" s="679">
        <f t="shared" si="17"/>
        <v>9790.2000000000007</v>
      </c>
      <c r="H145" s="679">
        <f t="shared" si="12"/>
        <v>6727.7600000000011</v>
      </c>
      <c r="I145" s="679">
        <f t="shared" si="13"/>
        <v>1401.6166666666668</v>
      </c>
      <c r="J145" s="679">
        <f t="shared" si="14"/>
        <v>11212.933333333334</v>
      </c>
      <c r="K145" s="679">
        <f t="shared" si="15"/>
        <v>11414.282000000003</v>
      </c>
      <c r="L145" s="679">
        <f t="shared" si="16"/>
        <v>30756.592000000004</v>
      </c>
    </row>
    <row r="146" spans="1:12" ht="15" customHeight="1">
      <c r="A146" s="923" t="s">
        <v>6832</v>
      </c>
      <c r="B146" s="923" t="s">
        <v>6833</v>
      </c>
      <c r="C146" s="679" t="s">
        <v>6895</v>
      </c>
      <c r="D146" s="924">
        <v>8695.5</v>
      </c>
      <c r="E146" s="678">
        <v>1380.5</v>
      </c>
      <c r="F146" s="678">
        <v>0</v>
      </c>
      <c r="G146" s="679">
        <f t="shared" si="17"/>
        <v>10076</v>
      </c>
      <c r="H146" s="679">
        <f t="shared" si="12"/>
        <v>6956.4000000000005</v>
      </c>
      <c r="I146" s="679">
        <f t="shared" si="13"/>
        <v>1449.25</v>
      </c>
      <c r="J146" s="679">
        <f t="shared" si="14"/>
        <v>11594</v>
      </c>
      <c r="K146" s="679">
        <f t="shared" si="15"/>
        <v>11717.23</v>
      </c>
      <c r="L146" s="679">
        <f t="shared" si="16"/>
        <v>31716.880000000001</v>
      </c>
    </row>
    <row r="147" spans="1:12" ht="15" customHeight="1">
      <c r="A147" s="923" t="s">
        <v>6842</v>
      </c>
      <c r="B147" s="923" t="s">
        <v>6843</v>
      </c>
      <c r="C147" s="679" t="s">
        <v>6895</v>
      </c>
      <c r="D147" s="924">
        <v>9719.5</v>
      </c>
      <c r="E147" s="678">
        <v>1380.5</v>
      </c>
      <c r="F147" s="678">
        <v>0</v>
      </c>
      <c r="G147" s="679">
        <f t="shared" si="17"/>
        <v>11100</v>
      </c>
      <c r="H147" s="679">
        <f t="shared" si="12"/>
        <v>7775.6</v>
      </c>
      <c r="I147" s="679">
        <f t="shared" si="13"/>
        <v>1619.9166666666667</v>
      </c>
      <c r="J147" s="679">
        <f t="shared" si="14"/>
        <v>12959.333333333334</v>
      </c>
      <c r="K147" s="679">
        <f t="shared" si="15"/>
        <v>12802.67</v>
      </c>
      <c r="L147" s="679">
        <f t="shared" si="16"/>
        <v>35157.519999999997</v>
      </c>
    </row>
    <row r="148" spans="1:12" ht="15" customHeight="1">
      <c r="A148" s="923" t="s">
        <v>6844</v>
      </c>
      <c r="B148" s="923" t="s">
        <v>6845</v>
      </c>
      <c r="C148" s="679" t="s">
        <v>6895</v>
      </c>
      <c r="D148" s="924">
        <v>14579.3</v>
      </c>
      <c r="E148" s="678">
        <v>1380.5</v>
      </c>
      <c r="F148" s="678">
        <v>0</v>
      </c>
      <c r="G148" s="679">
        <f t="shared" si="17"/>
        <v>15959.8</v>
      </c>
      <c r="H148" s="679">
        <f t="shared" si="12"/>
        <v>11663.439999999999</v>
      </c>
      <c r="I148" s="679">
        <f t="shared" si="13"/>
        <v>2429.8833333333332</v>
      </c>
      <c r="J148" s="679">
        <f t="shared" si="14"/>
        <v>19439.066666666666</v>
      </c>
      <c r="K148" s="679">
        <f t="shared" si="15"/>
        <v>17954.057999999997</v>
      </c>
      <c r="L148" s="679">
        <f t="shared" si="16"/>
        <v>51486.447999999997</v>
      </c>
    </row>
    <row r="149" spans="1:12" ht="15" customHeight="1">
      <c r="A149" s="923" t="s">
        <v>6846</v>
      </c>
      <c r="B149" s="923" t="s">
        <v>6847</v>
      </c>
      <c r="C149" s="679" t="s">
        <v>6895</v>
      </c>
      <c r="D149" s="924">
        <v>10785.4</v>
      </c>
      <c r="E149" s="678">
        <v>1380.5</v>
      </c>
      <c r="F149" s="678">
        <v>0</v>
      </c>
      <c r="G149" s="679">
        <f t="shared" si="17"/>
        <v>12165.9</v>
      </c>
      <c r="H149" s="679">
        <f t="shared" si="12"/>
        <v>8628.32</v>
      </c>
      <c r="I149" s="679">
        <f t="shared" si="13"/>
        <v>1797.5666666666666</v>
      </c>
      <c r="J149" s="679">
        <f t="shared" si="14"/>
        <v>14380.533333333333</v>
      </c>
      <c r="K149" s="679">
        <f t="shared" si="15"/>
        <v>13932.523999999999</v>
      </c>
      <c r="L149" s="679">
        <f t="shared" si="16"/>
        <v>38738.943999999996</v>
      </c>
    </row>
    <row r="150" spans="1:12" ht="15" customHeight="1">
      <c r="A150" s="923" t="s">
        <v>6848</v>
      </c>
      <c r="B150" s="923" t="s">
        <v>6849</v>
      </c>
      <c r="C150" s="679" t="s">
        <v>6895</v>
      </c>
      <c r="D150" s="924">
        <v>16178.05</v>
      </c>
      <c r="E150" s="678">
        <v>1380.5</v>
      </c>
      <c r="F150" s="678">
        <v>0</v>
      </c>
      <c r="G150" s="679">
        <f t="shared" si="17"/>
        <v>17558.55</v>
      </c>
      <c r="H150" s="679">
        <f t="shared" si="12"/>
        <v>12942.439999999999</v>
      </c>
      <c r="I150" s="679">
        <f t="shared" si="13"/>
        <v>2696.3416666666667</v>
      </c>
      <c r="J150" s="679">
        <f t="shared" si="14"/>
        <v>21570.733333333334</v>
      </c>
      <c r="K150" s="679">
        <f t="shared" si="15"/>
        <v>19648.733</v>
      </c>
      <c r="L150" s="679">
        <f t="shared" si="16"/>
        <v>56858.248</v>
      </c>
    </row>
    <row r="151" spans="1:12" ht="15" customHeight="1">
      <c r="A151" s="923" t="s">
        <v>6850</v>
      </c>
      <c r="B151" s="923" t="s">
        <v>6851</v>
      </c>
      <c r="C151" s="679" t="s">
        <v>6895</v>
      </c>
      <c r="D151" s="924">
        <v>12447.95</v>
      </c>
      <c r="E151" s="678">
        <v>1380.5</v>
      </c>
      <c r="F151" s="678">
        <v>0</v>
      </c>
      <c r="G151" s="679">
        <f t="shared" si="17"/>
        <v>13828.45</v>
      </c>
      <c r="H151" s="679">
        <f t="shared" si="12"/>
        <v>9958.36</v>
      </c>
      <c r="I151" s="679">
        <f t="shared" si="13"/>
        <v>2074.6583333333333</v>
      </c>
      <c r="J151" s="679">
        <f t="shared" si="14"/>
        <v>16597.266666666666</v>
      </c>
      <c r="K151" s="679">
        <f t="shared" si="15"/>
        <v>15694.827000000001</v>
      </c>
      <c r="L151" s="679">
        <f t="shared" si="16"/>
        <v>44325.112000000001</v>
      </c>
    </row>
    <row r="152" spans="1:12" ht="15" customHeight="1">
      <c r="A152" s="923" t="s">
        <v>6854</v>
      </c>
      <c r="B152" s="923" t="s">
        <v>6855</v>
      </c>
      <c r="C152" s="679" t="s">
        <v>6895</v>
      </c>
      <c r="D152" s="924">
        <v>7468.1</v>
      </c>
      <c r="E152" s="678">
        <v>1380.5</v>
      </c>
      <c r="F152" s="678">
        <v>0</v>
      </c>
      <c r="G152" s="679">
        <f t="shared" si="17"/>
        <v>8848.6</v>
      </c>
      <c r="H152" s="679">
        <f t="shared" si="12"/>
        <v>5974.48</v>
      </c>
      <c r="I152" s="679">
        <f t="shared" si="13"/>
        <v>1244.6833333333334</v>
      </c>
      <c r="J152" s="679">
        <f t="shared" si="14"/>
        <v>9957.4666666666672</v>
      </c>
      <c r="K152" s="679">
        <f t="shared" si="15"/>
        <v>10416.186</v>
      </c>
      <c r="L152" s="679">
        <f t="shared" si="16"/>
        <v>27592.815999999999</v>
      </c>
    </row>
    <row r="153" spans="1:12" ht="15" customHeight="1">
      <c r="A153" s="923" t="s">
        <v>6858</v>
      </c>
      <c r="B153" s="923" t="s">
        <v>6859</v>
      </c>
      <c r="C153" s="679" t="s">
        <v>6895</v>
      </c>
      <c r="D153" s="924">
        <v>8245.7999999999993</v>
      </c>
      <c r="E153" s="678">
        <v>1380.5</v>
      </c>
      <c r="F153" s="678">
        <v>0</v>
      </c>
      <c r="G153" s="679">
        <f t="shared" si="17"/>
        <v>9626.2999999999993</v>
      </c>
      <c r="H153" s="679">
        <f t="shared" si="12"/>
        <v>6596.6399999999994</v>
      </c>
      <c r="I153" s="679">
        <f t="shared" si="13"/>
        <v>1374.2999999999997</v>
      </c>
      <c r="J153" s="679">
        <f t="shared" si="14"/>
        <v>10994.399999999998</v>
      </c>
      <c r="K153" s="679">
        <f t="shared" si="15"/>
        <v>11240.547999999999</v>
      </c>
      <c r="L153" s="679">
        <f t="shared" si="16"/>
        <v>30205.887999999995</v>
      </c>
    </row>
    <row r="154" spans="1:12" ht="15" customHeight="1">
      <c r="A154" s="923" t="s">
        <v>6856</v>
      </c>
      <c r="B154" s="923" t="s">
        <v>6861</v>
      </c>
      <c r="C154" s="679" t="s">
        <v>6895</v>
      </c>
      <c r="D154" s="924">
        <v>12368.65</v>
      </c>
      <c r="E154" s="678">
        <v>1380.5</v>
      </c>
      <c r="F154" s="678">
        <v>0</v>
      </c>
      <c r="G154" s="679">
        <f t="shared" si="17"/>
        <v>13749.15</v>
      </c>
      <c r="H154" s="679">
        <f t="shared" si="12"/>
        <v>9894.9199999999983</v>
      </c>
      <c r="I154" s="679">
        <f t="shared" si="13"/>
        <v>2061.4416666666666</v>
      </c>
      <c r="J154" s="679">
        <f t="shared" si="14"/>
        <v>16491.533333333333</v>
      </c>
      <c r="K154" s="679">
        <f t="shared" si="15"/>
        <v>15610.768999999998</v>
      </c>
      <c r="L154" s="679">
        <f t="shared" si="16"/>
        <v>44058.663999999997</v>
      </c>
    </row>
    <row r="155" spans="1:12" ht="15" customHeight="1">
      <c r="A155" s="923" t="s">
        <v>6842</v>
      </c>
      <c r="B155" s="923" t="s">
        <v>6843</v>
      </c>
      <c r="C155" s="679" t="s">
        <v>6895</v>
      </c>
      <c r="D155" s="924">
        <v>9719.5</v>
      </c>
      <c r="E155" s="678">
        <v>1380.5</v>
      </c>
      <c r="F155" s="678">
        <v>0</v>
      </c>
      <c r="G155" s="679">
        <f t="shared" si="17"/>
        <v>11100</v>
      </c>
      <c r="H155" s="679">
        <f t="shared" si="12"/>
        <v>7775.6</v>
      </c>
      <c r="I155" s="679">
        <f t="shared" si="13"/>
        <v>1619.9166666666667</v>
      </c>
      <c r="J155" s="679">
        <f t="shared" si="14"/>
        <v>12959.333333333334</v>
      </c>
      <c r="K155" s="679">
        <f t="shared" si="15"/>
        <v>12802.67</v>
      </c>
      <c r="L155" s="679">
        <f t="shared" si="16"/>
        <v>35157.519999999997</v>
      </c>
    </row>
    <row r="156" spans="1:12" ht="15" customHeight="1">
      <c r="A156" s="923" t="s">
        <v>6846</v>
      </c>
      <c r="B156" s="923" t="s">
        <v>6847</v>
      </c>
      <c r="C156" s="679" t="s">
        <v>6895</v>
      </c>
      <c r="D156" s="924">
        <v>10785.4</v>
      </c>
      <c r="E156" s="678">
        <v>1380.5</v>
      </c>
      <c r="F156" s="678">
        <v>0</v>
      </c>
      <c r="G156" s="679">
        <f t="shared" si="17"/>
        <v>12165.9</v>
      </c>
      <c r="H156" s="679">
        <f t="shared" si="12"/>
        <v>8628.32</v>
      </c>
      <c r="I156" s="679">
        <f t="shared" si="13"/>
        <v>1797.5666666666666</v>
      </c>
      <c r="J156" s="679">
        <f t="shared" si="14"/>
        <v>14380.533333333333</v>
      </c>
      <c r="K156" s="679">
        <f t="shared" si="15"/>
        <v>13932.523999999999</v>
      </c>
      <c r="L156" s="679">
        <f t="shared" si="16"/>
        <v>38738.943999999996</v>
      </c>
    </row>
    <row r="157" spans="1:12" ht="15" customHeight="1">
      <c r="A157" s="923" t="s">
        <v>6858</v>
      </c>
      <c r="B157" s="923" t="s">
        <v>6859</v>
      </c>
      <c r="C157" s="679" t="s">
        <v>6895</v>
      </c>
      <c r="D157" s="924">
        <v>8245.7999999999993</v>
      </c>
      <c r="E157" s="678">
        <v>1380.5</v>
      </c>
      <c r="F157" s="678">
        <v>0</v>
      </c>
      <c r="G157" s="679">
        <f t="shared" si="17"/>
        <v>9626.2999999999993</v>
      </c>
      <c r="H157" s="679">
        <f t="shared" si="12"/>
        <v>6596.6399999999994</v>
      </c>
      <c r="I157" s="679">
        <f t="shared" si="13"/>
        <v>1374.2999999999997</v>
      </c>
      <c r="J157" s="679">
        <f t="shared" si="14"/>
        <v>10994.399999999998</v>
      </c>
      <c r="K157" s="679">
        <f t="shared" si="15"/>
        <v>11240.547999999999</v>
      </c>
      <c r="L157" s="679">
        <f t="shared" si="16"/>
        <v>30205.887999999995</v>
      </c>
    </row>
    <row r="158" spans="1:12" ht="15" customHeight="1">
      <c r="A158" s="923" t="s">
        <v>6862</v>
      </c>
      <c r="B158" s="923" t="s">
        <v>6863</v>
      </c>
      <c r="C158" s="679" t="s">
        <v>6895</v>
      </c>
      <c r="D158" s="926">
        <v>435.05</v>
      </c>
      <c r="E158" s="678">
        <v>34.5</v>
      </c>
      <c r="F158" s="291">
        <v>0</v>
      </c>
      <c r="G158" s="700">
        <f t="shared" si="17"/>
        <v>469.55</v>
      </c>
      <c r="H158" s="700">
        <f t="shared" si="12"/>
        <v>348.04</v>
      </c>
      <c r="I158" s="700">
        <f t="shared" si="13"/>
        <v>72.50833333333334</v>
      </c>
      <c r="J158" s="700">
        <f t="shared" si="14"/>
        <v>580.06666666666672</v>
      </c>
      <c r="K158" s="679">
        <f t="shared" si="15"/>
        <v>2961.1529999999998</v>
      </c>
      <c r="L158" s="700">
        <f t="shared" si="16"/>
        <v>3961.768</v>
      </c>
    </row>
    <row r="159" spans="1:12" ht="15" customHeight="1">
      <c r="A159" s="923" t="s">
        <v>6865</v>
      </c>
      <c r="B159" s="923" t="s">
        <v>6866</v>
      </c>
      <c r="C159" s="679" t="s">
        <v>6895</v>
      </c>
      <c r="D159" s="926">
        <v>492.15</v>
      </c>
      <c r="E159" s="678">
        <v>34.5</v>
      </c>
      <c r="F159" s="291">
        <v>0</v>
      </c>
      <c r="G159" s="700">
        <f t="shared" si="17"/>
        <v>526.65</v>
      </c>
      <c r="H159" s="700">
        <f t="shared" si="12"/>
        <v>393.71999999999991</v>
      </c>
      <c r="I159" s="700">
        <f t="shared" si="13"/>
        <v>82.024999999999991</v>
      </c>
      <c r="J159" s="700">
        <f t="shared" si="14"/>
        <v>656.19999999999993</v>
      </c>
      <c r="K159" s="679">
        <f t="shared" si="15"/>
        <v>3021.6789999999996</v>
      </c>
      <c r="L159" s="700">
        <f t="shared" si="16"/>
        <v>4153.6239999999998</v>
      </c>
    </row>
    <row r="160" spans="1:12" ht="15" customHeight="1">
      <c r="A160" s="923" t="s">
        <v>6871</v>
      </c>
      <c r="B160" s="923" t="s">
        <v>6872</v>
      </c>
      <c r="C160" s="679" t="s">
        <v>6895</v>
      </c>
      <c r="D160" s="926">
        <v>323.95</v>
      </c>
      <c r="E160" s="678">
        <v>34.5</v>
      </c>
      <c r="F160" s="291">
        <v>0</v>
      </c>
      <c r="G160" s="700">
        <f t="shared" si="17"/>
        <v>358.45</v>
      </c>
      <c r="H160" s="700">
        <f t="shared" si="12"/>
        <v>259.16000000000003</v>
      </c>
      <c r="I160" s="700">
        <f t="shared" si="13"/>
        <v>53.991666666666667</v>
      </c>
      <c r="J160" s="700">
        <f t="shared" si="14"/>
        <v>431.93333333333334</v>
      </c>
      <c r="K160" s="679">
        <f t="shared" si="15"/>
        <v>2843.3869999999997</v>
      </c>
      <c r="L160" s="700">
        <f t="shared" si="16"/>
        <v>3588.4719999999998</v>
      </c>
    </row>
    <row r="161" spans="1:12" ht="15" customHeight="1">
      <c r="A161" s="923" t="s">
        <v>6873</v>
      </c>
      <c r="B161" s="923" t="s">
        <v>6874</v>
      </c>
      <c r="C161" s="679" t="s">
        <v>6895</v>
      </c>
      <c r="D161" s="926">
        <v>359.45</v>
      </c>
      <c r="E161" s="678">
        <v>34.5</v>
      </c>
      <c r="F161" s="291">
        <v>0</v>
      </c>
      <c r="G161" s="700">
        <f t="shared" si="17"/>
        <v>393.95</v>
      </c>
      <c r="H161" s="700">
        <f t="shared" si="12"/>
        <v>287.55999999999995</v>
      </c>
      <c r="I161" s="700">
        <f t="shared" si="13"/>
        <v>59.908333333333331</v>
      </c>
      <c r="J161" s="700">
        <f t="shared" si="14"/>
        <v>479.26666666666665</v>
      </c>
      <c r="K161" s="679">
        <f t="shared" si="15"/>
        <v>2881.0169999999998</v>
      </c>
      <c r="L161" s="700">
        <f t="shared" si="16"/>
        <v>3707.7519999999995</v>
      </c>
    </row>
    <row r="162" spans="1:12" ht="15" customHeight="1">
      <c r="A162" s="923" t="s">
        <v>6862</v>
      </c>
      <c r="B162" s="923" t="s">
        <v>6920</v>
      </c>
      <c r="C162" s="679" t="s">
        <v>6895</v>
      </c>
      <c r="D162" s="926">
        <v>435.05</v>
      </c>
      <c r="E162" s="678">
        <v>34.5</v>
      </c>
      <c r="F162" s="291">
        <v>0</v>
      </c>
      <c r="G162" s="700">
        <f t="shared" si="17"/>
        <v>469.55</v>
      </c>
      <c r="H162" s="700">
        <f t="shared" si="12"/>
        <v>348.04</v>
      </c>
      <c r="I162" s="700">
        <f t="shared" si="13"/>
        <v>72.50833333333334</v>
      </c>
      <c r="J162" s="700">
        <f t="shared" si="14"/>
        <v>580.06666666666672</v>
      </c>
      <c r="K162" s="679">
        <f t="shared" si="15"/>
        <v>2961.1529999999998</v>
      </c>
      <c r="L162" s="700">
        <f t="shared" si="16"/>
        <v>3961.768</v>
      </c>
    </row>
    <row r="163" spans="1:12" ht="15" customHeight="1">
      <c r="A163" s="923" t="s">
        <v>6865</v>
      </c>
      <c r="B163" s="923" t="s">
        <v>6921</v>
      </c>
      <c r="C163" s="679" t="s">
        <v>6895</v>
      </c>
      <c r="D163" s="926">
        <v>492.15</v>
      </c>
      <c r="E163" s="678">
        <v>34.5</v>
      </c>
      <c r="F163" s="291">
        <v>0</v>
      </c>
      <c r="G163" s="700">
        <f t="shared" si="17"/>
        <v>526.65</v>
      </c>
      <c r="H163" s="700">
        <f t="shared" si="12"/>
        <v>393.71999999999991</v>
      </c>
      <c r="I163" s="700">
        <f t="shared" si="13"/>
        <v>82.024999999999991</v>
      </c>
      <c r="J163" s="700">
        <f t="shared" si="14"/>
        <v>656.19999999999993</v>
      </c>
      <c r="K163" s="679">
        <f t="shared" si="15"/>
        <v>3021.6789999999996</v>
      </c>
      <c r="L163" s="700">
        <f t="shared" si="16"/>
        <v>4153.6239999999998</v>
      </c>
    </row>
    <row r="164" spans="1:12" ht="15" customHeight="1">
      <c r="A164" s="923" t="s">
        <v>6871</v>
      </c>
      <c r="B164" s="923" t="s">
        <v>6881</v>
      </c>
      <c r="C164" s="679" t="s">
        <v>6895</v>
      </c>
      <c r="D164" s="926">
        <v>555.04999999999995</v>
      </c>
      <c r="E164" s="678">
        <v>34.5</v>
      </c>
      <c r="F164" s="291">
        <v>0</v>
      </c>
      <c r="G164" s="700">
        <f t="shared" si="17"/>
        <v>589.54999999999995</v>
      </c>
      <c r="H164" s="700">
        <f t="shared" si="12"/>
        <v>444.03999999999996</v>
      </c>
      <c r="I164" s="700">
        <f t="shared" si="13"/>
        <v>92.508333333333326</v>
      </c>
      <c r="J164" s="700">
        <f t="shared" si="14"/>
        <v>740.06666666666661</v>
      </c>
      <c r="K164" s="679">
        <f t="shared" si="15"/>
        <v>3088.3530000000001</v>
      </c>
      <c r="L164" s="700">
        <f t="shared" si="16"/>
        <v>4364.9679999999998</v>
      </c>
    </row>
    <row r="165" spans="1:12" ht="15" customHeight="1">
      <c r="A165" s="923" t="s">
        <v>6865</v>
      </c>
      <c r="B165" s="923" t="s">
        <v>6879</v>
      </c>
      <c r="C165" s="679" t="s">
        <v>6895</v>
      </c>
      <c r="D165" s="926">
        <v>492.15</v>
      </c>
      <c r="E165" s="678">
        <v>34.5</v>
      </c>
      <c r="F165" s="291">
        <v>0</v>
      </c>
      <c r="G165" s="700">
        <f t="shared" ref="G165:G171" si="18">SUM(D165:F165)</f>
        <v>526.65</v>
      </c>
      <c r="H165" s="700">
        <f t="shared" ref="H165:H171" si="19">(D165/30)*24</f>
        <v>393.71999999999991</v>
      </c>
      <c r="I165" s="700">
        <f t="shared" ref="I165:I171" si="20">(D165/30)*5</f>
        <v>82.024999999999991</v>
      </c>
      <c r="J165" s="700">
        <f t="shared" ref="J165:J171" si="21">(D165/30)*40</f>
        <v>656.19999999999993</v>
      </c>
      <c r="K165" s="679">
        <f t="shared" ref="K165:K171" si="22">+(D165*26%)+2500+(D165/30)*24</f>
        <v>3021.6789999999996</v>
      </c>
      <c r="L165" s="700">
        <f t="shared" ref="L165:L171" si="23">+H165+I165+J165+K165</f>
        <v>4153.6239999999998</v>
      </c>
    </row>
    <row r="166" spans="1:12" ht="15" customHeight="1">
      <c r="A166" s="923" t="s">
        <v>6867</v>
      </c>
      <c r="B166" s="923" t="s">
        <v>6880</v>
      </c>
      <c r="C166" s="679" t="s">
        <v>6895</v>
      </c>
      <c r="D166" s="926">
        <v>555.04999999999995</v>
      </c>
      <c r="E166" s="678">
        <v>34.5</v>
      </c>
      <c r="F166" s="291">
        <v>0</v>
      </c>
      <c r="G166" s="700">
        <f t="shared" si="18"/>
        <v>589.54999999999995</v>
      </c>
      <c r="H166" s="700">
        <f t="shared" si="19"/>
        <v>444.03999999999996</v>
      </c>
      <c r="I166" s="700">
        <f t="shared" si="20"/>
        <v>92.508333333333326</v>
      </c>
      <c r="J166" s="700">
        <f t="shared" si="21"/>
        <v>740.06666666666661</v>
      </c>
      <c r="K166" s="679">
        <f t="shared" si="22"/>
        <v>3088.3530000000001</v>
      </c>
      <c r="L166" s="700">
        <f t="shared" si="23"/>
        <v>4364.9679999999998</v>
      </c>
    </row>
    <row r="167" spans="1:12" ht="15" customHeight="1">
      <c r="A167" s="923" t="s">
        <v>6882</v>
      </c>
      <c r="B167" s="923" t="s">
        <v>6883</v>
      </c>
      <c r="C167" s="679" t="s">
        <v>6895</v>
      </c>
      <c r="D167" s="926">
        <v>435.05</v>
      </c>
      <c r="E167" s="678">
        <v>34.5</v>
      </c>
      <c r="F167" s="291">
        <v>0</v>
      </c>
      <c r="G167" s="700">
        <f t="shared" si="18"/>
        <v>469.55</v>
      </c>
      <c r="H167" s="700">
        <f t="shared" si="19"/>
        <v>348.04</v>
      </c>
      <c r="I167" s="700">
        <f t="shared" si="20"/>
        <v>72.50833333333334</v>
      </c>
      <c r="J167" s="700">
        <f t="shared" si="21"/>
        <v>580.06666666666672</v>
      </c>
      <c r="K167" s="679">
        <f t="shared" si="22"/>
        <v>2961.1529999999998</v>
      </c>
      <c r="L167" s="700">
        <f t="shared" si="23"/>
        <v>3961.768</v>
      </c>
    </row>
    <row r="168" spans="1:12" ht="15" customHeight="1">
      <c r="A168" s="923" t="s">
        <v>6871</v>
      </c>
      <c r="B168" s="923" t="s">
        <v>6885</v>
      </c>
      <c r="C168" s="679" t="s">
        <v>6895</v>
      </c>
      <c r="D168" s="926">
        <v>323.95</v>
      </c>
      <c r="E168" s="678">
        <v>34.5</v>
      </c>
      <c r="F168" s="291">
        <v>0</v>
      </c>
      <c r="G168" s="700">
        <f t="shared" si="18"/>
        <v>358.45</v>
      </c>
      <c r="H168" s="700">
        <f t="shared" si="19"/>
        <v>259.16000000000003</v>
      </c>
      <c r="I168" s="700">
        <f t="shared" si="20"/>
        <v>53.991666666666667</v>
      </c>
      <c r="J168" s="700">
        <f t="shared" si="21"/>
        <v>431.93333333333334</v>
      </c>
      <c r="K168" s="679">
        <f t="shared" si="22"/>
        <v>2843.3869999999997</v>
      </c>
      <c r="L168" s="700">
        <f t="shared" si="23"/>
        <v>3588.4719999999998</v>
      </c>
    </row>
    <row r="169" spans="1:12" ht="15" customHeight="1">
      <c r="A169" s="923" t="s">
        <v>6873</v>
      </c>
      <c r="B169" s="923" t="s">
        <v>6886</v>
      </c>
      <c r="C169" s="679" t="s">
        <v>6895</v>
      </c>
      <c r="D169" s="926">
        <v>359.45</v>
      </c>
      <c r="E169" s="678">
        <v>34.5</v>
      </c>
      <c r="F169" s="291">
        <v>0</v>
      </c>
      <c r="G169" s="700">
        <f t="shared" si="18"/>
        <v>393.95</v>
      </c>
      <c r="H169" s="700">
        <f t="shared" si="19"/>
        <v>287.55999999999995</v>
      </c>
      <c r="I169" s="700">
        <f t="shared" si="20"/>
        <v>59.908333333333331</v>
      </c>
      <c r="J169" s="700">
        <f t="shared" si="21"/>
        <v>479.26666666666665</v>
      </c>
      <c r="K169" s="679">
        <f t="shared" si="22"/>
        <v>2881.0169999999998</v>
      </c>
      <c r="L169" s="700">
        <f t="shared" si="23"/>
        <v>3707.7519999999995</v>
      </c>
    </row>
    <row r="170" spans="1:12" ht="15" customHeight="1">
      <c r="A170" s="923" t="s">
        <v>6882</v>
      </c>
      <c r="B170" s="923" t="s">
        <v>6884</v>
      </c>
      <c r="C170" s="679" t="s">
        <v>6895</v>
      </c>
      <c r="D170" s="926">
        <v>435.05</v>
      </c>
      <c r="E170" s="678">
        <v>34.5</v>
      </c>
      <c r="F170" s="291">
        <v>0</v>
      </c>
      <c r="G170" s="700">
        <f t="shared" si="18"/>
        <v>469.55</v>
      </c>
      <c r="H170" s="700">
        <f t="shared" si="19"/>
        <v>348.04</v>
      </c>
      <c r="I170" s="700">
        <f t="shared" si="20"/>
        <v>72.50833333333334</v>
      </c>
      <c r="J170" s="700">
        <f t="shared" si="21"/>
        <v>580.06666666666672</v>
      </c>
      <c r="K170" s="679">
        <f t="shared" si="22"/>
        <v>2961.1529999999998</v>
      </c>
      <c r="L170" s="700">
        <f t="shared" si="23"/>
        <v>3961.768</v>
      </c>
    </row>
    <row r="171" spans="1:12" ht="15" customHeight="1">
      <c r="A171" s="923" t="s">
        <v>6887</v>
      </c>
      <c r="B171" s="923" t="s">
        <v>6888</v>
      </c>
      <c r="C171" s="679" t="s">
        <v>6895</v>
      </c>
      <c r="D171" s="926">
        <v>492.15</v>
      </c>
      <c r="E171" s="678">
        <v>34.5</v>
      </c>
      <c r="F171" s="291">
        <v>0</v>
      </c>
      <c r="G171" s="700">
        <f t="shared" si="18"/>
        <v>526.65</v>
      </c>
      <c r="H171" s="700">
        <f t="shared" si="19"/>
        <v>393.71999999999991</v>
      </c>
      <c r="I171" s="700">
        <f t="shared" si="20"/>
        <v>82.024999999999991</v>
      </c>
      <c r="J171" s="700">
        <f t="shared" si="21"/>
        <v>656.19999999999993</v>
      </c>
      <c r="K171" s="679">
        <f t="shared" si="22"/>
        <v>3021.6789999999996</v>
      </c>
      <c r="L171" s="700">
        <f t="shared" si="23"/>
        <v>4153.6239999999998</v>
      </c>
    </row>
    <row r="172" spans="1:12">
      <c r="A172" s="795" t="s">
        <v>6891</v>
      </c>
    </row>
    <row r="174" spans="1:12" s="837" customFormat="1" ht="15.6">
      <c r="B174" s="928" t="s">
        <v>6922</v>
      </c>
      <c r="C174" s="929"/>
      <c r="D174" s="930"/>
      <c r="E174" s="930"/>
      <c r="F174" s="930"/>
    </row>
    <row r="175" spans="1:12" s="837" customFormat="1" ht="15.6">
      <c r="B175" s="796" t="s">
        <v>4283</v>
      </c>
      <c r="C175" s="1388" t="s">
        <v>3218</v>
      </c>
      <c r="D175" s="1388"/>
      <c r="E175" s="1388"/>
      <c r="F175" s="1388"/>
    </row>
    <row r="176" spans="1:12" s="837" customFormat="1" ht="15.6">
      <c r="B176" s="931">
        <v>1311</v>
      </c>
      <c r="C176" s="1408" t="s">
        <v>6923</v>
      </c>
      <c r="D176" s="1408"/>
      <c r="E176" s="1408"/>
      <c r="F176" s="1408"/>
    </row>
    <row r="177" spans="2:6">
      <c r="B177" s="931">
        <v>1321</v>
      </c>
      <c r="C177" s="1408" t="s">
        <v>6924</v>
      </c>
      <c r="D177" s="1408"/>
      <c r="E177" s="1408"/>
      <c r="F177" s="1408"/>
    </row>
    <row r="178" spans="2:6">
      <c r="B178" s="931">
        <v>1345</v>
      </c>
      <c r="C178" s="1408" t="s">
        <v>6925</v>
      </c>
      <c r="D178" s="1408"/>
      <c r="E178" s="1408"/>
      <c r="F178" s="1408"/>
    </row>
    <row r="179" spans="2:6">
      <c r="B179" s="931">
        <v>1541</v>
      </c>
      <c r="C179" s="1408" t="s">
        <v>6926</v>
      </c>
      <c r="D179" s="1408"/>
      <c r="E179" s="1408"/>
      <c r="F179" s="1408"/>
    </row>
    <row r="180" spans="2:6">
      <c r="B180" s="931">
        <v>1591</v>
      </c>
      <c r="C180" s="1408" t="s">
        <v>6927</v>
      </c>
      <c r="D180" s="1408"/>
      <c r="E180" s="1408"/>
      <c r="F180" s="1408"/>
    </row>
    <row r="181" spans="2:6">
      <c r="B181" s="931">
        <v>1711</v>
      </c>
      <c r="C181" s="1408" t="s">
        <v>6928</v>
      </c>
      <c r="D181" s="1408"/>
      <c r="E181" s="1408"/>
      <c r="F181" s="1408"/>
    </row>
    <row r="182" spans="2:6">
      <c r="B182" s="931">
        <v>1712</v>
      </c>
      <c r="C182" s="1408" t="s">
        <v>6929</v>
      </c>
      <c r="D182" s="1408"/>
      <c r="E182" s="1408"/>
      <c r="F182" s="1408"/>
    </row>
  </sheetData>
  <mergeCells count="25">
    <mergeCell ref="C175:F175"/>
    <mergeCell ref="C182:F182"/>
    <mergeCell ref="C176:F176"/>
    <mergeCell ref="C177:F177"/>
    <mergeCell ref="C178:F178"/>
    <mergeCell ref="C179:F179"/>
    <mergeCell ref="C180:F180"/>
    <mergeCell ref="C181:F181"/>
    <mergeCell ref="A35:A36"/>
    <mergeCell ref="B35:B36"/>
    <mergeCell ref="C35:C36"/>
    <mergeCell ref="D35:G35"/>
    <mergeCell ref="H35:L35"/>
    <mergeCell ref="H8:L8"/>
    <mergeCell ref="A34:D34"/>
    <mergeCell ref="A2:L2"/>
    <mergeCell ref="A3:L3"/>
    <mergeCell ref="A4:L4"/>
    <mergeCell ref="A5:L5"/>
    <mergeCell ref="A6:L6"/>
    <mergeCell ref="A7:D7"/>
    <mergeCell ref="A8:A9"/>
    <mergeCell ref="B8:B9"/>
    <mergeCell ref="C8:C9"/>
    <mergeCell ref="D8:G8"/>
  </mergeCells>
  <printOptions horizontalCentered="1"/>
  <pageMargins left="0.59055118110236227" right="0.59055118110236227" top="1.1811023622047245" bottom="0.78740157480314965" header="0.39370078740157483" footer="0.39370078740157483"/>
  <pageSetup scale="71" fitToHeight="0" orientation="landscape" r:id="rId1"/>
  <rowBreaks count="4" manualBreakCount="4">
    <brk id="42" max="16383" man="1"/>
    <brk id="86" max="16383" man="1"/>
    <brk id="130" max="16383" man="1"/>
    <brk id="166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75"/>
  <sheetViews>
    <sheetView showGridLines="0" topLeftCell="A2" zoomScaleNormal="100" zoomScaleSheetLayoutView="120" workbookViewId="0"/>
  </sheetViews>
  <sheetFormatPr baseColWidth="10" defaultColWidth="11.44140625" defaultRowHeight="14.4"/>
  <cols>
    <col min="1" max="1" width="18.33203125" style="792" customWidth="1"/>
    <col min="2" max="2" width="42" style="792" customWidth="1"/>
    <col min="3" max="4" width="17.6640625" style="951" customWidth="1"/>
    <col min="5" max="6" width="17.6640625" style="792" customWidth="1"/>
    <col min="7" max="7" width="0" style="792" hidden="1" customWidth="1"/>
    <col min="8" max="16384" width="11.44140625" style="792"/>
  </cols>
  <sheetData>
    <row r="2" spans="1:6" ht="15" customHeight="1">
      <c r="A2" s="1314" t="s">
        <v>4095</v>
      </c>
      <c r="B2" s="1314"/>
      <c r="C2" s="1314"/>
      <c r="D2" s="1314"/>
      <c r="E2" s="1314"/>
      <c r="F2" s="1314"/>
    </row>
    <row r="3" spans="1:6" ht="15" customHeight="1">
      <c r="A3" s="1405" t="s">
        <v>6</v>
      </c>
      <c r="B3" s="1405" t="s">
        <v>6780</v>
      </c>
      <c r="C3" s="1405" t="s">
        <v>6780</v>
      </c>
      <c r="D3" s="1405"/>
      <c r="E3" s="1405" t="s">
        <v>6780</v>
      </c>
      <c r="F3" s="1405" t="s">
        <v>6780</v>
      </c>
    </row>
    <row r="4" spans="1:6" ht="15" customHeight="1">
      <c r="A4" s="1405" t="s">
        <v>4096</v>
      </c>
      <c r="B4" s="1405" t="s">
        <v>4155</v>
      </c>
      <c r="C4" s="1405" t="s">
        <v>4155</v>
      </c>
      <c r="D4" s="1405"/>
      <c r="E4" s="1405" t="s">
        <v>4155</v>
      </c>
      <c r="F4" s="1405" t="s">
        <v>4155</v>
      </c>
    </row>
    <row r="5" spans="1:6" ht="15" customHeight="1">
      <c r="A5" s="1405" t="s">
        <v>4156</v>
      </c>
      <c r="B5" s="1405" t="s">
        <v>4156</v>
      </c>
      <c r="C5" s="1405" t="s">
        <v>4156</v>
      </c>
      <c r="D5" s="1405"/>
      <c r="E5" s="1405" t="s">
        <v>4156</v>
      </c>
      <c r="F5" s="1405" t="s">
        <v>4156</v>
      </c>
    </row>
    <row r="6" spans="1:6" ht="15" customHeight="1">
      <c r="A6" s="1387" t="s">
        <v>4157</v>
      </c>
      <c r="B6" s="1387" t="s">
        <v>4157</v>
      </c>
      <c r="C6" s="1387" t="s">
        <v>4157</v>
      </c>
      <c r="D6" s="1387"/>
      <c r="E6" s="1387" t="s">
        <v>4157</v>
      </c>
      <c r="F6" s="1387" t="s">
        <v>4157</v>
      </c>
    </row>
    <row r="7" spans="1:6" ht="15" customHeight="1">
      <c r="A7" s="793" t="s">
        <v>529</v>
      </c>
      <c r="B7" s="793" t="s">
        <v>529</v>
      </c>
      <c r="C7" s="794" t="s">
        <v>529</v>
      </c>
      <c r="D7" s="794"/>
      <c r="E7" s="793" t="s">
        <v>529</v>
      </c>
      <c r="F7" s="793" t="s">
        <v>529</v>
      </c>
    </row>
    <row r="8" spans="1:6" s="795" customFormat="1" ht="15" customHeight="1">
      <c r="A8" s="1388" t="s">
        <v>4158</v>
      </c>
      <c r="B8" s="1388" t="s">
        <v>4159</v>
      </c>
      <c r="C8" s="1388" t="s">
        <v>4160</v>
      </c>
      <c r="D8" s="1388" t="s">
        <v>6754</v>
      </c>
      <c r="E8" s="1388" t="s">
        <v>4161</v>
      </c>
      <c r="F8" s="1388" t="s">
        <v>4161</v>
      </c>
    </row>
    <row r="9" spans="1:6" s="795" customFormat="1" ht="15" customHeight="1">
      <c r="A9" s="1388" t="s">
        <v>4158</v>
      </c>
      <c r="B9" s="1388" t="s">
        <v>4159</v>
      </c>
      <c r="C9" s="1388" t="s">
        <v>4160</v>
      </c>
      <c r="D9" s="1388"/>
      <c r="E9" s="796" t="s">
        <v>4162</v>
      </c>
      <c r="F9" s="796" t="s">
        <v>4163</v>
      </c>
    </row>
    <row r="10" spans="1:6" s="795" customFormat="1" ht="15" customHeight="1">
      <c r="A10" s="818" t="s">
        <v>529</v>
      </c>
      <c r="B10" s="818" t="s">
        <v>529</v>
      </c>
      <c r="C10" s="932" t="s">
        <v>529</v>
      </c>
      <c r="D10" s="932"/>
      <c r="E10" s="818" t="s">
        <v>529</v>
      </c>
      <c r="F10" s="818" t="s">
        <v>529</v>
      </c>
    </row>
    <row r="11" spans="1:6" s="795" customFormat="1" ht="15" customHeight="1">
      <c r="A11" s="1409" t="s">
        <v>4102</v>
      </c>
      <c r="B11" s="1409" t="s">
        <v>4102</v>
      </c>
      <c r="C11" s="933" t="s">
        <v>529</v>
      </c>
      <c r="D11" s="933"/>
      <c r="E11" s="921" t="s">
        <v>529</v>
      </c>
      <c r="F11" s="921" t="s">
        <v>529</v>
      </c>
    </row>
    <row r="12" spans="1:6" s="795" customFormat="1" ht="15" customHeight="1">
      <c r="A12" s="281" t="s">
        <v>6930</v>
      </c>
      <c r="B12" s="281" t="s">
        <v>4165</v>
      </c>
      <c r="C12" s="352">
        <v>1</v>
      </c>
      <c r="D12" s="282">
        <v>0</v>
      </c>
      <c r="E12" s="292">
        <v>73201.25</v>
      </c>
      <c r="F12" s="292">
        <v>73201.25</v>
      </c>
    </row>
    <row r="13" spans="1:6" s="795" customFormat="1" ht="15" customHeight="1">
      <c r="A13" s="281" t="s">
        <v>6931</v>
      </c>
      <c r="B13" s="281" t="s">
        <v>6932</v>
      </c>
      <c r="C13" s="352">
        <v>2</v>
      </c>
      <c r="D13" s="282">
        <v>0</v>
      </c>
      <c r="E13" s="292">
        <v>54959.6</v>
      </c>
      <c r="F13" s="292">
        <v>54959.6</v>
      </c>
    </row>
    <row r="14" spans="1:6" s="795" customFormat="1" ht="15" customHeight="1">
      <c r="A14" s="281" t="s">
        <v>6933</v>
      </c>
      <c r="B14" s="281" t="s">
        <v>6794</v>
      </c>
      <c r="C14" s="352">
        <v>1</v>
      </c>
      <c r="D14" s="282">
        <v>0</v>
      </c>
      <c r="E14" s="934">
        <v>32699.67</v>
      </c>
      <c r="F14" s="934">
        <v>32699.67</v>
      </c>
    </row>
    <row r="15" spans="1:6" s="795" customFormat="1" ht="15" customHeight="1">
      <c r="A15" s="281" t="s">
        <v>6934</v>
      </c>
      <c r="B15" s="281" t="s">
        <v>6792</v>
      </c>
      <c r="C15" s="352">
        <v>4</v>
      </c>
      <c r="D15" s="282">
        <v>0</v>
      </c>
      <c r="E15" s="934">
        <v>32699.67</v>
      </c>
      <c r="F15" s="292">
        <v>38772.32</v>
      </c>
    </row>
    <row r="16" spans="1:6" s="795" customFormat="1" ht="15" customHeight="1">
      <c r="A16" s="281" t="s">
        <v>6935</v>
      </c>
      <c r="B16" s="281" t="s">
        <v>6790</v>
      </c>
      <c r="C16" s="352">
        <v>2</v>
      </c>
      <c r="D16" s="282">
        <v>0</v>
      </c>
      <c r="E16" s="934">
        <v>32699.67</v>
      </c>
      <c r="F16" s="292">
        <v>38772.32</v>
      </c>
    </row>
    <row r="17" spans="1:6" s="795" customFormat="1" ht="15" customHeight="1">
      <c r="A17" s="935" t="s">
        <v>6936</v>
      </c>
      <c r="B17" s="935" t="s">
        <v>6800</v>
      </c>
      <c r="C17" s="936">
        <v>1</v>
      </c>
      <c r="D17" s="282">
        <v>0</v>
      </c>
      <c r="E17" s="290">
        <v>35359.879999999997</v>
      </c>
      <c r="F17" s="292">
        <v>35359.879999999997</v>
      </c>
    </row>
    <row r="18" spans="1:6" s="795" customFormat="1" ht="15" customHeight="1">
      <c r="A18" s="281" t="s">
        <v>6937</v>
      </c>
      <c r="B18" s="281" t="s">
        <v>4372</v>
      </c>
      <c r="C18" s="352">
        <v>9</v>
      </c>
      <c r="D18" s="282">
        <v>0</v>
      </c>
      <c r="E18" s="292">
        <v>38755.599999999999</v>
      </c>
      <c r="F18" s="292">
        <v>38755.599999999999</v>
      </c>
    </row>
    <row r="19" spans="1:6" s="795" customFormat="1" ht="15" customHeight="1">
      <c r="A19" s="937" t="s">
        <v>6938</v>
      </c>
      <c r="B19" s="281" t="s">
        <v>6939</v>
      </c>
      <c r="C19" s="352">
        <v>10</v>
      </c>
      <c r="D19" s="282">
        <v>0</v>
      </c>
      <c r="E19" s="292">
        <v>26967.9</v>
      </c>
      <c r="F19" s="292">
        <v>33264.82</v>
      </c>
    </row>
    <row r="20" spans="1:6" s="795" customFormat="1" ht="15" customHeight="1">
      <c r="A20" s="921" t="s">
        <v>529</v>
      </c>
      <c r="B20" s="835" t="s">
        <v>4209</v>
      </c>
      <c r="C20" s="812">
        <f>SUM(C12:C19)</f>
        <v>30</v>
      </c>
      <c r="D20" s="812">
        <f>SUM(D12:D19)</f>
        <v>0</v>
      </c>
      <c r="E20" s="806" t="s">
        <v>529</v>
      </c>
      <c r="F20" s="806" t="s">
        <v>529</v>
      </c>
    </row>
    <row r="21" spans="1:6" s="798" customFormat="1" ht="15" customHeight="1">
      <c r="A21" s="938"/>
      <c r="B21" s="938"/>
      <c r="C21" s="939"/>
      <c r="D21" s="939"/>
      <c r="E21" s="940"/>
      <c r="F21" s="940"/>
    </row>
    <row r="22" spans="1:6" s="795" customFormat="1" ht="15" customHeight="1">
      <c r="A22" s="818" t="s">
        <v>529</v>
      </c>
      <c r="B22" s="818" t="s">
        <v>529</v>
      </c>
      <c r="C22" s="820" t="s">
        <v>529</v>
      </c>
      <c r="D22" s="820"/>
      <c r="E22" s="821" t="s">
        <v>529</v>
      </c>
      <c r="F22" s="821" t="s">
        <v>529</v>
      </c>
    </row>
    <row r="23" spans="1:6" s="795" customFormat="1" ht="15" customHeight="1">
      <c r="A23" s="1391" t="s">
        <v>4103</v>
      </c>
      <c r="B23" s="1391" t="s">
        <v>4103</v>
      </c>
      <c r="C23" s="807" t="s">
        <v>529</v>
      </c>
      <c r="D23" s="807"/>
      <c r="E23" s="808" t="s">
        <v>529</v>
      </c>
      <c r="F23" s="808" t="s">
        <v>529</v>
      </c>
    </row>
    <row r="24" spans="1:6" s="795" customFormat="1" ht="15" customHeight="1">
      <c r="A24" s="281" t="s">
        <v>6940</v>
      </c>
      <c r="B24" s="281" t="s">
        <v>6941</v>
      </c>
      <c r="C24" s="352">
        <v>4</v>
      </c>
      <c r="D24" s="282">
        <v>0</v>
      </c>
      <c r="E24" s="844">
        <v>8865.6</v>
      </c>
      <c r="F24" s="844">
        <v>10651.25</v>
      </c>
    </row>
    <row r="25" spans="1:6" s="795" customFormat="1" ht="15" customHeight="1">
      <c r="A25" s="281" t="s">
        <v>6942</v>
      </c>
      <c r="B25" s="281" t="s">
        <v>5269</v>
      </c>
      <c r="C25" s="282">
        <v>3</v>
      </c>
      <c r="D25" s="282">
        <v>0</v>
      </c>
      <c r="E25" s="844">
        <v>8865.6</v>
      </c>
      <c r="F25" s="844">
        <v>10651.25</v>
      </c>
    </row>
    <row r="26" spans="1:6" s="795" customFormat="1" ht="15" customHeight="1">
      <c r="A26" s="281" t="s">
        <v>6943</v>
      </c>
      <c r="B26" s="281" t="s">
        <v>6944</v>
      </c>
      <c r="C26" s="282">
        <v>6</v>
      </c>
      <c r="D26" s="282">
        <v>0</v>
      </c>
      <c r="E26" s="844">
        <v>11344.2</v>
      </c>
      <c r="F26" s="844">
        <v>13419.4</v>
      </c>
    </row>
    <row r="27" spans="1:6" s="795" customFormat="1" ht="15" customHeight="1">
      <c r="A27" s="281" t="s">
        <v>6945</v>
      </c>
      <c r="B27" s="281" t="s">
        <v>6946</v>
      </c>
      <c r="C27" s="282">
        <v>9</v>
      </c>
      <c r="D27" s="282">
        <v>0</v>
      </c>
      <c r="E27" s="844">
        <v>8865.6</v>
      </c>
      <c r="F27" s="844">
        <v>10651.25</v>
      </c>
    </row>
    <row r="28" spans="1:6" s="795" customFormat="1" ht="15" customHeight="1">
      <c r="A28" s="281" t="s">
        <v>6947</v>
      </c>
      <c r="B28" s="281" t="s">
        <v>6822</v>
      </c>
      <c r="C28" s="282">
        <v>2</v>
      </c>
      <c r="D28" s="282">
        <v>0</v>
      </c>
      <c r="E28" s="844">
        <v>8865.6</v>
      </c>
      <c r="F28" s="844">
        <v>10651.25</v>
      </c>
    </row>
    <row r="29" spans="1:6" s="795" customFormat="1" ht="15" customHeight="1">
      <c r="A29" s="281" t="s">
        <v>6948</v>
      </c>
      <c r="B29" s="281" t="s">
        <v>6949</v>
      </c>
      <c r="C29" s="282">
        <v>17</v>
      </c>
      <c r="D29" s="282">
        <v>0</v>
      </c>
      <c r="E29" s="844">
        <v>8865.6</v>
      </c>
      <c r="F29" s="844">
        <v>10651.25</v>
      </c>
    </row>
    <row r="30" spans="1:6" s="795" customFormat="1" ht="15" customHeight="1">
      <c r="A30" s="281" t="s">
        <v>6950</v>
      </c>
      <c r="B30" s="281" t="s">
        <v>6951</v>
      </c>
      <c r="C30" s="282">
        <v>8</v>
      </c>
      <c r="D30" s="282">
        <v>0</v>
      </c>
      <c r="E30" s="844">
        <v>16460.849999999999</v>
      </c>
      <c r="F30" s="844">
        <v>16460.849999999999</v>
      </c>
    </row>
    <row r="31" spans="1:6" s="795" customFormat="1" ht="15" customHeight="1">
      <c r="A31" s="281" t="s">
        <v>6952</v>
      </c>
      <c r="B31" s="281" t="s">
        <v>6815</v>
      </c>
      <c r="C31" s="282">
        <v>3</v>
      </c>
      <c r="D31" s="282">
        <v>0</v>
      </c>
      <c r="E31" s="844">
        <v>8695.5</v>
      </c>
      <c r="F31" s="844">
        <v>10429.950000000001</v>
      </c>
    </row>
    <row r="32" spans="1:6" s="795" customFormat="1" ht="15" customHeight="1">
      <c r="A32" s="281" t="s">
        <v>6953</v>
      </c>
      <c r="B32" s="281" t="s">
        <v>6954</v>
      </c>
      <c r="C32" s="282">
        <v>2</v>
      </c>
      <c r="D32" s="282">
        <v>0</v>
      </c>
      <c r="E32" s="844">
        <v>9127.5</v>
      </c>
      <c r="F32" s="844">
        <v>11194.05</v>
      </c>
    </row>
    <row r="33" spans="1:7" s="795" customFormat="1" ht="15" customHeight="1">
      <c r="A33" s="281" t="s">
        <v>6955</v>
      </c>
      <c r="B33" s="281" t="s">
        <v>6956</v>
      </c>
      <c r="C33" s="282">
        <v>1</v>
      </c>
      <c r="D33" s="282">
        <v>0</v>
      </c>
      <c r="E33" s="844">
        <v>13388.2</v>
      </c>
      <c r="F33" s="844">
        <v>16460.849999999999</v>
      </c>
    </row>
    <row r="34" spans="1:7" s="795" customFormat="1" ht="15" customHeight="1">
      <c r="A34" s="281" t="s">
        <v>6957</v>
      </c>
      <c r="B34" s="281" t="s">
        <v>5103</v>
      </c>
      <c r="C34" s="282">
        <v>15</v>
      </c>
      <c r="D34" s="282">
        <v>0</v>
      </c>
      <c r="E34" s="844">
        <v>11838.6</v>
      </c>
      <c r="F34" s="844">
        <v>14354.55</v>
      </c>
    </row>
    <row r="35" spans="1:7" s="795" customFormat="1" ht="15" customHeight="1">
      <c r="A35" s="281" t="s">
        <v>6958</v>
      </c>
      <c r="B35" s="281" t="s">
        <v>4678</v>
      </c>
      <c r="C35" s="282">
        <v>3</v>
      </c>
      <c r="D35" s="282">
        <v>0</v>
      </c>
      <c r="E35" s="844">
        <v>8695.5</v>
      </c>
      <c r="F35" s="844">
        <v>10429.950000000001</v>
      </c>
    </row>
    <row r="36" spans="1:7" s="795" customFormat="1" ht="15" customHeight="1">
      <c r="A36" s="281" t="s">
        <v>6959</v>
      </c>
      <c r="B36" s="281" t="s">
        <v>6960</v>
      </c>
      <c r="C36" s="282">
        <v>1</v>
      </c>
      <c r="D36" s="282">
        <v>0</v>
      </c>
      <c r="E36" s="844">
        <v>8865.6</v>
      </c>
      <c r="F36" s="844">
        <v>10651.25</v>
      </c>
    </row>
    <row r="37" spans="1:7" s="795" customFormat="1" ht="15" customHeight="1">
      <c r="A37" s="281" t="s">
        <v>6961</v>
      </c>
      <c r="B37" s="281" t="s">
        <v>6962</v>
      </c>
      <c r="C37" s="282">
        <v>0</v>
      </c>
      <c r="D37" s="282">
        <v>1648</v>
      </c>
      <c r="E37" s="844">
        <v>435.05</v>
      </c>
      <c r="F37" s="844">
        <v>524.5</v>
      </c>
      <c r="G37" s="795" t="s">
        <v>6864</v>
      </c>
    </row>
    <row r="38" spans="1:7" s="795" customFormat="1" ht="15" customHeight="1">
      <c r="A38" s="281" t="s">
        <v>6963</v>
      </c>
      <c r="B38" s="281" t="s">
        <v>6964</v>
      </c>
      <c r="C38" s="282">
        <v>0</v>
      </c>
      <c r="D38" s="282">
        <v>65</v>
      </c>
      <c r="E38" s="844">
        <v>492.15</v>
      </c>
      <c r="F38" s="844">
        <v>589.29999999999995</v>
      </c>
      <c r="G38" s="795" t="s">
        <v>6864</v>
      </c>
    </row>
    <row r="39" spans="1:7" s="795" customFormat="1" ht="15" customHeight="1">
      <c r="A39" s="281" t="s">
        <v>6965</v>
      </c>
      <c r="B39" s="281" t="s">
        <v>6966</v>
      </c>
      <c r="C39" s="282">
        <v>0</v>
      </c>
      <c r="D39" s="282">
        <v>61</v>
      </c>
      <c r="E39" s="844">
        <v>555.04999999999995</v>
      </c>
      <c r="F39" s="844">
        <v>671.3</v>
      </c>
    </row>
    <row r="40" spans="1:7" s="795" customFormat="1" ht="15" customHeight="1">
      <c r="A40" s="281" t="s">
        <v>6842</v>
      </c>
      <c r="B40" s="281" t="s">
        <v>6967</v>
      </c>
      <c r="C40" s="352">
        <v>14</v>
      </c>
      <c r="D40" s="282">
        <v>0</v>
      </c>
      <c r="E40" s="844">
        <v>9719.5</v>
      </c>
      <c r="F40" s="844">
        <v>11600.3</v>
      </c>
    </row>
    <row r="41" spans="1:7" s="795" customFormat="1" ht="15" customHeight="1">
      <c r="A41" s="281" t="s">
        <v>6844</v>
      </c>
      <c r="B41" s="281" t="s">
        <v>6968</v>
      </c>
      <c r="C41" s="352">
        <v>11</v>
      </c>
      <c r="D41" s="282">
        <v>0</v>
      </c>
      <c r="E41" s="844">
        <v>14579.3</v>
      </c>
      <c r="F41" s="844">
        <v>17400.400000000001</v>
      </c>
    </row>
    <row r="42" spans="1:7" s="795" customFormat="1" ht="15" customHeight="1">
      <c r="A42" s="281" t="s">
        <v>6846</v>
      </c>
      <c r="B42" s="281" t="s">
        <v>6969</v>
      </c>
      <c r="C42" s="352">
        <v>2</v>
      </c>
      <c r="D42" s="282">
        <v>0</v>
      </c>
      <c r="E42" s="844">
        <v>10785.4</v>
      </c>
      <c r="F42" s="844">
        <v>13049.55</v>
      </c>
    </row>
    <row r="43" spans="1:7" s="795" customFormat="1" ht="15" customHeight="1">
      <c r="A43" s="281" t="s">
        <v>6848</v>
      </c>
      <c r="B43" s="281" t="s">
        <v>6970</v>
      </c>
      <c r="C43" s="352">
        <v>13</v>
      </c>
      <c r="D43" s="282">
        <v>0</v>
      </c>
      <c r="E43" s="844">
        <v>16178.05</v>
      </c>
      <c r="F43" s="844">
        <v>19574.349999999999</v>
      </c>
    </row>
    <row r="44" spans="1:7" s="795" customFormat="1" ht="15" customHeight="1">
      <c r="A44" s="281" t="s">
        <v>6850</v>
      </c>
      <c r="B44" s="281" t="s">
        <v>6971</v>
      </c>
      <c r="C44" s="352">
        <v>8</v>
      </c>
      <c r="D44" s="282">
        <v>0</v>
      </c>
      <c r="E44" s="844">
        <v>12447.95</v>
      </c>
      <c r="F44" s="844">
        <v>14796</v>
      </c>
    </row>
    <row r="45" spans="1:7" s="795" customFormat="1" ht="15" customHeight="1">
      <c r="A45" s="281" t="s">
        <v>6972</v>
      </c>
      <c r="B45" s="281" t="s">
        <v>6973</v>
      </c>
      <c r="C45" s="282">
        <v>10</v>
      </c>
      <c r="D45" s="282">
        <v>0</v>
      </c>
      <c r="E45" s="844">
        <v>18671.95</v>
      </c>
      <c r="F45" s="844">
        <v>22194</v>
      </c>
    </row>
    <row r="46" spans="1:7" s="795" customFormat="1" ht="15" customHeight="1">
      <c r="A46" s="281" t="s">
        <v>6974</v>
      </c>
      <c r="B46" s="281" t="s">
        <v>6975</v>
      </c>
      <c r="C46" s="352">
        <v>2</v>
      </c>
      <c r="D46" s="282">
        <v>0</v>
      </c>
      <c r="E46" s="844">
        <v>24895.9</v>
      </c>
      <c r="F46" s="844">
        <v>29592</v>
      </c>
    </row>
    <row r="47" spans="1:7" s="795" customFormat="1" ht="15" customHeight="1">
      <c r="A47" s="281" t="s">
        <v>6976</v>
      </c>
      <c r="B47" s="281" t="s">
        <v>4910</v>
      </c>
      <c r="C47" s="282">
        <v>6</v>
      </c>
      <c r="D47" s="282">
        <v>0</v>
      </c>
      <c r="E47" s="844">
        <v>11344.2</v>
      </c>
      <c r="F47" s="844">
        <v>13419.4</v>
      </c>
    </row>
    <row r="48" spans="1:7" s="795" customFormat="1" ht="15" customHeight="1">
      <c r="A48" s="281" t="s">
        <v>6977</v>
      </c>
      <c r="B48" s="281" t="s">
        <v>6978</v>
      </c>
      <c r="C48" s="282">
        <v>1</v>
      </c>
      <c r="D48" s="282">
        <v>0</v>
      </c>
      <c r="E48" s="844">
        <v>9573.5</v>
      </c>
      <c r="F48" s="844">
        <v>11740.75</v>
      </c>
    </row>
    <row r="49" spans="1:6" s="795" customFormat="1" ht="15" customHeight="1">
      <c r="A49" s="281" t="s">
        <v>6979</v>
      </c>
      <c r="B49" s="281" t="s">
        <v>6980</v>
      </c>
      <c r="C49" s="282">
        <v>1</v>
      </c>
      <c r="D49" s="282">
        <v>0</v>
      </c>
      <c r="E49" s="844">
        <v>11125.55</v>
      </c>
      <c r="F49" s="844">
        <v>13419.4</v>
      </c>
    </row>
    <row r="50" spans="1:6" s="795" customFormat="1" ht="15" customHeight="1">
      <c r="A50" s="941" t="s">
        <v>6981</v>
      </c>
      <c r="B50" s="941" t="s">
        <v>6982</v>
      </c>
      <c r="C50" s="942">
        <v>1</v>
      </c>
      <c r="D50" s="282">
        <v>0</v>
      </c>
      <c r="E50" s="943">
        <v>10651.25</v>
      </c>
      <c r="F50" s="943">
        <v>10651.25</v>
      </c>
    </row>
    <row r="51" spans="1:6" s="795" customFormat="1" ht="15" customHeight="1">
      <c r="A51" s="281" t="s">
        <v>6983</v>
      </c>
      <c r="B51" s="281" t="s">
        <v>4440</v>
      </c>
      <c r="C51" s="282">
        <v>1</v>
      </c>
      <c r="D51" s="282">
        <v>0</v>
      </c>
      <c r="E51" s="844">
        <v>13388.2</v>
      </c>
      <c r="F51" s="844">
        <v>16460.849999999999</v>
      </c>
    </row>
    <row r="52" spans="1:6" s="795" customFormat="1" ht="15" customHeight="1">
      <c r="A52" s="281" t="s">
        <v>6984</v>
      </c>
      <c r="B52" s="281" t="s">
        <v>6985</v>
      </c>
      <c r="C52" s="282">
        <v>6</v>
      </c>
      <c r="D52" s="282">
        <v>0</v>
      </c>
      <c r="E52" s="943">
        <v>8865.6</v>
      </c>
      <c r="F52" s="844">
        <v>10651.25</v>
      </c>
    </row>
    <row r="53" spans="1:6" s="795" customFormat="1" ht="15" customHeight="1">
      <c r="A53" s="281" t="s">
        <v>6986</v>
      </c>
      <c r="B53" s="281" t="s">
        <v>6704</v>
      </c>
      <c r="C53" s="282">
        <v>2</v>
      </c>
      <c r="D53" s="282">
        <v>0</v>
      </c>
      <c r="E53" s="844">
        <v>11838.6</v>
      </c>
      <c r="F53" s="844">
        <v>14354.55</v>
      </c>
    </row>
    <row r="54" spans="1:6" s="795" customFormat="1" ht="15" customHeight="1">
      <c r="A54" s="281" t="s">
        <v>6987</v>
      </c>
      <c r="B54" s="281" t="s">
        <v>6416</v>
      </c>
      <c r="C54" s="282">
        <v>6</v>
      </c>
      <c r="D54" s="282">
        <v>0</v>
      </c>
      <c r="E54" s="943">
        <v>9777.5</v>
      </c>
      <c r="F54" s="844">
        <v>11740.75</v>
      </c>
    </row>
    <row r="55" spans="1:6" s="795" customFormat="1" ht="15" customHeight="1">
      <c r="A55" s="281" t="s">
        <v>6988</v>
      </c>
      <c r="B55" s="281" t="s">
        <v>4922</v>
      </c>
      <c r="C55" s="352">
        <v>17</v>
      </c>
      <c r="D55" s="282">
        <v>0</v>
      </c>
      <c r="E55" s="943">
        <v>8865.6</v>
      </c>
      <c r="F55" s="844">
        <v>10651.25</v>
      </c>
    </row>
    <row r="56" spans="1:6" s="795" customFormat="1" ht="15" customHeight="1">
      <c r="A56" s="802" t="s">
        <v>529</v>
      </c>
      <c r="B56" s="803" t="s">
        <v>4244</v>
      </c>
      <c r="C56" s="804">
        <f>SUM(C24:C55)</f>
        <v>175</v>
      </c>
      <c r="D56" s="805">
        <f>SUM(D24:D55)</f>
        <v>1774</v>
      </c>
      <c r="E56" s="806" t="s">
        <v>529</v>
      </c>
      <c r="F56" s="806" t="s">
        <v>529</v>
      </c>
    </row>
    <row r="57" spans="1:6" s="795" customFormat="1" ht="15" customHeight="1">
      <c r="A57" s="944" t="s">
        <v>529</v>
      </c>
      <c r="E57" s="945" t="s">
        <v>529</v>
      </c>
      <c r="F57" s="945" t="s">
        <v>529</v>
      </c>
    </row>
    <row r="58" spans="1:6" s="795" customFormat="1" ht="15" customHeight="1">
      <c r="A58" s="819" t="s">
        <v>529</v>
      </c>
      <c r="B58" s="819" t="s">
        <v>529</v>
      </c>
      <c r="C58" s="820" t="s">
        <v>529</v>
      </c>
      <c r="D58" s="820"/>
      <c r="E58" s="821" t="s">
        <v>529</v>
      </c>
      <c r="F58" s="821" t="s">
        <v>529</v>
      </c>
    </row>
    <row r="59" spans="1:6" s="795" customFormat="1" ht="15" customHeight="1">
      <c r="A59" s="1391" t="s">
        <v>4104</v>
      </c>
      <c r="B59" s="1391" t="s">
        <v>4103</v>
      </c>
      <c r="C59" s="814" t="s">
        <v>529</v>
      </c>
      <c r="D59" s="814"/>
      <c r="E59" s="815" t="s">
        <v>529</v>
      </c>
      <c r="F59" s="815" t="s">
        <v>529</v>
      </c>
    </row>
    <row r="60" spans="1:6" s="795" customFormat="1" ht="15" customHeight="1">
      <c r="A60" s="946" t="s">
        <v>4246</v>
      </c>
      <c r="B60" s="946" t="s">
        <v>4246</v>
      </c>
      <c r="C60" s="947">
        <v>0</v>
      </c>
      <c r="D60" s="948">
        <v>0</v>
      </c>
      <c r="E60" s="947">
        <v>0</v>
      </c>
      <c r="F60" s="947">
        <v>0</v>
      </c>
    </row>
    <row r="61" spans="1:6" s="795" customFormat="1" ht="15" customHeight="1">
      <c r="A61" s="809" t="s">
        <v>529</v>
      </c>
      <c r="B61" s="810" t="s">
        <v>4247</v>
      </c>
      <c r="C61" s="811">
        <f>SUM(C60:C60)</f>
        <v>0</v>
      </c>
      <c r="D61" s="812">
        <f>SUM(D60:D60)</f>
        <v>0</v>
      </c>
      <c r="E61" s="813" t="s">
        <v>529</v>
      </c>
      <c r="F61" s="813" t="s">
        <v>529</v>
      </c>
    </row>
    <row r="62" spans="1:6" s="795" customFormat="1" ht="15" customHeight="1">
      <c r="A62" s="818"/>
      <c r="B62" s="819"/>
      <c r="C62" s="820"/>
      <c r="D62" s="820"/>
      <c r="E62" s="821"/>
      <c r="F62" s="821"/>
    </row>
    <row r="63" spans="1:6" s="795" customFormat="1" ht="15" customHeight="1">
      <c r="A63" s="818"/>
      <c r="B63" s="822" t="s">
        <v>4105</v>
      </c>
      <c r="C63" s="823">
        <f>SUM(C56,C20,C61)</f>
        <v>205</v>
      </c>
      <c r="D63" s="823">
        <f>SUM(D56,D20,D61)</f>
        <v>1774</v>
      </c>
      <c r="E63" s="821"/>
      <c r="F63" s="821"/>
    </row>
    <row r="64" spans="1:6" s="795" customFormat="1" ht="15" customHeight="1">
      <c r="A64" s="818"/>
      <c r="B64" s="818"/>
      <c r="C64" s="820"/>
      <c r="D64" s="820"/>
      <c r="E64" s="821"/>
      <c r="F64" s="821"/>
    </row>
    <row r="65" spans="1:7" s="795" customFormat="1" ht="15" customHeight="1">
      <c r="A65" s="818"/>
      <c r="B65" s="818"/>
      <c r="C65" s="820"/>
      <c r="D65" s="820"/>
      <c r="E65" s="821"/>
      <c r="F65" s="821"/>
    </row>
    <row r="66" spans="1:7" s="795" customFormat="1" ht="15" customHeight="1">
      <c r="A66" s="1259" t="s">
        <v>4101</v>
      </c>
      <c r="B66" s="1259"/>
      <c r="C66" s="807" t="s">
        <v>529</v>
      </c>
      <c r="D66" s="807"/>
      <c r="E66" s="808" t="s">
        <v>529</v>
      </c>
      <c r="F66" s="808" t="s">
        <v>529</v>
      </c>
    </row>
    <row r="67" spans="1:7" s="795" customFormat="1" ht="15" customHeight="1">
      <c r="A67" s="1391" t="s">
        <v>4248</v>
      </c>
      <c r="B67" s="1391"/>
      <c r="C67" s="828"/>
      <c r="D67" s="828"/>
      <c r="E67" s="828"/>
      <c r="F67" s="828"/>
      <c r="G67" s="828"/>
    </row>
    <row r="68" spans="1:7" s="795" customFormat="1" ht="15" customHeight="1">
      <c r="A68" s="946" t="s">
        <v>4246</v>
      </c>
      <c r="B68" s="946" t="s">
        <v>4246</v>
      </c>
      <c r="C68" s="947">
        <v>0</v>
      </c>
      <c r="D68" s="948">
        <v>0</v>
      </c>
      <c r="E68" s="947">
        <v>0</v>
      </c>
      <c r="F68" s="947">
        <v>0</v>
      </c>
    </row>
    <row r="69" spans="1:7" s="795" customFormat="1" ht="15" customHeight="1">
      <c r="A69" s="809" t="s">
        <v>529</v>
      </c>
      <c r="B69" s="810" t="s">
        <v>6360</v>
      </c>
      <c r="C69" s="811">
        <f>SUM(C68:C68)</f>
        <v>0</v>
      </c>
      <c r="D69" s="812">
        <f>SUM(D68:D68)</f>
        <v>0</v>
      </c>
      <c r="E69" s="813" t="s">
        <v>529</v>
      </c>
      <c r="F69" s="813" t="s">
        <v>529</v>
      </c>
    </row>
    <row r="70" spans="1:7" s="795" customFormat="1" ht="13.8">
      <c r="A70" s="818" t="s">
        <v>529</v>
      </c>
      <c r="B70" s="949" t="s">
        <v>529</v>
      </c>
      <c r="C70" s="833"/>
      <c r="D70" s="833"/>
    </row>
    <row r="71" spans="1:7" s="795" customFormat="1" ht="13.8">
      <c r="A71" s="1385" t="s">
        <v>4107</v>
      </c>
      <c r="B71" s="1386"/>
      <c r="C71" s="833"/>
      <c r="D71" s="833"/>
    </row>
    <row r="72" spans="1:7" s="795" customFormat="1" ht="13.8">
      <c r="A72" s="946" t="s">
        <v>4246</v>
      </c>
      <c r="B72" s="950" t="s">
        <v>4246</v>
      </c>
      <c r="C72" s="947">
        <v>0</v>
      </c>
      <c r="D72" s="948">
        <v>0</v>
      </c>
      <c r="E72" s="947">
        <v>0</v>
      </c>
      <c r="F72" s="947">
        <v>0</v>
      </c>
    </row>
    <row r="73" spans="1:7" s="795" customFormat="1" ht="13.8">
      <c r="A73" s="834" t="s">
        <v>529</v>
      </c>
      <c r="B73" s="835" t="s">
        <v>4280</v>
      </c>
      <c r="C73" s="836">
        <f>SUM(C72:C72)</f>
        <v>0</v>
      </c>
      <c r="D73" s="812">
        <f>SUM(D72:D72)</f>
        <v>0</v>
      </c>
      <c r="E73" s="813" t="s">
        <v>529</v>
      </c>
      <c r="F73" s="813" t="s">
        <v>529</v>
      </c>
    </row>
    <row r="74" spans="1:7" s="795" customFormat="1" ht="13.8">
      <c r="C74" s="833"/>
      <c r="D74" s="833"/>
    </row>
    <row r="75" spans="1:7">
      <c r="A75" s="795" t="s">
        <v>6989</v>
      </c>
    </row>
  </sheetData>
  <mergeCells count="16">
    <mergeCell ref="A71:B71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23:B23"/>
    <mergeCell ref="A59:B59"/>
    <mergeCell ref="A66:B66"/>
    <mergeCell ref="A67:B67"/>
  </mergeCells>
  <printOptions horizontalCentered="1"/>
  <pageMargins left="0.59055118110236227" right="0.59055118110236227" top="1.1811023622047245" bottom="0.78740157480314965" header="0.39370078740157483" footer="0.39370078740157483"/>
  <pageSetup scale="95" fitToHeight="0" orientation="landscape" r:id="rId1"/>
  <rowBreaks count="2" manualBreakCount="2">
    <brk id="32" max="5" man="1"/>
    <brk id="6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3"/>
  <sheetViews>
    <sheetView showGridLines="0" workbookViewId="0"/>
  </sheetViews>
  <sheetFormatPr baseColWidth="10" defaultRowHeight="14.4"/>
  <cols>
    <col min="2" max="2" width="51.109375" customWidth="1"/>
    <col min="3" max="8" width="25.88671875" customWidth="1"/>
  </cols>
  <sheetData>
    <row r="2" spans="2:8">
      <c r="B2" s="1227" t="s">
        <v>4071</v>
      </c>
      <c r="C2" s="1227"/>
      <c r="D2" s="1227"/>
      <c r="E2" s="1227"/>
      <c r="F2" s="1227"/>
      <c r="G2" s="1227"/>
      <c r="H2" s="1227"/>
    </row>
    <row r="3" spans="2:8" ht="41.4">
      <c r="B3" s="1" t="s">
        <v>0</v>
      </c>
      <c r="C3" s="1" t="s">
        <v>2820</v>
      </c>
      <c r="D3" s="1" t="s">
        <v>2821</v>
      </c>
      <c r="E3" s="1" t="s">
        <v>2822</v>
      </c>
      <c r="F3" s="1" t="s">
        <v>2860</v>
      </c>
      <c r="G3" s="1" t="s">
        <v>2861</v>
      </c>
      <c r="H3" s="1" t="s">
        <v>50</v>
      </c>
    </row>
    <row r="4" spans="2:8" ht="41.4">
      <c r="B4" s="2" t="s">
        <v>1</v>
      </c>
      <c r="C4" s="4" t="s">
        <v>51</v>
      </c>
      <c r="D4" s="4">
        <v>0</v>
      </c>
      <c r="E4" s="4">
        <v>0</v>
      </c>
      <c r="F4" s="4">
        <v>0</v>
      </c>
      <c r="G4" s="4">
        <v>0</v>
      </c>
      <c r="H4" s="17" t="s">
        <v>51</v>
      </c>
    </row>
    <row r="5" spans="2:8">
      <c r="B5" s="2" t="s">
        <v>4092</v>
      </c>
      <c r="C5" s="4">
        <v>0</v>
      </c>
      <c r="D5" s="4">
        <v>0</v>
      </c>
      <c r="E5" s="4">
        <v>0</v>
      </c>
      <c r="F5" s="4">
        <v>0</v>
      </c>
      <c r="G5" s="4">
        <v>0</v>
      </c>
      <c r="H5" s="17">
        <v>0</v>
      </c>
    </row>
    <row r="6" spans="2:8" ht="27.6">
      <c r="B6" s="2" t="s">
        <v>2</v>
      </c>
      <c r="C6" s="4" t="s">
        <v>52</v>
      </c>
      <c r="D6" s="4">
        <v>0</v>
      </c>
      <c r="E6" s="4">
        <v>0</v>
      </c>
      <c r="F6" s="4">
        <v>0</v>
      </c>
      <c r="G6" s="4">
        <v>0</v>
      </c>
      <c r="H6" s="17" t="s">
        <v>52</v>
      </c>
    </row>
    <row r="7" spans="2:8" ht="27.6">
      <c r="B7" s="2" t="s">
        <v>7</v>
      </c>
      <c r="C7" s="4" t="s">
        <v>57</v>
      </c>
      <c r="D7" s="4">
        <v>0</v>
      </c>
      <c r="E7" s="4">
        <v>0</v>
      </c>
      <c r="F7" s="4">
        <v>0</v>
      </c>
      <c r="G7" s="4">
        <v>0</v>
      </c>
      <c r="H7" s="17" t="s">
        <v>57</v>
      </c>
    </row>
    <row r="8" spans="2:8" ht="27.6">
      <c r="B8" s="2" t="s">
        <v>23</v>
      </c>
      <c r="C8" s="4" t="s">
        <v>73</v>
      </c>
      <c r="D8" s="4">
        <v>0</v>
      </c>
      <c r="E8" s="4">
        <v>0</v>
      </c>
      <c r="F8" s="4">
        <v>0</v>
      </c>
      <c r="G8" s="4">
        <v>0</v>
      </c>
      <c r="H8" s="17" t="s">
        <v>73</v>
      </c>
    </row>
    <row r="9" spans="2:8" ht="27.6">
      <c r="B9" s="2" t="s">
        <v>18</v>
      </c>
      <c r="C9" s="4" t="s">
        <v>2826</v>
      </c>
      <c r="D9" s="4" t="s">
        <v>1415</v>
      </c>
      <c r="E9" s="4">
        <v>0</v>
      </c>
      <c r="F9" s="4">
        <v>0</v>
      </c>
      <c r="G9" s="4">
        <v>0</v>
      </c>
      <c r="H9" s="17" t="s">
        <v>68</v>
      </c>
    </row>
    <row r="10" spans="2:8" ht="27.6">
      <c r="B10" s="2" t="s">
        <v>21</v>
      </c>
      <c r="C10" s="4" t="s">
        <v>2827</v>
      </c>
      <c r="D10" s="4" t="s">
        <v>2854</v>
      </c>
      <c r="E10" s="4">
        <v>0</v>
      </c>
      <c r="F10" s="4">
        <v>0</v>
      </c>
      <c r="G10" s="4">
        <v>0</v>
      </c>
      <c r="H10" s="17" t="s">
        <v>71</v>
      </c>
    </row>
    <row r="11" spans="2:8" ht="41.4">
      <c r="B11" s="2" t="s">
        <v>24</v>
      </c>
      <c r="C11" s="4" t="s">
        <v>2828</v>
      </c>
      <c r="D11" s="4" t="s">
        <v>1732</v>
      </c>
      <c r="E11" s="4">
        <v>0</v>
      </c>
      <c r="F11" s="4">
        <v>0</v>
      </c>
      <c r="G11" s="4">
        <v>0</v>
      </c>
      <c r="H11" s="17" t="s">
        <v>74</v>
      </c>
    </row>
    <row r="12" spans="2:8" ht="27.6">
      <c r="B12" s="2" t="s">
        <v>25</v>
      </c>
      <c r="C12" s="4" t="s">
        <v>75</v>
      </c>
      <c r="D12" s="4">
        <v>0</v>
      </c>
      <c r="E12" s="4">
        <v>0</v>
      </c>
      <c r="F12" s="4">
        <v>0</v>
      </c>
      <c r="G12" s="4">
        <v>0</v>
      </c>
      <c r="H12" s="17" t="s">
        <v>75</v>
      </c>
    </row>
    <row r="13" spans="2:8" ht="27.6">
      <c r="B13" s="2" t="s">
        <v>33</v>
      </c>
      <c r="C13" s="4" t="s">
        <v>2829</v>
      </c>
      <c r="D13" s="4" t="s">
        <v>2855</v>
      </c>
      <c r="E13" s="4" t="s">
        <v>483</v>
      </c>
      <c r="F13" s="4">
        <v>0</v>
      </c>
      <c r="G13" s="4">
        <v>0</v>
      </c>
      <c r="H13" s="17" t="s">
        <v>83</v>
      </c>
    </row>
    <row r="14" spans="2:8" ht="27.6">
      <c r="B14" s="2" t="s">
        <v>4</v>
      </c>
      <c r="C14" s="4" t="s">
        <v>2830</v>
      </c>
      <c r="D14" s="4" t="s">
        <v>631</v>
      </c>
      <c r="E14" s="4">
        <v>0</v>
      </c>
      <c r="F14" s="4">
        <v>0</v>
      </c>
      <c r="G14" s="4">
        <v>0</v>
      </c>
      <c r="H14" s="17" t="s">
        <v>54</v>
      </c>
    </row>
    <row r="15" spans="2:8" ht="27.6">
      <c r="B15" s="2" t="s">
        <v>5</v>
      </c>
      <c r="C15" s="4" t="s">
        <v>55</v>
      </c>
      <c r="D15" s="4">
        <v>0</v>
      </c>
      <c r="E15" s="4">
        <v>0</v>
      </c>
      <c r="F15" s="4">
        <v>0</v>
      </c>
      <c r="G15" s="4">
        <v>0</v>
      </c>
      <c r="H15" s="17" t="s">
        <v>55</v>
      </c>
    </row>
    <row r="16" spans="2:8" ht="27.6">
      <c r="B16" s="2" t="s">
        <v>6</v>
      </c>
      <c r="C16" s="4" t="s">
        <v>56</v>
      </c>
      <c r="D16" s="4">
        <v>0</v>
      </c>
      <c r="E16" s="4">
        <v>0</v>
      </c>
      <c r="F16" s="4">
        <v>0</v>
      </c>
      <c r="G16" s="4">
        <v>0</v>
      </c>
      <c r="H16" s="17" t="s">
        <v>56</v>
      </c>
    </row>
    <row r="17" spans="2:8" ht="27.6">
      <c r="B17" s="2" t="s">
        <v>17</v>
      </c>
      <c r="C17" s="4" t="s">
        <v>2831</v>
      </c>
      <c r="D17" s="4" t="s">
        <v>1321</v>
      </c>
      <c r="E17" s="4">
        <v>0</v>
      </c>
      <c r="F17" s="4">
        <v>0</v>
      </c>
      <c r="G17" s="4">
        <v>0</v>
      </c>
      <c r="H17" s="17" t="s">
        <v>67</v>
      </c>
    </row>
    <row r="18" spans="2:8" ht="27.6">
      <c r="B18" s="2" t="s">
        <v>22</v>
      </c>
      <c r="C18" s="4" t="s">
        <v>2832</v>
      </c>
      <c r="D18" s="4" t="s">
        <v>495</v>
      </c>
      <c r="E18" s="4">
        <v>0</v>
      </c>
      <c r="F18" s="4">
        <v>0</v>
      </c>
      <c r="G18" s="4">
        <v>0</v>
      </c>
      <c r="H18" s="17" t="s">
        <v>72</v>
      </c>
    </row>
    <row r="19" spans="2:8">
      <c r="B19" s="2" t="s">
        <v>27</v>
      </c>
      <c r="C19" s="4" t="s">
        <v>2833</v>
      </c>
      <c r="D19" s="4" t="s">
        <v>1889</v>
      </c>
      <c r="E19" s="4">
        <v>0</v>
      </c>
      <c r="F19" s="4">
        <v>0</v>
      </c>
      <c r="G19" s="4">
        <v>0</v>
      </c>
      <c r="H19" s="17" t="s">
        <v>77</v>
      </c>
    </row>
    <row r="20" spans="2:8">
      <c r="B20" s="2" t="s">
        <v>32</v>
      </c>
      <c r="C20" s="4" t="s">
        <v>2834</v>
      </c>
      <c r="D20" s="4" t="s">
        <v>2073</v>
      </c>
      <c r="E20" s="4">
        <v>0</v>
      </c>
      <c r="F20" s="4">
        <v>0</v>
      </c>
      <c r="G20" s="4">
        <v>0</v>
      </c>
      <c r="H20" s="17" t="s">
        <v>82</v>
      </c>
    </row>
    <row r="21" spans="2:8" ht="27.6">
      <c r="B21" s="2" t="s">
        <v>9</v>
      </c>
      <c r="C21" s="4" t="s">
        <v>2835</v>
      </c>
      <c r="D21" s="4" t="s">
        <v>972</v>
      </c>
      <c r="E21" s="4">
        <v>0</v>
      </c>
      <c r="F21" s="4">
        <v>0</v>
      </c>
      <c r="G21" s="4">
        <v>0</v>
      </c>
      <c r="H21" s="17" t="s">
        <v>59</v>
      </c>
    </row>
    <row r="22" spans="2:8" ht="27.6">
      <c r="B22" s="2" t="s">
        <v>10</v>
      </c>
      <c r="C22" s="4" t="s">
        <v>60</v>
      </c>
      <c r="D22" s="4">
        <v>0</v>
      </c>
      <c r="E22" s="4">
        <v>0</v>
      </c>
      <c r="F22" s="4">
        <v>0</v>
      </c>
      <c r="G22" s="4">
        <v>0</v>
      </c>
      <c r="H22" s="17" t="s">
        <v>60</v>
      </c>
    </row>
    <row r="23" spans="2:8" ht="41.4">
      <c r="B23" s="2" t="s">
        <v>36</v>
      </c>
      <c r="C23" s="4" t="s">
        <v>86</v>
      </c>
      <c r="D23" s="4">
        <v>0</v>
      </c>
      <c r="E23" s="4">
        <v>0</v>
      </c>
      <c r="F23" s="4">
        <v>0</v>
      </c>
      <c r="G23" s="4">
        <v>0</v>
      </c>
      <c r="H23" s="17" t="s">
        <v>86</v>
      </c>
    </row>
    <row r="24" spans="2:8" ht="27.6">
      <c r="B24" s="2" t="s">
        <v>19</v>
      </c>
      <c r="C24" s="4" t="s">
        <v>2836</v>
      </c>
      <c r="D24" s="4" t="s">
        <v>1285</v>
      </c>
      <c r="E24" s="4">
        <v>0</v>
      </c>
      <c r="F24" s="4">
        <v>0</v>
      </c>
      <c r="G24" s="4">
        <v>0</v>
      </c>
      <c r="H24" s="17" t="s">
        <v>69</v>
      </c>
    </row>
    <row r="25" spans="2:8" ht="41.4">
      <c r="B25" s="2" t="s">
        <v>26</v>
      </c>
      <c r="C25" s="4" t="s">
        <v>76</v>
      </c>
      <c r="D25" s="4">
        <v>0</v>
      </c>
      <c r="E25" s="4">
        <v>0</v>
      </c>
      <c r="F25" s="4">
        <v>0</v>
      </c>
      <c r="G25" s="4">
        <v>0</v>
      </c>
      <c r="H25" s="17" t="s">
        <v>76</v>
      </c>
    </row>
    <row r="26" spans="2:8" ht="27.6">
      <c r="B26" s="2" t="s">
        <v>34</v>
      </c>
      <c r="C26" s="4" t="s">
        <v>84</v>
      </c>
      <c r="D26" s="4">
        <v>0</v>
      </c>
      <c r="E26" s="4">
        <v>0</v>
      </c>
      <c r="F26" s="4">
        <v>0</v>
      </c>
      <c r="G26" s="4">
        <v>0</v>
      </c>
      <c r="H26" s="17" t="s">
        <v>84</v>
      </c>
    </row>
    <row r="27" spans="2:8" ht="27.6">
      <c r="B27" s="2" t="s">
        <v>40</v>
      </c>
      <c r="C27" s="4" t="s">
        <v>2837</v>
      </c>
      <c r="D27" s="4" t="s">
        <v>2501</v>
      </c>
      <c r="E27" s="4">
        <v>0</v>
      </c>
      <c r="F27" s="4">
        <v>0</v>
      </c>
      <c r="G27" s="4">
        <v>0</v>
      </c>
      <c r="H27" s="17" t="s">
        <v>90</v>
      </c>
    </row>
    <row r="28" spans="2:8" ht="27.6">
      <c r="B28" s="2" t="s">
        <v>3</v>
      </c>
      <c r="C28" s="4" t="s">
        <v>2838</v>
      </c>
      <c r="D28" s="4" t="s">
        <v>587</v>
      </c>
      <c r="E28" s="4">
        <v>0</v>
      </c>
      <c r="F28" s="4">
        <v>0</v>
      </c>
      <c r="G28" s="4">
        <v>0</v>
      </c>
      <c r="H28" s="17" t="s">
        <v>53</v>
      </c>
    </row>
    <row r="29" spans="2:8">
      <c r="B29" s="2" t="s">
        <v>13</v>
      </c>
      <c r="C29" s="4" t="s">
        <v>63</v>
      </c>
      <c r="D29" s="4">
        <v>0</v>
      </c>
      <c r="E29" s="4">
        <v>0</v>
      </c>
      <c r="F29" s="4">
        <v>0</v>
      </c>
      <c r="G29" s="4">
        <v>0</v>
      </c>
      <c r="H29" s="17" t="s">
        <v>63</v>
      </c>
    </row>
    <row r="30" spans="2:8">
      <c r="B30" s="2" t="s">
        <v>14</v>
      </c>
      <c r="C30" s="4" t="s">
        <v>2839</v>
      </c>
      <c r="D30" s="4" t="s">
        <v>1132</v>
      </c>
      <c r="E30" s="4">
        <v>0</v>
      </c>
      <c r="F30" s="4">
        <v>0</v>
      </c>
      <c r="G30" s="4">
        <v>0</v>
      </c>
      <c r="H30" s="17" t="s">
        <v>64</v>
      </c>
    </row>
    <row r="31" spans="2:8">
      <c r="B31" s="2" t="s">
        <v>15</v>
      </c>
      <c r="C31" s="4" t="s">
        <v>2840</v>
      </c>
      <c r="D31" s="4" t="s">
        <v>1191</v>
      </c>
      <c r="E31" s="4">
        <v>0</v>
      </c>
      <c r="F31" s="4">
        <v>0</v>
      </c>
      <c r="G31" s="4">
        <v>0</v>
      </c>
      <c r="H31" s="17" t="s">
        <v>65</v>
      </c>
    </row>
    <row r="32" spans="2:8">
      <c r="B32" s="2" t="s">
        <v>39</v>
      </c>
      <c r="C32" s="4" t="s">
        <v>2841</v>
      </c>
      <c r="D32" s="4" t="s">
        <v>2410</v>
      </c>
      <c r="E32" s="4">
        <v>0</v>
      </c>
      <c r="F32" s="4">
        <v>0</v>
      </c>
      <c r="G32" s="4">
        <v>0</v>
      </c>
      <c r="H32" s="17" t="s">
        <v>89</v>
      </c>
    </row>
    <row r="33" spans="2:8" ht="27.6">
      <c r="B33" s="2" t="s">
        <v>20</v>
      </c>
      <c r="C33" s="4" t="s">
        <v>70</v>
      </c>
      <c r="D33" s="4">
        <v>0</v>
      </c>
      <c r="E33" s="4">
        <v>0</v>
      </c>
      <c r="F33" s="4">
        <v>0</v>
      </c>
      <c r="G33" s="4">
        <v>0</v>
      </c>
      <c r="H33" s="17" t="s">
        <v>70</v>
      </c>
    </row>
    <row r="34" spans="2:8" ht="27.6">
      <c r="B34" s="2" t="s">
        <v>8</v>
      </c>
      <c r="C34" s="4" t="s">
        <v>2842</v>
      </c>
      <c r="D34" s="4" t="s">
        <v>904</v>
      </c>
      <c r="E34" s="4">
        <v>0</v>
      </c>
      <c r="F34" s="4">
        <v>0</v>
      </c>
      <c r="G34" s="4">
        <v>0</v>
      </c>
      <c r="H34" s="17" t="s">
        <v>58</v>
      </c>
    </row>
    <row r="35" spans="2:8" ht="27.6">
      <c r="B35" s="2" t="s">
        <v>12</v>
      </c>
      <c r="C35" s="4" t="s">
        <v>2843</v>
      </c>
      <c r="D35" s="4" t="s">
        <v>495</v>
      </c>
      <c r="E35" s="4">
        <v>0</v>
      </c>
      <c r="F35" s="4">
        <v>0</v>
      </c>
      <c r="G35" s="4">
        <v>0</v>
      </c>
      <c r="H35" s="17" t="s">
        <v>62</v>
      </c>
    </row>
    <row r="36" spans="2:8" ht="27.6">
      <c r="B36" s="2" t="s">
        <v>11</v>
      </c>
      <c r="C36" s="4" t="s">
        <v>2844</v>
      </c>
      <c r="D36" s="4" t="s">
        <v>1008</v>
      </c>
      <c r="E36" s="4">
        <v>0</v>
      </c>
      <c r="F36" s="4">
        <v>0</v>
      </c>
      <c r="G36" s="4">
        <v>0</v>
      </c>
      <c r="H36" s="17" t="s">
        <v>61</v>
      </c>
    </row>
    <row r="37" spans="2:8" ht="27.6">
      <c r="B37" s="2" t="s">
        <v>38</v>
      </c>
      <c r="C37" s="4" t="s">
        <v>88</v>
      </c>
      <c r="D37" s="4">
        <v>0</v>
      </c>
      <c r="E37" s="4">
        <v>0</v>
      </c>
      <c r="F37" s="4">
        <v>0</v>
      </c>
      <c r="G37" s="4">
        <v>0</v>
      </c>
      <c r="H37" s="17" t="s">
        <v>88</v>
      </c>
    </row>
    <row r="38" spans="2:8" ht="27.6">
      <c r="B38" s="2" t="s">
        <v>16</v>
      </c>
      <c r="C38" s="4" t="s">
        <v>2845</v>
      </c>
      <c r="D38" s="4" t="s">
        <v>1256</v>
      </c>
      <c r="E38" s="4">
        <v>0</v>
      </c>
      <c r="F38" s="4">
        <v>0</v>
      </c>
      <c r="G38" s="4">
        <v>0</v>
      </c>
      <c r="H38" s="17" t="s">
        <v>66</v>
      </c>
    </row>
    <row r="39" spans="2:8">
      <c r="B39" s="2" t="s">
        <v>28</v>
      </c>
      <c r="C39" s="4" t="s">
        <v>2846</v>
      </c>
      <c r="D39" s="4" t="s">
        <v>2856</v>
      </c>
      <c r="E39" s="4">
        <v>0</v>
      </c>
      <c r="F39" s="4">
        <v>0</v>
      </c>
      <c r="G39" s="4">
        <v>0</v>
      </c>
      <c r="H39" s="17" t="s">
        <v>78</v>
      </c>
    </row>
    <row r="40" spans="2:8" ht="27.6">
      <c r="B40" s="2" t="s">
        <v>29</v>
      </c>
      <c r="C40" s="4" t="s">
        <v>2847</v>
      </c>
      <c r="D40" s="4" t="s">
        <v>364</v>
      </c>
      <c r="E40" s="4">
        <v>0</v>
      </c>
      <c r="F40" s="4">
        <v>0</v>
      </c>
      <c r="G40" s="4">
        <v>0</v>
      </c>
      <c r="H40" s="17" t="s">
        <v>79</v>
      </c>
    </row>
    <row r="41" spans="2:8" ht="27.6">
      <c r="B41" s="2" t="s">
        <v>30</v>
      </c>
      <c r="C41" s="4" t="s">
        <v>2848</v>
      </c>
      <c r="D41" s="4" t="s">
        <v>2857</v>
      </c>
      <c r="E41" s="4">
        <v>0</v>
      </c>
      <c r="F41" s="4">
        <v>0</v>
      </c>
      <c r="G41" s="4">
        <v>0</v>
      </c>
      <c r="H41" s="17" t="s">
        <v>80</v>
      </c>
    </row>
    <row r="42" spans="2:8" ht="27.6">
      <c r="B42" s="2" t="s">
        <v>31</v>
      </c>
      <c r="C42" s="4" t="s">
        <v>2849</v>
      </c>
      <c r="D42" s="4" t="s">
        <v>2022</v>
      </c>
      <c r="E42" s="4">
        <v>0</v>
      </c>
      <c r="F42" s="4">
        <v>0</v>
      </c>
      <c r="G42" s="4">
        <v>0</v>
      </c>
      <c r="H42" s="17" t="s">
        <v>81</v>
      </c>
    </row>
    <row r="43" spans="2:8" ht="27.6">
      <c r="B43" s="2" t="s">
        <v>35</v>
      </c>
      <c r="C43" s="4" t="s">
        <v>85</v>
      </c>
      <c r="D43" s="4">
        <v>0</v>
      </c>
      <c r="E43" s="4">
        <v>0</v>
      </c>
      <c r="F43" s="4">
        <v>0</v>
      </c>
      <c r="G43" s="4">
        <v>0</v>
      </c>
      <c r="H43" s="17" t="s">
        <v>85</v>
      </c>
    </row>
    <row r="44" spans="2:8">
      <c r="B44" s="2" t="s">
        <v>41</v>
      </c>
      <c r="C44" s="4" t="s">
        <v>91</v>
      </c>
      <c r="D44" s="4">
        <v>0</v>
      </c>
      <c r="E44" s="4">
        <v>0</v>
      </c>
      <c r="F44" s="4">
        <v>0</v>
      </c>
      <c r="G44" s="4">
        <v>0</v>
      </c>
      <c r="H44" s="17" t="s">
        <v>91</v>
      </c>
    </row>
    <row r="45" spans="2:8">
      <c r="B45" s="2" t="s">
        <v>42</v>
      </c>
      <c r="C45" s="4" t="s">
        <v>92</v>
      </c>
      <c r="D45" s="4">
        <v>0</v>
      </c>
      <c r="E45" s="4">
        <v>0</v>
      </c>
      <c r="F45" s="4">
        <v>0</v>
      </c>
      <c r="G45" s="4">
        <v>0</v>
      </c>
      <c r="H45" s="17" t="s">
        <v>92</v>
      </c>
    </row>
    <row r="46" spans="2:8">
      <c r="B46" s="2" t="s">
        <v>43</v>
      </c>
      <c r="C46" s="4" t="s">
        <v>2850</v>
      </c>
      <c r="D46" s="4" t="s">
        <v>1437</v>
      </c>
      <c r="E46" s="4">
        <v>0</v>
      </c>
      <c r="F46" s="4">
        <v>0</v>
      </c>
      <c r="G46" s="4">
        <v>0</v>
      </c>
      <c r="H46" s="17" t="s">
        <v>93</v>
      </c>
    </row>
    <row r="47" spans="2:8">
      <c r="B47" s="2" t="s">
        <v>44</v>
      </c>
      <c r="C47" s="4" t="s">
        <v>2851</v>
      </c>
      <c r="D47" s="4" t="s">
        <v>2858</v>
      </c>
      <c r="E47" s="4">
        <v>0</v>
      </c>
      <c r="F47" s="4">
        <v>0</v>
      </c>
      <c r="G47" s="4">
        <v>0</v>
      </c>
      <c r="H47" s="17" t="s">
        <v>94</v>
      </c>
    </row>
    <row r="48" spans="2:8">
      <c r="B48" s="2" t="s">
        <v>45</v>
      </c>
      <c r="C48" s="4" t="s">
        <v>95</v>
      </c>
      <c r="D48" s="4">
        <v>0</v>
      </c>
      <c r="E48" s="4">
        <v>0</v>
      </c>
      <c r="F48" s="4">
        <v>0</v>
      </c>
      <c r="G48" s="4">
        <v>0</v>
      </c>
      <c r="H48" s="17" t="s">
        <v>95</v>
      </c>
    </row>
    <row r="49" spans="2:8">
      <c r="B49" s="2" t="s">
        <v>46</v>
      </c>
      <c r="C49" s="4" t="s">
        <v>2852</v>
      </c>
      <c r="D49" s="4" t="s">
        <v>1437</v>
      </c>
      <c r="E49" s="4">
        <v>0</v>
      </c>
      <c r="F49" s="4">
        <v>0</v>
      </c>
      <c r="G49" s="4">
        <v>0</v>
      </c>
      <c r="H49" s="17" t="s">
        <v>96</v>
      </c>
    </row>
    <row r="50" spans="2:8">
      <c r="B50" s="2" t="s">
        <v>47</v>
      </c>
      <c r="C50" s="4" t="s">
        <v>2853</v>
      </c>
      <c r="D50" s="4" t="s">
        <v>2859</v>
      </c>
      <c r="E50" s="4">
        <v>0</v>
      </c>
      <c r="F50" s="4">
        <v>0</v>
      </c>
      <c r="G50" s="4">
        <v>0</v>
      </c>
      <c r="H50" s="17" t="s">
        <v>97</v>
      </c>
    </row>
    <row r="51" spans="2:8">
      <c r="B51" s="2" t="s">
        <v>48</v>
      </c>
      <c r="C51" s="4" t="s">
        <v>98</v>
      </c>
      <c r="D51" s="4">
        <v>0</v>
      </c>
      <c r="E51" s="4">
        <v>0</v>
      </c>
      <c r="F51" s="4">
        <v>0</v>
      </c>
      <c r="G51" s="4">
        <v>0</v>
      </c>
      <c r="H51" s="17" t="s">
        <v>98</v>
      </c>
    </row>
    <row r="52" spans="2:8" ht="27.6">
      <c r="B52" s="2" t="s">
        <v>37</v>
      </c>
      <c r="C52" s="4" t="s">
        <v>87</v>
      </c>
      <c r="D52" s="4">
        <v>0</v>
      </c>
      <c r="E52" s="4">
        <v>0</v>
      </c>
      <c r="F52" s="4">
        <v>0</v>
      </c>
      <c r="G52" s="4">
        <v>0</v>
      </c>
      <c r="H52" s="17" t="s">
        <v>87</v>
      </c>
    </row>
    <row r="53" spans="2:8">
      <c r="B53" s="3" t="s">
        <v>2825</v>
      </c>
      <c r="C53" s="3" t="s">
        <v>2823</v>
      </c>
      <c r="D53" s="3" t="s">
        <v>2824</v>
      </c>
      <c r="E53" s="3" t="s">
        <v>483</v>
      </c>
      <c r="F53" s="3">
        <v>0</v>
      </c>
      <c r="G53" s="3">
        <v>0</v>
      </c>
      <c r="H53" s="3" t="s">
        <v>99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2"/>
  <sheetViews>
    <sheetView showGridLines="0" topLeftCell="A2" zoomScaleNormal="100" zoomScaleSheetLayoutView="100" workbookViewId="0"/>
  </sheetViews>
  <sheetFormatPr baseColWidth="10" defaultColWidth="11.44140625" defaultRowHeight="14.4"/>
  <cols>
    <col min="1" max="1" width="11.44140625" style="792" customWidth="1"/>
    <col min="2" max="2" width="34.6640625" style="792" customWidth="1"/>
    <col min="3" max="3" width="15.109375" style="792" customWidth="1"/>
    <col min="4" max="4" width="11.109375" style="792" bestFit="1" customWidth="1"/>
    <col min="5" max="5" width="9.33203125" style="792" bestFit="1" customWidth="1"/>
    <col min="6" max="6" width="13.33203125" style="792" bestFit="1" customWidth="1"/>
    <col min="7" max="7" width="9.109375" style="792" customWidth="1"/>
    <col min="8" max="8" width="15.33203125" style="792" bestFit="1" customWidth="1"/>
    <col min="9" max="9" width="15.44140625" style="792" bestFit="1" customWidth="1"/>
    <col min="10" max="10" width="9.109375" style="792" bestFit="1" customWidth="1"/>
    <col min="11" max="11" width="6.88671875" style="792" customWidth="1"/>
    <col min="12" max="12" width="14" style="792" customWidth="1"/>
    <col min="13" max="13" width="3.88671875" style="792" customWidth="1"/>
    <col min="14" max="14" width="11.88671875" style="792" bestFit="1" customWidth="1"/>
    <col min="15" max="16384" width="11.44140625" style="792"/>
  </cols>
  <sheetData>
    <row r="2" spans="1:13" ht="15" customHeight="1">
      <c r="A2" s="1404" t="s">
        <v>6572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  <c r="L2" s="1404"/>
    </row>
    <row r="3" spans="1:13" ht="15" customHeight="1">
      <c r="A3" s="1405" t="s">
        <v>6</v>
      </c>
      <c r="B3" s="1405" t="s">
        <v>6892</v>
      </c>
      <c r="C3" s="1405"/>
      <c r="D3" s="1405" t="s">
        <v>6892</v>
      </c>
      <c r="E3" s="1405" t="s">
        <v>6892</v>
      </c>
      <c r="F3" s="1405" t="s">
        <v>6892</v>
      </c>
      <c r="G3" s="1405" t="s">
        <v>6892</v>
      </c>
      <c r="H3" s="1405" t="s">
        <v>6892</v>
      </c>
      <c r="I3" s="1405" t="s">
        <v>6892</v>
      </c>
      <c r="J3" s="1405" t="s">
        <v>6892</v>
      </c>
      <c r="K3" s="1405" t="s">
        <v>6892</v>
      </c>
      <c r="L3" s="1405" t="s">
        <v>6892</v>
      </c>
    </row>
    <row r="4" spans="1:13" ht="15" customHeight="1">
      <c r="A4" s="1405" t="s">
        <v>4096</v>
      </c>
      <c r="B4" s="1405" t="s">
        <v>4155</v>
      </c>
      <c r="C4" s="1405"/>
      <c r="D4" s="1405" t="s">
        <v>4155</v>
      </c>
      <c r="E4" s="1405" t="s">
        <v>4155</v>
      </c>
      <c r="F4" s="1405" t="s">
        <v>4155</v>
      </c>
      <c r="G4" s="1405" t="s">
        <v>4155</v>
      </c>
      <c r="H4" s="1405" t="s">
        <v>4155</v>
      </c>
      <c r="I4" s="1405" t="s">
        <v>4155</v>
      </c>
      <c r="J4" s="1405" t="s">
        <v>4155</v>
      </c>
      <c r="K4" s="1405" t="s">
        <v>4155</v>
      </c>
      <c r="L4" s="1405" t="s">
        <v>4155</v>
      </c>
    </row>
    <row r="5" spans="1:13" ht="15" customHeight="1">
      <c r="A5" s="1405" t="s">
        <v>4281</v>
      </c>
      <c r="B5" s="1405" t="s">
        <v>4281</v>
      </c>
      <c r="C5" s="1405"/>
      <c r="D5" s="1405" t="s">
        <v>4281</v>
      </c>
      <c r="E5" s="1405" t="s">
        <v>4281</v>
      </c>
      <c r="F5" s="1405" t="s">
        <v>4281</v>
      </c>
      <c r="G5" s="1405" t="s">
        <v>4281</v>
      </c>
      <c r="H5" s="1405" t="s">
        <v>4281</v>
      </c>
      <c r="I5" s="1405" t="s">
        <v>4281</v>
      </c>
      <c r="J5" s="1405" t="s">
        <v>4281</v>
      </c>
      <c r="K5" s="1405" t="s">
        <v>4281</v>
      </c>
      <c r="L5" s="1405" t="s">
        <v>4281</v>
      </c>
    </row>
    <row r="6" spans="1:13" ht="15" customHeight="1">
      <c r="A6" s="1406" t="s">
        <v>4157</v>
      </c>
      <c r="B6" s="1406"/>
      <c r="C6" s="1406"/>
      <c r="D6" s="1406"/>
      <c r="E6" s="1406"/>
      <c r="F6" s="1406"/>
      <c r="G6" s="1406"/>
      <c r="H6" s="1406"/>
      <c r="I6" s="1406"/>
      <c r="J6" s="1406"/>
      <c r="K6" s="1406"/>
      <c r="L6" s="1406"/>
    </row>
    <row r="7" spans="1:13" ht="15" customHeight="1">
      <c r="A7" s="1403" t="s">
        <v>6361</v>
      </c>
      <c r="B7" s="1403"/>
      <c r="C7" s="1403"/>
      <c r="D7" s="1403"/>
      <c r="E7" s="921" t="s">
        <v>529</v>
      </c>
      <c r="F7" s="921" t="s">
        <v>529</v>
      </c>
      <c r="G7" s="921" t="s">
        <v>529</v>
      </c>
      <c r="H7" s="921" t="s">
        <v>529</v>
      </c>
      <c r="I7" s="921" t="s">
        <v>529</v>
      </c>
      <c r="J7" s="921" t="s">
        <v>529</v>
      </c>
      <c r="K7" s="921" t="s">
        <v>529</v>
      </c>
      <c r="L7" s="921" t="s">
        <v>529</v>
      </c>
    </row>
    <row r="8" spans="1:13" ht="15" customHeight="1">
      <c r="A8" s="1388" t="s">
        <v>4283</v>
      </c>
      <c r="B8" s="1388" t="s">
        <v>4159</v>
      </c>
      <c r="C8" s="1388" t="s">
        <v>6893</v>
      </c>
      <c r="D8" s="1388" t="s">
        <v>4285</v>
      </c>
      <c r="E8" s="1388" t="s">
        <v>4285</v>
      </c>
      <c r="F8" s="1388" t="s">
        <v>4285</v>
      </c>
      <c r="G8" s="1388" t="s">
        <v>4285</v>
      </c>
      <c r="H8" s="1388" t="s">
        <v>4286</v>
      </c>
      <c r="I8" s="1388" t="s">
        <v>4286</v>
      </c>
      <c r="J8" s="1388" t="s">
        <v>4286</v>
      </c>
      <c r="K8" s="1388" t="s">
        <v>4286</v>
      </c>
      <c r="L8" s="1388" t="s">
        <v>4286</v>
      </c>
    </row>
    <row r="9" spans="1:13" ht="15" customHeight="1">
      <c r="A9" s="1388" t="s">
        <v>4283</v>
      </c>
      <c r="B9" s="1388" t="s">
        <v>6362</v>
      </c>
      <c r="C9" s="1388"/>
      <c r="D9" s="796" t="s">
        <v>4287</v>
      </c>
      <c r="E9" s="796" t="s">
        <v>4288</v>
      </c>
      <c r="F9" s="796" t="s">
        <v>4289</v>
      </c>
      <c r="G9" s="796" t="s">
        <v>4290</v>
      </c>
      <c r="H9" s="796" t="s">
        <v>4291</v>
      </c>
      <c r="I9" s="796" t="s">
        <v>4292</v>
      </c>
      <c r="J9" s="796" t="s">
        <v>4293</v>
      </c>
      <c r="K9" s="796" t="s">
        <v>4294</v>
      </c>
      <c r="L9" s="796" t="s">
        <v>4290</v>
      </c>
    </row>
    <row r="10" spans="1:13" ht="15" customHeight="1">
      <c r="A10" s="677" t="s">
        <v>6930</v>
      </c>
      <c r="B10" s="677" t="s">
        <v>4165</v>
      </c>
      <c r="C10" s="679" t="s">
        <v>6894</v>
      </c>
      <c r="D10" s="292">
        <v>73201.25</v>
      </c>
      <c r="E10" s="678">
        <v>1380.5</v>
      </c>
      <c r="F10" s="678">
        <v>25300</v>
      </c>
      <c r="G10" s="952">
        <f t="shared" ref="G10:G20" si="0">D10+E10+F10</f>
        <v>99881.75</v>
      </c>
      <c r="H10" s="679">
        <f t="shared" ref="H10:H20" si="1">+(D10/30)*24</f>
        <v>58561</v>
      </c>
      <c r="I10" s="679">
        <f t="shared" ref="I10:I20" si="2">+(D10/30)*5</f>
        <v>12200.208333333332</v>
      </c>
      <c r="J10" s="679">
        <f t="shared" ref="J10:J20" si="3">+(D10/30)*40</f>
        <v>97601.666666666657</v>
      </c>
      <c r="K10" s="924">
        <v>0</v>
      </c>
      <c r="L10" s="679">
        <f t="shared" ref="L10:L20" si="4">+H10+I10+J10+K10</f>
        <v>168362.875</v>
      </c>
      <c r="M10" s="953"/>
    </row>
    <row r="11" spans="1:13" ht="15" customHeight="1">
      <c r="A11" s="677" t="s">
        <v>6931</v>
      </c>
      <c r="B11" s="677" t="s">
        <v>6932</v>
      </c>
      <c r="C11" s="679" t="s">
        <v>6894</v>
      </c>
      <c r="D11" s="292">
        <v>54959.6</v>
      </c>
      <c r="E11" s="678">
        <v>1380.5</v>
      </c>
      <c r="F11" s="678">
        <v>9430</v>
      </c>
      <c r="G11" s="952">
        <f t="shared" si="0"/>
        <v>65770.100000000006</v>
      </c>
      <c r="H11" s="679">
        <f t="shared" si="1"/>
        <v>43967.68</v>
      </c>
      <c r="I11" s="679">
        <f t="shared" si="2"/>
        <v>9159.9333333333343</v>
      </c>
      <c r="J11" s="679">
        <f t="shared" si="3"/>
        <v>73279.466666666674</v>
      </c>
      <c r="K11" s="924">
        <v>0</v>
      </c>
      <c r="L11" s="679">
        <f t="shared" si="4"/>
        <v>126407.08000000002</v>
      </c>
      <c r="M11" s="953"/>
    </row>
    <row r="12" spans="1:13" ht="15" customHeight="1">
      <c r="A12" s="677" t="s">
        <v>6934</v>
      </c>
      <c r="B12" s="677" t="s">
        <v>6792</v>
      </c>
      <c r="C12" s="679" t="s">
        <v>6894</v>
      </c>
      <c r="D12" s="283">
        <v>38772.32</v>
      </c>
      <c r="E12" s="678">
        <v>1380.5</v>
      </c>
      <c r="F12" s="678">
        <v>2875</v>
      </c>
      <c r="G12" s="952">
        <f t="shared" si="0"/>
        <v>43027.82</v>
      </c>
      <c r="H12" s="679">
        <f t="shared" si="1"/>
        <v>31017.856</v>
      </c>
      <c r="I12" s="679">
        <f t="shared" si="2"/>
        <v>6462.0533333333333</v>
      </c>
      <c r="J12" s="679">
        <f t="shared" si="3"/>
        <v>51696.426666666666</v>
      </c>
      <c r="K12" s="924">
        <v>0</v>
      </c>
      <c r="L12" s="679">
        <f t="shared" si="4"/>
        <v>89176.335999999996</v>
      </c>
      <c r="M12" s="953"/>
    </row>
    <row r="13" spans="1:13" ht="15" customHeight="1">
      <c r="A13" s="677" t="s">
        <v>6935</v>
      </c>
      <c r="B13" s="677" t="s">
        <v>6790</v>
      </c>
      <c r="C13" s="679" t="s">
        <v>6894</v>
      </c>
      <c r="D13" s="283">
        <v>38772.32</v>
      </c>
      <c r="E13" s="678">
        <v>1380.5</v>
      </c>
      <c r="F13" s="678">
        <v>2875</v>
      </c>
      <c r="G13" s="952">
        <f t="shared" si="0"/>
        <v>43027.82</v>
      </c>
      <c r="H13" s="679">
        <f t="shared" si="1"/>
        <v>31017.856</v>
      </c>
      <c r="I13" s="679">
        <f t="shared" si="2"/>
        <v>6462.0533333333333</v>
      </c>
      <c r="J13" s="679">
        <f t="shared" si="3"/>
        <v>51696.426666666666</v>
      </c>
      <c r="K13" s="924">
        <v>0</v>
      </c>
      <c r="L13" s="679">
        <f t="shared" si="4"/>
        <v>89176.335999999996</v>
      </c>
      <c r="M13" s="953"/>
    </row>
    <row r="14" spans="1:13" ht="15" customHeight="1">
      <c r="A14" s="677" t="s">
        <v>6936</v>
      </c>
      <c r="B14" s="677" t="s">
        <v>6800</v>
      </c>
      <c r="C14" s="679" t="s">
        <v>6894</v>
      </c>
      <c r="D14" s="844">
        <v>35359.879999999997</v>
      </c>
      <c r="E14" s="678">
        <v>1380.5</v>
      </c>
      <c r="F14" s="678">
        <v>0</v>
      </c>
      <c r="G14" s="952">
        <f t="shared" si="0"/>
        <v>36740.379999999997</v>
      </c>
      <c r="H14" s="679">
        <f t="shared" si="1"/>
        <v>28287.903999999999</v>
      </c>
      <c r="I14" s="679">
        <f t="shared" si="2"/>
        <v>5893.3133333333335</v>
      </c>
      <c r="J14" s="679">
        <f t="shared" si="3"/>
        <v>47146.506666666668</v>
      </c>
      <c r="K14" s="924">
        <v>0</v>
      </c>
      <c r="L14" s="679">
        <f t="shared" si="4"/>
        <v>81327.724000000002</v>
      </c>
      <c r="M14" s="953"/>
    </row>
    <row r="15" spans="1:13" ht="15" customHeight="1">
      <c r="A15" s="677" t="s">
        <v>6937</v>
      </c>
      <c r="B15" s="677" t="s">
        <v>4372</v>
      </c>
      <c r="C15" s="679" t="s">
        <v>6894</v>
      </c>
      <c r="D15" s="292">
        <v>38755.599999999999</v>
      </c>
      <c r="E15" s="678">
        <v>1380.5</v>
      </c>
      <c r="F15" s="678">
        <v>3565</v>
      </c>
      <c r="G15" s="952">
        <f t="shared" si="0"/>
        <v>43701.1</v>
      </c>
      <c r="H15" s="679">
        <f t="shared" si="1"/>
        <v>31004.479999999996</v>
      </c>
      <c r="I15" s="679">
        <f t="shared" si="2"/>
        <v>6459.2666666666664</v>
      </c>
      <c r="J15" s="679">
        <f t="shared" si="3"/>
        <v>51674.133333333331</v>
      </c>
      <c r="K15" s="924">
        <v>0</v>
      </c>
      <c r="L15" s="679">
        <f t="shared" si="4"/>
        <v>89137.87999999999</v>
      </c>
      <c r="M15" s="953"/>
    </row>
    <row r="16" spans="1:13" ht="15" customHeight="1">
      <c r="A16" s="677" t="s">
        <v>6938</v>
      </c>
      <c r="B16" s="677" t="s">
        <v>6939</v>
      </c>
      <c r="C16" s="679" t="s">
        <v>6894</v>
      </c>
      <c r="D16" s="283">
        <v>33264.82</v>
      </c>
      <c r="E16" s="678">
        <v>1380.5</v>
      </c>
      <c r="F16" s="954">
        <v>0</v>
      </c>
      <c r="G16" s="952">
        <f t="shared" si="0"/>
        <v>34645.32</v>
      </c>
      <c r="H16" s="679">
        <f t="shared" si="1"/>
        <v>26611.856</v>
      </c>
      <c r="I16" s="679">
        <f t="shared" si="2"/>
        <v>5544.1366666666672</v>
      </c>
      <c r="J16" s="679">
        <f t="shared" si="3"/>
        <v>44353.093333333338</v>
      </c>
      <c r="K16" s="924">
        <v>0</v>
      </c>
      <c r="L16" s="679">
        <f t="shared" si="4"/>
        <v>76509.08600000001</v>
      </c>
      <c r="M16" s="953"/>
    </row>
    <row r="17" spans="1:13" ht="15" customHeight="1">
      <c r="A17" s="677" t="s">
        <v>6933</v>
      </c>
      <c r="B17" s="677" t="s">
        <v>6794</v>
      </c>
      <c r="C17" s="679" t="s">
        <v>6895</v>
      </c>
      <c r="D17" s="283">
        <v>32699.67</v>
      </c>
      <c r="E17" s="681">
        <v>1380.5</v>
      </c>
      <c r="F17" s="678">
        <v>2875</v>
      </c>
      <c r="G17" s="952">
        <f t="shared" si="0"/>
        <v>36955.17</v>
      </c>
      <c r="H17" s="679">
        <f t="shared" si="1"/>
        <v>26159.736000000001</v>
      </c>
      <c r="I17" s="679">
        <f t="shared" si="2"/>
        <v>5449.9449999999997</v>
      </c>
      <c r="J17" s="679">
        <f t="shared" si="3"/>
        <v>43599.56</v>
      </c>
      <c r="K17" s="924">
        <v>0</v>
      </c>
      <c r="L17" s="679">
        <f t="shared" si="4"/>
        <v>75209.240999999995</v>
      </c>
      <c r="M17" s="953"/>
    </row>
    <row r="18" spans="1:13" ht="15" customHeight="1">
      <c r="A18" s="677" t="s">
        <v>6934</v>
      </c>
      <c r="B18" s="677" t="s">
        <v>6792</v>
      </c>
      <c r="C18" s="679" t="s">
        <v>6895</v>
      </c>
      <c r="D18" s="283">
        <v>32699.67</v>
      </c>
      <c r="E18" s="678">
        <v>1380.5</v>
      </c>
      <c r="F18" s="678">
        <v>2875</v>
      </c>
      <c r="G18" s="952">
        <f t="shared" si="0"/>
        <v>36955.17</v>
      </c>
      <c r="H18" s="679">
        <f t="shared" si="1"/>
        <v>26159.736000000001</v>
      </c>
      <c r="I18" s="679">
        <f t="shared" si="2"/>
        <v>5449.9449999999997</v>
      </c>
      <c r="J18" s="679">
        <f t="shared" si="3"/>
        <v>43599.56</v>
      </c>
      <c r="K18" s="924">
        <v>0</v>
      </c>
      <c r="L18" s="679">
        <f t="shared" si="4"/>
        <v>75209.240999999995</v>
      </c>
      <c r="M18" s="953"/>
    </row>
    <row r="19" spans="1:13" ht="15" customHeight="1">
      <c r="A19" s="677" t="s">
        <v>6935</v>
      </c>
      <c r="B19" s="677" t="s">
        <v>6790</v>
      </c>
      <c r="C19" s="679" t="s">
        <v>6895</v>
      </c>
      <c r="D19" s="283">
        <v>32699.67</v>
      </c>
      <c r="E19" s="678">
        <v>1380.5</v>
      </c>
      <c r="F19" s="678">
        <v>2875</v>
      </c>
      <c r="G19" s="952">
        <f t="shared" si="0"/>
        <v>36955.17</v>
      </c>
      <c r="H19" s="679">
        <f t="shared" si="1"/>
        <v>26159.736000000001</v>
      </c>
      <c r="I19" s="679">
        <f t="shared" si="2"/>
        <v>5449.9449999999997</v>
      </c>
      <c r="J19" s="679">
        <f t="shared" si="3"/>
        <v>43599.56</v>
      </c>
      <c r="K19" s="924">
        <v>0</v>
      </c>
      <c r="L19" s="679">
        <f t="shared" si="4"/>
        <v>75209.240999999995</v>
      </c>
      <c r="M19" s="953"/>
    </row>
    <row r="20" spans="1:13" ht="15" customHeight="1">
      <c r="A20" s="677" t="s">
        <v>6938</v>
      </c>
      <c r="B20" s="677" t="s">
        <v>6939</v>
      </c>
      <c r="C20" s="679" t="s">
        <v>6895</v>
      </c>
      <c r="D20" s="283">
        <v>26967.9</v>
      </c>
      <c r="E20" s="678">
        <v>1380.5</v>
      </c>
      <c r="F20" s="954">
        <v>0</v>
      </c>
      <c r="G20" s="952">
        <f t="shared" si="0"/>
        <v>28348.400000000001</v>
      </c>
      <c r="H20" s="679">
        <f t="shared" si="1"/>
        <v>21574.32</v>
      </c>
      <c r="I20" s="679">
        <f t="shared" si="2"/>
        <v>4494.6500000000005</v>
      </c>
      <c r="J20" s="679">
        <f t="shared" si="3"/>
        <v>35957.200000000004</v>
      </c>
      <c r="K20" s="924">
        <v>0</v>
      </c>
      <c r="L20" s="679">
        <f t="shared" si="4"/>
        <v>62026.170000000006</v>
      </c>
      <c r="M20" s="953"/>
    </row>
    <row r="21" spans="1:13" ht="15" customHeight="1">
      <c r="A21" s="818" t="s">
        <v>529</v>
      </c>
      <c r="B21" s="818" t="s">
        <v>529</v>
      </c>
      <c r="C21" s="818"/>
      <c r="D21" s="821" t="s">
        <v>529</v>
      </c>
      <c r="E21" s="821" t="s">
        <v>529</v>
      </c>
      <c r="F21" s="821" t="s">
        <v>529</v>
      </c>
      <c r="G21" s="821" t="s">
        <v>529</v>
      </c>
      <c r="H21" s="821" t="s">
        <v>529</v>
      </c>
      <c r="I21" s="821" t="s">
        <v>529</v>
      </c>
      <c r="J21" s="821" t="s">
        <v>529</v>
      </c>
      <c r="K21" s="821" t="s">
        <v>529</v>
      </c>
      <c r="L21" s="821" t="s">
        <v>529</v>
      </c>
    </row>
    <row r="22" spans="1:13" ht="15" customHeight="1">
      <c r="A22" s="818" t="s">
        <v>529</v>
      </c>
      <c r="B22" s="818" t="s">
        <v>529</v>
      </c>
      <c r="C22" s="818"/>
      <c r="D22" s="821" t="s">
        <v>529</v>
      </c>
      <c r="E22" s="821" t="s">
        <v>529</v>
      </c>
      <c r="F22" s="821" t="s">
        <v>529</v>
      </c>
      <c r="G22" s="821" t="s">
        <v>529</v>
      </c>
      <c r="H22" s="821" t="s">
        <v>529</v>
      </c>
      <c r="I22" s="821"/>
      <c r="J22" s="821" t="s">
        <v>529</v>
      </c>
      <c r="K22" s="821" t="s">
        <v>529</v>
      </c>
      <c r="L22" s="821" t="s">
        <v>529</v>
      </c>
    </row>
    <row r="23" spans="1:13" ht="15" customHeight="1">
      <c r="A23" s="1403" t="s">
        <v>6363</v>
      </c>
      <c r="B23" s="1403"/>
      <c r="C23" s="1403"/>
      <c r="D23" s="1403"/>
      <c r="E23" s="808" t="s">
        <v>529</v>
      </c>
      <c r="F23" s="808" t="s">
        <v>529</v>
      </c>
      <c r="G23" s="808" t="s">
        <v>529</v>
      </c>
      <c r="H23" s="808" t="s">
        <v>529</v>
      </c>
      <c r="I23" s="808" t="s">
        <v>529</v>
      </c>
      <c r="J23" s="808" t="s">
        <v>529</v>
      </c>
      <c r="K23" s="808" t="s">
        <v>529</v>
      </c>
      <c r="L23" s="808" t="s">
        <v>529</v>
      </c>
    </row>
    <row r="24" spans="1:13" ht="15" customHeight="1">
      <c r="A24" s="1388" t="s">
        <v>4283</v>
      </c>
      <c r="B24" s="1388" t="s">
        <v>4159</v>
      </c>
      <c r="C24" s="1388" t="s">
        <v>6893</v>
      </c>
      <c r="D24" s="1407" t="s">
        <v>4285</v>
      </c>
      <c r="E24" s="1407" t="s">
        <v>4285</v>
      </c>
      <c r="F24" s="1407" t="s">
        <v>4285</v>
      </c>
      <c r="G24" s="1407" t="s">
        <v>4285</v>
      </c>
      <c r="H24" s="1407" t="s">
        <v>4286</v>
      </c>
      <c r="I24" s="1407" t="s">
        <v>4286</v>
      </c>
      <c r="J24" s="1407" t="s">
        <v>4286</v>
      </c>
      <c r="K24" s="1407" t="s">
        <v>4286</v>
      </c>
      <c r="L24" s="1407" t="s">
        <v>4286</v>
      </c>
    </row>
    <row r="25" spans="1:13" ht="15" customHeight="1">
      <c r="A25" s="1388" t="s">
        <v>4283</v>
      </c>
      <c r="B25" s="1388" t="s">
        <v>6362</v>
      </c>
      <c r="C25" s="1388"/>
      <c r="D25" s="922" t="s">
        <v>4287</v>
      </c>
      <c r="E25" s="922" t="s">
        <v>4288</v>
      </c>
      <c r="F25" s="922" t="s">
        <v>4289</v>
      </c>
      <c r="G25" s="922" t="s">
        <v>4290</v>
      </c>
      <c r="H25" s="922" t="s">
        <v>4291</v>
      </c>
      <c r="I25" s="922" t="s">
        <v>4292</v>
      </c>
      <c r="J25" s="922" t="s">
        <v>4293</v>
      </c>
      <c r="K25" s="922" t="s">
        <v>4294</v>
      </c>
      <c r="L25" s="922" t="s">
        <v>4290</v>
      </c>
    </row>
    <row r="26" spans="1:13" ht="15" customHeight="1">
      <c r="A26" s="281" t="s">
        <v>6940</v>
      </c>
      <c r="B26" s="281" t="s">
        <v>6941</v>
      </c>
      <c r="C26" s="679" t="s">
        <v>6894</v>
      </c>
      <c r="D26" s="283">
        <v>10651.25</v>
      </c>
      <c r="E26" s="681">
        <v>1380.5</v>
      </c>
      <c r="F26" s="681">
        <v>0</v>
      </c>
      <c r="G26" s="952">
        <f t="shared" ref="G26:G81" si="5">D26+E26+F26</f>
        <v>12031.75</v>
      </c>
      <c r="H26" s="679">
        <f t="shared" ref="H26:H81" si="6">+(D26/30)*24</f>
        <v>8521</v>
      </c>
      <c r="I26" s="679">
        <f t="shared" ref="I26:I81" si="7">+(D26/30)*5</f>
        <v>1775.2083333333335</v>
      </c>
      <c r="J26" s="679">
        <f t="shared" ref="J26:J81" si="8">+(D26/30)*40</f>
        <v>14201.666666666668</v>
      </c>
      <c r="K26" s="924">
        <v>0</v>
      </c>
      <c r="L26" s="679">
        <f t="shared" ref="L26:L81" si="9">+H26+I26+J26+K26</f>
        <v>24497.875</v>
      </c>
      <c r="M26" s="953"/>
    </row>
    <row r="27" spans="1:13" ht="15" customHeight="1">
      <c r="A27" s="281" t="s">
        <v>6942</v>
      </c>
      <c r="B27" s="281" t="s">
        <v>5269</v>
      </c>
      <c r="C27" s="679" t="s">
        <v>6894</v>
      </c>
      <c r="D27" s="283">
        <v>10651.25</v>
      </c>
      <c r="E27" s="681">
        <v>1380.5</v>
      </c>
      <c r="F27" s="681">
        <v>0</v>
      </c>
      <c r="G27" s="952">
        <f t="shared" si="5"/>
        <v>12031.75</v>
      </c>
      <c r="H27" s="679">
        <f t="shared" si="6"/>
        <v>8521</v>
      </c>
      <c r="I27" s="679">
        <f t="shared" si="7"/>
        <v>1775.2083333333335</v>
      </c>
      <c r="J27" s="679">
        <f t="shared" si="8"/>
        <v>14201.666666666668</v>
      </c>
      <c r="K27" s="924">
        <v>0</v>
      </c>
      <c r="L27" s="679">
        <f t="shared" si="9"/>
        <v>24497.875</v>
      </c>
      <c r="M27" s="953"/>
    </row>
    <row r="28" spans="1:13" ht="15" customHeight="1">
      <c r="A28" s="281" t="s">
        <v>6943</v>
      </c>
      <c r="B28" s="281" t="s">
        <v>6944</v>
      </c>
      <c r="C28" s="679" t="s">
        <v>6894</v>
      </c>
      <c r="D28" s="283">
        <v>13419.4</v>
      </c>
      <c r="E28" s="681">
        <v>1380.5</v>
      </c>
      <c r="F28" s="681">
        <v>0</v>
      </c>
      <c r="G28" s="952">
        <f t="shared" si="5"/>
        <v>14799.9</v>
      </c>
      <c r="H28" s="679">
        <f t="shared" si="6"/>
        <v>10735.52</v>
      </c>
      <c r="I28" s="679">
        <f t="shared" si="7"/>
        <v>2236.5666666666666</v>
      </c>
      <c r="J28" s="679">
        <f t="shared" si="8"/>
        <v>17892.533333333333</v>
      </c>
      <c r="K28" s="924">
        <v>0</v>
      </c>
      <c r="L28" s="679">
        <f t="shared" si="9"/>
        <v>30864.62</v>
      </c>
      <c r="M28" s="953"/>
    </row>
    <row r="29" spans="1:13" ht="15" customHeight="1">
      <c r="A29" s="281" t="s">
        <v>6945</v>
      </c>
      <c r="B29" s="281" t="s">
        <v>6946</v>
      </c>
      <c r="C29" s="679" t="s">
        <v>6894</v>
      </c>
      <c r="D29" s="283">
        <v>10651.25</v>
      </c>
      <c r="E29" s="681">
        <v>1380.5</v>
      </c>
      <c r="F29" s="681">
        <v>0</v>
      </c>
      <c r="G29" s="952">
        <f t="shared" si="5"/>
        <v>12031.75</v>
      </c>
      <c r="H29" s="679">
        <f t="shared" si="6"/>
        <v>8521</v>
      </c>
      <c r="I29" s="679">
        <f t="shared" si="7"/>
        <v>1775.2083333333335</v>
      </c>
      <c r="J29" s="679">
        <f t="shared" si="8"/>
        <v>14201.666666666668</v>
      </c>
      <c r="K29" s="924">
        <v>0</v>
      </c>
      <c r="L29" s="679">
        <f t="shared" si="9"/>
        <v>24497.875</v>
      </c>
      <c r="M29" s="953"/>
    </row>
    <row r="30" spans="1:13" ht="15" customHeight="1">
      <c r="A30" s="281" t="s">
        <v>6947</v>
      </c>
      <c r="B30" s="281" t="s">
        <v>6822</v>
      </c>
      <c r="C30" s="679" t="s">
        <v>6894</v>
      </c>
      <c r="D30" s="283">
        <v>10651.25</v>
      </c>
      <c r="E30" s="681">
        <v>1380.5</v>
      </c>
      <c r="F30" s="681">
        <v>0</v>
      </c>
      <c r="G30" s="952">
        <f t="shared" si="5"/>
        <v>12031.75</v>
      </c>
      <c r="H30" s="679">
        <f t="shared" si="6"/>
        <v>8521</v>
      </c>
      <c r="I30" s="679">
        <f t="shared" si="7"/>
        <v>1775.2083333333335</v>
      </c>
      <c r="J30" s="679">
        <f t="shared" si="8"/>
        <v>14201.666666666668</v>
      </c>
      <c r="K30" s="924">
        <v>0</v>
      </c>
      <c r="L30" s="679">
        <f t="shared" si="9"/>
        <v>24497.875</v>
      </c>
      <c r="M30" s="953"/>
    </row>
    <row r="31" spans="1:13" ht="15" customHeight="1">
      <c r="A31" s="281" t="s">
        <v>6948</v>
      </c>
      <c r="B31" s="281" t="s">
        <v>6949</v>
      </c>
      <c r="C31" s="679" t="s">
        <v>6894</v>
      </c>
      <c r="D31" s="283">
        <v>10651.25</v>
      </c>
      <c r="E31" s="681">
        <v>1380.5</v>
      </c>
      <c r="F31" s="681">
        <v>0</v>
      </c>
      <c r="G31" s="952">
        <f t="shared" si="5"/>
        <v>12031.75</v>
      </c>
      <c r="H31" s="679">
        <f t="shared" si="6"/>
        <v>8521</v>
      </c>
      <c r="I31" s="679">
        <f t="shared" si="7"/>
        <v>1775.2083333333335</v>
      </c>
      <c r="J31" s="679">
        <f t="shared" si="8"/>
        <v>14201.666666666668</v>
      </c>
      <c r="K31" s="924">
        <v>0</v>
      </c>
      <c r="L31" s="679">
        <f t="shared" si="9"/>
        <v>24497.875</v>
      </c>
      <c r="M31" s="953"/>
    </row>
    <row r="32" spans="1:13" ht="15" customHeight="1">
      <c r="A32" s="281" t="s">
        <v>6950</v>
      </c>
      <c r="B32" s="281" t="s">
        <v>6951</v>
      </c>
      <c r="C32" s="679" t="s">
        <v>6894</v>
      </c>
      <c r="D32" s="283">
        <v>16460.849999999999</v>
      </c>
      <c r="E32" s="681">
        <v>1380.5</v>
      </c>
      <c r="F32" s="681">
        <v>0</v>
      </c>
      <c r="G32" s="952">
        <f t="shared" si="5"/>
        <v>17841.349999999999</v>
      </c>
      <c r="H32" s="679">
        <f t="shared" si="6"/>
        <v>13168.679999999998</v>
      </c>
      <c r="I32" s="679">
        <f t="shared" si="7"/>
        <v>2743.4749999999995</v>
      </c>
      <c r="J32" s="679">
        <f t="shared" si="8"/>
        <v>21947.799999999996</v>
      </c>
      <c r="K32" s="924">
        <v>0</v>
      </c>
      <c r="L32" s="679">
        <f t="shared" si="9"/>
        <v>37859.954999999994</v>
      </c>
      <c r="M32" s="953"/>
    </row>
    <row r="33" spans="1:13" ht="15" customHeight="1">
      <c r="A33" s="281" t="s">
        <v>6952</v>
      </c>
      <c r="B33" s="281" t="s">
        <v>6815</v>
      </c>
      <c r="C33" s="679" t="s">
        <v>6894</v>
      </c>
      <c r="D33" s="283">
        <v>10429.950000000001</v>
      </c>
      <c r="E33" s="681">
        <v>1380.5</v>
      </c>
      <c r="F33" s="681">
        <v>0</v>
      </c>
      <c r="G33" s="952">
        <f t="shared" si="5"/>
        <v>11810.45</v>
      </c>
      <c r="H33" s="679">
        <f t="shared" si="6"/>
        <v>8343.9600000000009</v>
      </c>
      <c r="I33" s="679">
        <f t="shared" si="7"/>
        <v>1738.325</v>
      </c>
      <c r="J33" s="679">
        <f t="shared" si="8"/>
        <v>13906.6</v>
      </c>
      <c r="K33" s="924">
        <v>0</v>
      </c>
      <c r="L33" s="679">
        <f t="shared" si="9"/>
        <v>23988.885000000002</v>
      </c>
      <c r="M33" s="953"/>
    </row>
    <row r="34" spans="1:13" ht="15" customHeight="1">
      <c r="A34" s="281" t="s">
        <v>6953</v>
      </c>
      <c r="B34" s="281" t="s">
        <v>6954</v>
      </c>
      <c r="C34" s="679" t="s">
        <v>6894</v>
      </c>
      <c r="D34" s="283">
        <v>11194.05</v>
      </c>
      <c r="E34" s="681">
        <v>1380.5</v>
      </c>
      <c r="F34" s="681">
        <v>0</v>
      </c>
      <c r="G34" s="952">
        <f t="shared" si="5"/>
        <v>12574.55</v>
      </c>
      <c r="H34" s="679">
        <f t="shared" si="6"/>
        <v>8955.24</v>
      </c>
      <c r="I34" s="679">
        <f t="shared" si="7"/>
        <v>1865.675</v>
      </c>
      <c r="J34" s="679">
        <f t="shared" si="8"/>
        <v>14925.4</v>
      </c>
      <c r="K34" s="924">
        <v>0</v>
      </c>
      <c r="L34" s="679">
        <f t="shared" si="9"/>
        <v>25746.314999999999</v>
      </c>
      <c r="M34" s="953"/>
    </row>
    <row r="35" spans="1:13" ht="15" customHeight="1">
      <c r="A35" s="281" t="s">
        <v>6955</v>
      </c>
      <c r="B35" s="281" t="s">
        <v>6956</v>
      </c>
      <c r="C35" s="679" t="s">
        <v>6894</v>
      </c>
      <c r="D35" s="283">
        <v>16460.849999999999</v>
      </c>
      <c r="E35" s="681">
        <v>1380.5</v>
      </c>
      <c r="F35" s="681">
        <v>0</v>
      </c>
      <c r="G35" s="952">
        <f t="shared" si="5"/>
        <v>17841.349999999999</v>
      </c>
      <c r="H35" s="679">
        <f t="shared" si="6"/>
        <v>13168.679999999998</v>
      </c>
      <c r="I35" s="679">
        <f t="shared" si="7"/>
        <v>2743.4749999999995</v>
      </c>
      <c r="J35" s="679">
        <f t="shared" si="8"/>
        <v>21947.799999999996</v>
      </c>
      <c r="K35" s="924">
        <v>0</v>
      </c>
      <c r="L35" s="679">
        <f t="shared" si="9"/>
        <v>37859.954999999994</v>
      </c>
      <c r="M35" s="953"/>
    </row>
    <row r="36" spans="1:13" ht="15" customHeight="1">
      <c r="A36" s="281" t="s">
        <v>6957</v>
      </c>
      <c r="B36" s="281" t="s">
        <v>5103</v>
      </c>
      <c r="C36" s="679" t="s">
        <v>6894</v>
      </c>
      <c r="D36" s="283">
        <v>14354.55</v>
      </c>
      <c r="E36" s="681">
        <v>1380.5</v>
      </c>
      <c r="F36" s="681">
        <v>0</v>
      </c>
      <c r="G36" s="952">
        <f t="shared" si="5"/>
        <v>15735.05</v>
      </c>
      <c r="H36" s="679">
        <f t="shared" si="6"/>
        <v>11483.64</v>
      </c>
      <c r="I36" s="679">
        <f t="shared" si="7"/>
        <v>2392.4249999999997</v>
      </c>
      <c r="J36" s="679">
        <f t="shared" si="8"/>
        <v>19139.399999999998</v>
      </c>
      <c r="K36" s="924">
        <v>0</v>
      </c>
      <c r="L36" s="679">
        <f t="shared" si="9"/>
        <v>33015.464999999997</v>
      </c>
      <c r="M36" s="953"/>
    </row>
    <row r="37" spans="1:13" ht="15" customHeight="1">
      <c r="A37" s="281" t="s">
        <v>6958</v>
      </c>
      <c r="B37" s="281" t="s">
        <v>4678</v>
      </c>
      <c r="C37" s="679" t="s">
        <v>6894</v>
      </c>
      <c r="D37" s="283">
        <v>10429.950000000001</v>
      </c>
      <c r="E37" s="681">
        <v>1380.5</v>
      </c>
      <c r="F37" s="681">
        <v>0</v>
      </c>
      <c r="G37" s="952">
        <f t="shared" si="5"/>
        <v>11810.45</v>
      </c>
      <c r="H37" s="679">
        <f t="shared" si="6"/>
        <v>8343.9600000000009</v>
      </c>
      <c r="I37" s="679">
        <f t="shared" si="7"/>
        <v>1738.325</v>
      </c>
      <c r="J37" s="679">
        <f t="shared" si="8"/>
        <v>13906.6</v>
      </c>
      <c r="K37" s="924">
        <v>0</v>
      </c>
      <c r="L37" s="679">
        <f t="shared" si="9"/>
        <v>23988.885000000002</v>
      </c>
      <c r="M37" s="953"/>
    </row>
    <row r="38" spans="1:13" ht="15" customHeight="1">
      <c r="A38" s="281" t="s">
        <v>6959</v>
      </c>
      <c r="B38" s="281" t="s">
        <v>6960</v>
      </c>
      <c r="C38" s="679" t="s">
        <v>6894</v>
      </c>
      <c r="D38" s="283">
        <v>10651.25</v>
      </c>
      <c r="E38" s="681">
        <v>1380.5</v>
      </c>
      <c r="F38" s="681">
        <v>0</v>
      </c>
      <c r="G38" s="952">
        <f t="shared" si="5"/>
        <v>12031.75</v>
      </c>
      <c r="H38" s="679">
        <f t="shared" si="6"/>
        <v>8521</v>
      </c>
      <c r="I38" s="679">
        <f t="shared" si="7"/>
        <v>1775.2083333333335</v>
      </c>
      <c r="J38" s="679">
        <f t="shared" si="8"/>
        <v>14201.666666666668</v>
      </c>
      <c r="K38" s="924">
        <v>0</v>
      </c>
      <c r="L38" s="679">
        <f t="shared" si="9"/>
        <v>24497.875</v>
      </c>
      <c r="M38" s="953"/>
    </row>
    <row r="39" spans="1:13" s="927" customFormat="1" ht="15" customHeight="1">
      <c r="A39" s="349" t="s">
        <v>6961</v>
      </c>
      <c r="B39" s="349" t="s">
        <v>6962</v>
      </c>
      <c r="C39" s="700" t="s">
        <v>6894</v>
      </c>
      <c r="D39" s="283">
        <v>524.5</v>
      </c>
      <c r="E39" s="955">
        <v>34.5</v>
      </c>
      <c r="F39" s="955">
        <v>0</v>
      </c>
      <c r="G39" s="956">
        <f t="shared" si="5"/>
        <v>559</v>
      </c>
      <c r="H39" s="700">
        <f t="shared" si="6"/>
        <v>419.6</v>
      </c>
      <c r="I39" s="700">
        <f t="shared" si="7"/>
        <v>87.416666666666671</v>
      </c>
      <c r="J39" s="700">
        <f t="shared" si="8"/>
        <v>699.33333333333337</v>
      </c>
      <c r="K39" s="926">
        <f>19.45+2.35</f>
        <v>21.8</v>
      </c>
      <c r="L39" s="700">
        <f t="shared" si="9"/>
        <v>1228.1500000000001</v>
      </c>
      <c r="M39" s="957" t="s">
        <v>6864</v>
      </c>
    </row>
    <row r="40" spans="1:13" s="927" customFormat="1" ht="15" customHeight="1">
      <c r="A40" s="349" t="s">
        <v>6963</v>
      </c>
      <c r="B40" s="349" t="s">
        <v>6964</v>
      </c>
      <c r="C40" s="700" t="s">
        <v>6894</v>
      </c>
      <c r="D40" s="283">
        <v>589.29999999999995</v>
      </c>
      <c r="E40" s="955">
        <v>34.5</v>
      </c>
      <c r="F40" s="955">
        <v>0</v>
      </c>
      <c r="G40" s="956">
        <f t="shared" si="5"/>
        <v>623.79999999999995</v>
      </c>
      <c r="H40" s="700">
        <f t="shared" si="6"/>
        <v>471.43999999999994</v>
      </c>
      <c r="I40" s="700">
        <f t="shared" si="7"/>
        <v>98.216666666666654</v>
      </c>
      <c r="J40" s="700">
        <f t="shared" si="8"/>
        <v>785.73333333333323</v>
      </c>
      <c r="K40" s="926">
        <f>20.5+2.6</f>
        <v>23.1</v>
      </c>
      <c r="L40" s="700">
        <f t="shared" si="9"/>
        <v>1378.4899999999998</v>
      </c>
      <c r="M40" s="957" t="s">
        <v>6864</v>
      </c>
    </row>
    <row r="41" spans="1:13" ht="15" customHeight="1">
      <c r="A41" s="281" t="s">
        <v>6965</v>
      </c>
      <c r="B41" s="281" t="s">
        <v>6966</v>
      </c>
      <c r="C41" s="679" t="s">
        <v>6894</v>
      </c>
      <c r="D41" s="283">
        <v>671.3</v>
      </c>
      <c r="E41" s="681">
        <v>34.5</v>
      </c>
      <c r="F41" s="681">
        <v>0</v>
      </c>
      <c r="G41" s="952">
        <f t="shared" si="5"/>
        <v>705.8</v>
      </c>
      <c r="H41" s="679">
        <f t="shared" si="6"/>
        <v>537.04</v>
      </c>
      <c r="I41" s="679">
        <f t="shared" si="7"/>
        <v>111.88333333333333</v>
      </c>
      <c r="J41" s="679">
        <f t="shared" si="8"/>
        <v>895.06666666666661</v>
      </c>
      <c r="K41" s="926">
        <f>25+3</f>
        <v>28</v>
      </c>
      <c r="L41" s="679">
        <f t="shared" si="9"/>
        <v>1571.9899999999998</v>
      </c>
      <c r="M41" s="953" t="s">
        <v>6864</v>
      </c>
    </row>
    <row r="42" spans="1:13" ht="15" customHeight="1">
      <c r="A42" s="281" t="s">
        <v>6842</v>
      </c>
      <c r="B42" s="281" t="s">
        <v>6967</v>
      </c>
      <c r="C42" s="679" t="s">
        <v>6894</v>
      </c>
      <c r="D42" s="283">
        <v>11600.3</v>
      </c>
      <c r="E42" s="681">
        <v>1380.5</v>
      </c>
      <c r="F42" s="681">
        <v>0</v>
      </c>
      <c r="G42" s="952">
        <f t="shared" si="5"/>
        <v>12980.8</v>
      </c>
      <c r="H42" s="679">
        <f t="shared" si="6"/>
        <v>9280.239999999998</v>
      </c>
      <c r="I42" s="679">
        <f t="shared" si="7"/>
        <v>1933.3833333333332</v>
      </c>
      <c r="J42" s="679">
        <f t="shared" si="8"/>
        <v>15467.066666666666</v>
      </c>
      <c r="K42" s="926">
        <f>414.5+46.65</f>
        <v>461.15</v>
      </c>
      <c r="L42" s="679">
        <f t="shared" si="9"/>
        <v>27141.839999999997</v>
      </c>
      <c r="M42" s="953"/>
    </row>
    <row r="43" spans="1:13" ht="15" customHeight="1">
      <c r="A43" s="281" t="s">
        <v>6844</v>
      </c>
      <c r="B43" s="281" t="s">
        <v>6968</v>
      </c>
      <c r="C43" s="679" t="s">
        <v>6894</v>
      </c>
      <c r="D43" s="283">
        <v>17400.400000000001</v>
      </c>
      <c r="E43" s="681">
        <v>1380.5</v>
      </c>
      <c r="F43" s="681">
        <v>0</v>
      </c>
      <c r="G43" s="952">
        <f t="shared" si="5"/>
        <v>18780.900000000001</v>
      </c>
      <c r="H43" s="679">
        <f t="shared" si="6"/>
        <v>13920.320000000003</v>
      </c>
      <c r="I43" s="679">
        <f t="shared" si="7"/>
        <v>2900.0666666666671</v>
      </c>
      <c r="J43" s="679">
        <f t="shared" si="8"/>
        <v>23200.533333333336</v>
      </c>
      <c r="K43" s="926">
        <f>621.75+69.9</f>
        <v>691.65</v>
      </c>
      <c r="L43" s="679">
        <f t="shared" si="9"/>
        <v>40712.570000000007</v>
      </c>
      <c r="M43" s="953"/>
    </row>
    <row r="44" spans="1:13" ht="15" customHeight="1">
      <c r="A44" s="281" t="s">
        <v>6846</v>
      </c>
      <c r="B44" s="281" t="s">
        <v>6969</v>
      </c>
      <c r="C44" s="679" t="s">
        <v>6894</v>
      </c>
      <c r="D44" s="283">
        <v>13049.55</v>
      </c>
      <c r="E44" s="681">
        <v>1380.5</v>
      </c>
      <c r="F44" s="681">
        <v>0</v>
      </c>
      <c r="G44" s="952">
        <f t="shared" si="5"/>
        <v>14430.05</v>
      </c>
      <c r="H44" s="679">
        <f t="shared" si="6"/>
        <v>10439.64</v>
      </c>
      <c r="I44" s="679">
        <f t="shared" si="7"/>
        <v>2174.9249999999997</v>
      </c>
      <c r="J44" s="679">
        <f t="shared" si="8"/>
        <v>17399.399999999998</v>
      </c>
      <c r="K44" s="926">
        <f>454.5+52.15</f>
        <v>506.65</v>
      </c>
      <c r="L44" s="679">
        <f t="shared" si="9"/>
        <v>30520.614999999998</v>
      </c>
      <c r="M44" s="953"/>
    </row>
    <row r="45" spans="1:13" ht="15" customHeight="1">
      <c r="A45" s="281" t="s">
        <v>6848</v>
      </c>
      <c r="B45" s="281" t="s">
        <v>6970</v>
      </c>
      <c r="C45" s="679" t="s">
        <v>6894</v>
      </c>
      <c r="D45" s="283">
        <v>19574.349999999999</v>
      </c>
      <c r="E45" s="681">
        <v>1380.5</v>
      </c>
      <c r="F45" s="681">
        <v>0</v>
      </c>
      <c r="G45" s="952">
        <f t="shared" si="5"/>
        <v>20954.849999999999</v>
      </c>
      <c r="H45" s="679">
        <f t="shared" si="6"/>
        <v>15659.479999999998</v>
      </c>
      <c r="I45" s="679">
        <f t="shared" si="7"/>
        <v>3262.3916666666664</v>
      </c>
      <c r="J45" s="679">
        <f t="shared" si="8"/>
        <v>26099.133333333331</v>
      </c>
      <c r="K45" s="926">
        <f>681.75+78.15</f>
        <v>759.9</v>
      </c>
      <c r="L45" s="679">
        <f t="shared" si="9"/>
        <v>45780.904999999999</v>
      </c>
      <c r="M45" s="953"/>
    </row>
    <row r="46" spans="1:13" ht="15" customHeight="1">
      <c r="A46" s="281" t="s">
        <v>6850</v>
      </c>
      <c r="B46" s="281" t="s">
        <v>6971</v>
      </c>
      <c r="C46" s="679" t="s">
        <v>6894</v>
      </c>
      <c r="D46" s="283">
        <v>14796</v>
      </c>
      <c r="E46" s="681">
        <v>1380.5</v>
      </c>
      <c r="F46" s="681">
        <v>0</v>
      </c>
      <c r="G46" s="952">
        <f t="shared" si="5"/>
        <v>16176.5</v>
      </c>
      <c r="H46" s="679">
        <f t="shared" si="6"/>
        <v>11836.8</v>
      </c>
      <c r="I46" s="679">
        <f t="shared" si="7"/>
        <v>2466</v>
      </c>
      <c r="J46" s="679">
        <f t="shared" si="8"/>
        <v>19728</v>
      </c>
      <c r="K46" s="926">
        <f>500.2+60.3</f>
        <v>560.5</v>
      </c>
      <c r="L46" s="679">
        <f t="shared" si="9"/>
        <v>34591.300000000003</v>
      </c>
      <c r="M46" s="953"/>
    </row>
    <row r="47" spans="1:13" ht="15" customHeight="1">
      <c r="A47" s="281" t="s">
        <v>6972</v>
      </c>
      <c r="B47" s="281" t="s">
        <v>6973</v>
      </c>
      <c r="C47" s="679" t="s">
        <v>6894</v>
      </c>
      <c r="D47" s="283">
        <v>22194</v>
      </c>
      <c r="E47" s="681">
        <v>1380.5</v>
      </c>
      <c r="F47" s="681">
        <v>0</v>
      </c>
      <c r="G47" s="952">
        <f t="shared" si="5"/>
        <v>23574.5</v>
      </c>
      <c r="H47" s="679">
        <f t="shared" si="6"/>
        <v>17755.199999999997</v>
      </c>
      <c r="I47" s="679">
        <f t="shared" si="7"/>
        <v>3699</v>
      </c>
      <c r="J47" s="679">
        <f t="shared" si="8"/>
        <v>29592</v>
      </c>
      <c r="K47" s="926">
        <f>750.3+90.94</f>
        <v>841.24</v>
      </c>
      <c r="L47" s="679">
        <f t="shared" si="9"/>
        <v>51887.439999999995</v>
      </c>
      <c r="M47" s="953"/>
    </row>
    <row r="48" spans="1:13" ht="15" customHeight="1">
      <c r="A48" s="281" t="s">
        <v>6974</v>
      </c>
      <c r="B48" s="281" t="s">
        <v>6975</v>
      </c>
      <c r="C48" s="679" t="s">
        <v>6894</v>
      </c>
      <c r="D48" s="283">
        <v>29592</v>
      </c>
      <c r="E48" s="681">
        <v>1380.5</v>
      </c>
      <c r="F48" s="681">
        <v>0</v>
      </c>
      <c r="G48" s="952">
        <f t="shared" si="5"/>
        <v>30972.5</v>
      </c>
      <c r="H48" s="679">
        <f t="shared" si="6"/>
        <v>23673.599999999999</v>
      </c>
      <c r="I48" s="679">
        <f t="shared" si="7"/>
        <v>4932</v>
      </c>
      <c r="J48" s="679">
        <f t="shared" si="8"/>
        <v>39456</v>
      </c>
      <c r="K48" s="926">
        <f>1000.4+120.55</f>
        <v>1120.95</v>
      </c>
      <c r="L48" s="679">
        <f t="shared" si="9"/>
        <v>69182.55</v>
      </c>
      <c r="M48" s="953"/>
    </row>
    <row r="49" spans="1:13" ht="15" customHeight="1">
      <c r="A49" s="281" t="s">
        <v>6976</v>
      </c>
      <c r="B49" s="281" t="s">
        <v>4910</v>
      </c>
      <c r="C49" s="679" t="s">
        <v>6894</v>
      </c>
      <c r="D49" s="283">
        <v>13419.4</v>
      </c>
      <c r="E49" s="681">
        <v>1380.5</v>
      </c>
      <c r="F49" s="681">
        <v>0</v>
      </c>
      <c r="G49" s="952">
        <f t="shared" si="5"/>
        <v>14799.9</v>
      </c>
      <c r="H49" s="679">
        <f t="shared" si="6"/>
        <v>10735.52</v>
      </c>
      <c r="I49" s="679">
        <f t="shared" si="7"/>
        <v>2236.5666666666666</v>
      </c>
      <c r="J49" s="679">
        <f t="shared" si="8"/>
        <v>17892.533333333333</v>
      </c>
      <c r="K49" s="924">
        <v>0</v>
      </c>
      <c r="L49" s="679">
        <f t="shared" si="9"/>
        <v>30864.62</v>
      </c>
      <c r="M49" s="953"/>
    </row>
    <row r="50" spans="1:13" ht="18.75" customHeight="1">
      <c r="A50" s="958" t="s">
        <v>6981</v>
      </c>
      <c r="B50" s="349" t="s">
        <v>6982</v>
      </c>
      <c r="C50" s="679" t="s">
        <v>6894</v>
      </c>
      <c r="D50" s="283">
        <v>10651.25</v>
      </c>
      <c r="E50" s="681">
        <v>1380.5</v>
      </c>
      <c r="F50" s="681">
        <v>0</v>
      </c>
      <c r="G50" s="952">
        <f t="shared" si="5"/>
        <v>12031.75</v>
      </c>
      <c r="H50" s="679">
        <f t="shared" si="6"/>
        <v>8521</v>
      </c>
      <c r="I50" s="679">
        <f t="shared" si="7"/>
        <v>1775.2083333333335</v>
      </c>
      <c r="J50" s="679">
        <f t="shared" si="8"/>
        <v>14201.666666666668</v>
      </c>
      <c r="K50" s="924">
        <v>0</v>
      </c>
      <c r="L50" s="679">
        <f t="shared" si="9"/>
        <v>24497.875</v>
      </c>
      <c r="M50" s="953"/>
    </row>
    <row r="51" spans="1:13" ht="15" customHeight="1">
      <c r="A51" s="281" t="s">
        <v>6977</v>
      </c>
      <c r="B51" s="281" t="s">
        <v>6978</v>
      </c>
      <c r="C51" s="679" t="s">
        <v>6894</v>
      </c>
      <c r="D51" s="283">
        <v>11740.75</v>
      </c>
      <c r="E51" s="681">
        <v>1380.5</v>
      </c>
      <c r="F51" s="681">
        <v>0</v>
      </c>
      <c r="G51" s="952">
        <f t="shared" si="5"/>
        <v>13121.25</v>
      </c>
      <c r="H51" s="679">
        <f t="shared" si="6"/>
        <v>9392.6</v>
      </c>
      <c r="I51" s="679">
        <f t="shared" si="7"/>
        <v>1956.7916666666667</v>
      </c>
      <c r="J51" s="679">
        <f t="shared" si="8"/>
        <v>15654.333333333334</v>
      </c>
      <c r="K51" s="924">
        <v>0</v>
      </c>
      <c r="L51" s="679">
        <f t="shared" si="9"/>
        <v>27003.724999999999</v>
      </c>
      <c r="M51" s="953"/>
    </row>
    <row r="52" spans="1:13" ht="15" customHeight="1">
      <c r="A52" s="281" t="s">
        <v>6979</v>
      </c>
      <c r="B52" s="281" t="s">
        <v>6980</v>
      </c>
      <c r="C52" s="679" t="s">
        <v>6894</v>
      </c>
      <c r="D52" s="283">
        <v>13419.4</v>
      </c>
      <c r="E52" s="681">
        <v>1380.5</v>
      </c>
      <c r="F52" s="681">
        <v>0</v>
      </c>
      <c r="G52" s="952">
        <f t="shared" si="5"/>
        <v>14799.9</v>
      </c>
      <c r="H52" s="679">
        <f t="shared" si="6"/>
        <v>10735.52</v>
      </c>
      <c r="I52" s="679">
        <f t="shared" si="7"/>
        <v>2236.5666666666666</v>
      </c>
      <c r="J52" s="679">
        <f t="shared" si="8"/>
        <v>17892.533333333333</v>
      </c>
      <c r="K52" s="924">
        <v>0</v>
      </c>
      <c r="L52" s="679">
        <f t="shared" si="9"/>
        <v>30864.62</v>
      </c>
      <c r="M52" s="953"/>
    </row>
    <row r="53" spans="1:13" ht="15" customHeight="1">
      <c r="A53" s="281" t="s">
        <v>6983</v>
      </c>
      <c r="B53" s="281" t="s">
        <v>4440</v>
      </c>
      <c r="C53" s="679" t="s">
        <v>6894</v>
      </c>
      <c r="D53" s="283">
        <v>16460.849999999999</v>
      </c>
      <c r="E53" s="681">
        <v>1380.5</v>
      </c>
      <c r="F53" s="681">
        <v>0</v>
      </c>
      <c r="G53" s="952">
        <f t="shared" si="5"/>
        <v>17841.349999999999</v>
      </c>
      <c r="H53" s="679">
        <f t="shared" si="6"/>
        <v>13168.679999999998</v>
      </c>
      <c r="I53" s="679">
        <f t="shared" si="7"/>
        <v>2743.4749999999995</v>
      </c>
      <c r="J53" s="679">
        <f t="shared" si="8"/>
        <v>21947.799999999996</v>
      </c>
      <c r="K53" s="924">
        <v>0</v>
      </c>
      <c r="L53" s="679">
        <f t="shared" si="9"/>
        <v>37859.954999999994</v>
      </c>
      <c r="M53" s="953"/>
    </row>
    <row r="54" spans="1:13" ht="15" customHeight="1">
      <c r="A54" s="281" t="s">
        <v>6984</v>
      </c>
      <c r="B54" s="281" t="s">
        <v>6985</v>
      </c>
      <c r="C54" s="679" t="s">
        <v>6894</v>
      </c>
      <c r="D54" s="283">
        <v>10651.25</v>
      </c>
      <c r="E54" s="681">
        <v>1380.5</v>
      </c>
      <c r="F54" s="681">
        <v>0</v>
      </c>
      <c r="G54" s="952">
        <f t="shared" si="5"/>
        <v>12031.75</v>
      </c>
      <c r="H54" s="679">
        <f t="shared" si="6"/>
        <v>8521</v>
      </c>
      <c r="I54" s="679">
        <f t="shared" si="7"/>
        <v>1775.2083333333335</v>
      </c>
      <c r="J54" s="679">
        <f t="shared" si="8"/>
        <v>14201.666666666668</v>
      </c>
      <c r="K54" s="924">
        <v>0</v>
      </c>
      <c r="L54" s="679">
        <f t="shared" si="9"/>
        <v>24497.875</v>
      </c>
      <c r="M54" s="953"/>
    </row>
    <row r="55" spans="1:13" ht="15" customHeight="1">
      <c r="A55" s="281" t="s">
        <v>6986</v>
      </c>
      <c r="B55" s="281" t="s">
        <v>6704</v>
      </c>
      <c r="C55" s="679" t="s">
        <v>6894</v>
      </c>
      <c r="D55" s="283">
        <v>14354.55</v>
      </c>
      <c r="E55" s="681">
        <v>1380.5</v>
      </c>
      <c r="F55" s="681">
        <v>0</v>
      </c>
      <c r="G55" s="952">
        <f t="shared" si="5"/>
        <v>15735.05</v>
      </c>
      <c r="H55" s="679">
        <f t="shared" si="6"/>
        <v>11483.64</v>
      </c>
      <c r="I55" s="679">
        <f t="shared" si="7"/>
        <v>2392.4249999999997</v>
      </c>
      <c r="J55" s="679">
        <f t="shared" si="8"/>
        <v>19139.399999999998</v>
      </c>
      <c r="K55" s="924">
        <v>0</v>
      </c>
      <c r="L55" s="679">
        <f t="shared" si="9"/>
        <v>33015.464999999997</v>
      </c>
      <c r="M55" s="953"/>
    </row>
    <row r="56" spans="1:13" ht="15" customHeight="1">
      <c r="A56" s="281" t="s">
        <v>6987</v>
      </c>
      <c r="B56" s="281" t="s">
        <v>6416</v>
      </c>
      <c r="C56" s="679" t="s">
        <v>6894</v>
      </c>
      <c r="D56" s="283">
        <v>11740.75</v>
      </c>
      <c r="E56" s="681">
        <v>1380.5</v>
      </c>
      <c r="F56" s="681">
        <v>0</v>
      </c>
      <c r="G56" s="952">
        <f t="shared" si="5"/>
        <v>13121.25</v>
      </c>
      <c r="H56" s="679">
        <f t="shared" si="6"/>
        <v>9392.6</v>
      </c>
      <c r="I56" s="679">
        <f t="shared" si="7"/>
        <v>1956.7916666666667</v>
      </c>
      <c r="J56" s="679">
        <f t="shared" si="8"/>
        <v>15654.333333333334</v>
      </c>
      <c r="K56" s="924">
        <v>0</v>
      </c>
      <c r="L56" s="679">
        <f t="shared" si="9"/>
        <v>27003.724999999999</v>
      </c>
      <c r="M56" s="953"/>
    </row>
    <row r="57" spans="1:13" ht="15" customHeight="1">
      <c r="A57" s="281" t="s">
        <v>6988</v>
      </c>
      <c r="B57" s="281" t="s">
        <v>4922</v>
      </c>
      <c r="C57" s="679" t="s">
        <v>6894</v>
      </c>
      <c r="D57" s="283">
        <v>10651.25</v>
      </c>
      <c r="E57" s="681">
        <v>1380.5</v>
      </c>
      <c r="F57" s="681">
        <v>0</v>
      </c>
      <c r="G57" s="952">
        <f t="shared" si="5"/>
        <v>12031.75</v>
      </c>
      <c r="H57" s="679">
        <f t="shared" si="6"/>
        <v>8521</v>
      </c>
      <c r="I57" s="679">
        <f t="shared" si="7"/>
        <v>1775.2083333333335</v>
      </c>
      <c r="J57" s="679">
        <f t="shared" si="8"/>
        <v>14201.666666666668</v>
      </c>
      <c r="K57" s="924">
        <v>0</v>
      </c>
      <c r="L57" s="679">
        <f t="shared" si="9"/>
        <v>24497.875</v>
      </c>
      <c r="M57" s="953"/>
    </row>
    <row r="58" spans="1:13" ht="15" customHeight="1">
      <c r="A58" s="281" t="s">
        <v>6940</v>
      </c>
      <c r="B58" s="281" t="s">
        <v>6941</v>
      </c>
      <c r="C58" s="679" t="s">
        <v>6895</v>
      </c>
      <c r="D58" s="959">
        <v>8865.6</v>
      </c>
      <c r="E58" s="681">
        <v>1380.5</v>
      </c>
      <c r="F58" s="681">
        <v>0</v>
      </c>
      <c r="G58" s="952">
        <f t="shared" si="5"/>
        <v>10246.1</v>
      </c>
      <c r="H58" s="679">
        <f t="shared" si="6"/>
        <v>7092.4800000000014</v>
      </c>
      <c r="I58" s="679">
        <f t="shared" si="7"/>
        <v>1477.6000000000001</v>
      </c>
      <c r="J58" s="679">
        <f t="shared" si="8"/>
        <v>11820.800000000001</v>
      </c>
      <c r="K58" s="924">
        <v>0</v>
      </c>
      <c r="L58" s="679">
        <f t="shared" si="9"/>
        <v>20390.880000000005</v>
      </c>
      <c r="M58" s="953"/>
    </row>
    <row r="59" spans="1:13">
      <c r="A59" s="281" t="s">
        <v>6942</v>
      </c>
      <c r="B59" s="281" t="s">
        <v>5269</v>
      </c>
      <c r="C59" s="679" t="s">
        <v>6895</v>
      </c>
      <c r="D59" s="959">
        <v>8865.6</v>
      </c>
      <c r="E59" s="681">
        <v>1380.5</v>
      </c>
      <c r="F59" s="681">
        <v>0</v>
      </c>
      <c r="G59" s="952">
        <f t="shared" si="5"/>
        <v>10246.1</v>
      </c>
      <c r="H59" s="679">
        <f t="shared" si="6"/>
        <v>7092.4800000000014</v>
      </c>
      <c r="I59" s="679">
        <f t="shared" si="7"/>
        <v>1477.6000000000001</v>
      </c>
      <c r="J59" s="679">
        <f t="shared" si="8"/>
        <v>11820.800000000001</v>
      </c>
      <c r="K59" s="924">
        <v>0</v>
      </c>
      <c r="L59" s="679">
        <f t="shared" si="9"/>
        <v>20390.880000000005</v>
      </c>
      <c r="M59" s="953"/>
    </row>
    <row r="60" spans="1:13">
      <c r="A60" s="281" t="s">
        <v>6943</v>
      </c>
      <c r="B60" s="281" t="s">
        <v>6944</v>
      </c>
      <c r="C60" s="679" t="s">
        <v>6895</v>
      </c>
      <c r="D60" s="959">
        <v>11344.2</v>
      </c>
      <c r="E60" s="681">
        <v>1380.5</v>
      </c>
      <c r="F60" s="681">
        <v>0</v>
      </c>
      <c r="G60" s="952">
        <f t="shared" si="5"/>
        <v>12724.7</v>
      </c>
      <c r="H60" s="679">
        <f t="shared" si="6"/>
        <v>9075.36</v>
      </c>
      <c r="I60" s="679">
        <f t="shared" si="7"/>
        <v>1890.7000000000003</v>
      </c>
      <c r="J60" s="679">
        <f t="shared" si="8"/>
        <v>15125.600000000002</v>
      </c>
      <c r="K60" s="924">
        <v>0</v>
      </c>
      <c r="L60" s="679">
        <f t="shared" si="9"/>
        <v>26091.660000000003</v>
      </c>
      <c r="M60" s="953"/>
    </row>
    <row r="61" spans="1:13">
      <c r="A61" s="281" t="s">
        <v>6945</v>
      </c>
      <c r="B61" s="281" t="s">
        <v>6946</v>
      </c>
      <c r="C61" s="679" t="s">
        <v>6895</v>
      </c>
      <c r="D61" s="959">
        <v>8865.6</v>
      </c>
      <c r="E61" s="681">
        <v>1380.5</v>
      </c>
      <c r="F61" s="681">
        <v>0</v>
      </c>
      <c r="G61" s="952">
        <f t="shared" si="5"/>
        <v>10246.1</v>
      </c>
      <c r="H61" s="679">
        <f t="shared" si="6"/>
        <v>7092.4800000000014</v>
      </c>
      <c r="I61" s="679">
        <f t="shared" si="7"/>
        <v>1477.6000000000001</v>
      </c>
      <c r="J61" s="679">
        <f t="shared" si="8"/>
        <v>11820.800000000001</v>
      </c>
      <c r="K61" s="924">
        <v>0</v>
      </c>
      <c r="L61" s="679">
        <f t="shared" si="9"/>
        <v>20390.880000000005</v>
      </c>
      <c r="M61" s="953"/>
    </row>
    <row r="62" spans="1:13">
      <c r="A62" s="281" t="s">
        <v>6947</v>
      </c>
      <c r="B62" s="281" t="s">
        <v>6822</v>
      </c>
      <c r="C62" s="679" t="s">
        <v>6895</v>
      </c>
      <c r="D62" s="959">
        <v>8865.6</v>
      </c>
      <c r="E62" s="681">
        <v>1380.5</v>
      </c>
      <c r="F62" s="681">
        <v>0</v>
      </c>
      <c r="G62" s="952">
        <f t="shared" si="5"/>
        <v>10246.1</v>
      </c>
      <c r="H62" s="679">
        <f t="shared" si="6"/>
        <v>7092.4800000000014</v>
      </c>
      <c r="I62" s="679">
        <f t="shared" si="7"/>
        <v>1477.6000000000001</v>
      </c>
      <c r="J62" s="679">
        <f t="shared" si="8"/>
        <v>11820.800000000001</v>
      </c>
      <c r="K62" s="924">
        <v>0</v>
      </c>
      <c r="L62" s="679">
        <f t="shared" si="9"/>
        <v>20390.880000000005</v>
      </c>
      <c r="M62" s="953"/>
    </row>
    <row r="63" spans="1:13">
      <c r="A63" s="281" t="s">
        <v>6948</v>
      </c>
      <c r="B63" s="281" t="s">
        <v>6949</v>
      </c>
      <c r="C63" s="679" t="s">
        <v>6895</v>
      </c>
      <c r="D63" s="959">
        <v>8865.6</v>
      </c>
      <c r="E63" s="681">
        <v>1380.5</v>
      </c>
      <c r="F63" s="681">
        <v>0</v>
      </c>
      <c r="G63" s="952">
        <f t="shared" si="5"/>
        <v>10246.1</v>
      </c>
      <c r="H63" s="679">
        <f t="shared" si="6"/>
        <v>7092.4800000000014</v>
      </c>
      <c r="I63" s="679">
        <f t="shared" si="7"/>
        <v>1477.6000000000001</v>
      </c>
      <c r="J63" s="679">
        <f t="shared" si="8"/>
        <v>11820.800000000001</v>
      </c>
      <c r="K63" s="924">
        <v>0</v>
      </c>
      <c r="L63" s="679">
        <f t="shared" si="9"/>
        <v>20390.880000000005</v>
      </c>
      <c r="M63" s="953"/>
    </row>
    <row r="64" spans="1:13">
      <c r="A64" s="281" t="s">
        <v>6952</v>
      </c>
      <c r="B64" s="281" t="s">
        <v>6815</v>
      </c>
      <c r="C64" s="679" t="s">
        <v>6895</v>
      </c>
      <c r="D64" s="959">
        <v>8695.5</v>
      </c>
      <c r="E64" s="681">
        <v>1380.5</v>
      </c>
      <c r="F64" s="681">
        <v>0</v>
      </c>
      <c r="G64" s="952">
        <f t="shared" si="5"/>
        <v>10076</v>
      </c>
      <c r="H64" s="679">
        <f t="shared" si="6"/>
        <v>6956.4000000000005</v>
      </c>
      <c r="I64" s="679">
        <f t="shared" si="7"/>
        <v>1449.25</v>
      </c>
      <c r="J64" s="679">
        <f t="shared" si="8"/>
        <v>11594</v>
      </c>
      <c r="K64" s="924">
        <v>0</v>
      </c>
      <c r="L64" s="679">
        <f t="shared" si="9"/>
        <v>19999.650000000001</v>
      </c>
      <c r="M64" s="953"/>
    </row>
    <row r="65" spans="1:13">
      <c r="A65" s="281" t="s">
        <v>6957</v>
      </c>
      <c r="B65" s="281" t="s">
        <v>5103</v>
      </c>
      <c r="C65" s="679" t="s">
        <v>6895</v>
      </c>
      <c r="D65" s="959">
        <v>11838.6</v>
      </c>
      <c r="E65" s="681">
        <v>1380.5</v>
      </c>
      <c r="F65" s="681">
        <v>0</v>
      </c>
      <c r="G65" s="952">
        <f t="shared" si="5"/>
        <v>13219.1</v>
      </c>
      <c r="H65" s="679">
        <f t="shared" si="6"/>
        <v>9470.880000000001</v>
      </c>
      <c r="I65" s="679">
        <f t="shared" si="7"/>
        <v>1973.1</v>
      </c>
      <c r="J65" s="679">
        <f t="shared" si="8"/>
        <v>15784.8</v>
      </c>
      <c r="K65" s="924">
        <v>0</v>
      </c>
      <c r="L65" s="679">
        <f t="shared" si="9"/>
        <v>27228.78</v>
      </c>
      <c r="M65" s="953"/>
    </row>
    <row r="66" spans="1:13">
      <c r="A66" s="281" t="s">
        <v>6958</v>
      </c>
      <c r="B66" s="281" t="s">
        <v>4678</v>
      </c>
      <c r="C66" s="679" t="s">
        <v>6895</v>
      </c>
      <c r="D66" s="959">
        <v>8695.5</v>
      </c>
      <c r="E66" s="681">
        <v>1380.5</v>
      </c>
      <c r="F66" s="681">
        <v>0</v>
      </c>
      <c r="G66" s="952">
        <f t="shared" si="5"/>
        <v>10076</v>
      </c>
      <c r="H66" s="679">
        <f t="shared" si="6"/>
        <v>6956.4000000000005</v>
      </c>
      <c r="I66" s="679">
        <f t="shared" si="7"/>
        <v>1449.25</v>
      </c>
      <c r="J66" s="679">
        <f t="shared" si="8"/>
        <v>11594</v>
      </c>
      <c r="K66" s="924">
        <v>0</v>
      </c>
      <c r="L66" s="679">
        <f t="shared" si="9"/>
        <v>19999.650000000001</v>
      </c>
      <c r="M66" s="953"/>
    </row>
    <row r="67" spans="1:13">
      <c r="A67" s="281" t="s">
        <v>6959</v>
      </c>
      <c r="B67" s="281" t="s">
        <v>6960</v>
      </c>
      <c r="C67" s="679" t="s">
        <v>6895</v>
      </c>
      <c r="D67" s="959">
        <v>8865.6</v>
      </c>
      <c r="E67" s="681">
        <v>1380.5</v>
      </c>
      <c r="F67" s="681">
        <v>0</v>
      </c>
      <c r="G67" s="952">
        <f t="shared" si="5"/>
        <v>10246.1</v>
      </c>
      <c r="H67" s="679">
        <f t="shared" si="6"/>
        <v>7092.4800000000014</v>
      </c>
      <c r="I67" s="679">
        <f t="shared" si="7"/>
        <v>1477.6000000000001</v>
      </c>
      <c r="J67" s="679">
        <f t="shared" si="8"/>
        <v>11820.800000000001</v>
      </c>
      <c r="K67" s="924">
        <v>0</v>
      </c>
      <c r="L67" s="679">
        <f t="shared" si="9"/>
        <v>20390.880000000005</v>
      </c>
      <c r="M67" s="953"/>
    </row>
    <row r="68" spans="1:13">
      <c r="A68" s="281" t="s">
        <v>6961</v>
      </c>
      <c r="B68" s="281" t="s">
        <v>6962</v>
      </c>
      <c r="C68" s="679" t="s">
        <v>6895</v>
      </c>
      <c r="D68" s="959">
        <v>435.05</v>
      </c>
      <c r="E68" s="681">
        <v>34.5</v>
      </c>
      <c r="F68" s="681">
        <v>0</v>
      </c>
      <c r="G68" s="952">
        <f t="shared" si="5"/>
        <v>469.55</v>
      </c>
      <c r="H68" s="679">
        <f t="shared" si="6"/>
        <v>348.04</v>
      </c>
      <c r="I68" s="679">
        <f t="shared" si="7"/>
        <v>72.50833333333334</v>
      </c>
      <c r="J68" s="679">
        <f t="shared" si="8"/>
        <v>580.06666666666672</v>
      </c>
      <c r="K68" s="924">
        <f>15.65+1.9</f>
        <v>17.55</v>
      </c>
      <c r="L68" s="679">
        <f t="shared" si="9"/>
        <v>1018.165</v>
      </c>
      <c r="M68" s="953" t="s">
        <v>6864</v>
      </c>
    </row>
    <row r="69" spans="1:13">
      <c r="A69" s="281" t="s">
        <v>6963</v>
      </c>
      <c r="B69" s="281" t="s">
        <v>6964</v>
      </c>
      <c r="C69" s="679" t="s">
        <v>6895</v>
      </c>
      <c r="D69" s="959">
        <v>492.15</v>
      </c>
      <c r="E69" s="681">
        <v>34.5</v>
      </c>
      <c r="F69" s="681">
        <v>0</v>
      </c>
      <c r="G69" s="952">
        <f t="shared" si="5"/>
        <v>526.65</v>
      </c>
      <c r="H69" s="679">
        <f t="shared" si="6"/>
        <v>393.71999999999991</v>
      </c>
      <c r="I69" s="679">
        <f t="shared" si="7"/>
        <v>82.024999999999991</v>
      </c>
      <c r="J69" s="679">
        <f t="shared" si="8"/>
        <v>656.19999999999993</v>
      </c>
      <c r="K69" s="924">
        <f>17.1+2.15</f>
        <v>19.25</v>
      </c>
      <c r="L69" s="679">
        <f t="shared" si="9"/>
        <v>1151.1949999999997</v>
      </c>
      <c r="M69" s="953" t="s">
        <v>6864</v>
      </c>
    </row>
    <row r="70" spans="1:13">
      <c r="A70" s="281" t="s">
        <v>6965</v>
      </c>
      <c r="B70" s="281" t="s">
        <v>6966</v>
      </c>
      <c r="C70" s="679" t="s">
        <v>6895</v>
      </c>
      <c r="D70" s="959">
        <v>555.04999999999995</v>
      </c>
      <c r="E70" s="681">
        <v>34.5</v>
      </c>
      <c r="F70" s="681">
        <v>0</v>
      </c>
      <c r="G70" s="952">
        <f t="shared" si="5"/>
        <v>589.54999999999995</v>
      </c>
      <c r="H70" s="679">
        <f t="shared" si="6"/>
        <v>444.03999999999996</v>
      </c>
      <c r="I70" s="679">
        <f t="shared" si="7"/>
        <v>92.508333333333326</v>
      </c>
      <c r="J70" s="679">
        <f t="shared" si="8"/>
        <v>740.06666666666661</v>
      </c>
      <c r="K70" s="924">
        <f>20.8+2.5</f>
        <v>23.3</v>
      </c>
      <c r="L70" s="679">
        <f t="shared" si="9"/>
        <v>1299.9149999999997</v>
      </c>
      <c r="M70" s="953" t="s">
        <v>6864</v>
      </c>
    </row>
    <row r="71" spans="1:13">
      <c r="A71" s="281" t="s">
        <v>6842</v>
      </c>
      <c r="B71" s="281" t="s">
        <v>6967</v>
      </c>
      <c r="C71" s="679" t="s">
        <v>6895</v>
      </c>
      <c r="D71" s="959">
        <v>9719.5</v>
      </c>
      <c r="E71" s="681">
        <v>1380.5</v>
      </c>
      <c r="F71" s="681">
        <v>0</v>
      </c>
      <c r="G71" s="952">
        <f t="shared" si="5"/>
        <v>11100</v>
      </c>
      <c r="H71" s="679">
        <f t="shared" si="6"/>
        <v>7775.6</v>
      </c>
      <c r="I71" s="679">
        <f t="shared" si="7"/>
        <v>1619.9166666666667</v>
      </c>
      <c r="J71" s="679">
        <f t="shared" si="8"/>
        <v>12959.333333333334</v>
      </c>
      <c r="K71" s="924">
        <f>341.35+38.45</f>
        <v>379.8</v>
      </c>
      <c r="L71" s="679">
        <f t="shared" si="9"/>
        <v>22734.649999999998</v>
      </c>
      <c r="M71" s="953"/>
    </row>
    <row r="72" spans="1:13">
      <c r="A72" s="281" t="s">
        <v>6844</v>
      </c>
      <c r="B72" s="281" t="s">
        <v>6968</v>
      </c>
      <c r="C72" s="679" t="s">
        <v>6895</v>
      </c>
      <c r="D72" s="959">
        <v>14579.3</v>
      </c>
      <c r="E72" s="681">
        <v>1380.5</v>
      </c>
      <c r="F72" s="681">
        <v>0</v>
      </c>
      <c r="G72" s="952">
        <f t="shared" si="5"/>
        <v>15959.8</v>
      </c>
      <c r="H72" s="679">
        <f t="shared" si="6"/>
        <v>11663.439999999999</v>
      </c>
      <c r="I72" s="679">
        <f t="shared" si="7"/>
        <v>2429.8833333333332</v>
      </c>
      <c r="J72" s="679">
        <f t="shared" si="8"/>
        <v>19439.066666666666</v>
      </c>
      <c r="K72" s="924">
        <f>512+57.55</f>
        <v>569.54999999999995</v>
      </c>
      <c r="L72" s="679">
        <f t="shared" si="9"/>
        <v>34101.94</v>
      </c>
      <c r="M72" s="953"/>
    </row>
    <row r="73" spans="1:13">
      <c r="A73" s="281" t="s">
        <v>6846</v>
      </c>
      <c r="B73" s="281" t="s">
        <v>6969</v>
      </c>
      <c r="C73" s="679" t="s">
        <v>6895</v>
      </c>
      <c r="D73" s="959">
        <v>10785.4</v>
      </c>
      <c r="E73" s="681">
        <v>1380.5</v>
      </c>
      <c r="F73" s="681">
        <v>0</v>
      </c>
      <c r="G73" s="952">
        <f t="shared" si="5"/>
        <v>12165.9</v>
      </c>
      <c r="H73" s="679">
        <f t="shared" si="6"/>
        <v>8628.32</v>
      </c>
      <c r="I73" s="679">
        <f t="shared" si="7"/>
        <v>1797.5666666666666</v>
      </c>
      <c r="J73" s="679">
        <f t="shared" si="8"/>
        <v>14380.533333333333</v>
      </c>
      <c r="K73" s="924">
        <f>374.35+42.95</f>
        <v>417.3</v>
      </c>
      <c r="L73" s="679">
        <f t="shared" si="9"/>
        <v>25223.719999999998</v>
      </c>
      <c r="M73" s="953"/>
    </row>
    <row r="74" spans="1:13">
      <c r="A74" s="281" t="s">
        <v>6848</v>
      </c>
      <c r="B74" s="281" t="s">
        <v>6970</v>
      </c>
      <c r="C74" s="679" t="s">
        <v>6895</v>
      </c>
      <c r="D74" s="959">
        <v>16178.05</v>
      </c>
      <c r="E74" s="681">
        <v>1380.5</v>
      </c>
      <c r="F74" s="681">
        <v>0</v>
      </c>
      <c r="G74" s="952">
        <f t="shared" si="5"/>
        <v>17558.55</v>
      </c>
      <c r="H74" s="679">
        <f t="shared" si="6"/>
        <v>12942.439999999999</v>
      </c>
      <c r="I74" s="679">
        <f t="shared" si="7"/>
        <v>2696.3416666666667</v>
      </c>
      <c r="J74" s="679">
        <f t="shared" si="8"/>
        <v>21570.733333333334</v>
      </c>
      <c r="K74" s="924">
        <f>561.5+64.3</f>
        <v>625.79999999999995</v>
      </c>
      <c r="L74" s="679">
        <f t="shared" si="9"/>
        <v>37835.315000000002</v>
      </c>
      <c r="M74" s="953"/>
    </row>
    <row r="75" spans="1:13">
      <c r="A75" s="281" t="s">
        <v>6850</v>
      </c>
      <c r="B75" s="281" t="s">
        <v>6971</v>
      </c>
      <c r="C75" s="679" t="s">
        <v>6895</v>
      </c>
      <c r="D75" s="959">
        <v>12447.95</v>
      </c>
      <c r="E75" s="681">
        <v>1380.5</v>
      </c>
      <c r="F75" s="681">
        <v>0</v>
      </c>
      <c r="G75" s="952">
        <f t="shared" si="5"/>
        <v>13828.45</v>
      </c>
      <c r="H75" s="679">
        <f t="shared" si="6"/>
        <v>9958.36</v>
      </c>
      <c r="I75" s="679">
        <f t="shared" si="7"/>
        <v>2074.6583333333333</v>
      </c>
      <c r="J75" s="679">
        <f t="shared" si="8"/>
        <v>16597.266666666666</v>
      </c>
      <c r="K75" s="924">
        <f>412.2+49.7</f>
        <v>461.9</v>
      </c>
      <c r="L75" s="679">
        <f t="shared" si="9"/>
        <v>29092.185000000001</v>
      </c>
      <c r="M75" s="953"/>
    </row>
    <row r="76" spans="1:13">
      <c r="A76" s="281" t="s">
        <v>6972</v>
      </c>
      <c r="B76" s="281" t="s">
        <v>6973</v>
      </c>
      <c r="C76" s="679" t="s">
        <v>6895</v>
      </c>
      <c r="D76" s="959">
        <v>18671.95</v>
      </c>
      <c r="E76" s="681">
        <v>1380.5</v>
      </c>
      <c r="F76" s="681">
        <v>0</v>
      </c>
      <c r="G76" s="952">
        <f t="shared" si="5"/>
        <v>20052.45</v>
      </c>
      <c r="H76" s="679">
        <f t="shared" si="6"/>
        <v>14937.56</v>
      </c>
      <c r="I76" s="679">
        <f t="shared" si="7"/>
        <v>3111.9916666666668</v>
      </c>
      <c r="J76" s="679">
        <f t="shared" si="8"/>
        <v>24895.933333333334</v>
      </c>
      <c r="K76" s="924">
        <f>618.3+74.45</f>
        <v>692.75</v>
      </c>
      <c r="L76" s="679">
        <f t="shared" si="9"/>
        <v>43638.235000000001</v>
      </c>
      <c r="M76" s="953"/>
    </row>
    <row r="77" spans="1:13">
      <c r="A77" s="281" t="s">
        <v>6974</v>
      </c>
      <c r="B77" s="281" t="s">
        <v>6975</v>
      </c>
      <c r="C77" s="679" t="s">
        <v>6895</v>
      </c>
      <c r="D77" s="959">
        <v>24895.9</v>
      </c>
      <c r="E77" s="681">
        <v>1380.5</v>
      </c>
      <c r="F77" s="681">
        <v>0</v>
      </c>
      <c r="G77" s="952">
        <f t="shared" si="5"/>
        <v>26276.400000000001</v>
      </c>
      <c r="H77" s="679">
        <f t="shared" si="6"/>
        <v>19916.72</v>
      </c>
      <c r="I77" s="679">
        <f t="shared" si="7"/>
        <v>4149.3166666666666</v>
      </c>
      <c r="J77" s="679">
        <f t="shared" si="8"/>
        <v>33194.533333333333</v>
      </c>
      <c r="K77" s="924">
        <f>824.4+99.3</f>
        <v>923.69999999999993</v>
      </c>
      <c r="L77" s="679">
        <f t="shared" si="9"/>
        <v>58184.27</v>
      </c>
      <c r="M77" s="953"/>
    </row>
    <row r="78" spans="1:13">
      <c r="A78" s="281" t="s">
        <v>6976</v>
      </c>
      <c r="B78" s="281" t="s">
        <v>4910</v>
      </c>
      <c r="C78" s="679" t="s">
        <v>6895</v>
      </c>
      <c r="D78" s="959">
        <v>11344.2</v>
      </c>
      <c r="E78" s="681">
        <v>1380.5</v>
      </c>
      <c r="F78" s="681">
        <v>0</v>
      </c>
      <c r="G78" s="952">
        <f t="shared" si="5"/>
        <v>12724.7</v>
      </c>
      <c r="H78" s="679">
        <f t="shared" si="6"/>
        <v>9075.36</v>
      </c>
      <c r="I78" s="679">
        <f t="shared" si="7"/>
        <v>1890.7000000000003</v>
      </c>
      <c r="J78" s="679">
        <f t="shared" si="8"/>
        <v>15125.600000000002</v>
      </c>
      <c r="K78" s="924">
        <v>0</v>
      </c>
      <c r="L78" s="679">
        <f t="shared" si="9"/>
        <v>26091.660000000003</v>
      </c>
      <c r="M78" s="953"/>
    </row>
    <row r="79" spans="1:13">
      <c r="A79" s="281" t="s">
        <v>6984</v>
      </c>
      <c r="B79" s="281" t="s">
        <v>6985</v>
      </c>
      <c r="C79" s="679" t="s">
        <v>6895</v>
      </c>
      <c r="D79" s="959">
        <v>8865.6</v>
      </c>
      <c r="E79" s="681">
        <v>1380.5</v>
      </c>
      <c r="F79" s="681">
        <v>0</v>
      </c>
      <c r="G79" s="952">
        <f t="shared" si="5"/>
        <v>10246.1</v>
      </c>
      <c r="H79" s="679">
        <f t="shared" si="6"/>
        <v>7092.4800000000014</v>
      </c>
      <c r="I79" s="679">
        <f t="shared" si="7"/>
        <v>1477.6000000000001</v>
      </c>
      <c r="J79" s="679">
        <f t="shared" si="8"/>
        <v>11820.800000000001</v>
      </c>
      <c r="K79" s="924">
        <v>0</v>
      </c>
      <c r="L79" s="679">
        <f t="shared" si="9"/>
        <v>20390.880000000005</v>
      </c>
      <c r="M79" s="953"/>
    </row>
    <row r="80" spans="1:13">
      <c r="A80" s="281" t="s">
        <v>6987</v>
      </c>
      <c r="B80" s="281" t="s">
        <v>6416</v>
      </c>
      <c r="C80" s="679" t="s">
        <v>6895</v>
      </c>
      <c r="D80" s="959">
        <v>9777.5</v>
      </c>
      <c r="E80" s="681">
        <v>1380.5</v>
      </c>
      <c r="F80" s="681">
        <v>0</v>
      </c>
      <c r="G80" s="952">
        <f t="shared" si="5"/>
        <v>11158</v>
      </c>
      <c r="H80" s="679">
        <f t="shared" si="6"/>
        <v>7822</v>
      </c>
      <c r="I80" s="679">
        <f t="shared" si="7"/>
        <v>1629.5833333333335</v>
      </c>
      <c r="J80" s="679">
        <f t="shared" si="8"/>
        <v>13036.666666666668</v>
      </c>
      <c r="K80" s="924">
        <v>0</v>
      </c>
      <c r="L80" s="679">
        <f t="shared" si="9"/>
        <v>22488.25</v>
      </c>
      <c r="M80" s="953"/>
    </row>
    <row r="81" spans="1:13">
      <c r="A81" s="281" t="s">
        <v>6988</v>
      </c>
      <c r="B81" s="281" t="s">
        <v>4922</v>
      </c>
      <c r="C81" s="679" t="s">
        <v>6895</v>
      </c>
      <c r="D81" s="959">
        <v>8865.6</v>
      </c>
      <c r="E81" s="681">
        <v>1380.5</v>
      </c>
      <c r="F81" s="681">
        <v>0</v>
      </c>
      <c r="G81" s="952">
        <f t="shared" si="5"/>
        <v>10246.1</v>
      </c>
      <c r="H81" s="679">
        <f t="shared" si="6"/>
        <v>7092.4800000000014</v>
      </c>
      <c r="I81" s="679">
        <f t="shared" si="7"/>
        <v>1477.6000000000001</v>
      </c>
      <c r="J81" s="679">
        <f t="shared" si="8"/>
        <v>11820.800000000001</v>
      </c>
      <c r="K81" s="924">
        <v>0</v>
      </c>
      <c r="L81" s="679">
        <f t="shared" si="9"/>
        <v>20390.880000000005</v>
      </c>
      <c r="M81" s="953"/>
    </row>
    <row r="82" spans="1:13">
      <c r="A82" s="795" t="s">
        <v>6989</v>
      </c>
    </row>
  </sheetData>
  <mergeCells count="17">
    <mergeCell ref="A24:A25"/>
    <mergeCell ref="B24:B25"/>
    <mergeCell ref="C24:C25"/>
    <mergeCell ref="D24:G24"/>
    <mergeCell ref="H24:L24"/>
    <mergeCell ref="A23:D23"/>
    <mergeCell ref="A2:L2"/>
    <mergeCell ref="A3:L3"/>
    <mergeCell ref="A4:L4"/>
    <mergeCell ref="A5:L5"/>
    <mergeCell ref="A6:L6"/>
    <mergeCell ref="A7:D7"/>
    <mergeCell ref="A8:A9"/>
    <mergeCell ref="B8:B9"/>
    <mergeCell ref="C8:C9"/>
    <mergeCell ref="D8:G8"/>
    <mergeCell ref="H8:L8"/>
  </mergeCells>
  <printOptions horizontalCentered="1"/>
  <pageMargins left="0.59055118110236227" right="0.59055118110236227" top="1.1811023622047245" bottom="0.78740157480314965" header="0.39370078740157483" footer="0.39370078740157483"/>
  <pageSetup scale="74" fitToHeight="0" orientation="landscape" r:id="rId1"/>
  <rowBreaks count="1" manualBreakCount="1">
    <brk id="43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M86"/>
  <sheetViews>
    <sheetView showGridLines="0" topLeftCell="A34" zoomScaleNormal="100" zoomScaleSheetLayoutView="100" workbookViewId="0">
      <selection activeCell="D35" sqref="D35"/>
    </sheetView>
  </sheetViews>
  <sheetFormatPr baseColWidth="10" defaultColWidth="11.44140625" defaultRowHeight="13.8"/>
  <cols>
    <col min="1" max="1" width="22.5546875" style="929" customWidth="1"/>
    <col min="2" max="2" width="39" style="929" customWidth="1"/>
    <col min="3" max="4" width="13.88671875" style="929" customWidth="1"/>
    <col min="5" max="5" width="24.6640625" style="929" customWidth="1"/>
    <col min="6" max="6" width="23.33203125" style="929" customWidth="1"/>
    <col min="7" max="169" width="11.44140625" style="929"/>
    <col min="170" max="16384" width="11.44140625" style="961"/>
  </cols>
  <sheetData>
    <row r="1" spans="1:169" ht="14.4">
      <c r="A1" s="960"/>
      <c r="B1" s="960"/>
      <c r="C1" s="960"/>
      <c r="D1" s="960"/>
      <c r="E1" s="960"/>
      <c r="F1" s="960"/>
    </row>
    <row r="2" spans="1:169" ht="15.6">
      <c r="A2" s="1314" t="s">
        <v>4095</v>
      </c>
      <c r="B2" s="1314"/>
      <c r="C2" s="1314"/>
      <c r="D2" s="1314"/>
      <c r="E2" s="1314"/>
      <c r="F2" s="1314"/>
    </row>
    <row r="3" spans="1:169" ht="15.6">
      <c r="A3" s="1314" t="s">
        <v>5</v>
      </c>
      <c r="B3" s="1314"/>
      <c r="C3" s="1314"/>
      <c r="D3" s="1314"/>
      <c r="E3" s="1314"/>
      <c r="F3" s="1314"/>
    </row>
    <row r="4" spans="1:169" ht="15.6">
      <c r="A4" s="1314" t="s">
        <v>6753</v>
      </c>
      <c r="B4" s="1314"/>
      <c r="C4" s="1314"/>
      <c r="D4" s="1314"/>
      <c r="E4" s="1314"/>
      <c r="F4" s="1314"/>
    </row>
    <row r="5" spans="1:169" ht="15.6">
      <c r="A5" s="1314" t="s">
        <v>5387</v>
      </c>
      <c r="B5" s="1314"/>
      <c r="C5" s="1314"/>
      <c r="D5" s="1314"/>
      <c r="E5" s="1314"/>
      <c r="F5" s="1314"/>
    </row>
    <row r="6" spans="1:169" s="792" customFormat="1" ht="15" customHeight="1">
      <c r="A6" s="1387" t="s">
        <v>4157</v>
      </c>
      <c r="B6" s="1387" t="s">
        <v>4157</v>
      </c>
      <c r="C6" s="1387" t="s">
        <v>4157</v>
      </c>
      <c r="D6" s="1387"/>
      <c r="E6" s="1387" t="s">
        <v>4157</v>
      </c>
      <c r="F6" s="1387" t="s">
        <v>4157</v>
      </c>
    </row>
    <row r="7" spans="1:169" s="792" customFormat="1" ht="15" customHeight="1">
      <c r="A7" s="793" t="s">
        <v>529</v>
      </c>
      <c r="B7" s="793" t="s">
        <v>529</v>
      </c>
      <c r="C7" s="794" t="s">
        <v>529</v>
      </c>
      <c r="D7" s="794"/>
      <c r="E7" s="793" t="s">
        <v>529</v>
      </c>
      <c r="F7" s="793" t="s">
        <v>529</v>
      </c>
    </row>
    <row r="8" spans="1:169" s="795" customFormat="1" ht="15" customHeight="1">
      <c r="A8" s="1388" t="s">
        <v>4158</v>
      </c>
      <c r="B8" s="1388" t="s">
        <v>4159</v>
      </c>
      <c r="C8" s="1388" t="s">
        <v>4160</v>
      </c>
      <c r="D8" s="1388" t="s">
        <v>6754</v>
      </c>
      <c r="E8" s="1388" t="s">
        <v>4161</v>
      </c>
      <c r="F8" s="1388" t="s">
        <v>4161</v>
      </c>
    </row>
    <row r="9" spans="1:169" s="795" customFormat="1" ht="15" customHeight="1">
      <c r="A9" s="1388" t="s">
        <v>4158</v>
      </c>
      <c r="B9" s="1388" t="s">
        <v>4159</v>
      </c>
      <c r="C9" s="1388" t="s">
        <v>4160</v>
      </c>
      <c r="D9" s="1388"/>
      <c r="E9" s="796" t="s">
        <v>4162</v>
      </c>
      <c r="F9" s="796" t="s">
        <v>4163</v>
      </c>
    </row>
    <row r="10" spans="1:169" ht="15.6">
      <c r="A10" s="962"/>
      <c r="B10" s="960"/>
      <c r="C10" s="963"/>
      <c r="D10" s="963"/>
      <c r="E10" s="964"/>
      <c r="F10" s="964"/>
    </row>
    <row r="11" spans="1:169" ht="14.4">
      <c r="A11" s="1389" t="s">
        <v>4102</v>
      </c>
      <c r="B11" s="1390" t="s">
        <v>4102</v>
      </c>
      <c r="C11" s="965"/>
      <c r="D11" s="965"/>
      <c r="E11" s="966"/>
      <c r="F11" s="966"/>
    </row>
    <row r="12" spans="1:169" s="968" customFormat="1">
      <c r="A12" s="281" t="s">
        <v>6990</v>
      </c>
      <c r="B12" s="281" t="s">
        <v>6991</v>
      </c>
      <c r="C12" s="282">
        <v>12</v>
      </c>
      <c r="D12" s="282">
        <v>0</v>
      </c>
      <c r="E12" s="292">
        <v>16094.27</v>
      </c>
      <c r="F12" s="292">
        <v>21019.56</v>
      </c>
      <c r="G12" s="967"/>
      <c r="H12" s="967"/>
      <c r="I12" s="967"/>
      <c r="J12" s="967"/>
      <c r="K12" s="967"/>
      <c r="L12" s="967"/>
      <c r="M12" s="967"/>
      <c r="N12" s="967"/>
      <c r="O12" s="967"/>
      <c r="P12" s="967"/>
      <c r="Q12" s="967"/>
      <c r="R12" s="967"/>
      <c r="S12" s="967"/>
      <c r="T12" s="967"/>
      <c r="U12" s="967"/>
      <c r="V12" s="967"/>
      <c r="W12" s="967"/>
      <c r="X12" s="967"/>
      <c r="Y12" s="967"/>
      <c r="Z12" s="967"/>
      <c r="AA12" s="967"/>
      <c r="AB12" s="967"/>
      <c r="AC12" s="967"/>
      <c r="AD12" s="967"/>
      <c r="AE12" s="967"/>
      <c r="AF12" s="967"/>
      <c r="AG12" s="967"/>
      <c r="AH12" s="967"/>
      <c r="AI12" s="967"/>
      <c r="AJ12" s="967"/>
      <c r="AK12" s="967"/>
      <c r="AL12" s="967"/>
      <c r="AM12" s="967"/>
      <c r="AN12" s="967"/>
      <c r="AO12" s="967"/>
      <c r="AP12" s="967"/>
      <c r="AQ12" s="967"/>
      <c r="AR12" s="967"/>
      <c r="AS12" s="967"/>
      <c r="AT12" s="967"/>
      <c r="AU12" s="967"/>
      <c r="AV12" s="967"/>
      <c r="AW12" s="967"/>
      <c r="AX12" s="967"/>
      <c r="AY12" s="967"/>
      <c r="AZ12" s="967"/>
      <c r="BA12" s="967"/>
      <c r="BB12" s="967"/>
      <c r="BC12" s="967"/>
      <c r="BD12" s="967"/>
      <c r="BE12" s="967"/>
      <c r="BF12" s="967"/>
      <c r="BG12" s="967"/>
      <c r="BH12" s="967"/>
      <c r="BI12" s="967"/>
      <c r="BJ12" s="967"/>
      <c r="BK12" s="967"/>
      <c r="BL12" s="967"/>
      <c r="BM12" s="967"/>
      <c r="BN12" s="967"/>
      <c r="BO12" s="967"/>
      <c r="BP12" s="967"/>
      <c r="BQ12" s="967"/>
      <c r="BR12" s="967"/>
      <c r="BS12" s="967"/>
      <c r="BT12" s="967"/>
      <c r="BU12" s="967"/>
      <c r="BV12" s="967"/>
      <c r="BW12" s="967"/>
      <c r="BX12" s="967"/>
      <c r="BY12" s="967"/>
      <c r="BZ12" s="967"/>
      <c r="CA12" s="967"/>
      <c r="CB12" s="967"/>
      <c r="CC12" s="967"/>
      <c r="CD12" s="967"/>
      <c r="CE12" s="967"/>
      <c r="CF12" s="967"/>
      <c r="CG12" s="967"/>
      <c r="CH12" s="967"/>
      <c r="CI12" s="967"/>
      <c r="CJ12" s="967"/>
      <c r="CK12" s="967"/>
      <c r="CL12" s="967"/>
      <c r="CM12" s="967"/>
      <c r="CN12" s="967"/>
      <c r="CO12" s="967"/>
      <c r="CP12" s="967"/>
      <c r="CQ12" s="967"/>
      <c r="CR12" s="967"/>
      <c r="CS12" s="967"/>
      <c r="CT12" s="967"/>
      <c r="CU12" s="967"/>
      <c r="CV12" s="967"/>
      <c r="CW12" s="967"/>
      <c r="CX12" s="967"/>
      <c r="CY12" s="967"/>
      <c r="CZ12" s="967"/>
      <c r="DA12" s="967"/>
      <c r="DB12" s="967"/>
      <c r="DC12" s="967"/>
      <c r="DD12" s="967"/>
      <c r="DE12" s="967"/>
      <c r="DF12" s="967"/>
      <c r="DG12" s="967"/>
      <c r="DH12" s="967"/>
      <c r="DI12" s="967"/>
      <c r="DJ12" s="967"/>
      <c r="DK12" s="967"/>
      <c r="DL12" s="967"/>
      <c r="DM12" s="967"/>
      <c r="DN12" s="967"/>
      <c r="DO12" s="967"/>
      <c r="DP12" s="967"/>
      <c r="DQ12" s="967"/>
      <c r="DR12" s="967"/>
      <c r="DS12" s="967"/>
      <c r="DT12" s="967"/>
      <c r="DU12" s="967"/>
      <c r="DV12" s="967"/>
      <c r="DW12" s="967"/>
      <c r="DX12" s="967"/>
      <c r="DY12" s="967"/>
      <c r="DZ12" s="967"/>
      <c r="EA12" s="967"/>
      <c r="EB12" s="967"/>
      <c r="EC12" s="967"/>
      <c r="ED12" s="967"/>
      <c r="EE12" s="967"/>
      <c r="EF12" s="967"/>
      <c r="EG12" s="967"/>
      <c r="EH12" s="967"/>
      <c r="EI12" s="967"/>
      <c r="EJ12" s="967"/>
      <c r="EK12" s="967"/>
      <c r="EL12" s="967"/>
      <c r="EM12" s="967"/>
      <c r="EN12" s="967"/>
      <c r="EO12" s="967"/>
      <c r="EP12" s="967"/>
      <c r="EQ12" s="967"/>
      <c r="ER12" s="967"/>
      <c r="ES12" s="967"/>
      <c r="ET12" s="967"/>
      <c r="EU12" s="967"/>
      <c r="EV12" s="967"/>
      <c r="EW12" s="967"/>
      <c r="EX12" s="967"/>
      <c r="EY12" s="967"/>
      <c r="EZ12" s="967"/>
      <c r="FA12" s="967"/>
      <c r="FB12" s="967"/>
      <c r="FC12" s="967"/>
      <c r="FD12" s="967"/>
      <c r="FE12" s="967"/>
      <c r="FF12" s="967"/>
      <c r="FG12" s="967"/>
      <c r="FH12" s="967"/>
      <c r="FI12" s="967"/>
      <c r="FJ12" s="967"/>
      <c r="FK12" s="967"/>
      <c r="FL12" s="967"/>
      <c r="FM12" s="967"/>
    </row>
    <row r="13" spans="1:169" s="968" customFormat="1">
      <c r="A13" s="281" t="s">
        <v>6992</v>
      </c>
      <c r="B13" s="281" t="s">
        <v>6993</v>
      </c>
      <c r="C13" s="282">
        <v>33</v>
      </c>
      <c r="D13" s="282">
        <v>0</v>
      </c>
      <c r="E13" s="292">
        <v>29951.65</v>
      </c>
      <c r="F13" s="292">
        <v>29567.14</v>
      </c>
      <c r="G13" s="967"/>
      <c r="H13" s="967"/>
      <c r="I13" s="967"/>
      <c r="J13" s="967"/>
      <c r="K13" s="967"/>
      <c r="L13" s="967"/>
      <c r="M13" s="967"/>
      <c r="N13" s="967"/>
      <c r="O13" s="967"/>
      <c r="P13" s="967"/>
      <c r="Q13" s="967"/>
      <c r="R13" s="967"/>
      <c r="S13" s="967"/>
      <c r="T13" s="967"/>
      <c r="U13" s="967"/>
      <c r="V13" s="967"/>
      <c r="W13" s="967"/>
      <c r="X13" s="967"/>
      <c r="Y13" s="967"/>
      <c r="Z13" s="967"/>
      <c r="AA13" s="967"/>
      <c r="AB13" s="967"/>
      <c r="AC13" s="967"/>
      <c r="AD13" s="967"/>
      <c r="AE13" s="967"/>
      <c r="AF13" s="967"/>
      <c r="AG13" s="967"/>
      <c r="AH13" s="967"/>
      <c r="AI13" s="967"/>
      <c r="AJ13" s="967"/>
      <c r="AK13" s="967"/>
      <c r="AL13" s="967"/>
      <c r="AM13" s="967"/>
      <c r="AN13" s="967"/>
      <c r="AO13" s="967"/>
      <c r="AP13" s="967"/>
      <c r="AQ13" s="967"/>
      <c r="AR13" s="967"/>
      <c r="AS13" s="967"/>
      <c r="AT13" s="967"/>
      <c r="AU13" s="967"/>
      <c r="AV13" s="967"/>
      <c r="AW13" s="967"/>
      <c r="AX13" s="967"/>
      <c r="AY13" s="967"/>
      <c r="AZ13" s="967"/>
      <c r="BA13" s="967"/>
      <c r="BB13" s="967"/>
      <c r="BC13" s="967"/>
      <c r="BD13" s="967"/>
      <c r="BE13" s="967"/>
      <c r="BF13" s="967"/>
      <c r="BG13" s="967"/>
      <c r="BH13" s="967"/>
      <c r="BI13" s="967"/>
      <c r="BJ13" s="967"/>
      <c r="BK13" s="967"/>
      <c r="BL13" s="967"/>
      <c r="BM13" s="967"/>
      <c r="BN13" s="967"/>
      <c r="BO13" s="967"/>
      <c r="BP13" s="967"/>
      <c r="BQ13" s="967"/>
      <c r="BR13" s="967"/>
      <c r="BS13" s="967"/>
      <c r="BT13" s="967"/>
      <c r="BU13" s="967"/>
      <c r="BV13" s="967"/>
      <c r="BW13" s="967"/>
      <c r="BX13" s="967"/>
      <c r="BY13" s="967"/>
      <c r="BZ13" s="967"/>
      <c r="CA13" s="967"/>
      <c r="CB13" s="967"/>
      <c r="CC13" s="967"/>
      <c r="CD13" s="967"/>
      <c r="CE13" s="967"/>
      <c r="CF13" s="967"/>
      <c r="CG13" s="967"/>
      <c r="CH13" s="967"/>
      <c r="CI13" s="967"/>
      <c r="CJ13" s="967"/>
      <c r="CK13" s="967"/>
      <c r="CL13" s="967"/>
      <c r="CM13" s="967"/>
      <c r="CN13" s="967"/>
      <c r="CO13" s="967"/>
      <c r="CP13" s="967"/>
      <c r="CQ13" s="967"/>
      <c r="CR13" s="967"/>
      <c r="CS13" s="967"/>
      <c r="CT13" s="967"/>
      <c r="CU13" s="967"/>
      <c r="CV13" s="967"/>
      <c r="CW13" s="967"/>
      <c r="CX13" s="967"/>
      <c r="CY13" s="967"/>
      <c r="CZ13" s="967"/>
      <c r="DA13" s="967"/>
      <c r="DB13" s="967"/>
      <c r="DC13" s="967"/>
      <c r="DD13" s="967"/>
      <c r="DE13" s="967"/>
      <c r="DF13" s="967"/>
      <c r="DG13" s="967"/>
      <c r="DH13" s="967"/>
      <c r="DI13" s="967"/>
      <c r="DJ13" s="967"/>
      <c r="DK13" s="967"/>
      <c r="DL13" s="967"/>
      <c r="DM13" s="967"/>
      <c r="DN13" s="967"/>
      <c r="DO13" s="967"/>
      <c r="DP13" s="967"/>
      <c r="DQ13" s="967"/>
      <c r="DR13" s="967"/>
      <c r="DS13" s="967"/>
      <c r="DT13" s="967"/>
      <c r="DU13" s="967"/>
      <c r="DV13" s="967"/>
      <c r="DW13" s="967"/>
      <c r="DX13" s="967"/>
      <c r="DY13" s="967"/>
      <c r="DZ13" s="967"/>
      <c r="EA13" s="967"/>
      <c r="EB13" s="967"/>
      <c r="EC13" s="967"/>
      <c r="ED13" s="967"/>
      <c r="EE13" s="967"/>
      <c r="EF13" s="967"/>
      <c r="EG13" s="967"/>
      <c r="EH13" s="967"/>
      <c r="EI13" s="967"/>
      <c r="EJ13" s="967"/>
      <c r="EK13" s="967"/>
      <c r="EL13" s="967"/>
      <c r="EM13" s="967"/>
      <c r="EN13" s="967"/>
      <c r="EO13" s="967"/>
      <c r="EP13" s="967"/>
      <c r="EQ13" s="967"/>
      <c r="ER13" s="967"/>
      <c r="ES13" s="967"/>
      <c r="ET13" s="967"/>
      <c r="EU13" s="967"/>
      <c r="EV13" s="967"/>
      <c r="EW13" s="967"/>
      <c r="EX13" s="967"/>
      <c r="EY13" s="967"/>
      <c r="EZ13" s="967"/>
      <c r="FA13" s="967"/>
      <c r="FB13" s="967"/>
      <c r="FC13" s="967"/>
      <c r="FD13" s="967"/>
      <c r="FE13" s="967"/>
      <c r="FF13" s="967"/>
      <c r="FG13" s="967"/>
      <c r="FH13" s="967"/>
      <c r="FI13" s="967"/>
      <c r="FJ13" s="967"/>
      <c r="FK13" s="967"/>
      <c r="FL13" s="967"/>
      <c r="FM13" s="967"/>
    </row>
    <row r="14" spans="1:169" s="968" customFormat="1">
      <c r="A14" s="281" t="s">
        <v>6994</v>
      </c>
      <c r="B14" s="281" t="s">
        <v>6995</v>
      </c>
      <c r="C14" s="282">
        <v>5</v>
      </c>
      <c r="D14" s="282">
        <v>0</v>
      </c>
      <c r="E14" s="292">
        <v>8147.16</v>
      </c>
      <c r="F14" s="292">
        <v>8147.16</v>
      </c>
      <c r="G14" s="967"/>
      <c r="H14" s="967"/>
      <c r="I14" s="967"/>
      <c r="J14" s="967"/>
      <c r="K14" s="967"/>
      <c r="L14" s="967"/>
      <c r="M14" s="967"/>
      <c r="N14" s="967"/>
      <c r="O14" s="967"/>
      <c r="P14" s="967"/>
      <c r="Q14" s="967"/>
      <c r="R14" s="967"/>
      <c r="S14" s="967"/>
      <c r="T14" s="967"/>
      <c r="U14" s="967"/>
      <c r="V14" s="967"/>
      <c r="W14" s="967"/>
      <c r="X14" s="967"/>
      <c r="Y14" s="967"/>
      <c r="Z14" s="967"/>
      <c r="AA14" s="967"/>
      <c r="AB14" s="967"/>
      <c r="AC14" s="967"/>
      <c r="AD14" s="967"/>
      <c r="AE14" s="967"/>
      <c r="AF14" s="967"/>
      <c r="AG14" s="967"/>
      <c r="AH14" s="967"/>
      <c r="AI14" s="967"/>
      <c r="AJ14" s="967"/>
      <c r="AK14" s="967"/>
      <c r="AL14" s="967"/>
      <c r="AM14" s="967"/>
      <c r="AN14" s="967"/>
      <c r="AO14" s="967"/>
      <c r="AP14" s="967"/>
      <c r="AQ14" s="967"/>
      <c r="AR14" s="967"/>
      <c r="AS14" s="967"/>
      <c r="AT14" s="967"/>
      <c r="AU14" s="967"/>
      <c r="AV14" s="967"/>
      <c r="AW14" s="967"/>
      <c r="AX14" s="967"/>
      <c r="AY14" s="967"/>
      <c r="AZ14" s="967"/>
      <c r="BA14" s="967"/>
      <c r="BB14" s="967"/>
      <c r="BC14" s="967"/>
      <c r="BD14" s="967"/>
      <c r="BE14" s="967"/>
      <c r="BF14" s="967"/>
      <c r="BG14" s="967"/>
      <c r="BH14" s="967"/>
      <c r="BI14" s="967"/>
      <c r="BJ14" s="967"/>
      <c r="BK14" s="967"/>
      <c r="BL14" s="967"/>
      <c r="BM14" s="967"/>
      <c r="BN14" s="967"/>
      <c r="BO14" s="967"/>
      <c r="BP14" s="967"/>
      <c r="BQ14" s="967"/>
      <c r="BR14" s="967"/>
      <c r="BS14" s="967"/>
      <c r="BT14" s="967"/>
      <c r="BU14" s="967"/>
      <c r="BV14" s="967"/>
      <c r="BW14" s="967"/>
      <c r="BX14" s="967"/>
      <c r="BY14" s="967"/>
      <c r="BZ14" s="967"/>
      <c r="CA14" s="967"/>
      <c r="CB14" s="967"/>
      <c r="CC14" s="967"/>
      <c r="CD14" s="967"/>
      <c r="CE14" s="967"/>
      <c r="CF14" s="967"/>
      <c r="CG14" s="967"/>
      <c r="CH14" s="967"/>
      <c r="CI14" s="967"/>
      <c r="CJ14" s="967"/>
      <c r="CK14" s="967"/>
      <c r="CL14" s="967"/>
      <c r="CM14" s="967"/>
      <c r="CN14" s="967"/>
      <c r="CO14" s="967"/>
      <c r="CP14" s="967"/>
      <c r="CQ14" s="967"/>
      <c r="CR14" s="967"/>
      <c r="CS14" s="967"/>
      <c r="CT14" s="967"/>
      <c r="CU14" s="967"/>
      <c r="CV14" s="967"/>
      <c r="CW14" s="967"/>
      <c r="CX14" s="967"/>
      <c r="CY14" s="967"/>
      <c r="CZ14" s="967"/>
      <c r="DA14" s="967"/>
      <c r="DB14" s="967"/>
      <c r="DC14" s="967"/>
      <c r="DD14" s="967"/>
      <c r="DE14" s="967"/>
      <c r="DF14" s="967"/>
      <c r="DG14" s="967"/>
      <c r="DH14" s="967"/>
      <c r="DI14" s="967"/>
      <c r="DJ14" s="967"/>
      <c r="DK14" s="967"/>
      <c r="DL14" s="967"/>
      <c r="DM14" s="967"/>
      <c r="DN14" s="967"/>
      <c r="DO14" s="967"/>
      <c r="DP14" s="967"/>
      <c r="DQ14" s="967"/>
      <c r="DR14" s="967"/>
      <c r="DS14" s="967"/>
      <c r="DT14" s="967"/>
      <c r="DU14" s="967"/>
      <c r="DV14" s="967"/>
      <c r="DW14" s="967"/>
      <c r="DX14" s="967"/>
      <c r="DY14" s="967"/>
      <c r="DZ14" s="967"/>
      <c r="EA14" s="967"/>
      <c r="EB14" s="967"/>
      <c r="EC14" s="967"/>
      <c r="ED14" s="967"/>
      <c r="EE14" s="967"/>
      <c r="EF14" s="967"/>
      <c r="EG14" s="967"/>
      <c r="EH14" s="967"/>
      <c r="EI14" s="967"/>
      <c r="EJ14" s="967"/>
      <c r="EK14" s="967"/>
      <c r="EL14" s="967"/>
      <c r="EM14" s="967"/>
      <c r="EN14" s="967"/>
      <c r="EO14" s="967"/>
      <c r="EP14" s="967"/>
      <c r="EQ14" s="967"/>
      <c r="ER14" s="967"/>
      <c r="ES14" s="967"/>
      <c r="ET14" s="967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</row>
    <row r="15" spans="1:169" s="968" customFormat="1">
      <c r="A15" s="281" t="s">
        <v>6996</v>
      </c>
      <c r="B15" s="281" t="s">
        <v>5351</v>
      </c>
      <c r="C15" s="282">
        <v>3</v>
      </c>
      <c r="D15" s="282">
        <v>0</v>
      </c>
      <c r="E15" s="292">
        <v>8546.01</v>
      </c>
      <c r="F15" s="292">
        <v>8546.01</v>
      </c>
      <c r="G15" s="967"/>
      <c r="H15" s="967"/>
      <c r="I15" s="967"/>
      <c r="J15" s="967"/>
      <c r="K15" s="967"/>
      <c r="L15" s="967"/>
      <c r="M15" s="967"/>
      <c r="N15" s="967"/>
      <c r="O15" s="967"/>
      <c r="P15" s="967"/>
      <c r="Q15" s="967"/>
      <c r="R15" s="967"/>
      <c r="S15" s="967"/>
      <c r="T15" s="967"/>
      <c r="U15" s="967"/>
      <c r="V15" s="967"/>
      <c r="W15" s="967"/>
      <c r="X15" s="967"/>
      <c r="Y15" s="967"/>
      <c r="Z15" s="967"/>
      <c r="AA15" s="967"/>
      <c r="AB15" s="967"/>
      <c r="AC15" s="967"/>
      <c r="AD15" s="967"/>
      <c r="AE15" s="967"/>
      <c r="AF15" s="967"/>
      <c r="AG15" s="967"/>
      <c r="AH15" s="967"/>
      <c r="AI15" s="967"/>
      <c r="AJ15" s="967"/>
      <c r="AK15" s="967"/>
      <c r="AL15" s="967"/>
      <c r="AM15" s="967"/>
      <c r="AN15" s="967"/>
      <c r="AO15" s="967"/>
      <c r="AP15" s="967"/>
      <c r="AQ15" s="967"/>
      <c r="AR15" s="967"/>
      <c r="AS15" s="967"/>
      <c r="AT15" s="967"/>
      <c r="AU15" s="967"/>
      <c r="AV15" s="967"/>
      <c r="AW15" s="967"/>
      <c r="AX15" s="967"/>
      <c r="AY15" s="967"/>
      <c r="AZ15" s="967"/>
      <c r="BA15" s="967"/>
      <c r="BB15" s="967"/>
      <c r="BC15" s="967"/>
      <c r="BD15" s="967"/>
      <c r="BE15" s="967"/>
      <c r="BF15" s="967"/>
      <c r="BG15" s="967"/>
      <c r="BH15" s="967"/>
      <c r="BI15" s="967"/>
      <c r="BJ15" s="967"/>
      <c r="BK15" s="967"/>
      <c r="BL15" s="967"/>
      <c r="BM15" s="967"/>
      <c r="BN15" s="967"/>
      <c r="BO15" s="967"/>
      <c r="BP15" s="967"/>
      <c r="BQ15" s="967"/>
      <c r="BR15" s="967"/>
      <c r="BS15" s="967"/>
      <c r="BT15" s="967"/>
      <c r="BU15" s="967"/>
      <c r="BV15" s="967"/>
      <c r="BW15" s="967"/>
      <c r="BX15" s="967"/>
      <c r="BY15" s="967"/>
      <c r="BZ15" s="967"/>
      <c r="CA15" s="967"/>
      <c r="CB15" s="967"/>
      <c r="CC15" s="967"/>
      <c r="CD15" s="967"/>
      <c r="CE15" s="967"/>
      <c r="CF15" s="967"/>
      <c r="CG15" s="967"/>
      <c r="CH15" s="967"/>
      <c r="CI15" s="967"/>
      <c r="CJ15" s="967"/>
      <c r="CK15" s="967"/>
      <c r="CL15" s="967"/>
      <c r="CM15" s="967"/>
      <c r="CN15" s="967"/>
      <c r="CO15" s="967"/>
      <c r="CP15" s="967"/>
      <c r="CQ15" s="967"/>
      <c r="CR15" s="967"/>
      <c r="CS15" s="967"/>
      <c r="CT15" s="967"/>
      <c r="CU15" s="967"/>
      <c r="CV15" s="967"/>
      <c r="CW15" s="967"/>
      <c r="CX15" s="967"/>
      <c r="CY15" s="967"/>
      <c r="CZ15" s="967"/>
      <c r="DA15" s="967"/>
      <c r="DB15" s="967"/>
      <c r="DC15" s="967"/>
      <c r="DD15" s="967"/>
      <c r="DE15" s="967"/>
      <c r="DF15" s="967"/>
      <c r="DG15" s="967"/>
      <c r="DH15" s="967"/>
      <c r="DI15" s="967"/>
      <c r="DJ15" s="967"/>
      <c r="DK15" s="967"/>
      <c r="DL15" s="967"/>
      <c r="DM15" s="967"/>
      <c r="DN15" s="967"/>
      <c r="DO15" s="967"/>
      <c r="DP15" s="967"/>
      <c r="DQ15" s="967"/>
      <c r="DR15" s="967"/>
      <c r="DS15" s="967"/>
      <c r="DT15" s="967"/>
      <c r="DU15" s="967"/>
      <c r="DV15" s="967"/>
      <c r="DW15" s="967"/>
      <c r="DX15" s="967"/>
      <c r="DY15" s="967"/>
      <c r="DZ15" s="967"/>
      <c r="EA15" s="967"/>
      <c r="EB15" s="967"/>
      <c r="EC15" s="967"/>
      <c r="ED15" s="967"/>
      <c r="EE15" s="967"/>
      <c r="EF15" s="967"/>
      <c r="EG15" s="967"/>
      <c r="EH15" s="967"/>
      <c r="EI15" s="967"/>
      <c r="EJ15" s="967"/>
      <c r="EK15" s="967"/>
      <c r="EL15" s="967"/>
      <c r="EM15" s="967"/>
      <c r="EN15" s="967"/>
      <c r="EO15" s="967"/>
      <c r="EP15" s="967"/>
      <c r="EQ15" s="967"/>
      <c r="ER15" s="967"/>
      <c r="ES15" s="967"/>
      <c r="ET15" s="967"/>
      <c r="EU15" s="967"/>
      <c r="EV15" s="967"/>
      <c r="EW15" s="967"/>
      <c r="EX15" s="967"/>
      <c r="EY15" s="967"/>
      <c r="EZ15" s="967"/>
      <c r="FA15" s="967"/>
      <c r="FB15" s="967"/>
      <c r="FC15" s="967"/>
      <c r="FD15" s="967"/>
      <c r="FE15" s="967"/>
      <c r="FF15" s="967"/>
      <c r="FG15" s="967"/>
      <c r="FH15" s="967"/>
      <c r="FI15" s="967"/>
      <c r="FJ15" s="967"/>
      <c r="FK15" s="967"/>
      <c r="FL15" s="967"/>
      <c r="FM15" s="967"/>
    </row>
    <row r="16" spans="1:169" s="968" customFormat="1">
      <c r="A16" s="281" t="s">
        <v>6997</v>
      </c>
      <c r="B16" s="281" t="s">
        <v>6998</v>
      </c>
      <c r="C16" s="282">
        <v>3</v>
      </c>
      <c r="D16" s="282">
        <v>0</v>
      </c>
      <c r="E16" s="292">
        <v>9298.56</v>
      </c>
      <c r="F16" s="292">
        <v>9298.56</v>
      </c>
      <c r="G16" s="967"/>
      <c r="H16" s="967"/>
      <c r="I16" s="967"/>
      <c r="J16" s="967"/>
      <c r="K16" s="967"/>
      <c r="L16" s="967"/>
      <c r="M16" s="967"/>
      <c r="N16" s="967"/>
      <c r="O16" s="967"/>
      <c r="P16" s="967"/>
      <c r="Q16" s="967"/>
      <c r="R16" s="967"/>
      <c r="S16" s="967"/>
      <c r="T16" s="967"/>
      <c r="U16" s="967"/>
      <c r="V16" s="967"/>
      <c r="W16" s="967"/>
      <c r="X16" s="967"/>
      <c r="Y16" s="967"/>
      <c r="Z16" s="967"/>
      <c r="AA16" s="967"/>
      <c r="AB16" s="967"/>
      <c r="AC16" s="967"/>
      <c r="AD16" s="967"/>
      <c r="AE16" s="967"/>
      <c r="AF16" s="967"/>
      <c r="AG16" s="967"/>
      <c r="AH16" s="967"/>
      <c r="AI16" s="967"/>
      <c r="AJ16" s="967"/>
      <c r="AK16" s="967"/>
      <c r="AL16" s="967"/>
      <c r="AM16" s="967"/>
      <c r="AN16" s="967"/>
      <c r="AO16" s="967"/>
      <c r="AP16" s="967"/>
      <c r="AQ16" s="967"/>
      <c r="AR16" s="967"/>
      <c r="AS16" s="967"/>
      <c r="AT16" s="967"/>
      <c r="AU16" s="967"/>
      <c r="AV16" s="967"/>
      <c r="AW16" s="967"/>
      <c r="AX16" s="967"/>
      <c r="AY16" s="967"/>
      <c r="AZ16" s="967"/>
      <c r="BA16" s="967"/>
      <c r="BB16" s="967"/>
      <c r="BC16" s="967"/>
      <c r="BD16" s="967"/>
      <c r="BE16" s="967"/>
      <c r="BF16" s="967"/>
      <c r="BG16" s="967"/>
      <c r="BH16" s="967"/>
      <c r="BI16" s="967"/>
      <c r="BJ16" s="967"/>
      <c r="BK16" s="967"/>
      <c r="BL16" s="967"/>
      <c r="BM16" s="967"/>
      <c r="BN16" s="967"/>
      <c r="BO16" s="967"/>
      <c r="BP16" s="967"/>
      <c r="BQ16" s="967"/>
      <c r="BR16" s="967"/>
      <c r="BS16" s="967"/>
      <c r="BT16" s="967"/>
      <c r="BU16" s="967"/>
      <c r="BV16" s="967"/>
      <c r="BW16" s="967"/>
      <c r="BX16" s="967"/>
      <c r="BY16" s="967"/>
      <c r="BZ16" s="967"/>
      <c r="CA16" s="967"/>
      <c r="CB16" s="967"/>
      <c r="CC16" s="967"/>
      <c r="CD16" s="967"/>
      <c r="CE16" s="967"/>
      <c r="CF16" s="967"/>
      <c r="CG16" s="967"/>
      <c r="CH16" s="967"/>
      <c r="CI16" s="967"/>
      <c r="CJ16" s="967"/>
      <c r="CK16" s="967"/>
      <c r="CL16" s="967"/>
      <c r="CM16" s="967"/>
      <c r="CN16" s="967"/>
      <c r="CO16" s="967"/>
      <c r="CP16" s="967"/>
      <c r="CQ16" s="967"/>
      <c r="CR16" s="967"/>
      <c r="CS16" s="967"/>
      <c r="CT16" s="967"/>
      <c r="CU16" s="967"/>
      <c r="CV16" s="967"/>
      <c r="CW16" s="967"/>
      <c r="CX16" s="967"/>
      <c r="CY16" s="967"/>
      <c r="CZ16" s="967"/>
      <c r="DA16" s="967"/>
      <c r="DB16" s="967"/>
      <c r="DC16" s="967"/>
      <c r="DD16" s="967"/>
      <c r="DE16" s="967"/>
      <c r="DF16" s="967"/>
      <c r="DG16" s="967"/>
      <c r="DH16" s="967"/>
      <c r="DI16" s="967"/>
      <c r="DJ16" s="967"/>
      <c r="DK16" s="967"/>
      <c r="DL16" s="967"/>
      <c r="DM16" s="967"/>
      <c r="DN16" s="967"/>
      <c r="DO16" s="967"/>
      <c r="DP16" s="967"/>
      <c r="DQ16" s="967"/>
      <c r="DR16" s="967"/>
      <c r="DS16" s="967"/>
      <c r="DT16" s="967"/>
      <c r="DU16" s="967"/>
      <c r="DV16" s="967"/>
      <c r="DW16" s="967"/>
      <c r="DX16" s="967"/>
      <c r="DY16" s="967"/>
      <c r="DZ16" s="967"/>
      <c r="EA16" s="967"/>
      <c r="EB16" s="967"/>
      <c r="EC16" s="967"/>
      <c r="ED16" s="967"/>
      <c r="EE16" s="967"/>
      <c r="EF16" s="967"/>
      <c r="EG16" s="967"/>
      <c r="EH16" s="967"/>
      <c r="EI16" s="967"/>
      <c r="EJ16" s="967"/>
      <c r="EK16" s="967"/>
      <c r="EL16" s="967"/>
      <c r="EM16" s="967"/>
      <c r="EN16" s="967"/>
      <c r="EO16" s="967"/>
      <c r="EP16" s="967"/>
      <c r="EQ16" s="967"/>
      <c r="ER16" s="967"/>
      <c r="ES16" s="967"/>
      <c r="ET16" s="967"/>
      <c r="EU16" s="967"/>
      <c r="EV16" s="967"/>
      <c r="EW16" s="967"/>
      <c r="EX16" s="967"/>
      <c r="EY16" s="967"/>
      <c r="EZ16" s="967"/>
      <c r="FA16" s="967"/>
      <c r="FB16" s="967"/>
      <c r="FC16" s="967"/>
      <c r="FD16" s="967"/>
      <c r="FE16" s="967"/>
      <c r="FF16" s="967"/>
      <c r="FG16" s="967"/>
      <c r="FH16" s="967"/>
      <c r="FI16" s="967"/>
      <c r="FJ16" s="967"/>
      <c r="FK16" s="967"/>
      <c r="FL16" s="967"/>
      <c r="FM16" s="967"/>
    </row>
    <row r="17" spans="1:169" s="968" customFormat="1">
      <c r="A17" s="281" t="s">
        <v>6997</v>
      </c>
      <c r="B17" s="281" t="s">
        <v>6999</v>
      </c>
      <c r="C17" s="282">
        <v>1</v>
      </c>
      <c r="D17" s="282">
        <v>0</v>
      </c>
      <c r="E17" s="292">
        <v>8546</v>
      </c>
      <c r="F17" s="292">
        <v>8546</v>
      </c>
      <c r="G17" s="967"/>
      <c r="H17" s="967"/>
      <c r="I17" s="967"/>
      <c r="J17" s="967"/>
      <c r="K17" s="967"/>
      <c r="L17" s="967"/>
      <c r="M17" s="967"/>
      <c r="N17" s="967"/>
      <c r="O17" s="967"/>
      <c r="P17" s="967"/>
      <c r="Q17" s="967"/>
      <c r="R17" s="967"/>
      <c r="S17" s="967"/>
      <c r="T17" s="967"/>
      <c r="U17" s="967"/>
      <c r="V17" s="967"/>
      <c r="W17" s="967"/>
      <c r="X17" s="967"/>
      <c r="Y17" s="967"/>
      <c r="Z17" s="967"/>
      <c r="AA17" s="967"/>
      <c r="AB17" s="967"/>
      <c r="AC17" s="967"/>
      <c r="AD17" s="967"/>
      <c r="AE17" s="967"/>
      <c r="AF17" s="967"/>
      <c r="AG17" s="967"/>
      <c r="AH17" s="967"/>
      <c r="AI17" s="967"/>
      <c r="AJ17" s="967"/>
      <c r="AK17" s="967"/>
      <c r="AL17" s="967"/>
      <c r="AM17" s="967"/>
      <c r="AN17" s="967"/>
      <c r="AO17" s="967"/>
      <c r="AP17" s="967"/>
      <c r="AQ17" s="967"/>
      <c r="AR17" s="967"/>
      <c r="AS17" s="967"/>
      <c r="AT17" s="967"/>
      <c r="AU17" s="967"/>
      <c r="AV17" s="967"/>
      <c r="AW17" s="967"/>
      <c r="AX17" s="967"/>
      <c r="AY17" s="967"/>
      <c r="AZ17" s="967"/>
      <c r="BA17" s="967"/>
      <c r="BB17" s="967"/>
      <c r="BC17" s="967"/>
      <c r="BD17" s="967"/>
      <c r="BE17" s="967"/>
      <c r="BF17" s="967"/>
      <c r="BG17" s="967"/>
      <c r="BH17" s="967"/>
      <c r="BI17" s="967"/>
      <c r="BJ17" s="967"/>
      <c r="BK17" s="967"/>
      <c r="BL17" s="967"/>
      <c r="BM17" s="967"/>
      <c r="BN17" s="967"/>
      <c r="BO17" s="967"/>
      <c r="BP17" s="967"/>
      <c r="BQ17" s="967"/>
      <c r="BR17" s="967"/>
      <c r="BS17" s="967"/>
      <c r="BT17" s="967"/>
      <c r="BU17" s="967"/>
      <c r="BV17" s="967"/>
      <c r="BW17" s="967"/>
      <c r="BX17" s="967"/>
      <c r="BY17" s="967"/>
      <c r="BZ17" s="967"/>
      <c r="CA17" s="967"/>
      <c r="CB17" s="967"/>
      <c r="CC17" s="967"/>
      <c r="CD17" s="967"/>
      <c r="CE17" s="967"/>
      <c r="CF17" s="967"/>
      <c r="CG17" s="967"/>
      <c r="CH17" s="967"/>
      <c r="CI17" s="967"/>
      <c r="CJ17" s="967"/>
      <c r="CK17" s="967"/>
      <c r="CL17" s="967"/>
      <c r="CM17" s="967"/>
      <c r="CN17" s="967"/>
      <c r="CO17" s="967"/>
      <c r="CP17" s="967"/>
      <c r="CQ17" s="967"/>
      <c r="CR17" s="967"/>
      <c r="CS17" s="967"/>
      <c r="CT17" s="967"/>
      <c r="CU17" s="967"/>
      <c r="CV17" s="967"/>
      <c r="CW17" s="967"/>
      <c r="CX17" s="967"/>
      <c r="CY17" s="967"/>
      <c r="CZ17" s="967"/>
      <c r="DA17" s="967"/>
      <c r="DB17" s="967"/>
      <c r="DC17" s="967"/>
      <c r="DD17" s="967"/>
      <c r="DE17" s="967"/>
      <c r="DF17" s="967"/>
      <c r="DG17" s="967"/>
      <c r="DH17" s="967"/>
      <c r="DI17" s="967"/>
      <c r="DJ17" s="967"/>
      <c r="DK17" s="967"/>
      <c r="DL17" s="967"/>
      <c r="DM17" s="967"/>
      <c r="DN17" s="967"/>
      <c r="DO17" s="967"/>
      <c r="DP17" s="967"/>
      <c r="DQ17" s="967"/>
      <c r="DR17" s="967"/>
      <c r="DS17" s="967"/>
      <c r="DT17" s="967"/>
      <c r="DU17" s="967"/>
      <c r="DV17" s="967"/>
      <c r="DW17" s="967"/>
      <c r="DX17" s="967"/>
      <c r="DY17" s="967"/>
      <c r="DZ17" s="967"/>
      <c r="EA17" s="967"/>
      <c r="EB17" s="967"/>
      <c r="EC17" s="967"/>
      <c r="ED17" s="967"/>
      <c r="EE17" s="967"/>
      <c r="EF17" s="967"/>
      <c r="EG17" s="967"/>
      <c r="EH17" s="967"/>
      <c r="EI17" s="967"/>
      <c r="EJ17" s="967"/>
      <c r="EK17" s="967"/>
      <c r="EL17" s="967"/>
      <c r="EM17" s="967"/>
      <c r="EN17" s="967"/>
      <c r="EO17" s="967"/>
      <c r="EP17" s="967"/>
      <c r="EQ17" s="967"/>
      <c r="ER17" s="967"/>
      <c r="ES17" s="967"/>
      <c r="ET17" s="967"/>
      <c r="EU17" s="967"/>
      <c r="EV17" s="967"/>
      <c r="EW17" s="967"/>
      <c r="EX17" s="967"/>
      <c r="EY17" s="967"/>
      <c r="EZ17" s="967"/>
      <c r="FA17" s="967"/>
      <c r="FB17" s="967"/>
      <c r="FC17" s="967"/>
      <c r="FD17" s="967"/>
      <c r="FE17" s="967"/>
      <c r="FF17" s="967"/>
      <c r="FG17" s="967"/>
      <c r="FH17" s="967"/>
      <c r="FI17" s="967"/>
      <c r="FJ17" s="967"/>
      <c r="FK17" s="967"/>
      <c r="FL17" s="967"/>
      <c r="FM17" s="967"/>
    </row>
    <row r="18" spans="1:169" s="968" customFormat="1">
      <c r="A18" s="281" t="s">
        <v>7000</v>
      </c>
      <c r="B18" s="281" t="s">
        <v>7001</v>
      </c>
      <c r="C18" s="282">
        <v>1</v>
      </c>
      <c r="D18" s="282">
        <v>0</v>
      </c>
      <c r="E18" s="292">
        <v>9455.2000000000007</v>
      </c>
      <c r="F18" s="292">
        <v>9455.2000000000007</v>
      </c>
      <c r="G18" s="967"/>
      <c r="H18" s="967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  <c r="X18" s="967"/>
      <c r="Y18" s="967"/>
      <c r="Z18" s="967"/>
      <c r="AA18" s="967"/>
      <c r="AB18" s="967"/>
      <c r="AC18" s="967"/>
      <c r="AD18" s="967"/>
      <c r="AE18" s="967"/>
      <c r="AF18" s="967"/>
      <c r="AG18" s="967"/>
      <c r="AH18" s="967"/>
      <c r="AI18" s="967"/>
      <c r="AJ18" s="967"/>
      <c r="AK18" s="967"/>
      <c r="AL18" s="967"/>
      <c r="AM18" s="967"/>
      <c r="AN18" s="967"/>
      <c r="AO18" s="967"/>
      <c r="AP18" s="967"/>
      <c r="AQ18" s="967"/>
      <c r="AR18" s="967"/>
      <c r="AS18" s="967"/>
      <c r="AT18" s="967"/>
      <c r="AU18" s="967"/>
      <c r="AV18" s="967"/>
      <c r="AW18" s="967"/>
      <c r="AX18" s="967"/>
      <c r="AY18" s="967"/>
      <c r="AZ18" s="967"/>
      <c r="BA18" s="967"/>
      <c r="BB18" s="967"/>
      <c r="BC18" s="967"/>
      <c r="BD18" s="967"/>
      <c r="BE18" s="967"/>
      <c r="BF18" s="967"/>
      <c r="BG18" s="967"/>
      <c r="BH18" s="967"/>
      <c r="BI18" s="967"/>
      <c r="BJ18" s="967"/>
      <c r="BK18" s="967"/>
      <c r="BL18" s="967"/>
      <c r="BM18" s="967"/>
      <c r="BN18" s="967"/>
      <c r="BO18" s="967"/>
      <c r="BP18" s="967"/>
      <c r="BQ18" s="967"/>
      <c r="BR18" s="967"/>
      <c r="BS18" s="967"/>
      <c r="BT18" s="967"/>
      <c r="BU18" s="967"/>
      <c r="BV18" s="967"/>
      <c r="BW18" s="967"/>
      <c r="BX18" s="967"/>
      <c r="BY18" s="967"/>
      <c r="BZ18" s="967"/>
      <c r="CA18" s="967"/>
      <c r="CB18" s="967"/>
      <c r="CC18" s="967"/>
      <c r="CD18" s="967"/>
      <c r="CE18" s="967"/>
      <c r="CF18" s="967"/>
      <c r="CG18" s="967"/>
      <c r="CH18" s="967"/>
      <c r="CI18" s="967"/>
      <c r="CJ18" s="967"/>
      <c r="CK18" s="967"/>
      <c r="CL18" s="967"/>
      <c r="CM18" s="967"/>
      <c r="CN18" s="967"/>
      <c r="CO18" s="967"/>
      <c r="CP18" s="967"/>
      <c r="CQ18" s="967"/>
      <c r="CR18" s="967"/>
      <c r="CS18" s="967"/>
      <c r="CT18" s="967"/>
      <c r="CU18" s="967"/>
      <c r="CV18" s="967"/>
      <c r="CW18" s="967"/>
      <c r="CX18" s="967"/>
      <c r="CY18" s="967"/>
      <c r="CZ18" s="967"/>
      <c r="DA18" s="967"/>
      <c r="DB18" s="967"/>
      <c r="DC18" s="967"/>
      <c r="DD18" s="967"/>
      <c r="DE18" s="967"/>
      <c r="DF18" s="967"/>
      <c r="DG18" s="967"/>
      <c r="DH18" s="967"/>
      <c r="DI18" s="967"/>
      <c r="DJ18" s="967"/>
      <c r="DK18" s="967"/>
      <c r="DL18" s="967"/>
      <c r="DM18" s="967"/>
      <c r="DN18" s="967"/>
      <c r="DO18" s="967"/>
      <c r="DP18" s="967"/>
      <c r="DQ18" s="967"/>
      <c r="DR18" s="967"/>
      <c r="DS18" s="967"/>
      <c r="DT18" s="967"/>
      <c r="DU18" s="967"/>
      <c r="DV18" s="967"/>
      <c r="DW18" s="967"/>
      <c r="DX18" s="967"/>
      <c r="DY18" s="967"/>
      <c r="DZ18" s="967"/>
      <c r="EA18" s="967"/>
      <c r="EB18" s="967"/>
      <c r="EC18" s="967"/>
      <c r="ED18" s="967"/>
      <c r="EE18" s="967"/>
      <c r="EF18" s="967"/>
      <c r="EG18" s="967"/>
      <c r="EH18" s="967"/>
      <c r="EI18" s="967"/>
      <c r="EJ18" s="967"/>
      <c r="EK18" s="967"/>
      <c r="EL18" s="967"/>
      <c r="EM18" s="967"/>
      <c r="EN18" s="967"/>
      <c r="EO18" s="967"/>
      <c r="EP18" s="967"/>
      <c r="EQ18" s="967"/>
      <c r="ER18" s="967"/>
      <c r="ES18" s="967"/>
      <c r="ET18" s="967"/>
      <c r="EU18" s="967"/>
      <c r="EV18" s="967"/>
      <c r="EW18" s="967"/>
      <c r="EX18" s="967"/>
      <c r="EY18" s="967"/>
      <c r="EZ18" s="967"/>
      <c r="FA18" s="967"/>
      <c r="FB18" s="967"/>
      <c r="FC18" s="967"/>
      <c r="FD18" s="967"/>
      <c r="FE18" s="967"/>
      <c r="FF18" s="967"/>
      <c r="FG18" s="967"/>
      <c r="FH18" s="967"/>
      <c r="FI18" s="967"/>
      <c r="FJ18" s="967"/>
      <c r="FK18" s="967"/>
      <c r="FL18" s="967"/>
      <c r="FM18" s="967"/>
    </row>
    <row r="19" spans="1:169" s="968" customFormat="1">
      <c r="A19" s="281" t="s">
        <v>7002</v>
      </c>
      <c r="B19" s="281" t="s">
        <v>7003</v>
      </c>
      <c r="C19" s="282">
        <v>1</v>
      </c>
      <c r="D19" s="282">
        <v>0</v>
      </c>
      <c r="E19" s="292">
        <v>17265.400000000001</v>
      </c>
      <c r="F19" s="292">
        <v>17265.400000000001</v>
      </c>
      <c r="G19" s="967"/>
      <c r="H19" s="967"/>
      <c r="I19" s="967"/>
      <c r="J19" s="967"/>
      <c r="K19" s="967"/>
      <c r="L19" s="967"/>
      <c r="M19" s="967"/>
      <c r="N19" s="967"/>
      <c r="O19" s="967"/>
      <c r="P19" s="967"/>
      <c r="Q19" s="967"/>
      <c r="R19" s="967"/>
      <c r="S19" s="967"/>
      <c r="T19" s="967"/>
      <c r="U19" s="967"/>
      <c r="V19" s="967"/>
      <c r="W19" s="967"/>
      <c r="X19" s="967"/>
      <c r="Y19" s="967"/>
      <c r="Z19" s="967"/>
      <c r="AA19" s="967"/>
      <c r="AB19" s="967"/>
      <c r="AC19" s="967"/>
      <c r="AD19" s="967"/>
      <c r="AE19" s="967"/>
      <c r="AF19" s="967"/>
      <c r="AG19" s="967"/>
      <c r="AH19" s="967"/>
      <c r="AI19" s="967"/>
      <c r="AJ19" s="967"/>
      <c r="AK19" s="967"/>
      <c r="AL19" s="967"/>
      <c r="AM19" s="967"/>
      <c r="AN19" s="967"/>
      <c r="AO19" s="967"/>
      <c r="AP19" s="967"/>
      <c r="AQ19" s="967"/>
      <c r="AR19" s="967"/>
      <c r="AS19" s="967"/>
      <c r="AT19" s="967"/>
      <c r="AU19" s="967"/>
      <c r="AV19" s="967"/>
      <c r="AW19" s="967"/>
      <c r="AX19" s="967"/>
      <c r="AY19" s="967"/>
      <c r="AZ19" s="967"/>
      <c r="BA19" s="967"/>
      <c r="BB19" s="967"/>
      <c r="BC19" s="967"/>
      <c r="BD19" s="967"/>
      <c r="BE19" s="967"/>
      <c r="BF19" s="967"/>
      <c r="BG19" s="967"/>
      <c r="BH19" s="967"/>
      <c r="BI19" s="967"/>
      <c r="BJ19" s="967"/>
      <c r="BK19" s="967"/>
      <c r="BL19" s="967"/>
      <c r="BM19" s="967"/>
      <c r="BN19" s="967"/>
      <c r="BO19" s="967"/>
      <c r="BP19" s="967"/>
      <c r="BQ19" s="967"/>
      <c r="BR19" s="967"/>
      <c r="BS19" s="967"/>
      <c r="BT19" s="967"/>
      <c r="BU19" s="967"/>
      <c r="BV19" s="967"/>
      <c r="BW19" s="967"/>
      <c r="BX19" s="967"/>
      <c r="BY19" s="967"/>
      <c r="BZ19" s="967"/>
      <c r="CA19" s="967"/>
      <c r="CB19" s="967"/>
      <c r="CC19" s="967"/>
      <c r="CD19" s="967"/>
      <c r="CE19" s="967"/>
      <c r="CF19" s="967"/>
      <c r="CG19" s="967"/>
      <c r="CH19" s="967"/>
      <c r="CI19" s="967"/>
      <c r="CJ19" s="967"/>
      <c r="CK19" s="967"/>
      <c r="CL19" s="967"/>
      <c r="CM19" s="967"/>
      <c r="CN19" s="967"/>
      <c r="CO19" s="967"/>
      <c r="CP19" s="967"/>
      <c r="CQ19" s="967"/>
      <c r="CR19" s="967"/>
      <c r="CS19" s="967"/>
      <c r="CT19" s="967"/>
      <c r="CU19" s="967"/>
      <c r="CV19" s="967"/>
      <c r="CW19" s="967"/>
      <c r="CX19" s="967"/>
      <c r="CY19" s="967"/>
      <c r="CZ19" s="967"/>
      <c r="DA19" s="967"/>
      <c r="DB19" s="967"/>
      <c r="DC19" s="967"/>
      <c r="DD19" s="967"/>
      <c r="DE19" s="967"/>
      <c r="DF19" s="967"/>
      <c r="DG19" s="967"/>
      <c r="DH19" s="967"/>
      <c r="DI19" s="967"/>
      <c r="DJ19" s="967"/>
      <c r="DK19" s="967"/>
      <c r="DL19" s="967"/>
      <c r="DM19" s="967"/>
      <c r="DN19" s="967"/>
      <c r="DO19" s="967"/>
      <c r="DP19" s="967"/>
      <c r="DQ19" s="967"/>
      <c r="DR19" s="967"/>
      <c r="DS19" s="967"/>
      <c r="DT19" s="967"/>
      <c r="DU19" s="967"/>
      <c r="DV19" s="967"/>
      <c r="DW19" s="967"/>
      <c r="DX19" s="967"/>
      <c r="DY19" s="967"/>
      <c r="DZ19" s="967"/>
      <c r="EA19" s="967"/>
      <c r="EB19" s="967"/>
      <c r="EC19" s="967"/>
      <c r="ED19" s="967"/>
      <c r="EE19" s="967"/>
      <c r="EF19" s="967"/>
      <c r="EG19" s="967"/>
      <c r="EH19" s="967"/>
      <c r="EI19" s="967"/>
      <c r="EJ19" s="967"/>
      <c r="EK19" s="967"/>
      <c r="EL19" s="967"/>
      <c r="EM19" s="967"/>
      <c r="EN19" s="967"/>
      <c r="EO19" s="967"/>
      <c r="EP19" s="967"/>
      <c r="EQ19" s="967"/>
      <c r="ER19" s="967"/>
      <c r="ES19" s="967"/>
      <c r="ET19" s="967"/>
      <c r="EU19" s="967"/>
      <c r="EV19" s="967"/>
      <c r="EW19" s="967"/>
      <c r="EX19" s="967"/>
      <c r="EY19" s="967"/>
      <c r="EZ19" s="967"/>
      <c r="FA19" s="967"/>
      <c r="FB19" s="967"/>
      <c r="FC19" s="967"/>
      <c r="FD19" s="967"/>
      <c r="FE19" s="967"/>
      <c r="FF19" s="967"/>
      <c r="FG19" s="967"/>
      <c r="FH19" s="967"/>
      <c r="FI19" s="967"/>
      <c r="FJ19" s="967"/>
      <c r="FK19" s="967"/>
      <c r="FL19" s="967"/>
      <c r="FM19" s="967"/>
    </row>
    <row r="20" spans="1:169" s="795" customFormat="1" ht="15" customHeight="1">
      <c r="A20" s="802" t="s">
        <v>529</v>
      </c>
      <c r="B20" s="803" t="s">
        <v>4209</v>
      </c>
      <c r="C20" s="804">
        <f>SUM(C12:C19)</f>
        <v>59</v>
      </c>
      <c r="D20" s="805">
        <f>SUM(D7:D19)</f>
        <v>0</v>
      </c>
      <c r="E20" s="806" t="s">
        <v>529</v>
      </c>
      <c r="F20" s="806" t="s">
        <v>529</v>
      </c>
    </row>
    <row r="21" spans="1:169" ht="14.4">
      <c r="A21" s="969"/>
      <c r="B21" s="969"/>
      <c r="C21" s="963"/>
      <c r="D21" s="963"/>
      <c r="E21" s="970"/>
      <c r="F21" s="970"/>
    </row>
    <row r="22" spans="1:169" s="795" customFormat="1" ht="15" customHeight="1">
      <c r="A22" s="1391" t="s">
        <v>4103</v>
      </c>
      <c r="B22" s="1391" t="s">
        <v>4103</v>
      </c>
      <c r="C22" s="807" t="s">
        <v>529</v>
      </c>
      <c r="D22" s="807"/>
      <c r="E22" s="808" t="s">
        <v>529</v>
      </c>
      <c r="F22" s="808" t="s">
        <v>529</v>
      </c>
    </row>
    <row r="23" spans="1:169" s="968" customFormat="1">
      <c r="A23" s="281" t="s">
        <v>7004</v>
      </c>
      <c r="B23" s="281" t="s">
        <v>7005</v>
      </c>
      <c r="C23" s="282">
        <v>22</v>
      </c>
      <c r="D23" s="282">
        <v>0</v>
      </c>
      <c r="E23" s="292">
        <v>8039.42</v>
      </c>
      <c r="F23" s="292">
        <v>9004.41</v>
      </c>
      <c r="G23" s="967"/>
      <c r="H23" s="929"/>
      <c r="I23" s="967"/>
      <c r="J23" s="967"/>
      <c r="K23" s="967"/>
      <c r="L23" s="967"/>
      <c r="M23" s="967"/>
      <c r="N23" s="967"/>
      <c r="O23" s="967"/>
      <c r="P23" s="967"/>
      <c r="Q23" s="967"/>
      <c r="R23" s="967"/>
      <c r="S23" s="967"/>
      <c r="T23" s="967"/>
      <c r="U23" s="967"/>
      <c r="V23" s="967"/>
      <c r="W23" s="967"/>
      <c r="X23" s="967"/>
      <c r="Y23" s="967"/>
      <c r="Z23" s="967"/>
      <c r="AA23" s="967"/>
      <c r="AB23" s="967"/>
      <c r="AC23" s="967"/>
      <c r="AD23" s="967"/>
      <c r="AE23" s="967"/>
      <c r="AF23" s="967"/>
      <c r="AG23" s="967"/>
      <c r="AH23" s="967"/>
      <c r="AI23" s="967"/>
      <c r="AJ23" s="967"/>
      <c r="AK23" s="967"/>
      <c r="AL23" s="967"/>
      <c r="AM23" s="967"/>
      <c r="AN23" s="967"/>
      <c r="AO23" s="967"/>
      <c r="AP23" s="967"/>
      <c r="AQ23" s="967"/>
      <c r="AR23" s="967"/>
      <c r="AS23" s="967"/>
      <c r="AT23" s="967"/>
      <c r="AU23" s="967"/>
      <c r="AV23" s="967"/>
      <c r="AW23" s="967"/>
      <c r="AX23" s="967"/>
      <c r="AY23" s="967"/>
      <c r="AZ23" s="967"/>
      <c r="BA23" s="967"/>
      <c r="BB23" s="967"/>
      <c r="BC23" s="967"/>
      <c r="BD23" s="967"/>
      <c r="BE23" s="967"/>
      <c r="BF23" s="967"/>
      <c r="BG23" s="967"/>
      <c r="BH23" s="967"/>
      <c r="BI23" s="967"/>
      <c r="BJ23" s="967"/>
      <c r="BK23" s="967"/>
      <c r="BL23" s="967"/>
      <c r="BM23" s="967"/>
      <c r="BN23" s="967"/>
      <c r="BO23" s="967"/>
      <c r="BP23" s="967"/>
      <c r="BQ23" s="967"/>
      <c r="BR23" s="967"/>
      <c r="BS23" s="967"/>
      <c r="BT23" s="967"/>
      <c r="BU23" s="967"/>
      <c r="BV23" s="967"/>
      <c r="BW23" s="967"/>
      <c r="BX23" s="967"/>
      <c r="BY23" s="967"/>
      <c r="BZ23" s="967"/>
      <c r="CA23" s="967"/>
      <c r="CB23" s="967"/>
      <c r="CC23" s="967"/>
      <c r="CD23" s="967"/>
      <c r="CE23" s="967"/>
      <c r="CF23" s="967"/>
      <c r="CG23" s="967"/>
      <c r="CH23" s="967"/>
      <c r="CI23" s="967"/>
      <c r="CJ23" s="967"/>
      <c r="CK23" s="967"/>
      <c r="CL23" s="967"/>
      <c r="CM23" s="967"/>
      <c r="CN23" s="967"/>
      <c r="CO23" s="967"/>
      <c r="CP23" s="967"/>
      <c r="CQ23" s="967"/>
      <c r="CR23" s="967"/>
      <c r="CS23" s="967"/>
      <c r="CT23" s="967"/>
      <c r="CU23" s="967"/>
      <c r="CV23" s="967"/>
      <c r="CW23" s="967"/>
      <c r="CX23" s="967"/>
      <c r="CY23" s="967"/>
      <c r="CZ23" s="967"/>
      <c r="DA23" s="967"/>
      <c r="DB23" s="967"/>
      <c r="DC23" s="967"/>
      <c r="DD23" s="967"/>
      <c r="DE23" s="967"/>
      <c r="DF23" s="967"/>
      <c r="DG23" s="967"/>
      <c r="DH23" s="967"/>
      <c r="DI23" s="967"/>
      <c r="DJ23" s="967"/>
      <c r="DK23" s="967"/>
      <c r="DL23" s="967"/>
      <c r="DM23" s="967"/>
      <c r="DN23" s="967"/>
      <c r="DO23" s="967"/>
      <c r="DP23" s="967"/>
      <c r="DQ23" s="967"/>
      <c r="DR23" s="967"/>
      <c r="DS23" s="967"/>
      <c r="DT23" s="967"/>
      <c r="DU23" s="967"/>
      <c r="DV23" s="967"/>
      <c r="DW23" s="967"/>
      <c r="DX23" s="967"/>
      <c r="DY23" s="967"/>
      <c r="DZ23" s="967"/>
      <c r="EA23" s="967"/>
      <c r="EB23" s="967"/>
      <c r="EC23" s="967"/>
      <c r="ED23" s="967"/>
      <c r="EE23" s="967"/>
      <c r="EF23" s="967"/>
      <c r="EG23" s="967"/>
      <c r="EH23" s="967"/>
      <c r="EI23" s="967"/>
      <c r="EJ23" s="967"/>
      <c r="EK23" s="967"/>
      <c r="EL23" s="967"/>
      <c r="EM23" s="967"/>
      <c r="EN23" s="967"/>
      <c r="EO23" s="967"/>
      <c r="EP23" s="967"/>
      <c r="EQ23" s="967"/>
      <c r="ER23" s="967"/>
      <c r="ES23" s="967"/>
      <c r="ET23" s="967"/>
      <c r="EU23" s="967"/>
      <c r="EV23" s="967"/>
      <c r="EW23" s="967"/>
      <c r="EX23" s="967"/>
      <c r="EY23" s="967"/>
      <c r="EZ23" s="967"/>
      <c r="FA23" s="967"/>
      <c r="FB23" s="967"/>
      <c r="FC23" s="967"/>
      <c r="FD23" s="967"/>
      <c r="FE23" s="967"/>
      <c r="FF23" s="967"/>
      <c r="FG23" s="967"/>
      <c r="FH23" s="967"/>
      <c r="FI23" s="967"/>
      <c r="FJ23" s="967"/>
      <c r="FK23" s="967"/>
      <c r="FL23" s="967"/>
      <c r="FM23" s="967"/>
    </row>
    <row r="24" spans="1:169" s="968" customFormat="1">
      <c r="A24" s="281" t="s">
        <v>7006</v>
      </c>
      <c r="B24" s="281" t="s">
        <v>7007</v>
      </c>
      <c r="C24" s="282">
        <v>7</v>
      </c>
      <c r="D24" s="282">
        <v>0</v>
      </c>
      <c r="E24" s="292">
        <v>8039.42</v>
      </c>
      <c r="F24" s="292">
        <v>9004.41</v>
      </c>
      <c r="G24" s="967"/>
      <c r="H24" s="929"/>
      <c r="I24" s="967"/>
      <c r="J24" s="967"/>
      <c r="K24" s="967"/>
      <c r="L24" s="967"/>
      <c r="M24" s="967"/>
      <c r="N24" s="967"/>
      <c r="O24" s="967"/>
      <c r="P24" s="967"/>
      <c r="Q24" s="967"/>
      <c r="R24" s="967"/>
      <c r="S24" s="967"/>
      <c r="T24" s="967"/>
      <c r="U24" s="967"/>
      <c r="V24" s="967"/>
      <c r="W24" s="967"/>
      <c r="X24" s="967"/>
      <c r="Y24" s="967"/>
      <c r="Z24" s="967"/>
      <c r="AA24" s="967"/>
      <c r="AB24" s="967"/>
      <c r="AC24" s="967"/>
      <c r="AD24" s="967"/>
      <c r="AE24" s="967"/>
      <c r="AF24" s="967"/>
      <c r="AG24" s="967"/>
      <c r="AH24" s="967"/>
      <c r="AI24" s="967"/>
      <c r="AJ24" s="967"/>
      <c r="AK24" s="967"/>
      <c r="AL24" s="967"/>
      <c r="AM24" s="967"/>
      <c r="AN24" s="967"/>
      <c r="AO24" s="967"/>
      <c r="AP24" s="967"/>
      <c r="AQ24" s="967"/>
      <c r="AR24" s="967"/>
      <c r="AS24" s="967"/>
      <c r="AT24" s="967"/>
      <c r="AU24" s="967"/>
      <c r="AV24" s="967"/>
      <c r="AW24" s="967"/>
      <c r="AX24" s="967"/>
      <c r="AY24" s="967"/>
      <c r="AZ24" s="967"/>
      <c r="BA24" s="967"/>
      <c r="BB24" s="967"/>
      <c r="BC24" s="967"/>
      <c r="BD24" s="967"/>
      <c r="BE24" s="967"/>
      <c r="BF24" s="967"/>
      <c r="BG24" s="967"/>
      <c r="BH24" s="967"/>
      <c r="BI24" s="967"/>
      <c r="BJ24" s="967"/>
      <c r="BK24" s="967"/>
      <c r="BL24" s="967"/>
      <c r="BM24" s="967"/>
      <c r="BN24" s="967"/>
      <c r="BO24" s="967"/>
      <c r="BP24" s="967"/>
      <c r="BQ24" s="967"/>
      <c r="BR24" s="967"/>
      <c r="BS24" s="967"/>
      <c r="BT24" s="967"/>
      <c r="BU24" s="967"/>
      <c r="BV24" s="967"/>
      <c r="BW24" s="967"/>
      <c r="BX24" s="967"/>
      <c r="BY24" s="967"/>
      <c r="BZ24" s="967"/>
      <c r="CA24" s="967"/>
      <c r="CB24" s="967"/>
      <c r="CC24" s="967"/>
      <c r="CD24" s="967"/>
      <c r="CE24" s="967"/>
      <c r="CF24" s="967"/>
      <c r="CG24" s="967"/>
      <c r="CH24" s="967"/>
      <c r="CI24" s="967"/>
      <c r="CJ24" s="967"/>
      <c r="CK24" s="967"/>
      <c r="CL24" s="967"/>
      <c r="CM24" s="967"/>
      <c r="CN24" s="967"/>
      <c r="CO24" s="967"/>
      <c r="CP24" s="967"/>
      <c r="CQ24" s="967"/>
      <c r="CR24" s="967"/>
      <c r="CS24" s="967"/>
      <c r="CT24" s="967"/>
      <c r="CU24" s="967"/>
      <c r="CV24" s="967"/>
      <c r="CW24" s="967"/>
      <c r="CX24" s="967"/>
      <c r="CY24" s="967"/>
      <c r="CZ24" s="967"/>
      <c r="DA24" s="967"/>
      <c r="DB24" s="967"/>
      <c r="DC24" s="967"/>
      <c r="DD24" s="967"/>
      <c r="DE24" s="967"/>
      <c r="DF24" s="967"/>
      <c r="DG24" s="967"/>
      <c r="DH24" s="967"/>
      <c r="DI24" s="967"/>
      <c r="DJ24" s="967"/>
      <c r="DK24" s="967"/>
      <c r="DL24" s="967"/>
      <c r="DM24" s="967"/>
      <c r="DN24" s="967"/>
      <c r="DO24" s="967"/>
      <c r="DP24" s="967"/>
      <c r="DQ24" s="967"/>
      <c r="DR24" s="967"/>
      <c r="DS24" s="967"/>
      <c r="DT24" s="967"/>
      <c r="DU24" s="967"/>
      <c r="DV24" s="967"/>
      <c r="DW24" s="967"/>
      <c r="DX24" s="967"/>
      <c r="DY24" s="967"/>
      <c r="DZ24" s="967"/>
      <c r="EA24" s="967"/>
      <c r="EB24" s="967"/>
      <c r="EC24" s="967"/>
      <c r="ED24" s="967"/>
      <c r="EE24" s="967"/>
      <c r="EF24" s="967"/>
      <c r="EG24" s="967"/>
      <c r="EH24" s="967"/>
      <c r="EI24" s="967"/>
      <c r="EJ24" s="967"/>
      <c r="EK24" s="967"/>
      <c r="EL24" s="967"/>
      <c r="EM24" s="967"/>
      <c r="EN24" s="967"/>
      <c r="EO24" s="967"/>
      <c r="EP24" s="967"/>
      <c r="EQ24" s="967"/>
      <c r="ER24" s="967"/>
      <c r="ES24" s="967"/>
      <c r="ET24" s="967"/>
      <c r="EU24" s="967"/>
      <c r="EV24" s="967"/>
      <c r="EW24" s="967"/>
      <c r="EX24" s="967"/>
      <c r="EY24" s="967"/>
      <c r="EZ24" s="967"/>
      <c r="FA24" s="967"/>
      <c r="FB24" s="967"/>
      <c r="FC24" s="967"/>
      <c r="FD24" s="967"/>
      <c r="FE24" s="967"/>
      <c r="FF24" s="967"/>
      <c r="FG24" s="967"/>
      <c r="FH24" s="967"/>
      <c r="FI24" s="967"/>
      <c r="FJ24" s="967"/>
      <c r="FK24" s="967"/>
      <c r="FL24" s="967"/>
      <c r="FM24" s="967"/>
    </row>
    <row r="25" spans="1:169" s="968" customFormat="1">
      <c r="A25" s="281" t="s">
        <v>7008</v>
      </c>
      <c r="B25" s="281" t="s">
        <v>4321</v>
      </c>
      <c r="C25" s="282">
        <v>17</v>
      </c>
      <c r="D25" s="282">
        <v>0</v>
      </c>
      <c r="E25" s="292">
        <v>8760.2099999999991</v>
      </c>
      <c r="F25" s="292">
        <v>9812.0499999999993</v>
      </c>
      <c r="G25" s="967"/>
      <c r="H25" s="929"/>
      <c r="I25" s="967"/>
      <c r="J25" s="967"/>
      <c r="K25" s="967"/>
      <c r="L25" s="967"/>
      <c r="M25" s="967"/>
      <c r="N25" s="967"/>
      <c r="O25" s="967"/>
      <c r="P25" s="967"/>
      <c r="Q25" s="967"/>
      <c r="R25" s="967"/>
      <c r="S25" s="967"/>
      <c r="T25" s="967"/>
      <c r="U25" s="967"/>
      <c r="V25" s="967"/>
      <c r="W25" s="967"/>
      <c r="X25" s="967"/>
      <c r="Y25" s="967"/>
      <c r="Z25" s="967"/>
      <c r="AA25" s="967"/>
      <c r="AB25" s="967"/>
      <c r="AC25" s="967"/>
      <c r="AD25" s="967"/>
      <c r="AE25" s="967"/>
      <c r="AF25" s="967"/>
      <c r="AG25" s="967"/>
      <c r="AH25" s="967"/>
      <c r="AI25" s="967"/>
      <c r="AJ25" s="967"/>
      <c r="AK25" s="967"/>
      <c r="AL25" s="967"/>
      <c r="AM25" s="967"/>
      <c r="AN25" s="967"/>
      <c r="AO25" s="967"/>
      <c r="AP25" s="967"/>
      <c r="AQ25" s="967"/>
      <c r="AR25" s="967"/>
      <c r="AS25" s="967"/>
      <c r="AT25" s="967"/>
      <c r="AU25" s="967"/>
      <c r="AV25" s="967"/>
      <c r="AW25" s="967"/>
      <c r="AX25" s="967"/>
      <c r="AY25" s="967"/>
      <c r="AZ25" s="967"/>
      <c r="BA25" s="967"/>
      <c r="BB25" s="967"/>
      <c r="BC25" s="967"/>
      <c r="BD25" s="967"/>
      <c r="BE25" s="967"/>
      <c r="BF25" s="967"/>
      <c r="BG25" s="967"/>
      <c r="BH25" s="967"/>
      <c r="BI25" s="967"/>
      <c r="BJ25" s="967"/>
      <c r="BK25" s="967"/>
      <c r="BL25" s="967"/>
      <c r="BM25" s="967"/>
      <c r="BN25" s="967"/>
      <c r="BO25" s="967"/>
      <c r="BP25" s="967"/>
      <c r="BQ25" s="967"/>
      <c r="BR25" s="967"/>
      <c r="BS25" s="967"/>
      <c r="BT25" s="967"/>
      <c r="BU25" s="967"/>
      <c r="BV25" s="967"/>
      <c r="BW25" s="967"/>
      <c r="BX25" s="967"/>
      <c r="BY25" s="967"/>
      <c r="BZ25" s="967"/>
      <c r="CA25" s="967"/>
      <c r="CB25" s="967"/>
      <c r="CC25" s="967"/>
      <c r="CD25" s="967"/>
      <c r="CE25" s="967"/>
      <c r="CF25" s="967"/>
      <c r="CG25" s="967"/>
      <c r="CH25" s="967"/>
      <c r="CI25" s="967"/>
      <c r="CJ25" s="967"/>
      <c r="CK25" s="967"/>
      <c r="CL25" s="967"/>
      <c r="CM25" s="967"/>
      <c r="CN25" s="967"/>
      <c r="CO25" s="967"/>
      <c r="CP25" s="967"/>
      <c r="CQ25" s="967"/>
      <c r="CR25" s="967"/>
      <c r="CS25" s="967"/>
      <c r="CT25" s="967"/>
      <c r="CU25" s="967"/>
      <c r="CV25" s="967"/>
      <c r="CW25" s="967"/>
      <c r="CX25" s="967"/>
      <c r="CY25" s="967"/>
      <c r="CZ25" s="967"/>
      <c r="DA25" s="967"/>
      <c r="DB25" s="967"/>
      <c r="DC25" s="967"/>
      <c r="DD25" s="967"/>
      <c r="DE25" s="967"/>
      <c r="DF25" s="967"/>
      <c r="DG25" s="967"/>
      <c r="DH25" s="967"/>
      <c r="DI25" s="967"/>
      <c r="DJ25" s="967"/>
      <c r="DK25" s="967"/>
      <c r="DL25" s="967"/>
      <c r="DM25" s="967"/>
      <c r="DN25" s="967"/>
      <c r="DO25" s="967"/>
      <c r="DP25" s="967"/>
      <c r="DQ25" s="967"/>
      <c r="DR25" s="967"/>
      <c r="DS25" s="967"/>
      <c r="DT25" s="967"/>
      <c r="DU25" s="967"/>
      <c r="DV25" s="967"/>
      <c r="DW25" s="967"/>
      <c r="DX25" s="967"/>
      <c r="DY25" s="967"/>
      <c r="DZ25" s="967"/>
      <c r="EA25" s="967"/>
      <c r="EB25" s="967"/>
      <c r="EC25" s="967"/>
      <c r="ED25" s="967"/>
      <c r="EE25" s="967"/>
      <c r="EF25" s="967"/>
      <c r="EG25" s="967"/>
      <c r="EH25" s="967"/>
      <c r="EI25" s="967"/>
      <c r="EJ25" s="967"/>
      <c r="EK25" s="967"/>
      <c r="EL25" s="967"/>
      <c r="EM25" s="967"/>
      <c r="EN25" s="967"/>
      <c r="EO25" s="967"/>
      <c r="EP25" s="967"/>
      <c r="EQ25" s="967"/>
      <c r="ER25" s="967"/>
      <c r="ES25" s="967"/>
      <c r="ET25" s="967"/>
      <c r="EU25" s="967"/>
      <c r="EV25" s="967"/>
      <c r="EW25" s="967"/>
      <c r="EX25" s="967"/>
      <c r="EY25" s="967"/>
      <c r="EZ25" s="967"/>
      <c r="FA25" s="967"/>
      <c r="FB25" s="967"/>
      <c r="FC25" s="967"/>
      <c r="FD25" s="967"/>
      <c r="FE25" s="967"/>
      <c r="FF25" s="967"/>
      <c r="FG25" s="967"/>
      <c r="FH25" s="967"/>
      <c r="FI25" s="967"/>
      <c r="FJ25" s="967"/>
      <c r="FK25" s="967"/>
      <c r="FL25" s="967"/>
      <c r="FM25" s="967"/>
    </row>
    <row r="26" spans="1:169" s="968" customFormat="1">
      <c r="A26" s="281" t="s">
        <v>7009</v>
      </c>
      <c r="B26" s="281" t="s">
        <v>7010</v>
      </c>
      <c r="C26" s="282">
        <v>4</v>
      </c>
      <c r="D26" s="282">
        <v>0</v>
      </c>
      <c r="E26" s="292">
        <v>9259.81</v>
      </c>
      <c r="F26" s="292">
        <v>10370.75</v>
      </c>
      <c r="G26" s="967"/>
      <c r="H26" s="929"/>
      <c r="I26" s="967"/>
      <c r="J26" s="967"/>
      <c r="K26" s="967"/>
      <c r="L26" s="967"/>
      <c r="M26" s="967"/>
      <c r="N26" s="967"/>
      <c r="O26" s="967"/>
      <c r="P26" s="967"/>
      <c r="Q26" s="967"/>
      <c r="R26" s="967"/>
      <c r="S26" s="967"/>
      <c r="T26" s="967"/>
      <c r="U26" s="967"/>
      <c r="V26" s="967"/>
      <c r="W26" s="967"/>
      <c r="X26" s="967"/>
      <c r="Y26" s="967"/>
      <c r="Z26" s="967"/>
      <c r="AA26" s="967"/>
      <c r="AB26" s="967"/>
      <c r="AC26" s="967"/>
      <c r="AD26" s="967"/>
      <c r="AE26" s="967"/>
      <c r="AF26" s="967"/>
      <c r="AG26" s="967"/>
      <c r="AH26" s="967"/>
      <c r="AI26" s="967"/>
      <c r="AJ26" s="967"/>
      <c r="AK26" s="967"/>
      <c r="AL26" s="967"/>
      <c r="AM26" s="967"/>
      <c r="AN26" s="967"/>
      <c r="AO26" s="967"/>
      <c r="AP26" s="967"/>
      <c r="AQ26" s="967"/>
      <c r="AR26" s="967"/>
      <c r="AS26" s="967"/>
      <c r="AT26" s="967"/>
      <c r="AU26" s="967"/>
      <c r="AV26" s="967"/>
      <c r="AW26" s="967"/>
      <c r="AX26" s="967"/>
      <c r="AY26" s="967"/>
      <c r="AZ26" s="967"/>
      <c r="BA26" s="967"/>
      <c r="BB26" s="967"/>
      <c r="BC26" s="967"/>
      <c r="BD26" s="967"/>
      <c r="BE26" s="967"/>
      <c r="BF26" s="967"/>
      <c r="BG26" s="967"/>
      <c r="BH26" s="967"/>
      <c r="BI26" s="967"/>
      <c r="BJ26" s="967"/>
      <c r="BK26" s="967"/>
      <c r="BL26" s="967"/>
      <c r="BM26" s="967"/>
      <c r="BN26" s="967"/>
      <c r="BO26" s="967"/>
      <c r="BP26" s="967"/>
      <c r="BQ26" s="967"/>
      <c r="BR26" s="967"/>
      <c r="BS26" s="967"/>
      <c r="BT26" s="967"/>
      <c r="BU26" s="967"/>
      <c r="BV26" s="967"/>
      <c r="BW26" s="967"/>
      <c r="BX26" s="967"/>
      <c r="BY26" s="967"/>
      <c r="BZ26" s="967"/>
      <c r="CA26" s="967"/>
      <c r="CB26" s="967"/>
      <c r="CC26" s="967"/>
      <c r="CD26" s="967"/>
      <c r="CE26" s="967"/>
      <c r="CF26" s="967"/>
      <c r="CG26" s="967"/>
      <c r="CH26" s="967"/>
      <c r="CI26" s="967"/>
      <c r="CJ26" s="967"/>
      <c r="CK26" s="967"/>
      <c r="CL26" s="967"/>
      <c r="CM26" s="967"/>
      <c r="CN26" s="967"/>
      <c r="CO26" s="967"/>
      <c r="CP26" s="967"/>
      <c r="CQ26" s="967"/>
      <c r="CR26" s="967"/>
      <c r="CS26" s="967"/>
      <c r="CT26" s="967"/>
      <c r="CU26" s="967"/>
      <c r="CV26" s="967"/>
      <c r="CW26" s="967"/>
      <c r="CX26" s="967"/>
      <c r="CY26" s="967"/>
      <c r="CZ26" s="967"/>
      <c r="DA26" s="967"/>
      <c r="DB26" s="967"/>
      <c r="DC26" s="967"/>
      <c r="DD26" s="967"/>
      <c r="DE26" s="967"/>
      <c r="DF26" s="967"/>
      <c r="DG26" s="967"/>
      <c r="DH26" s="967"/>
      <c r="DI26" s="967"/>
      <c r="DJ26" s="967"/>
      <c r="DK26" s="967"/>
      <c r="DL26" s="967"/>
      <c r="DM26" s="967"/>
      <c r="DN26" s="967"/>
      <c r="DO26" s="967"/>
      <c r="DP26" s="967"/>
      <c r="DQ26" s="967"/>
      <c r="DR26" s="967"/>
      <c r="DS26" s="967"/>
      <c r="DT26" s="967"/>
      <c r="DU26" s="967"/>
      <c r="DV26" s="967"/>
      <c r="DW26" s="967"/>
      <c r="DX26" s="967"/>
      <c r="DY26" s="967"/>
      <c r="DZ26" s="967"/>
      <c r="EA26" s="967"/>
      <c r="EB26" s="967"/>
      <c r="EC26" s="967"/>
      <c r="ED26" s="967"/>
      <c r="EE26" s="967"/>
      <c r="EF26" s="967"/>
      <c r="EG26" s="967"/>
      <c r="EH26" s="967"/>
      <c r="EI26" s="967"/>
      <c r="EJ26" s="967"/>
      <c r="EK26" s="967"/>
      <c r="EL26" s="967"/>
      <c r="EM26" s="967"/>
      <c r="EN26" s="967"/>
      <c r="EO26" s="967"/>
      <c r="EP26" s="967"/>
      <c r="EQ26" s="967"/>
      <c r="ER26" s="967"/>
      <c r="ES26" s="967"/>
      <c r="ET26" s="967"/>
      <c r="EU26" s="967"/>
      <c r="EV26" s="967"/>
      <c r="EW26" s="967"/>
      <c r="EX26" s="967"/>
      <c r="EY26" s="967"/>
      <c r="EZ26" s="967"/>
      <c r="FA26" s="967"/>
      <c r="FB26" s="967"/>
      <c r="FC26" s="967"/>
      <c r="FD26" s="967"/>
      <c r="FE26" s="967"/>
      <c r="FF26" s="967"/>
      <c r="FG26" s="967"/>
      <c r="FH26" s="967"/>
      <c r="FI26" s="967"/>
      <c r="FJ26" s="967"/>
      <c r="FK26" s="967"/>
      <c r="FL26" s="967"/>
      <c r="FM26" s="967"/>
    </row>
    <row r="27" spans="1:169" s="968" customFormat="1">
      <c r="A27" s="281" t="s">
        <v>7011</v>
      </c>
      <c r="B27" s="281" t="s">
        <v>7012</v>
      </c>
      <c r="C27" s="282">
        <v>12</v>
      </c>
      <c r="D27" s="282">
        <v>0</v>
      </c>
      <c r="E27" s="292">
        <v>9259.81</v>
      </c>
      <c r="F27" s="292">
        <v>10370.75</v>
      </c>
      <c r="G27" s="967"/>
      <c r="H27" s="929"/>
      <c r="I27" s="967"/>
      <c r="J27" s="967"/>
      <c r="K27" s="967"/>
      <c r="L27" s="967"/>
      <c r="M27" s="967"/>
      <c r="N27" s="967"/>
      <c r="O27" s="967"/>
      <c r="P27" s="967"/>
      <c r="Q27" s="967"/>
      <c r="R27" s="967"/>
      <c r="S27" s="967"/>
      <c r="T27" s="967"/>
      <c r="U27" s="967"/>
      <c r="V27" s="967"/>
      <c r="W27" s="967"/>
      <c r="X27" s="967"/>
      <c r="Y27" s="967"/>
      <c r="Z27" s="967"/>
      <c r="AA27" s="967"/>
      <c r="AB27" s="967"/>
      <c r="AC27" s="967"/>
      <c r="AD27" s="967"/>
      <c r="AE27" s="967"/>
      <c r="AF27" s="967"/>
      <c r="AG27" s="967"/>
      <c r="AH27" s="967"/>
      <c r="AI27" s="967"/>
      <c r="AJ27" s="967"/>
      <c r="AK27" s="967"/>
      <c r="AL27" s="967"/>
      <c r="AM27" s="967"/>
      <c r="AN27" s="967"/>
      <c r="AO27" s="967"/>
      <c r="AP27" s="967"/>
      <c r="AQ27" s="967"/>
      <c r="AR27" s="967"/>
      <c r="AS27" s="967"/>
      <c r="AT27" s="967"/>
      <c r="AU27" s="967"/>
      <c r="AV27" s="967"/>
      <c r="AW27" s="967"/>
      <c r="AX27" s="967"/>
      <c r="AY27" s="967"/>
      <c r="AZ27" s="967"/>
      <c r="BA27" s="967"/>
      <c r="BB27" s="967"/>
      <c r="BC27" s="967"/>
      <c r="BD27" s="967"/>
      <c r="BE27" s="967"/>
      <c r="BF27" s="967"/>
      <c r="BG27" s="967"/>
      <c r="BH27" s="967"/>
      <c r="BI27" s="967"/>
      <c r="BJ27" s="967"/>
      <c r="BK27" s="967"/>
      <c r="BL27" s="967"/>
      <c r="BM27" s="967"/>
      <c r="BN27" s="967"/>
      <c r="BO27" s="967"/>
      <c r="BP27" s="967"/>
      <c r="BQ27" s="967"/>
      <c r="BR27" s="967"/>
      <c r="BS27" s="967"/>
      <c r="BT27" s="967"/>
      <c r="BU27" s="967"/>
      <c r="BV27" s="967"/>
      <c r="BW27" s="967"/>
      <c r="BX27" s="967"/>
      <c r="BY27" s="967"/>
      <c r="BZ27" s="967"/>
      <c r="CA27" s="967"/>
      <c r="CB27" s="967"/>
      <c r="CC27" s="967"/>
      <c r="CD27" s="967"/>
      <c r="CE27" s="967"/>
      <c r="CF27" s="967"/>
      <c r="CG27" s="967"/>
      <c r="CH27" s="967"/>
      <c r="CI27" s="967"/>
      <c r="CJ27" s="967"/>
      <c r="CK27" s="967"/>
      <c r="CL27" s="967"/>
      <c r="CM27" s="967"/>
      <c r="CN27" s="967"/>
      <c r="CO27" s="967"/>
      <c r="CP27" s="967"/>
      <c r="CQ27" s="967"/>
      <c r="CR27" s="967"/>
      <c r="CS27" s="967"/>
      <c r="CT27" s="967"/>
      <c r="CU27" s="967"/>
      <c r="CV27" s="967"/>
      <c r="CW27" s="967"/>
      <c r="CX27" s="967"/>
      <c r="CY27" s="967"/>
      <c r="CZ27" s="967"/>
      <c r="DA27" s="967"/>
      <c r="DB27" s="967"/>
      <c r="DC27" s="967"/>
      <c r="DD27" s="967"/>
      <c r="DE27" s="967"/>
      <c r="DF27" s="967"/>
      <c r="DG27" s="967"/>
      <c r="DH27" s="967"/>
      <c r="DI27" s="967"/>
      <c r="DJ27" s="967"/>
      <c r="DK27" s="967"/>
      <c r="DL27" s="967"/>
      <c r="DM27" s="967"/>
      <c r="DN27" s="967"/>
      <c r="DO27" s="967"/>
      <c r="DP27" s="967"/>
      <c r="DQ27" s="967"/>
      <c r="DR27" s="967"/>
      <c r="DS27" s="967"/>
      <c r="DT27" s="967"/>
      <c r="DU27" s="967"/>
      <c r="DV27" s="967"/>
      <c r="DW27" s="967"/>
      <c r="DX27" s="967"/>
      <c r="DY27" s="967"/>
      <c r="DZ27" s="967"/>
      <c r="EA27" s="967"/>
      <c r="EB27" s="967"/>
      <c r="EC27" s="967"/>
      <c r="ED27" s="967"/>
      <c r="EE27" s="967"/>
      <c r="EF27" s="967"/>
      <c r="EG27" s="967"/>
      <c r="EH27" s="967"/>
      <c r="EI27" s="967"/>
      <c r="EJ27" s="967"/>
      <c r="EK27" s="967"/>
      <c r="EL27" s="967"/>
      <c r="EM27" s="967"/>
      <c r="EN27" s="967"/>
      <c r="EO27" s="967"/>
      <c r="EP27" s="967"/>
      <c r="EQ27" s="967"/>
      <c r="ER27" s="967"/>
      <c r="ES27" s="967"/>
      <c r="ET27" s="967"/>
      <c r="EU27" s="967"/>
      <c r="EV27" s="967"/>
      <c r="EW27" s="967"/>
      <c r="EX27" s="967"/>
      <c r="EY27" s="967"/>
      <c r="EZ27" s="967"/>
      <c r="FA27" s="967"/>
      <c r="FB27" s="967"/>
      <c r="FC27" s="967"/>
      <c r="FD27" s="967"/>
      <c r="FE27" s="967"/>
      <c r="FF27" s="967"/>
      <c r="FG27" s="967"/>
      <c r="FH27" s="967"/>
      <c r="FI27" s="967"/>
      <c r="FJ27" s="967"/>
      <c r="FK27" s="967"/>
      <c r="FL27" s="967"/>
      <c r="FM27" s="967"/>
    </row>
    <row r="28" spans="1:169" s="968" customFormat="1">
      <c r="A28" s="281" t="s">
        <v>7013</v>
      </c>
      <c r="B28" s="281" t="s">
        <v>7014</v>
      </c>
      <c r="C28" s="282">
        <v>6</v>
      </c>
      <c r="D28" s="282">
        <v>0</v>
      </c>
      <c r="E28" s="292">
        <v>9490.61</v>
      </c>
      <c r="F28" s="292">
        <v>10630.14</v>
      </c>
      <c r="G28" s="967"/>
      <c r="H28" s="929"/>
      <c r="I28" s="967"/>
      <c r="J28" s="967"/>
      <c r="K28" s="967"/>
      <c r="L28" s="967"/>
      <c r="M28" s="967"/>
      <c r="N28" s="967"/>
      <c r="O28" s="967"/>
      <c r="P28" s="967"/>
      <c r="Q28" s="967"/>
      <c r="R28" s="967"/>
      <c r="S28" s="967"/>
      <c r="T28" s="967"/>
      <c r="U28" s="967"/>
      <c r="V28" s="967"/>
      <c r="W28" s="967"/>
      <c r="X28" s="967"/>
      <c r="Y28" s="967"/>
      <c r="Z28" s="967"/>
      <c r="AA28" s="967"/>
      <c r="AB28" s="967"/>
      <c r="AC28" s="967"/>
      <c r="AD28" s="967"/>
      <c r="AE28" s="967"/>
      <c r="AF28" s="967"/>
      <c r="AG28" s="967"/>
      <c r="AH28" s="967"/>
      <c r="AI28" s="967"/>
      <c r="AJ28" s="967"/>
      <c r="AK28" s="967"/>
      <c r="AL28" s="967"/>
      <c r="AM28" s="967"/>
      <c r="AN28" s="967"/>
      <c r="AO28" s="967"/>
      <c r="AP28" s="967"/>
      <c r="AQ28" s="967"/>
      <c r="AR28" s="967"/>
      <c r="AS28" s="967"/>
      <c r="AT28" s="967"/>
      <c r="AU28" s="967"/>
      <c r="AV28" s="967"/>
      <c r="AW28" s="967"/>
      <c r="AX28" s="967"/>
      <c r="AY28" s="967"/>
      <c r="AZ28" s="967"/>
      <c r="BA28" s="967"/>
      <c r="BB28" s="967"/>
      <c r="BC28" s="967"/>
      <c r="BD28" s="967"/>
      <c r="BE28" s="967"/>
      <c r="BF28" s="967"/>
      <c r="BG28" s="967"/>
      <c r="BH28" s="967"/>
      <c r="BI28" s="967"/>
      <c r="BJ28" s="967"/>
      <c r="BK28" s="967"/>
      <c r="BL28" s="967"/>
      <c r="BM28" s="967"/>
      <c r="BN28" s="967"/>
      <c r="BO28" s="967"/>
      <c r="BP28" s="967"/>
      <c r="BQ28" s="967"/>
      <c r="BR28" s="967"/>
      <c r="BS28" s="967"/>
      <c r="BT28" s="967"/>
      <c r="BU28" s="967"/>
      <c r="BV28" s="967"/>
      <c r="BW28" s="967"/>
      <c r="BX28" s="967"/>
      <c r="BY28" s="967"/>
      <c r="BZ28" s="967"/>
      <c r="CA28" s="967"/>
      <c r="CB28" s="967"/>
      <c r="CC28" s="967"/>
      <c r="CD28" s="967"/>
      <c r="CE28" s="967"/>
      <c r="CF28" s="967"/>
      <c r="CG28" s="967"/>
      <c r="CH28" s="967"/>
      <c r="CI28" s="967"/>
      <c r="CJ28" s="967"/>
      <c r="CK28" s="967"/>
      <c r="CL28" s="967"/>
      <c r="CM28" s="967"/>
      <c r="CN28" s="967"/>
      <c r="CO28" s="967"/>
      <c r="CP28" s="967"/>
      <c r="CQ28" s="967"/>
      <c r="CR28" s="967"/>
      <c r="CS28" s="967"/>
      <c r="CT28" s="967"/>
      <c r="CU28" s="967"/>
      <c r="CV28" s="967"/>
      <c r="CW28" s="967"/>
      <c r="CX28" s="967"/>
      <c r="CY28" s="967"/>
      <c r="CZ28" s="967"/>
      <c r="DA28" s="967"/>
      <c r="DB28" s="967"/>
      <c r="DC28" s="967"/>
      <c r="DD28" s="967"/>
      <c r="DE28" s="967"/>
      <c r="DF28" s="967"/>
      <c r="DG28" s="967"/>
      <c r="DH28" s="967"/>
      <c r="DI28" s="967"/>
      <c r="DJ28" s="967"/>
      <c r="DK28" s="967"/>
      <c r="DL28" s="967"/>
      <c r="DM28" s="967"/>
      <c r="DN28" s="967"/>
      <c r="DO28" s="967"/>
      <c r="DP28" s="967"/>
      <c r="DQ28" s="967"/>
      <c r="DR28" s="967"/>
      <c r="DS28" s="967"/>
      <c r="DT28" s="967"/>
      <c r="DU28" s="967"/>
      <c r="DV28" s="967"/>
      <c r="DW28" s="967"/>
      <c r="DX28" s="967"/>
      <c r="DY28" s="967"/>
      <c r="DZ28" s="967"/>
      <c r="EA28" s="967"/>
      <c r="EB28" s="967"/>
      <c r="EC28" s="967"/>
      <c r="ED28" s="967"/>
      <c r="EE28" s="967"/>
      <c r="EF28" s="967"/>
      <c r="EG28" s="967"/>
      <c r="EH28" s="967"/>
      <c r="EI28" s="967"/>
      <c r="EJ28" s="967"/>
      <c r="EK28" s="967"/>
      <c r="EL28" s="967"/>
      <c r="EM28" s="967"/>
      <c r="EN28" s="967"/>
      <c r="EO28" s="967"/>
      <c r="EP28" s="967"/>
      <c r="EQ28" s="967"/>
      <c r="ER28" s="967"/>
      <c r="ES28" s="967"/>
      <c r="ET28" s="967"/>
      <c r="EU28" s="967"/>
      <c r="EV28" s="967"/>
      <c r="EW28" s="967"/>
      <c r="EX28" s="967"/>
      <c r="EY28" s="967"/>
      <c r="EZ28" s="967"/>
      <c r="FA28" s="967"/>
      <c r="FB28" s="967"/>
      <c r="FC28" s="967"/>
      <c r="FD28" s="967"/>
      <c r="FE28" s="967"/>
      <c r="FF28" s="967"/>
      <c r="FG28" s="967"/>
      <c r="FH28" s="967"/>
      <c r="FI28" s="967"/>
      <c r="FJ28" s="967"/>
      <c r="FK28" s="967"/>
      <c r="FL28" s="967"/>
      <c r="FM28" s="967"/>
    </row>
    <row r="29" spans="1:169" s="968" customFormat="1">
      <c r="A29" s="281" t="s">
        <v>7015</v>
      </c>
      <c r="B29" s="281" t="s">
        <v>7016</v>
      </c>
      <c r="C29" s="282">
        <v>3</v>
      </c>
      <c r="D29" s="282">
        <v>0</v>
      </c>
      <c r="E29" s="292">
        <v>9490.61</v>
      </c>
      <c r="F29" s="292">
        <v>10630.14</v>
      </c>
      <c r="G29" s="967"/>
      <c r="H29" s="929"/>
      <c r="I29" s="967"/>
      <c r="J29" s="967"/>
      <c r="K29" s="967"/>
      <c r="L29" s="967"/>
      <c r="M29" s="967"/>
      <c r="N29" s="967"/>
      <c r="O29" s="967"/>
      <c r="P29" s="967"/>
      <c r="Q29" s="967"/>
      <c r="R29" s="967"/>
      <c r="S29" s="967"/>
      <c r="T29" s="967"/>
      <c r="U29" s="967"/>
      <c r="V29" s="967"/>
      <c r="W29" s="967"/>
      <c r="X29" s="967"/>
      <c r="Y29" s="967"/>
      <c r="Z29" s="967"/>
      <c r="AA29" s="967"/>
      <c r="AB29" s="967"/>
      <c r="AC29" s="967"/>
      <c r="AD29" s="967"/>
      <c r="AE29" s="967"/>
      <c r="AF29" s="967"/>
      <c r="AG29" s="967"/>
      <c r="AH29" s="967"/>
      <c r="AI29" s="967"/>
      <c r="AJ29" s="967"/>
      <c r="AK29" s="967"/>
      <c r="AL29" s="967"/>
      <c r="AM29" s="967"/>
      <c r="AN29" s="967"/>
      <c r="AO29" s="967"/>
      <c r="AP29" s="967"/>
      <c r="AQ29" s="967"/>
      <c r="AR29" s="967"/>
      <c r="AS29" s="967"/>
      <c r="AT29" s="967"/>
      <c r="AU29" s="967"/>
      <c r="AV29" s="967"/>
      <c r="AW29" s="967"/>
      <c r="AX29" s="967"/>
      <c r="AY29" s="967"/>
      <c r="AZ29" s="967"/>
      <c r="BA29" s="967"/>
      <c r="BB29" s="967"/>
      <c r="BC29" s="967"/>
      <c r="BD29" s="967"/>
      <c r="BE29" s="967"/>
      <c r="BF29" s="967"/>
      <c r="BG29" s="967"/>
      <c r="BH29" s="967"/>
      <c r="BI29" s="967"/>
      <c r="BJ29" s="967"/>
      <c r="BK29" s="967"/>
      <c r="BL29" s="967"/>
      <c r="BM29" s="967"/>
      <c r="BN29" s="967"/>
      <c r="BO29" s="967"/>
      <c r="BP29" s="967"/>
      <c r="BQ29" s="967"/>
      <c r="BR29" s="967"/>
      <c r="BS29" s="967"/>
      <c r="BT29" s="967"/>
      <c r="BU29" s="967"/>
      <c r="BV29" s="967"/>
      <c r="BW29" s="967"/>
      <c r="BX29" s="967"/>
      <c r="BY29" s="967"/>
      <c r="BZ29" s="967"/>
      <c r="CA29" s="967"/>
      <c r="CB29" s="967"/>
      <c r="CC29" s="967"/>
      <c r="CD29" s="967"/>
      <c r="CE29" s="967"/>
      <c r="CF29" s="967"/>
      <c r="CG29" s="967"/>
      <c r="CH29" s="967"/>
      <c r="CI29" s="967"/>
      <c r="CJ29" s="967"/>
      <c r="CK29" s="967"/>
      <c r="CL29" s="967"/>
      <c r="CM29" s="967"/>
      <c r="CN29" s="967"/>
      <c r="CO29" s="967"/>
      <c r="CP29" s="967"/>
      <c r="CQ29" s="967"/>
      <c r="CR29" s="967"/>
      <c r="CS29" s="967"/>
      <c r="CT29" s="967"/>
      <c r="CU29" s="967"/>
      <c r="CV29" s="967"/>
      <c r="CW29" s="967"/>
      <c r="CX29" s="967"/>
      <c r="CY29" s="967"/>
      <c r="CZ29" s="967"/>
      <c r="DA29" s="967"/>
      <c r="DB29" s="967"/>
      <c r="DC29" s="967"/>
      <c r="DD29" s="967"/>
      <c r="DE29" s="967"/>
      <c r="DF29" s="967"/>
      <c r="DG29" s="967"/>
      <c r="DH29" s="967"/>
      <c r="DI29" s="967"/>
      <c r="DJ29" s="967"/>
      <c r="DK29" s="967"/>
      <c r="DL29" s="967"/>
      <c r="DM29" s="967"/>
      <c r="DN29" s="967"/>
      <c r="DO29" s="967"/>
      <c r="DP29" s="967"/>
      <c r="DQ29" s="967"/>
      <c r="DR29" s="967"/>
      <c r="DS29" s="967"/>
      <c r="DT29" s="967"/>
      <c r="DU29" s="967"/>
      <c r="DV29" s="967"/>
      <c r="DW29" s="967"/>
      <c r="DX29" s="967"/>
      <c r="DY29" s="967"/>
      <c r="DZ29" s="967"/>
      <c r="EA29" s="967"/>
      <c r="EB29" s="967"/>
      <c r="EC29" s="967"/>
      <c r="ED29" s="967"/>
      <c r="EE29" s="967"/>
      <c r="EF29" s="967"/>
      <c r="EG29" s="967"/>
      <c r="EH29" s="967"/>
      <c r="EI29" s="967"/>
      <c r="EJ29" s="967"/>
      <c r="EK29" s="967"/>
      <c r="EL29" s="967"/>
      <c r="EM29" s="967"/>
      <c r="EN29" s="967"/>
      <c r="EO29" s="967"/>
      <c r="EP29" s="967"/>
      <c r="EQ29" s="967"/>
      <c r="ER29" s="967"/>
      <c r="ES29" s="967"/>
      <c r="ET29" s="967"/>
      <c r="EU29" s="967"/>
      <c r="EV29" s="967"/>
      <c r="EW29" s="967"/>
      <c r="EX29" s="967"/>
      <c r="EY29" s="967"/>
      <c r="EZ29" s="967"/>
      <c r="FA29" s="967"/>
      <c r="FB29" s="967"/>
      <c r="FC29" s="967"/>
      <c r="FD29" s="967"/>
      <c r="FE29" s="967"/>
      <c r="FF29" s="967"/>
      <c r="FG29" s="967"/>
      <c r="FH29" s="967"/>
      <c r="FI29" s="967"/>
      <c r="FJ29" s="967"/>
      <c r="FK29" s="967"/>
      <c r="FL29" s="967"/>
      <c r="FM29" s="967"/>
    </row>
    <row r="30" spans="1:169" s="968" customFormat="1">
      <c r="A30" s="281" t="s">
        <v>7017</v>
      </c>
      <c r="B30" s="281" t="s">
        <v>7018</v>
      </c>
      <c r="C30" s="282">
        <v>9</v>
      </c>
      <c r="D30" s="282">
        <v>0</v>
      </c>
      <c r="E30" s="292">
        <v>9490.61</v>
      </c>
      <c r="F30" s="292">
        <v>10630.14</v>
      </c>
      <c r="G30" s="967"/>
      <c r="H30" s="929"/>
      <c r="I30" s="967"/>
      <c r="J30" s="967"/>
      <c r="K30" s="967"/>
      <c r="L30" s="967"/>
      <c r="M30" s="967"/>
      <c r="N30" s="967"/>
      <c r="O30" s="967"/>
      <c r="P30" s="967"/>
      <c r="Q30" s="967"/>
      <c r="R30" s="967"/>
      <c r="S30" s="967"/>
      <c r="T30" s="967"/>
      <c r="U30" s="967"/>
      <c r="V30" s="967"/>
      <c r="W30" s="967"/>
      <c r="X30" s="967"/>
      <c r="Y30" s="967"/>
      <c r="Z30" s="967"/>
      <c r="AA30" s="967"/>
      <c r="AB30" s="967"/>
      <c r="AC30" s="967"/>
      <c r="AD30" s="967"/>
      <c r="AE30" s="967"/>
      <c r="AF30" s="967"/>
      <c r="AG30" s="967"/>
      <c r="AH30" s="967"/>
      <c r="AI30" s="967"/>
      <c r="AJ30" s="967"/>
      <c r="AK30" s="967"/>
      <c r="AL30" s="967"/>
      <c r="AM30" s="967"/>
      <c r="AN30" s="967"/>
      <c r="AO30" s="967"/>
      <c r="AP30" s="967"/>
      <c r="AQ30" s="967"/>
      <c r="AR30" s="967"/>
      <c r="AS30" s="967"/>
      <c r="AT30" s="967"/>
      <c r="AU30" s="967"/>
      <c r="AV30" s="967"/>
      <c r="AW30" s="967"/>
      <c r="AX30" s="967"/>
      <c r="AY30" s="967"/>
      <c r="AZ30" s="967"/>
      <c r="BA30" s="967"/>
      <c r="BB30" s="967"/>
      <c r="BC30" s="967"/>
      <c r="BD30" s="967"/>
      <c r="BE30" s="967"/>
      <c r="BF30" s="967"/>
      <c r="BG30" s="967"/>
      <c r="BH30" s="967"/>
      <c r="BI30" s="967"/>
      <c r="BJ30" s="967"/>
      <c r="BK30" s="967"/>
      <c r="BL30" s="967"/>
      <c r="BM30" s="967"/>
      <c r="BN30" s="967"/>
      <c r="BO30" s="967"/>
      <c r="BP30" s="967"/>
      <c r="BQ30" s="967"/>
      <c r="BR30" s="967"/>
      <c r="BS30" s="967"/>
      <c r="BT30" s="967"/>
      <c r="BU30" s="967"/>
      <c r="BV30" s="967"/>
      <c r="BW30" s="967"/>
      <c r="BX30" s="967"/>
      <c r="BY30" s="967"/>
      <c r="BZ30" s="967"/>
      <c r="CA30" s="967"/>
      <c r="CB30" s="967"/>
      <c r="CC30" s="967"/>
      <c r="CD30" s="967"/>
      <c r="CE30" s="967"/>
      <c r="CF30" s="967"/>
      <c r="CG30" s="967"/>
      <c r="CH30" s="967"/>
      <c r="CI30" s="967"/>
      <c r="CJ30" s="967"/>
      <c r="CK30" s="967"/>
      <c r="CL30" s="967"/>
      <c r="CM30" s="967"/>
      <c r="CN30" s="967"/>
      <c r="CO30" s="967"/>
      <c r="CP30" s="967"/>
      <c r="CQ30" s="967"/>
      <c r="CR30" s="967"/>
      <c r="CS30" s="967"/>
      <c r="CT30" s="967"/>
      <c r="CU30" s="967"/>
      <c r="CV30" s="967"/>
      <c r="CW30" s="967"/>
      <c r="CX30" s="967"/>
      <c r="CY30" s="967"/>
      <c r="CZ30" s="967"/>
      <c r="DA30" s="967"/>
      <c r="DB30" s="967"/>
      <c r="DC30" s="967"/>
      <c r="DD30" s="967"/>
      <c r="DE30" s="967"/>
      <c r="DF30" s="967"/>
      <c r="DG30" s="967"/>
      <c r="DH30" s="967"/>
      <c r="DI30" s="967"/>
      <c r="DJ30" s="967"/>
      <c r="DK30" s="967"/>
      <c r="DL30" s="967"/>
      <c r="DM30" s="967"/>
      <c r="DN30" s="967"/>
      <c r="DO30" s="967"/>
      <c r="DP30" s="967"/>
      <c r="DQ30" s="967"/>
      <c r="DR30" s="967"/>
      <c r="DS30" s="967"/>
      <c r="DT30" s="967"/>
      <c r="DU30" s="967"/>
      <c r="DV30" s="967"/>
      <c r="DW30" s="967"/>
      <c r="DX30" s="967"/>
      <c r="DY30" s="967"/>
      <c r="DZ30" s="967"/>
      <c r="EA30" s="967"/>
      <c r="EB30" s="967"/>
      <c r="EC30" s="967"/>
      <c r="ED30" s="967"/>
      <c r="EE30" s="967"/>
      <c r="EF30" s="967"/>
      <c r="EG30" s="967"/>
      <c r="EH30" s="967"/>
      <c r="EI30" s="967"/>
      <c r="EJ30" s="967"/>
      <c r="EK30" s="967"/>
      <c r="EL30" s="967"/>
      <c r="EM30" s="967"/>
      <c r="EN30" s="967"/>
      <c r="EO30" s="967"/>
      <c r="EP30" s="967"/>
      <c r="EQ30" s="967"/>
      <c r="ER30" s="967"/>
      <c r="ES30" s="967"/>
      <c r="ET30" s="967"/>
      <c r="EU30" s="967"/>
      <c r="EV30" s="967"/>
      <c r="EW30" s="967"/>
      <c r="EX30" s="967"/>
      <c r="EY30" s="967"/>
      <c r="EZ30" s="967"/>
      <c r="FA30" s="967"/>
      <c r="FB30" s="967"/>
      <c r="FC30" s="967"/>
      <c r="FD30" s="967"/>
      <c r="FE30" s="967"/>
      <c r="FF30" s="967"/>
      <c r="FG30" s="967"/>
      <c r="FH30" s="967"/>
      <c r="FI30" s="967"/>
      <c r="FJ30" s="967"/>
      <c r="FK30" s="967"/>
      <c r="FL30" s="967"/>
      <c r="FM30" s="967"/>
    </row>
    <row r="31" spans="1:169" s="968" customFormat="1">
      <c r="A31" s="281" t="s">
        <v>7019</v>
      </c>
      <c r="B31" s="281" t="s">
        <v>7020</v>
      </c>
      <c r="C31" s="282">
        <v>4</v>
      </c>
      <c r="D31" s="282">
        <v>0</v>
      </c>
      <c r="E31" s="292">
        <v>9861.58</v>
      </c>
      <c r="F31" s="292">
        <v>11044.94</v>
      </c>
      <c r="G31" s="967"/>
      <c r="H31" s="929"/>
      <c r="I31" s="967"/>
      <c r="J31" s="967"/>
      <c r="K31" s="967"/>
      <c r="L31" s="967"/>
      <c r="M31" s="967"/>
      <c r="N31" s="967"/>
      <c r="O31" s="967"/>
      <c r="P31" s="967"/>
      <c r="Q31" s="967"/>
      <c r="R31" s="967"/>
      <c r="S31" s="967"/>
      <c r="T31" s="967"/>
      <c r="U31" s="967"/>
      <c r="V31" s="967"/>
      <c r="W31" s="967"/>
      <c r="X31" s="967"/>
      <c r="Y31" s="967"/>
      <c r="Z31" s="967"/>
      <c r="AA31" s="967"/>
      <c r="AB31" s="967"/>
      <c r="AC31" s="967"/>
      <c r="AD31" s="967"/>
      <c r="AE31" s="967"/>
      <c r="AF31" s="967"/>
      <c r="AG31" s="967"/>
      <c r="AH31" s="967"/>
      <c r="AI31" s="967"/>
      <c r="AJ31" s="967"/>
      <c r="AK31" s="967"/>
      <c r="AL31" s="967"/>
      <c r="AM31" s="967"/>
      <c r="AN31" s="967"/>
      <c r="AO31" s="967"/>
      <c r="AP31" s="967"/>
      <c r="AQ31" s="967"/>
      <c r="AR31" s="967"/>
      <c r="AS31" s="967"/>
      <c r="AT31" s="967"/>
      <c r="AU31" s="967"/>
      <c r="AV31" s="967"/>
      <c r="AW31" s="967"/>
      <c r="AX31" s="967"/>
      <c r="AY31" s="967"/>
      <c r="AZ31" s="967"/>
      <c r="BA31" s="967"/>
      <c r="BB31" s="967"/>
      <c r="BC31" s="967"/>
      <c r="BD31" s="967"/>
      <c r="BE31" s="967"/>
      <c r="BF31" s="967"/>
      <c r="BG31" s="967"/>
      <c r="BH31" s="967"/>
      <c r="BI31" s="967"/>
      <c r="BJ31" s="967"/>
      <c r="BK31" s="967"/>
      <c r="BL31" s="967"/>
      <c r="BM31" s="967"/>
      <c r="BN31" s="967"/>
      <c r="BO31" s="967"/>
      <c r="BP31" s="967"/>
      <c r="BQ31" s="967"/>
      <c r="BR31" s="967"/>
      <c r="BS31" s="967"/>
      <c r="BT31" s="967"/>
      <c r="BU31" s="967"/>
      <c r="BV31" s="967"/>
      <c r="BW31" s="967"/>
      <c r="BX31" s="967"/>
      <c r="BY31" s="967"/>
      <c r="BZ31" s="967"/>
      <c r="CA31" s="967"/>
      <c r="CB31" s="967"/>
      <c r="CC31" s="967"/>
      <c r="CD31" s="967"/>
      <c r="CE31" s="967"/>
      <c r="CF31" s="967"/>
      <c r="CG31" s="967"/>
      <c r="CH31" s="967"/>
      <c r="CI31" s="967"/>
      <c r="CJ31" s="967"/>
      <c r="CK31" s="967"/>
      <c r="CL31" s="967"/>
      <c r="CM31" s="967"/>
      <c r="CN31" s="967"/>
      <c r="CO31" s="967"/>
      <c r="CP31" s="967"/>
      <c r="CQ31" s="967"/>
      <c r="CR31" s="967"/>
      <c r="CS31" s="967"/>
      <c r="CT31" s="967"/>
      <c r="CU31" s="967"/>
      <c r="CV31" s="967"/>
      <c r="CW31" s="967"/>
      <c r="CX31" s="967"/>
      <c r="CY31" s="967"/>
      <c r="CZ31" s="967"/>
      <c r="DA31" s="967"/>
      <c r="DB31" s="967"/>
      <c r="DC31" s="967"/>
      <c r="DD31" s="967"/>
      <c r="DE31" s="967"/>
      <c r="DF31" s="967"/>
      <c r="DG31" s="967"/>
      <c r="DH31" s="967"/>
      <c r="DI31" s="967"/>
      <c r="DJ31" s="967"/>
      <c r="DK31" s="967"/>
      <c r="DL31" s="967"/>
      <c r="DM31" s="967"/>
      <c r="DN31" s="967"/>
      <c r="DO31" s="967"/>
      <c r="DP31" s="967"/>
      <c r="DQ31" s="967"/>
      <c r="DR31" s="967"/>
      <c r="DS31" s="967"/>
      <c r="DT31" s="967"/>
      <c r="DU31" s="967"/>
      <c r="DV31" s="967"/>
      <c r="DW31" s="967"/>
      <c r="DX31" s="967"/>
      <c r="DY31" s="967"/>
      <c r="DZ31" s="967"/>
      <c r="EA31" s="967"/>
      <c r="EB31" s="967"/>
      <c r="EC31" s="967"/>
      <c r="ED31" s="967"/>
      <c r="EE31" s="967"/>
      <c r="EF31" s="967"/>
      <c r="EG31" s="967"/>
      <c r="EH31" s="967"/>
      <c r="EI31" s="967"/>
      <c r="EJ31" s="967"/>
      <c r="EK31" s="967"/>
      <c r="EL31" s="967"/>
      <c r="EM31" s="967"/>
      <c r="EN31" s="967"/>
      <c r="EO31" s="967"/>
      <c r="EP31" s="967"/>
      <c r="EQ31" s="967"/>
      <c r="ER31" s="967"/>
      <c r="ES31" s="967"/>
      <c r="ET31" s="967"/>
      <c r="EU31" s="967"/>
      <c r="EV31" s="967"/>
      <c r="EW31" s="967"/>
      <c r="EX31" s="967"/>
      <c r="EY31" s="967"/>
      <c r="EZ31" s="967"/>
      <c r="FA31" s="967"/>
      <c r="FB31" s="967"/>
      <c r="FC31" s="967"/>
      <c r="FD31" s="967"/>
      <c r="FE31" s="967"/>
      <c r="FF31" s="967"/>
      <c r="FG31" s="967"/>
      <c r="FH31" s="967"/>
      <c r="FI31" s="967"/>
      <c r="FJ31" s="967"/>
      <c r="FK31" s="967"/>
      <c r="FL31" s="967"/>
      <c r="FM31" s="967"/>
    </row>
    <row r="32" spans="1:169" s="968" customFormat="1">
      <c r="A32" s="281" t="s">
        <v>7021</v>
      </c>
      <c r="B32" s="281" t="s">
        <v>7022</v>
      </c>
      <c r="C32" s="282">
        <v>3</v>
      </c>
      <c r="D32" s="282">
        <v>0</v>
      </c>
      <c r="E32" s="292">
        <v>9861.58</v>
      </c>
      <c r="F32" s="292">
        <v>11044.94</v>
      </c>
      <c r="G32" s="967"/>
      <c r="H32" s="929"/>
      <c r="I32" s="967"/>
      <c r="J32" s="967"/>
      <c r="K32" s="967"/>
      <c r="L32" s="967"/>
      <c r="M32" s="967"/>
      <c r="N32" s="967"/>
      <c r="O32" s="967"/>
      <c r="P32" s="967"/>
      <c r="Q32" s="967"/>
      <c r="R32" s="967"/>
      <c r="S32" s="967"/>
      <c r="T32" s="967"/>
      <c r="U32" s="967"/>
      <c r="V32" s="967"/>
      <c r="W32" s="967"/>
      <c r="X32" s="967"/>
      <c r="Y32" s="967"/>
      <c r="Z32" s="967"/>
      <c r="AA32" s="967"/>
      <c r="AB32" s="967"/>
      <c r="AC32" s="967"/>
      <c r="AD32" s="967"/>
      <c r="AE32" s="967"/>
      <c r="AF32" s="967"/>
      <c r="AG32" s="967"/>
      <c r="AH32" s="967"/>
      <c r="AI32" s="967"/>
      <c r="AJ32" s="967"/>
      <c r="AK32" s="967"/>
      <c r="AL32" s="967"/>
      <c r="AM32" s="967"/>
      <c r="AN32" s="967"/>
      <c r="AO32" s="967"/>
      <c r="AP32" s="967"/>
      <c r="AQ32" s="967"/>
      <c r="AR32" s="967"/>
      <c r="AS32" s="967"/>
      <c r="AT32" s="967"/>
      <c r="AU32" s="967"/>
      <c r="AV32" s="967"/>
      <c r="AW32" s="967"/>
      <c r="AX32" s="967"/>
      <c r="AY32" s="967"/>
      <c r="AZ32" s="967"/>
      <c r="BA32" s="967"/>
      <c r="BB32" s="967"/>
      <c r="BC32" s="967"/>
      <c r="BD32" s="967"/>
      <c r="BE32" s="967"/>
      <c r="BF32" s="967"/>
      <c r="BG32" s="967"/>
      <c r="BH32" s="967"/>
      <c r="BI32" s="967"/>
      <c r="BJ32" s="967"/>
      <c r="BK32" s="967"/>
      <c r="BL32" s="967"/>
      <c r="BM32" s="967"/>
      <c r="BN32" s="967"/>
      <c r="BO32" s="967"/>
      <c r="BP32" s="967"/>
      <c r="BQ32" s="967"/>
      <c r="BR32" s="967"/>
      <c r="BS32" s="967"/>
      <c r="BT32" s="967"/>
      <c r="BU32" s="967"/>
      <c r="BV32" s="967"/>
      <c r="BW32" s="967"/>
      <c r="BX32" s="967"/>
      <c r="BY32" s="967"/>
      <c r="BZ32" s="967"/>
      <c r="CA32" s="967"/>
      <c r="CB32" s="967"/>
      <c r="CC32" s="967"/>
      <c r="CD32" s="967"/>
      <c r="CE32" s="967"/>
      <c r="CF32" s="967"/>
      <c r="CG32" s="967"/>
      <c r="CH32" s="967"/>
      <c r="CI32" s="967"/>
      <c r="CJ32" s="967"/>
      <c r="CK32" s="967"/>
      <c r="CL32" s="967"/>
      <c r="CM32" s="967"/>
      <c r="CN32" s="967"/>
      <c r="CO32" s="967"/>
      <c r="CP32" s="967"/>
      <c r="CQ32" s="967"/>
      <c r="CR32" s="967"/>
      <c r="CS32" s="967"/>
      <c r="CT32" s="967"/>
      <c r="CU32" s="967"/>
      <c r="CV32" s="967"/>
      <c r="CW32" s="967"/>
      <c r="CX32" s="967"/>
      <c r="CY32" s="967"/>
      <c r="CZ32" s="967"/>
      <c r="DA32" s="967"/>
      <c r="DB32" s="967"/>
      <c r="DC32" s="967"/>
      <c r="DD32" s="967"/>
      <c r="DE32" s="967"/>
      <c r="DF32" s="967"/>
      <c r="DG32" s="967"/>
      <c r="DH32" s="967"/>
      <c r="DI32" s="967"/>
      <c r="DJ32" s="967"/>
      <c r="DK32" s="967"/>
      <c r="DL32" s="967"/>
      <c r="DM32" s="967"/>
      <c r="DN32" s="967"/>
      <c r="DO32" s="967"/>
      <c r="DP32" s="967"/>
      <c r="DQ32" s="967"/>
      <c r="DR32" s="967"/>
      <c r="DS32" s="967"/>
      <c r="DT32" s="967"/>
      <c r="DU32" s="967"/>
      <c r="DV32" s="967"/>
      <c r="DW32" s="967"/>
      <c r="DX32" s="967"/>
      <c r="DY32" s="967"/>
      <c r="DZ32" s="967"/>
      <c r="EA32" s="967"/>
      <c r="EB32" s="967"/>
      <c r="EC32" s="967"/>
      <c r="ED32" s="967"/>
      <c r="EE32" s="967"/>
      <c r="EF32" s="967"/>
      <c r="EG32" s="967"/>
      <c r="EH32" s="967"/>
      <c r="EI32" s="967"/>
      <c r="EJ32" s="967"/>
      <c r="EK32" s="967"/>
      <c r="EL32" s="967"/>
      <c r="EM32" s="967"/>
      <c r="EN32" s="967"/>
      <c r="EO32" s="967"/>
      <c r="EP32" s="967"/>
      <c r="EQ32" s="967"/>
      <c r="ER32" s="967"/>
      <c r="ES32" s="967"/>
      <c r="ET32" s="967"/>
      <c r="EU32" s="967"/>
      <c r="EV32" s="967"/>
      <c r="EW32" s="967"/>
      <c r="EX32" s="967"/>
      <c r="EY32" s="967"/>
      <c r="EZ32" s="967"/>
      <c r="FA32" s="967"/>
      <c r="FB32" s="967"/>
      <c r="FC32" s="967"/>
      <c r="FD32" s="967"/>
      <c r="FE32" s="967"/>
      <c r="FF32" s="967"/>
      <c r="FG32" s="967"/>
      <c r="FH32" s="967"/>
      <c r="FI32" s="967"/>
      <c r="FJ32" s="967"/>
      <c r="FK32" s="967"/>
      <c r="FL32" s="967"/>
      <c r="FM32" s="967"/>
    </row>
    <row r="33" spans="1:169" s="968" customFormat="1">
      <c r="A33" s="281" t="s">
        <v>7023</v>
      </c>
      <c r="B33" s="281" t="s">
        <v>7024</v>
      </c>
      <c r="C33" s="282">
        <v>2</v>
      </c>
      <c r="D33" s="282">
        <v>0</v>
      </c>
      <c r="E33" s="292">
        <v>10234.26</v>
      </c>
      <c r="F33" s="292">
        <v>11462.31</v>
      </c>
      <c r="G33" s="967"/>
      <c r="H33" s="929"/>
      <c r="I33" s="967"/>
      <c r="J33" s="967"/>
      <c r="K33" s="967"/>
      <c r="L33" s="967"/>
      <c r="M33" s="967"/>
      <c r="N33" s="967"/>
      <c r="O33" s="967"/>
      <c r="P33" s="967"/>
      <c r="Q33" s="967"/>
      <c r="R33" s="967"/>
      <c r="S33" s="967"/>
      <c r="T33" s="967"/>
      <c r="U33" s="967"/>
      <c r="V33" s="967"/>
      <c r="W33" s="967"/>
      <c r="X33" s="967"/>
      <c r="Y33" s="967"/>
      <c r="Z33" s="967"/>
      <c r="AA33" s="967"/>
      <c r="AB33" s="967"/>
      <c r="AC33" s="967"/>
      <c r="AD33" s="967"/>
      <c r="AE33" s="967"/>
      <c r="AF33" s="967"/>
      <c r="AG33" s="967"/>
      <c r="AH33" s="967"/>
      <c r="AI33" s="967"/>
      <c r="AJ33" s="967"/>
      <c r="AK33" s="967"/>
      <c r="AL33" s="967"/>
      <c r="AM33" s="967"/>
      <c r="AN33" s="967"/>
      <c r="AO33" s="967"/>
      <c r="AP33" s="967"/>
      <c r="AQ33" s="967"/>
      <c r="AR33" s="967"/>
      <c r="AS33" s="967"/>
      <c r="AT33" s="967"/>
      <c r="AU33" s="967"/>
      <c r="AV33" s="967"/>
      <c r="AW33" s="967"/>
      <c r="AX33" s="967"/>
      <c r="AY33" s="967"/>
      <c r="AZ33" s="967"/>
      <c r="BA33" s="967"/>
      <c r="BB33" s="967"/>
      <c r="BC33" s="967"/>
      <c r="BD33" s="967"/>
      <c r="BE33" s="967"/>
      <c r="BF33" s="967"/>
      <c r="BG33" s="967"/>
      <c r="BH33" s="967"/>
      <c r="BI33" s="967"/>
      <c r="BJ33" s="967"/>
      <c r="BK33" s="967"/>
      <c r="BL33" s="967"/>
      <c r="BM33" s="967"/>
      <c r="BN33" s="967"/>
      <c r="BO33" s="967"/>
      <c r="BP33" s="967"/>
      <c r="BQ33" s="967"/>
      <c r="BR33" s="967"/>
      <c r="BS33" s="967"/>
      <c r="BT33" s="967"/>
      <c r="BU33" s="967"/>
      <c r="BV33" s="967"/>
      <c r="BW33" s="967"/>
      <c r="BX33" s="967"/>
      <c r="BY33" s="967"/>
      <c r="BZ33" s="967"/>
      <c r="CA33" s="967"/>
      <c r="CB33" s="967"/>
      <c r="CC33" s="967"/>
      <c r="CD33" s="967"/>
      <c r="CE33" s="967"/>
      <c r="CF33" s="967"/>
      <c r="CG33" s="967"/>
      <c r="CH33" s="967"/>
      <c r="CI33" s="967"/>
      <c r="CJ33" s="967"/>
      <c r="CK33" s="967"/>
      <c r="CL33" s="967"/>
      <c r="CM33" s="967"/>
      <c r="CN33" s="967"/>
      <c r="CO33" s="967"/>
      <c r="CP33" s="967"/>
      <c r="CQ33" s="967"/>
      <c r="CR33" s="967"/>
      <c r="CS33" s="967"/>
      <c r="CT33" s="967"/>
      <c r="CU33" s="967"/>
      <c r="CV33" s="967"/>
      <c r="CW33" s="967"/>
      <c r="CX33" s="967"/>
      <c r="CY33" s="967"/>
      <c r="CZ33" s="967"/>
      <c r="DA33" s="967"/>
      <c r="DB33" s="967"/>
      <c r="DC33" s="967"/>
      <c r="DD33" s="967"/>
      <c r="DE33" s="967"/>
      <c r="DF33" s="967"/>
      <c r="DG33" s="967"/>
      <c r="DH33" s="967"/>
      <c r="DI33" s="967"/>
      <c r="DJ33" s="967"/>
      <c r="DK33" s="967"/>
      <c r="DL33" s="967"/>
      <c r="DM33" s="967"/>
      <c r="DN33" s="967"/>
      <c r="DO33" s="967"/>
      <c r="DP33" s="967"/>
      <c r="DQ33" s="967"/>
      <c r="DR33" s="967"/>
      <c r="DS33" s="967"/>
      <c r="DT33" s="967"/>
      <c r="DU33" s="967"/>
      <c r="DV33" s="967"/>
      <c r="DW33" s="967"/>
      <c r="DX33" s="967"/>
      <c r="DY33" s="967"/>
      <c r="DZ33" s="967"/>
      <c r="EA33" s="967"/>
      <c r="EB33" s="967"/>
      <c r="EC33" s="967"/>
      <c r="ED33" s="967"/>
      <c r="EE33" s="967"/>
      <c r="EF33" s="967"/>
      <c r="EG33" s="967"/>
      <c r="EH33" s="967"/>
      <c r="EI33" s="967"/>
      <c r="EJ33" s="967"/>
      <c r="EK33" s="967"/>
      <c r="EL33" s="967"/>
      <c r="EM33" s="967"/>
      <c r="EN33" s="967"/>
      <c r="EO33" s="967"/>
      <c r="EP33" s="967"/>
      <c r="EQ33" s="967"/>
      <c r="ER33" s="967"/>
      <c r="ES33" s="967"/>
      <c r="ET33" s="967"/>
      <c r="EU33" s="967"/>
      <c r="EV33" s="967"/>
      <c r="EW33" s="967"/>
      <c r="EX33" s="967"/>
      <c r="EY33" s="967"/>
      <c r="EZ33" s="967"/>
      <c r="FA33" s="967"/>
      <c r="FB33" s="967"/>
      <c r="FC33" s="967"/>
      <c r="FD33" s="967"/>
      <c r="FE33" s="967"/>
      <c r="FF33" s="967"/>
      <c r="FG33" s="967"/>
      <c r="FH33" s="967"/>
      <c r="FI33" s="967"/>
      <c r="FJ33" s="967"/>
      <c r="FK33" s="967"/>
      <c r="FL33" s="967"/>
      <c r="FM33" s="967"/>
    </row>
    <row r="34" spans="1:169" s="968" customFormat="1">
      <c r="A34" s="281" t="s">
        <v>7025</v>
      </c>
      <c r="B34" s="281" t="s">
        <v>7026</v>
      </c>
      <c r="C34" s="282">
        <v>2</v>
      </c>
      <c r="D34" s="282">
        <v>0</v>
      </c>
      <c r="E34" s="292">
        <v>10611.4</v>
      </c>
      <c r="F34" s="292">
        <v>11885.22</v>
      </c>
      <c r="G34" s="967"/>
      <c r="H34" s="929"/>
      <c r="I34" s="967"/>
      <c r="J34" s="967"/>
      <c r="K34" s="967"/>
      <c r="L34" s="967"/>
      <c r="M34" s="967"/>
      <c r="N34" s="967"/>
      <c r="O34" s="967"/>
      <c r="P34" s="967"/>
      <c r="Q34" s="967"/>
      <c r="R34" s="967"/>
      <c r="S34" s="967"/>
      <c r="T34" s="967"/>
      <c r="U34" s="967"/>
      <c r="V34" s="967"/>
      <c r="W34" s="967"/>
      <c r="X34" s="967"/>
      <c r="Y34" s="967"/>
      <c r="Z34" s="967"/>
      <c r="AA34" s="967"/>
      <c r="AB34" s="967"/>
      <c r="AC34" s="967"/>
      <c r="AD34" s="967"/>
      <c r="AE34" s="967"/>
      <c r="AF34" s="967"/>
      <c r="AG34" s="967"/>
      <c r="AH34" s="967"/>
      <c r="AI34" s="967"/>
      <c r="AJ34" s="967"/>
      <c r="AK34" s="967"/>
      <c r="AL34" s="967"/>
      <c r="AM34" s="967"/>
      <c r="AN34" s="967"/>
      <c r="AO34" s="967"/>
      <c r="AP34" s="967"/>
      <c r="AQ34" s="967"/>
      <c r="AR34" s="967"/>
      <c r="AS34" s="967"/>
      <c r="AT34" s="967"/>
      <c r="AU34" s="967"/>
      <c r="AV34" s="967"/>
      <c r="AW34" s="967"/>
      <c r="AX34" s="967"/>
      <c r="AY34" s="967"/>
      <c r="AZ34" s="967"/>
      <c r="BA34" s="967"/>
      <c r="BB34" s="967"/>
      <c r="BC34" s="967"/>
      <c r="BD34" s="967"/>
      <c r="BE34" s="967"/>
      <c r="BF34" s="967"/>
      <c r="BG34" s="967"/>
      <c r="BH34" s="967"/>
      <c r="BI34" s="967"/>
      <c r="BJ34" s="967"/>
      <c r="BK34" s="967"/>
      <c r="BL34" s="967"/>
      <c r="BM34" s="967"/>
      <c r="BN34" s="967"/>
      <c r="BO34" s="967"/>
      <c r="BP34" s="967"/>
      <c r="BQ34" s="967"/>
      <c r="BR34" s="967"/>
      <c r="BS34" s="967"/>
      <c r="BT34" s="967"/>
      <c r="BU34" s="967"/>
      <c r="BV34" s="967"/>
      <c r="BW34" s="967"/>
      <c r="BX34" s="967"/>
      <c r="BY34" s="967"/>
      <c r="BZ34" s="967"/>
      <c r="CA34" s="967"/>
      <c r="CB34" s="967"/>
      <c r="CC34" s="967"/>
      <c r="CD34" s="967"/>
      <c r="CE34" s="967"/>
      <c r="CF34" s="967"/>
      <c r="CG34" s="967"/>
      <c r="CH34" s="967"/>
      <c r="CI34" s="967"/>
      <c r="CJ34" s="967"/>
      <c r="CK34" s="967"/>
      <c r="CL34" s="967"/>
      <c r="CM34" s="967"/>
      <c r="CN34" s="967"/>
      <c r="CO34" s="967"/>
      <c r="CP34" s="967"/>
      <c r="CQ34" s="967"/>
      <c r="CR34" s="967"/>
      <c r="CS34" s="967"/>
      <c r="CT34" s="967"/>
      <c r="CU34" s="967"/>
      <c r="CV34" s="967"/>
      <c r="CW34" s="967"/>
      <c r="CX34" s="967"/>
      <c r="CY34" s="967"/>
      <c r="CZ34" s="967"/>
      <c r="DA34" s="967"/>
      <c r="DB34" s="967"/>
      <c r="DC34" s="967"/>
      <c r="DD34" s="967"/>
      <c r="DE34" s="967"/>
      <c r="DF34" s="967"/>
      <c r="DG34" s="967"/>
      <c r="DH34" s="967"/>
      <c r="DI34" s="967"/>
      <c r="DJ34" s="967"/>
      <c r="DK34" s="967"/>
      <c r="DL34" s="967"/>
      <c r="DM34" s="967"/>
      <c r="DN34" s="967"/>
      <c r="DO34" s="967"/>
      <c r="DP34" s="967"/>
      <c r="DQ34" s="967"/>
      <c r="DR34" s="967"/>
      <c r="DS34" s="967"/>
      <c r="DT34" s="967"/>
      <c r="DU34" s="967"/>
      <c r="DV34" s="967"/>
      <c r="DW34" s="967"/>
      <c r="DX34" s="967"/>
      <c r="DY34" s="967"/>
      <c r="DZ34" s="967"/>
      <c r="EA34" s="967"/>
      <c r="EB34" s="967"/>
      <c r="EC34" s="967"/>
      <c r="ED34" s="967"/>
      <c r="EE34" s="967"/>
      <c r="EF34" s="967"/>
      <c r="EG34" s="967"/>
      <c r="EH34" s="967"/>
      <c r="EI34" s="967"/>
      <c r="EJ34" s="967"/>
      <c r="EK34" s="967"/>
      <c r="EL34" s="967"/>
      <c r="EM34" s="967"/>
      <c r="EN34" s="967"/>
      <c r="EO34" s="967"/>
      <c r="EP34" s="967"/>
      <c r="EQ34" s="967"/>
      <c r="ER34" s="967"/>
      <c r="ES34" s="967"/>
      <c r="ET34" s="967"/>
      <c r="EU34" s="967"/>
      <c r="EV34" s="967"/>
      <c r="EW34" s="967"/>
      <c r="EX34" s="967"/>
      <c r="EY34" s="967"/>
      <c r="EZ34" s="967"/>
      <c r="FA34" s="967"/>
      <c r="FB34" s="967"/>
      <c r="FC34" s="967"/>
      <c r="FD34" s="967"/>
      <c r="FE34" s="967"/>
      <c r="FF34" s="967"/>
      <c r="FG34" s="967"/>
      <c r="FH34" s="967"/>
      <c r="FI34" s="967"/>
      <c r="FJ34" s="967"/>
      <c r="FK34" s="967"/>
      <c r="FL34" s="967"/>
      <c r="FM34" s="967"/>
    </row>
    <row r="35" spans="1:169" s="968" customFormat="1">
      <c r="A35" s="281" t="s">
        <v>7027</v>
      </c>
      <c r="B35" s="281" t="s">
        <v>7028</v>
      </c>
      <c r="C35" s="282">
        <v>3</v>
      </c>
      <c r="D35" s="282">
        <v>0</v>
      </c>
      <c r="E35" s="292">
        <v>10611.4</v>
      </c>
      <c r="F35" s="292">
        <v>11885.22</v>
      </c>
      <c r="G35" s="967"/>
      <c r="H35" s="929"/>
      <c r="I35" s="967"/>
      <c r="J35" s="967"/>
      <c r="K35" s="967"/>
      <c r="L35" s="967"/>
      <c r="M35" s="967"/>
      <c r="N35" s="967"/>
      <c r="O35" s="967"/>
      <c r="P35" s="967"/>
      <c r="Q35" s="967"/>
      <c r="R35" s="967"/>
      <c r="S35" s="967"/>
      <c r="T35" s="967"/>
      <c r="U35" s="967"/>
      <c r="V35" s="967"/>
      <c r="W35" s="967"/>
      <c r="X35" s="967"/>
      <c r="Y35" s="967"/>
      <c r="Z35" s="967"/>
      <c r="AA35" s="967"/>
      <c r="AB35" s="967"/>
      <c r="AC35" s="967"/>
      <c r="AD35" s="967"/>
      <c r="AE35" s="967"/>
      <c r="AF35" s="967"/>
      <c r="AG35" s="967"/>
      <c r="AH35" s="967"/>
      <c r="AI35" s="967"/>
      <c r="AJ35" s="967"/>
      <c r="AK35" s="967"/>
      <c r="AL35" s="967"/>
      <c r="AM35" s="967"/>
      <c r="AN35" s="967"/>
      <c r="AO35" s="967"/>
      <c r="AP35" s="967"/>
      <c r="AQ35" s="967"/>
      <c r="AR35" s="967"/>
      <c r="AS35" s="967"/>
      <c r="AT35" s="967"/>
      <c r="AU35" s="967"/>
      <c r="AV35" s="967"/>
      <c r="AW35" s="967"/>
      <c r="AX35" s="967"/>
      <c r="AY35" s="967"/>
      <c r="AZ35" s="967"/>
      <c r="BA35" s="967"/>
      <c r="BB35" s="967"/>
      <c r="BC35" s="967"/>
      <c r="BD35" s="967"/>
      <c r="BE35" s="967"/>
      <c r="BF35" s="967"/>
      <c r="BG35" s="967"/>
      <c r="BH35" s="967"/>
      <c r="BI35" s="967"/>
      <c r="BJ35" s="967"/>
      <c r="BK35" s="967"/>
      <c r="BL35" s="967"/>
      <c r="BM35" s="967"/>
      <c r="BN35" s="967"/>
      <c r="BO35" s="967"/>
      <c r="BP35" s="967"/>
      <c r="BQ35" s="967"/>
      <c r="BR35" s="967"/>
      <c r="BS35" s="967"/>
      <c r="BT35" s="967"/>
      <c r="BU35" s="967"/>
      <c r="BV35" s="967"/>
      <c r="BW35" s="967"/>
      <c r="BX35" s="967"/>
      <c r="BY35" s="967"/>
      <c r="BZ35" s="967"/>
      <c r="CA35" s="967"/>
      <c r="CB35" s="967"/>
      <c r="CC35" s="967"/>
      <c r="CD35" s="967"/>
      <c r="CE35" s="967"/>
      <c r="CF35" s="967"/>
      <c r="CG35" s="967"/>
      <c r="CH35" s="967"/>
      <c r="CI35" s="967"/>
      <c r="CJ35" s="967"/>
      <c r="CK35" s="967"/>
      <c r="CL35" s="967"/>
      <c r="CM35" s="967"/>
      <c r="CN35" s="967"/>
      <c r="CO35" s="967"/>
      <c r="CP35" s="967"/>
      <c r="CQ35" s="967"/>
      <c r="CR35" s="967"/>
      <c r="CS35" s="967"/>
      <c r="CT35" s="967"/>
      <c r="CU35" s="967"/>
      <c r="CV35" s="967"/>
      <c r="CW35" s="967"/>
      <c r="CX35" s="967"/>
      <c r="CY35" s="967"/>
      <c r="CZ35" s="967"/>
      <c r="DA35" s="967"/>
      <c r="DB35" s="967"/>
      <c r="DC35" s="967"/>
      <c r="DD35" s="967"/>
      <c r="DE35" s="967"/>
      <c r="DF35" s="967"/>
      <c r="DG35" s="967"/>
      <c r="DH35" s="967"/>
      <c r="DI35" s="967"/>
      <c r="DJ35" s="967"/>
      <c r="DK35" s="967"/>
      <c r="DL35" s="967"/>
      <c r="DM35" s="967"/>
      <c r="DN35" s="967"/>
      <c r="DO35" s="967"/>
      <c r="DP35" s="967"/>
      <c r="DQ35" s="967"/>
      <c r="DR35" s="967"/>
      <c r="DS35" s="967"/>
      <c r="DT35" s="967"/>
      <c r="DU35" s="967"/>
      <c r="DV35" s="967"/>
      <c r="DW35" s="967"/>
      <c r="DX35" s="967"/>
      <c r="DY35" s="967"/>
      <c r="DZ35" s="967"/>
      <c r="EA35" s="967"/>
      <c r="EB35" s="967"/>
      <c r="EC35" s="967"/>
      <c r="ED35" s="967"/>
      <c r="EE35" s="967"/>
      <c r="EF35" s="967"/>
      <c r="EG35" s="967"/>
      <c r="EH35" s="967"/>
      <c r="EI35" s="967"/>
      <c r="EJ35" s="967"/>
      <c r="EK35" s="967"/>
      <c r="EL35" s="967"/>
      <c r="EM35" s="967"/>
      <c r="EN35" s="967"/>
      <c r="EO35" s="967"/>
      <c r="EP35" s="967"/>
      <c r="EQ35" s="967"/>
      <c r="ER35" s="967"/>
      <c r="ES35" s="967"/>
      <c r="ET35" s="967"/>
      <c r="EU35" s="967"/>
      <c r="EV35" s="967"/>
      <c r="EW35" s="967"/>
      <c r="EX35" s="967"/>
      <c r="EY35" s="967"/>
      <c r="EZ35" s="967"/>
      <c r="FA35" s="967"/>
      <c r="FB35" s="967"/>
      <c r="FC35" s="967"/>
      <c r="FD35" s="967"/>
      <c r="FE35" s="967"/>
      <c r="FF35" s="967"/>
      <c r="FG35" s="967"/>
      <c r="FH35" s="967"/>
      <c r="FI35" s="967"/>
      <c r="FJ35" s="967"/>
      <c r="FK35" s="967"/>
      <c r="FL35" s="967"/>
      <c r="FM35" s="967"/>
    </row>
    <row r="36" spans="1:169" s="968" customFormat="1">
      <c r="A36" s="281" t="s">
        <v>7029</v>
      </c>
      <c r="B36" s="281" t="s">
        <v>7030</v>
      </c>
      <c r="C36" s="282">
        <v>4</v>
      </c>
      <c r="D36" s="282">
        <v>0</v>
      </c>
      <c r="E36" s="292">
        <v>10611.4</v>
      </c>
      <c r="F36" s="292">
        <v>11885.22</v>
      </c>
      <c r="G36" s="967"/>
      <c r="H36" s="929"/>
      <c r="I36" s="967"/>
      <c r="J36" s="967"/>
      <c r="K36" s="967"/>
      <c r="L36" s="967"/>
      <c r="M36" s="967"/>
      <c r="N36" s="967"/>
      <c r="O36" s="967"/>
      <c r="P36" s="967"/>
      <c r="Q36" s="967"/>
      <c r="R36" s="967"/>
      <c r="S36" s="967"/>
      <c r="T36" s="967"/>
      <c r="U36" s="967"/>
      <c r="V36" s="967"/>
      <c r="W36" s="967"/>
      <c r="X36" s="967"/>
      <c r="Y36" s="967"/>
      <c r="Z36" s="967"/>
      <c r="AA36" s="967"/>
      <c r="AB36" s="967"/>
      <c r="AC36" s="967"/>
      <c r="AD36" s="967"/>
      <c r="AE36" s="967"/>
      <c r="AF36" s="967"/>
      <c r="AG36" s="967"/>
      <c r="AH36" s="967"/>
      <c r="AI36" s="967"/>
      <c r="AJ36" s="967"/>
      <c r="AK36" s="967"/>
      <c r="AL36" s="967"/>
      <c r="AM36" s="967"/>
      <c r="AN36" s="967"/>
      <c r="AO36" s="967"/>
      <c r="AP36" s="967"/>
      <c r="AQ36" s="967"/>
      <c r="AR36" s="967"/>
      <c r="AS36" s="967"/>
      <c r="AT36" s="967"/>
      <c r="AU36" s="967"/>
      <c r="AV36" s="967"/>
      <c r="AW36" s="967"/>
      <c r="AX36" s="967"/>
      <c r="AY36" s="967"/>
      <c r="AZ36" s="967"/>
      <c r="BA36" s="967"/>
      <c r="BB36" s="967"/>
      <c r="BC36" s="967"/>
      <c r="BD36" s="967"/>
      <c r="BE36" s="967"/>
      <c r="BF36" s="967"/>
      <c r="BG36" s="967"/>
      <c r="BH36" s="967"/>
      <c r="BI36" s="967"/>
      <c r="BJ36" s="967"/>
      <c r="BK36" s="967"/>
      <c r="BL36" s="967"/>
      <c r="BM36" s="967"/>
      <c r="BN36" s="967"/>
      <c r="BO36" s="967"/>
      <c r="BP36" s="967"/>
      <c r="BQ36" s="967"/>
      <c r="BR36" s="967"/>
      <c r="BS36" s="967"/>
      <c r="BT36" s="967"/>
      <c r="BU36" s="967"/>
      <c r="BV36" s="967"/>
      <c r="BW36" s="967"/>
      <c r="BX36" s="967"/>
      <c r="BY36" s="967"/>
      <c r="BZ36" s="967"/>
      <c r="CA36" s="967"/>
      <c r="CB36" s="967"/>
      <c r="CC36" s="967"/>
      <c r="CD36" s="967"/>
      <c r="CE36" s="967"/>
      <c r="CF36" s="967"/>
      <c r="CG36" s="967"/>
      <c r="CH36" s="967"/>
      <c r="CI36" s="967"/>
      <c r="CJ36" s="967"/>
      <c r="CK36" s="967"/>
      <c r="CL36" s="967"/>
      <c r="CM36" s="967"/>
      <c r="CN36" s="967"/>
      <c r="CO36" s="967"/>
      <c r="CP36" s="967"/>
      <c r="CQ36" s="967"/>
      <c r="CR36" s="967"/>
      <c r="CS36" s="967"/>
      <c r="CT36" s="967"/>
      <c r="CU36" s="967"/>
      <c r="CV36" s="967"/>
      <c r="CW36" s="967"/>
      <c r="CX36" s="967"/>
      <c r="CY36" s="967"/>
      <c r="CZ36" s="967"/>
      <c r="DA36" s="967"/>
      <c r="DB36" s="967"/>
      <c r="DC36" s="967"/>
      <c r="DD36" s="967"/>
      <c r="DE36" s="967"/>
      <c r="DF36" s="967"/>
      <c r="DG36" s="967"/>
      <c r="DH36" s="967"/>
      <c r="DI36" s="967"/>
      <c r="DJ36" s="967"/>
      <c r="DK36" s="967"/>
      <c r="DL36" s="967"/>
      <c r="DM36" s="967"/>
      <c r="DN36" s="967"/>
      <c r="DO36" s="967"/>
      <c r="DP36" s="967"/>
      <c r="DQ36" s="967"/>
      <c r="DR36" s="967"/>
      <c r="DS36" s="967"/>
      <c r="DT36" s="967"/>
      <c r="DU36" s="967"/>
      <c r="DV36" s="967"/>
      <c r="DW36" s="967"/>
      <c r="DX36" s="967"/>
      <c r="DY36" s="967"/>
      <c r="DZ36" s="967"/>
      <c r="EA36" s="967"/>
      <c r="EB36" s="967"/>
      <c r="EC36" s="967"/>
      <c r="ED36" s="967"/>
      <c r="EE36" s="967"/>
      <c r="EF36" s="967"/>
      <c r="EG36" s="967"/>
      <c r="EH36" s="967"/>
      <c r="EI36" s="967"/>
      <c r="EJ36" s="967"/>
      <c r="EK36" s="967"/>
      <c r="EL36" s="967"/>
      <c r="EM36" s="967"/>
      <c r="EN36" s="967"/>
      <c r="EO36" s="967"/>
      <c r="EP36" s="967"/>
      <c r="EQ36" s="967"/>
      <c r="ER36" s="967"/>
      <c r="ES36" s="967"/>
      <c r="ET36" s="967"/>
      <c r="EU36" s="967"/>
      <c r="EV36" s="967"/>
      <c r="EW36" s="967"/>
      <c r="EX36" s="967"/>
      <c r="EY36" s="967"/>
      <c r="EZ36" s="967"/>
      <c r="FA36" s="967"/>
      <c r="FB36" s="967"/>
      <c r="FC36" s="967"/>
      <c r="FD36" s="967"/>
      <c r="FE36" s="967"/>
      <c r="FF36" s="967"/>
      <c r="FG36" s="967"/>
      <c r="FH36" s="967"/>
      <c r="FI36" s="967"/>
      <c r="FJ36" s="967"/>
      <c r="FK36" s="967"/>
      <c r="FL36" s="967"/>
      <c r="FM36" s="967"/>
    </row>
    <row r="37" spans="1:169" s="968" customFormat="1">
      <c r="A37" s="281" t="s">
        <v>7031</v>
      </c>
      <c r="B37" s="281" t="s">
        <v>7032</v>
      </c>
      <c r="C37" s="282">
        <v>1</v>
      </c>
      <c r="D37" s="282">
        <v>0</v>
      </c>
      <c r="E37" s="292">
        <v>10992.07</v>
      </c>
      <c r="F37" s="292">
        <v>12310.65</v>
      </c>
      <c r="G37" s="967"/>
      <c r="H37" s="929"/>
      <c r="I37" s="967"/>
      <c r="J37" s="967"/>
      <c r="K37" s="967"/>
      <c r="L37" s="967"/>
      <c r="M37" s="967"/>
      <c r="N37" s="967"/>
      <c r="O37" s="967"/>
      <c r="P37" s="967"/>
      <c r="Q37" s="967"/>
      <c r="R37" s="967"/>
      <c r="S37" s="967"/>
      <c r="T37" s="967"/>
      <c r="U37" s="967"/>
      <c r="V37" s="967"/>
      <c r="W37" s="967"/>
      <c r="X37" s="967"/>
      <c r="Y37" s="967"/>
      <c r="Z37" s="967"/>
      <c r="AA37" s="967"/>
      <c r="AB37" s="967"/>
      <c r="AC37" s="967"/>
      <c r="AD37" s="967"/>
      <c r="AE37" s="967"/>
      <c r="AF37" s="967"/>
      <c r="AG37" s="967"/>
      <c r="AH37" s="967"/>
      <c r="AI37" s="967"/>
      <c r="AJ37" s="967"/>
      <c r="AK37" s="967"/>
      <c r="AL37" s="967"/>
      <c r="AM37" s="967"/>
      <c r="AN37" s="967"/>
      <c r="AO37" s="967"/>
      <c r="AP37" s="967"/>
      <c r="AQ37" s="967"/>
      <c r="AR37" s="967"/>
      <c r="AS37" s="967"/>
      <c r="AT37" s="967"/>
      <c r="AU37" s="967"/>
      <c r="AV37" s="967"/>
      <c r="AW37" s="967"/>
      <c r="AX37" s="967"/>
      <c r="AY37" s="967"/>
      <c r="AZ37" s="967"/>
      <c r="BA37" s="967"/>
      <c r="BB37" s="967"/>
      <c r="BC37" s="967"/>
      <c r="BD37" s="967"/>
      <c r="BE37" s="967"/>
      <c r="BF37" s="967"/>
      <c r="BG37" s="967"/>
      <c r="BH37" s="967"/>
      <c r="BI37" s="967"/>
      <c r="BJ37" s="967"/>
      <c r="BK37" s="967"/>
      <c r="BL37" s="967"/>
      <c r="BM37" s="967"/>
      <c r="BN37" s="967"/>
      <c r="BO37" s="967"/>
      <c r="BP37" s="967"/>
      <c r="BQ37" s="967"/>
      <c r="BR37" s="967"/>
      <c r="BS37" s="967"/>
      <c r="BT37" s="967"/>
      <c r="BU37" s="967"/>
      <c r="BV37" s="967"/>
      <c r="BW37" s="967"/>
      <c r="BX37" s="967"/>
      <c r="BY37" s="967"/>
      <c r="BZ37" s="967"/>
      <c r="CA37" s="967"/>
      <c r="CB37" s="967"/>
      <c r="CC37" s="967"/>
      <c r="CD37" s="967"/>
      <c r="CE37" s="967"/>
      <c r="CF37" s="967"/>
      <c r="CG37" s="967"/>
      <c r="CH37" s="967"/>
      <c r="CI37" s="967"/>
      <c r="CJ37" s="967"/>
      <c r="CK37" s="967"/>
      <c r="CL37" s="967"/>
      <c r="CM37" s="967"/>
      <c r="CN37" s="967"/>
      <c r="CO37" s="967"/>
      <c r="CP37" s="967"/>
      <c r="CQ37" s="967"/>
      <c r="CR37" s="967"/>
      <c r="CS37" s="967"/>
      <c r="CT37" s="967"/>
      <c r="CU37" s="967"/>
      <c r="CV37" s="967"/>
      <c r="CW37" s="967"/>
      <c r="CX37" s="967"/>
      <c r="CY37" s="967"/>
      <c r="CZ37" s="967"/>
      <c r="DA37" s="967"/>
      <c r="DB37" s="967"/>
      <c r="DC37" s="967"/>
      <c r="DD37" s="967"/>
      <c r="DE37" s="967"/>
      <c r="DF37" s="967"/>
      <c r="DG37" s="967"/>
      <c r="DH37" s="967"/>
      <c r="DI37" s="967"/>
      <c r="DJ37" s="967"/>
      <c r="DK37" s="967"/>
      <c r="DL37" s="967"/>
      <c r="DM37" s="967"/>
      <c r="DN37" s="967"/>
      <c r="DO37" s="967"/>
      <c r="DP37" s="967"/>
      <c r="DQ37" s="967"/>
      <c r="DR37" s="967"/>
      <c r="DS37" s="967"/>
      <c r="DT37" s="967"/>
      <c r="DU37" s="967"/>
      <c r="DV37" s="967"/>
      <c r="DW37" s="967"/>
      <c r="DX37" s="967"/>
      <c r="DY37" s="967"/>
      <c r="DZ37" s="967"/>
      <c r="EA37" s="967"/>
      <c r="EB37" s="967"/>
      <c r="EC37" s="967"/>
      <c r="ED37" s="967"/>
      <c r="EE37" s="967"/>
      <c r="EF37" s="967"/>
      <c r="EG37" s="967"/>
      <c r="EH37" s="967"/>
      <c r="EI37" s="967"/>
      <c r="EJ37" s="967"/>
      <c r="EK37" s="967"/>
      <c r="EL37" s="967"/>
      <c r="EM37" s="967"/>
      <c r="EN37" s="967"/>
      <c r="EO37" s="967"/>
      <c r="EP37" s="967"/>
      <c r="EQ37" s="967"/>
      <c r="ER37" s="967"/>
      <c r="ES37" s="967"/>
      <c r="ET37" s="967"/>
      <c r="EU37" s="967"/>
      <c r="EV37" s="967"/>
      <c r="EW37" s="967"/>
      <c r="EX37" s="967"/>
      <c r="EY37" s="967"/>
      <c r="EZ37" s="967"/>
      <c r="FA37" s="967"/>
      <c r="FB37" s="967"/>
      <c r="FC37" s="967"/>
      <c r="FD37" s="967"/>
      <c r="FE37" s="967"/>
      <c r="FF37" s="967"/>
      <c r="FG37" s="967"/>
      <c r="FH37" s="967"/>
      <c r="FI37" s="967"/>
      <c r="FJ37" s="967"/>
      <c r="FK37" s="967"/>
      <c r="FL37" s="967"/>
      <c r="FM37" s="967"/>
    </row>
    <row r="38" spans="1:169" s="968" customFormat="1">
      <c r="A38" s="281" t="s">
        <v>7033</v>
      </c>
      <c r="B38" s="281" t="s">
        <v>7034</v>
      </c>
      <c r="C38" s="282">
        <v>2</v>
      </c>
      <c r="D38" s="282">
        <v>0</v>
      </c>
      <c r="E38" s="292">
        <v>11379.2</v>
      </c>
      <c r="F38" s="292">
        <v>12744.47</v>
      </c>
      <c r="G38" s="967"/>
      <c r="H38" s="929"/>
      <c r="I38" s="967"/>
      <c r="J38" s="967"/>
      <c r="K38" s="967"/>
      <c r="L38" s="967"/>
      <c r="M38" s="967"/>
      <c r="N38" s="967"/>
      <c r="O38" s="967"/>
      <c r="P38" s="967"/>
      <c r="Q38" s="967"/>
      <c r="R38" s="967"/>
      <c r="S38" s="967"/>
      <c r="T38" s="967"/>
      <c r="U38" s="967"/>
      <c r="V38" s="967"/>
      <c r="W38" s="967"/>
      <c r="X38" s="967"/>
      <c r="Y38" s="967"/>
      <c r="Z38" s="967"/>
      <c r="AA38" s="967"/>
      <c r="AB38" s="967"/>
      <c r="AC38" s="967"/>
      <c r="AD38" s="967"/>
      <c r="AE38" s="967"/>
      <c r="AF38" s="967"/>
      <c r="AG38" s="967"/>
      <c r="AH38" s="967"/>
      <c r="AI38" s="967"/>
      <c r="AJ38" s="967"/>
      <c r="AK38" s="967"/>
      <c r="AL38" s="967"/>
      <c r="AM38" s="967"/>
      <c r="AN38" s="967"/>
      <c r="AO38" s="967"/>
      <c r="AP38" s="967"/>
      <c r="AQ38" s="967"/>
      <c r="AR38" s="967"/>
      <c r="AS38" s="967"/>
      <c r="AT38" s="967"/>
      <c r="AU38" s="967"/>
      <c r="AV38" s="967"/>
      <c r="AW38" s="967"/>
      <c r="AX38" s="967"/>
      <c r="AY38" s="967"/>
      <c r="AZ38" s="967"/>
      <c r="BA38" s="967"/>
      <c r="BB38" s="967"/>
      <c r="BC38" s="967"/>
      <c r="BD38" s="967"/>
      <c r="BE38" s="967"/>
      <c r="BF38" s="967"/>
      <c r="BG38" s="967"/>
      <c r="BH38" s="967"/>
      <c r="BI38" s="967"/>
      <c r="BJ38" s="967"/>
      <c r="BK38" s="967"/>
      <c r="BL38" s="967"/>
      <c r="BM38" s="967"/>
      <c r="BN38" s="967"/>
      <c r="BO38" s="967"/>
      <c r="BP38" s="967"/>
      <c r="BQ38" s="967"/>
      <c r="BR38" s="967"/>
      <c r="BS38" s="967"/>
      <c r="BT38" s="967"/>
      <c r="BU38" s="967"/>
      <c r="BV38" s="967"/>
      <c r="BW38" s="967"/>
      <c r="BX38" s="967"/>
      <c r="BY38" s="967"/>
      <c r="BZ38" s="967"/>
      <c r="CA38" s="967"/>
      <c r="CB38" s="967"/>
      <c r="CC38" s="967"/>
      <c r="CD38" s="967"/>
      <c r="CE38" s="967"/>
      <c r="CF38" s="967"/>
      <c r="CG38" s="967"/>
      <c r="CH38" s="967"/>
      <c r="CI38" s="967"/>
      <c r="CJ38" s="967"/>
      <c r="CK38" s="967"/>
      <c r="CL38" s="967"/>
      <c r="CM38" s="967"/>
      <c r="CN38" s="967"/>
      <c r="CO38" s="967"/>
      <c r="CP38" s="967"/>
      <c r="CQ38" s="967"/>
      <c r="CR38" s="967"/>
      <c r="CS38" s="967"/>
      <c r="CT38" s="967"/>
      <c r="CU38" s="967"/>
      <c r="CV38" s="967"/>
      <c r="CW38" s="967"/>
      <c r="CX38" s="967"/>
      <c r="CY38" s="967"/>
      <c r="CZ38" s="967"/>
      <c r="DA38" s="967"/>
      <c r="DB38" s="967"/>
      <c r="DC38" s="967"/>
      <c r="DD38" s="967"/>
      <c r="DE38" s="967"/>
      <c r="DF38" s="967"/>
      <c r="DG38" s="967"/>
      <c r="DH38" s="967"/>
      <c r="DI38" s="967"/>
      <c r="DJ38" s="967"/>
      <c r="DK38" s="967"/>
      <c r="DL38" s="967"/>
      <c r="DM38" s="967"/>
      <c r="DN38" s="967"/>
      <c r="DO38" s="967"/>
      <c r="DP38" s="967"/>
      <c r="DQ38" s="967"/>
      <c r="DR38" s="967"/>
      <c r="DS38" s="967"/>
      <c r="DT38" s="967"/>
      <c r="DU38" s="967"/>
      <c r="DV38" s="967"/>
      <c r="DW38" s="967"/>
      <c r="DX38" s="967"/>
      <c r="DY38" s="967"/>
      <c r="DZ38" s="967"/>
      <c r="EA38" s="967"/>
      <c r="EB38" s="967"/>
      <c r="EC38" s="967"/>
      <c r="ED38" s="967"/>
      <c r="EE38" s="967"/>
      <c r="EF38" s="967"/>
      <c r="EG38" s="967"/>
      <c r="EH38" s="967"/>
      <c r="EI38" s="967"/>
      <c r="EJ38" s="967"/>
      <c r="EK38" s="967"/>
      <c r="EL38" s="967"/>
      <c r="EM38" s="967"/>
      <c r="EN38" s="967"/>
      <c r="EO38" s="967"/>
      <c r="EP38" s="967"/>
      <c r="EQ38" s="967"/>
      <c r="ER38" s="967"/>
      <c r="ES38" s="967"/>
      <c r="ET38" s="967"/>
      <c r="EU38" s="967"/>
      <c r="EV38" s="967"/>
      <c r="EW38" s="967"/>
      <c r="EX38" s="967"/>
      <c r="EY38" s="967"/>
      <c r="EZ38" s="967"/>
      <c r="FA38" s="967"/>
      <c r="FB38" s="967"/>
      <c r="FC38" s="967"/>
      <c r="FD38" s="967"/>
      <c r="FE38" s="967"/>
      <c r="FF38" s="967"/>
      <c r="FG38" s="967"/>
      <c r="FH38" s="967"/>
      <c r="FI38" s="967"/>
      <c r="FJ38" s="967"/>
      <c r="FK38" s="967"/>
      <c r="FL38" s="967"/>
      <c r="FM38" s="967"/>
    </row>
    <row r="39" spans="1:169" s="968" customFormat="1">
      <c r="A39" s="281" t="s">
        <v>7035</v>
      </c>
      <c r="B39" s="281" t="s">
        <v>7036</v>
      </c>
      <c r="C39" s="282">
        <v>0</v>
      </c>
      <c r="D39" s="282">
        <f>168+338</f>
        <v>506</v>
      </c>
      <c r="E39" s="292">
        <v>1157.55</v>
      </c>
      <c r="F39" s="292">
        <v>7717</v>
      </c>
      <c r="G39" s="967"/>
      <c r="H39" s="929"/>
      <c r="I39" s="967"/>
      <c r="J39" s="967"/>
      <c r="K39" s="967"/>
      <c r="L39" s="967"/>
      <c r="M39" s="967"/>
      <c r="N39" s="967"/>
      <c r="O39" s="967"/>
      <c r="P39" s="967"/>
      <c r="Q39" s="967"/>
      <c r="R39" s="967"/>
      <c r="S39" s="967"/>
      <c r="T39" s="967"/>
      <c r="U39" s="967"/>
      <c r="V39" s="967"/>
      <c r="W39" s="967"/>
      <c r="X39" s="967"/>
      <c r="Y39" s="967"/>
      <c r="Z39" s="967"/>
      <c r="AA39" s="967"/>
      <c r="AB39" s="967"/>
      <c r="AC39" s="967"/>
      <c r="AD39" s="967"/>
      <c r="AE39" s="967"/>
      <c r="AF39" s="967"/>
      <c r="AG39" s="967"/>
      <c r="AH39" s="967"/>
      <c r="AI39" s="967"/>
      <c r="AJ39" s="967"/>
      <c r="AK39" s="967"/>
      <c r="AL39" s="967"/>
      <c r="AM39" s="967"/>
      <c r="AN39" s="967"/>
      <c r="AO39" s="967"/>
      <c r="AP39" s="967"/>
      <c r="AQ39" s="967"/>
      <c r="AR39" s="967"/>
      <c r="AS39" s="967"/>
      <c r="AT39" s="967"/>
      <c r="AU39" s="967"/>
      <c r="AV39" s="967"/>
      <c r="AW39" s="967"/>
      <c r="AX39" s="967"/>
      <c r="AY39" s="967"/>
      <c r="AZ39" s="967"/>
      <c r="BA39" s="967"/>
      <c r="BB39" s="967"/>
      <c r="BC39" s="967"/>
      <c r="BD39" s="967"/>
      <c r="BE39" s="967"/>
      <c r="BF39" s="967"/>
      <c r="BG39" s="967"/>
      <c r="BH39" s="967"/>
      <c r="BI39" s="967"/>
      <c r="BJ39" s="967"/>
      <c r="BK39" s="967"/>
      <c r="BL39" s="967"/>
      <c r="BM39" s="967"/>
      <c r="BN39" s="967"/>
      <c r="BO39" s="967"/>
      <c r="BP39" s="967"/>
      <c r="BQ39" s="967"/>
      <c r="BR39" s="967"/>
      <c r="BS39" s="967"/>
      <c r="BT39" s="967"/>
      <c r="BU39" s="967"/>
      <c r="BV39" s="967"/>
      <c r="BW39" s="967"/>
      <c r="BX39" s="967"/>
      <c r="BY39" s="967"/>
      <c r="BZ39" s="967"/>
      <c r="CA39" s="967"/>
      <c r="CB39" s="967"/>
      <c r="CC39" s="967"/>
      <c r="CD39" s="967"/>
      <c r="CE39" s="967"/>
      <c r="CF39" s="967"/>
      <c r="CG39" s="967"/>
      <c r="CH39" s="967"/>
      <c r="CI39" s="967"/>
      <c r="CJ39" s="967"/>
      <c r="CK39" s="967"/>
      <c r="CL39" s="967"/>
      <c r="CM39" s="967"/>
      <c r="CN39" s="967"/>
      <c r="CO39" s="967"/>
      <c r="CP39" s="967"/>
      <c r="CQ39" s="967"/>
      <c r="CR39" s="967"/>
      <c r="CS39" s="967"/>
      <c r="CT39" s="967"/>
      <c r="CU39" s="967"/>
      <c r="CV39" s="967"/>
      <c r="CW39" s="967"/>
      <c r="CX39" s="967"/>
      <c r="CY39" s="967"/>
      <c r="CZ39" s="967"/>
      <c r="DA39" s="967"/>
      <c r="DB39" s="967"/>
      <c r="DC39" s="967"/>
      <c r="DD39" s="967"/>
      <c r="DE39" s="967"/>
      <c r="DF39" s="967"/>
      <c r="DG39" s="967"/>
      <c r="DH39" s="967"/>
      <c r="DI39" s="967"/>
      <c r="DJ39" s="967"/>
      <c r="DK39" s="967"/>
      <c r="DL39" s="967"/>
      <c r="DM39" s="967"/>
      <c r="DN39" s="967"/>
      <c r="DO39" s="967"/>
      <c r="DP39" s="967"/>
      <c r="DQ39" s="967"/>
      <c r="DR39" s="967"/>
      <c r="DS39" s="967"/>
      <c r="DT39" s="967"/>
      <c r="DU39" s="967"/>
      <c r="DV39" s="967"/>
      <c r="DW39" s="967"/>
      <c r="DX39" s="967"/>
      <c r="DY39" s="967"/>
      <c r="DZ39" s="967"/>
      <c r="EA39" s="967"/>
      <c r="EB39" s="967"/>
      <c r="EC39" s="967"/>
      <c r="ED39" s="967"/>
      <c r="EE39" s="967"/>
      <c r="EF39" s="967"/>
      <c r="EG39" s="967"/>
      <c r="EH39" s="967"/>
      <c r="EI39" s="967"/>
      <c r="EJ39" s="967"/>
      <c r="EK39" s="967"/>
      <c r="EL39" s="967"/>
      <c r="EM39" s="967"/>
      <c r="EN39" s="967"/>
      <c r="EO39" s="967"/>
      <c r="EP39" s="967"/>
      <c r="EQ39" s="967"/>
      <c r="ER39" s="967"/>
      <c r="ES39" s="967"/>
      <c r="ET39" s="967"/>
      <c r="EU39" s="967"/>
      <c r="EV39" s="967"/>
      <c r="EW39" s="967"/>
      <c r="EX39" s="967"/>
      <c r="EY39" s="967"/>
      <c r="EZ39" s="967"/>
      <c r="FA39" s="967"/>
      <c r="FB39" s="967"/>
      <c r="FC39" s="967"/>
      <c r="FD39" s="967"/>
      <c r="FE39" s="967"/>
      <c r="FF39" s="967"/>
      <c r="FG39" s="967"/>
      <c r="FH39" s="967"/>
      <c r="FI39" s="967"/>
      <c r="FJ39" s="967"/>
      <c r="FK39" s="967"/>
      <c r="FL39" s="967"/>
      <c r="FM39" s="967"/>
    </row>
    <row r="40" spans="1:169" s="968" customFormat="1">
      <c r="A40" s="281" t="s">
        <v>7037</v>
      </c>
      <c r="B40" s="281" t="s">
        <v>7038</v>
      </c>
      <c r="C40" s="282">
        <v>0</v>
      </c>
      <c r="D40" s="282">
        <f>656+337</f>
        <v>993</v>
      </c>
      <c r="E40" s="292">
        <v>2600</v>
      </c>
      <c r="F40" s="292">
        <v>10400</v>
      </c>
      <c r="G40" s="967"/>
      <c r="H40" s="929"/>
      <c r="I40" s="967"/>
      <c r="J40" s="967"/>
      <c r="K40" s="967"/>
      <c r="L40" s="967"/>
      <c r="M40" s="967"/>
      <c r="N40" s="967"/>
      <c r="O40" s="967"/>
      <c r="P40" s="967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7"/>
      <c r="AC40" s="967"/>
      <c r="AD40" s="967"/>
      <c r="AE40" s="967"/>
      <c r="AF40" s="967"/>
      <c r="AG40" s="967"/>
      <c r="AH40" s="967"/>
      <c r="AI40" s="967"/>
      <c r="AJ40" s="967"/>
      <c r="AK40" s="967"/>
      <c r="AL40" s="967"/>
      <c r="AM40" s="967"/>
      <c r="AN40" s="967"/>
      <c r="AO40" s="967"/>
      <c r="AP40" s="967"/>
      <c r="AQ40" s="967"/>
      <c r="AR40" s="967"/>
      <c r="AS40" s="967"/>
      <c r="AT40" s="967"/>
      <c r="AU40" s="967"/>
      <c r="AV40" s="967"/>
      <c r="AW40" s="967"/>
      <c r="AX40" s="967"/>
      <c r="AY40" s="967"/>
      <c r="AZ40" s="967"/>
      <c r="BA40" s="967"/>
      <c r="BB40" s="967"/>
      <c r="BC40" s="967"/>
      <c r="BD40" s="967"/>
      <c r="BE40" s="967"/>
      <c r="BF40" s="967"/>
      <c r="BG40" s="967"/>
      <c r="BH40" s="967"/>
      <c r="BI40" s="967"/>
      <c r="BJ40" s="967"/>
      <c r="BK40" s="967"/>
      <c r="BL40" s="967"/>
      <c r="BM40" s="967"/>
      <c r="BN40" s="967"/>
      <c r="BO40" s="967"/>
      <c r="BP40" s="967"/>
      <c r="BQ40" s="967"/>
      <c r="BR40" s="967"/>
      <c r="BS40" s="967"/>
      <c r="BT40" s="967"/>
      <c r="BU40" s="967"/>
      <c r="BV40" s="967"/>
      <c r="BW40" s="967"/>
      <c r="BX40" s="967"/>
      <c r="BY40" s="967"/>
      <c r="BZ40" s="967"/>
      <c r="CA40" s="967"/>
      <c r="CB40" s="967"/>
      <c r="CC40" s="967"/>
      <c r="CD40" s="967"/>
      <c r="CE40" s="967"/>
      <c r="CF40" s="967"/>
      <c r="CG40" s="967"/>
      <c r="CH40" s="967"/>
      <c r="CI40" s="967"/>
      <c r="CJ40" s="967"/>
      <c r="CK40" s="967"/>
      <c r="CL40" s="967"/>
      <c r="CM40" s="967"/>
      <c r="CN40" s="967"/>
      <c r="CO40" s="967"/>
      <c r="CP40" s="967"/>
      <c r="CQ40" s="967"/>
      <c r="CR40" s="967"/>
      <c r="CS40" s="967"/>
      <c r="CT40" s="967"/>
      <c r="CU40" s="967"/>
      <c r="CV40" s="967"/>
      <c r="CW40" s="967"/>
      <c r="CX40" s="967"/>
      <c r="CY40" s="967"/>
      <c r="CZ40" s="967"/>
      <c r="DA40" s="967"/>
      <c r="DB40" s="967"/>
      <c r="DC40" s="967"/>
      <c r="DD40" s="967"/>
      <c r="DE40" s="967"/>
      <c r="DF40" s="967"/>
      <c r="DG40" s="967"/>
      <c r="DH40" s="967"/>
      <c r="DI40" s="967"/>
      <c r="DJ40" s="967"/>
      <c r="DK40" s="967"/>
      <c r="DL40" s="967"/>
      <c r="DM40" s="967"/>
      <c r="DN40" s="967"/>
      <c r="DO40" s="967"/>
      <c r="DP40" s="967"/>
      <c r="DQ40" s="967"/>
      <c r="DR40" s="967"/>
      <c r="DS40" s="967"/>
      <c r="DT40" s="967"/>
      <c r="DU40" s="967"/>
      <c r="DV40" s="967"/>
      <c r="DW40" s="967"/>
      <c r="DX40" s="967"/>
      <c r="DY40" s="967"/>
      <c r="DZ40" s="967"/>
      <c r="EA40" s="967"/>
      <c r="EB40" s="967"/>
      <c r="EC40" s="967"/>
      <c r="ED40" s="967"/>
      <c r="EE40" s="967"/>
      <c r="EF40" s="967"/>
      <c r="EG40" s="967"/>
      <c r="EH40" s="967"/>
      <c r="EI40" s="967"/>
      <c r="EJ40" s="967"/>
      <c r="EK40" s="967"/>
      <c r="EL40" s="967"/>
      <c r="EM40" s="967"/>
      <c r="EN40" s="967"/>
      <c r="EO40" s="967"/>
      <c r="EP40" s="967"/>
      <c r="EQ40" s="967"/>
      <c r="ER40" s="967"/>
      <c r="ES40" s="967"/>
      <c r="ET40" s="967"/>
      <c r="EU40" s="967"/>
      <c r="EV40" s="967"/>
      <c r="EW40" s="967"/>
      <c r="EX40" s="967"/>
      <c r="EY40" s="967"/>
      <c r="EZ40" s="967"/>
      <c r="FA40" s="967"/>
      <c r="FB40" s="967"/>
      <c r="FC40" s="967"/>
      <c r="FD40" s="967"/>
      <c r="FE40" s="967"/>
      <c r="FF40" s="967"/>
      <c r="FG40" s="967"/>
      <c r="FH40" s="967"/>
      <c r="FI40" s="967"/>
      <c r="FJ40" s="967"/>
      <c r="FK40" s="967"/>
      <c r="FL40" s="967"/>
      <c r="FM40" s="967"/>
    </row>
    <row r="41" spans="1:169" s="968" customFormat="1">
      <c r="A41" s="281" t="s">
        <v>7039</v>
      </c>
      <c r="B41" s="281" t="s">
        <v>7040</v>
      </c>
      <c r="C41" s="282">
        <v>0</v>
      </c>
      <c r="D41" s="282">
        <v>2350</v>
      </c>
      <c r="E41" s="292">
        <v>1762.8</v>
      </c>
      <c r="F41" s="292">
        <v>11752</v>
      </c>
      <c r="G41" s="967"/>
      <c r="H41" s="929"/>
      <c r="I41" s="967"/>
      <c r="J41" s="967"/>
      <c r="K41" s="967"/>
      <c r="L41" s="967"/>
      <c r="M41" s="967"/>
      <c r="N41" s="967"/>
      <c r="O41" s="967"/>
      <c r="P41" s="967"/>
      <c r="Q41" s="967"/>
      <c r="R41" s="967"/>
      <c r="S41" s="967"/>
      <c r="T41" s="967"/>
      <c r="U41" s="967"/>
      <c r="V41" s="967"/>
      <c r="W41" s="967"/>
      <c r="X41" s="967"/>
      <c r="Y41" s="967"/>
      <c r="Z41" s="967"/>
      <c r="AA41" s="967"/>
      <c r="AB41" s="967"/>
      <c r="AC41" s="967"/>
      <c r="AD41" s="967"/>
      <c r="AE41" s="967"/>
      <c r="AF41" s="967"/>
      <c r="AG41" s="967"/>
      <c r="AH41" s="967"/>
      <c r="AI41" s="967"/>
      <c r="AJ41" s="967"/>
      <c r="AK41" s="967"/>
      <c r="AL41" s="967"/>
      <c r="AM41" s="967"/>
      <c r="AN41" s="967"/>
      <c r="AO41" s="967"/>
      <c r="AP41" s="967"/>
      <c r="AQ41" s="967"/>
      <c r="AR41" s="967"/>
      <c r="AS41" s="967"/>
      <c r="AT41" s="967"/>
      <c r="AU41" s="967"/>
      <c r="AV41" s="967"/>
      <c r="AW41" s="967"/>
      <c r="AX41" s="967"/>
      <c r="AY41" s="967"/>
      <c r="AZ41" s="967"/>
      <c r="BA41" s="967"/>
      <c r="BB41" s="967"/>
      <c r="BC41" s="967"/>
      <c r="BD41" s="967"/>
      <c r="BE41" s="967"/>
      <c r="BF41" s="967"/>
      <c r="BG41" s="967"/>
      <c r="BH41" s="967"/>
      <c r="BI41" s="967"/>
      <c r="BJ41" s="967"/>
      <c r="BK41" s="967"/>
      <c r="BL41" s="967"/>
      <c r="BM41" s="967"/>
      <c r="BN41" s="967"/>
      <c r="BO41" s="967"/>
      <c r="BP41" s="967"/>
      <c r="BQ41" s="967"/>
      <c r="BR41" s="967"/>
      <c r="BS41" s="967"/>
      <c r="BT41" s="967"/>
      <c r="BU41" s="967"/>
      <c r="BV41" s="967"/>
      <c r="BW41" s="967"/>
      <c r="BX41" s="967"/>
      <c r="BY41" s="967"/>
      <c r="BZ41" s="967"/>
      <c r="CA41" s="967"/>
      <c r="CB41" s="967"/>
      <c r="CC41" s="967"/>
      <c r="CD41" s="967"/>
      <c r="CE41" s="967"/>
      <c r="CF41" s="967"/>
      <c r="CG41" s="967"/>
      <c r="CH41" s="967"/>
      <c r="CI41" s="967"/>
      <c r="CJ41" s="967"/>
      <c r="CK41" s="967"/>
      <c r="CL41" s="967"/>
      <c r="CM41" s="967"/>
      <c r="CN41" s="967"/>
      <c r="CO41" s="967"/>
      <c r="CP41" s="967"/>
      <c r="CQ41" s="967"/>
      <c r="CR41" s="967"/>
      <c r="CS41" s="967"/>
      <c r="CT41" s="967"/>
      <c r="CU41" s="967"/>
      <c r="CV41" s="967"/>
      <c r="CW41" s="967"/>
      <c r="CX41" s="967"/>
      <c r="CY41" s="967"/>
      <c r="CZ41" s="967"/>
      <c r="DA41" s="967"/>
      <c r="DB41" s="967"/>
      <c r="DC41" s="967"/>
      <c r="DD41" s="967"/>
      <c r="DE41" s="967"/>
      <c r="DF41" s="967"/>
      <c r="DG41" s="967"/>
      <c r="DH41" s="967"/>
      <c r="DI41" s="967"/>
      <c r="DJ41" s="967"/>
      <c r="DK41" s="967"/>
      <c r="DL41" s="967"/>
      <c r="DM41" s="967"/>
      <c r="DN41" s="967"/>
      <c r="DO41" s="967"/>
      <c r="DP41" s="967"/>
      <c r="DQ41" s="967"/>
      <c r="DR41" s="967"/>
      <c r="DS41" s="967"/>
      <c r="DT41" s="967"/>
      <c r="DU41" s="967"/>
      <c r="DV41" s="967"/>
      <c r="DW41" s="967"/>
      <c r="DX41" s="967"/>
      <c r="DY41" s="967"/>
      <c r="DZ41" s="967"/>
      <c r="EA41" s="967"/>
      <c r="EB41" s="967"/>
      <c r="EC41" s="967"/>
      <c r="ED41" s="967"/>
      <c r="EE41" s="967"/>
      <c r="EF41" s="967"/>
      <c r="EG41" s="967"/>
      <c r="EH41" s="967"/>
      <c r="EI41" s="967"/>
      <c r="EJ41" s="967"/>
      <c r="EK41" s="967"/>
      <c r="EL41" s="967"/>
      <c r="EM41" s="967"/>
      <c r="EN41" s="967"/>
      <c r="EO41" s="967"/>
      <c r="EP41" s="967"/>
      <c r="EQ41" s="967"/>
      <c r="ER41" s="967"/>
      <c r="ES41" s="967"/>
      <c r="ET41" s="967"/>
      <c r="EU41" s="967"/>
      <c r="EV41" s="967"/>
      <c r="EW41" s="967"/>
      <c r="EX41" s="967"/>
      <c r="EY41" s="967"/>
      <c r="EZ41" s="967"/>
      <c r="FA41" s="967"/>
      <c r="FB41" s="967"/>
      <c r="FC41" s="967"/>
      <c r="FD41" s="967"/>
      <c r="FE41" s="967"/>
      <c r="FF41" s="967"/>
      <c r="FG41" s="967"/>
      <c r="FH41" s="967"/>
      <c r="FI41" s="967"/>
      <c r="FJ41" s="967"/>
      <c r="FK41" s="967"/>
      <c r="FL41" s="967"/>
      <c r="FM41" s="967"/>
    </row>
    <row r="42" spans="1:169" s="968" customFormat="1">
      <c r="A42" s="281" t="s">
        <v>7041</v>
      </c>
      <c r="B42" s="281" t="s">
        <v>7042</v>
      </c>
      <c r="C42" s="282">
        <v>0</v>
      </c>
      <c r="D42" s="282">
        <v>1108</v>
      </c>
      <c r="E42" s="292">
        <v>4680</v>
      </c>
      <c r="F42" s="292">
        <v>7717</v>
      </c>
      <c r="G42" s="967"/>
      <c r="H42" s="929"/>
      <c r="I42" s="967"/>
      <c r="J42" s="967"/>
      <c r="K42" s="967"/>
      <c r="L42" s="967"/>
      <c r="M42" s="967"/>
      <c r="N42" s="967"/>
      <c r="O42" s="967"/>
      <c r="P42" s="967"/>
      <c r="Q42" s="967"/>
      <c r="R42" s="967"/>
      <c r="S42" s="967"/>
      <c r="T42" s="967"/>
      <c r="U42" s="967"/>
      <c r="V42" s="967"/>
      <c r="W42" s="967"/>
      <c r="X42" s="967"/>
      <c r="Y42" s="967"/>
      <c r="Z42" s="967"/>
      <c r="AA42" s="967"/>
      <c r="AB42" s="967"/>
      <c r="AC42" s="967"/>
      <c r="AD42" s="967"/>
      <c r="AE42" s="967"/>
      <c r="AF42" s="967"/>
      <c r="AG42" s="967"/>
      <c r="AH42" s="967"/>
      <c r="AI42" s="967"/>
      <c r="AJ42" s="967"/>
      <c r="AK42" s="967"/>
      <c r="AL42" s="967"/>
      <c r="AM42" s="967"/>
      <c r="AN42" s="967"/>
      <c r="AO42" s="967"/>
      <c r="AP42" s="967"/>
      <c r="AQ42" s="967"/>
      <c r="AR42" s="967"/>
      <c r="AS42" s="967"/>
      <c r="AT42" s="967"/>
      <c r="AU42" s="967"/>
      <c r="AV42" s="967"/>
      <c r="AW42" s="967"/>
      <c r="AX42" s="967"/>
      <c r="AY42" s="967"/>
      <c r="AZ42" s="967"/>
      <c r="BA42" s="967"/>
      <c r="BB42" s="967"/>
      <c r="BC42" s="967"/>
      <c r="BD42" s="967"/>
      <c r="BE42" s="967"/>
      <c r="BF42" s="967"/>
      <c r="BG42" s="967"/>
      <c r="BH42" s="967"/>
      <c r="BI42" s="967"/>
      <c r="BJ42" s="967"/>
      <c r="BK42" s="967"/>
      <c r="BL42" s="967"/>
      <c r="BM42" s="967"/>
      <c r="BN42" s="967"/>
      <c r="BO42" s="967"/>
      <c r="BP42" s="967"/>
      <c r="BQ42" s="967"/>
      <c r="BR42" s="967"/>
      <c r="BS42" s="967"/>
      <c r="BT42" s="967"/>
      <c r="BU42" s="967"/>
      <c r="BV42" s="967"/>
      <c r="BW42" s="967"/>
      <c r="BX42" s="967"/>
      <c r="BY42" s="967"/>
      <c r="BZ42" s="967"/>
      <c r="CA42" s="967"/>
      <c r="CB42" s="967"/>
      <c r="CC42" s="967"/>
      <c r="CD42" s="967"/>
      <c r="CE42" s="967"/>
      <c r="CF42" s="967"/>
      <c r="CG42" s="967"/>
      <c r="CH42" s="967"/>
      <c r="CI42" s="967"/>
      <c r="CJ42" s="967"/>
      <c r="CK42" s="967"/>
      <c r="CL42" s="967"/>
      <c r="CM42" s="967"/>
      <c r="CN42" s="967"/>
      <c r="CO42" s="967"/>
      <c r="CP42" s="967"/>
      <c r="CQ42" s="967"/>
      <c r="CR42" s="967"/>
      <c r="CS42" s="967"/>
      <c r="CT42" s="967"/>
      <c r="CU42" s="967"/>
      <c r="CV42" s="967"/>
      <c r="CW42" s="967"/>
      <c r="CX42" s="967"/>
      <c r="CY42" s="967"/>
      <c r="CZ42" s="967"/>
      <c r="DA42" s="967"/>
      <c r="DB42" s="967"/>
      <c r="DC42" s="967"/>
      <c r="DD42" s="967"/>
      <c r="DE42" s="967"/>
      <c r="DF42" s="967"/>
      <c r="DG42" s="967"/>
      <c r="DH42" s="967"/>
      <c r="DI42" s="967"/>
      <c r="DJ42" s="967"/>
      <c r="DK42" s="967"/>
      <c r="DL42" s="967"/>
      <c r="DM42" s="967"/>
      <c r="DN42" s="967"/>
      <c r="DO42" s="967"/>
      <c r="DP42" s="967"/>
      <c r="DQ42" s="967"/>
      <c r="DR42" s="967"/>
      <c r="DS42" s="967"/>
      <c r="DT42" s="967"/>
      <c r="DU42" s="967"/>
      <c r="DV42" s="967"/>
      <c r="DW42" s="967"/>
      <c r="DX42" s="967"/>
      <c r="DY42" s="967"/>
      <c r="DZ42" s="967"/>
      <c r="EA42" s="967"/>
      <c r="EB42" s="967"/>
      <c r="EC42" s="967"/>
      <c r="ED42" s="967"/>
      <c r="EE42" s="967"/>
      <c r="EF42" s="967"/>
      <c r="EG42" s="967"/>
      <c r="EH42" s="967"/>
      <c r="EI42" s="967"/>
      <c r="EJ42" s="967"/>
      <c r="EK42" s="967"/>
      <c r="EL42" s="967"/>
      <c r="EM42" s="967"/>
      <c r="EN42" s="967"/>
      <c r="EO42" s="967"/>
      <c r="EP42" s="967"/>
      <c r="EQ42" s="967"/>
      <c r="ER42" s="967"/>
      <c r="ES42" s="967"/>
      <c r="ET42" s="967"/>
      <c r="EU42" s="967"/>
      <c r="EV42" s="967"/>
      <c r="EW42" s="967"/>
      <c r="EX42" s="967"/>
      <c r="EY42" s="967"/>
      <c r="EZ42" s="967"/>
      <c r="FA42" s="967"/>
      <c r="FB42" s="967"/>
      <c r="FC42" s="967"/>
      <c r="FD42" s="967"/>
      <c r="FE42" s="967"/>
      <c r="FF42" s="967"/>
      <c r="FG42" s="967"/>
      <c r="FH42" s="967"/>
      <c r="FI42" s="967"/>
      <c r="FJ42" s="967"/>
      <c r="FK42" s="967"/>
      <c r="FL42" s="967"/>
      <c r="FM42" s="967"/>
    </row>
    <row r="43" spans="1:169" s="795" customFormat="1" ht="15" customHeight="1">
      <c r="A43" s="802" t="s">
        <v>529</v>
      </c>
      <c r="B43" s="803" t="s">
        <v>4244</v>
      </c>
      <c r="C43" s="804">
        <f>SUM(C23:C42)</f>
        <v>101</v>
      </c>
      <c r="D43" s="805">
        <f>SUM(D23:D42)</f>
        <v>4957</v>
      </c>
      <c r="E43" s="806" t="s">
        <v>529</v>
      </c>
      <c r="F43" s="806" t="s">
        <v>529</v>
      </c>
    </row>
    <row r="44" spans="1:169">
      <c r="A44" s="971"/>
      <c r="B44" s="972"/>
      <c r="C44" s="971"/>
      <c r="D44" s="971"/>
      <c r="E44" s="973"/>
      <c r="F44" s="973"/>
    </row>
    <row r="45" spans="1:169" s="795" customFormat="1" ht="15" customHeight="1">
      <c r="A45" s="1391" t="s">
        <v>4104</v>
      </c>
      <c r="B45" s="1391" t="s">
        <v>4103</v>
      </c>
      <c r="C45" s="814" t="s">
        <v>529</v>
      </c>
      <c r="D45" s="814"/>
      <c r="E45" s="815" t="s">
        <v>529</v>
      </c>
      <c r="F45" s="815" t="s">
        <v>529</v>
      </c>
    </row>
    <row r="46" spans="1:169">
      <c r="A46" s="238" t="s">
        <v>4246</v>
      </c>
      <c r="B46" s="238" t="s">
        <v>4246</v>
      </c>
      <c r="C46" s="239">
        <v>0</v>
      </c>
      <c r="D46" s="239">
        <v>0</v>
      </c>
      <c r="E46" s="240">
        <v>0</v>
      </c>
      <c r="F46" s="240">
        <v>0</v>
      </c>
    </row>
    <row r="47" spans="1:169" s="795" customFormat="1" ht="15" customHeight="1">
      <c r="A47" s="809" t="s">
        <v>529</v>
      </c>
      <c r="B47" s="810" t="s">
        <v>4247</v>
      </c>
      <c r="C47" s="811">
        <f>SUM(C46:C46)</f>
        <v>0</v>
      </c>
      <c r="D47" s="812">
        <f>SUM(D46:D46)</f>
        <v>0</v>
      </c>
      <c r="E47" s="813" t="s">
        <v>529</v>
      </c>
      <c r="F47" s="813" t="s">
        <v>529</v>
      </c>
    </row>
    <row r="48" spans="1:169" ht="14.4">
      <c r="A48" s="969"/>
      <c r="B48" s="969"/>
      <c r="C48" s="963"/>
      <c r="D48" s="963"/>
      <c r="E48" s="970"/>
      <c r="F48" s="970"/>
    </row>
    <row r="49" spans="1:7" s="795" customFormat="1" ht="15" customHeight="1">
      <c r="A49" s="818"/>
      <c r="B49" s="822" t="s">
        <v>4105</v>
      </c>
      <c r="C49" s="823">
        <f>C20+C43+C47</f>
        <v>160</v>
      </c>
      <c r="D49" s="823">
        <f>D43</f>
        <v>4957</v>
      </c>
      <c r="E49" s="821"/>
      <c r="F49" s="821"/>
    </row>
    <row r="50" spans="1:7" ht="14.4">
      <c r="A50" s="969"/>
      <c r="B50" s="969"/>
      <c r="C50" s="963"/>
      <c r="D50" s="963"/>
      <c r="E50" s="970"/>
      <c r="F50" s="970"/>
    </row>
    <row r="51" spans="1:7" s="795" customFormat="1" ht="15" customHeight="1">
      <c r="A51" s="1259" t="s">
        <v>4101</v>
      </c>
      <c r="B51" s="1259"/>
      <c r="C51" s="807" t="s">
        <v>529</v>
      </c>
      <c r="D51" s="807"/>
      <c r="E51" s="808" t="s">
        <v>529</v>
      </c>
      <c r="F51" s="808" t="s">
        <v>529</v>
      </c>
    </row>
    <row r="52" spans="1:7" s="795" customFormat="1" ht="15" customHeight="1">
      <c r="A52" s="1391" t="s">
        <v>4248</v>
      </c>
      <c r="B52" s="1391"/>
      <c r="C52" s="828"/>
      <c r="D52" s="828"/>
      <c r="E52" s="828"/>
      <c r="F52" s="828"/>
      <c r="G52" s="828"/>
    </row>
    <row r="53" spans="1:7">
      <c r="A53" s="974" t="s">
        <v>7043</v>
      </c>
      <c r="B53" s="975" t="s">
        <v>4362</v>
      </c>
      <c r="C53" s="239">
        <v>13</v>
      </c>
      <c r="D53" s="239">
        <v>0</v>
      </c>
      <c r="E53" s="292">
        <v>4250</v>
      </c>
      <c r="F53" s="292">
        <v>13452</v>
      </c>
    </row>
    <row r="54" spans="1:7">
      <c r="A54" s="974" t="s">
        <v>7044</v>
      </c>
      <c r="B54" s="975" t="s">
        <v>7045</v>
      </c>
      <c r="C54" s="239">
        <v>2</v>
      </c>
      <c r="D54" s="239">
        <v>0</v>
      </c>
      <c r="E54" s="292">
        <v>5000</v>
      </c>
      <c r="F54" s="292">
        <v>10000</v>
      </c>
    </row>
    <row r="55" spans="1:7">
      <c r="A55" s="974" t="s">
        <v>7046</v>
      </c>
      <c r="B55" s="975" t="s">
        <v>6453</v>
      </c>
      <c r="C55" s="239">
        <v>7</v>
      </c>
      <c r="D55" s="239">
        <v>0</v>
      </c>
      <c r="E55" s="292">
        <v>6141.22</v>
      </c>
      <c r="F55" s="292">
        <v>7676.52</v>
      </c>
    </row>
    <row r="56" spans="1:7">
      <c r="A56" s="974" t="s">
        <v>7047</v>
      </c>
      <c r="B56" s="975" t="s">
        <v>7048</v>
      </c>
      <c r="C56" s="239">
        <v>1</v>
      </c>
      <c r="D56" s="239">
        <v>0</v>
      </c>
      <c r="E56" s="292">
        <v>6000</v>
      </c>
      <c r="F56" s="292">
        <v>6000</v>
      </c>
    </row>
    <row r="57" spans="1:7">
      <c r="A57" s="974" t="s">
        <v>7049</v>
      </c>
      <c r="B57" s="975" t="s">
        <v>7050</v>
      </c>
      <c r="C57" s="239">
        <v>2</v>
      </c>
      <c r="D57" s="239">
        <v>0</v>
      </c>
      <c r="E57" s="292">
        <v>6500</v>
      </c>
      <c r="F57" s="292">
        <v>8867.0400000000009</v>
      </c>
    </row>
    <row r="58" spans="1:7">
      <c r="A58" s="974" t="s">
        <v>7051</v>
      </c>
      <c r="B58" s="975" t="s">
        <v>7052</v>
      </c>
      <c r="C58" s="239">
        <v>1</v>
      </c>
      <c r="D58" s="239">
        <v>0</v>
      </c>
      <c r="E58" s="292">
        <v>6000</v>
      </c>
      <c r="F58" s="292">
        <v>6000</v>
      </c>
    </row>
    <row r="59" spans="1:7">
      <c r="A59" s="974" t="s">
        <v>7053</v>
      </c>
      <c r="B59" s="975" t="s">
        <v>7054</v>
      </c>
      <c r="C59" s="239">
        <v>2</v>
      </c>
      <c r="D59" s="239">
        <v>0</v>
      </c>
      <c r="E59" s="292">
        <v>2120</v>
      </c>
      <c r="F59" s="292">
        <v>2120</v>
      </c>
    </row>
    <row r="60" spans="1:7">
      <c r="A60" s="974" t="s">
        <v>7055</v>
      </c>
      <c r="B60" s="975" t="s">
        <v>7056</v>
      </c>
      <c r="C60" s="239">
        <v>6</v>
      </c>
      <c r="D60" s="239">
        <v>0</v>
      </c>
      <c r="E60" s="292">
        <v>5000</v>
      </c>
      <c r="F60" s="292">
        <v>16180</v>
      </c>
    </row>
    <row r="61" spans="1:7">
      <c r="A61" s="974">
        <v>12</v>
      </c>
      <c r="B61" s="975" t="s">
        <v>7057</v>
      </c>
      <c r="C61" s="239">
        <v>2</v>
      </c>
      <c r="D61" s="239">
        <v>0</v>
      </c>
      <c r="E61" s="292">
        <v>6500</v>
      </c>
      <c r="F61" s="292">
        <v>8674</v>
      </c>
    </row>
    <row r="62" spans="1:7">
      <c r="A62" s="974" t="s">
        <v>7058</v>
      </c>
      <c r="B62" s="975" t="s">
        <v>7059</v>
      </c>
      <c r="C62" s="239">
        <v>5</v>
      </c>
      <c r="D62" s="239">
        <v>0</v>
      </c>
      <c r="E62" s="292">
        <v>7265.14</v>
      </c>
      <c r="F62" s="292">
        <v>7584</v>
      </c>
    </row>
    <row r="63" spans="1:7">
      <c r="A63" s="974" t="s">
        <v>7060</v>
      </c>
      <c r="B63" s="975" t="s">
        <v>7061</v>
      </c>
      <c r="C63" s="239">
        <v>1</v>
      </c>
      <c r="D63" s="239">
        <v>0</v>
      </c>
      <c r="E63" s="292">
        <v>7000</v>
      </c>
      <c r="F63" s="292">
        <v>7000</v>
      </c>
    </row>
    <row r="64" spans="1:7">
      <c r="A64" s="974" t="s">
        <v>7062</v>
      </c>
      <c r="B64" s="975" t="s">
        <v>7063</v>
      </c>
      <c r="C64" s="239">
        <v>4</v>
      </c>
      <c r="D64" s="239">
        <v>0</v>
      </c>
      <c r="E64" s="292">
        <v>7265.14</v>
      </c>
      <c r="F64" s="292">
        <v>10000</v>
      </c>
    </row>
    <row r="65" spans="1:6">
      <c r="A65" s="974" t="s">
        <v>7064</v>
      </c>
      <c r="B65" s="975" t="s">
        <v>5330</v>
      </c>
      <c r="C65" s="239">
        <v>4</v>
      </c>
      <c r="D65" s="239">
        <v>0</v>
      </c>
      <c r="E65" s="292">
        <v>5000</v>
      </c>
      <c r="F65" s="292">
        <v>5000</v>
      </c>
    </row>
    <row r="66" spans="1:6">
      <c r="A66" s="974" t="s">
        <v>7065</v>
      </c>
      <c r="B66" s="975" t="s">
        <v>7066</v>
      </c>
      <c r="C66" s="239">
        <v>1</v>
      </c>
      <c r="D66" s="239">
        <v>0</v>
      </c>
      <c r="E66" s="292">
        <v>9854.4</v>
      </c>
      <c r="F66" s="292">
        <v>9854.4</v>
      </c>
    </row>
    <row r="67" spans="1:6">
      <c r="A67" s="974" t="s">
        <v>7067</v>
      </c>
      <c r="B67" s="975" t="s">
        <v>7068</v>
      </c>
      <c r="C67" s="239">
        <v>1</v>
      </c>
      <c r="D67" s="239">
        <v>0</v>
      </c>
      <c r="E67" s="292">
        <v>6000</v>
      </c>
      <c r="F67" s="292">
        <v>6000</v>
      </c>
    </row>
    <row r="68" spans="1:6">
      <c r="A68" s="974" t="s">
        <v>7069</v>
      </c>
      <c r="B68" s="975" t="s">
        <v>7070</v>
      </c>
      <c r="C68" s="239">
        <v>1</v>
      </c>
      <c r="D68" s="239">
        <v>0</v>
      </c>
      <c r="E68" s="292">
        <v>8674</v>
      </c>
      <c r="F68" s="292">
        <v>8674</v>
      </c>
    </row>
    <row r="69" spans="1:6">
      <c r="A69" s="974" t="s">
        <v>5565</v>
      </c>
      <c r="B69" s="975" t="s">
        <v>7071</v>
      </c>
      <c r="C69" s="239">
        <v>1</v>
      </c>
      <c r="D69" s="239">
        <v>0</v>
      </c>
      <c r="E69" s="292">
        <v>13452</v>
      </c>
      <c r="F69" s="292">
        <v>13452</v>
      </c>
    </row>
    <row r="70" spans="1:6">
      <c r="A70" s="974" t="s">
        <v>5566</v>
      </c>
      <c r="B70" s="975" t="s">
        <v>7072</v>
      </c>
      <c r="C70" s="239">
        <v>1</v>
      </c>
      <c r="D70" s="239">
        <v>0</v>
      </c>
      <c r="E70" s="292">
        <v>8090</v>
      </c>
      <c r="F70" s="292">
        <v>8090</v>
      </c>
    </row>
    <row r="71" spans="1:6">
      <c r="A71" s="974" t="s">
        <v>5567</v>
      </c>
      <c r="B71" s="975" t="s">
        <v>7073</v>
      </c>
      <c r="C71" s="239">
        <v>1</v>
      </c>
      <c r="D71" s="239">
        <v>0</v>
      </c>
      <c r="E71" s="292">
        <v>8090</v>
      </c>
      <c r="F71" s="292">
        <v>16180</v>
      </c>
    </row>
    <row r="72" spans="1:6">
      <c r="A72" s="974" t="s">
        <v>5568</v>
      </c>
      <c r="B72" s="975" t="s">
        <v>7074</v>
      </c>
      <c r="C72" s="239">
        <v>1</v>
      </c>
      <c r="D72" s="239">
        <v>0</v>
      </c>
      <c r="E72" s="292">
        <v>8090</v>
      </c>
      <c r="F72" s="292">
        <v>16180</v>
      </c>
    </row>
    <row r="73" spans="1:6">
      <c r="A73" s="974" t="s">
        <v>7033</v>
      </c>
      <c r="B73" s="975" t="s">
        <v>7075</v>
      </c>
      <c r="C73" s="239">
        <v>4</v>
      </c>
      <c r="D73" s="239">
        <v>0</v>
      </c>
      <c r="E73" s="292">
        <v>11392.38</v>
      </c>
      <c r="F73" s="292">
        <v>12744.48</v>
      </c>
    </row>
    <row r="74" spans="1:6">
      <c r="A74" s="974" t="s">
        <v>7011</v>
      </c>
      <c r="B74" s="975" t="s">
        <v>4469</v>
      </c>
      <c r="C74" s="239">
        <v>3</v>
      </c>
      <c r="D74" s="239">
        <v>0</v>
      </c>
      <c r="E74" s="292">
        <v>9266.5</v>
      </c>
      <c r="F74" s="292">
        <v>9266.5</v>
      </c>
    </row>
    <row r="75" spans="1:6">
      <c r="A75" s="974" t="s">
        <v>7076</v>
      </c>
      <c r="B75" s="975" t="s">
        <v>7020</v>
      </c>
      <c r="C75" s="239">
        <v>2</v>
      </c>
      <c r="D75" s="239">
        <v>0</v>
      </c>
      <c r="E75" s="292">
        <v>9985.34</v>
      </c>
      <c r="F75" s="292">
        <v>9985.34</v>
      </c>
    </row>
    <row r="76" spans="1:6">
      <c r="A76" s="974" t="s">
        <v>7027</v>
      </c>
      <c r="B76" s="975" t="s">
        <v>7030</v>
      </c>
      <c r="C76" s="239">
        <v>2</v>
      </c>
      <c r="D76" s="239">
        <v>0</v>
      </c>
      <c r="E76" s="292">
        <v>10747.28</v>
      </c>
      <c r="F76" s="292">
        <v>11219.08</v>
      </c>
    </row>
    <row r="77" spans="1:6">
      <c r="A77" s="974" t="s">
        <v>7027</v>
      </c>
      <c r="B77" s="975" t="s">
        <v>7028</v>
      </c>
      <c r="C77" s="239">
        <v>2</v>
      </c>
      <c r="D77" s="239">
        <v>0</v>
      </c>
      <c r="E77" s="292">
        <v>10747.28</v>
      </c>
      <c r="F77" s="292">
        <v>10747.28</v>
      </c>
    </row>
    <row r="78" spans="1:6">
      <c r="A78" s="974" t="s">
        <v>6990</v>
      </c>
      <c r="B78" s="975" t="s">
        <v>6991</v>
      </c>
      <c r="C78" s="239">
        <v>3</v>
      </c>
      <c r="D78" s="239">
        <v>0</v>
      </c>
      <c r="E78" s="292">
        <v>16303.82</v>
      </c>
      <c r="F78" s="292">
        <v>16303.82</v>
      </c>
    </row>
    <row r="79" spans="1:6">
      <c r="A79" s="974" t="s">
        <v>6992</v>
      </c>
      <c r="B79" s="975" t="s">
        <v>6993</v>
      </c>
      <c r="C79" s="239">
        <v>5</v>
      </c>
      <c r="D79" s="239">
        <v>0</v>
      </c>
      <c r="E79" s="292">
        <v>28938.82</v>
      </c>
      <c r="F79" s="292">
        <v>28938.82</v>
      </c>
    </row>
    <row r="80" spans="1:6">
      <c r="A80" s="974" t="s">
        <v>7004</v>
      </c>
      <c r="B80" s="975" t="s">
        <v>7005</v>
      </c>
      <c r="C80" s="239">
        <v>4</v>
      </c>
      <c r="D80" s="239">
        <v>0</v>
      </c>
      <c r="E80" s="292">
        <v>8047.4</v>
      </c>
      <c r="F80" s="292">
        <v>9004.34</v>
      </c>
    </row>
    <row r="81" spans="1:6">
      <c r="A81" s="281" t="s">
        <v>7077</v>
      </c>
      <c r="B81" s="281" t="s">
        <v>7078</v>
      </c>
      <c r="C81" s="801">
        <v>1</v>
      </c>
      <c r="D81" s="239">
        <v>0</v>
      </c>
      <c r="E81" s="292">
        <v>9298.56</v>
      </c>
      <c r="F81" s="292">
        <v>9298.56</v>
      </c>
    </row>
    <row r="82" spans="1:6" s="795" customFormat="1" ht="15" customHeight="1">
      <c r="A82" s="809" t="s">
        <v>529</v>
      </c>
      <c r="B82" s="810" t="s">
        <v>6360</v>
      </c>
      <c r="C82" s="811">
        <f>SUM(C53:C81)</f>
        <v>83</v>
      </c>
      <c r="D82" s="812">
        <f>SUM(D80:D81)</f>
        <v>0</v>
      </c>
      <c r="E82" s="813" t="s">
        <v>529</v>
      </c>
      <c r="F82" s="813" t="s">
        <v>529</v>
      </c>
    </row>
    <row r="83" spans="1:6" ht="14.4">
      <c r="A83" s="969"/>
      <c r="B83" s="969"/>
      <c r="C83" s="963"/>
      <c r="D83" s="963"/>
      <c r="E83" s="970"/>
      <c r="F83" s="970"/>
    </row>
    <row r="84" spans="1:6" s="795" customFormat="1">
      <c r="A84" s="1385" t="s">
        <v>4107</v>
      </c>
      <c r="B84" s="1386"/>
      <c r="C84" s="833"/>
      <c r="D84" s="833"/>
    </row>
    <row r="85" spans="1:6">
      <c r="A85" s="238" t="s">
        <v>4246</v>
      </c>
      <c r="B85" s="238" t="s">
        <v>4246</v>
      </c>
      <c r="C85" s="239">
        <v>0</v>
      </c>
      <c r="D85" s="239">
        <v>0</v>
      </c>
      <c r="E85" s="240">
        <v>0</v>
      </c>
      <c r="F85" s="240">
        <v>0</v>
      </c>
    </row>
    <row r="86" spans="1:6" s="795" customFormat="1" ht="17.25" customHeight="1">
      <c r="A86" s="834" t="s">
        <v>529</v>
      </c>
      <c r="B86" s="835" t="s">
        <v>4280</v>
      </c>
      <c r="C86" s="836">
        <f>SUM(C85:C85)</f>
        <v>0</v>
      </c>
      <c r="D86" s="812">
        <f>SUM(D85:D85)</f>
        <v>0</v>
      </c>
      <c r="E86" s="813" t="s">
        <v>529</v>
      </c>
      <c r="F86" s="813" t="s">
        <v>529</v>
      </c>
    </row>
  </sheetData>
  <mergeCells count="16">
    <mergeCell ref="A84:B84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22:B22"/>
    <mergeCell ref="A45:B45"/>
    <mergeCell ref="A51:B51"/>
    <mergeCell ref="A52:B52"/>
  </mergeCells>
  <printOptions horizontalCentered="1"/>
  <pageMargins left="0.59055118110236227" right="0.59055118110236227" top="1.1811023622047245" bottom="0.78740157480314965" header="0.39370078740157483" footer="0.39370078740157483"/>
  <pageSetup scale="91" fitToHeight="0" orientation="landscape" r:id="rId1"/>
  <rowBreaks count="2" manualBreakCount="2">
    <brk id="36" max="16383" man="1"/>
    <brk id="7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6"/>
  <sheetViews>
    <sheetView showGridLines="0" topLeftCell="A3" zoomScaleNormal="100" zoomScaleSheetLayoutView="110" workbookViewId="0"/>
  </sheetViews>
  <sheetFormatPr baseColWidth="10" defaultColWidth="11.44140625" defaultRowHeight="13.8"/>
  <cols>
    <col min="1" max="1" width="14.88671875" style="929" customWidth="1"/>
    <col min="2" max="2" width="38.5546875" style="929" bestFit="1" customWidth="1"/>
    <col min="3" max="3" width="12" style="929" bestFit="1" customWidth="1"/>
    <col min="4" max="4" width="13" style="929" bestFit="1" customWidth="1"/>
    <col min="5" max="5" width="14.44140625" style="929" customWidth="1"/>
    <col min="6" max="11" width="11.44140625" style="929"/>
    <col min="12" max="13" width="11.44140625" style="976"/>
    <col min="14" max="16384" width="11.44140625" style="929"/>
  </cols>
  <sheetData>
    <row r="1" spans="1:13">
      <c r="A1" s="929" t="s">
        <v>4977</v>
      </c>
    </row>
    <row r="2" spans="1:13" s="837" customFormat="1" ht="15.6">
      <c r="A2" s="1410" t="s">
        <v>4095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0"/>
      <c r="L2" s="977"/>
      <c r="M2" s="977"/>
    </row>
    <row r="3" spans="1:13" s="976" customFormat="1" ht="15.6">
      <c r="A3" s="1311" t="s">
        <v>5</v>
      </c>
      <c r="B3" s="1311"/>
      <c r="C3" s="1311"/>
      <c r="D3" s="1311"/>
      <c r="E3" s="1311"/>
      <c r="F3" s="1311"/>
      <c r="G3" s="1311"/>
      <c r="H3" s="1311"/>
      <c r="I3" s="1311"/>
      <c r="J3" s="1311"/>
      <c r="K3" s="1311"/>
    </row>
    <row r="4" spans="1:13" s="976" customFormat="1" ht="15.6">
      <c r="A4" s="1311" t="s">
        <v>4096</v>
      </c>
      <c r="B4" s="1311"/>
      <c r="C4" s="1311"/>
      <c r="D4" s="1311"/>
      <c r="E4" s="1311"/>
      <c r="F4" s="1311"/>
      <c r="G4" s="1311"/>
      <c r="H4" s="1311"/>
      <c r="I4" s="1311"/>
      <c r="J4" s="1311"/>
      <c r="K4" s="1311"/>
    </row>
    <row r="5" spans="1:13" s="976" customFormat="1" ht="15.6">
      <c r="A5" s="1311" t="s">
        <v>4365</v>
      </c>
      <c r="B5" s="1311"/>
      <c r="C5" s="1311"/>
      <c r="D5" s="1311"/>
      <c r="E5" s="1311"/>
      <c r="F5" s="1311"/>
      <c r="G5" s="1311"/>
      <c r="H5" s="1311"/>
      <c r="I5" s="1311"/>
      <c r="J5" s="1311"/>
      <c r="K5" s="1311"/>
    </row>
    <row r="6" spans="1:13" s="976" customFormat="1">
      <c r="A6" s="1411" t="s">
        <v>4157</v>
      </c>
      <c r="B6" s="1411"/>
      <c r="C6" s="1411"/>
      <c r="D6" s="1411"/>
      <c r="E6" s="1411"/>
      <c r="F6" s="1411"/>
      <c r="G6" s="1411"/>
      <c r="H6" s="1411"/>
      <c r="I6" s="1411"/>
      <c r="J6" s="1411"/>
      <c r="K6" s="1411"/>
    </row>
    <row r="7" spans="1:13" s="976" customFormat="1">
      <c r="A7" s="929"/>
      <c r="B7" s="929"/>
      <c r="C7" s="978"/>
      <c r="D7" s="978"/>
      <c r="E7" s="978"/>
      <c r="F7" s="978"/>
      <c r="G7" s="978"/>
      <c r="H7" s="978"/>
      <c r="I7" s="978"/>
      <c r="J7" s="978"/>
      <c r="K7" s="978"/>
    </row>
    <row r="8" spans="1:13" s="976" customFormat="1" ht="15.6">
      <c r="A8" s="979" t="s">
        <v>4282</v>
      </c>
      <c r="B8" s="929"/>
      <c r="C8" s="978"/>
      <c r="D8" s="978"/>
      <c r="E8" s="978"/>
      <c r="F8" s="978"/>
      <c r="G8" s="978"/>
      <c r="H8" s="978"/>
      <c r="I8" s="978"/>
      <c r="J8" s="978"/>
      <c r="K8" s="978"/>
    </row>
    <row r="9" spans="1:13" s="792" customFormat="1" ht="15" customHeight="1">
      <c r="A9" s="1388" t="s">
        <v>4283</v>
      </c>
      <c r="B9" s="1388" t="s">
        <v>4159</v>
      </c>
      <c r="C9" s="1388" t="s">
        <v>4285</v>
      </c>
      <c r="D9" s="1388" t="s">
        <v>4285</v>
      </c>
      <c r="E9" s="1388" t="s">
        <v>4285</v>
      </c>
      <c r="F9" s="1388" t="s">
        <v>4285</v>
      </c>
      <c r="G9" s="1388" t="s">
        <v>4286</v>
      </c>
      <c r="H9" s="1388" t="s">
        <v>4286</v>
      </c>
      <c r="I9" s="1388" t="s">
        <v>4286</v>
      </c>
      <c r="J9" s="1388" t="s">
        <v>4286</v>
      </c>
      <c r="K9" s="1388" t="s">
        <v>4286</v>
      </c>
    </row>
    <row r="10" spans="1:13" s="792" customFormat="1" ht="29.25" customHeight="1">
      <c r="A10" s="1388" t="s">
        <v>4283</v>
      </c>
      <c r="B10" s="1388" t="s">
        <v>6362</v>
      </c>
      <c r="C10" s="796" t="s">
        <v>4287</v>
      </c>
      <c r="D10" s="796" t="s">
        <v>4288</v>
      </c>
      <c r="E10" s="796" t="s">
        <v>4289</v>
      </c>
      <c r="F10" s="796" t="s">
        <v>4290</v>
      </c>
      <c r="G10" s="796" t="s">
        <v>4291</v>
      </c>
      <c r="H10" s="796" t="s">
        <v>4292</v>
      </c>
      <c r="I10" s="796" t="s">
        <v>4293</v>
      </c>
      <c r="J10" s="796" t="s">
        <v>4294</v>
      </c>
      <c r="K10" s="796" t="s">
        <v>4290</v>
      </c>
    </row>
    <row r="11" spans="1:13" s="976" customFormat="1">
      <c r="A11" s="718" t="s">
        <v>6994</v>
      </c>
      <c r="B11" s="718" t="s">
        <v>6995</v>
      </c>
      <c r="C11" s="292">
        <v>8147.16</v>
      </c>
      <c r="D11" s="290">
        <v>0</v>
      </c>
      <c r="E11" s="290">
        <v>18834.740000000002</v>
      </c>
      <c r="F11" s="292">
        <f t="shared" ref="F11:F16" si="0">+C11+E11+D11</f>
        <v>26981.9</v>
      </c>
      <c r="G11" s="292">
        <v>2623.8866666666668</v>
      </c>
      <c r="H11" s="292">
        <v>0</v>
      </c>
      <c r="I11" s="292">
        <v>34426.746666666666</v>
      </c>
      <c r="J11" s="292">
        <v>27816.9</v>
      </c>
      <c r="K11" s="292">
        <f t="shared" ref="K11:K16" si="1">+G11+H11+I11+J11</f>
        <v>64867.533333333333</v>
      </c>
    </row>
    <row r="12" spans="1:13" s="976" customFormat="1">
      <c r="A12" s="718" t="s">
        <v>6996</v>
      </c>
      <c r="B12" s="718" t="s">
        <v>5351</v>
      </c>
      <c r="C12" s="292">
        <v>8546.01</v>
      </c>
      <c r="D12" s="290">
        <v>0</v>
      </c>
      <c r="E12" s="290">
        <v>25062.240000000002</v>
      </c>
      <c r="F12" s="292">
        <f t="shared" si="0"/>
        <v>33608.25</v>
      </c>
      <c r="G12" s="292">
        <v>2752.34</v>
      </c>
      <c r="H12" s="292">
        <v>0</v>
      </c>
      <c r="I12" s="292">
        <v>42881.36</v>
      </c>
      <c r="J12" s="292">
        <v>20428.599999999999</v>
      </c>
      <c r="K12" s="292">
        <f t="shared" si="1"/>
        <v>66062.299999999988</v>
      </c>
    </row>
    <row r="13" spans="1:13" s="976" customFormat="1">
      <c r="A13" s="718" t="s">
        <v>6997</v>
      </c>
      <c r="B13" s="718" t="s">
        <v>6998</v>
      </c>
      <c r="C13" s="292">
        <v>9298.56</v>
      </c>
      <c r="D13" s="290">
        <v>0</v>
      </c>
      <c r="E13" s="290">
        <v>30925.58</v>
      </c>
      <c r="F13" s="292">
        <f t="shared" si="0"/>
        <v>40224.14</v>
      </c>
      <c r="G13" s="292">
        <v>2994.7066666666669</v>
      </c>
      <c r="H13" s="292">
        <v>0</v>
      </c>
      <c r="I13" s="292">
        <v>51322.826666666668</v>
      </c>
      <c r="J13" s="292">
        <v>22445.67</v>
      </c>
      <c r="K13" s="292">
        <f t="shared" si="1"/>
        <v>76763.203333333338</v>
      </c>
    </row>
    <row r="14" spans="1:13" s="976" customFormat="1">
      <c r="A14" s="718" t="s">
        <v>7000</v>
      </c>
      <c r="B14" s="718" t="s">
        <v>7001</v>
      </c>
      <c r="C14" s="292">
        <v>9455.2000000000007</v>
      </c>
      <c r="D14" s="290">
        <v>0</v>
      </c>
      <c r="E14" s="290">
        <v>30768.94</v>
      </c>
      <c r="F14" s="292">
        <f t="shared" si="0"/>
        <v>40224.14</v>
      </c>
      <c r="G14" s="292">
        <v>3045.1533333333332</v>
      </c>
      <c r="H14" s="292">
        <v>0</v>
      </c>
      <c r="I14" s="292">
        <v>51322.613333333327</v>
      </c>
      <c r="J14" s="292">
        <v>23340.28</v>
      </c>
      <c r="K14" s="292">
        <f t="shared" si="1"/>
        <v>77708.046666666662</v>
      </c>
    </row>
    <row r="15" spans="1:13" s="976" customFormat="1">
      <c r="A15" s="718" t="s">
        <v>6997</v>
      </c>
      <c r="B15" s="718" t="s">
        <v>7078</v>
      </c>
      <c r="C15" s="292">
        <v>9298.56</v>
      </c>
      <c r="D15" s="290">
        <v>0</v>
      </c>
      <c r="E15" s="290">
        <v>30925.58</v>
      </c>
      <c r="F15" s="292">
        <f t="shared" si="0"/>
        <v>40224.14</v>
      </c>
      <c r="G15" s="292">
        <v>2921.1433333333334</v>
      </c>
      <c r="H15" s="292">
        <v>0</v>
      </c>
      <c r="I15" s="292">
        <v>40317.773333333331</v>
      </c>
      <c r="J15" s="292">
        <v>22445.67</v>
      </c>
      <c r="K15" s="292">
        <f t="shared" si="1"/>
        <v>65684.58666666667</v>
      </c>
    </row>
    <row r="16" spans="1:13" s="976" customFormat="1">
      <c r="A16" s="718" t="s">
        <v>7002</v>
      </c>
      <c r="B16" s="718" t="s">
        <v>7003</v>
      </c>
      <c r="C16" s="292">
        <v>17265.400000000001</v>
      </c>
      <c r="D16" s="290">
        <v>0</v>
      </c>
      <c r="E16" s="290">
        <v>67415.13</v>
      </c>
      <c r="F16" s="292">
        <f t="shared" si="0"/>
        <v>84680.53</v>
      </c>
      <c r="G16" s="292">
        <v>5560.52</v>
      </c>
      <c r="H16" s="292">
        <v>0</v>
      </c>
      <c r="I16" s="292">
        <v>108045.28</v>
      </c>
      <c r="J16" s="292">
        <v>38645.14</v>
      </c>
      <c r="K16" s="292">
        <f t="shared" si="1"/>
        <v>152250.94</v>
      </c>
    </row>
    <row r="17" spans="1:11" s="976" customFormat="1">
      <c r="A17" s="980"/>
      <c r="B17" s="980"/>
      <c r="C17" s="981"/>
      <c r="D17" s="981"/>
      <c r="E17" s="981"/>
      <c r="F17" s="981"/>
      <c r="G17" s="981"/>
      <c r="H17" s="981"/>
      <c r="I17" s="981"/>
      <c r="J17" s="981"/>
      <c r="K17" s="981"/>
    </row>
    <row r="18" spans="1:11" s="976" customFormat="1" ht="15.6">
      <c r="A18" s="930"/>
      <c r="B18" s="929"/>
      <c r="C18" s="978"/>
      <c r="D18" s="978"/>
      <c r="E18" s="978"/>
      <c r="F18" s="978"/>
      <c r="G18" s="978"/>
      <c r="H18" s="978"/>
      <c r="I18" s="978"/>
      <c r="J18" s="978"/>
      <c r="K18" s="978"/>
    </row>
    <row r="19" spans="1:11" s="976" customFormat="1" ht="15.6">
      <c r="A19" s="979" t="s">
        <v>4296</v>
      </c>
      <c r="B19" s="929"/>
      <c r="C19" s="978"/>
      <c r="D19" s="978"/>
      <c r="E19" s="978"/>
      <c r="F19" s="978"/>
      <c r="G19" s="978"/>
      <c r="H19" s="978"/>
      <c r="I19" s="978"/>
      <c r="J19" s="978"/>
      <c r="K19" s="978"/>
    </row>
    <row r="20" spans="1:11" s="792" customFormat="1" ht="15" customHeight="1">
      <c r="A20" s="1388" t="s">
        <v>4283</v>
      </c>
      <c r="B20" s="1388" t="s">
        <v>4159</v>
      </c>
      <c r="C20" s="1388" t="s">
        <v>4285</v>
      </c>
      <c r="D20" s="1388" t="s">
        <v>4285</v>
      </c>
      <c r="E20" s="1388" t="s">
        <v>4285</v>
      </c>
      <c r="F20" s="1388" t="s">
        <v>4285</v>
      </c>
      <c r="G20" s="1388" t="s">
        <v>4286</v>
      </c>
      <c r="H20" s="1388" t="s">
        <v>4286</v>
      </c>
      <c r="I20" s="1388" t="s">
        <v>4286</v>
      </c>
      <c r="J20" s="1388" t="s">
        <v>4286</v>
      </c>
      <c r="K20" s="1388" t="s">
        <v>4286</v>
      </c>
    </row>
    <row r="21" spans="1:11" s="792" customFormat="1" ht="32.25" customHeight="1">
      <c r="A21" s="1388" t="s">
        <v>4283</v>
      </c>
      <c r="B21" s="1388" t="s">
        <v>6362</v>
      </c>
      <c r="C21" s="796" t="s">
        <v>4287</v>
      </c>
      <c r="D21" s="796" t="s">
        <v>4288</v>
      </c>
      <c r="E21" s="796" t="s">
        <v>4289</v>
      </c>
      <c r="F21" s="796" t="s">
        <v>4290</v>
      </c>
      <c r="G21" s="796" t="s">
        <v>4291</v>
      </c>
      <c r="H21" s="796" t="s">
        <v>4292</v>
      </c>
      <c r="I21" s="796" t="s">
        <v>4293</v>
      </c>
      <c r="J21" s="796" t="s">
        <v>4294</v>
      </c>
      <c r="K21" s="796" t="s">
        <v>4290</v>
      </c>
    </row>
    <row r="22" spans="1:11" s="976" customFormat="1">
      <c r="A22" s="718" t="s">
        <v>6990</v>
      </c>
      <c r="B22" s="718" t="s">
        <v>6991</v>
      </c>
      <c r="C22" s="292">
        <v>21019.56</v>
      </c>
      <c r="D22" s="290">
        <v>1224</v>
      </c>
      <c r="E22" s="290">
        <v>463.08</v>
      </c>
      <c r="F22" s="292">
        <f t="shared" ref="F22:F43" si="2">+C22+E22+D22</f>
        <v>22706.640000000003</v>
      </c>
      <c r="G22" s="292">
        <f t="shared" ref="G22:G39" si="3">+(C22/30)*24</f>
        <v>16815.648000000001</v>
      </c>
      <c r="H22" s="292">
        <f t="shared" ref="H22:H39" si="4">+(C22/30)*2</f>
        <v>1401.3040000000001</v>
      </c>
      <c r="I22" s="292">
        <f t="shared" ref="I22:I43" si="5">+(C22/30)*40</f>
        <v>28026.080000000002</v>
      </c>
      <c r="J22" s="292">
        <v>47720.47</v>
      </c>
      <c r="K22" s="292">
        <f t="shared" ref="K22:K43" si="6">+G22+H22+I22+J22</f>
        <v>93963.502000000008</v>
      </c>
    </row>
    <row r="23" spans="1:11" s="976" customFormat="1">
      <c r="A23" s="718" t="s">
        <v>6992</v>
      </c>
      <c r="B23" s="718" t="s">
        <v>6993</v>
      </c>
      <c r="C23" s="292">
        <v>29567.14</v>
      </c>
      <c r="D23" s="290">
        <v>1224</v>
      </c>
      <c r="E23" s="290">
        <v>285.67</v>
      </c>
      <c r="F23" s="292">
        <f t="shared" si="2"/>
        <v>31076.809999999998</v>
      </c>
      <c r="G23" s="292">
        <f t="shared" si="3"/>
        <v>23653.712</v>
      </c>
      <c r="H23" s="292">
        <f t="shared" si="4"/>
        <v>1971.1426666666666</v>
      </c>
      <c r="I23" s="292">
        <f t="shared" si="5"/>
        <v>39422.853333333333</v>
      </c>
      <c r="J23" s="292">
        <v>64070.26999999999</v>
      </c>
      <c r="K23" s="292">
        <f t="shared" si="6"/>
        <v>129117.97799999999</v>
      </c>
    </row>
    <row r="24" spans="1:11" s="976" customFormat="1">
      <c r="A24" s="718" t="s">
        <v>7004</v>
      </c>
      <c r="B24" s="718" t="s">
        <v>7005</v>
      </c>
      <c r="C24" s="292">
        <v>9004.41</v>
      </c>
      <c r="D24" s="290">
        <v>1224</v>
      </c>
      <c r="E24" s="290">
        <v>487</v>
      </c>
      <c r="F24" s="292">
        <f t="shared" si="2"/>
        <v>10715.41</v>
      </c>
      <c r="G24" s="292">
        <f t="shared" si="3"/>
        <v>7203.5280000000002</v>
      </c>
      <c r="H24" s="292">
        <f t="shared" si="4"/>
        <v>600.29399999999998</v>
      </c>
      <c r="I24" s="292">
        <f t="shared" si="5"/>
        <v>12005.88</v>
      </c>
      <c r="J24" s="292">
        <v>29766.51</v>
      </c>
      <c r="K24" s="292">
        <f t="shared" si="6"/>
        <v>49576.212</v>
      </c>
    </row>
    <row r="25" spans="1:11" s="976" customFormat="1">
      <c r="A25" s="718" t="s">
        <v>7006</v>
      </c>
      <c r="B25" s="718" t="s">
        <v>7007</v>
      </c>
      <c r="C25" s="292">
        <v>9004.41</v>
      </c>
      <c r="D25" s="290">
        <v>1224</v>
      </c>
      <c r="E25" s="290">
        <v>487</v>
      </c>
      <c r="F25" s="292">
        <f t="shared" si="2"/>
        <v>10715.41</v>
      </c>
      <c r="G25" s="292">
        <f t="shared" si="3"/>
        <v>7203.5280000000002</v>
      </c>
      <c r="H25" s="292">
        <f t="shared" si="4"/>
        <v>600.29399999999998</v>
      </c>
      <c r="I25" s="292">
        <f t="shared" si="5"/>
        <v>12005.88</v>
      </c>
      <c r="J25" s="292">
        <v>29253.296320000001</v>
      </c>
      <c r="K25" s="292">
        <f t="shared" si="6"/>
        <v>49062.998319999999</v>
      </c>
    </row>
    <row r="26" spans="1:11" s="976" customFormat="1">
      <c r="A26" s="718" t="s">
        <v>7008</v>
      </c>
      <c r="B26" s="718" t="s">
        <v>4321</v>
      </c>
      <c r="C26" s="292">
        <v>9812.0499999999993</v>
      </c>
      <c r="D26" s="290">
        <v>1224</v>
      </c>
      <c r="E26" s="290">
        <v>434.8</v>
      </c>
      <c r="F26" s="292">
        <f t="shared" si="2"/>
        <v>11470.849999999999</v>
      </c>
      <c r="G26" s="292">
        <f t="shared" si="3"/>
        <v>7849.6399999999994</v>
      </c>
      <c r="H26" s="292">
        <f t="shared" si="4"/>
        <v>654.13666666666666</v>
      </c>
      <c r="I26" s="292">
        <f t="shared" si="5"/>
        <v>13082.733333333334</v>
      </c>
      <c r="J26" s="292">
        <v>30914.49092</v>
      </c>
      <c r="K26" s="292">
        <f t="shared" si="6"/>
        <v>52501.000920000006</v>
      </c>
    </row>
    <row r="27" spans="1:11" s="976" customFormat="1">
      <c r="A27" s="718" t="s">
        <v>7009</v>
      </c>
      <c r="B27" s="718" t="s">
        <v>7010</v>
      </c>
      <c r="C27" s="292">
        <v>10370.75</v>
      </c>
      <c r="D27" s="290">
        <v>1224</v>
      </c>
      <c r="E27" s="290">
        <v>440.2</v>
      </c>
      <c r="F27" s="292">
        <f t="shared" si="2"/>
        <v>12034.95</v>
      </c>
      <c r="G27" s="292">
        <f t="shared" si="3"/>
        <v>8296.6</v>
      </c>
      <c r="H27" s="292">
        <f t="shared" si="4"/>
        <v>691.38333333333333</v>
      </c>
      <c r="I27" s="292">
        <f t="shared" si="5"/>
        <v>13827.666666666666</v>
      </c>
      <c r="J27" s="292">
        <v>31708.639999999999</v>
      </c>
      <c r="K27" s="292">
        <f t="shared" si="6"/>
        <v>54524.29</v>
      </c>
    </row>
    <row r="28" spans="1:11" s="976" customFormat="1">
      <c r="A28" s="718" t="s">
        <v>7011</v>
      </c>
      <c r="B28" s="718" t="s">
        <v>7012</v>
      </c>
      <c r="C28" s="292">
        <v>10370.75</v>
      </c>
      <c r="D28" s="290">
        <v>1224</v>
      </c>
      <c r="E28" s="290">
        <v>440.2</v>
      </c>
      <c r="F28" s="292">
        <f t="shared" si="2"/>
        <v>12034.95</v>
      </c>
      <c r="G28" s="292">
        <f t="shared" si="3"/>
        <v>8296.6</v>
      </c>
      <c r="H28" s="292">
        <f t="shared" si="4"/>
        <v>691.38333333333333</v>
      </c>
      <c r="I28" s="292">
        <f t="shared" si="5"/>
        <v>13827.666666666666</v>
      </c>
      <c r="J28" s="292">
        <v>31708.639999999999</v>
      </c>
      <c r="K28" s="292">
        <f t="shared" si="6"/>
        <v>54524.29</v>
      </c>
    </row>
    <row r="29" spans="1:11" s="976" customFormat="1">
      <c r="A29" s="718" t="s">
        <v>7013</v>
      </c>
      <c r="B29" s="718" t="s">
        <v>7014</v>
      </c>
      <c r="C29" s="292">
        <v>10630.14</v>
      </c>
      <c r="D29" s="290">
        <v>1224</v>
      </c>
      <c r="E29" s="290">
        <v>442.71</v>
      </c>
      <c r="F29" s="292">
        <f t="shared" si="2"/>
        <v>12296.849999999999</v>
      </c>
      <c r="G29" s="292">
        <f t="shared" si="3"/>
        <v>8504.1119999999992</v>
      </c>
      <c r="H29" s="292">
        <f t="shared" si="4"/>
        <v>708.67599999999993</v>
      </c>
      <c r="I29" s="292">
        <f t="shared" si="5"/>
        <v>14173.519999999999</v>
      </c>
      <c r="J29" s="292">
        <v>32112.68</v>
      </c>
      <c r="K29" s="292">
        <f t="shared" si="6"/>
        <v>55498.987999999998</v>
      </c>
    </row>
    <row r="30" spans="1:11" s="976" customFormat="1">
      <c r="A30" s="718" t="s">
        <v>7015</v>
      </c>
      <c r="B30" s="718" t="s">
        <v>7016</v>
      </c>
      <c r="C30" s="292">
        <v>10630.14</v>
      </c>
      <c r="D30" s="290">
        <v>1224</v>
      </c>
      <c r="E30" s="290">
        <v>442.71</v>
      </c>
      <c r="F30" s="292">
        <f t="shared" si="2"/>
        <v>12296.849999999999</v>
      </c>
      <c r="G30" s="292">
        <f t="shared" si="3"/>
        <v>8504.1119999999992</v>
      </c>
      <c r="H30" s="292">
        <f t="shared" si="4"/>
        <v>708.67599999999993</v>
      </c>
      <c r="I30" s="292">
        <f t="shared" si="5"/>
        <v>14173.519999999999</v>
      </c>
      <c r="J30" s="292">
        <v>32112.68</v>
      </c>
      <c r="K30" s="292">
        <f t="shared" si="6"/>
        <v>55498.987999999998</v>
      </c>
    </row>
    <row r="31" spans="1:11" s="976" customFormat="1">
      <c r="A31" s="718" t="s">
        <v>7017</v>
      </c>
      <c r="B31" s="718" t="s">
        <v>7018</v>
      </c>
      <c r="C31" s="292">
        <v>10630.14</v>
      </c>
      <c r="D31" s="290">
        <v>1224</v>
      </c>
      <c r="E31" s="290">
        <v>442.71</v>
      </c>
      <c r="F31" s="292">
        <f t="shared" si="2"/>
        <v>12296.849999999999</v>
      </c>
      <c r="G31" s="292">
        <f t="shared" si="3"/>
        <v>8504.1119999999992</v>
      </c>
      <c r="H31" s="292">
        <f t="shared" si="4"/>
        <v>708.67599999999993</v>
      </c>
      <c r="I31" s="292">
        <f t="shared" si="5"/>
        <v>14173.519999999999</v>
      </c>
      <c r="J31" s="292">
        <v>32112.68</v>
      </c>
      <c r="K31" s="292">
        <f t="shared" si="6"/>
        <v>55498.987999999998</v>
      </c>
    </row>
    <row r="32" spans="1:11" s="976" customFormat="1">
      <c r="A32" s="718" t="s">
        <v>7019</v>
      </c>
      <c r="B32" s="718" t="s">
        <v>7020</v>
      </c>
      <c r="C32" s="292">
        <v>11044.94</v>
      </c>
      <c r="D32" s="290">
        <v>1224</v>
      </c>
      <c r="E32" s="290">
        <v>446.72</v>
      </c>
      <c r="F32" s="292">
        <f t="shared" si="2"/>
        <v>12715.66</v>
      </c>
      <c r="G32" s="292">
        <f t="shared" si="3"/>
        <v>8835.9520000000011</v>
      </c>
      <c r="H32" s="292">
        <f t="shared" si="4"/>
        <v>736.32933333333335</v>
      </c>
      <c r="I32" s="292">
        <f t="shared" si="5"/>
        <v>14726.586666666666</v>
      </c>
      <c r="J32" s="292">
        <v>32666.946120000001</v>
      </c>
      <c r="K32" s="292">
        <f t="shared" si="6"/>
        <v>56965.814120000003</v>
      </c>
    </row>
    <row r="33" spans="1:13" s="976" customFormat="1">
      <c r="A33" s="718" t="s">
        <v>7021</v>
      </c>
      <c r="B33" s="718" t="s">
        <v>7022</v>
      </c>
      <c r="C33" s="292">
        <v>11044.94</v>
      </c>
      <c r="D33" s="290">
        <v>1224</v>
      </c>
      <c r="E33" s="290">
        <v>446.72</v>
      </c>
      <c r="F33" s="292">
        <f t="shared" si="2"/>
        <v>12715.66</v>
      </c>
      <c r="G33" s="292">
        <f t="shared" si="3"/>
        <v>8835.9520000000011</v>
      </c>
      <c r="H33" s="292">
        <f t="shared" si="4"/>
        <v>736.32933333333335</v>
      </c>
      <c r="I33" s="292">
        <f t="shared" si="5"/>
        <v>14726.586666666666</v>
      </c>
      <c r="J33" s="292">
        <v>32666.950000000004</v>
      </c>
      <c r="K33" s="292">
        <f t="shared" si="6"/>
        <v>56965.818000000007</v>
      </c>
    </row>
    <row r="34" spans="1:13" s="976" customFormat="1">
      <c r="A34" s="718" t="s">
        <v>7023</v>
      </c>
      <c r="B34" s="718" t="s">
        <v>7024</v>
      </c>
      <c r="C34" s="292">
        <v>11462.31</v>
      </c>
      <c r="D34" s="290">
        <v>1224</v>
      </c>
      <c r="E34" s="290">
        <v>450.75</v>
      </c>
      <c r="F34" s="292">
        <f t="shared" si="2"/>
        <v>13137.06</v>
      </c>
      <c r="G34" s="292">
        <f t="shared" si="3"/>
        <v>9169.848</v>
      </c>
      <c r="H34" s="292">
        <f t="shared" si="4"/>
        <v>764.154</v>
      </c>
      <c r="I34" s="292">
        <f t="shared" si="5"/>
        <v>15283.08</v>
      </c>
      <c r="J34" s="292">
        <v>33260.21</v>
      </c>
      <c r="K34" s="292">
        <f t="shared" si="6"/>
        <v>58477.292000000001</v>
      </c>
    </row>
    <row r="35" spans="1:13" s="976" customFormat="1">
      <c r="A35" s="718" t="s">
        <v>7025</v>
      </c>
      <c r="B35" s="718" t="s">
        <v>7026</v>
      </c>
      <c r="C35" s="292">
        <v>11885.22</v>
      </c>
      <c r="D35" s="290">
        <v>1224</v>
      </c>
      <c r="E35" s="290">
        <v>484.83</v>
      </c>
      <c r="F35" s="292">
        <f t="shared" si="2"/>
        <v>13594.05</v>
      </c>
      <c r="G35" s="292">
        <f t="shared" si="3"/>
        <v>9508.1759999999995</v>
      </c>
      <c r="H35" s="292">
        <f t="shared" si="4"/>
        <v>792.34799999999996</v>
      </c>
      <c r="I35" s="292">
        <f t="shared" si="5"/>
        <v>15846.96</v>
      </c>
      <c r="J35" s="292">
        <v>33861.339999999997</v>
      </c>
      <c r="K35" s="292">
        <f t="shared" si="6"/>
        <v>60008.823999999993</v>
      </c>
    </row>
    <row r="36" spans="1:13" s="976" customFormat="1">
      <c r="A36" s="718" t="s">
        <v>7027</v>
      </c>
      <c r="B36" s="718" t="s">
        <v>7028</v>
      </c>
      <c r="C36" s="292">
        <v>11885.22</v>
      </c>
      <c r="D36" s="290">
        <v>1224</v>
      </c>
      <c r="E36" s="290">
        <v>484.83</v>
      </c>
      <c r="F36" s="292">
        <f t="shared" si="2"/>
        <v>13594.05</v>
      </c>
      <c r="G36" s="292">
        <f t="shared" si="3"/>
        <v>9508.1759999999995</v>
      </c>
      <c r="H36" s="292">
        <f t="shared" si="4"/>
        <v>792.34799999999996</v>
      </c>
      <c r="I36" s="292">
        <f t="shared" si="5"/>
        <v>15846.96</v>
      </c>
      <c r="J36" s="292">
        <v>33861.339999999997</v>
      </c>
      <c r="K36" s="292">
        <f t="shared" si="6"/>
        <v>60008.823999999993</v>
      </c>
    </row>
    <row r="37" spans="1:13" s="976" customFormat="1">
      <c r="A37" s="718" t="s">
        <v>7029</v>
      </c>
      <c r="B37" s="718" t="s">
        <v>7030</v>
      </c>
      <c r="C37" s="292">
        <v>11885.22</v>
      </c>
      <c r="D37" s="290">
        <v>1224</v>
      </c>
      <c r="E37" s="290">
        <v>484.83</v>
      </c>
      <c r="F37" s="292">
        <f t="shared" si="2"/>
        <v>13594.05</v>
      </c>
      <c r="G37" s="292">
        <f t="shared" si="3"/>
        <v>9508.1759999999995</v>
      </c>
      <c r="H37" s="292">
        <f t="shared" si="4"/>
        <v>792.34799999999996</v>
      </c>
      <c r="I37" s="292">
        <f t="shared" si="5"/>
        <v>15846.96</v>
      </c>
      <c r="J37" s="292">
        <v>33861.339999999997</v>
      </c>
      <c r="K37" s="292">
        <f t="shared" si="6"/>
        <v>60008.823999999993</v>
      </c>
    </row>
    <row r="38" spans="1:13" s="976" customFormat="1">
      <c r="A38" s="718" t="s">
        <v>7031</v>
      </c>
      <c r="B38" s="718" t="s">
        <v>7032</v>
      </c>
      <c r="C38" s="292">
        <v>12310.65</v>
      </c>
      <c r="D38" s="290">
        <v>1224</v>
      </c>
      <c r="E38" s="290">
        <v>488.94</v>
      </c>
      <c r="F38" s="292">
        <f t="shared" si="2"/>
        <v>14023.59</v>
      </c>
      <c r="G38" s="292">
        <f t="shared" si="3"/>
        <v>9848.5199999999986</v>
      </c>
      <c r="H38" s="292">
        <f t="shared" si="4"/>
        <v>820.70999999999992</v>
      </c>
      <c r="I38" s="292">
        <f t="shared" si="5"/>
        <v>16414.199999999997</v>
      </c>
      <c r="J38" s="292">
        <v>34466.060000000005</v>
      </c>
      <c r="K38" s="292">
        <f t="shared" si="6"/>
        <v>61549.49</v>
      </c>
    </row>
    <row r="39" spans="1:13" s="976" customFormat="1">
      <c r="A39" s="718" t="s">
        <v>7033</v>
      </c>
      <c r="B39" s="718" t="s">
        <v>7034</v>
      </c>
      <c r="C39" s="292">
        <v>12744.47</v>
      </c>
      <c r="D39" s="290">
        <v>1224</v>
      </c>
      <c r="E39" s="290">
        <v>493.14</v>
      </c>
      <c r="F39" s="292">
        <f t="shared" si="2"/>
        <v>14461.609999999999</v>
      </c>
      <c r="G39" s="292">
        <f t="shared" si="3"/>
        <v>10195.575999999999</v>
      </c>
      <c r="H39" s="292">
        <f t="shared" si="4"/>
        <v>849.63133333333326</v>
      </c>
      <c r="I39" s="292">
        <f t="shared" si="5"/>
        <v>16992.626666666663</v>
      </c>
      <c r="J39" s="292">
        <v>35082.65</v>
      </c>
      <c r="K39" s="292">
        <f t="shared" si="6"/>
        <v>63120.483999999997</v>
      </c>
    </row>
    <row r="40" spans="1:13" s="976" customFormat="1">
      <c r="A40" s="718" t="s">
        <v>7035</v>
      </c>
      <c r="B40" s="718" t="s">
        <v>7036</v>
      </c>
      <c r="C40" s="283">
        <v>7717</v>
      </c>
      <c r="D40" s="290">
        <v>0</v>
      </c>
      <c r="E40" s="290">
        <v>3.75</v>
      </c>
      <c r="F40" s="292">
        <f t="shared" si="2"/>
        <v>7720.75</v>
      </c>
      <c r="G40" s="292">
        <v>3318.7235885999999</v>
      </c>
      <c r="H40" s="292">
        <v>0</v>
      </c>
      <c r="I40" s="292">
        <f t="shared" si="5"/>
        <v>10289.333333333334</v>
      </c>
      <c r="J40" s="292">
        <v>17732.564421299998</v>
      </c>
      <c r="K40" s="292">
        <f t="shared" si="6"/>
        <v>31340.621343233332</v>
      </c>
    </row>
    <row r="41" spans="1:13" s="976" customFormat="1">
      <c r="A41" s="718" t="s">
        <v>7037</v>
      </c>
      <c r="B41" s="718" t="s">
        <v>7038</v>
      </c>
      <c r="C41" s="283">
        <v>10400</v>
      </c>
      <c r="D41" s="290">
        <v>0</v>
      </c>
      <c r="E41" s="290">
        <v>5</v>
      </c>
      <c r="F41" s="292">
        <f t="shared" si="2"/>
        <v>10405</v>
      </c>
      <c r="G41" s="292">
        <v>3318.7235885999999</v>
      </c>
      <c r="H41" s="292">
        <v>0</v>
      </c>
      <c r="I41" s="292">
        <f t="shared" si="5"/>
        <v>13866.666666666668</v>
      </c>
      <c r="J41" s="292">
        <v>17732.564421299998</v>
      </c>
      <c r="K41" s="292">
        <f t="shared" si="6"/>
        <v>34917.954676566667</v>
      </c>
    </row>
    <row r="42" spans="1:13" s="976" customFormat="1">
      <c r="A42" s="718" t="s">
        <v>7039</v>
      </c>
      <c r="B42" s="718" t="s">
        <v>7040</v>
      </c>
      <c r="C42" s="283">
        <v>11752</v>
      </c>
      <c r="D42" s="290">
        <v>0</v>
      </c>
      <c r="E42" s="290">
        <v>5.7</v>
      </c>
      <c r="F42" s="292">
        <f t="shared" si="2"/>
        <v>11757.7</v>
      </c>
      <c r="G42" s="292">
        <v>3318.7235885999999</v>
      </c>
      <c r="H42" s="292">
        <v>0</v>
      </c>
      <c r="I42" s="292">
        <f t="shared" si="5"/>
        <v>15669.333333333334</v>
      </c>
      <c r="J42" s="292">
        <v>17732.564421299998</v>
      </c>
      <c r="K42" s="292">
        <f t="shared" si="6"/>
        <v>36720.621343233332</v>
      </c>
    </row>
    <row r="43" spans="1:13" s="976" customFormat="1">
      <c r="A43" s="718" t="s">
        <v>7041</v>
      </c>
      <c r="B43" s="718" t="s">
        <v>7042</v>
      </c>
      <c r="C43" s="283">
        <v>7717</v>
      </c>
      <c r="D43" s="290">
        <v>0</v>
      </c>
      <c r="E43" s="290">
        <v>6.55</v>
      </c>
      <c r="F43" s="292">
        <f t="shared" si="2"/>
        <v>7723.55</v>
      </c>
      <c r="G43" s="292">
        <v>3318.7235885999999</v>
      </c>
      <c r="H43" s="292">
        <v>0</v>
      </c>
      <c r="I43" s="292">
        <f t="shared" si="5"/>
        <v>10289.333333333334</v>
      </c>
      <c r="J43" s="292">
        <v>17732.564421299998</v>
      </c>
      <c r="K43" s="292">
        <f t="shared" si="6"/>
        <v>31340.621343233332</v>
      </c>
    </row>
    <row r="44" spans="1:13" s="976" customFormat="1">
      <c r="A44" s="929"/>
      <c r="B44" s="929"/>
      <c r="C44" s="978"/>
      <c r="D44" s="978"/>
      <c r="E44" s="978"/>
      <c r="F44" s="978"/>
      <c r="G44" s="978"/>
      <c r="H44" s="978"/>
      <c r="I44" s="978"/>
      <c r="J44" s="978"/>
      <c r="K44" s="978"/>
      <c r="M44" s="929"/>
    </row>
    <row r="45" spans="1:13" s="976" customFormat="1">
      <c r="A45" s="929"/>
      <c r="B45" s="929"/>
      <c r="C45" s="978"/>
      <c r="D45" s="978"/>
      <c r="E45" s="978"/>
      <c r="F45" s="978"/>
      <c r="G45" s="978"/>
      <c r="H45" s="978"/>
      <c r="I45" s="978"/>
      <c r="J45" s="978"/>
      <c r="K45" s="978"/>
    </row>
    <row r="46" spans="1:13" s="976" customFormat="1" ht="15.6">
      <c r="A46" s="928" t="s">
        <v>6922</v>
      </c>
      <c r="B46" s="929"/>
      <c r="C46" s="929"/>
      <c r="E46" s="982"/>
      <c r="F46" s="982"/>
      <c r="G46" s="978"/>
      <c r="H46" s="978"/>
      <c r="I46" s="978"/>
      <c r="J46" s="978"/>
      <c r="K46" s="978"/>
    </row>
    <row r="47" spans="1:13" s="976" customFormat="1">
      <c r="A47" s="796" t="s">
        <v>4283</v>
      </c>
      <c r="B47" s="796" t="s">
        <v>3218</v>
      </c>
      <c r="C47" s="929"/>
      <c r="E47" s="978"/>
    </row>
    <row r="48" spans="1:13" s="976" customFormat="1">
      <c r="A48" s="983">
        <v>26</v>
      </c>
      <c r="B48" s="984" t="s">
        <v>7079</v>
      </c>
      <c r="C48" s="985"/>
    </row>
    <row r="49" spans="1:13" s="976" customFormat="1">
      <c r="A49" s="983">
        <v>8</v>
      </c>
      <c r="B49" s="984" t="s">
        <v>7080</v>
      </c>
      <c r="C49" s="985"/>
    </row>
    <row r="50" spans="1:13" s="976" customFormat="1">
      <c r="A50" s="983">
        <v>24</v>
      </c>
      <c r="B50" s="984" t="s">
        <v>7081</v>
      </c>
      <c r="C50" s="985"/>
    </row>
    <row r="51" spans="1:13" s="976" customFormat="1">
      <c r="A51" s="983">
        <v>2553</v>
      </c>
      <c r="B51" s="984" t="s">
        <v>7082</v>
      </c>
      <c r="C51" s="985"/>
    </row>
    <row r="52" spans="1:13" s="976" customFormat="1">
      <c r="A52" s="983">
        <v>2573</v>
      </c>
      <c r="B52" s="984" t="s">
        <v>7083</v>
      </c>
      <c r="C52" s="985"/>
    </row>
    <row r="53" spans="1:13" s="976" customFormat="1">
      <c r="A53" s="983">
        <v>2680</v>
      </c>
      <c r="B53" s="984" t="s">
        <v>7084</v>
      </c>
      <c r="C53" s="985"/>
    </row>
    <row r="54" spans="1:13" s="976" customFormat="1">
      <c r="A54" s="983">
        <v>2600</v>
      </c>
      <c r="B54" s="984" t="s">
        <v>7085</v>
      </c>
      <c r="C54" s="985"/>
    </row>
    <row r="55" spans="1:13" s="976" customFormat="1">
      <c r="A55" s="986" t="s">
        <v>7086</v>
      </c>
      <c r="B55" s="987" t="s">
        <v>7087</v>
      </c>
      <c r="C55" s="985"/>
    </row>
    <row r="56" spans="1:13" s="976" customFormat="1">
      <c r="A56" s="986" t="s">
        <v>7088</v>
      </c>
      <c r="B56" s="987" t="s">
        <v>7089</v>
      </c>
      <c r="C56" s="985"/>
    </row>
    <row r="57" spans="1:13">
      <c r="A57" s="986" t="s">
        <v>7090</v>
      </c>
      <c r="B57" s="987" t="s">
        <v>7091</v>
      </c>
      <c r="C57" s="988"/>
      <c r="E57" s="976"/>
      <c r="F57" s="976"/>
      <c r="L57" s="929"/>
      <c r="M57" s="929"/>
    </row>
    <row r="58" spans="1:13">
      <c r="A58" s="986" t="s">
        <v>7092</v>
      </c>
      <c r="B58" s="987" t="s">
        <v>5641</v>
      </c>
      <c r="C58" s="988"/>
      <c r="E58" s="976"/>
      <c r="F58" s="976"/>
      <c r="L58" s="929"/>
      <c r="M58" s="929"/>
    </row>
    <row r="59" spans="1:13">
      <c r="A59" s="986" t="s">
        <v>7093</v>
      </c>
      <c r="B59" s="987" t="s">
        <v>7094</v>
      </c>
      <c r="C59" s="988"/>
      <c r="E59" s="976"/>
      <c r="F59" s="976"/>
      <c r="L59" s="929"/>
      <c r="M59" s="929"/>
    </row>
    <row r="60" spans="1:13">
      <c r="A60" s="986" t="s">
        <v>7095</v>
      </c>
      <c r="B60" s="987" t="s">
        <v>7096</v>
      </c>
      <c r="C60" s="988"/>
      <c r="E60" s="976"/>
      <c r="F60" s="976"/>
      <c r="L60" s="929"/>
      <c r="M60" s="929"/>
    </row>
    <row r="61" spans="1:13">
      <c r="A61" s="986" t="s">
        <v>7095</v>
      </c>
      <c r="B61" s="987" t="s">
        <v>7097</v>
      </c>
      <c r="C61" s="988"/>
      <c r="E61" s="976"/>
      <c r="F61" s="976"/>
      <c r="L61" s="929"/>
      <c r="M61" s="929"/>
    </row>
    <row r="62" spans="1:13">
      <c r="A62" s="986" t="s">
        <v>7098</v>
      </c>
      <c r="B62" s="987" t="s">
        <v>7099</v>
      </c>
      <c r="C62" s="988"/>
      <c r="E62" s="976"/>
      <c r="F62" s="976"/>
      <c r="L62" s="929"/>
      <c r="M62" s="929"/>
    </row>
    <row r="63" spans="1:13">
      <c r="A63" s="986" t="s">
        <v>7100</v>
      </c>
      <c r="B63" s="987" t="s">
        <v>7101</v>
      </c>
      <c r="C63" s="988"/>
      <c r="E63" s="976"/>
      <c r="F63" s="976"/>
      <c r="L63" s="929"/>
      <c r="M63" s="929"/>
    </row>
    <row r="64" spans="1:13">
      <c r="A64" s="986" t="s">
        <v>7102</v>
      </c>
      <c r="B64" s="987" t="s">
        <v>7103</v>
      </c>
      <c r="C64" s="988"/>
      <c r="E64" s="976"/>
      <c r="F64" s="976"/>
      <c r="L64" s="929"/>
      <c r="M64" s="929"/>
    </row>
    <row r="65" spans="7:7" ht="14.4">
      <c r="G65" s="989"/>
    </row>
    <row r="66" spans="7:7" ht="14.4">
      <c r="G66" s="989"/>
    </row>
  </sheetData>
  <mergeCells count="13"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7" fitToHeight="0" orientation="landscape" r:id="rId1"/>
  <rowBreaks count="1" manualBreakCount="1">
    <brk id="40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H55"/>
  <sheetViews>
    <sheetView showGridLines="0" topLeftCell="B3" zoomScaleNormal="100" zoomScaleSheetLayoutView="80" workbookViewId="0"/>
  </sheetViews>
  <sheetFormatPr baseColWidth="10" defaultColWidth="11.44140625" defaultRowHeight="13.8"/>
  <cols>
    <col min="1" max="1" width="22.5546875" style="1008" customWidth="1"/>
    <col min="2" max="2" width="41.88671875" style="1008" customWidth="1"/>
    <col min="3" max="3" width="13.88671875" style="1008" customWidth="1"/>
    <col min="4" max="4" width="15.44140625" style="1008" customWidth="1"/>
    <col min="5" max="5" width="12.109375" style="1008" customWidth="1"/>
    <col min="6" max="6" width="11.44140625" style="991"/>
    <col min="7" max="7" width="3.5546875" style="991" customWidth="1"/>
    <col min="8" max="138" width="11.44140625" style="991"/>
    <col min="139" max="16384" width="11.44140625" style="992"/>
  </cols>
  <sheetData>
    <row r="1" spans="1:138">
      <c r="A1" s="990"/>
      <c r="B1" s="990"/>
      <c r="C1" s="990"/>
      <c r="D1" s="990"/>
      <c r="E1" s="990"/>
    </row>
    <row r="2" spans="1:138" ht="15.6">
      <c r="A2" s="1284" t="s">
        <v>4095</v>
      </c>
      <c r="B2" s="1284"/>
      <c r="C2" s="1284"/>
      <c r="D2" s="1284"/>
      <c r="E2" s="1284"/>
      <c r="F2" s="1284"/>
    </row>
    <row r="3" spans="1:138" ht="15.6">
      <c r="A3" s="1284" t="s">
        <v>41</v>
      </c>
      <c r="B3" s="1284"/>
      <c r="C3" s="1284"/>
      <c r="D3" s="1284"/>
      <c r="E3" s="1284"/>
      <c r="F3" s="1284"/>
    </row>
    <row r="4" spans="1:138" ht="15.6">
      <c r="A4" s="1284" t="s">
        <v>6753</v>
      </c>
      <c r="B4" s="1284"/>
      <c r="C4" s="1284"/>
      <c r="D4" s="1284"/>
      <c r="E4" s="1284"/>
      <c r="F4" s="1284"/>
    </row>
    <row r="5" spans="1:138" ht="15.6">
      <c r="A5" s="1284" t="s">
        <v>4156</v>
      </c>
      <c r="B5" s="1284"/>
      <c r="C5" s="1284"/>
      <c r="D5" s="1284"/>
      <c r="E5" s="1284"/>
      <c r="F5" s="1284"/>
    </row>
    <row r="6" spans="1:138" ht="15.6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</row>
    <row r="7" spans="1:138">
      <c r="A7" s="993"/>
      <c r="B7" s="990"/>
      <c r="C7" s="994"/>
      <c r="D7" s="995"/>
      <c r="E7" s="995"/>
    </row>
    <row r="8" spans="1:138" s="49" customFormat="1" ht="1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2" t="s">
        <v>4161</v>
      </c>
      <c r="F8" s="1252" t="s">
        <v>4161</v>
      </c>
    </row>
    <row r="9" spans="1:138" s="49" customFormat="1" ht="15" customHeight="1">
      <c r="A9" s="1251" t="s">
        <v>4158</v>
      </c>
      <c r="B9" s="1251" t="s">
        <v>4159</v>
      </c>
      <c r="C9" s="1251" t="s">
        <v>4160</v>
      </c>
      <c r="D9" s="1251"/>
      <c r="E9" s="50" t="s">
        <v>4162</v>
      </c>
      <c r="F9" s="50" t="s">
        <v>4163</v>
      </c>
    </row>
    <row r="10" spans="1:138">
      <c r="A10" s="993"/>
      <c r="B10" s="990"/>
      <c r="C10" s="994"/>
      <c r="D10" s="995"/>
      <c r="E10" s="995"/>
    </row>
    <row r="11" spans="1:138" s="49" customFormat="1" ht="15" customHeight="1">
      <c r="A11" s="1256" t="s">
        <v>4102</v>
      </c>
      <c r="B11" s="1256" t="s">
        <v>4102</v>
      </c>
      <c r="C11" s="996" t="s">
        <v>529</v>
      </c>
      <c r="D11" s="996"/>
      <c r="E11" s="629" t="s">
        <v>529</v>
      </c>
      <c r="F11" s="629" t="s">
        <v>529</v>
      </c>
    </row>
    <row r="12" spans="1:138" s="285" customFormat="1">
      <c r="A12" s="281" t="s">
        <v>7104</v>
      </c>
      <c r="B12" s="281" t="s">
        <v>7105</v>
      </c>
      <c r="C12" s="282">
        <v>1</v>
      </c>
      <c r="D12" s="282">
        <v>0</v>
      </c>
      <c r="E12" s="292">
        <v>58000</v>
      </c>
      <c r="F12" s="292">
        <v>58000</v>
      </c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</row>
    <row r="13" spans="1:138" s="285" customFormat="1">
      <c r="A13" s="281" t="s">
        <v>7106</v>
      </c>
      <c r="B13" s="281" t="s">
        <v>4167</v>
      </c>
      <c r="C13" s="282">
        <v>1</v>
      </c>
      <c r="D13" s="282">
        <v>0</v>
      </c>
      <c r="E13" s="292">
        <v>40000</v>
      </c>
      <c r="F13" s="292">
        <v>40000</v>
      </c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</row>
    <row r="14" spans="1:138" s="285" customFormat="1">
      <c r="A14" s="281" t="s">
        <v>7107</v>
      </c>
      <c r="B14" s="281" t="s">
        <v>7108</v>
      </c>
      <c r="C14" s="282">
        <v>1</v>
      </c>
      <c r="D14" s="282">
        <v>0</v>
      </c>
      <c r="E14" s="292">
        <v>40000</v>
      </c>
      <c r="F14" s="292">
        <v>40000</v>
      </c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</row>
    <row r="15" spans="1:138" s="285" customFormat="1">
      <c r="A15" s="281" t="s">
        <v>7109</v>
      </c>
      <c r="B15" s="281" t="s">
        <v>6932</v>
      </c>
      <c r="C15" s="282">
        <v>6</v>
      </c>
      <c r="D15" s="282">
        <v>0</v>
      </c>
      <c r="E15" s="292">
        <v>32000</v>
      </c>
      <c r="F15" s="292">
        <v>32000</v>
      </c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</row>
    <row r="16" spans="1:138" s="285" customFormat="1">
      <c r="A16" s="281" t="s">
        <v>7110</v>
      </c>
      <c r="B16" s="281" t="s">
        <v>4372</v>
      </c>
      <c r="C16" s="282">
        <v>11</v>
      </c>
      <c r="D16" s="282">
        <v>0</v>
      </c>
      <c r="E16" s="292">
        <v>25600</v>
      </c>
      <c r="F16" s="292">
        <v>25600</v>
      </c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</row>
    <row r="17" spans="1:138" s="49" customFormat="1" ht="15" customHeight="1">
      <c r="A17" s="629" t="s">
        <v>529</v>
      </c>
      <c r="B17" s="155" t="s">
        <v>4209</v>
      </c>
      <c r="C17" s="62">
        <f>SUM(C12:C16)</f>
        <v>20</v>
      </c>
      <c r="D17" s="62">
        <f>SUM(D12:D16)</f>
        <v>0</v>
      </c>
      <c r="E17" s="754" t="s">
        <v>529</v>
      </c>
      <c r="F17" s="754" t="s">
        <v>529</v>
      </c>
    </row>
    <row r="18" spans="1:138" s="285" customFormat="1">
      <c r="A18" s="997"/>
      <c r="B18" s="998"/>
      <c r="C18" s="999"/>
      <c r="D18" s="999"/>
      <c r="E18" s="1000"/>
      <c r="F18" s="1000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</row>
    <row r="19" spans="1:138" s="49" customFormat="1" ht="15" customHeight="1">
      <c r="A19" s="1260" t="s">
        <v>4103</v>
      </c>
      <c r="B19" s="1260" t="s">
        <v>4103</v>
      </c>
      <c r="C19" s="544" t="s">
        <v>529</v>
      </c>
      <c r="D19" s="544"/>
      <c r="E19" s="64" t="s">
        <v>529</v>
      </c>
      <c r="F19" s="64" t="s">
        <v>529</v>
      </c>
    </row>
    <row r="20" spans="1:138">
      <c r="A20" s="281" t="s">
        <v>7111</v>
      </c>
      <c r="B20" s="281" t="s">
        <v>4179</v>
      </c>
      <c r="C20" s="282">
        <v>21</v>
      </c>
      <c r="D20" s="282">
        <v>0</v>
      </c>
      <c r="E20" s="292">
        <v>12930</v>
      </c>
      <c r="F20" s="292">
        <v>19084.2</v>
      </c>
    </row>
    <row r="21" spans="1:138">
      <c r="A21" s="281" t="s">
        <v>7112</v>
      </c>
      <c r="B21" s="281" t="s">
        <v>5240</v>
      </c>
      <c r="C21" s="282">
        <v>25</v>
      </c>
      <c r="D21" s="282">
        <v>0</v>
      </c>
      <c r="E21" s="292">
        <v>8825</v>
      </c>
      <c r="F21" s="292">
        <v>16882.2</v>
      </c>
    </row>
    <row r="22" spans="1:138">
      <c r="A22" s="281" t="s">
        <v>7113</v>
      </c>
      <c r="B22" s="281" t="s">
        <v>7114</v>
      </c>
      <c r="C22" s="282">
        <v>4</v>
      </c>
      <c r="D22" s="282">
        <v>0</v>
      </c>
      <c r="E22" s="292">
        <v>9792</v>
      </c>
      <c r="F22" s="292">
        <v>9792</v>
      </c>
    </row>
    <row r="23" spans="1:138">
      <c r="A23" s="281" t="s">
        <v>7115</v>
      </c>
      <c r="B23" s="281" t="s">
        <v>5213</v>
      </c>
      <c r="C23" s="282">
        <v>3</v>
      </c>
      <c r="D23" s="282">
        <v>0</v>
      </c>
      <c r="E23" s="292">
        <v>9212.4</v>
      </c>
      <c r="F23" s="292">
        <v>9212.4</v>
      </c>
    </row>
    <row r="24" spans="1:138">
      <c r="A24" s="281" t="s">
        <v>7116</v>
      </c>
      <c r="B24" s="281" t="s">
        <v>6822</v>
      </c>
      <c r="C24" s="282">
        <v>2</v>
      </c>
      <c r="D24" s="282">
        <v>0</v>
      </c>
      <c r="E24" s="292">
        <v>8890.2000000000007</v>
      </c>
      <c r="F24" s="292">
        <v>8890.2000000000007</v>
      </c>
    </row>
    <row r="25" spans="1:138">
      <c r="A25" s="281" t="s">
        <v>7117</v>
      </c>
      <c r="B25" s="281" t="s">
        <v>7118</v>
      </c>
      <c r="C25" s="282">
        <v>2</v>
      </c>
      <c r="D25" s="282">
        <v>0</v>
      </c>
      <c r="E25" s="292">
        <v>13447</v>
      </c>
      <c r="F25" s="292">
        <v>13447</v>
      </c>
    </row>
    <row r="26" spans="1:138">
      <c r="A26" s="281" t="s">
        <v>7119</v>
      </c>
      <c r="B26" s="281" t="s">
        <v>4923</v>
      </c>
      <c r="C26" s="282">
        <v>10</v>
      </c>
      <c r="D26" s="282">
        <v>0</v>
      </c>
      <c r="E26" s="292">
        <v>7255</v>
      </c>
      <c r="F26" s="292">
        <v>7255</v>
      </c>
    </row>
    <row r="27" spans="1:138">
      <c r="A27" s="281" t="s">
        <v>7120</v>
      </c>
      <c r="B27" s="281" t="s">
        <v>7121</v>
      </c>
      <c r="C27" s="282">
        <v>6</v>
      </c>
      <c r="D27" s="282">
        <v>0</v>
      </c>
      <c r="E27" s="292">
        <v>19295.099999999999</v>
      </c>
      <c r="F27" s="292">
        <v>19295.099999999999</v>
      </c>
    </row>
    <row r="28" spans="1:138">
      <c r="A28" s="281" t="s">
        <v>7122</v>
      </c>
      <c r="B28" s="281" t="s">
        <v>7022</v>
      </c>
      <c r="C28" s="282">
        <v>0</v>
      </c>
      <c r="D28" s="282">
        <v>0</v>
      </c>
      <c r="E28" s="292">
        <v>7669.5</v>
      </c>
      <c r="F28" s="292">
        <v>7669.5</v>
      </c>
    </row>
    <row r="29" spans="1:138">
      <c r="A29" s="281" t="s">
        <v>7123</v>
      </c>
      <c r="B29" s="281" t="s">
        <v>7124</v>
      </c>
      <c r="C29" s="282">
        <v>1</v>
      </c>
      <c r="D29" s="282">
        <v>0</v>
      </c>
      <c r="E29" s="292">
        <v>23062</v>
      </c>
      <c r="F29" s="292">
        <v>23062</v>
      </c>
    </row>
    <row r="30" spans="1:138">
      <c r="A30" s="281" t="s">
        <v>7125</v>
      </c>
      <c r="B30" s="281" t="s">
        <v>7126</v>
      </c>
      <c r="C30" s="282">
        <v>1</v>
      </c>
      <c r="D30" s="282">
        <v>0</v>
      </c>
      <c r="E30" s="292">
        <v>10235</v>
      </c>
      <c r="F30" s="292">
        <v>10235</v>
      </c>
    </row>
    <row r="31" spans="1:138">
      <c r="A31" s="281" t="s">
        <v>7127</v>
      </c>
      <c r="B31" s="281" t="s">
        <v>4199</v>
      </c>
      <c r="C31" s="282">
        <v>1</v>
      </c>
      <c r="D31" s="282">
        <v>0</v>
      </c>
      <c r="E31" s="292">
        <v>7679</v>
      </c>
      <c r="F31" s="292">
        <v>7679</v>
      </c>
    </row>
    <row r="32" spans="1:138">
      <c r="A32" s="281" t="s">
        <v>7128</v>
      </c>
      <c r="B32" s="281" t="s">
        <v>7129</v>
      </c>
      <c r="C32" s="282">
        <v>1</v>
      </c>
      <c r="D32" s="282">
        <v>0</v>
      </c>
      <c r="E32" s="292">
        <v>8713.5</v>
      </c>
      <c r="F32" s="292">
        <v>8713.5</v>
      </c>
    </row>
    <row r="33" spans="1:8">
      <c r="A33" s="281" t="s">
        <v>7130</v>
      </c>
      <c r="B33" s="281" t="s">
        <v>4922</v>
      </c>
      <c r="C33" s="282">
        <v>15</v>
      </c>
      <c r="D33" s="282">
        <v>0</v>
      </c>
      <c r="E33" s="292">
        <v>7723</v>
      </c>
      <c r="F33" s="292">
        <v>7723</v>
      </c>
    </row>
    <row r="34" spans="1:8" s="49" customFormat="1" ht="15" customHeight="1">
      <c r="A34" s="629" t="s">
        <v>529</v>
      </c>
      <c r="B34" s="155" t="s">
        <v>4244</v>
      </c>
      <c r="C34" s="62">
        <f>SUM(C20:C33)</f>
        <v>92</v>
      </c>
      <c r="D34" s="62">
        <f>SUM(D20:D33)</f>
        <v>0</v>
      </c>
      <c r="E34" s="754" t="s">
        <v>529</v>
      </c>
      <c r="F34" s="754" t="s">
        <v>529</v>
      </c>
    </row>
    <row r="35" spans="1:8">
      <c r="A35" s="1001"/>
      <c r="B35" s="1002"/>
      <c r="C35" s="1001"/>
      <c r="D35" s="1001"/>
      <c r="E35" s="1003"/>
      <c r="F35" s="1003"/>
    </row>
    <row r="36" spans="1:8" s="49" customFormat="1" ht="15" customHeight="1">
      <c r="A36" s="1256" t="s">
        <v>4104</v>
      </c>
      <c r="B36" s="1256" t="s">
        <v>4103</v>
      </c>
      <c r="C36" s="544" t="s">
        <v>529</v>
      </c>
      <c r="D36" s="544"/>
      <c r="E36" s="64" t="s">
        <v>529</v>
      </c>
      <c r="F36" s="64" t="s">
        <v>529</v>
      </c>
    </row>
    <row r="37" spans="1:8">
      <c r="A37" s="238" t="s">
        <v>7131</v>
      </c>
      <c r="B37" s="238" t="s">
        <v>7132</v>
      </c>
      <c r="C37" s="240">
        <v>0</v>
      </c>
      <c r="D37" s="240">
        <v>780</v>
      </c>
      <c r="E37" s="240">
        <v>100</v>
      </c>
      <c r="F37" s="240">
        <v>100</v>
      </c>
      <c r="G37" s="991" t="s">
        <v>6864</v>
      </c>
    </row>
    <row r="38" spans="1:8">
      <c r="A38" s="238" t="s">
        <v>7133</v>
      </c>
      <c r="B38" s="677" t="s">
        <v>7134</v>
      </c>
      <c r="C38" s="240">
        <v>0</v>
      </c>
      <c r="D38" s="832">
        <v>17052</v>
      </c>
      <c r="E38" s="240">
        <v>170</v>
      </c>
      <c r="F38" s="240">
        <v>170</v>
      </c>
      <c r="G38" s="991" t="s">
        <v>6864</v>
      </c>
    </row>
    <row r="39" spans="1:8">
      <c r="A39" s="238" t="s">
        <v>7135</v>
      </c>
      <c r="B39" s="238" t="s">
        <v>7136</v>
      </c>
      <c r="C39" s="240">
        <v>0</v>
      </c>
      <c r="D39" s="240">
        <v>14352</v>
      </c>
      <c r="E39" s="240">
        <v>220</v>
      </c>
      <c r="F39" s="240">
        <v>220</v>
      </c>
      <c r="G39" s="991" t="s">
        <v>6864</v>
      </c>
    </row>
    <row r="40" spans="1:8">
      <c r="A40" s="238" t="s">
        <v>7137</v>
      </c>
      <c r="B40" s="238" t="s">
        <v>7138</v>
      </c>
      <c r="C40" s="240">
        <v>0</v>
      </c>
      <c r="D40" s="240">
        <v>3600</v>
      </c>
      <c r="E40" s="240">
        <v>270</v>
      </c>
      <c r="F40" s="240">
        <v>270</v>
      </c>
      <c r="G40" s="991" t="s">
        <v>6864</v>
      </c>
    </row>
    <row r="41" spans="1:8">
      <c r="A41" s="238" t="s">
        <v>7139</v>
      </c>
      <c r="B41" s="238" t="s">
        <v>7140</v>
      </c>
      <c r="C41" s="240">
        <v>0</v>
      </c>
      <c r="D41" s="240">
        <v>1848</v>
      </c>
      <c r="E41" s="240">
        <v>133</v>
      </c>
      <c r="F41" s="240">
        <v>133</v>
      </c>
      <c r="G41" s="991" t="s">
        <v>6864</v>
      </c>
    </row>
    <row r="42" spans="1:8" s="49" customFormat="1" ht="15" customHeight="1">
      <c r="A42" s="629" t="s">
        <v>529</v>
      </c>
      <c r="B42" s="155" t="s">
        <v>4247</v>
      </c>
      <c r="C42" s="62">
        <f>SUM(C38:C41)</f>
        <v>0</v>
      </c>
      <c r="D42" s="62">
        <f>SUM(D37:D41)</f>
        <v>37632</v>
      </c>
      <c r="E42" s="754" t="s">
        <v>529</v>
      </c>
      <c r="F42" s="754" t="s">
        <v>529</v>
      </c>
    </row>
    <row r="43" spans="1:8">
      <c r="A43" s="997"/>
      <c r="B43" s="998"/>
      <c r="C43" s="999"/>
      <c r="D43" s="999"/>
      <c r="E43" s="1000"/>
      <c r="F43" s="1000"/>
    </row>
    <row r="44" spans="1:8" s="49" customFormat="1" ht="15" customHeight="1">
      <c r="A44" s="629"/>
      <c r="B44" s="1004" t="s">
        <v>4105</v>
      </c>
      <c r="C44" s="1005">
        <f>SUM(C17,C34,C42)</f>
        <v>112</v>
      </c>
      <c r="D44" s="1005">
        <f>D42</f>
        <v>37632</v>
      </c>
      <c r="E44" s="754"/>
      <c r="F44" s="754"/>
    </row>
    <row r="45" spans="1:8">
      <c r="A45" s="997"/>
      <c r="B45" s="998"/>
      <c r="C45" s="999"/>
      <c r="D45" s="999"/>
      <c r="E45" s="1000"/>
      <c r="F45" s="1000"/>
    </row>
    <row r="46" spans="1:8" s="49" customFormat="1" ht="15" customHeight="1">
      <c r="A46" s="1259" t="s">
        <v>4101</v>
      </c>
      <c r="B46" s="1259"/>
      <c r="C46" s="544" t="s">
        <v>529</v>
      </c>
      <c r="D46" s="544"/>
      <c r="E46" s="64" t="s">
        <v>529</v>
      </c>
      <c r="F46" s="64" t="s">
        <v>529</v>
      </c>
    </row>
    <row r="47" spans="1:8" s="49" customFormat="1" ht="15" customHeight="1">
      <c r="A47" s="1256" t="s">
        <v>4248</v>
      </c>
      <c r="B47" s="1256"/>
      <c r="C47" s="545"/>
      <c r="D47" s="545"/>
      <c r="E47" s="545"/>
      <c r="F47" s="545"/>
      <c r="G47" s="545"/>
      <c r="H47" s="545"/>
    </row>
    <row r="48" spans="1:8">
      <c r="A48" s="238" t="s">
        <v>4246</v>
      </c>
      <c r="B48" s="975" t="s">
        <v>4313</v>
      </c>
      <c r="C48" s="239">
        <v>1</v>
      </c>
      <c r="D48" s="239">
        <v>0</v>
      </c>
      <c r="E48" s="240">
        <v>3624</v>
      </c>
      <c r="F48" s="240">
        <v>3624</v>
      </c>
    </row>
    <row r="49" spans="1:6" s="49" customFormat="1" ht="15" customHeight="1">
      <c r="A49" s="760" t="s">
        <v>529</v>
      </c>
      <c r="B49" s="533" t="s">
        <v>6360</v>
      </c>
      <c r="C49" s="1006">
        <v>1</v>
      </c>
      <c r="D49" s="62">
        <v>0</v>
      </c>
      <c r="E49" s="762" t="s">
        <v>529</v>
      </c>
      <c r="F49" s="762" t="s">
        <v>529</v>
      </c>
    </row>
    <row r="50" spans="1:6">
      <c r="A50" s="997"/>
      <c r="B50" s="998"/>
      <c r="C50" s="999"/>
      <c r="D50" s="999"/>
      <c r="E50" s="1000"/>
      <c r="F50" s="1000"/>
    </row>
    <row r="51" spans="1:6" s="49" customFormat="1">
      <c r="A51" s="1264" t="s">
        <v>4107</v>
      </c>
      <c r="B51" s="1265"/>
      <c r="C51" s="767"/>
      <c r="D51" s="767"/>
    </row>
    <row r="52" spans="1:6">
      <c r="A52" s="238" t="s">
        <v>4246</v>
      </c>
      <c r="B52" s="238" t="s">
        <v>4246</v>
      </c>
      <c r="C52" s="239">
        <v>0</v>
      </c>
      <c r="D52" s="239">
        <v>0</v>
      </c>
      <c r="E52" s="240">
        <v>0</v>
      </c>
      <c r="F52" s="240">
        <v>0</v>
      </c>
    </row>
    <row r="53" spans="1:6" s="49" customFormat="1">
      <c r="A53" s="768" t="s">
        <v>529</v>
      </c>
      <c r="B53" s="155" t="s">
        <v>4280</v>
      </c>
      <c r="C53" s="1007">
        <v>0</v>
      </c>
      <c r="D53" s="62">
        <f>SUM(D48:D52)</f>
        <v>0</v>
      </c>
      <c r="E53" s="762" t="s">
        <v>529</v>
      </c>
      <c r="F53" s="762" t="s">
        <v>529</v>
      </c>
    </row>
    <row r="55" spans="1:6">
      <c r="A55" s="1008" t="s">
        <v>7141</v>
      </c>
    </row>
  </sheetData>
  <mergeCells count="16">
    <mergeCell ref="A51:B51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19:B19"/>
    <mergeCell ref="A36:B36"/>
    <mergeCell ref="A46:B46"/>
    <mergeCell ref="A47:B47"/>
  </mergeCells>
  <printOptions horizontalCentered="1"/>
  <pageMargins left="0.59055118110236227" right="0.59055118110236227" top="1.1811023622047245" bottom="0.78740157480314965" header="0.39370078740157483" footer="0.39370078740157483"/>
  <pageSetup fitToHeight="0" orientation="landscape" r:id="rId1"/>
  <rowBreaks count="1" manualBreakCount="1">
    <brk id="3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44"/>
  <sheetViews>
    <sheetView showGridLines="0" topLeftCell="A2" zoomScaleNormal="100" zoomScaleSheetLayoutView="100" workbookViewId="0"/>
  </sheetViews>
  <sheetFormatPr baseColWidth="10" defaultColWidth="11.44140625" defaultRowHeight="15.6"/>
  <cols>
    <col min="1" max="1" width="14.88671875" style="1009" customWidth="1"/>
    <col min="2" max="2" width="38.5546875" style="1009" bestFit="1" customWidth="1"/>
    <col min="3" max="3" width="12" style="1009" bestFit="1" customWidth="1"/>
    <col min="4" max="4" width="16.88671875" style="1009" bestFit="1" customWidth="1"/>
    <col min="5" max="5" width="14.88671875" style="1009" customWidth="1"/>
    <col min="6" max="6" width="11.44140625" style="1009"/>
    <col min="7" max="7" width="13" style="1009" customWidth="1"/>
    <col min="8" max="8" width="13.33203125" style="1009" customWidth="1"/>
    <col min="9" max="9" width="11.88671875" style="1009" customWidth="1"/>
    <col min="10" max="10" width="12.6640625" style="1009" customWidth="1"/>
    <col min="11" max="11" width="11.44140625" style="1009"/>
    <col min="12" max="12" width="2.44140625" style="1009" customWidth="1"/>
    <col min="13" max="16384" width="11.44140625" style="1009"/>
  </cols>
  <sheetData>
    <row r="2" spans="1:13">
      <c r="A2" s="1404" t="s">
        <v>4095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</row>
    <row r="3" spans="1:13" s="1010" customFormat="1">
      <c r="A3" s="1274" t="s">
        <v>41</v>
      </c>
      <c r="B3" s="1274"/>
      <c r="C3" s="1274"/>
      <c r="D3" s="1274"/>
      <c r="E3" s="1274"/>
      <c r="F3" s="1274"/>
      <c r="G3" s="1274"/>
      <c r="H3" s="1274"/>
      <c r="I3" s="1274"/>
      <c r="J3" s="1274"/>
      <c r="K3" s="1274"/>
    </row>
    <row r="4" spans="1:13" s="1010" customFormat="1">
      <c r="A4" s="1274" t="s">
        <v>4096</v>
      </c>
      <c r="B4" s="1274"/>
      <c r="C4" s="1274"/>
      <c r="D4" s="1274"/>
      <c r="E4" s="1274"/>
      <c r="F4" s="1274"/>
      <c r="G4" s="1274"/>
      <c r="H4" s="1274"/>
      <c r="I4" s="1274"/>
      <c r="J4" s="1274"/>
      <c r="K4" s="1274"/>
    </row>
    <row r="5" spans="1:13" s="1010" customFormat="1">
      <c r="A5" s="1274" t="s">
        <v>4365</v>
      </c>
      <c r="B5" s="1274"/>
      <c r="C5" s="1274"/>
      <c r="D5" s="1274"/>
      <c r="E5" s="1274"/>
      <c r="F5" s="1274"/>
      <c r="G5" s="1274"/>
      <c r="H5" s="1274"/>
      <c r="I5" s="1274"/>
      <c r="J5" s="1274"/>
      <c r="K5" s="1274"/>
    </row>
    <row r="6" spans="1:13" s="1010" customFormat="1">
      <c r="A6" s="1412" t="s">
        <v>4157</v>
      </c>
      <c r="B6" s="1412"/>
      <c r="C6" s="1412"/>
      <c r="D6" s="1412"/>
      <c r="E6" s="1412"/>
      <c r="F6" s="1412"/>
      <c r="G6" s="1412"/>
      <c r="H6" s="1412"/>
      <c r="I6" s="1412"/>
      <c r="J6" s="1412"/>
      <c r="K6" s="1412"/>
    </row>
    <row r="7" spans="1:13" s="1010" customFormat="1">
      <c r="A7" s="1009"/>
      <c r="B7" s="1009"/>
      <c r="C7" s="277"/>
      <c r="D7" s="277"/>
      <c r="E7" s="277"/>
      <c r="F7" s="277"/>
      <c r="G7" s="277"/>
      <c r="H7" s="277"/>
      <c r="I7" s="277"/>
      <c r="J7" s="277"/>
      <c r="K7" s="277"/>
    </row>
    <row r="8" spans="1:13" s="837" customFormat="1">
      <c r="A8" s="979" t="s">
        <v>4282</v>
      </c>
      <c r="C8" s="930"/>
      <c r="D8" s="930"/>
      <c r="E8" s="930"/>
      <c r="F8" s="930"/>
      <c r="G8" s="930"/>
      <c r="H8" s="930"/>
      <c r="I8" s="930"/>
      <c r="J8" s="930"/>
      <c r="K8" s="930"/>
    </row>
    <row r="9" spans="1:13" s="837" customFormat="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3" s="837" customFormat="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3" s="929" customFormat="1" ht="13.8">
      <c r="A11" s="677" t="s">
        <v>7104</v>
      </c>
      <c r="B11" s="677" t="s">
        <v>7105</v>
      </c>
      <c r="C11" s="292">
        <v>58000</v>
      </c>
      <c r="D11" s="678">
        <v>0</v>
      </c>
      <c r="E11" s="678">
        <v>0</v>
      </c>
      <c r="F11" s="679">
        <f>SUM(C11:E11)</f>
        <v>58000</v>
      </c>
      <c r="G11" s="679">
        <f>C11/30*10</f>
        <v>19333.333333333332</v>
      </c>
      <c r="H11" s="679">
        <f>C11/30*5</f>
        <v>9666.6666666666661</v>
      </c>
      <c r="I11" s="679">
        <f>(C11+E11)/30*40</f>
        <v>77333.333333333328</v>
      </c>
      <c r="J11" s="679">
        <v>0</v>
      </c>
      <c r="K11" s="679">
        <f>+G11+H11+I11+J11</f>
        <v>106333.33333333333</v>
      </c>
      <c r="L11" s="284"/>
      <c r="M11" s="284"/>
    </row>
    <row r="12" spans="1:13" s="929" customFormat="1" ht="13.8">
      <c r="A12" s="677" t="s">
        <v>7107</v>
      </c>
      <c r="B12" s="677" t="s">
        <v>7108</v>
      </c>
      <c r="C12" s="292">
        <v>40000</v>
      </c>
      <c r="D12" s="678">
        <v>0</v>
      </c>
      <c r="E12" s="678">
        <v>2889.9</v>
      </c>
      <c r="F12" s="679">
        <f>SUM(C12:E12)</f>
        <v>42889.9</v>
      </c>
      <c r="G12" s="679">
        <f>C12/30*10</f>
        <v>13333.333333333332</v>
      </c>
      <c r="H12" s="679">
        <f>C12/30*5</f>
        <v>6666.6666666666661</v>
      </c>
      <c r="I12" s="679">
        <f>(C12+E12)/30*40</f>
        <v>57186.53333333334</v>
      </c>
      <c r="J12" s="679">
        <v>0</v>
      </c>
      <c r="K12" s="679">
        <f>+G12+H12+I12+J12</f>
        <v>77186.53333333334</v>
      </c>
    </row>
    <row r="13" spans="1:13" s="929" customFormat="1" ht="13.8">
      <c r="A13" s="677" t="s">
        <v>7106</v>
      </c>
      <c r="B13" s="677" t="s">
        <v>4167</v>
      </c>
      <c r="C13" s="292">
        <v>40000</v>
      </c>
      <c r="D13" s="678">
        <v>0</v>
      </c>
      <c r="E13" s="678">
        <v>2889.9</v>
      </c>
      <c r="F13" s="679">
        <f>SUM(C13:E13)</f>
        <v>42889.9</v>
      </c>
      <c r="G13" s="679">
        <f>C13/30*10</f>
        <v>13333.333333333332</v>
      </c>
      <c r="H13" s="679">
        <f>C13/30*5</f>
        <v>6666.6666666666661</v>
      </c>
      <c r="I13" s="679">
        <f>(C13+E13)/30*40</f>
        <v>57186.53333333334</v>
      </c>
      <c r="J13" s="679">
        <v>0</v>
      </c>
      <c r="K13" s="679">
        <f>+G13+H13+I13+J13</f>
        <v>77186.53333333334</v>
      </c>
    </row>
    <row r="14" spans="1:13" s="929" customFormat="1" ht="13.8">
      <c r="A14" s="677" t="s">
        <v>7109</v>
      </c>
      <c r="B14" s="677" t="s">
        <v>6932</v>
      </c>
      <c r="C14" s="292">
        <v>32000</v>
      </c>
      <c r="D14" s="678">
        <v>0</v>
      </c>
      <c r="E14" s="678">
        <v>0</v>
      </c>
      <c r="F14" s="679">
        <f>SUM(C14:E14)</f>
        <v>32000</v>
      </c>
      <c r="G14" s="679">
        <f>C14/30*10</f>
        <v>10666.666666666668</v>
      </c>
      <c r="H14" s="679">
        <f>C14/30*5</f>
        <v>5333.3333333333339</v>
      </c>
      <c r="I14" s="679">
        <f>(C14+E14)/30*40</f>
        <v>42666.666666666672</v>
      </c>
      <c r="J14" s="679">
        <v>0</v>
      </c>
      <c r="K14" s="679">
        <f>+G14+H14+I14+J14</f>
        <v>58666.666666666672</v>
      </c>
    </row>
    <row r="15" spans="1:13" s="929" customFormat="1" ht="13.8">
      <c r="A15" s="677" t="s">
        <v>7110</v>
      </c>
      <c r="B15" s="677" t="s">
        <v>4372</v>
      </c>
      <c r="C15" s="292">
        <v>25600</v>
      </c>
      <c r="D15" s="678">
        <v>0</v>
      </c>
      <c r="E15" s="678">
        <v>0</v>
      </c>
      <c r="F15" s="679">
        <f>SUM(C15:E15)</f>
        <v>25600</v>
      </c>
      <c r="G15" s="679">
        <f>C15/30*10</f>
        <v>8533.3333333333339</v>
      </c>
      <c r="H15" s="679">
        <f>C15/30*5</f>
        <v>4266.666666666667</v>
      </c>
      <c r="I15" s="679">
        <f>(C15+E15)/30*40</f>
        <v>34133.333333333336</v>
      </c>
      <c r="J15" s="679">
        <v>0</v>
      </c>
      <c r="K15" s="679">
        <f>+G15+H15+I15+J15</f>
        <v>46933.333333333336</v>
      </c>
    </row>
    <row r="16" spans="1:13" s="837" customFormat="1">
      <c r="A16" s="1011"/>
      <c r="B16" s="1011"/>
      <c r="C16" s="1012"/>
      <c r="D16" s="1012"/>
      <c r="E16" s="1012"/>
      <c r="F16" s="1012"/>
      <c r="G16" s="1012"/>
      <c r="H16" s="1012"/>
      <c r="I16" s="1012"/>
      <c r="J16" s="1012"/>
      <c r="K16" s="1013"/>
      <c r="L16" s="1014"/>
      <c r="M16" s="1014"/>
    </row>
    <row r="17" spans="1:13" s="837" customFormat="1">
      <c r="A17" s="930"/>
      <c r="C17" s="930"/>
      <c r="D17" s="930"/>
      <c r="E17" s="930"/>
      <c r="F17" s="930"/>
      <c r="G17" s="930"/>
      <c r="H17" s="930"/>
      <c r="I17" s="930"/>
      <c r="J17" s="930"/>
      <c r="K17" s="930"/>
    </row>
    <row r="18" spans="1:13" s="837" customFormat="1">
      <c r="A18" s="979" t="s">
        <v>4296</v>
      </c>
      <c r="C18" s="930"/>
      <c r="D18" s="930"/>
      <c r="E18" s="930"/>
      <c r="F18" s="930"/>
      <c r="G18" s="930"/>
      <c r="H18" s="930"/>
      <c r="I18" s="930"/>
      <c r="J18" s="930"/>
      <c r="K18" s="930"/>
    </row>
    <row r="19" spans="1:13" s="837" customFormat="1" ht="16.5" customHeight="1">
      <c r="A19" s="1251" t="s">
        <v>4283</v>
      </c>
      <c r="B19" s="1251" t="s">
        <v>4159</v>
      </c>
      <c r="C19" s="1251" t="s">
        <v>4285</v>
      </c>
      <c r="D19" s="1251" t="s">
        <v>4285</v>
      </c>
      <c r="E19" s="1251" t="s">
        <v>4285</v>
      </c>
      <c r="F19" s="1251" t="s">
        <v>4285</v>
      </c>
      <c r="G19" s="1251" t="s">
        <v>4286</v>
      </c>
      <c r="H19" s="1251" t="s">
        <v>4286</v>
      </c>
      <c r="I19" s="1251" t="s">
        <v>4286</v>
      </c>
      <c r="J19" s="1251" t="s">
        <v>4286</v>
      </c>
      <c r="K19" s="1251" t="s">
        <v>4286</v>
      </c>
    </row>
    <row r="20" spans="1:13" s="837" customFormat="1" ht="27.6">
      <c r="A20" s="1251" t="s">
        <v>4283</v>
      </c>
      <c r="B20" s="1251" t="s">
        <v>6362</v>
      </c>
      <c r="C20" s="110" t="s">
        <v>4287</v>
      </c>
      <c r="D20" s="110" t="s">
        <v>4288</v>
      </c>
      <c r="E20" s="110" t="s">
        <v>4289</v>
      </c>
      <c r="F20" s="110" t="s">
        <v>4290</v>
      </c>
      <c r="G20" s="110" t="s">
        <v>4291</v>
      </c>
      <c r="H20" s="110" t="s">
        <v>4292</v>
      </c>
      <c r="I20" s="110" t="s">
        <v>4293</v>
      </c>
      <c r="J20" s="110" t="s">
        <v>4294</v>
      </c>
      <c r="K20" s="110" t="s">
        <v>4290</v>
      </c>
    </row>
    <row r="21" spans="1:13" s="929" customFormat="1" ht="13.8">
      <c r="A21" s="677" t="s">
        <v>7120</v>
      </c>
      <c r="B21" s="677" t="s">
        <v>7121</v>
      </c>
      <c r="C21" s="292">
        <v>19295.099999999999</v>
      </c>
      <c r="D21" s="678">
        <v>1040</v>
      </c>
      <c r="E21" s="678">
        <v>0</v>
      </c>
      <c r="F21" s="679">
        <f t="shared" ref="F21:F42" si="0">SUM(C21:E21)</f>
        <v>20335.099999999999</v>
      </c>
      <c r="G21" s="679">
        <f t="shared" ref="G21:G42" si="1">C21/30*10</f>
        <v>6431.7</v>
      </c>
      <c r="H21" s="679">
        <f t="shared" ref="H21:H37" si="2">C21/30*5</f>
        <v>3215.85</v>
      </c>
      <c r="I21" s="679">
        <f t="shared" ref="I21:I37" si="3">(C21+E21)/30*40</f>
        <v>25726.799999999999</v>
      </c>
      <c r="J21" s="679">
        <v>0</v>
      </c>
      <c r="K21" s="679">
        <f t="shared" ref="K21:K42" si="4">SUM(G21:J21)</f>
        <v>35374.35</v>
      </c>
      <c r="L21" s="976"/>
      <c r="M21" s="976"/>
    </row>
    <row r="22" spans="1:13" s="929" customFormat="1" ht="13.8">
      <c r="A22" s="677" t="s">
        <v>7123</v>
      </c>
      <c r="B22" s="677" t="s">
        <v>7124</v>
      </c>
      <c r="C22" s="292">
        <v>23062</v>
      </c>
      <c r="D22" s="678">
        <v>0</v>
      </c>
      <c r="E22" s="678">
        <v>0</v>
      </c>
      <c r="F22" s="679">
        <f t="shared" si="0"/>
        <v>23062</v>
      </c>
      <c r="G22" s="679">
        <f t="shared" si="1"/>
        <v>7687.3333333333339</v>
      </c>
      <c r="H22" s="679">
        <f t="shared" si="2"/>
        <v>3843.666666666667</v>
      </c>
      <c r="I22" s="679">
        <f t="shared" si="3"/>
        <v>30749.333333333336</v>
      </c>
      <c r="J22" s="679">
        <v>0</v>
      </c>
      <c r="K22" s="679">
        <f t="shared" si="4"/>
        <v>42280.333333333336</v>
      </c>
      <c r="L22" s="976"/>
      <c r="M22" s="976"/>
    </row>
    <row r="23" spans="1:13" s="929" customFormat="1" ht="13.8">
      <c r="A23" s="677" t="s">
        <v>7142</v>
      </c>
      <c r="B23" s="677" t="s">
        <v>4313</v>
      </c>
      <c r="C23" s="292">
        <v>19084.2</v>
      </c>
      <c r="D23" s="678">
        <v>1040</v>
      </c>
      <c r="E23" s="678">
        <v>0</v>
      </c>
      <c r="F23" s="679">
        <f t="shared" si="0"/>
        <v>20124.2</v>
      </c>
      <c r="G23" s="679">
        <f t="shared" si="1"/>
        <v>6361.4</v>
      </c>
      <c r="H23" s="679">
        <f t="shared" si="2"/>
        <v>3180.7</v>
      </c>
      <c r="I23" s="679">
        <f t="shared" si="3"/>
        <v>25445.599999999999</v>
      </c>
      <c r="J23" s="679">
        <v>0</v>
      </c>
      <c r="K23" s="679">
        <f t="shared" si="4"/>
        <v>34987.699999999997</v>
      </c>
      <c r="L23" s="976"/>
      <c r="M23" s="976"/>
    </row>
    <row r="24" spans="1:13" s="929" customFormat="1" ht="13.8">
      <c r="A24" s="677" t="s">
        <v>7143</v>
      </c>
      <c r="B24" s="677" t="s">
        <v>4311</v>
      </c>
      <c r="C24" s="292">
        <v>12930</v>
      </c>
      <c r="D24" s="678">
        <v>1040</v>
      </c>
      <c r="E24" s="678">
        <v>0</v>
      </c>
      <c r="F24" s="679">
        <f t="shared" si="0"/>
        <v>13970</v>
      </c>
      <c r="G24" s="679">
        <f t="shared" si="1"/>
        <v>4310</v>
      </c>
      <c r="H24" s="679">
        <f t="shared" si="2"/>
        <v>2155</v>
      </c>
      <c r="I24" s="679">
        <f t="shared" si="3"/>
        <v>17240</v>
      </c>
      <c r="J24" s="679">
        <v>0</v>
      </c>
      <c r="K24" s="679">
        <f t="shared" si="4"/>
        <v>23705</v>
      </c>
      <c r="L24" s="976"/>
      <c r="M24" s="976"/>
    </row>
    <row r="25" spans="1:13" s="929" customFormat="1" ht="13.8">
      <c r="A25" s="677" t="s">
        <v>7144</v>
      </c>
      <c r="B25" s="677" t="s">
        <v>7145</v>
      </c>
      <c r="C25" s="292">
        <v>16882.2</v>
      </c>
      <c r="D25" s="678">
        <v>1040</v>
      </c>
      <c r="E25" s="678">
        <v>0</v>
      </c>
      <c r="F25" s="679">
        <f t="shared" si="0"/>
        <v>17922.2</v>
      </c>
      <c r="G25" s="679">
        <f t="shared" si="1"/>
        <v>5627.4</v>
      </c>
      <c r="H25" s="679">
        <f t="shared" si="2"/>
        <v>2813.7</v>
      </c>
      <c r="I25" s="679">
        <f t="shared" si="3"/>
        <v>22509.599999999999</v>
      </c>
      <c r="J25" s="679">
        <v>0</v>
      </c>
      <c r="K25" s="679">
        <f t="shared" si="4"/>
        <v>30950.699999999997</v>
      </c>
      <c r="L25" s="976"/>
      <c r="M25" s="976"/>
    </row>
    <row r="26" spans="1:13" s="929" customFormat="1" ht="13.8">
      <c r="A26" s="677" t="s">
        <v>7146</v>
      </c>
      <c r="B26" s="677" t="s">
        <v>7147</v>
      </c>
      <c r="C26" s="292">
        <v>10778</v>
      </c>
      <c r="D26" s="678">
        <v>1040</v>
      </c>
      <c r="E26" s="678">
        <v>0</v>
      </c>
      <c r="F26" s="679">
        <f t="shared" si="0"/>
        <v>11818</v>
      </c>
      <c r="G26" s="679">
        <f t="shared" si="1"/>
        <v>3592.6666666666665</v>
      </c>
      <c r="H26" s="679">
        <f t="shared" si="2"/>
        <v>1796.3333333333333</v>
      </c>
      <c r="I26" s="679">
        <f t="shared" si="3"/>
        <v>14370.666666666666</v>
      </c>
      <c r="J26" s="679">
        <v>0</v>
      </c>
      <c r="K26" s="679">
        <f t="shared" si="4"/>
        <v>19759.666666666664</v>
      </c>
      <c r="L26" s="976"/>
      <c r="M26" s="976"/>
    </row>
    <row r="27" spans="1:13" s="929" customFormat="1" ht="13.8">
      <c r="A27" s="677" t="s">
        <v>7148</v>
      </c>
      <c r="B27" s="677" t="s">
        <v>7149</v>
      </c>
      <c r="C27" s="292">
        <v>8825</v>
      </c>
      <c r="D27" s="678">
        <v>1040</v>
      </c>
      <c r="E27" s="678">
        <v>0</v>
      </c>
      <c r="F27" s="679">
        <f t="shared" si="0"/>
        <v>9865</v>
      </c>
      <c r="G27" s="679">
        <f t="shared" si="1"/>
        <v>2941.666666666667</v>
      </c>
      <c r="H27" s="679">
        <f t="shared" si="2"/>
        <v>1470.8333333333335</v>
      </c>
      <c r="I27" s="679">
        <f t="shared" si="3"/>
        <v>11766.666666666668</v>
      </c>
      <c r="J27" s="679">
        <v>0</v>
      </c>
      <c r="K27" s="679">
        <f t="shared" si="4"/>
        <v>16179.166666666668</v>
      </c>
      <c r="L27" s="976"/>
      <c r="M27" s="976"/>
    </row>
    <row r="28" spans="1:13" s="929" customFormat="1" ht="13.8">
      <c r="A28" s="677" t="s">
        <v>7117</v>
      </c>
      <c r="B28" s="677" t="s">
        <v>7118</v>
      </c>
      <c r="C28" s="292">
        <v>13447</v>
      </c>
      <c r="D28" s="678">
        <v>1040</v>
      </c>
      <c r="E28" s="678">
        <v>0</v>
      </c>
      <c r="F28" s="679">
        <f t="shared" si="0"/>
        <v>14487</v>
      </c>
      <c r="G28" s="679">
        <f t="shared" si="1"/>
        <v>4482.3333333333339</v>
      </c>
      <c r="H28" s="679">
        <f t="shared" si="2"/>
        <v>2241.166666666667</v>
      </c>
      <c r="I28" s="679">
        <f t="shared" si="3"/>
        <v>17929.333333333336</v>
      </c>
      <c r="J28" s="679">
        <v>0</v>
      </c>
      <c r="K28" s="679">
        <f t="shared" si="4"/>
        <v>24652.833333333336</v>
      </c>
      <c r="L28" s="976"/>
      <c r="M28" s="976"/>
    </row>
    <row r="29" spans="1:13" s="929" customFormat="1" ht="13.8">
      <c r="A29" s="677" t="s">
        <v>7113</v>
      </c>
      <c r="B29" s="677" t="s">
        <v>7114</v>
      </c>
      <c r="C29" s="292">
        <v>9792</v>
      </c>
      <c r="D29" s="678">
        <v>1040</v>
      </c>
      <c r="E29" s="678">
        <v>0</v>
      </c>
      <c r="F29" s="679">
        <f t="shared" si="0"/>
        <v>10832</v>
      </c>
      <c r="G29" s="679">
        <f t="shared" si="1"/>
        <v>3264</v>
      </c>
      <c r="H29" s="679">
        <f t="shared" si="2"/>
        <v>1632</v>
      </c>
      <c r="I29" s="679">
        <f t="shared" si="3"/>
        <v>13056</v>
      </c>
      <c r="J29" s="679">
        <v>0</v>
      </c>
      <c r="K29" s="679">
        <f t="shared" si="4"/>
        <v>17952</v>
      </c>
      <c r="L29" s="976"/>
      <c r="M29" s="976"/>
    </row>
    <row r="30" spans="1:13" s="929" customFormat="1" ht="13.8">
      <c r="A30" s="677" t="s">
        <v>7116</v>
      </c>
      <c r="B30" s="677" t="s">
        <v>6822</v>
      </c>
      <c r="C30" s="292">
        <v>8890.2000000000007</v>
      </c>
      <c r="D30" s="678">
        <v>1040</v>
      </c>
      <c r="E30" s="678">
        <v>658.5</v>
      </c>
      <c r="F30" s="679">
        <f t="shared" si="0"/>
        <v>10588.7</v>
      </c>
      <c r="G30" s="679">
        <f t="shared" si="1"/>
        <v>2963.4000000000005</v>
      </c>
      <c r="H30" s="679">
        <f t="shared" si="2"/>
        <v>1481.7000000000003</v>
      </c>
      <c r="I30" s="679">
        <f t="shared" si="3"/>
        <v>12731.6</v>
      </c>
      <c r="J30" s="679">
        <v>0</v>
      </c>
      <c r="K30" s="679">
        <f t="shared" si="4"/>
        <v>17176.7</v>
      </c>
      <c r="L30" s="976"/>
      <c r="M30" s="1015"/>
    </row>
    <row r="31" spans="1:13" s="929" customFormat="1" ht="13.8">
      <c r="A31" s="677" t="s">
        <v>7128</v>
      </c>
      <c r="B31" s="677" t="s">
        <v>7129</v>
      </c>
      <c r="C31" s="292">
        <v>8713.5</v>
      </c>
      <c r="D31" s="678">
        <v>1040</v>
      </c>
      <c r="E31" s="678">
        <v>3443.7</v>
      </c>
      <c r="F31" s="679">
        <f t="shared" si="0"/>
        <v>13197.2</v>
      </c>
      <c r="G31" s="679">
        <f t="shared" si="1"/>
        <v>2904.5</v>
      </c>
      <c r="H31" s="679">
        <f t="shared" si="2"/>
        <v>1452.25</v>
      </c>
      <c r="I31" s="679">
        <f t="shared" si="3"/>
        <v>16209.6</v>
      </c>
      <c r="J31" s="679">
        <v>0</v>
      </c>
      <c r="K31" s="679">
        <f t="shared" si="4"/>
        <v>20566.349999999999</v>
      </c>
      <c r="L31" s="976"/>
      <c r="M31" s="976"/>
    </row>
    <row r="32" spans="1:13" s="929" customFormat="1" ht="13.8">
      <c r="A32" s="677" t="s">
        <v>7115</v>
      </c>
      <c r="B32" s="677" t="s">
        <v>5213</v>
      </c>
      <c r="C32" s="292">
        <v>9212.4</v>
      </c>
      <c r="D32" s="678">
        <v>1040</v>
      </c>
      <c r="E32" s="678">
        <v>0</v>
      </c>
      <c r="F32" s="679">
        <f t="shared" si="0"/>
        <v>10252.4</v>
      </c>
      <c r="G32" s="679">
        <f t="shared" si="1"/>
        <v>3070.7999999999997</v>
      </c>
      <c r="H32" s="679">
        <f t="shared" si="2"/>
        <v>1535.3999999999999</v>
      </c>
      <c r="I32" s="679">
        <f t="shared" si="3"/>
        <v>12283.199999999999</v>
      </c>
      <c r="J32" s="679">
        <v>0</v>
      </c>
      <c r="K32" s="679">
        <f t="shared" si="4"/>
        <v>16889.399999999998</v>
      </c>
      <c r="L32" s="976"/>
      <c r="M32" s="976"/>
    </row>
    <row r="33" spans="1:13" s="1016" customFormat="1" ht="13.8">
      <c r="A33" s="677" t="s">
        <v>7127</v>
      </c>
      <c r="B33" s="677" t="s">
        <v>4199</v>
      </c>
      <c r="C33" s="292">
        <v>7679</v>
      </c>
      <c r="D33" s="678">
        <v>1040</v>
      </c>
      <c r="E33" s="678">
        <v>0</v>
      </c>
      <c r="F33" s="679">
        <f t="shared" si="0"/>
        <v>8719</v>
      </c>
      <c r="G33" s="679">
        <f t="shared" si="1"/>
        <v>2559.6666666666665</v>
      </c>
      <c r="H33" s="679">
        <f t="shared" si="2"/>
        <v>1279.8333333333333</v>
      </c>
      <c r="I33" s="679">
        <f t="shared" si="3"/>
        <v>10238.666666666666</v>
      </c>
      <c r="J33" s="679">
        <v>0</v>
      </c>
      <c r="K33" s="679">
        <f t="shared" si="4"/>
        <v>14078.166666666666</v>
      </c>
      <c r="L33" s="976"/>
    </row>
    <row r="34" spans="1:13" s="929" customFormat="1" ht="13.8">
      <c r="A34" s="677" t="s">
        <v>7119</v>
      </c>
      <c r="B34" s="677" t="s">
        <v>4923</v>
      </c>
      <c r="C34" s="292">
        <v>7255</v>
      </c>
      <c r="D34" s="678">
        <v>1040</v>
      </c>
      <c r="E34" s="678">
        <v>0</v>
      </c>
      <c r="F34" s="679">
        <f t="shared" si="0"/>
        <v>8295</v>
      </c>
      <c r="G34" s="679">
        <f t="shared" si="1"/>
        <v>2418.3333333333335</v>
      </c>
      <c r="H34" s="679">
        <f t="shared" si="2"/>
        <v>1209.1666666666667</v>
      </c>
      <c r="I34" s="679">
        <f t="shared" si="3"/>
        <v>9673.3333333333339</v>
      </c>
      <c r="J34" s="679">
        <v>0</v>
      </c>
      <c r="K34" s="679">
        <f t="shared" si="4"/>
        <v>13300.833333333334</v>
      </c>
      <c r="L34" s="976"/>
      <c r="M34" s="976"/>
    </row>
    <row r="35" spans="1:13" s="929" customFormat="1" ht="13.8">
      <c r="A35" s="677" t="s">
        <v>7130</v>
      </c>
      <c r="B35" s="677" t="s">
        <v>4922</v>
      </c>
      <c r="C35" s="292">
        <v>7723</v>
      </c>
      <c r="D35" s="678">
        <v>1040</v>
      </c>
      <c r="E35" s="678">
        <v>0</v>
      </c>
      <c r="F35" s="679">
        <f t="shared" si="0"/>
        <v>8763</v>
      </c>
      <c r="G35" s="679">
        <f t="shared" si="1"/>
        <v>2574.3333333333335</v>
      </c>
      <c r="H35" s="679">
        <f t="shared" si="2"/>
        <v>1287.1666666666667</v>
      </c>
      <c r="I35" s="679">
        <f t="shared" si="3"/>
        <v>10297.333333333334</v>
      </c>
      <c r="J35" s="679">
        <v>0</v>
      </c>
      <c r="K35" s="679">
        <f t="shared" si="4"/>
        <v>14158.833333333334</v>
      </c>
      <c r="L35" s="976"/>
      <c r="M35" s="976"/>
    </row>
    <row r="36" spans="1:13" s="929" customFormat="1" ht="13.8">
      <c r="A36" s="281" t="s">
        <v>7122</v>
      </c>
      <c r="B36" s="281" t="s">
        <v>7022</v>
      </c>
      <c r="C36" s="292">
        <v>7669.5</v>
      </c>
      <c r="D36" s="678">
        <v>1040</v>
      </c>
      <c r="E36" s="678">
        <v>0</v>
      </c>
      <c r="F36" s="679">
        <f t="shared" si="0"/>
        <v>8709.5</v>
      </c>
      <c r="G36" s="679">
        <f t="shared" si="1"/>
        <v>2556.5</v>
      </c>
      <c r="H36" s="679">
        <f t="shared" si="2"/>
        <v>1278.25</v>
      </c>
      <c r="I36" s="679">
        <f t="shared" si="3"/>
        <v>10226</v>
      </c>
      <c r="J36" s="679">
        <v>0</v>
      </c>
      <c r="K36" s="679">
        <f t="shared" si="4"/>
        <v>14060.75</v>
      </c>
      <c r="L36" s="976"/>
      <c r="M36" s="976"/>
    </row>
    <row r="37" spans="1:13" s="929" customFormat="1" ht="13.8">
      <c r="A37" s="677" t="s">
        <v>7125</v>
      </c>
      <c r="B37" s="677" t="s">
        <v>7126</v>
      </c>
      <c r="C37" s="292">
        <v>10235</v>
      </c>
      <c r="D37" s="678">
        <v>1040</v>
      </c>
      <c r="E37" s="678">
        <v>0</v>
      </c>
      <c r="F37" s="679">
        <f t="shared" si="0"/>
        <v>11275</v>
      </c>
      <c r="G37" s="679">
        <f t="shared" si="1"/>
        <v>3411.666666666667</v>
      </c>
      <c r="H37" s="679">
        <f t="shared" si="2"/>
        <v>1705.8333333333335</v>
      </c>
      <c r="I37" s="679">
        <f t="shared" si="3"/>
        <v>13646.666666666668</v>
      </c>
      <c r="J37" s="679">
        <v>0</v>
      </c>
      <c r="K37" s="679">
        <f t="shared" si="4"/>
        <v>18764.166666666668</v>
      </c>
      <c r="L37" s="976"/>
      <c r="M37" s="976"/>
    </row>
    <row r="38" spans="1:13" s="929" customFormat="1" ht="13.8">
      <c r="A38" s="677" t="s">
        <v>7131</v>
      </c>
      <c r="B38" s="677" t="s">
        <v>7132</v>
      </c>
      <c r="C38" s="292">
        <v>100</v>
      </c>
      <c r="D38" s="678">
        <v>0</v>
      </c>
      <c r="E38" s="678">
        <v>0</v>
      </c>
      <c r="F38" s="679">
        <f t="shared" si="0"/>
        <v>100</v>
      </c>
      <c r="G38" s="679">
        <f t="shared" si="1"/>
        <v>33.333333333333336</v>
      </c>
      <c r="H38" s="679">
        <v>0</v>
      </c>
      <c r="I38" s="679">
        <f>C38/30*40</f>
        <v>133.33333333333334</v>
      </c>
      <c r="J38" s="679">
        <v>0</v>
      </c>
      <c r="K38" s="679">
        <f t="shared" si="4"/>
        <v>166.66666666666669</v>
      </c>
      <c r="L38" s="976" t="s">
        <v>6864</v>
      </c>
      <c r="M38" s="976"/>
    </row>
    <row r="39" spans="1:13" s="929" customFormat="1" ht="13.8">
      <c r="A39" s="238" t="s">
        <v>7133</v>
      </c>
      <c r="B39" s="677" t="s">
        <v>7134</v>
      </c>
      <c r="C39" s="292">
        <v>170</v>
      </c>
      <c r="D39" s="678">
        <v>0</v>
      </c>
      <c r="E39" s="678">
        <v>0</v>
      </c>
      <c r="F39" s="679">
        <f t="shared" si="0"/>
        <v>170</v>
      </c>
      <c r="G39" s="679">
        <f t="shared" si="1"/>
        <v>56.666666666666671</v>
      </c>
      <c r="H39" s="679">
        <v>0</v>
      </c>
      <c r="I39" s="679">
        <f>C39/30*40</f>
        <v>226.66666666666669</v>
      </c>
      <c r="J39" s="679">
        <v>0</v>
      </c>
      <c r="K39" s="679">
        <f t="shared" si="4"/>
        <v>283.33333333333337</v>
      </c>
      <c r="L39" s="976" t="s">
        <v>6864</v>
      </c>
    </row>
    <row r="40" spans="1:13" s="929" customFormat="1" ht="13.8">
      <c r="A40" s="238" t="s">
        <v>7135</v>
      </c>
      <c r="B40" s="677" t="s">
        <v>7136</v>
      </c>
      <c r="C40" s="292">
        <v>220</v>
      </c>
      <c r="D40" s="678">
        <v>0</v>
      </c>
      <c r="E40" s="678">
        <v>0</v>
      </c>
      <c r="F40" s="679">
        <f t="shared" si="0"/>
        <v>220</v>
      </c>
      <c r="G40" s="679">
        <f t="shared" si="1"/>
        <v>73.333333333333329</v>
      </c>
      <c r="H40" s="679">
        <v>0</v>
      </c>
      <c r="I40" s="679">
        <f>C40/30*40</f>
        <v>293.33333333333331</v>
      </c>
      <c r="J40" s="679">
        <v>0</v>
      </c>
      <c r="K40" s="679">
        <f t="shared" si="4"/>
        <v>366.66666666666663</v>
      </c>
      <c r="L40" s="976" t="s">
        <v>6864</v>
      </c>
    </row>
    <row r="41" spans="1:13" s="929" customFormat="1" ht="13.8">
      <c r="A41" s="238" t="s">
        <v>7137</v>
      </c>
      <c r="B41" s="677" t="s">
        <v>7138</v>
      </c>
      <c r="C41" s="292">
        <v>270</v>
      </c>
      <c r="D41" s="678">
        <v>0</v>
      </c>
      <c r="E41" s="678">
        <v>0</v>
      </c>
      <c r="F41" s="679">
        <f t="shared" si="0"/>
        <v>270</v>
      </c>
      <c r="G41" s="679">
        <f t="shared" si="1"/>
        <v>90</v>
      </c>
      <c r="H41" s="679">
        <v>0</v>
      </c>
      <c r="I41" s="679">
        <f>C41/30*40</f>
        <v>360</v>
      </c>
      <c r="J41" s="679">
        <v>0</v>
      </c>
      <c r="K41" s="679">
        <f t="shared" si="4"/>
        <v>450</v>
      </c>
      <c r="L41" s="976" t="s">
        <v>6864</v>
      </c>
    </row>
    <row r="42" spans="1:13" s="929" customFormat="1" ht="13.8">
      <c r="A42" s="677" t="s">
        <v>7139</v>
      </c>
      <c r="B42" s="677" t="s">
        <v>7140</v>
      </c>
      <c r="C42" s="292">
        <v>133</v>
      </c>
      <c r="D42" s="678">
        <v>0</v>
      </c>
      <c r="E42" s="678">
        <v>0</v>
      </c>
      <c r="F42" s="679">
        <f t="shared" si="0"/>
        <v>133</v>
      </c>
      <c r="G42" s="679">
        <f t="shared" si="1"/>
        <v>44.333333333333336</v>
      </c>
      <c r="H42" s="679">
        <v>0</v>
      </c>
      <c r="I42" s="679">
        <f>C42/30*40</f>
        <v>177.33333333333334</v>
      </c>
      <c r="J42" s="679">
        <v>0</v>
      </c>
      <c r="K42" s="679">
        <f t="shared" si="4"/>
        <v>221.66666666666669</v>
      </c>
      <c r="L42" s="976" t="s">
        <v>6864</v>
      </c>
    </row>
    <row r="43" spans="1:13" s="1010" customFormat="1">
      <c r="A43" s="929" t="s">
        <v>7141</v>
      </c>
      <c r="B43" s="1009"/>
      <c r="C43" s="277"/>
      <c r="D43" s="277"/>
      <c r="E43" s="277"/>
      <c r="F43" s="277"/>
      <c r="G43" s="277"/>
      <c r="H43" s="277"/>
      <c r="I43" s="277"/>
      <c r="J43" s="277"/>
      <c r="K43" s="277"/>
    </row>
    <row r="44" spans="1:13" s="1010" customFormat="1">
      <c r="A44" s="1009"/>
      <c r="B44" s="1009"/>
      <c r="C44" s="277"/>
      <c r="D44" s="277"/>
      <c r="E44" s="277"/>
      <c r="F44" s="277"/>
      <c r="G44" s="277"/>
      <c r="H44" s="277"/>
      <c r="I44" s="277"/>
      <c r="J44" s="277"/>
      <c r="K44" s="277"/>
    </row>
  </sheetData>
  <mergeCells count="13"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2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Z97"/>
  <sheetViews>
    <sheetView showGridLines="0" topLeftCell="A41" zoomScaleNormal="100" zoomScaleSheetLayoutView="90" workbookViewId="0">
      <selection activeCell="C56" sqref="C56"/>
    </sheetView>
  </sheetViews>
  <sheetFormatPr baseColWidth="10" defaultColWidth="11.44140625" defaultRowHeight="15.6"/>
  <cols>
    <col min="1" max="1" width="22.5546875" style="837" customWidth="1"/>
    <col min="2" max="2" width="39" style="837" customWidth="1"/>
    <col min="3" max="3" width="13.88671875" style="837" customWidth="1"/>
    <col min="4" max="4" width="11.5546875" style="837" customWidth="1"/>
    <col min="5" max="5" width="17.6640625" style="1059" customWidth="1"/>
    <col min="6" max="6" width="17.6640625" style="1018" customWidth="1"/>
    <col min="7" max="7" width="4" style="790" customWidth="1"/>
    <col min="8" max="176" width="11.44140625" style="790"/>
    <col min="177" max="16384" width="11.44140625" style="791"/>
  </cols>
  <sheetData>
    <row r="1" spans="1:182">
      <c r="A1" s="344"/>
      <c r="B1" s="344"/>
      <c r="C1" s="344"/>
      <c r="D1" s="344"/>
      <c r="E1" s="1017"/>
    </row>
    <row r="2" spans="1:182">
      <c r="A2" s="1302" t="s">
        <v>4095</v>
      </c>
      <c r="B2" s="1302"/>
      <c r="C2" s="1302"/>
      <c r="D2" s="1302"/>
      <c r="E2" s="1302"/>
      <c r="F2" s="1302"/>
    </row>
    <row r="3" spans="1:182">
      <c r="A3" s="1302" t="s">
        <v>47</v>
      </c>
      <c r="B3" s="1302"/>
      <c r="C3" s="1302"/>
      <c r="D3" s="1302"/>
      <c r="E3" s="1302"/>
      <c r="F3" s="1302"/>
    </row>
    <row r="4" spans="1:182">
      <c r="A4" s="1302" t="s">
        <v>6753</v>
      </c>
      <c r="B4" s="1302"/>
      <c r="C4" s="1302"/>
      <c r="D4" s="1302"/>
      <c r="E4" s="1302"/>
      <c r="F4" s="1302"/>
    </row>
    <row r="5" spans="1:182">
      <c r="A5" s="1302" t="s">
        <v>4156</v>
      </c>
      <c r="B5" s="1302"/>
      <c r="C5" s="1302"/>
      <c r="D5" s="1302"/>
      <c r="E5" s="1302"/>
      <c r="F5" s="1302"/>
    </row>
    <row r="6" spans="1:182">
      <c r="A6" s="1275" t="s">
        <v>4157</v>
      </c>
      <c r="B6" s="1275" t="s">
        <v>4157</v>
      </c>
      <c r="C6" s="1275" t="s">
        <v>4157</v>
      </c>
      <c r="D6" s="1275"/>
      <c r="E6" s="1275" t="s">
        <v>4157</v>
      </c>
      <c r="F6" s="1275" t="s">
        <v>4157</v>
      </c>
      <c r="FU6" s="790"/>
      <c r="FV6" s="790"/>
      <c r="FW6" s="790"/>
      <c r="FX6" s="790"/>
      <c r="FY6" s="790"/>
      <c r="FZ6" s="790"/>
    </row>
    <row r="7" spans="1:182" s="1022" customFormat="1" ht="14.25" customHeight="1">
      <c r="A7" s="962"/>
      <c r="B7" s="1019"/>
      <c r="C7" s="1020"/>
      <c r="D7" s="1021"/>
      <c r="E7" s="1021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  <c r="BB7" s="837"/>
      <c r="BC7" s="837"/>
      <c r="BD7" s="837"/>
      <c r="BE7" s="837"/>
      <c r="BF7" s="837"/>
      <c r="BG7" s="837"/>
      <c r="BH7" s="837"/>
      <c r="BI7" s="837"/>
      <c r="BJ7" s="837"/>
      <c r="BK7" s="837"/>
      <c r="BL7" s="837"/>
      <c r="BM7" s="837"/>
      <c r="BN7" s="837"/>
      <c r="BO7" s="837"/>
      <c r="BP7" s="837"/>
      <c r="BQ7" s="837"/>
      <c r="BR7" s="837"/>
      <c r="BS7" s="837"/>
      <c r="BT7" s="837"/>
      <c r="BU7" s="837"/>
      <c r="BV7" s="837"/>
      <c r="BW7" s="837"/>
      <c r="BX7" s="837"/>
      <c r="BY7" s="837"/>
      <c r="BZ7" s="837"/>
      <c r="CA7" s="837"/>
      <c r="CB7" s="837"/>
      <c r="CC7" s="837"/>
      <c r="CD7" s="837"/>
      <c r="CE7" s="837"/>
      <c r="CF7" s="837"/>
      <c r="CG7" s="837"/>
      <c r="CH7" s="837"/>
      <c r="CI7" s="837"/>
      <c r="CJ7" s="837"/>
      <c r="CK7" s="837"/>
      <c r="CL7" s="837"/>
      <c r="CM7" s="837"/>
      <c r="CN7" s="837"/>
      <c r="CO7" s="837"/>
      <c r="CP7" s="837"/>
      <c r="CQ7" s="837"/>
      <c r="CR7" s="837"/>
      <c r="CS7" s="837"/>
      <c r="CT7" s="837"/>
      <c r="CU7" s="837"/>
      <c r="CV7" s="837"/>
      <c r="CW7" s="837"/>
      <c r="CX7" s="837"/>
      <c r="CY7" s="837"/>
      <c r="CZ7" s="837"/>
      <c r="DA7" s="837"/>
      <c r="DB7" s="837"/>
      <c r="DC7" s="837"/>
      <c r="DD7" s="837"/>
      <c r="DE7" s="837"/>
      <c r="DF7" s="837"/>
      <c r="DG7" s="837"/>
      <c r="DH7" s="837"/>
      <c r="DI7" s="837"/>
      <c r="DJ7" s="837"/>
      <c r="DK7" s="837"/>
      <c r="DL7" s="837"/>
      <c r="DM7" s="837"/>
      <c r="DN7" s="837"/>
      <c r="DO7" s="837"/>
      <c r="DP7" s="837"/>
      <c r="DQ7" s="837"/>
      <c r="DR7" s="837"/>
      <c r="DS7" s="837"/>
      <c r="DT7" s="837"/>
      <c r="DU7" s="837"/>
      <c r="DV7" s="837"/>
      <c r="DW7" s="837"/>
      <c r="DX7" s="837"/>
      <c r="DY7" s="837"/>
      <c r="DZ7" s="837"/>
      <c r="EA7" s="837"/>
      <c r="EB7" s="837"/>
      <c r="EC7" s="837"/>
      <c r="ED7" s="837"/>
      <c r="EE7" s="837"/>
      <c r="EF7" s="837"/>
      <c r="EG7" s="837"/>
      <c r="EH7" s="837"/>
      <c r="EI7" s="837"/>
      <c r="EJ7" s="837"/>
      <c r="EK7" s="837"/>
      <c r="EL7" s="837"/>
      <c r="EM7" s="837"/>
      <c r="EN7" s="837"/>
      <c r="EO7" s="837"/>
      <c r="EP7" s="837"/>
      <c r="EQ7" s="837"/>
      <c r="ER7" s="837"/>
      <c r="ES7" s="837"/>
      <c r="ET7" s="837"/>
      <c r="EU7" s="837"/>
      <c r="EV7" s="837"/>
      <c r="EW7" s="837"/>
      <c r="EX7" s="837"/>
      <c r="EY7" s="837"/>
      <c r="EZ7" s="837"/>
      <c r="FA7" s="837"/>
      <c r="FB7" s="837"/>
      <c r="FC7" s="837"/>
      <c r="FD7" s="837"/>
      <c r="FE7" s="837"/>
      <c r="FF7" s="837"/>
      <c r="FG7" s="837"/>
      <c r="FH7" s="837"/>
      <c r="FI7" s="837"/>
      <c r="FJ7" s="837"/>
    </row>
    <row r="8" spans="1:182" s="1023" customFormat="1" ht="14.2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1" t="s">
        <v>4161</v>
      </c>
      <c r="F8" s="1251" t="s">
        <v>4161</v>
      </c>
    </row>
    <row r="9" spans="1:182" s="1023" customFormat="1" ht="14.25" customHeight="1">
      <c r="A9" s="1251" t="s">
        <v>4158</v>
      </c>
      <c r="B9" s="1251" t="s">
        <v>4159</v>
      </c>
      <c r="C9" s="1251" t="s">
        <v>4160</v>
      </c>
      <c r="D9" s="1251"/>
      <c r="E9" s="110" t="s">
        <v>4162</v>
      </c>
      <c r="F9" s="110" t="s">
        <v>4163</v>
      </c>
    </row>
    <row r="10" spans="1:182">
      <c r="A10" s="343"/>
      <c r="B10" s="344"/>
      <c r="C10" s="345"/>
      <c r="D10" s="346"/>
      <c r="E10" s="1024"/>
    </row>
    <row r="11" spans="1:182" s="1022" customFormat="1">
      <c r="A11" s="1413" t="s">
        <v>4102</v>
      </c>
      <c r="B11" s="1414" t="s">
        <v>4102</v>
      </c>
      <c r="C11" s="799"/>
      <c r="D11" s="799"/>
      <c r="E11" s="800"/>
      <c r="F11" s="800"/>
      <c r="G11" s="837"/>
      <c r="H11" s="837"/>
      <c r="I11" s="837"/>
      <c r="J11" s="837"/>
      <c r="K11" s="837"/>
      <c r="L11" s="837"/>
      <c r="M11" s="837"/>
      <c r="N11" s="837"/>
      <c r="O11" s="837"/>
      <c r="P11" s="837"/>
      <c r="Q11" s="837"/>
      <c r="R11" s="837"/>
      <c r="S11" s="837"/>
      <c r="T11" s="837"/>
      <c r="U11" s="837"/>
      <c r="V11" s="837"/>
      <c r="W11" s="837"/>
      <c r="X11" s="837"/>
      <c r="Y11" s="837"/>
      <c r="Z11" s="837"/>
      <c r="AA11" s="837"/>
      <c r="AB11" s="837"/>
      <c r="AC11" s="837"/>
      <c r="AD11" s="837"/>
      <c r="AE11" s="837"/>
      <c r="AF11" s="837"/>
      <c r="AG11" s="837"/>
      <c r="AH11" s="837"/>
      <c r="AI11" s="837"/>
      <c r="AJ11" s="837"/>
      <c r="AK11" s="837"/>
      <c r="AL11" s="837"/>
      <c r="AM11" s="837"/>
      <c r="AN11" s="837"/>
      <c r="AO11" s="837"/>
      <c r="AP11" s="837"/>
      <c r="AQ11" s="837"/>
      <c r="AR11" s="837"/>
      <c r="AS11" s="837"/>
      <c r="AT11" s="837"/>
      <c r="AU11" s="837"/>
      <c r="AV11" s="837"/>
      <c r="AW11" s="837"/>
      <c r="AX11" s="837"/>
      <c r="AY11" s="837"/>
      <c r="AZ11" s="837"/>
      <c r="BA11" s="837"/>
      <c r="BB11" s="837"/>
      <c r="BC11" s="837"/>
      <c r="BD11" s="837"/>
      <c r="BE11" s="837"/>
      <c r="BF11" s="837"/>
      <c r="BG11" s="837"/>
      <c r="BH11" s="837"/>
      <c r="BI11" s="837"/>
      <c r="BJ11" s="837"/>
      <c r="BK11" s="837"/>
      <c r="BL11" s="837"/>
      <c r="BM11" s="837"/>
      <c r="BN11" s="837"/>
      <c r="BO11" s="837"/>
      <c r="BP11" s="837"/>
      <c r="BQ11" s="837"/>
      <c r="BR11" s="837"/>
      <c r="BS11" s="837"/>
      <c r="BT11" s="837"/>
      <c r="BU11" s="837"/>
      <c r="BV11" s="837"/>
      <c r="BW11" s="837"/>
      <c r="BX11" s="837"/>
      <c r="BY11" s="837"/>
      <c r="BZ11" s="837"/>
      <c r="CA11" s="837"/>
      <c r="CB11" s="837"/>
      <c r="CC11" s="837"/>
      <c r="CD11" s="837"/>
      <c r="CE11" s="837"/>
      <c r="CF11" s="837"/>
      <c r="CG11" s="837"/>
      <c r="CH11" s="837"/>
      <c r="CI11" s="837"/>
      <c r="CJ11" s="837"/>
      <c r="CK11" s="837"/>
      <c r="CL11" s="837"/>
      <c r="CM11" s="837"/>
      <c r="CN11" s="837"/>
      <c r="CO11" s="837"/>
      <c r="CP11" s="837"/>
      <c r="CQ11" s="837"/>
      <c r="CR11" s="837"/>
      <c r="CS11" s="837"/>
      <c r="CT11" s="837"/>
      <c r="CU11" s="837"/>
      <c r="CV11" s="837"/>
      <c r="CW11" s="837"/>
      <c r="CX11" s="837"/>
      <c r="CY11" s="837"/>
      <c r="CZ11" s="837"/>
      <c r="DA11" s="837"/>
      <c r="DB11" s="837"/>
      <c r="DC11" s="837"/>
      <c r="DD11" s="837"/>
      <c r="DE11" s="837"/>
      <c r="DF11" s="837"/>
      <c r="DG11" s="837"/>
      <c r="DH11" s="837"/>
      <c r="DI11" s="837"/>
      <c r="DJ11" s="837"/>
      <c r="DK11" s="837"/>
      <c r="DL11" s="837"/>
      <c r="DM11" s="837"/>
      <c r="DN11" s="837"/>
      <c r="DO11" s="837"/>
      <c r="DP11" s="837"/>
      <c r="DQ11" s="837"/>
      <c r="DR11" s="837"/>
      <c r="DS11" s="837"/>
      <c r="DT11" s="837"/>
      <c r="DU11" s="837"/>
      <c r="DV11" s="837"/>
      <c r="DW11" s="837"/>
      <c r="DX11" s="837"/>
      <c r="DY11" s="837"/>
      <c r="DZ11" s="837"/>
      <c r="EA11" s="837"/>
      <c r="EB11" s="837"/>
      <c r="EC11" s="837"/>
      <c r="ED11" s="837"/>
      <c r="EE11" s="837"/>
      <c r="EF11" s="837"/>
      <c r="EG11" s="837"/>
      <c r="EH11" s="837"/>
      <c r="EI11" s="837"/>
      <c r="EJ11" s="837"/>
      <c r="EK11" s="837"/>
      <c r="EL11" s="837"/>
      <c r="EM11" s="837"/>
      <c r="EN11" s="837"/>
      <c r="EO11" s="837"/>
      <c r="EP11" s="837"/>
      <c r="EQ11" s="837"/>
      <c r="ER11" s="837"/>
      <c r="ES11" s="837"/>
      <c r="ET11" s="837"/>
      <c r="EU11" s="837"/>
      <c r="EV11" s="837"/>
      <c r="EW11" s="837"/>
      <c r="EX11" s="837"/>
      <c r="EY11" s="837"/>
      <c r="EZ11" s="837"/>
      <c r="FA11" s="837"/>
      <c r="FB11" s="837"/>
      <c r="FC11" s="837"/>
      <c r="FD11" s="837"/>
      <c r="FE11" s="837"/>
      <c r="FF11" s="837"/>
      <c r="FG11" s="837"/>
      <c r="FH11" s="837"/>
      <c r="FI11" s="837"/>
      <c r="FJ11" s="837"/>
    </row>
    <row r="12" spans="1:182" s="817" customFormat="1" ht="13.8">
      <c r="A12" s="1025" t="s">
        <v>7150</v>
      </c>
      <c r="B12" s="677" t="s">
        <v>7105</v>
      </c>
      <c r="C12" s="1026">
        <v>1</v>
      </c>
      <c r="D12" s="1027">
        <v>0</v>
      </c>
      <c r="E12" s="1028">
        <v>71528.55</v>
      </c>
      <c r="F12" s="1028">
        <v>71528.55</v>
      </c>
      <c r="G12" s="816"/>
      <c r="H12" s="816"/>
      <c r="I12" s="816"/>
      <c r="J12" s="816"/>
      <c r="K12" s="816"/>
      <c r="L12" s="816"/>
      <c r="M12" s="816"/>
      <c r="N12" s="816"/>
      <c r="O12" s="816"/>
      <c r="P12" s="816"/>
      <c r="Q12" s="816"/>
      <c r="R12" s="816"/>
      <c r="S12" s="816"/>
      <c r="T12" s="816"/>
      <c r="U12" s="816"/>
      <c r="V12" s="816"/>
      <c r="W12" s="816"/>
      <c r="X12" s="816"/>
      <c r="Y12" s="816"/>
      <c r="Z12" s="816"/>
      <c r="AA12" s="816"/>
      <c r="AB12" s="816"/>
      <c r="AC12" s="816"/>
      <c r="AD12" s="816"/>
      <c r="AE12" s="816"/>
      <c r="AF12" s="816"/>
      <c r="AG12" s="816"/>
      <c r="AH12" s="816"/>
      <c r="AI12" s="816"/>
      <c r="AJ12" s="816"/>
      <c r="AK12" s="816"/>
      <c r="AL12" s="816"/>
      <c r="AM12" s="816"/>
      <c r="AN12" s="816"/>
      <c r="AO12" s="816"/>
      <c r="AP12" s="816"/>
      <c r="AQ12" s="816"/>
      <c r="AR12" s="816"/>
      <c r="AS12" s="816"/>
      <c r="AT12" s="816"/>
      <c r="AU12" s="816"/>
      <c r="AV12" s="816"/>
      <c r="AW12" s="816"/>
      <c r="AX12" s="816"/>
      <c r="AY12" s="816"/>
      <c r="AZ12" s="816"/>
      <c r="BA12" s="816"/>
      <c r="BB12" s="816"/>
      <c r="BC12" s="816"/>
      <c r="BD12" s="816"/>
      <c r="BE12" s="816"/>
      <c r="BF12" s="816"/>
      <c r="BG12" s="816"/>
      <c r="BH12" s="816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816"/>
      <c r="FH12" s="816"/>
      <c r="FI12" s="816"/>
      <c r="FJ12" s="816"/>
      <c r="FK12" s="816"/>
      <c r="FL12" s="816"/>
      <c r="FM12" s="816"/>
      <c r="FN12" s="816"/>
      <c r="FO12" s="816"/>
      <c r="FP12" s="816"/>
      <c r="FQ12" s="816"/>
      <c r="FR12" s="816"/>
      <c r="FS12" s="816"/>
      <c r="FT12" s="816"/>
    </row>
    <row r="13" spans="1:182" s="817" customFormat="1" ht="13.8">
      <c r="A13" s="1025" t="s">
        <v>7151</v>
      </c>
      <c r="B13" s="677" t="s">
        <v>4326</v>
      </c>
      <c r="C13" s="1026">
        <v>6</v>
      </c>
      <c r="D13" s="1027">
        <v>0</v>
      </c>
      <c r="E13" s="1028">
        <v>53653.97</v>
      </c>
      <c r="F13" s="1028">
        <v>53653.97</v>
      </c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816"/>
      <c r="CG13" s="816"/>
      <c r="CH13" s="816"/>
      <c r="CI13" s="816"/>
      <c r="CJ13" s="816"/>
      <c r="CK13" s="816"/>
      <c r="CL13" s="816"/>
      <c r="CM13" s="816"/>
      <c r="CN13" s="816"/>
      <c r="CO13" s="816"/>
      <c r="CP13" s="816"/>
      <c r="CQ13" s="816"/>
      <c r="CR13" s="816"/>
      <c r="CS13" s="816"/>
      <c r="CT13" s="816"/>
      <c r="CU13" s="816"/>
      <c r="CV13" s="816"/>
      <c r="CW13" s="816"/>
      <c r="CX13" s="816"/>
      <c r="CY13" s="816"/>
      <c r="CZ13" s="816"/>
      <c r="DA13" s="816"/>
      <c r="DB13" s="816"/>
      <c r="DC13" s="816"/>
      <c r="DD13" s="816"/>
      <c r="DE13" s="816"/>
      <c r="DF13" s="816"/>
      <c r="DG13" s="816"/>
      <c r="DH13" s="816"/>
      <c r="DI13" s="816"/>
      <c r="DJ13" s="816"/>
      <c r="DK13" s="816"/>
      <c r="DL13" s="816"/>
      <c r="DM13" s="816"/>
      <c r="DN13" s="816"/>
      <c r="DO13" s="816"/>
      <c r="DP13" s="816"/>
      <c r="DQ13" s="816"/>
      <c r="DR13" s="816"/>
      <c r="DS13" s="816"/>
      <c r="DT13" s="816"/>
      <c r="DU13" s="816"/>
      <c r="DV13" s="816"/>
      <c r="DW13" s="816"/>
      <c r="DX13" s="816"/>
      <c r="DY13" s="816"/>
      <c r="DZ13" s="816"/>
      <c r="EA13" s="816"/>
      <c r="EB13" s="816"/>
      <c r="EC13" s="816"/>
      <c r="ED13" s="816"/>
      <c r="EE13" s="816"/>
      <c r="EF13" s="816"/>
      <c r="EG13" s="816"/>
      <c r="EH13" s="816"/>
      <c r="EI13" s="816"/>
      <c r="EJ13" s="816"/>
      <c r="EK13" s="816"/>
      <c r="EL13" s="816"/>
      <c r="EM13" s="816"/>
      <c r="EN13" s="816"/>
      <c r="EO13" s="816"/>
      <c r="EP13" s="816"/>
      <c r="EQ13" s="816"/>
      <c r="ER13" s="816"/>
      <c r="ES13" s="816"/>
      <c r="ET13" s="816"/>
      <c r="EU13" s="816"/>
      <c r="EV13" s="816"/>
      <c r="EW13" s="816"/>
      <c r="EX13" s="816"/>
      <c r="EY13" s="816"/>
      <c r="EZ13" s="816"/>
      <c r="FA13" s="816"/>
      <c r="FB13" s="816"/>
      <c r="FC13" s="816"/>
      <c r="FD13" s="816"/>
      <c r="FE13" s="816"/>
      <c r="FF13" s="816"/>
      <c r="FG13" s="816"/>
      <c r="FH13" s="816"/>
      <c r="FI13" s="816"/>
      <c r="FJ13" s="816"/>
      <c r="FK13" s="816"/>
      <c r="FL13" s="816"/>
      <c r="FM13" s="816"/>
      <c r="FN13" s="816"/>
      <c r="FO13" s="816"/>
      <c r="FP13" s="816"/>
      <c r="FQ13" s="816"/>
      <c r="FR13" s="816"/>
      <c r="FS13" s="816"/>
      <c r="FT13" s="816"/>
    </row>
    <row r="14" spans="1:182" s="817" customFormat="1" ht="13.8">
      <c r="A14" s="1025" t="s">
        <v>7152</v>
      </c>
      <c r="B14" s="677" t="s">
        <v>7153</v>
      </c>
      <c r="C14" s="1026">
        <v>2</v>
      </c>
      <c r="D14" s="1027">
        <v>0</v>
      </c>
      <c r="E14" s="1028">
        <v>48897.16</v>
      </c>
      <c r="F14" s="1028">
        <v>48897.16</v>
      </c>
      <c r="G14" s="816"/>
      <c r="H14" s="816"/>
      <c r="I14" s="816"/>
      <c r="J14" s="816"/>
      <c r="K14" s="816"/>
      <c r="L14" s="816"/>
      <c r="M14" s="816"/>
      <c r="N14" s="816"/>
      <c r="O14" s="816"/>
      <c r="P14" s="816"/>
      <c r="Q14" s="816"/>
      <c r="R14" s="816"/>
      <c r="S14" s="816"/>
      <c r="T14" s="816"/>
      <c r="U14" s="816"/>
      <c r="V14" s="816"/>
      <c r="W14" s="816"/>
      <c r="X14" s="816"/>
      <c r="Y14" s="816"/>
      <c r="Z14" s="816"/>
      <c r="AA14" s="816"/>
      <c r="AB14" s="816"/>
      <c r="AC14" s="816"/>
      <c r="AD14" s="816"/>
      <c r="AE14" s="816"/>
      <c r="AF14" s="816"/>
      <c r="AG14" s="816"/>
      <c r="AH14" s="816"/>
      <c r="AI14" s="816"/>
      <c r="AJ14" s="816"/>
      <c r="AK14" s="816"/>
      <c r="AL14" s="816"/>
      <c r="AM14" s="816"/>
      <c r="AN14" s="816"/>
      <c r="AO14" s="816"/>
      <c r="AP14" s="816"/>
      <c r="AQ14" s="816"/>
      <c r="AR14" s="816"/>
      <c r="AS14" s="816"/>
      <c r="AT14" s="816"/>
      <c r="AU14" s="816"/>
      <c r="AV14" s="816"/>
      <c r="AW14" s="816"/>
      <c r="AX14" s="816"/>
      <c r="AY14" s="816"/>
      <c r="AZ14" s="816"/>
      <c r="BA14" s="816"/>
      <c r="BB14" s="816"/>
      <c r="BC14" s="816"/>
      <c r="BD14" s="816"/>
      <c r="BE14" s="816"/>
      <c r="BF14" s="816"/>
      <c r="BG14" s="816"/>
      <c r="BH14" s="816"/>
      <c r="BI14" s="816"/>
      <c r="BJ14" s="816"/>
      <c r="BK14" s="816"/>
      <c r="BL14" s="816"/>
      <c r="BM14" s="816"/>
      <c r="BN14" s="816"/>
      <c r="BO14" s="816"/>
      <c r="BP14" s="816"/>
      <c r="BQ14" s="816"/>
      <c r="BR14" s="816"/>
      <c r="BS14" s="816"/>
      <c r="BT14" s="816"/>
      <c r="BU14" s="816"/>
      <c r="BV14" s="816"/>
      <c r="BW14" s="816"/>
      <c r="BX14" s="816"/>
      <c r="BY14" s="816"/>
      <c r="BZ14" s="816"/>
      <c r="CA14" s="816"/>
      <c r="CB14" s="816"/>
      <c r="CC14" s="816"/>
      <c r="CD14" s="816"/>
      <c r="CE14" s="816"/>
      <c r="CF14" s="816"/>
      <c r="CG14" s="816"/>
      <c r="CH14" s="816"/>
      <c r="CI14" s="816"/>
      <c r="CJ14" s="816"/>
      <c r="CK14" s="816"/>
      <c r="CL14" s="816"/>
      <c r="CM14" s="816"/>
      <c r="CN14" s="816"/>
      <c r="CO14" s="816"/>
      <c r="CP14" s="816"/>
      <c r="CQ14" s="816"/>
      <c r="CR14" s="816"/>
      <c r="CS14" s="816"/>
      <c r="CT14" s="816"/>
      <c r="CU14" s="816"/>
      <c r="CV14" s="816"/>
      <c r="CW14" s="816"/>
      <c r="CX14" s="816"/>
      <c r="CY14" s="816"/>
      <c r="CZ14" s="816"/>
      <c r="DA14" s="816"/>
      <c r="DB14" s="816"/>
      <c r="DC14" s="816"/>
      <c r="DD14" s="816"/>
      <c r="DE14" s="816"/>
      <c r="DF14" s="816"/>
      <c r="DG14" s="816"/>
      <c r="DH14" s="816"/>
      <c r="DI14" s="816"/>
      <c r="DJ14" s="816"/>
      <c r="DK14" s="816"/>
      <c r="DL14" s="816"/>
      <c r="DM14" s="816"/>
      <c r="DN14" s="816"/>
      <c r="DO14" s="816"/>
      <c r="DP14" s="816"/>
      <c r="DQ14" s="816"/>
      <c r="DR14" s="816"/>
      <c r="DS14" s="816"/>
      <c r="DT14" s="816"/>
      <c r="DU14" s="816"/>
      <c r="DV14" s="816"/>
      <c r="DW14" s="816"/>
      <c r="DX14" s="816"/>
      <c r="DY14" s="816"/>
      <c r="DZ14" s="816"/>
      <c r="EA14" s="816"/>
      <c r="EB14" s="816"/>
      <c r="EC14" s="816"/>
      <c r="ED14" s="816"/>
      <c r="EE14" s="816"/>
      <c r="EF14" s="816"/>
      <c r="EG14" s="816"/>
      <c r="EH14" s="816"/>
      <c r="EI14" s="816"/>
      <c r="EJ14" s="816"/>
      <c r="EK14" s="816"/>
      <c r="EL14" s="816"/>
      <c r="EM14" s="816"/>
      <c r="EN14" s="816"/>
      <c r="EO14" s="816"/>
      <c r="EP14" s="816"/>
      <c r="EQ14" s="816"/>
      <c r="ER14" s="816"/>
      <c r="ES14" s="816"/>
      <c r="ET14" s="816"/>
      <c r="EU14" s="816"/>
      <c r="EV14" s="816"/>
      <c r="EW14" s="816"/>
      <c r="EX14" s="816"/>
      <c r="EY14" s="816"/>
      <c r="EZ14" s="816"/>
      <c r="FA14" s="816"/>
      <c r="FB14" s="816"/>
      <c r="FC14" s="816"/>
      <c r="FD14" s="816"/>
      <c r="FE14" s="816"/>
      <c r="FF14" s="816"/>
      <c r="FG14" s="816"/>
      <c r="FH14" s="816"/>
      <c r="FI14" s="816"/>
      <c r="FJ14" s="816"/>
      <c r="FK14" s="816"/>
      <c r="FL14" s="816"/>
      <c r="FM14" s="816"/>
      <c r="FN14" s="816"/>
      <c r="FO14" s="816"/>
      <c r="FP14" s="816"/>
      <c r="FQ14" s="816"/>
      <c r="FR14" s="816"/>
      <c r="FS14" s="816"/>
      <c r="FT14" s="816"/>
    </row>
    <row r="15" spans="1:182" s="817" customFormat="1" ht="13.8">
      <c r="A15" s="1025" t="s">
        <v>7154</v>
      </c>
      <c r="B15" s="677" t="s">
        <v>4372</v>
      </c>
      <c r="C15" s="1026">
        <v>14</v>
      </c>
      <c r="D15" s="1027">
        <v>0</v>
      </c>
      <c r="E15" s="1028">
        <v>27651.8</v>
      </c>
      <c r="F15" s="1028">
        <v>44415.920000000006</v>
      </c>
      <c r="G15" s="816"/>
      <c r="H15" s="816"/>
      <c r="I15" s="816"/>
      <c r="J15" s="816"/>
      <c r="K15" s="816"/>
      <c r="L15" s="816"/>
      <c r="M15" s="816"/>
      <c r="N15" s="816"/>
      <c r="O15" s="816"/>
      <c r="P15" s="816"/>
      <c r="Q15" s="816"/>
      <c r="R15" s="816"/>
      <c r="S15" s="816"/>
      <c r="T15" s="816"/>
      <c r="U15" s="816"/>
      <c r="V15" s="816"/>
      <c r="W15" s="816"/>
      <c r="X15" s="816"/>
      <c r="Y15" s="816"/>
      <c r="Z15" s="816"/>
      <c r="AA15" s="816"/>
      <c r="AB15" s="816"/>
      <c r="AC15" s="816"/>
      <c r="AD15" s="816"/>
      <c r="AE15" s="816"/>
      <c r="AF15" s="816"/>
      <c r="AG15" s="816"/>
      <c r="AH15" s="816"/>
      <c r="AI15" s="816"/>
      <c r="AJ15" s="816"/>
      <c r="AK15" s="816"/>
      <c r="AL15" s="816"/>
      <c r="AM15" s="816"/>
      <c r="AN15" s="816"/>
      <c r="AO15" s="816"/>
      <c r="AP15" s="816"/>
      <c r="AQ15" s="816"/>
      <c r="AR15" s="816"/>
      <c r="AS15" s="816"/>
      <c r="AT15" s="816"/>
      <c r="AU15" s="816"/>
      <c r="AV15" s="816"/>
      <c r="AW15" s="816"/>
      <c r="AX15" s="816"/>
      <c r="AY15" s="816"/>
      <c r="AZ15" s="816"/>
      <c r="BA15" s="816"/>
      <c r="BB15" s="816"/>
      <c r="BC15" s="816"/>
      <c r="BD15" s="816"/>
      <c r="BE15" s="816"/>
      <c r="BF15" s="816"/>
      <c r="BG15" s="816"/>
      <c r="BH15" s="816"/>
      <c r="BI15" s="816"/>
      <c r="BJ15" s="816"/>
      <c r="BK15" s="816"/>
      <c r="BL15" s="816"/>
      <c r="BM15" s="816"/>
      <c r="BN15" s="816"/>
      <c r="BO15" s="816"/>
      <c r="BP15" s="816"/>
      <c r="BQ15" s="816"/>
      <c r="BR15" s="816"/>
      <c r="BS15" s="816"/>
      <c r="BT15" s="816"/>
      <c r="BU15" s="816"/>
      <c r="BV15" s="816"/>
      <c r="BW15" s="816"/>
      <c r="BX15" s="816"/>
      <c r="BY15" s="816"/>
      <c r="BZ15" s="816"/>
      <c r="CA15" s="816"/>
      <c r="CB15" s="816"/>
      <c r="CC15" s="816"/>
      <c r="CD15" s="816"/>
      <c r="CE15" s="816"/>
      <c r="CF15" s="816"/>
      <c r="CG15" s="816"/>
      <c r="CH15" s="816"/>
      <c r="CI15" s="816"/>
      <c r="CJ15" s="816"/>
      <c r="CK15" s="816"/>
      <c r="CL15" s="816"/>
      <c r="CM15" s="816"/>
      <c r="CN15" s="816"/>
      <c r="CO15" s="816"/>
      <c r="CP15" s="816"/>
      <c r="CQ15" s="816"/>
      <c r="CR15" s="816"/>
      <c r="CS15" s="816"/>
      <c r="CT15" s="816"/>
      <c r="CU15" s="816"/>
      <c r="CV15" s="816"/>
      <c r="CW15" s="816"/>
      <c r="CX15" s="816"/>
      <c r="CY15" s="816"/>
      <c r="CZ15" s="816"/>
      <c r="DA15" s="816"/>
      <c r="DB15" s="816"/>
      <c r="DC15" s="816"/>
      <c r="DD15" s="816"/>
      <c r="DE15" s="816"/>
      <c r="DF15" s="816"/>
      <c r="DG15" s="816"/>
      <c r="DH15" s="816"/>
      <c r="DI15" s="816"/>
      <c r="DJ15" s="816"/>
      <c r="DK15" s="816"/>
      <c r="DL15" s="816"/>
      <c r="DM15" s="816"/>
      <c r="DN15" s="816"/>
      <c r="DO15" s="816"/>
      <c r="DP15" s="816"/>
      <c r="DQ15" s="816"/>
      <c r="DR15" s="816"/>
      <c r="DS15" s="816"/>
      <c r="DT15" s="816"/>
      <c r="DU15" s="816"/>
      <c r="DV15" s="816"/>
      <c r="DW15" s="816"/>
      <c r="DX15" s="816"/>
      <c r="DY15" s="816"/>
      <c r="DZ15" s="816"/>
      <c r="EA15" s="816"/>
      <c r="EB15" s="816"/>
      <c r="EC15" s="816"/>
      <c r="ED15" s="816"/>
      <c r="EE15" s="816"/>
      <c r="EF15" s="816"/>
      <c r="EG15" s="816"/>
      <c r="EH15" s="816"/>
      <c r="EI15" s="816"/>
      <c r="EJ15" s="816"/>
      <c r="EK15" s="816"/>
      <c r="EL15" s="816"/>
      <c r="EM15" s="816"/>
      <c r="EN15" s="816"/>
      <c r="EO15" s="816"/>
      <c r="EP15" s="816"/>
      <c r="EQ15" s="816"/>
      <c r="ER15" s="816"/>
      <c r="ES15" s="816"/>
      <c r="ET15" s="816"/>
      <c r="EU15" s="816"/>
      <c r="EV15" s="816"/>
      <c r="EW15" s="816"/>
      <c r="EX15" s="816"/>
      <c r="EY15" s="816"/>
      <c r="EZ15" s="816"/>
      <c r="FA15" s="816"/>
      <c r="FB15" s="816"/>
      <c r="FC15" s="816"/>
      <c r="FD15" s="816"/>
      <c r="FE15" s="816"/>
      <c r="FF15" s="816"/>
      <c r="FG15" s="816"/>
      <c r="FH15" s="816"/>
      <c r="FI15" s="816"/>
      <c r="FJ15" s="816"/>
      <c r="FK15" s="816"/>
      <c r="FL15" s="816"/>
      <c r="FM15" s="816"/>
      <c r="FN15" s="816"/>
      <c r="FO15" s="816"/>
      <c r="FP15" s="816"/>
      <c r="FQ15" s="816"/>
      <c r="FR15" s="816"/>
      <c r="FS15" s="816"/>
      <c r="FT15" s="816"/>
    </row>
    <row r="16" spans="1:182" s="817" customFormat="1" ht="13.8">
      <c r="A16" s="1025" t="s">
        <v>7155</v>
      </c>
      <c r="B16" s="677" t="s">
        <v>4725</v>
      </c>
      <c r="C16" s="1026">
        <v>6</v>
      </c>
      <c r="D16" s="1027">
        <v>0</v>
      </c>
      <c r="E16" s="1028">
        <v>8342.83</v>
      </c>
      <c r="F16" s="1028">
        <v>9819.4699999999993</v>
      </c>
      <c r="G16" s="816"/>
      <c r="H16" s="816"/>
      <c r="I16" s="816"/>
      <c r="J16" s="816"/>
      <c r="K16" s="816"/>
      <c r="L16" s="816"/>
      <c r="M16" s="816"/>
      <c r="N16" s="816"/>
      <c r="O16" s="816"/>
      <c r="P16" s="816"/>
      <c r="Q16" s="816"/>
      <c r="R16" s="816"/>
      <c r="S16" s="816"/>
      <c r="T16" s="816"/>
      <c r="U16" s="816"/>
      <c r="V16" s="816"/>
      <c r="W16" s="816"/>
      <c r="X16" s="816"/>
      <c r="Y16" s="816"/>
      <c r="Z16" s="816"/>
      <c r="AA16" s="816"/>
      <c r="AB16" s="816"/>
      <c r="AC16" s="816"/>
      <c r="AD16" s="816"/>
      <c r="AE16" s="816"/>
      <c r="AF16" s="816"/>
      <c r="AG16" s="816"/>
      <c r="AH16" s="816"/>
      <c r="AI16" s="816"/>
      <c r="AJ16" s="816"/>
      <c r="AK16" s="816"/>
      <c r="AL16" s="816"/>
      <c r="AM16" s="816"/>
      <c r="AN16" s="816"/>
      <c r="AO16" s="816"/>
      <c r="AP16" s="816"/>
      <c r="AQ16" s="816"/>
      <c r="AR16" s="816"/>
      <c r="AS16" s="816"/>
      <c r="AT16" s="816"/>
      <c r="AU16" s="816"/>
      <c r="AV16" s="816"/>
      <c r="AW16" s="816"/>
      <c r="AX16" s="816"/>
      <c r="AY16" s="816"/>
      <c r="AZ16" s="816"/>
      <c r="BA16" s="816"/>
      <c r="BB16" s="816"/>
      <c r="BC16" s="816"/>
      <c r="BD16" s="816"/>
      <c r="BE16" s="816"/>
      <c r="BF16" s="816"/>
      <c r="BG16" s="816"/>
      <c r="BH16" s="816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16"/>
      <c r="DE16" s="816"/>
      <c r="DF16" s="816"/>
      <c r="DG16" s="816"/>
      <c r="DH16" s="816"/>
      <c r="DI16" s="816"/>
      <c r="DJ16" s="816"/>
      <c r="DK16" s="816"/>
      <c r="DL16" s="816"/>
      <c r="DM16" s="816"/>
      <c r="DN16" s="816"/>
      <c r="DO16" s="816"/>
      <c r="DP16" s="816"/>
      <c r="DQ16" s="816"/>
      <c r="DR16" s="816"/>
      <c r="DS16" s="816"/>
      <c r="DT16" s="816"/>
      <c r="DU16" s="816"/>
      <c r="DV16" s="816"/>
      <c r="DW16" s="816"/>
      <c r="DX16" s="816"/>
      <c r="DY16" s="816"/>
      <c r="DZ16" s="816"/>
      <c r="EA16" s="816"/>
      <c r="EB16" s="816"/>
      <c r="EC16" s="816"/>
      <c r="ED16" s="816"/>
      <c r="EE16" s="816"/>
      <c r="EF16" s="816"/>
      <c r="EG16" s="816"/>
      <c r="EH16" s="816"/>
      <c r="EI16" s="816"/>
      <c r="EJ16" s="816"/>
      <c r="EK16" s="816"/>
      <c r="EL16" s="816"/>
      <c r="EM16" s="816"/>
      <c r="EN16" s="816"/>
      <c r="EO16" s="816"/>
      <c r="EP16" s="816"/>
      <c r="EQ16" s="816"/>
      <c r="ER16" s="816"/>
      <c r="ES16" s="816"/>
      <c r="ET16" s="816"/>
      <c r="EU16" s="816"/>
      <c r="EV16" s="816"/>
      <c r="EW16" s="816"/>
      <c r="EX16" s="816"/>
      <c r="EY16" s="816"/>
      <c r="EZ16" s="816"/>
      <c r="FA16" s="816"/>
      <c r="FB16" s="816"/>
      <c r="FC16" s="816"/>
      <c r="FD16" s="816"/>
      <c r="FE16" s="816"/>
      <c r="FF16" s="816"/>
      <c r="FG16" s="816"/>
      <c r="FH16" s="816"/>
      <c r="FI16" s="816"/>
      <c r="FJ16" s="816"/>
      <c r="FK16" s="816"/>
      <c r="FL16" s="816"/>
      <c r="FM16" s="816"/>
      <c r="FN16" s="816"/>
      <c r="FO16" s="816"/>
      <c r="FP16" s="816"/>
      <c r="FQ16" s="816"/>
      <c r="FR16" s="816"/>
      <c r="FS16" s="816"/>
      <c r="FT16" s="816"/>
    </row>
    <row r="17" spans="1:176" s="817" customFormat="1" ht="13.8">
      <c r="A17" s="1025" t="s">
        <v>7156</v>
      </c>
      <c r="B17" s="677" t="s">
        <v>7157</v>
      </c>
      <c r="C17" s="1026">
        <v>24</v>
      </c>
      <c r="D17" s="1027">
        <v>0</v>
      </c>
      <c r="E17" s="1028">
        <v>16957.189999999999</v>
      </c>
      <c r="F17" s="1028">
        <v>25462.640000000003</v>
      </c>
      <c r="G17" s="816"/>
      <c r="H17" s="816"/>
      <c r="I17" s="816"/>
      <c r="J17" s="816"/>
      <c r="K17" s="816"/>
      <c r="L17" s="816"/>
      <c r="M17" s="816"/>
      <c r="N17" s="816"/>
      <c r="O17" s="816"/>
      <c r="P17" s="816"/>
      <c r="Q17" s="816"/>
      <c r="R17" s="816"/>
      <c r="S17" s="816"/>
      <c r="T17" s="816"/>
      <c r="U17" s="816"/>
      <c r="V17" s="816"/>
      <c r="W17" s="816"/>
      <c r="X17" s="816"/>
      <c r="Y17" s="816"/>
      <c r="Z17" s="816"/>
      <c r="AA17" s="816"/>
      <c r="AB17" s="816"/>
      <c r="AC17" s="816"/>
      <c r="AD17" s="816"/>
      <c r="AE17" s="816"/>
      <c r="AF17" s="816"/>
      <c r="AG17" s="816"/>
      <c r="AH17" s="816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816"/>
      <c r="AX17" s="816"/>
      <c r="AY17" s="816"/>
      <c r="AZ17" s="816"/>
      <c r="BA17" s="816"/>
      <c r="BB17" s="816"/>
      <c r="BC17" s="816"/>
      <c r="BD17" s="816"/>
      <c r="BE17" s="816"/>
      <c r="BF17" s="816"/>
      <c r="BG17" s="816"/>
      <c r="BH17" s="816"/>
      <c r="BI17" s="816"/>
      <c r="BJ17" s="816"/>
      <c r="BK17" s="816"/>
      <c r="BL17" s="816"/>
      <c r="BM17" s="816"/>
      <c r="BN17" s="816"/>
      <c r="BO17" s="816"/>
      <c r="BP17" s="816"/>
      <c r="BQ17" s="816"/>
      <c r="BR17" s="816"/>
      <c r="BS17" s="816"/>
      <c r="BT17" s="816"/>
      <c r="BU17" s="816"/>
      <c r="BV17" s="816"/>
      <c r="BW17" s="816"/>
      <c r="BX17" s="816"/>
      <c r="BY17" s="816"/>
      <c r="BZ17" s="816"/>
      <c r="CA17" s="816"/>
      <c r="CB17" s="816"/>
      <c r="CC17" s="816"/>
      <c r="CD17" s="816"/>
      <c r="CE17" s="816"/>
      <c r="CF17" s="816"/>
      <c r="CG17" s="816"/>
      <c r="CH17" s="816"/>
      <c r="CI17" s="816"/>
      <c r="CJ17" s="816"/>
      <c r="CK17" s="816"/>
      <c r="CL17" s="816"/>
      <c r="CM17" s="816"/>
      <c r="CN17" s="816"/>
      <c r="CO17" s="816"/>
      <c r="CP17" s="816"/>
      <c r="CQ17" s="816"/>
      <c r="CR17" s="816"/>
      <c r="CS17" s="816"/>
      <c r="CT17" s="816"/>
      <c r="CU17" s="816"/>
      <c r="CV17" s="816"/>
      <c r="CW17" s="816"/>
      <c r="CX17" s="816"/>
      <c r="CY17" s="816"/>
      <c r="CZ17" s="816"/>
      <c r="DA17" s="816"/>
      <c r="DB17" s="816"/>
      <c r="DC17" s="816"/>
      <c r="DD17" s="816"/>
      <c r="DE17" s="816"/>
      <c r="DF17" s="816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816"/>
      <c r="DR17" s="816"/>
      <c r="DS17" s="816"/>
      <c r="DT17" s="816"/>
      <c r="DU17" s="816"/>
      <c r="DV17" s="816"/>
      <c r="DW17" s="816"/>
      <c r="DX17" s="816"/>
      <c r="DY17" s="816"/>
      <c r="DZ17" s="816"/>
      <c r="EA17" s="816"/>
      <c r="EB17" s="816"/>
      <c r="EC17" s="816"/>
      <c r="ED17" s="816"/>
      <c r="EE17" s="816"/>
      <c r="EF17" s="816"/>
      <c r="EG17" s="816"/>
      <c r="EH17" s="816"/>
      <c r="EI17" s="816"/>
      <c r="EJ17" s="816"/>
      <c r="EK17" s="816"/>
      <c r="EL17" s="816"/>
      <c r="EM17" s="816"/>
      <c r="EN17" s="816"/>
      <c r="EO17" s="816"/>
      <c r="EP17" s="816"/>
      <c r="EQ17" s="816"/>
      <c r="ER17" s="816"/>
      <c r="ES17" s="816"/>
      <c r="ET17" s="816"/>
      <c r="EU17" s="816"/>
      <c r="EV17" s="816"/>
      <c r="EW17" s="816"/>
      <c r="EX17" s="816"/>
      <c r="EY17" s="816"/>
      <c r="EZ17" s="816"/>
      <c r="FA17" s="816"/>
      <c r="FB17" s="816"/>
      <c r="FC17" s="816"/>
      <c r="FD17" s="816"/>
      <c r="FE17" s="816"/>
      <c r="FF17" s="816"/>
      <c r="FG17" s="816"/>
      <c r="FH17" s="816"/>
      <c r="FI17" s="816"/>
      <c r="FJ17" s="816"/>
      <c r="FK17" s="816"/>
      <c r="FL17" s="816"/>
      <c r="FM17" s="816"/>
      <c r="FN17" s="816"/>
      <c r="FO17" s="816"/>
      <c r="FP17" s="816"/>
      <c r="FQ17" s="816"/>
      <c r="FR17" s="816"/>
      <c r="FS17" s="816"/>
      <c r="FT17" s="816"/>
    </row>
    <row r="18" spans="1:176" s="816" customFormat="1" ht="13.8">
      <c r="A18" s="1025" t="s">
        <v>7158</v>
      </c>
      <c r="B18" s="677" t="s">
        <v>7159</v>
      </c>
      <c r="C18" s="1026">
        <v>3</v>
      </c>
      <c r="D18" s="1027">
        <v>0</v>
      </c>
      <c r="E18" s="1028">
        <v>9276.8799999999992</v>
      </c>
      <c r="F18" s="1028">
        <v>10918.88</v>
      </c>
    </row>
    <row r="19" spans="1:176" s="816" customFormat="1" ht="13.8">
      <c r="A19" s="1025" t="s">
        <v>7160</v>
      </c>
      <c r="B19" s="677" t="s">
        <v>7161</v>
      </c>
      <c r="C19" s="1026">
        <v>6</v>
      </c>
      <c r="D19" s="1027">
        <v>0</v>
      </c>
      <c r="E19" s="1028">
        <v>8342.85</v>
      </c>
      <c r="F19" s="1028">
        <v>9819.4699999999993</v>
      </c>
    </row>
    <row r="20" spans="1:176" s="816" customFormat="1" ht="13.8">
      <c r="A20" s="1025" t="s">
        <v>7162</v>
      </c>
      <c r="B20" s="677" t="s">
        <v>7163</v>
      </c>
      <c r="C20" s="1026">
        <v>8</v>
      </c>
      <c r="D20" s="1027">
        <v>0</v>
      </c>
      <c r="E20" s="1028">
        <v>23918.080000000002</v>
      </c>
      <c r="F20" s="1028">
        <v>28151.56</v>
      </c>
    </row>
    <row r="21" spans="1:176" s="816" customFormat="1" ht="13.8">
      <c r="A21" s="1025" t="s">
        <v>7164</v>
      </c>
      <c r="B21" s="677" t="s">
        <v>7165</v>
      </c>
      <c r="C21" s="1026">
        <v>2</v>
      </c>
      <c r="D21" s="1027">
        <v>0</v>
      </c>
      <c r="E21" s="1028">
        <v>20321.2</v>
      </c>
      <c r="F21" s="1028">
        <v>23918.080000000002</v>
      </c>
    </row>
    <row r="22" spans="1:176" s="816" customFormat="1" ht="13.8">
      <c r="A22" s="1025" t="s">
        <v>7166</v>
      </c>
      <c r="B22" s="677" t="s">
        <v>5103</v>
      </c>
      <c r="C22" s="1026">
        <v>11</v>
      </c>
      <c r="D22" s="1027">
        <v>0</v>
      </c>
      <c r="E22" s="1028">
        <v>10601.78</v>
      </c>
      <c r="F22" s="1028">
        <v>12478.16</v>
      </c>
    </row>
    <row r="23" spans="1:176" s="816" customFormat="1" ht="13.8">
      <c r="A23" s="1025" t="s">
        <v>7167</v>
      </c>
      <c r="B23" s="677" t="s">
        <v>7168</v>
      </c>
      <c r="C23" s="1026">
        <v>9</v>
      </c>
      <c r="D23" s="1027">
        <v>0</v>
      </c>
      <c r="E23" s="1028">
        <v>12731.09</v>
      </c>
      <c r="F23" s="1028">
        <v>14984.48</v>
      </c>
    </row>
    <row r="24" spans="1:176" s="816" customFormat="1" ht="13.8">
      <c r="A24" s="1025" t="s">
        <v>7169</v>
      </c>
      <c r="B24" s="677" t="s">
        <v>7170</v>
      </c>
      <c r="C24" s="1026">
        <v>3</v>
      </c>
      <c r="D24" s="1027">
        <v>0</v>
      </c>
      <c r="E24" s="1028">
        <v>16956.8</v>
      </c>
      <c r="F24" s="1028">
        <v>19958.18</v>
      </c>
    </row>
    <row r="25" spans="1:176" s="816" customFormat="1" ht="13.8">
      <c r="A25" s="1025" t="s">
        <v>7171</v>
      </c>
      <c r="B25" s="677" t="s">
        <v>7172</v>
      </c>
      <c r="C25" s="1026">
        <v>6</v>
      </c>
      <c r="D25" s="1027">
        <v>0</v>
      </c>
      <c r="E25" s="1028">
        <v>8343.81</v>
      </c>
      <c r="F25" s="1028">
        <v>9594.9900000000016</v>
      </c>
    </row>
    <row r="26" spans="1:176" s="816" customFormat="1" ht="13.8">
      <c r="A26" s="1025" t="s">
        <v>7173</v>
      </c>
      <c r="B26" s="677" t="s">
        <v>7174</v>
      </c>
      <c r="C26" s="1026">
        <v>3</v>
      </c>
      <c r="D26" s="1027">
        <v>0</v>
      </c>
      <c r="E26" s="1028">
        <v>7630.04</v>
      </c>
      <c r="F26" s="1028">
        <v>8980.6</v>
      </c>
    </row>
    <row r="27" spans="1:176" s="816" customFormat="1" ht="13.8">
      <c r="A27" s="1025" t="s">
        <v>7175</v>
      </c>
      <c r="B27" s="677" t="s">
        <v>7176</v>
      </c>
      <c r="C27" s="1026">
        <v>3</v>
      </c>
      <c r="D27" s="1027">
        <v>0</v>
      </c>
      <c r="E27" s="1028">
        <v>7630.04</v>
      </c>
      <c r="F27" s="1028">
        <v>9276.8799999999992</v>
      </c>
    </row>
    <row r="28" spans="1:176" s="816" customFormat="1" ht="13.8">
      <c r="A28" s="1025" t="s">
        <v>7177</v>
      </c>
      <c r="B28" s="677" t="s">
        <v>7178</v>
      </c>
      <c r="C28" s="1026">
        <v>1</v>
      </c>
      <c r="D28" s="1027">
        <v>0</v>
      </c>
      <c r="E28" s="1028">
        <v>7630.04</v>
      </c>
      <c r="F28" s="1028">
        <v>12731.09</v>
      </c>
    </row>
    <row r="29" spans="1:176" s="816" customFormat="1" ht="13.8">
      <c r="A29" s="1025" t="s">
        <v>7179</v>
      </c>
      <c r="B29" s="677" t="s">
        <v>7180</v>
      </c>
      <c r="C29" s="1026">
        <v>2</v>
      </c>
      <c r="D29" s="1027">
        <v>0</v>
      </c>
      <c r="E29" s="1028">
        <v>8343.81</v>
      </c>
      <c r="F29" s="1028">
        <v>10095.98</v>
      </c>
    </row>
    <row r="30" spans="1:176" s="816" customFormat="1" ht="13.8">
      <c r="A30" s="1025" t="s">
        <v>7181</v>
      </c>
      <c r="B30" s="677" t="s">
        <v>7182</v>
      </c>
      <c r="C30" s="1026">
        <v>5</v>
      </c>
      <c r="D30" s="1027">
        <v>0</v>
      </c>
      <c r="E30" s="1028">
        <v>6406.05</v>
      </c>
      <c r="F30" s="1028">
        <v>7539.91</v>
      </c>
    </row>
    <row r="31" spans="1:176" s="817" customFormat="1" ht="13.8">
      <c r="A31" s="1025" t="s">
        <v>7183</v>
      </c>
      <c r="B31" s="677" t="s">
        <v>5440</v>
      </c>
      <c r="C31" s="1026">
        <v>1</v>
      </c>
      <c r="D31" s="1027">
        <v>0</v>
      </c>
      <c r="E31" s="1028">
        <v>9594.9900000000016</v>
      </c>
      <c r="F31" s="1028">
        <v>11293.310000000001</v>
      </c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/>
      <c r="W31" s="816"/>
      <c r="X31" s="816"/>
      <c r="Y31" s="816"/>
      <c r="Z31" s="816"/>
      <c r="AA31" s="816"/>
      <c r="AB31" s="816"/>
      <c r="AC31" s="816"/>
      <c r="AD31" s="816"/>
      <c r="AE31" s="816"/>
      <c r="AF31" s="816"/>
      <c r="AG31" s="816"/>
      <c r="AH31" s="816"/>
      <c r="AI31" s="816"/>
      <c r="AJ31" s="816"/>
      <c r="AK31" s="816"/>
      <c r="AL31" s="816"/>
      <c r="AM31" s="816"/>
      <c r="AN31" s="816"/>
      <c r="AO31" s="816"/>
      <c r="AP31" s="816"/>
      <c r="AQ31" s="816"/>
      <c r="AR31" s="816"/>
      <c r="AS31" s="816"/>
      <c r="AT31" s="816"/>
      <c r="AU31" s="816"/>
      <c r="AV31" s="816"/>
      <c r="AW31" s="816"/>
      <c r="AX31" s="816"/>
      <c r="AY31" s="816"/>
      <c r="AZ31" s="816"/>
      <c r="BA31" s="816"/>
      <c r="BB31" s="816"/>
      <c r="BC31" s="816"/>
      <c r="BD31" s="816"/>
      <c r="BE31" s="816"/>
      <c r="BF31" s="816"/>
      <c r="BG31" s="816"/>
      <c r="BH31" s="816"/>
      <c r="BI31" s="816"/>
      <c r="BJ31" s="816"/>
      <c r="BK31" s="816"/>
      <c r="BL31" s="816"/>
      <c r="BM31" s="816"/>
      <c r="BN31" s="816"/>
      <c r="BO31" s="816"/>
      <c r="BP31" s="816"/>
      <c r="BQ31" s="816"/>
      <c r="BR31" s="816"/>
      <c r="BS31" s="816"/>
      <c r="BT31" s="816"/>
      <c r="BU31" s="816"/>
      <c r="BV31" s="816"/>
      <c r="BW31" s="816"/>
      <c r="BX31" s="816"/>
      <c r="BY31" s="816"/>
      <c r="BZ31" s="816"/>
      <c r="CA31" s="816"/>
      <c r="CB31" s="816"/>
      <c r="CC31" s="816"/>
      <c r="CD31" s="816"/>
      <c r="CE31" s="816"/>
      <c r="CF31" s="816"/>
      <c r="CG31" s="816"/>
      <c r="CH31" s="816"/>
      <c r="CI31" s="816"/>
      <c r="CJ31" s="816"/>
      <c r="CK31" s="816"/>
      <c r="CL31" s="816"/>
      <c r="CM31" s="816"/>
      <c r="CN31" s="816"/>
      <c r="CO31" s="816"/>
      <c r="CP31" s="816"/>
      <c r="CQ31" s="816"/>
      <c r="CR31" s="816"/>
      <c r="CS31" s="816"/>
      <c r="CT31" s="816"/>
      <c r="CU31" s="816"/>
      <c r="CV31" s="816"/>
      <c r="CW31" s="816"/>
      <c r="CX31" s="816"/>
      <c r="CY31" s="816"/>
      <c r="CZ31" s="816"/>
      <c r="DA31" s="816"/>
      <c r="DB31" s="816"/>
      <c r="DC31" s="816"/>
      <c r="DD31" s="816"/>
      <c r="DE31" s="816"/>
      <c r="DF31" s="816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816"/>
      <c r="DR31" s="816"/>
      <c r="DS31" s="816"/>
      <c r="DT31" s="816"/>
      <c r="DU31" s="816"/>
      <c r="DV31" s="816"/>
      <c r="DW31" s="816"/>
      <c r="DX31" s="816"/>
      <c r="DY31" s="816"/>
      <c r="DZ31" s="816"/>
      <c r="EA31" s="816"/>
      <c r="EB31" s="816"/>
      <c r="EC31" s="816"/>
      <c r="ED31" s="816"/>
      <c r="EE31" s="816"/>
      <c r="EF31" s="816"/>
      <c r="EG31" s="816"/>
      <c r="EH31" s="816"/>
      <c r="EI31" s="816"/>
      <c r="EJ31" s="816"/>
      <c r="EK31" s="816"/>
      <c r="EL31" s="816"/>
      <c r="EM31" s="816"/>
      <c r="EN31" s="816"/>
      <c r="EO31" s="816"/>
      <c r="EP31" s="816"/>
      <c r="EQ31" s="816"/>
      <c r="ER31" s="816"/>
      <c r="ES31" s="816"/>
      <c r="ET31" s="816"/>
      <c r="EU31" s="816"/>
      <c r="EV31" s="816"/>
      <c r="EW31" s="816"/>
      <c r="EX31" s="816"/>
      <c r="EY31" s="816"/>
      <c r="EZ31" s="816"/>
      <c r="FA31" s="816"/>
      <c r="FB31" s="816"/>
      <c r="FC31" s="816"/>
      <c r="FD31" s="816"/>
      <c r="FE31" s="816"/>
      <c r="FF31" s="816"/>
      <c r="FG31" s="816"/>
      <c r="FH31" s="816"/>
      <c r="FI31" s="816"/>
      <c r="FJ31" s="816"/>
      <c r="FK31" s="816"/>
      <c r="FL31" s="816"/>
      <c r="FM31" s="816"/>
      <c r="FN31" s="816"/>
      <c r="FO31" s="816"/>
      <c r="FP31" s="816"/>
      <c r="FQ31" s="816"/>
      <c r="FR31" s="816"/>
      <c r="FS31" s="816"/>
      <c r="FT31" s="816"/>
    </row>
    <row r="32" spans="1:176" s="817" customFormat="1" ht="13.8">
      <c r="A32" s="1025" t="s">
        <v>7184</v>
      </c>
      <c r="B32" s="677" t="s">
        <v>5438</v>
      </c>
      <c r="C32" s="1026">
        <v>8</v>
      </c>
      <c r="D32" s="1027">
        <v>0</v>
      </c>
      <c r="E32" s="1028">
        <v>8342.85</v>
      </c>
      <c r="F32" s="1028">
        <v>9819.4699999999993</v>
      </c>
      <c r="G32" s="816"/>
      <c r="H32" s="816"/>
      <c r="I32" s="816"/>
      <c r="J32" s="816"/>
      <c r="K32" s="816"/>
      <c r="L32" s="816"/>
      <c r="M32" s="816"/>
      <c r="N32" s="816"/>
      <c r="O32" s="816"/>
      <c r="P32" s="816"/>
      <c r="Q32" s="816"/>
      <c r="R32" s="816"/>
      <c r="S32" s="816"/>
      <c r="T32" s="816"/>
      <c r="U32" s="816"/>
      <c r="V32" s="816"/>
      <c r="W32" s="816"/>
      <c r="X32" s="816"/>
      <c r="Y32" s="816"/>
      <c r="Z32" s="816"/>
      <c r="AA32" s="816"/>
      <c r="AB32" s="816"/>
      <c r="AC32" s="816"/>
      <c r="AD32" s="816"/>
      <c r="AE32" s="816"/>
      <c r="AF32" s="816"/>
      <c r="AG32" s="816"/>
      <c r="AH32" s="816"/>
      <c r="AI32" s="816"/>
      <c r="AJ32" s="816"/>
      <c r="AK32" s="816"/>
      <c r="AL32" s="816"/>
      <c r="AM32" s="816"/>
      <c r="AN32" s="816"/>
      <c r="AO32" s="816"/>
      <c r="AP32" s="816"/>
      <c r="AQ32" s="816"/>
      <c r="AR32" s="816"/>
      <c r="AS32" s="816"/>
      <c r="AT32" s="816"/>
      <c r="AU32" s="816"/>
      <c r="AV32" s="816"/>
      <c r="AW32" s="816"/>
      <c r="AX32" s="816"/>
      <c r="AY32" s="816"/>
      <c r="AZ32" s="816"/>
      <c r="BA32" s="816"/>
      <c r="BB32" s="816"/>
      <c r="BC32" s="816"/>
      <c r="BD32" s="816"/>
      <c r="BE32" s="816"/>
      <c r="BF32" s="816"/>
      <c r="BG32" s="816"/>
      <c r="BH32" s="816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816"/>
      <c r="FH32" s="816"/>
      <c r="FI32" s="816"/>
      <c r="FJ32" s="816"/>
      <c r="FK32" s="816"/>
      <c r="FL32" s="816"/>
      <c r="FM32" s="816"/>
      <c r="FN32" s="816"/>
      <c r="FO32" s="816"/>
      <c r="FP32" s="816"/>
      <c r="FQ32" s="816"/>
      <c r="FR32" s="816"/>
      <c r="FS32" s="816"/>
      <c r="FT32" s="816"/>
    </row>
    <row r="33" spans="1:176" s="817" customFormat="1" ht="13.8">
      <c r="A33" s="1025" t="s">
        <v>7185</v>
      </c>
      <c r="B33" s="677" t="s">
        <v>7186</v>
      </c>
      <c r="C33" s="1026">
        <v>2</v>
      </c>
      <c r="D33" s="1027">
        <v>0</v>
      </c>
      <c r="E33" s="1028">
        <v>7630.04</v>
      </c>
      <c r="F33" s="1028">
        <v>9276.8799999999992</v>
      </c>
      <c r="G33" s="816"/>
      <c r="H33" s="816"/>
      <c r="I33" s="816"/>
      <c r="J33" s="816"/>
      <c r="K33" s="816"/>
      <c r="L33" s="816"/>
      <c r="M33" s="816"/>
      <c r="N33" s="816"/>
      <c r="O33" s="816"/>
      <c r="P33" s="816"/>
      <c r="Q33" s="816"/>
      <c r="R33" s="816"/>
      <c r="S33" s="816"/>
      <c r="T33" s="816"/>
      <c r="U33" s="816"/>
      <c r="V33" s="816"/>
      <c r="W33" s="816"/>
      <c r="X33" s="816"/>
      <c r="Y33" s="816"/>
      <c r="Z33" s="816"/>
      <c r="AA33" s="816"/>
      <c r="AB33" s="816"/>
      <c r="AC33" s="816"/>
      <c r="AD33" s="816"/>
      <c r="AE33" s="816"/>
      <c r="AF33" s="816"/>
      <c r="AG33" s="816"/>
      <c r="AH33" s="816"/>
      <c r="AI33" s="816"/>
      <c r="AJ33" s="816"/>
      <c r="AK33" s="816"/>
      <c r="AL33" s="816"/>
      <c r="AM33" s="816"/>
      <c r="AN33" s="816"/>
      <c r="AO33" s="816"/>
      <c r="AP33" s="816"/>
      <c r="AQ33" s="816"/>
      <c r="AR33" s="816"/>
      <c r="AS33" s="816"/>
      <c r="AT33" s="816"/>
      <c r="AU33" s="816"/>
      <c r="AV33" s="816"/>
      <c r="AW33" s="816"/>
      <c r="AX33" s="816"/>
      <c r="AY33" s="816"/>
      <c r="AZ33" s="816"/>
      <c r="BA33" s="816"/>
      <c r="BB33" s="816"/>
      <c r="BC33" s="816"/>
      <c r="BD33" s="816"/>
      <c r="BE33" s="816"/>
      <c r="BF33" s="816"/>
      <c r="BG33" s="816"/>
      <c r="BH33" s="816"/>
      <c r="BI33" s="816"/>
      <c r="BJ33" s="816"/>
      <c r="BK33" s="816"/>
      <c r="BL33" s="816"/>
      <c r="BM33" s="816"/>
      <c r="BN33" s="816"/>
      <c r="BO33" s="816"/>
      <c r="BP33" s="816"/>
      <c r="BQ33" s="816"/>
      <c r="BR33" s="816"/>
      <c r="BS33" s="816"/>
      <c r="BT33" s="816"/>
      <c r="BU33" s="816"/>
      <c r="BV33" s="816"/>
      <c r="BW33" s="816"/>
      <c r="BX33" s="816"/>
      <c r="BY33" s="816"/>
      <c r="BZ33" s="816"/>
      <c r="CA33" s="816"/>
      <c r="CB33" s="816"/>
      <c r="CC33" s="816"/>
      <c r="CD33" s="816"/>
      <c r="CE33" s="816"/>
      <c r="CF33" s="816"/>
      <c r="CG33" s="816"/>
      <c r="CH33" s="816"/>
      <c r="CI33" s="816"/>
      <c r="CJ33" s="816"/>
      <c r="CK33" s="816"/>
      <c r="CL33" s="816"/>
      <c r="CM33" s="816"/>
      <c r="CN33" s="816"/>
      <c r="CO33" s="816"/>
      <c r="CP33" s="816"/>
      <c r="CQ33" s="816"/>
      <c r="CR33" s="816"/>
      <c r="CS33" s="816"/>
      <c r="CT33" s="816"/>
      <c r="CU33" s="816"/>
      <c r="CV33" s="816"/>
      <c r="CW33" s="816"/>
      <c r="CX33" s="816"/>
      <c r="CY33" s="816"/>
      <c r="CZ33" s="816"/>
      <c r="DA33" s="816"/>
      <c r="DB33" s="816"/>
      <c r="DC33" s="816"/>
      <c r="DD33" s="816"/>
      <c r="DE33" s="816"/>
      <c r="DF33" s="816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816"/>
      <c r="DR33" s="816"/>
      <c r="DS33" s="816"/>
      <c r="DT33" s="816"/>
      <c r="DU33" s="816"/>
      <c r="DV33" s="816"/>
      <c r="DW33" s="816"/>
      <c r="DX33" s="816"/>
      <c r="DY33" s="816"/>
      <c r="DZ33" s="816"/>
      <c r="EA33" s="816"/>
      <c r="EB33" s="816"/>
      <c r="EC33" s="816"/>
      <c r="ED33" s="816"/>
      <c r="EE33" s="816"/>
      <c r="EF33" s="816"/>
      <c r="EG33" s="816"/>
      <c r="EH33" s="816"/>
      <c r="EI33" s="816"/>
      <c r="EJ33" s="816"/>
      <c r="EK33" s="816"/>
      <c r="EL33" s="816"/>
      <c r="EM33" s="816"/>
      <c r="EN33" s="816"/>
      <c r="EO33" s="816"/>
      <c r="EP33" s="816"/>
      <c r="EQ33" s="816"/>
      <c r="ER33" s="816"/>
      <c r="ES33" s="816"/>
      <c r="ET33" s="816"/>
      <c r="EU33" s="816"/>
      <c r="EV33" s="816"/>
      <c r="EW33" s="816"/>
      <c r="EX33" s="816"/>
      <c r="EY33" s="816"/>
      <c r="EZ33" s="816"/>
      <c r="FA33" s="816"/>
      <c r="FB33" s="816"/>
      <c r="FC33" s="816"/>
      <c r="FD33" s="816"/>
      <c r="FE33" s="816"/>
      <c r="FF33" s="816"/>
      <c r="FG33" s="816"/>
      <c r="FH33" s="816"/>
      <c r="FI33" s="816"/>
      <c r="FJ33" s="816"/>
      <c r="FK33" s="816"/>
      <c r="FL33" s="816"/>
      <c r="FM33" s="816"/>
      <c r="FN33" s="816"/>
      <c r="FO33" s="816"/>
      <c r="FP33" s="816"/>
      <c r="FQ33" s="816"/>
      <c r="FR33" s="816"/>
      <c r="FS33" s="816"/>
      <c r="FT33" s="816"/>
    </row>
    <row r="34" spans="1:176" s="817" customFormat="1" ht="13.8">
      <c r="A34" s="1025" t="s">
        <v>7187</v>
      </c>
      <c r="B34" s="677" t="s">
        <v>7188</v>
      </c>
      <c r="C34" s="1026">
        <v>2</v>
      </c>
      <c r="D34" s="1027">
        <v>0</v>
      </c>
      <c r="E34" s="1028">
        <v>23918.080000000002</v>
      </c>
      <c r="F34" s="1028">
        <v>28151.56</v>
      </c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  <c r="AD34" s="816"/>
      <c r="AE34" s="816"/>
      <c r="AF34" s="816"/>
      <c r="AG34" s="816"/>
      <c r="AH34" s="816"/>
      <c r="AI34" s="816"/>
      <c r="AJ34" s="816"/>
      <c r="AK34" s="816"/>
      <c r="AL34" s="816"/>
      <c r="AM34" s="816"/>
      <c r="AN34" s="816"/>
      <c r="AO34" s="816"/>
      <c r="AP34" s="816"/>
      <c r="AQ34" s="816"/>
      <c r="AR34" s="816"/>
      <c r="AS34" s="816"/>
      <c r="AT34" s="816"/>
      <c r="AU34" s="816"/>
      <c r="AV34" s="816"/>
      <c r="AW34" s="816"/>
      <c r="AX34" s="816"/>
      <c r="AY34" s="816"/>
      <c r="AZ34" s="816"/>
      <c r="BA34" s="816"/>
      <c r="BB34" s="816"/>
      <c r="BC34" s="816"/>
      <c r="BD34" s="816"/>
      <c r="BE34" s="816"/>
      <c r="BF34" s="816"/>
      <c r="BG34" s="816"/>
      <c r="BH34" s="816"/>
      <c r="BI34" s="816"/>
      <c r="BJ34" s="816"/>
      <c r="BK34" s="816"/>
      <c r="BL34" s="816"/>
      <c r="BM34" s="816"/>
      <c r="BN34" s="816"/>
      <c r="BO34" s="816"/>
      <c r="BP34" s="816"/>
      <c r="BQ34" s="816"/>
      <c r="BR34" s="816"/>
      <c r="BS34" s="816"/>
      <c r="BT34" s="816"/>
      <c r="BU34" s="816"/>
      <c r="BV34" s="816"/>
      <c r="BW34" s="816"/>
      <c r="BX34" s="816"/>
      <c r="BY34" s="816"/>
      <c r="BZ34" s="816"/>
      <c r="CA34" s="816"/>
      <c r="CB34" s="816"/>
      <c r="CC34" s="816"/>
      <c r="CD34" s="816"/>
      <c r="CE34" s="816"/>
      <c r="CF34" s="816"/>
      <c r="CG34" s="816"/>
      <c r="CH34" s="816"/>
      <c r="CI34" s="816"/>
      <c r="CJ34" s="816"/>
      <c r="CK34" s="816"/>
      <c r="CL34" s="816"/>
      <c r="CM34" s="816"/>
      <c r="CN34" s="816"/>
      <c r="CO34" s="816"/>
      <c r="CP34" s="816"/>
      <c r="CQ34" s="816"/>
      <c r="CR34" s="816"/>
      <c r="CS34" s="816"/>
      <c r="CT34" s="816"/>
      <c r="CU34" s="816"/>
      <c r="CV34" s="816"/>
      <c r="CW34" s="816"/>
      <c r="CX34" s="816"/>
      <c r="CY34" s="816"/>
      <c r="CZ34" s="816"/>
      <c r="DA34" s="816"/>
      <c r="DB34" s="816"/>
      <c r="DC34" s="816"/>
      <c r="DD34" s="816"/>
      <c r="DE34" s="816"/>
      <c r="DF34" s="816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816"/>
      <c r="DR34" s="816"/>
      <c r="DS34" s="816"/>
      <c r="DT34" s="816"/>
      <c r="DU34" s="816"/>
      <c r="DV34" s="816"/>
      <c r="DW34" s="816"/>
      <c r="DX34" s="816"/>
      <c r="DY34" s="816"/>
      <c r="DZ34" s="816"/>
      <c r="EA34" s="816"/>
      <c r="EB34" s="816"/>
      <c r="EC34" s="816"/>
      <c r="ED34" s="816"/>
      <c r="EE34" s="816"/>
      <c r="EF34" s="816"/>
      <c r="EG34" s="816"/>
      <c r="EH34" s="816"/>
      <c r="EI34" s="816"/>
      <c r="EJ34" s="816"/>
      <c r="EK34" s="816"/>
      <c r="EL34" s="816"/>
      <c r="EM34" s="816"/>
      <c r="EN34" s="816"/>
      <c r="EO34" s="816"/>
      <c r="EP34" s="816"/>
      <c r="EQ34" s="816"/>
      <c r="ER34" s="816"/>
      <c r="ES34" s="816"/>
      <c r="ET34" s="816"/>
      <c r="EU34" s="816"/>
      <c r="EV34" s="816"/>
      <c r="EW34" s="816"/>
      <c r="EX34" s="816"/>
      <c r="EY34" s="816"/>
      <c r="EZ34" s="816"/>
      <c r="FA34" s="816"/>
      <c r="FB34" s="816"/>
      <c r="FC34" s="816"/>
      <c r="FD34" s="816"/>
      <c r="FE34" s="816"/>
      <c r="FF34" s="816"/>
      <c r="FG34" s="816"/>
      <c r="FH34" s="816"/>
      <c r="FI34" s="816"/>
      <c r="FJ34" s="816"/>
      <c r="FK34" s="816"/>
      <c r="FL34" s="816"/>
      <c r="FM34" s="816"/>
      <c r="FN34" s="816"/>
      <c r="FO34" s="816"/>
      <c r="FP34" s="816"/>
      <c r="FQ34" s="816"/>
      <c r="FR34" s="816"/>
      <c r="FS34" s="816"/>
      <c r="FT34" s="816"/>
    </row>
    <row r="35" spans="1:176" s="1023" customFormat="1" ht="15" customHeight="1">
      <c r="A35" s="1029" t="s">
        <v>529</v>
      </c>
      <c r="B35" s="605" t="s">
        <v>4209</v>
      </c>
      <c r="C35" s="1030">
        <f>SUM(C12:C34)</f>
        <v>128</v>
      </c>
      <c r="D35" s="1031">
        <f>SUM(D33:D34)</f>
        <v>0</v>
      </c>
      <c r="E35" s="1032" t="s">
        <v>529</v>
      </c>
      <c r="F35" s="1032" t="s">
        <v>529</v>
      </c>
    </row>
    <row r="36" spans="1:176" s="1035" customFormat="1">
      <c r="A36" s="347"/>
      <c r="B36" s="347"/>
      <c r="C36" s="1020"/>
      <c r="D36" s="1020"/>
      <c r="E36" s="1033"/>
      <c r="F36" s="1033"/>
      <c r="G36" s="1034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4"/>
      <c r="AB36" s="1034"/>
      <c r="AC36" s="1034"/>
      <c r="AD36" s="1034"/>
      <c r="AE36" s="1034"/>
      <c r="AF36" s="1034"/>
      <c r="AG36" s="1034"/>
      <c r="AH36" s="1034"/>
      <c r="AI36" s="1034"/>
      <c r="AJ36" s="1034"/>
      <c r="AK36" s="1034"/>
      <c r="AL36" s="1034"/>
      <c r="AM36" s="1034"/>
      <c r="AN36" s="1034"/>
      <c r="AO36" s="1034"/>
      <c r="AP36" s="1034"/>
      <c r="AQ36" s="1034"/>
      <c r="AR36" s="1034"/>
      <c r="AS36" s="1034"/>
      <c r="AT36" s="1034"/>
      <c r="AU36" s="1034"/>
      <c r="AV36" s="1034"/>
      <c r="AW36" s="1034"/>
      <c r="AX36" s="1034"/>
      <c r="AY36" s="1034"/>
      <c r="AZ36" s="1034"/>
      <c r="BA36" s="1034"/>
      <c r="BB36" s="1034"/>
      <c r="BC36" s="1034"/>
      <c r="BD36" s="1034"/>
      <c r="BE36" s="1034"/>
      <c r="BF36" s="1034"/>
      <c r="BG36" s="1034"/>
      <c r="BH36" s="1034"/>
      <c r="BI36" s="1034"/>
      <c r="BJ36" s="1034"/>
      <c r="BK36" s="1034"/>
      <c r="BL36" s="1034"/>
      <c r="BM36" s="1034"/>
      <c r="BN36" s="1034"/>
      <c r="BO36" s="1034"/>
      <c r="BP36" s="1034"/>
      <c r="BQ36" s="1034"/>
      <c r="BR36" s="1034"/>
      <c r="BS36" s="1034"/>
      <c r="BT36" s="1034"/>
      <c r="BU36" s="1034"/>
      <c r="BV36" s="1034"/>
      <c r="BW36" s="1034"/>
      <c r="BX36" s="1034"/>
      <c r="BY36" s="1034"/>
      <c r="BZ36" s="1034"/>
      <c r="CA36" s="1034"/>
      <c r="CB36" s="1034"/>
      <c r="CC36" s="1034"/>
      <c r="CD36" s="1034"/>
      <c r="CE36" s="1034"/>
      <c r="CF36" s="1034"/>
      <c r="CG36" s="1034"/>
      <c r="CH36" s="1034"/>
      <c r="CI36" s="1034"/>
      <c r="CJ36" s="1034"/>
      <c r="CK36" s="1034"/>
      <c r="CL36" s="1034"/>
      <c r="CM36" s="1034"/>
      <c r="CN36" s="1034"/>
      <c r="CO36" s="1034"/>
      <c r="CP36" s="1034"/>
      <c r="CQ36" s="1034"/>
      <c r="CR36" s="1034"/>
      <c r="CS36" s="1034"/>
      <c r="CT36" s="1034"/>
      <c r="CU36" s="1034"/>
      <c r="CV36" s="1034"/>
      <c r="CW36" s="1034"/>
      <c r="CX36" s="1034"/>
      <c r="CY36" s="1034"/>
      <c r="CZ36" s="1034"/>
      <c r="DA36" s="1034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4"/>
      <c r="DO36" s="1034"/>
      <c r="DP36" s="1034"/>
      <c r="DQ36" s="1034"/>
      <c r="DR36" s="1034"/>
      <c r="DS36" s="1034"/>
      <c r="DT36" s="1034"/>
      <c r="DU36" s="1034"/>
      <c r="DV36" s="1034"/>
      <c r="DW36" s="1034"/>
      <c r="DX36" s="1034"/>
      <c r="DY36" s="1034"/>
      <c r="DZ36" s="1034"/>
      <c r="EA36" s="1034"/>
      <c r="EB36" s="1034"/>
      <c r="EC36" s="1034"/>
      <c r="ED36" s="1034"/>
      <c r="EE36" s="1034"/>
      <c r="EF36" s="1034"/>
      <c r="EG36" s="1034"/>
      <c r="EH36" s="1034"/>
      <c r="EI36" s="1034"/>
      <c r="EJ36" s="1034"/>
      <c r="EK36" s="1034"/>
      <c r="EL36" s="1034"/>
      <c r="EM36" s="1034"/>
      <c r="EN36" s="1034"/>
      <c r="EO36" s="1034"/>
      <c r="EP36" s="1034"/>
      <c r="EQ36" s="1034"/>
      <c r="ER36" s="1034"/>
      <c r="ES36" s="1034"/>
      <c r="ET36" s="1034"/>
      <c r="EU36" s="1034"/>
      <c r="EV36" s="1034"/>
      <c r="EW36" s="1034"/>
      <c r="EX36" s="1034"/>
      <c r="EY36" s="1034"/>
      <c r="EZ36" s="1034"/>
      <c r="FA36" s="1034"/>
      <c r="FB36" s="1034"/>
      <c r="FC36" s="1034"/>
      <c r="FD36" s="1034"/>
      <c r="FE36" s="1034"/>
      <c r="FF36" s="1034"/>
      <c r="FG36" s="1034"/>
      <c r="FH36" s="1034"/>
      <c r="FI36" s="1034"/>
      <c r="FJ36" s="1034"/>
      <c r="FK36" s="1034"/>
      <c r="FL36" s="1034"/>
      <c r="FM36" s="1034"/>
      <c r="FN36" s="1034"/>
      <c r="FO36" s="1034"/>
      <c r="FP36" s="1034"/>
      <c r="FQ36" s="1034"/>
      <c r="FR36" s="1034"/>
      <c r="FS36" s="1034"/>
      <c r="FT36" s="1034"/>
    </row>
    <row r="37" spans="1:176" s="1038" customFormat="1">
      <c r="A37" s="1276" t="s">
        <v>4103</v>
      </c>
      <c r="B37" s="1276" t="s">
        <v>4103</v>
      </c>
      <c r="C37" s="1020"/>
      <c r="D37" s="1020"/>
      <c r="E37" s="1036"/>
      <c r="F37" s="1036"/>
      <c r="G37" s="1037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7"/>
      <c r="AB37" s="1037"/>
      <c r="AC37" s="1037"/>
      <c r="AD37" s="1037"/>
      <c r="AE37" s="1037"/>
      <c r="AF37" s="1037"/>
      <c r="AG37" s="1037"/>
      <c r="AH37" s="1037"/>
      <c r="AI37" s="1037"/>
      <c r="AJ37" s="1037"/>
      <c r="AK37" s="1037"/>
      <c r="AL37" s="1037"/>
      <c r="AM37" s="1037"/>
      <c r="AN37" s="1037"/>
      <c r="AO37" s="1037"/>
      <c r="AP37" s="1037"/>
      <c r="AQ37" s="1037"/>
      <c r="AR37" s="1037"/>
      <c r="AS37" s="1037"/>
      <c r="AT37" s="1037"/>
      <c r="AU37" s="1037"/>
      <c r="AV37" s="1037"/>
      <c r="AW37" s="1037"/>
      <c r="AX37" s="1037"/>
      <c r="AY37" s="1037"/>
      <c r="AZ37" s="1037"/>
      <c r="BA37" s="1037"/>
      <c r="BB37" s="1037"/>
      <c r="BC37" s="1037"/>
      <c r="BD37" s="1037"/>
      <c r="BE37" s="1037"/>
      <c r="BF37" s="1037"/>
      <c r="BG37" s="1037"/>
      <c r="BH37" s="1037"/>
      <c r="BI37" s="1037"/>
      <c r="BJ37" s="1037"/>
      <c r="BK37" s="1037"/>
      <c r="BL37" s="1037"/>
      <c r="BM37" s="1037"/>
      <c r="BN37" s="1037"/>
      <c r="BO37" s="1037"/>
      <c r="BP37" s="1037"/>
      <c r="BQ37" s="1037"/>
      <c r="BR37" s="1037"/>
      <c r="BS37" s="1037"/>
      <c r="BT37" s="1037"/>
      <c r="BU37" s="1037"/>
      <c r="BV37" s="1037"/>
      <c r="BW37" s="1037"/>
      <c r="BX37" s="1037"/>
      <c r="BY37" s="1037"/>
      <c r="BZ37" s="1037"/>
      <c r="CA37" s="1037"/>
      <c r="CB37" s="1037"/>
      <c r="CC37" s="1037"/>
      <c r="CD37" s="1037"/>
      <c r="CE37" s="1037"/>
      <c r="CF37" s="1037"/>
      <c r="CG37" s="1037"/>
      <c r="CH37" s="1037"/>
      <c r="CI37" s="1037"/>
      <c r="CJ37" s="1037"/>
      <c r="CK37" s="1037"/>
      <c r="CL37" s="1037"/>
      <c r="CM37" s="1037"/>
      <c r="CN37" s="1037"/>
      <c r="CO37" s="1037"/>
      <c r="CP37" s="1037"/>
      <c r="CQ37" s="1037"/>
      <c r="CR37" s="1037"/>
      <c r="CS37" s="1037"/>
      <c r="CT37" s="1037"/>
      <c r="CU37" s="1037"/>
      <c r="CV37" s="1037"/>
      <c r="CW37" s="1037"/>
      <c r="CX37" s="1037"/>
      <c r="CY37" s="1037"/>
      <c r="CZ37" s="1037"/>
      <c r="DA37" s="1037"/>
      <c r="DB37" s="1037"/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7"/>
      <c r="DO37" s="1037"/>
      <c r="DP37" s="1037"/>
      <c r="DQ37" s="1037"/>
      <c r="DR37" s="1037"/>
      <c r="DS37" s="1037"/>
      <c r="DT37" s="1037"/>
      <c r="DU37" s="1037"/>
      <c r="DV37" s="1037"/>
      <c r="DW37" s="1037"/>
      <c r="DX37" s="1037"/>
      <c r="DY37" s="1037"/>
      <c r="DZ37" s="1037"/>
      <c r="EA37" s="1037"/>
      <c r="EB37" s="1037"/>
      <c r="EC37" s="1037"/>
      <c r="ED37" s="1037"/>
      <c r="EE37" s="1037"/>
      <c r="EF37" s="1037"/>
      <c r="EG37" s="1037"/>
      <c r="EH37" s="1037"/>
      <c r="EI37" s="1037"/>
      <c r="EJ37" s="1037"/>
      <c r="EK37" s="1037"/>
      <c r="EL37" s="1037"/>
      <c r="EM37" s="1037"/>
      <c r="EN37" s="1037"/>
      <c r="EO37" s="1037"/>
      <c r="EP37" s="1037"/>
      <c r="EQ37" s="1037"/>
      <c r="ER37" s="1037"/>
      <c r="ES37" s="1037"/>
      <c r="ET37" s="1037"/>
      <c r="EU37" s="1037"/>
      <c r="EV37" s="1037"/>
      <c r="EW37" s="1037"/>
      <c r="EX37" s="1037"/>
      <c r="EY37" s="1037"/>
      <c r="EZ37" s="1037"/>
      <c r="FA37" s="1037"/>
      <c r="FB37" s="1037"/>
      <c r="FC37" s="1037"/>
      <c r="FD37" s="1037"/>
      <c r="FE37" s="1037"/>
      <c r="FF37" s="1037"/>
      <c r="FG37" s="1037"/>
      <c r="FH37" s="1037"/>
      <c r="FI37" s="1037"/>
      <c r="FJ37" s="1037"/>
      <c r="FK37" s="1037"/>
      <c r="FL37" s="1037"/>
    </row>
    <row r="38" spans="1:176" s="817" customFormat="1" ht="13.8">
      <c r="A38" s="677" t="s">
        <v>7189</v>
      </c>
      <c r="B38" s="677" t="s">
        <v>7190</v>
      </c>
      <c r="C38" s="1026">
        <v>56</v>
      </c>
      <c r="D38" s="282">
        <v>0</v>
      </c>
      <c r="E38" s="1028">
        <v>19031.53</v>
      </c>
      <c r="F38" s="1028">
        <v>23918.68</v>
      </c>
      <c r="G38" s="816"/>
      <c r="H38" s="816"/>
      <c r="I38" s="816"/>
      <c r="J38" s="816"/>
      <c r="K38" s="816"/>
      <c r="L38" s="816"/>
      <c r="M38" s="816"/>
      <c r="N38" s="816"/>
      <c r="O38" s="816"/>
      <c r="P38" s="816"/>
      <c r="Q38" s="816"/>
      <c r="R38" s="816"/>
      <c r="S38" s="816"/>
      <c r="T38" s="816"/>
      <c r="U38" s="816"/>
      <c r="V38" s="816"/>
      <c r="W38" s="816"/>
      <c r="X38" s="816"/>
      <c r="Y38" s="816"/>
      <c r="Z38" s="816"/>
      <c r="AA38" s="816"/>
      <c r="AB38" s="816"/>
      <c r="AC38" s="816"/>
      <c r="AD38" s="816"/>
      <c r="AE38" s="816"/>
      <c r="AF38" s="816"/>
      <c r="AG38" s="816"/>
      <c r="AH38" s="816"/>
      <c r="AI38" s="816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816"/>
      <c r="AX38" s="816"/>
      <c r="AY38" s="816"/>
      <c r="AZ38" s="816"/>
      <c r="BA38" s="816"/>
      <c r="BB38" s="816"/>
      <c r="BC38" s="816"/>
      <c r="BD38" s="816"/>
      <c r="BE38" s="816"/>
      <c r="BF38" s="816"/>
      <c r="BG38" s="816"/>
      <c r="BH38" s="816"/>
      <c r="BI38" s="816"/>
      <c r="BJ38" s="816"/>
      <c r="BK38" s="816"/>
      <c r="BL38" s="816"/>
      <c r="BM38" s="816"/>
      <c r="BN38" s="816"/>
      <c r="BO38" s="816"/>
      <c r="BP38" s="816"/>
      <c r="BQ38" s="816"/>
      <c r="BR38" s="816"/>
      <c r="BS38" s="816"/>
      <c r="BT38" s="816"/>
      <c r="BU38" s="816"/>
      <c r="BV38" s="816"/>
      <c r="BW38" s="816"/>
      <c r="BX38" s="816"/>
      <c r="BY38" s="816"/>
      <c r="BZ38" s="816"/>
      <c r="CA38" s="816"/>
      <c r="CB38" s="816"/>
      <c r="CC38" s="816"/>
      <c r="CD38" s="816"/>
      <c r="CE38" s="816"/>
      <c r="CF38" s="816"/>
      <c r="CG38" s="816"/>
      <c r="CH38" s="816"/>
      <c r="CI38" s="816"/>
      <c r="CJ38" s="816"/>
      <c r="CK38" s="816"/>
      <c r="CL38" s="816"/>
      <c r="CM38" s="816"/>
      <c r="CN38" s="816"/>
      <c r="CO38" s="816"/>
      <c r="CP38" s="816"/>
      <c r="CQ38" s="816"/>
      <c r="CR38" s="816"/>
      <c r="CS38" s="816"/>
      <c r="CT38" s="816"/>
      <c r="CU38" s="816"/>
      <c r="CV38" s="816"/>
      <c r="CW38" s="816"/>
      <c r="CX38" s="816"/>
      <c r="CY38" s="816"/>
      <c r="CZ38" s="816"/>
      <c r="DA38" s="816"/>
      <c r="DB38" s="816"/>
      <c r="DC38" s="816"/>
      <c r="DD38" s="816"/>
      <c r="DE38" s="816"/>
      <c r="DF38" s="816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816"/>
      <c r="DR38" s="816"/>
      <c r="DS38" s="816"/>
      <c r="DT38" s="816"/>
      <c r="DU38" s="816"/>
      <c r="DV38" s="816"/>
      <c r="DW38" s="816"/>
      <c r="DX38" s="816"/>
      <c r="DY38" s="816"/>
      <c r="DZ38" s="816"/>
      <c r="EA38" s="816"/>
      <c r="EB38" s="816"/>
      <c r="EC38" s="816"/>
      <c r="ED38" s="816"/>
      <c r="EE38" s="816"/>
      <c r="EF38" s="816"/>
      <c r="EG38" s="816"/>
      <c r="EH38" s="816"/>
      <c r="EI38" s="816"/>
      <c r="EJ38" s="816"/>
      <c r="EK38" s="816"/>
      <c r="EL38" s="816"/>
      <c r="EM38" s="816"/>
      <c r="EN38" s="816"/>
      <c r="EO38" s="816"/>
      <c r="EP38" s="816"/>
      <c r="EQ38" s="816"/>
      <c r="ER38" s="816"/>
      <c r="ES38" s="816"/>
      <c r="ET38" s="816"/>
      <c r="EU38" s="816"/>
      <c r="EV38" s="816"/>
      <c r="EW38" s="816"/>
      <c r="EX38" s="816"/>
      <c r="EY38" s="816"/>
      <c r="EZ38" s="816"/>
      <c r="FA38" s="816"/>
      <c r="FB38" s="816"/>
      <c r="FC38" s="816"/>
      <c r="FD38" s="816"/>
      <c r="FE38" s="816"/>
      <c r="FF38" s="816"/>
      <c r="FG38" s="816"/>
      <c r="FH38" s="816"/>
      <c r="FI38" s="816"/>
      <c r="FJ38" s="816"/>
      <c r="FK38" s="816"/>
      <c r="FL38" s="816"/>
      <c r="FM38" s="816"/>
      <c r="FN38" s="816"/>
      <c r="FO38" s="816"/>
      <c r="FP38" s="816"/>
      <c r="FQ38" s="816"/>
      <c r="FR38" s="816"/>
      <c r="FS38" s="816"/>
      <c r="FT38" s="816"/>
    </row>
    <row r="39" spans="1:176" s="817" customFormat="1" ht="13.8">
      <c r="A39" s="677" t="s">
        <v>7191</v>
      </c>
      <c r="B39" s="677" t="s">
        <v>7192</v>
      </c>
      <c r="C39" s="1026">
        <v>18</v>
      </c>
      <c r="D39" s="282">
        <v>0</v>
      </c>
      <c r="E39" s="1028">
        <v>27642.480000000003</v>
      </c>
      <c r="F39" s="1028">
        <v>38361.699999999997</v>
      </c>
      <c r="G39" s="816"/>
      <c r="H39" s="816"/>
      <c r="I39" s="816"/>
      <c r="J39" s="816"/>
      <c r="K39" s="816"/>
      <c r="L39" s="816"/>
      <c r="M39" s="816"/>
      <c r="N39" s="816"/>
      <c r="O39" s="816"/>
      <c r="P39" s="816"/>
      <c r="Q39" s="816"/>
      <c r="R39" s="816"/>
      <c r="S39" s="816"/>
      <c r="T39" s="816"/>
      <c r="U39" s="816"/>
      <c r="V39" s="816"/>
      <c r="W39" s="816"/>
      <c r="X39" s="816"/>
      <c r="Y39" s="816"/>
      <c r="Z39" s="816"/>
      <c r="AA39" s="816"/>
      <c r="AB39" s="816"/>
      <c r="AC39" s="816"/>
      <c r="AD39" s="816"/>
      <c r="AE39" s="816"/>
      <c r="AF39" s="816"/>
      <c r="AG39" s="816"/>
      <c r="AH39" s="816"/>
      <c r="AI39" s="816"/>
      <c r="AJ39" s="816"/>
      <c r="AK39" s="816"/>
      <c r="AL39" s="816"/>
      <c r="AM39" s="816"/>
      <c r="AN39" s="816"/>
      <c r="AO39" s="816"/>
      <c r="AP39" s="816"/>
      <c r="AQ39" s="816"/>
      <c r="AR39" s="816"/>
      <c r="AS39" s="816"/>
      <c r="AT39" s="816"/>
      <c r="AU39" s="816"/>
      <c r="AV39" s="816"/>
      <c r="AW39" s="816"/>
      <c r="AX39" s="816"/>
      <c r="AY39" s="816"/>
      <c r="AZ39" s="816"/>
      <c r="BA39" s="816"/>
      <c r="BB39" s="816"/>
      <c r="BC39" s="816"/>
      <c r="BD39" s="816"/>
      <c r="BE39" s="816"/>
      <c r="BF39" s="816"/>
      <c r="BG39" s="816"/>
      <c r="BH39" s="816"/>
      <c r="BI39" s="816"/>
      <c r="BJ39" s="816"/>
      <c r="BK39" s="816"/>
      <c r="BL39" s="816"/>
      <c r="BM39" s="816"/>
      <c r="BN39" s="816"/>
      <c r="BO39" s="816"/>
      <c r="BP39" s="816"/>
      <c r="BQ39" s="816"/>
      <c r="BR39" s="816"/>
      <c r="BS39" s="816"/>
      <c r="BT39" s="816"/>
      <c r="BU39" s="816"/>
      <c r="BV39" s="816"/>
      <c r="BW39" s="816"/>
      <c r="BX39" s="816"/>
      <c r="BY39" s="816"/>
      <c r="BZ39" s="816"/>
      <c r="CA39" s="816"/>
      <c r="CB39" s="816"/>
      <c r="CC39" s="816"/>
      <c r="CD39" s="816"/>
      <c r="CE39" s="816"/>
      <c r="CF39" s="816"/>
      <c r="CG39" s="816"/>
      <c r="CH39" s="816"/>
      <c r="CI39" s="816"/>
      <c r="CJ39" s="816"/>
      <c r="CK39" s="816"/>
      <c r="CL39" s="816"/>
      <c r="CM39" s="816"/>
      <c r="CN39" s="816"/>
      <c r="CO39" s="816"/>
      <c r="CP39" s="816"/>
      <c r="CQ39" s="816"/>
      <c r="CR39" s="816"/>
      <c r="CS39" s="816"/>
      <c r="CT39" s="816"/>
      <c r="CU39" s="816"/>
      <c r="CV39" s="816"/>
      <c r="CW39" s="816"/>
      <c r="CX39" s="816"/>
      <c r="CY39" s="816"/>
      <c r="CZ39" s="816"/>
      <c r="DA39" s="816"/>
      <c r="DB39" s="816"/>
      <c r="DC39" s="816"/>
      <c r="DD39" s="816"/>
      <c r="DE39" s="816"/>
      <c r="DF39" s="816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816"/>
      <c r="DR39" s="816"/>
      <c r="DS39" s="816"/>
      <c r="DT39" s="816"/>
      <c r="DU39" s="816"/>
      <c r="DV39" s="816"/>
      <c r="DW39" s="816"/>
      <c r="DX39" s="816"/>
      <c r="DY39" s="816"/>
      <c r="DZ39" s="816"/>
      <c r="EA39" s="816"/>
      <c r="EB39" s="816"/>
      <c r="EC39" s="816"/>
      <c r="ED39" s="816"/>
      <c r="EE39" s="816"/>
      <c r="EF39" s="816"/>
      <c r="EG39" s="816"/>
      <c r="EH39" s="816"/>
      <c r="EI39" s="816"/>
      <c r="EJ39" s="816"/>
      <c r="EK39" s="816"/>
      <c r="EL39" s="816"/>
      <c r="EM39" s="816"/>
      <c r="EN39" s="816"/>
      <c r="EO39" s="816"/>
      <c r="EP39" s="816"/>
      <c r="EQ39" s="816"/>
      <c r="ER39" s="816"/>
      <c r="ES39" s="816"/>
      <c r="ET39" s="816"/>
      <c r="EU39" s="816"/>
      <c r="EV39" s="816"/>
      <c r="EW39" s="816"/>
      <c r="EX39" s="816"/>
      <c r="EY39" s="816"/>
      <c r="EZ39" s="816"/>
      <c r="FA39" s="816"/>
      <c r="FB39" s="816"/>
      <c r="FC39" s="816"/>
      <c r="FD39" s="816"/>
      <c r="FE39" s="816"/>
      <c r="FF39" s="816"/>
      <c r="FG39" s="816"/>
      <c r="FH39" s="816"/>
      <c r="FI39" s="816"/>
      <c r="FJ39" s="816"/>
      <c r="FK39" s="816"/>
      <c r="FL39" s="816"/>
      <c r="FM39" s="816"/>
      <c r="FN39" s="816"/>
      <c r="FO39" s="816"/>
      <c r="FP39" s="816"/>
      <c r="FQ39" s="816"/>
      <c r="FR39" s="816"/>
      <c r="FS39" s="816"/>
      <c r="FT39" s="816"/>
    </row>
    <row r="40" spans="1:176" s="1023" customFormat="1" ht="15" customHeight="1">
      <c r="A40" s="1029" t="s">
        <v>529</v>
      </c>
      <c r="B40" s="605" t="s">
        <v>4244</v>
      </c>
      <c r="C40" s="1030">
        <f>SUM(C38:C39)</f>
        <v>74</v>
      </c>
      <c r="D40" s="606">
        <f>SUM(D25:D39)</f>
        <v>0</v>
      </c>
      <c r="E40" s="1039" t="s">
        <v>529</v>
      </c>
      <c r="F40" s="1039" t="s">
        <v>529</v>
      </c>
    </row>
    <row r="41" spans="1:176">
      <c r="A41" s="1040"/>
      <c r="B41" s="1041"/>
      <c r="C41" s="1040"/>
      <c r="D41" s="1040"/>
      <c r="E41" s="1042"/>
      <c r="F41" s="1042"/>
    </row>
    <row r="42" spans="1:176" s="1022" customFormat="1">
      <c r="A42" s="1276" t="s">
        <v>4104</v>
      </c>
      <c r="B42" s="1276" t="s">
        <v>4103</v>
      </c>
      <c r="C42" s="1019"/>
      <c r="D42" s="1019"/>
      <c r="E42" s="1036"/>
      <c r="F42" s="1036"/>
      <c r="G42" s="837"/>
      <c r="H42" s="837"/>
      <c r="I42" s="837"/>
      <c r="J42" s="837"/>
      <c r="K42" s="837"/>
      <c r="L42" s="837"/>
      <c r="M42" s="837"/>
      <c r="N42" s="837"/>
      <c r="O42" s="837"/>
      <c r="P42" s="837"/>
      <c r="Q42" s="837"/>
      <c r="R42" s="837"/>
      <c r="S42" s="837"/>
      <c r="T42" s="837"/>
      <c r="U42" s="837"/>
      <c r="V42" s="837"/>
      <c r="W42" s="837"/>
      <c r="X42" s="837"/>
      <c r="Y42" s="837"/>
      <c r="Z42" s="837"/>
      <c r="AA42" s="837"/>
      <c r="AB42" s="837"/>
      <c r="AC42" s="837"/>
      <c r="AD42" s="837"/>
      <c r="AE42" s="837"/>
      <c r="AF42" s="837"/>
      <c r="AG42" s="837"/>
      <c r="AH42" s="837"/>
      <c r="AI42" s="837"/>
      <c r="AJ42" s="837"/>
      <c r="AK42" s="837"/>
      <c r="AL42" s="837"/>
      <c r="AM42" s="837"/>
      <c r="AN42" s="837"/>
      <c r="AO42" s="837"/>
      <c r="AP42" s="837"/>
      <c r="AQ42" s="837"/>
      <c r="AR42" s="837"/>
      <c r="AS42" s="837"/>
      <c r="AT42" s="837"/>
      <c r="AU42" s="837"/>
      <c r="AV42" s="837"/>
      <c r="AW42" s="837"/>
      <c r="AX42" s="837"/>
      <c r="AY42" s="837"/>
      <c r="AZ42" s="837"/>
      <c r="BA42" s="837"/>
      <c r="BB42" s="837"/>
      <c r="BC42" s="837"/>
      <c r="BD42" s="837"/>
      <c r="BE42" s="837"/>
      <c r="BF42" s="837"/>
      <c r="BG42" s="837"/>
      <c r="BH42" s="837"/>
      <c r="BI42" s="837"/>
      <c r="BJ42" s="837"/>
      <c r="BK42" s="837"/>
      <c r="BL42" s="837"/>
      <c r="BM42" s="837"/>
      <c r="BN42" s="837"/>
      <c r="BO42" s="837"/>
      <c r="BP42" s="837"/>
      <c r="BQ42" s="837"/>
      <c r="BR42" s="837"/>
      <c r="BS42" s="837"/>
      <c r="BT42" s="837"/>
      <c r="BU42" s="837"/>
      <c r="BV42" s="837"/>
      <c r="BW42" s="837"/>
      <c r="BX42" s="837"/>
      <c r="BY42" s="837"/>
      <c r="BZ42" s="837"/>
      <c r="CA42" s="837"/>
      <c r="CB42" s="837"/>
      <c r="CC42" s="837"/>
      <c r="CD42" s="837"/>
      <c r="CE42" s="837"/>
      <c r="CF42" s="837"/>
      <c r="CG42" s="837"/>
      <c r="CH42" s="837"/>
      <c r="CI42" s="837"/>
      <c r="CJ42" s="837"/>
      <c r="CK42" s="837"/>
      <c r="CL42" s="837"/>
      <c r="CM42" s="837"/>
      <c r="CN42" s="837"/>
      <c r="CO42" s="837"/>
      <c r="CP42" s="837"/>
      <c r="CQ42" s="837"/>
      <c r="CR42" s="837"/>
      <c r="CS42" s="837"/>
      <c r="CT42" s="837"/>
      <c r="CU42" s="837"/>
      <c r="CV42" s="837"/>
      <c r="CW42" s="837"/>
      <c r="CX42" s="837"/>
      <c r="CY42" s="837"/>
      <c r="CZ42" s="837"/>
      <c r="DA42" s="837"/>
      <c r="DB42" s="837"/>
      <c r="DC42" s="837"/>
      <c r="DD42" s="837"/>
      <c r="DE42" s="837"/>
      <c r="DF42" s="837"/>
      <c r="DG42" s="837"/>
      <c r="DH42" s="837"/>
      <c r="DI42" s="837"/>
      <c r="DJ42" s="837"/>
      <c r="DK42" s="837"/>
      <c r="DL42" s="837"/>
      <c r="DM42" s="837"/>
      <c r="DN42" s="837"/>
      <c r="DO42" s="837"/>
      <c r="DP42" s="837"/>
      <c r="DQ42" s="837"/>
      <c r="DR42" s="837"/>
      <c r="DS42" s="837"/>
      <c r="DT42" s="837"/>
      <c r="DU42" s="837"/>
      <c r="DV42" s="837"/>
      <c r="DW42" s="837"/>
      <c r="DX42" s="837"/>
      <c r="DY42" s="837"/>
      <c r="DZ42" s="837"/>
      <c r="EA42" s="837"/>
      <c r="EB42" s="837"/>
      <c r="EC42" s="837"/>
      <c r="ED42" s="837"/>
      <c r="EE42" s="837"/>
      <c r="EF42" s="837"/>
      <c r="EG42" s="837"/>
      <c r="EH42" s="837"/>
      <c r="EI42" s="837"/>
      <c r="EJ42" s="837"/>
      <c r="EK42" s="837"/>
      <c r="EL42" s="837"/>
      <c r="EM42" s="837"/>
      <c r="EN42" s="837"/>
      <c r="EO42" s="837"/>
      <c r="EP42" s="837"/>
      <c r="EQ42" s="837"/>
      <c r="ER42" s="837"/>
      <c r="ES42" s="837"/>
      <c r="ET42" s="837"/>
      <c r="EU42" s="837"/>
      <c r="EV42" s="837"/>
      <c r="EW42" s="837"/>
      <c r="EX42" s="837"/>
      <c r="EY42" s="837"/>
      <c r="EZ42" s="837"/>
      <c r="FA42" s="837"/>
      <c r="FB42" s="837"/>
      <c r="FC42" s="837"/>
      <c r="FD42" s="837"/>
      <c r="FE42" s="837"/>
      <c r="FF42" s="837"/>
      <c r="FG42" s="837"/>
      <c r="FH42" s="837"/>
      <c r="FI42" s="837"/>
      <c r="FJ42" s="837"/>
      <c r="FK42" s="837"/>
      <c r="FL42" s="837"/>
      <c r="FM42" s="837"/>
    </row>
    <row r="43" spans="1:176" s="817" customFormat="1" ht="13.8">
      <c r="A43" s="1043" t="s">
        <v>7193</v>
      </c>
      <c r="B43" s="1043" t="s">
        <v>7194</v>
      </c>
      <c r="C43" s="240">
        <v>0</v>
      </c>
      <c r="D43" s="240">
        <f>16673*12</f>
        <v>200076</v>
      </c>
      <c r="E43" s="240">
        <v>140.19999999999999</v>
      </c>
      <c r="F43" s="240">
        <v>140.19999999999999</v>
      </c>
      <c r="G43" s="816" t="s">
        <v>6864</v>
      </c>
      <c r="H43" s="816"/>
      <c r="I43" s="816"/>
      <c r="J43" s="816"/>
      <c r="K43" s="816"/>
      <c r="L43" s="816"/>
      <c r="M43" s="816"/>
      <c r="N43" s="816"/>
      <c r="O43" s="816"/>
      <c r="P43" s="816"/>
      <c r="Q43" s="816"/>
      <c r="R43" s="816"/>
      <c r="S43" s="816"/>
      <c r="T43" s="816"/>
      <c r="U43" s="816"/>
      <c r="V43" s="816"/>
      <c r="W43" s="816"/>
      <c r="X43" s="816"/>
      <c r="Y43" s="816"/>
      <c r="Z43" s="816"/>
      <c r="AA43" s="816"/>
      <c r="AB43" s="816"/>
      <c r="AC43" s="816"/>
      <c r="AD43" s="816"/>
      <c r="AE43" s="816"/>
      <c r="AF43" s="816"/>
      <c r="AG43" s="816"/>
      <c r="AH43" s="816"/>
      <c r="AI43" s="816"/>
      <c r="AJ43" s="816"/>
      <c r="AK43" s="816"/>
      <c r="AL43" s="816"/>
      <c r="AM43" s="816"/>
      <c r="AN43" s="816"/>
      <c r="AO43" s="816"/>
      <c r="AP43" s="816"/>
      <c r="AQ43" s="816"/>
      <c r="AR43" s="816"/>
      <c r="AS43" s="816"/>
      <c r="AT43" s="816"/>
      <c r="AU43" s="816"/>
      <c r="AV43" s="816"/>
      <c r="AW43" s="816"/>
      <c r="AX43" s="816"/>
      <c r="AY43" s="816"/>
      <c r="AZ43" s="816"/>
      <c r="BA43" s="816"/>
      <c r="BB43" s="816"/>
      <c r="BC43" s="816"/>
      <c r="BD43" s="816"/>
      <c r="BE43" s="816"/>
      <c r="BF43" s="816"/>
      <c r="BG43" s="816"/>
      <c r="BH43" s="816"/>
      <c r="BI43" s="816"/>
      <c r="BJ43" s="816"/>
      <c r="BK43" s="816"/>
      <c r="BL43" s="816"/>
      <c r="BM43" s="816"/>
      <c r="BN43" s="816"/>
      <c r="BO43" s="816"/>
      <c r="BP43" s="816"/>
      <c r="BQ43" s="816"/>
      <c r="BR43" s="816"/>
      <c r="BS43" s="816"/>
      <c r="BT43" s="816"/>
      <c r="BU43" s="816"/>
      <c r="BV43" s="816"/>
      <c r="BW43" s="816"/>
      <c r="BX43" s="816"/>
      <c r="BY43" s="816"/>
      <c r="BZ43" s="816"/>
      <c r="CA43" s="816"/>
      <c r="CB43" s="816"/>
      <c r="CC43" s="816"/>
      <c r="CD43" s="816"/>
      <c r="CE43" s="816"/>
      <c r="CF43" s="816"/>
      <c r="CG43" s="816"/>
      <c r="CH43" s="816"/>
      <c r="CI43" s="816"/>
      <c r="CJ43" s="816"/>
      <c r="CK43" s="816"/>
      <c r="CL43" s="816"/>
      <c r="CM43" s="816"/>
      <c r="CN43" s="816"/>
      <c r="CO43" s="816"/>
      <c r="CP43" s="816"/>
      <c r="CQ43" s="816"/>
      <c r="CR43" s="816"/>
      <c r="CS43" s="816"/>
      <c r="CT43" s="816"/>
      <c r="CU43" s="816"/>
      <c r="CV43" s="816"/>
      <c r="CW43" s="816"/>
      <c r="CX43" s="816"/>
      <c r="CY43" s="816"/>
      <c r="CZ43" s="816"/>
      <c r="DA43" s="816"/>
      <c r="DB43" s="816"/>
      <c r="DC43" s="816"/>
      <c r="DD43" s="816"/>
      <c r="DE43" s="816"/>
      <c r="DF43" s="816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816"/>
      <c r="DR43" s="816"/>
      <c r="DS43" s="816"/>
      <c r="DT43" s="816"/>
      <c r="DU43" s="816"/>
      <c r="DV43" s="816"/>
      <c r="DW43" s="816"/>
      <c r="DX43" s="816"/>
      <c r="DY43" s="816"/>
      <c r="DZ43" s="816"/>
      <c r="EA43" s="816"/>
      <c r="EB43" s="816"/>
      <c r="EC43" s="816"/>
      <c r="ED43" s="816"/>
      <c r="EE43" s="816"/>
      <c r="EF43" s="816"/>
      <c r="EG43" s="816"/>
      <c r="EH43" s="816"/>
      <c r="EI43" s="816"/>
      <c r="EJ43" s="816"/>
      <c r="EK43" s="816"/>
      <c r="EL43" s="816"/>
      <c r="EM43" s="816"/>
      <c r="EN43" s="816"/>
      <c r="EO43" s="816"/>
      <c r="EP43" s="816"/>
      <c r="EQ43" s="816"/>
      <c r="ER43" s="816"/>
      <c r="ES43" s="816"/>
      <c r="ET43" s="816"/>
      <c r="EU43" s="816"/>
      <c r="EV43" s="816"/>
      <c r="EW43" s="816"/>
      <c r="EX43" s="816"/>
      <c r="EY43" s="816"/>
      <c r="EZ43" s="816"/>
      <c r="FA43" s="816"/>
      <c r="FB43" s="816"/>
      <c r="FC43" s="816"/>
      <c r="FD43" s="816"/>
      <c r="FE43" s="816"/>
      <c r="FF43" s="816"/>
      <c r="FG43" s="816"/>
      <c r="FH43" s="816"/>
      <c r="FI43" s="816"/>
      <c r="FJ43" s="816"/>
      <c r="FK43" s="816"/>
      <c r="FL43" s="816"/>
      <c r="FM43" s="816"/>
      <c r="FN43" s="816"/>
      <c r="FO43" s="816"/>
      <c r="FP43" s="816"/>
      <c r="FQ43" s="816"/>
      <c r="FR43" s="816"/>
      <c r="FS43" s="816"/>
      <c r="FT43" s="816"/>
    </row>
    <row r="44" spans="1:176" s="1023" customFormat="1" ht="15" customHeight="1">
      <c r="A44" s="1044" t="s">
        <v>529</v>
      </c>
      <c r="B44" s="611" t="s">
        <v>4247</v>
      </c>
      <c r="C44" s="1045">
        <f>SUM(C43)</f>
        <v>0</v>
      </c>
      <c r="D44" s="625">
        <f>SUM(D43)</f>
        <v>200076</v>
      </c>
      <c r="E44" s="1046" t="s">
        <v>529</v>
      </c>
      <c r="F44" s="1046" t="s">
        <v>529</v>
      </c>
    </row>
    <row r="45" spans="1:176" s="1048" customFormat="1" ht="15" customHeight="1">
      <c r="A45" s="607"/>
      <c r="B45" s="607"/>
      <c r="C45" s="608"/>
      <c r="D45" s="608"/>
      <c r="E45" s="1047"/>
      <c r="F45" s="1047"/>
    </row>
    <row r="46" spans="1:176" s="1023" customFormat="1" ht="15" customHeight="1">
      <c r="A46" s="581"/>
      <c r="B46" s="1049" t="s">
        <v>4105</v>
      </c>
      <c r="C46" s="1050">
        <f>C35+C40+C44</f>
        <v>202</v>
      </c>
      <c r="D46" s="1050">
        <f>D28+D39+D43</f>
        <v>200076</v>
      </c>
      <c r="E46" s="1032"/>
      <c r="F46" s="1032"/>
    </row>
    <row r="47" spans="1:176">
      <c r="A47" s="347"/>
      <c r="B47" s="347"/>
      <c r="C47" s="1020"/>
      <c r="D47" s="1020"/>
      <c r="E47" s="1033"/>
      <c r="F47" s="1033"/>
    </row>
    <row r="48" spans="1:176" s="1023" customFormat="1" ht="15" customHeight="1">
      <c r="A48" s="1259" t="s">
        <v>4101</v>
      </c>
      <c r="B48" s="1259"/>
      <c r="C48" s="1039" t="s">
        <v>529</v>
      </c>
      <c r="D48" s="1039"/>
      <c r="E48" s="585" t="s">
        <v>529</v>
      </c>
      <c r="F48" s="585" t="s">
        <v>529</v>
      </c>
    </row>
    <row r="49" spans="1:179" s="1023" customFormat="1" ht="15" customHeight="1">
      <c r="A49" s="1276" t="s">
        <v>4248</v>
      </c>
      <c r="B49" s="1276"/>
      <c r="C49" s="1051"/>
      <c r="D49" s="1051"/>
      <c r="E49" s="1051"/>
      <c r="F49" s="1051"/>
      <c r="G49" s="1051"/>
    </row>
    <row r="50" spans="1:179" s="817" customFormat="1" ht="13.8">
      <c r="A50" s="1052" t="s">
        <v>4246</v>
      </c>
      <c r="B50" s="1053" t="s">
        <v>4246</v>
      </c>
      <c r="C50" s="239">
        <v>0</v>
      </c>
      <c r="D50" s="239">
        <v>0</v>
      </c>
      <c r="E50" s="240">
        <v>0</v>
      </c>
      <c r="F50" s="240">
        <v>0</v>
      </c>
      <c r="G50" s="816"/>
      <c r="H50" s="816"/>
      <c r="I50" s="816"/>
      <c r="J50" s="816"/>
      <c r="K50" s="816"/>
      <c r="L50" s="816"/>
      <c r="M50" s="816"/>
      <c r="N50" s="816"/>
      <c r="O50" s="816"/>
      <c r="P50" s="816"/>
      <c r="Q50" s="816"/>
      <c r="R50" s="816"/>
      <c r="S50" s="816"/>
      <c r="T50" s="816"/>
      <c r="U50" s="816"/>
      <c r="V50" s="816"/>
      <c r="W50" s="816"/>
      <c r="X50" s="816"/>
      <c r="Y50" s="816"/>
      <c r="Z50" s="816"/>
      <c r="AA50" s="816"/>
      <c r="AB50" s="816"/>
      <c r="AC50" s="816"/>
      <c r="AD50" s="816"/>
      <c r="AE50" s="816"/>
      <c r="AF50" s="816"/>
      <c r="AG50" s="816"/>
      <c r="AH50" s="816"/>
      <c r="AI50" s="816"/>
      <c r="AJ50" s="816"/>
      <c r="AK50" s="816"/>
      <c r="AL50" s="816"/>
      <c r="AM50" s="816"/>
      <c r="AN50" s="816"/>
      <c r="AO50" s="816"/>
      <c r="AP50" s="816"/>
      <c r="AQ50" s="816"/>
      <c r="AR50" s="816"/>
      <c r="AS50" s="816"/>
      <c r="AT50" s="816"/>
      <c r="AU50" s="816"/>
      <c r="AV50" s="816"/>
      <c r="AW50" s="816"/>
      <c r="AX50" s="816"/>
      <c r="AY50" s="816"/>
      <c r="AZ50" s="816"/>
      <c r="BA50" s="816"/>
      <c r="BB50" s="816"/>
      <c r="BC50" s="816"/>
      <c r="BD50" s="816"/>
      <c r="BE50" s="816"/>
      <c r="BF50" s="816"/>
      <c r="BG50" s="816"/>
      <c r="BH50" s="816"/>
      <c r="BI50" s="816"/>
      <c r="BJ50" s="816"/>
      <c r="BK50" s="816"/>
      <c r="BL50" s="816"/>
      <c r="BM50" s="816"/>
      <c r="BN50" s="816"/>
      <c r="BO50" s="816"/>
      <c r="BP50" s="816"/>
      <c r="BQ50" s="816"/>
      <c r="BR50" s="816"/>
      <c r="BS50" s="816"/>
      <c r="BT50" s="816"/>
      <c r="BU50" s="816"/>
      <c r="BV50" s="816"/>
      <c r="BW50" s="816"/>
      <c r="BX50" s="816"/>
      <c r="BY50" s="816"/>
      <c r="BZ50" s="816"/>
      <c r="CA50" s="816"/>
      <c r="CB50" s="816"/>
      <c r="CC50" s="816"/>
      <c r="CD50" s="816"/>
      <c r="CE50" s="816"/>
      <c r="CF50" s="816"/>
      <c r="CG50" s="816"/>
      <c r="CH50" s="816"/>
      <c r="CI50" s="816"/>
      <c r="CJ50" s="816"/>
      <c r="CK50" s="816"/>
      <c r="CL50" s="816"/>
      <c r="CM50" s="816"/>
      <c r="CN50" s="816"/>
      <c r="CO50" s="816"/>
      <c r="CP50" s="816"/>
      <c r="CQ50" s="816"/>
      <c r="CR50" s="816"/>
      <c r="CS50" s="816"/>
      <c r="CT50" s="816"/>
      <c r="CU50" s="816"/>
      <c r="CV50" s="816"/>
      <c r="CW50" s="816"/>
      <c r="CX50" s="816"/>
      <c r="CY50" s="816"/>
      <c r="CZ50" s="816"/>
      <c r="DA50" s="816"/>
      <c r="DB50" s="816"/>
      <c r="DC50" s="816"/>
      <c r="DD50" s="816"/>
      <c r="DE50" s="816"/>
      <c r="DF50" s="816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816"/>
      <c r="DR50" s="816"/>
      <c r="DS50" s="816"/>
      <c r="DT50" s="816"/>
      <c r="DU50" s="816"/>
      <c r="DV50" s="816"/>
      <c r="DW50" s="816"/>
      <c r="DX50" s="816"/>
      <c r="DY50" s="816"/>
      <c r="DZ50" s="816"/>
      <c r="EA50" s="816"/>
      <c r="EB50" s="816"/>
      <c r="EC50" s="816"/>
      <c r="ED50" s="816"/>
      <c r="EE50" s="816"/>
      <c r="EF50" s="816"/>
      <c r="EG50" s="816"/>
      <c r="EH50" s="816"/>
      <c r="EI50" s="816"/>
      <c r="EJ50" s="816"/>
      <c r="EK50" s="816"/>
      <c r="EL50" s="816"/>
      <c r="EM50" s="816"/>
      <c r="EN50" s="816"/>
      <c r="EO50" s="816"/>
      <c r="EP50" s="816"/>
      <c r="EQ50" s="816"/>
      <c r="ER50" s="816"/>
      <c r="ES50" s="816"/>
      <c r="ET50" s="816"/>
      <c r="EU50" s="816"/>
      <c r="EV50" s="816"/>
      <c r="EW50" s="816"/>
      <c r="EX50" s="816"/>
      <c r="EY50" s="816"/>
      <c r="EZ50" s="816"/>
      <c r="FA50" s="816"/>
      <c r="FB50" s="816"/>
      <c r="FC50" s="816"/>
      <c r="FD50" s="816"/>
      <c r="FE50" s="816"/>
      <c r="FF50" s="816"/>
      <c r="FG50" s="816"/>
      <c r="FH50" s="816"/>
      <c r="FI50" s="816"/>
      <c r="FJ50" s="816"/>
      <c r="FK50" s="816"/>
      <c r="FL50" s="816"/>
      <c r="FM50" s="816"/>
      <c r="FN50" s="816"/>
      <c r="FO50" s="816"/>
      <c r="FP50" s="816"/>
      <c r="FQ50" s="816"/>
      <c r="FR50" s="816"/>
    </row>
    <row r="51" spans="1:179" s="1023" customFormat="1" ht="15" customHeight="1">
      <c r="A51" s="1044" t="s">
        <v>529</v>
      </c>
      <c r="B51" s="611" t="s">
        <v>6360</v>
      </c>
      <c r="C51" s="1045">
        <f>SUM(C47:C50)</f>
        <v>0</v>
      </c>
      <c r="D51" s="625">
        <v>0</v>
      </c>
      <c r="E51" s="1046" t="s">
        <v>529</v>
      </c>
      <c r="F51" s="1046" t="s">
        <v>529</v>
      </c>
    </row>
    <row r="52" spans="1:179">
      <c r="A52" s="347"/>
      <c r="B52" s="347"/>
      <c r="C52" s="1020"/>
      <c r="D52" s="1020"/>
      <c r="E52" s="1036"/>
      <c r="F52" s="1036"/>
      <c r="FS52" s="791"/>
      <c r="FT52" s="791"/>
    </row>
    <row r="53" spans="1:179" s="1023" customFormat="1" ht="13.8">
      <c r="A53" s="1337" t="s">
        <v>4107</v>
      </c>
      <c r="B53" s="1338"/>
      <c r="C53" s="1054"/>
      <c r="D53" s="1054"/>
    </row>
    <row r="54" spans="1:179" s="961" customFormat="1" ht="13.8">
      <c r="A54" s="281" t="s">
        <v>4246</v>
      </c>
      <c r="B54" s="281" t="s">
        <v>7195</v>
      </c>
      <c r="C54" s="801">
        <v>35</v>
      </c>
      <c r="D54" s="801">
        <v>0</v>
      </c>
      <c r="E54" s="292">
        <v>3500</v>
      </c>
      <c r="F54" s="292">
        <v>50000</v>
      </c>
      <c r="G54" s="929"/>
      <c r="H54" s="929"/>
      <c r="I54" s="929"/>
      <c r="J54" s="929"/>
      <c r="K54" s="929"/>
      <c r="L54" s="929"/>
      <c r="M54" s="929"/>
      <c r="N54" s="929"/>
      <c r="O54" s="929"/>
      <c r="P54" s="929"/>
      <c r="Q54" s="929"/>
      <c r="R54" s="929"/>
      <c r="S54" s="929"/>
      <c r="T54" s="929"/>
      <c r="U54" s="929"/>
      <c r="V54" s="929"/>
      <c r="W54" s="929"/>
      <c r="X54" s="929"/>
      <c r="Y54" s="929"/>
      <c r="Z54" s="929"/>
      <c r="AA54" s="929"/>
      <c r="AB54" s="929"/>
      <c r="AC54" s="929"/>
      <c r="AD54" s="929"/>
      <c r="AE54" s="929"/>
      <c r="AF54" s="929"/>
      <c r="AG54" s="929"/>
      <c r="AH54" s="929"/>
      <c r="AI54" s="929"/>
      <c r="AJ54" s="929"/>
      <c r="AK54" s="929"/>
      <c r="AL54" s="929"/>
      <c r="AM54" s="929"/>
      <c r="AN54" s="929"/>
      <c r="AO54" s="929"/>
      <c r="AP54" s="929"/>
      <c r="AQ54" s="929"/>
      <c r="AR54" s="929"/>
      <c r="AS54" s="929"/>
      <c r="AT54" s="929"/>
      <c r="AU54" s="929"/>
      <c r="AV54" s="929"/>
      <c r="AW54" s="929"/>
      <c r="AX54" s="929"/>
      <c r="AY54" s="929"/>
      <c r="AZ54" s="929"/>
      <c r="BA54" s="929"/>
      <c r="BB54" s="929"/>
      <c r="BC54" s="929"/>
      <c r="BD54" s="929"/>
      <c r="BE54" s="929"/>
      <c r="BF54" s="929"/>
      <c r="BG54" s="929"/>
      <c r="BH54" s="929"/>
      <c r="BI54" s="929"/>
      <c r="BJ54" s="929"/>
      <c r="BK54" s="929"/>
      <c r="BL54" s="929"/>
      <c r="BM54" s="929"/>
      <c r="BN54" s="929"/>
      <c r="BO54" s="929"/>
      <c r="BP54" s="929"/>
      <c r="BQ54" s="929"/>
      <c r="BR54" s="929"/>
      <c r="BS54" s="929"/>
      <c r="BT54" s="929"/>
      <c r="BU54" s="929"/>
      <c r="BV54" s="929"/>
      <c r="BW54" s="929"/>
      <c r="BX54" s="929"/>
      <c r="BY54" s="929"/>
      <c r="BZ54" s="929"/>
      <c r="CA54" s="929"/>
      <c r="CB54" s="929"/>
      <c r="CC54" s="929"/>
      <c r="CD54" s="929"/>
      <c r="CE54" s="929"/>
      <c r="CF54" s="929"/>
      <c r="CG54" s="929"/>
      <c r="CH54" s="929"/>
      <c r="CI54" s="929"/>
      <c r="CJ54" s="929"/>
      <c r="CK54" s="929"/>
      <c r="CL54" s="929"/>
      <c r="CM54" s="929"/>
      <c r="CN54" s="929"/>
      <c r="CO54" s="929"/>
      <c r="CP54" s="929"/>
      <c r="CQ54" s="929"/>
      <c r="CR54" s="929"/>
      <c r="CS54" s="929"/>
      <c r="CT54" s="929"/>
      <c r="CU54" s="929"/>
      <c r="CV54" s="929"/>
      <c r="CW54" s="929"/>
      <c r="CX54" s="929"/>
      <c r="CY54" s="929"/>
      <c r="CZ54" s="929"/>
      <c r="DA54" s="929"/>
      <c r="DB54" s="929"/>
      <c r="DC54" s="929"/>
      <c r="DD54" s="929"/>
      <c r="DE54" s="929"/>
      <c r="DF54" s="929"/>
      <c r="DG54" s="929"/>
      <c r="DH54" s="929"/>
      <c r="DI54" s="929"/>
      <c r="DJ54" s="929"/>
      <c r="DK54" s="929"/>
      <c r="DL54" s="929"/>
      <c r="DM54" s="929"/>
      <c r="DN54" s="929"/>
      <c r="DO54" s="929"/>
      <c r="DP54" s="929"/>
      <c r="DQ54" s="929"/>
      <c r="DR54" s="929"/>
      <c r="DS54" s="929"/>
      <c r="DT54" s="929"/>
      <c r="DU54" s="929"/>
      <c r="DV54" s="929"/>
      <c r="DW54" s="929"/>
      <c r="DX54" s="929"/>
      <c r="DY54" s="929"/>
      <c r="DZ54" s="929"/>
      <c r="EA54" s="929"/>
      <c r="EB54" s="929"/>
      <c r="EC54" s="929"/>
      <c r="ED54" s="929"/>
      <c r="EE54" s="929"/>
      <c r="EF54" s="929"/>
      <c r="EG54" s="929"/>
      <c r="EH54" s="929"/>
      <c r="EI54" s="929"/>
      <c r="EJ54" s="929"/>
      <c r="EK54" s="929"/>
      <c r="EL54" s="929"/>
      <c r="EM54" s="929"/>
      <c r="EN54" s="929"/>
      <c r="EO54" s="929"/>
      <c r="EP54" s="929"/>
      <c r="EQ54" s="929"/>
      <c r="ER54" s="929"/>
      <c r="ES54" s="929"/>
      <c r="ET54" s="929"/>
      <c r="EU54" s="929"/>
      <c r="EV54" s="929"/>
      <c r="EW54" s="929"/>
      <c r="EX54" s="929"/>
      <c r="EY54" s="929"/>
      <c r="EZ54" s="929"/>
      <c r="FA54" s="929"/>
      <c r="FB54" s="929"/>
      <c r="FC54" s="929"/>
      <c r="FD54" s="929"/>
      <c r="FE54" s="929"/>
      <c r="FF54" s="929"/>
      <c r="FG54" s="929"/>
      <c r="FH54" s="929"/>
      <c r="FI54" s="929"/>
      <c r="FJ54" s="929"/>
      <c r="FK54" s="929"/>
      <c r="FL54" s="929"/>
      <c r="FM54" s="929"/>
      <c r="FN54" s="929"/>
      <c r="FO54" s="929"/>
      <c r="FP54" s="929"/>
      <c r="FQ54" s="929"/>
      <c r="FR54" s="929"/>
      <c r="FS54" s="929"/>
      <c r="FT54" s="929"/>
      <c r="FU54" s="929"/>
      <c r="FV54" s="929"/>
      <c r="FW54" s="929"/>
    </row>
    <row r="55" spans="1:179" s="1023" customFormat="1" ht="13.8">
      <c r="A55" s="1055" t="s">
        <v>529</v>
      </c>
      <c r="B55" s="614" t="s">
        <v>4280</v>
      </c>
      <c r="C55" s="1056">
        <v>35</v>
      </c>
      <c r="D55" s="625">
        <f>SUM(D50:D54)</f>
        <v>0</v>
      </c>
      <c r="E55" s="1046" t="s">
        <v>529</v>
      </c>
      <c r="F55" s="1046" t="s">
        <v>529</v>
      </c>
    </row>
    <row r="56" spans="1:179" s="1060" customFormat="1">
      <c r="A56" s="1057"/>
      <c r="B56" s="1058"/>
      <c r="C56" s="837"/>
      <c r="D56" s="837"/>
      <c r="E56" s="1059"/>
      <c r="F56" s="1018"/>
      <c r="G56" s="790"/>
      <c r="H56" s="790"/>
      <c r="I56" s="790"/>
      <c r="J56" s="790"/>
      <c r="K56" s="790"/>
      <c r="L56" s="790"/>
      <c r="M56" s="790"/>
      <c r="N56" s="790"/>
      <c r="O56" s="790"/>
      <c r="P56" s="790"/>
      <c r="Q56" s="790"/>
      <c r="R56" s="790"/>
      <c r="S56" s="790"/>
      <c r="T56" s="790"/>
      <c r="U56" s="790"/>
      <c r="V56" s="790"/>
      <c r="W56" s="790"/>
      <c r="X56" s="790"/>
      <c r="Y56" s="790"/>
      <c r="Z56" s="790"/>
      <c r="AA56" s="790"/>
      <c r="AB56" s="790"/>
      <c r="AC56" s="790"/>
      <c r="AD56" s="790"/>
      <c r="AE56" s="790"/>
      <c r="AF56" s="790"/>
      <c r="AG56" s="790"/>
      <c r="AH56" s="790"/>
      <c r="AI56" s="790"/>
      <c r="AJ56" s="790"/>
      <c r="AK56" s="790"/>
      <c r="AL56" s="790"/>
      <c r="AM56" s="790"/>
      <c r="AN56" s="790"/>
      <c r="AO56" s="790"/>
      <c r="AP56" s="790"/>
      <c r="AQ56" s="790"/>
      <c r="AR56" s="790"/>
      <c r="AS56" s="790"/>
      <c r="AT56" s="790"/>
      <c r="AU56" s="790"/>
      <c r="AV56" s="790"/>
      <c r="AW56" s="790"/>
      <c r="AX56" s="790"/>
      <c r="AY56" s="790"/>
      <c r="AZ56" s="790"/>
      <c r="BA56" s="790"/>
      <c r="BB56" s="790"/>
      <c r="BC56" s="790"/>
      <c r="BD56" s="790"/>
      <c r="BE56" s="790"/>
      <c r="BF56" s="790"/>
      <c r="BG56" s="790"/>
      <c r="BH56" s="790"/>
      <c r="BI56" s="790"/>
      <c r="BJ56" s="790"/>
      <c r="BK56" s="790"/>
      <c r="BL56" s="790"/>
      <c r="BM56" s="790"/>
      <c r="BN56" s="790"/>
      <c r="BO56" s="790"/>
      <c r="BP56" s="790"/>
      <c r="BQ56" s="790"/>
      <c r="BR56" s="790"/>
      <c r="BS56" s="790"/>
      <c r="BT56" s="790"/>
      <c r="BU56" s="790"/>
      <c r="BV56" s="790"/>
      <c r="BW56" s="790"/>
      <c r="BX56" s="790"/>
      <c r="BY56" s="790"/>
      <c r="BZ56" s="790"/>
      <c r="CA56" s="790"/>
      <c r="CB56" s="790"/>
      <c r="CC56" s="790"/>
      <c r="CD56" s="790"/>
      <c r="CE56" s="790"/>
      <c r="CF56" s="790"/>
      <c r="CG56" s="790"/>
      <c r="CH56" s="790"/>
      <c r="CI56" s="790"/>
      <c r="CJ56" s="790"/>
      <c r="CK56" s="790"/>
      <c r="CL56" s="790"/>
      <c r="CM56" s="790"/>
      <c r="CN56" s="790"/>
      <c r="CO56" s="790"/>
      <c r="CP56" s="790"/>
      <c r="CQ56" s="790"/>
      <c r="CR56" s="790"/>
      <c r="CS56" s="790"/>
      <c r="CT56" s="790"/>
      <c r="CU56" s="790"/>
      <c r="CV56" s="790"/>
      <c r="CW56" s="790"/>
      <c r="CX56" s="790"/>
      <c r="CY56" s="790"/>
      <c r="CZ56" s="790"/>
      <c r="DA56" s="790"/>
      <c r="DB56" s="790"/>
      <c r="DC56" s="790"/>
      <c r="DD56" s="790"/>
      <c r="DE56" s="790"/>
      <c r="DF56" s="790"/>
      <c r="DG56" s="790"/>
      <c r="DH56" s="790"/>
      <c r="DI56" s="790"/>
      <c r="DJ56" s="790"/>
      <c r="DK56" s="790"/>
      <c r="DL56" s="790"/>
      <c r="DM56" s="790"/>
      <c r="DN56" s="790"/>
      <c r="DO56" s="790"/>
      <c r="DP56" s="790"/>
      <c r="DQ56" s="790"/>
      <c r="DR56" s="790"/>
      <c r="DS56" s="790"/>
      <c r="DT56" s="790"/>
      <c r="DU56" s="790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790"/>
      <c r="FF56" s="790"/>
      <c r="FG56" s="790"/>
      <c r="FH56" s="790"/>
      <c r="FI56" s="790"/>
      <c r="FJ56" s="790"/>
      <c r="FK56" s="790"/>
      <c r="FL56" s="790"/>
      <c r="FM56" s="790"/>
      <c r="FN56" s="790"/>
      <c r="FO56" s="790"/>
      <c r="FP56" s="790"/>
      <c r="FQ56" s="790"/>
      <c r="FR56" s="790"/>
      <c r="FS56" s="790"/>
      <c r="FT56" s="790"/>
    </row>
    <row r="57" spans="1:179" s="1060" customFormat="1">
      <c r="A57" s="929" t="s">
        <v>7141</v>
      </c>
      <c r="B57" s="1058"/>
      <c r="C57" s="837"/>
      <c r="D57" s="837"/>
      <c r="E57" s="1059"/>
      <c r="F57" s="1018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0"/>
      <c r="X57" s="790"/>
      <c r="Y57" s="790"/>
      <c r="Z57" s="790"/>
      <c r="AA57" s="790"/>
      <c r="AB57" s="790"/>
      <c r="AC57" s="790"/>
      <c r="AD57" s="790"/>
      <c r="AE57" s="790"/>
      <c r="AF57" s="790"/>
      <c r="AG57" s="790"/>
      <c r="AH57" s="790"/>
      <c r="AI57" s="790"/>
      <c r="AJ57" s="790"/>
      <c r="AK57" s="790"/>
      <c r="AL57" s="790"/>
      <c r="AM57" s="790"/>
      <c r="AN57" s="790"/>
      <c r="AO57" s="790"/>
      <c r="AP57" s="790"/>
      <c r="AQ57" s="790"/>
      <c r="AR57" s="790"/>
      <c r="AS57" s="790"/>
      <c r="AT57" s="790"/>
      <c r="AU57" s="790"/>
      <c r="AV57" s="790"/>
      <c r="AW57" s="790"/>
      <c r="AX57" s="790"/>
      <c r="AY57" s="790"/>
      <c r="AZ57" s="790"/>
      <c r="BA57" s="790"/>
      <c r="BB57" s="790"/>
      <c r="BC57" s="790"/>
      <c r="BD57" s="790"/>
      <c r="BE57" s="790"/>
      <c r="BF57" s="790"/>
      <c r="BG57" s="790"/>
      <c r="BH57" s="790"/>
      <c r="BI57" s="790"/>
      <c r="BJ57" s="790"/>
      <c r="BK57" s="790"/>
      <c r="BL57" s="790"/>
      <c r="BM57" s="790"/>
      <c r="BN57" s="790"/>
      <c r="BO57" s="790"/>
      <c r="BP57" s="790"/>
      <c r="BQ57" s="790"/>
      <c r="BR57" s="790"/>
      <c r="BS57" s="790"/>
      <c r="BT57" s="790"/>
      <c r="BU57" s="790"/>
      <c r="BV57" s="790"/>
      <c r="BW57" s="790"/>
      <c r="BX57" s="790"/>
      <c r="BY57" s="790"/>
      <c r="BZ57" s="790"/>
      <c r="CA57" s="790"/>
      <c r="CB57" s="790"/>
      <c r="CC57" s="790"/>
      <c r="CD57" s="790"/>
      <c r="CE57" s="790"/>
      <c r="CF57" s="790"/>
      <c r="CG57" s="790"/>
      <c r="CH57" s="790"/>
      <c r="CI57" s="790"/>
      <c r="CJ57" s="790"/>
      <c r="CK57" s="790"/>
      <c r="CL57" s="790"/>
      <c r="CM57" s="790"/>
      <c r="CN57" s="790"/>
      <c r="CO57" s="790"/>
      <c r="CP57" s="790"/>
      <c r="CQ57" s="790"/>
      <c r="CR57" s="790"/>
      <c r="CS57" s="790"/>
      <c r="CT57" s="790"/>
      <c r="CU57" s="790"/>
      <c r="CV57" s="790"/>
      <c r="CW57" s="790"/>
      <c r="CX57" s="790"/>
      <c r="CY57" s="790"/>
      <c r="CZ57" s="790"/>
      <c r="DA57" s="790"/>
      <c r="DB57" s="790"/>
      <c r="DC57" s="790"/>
      <c r="DD57" s="790"/>
      <c r="DE57" s="790"/>
      <c r="DF57" s="790"/>
      <c r="DG57" s="790"/>
      <c r="DH57" s="790"/>
      <c r="DI57" s="790"/>
      <c r="DJ57" s="790"/>
      <c r="DK57" s="790"/>
      <c r="DL57" s="790"/>
      <c r="DM57" s="790"/>
      <c r="DN57" s="790"/>
      <c r="DO57" s="790"/>
      <c r="DP57" s="790"/>
      <c r="DQ57" s="790"/>
      <c r="DR57" s="790"/>
      <c r="DS57" s="790"/>
      <c r="DT57" s="790"/>
      <c r="DU57" s="790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790"/>
      <c r="FF57" s="790"/>
      <c r="FG57" s="790"/>
      <c r="FH57" s="790"/>
      <c r="FI57" s="790"/>
      <c r="FJ57" s="790"/>
      <c r="FK57" s="790"/>
      <c r="FL57" s="790"/>
      <c r="FM57" s="790"/>
      <c r="FN57" s="790"/>
      <c r="FO57" s="790"/>
      <c r="FP57" s="790"/>
      <c r="FQ57" s="790"/>
      <c r="FR57" s="790"/>
      <c r="FS57" s="790"/>
      <c r="FT57" s="790"/>
    </row>
    <row r="58" spans="1:179" s="1060" customFormat="1">
      <c r="A58" s="1057"/>
      <c r="B58" s="1058"/>
      <c r="C58" s="837"/>
      <c r="D58" s="837"/>
      <c r="E58" s="1059"/>
      <c r="F58" s="1018"/>
      <c r="G58" s="790"/>
      <c r="H58" s="790"/>
      <c r="I58" s="790"/>
      <c r="J58" s="790"/>
      <c r="K58" s="790"/>
      <c r="L58" s="790"/>
      <c r="M58" s="790"/>
      <c r="N58" s="790"/>
      <c r="O58" s="790"/>
      <c r="P58" s="790"/>
      <c r="Q58" s="790"/>
      <c r="R58" s="790"/>
      <c r="S58" s="790"/>
      <c r="T58" s="790"/>
      <c r="U58" s="790"/>
      <c r="V58" s="790"/>
      <c r="W58" s="790"/>
      <c r="X58" s="790"/>
      <c r="Y58" s="790"/>
      <c r="Z58" s="790"/>
      <c r="AA58" s="790"/>
      <c r="AB58" s="790"/>
      <c r="AC58" s="790"/>
      <c r="AD58" s="790"/>
      <c r="AE58" s="790"/>
      <c r="AF58" s="790"/>
      <c r="AG58" s="790"/>
      <c r="AH58" s="790"/>
      <c r="AI58" s="790"/>
      <c r="AJ58" s="790"/>
      <c r="AK58" s="790"/>
      <c r="AL58" s="790"/>
      <c r="AM58" s="790"/>
      <c r="AN58" s="790"/>
      <c r="AO58" s="790"/>
      <c r="AP58" s="790"/>
      <c r="AQ58" s="790"/>
      <c r="AR58" s="790"/>
      <c r="AS58" s="790"/>
      <c r="AT58" s="790"/>
      <c r="AU58" s="790"/>
      <c r="AV58" s="790"/>
      <c r="AW58" s="790"/>
      <c r="AX58" s="790"/>
      <c r="AY58" s="790"/>
      <c r="AZ58" s="790"/>
      <c r="BA58" s="790"/>
      <c r="BB58" s="790"/>
      <c r="BC58" s="790"/>
      <c r="BD58" s="790"/>
      <c r="BE58" s="790"/>
      <c r="BF58" s="790"/>
      <c r="BG58" s="790"/>
      <c r="BH58" s="790"/>
      <c r="BI58" s="790"/>
      <c r="BJ58" s="790"/>
      <c r="BK58" s="790"/>
      <c r="BL58" s="790"/>
      <c r="BM58" s="790"/>
      <c r="BN58" s="790"/>
      <c r="BO58" s="790"/>
      <c r="BP58" s="790"/>
      <c r="BQ58" s="790"/>
      <c r="BR58" s="790"/>
      <c r="BS58" s="790"/>
      <c r="BT58" s="790"/>
      <c r="BU58" s="790"/>
      <c r="BV58" s="790"/>
      <c r="BW58" s="790"/>
      <c r="BX58" s="790"/>
      <c r="BY58" s="790"/>
      <c r="BZ58" s="790"/>
      <c r="CA58" s="790"/>
      <c r="CB58" s="790"/>
      <c r="CC58" s="790"/>
      <c r="CD58" s="790"/>
      <c r="CE58" s="790"/>
      <c r="CF58" s="790"/>
      <c r="CG58" s="790"/>
      <c r="CH58" s="790"/>
      <c r="CI58" s="790"/>
      <c r="CJ58" s="790"/>
      <c r="CK58" s="790"/>
      <c r="CL58" s="790"/>
      <c r="CM58" s="790"/>
      <c r="CN58" s="790"/>
      <c r="CO58" s="790"/>
      <c r="CP58" s="790"/>
      <c r="CQ58" s="790"/>
      <c r="CR58" s="790"/>
      <c r="CS58" s="790"/>
      <c r="CT58" s="790"/>
      <c r="CU58" s="790"/>
      <c r="CV58" s="790"/>
      <c r="CW58" s="790"/>
      <c r="CX58" s="790"/>
      <c r="CY58" s="790"/>
      <c r="CZ58" s="790"/>
      <c r="DA58" s="790"/>
      <c r="DB58" s="790"/>
      <c r="DC58" s="790"/>
      <c r="DD58" s="790"/>
      <c r="DE58" s="790"/>
      <c r="DF58" s="790"/>
      <c r="DG58" s="790"/>
      <c r="DH58" s="790"/>
      <c r="DI58" s="790"/>
      <c r="DJ58" s="790"/>
      <c r="DK58" s="790"/>
      <c r="DL58" s="790"/>
      <c r="DM58" s="790"/>
      <c r="DN58" s="790"/>
      <c r="DO58" s="790"/>
      <c r="DP58" s="790"/>
      <c r="DQ58" s="790"/>
      <c r="DR58" s="790"/>
      <c r="DS58" s="790"/>
      <c r="DT58" s="790"/>
      <c r="DU58" s="790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790"/>
      <c r="FF58" s="790"/>
      <c r="FG58" s="790"/>
      <c r="FH58" s="790"/>
      <c r="FI58" s="790"/>
      <c r="FJ58" s="790"/>
      <c r="FK58" s="790"/>
      <c r="FL58" s="790"/>
      <c r="FM58" s="790"/>
      <c r="FN58" s="790"/>
      <c r="FO58" s="790"/>
      <c r="FP58" s="790"/>
      <c r="FQ58" s="790"/>
      <c r="FR58" s="790"/>
      <c r="FS58" s="790"/>
      <c r="FT58" s="790"/>
    </row>
    <row r="59" spans="1:179" s="1060" customFormat="1">
      <c r="A59" s="1057"/>
      <c r="B59" s="1058"/>
      <c r="C59" s="837"/>
      <c r="D59" s="837"/>
      <c r="E59" s="1059"/>
      <c r="F59" s="1018"/>
      <c r="G59" s="790"/>
      <c r="H59" s="790"/>
      <c r="I59" s="790"/>
      <c r="J59" s="790"/>
      <c r="K59" s="790"/>
      <c r="L59" s="790"/>
      <c r="M59" s="790"/>
      <c r="N59" s="790"/>
      <c r="O59" s="790"/>
      <c r="P59" s="790"/>
      <c r="Q59" s="790"/>
      <c r="R59" s="790"/>
      <c r="S59" s="790"/>
      <c r="T59" s="790"/>
      <c r="U59" s="790"/>
      <c r="V59" s="790"/>
      <c r="W59" s="790"/>
      <c r="X59" s="790"/>
      <c r="Y59" s="790"/>
      <c r="Z59" s="790"/>
      <c r="AA59" s="790"/>
      <c r="AB59" s="790"/>
      <c r="AC59" s="790"/>
      <c r="AD59" s="790"/>
      <c r="AE59" s="790"/>
      <c r="AF59" s="790"/>
      <c r="AG59" s="790"/>
      <c r="AH59" s="790"/>
      <c r="AI59" s="790"/>
      <c r="AJ59" s="790"/>
      <c r="AK59" s="790"/>
      <c r="AL59" s="790"/>
      <c r="AM59" s="790"/>
      <c r="AN59" s="790"/>
      <c r="AO59" s="790"/>
      <c r="AP59" s="790"/>
      <c r="AQ59" s="790"/>
      <c r="AR59" s="790"/>
      <c r="AS59" s="790"/>
      <c r="AT59" s="790"/>
      <c r="AU59" s="790"/>
      <c r="AV59" s="790"/>
      <c r="AW59" s="790"/>
      <c r="AX59" s="790"/>
      <c r="AY59" s="790"/>
      <c r="AZ59" s="790"/>
      <c r="BA59" s="790"/>
      <c r="BB59" s="790"/>
      <c r="BC59" s="790"/>
      <c r="BD59" s="790"/>
      <c r="BE59" s="790"/>
      <c r="BF59" s="790"/>
      <c r="BG59" s="790"/>
      <c r="BH59" s="790"/>
      <c r="BI59" s="790"/>
      <c r="BJ59" s="790"/>
      <c r="BK59" s="790"/>
      <c r="BL59" s="790"/>
      <c r="BM59" s="790"/>
      <c r="BN59" s="790"/>
      <c r="BO59" s="790"/>
      <c r="BP59" s="790"/>
      <c r="BQ59" s="790"/>
      <c r="BR59" s="790"/>
      <c r="BS59" s="790"/>
      <c r="BT59" s="790"/>
      <c r="BU59" s="790"/>
      <c r="BV59" s="790"/>
      <c r="BW59" s="790"/>
      <c r="BX59" s="790"/>
      <c r="BY59" s="790"/>
      <c r="BZ59" s="790"/>
      <c r="CA59" s="790"/>
      <c r="CB59" s="790"/>
      <c r="CC59" s="790"/>
      <c r="CD59" s="790"/>
      <c r="CE59" s="790"/>
      <c r="CF59" s="790"/>
      <c r="CG59" s="790"/>
      <c r="CH59" s="790"/>
      <c r="CI59" s="790"/>
      <c r="CJ59" s="790"/>
      <c r="CK59" s="790"/>
      <c r="CL59" s="790"/>
      <c r="CM59" s="790"/>
      <c r="CN59" s="790"/>
      <c r="CO59" s="790"/>
      <c r="CP59" s="790"/>
      <c r="CQ59" s="790"/>
      <c r="CR59" s="790"/>
      <c r="CS59" s="790"/>
      <c r="CT59" s="790"/>
      <c r="CU59" s="790"/>
      <c r="CV59" s="790"/>
      <c r="CW59" s="790"/>
      <c r="CX59" s="790"/>
      <c r="CY59" s="790"/>
      <c r="CZ59" s="790"/>
      <c r="DA59" s="790"/>
      <c r="DB59" s="790"/>
      <c r="DC59" s="790"/>
      <c r="DD59" s="790"/>
      <c r="DE59" s="790"/>
      <c r="DF59" s="790"/>
      <c r="DG59" s="790"/>
      <c r="DH59" s="790"/>
      <c r="DI59" s="790"/>
      <c r="DJ59" s="790"/>
      <c r="DK59" s="790"/>
      <c r="DL59" s="790"/>
      <c r="DM59" s="790"/>
      <c r="DN59" s="790"/>
      <c r="DO59" s="790"/>
      <c r="DP59" s="790"/>
      <c r="DQ59" s="790"/>
      <c r="DR59" s="790"/>
      <c r="DS59" s="790"/>
      <c r="DT59" s="790"/>
      <c r="DU59" s="790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790"/>
      <c r="FF59" s="790"/>
      <c r="FG59" s="790"/>
      <c r="FH59" s="790"/>
      <c r="FI59" s="790"/>
      <c r="FJ59" s="790"/>
      <c r="FK59" s="790"/>
      <c r="FL59" s="790"/>
      <c r="FM59" s="790"/>
      <c r="FN59" s="790"/>
      <c r="FO59" s="790"/>
      <c r="FP59" s="790"/>
      <c r="FQ59" s="790"/>
      <c r="FR59" s="790"/>
      <c r="FS59" s="790"/>
      <c r="FT59" s="790"/>
    </row>
    <row r="60" spans="1:179" s="837" customFormat="1">
      <c r="A60" s="1057"/>
      <c r="B60" s="1058"/>
      <c r="E60" s="1059"/>
      <c r="F60" s="1018"/>
      <c r="G60" s="790"/>
      <c r="H60" s="790"/>
      <c r="I60" s="790"/>
      <c r="J60" s="790"/>
      <c r="K60" s="790"/>
      <c r="L60" s="790"/>
      <c r="M60" s="790"/>
      <c r="N60" s="790"/>
      <c r="O60" s="790"/>
      <c r="P60" s="790"/>
      <c r="Q60" s="790"/>
      <c r="R60" s="790"/>
      <c r="S60" s="790"/>
      <c r="T60" s="790"/>
      <c r="U60" s="790"/>
      <c r="V60" s="790"/>
      <c r="W60" s="790"/>
      <c r="X60" s="790"/>
      <c r="Y60" s="790"/>
      <c r="Z60" s="790"/>
      <c r="AA60" s="790"/>
      <c r="AB60" s="790"/>
      <c r="AC60" s="790"/>
      <c r="AD60" s="790"/>
      <c r="AE60" s="790"/>
      <c r="AF60" s="790"/>
      <c r="AG60" s="790"/>
      <c r="AH60" s="790"/>
      <c r="AI60" s="790"/>
      <c r="AJ60" s="790"/>
      <c r="AK60" s="790"/>
      <c r="AL60" s="790"/>
      <c r="AM60" s="790"/>
      <c r="AN60" s="790"/>
      <c r="AO60" s="790"/>
      <c r="AP60" s="790"/>
      <c r="AQ60" s="790"/>
      <c r="AR60" s="790"/>
      <c r="AS60" s="790"/>
      <c r="AT60" s="790"/>
      <c r="AU60" s="790"/>
      <c r="AV60" s="790"/>
      <c r="AW60" s="790"/>
      <c r="AX60" s="790"/>
      <c r="AY60" s="790"/>
      <c r="AZ60" s="790"/>
      <c r="BA60" s="790"/>
      <c r="BB60" s="790"/>
      <c r="BC60" s="790"/>
      <c r="BD60" s="790"/>
      <c r="BE60" s="790"/>
      <c r="BF60" s="790"/>
      <c r="BG60" s="790"/>
      <c r="BH60" s="790"/>
      <c r="BI60" s="790"/>
      <c r="BJ60" s="790"/>
      <c r="BK60" s="790"/>
      <c r="BL60" s="790"/>
      <c r="BM60" s="790"/>
      <c r="BN60" s="790"/>
      <c r="BO60" s="790"/>
      <c r="BP60" s="790"/>
      <c r="BQ60" s="790"/>
      <c r="BR60" s="790"/>
      <c r="BS60" s="790"/>
      <c r="BT60" s="790"/>
      <c r="BU60" s="790"/>
      <c r="BV60" s="790"/>
      <c r="BW60" s="790"/>
      <c r="BX60" s="790"/>
      <c r="BY60" s="790"/>
      <c r="BZ60" s="790"/>
      <c r="CA60" s="790"/>
      <c r="CB60" s="790"/>
      <c r="CC60" s="790"/>
      <c r="CD60" s="790"/>
      <c r="CE60" s="790"/>
      <c r="CF60" s="790"/>
      <c r="CG60" s="790"/>
      <c r="CH60" s="790"/>
      <c r="CI60" s="790"/>
      <c r="CJ60" s="790"/>
      <c r="CK60" s="790"/>
      <c r="CL60" s="790"/>
      <c r="CM60" s="790"/>
      <c r="CN60" s="790"/>
      <c r="CO60" s="790"/>
      <c r="CP60" s="790"/>
      <c r="CQ60" s="790"/>
      <c r="CR60" s="790"/>
      <c r="CS60" s="790"/>
      <c r="CT60" s="790"/>
      <c r="CU60" s="790"/>
      <c r="CV60" s="790"/>
      <c r="CW60" s="790"/>
      <c r="CX60" s="790"/>
      <c r="CY60" s="790"/>
      <c r="CZ60" s="790"/>
      <c r="DA60" s="790"/>
      <c r="DB60" s="790"/>
      <c r="DC60" s="790"/>
      <c r="DD60" s="790"/>
      <c r="DE60" s="790"/>
      <c r="DF60" s="790"/>
      <c r="DG60" s="790"/>
      <c r="DH60" s="790"/>
      <c r="DI60" s="790"/>
      <c r="DJ60" s="790"/>
      <c r="DK60" s="790"/>
      <c r="DL60" s="790"/>
      <c r="DM60" s="790"/>
      <c r="DN60" s="790"/>
      <c r="DO60" s="790"/>
      <c r="DP60" s="790"/>
      <c r="DQ60" s="790"/>
      <c r="DR60" s="790"/>
      <c r="DS60" s="790"/>
      <c r="DT60" s="790"/>
      <c r="DU60" s="790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790"/>
      <c r="FF60" s="790"/>
      <c r="FG60" s="790"/>
      <c r="FH60" s="790"/>
      <c r="FI60" s="790"/>
      <c r="FJ60" s="790"/>
      <c r="FK60" s="790"/>
      <c r="FL60" s="790"/>
      <c r="FM60" s="790"/>
      <c r="FN60" s="790"/>
      <c r="FO60" s="790"/>
      <c r="FP60" s="790"/>
      <c r="FQ60" s="790"/>
      <c r="FR60" s="790"/>
      <c r="FS60" s="790"/>
      <c r="FT60" s="790"/>
    </row>
    <row r="61" spans="1:179" s="837" customFormat="1">
      <c r="A61" s="1057"/>
      <c r="B61" s="1058"/>
      <c r="E61" s="1059"/>
      <c r="F61" s="1018"/>
      <c r="G61" s="790"/>
      <c r="H61" s="790"/>
      <c r="I61" s="790"/>
      <c r="J61" s="790"/>
      <c r="K61" s="790"/>
      <c r="L61" s="790"/>
      <c r="M61" s="790"/>
      <c r="N61" s="790"/>
      <c r="O61" s="790"/>
      <c r="P61" s="790"/>
      <c r="Q61" s="790"/>
      <c r="R61" s="790"/>
      <c r="S61" s="790"/>
      <c r="T61" s="790"/>
      <c r="U61" s="790"/>
      <c r="V61" s="790"/>
      <c r="W61" s="790"/>
      <c r="X61" s="790"/>
      <c r="Y61" s="790"/>
      <c r="Z61" s="790"/>
      <c r="AA61" s="790"/>
      <c r="AB61" s="790"/>
      <c r="AC61" s="790"/>
      <c r="AD61" s="790"/>
      <c r="AE61" s="790"/>
      <c r="AF61" s="790"/>
      <c r="AG61" s="790"/>
      <c r="AH61" s="790"/>
      <c r="AI61" s="790"/>
      <c r="AJ61" s="790"/>
      <c r="AK61" s="790"/>
      <c r="AL61" s="790"/>
      <c r="AM61" s="790"/>
      <c r="AN61" s="790"/>
      <c r="AO61" s="790"/>
      <c r="AP61" s="790"/>
      <c r="AQ61" s="790"/>
      <c r="AR61" s="790"/>
      <c r="AS61" s="790"/>
      <c r="AT61" s="790"/>
      <c r="AU61" s="790"/>
      <c r="AV61" s="790"/>
      <c r="AW61" s="790"/>
      <c r="AX61" s="790"/>
      <c r="AY61" s="790"/>
      <c r="AZ61" s="790"/>
      <c r="BA61" s="790"/>
      <c r="BB61" s="790"/>
      <c r="BC61" s="790"/>
      <c r="BD61" s="790"/>
      <c r="BE61" s="790"/>
      <c r="BF61" s="790"/>
      <c r="BG61" s="790"/>
      <c r="BH61" s="790"/>
      <c r="BI61" s="790"/>
      <c r="BJ61" s="790"/>
      <c r="BK61" s="790"/>
      <c r="BL61" s="790"/>
      <c r="BM61" s="790"/>
      <c r="BN61" s="790"/>
      <c r="BO61" s="790"/>
      <c r="BP61" s="790"/>
      <c r="BQ61" s="790"/>
      <c r="BR61" s="790"/>
      <c r="BS61" s="790"/>
      <c r="BT61" s="790"/>
      <c r="BU61" s="790"/>
      <c r="BV61" s="790"/>
      <c r="BW61" s="790"/>
      <c r="BX61" s="790"/>
      <c r="BY61" s="790"/>
      <c r="BZ61" s="790"/>
      <c r="CA61" s="790"/>
      <c r="CB61" s="790"/>
      <c r="CC61" s="790"/>
      <c r="CD61" s="790"/>
      <c r="CE61" s="790"/>
      <c r="CF61" s="790"/>
      <c r="CG61" s="790"/>
      <c r="CH61" s="790"/>
      <c r="CI61" s="790"/>
      <c r="CJ61" s="790"/>
      <c r="CK61" s="790"/>
      <c r="CL61" s="790"/>
      <c r="CM61" s="790"/>
      <c r="CN61" s="790"/>
      <c r="CO61" s="790"/>
      <c r="CP61" s="790"/>
      <c r="CQ61" s="790"/>
      <c r="CR61" s="790"/>
      <c r="CS61" s="790"/>
      <c r="CT61" s="790"/>
      <c r="CU61" s="790"/>
      <c r="CV61" s="790"/>
      <c r="CW61" s="790"/>
      <c r="CX61" s="790"/>
      <c r="CY61" s="790"/>
      <c r="CZ61" s="790"/>
      <c r="DA61" s="790"/>
      <c r="DB61" s="790"/>
      <c r="DC61" s="790"/>
      <c r="DD61" s="790"/>
      <c r="DE61" s="790"/>
      <c r="DF61" s="790"/>
      <c r="DG61" s="790"/>
      <c r="DH61" s="790"/>
      <c r="DI61" s="790"/>
      <c r="DJ61" s="790"/>
      <c r="DK61" s="790"/>
      <c r="DL61" s="790"/>
      <c r="DM61" s="790"/>
      <c r="DN61" s="790"/>
      <c r="DO61" s="790"/>
      <c r="DP61" s="790"/>
      <c r="DQ61" s="790"/>
      <c r="DR61" s="790"/>
      <c r="DS61" s="790"/>
      <c r="DT61" s="790"/>
      <c r="DU61" s="790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790"/>
      <c r="FF61" s="790"/>
      <c r="FG61" s="790"/>
      <c r="FH61" s="790"/>
      <c r="FI61" s="790"/>
      <c r="FJ61" s="790"/>
      <c r="FK61" s="790"/>
      <c r="FL61" s="790"/>
      <c r="FM61" s="790"/>
      <c r="FN61" s="790"/>
      <c r="FO61" s="790"/>
      <c r="FP61" s="790"/>
      <c r="FQ61" s="790"/>
      <c r="FR61" s="790"/>
      <c r="FS61" s="790"/>
      <c r="FT61" s="790"/>
    </row>
    <row r="62" spans="1:179" s="837" customFormat="1">
      <c r="A62" s="1057"/>
      <c r="B62" s="1058"/>
      <c r="E62" s="1059"/>
      <c r="F62" s="1018"/>
      <c r="G62" s="790"/>
      <c r="H62" s="790"/>
      <c r="I62" s="790"/>
      <c r="J62" s="790"/>
      <c r="K62" s="790"/>
      <c r="L62" s="790"/>
      <c r="M62" s="790"/>
      <c r="N62" s="790"/>
      <c r="O62" s="790"/>
      <c r="P62" s="790"/>
      <c r="Q62" s="790"/>
      <c r="R62" s="790"/>
      <c r="S62" s="790"/>
      <c r="T62" s="790"/>
      <c r="U62" s="790"/>
      <c r="V62" s="790"/>
      <c r="W62" s="790"/>
      <c r="X62" s="790"/>
      <c r="Y62" s="790"/>
      <c r="Z62" s="790"/>
      <c r="AA62" s="790"/>
      <c r="AB62" s="790"/>
      <c r="AC62" s="790"/>
      <c r="AD62" s="790"/>
      <c r="AE62" s="790"/>
      <c r="AF62" s="790"/>
      <c r="AG62" s="790"/>
      <c r="AH62" s="790"/>
      <c r="AI62" s="790"/>
      <c r="AJ62" s="790"/>
      <c r="AK62" s="790"/>
      <c r="AL62" s="790"/>
      <c r="AM62" s="790"/>
      <c r="AN62" s="790"/>
      <c r="AO62" s="790"/>
      <c r="AP62" s="790"/>
      <c r="AQ62" s="790"/>
      <c r="AR62" s="790"/>
      <c r="AS62" s="790"/>
      <c r="AT62" s="790"/>
      <c r="AU62" s="790"/>
      <c r="AV62" s="790"/>
      <c r="AW62" s="790"/>
      <c r="AX62" s="790"/>
      <c r="AY62" s="790"/>
      <c r="AZ62" s="790"/>
      <c r="BA62" s="790"/>
      <c r="BB62" s="790"/>
      <c r="BC62" s="790"/>
      <c r="BD62" s="790"/>
      <c r="BE62" s="790"/>
      <c r="BF62" s="790"/>
      <c r="BG62" s="790"/>
      <c r="BH62" s="790"/>
      <c r="BI62" s="790"/>
      <c r="BJ62" s="790"/>
      <c r="BK62" s="790"/>
      <c r="BL62" s="790"/>
      <c r="BM62" s="790"/>
      <c r="BN62" s="790"/>
      <c r="BO62" s="790"/>
      <c r="BP62" s="790"/>
      <c r="BQ62" s="790"/>
      <c r="BR62" s="790"/>
      <c r="BS62" s="790"/>
      <c r="BT62" s="790"/>
      <c r="BU62" s="790"/>
      <c r="BV62" s="790"/>
      <c r="BW62" s="790"/>
      <c r="BX62" s="790"/>
      <c r="BY62" s="790"/>
      <c r="BZ62" s="790"/>
      <c r="CA62" s="790"/>
      <c r="CB62" s="790"/>
      <c r="CC62" s="790"/>
      <c r="CD62" s="790"/>
      <c r="CE62" s="790"/>
      <c r="CF62" s="790"/>
      <c r="CG62" s="790"/>
      <c r="CH62" s="790"/>
      <c r="CI62" s="790"/>
      <c r="CJ62" s="790"/>
      <c r="CK62" s="790"/>
      <c r="CL62" s="790"/>
      <c r="CM62" s="790"/>
      <c r="CN62" s="790"/>
      <c r="CO62" s="790"/>
      <c r="CP62" s="790"/>
      <c r="CQ62" s="790"/>
      <c r="CR62" s="790"/>
      <c r="CS62" s="790"/>
      <c r="CT62" s="790"/>
      <c r="CU62" s="790"/>
      <c r="CV62" s="790"/>
      <c r="CW62" s="790"/>
      <c r="CX62" s="790"/>
      <c r="CY62" s="790"/>
      <c r="CZ62" s="790"/>
      <c r="DA62" s="790"/>
      <c r="DB62" s="790"/>
      <c r="DC62" s="790"/>
      <c r="DD62" s="790"/>
      <c r="DE62" s="790"/>
      <c r="DF62" s="790"/>
      <c r="DG62" s="790"/>
      <c r="DH62" s="790"/>
      <c r="DI62" s="790"/>
      <c r="DJ62" s="790"/>
      <c r="DK62" s="790"/>
      <c r="DL62" s="790"/>
      <c r="DM62" s="790"/>
      <c r="DN62" s="790"/>
      <c r="DO62" s="790"/>
      <c r="DP62" s="790"/>
      <c r="DQ62" s="790"/>
      <c r="DR62" s="790"/>
      <c r="DS62" s="790"/>
      <c r="DT62" s="790"/>
      <c r="DU62" s="790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790"/>
      <c r="FF62" s="790"/>
      <c r="FG62" s="790"/>
      <c r="FH62" s="790"/>
      <c r="FI62" s="790"/>
      <c r="FJ62" s="790"/>
      <c r="FK62" s="790"/>
      <c r="FL62" s="790"/>
      <c r="FM62" s="790"/>
      <c r="FN62" s="790"/>
      <c r="FO62" s="790"/>
      <c r="FP62" s="790"/>
      <c r="FQ62" s="790"/>
      <c r="FR62" s="790"/>
      <c r="FS62" s="790"/>
      <c r="FT62" s="790"/>
    </row>
    <row r="63" spans="1:179" s="837" customFormat="1">
      <c r="A63" s="1057"/>
      <c r="B63" s="1058"/>
      <c r="E63" s="1059"/>
      <c r="F63" s="1018"/>
      <c r="G63" s="790"/>
      <c r="H63" s="790"/>
      <c r="I63" s="790"/>
      <c r="J63" s="790"/>
      <c r="K63" s="790"/>
      <c r="L63" s="790"/>
      <c r="M63" s="790"/>
      <c r="N63" s="790"/>
      <c r="O63" s="790"/>
      <c r="P63" s="790"/>
      <c r="Q63" s="790"/>
      <c r="R63" s="790"/>
      <c r="S63" s="790"/>
      <c r="T63" s="790"/>
      <c r="U63" s="790"/>
      <c r="V63" s="790"/>
      <c r="W63" s="790"/>
      <c r="X63" s="790"/>
      <c r="Y63" s="790"/>
      <c r="Z63" s="790"/>
      <c r="AA63" s="790"/>
      <c r="AB63" s="790"/>
      <c r="AC63" s="790"/>
      <c r="AD63" s="790"/>
      <c r="AE63" s="790"/>
      <c r="AF63" s="790"/>
      <c r="AG63" s="790"/>
      <c r="AH63" s="790"/>
      <c r="AI63" s="790"/>
      <c r="AJ63" s="790"/>
      <c r="AK63" s="790"/>
      <c r="AL63" s="790"/>
      <c r="AM63" s="790"/>
      <c r="AN63" s="790"/>
      <c r="AO63" s="790"/>
      <c r="AP63" s="790"/>
      <c r="AQ63" s="790"/>
      <c r="AR63" s="790"/>
      <c r="AS63" s="790"/>
      <c r="AT63" s="790"/>
      <c r="AU63" s="790"/>
      <c r="AV63" s="790"/>
      <c r="AW63" s="790"/>
      <c r="AX63" s="790"/>
      <c r="AY63" s="790"/>
      <c r="AZ63" s="790"/>
      <c r="BA63" s="790"/>
      <c r="BB63" s="790"/>
      <c r="BC63" s="790"/>
      <c r="BD63" s="790"/>
      <c r="BE63" s="790"/>
      <c r="BF63" s="790"/>
      <c r="BG63" s="790"/>
      <c r="BH63" s="790"/>
      <c r="BI63" s="790"/>
      <c r="BJ63" s="790"/>
      <c r="BK63" s="790"/>
      <c r="BL63" s="790"/>
      <c r="BM63" s="790"/>
      <c r="BN63" s="790"/>
      <c r="BO63" s="790"/>
      <c r="BP63" s="790"/>
      <c r="BQ63" s="790"/>
      <c r="BR63" s="790"/>
      <c r="BS63" s="790"/>
      <c r="BT63" s="790"/>
      <c r="BU63" s="790"/>
      <c r="BV63" s="790"/>
      <c r="BW63" s="790"/>
      <c r="BX63" s="790"/>
      <c r="BY63" s="790"/>
      <c r="BZ63" s="790"/>
      <c r="CA63" s="790"/>
      <c r="CB63" s="790"/>
      <c r="CC63" s="790"/>
      <c r="CD63" s="790"/>
      <c r="CE63" s="790"/>
      <c r="CF63" s="790"/>
      <c r="CG63" s="790"/>
      <c r="CH63" s="790"/>
      <c r="CI63" s="790"/>
      <c r="CJ63" s="790"/>
      <c r="CK63" s="790"/>
      <c r="CL63" s="790"/>
      <c r="CM63" s="790"/>
      <c r="CN63" s="790"/>
      <c r="CO63" s="790"/>
      <c r="CP63" s="790"/>
      <c r="CQ63" s="790"/>
      <c r="CR63" s="790"/>
      <c r="CS63" s="790"/>
      <c r="CT63" s="790"/>
      <c r="CU63" s="790"/>
      <c r="CV63" s="790"/>
      <c r="CW63" s="790"/>
      <c r="CX63" s="790"/>
      <c r="CY63" s="790"/>
      <c r="CZ63" s="790"/>
      <c r="DA63" s="790"/>
      <c r="DB63" s="790"/>
      <c r="DC63" s="790"/>
      <c r="DD63" s="790"/>
      <c r="DE63" s="790"/>
      <c r="DF63" s="790"/>
      <c r="DG63" s="790"/>
      <c r="DH63" s="790"/>
      <c r="DI63" s="790"/>
      <c r="DJ63" s="790"/>
      <c r="DK63" s="790"/>
      <c r="DL63" s="790"/>
      <c r="DM63" s="790"/>
      <c r="DN63" s="790"/>
      <c r="DO63" s="790"/>
      <c r="DP63" s="790"/>
      <c r="DQ63" s="790"/>
      <c r="DR63" s="790"/>
      <c r="DS63" s="790"/>
      <c r="DT63" s="790"/>
      <c r="DU63" s="790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790"/>
      <c r="FF63" s="790"/>
      <c r="FG63" s="790"/>
      <c r="FH63" s="790"/>
      <c r="FI63" s="790"/>
      <c r="FJ63" s="790"/>
      <c r="FK63" s="790"/>
      <c r="FL63" s="790"/>
      <c r="FM63" s="790"/>
      <c r="FN63" s="790"/>
      <c r="FO63" s="790"/>
      <c r="FP63" s="790"/>
      <c r="FQ63" s="790"/>
      <c r="FR63" s="790"/>
      <c r="FS63" s="790"/>
      <c r="FT63" s="790"/>
    </row>
    <row r="64" spans="1:179" s="837" customFormat="1">
      <c r="A64" s="1057"/>
      <c r="B64" s="1058"/>
      <c r="E64" s="1059"/>
      <c r="F64" s="1018"/>
      <c r="G64" s="790"/>
      <c r="H64" s="790"/>
      <c r="I64" s="790"/>
      <c r="J64" s="790"/>
      <c r="K64" s="790"/>
      <c r="L64" s="790"/>
      <c r="M64" s="790"/>
      <c r="N64" s="790"/>
      <c r="O64" s="790"/>
      <c r="P64" s="790"/>
      <c r="Q64" s="790"/>
      <c r="R64" s="790"/>
      <c r="S64" s="790"/>
      <c r="T64" s="790"/>
      <c r="U64" s="790"/>
      <c r="V64" s="790"/>
      <c r="W64" s="790"/>
      <c r="X64" s="790"/>
      <c r="Y64" s="790"/>
      <c r="Z64" s="790"/>
      <c r="AA64" s="790"/>
      <c r="AB64" s="790"/>
      <c r="AC64" s="790"/>
      <c r="AD64" s="790"/>
      <c r="AE64" s="790"/>
      <c r="AF64" s="790"/>
      <c r="AG64" s="790"/>
      <c r="AH64" s="790"/>
      <c r="AI64" s="790"/>
      <c r="AJ64" s="790"/>
      <c r="AK64" s="790"/>
      <c r="AL64" s="790"/>
      <c r="AM64" s="790"/>
      <c r="AN64" s="790"/>
      <c r="AO64" s="790"/>
      <c r="AP64" s="790"/>
      <c r="AQ64" s="790"/>
      <c r="AR64" s="790"/>
      <c r="AS64" s="790"/>
      <c r="AT64" s="790"/>
      <c r="AU64" s="790"/>
      <c r="AV64" s="790"/>
      <c r="AW64" s="790"/>
      <c r="AX64" s="790"/>
      <c r="AY64" s="790"/>
      <c r="AZ64" s="790"/>
      <c r="BA64" s="790"/>
      <c r="BB64" s="790"/>
      <c r="BC64" s="790"/>
      <c r="BD64" s="790"/>
      <c r="BE64" s="790"/>
      <c r="BF64" s="790"/>
      <c r="BG64" s="790"/>
      <c r="BH64" s="790"/>
      <c r="BI64" s="790"/>
      <c r="BJ64" s="790"/>
      <c r="BK64" s="790"/>
      <c r="BL64" s="790"/>
      <c r="BM64" s="790"/>
      <c r="BN64" s="790"/>
      <c r="BO64" s="790"/>
      <c r="BP64" s="790"/>
      <c r="BQ64" s="790"/>
      <c r="BR64" s="790"/>
      <c r="BS64" s="790"/>
      <c r="BT64" s="790"/>
      <c r="BU64" s="790"/>
      <c r="BV64" s="790"/>
      <c r="BW64" s="790"/>
      <c r="BX64" s="790"/>
      <c r="BY64" s="790"/>
      <c r="BZ64" s="790"/>
      <c r="CA64" s="790"/>
      <c r="CB64" s="790"/>
      <c r="CC64" s="790"/>
      <c r="CD64" s="790"/>
      <c r="CE64" s="790"/>
      <c r="CF64" s="790"/>
      <c r="CG64" s="790"/>
      <c r="CH64" s="790"/>
      <c r="CI64" s="790"/>
      <c r="CJ64" s="790"/>
      <c r="CK64" s="790"/>
      <c r="CL64" s="790"/>
      <c r="CM64" s="790"/>
      <c r="CN64" s="790"/>
      <c r="CO64" s="790"/>
      <c r="CP64" s="790"/>
      <c r="CQ64" s="790"/>
      <c r="CR64" s="790"/>
      <c r="CS64" s="790"/>
      <c r="CT64" s="790"/>
      <c r="CU64" s="790"/>
      <c r="CV64" s="790"/>
      <c r="CW64" s="790"/>
      <c r="CX64" s="790"/>
      <c r="CY64" s="790"/>
      <c r="CZ64" s="790"/>
      <c r="DA64" s="790"/>
      <c r="DB64" s="790"/>
      <c r="DC64" s="790"/>
      <c r="DD64" s="790"/>
      <c r="DE64" s="790"/>
      <c r="DF64" s="790"/>
      <c r="DG64" s="790"/>
      <c r="DH64" s="790"/>
      <c r="DI64" s="790"/>
      <c r="DJ64" s="790"/>
      <c r="DK64" s="790"/>
      <c r="DL64" s="790"/>
      <c r="DM64" s="790"/>
      <c r="DN64" s="790"/>
      <c r="DO64" s="790"/>
      <c r="DP64" s="790"/>
      <c r="DQ64" s="790"/>
      <c r="DR64" s="790"/>
      <c r="DS64" s="790"/>
      <c r="DT64" s="790"/>
      <c r="DU64" s="790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790"/>
      <c r="FF64" s="790"/>
      <c r="FG64" s="790"/>
      <c r="FH64" s="790"/>
      <c r="FI64" s="790"/>
      <c r="FJ64" s="790"/>
      <c r="FK64" s="790"/>
      <c r="FL64" s="790"/>
      <c r="FM64" s="790"/>
      <c r="FN64" s="790"/>
      <c r="FO64" s="790"/>
      <c r="FP64" s="790"/>
      <c r="FQ64" s="790"/>
      <c r="FR64" s="790"/>
      <c r="FS64" s="790"/>
      <c r="FT64" s="790"/>
    </row>
    <row r="65" spans="1:176" s="837" customFormat="1">
      <c r="A65" s="1057"/>
      <c r="B65" s="1058"/>
      <c r="E65" s="1059"/>
      <c r="F65" s="1018"/>
      <c r="G65" s="790"/>
      <c r="H65" s="790"/>
      <c r="I65" s="790"/>
      <c r="J65" s="790"/>
      <c r="K65" s="790"/>
      <c r="L65" s="790"/>
      <c r="M65" s="790"/>
      <c r="N65" s="790"/>
      <c r="O65" s="790"/>
      <c r="P65" s="790"/>
      <c r="Q65" s="790"/>
      <c r="R65" s="790"/>
      <c r="S65" s="790"/>
      <c r="T65" s="790"/>
      <c r="U65" s="790"/>
      <c r="V65" s="790"/>
      <c r="W65" s="790"/>
      <c r="X65" s="790"/>
      <c r="Y65" s="790"/>
      <c r="Z65" s="790"/>
      <c r="AA65" s="790"/>
      <c r="AB65" s="790"/>
      <c r="AC65" s="790"/>
      <c r="AD65" s="790"/>
      <c r="AE65" s="790"/>
      <c r="AF65" s="790"/>
      <c r="AG65" s="790"/>
      <c r="AH65" s="790"/>
      <c r="AI65" s="790"/>
      <c r="AJ65" s="790"/>
      <c r="AK65" s="790"/>
      <c r="AL65" s="790"/>
      <c r="AM65" s="790"/>
      <c r="AN65" s="790"/>
      <c r="AO65" s="790"/>
      <c r="AP65" s="790"/>
      <c r="AQ65" s="790"/>
      <c r="AR65" s="790"/>
      <c r="AS65" s="790"/>
      <c r="AT65" s="790"/>
      <c r="AU65" s="790"/>
      <c r="AV65" s="790"/>
      <c r="AW65" s="790"/>
      <c r="AX65" s="790"/>
      <c r="AY65" s="790"/>
      <c r="AZ65" s="790"/>
      <c r="BA65" s="790"/>
      <c r="BB65" s="790"/>
      <c r="BC65" s="790"/>
      <c r="BD65" s="790"/>
      <c r="BE65" s="790"/>
      <c r="BF65" s="790"/>
      <c r="BG65" s="790"/>
      <c r="BH65" s="790"/>
      <c r="BI65" s="790"/>
      <c r="BJ65" s="790"/>
      <c r="BK65" s="790"/>
      <c r="BL65" s="790"/>
      <c r="BM65" s="790"/>
      <c r="BN65" s="790"/>
      <c r="BO65" s="790"/>
      <c r="BP65" s="790"/>
      <c r="BQ65" s="790"/>
      <c r="BR65" s="790"/>
      <c r="BS65" s="790"/>
      <c r="BT65" s="790"/>
      <c r="BU65" s="790"/>
      <c r="BV65" s="790"/>
      <c r="BW65" s="790"/>
      <c r="BX65" s="790"/>
      <c r="BY65" s="790"/>
      <c r="BZ65" s="790"/>
      <c r="CA65" s="790"/>
      <c r="CB65" s="790"/>
      <c r="CC65" s="790"/>
      <c r="CD65" s="790"/>
      <c r="CE65" s="790"/>
      <c r="CF65" s="790"/>
      <c r="CG65" s="790"/>
      <c r="CH65" s="790"/>
      <c r="CI65" s="790"/>
      <c r="CJ65" s="790"/>
      <c r="CK65" s="790"/>
      <c r="CL65" s="790"/>
      <c r="CM65" s="790"/>
      <c r="CN65" s="790"/>
      <c r="CO65" s="790"/>
      <c r="CP65" s="790"/>
      <c r="CQ65" s="790"/>
      <c r="CR65" s="790"/>
      <c r="CS65" s="790"/>
      <c r="CT65" s="790"/>
      <c r="CU65" s="790"/>
      <c r="CV65" s="790"/>
      <c r="CW65" s="790"/>
      <c r="CX65" s="790"/>
      <c r="CY65" s="790"/>
      <c r="CZ65" s="790"/>
      <c r="DA65" s="790"/>
      <c r="DB65" s="790"/>
      <c r="DC65" s="790"/>
      <c r="DD65" s="790"/>
      <c r="DE65" s="790"/>
      <c r="DF65" s="790"/>
      <c r="DG65" s="790"/>
      <c r="DH65" s="790"/>
      <c r="DI65" s="790"/>
      <c r="DJ65" s="790"/>
      <c r="DK65" s="790"/>
      <c r="DL65" s="790"/>
      <c r="DM65" s="790"/>
      <c r="DN65" s="790"/>
      <c r="DO65" s="790"/>
      <c r="DP65" s="790"/>
      <c r="DQ65" s="790"/>
      <c r="DR65" s="790"/>
      <c r="DS65" s="790"/>
      <c r="DT65" s="790"/>
      <c r="DU65" s="790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790"/>
      <c r="FF65" s="790"/>
      <c r="FG65" s="790"/>
      <c r="FH65" s="790"/>
      <c r="FI65" s="790"/>
      <c r="FJ65" s="790"/>
      <c r="FK65" s="790"/>
      <c r="FL65" s="790"/>
      <c r="FM65" s="790"/>
      <c r="FN65" s="790"/>
      <c r="FO65" s="790"/>
      <c r="FP65" s="790"/>
      <c r="FQ65" s="790"/>
      <c r="FR65" s="790"/>
      <c r="FS65" s="790"/>
      <c r="FT65" s="790"/>
    </row>
    <row r="66" spans="1:176" s="837" customFormat="1">
      <c r="A66" s="1057"/>
      <c r="B66" s="1058"/>
      <c r="E66" s="1059"/>
      <c r="F66" s="1018"/>
      <c r="G66" s="790"/>
      <c r="H66" s="790"/>
      <c r="I66" s="790"/>
      <c r="J66" s="790"/>
      <c r="K66" s="790"/>
      <c r="L66" s="790"/>
      <c r="M66" s="790"/>
      <c r="N66" s="790"/>
      <c r="O66" s="790"/>
      <c r="P66" s="790"/>
      <c r="Q66" s="790"/>
      <c r="R66" s="790"/>
      <c r="S66" s="790"/>
      <c r="T66" s="790"/>
      <c r="U66" s="790"/>
      <c r="V66" s="790"/>
      <c r="W66" s="790"/>
      <c r="X66" s="790"/>
      <c r="Y66" s="790"/>
      <c r="Z66" s="790"/>
      <c r="AA66" s="790"/>
      <c r="AB66" s="790"/>
      <c r="AC66" s="790"/>
      <c r="AD66" s="790"/>
      <c r="AE66" s="790"/>
      <c r="AF66" s="790"/>
      <c r="AG66" s="790"/>
      <c r="AH66" s="790"/>
      <c r="AI66" s="790"/>
      <c r="AJ66" s="790"/>
      <c r="AK66" s="790"/>
      <c r="AL66" s="790"/>
      <c r="AM66" s="790"/>
      <c r="AN66" s="790"/>
      <c r="AO66" s="790"/>
      <c r="AP66" s="790"/>
      <c r="AQ66" s="790"/>
      <c r="AR66" s="790"/>
      <c r="AS66" s="790"/>
      <c r="AT66" s="790"/>
      <c r="AU66" s="790"/>
      <c r="AV66" s="790"/>
      <c r="AW66" s="790"/>
      <c r="AX66" s="790"/>
      <c r="AY66" s="790"/>
      <c r="AZ66" s="790"/>
      <c r="BA66" s="790"/>
      <c r="BB66" s="790"/>
      <c r="BC66" s="790"/>
      <c r="BD66" s="790"/>
      <c r="BE66" s="790"/>
      <c r="BF66" s="790"/>
      <c r="BG66" s="790"/>
      <c r="BH66" s="790"/>
      <c r="BI66" s="790"/>
      <c r="BJ66" s="790"/>
      <c r="BK66" s="790"/>
      <c r="BL66" s="790"/>
      <c r="BM66" s="790"/>
      <c r="BN66" s="790"/>
      <c r="BO66" s="790"/>
      <c r="BP66" s="790"/>
      <c r="BQ66" s="790"/>
      <c r="BR66" s="790"/>
      <c r="BS66" s="790"/>
      <c r="BT66" s="790"/>
      <c r="BU66" s="790"/>
      <c r="BV66" s="790"/>
      <c r="BW66" s="790"/>
      <c r="BX66" s="790"/>
      <c r="BY66" s="790"/>
      <c r="BZ66" s="790"/>
      <c r="CA66" s="790"/>
      <c r="CB66" s="790"/>
      <c r="CC66" s="790"/>
      <c r="CD66" s="790"/>
      <c r="CE66" s="790"/>
      <c r="CF66" s="790"/>
      <c r="CG66" s="790"/>
      <c r="CH66" s="790"/>
      <c r="CI66" s="790"/>
      <c r="CJ66" s="790"/>
      <c r="CK66" s="790"/>
      <c r="CL66" s="790"/>
      <c r="CM66" s="790"/>
      <c r="CN66" s="790"/>
      <c r="CO66" s="790"/>
      <c r="CP66" s="790"/>
      <c r="CQ66" s="790"/>
      <c r="CR66" s="790"/>
      <c r="CS66" s="790"/>
      <c r="CT66" s="790"/>
      <c r="CU66" s="790"/>
      <c r="CV66" s="790"/>
      <c r="CW66" s="790"/>
      <c r="CX66" s="790"/>
      <c r="CY66" s="790"/>
      <c r="CZ66" s="790"/>
      <c r="DA66" s="790"/>
      <c r="DB66" s="790"/>
      <c r="DC66" s="790"/>
      <c r="DD66" s="790"/>
      <c r="DE66" s="790"/>
      <c r="DF66" s="790"/>
      <c r="DG66" s="790"/>
      <c r="DH66" s="790"/>
      <c r="DI66" s="790"/>
      <c r="DJ66" s="790"/>
      <c r="DK66" s="790"/>
      <c r="DL66" s="790"/>
      <c r="DM66" s="790"/>
      <c r="DN66" s="790"/>
      <c r="DO66" s="790"/>
      <c r="DP66" s="790"/>
      <c r="DQ66" s="790"/>
      <c r="DR66" s="790"/>
      <c r="DS66" s="790"/>
      <c r="DT66" s="790"/>
      <c r="DU66" s="790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790"/>
      <c r="FF66" s="790"/>
      <c r="FG66" s="790"/>
      <c r="FH66" s="790"/>
      <c r="FI66" s="790"/>
      <c r="FJ66" s="790"/>
      <c r="FK66" s="790"/>
      <c r="FL66" s="790"/>
      <c r="FM66" s="790"/>
      <c r="FN66" s="790"/>
      <c r="FO66" s="790"/>
      <c r="FP66" s="790"/>
      <c r="FQ66" s="790"/>
      <c r="FR66" s="790"/>
      <c r="FS66" s="790"/>
      <c r="FT66" s="790"/>
    </row>
    <row r="67" spans="1:176" s="837" customFormat="1">
      <c r="A67" s="1057"/>
      <c r="B67" s="1058"/>
      <c r="E67" s="1059"/>
      <c r="F67" s="1018"/>
      <c r="G67" s="790"/>
      <c r="H67" s="790"/>
      <c r="I67" s="790"/>
      <c r="J67" s="790"/>
      <c r="K67" s="790"/>
      <c r="L67" s="790"/>
      <c r="M67" s="790"/>
      <c r="N67" s="790"/>
      <c r="O67" s="790"/>
      <c r="P67" s="790"/>
      <c r="Q67" s="790"/>
      <c r="R67" s="790"/>
      <c r="S67" s="790"/>
      <c r="T67" s="790"/>
      <c r="U67" s="790"/>
      <c r="V67" s="790"/>
      <c r="W67" s="790"/>
      <c r="X67" s="790"/>
      <c r="Y67" s="790"/>
      <c r="Z67" s="790"/>
      <c r="AA67" s="790"/>
      <c r="AB67" s="790"/>
      <c r="AC67" s="790"/>
      <c r="AD67" s="790"/>
      <c r="AE67" s="790"/>
      <c r="AF67" s="790"/>
      <c r="AG67" s="790"/>
      <c r="AH67" s="790"/>
      <c r="AI67" s="790"/>
      <c r="AJ67" s="790"/>
      <c r="AK67" s="790"/>
      <c r="AL67" s="790"/>
      <c r="AM67" s="790"/>
      <c r="AN67" s="790"/>
      <c r="AO67" s="790"/>
      <c r="AP67" s="790"/>
      <c r="AQ67" s="790"/>
      <c r="AR67" s="790"/>
      <c r="AS67" s="790"/>
      <c r="AT67" s="790"/>
      <c r="AU67" s="790"/>
      <c r="AV67" s="790"/>
      <c r="AW67" s="790"/>
      <c r="AX67" s="790"/>
      <c r="AY67" s="790"/>
      <c r="AZ67" s="790"/>
      <c r="BA67" s="790"/>
      <c r="BB67" s="790"/>
      <c r="BC67" s="790"/>
      <c r="BD67" s="790"/>
      <c r="BE67" s="790"/>
      <c r="BF67" s="790"/>
      <c r="BG67" s="790"/>
      <c r="BH67" s="790"/>
      <c r="BI67" s="790"/>
      <c r="BJ67" s="790"/>
      <c r="BK67" s="790"/>
      <c r="BL67" s="790"/>
      <c r="BM67" s="790"/>
      <c r="BN67" s="790"/>
      <c r="BO67" s="790"/>
      <c r="BP67" s="790"/>
      <c r="BQ67" s="790"/>
      <c r="BR67" s="790"/>
      <c r="BS67" s="790"/>
      <c r="BT67" s="790"/>
      <c r="BU67" s="790"/>
      <c r="BV67" s="790"/>
      <c r="BW67" s="790"/>
      <c r="BX67" s="790"/>
      <c r="BY67" s="790"/>
      <c r="BZ67" s="790"/>
      <c r="CA67" s="790"/>
      <c r="CB67" s="790"/>
      <c r="CC67" s="790"/>
      <c r="CD67" s="790"/>
      <c r="CE67" s="790"/>
      <c r="CF67" s="790"/>
      <c r="CG67" s="790"/>
      <c r="CH67" s="790"/>
      <c r="CI67" s="790"/>
      <c r="CJ67" s="790"/>
      <c r="CK67" s="790"/>
      <c r="CL67" s="790"/>
      <c r="CM67" s="790"/>
      <c r="CN67" s="790"/>
      <c r="CO67" s="790"/>
      <c r="CP67" s="790"/>
      <c r="CQ67" s="790"/>
      <c r="CR67" s="790"/>
      <c r="CS67" s="790"/>
      <c r="CT67" s="790"/>
      <c r="CU67" s="790"/>
      <c r="CV67" s="790"/>
      <c r="CW67" s="790"/>
      <c r="CX67" s="790"/>
      <c r="CY67" s="790"/>
      <c r="CZ67" s="790"/>
      <c r="DA67" s="790"/>
      <c r="DB67" s="790"/>
      <c r="DC67" s="790"/>
      <c r="DD67" s="790"/>
      <c r="DE67" s="790"/>
      <c r="DF67" s="790"/>
      <c r="DG67" s="790"/>
      <c r="DH67" s="790"/>
      <c r="DI67" s="790"/>
      <c r="DJ67" s="790"/>
      <c r="DK67" s="790"/>
      <c r="DL67" s="790"/>
      <c r="DM67" s="790"/>
      <c r="DN67" s="790"/>
      <c r="DO67" s="790"/>
      <c r="DP67" s="790"/>
      <c r="DQ67" s="790"/>
      <c r="DR67" s="790"/>
      <c r="DS67" s="790"/>
      <c r="DT67" s="790"/>
      <c r="DU67" s="790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790"/>
      <c r="FF67" s="790"/>
      <c r="FG67" s="790"/>
      <c r="FH67" s="790"/>
      <c r="FI67" s="790"/>
      <c r="FJ67" s="790"/>
      <c r="FK67" s="790"/>
      <c r="FL67" s="790"/>
      <c r="FM67" s="790"/>
      <c r="FN67" s="790"/>
      <c r="FO67" s="790"/>
      <c r="FP67" s="790"/>
      <c r="FQ67" s="790"/>
      <c r="FR67" s="790"/>
      <c r="FS67" s="790"/>
      <c r="FT67" s="790"/>
    </row>
    <row r="68" spans="1:176" s="837" customFormat="1">
      <c r="A68" s="1057"/>
      <c r="B68" s="1058"/>
      <c r="E68" s="1059"/>
      <c r="F68" s="1018"/>
      <c r="G68" s="790"/>
      <c r="H68" s="790"/>
      <c r="I68" s="790"/>
      <c r="J68" s="790"/>
      <c r="K68" s="790"/>
      <c r="L68" s="790"/>
      <c r="M68" s="790"/>
      <c r="N68" s="790"/>
      <c r="O68" s="790"/>
      <c r="P68" s="790"/>
      <c r="Q68" s="790"/>
      <c r="R68" s="790"/>
      <c r="S68" s="790"/>
      <c r="T68" s="790"/>
      <c r="U68" s="790"/>
      <c r="V68" s="790"/>
      <c r="W68" s="790"/>
      <c r="X68" s="790"/>
      <c r="Y68" s="790"/>
      <c r="Z68" s="790"/>
      <c r="AA68" s="790"/>
      <c r="AB68" s="790"/>
      <c r="AC68" s="790"/>
      <c r="AD68" s="790"/>
      <c r="AE68" s="790"/>
      <c r="AF68" s="790"/>
      <c r="AG68" s="790"/>
      <c r="AH68" s="790"/>
      <c r="AI68" s="790"/>
      <c r="AJ68" s="790"/>
      <c r="AK68" s="790"/>
      <c r="AL68" s="790"/>
      <c r="AM68" s="790"/>
      <c r="AN68" s="790"/>
      <c r="AO68" s="790"/>
      <c r="AP68" s="790"/>
      <c r="AQ68" s="790"/>
      <c r="AR68" s="790"/>
      <c r="AS68" s="790"/>
      <c r="AT68" s="790"/>
      <c r="AU68" s="790"/>
      <c r="AV68" s="790"/>
      <c r="AW68" s="790"/>
      <c r="AX68" s="790"/>
      <c r="AY68" s="790"/>
      <c r="AZ68" s="790"/>
      <c r="BA68" s="790"/>
      <c r="BB68" s="790"/>
      <c r="BC68" s="790"/>
      <c r="BD68" s="790"/>
      <c r="BE68" s="790"/>
      <c r="BF68" s="790"/>
      <c r="BG68" s="790"/>
      <c r="BH68" s="790"/>
      <c r="BI68" s="790"/>
      <c r="BJ68" s="790"/>
      <c r="BK68" s="790"/>
      <c r="BL68" s="790"/>
      <c r="BM68" s="790"/>
      <c r="BN68" s="790"/>
      <c r="BO68" s="790"/>
      <c r="BP68" s="790"/>
      <c r="BQ68" s="790"/>
      <c r="BR68" s="790"/>
      <c r="BS68" s="790"/>
      <c r="BT68" s="790"/>
      <c r="BU68" s="790"/>
      <c r="BV68" s="790"/>
      <c r="BW68" s="790"/>
      <c r="BX68" s="790"/>
      <c r="BY68" s="790"/>
      <c r="BZ68" s="790"/>
      <c r="CA68" s="790"/>
      <c r="CB68" s="790"/>
      <c r="CC68" s="790"/>
      <c r="CD68" s="790"/>
      <c r="CE68" s="790"/>
      <c r="CF68" s="790"/>
      <c r="CG68" s="790"/>
      <c r="CH68" s="790"/>
      <c r="CI68" s="790"/>
      <c r="CJ68" s="790"/>
      <c r="CK68" s="790"/>
      <c r="CL68" s="790"/>
      <c r="CM68" s="790"/>
      <c r="CN68" s="790"/>
      <c r="CO68" s="790"/>
      <c r="CP68" s="790"/>
      <c r="CQ68" s="790"/>
      <c r="CR68" s="790"/>
      <c r="CS68" s="790"/>
      <c r="CT68" s="790"/>
      <c r="CU68" s="790"/>
      <c r="CV68" s="790"/>
      <c r="CW68" s="790"/>
      <c r="CX68" s="790"/>
      <c r="CY68" s="790"/>
      <c r="CZ68" s="790"/>
      <c r="DA68" s="790"/>
      <c r="DB68" s="790"/>
      <c r="DC68" s="790"/>
      <c r="DD68" s="790"/>
      <c r="DE68" s="790"/>
      <c r="DF68" s="790"/>
      <c r="DG68" s="790"/>
      <c r="DH68" s="790"/>
      <c r="DI68" s="790"/>
      <c r="DJ68" s="790"/>
      <c r="DK68" s="790"/>
      <c r="DL68" s="790"/>
      <c r="DM68" s="790"/>
      <c r="DN68" s="790"/>
      <c r="DO68" s="790"/>
      <c r="DP68" s="790"/>
      <c r="DQ68" s="790"/>
      <c r="DR68" s="790"/>
      <c r="DS68" s="790"/>
      <c r="DT68" s="790"/>
      <c r="DU68" s="790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790"/>
      <c r="FF68" s="790"/>
      <c r="FG68" s="790"/>
      <c r="FH68" s="790"/>
      <c r="FI68" s="790"/>
      <c r="FJ68" s="790"/>
      <c r="FK68" s="790"/>
      <c r="FL68" s="790"/>
      <c r="FM68" s="790"/>
      <c r="FN68" s="790"/>
      <c r="FO68" s="790"/>
      <c r="FP68" s="790"/>
      <c r="FQ68" s="790"/>
      <c r="FR68" s="790"/>
      <c r="FS68" s="790"/>
      <c r="FT68" s="790"/>
    </row>
    <row r="69" spans="1:176" s="837" customFormat="1">
      <c r="A69" s="1057"/>
      <c r="B69" s="1058"/>
      <c r="E69" s="1059"/>
      <c r="F69" s="1018"/>
      <c r="G69" s="790"/>
      <c r="H69" s="790"/>
      <c r="I69" s="790"/>
      <c r="J69" s="790"/>
      <c r="K69" s="790"/>
      <c r="L69" s="790"/>
      <c r="M69" s="790"/>
      <c r="N69" s="790"/>
      <c r="O69" s="790"/>
      <c r="P69" s="790"/>
      <c r="Q69" s="790"/>
      <c r="R69" s="790"/>
      <c r="S69" s="790"/>
      <c r="T69" s="790"/>
      <c r="U69" s="790"/>
      <c r="V69" s="790"/>
      <c r="W69" s="790"/>
      <c r="X69" s="790"/>
      <c r="Y69" s="790"/>
      <c r="Z69" s="790"/>
      <c r="AA69" s="790"/>
      <c r="AB69" s="790"/>
      <c r="AC69" s="790"/>
      <c r="AD69" s="790"/>
      <c r="AE69" s="790"/>
      <c r="AF69" s="790"/>
      <c r="AG69" s="790"/>
      <c r="AH69" s="790"/>
      <c r="AI69" s="790"/>
      <c r="AJ69" s="790"/>
      <c r="AK69" s="790"/>
      <c r="AL69" s="790"/>
      <c r="AM69" s="790"/>
      <c r="AN69" s="790"/>
      <c r="AO69" s="790"/>
      <c r="AP69" s="790"/>
      <c r="AQ69" s="790"/>
      <c r="AR69" s="790"/>
      <c r="AS69" s="790"/>
      <c r="AT69" s="790"/>
      <c r="AU69" s="790"/>
      <c r="AV69" s="790"/>
      <c r="AW69" s="790"/>
      <c r="AX69" s="790"/>
      <c r="AY69" s="790"/>
      <c r="AZ69" s="790"/>
      <c r="BA69" s="790"/>
      <c r="BB69" s="790"/>
      <c r="BC69" s="790"/>
      <c r="BD69" s="790"/>
      <c r="BE69" s="790"/>
      <c r="BF69" s="790"/>
      <c r="BG69" s="790"/>
      <c r="BH69" s="790"/>
      <c r="BI69" s="790"/>
      <c r="BJ69" s="790"/>
      <c r="BK69" s="790"/>
      <c r="BL69" s="790"/>
      <c r="BM69" s="790"/>
      <c r="BN69" s="790"/>
      <c r="BO69" s="790"/>
      <c r="BP69" s="790"/>
      <c r="BQ69" s="790"/>
      <c r="BR69" s="790"/>
      <c r="BS69" s="790"/>
      <c r="BT69" s="790"/>
      <c r="BU69" s="790"/>
      <c r="BV69" s="790"/>
      <c r="BW69" s="790"/>
      <c r="BX69" s="790"/>
      <c r="BY69" s="790"/>
      <c r="BZ69" s="790"/>
      <c r="CA69" s="790"/>
      <c r="CB69" s="790"/>
      <c r="CC69" s="790"/>
      <c r="CD69" s="790"/>
      <c r="CE69" s="790"/>
      <c r="CF69" s="790"/>
      <c r="CG69" s="790"/>
      <c r="CH69" s="790"/>
      <c r="CI69" s="790"/>
      <c r="CJ69" s="790"/>
      <c r="CK69" s="790"/>
      <c r="CL69" s="790"/>
      <c r="CM69" s="790"/>
      <c r="CN69" s="790"/>
      <c r="CO69" s="790"/>
      <c r="CP69" s="790"/>
      <c r="CQ69" s="790"/>
      <c r="CR69" s="790"/>
      <c r="CS69" s="790"/>
      <c r="CT69" s="790"/>
      <c r="CU69" s="790"/>
      <c r="CV69" s="790"/>
      <c r="CW69" s="790"/>
      <c r="CX69" s="790"/>
      <c r="CY69" s="790"/>
      <c r="CZ69" s="790"/>
      <c r="DA69" s="790"/>
      <c r="DB69" s="790"/>
      <c r="DC69" s="790"/>
      <c r="DD69" s="790"/>
      <c r="DE69" s="790"/>
      <c r="DF69" s="790"/>
      <c r="DG69" s="790"/>
      <c r="DH69" s="790"/>
      <c r="DI69" s="790"/>
      <c r="DJ69" s="790"/>
      <c r="DK69" s="790"/>
      <c r="DL69" s="790"/>
      <c r="DM69" s="790"/>
      <c r="DN69" s="790"/>
      <c r="DO69" s="790"/>
      <c r="DP69" s="790"/>
      <c r="DQ69" s="790"/>
      <c r="DR69" s="790"/>
      <c r="DS69" s="790"/>
      <c r="DT69" s="790"/>
      <c r="DU69" s="790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790"/>
      <c r="FF69" s="790"/>
      <c r="FG69" s="790"/>
      <c r="FH69" s="790"/>
      <c r="FI69" s="790"/>
      <c r="FJ69" s="790"/>
      <c r="FK69" s="790"/>
      <c r="FL69" s="790"/>
      <c r="FM69" s="790"/>
      <c r="FN69" s="790"/>
      <c r="FO69" s="790"/>
      <c r="FP69" s="790"/>
      <c r="FQ69" s="790"/>
      <c r="FR69" s="790"/>
      <c r="FS69" s="790"/>
      <c r="FT69" s="790"/>
    </row>
    <row r="70" spans="1:176" s="837" customFormat="1">
      <c r="A70" s="1057"/>
      <c r="B70" s="1058"/>
      <c r="E70" s="1059"/>
      <c r="F70" s="1018"/>
      <c r="G70" s="790"/>
      <c r="H70" s="790"/>
      <c r="I70" s="790"/>
      <c r="J70" s="790"/>
      <c r="K70" s="790"/>
      <c r="L70" s="790"/>
      <c r="M70" s="790"/>
      <c r="N70" s="790"/>
      <c r="O70" s="790"/>
      <c r="P70" s="790"/>
      <c r="Q70" s="790"/>
      <c r="R70" s="790"/>
      <c r="S70" s="790"/>
      <c r="T70" s="790"/>
      <c r="U70" s="790"/>
      <c r="V70" s="790"/>
      <c r="W70" s="790"/>
      <c r="X70" s="790"/>
      <c r="Y70" s="790"/>
      <c r="Z70" s="790"/>
      <c r="AA70" s="790"/>
      <c r="AB70" s="790"/>
      <c r="AC70" s="790"/>
      <c r="AD70" s="790"/>
      <c r="AE70" s="790"/>
      <c r="AF70" s="790"/>
      <c r="AG70" s="790"/>
      <c r="AH70" s="790"/>
      <c r="AI70" s="790"/>
      <c r="AJ70" s="790"/>
      <c r="AK70" s="790"/>
      <c r="AL70" s="790"/>
      <c r="AM70" s="790"/>
      <c r="AN70" s="790"/>
      <c r="AO70" s="790"/>
      <c r="AP70" s="790"/>
      <c r="AQ70" s="790"/>
      <c r="AR70" s="790"/>
      <c r="AS70" s="790"/>
      <c r="AT70" s="790"/>
      <c r="AU70" s="790"/>
      <c r="AV70" s="790"/>
      <c r="AW70" s="790"/>
      <c r="AX70" s="790"/>
      <c r="AY70" s="790"/>
      <c r="AZ70" s="790"/>
      <c r="BA70" s="790"/>
      <c r="BB70" s="790"/>
      <c r="BC70" s="790"/>
      <c r="BD70" s="790"/>
      <c r="BE70" s="790"/>
      <c r="BF70" s="790"/>
      <c r="BG70" s="790"/>
      <c r="BH70" s="790"/>
      <c r="BI70" s="790"/>
      <c r="BJ70" s="790"/>
      <c r="BK70" s="790"/>
      <c r="BL70" s="790"/>
      <c r="BM70" s="790"/>
      <c r="BN70" s="790"/>
      <c r="BO70" s="790"/>
      <c r="BP70" s="790"/>
      <c r="BQ70" s="790"/>
      <c r="BR70" s="790"/>
      <c r="BS70" s="790"/>
      <c r="BT70" s="790"/>
      <c r="BU70" s="790"/>
      <c r="BV70" s="790"/>
      <c r="BW70" s="790"/>
      <c r="BX70" s="790"/>
      <c r="BY70" s="790"/>
      <c r="BZ70" s="790"/>
      <c r="CA70" s="790"/>
      <c r="CB70" s="790"/>
      <c r="CC70" s="790"/>
      <c r="CD70" s="790"/>
      <c r="CE70" s="790"/>
      <c r="CF70" s="790"/>
      <c r="CG70" s="790"/>
      <c r="CH70" s="790"/>
      <c r="CI70" s="790"/>
      <c r="CJ70" s="790"/>
      <c r="CK70" s="790"/>
      <c r="CL70" s="790"/>
      <c r="CM70" s="790"/>
      <c r="CN70" s="790"/>
      <c r="CO70" s="790"/>
      <c r="CP70" s="790"/>
      <c r="CQ70" s="790"/>
      <c r="CR70" s="790"/>
      <c r="CS70" s="790"/>
      <c r="CT70" s="790"/>
      <c r="CU70" s="790"/>
      <c r="CV70" s="790"/>
      <c r="CW70" s="790"/>
      <c r="CX70" s="790"/>
      <c r="CY70" s="790"/>
      <c r="CZ70" s="790"/>
      <c r="DA70" s="790"/>
      <c r="DB70" s="790"/>
      <c r="DC70" s="790"/>
      <c r="DD70" s="790"/>
      <c r="DE70" s="790"/>
      <c r="DF70" s="790"/>
      <c r="DG70" s="790"/>
      <c r="DH70" s="790"/>
      <c r="DI70" s="790"/>
      <c r="DJ70" s="790"/>
      <c r="DK70" s="790"/>
      <c r="DL70" s="790"/>
      <c r="DM70" s="790"/>
      <c r="DN70" s="790"/>
      <c r="DO70" s="790"/>
      <c r="DP70" s="790"/>
      <c r="DQ70" s="790"/>
      <c r="DR70" s="790"/>
      <c r="DS70" s="790"/>
      <c r="DT70" s="790"/>
      <c r="DU70" s="790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790"/>
      <c r="FF70" s="790"/>
      <c r="FG70" s="790"/>
      <c r="FH70" s="790"/>
      <c r="FI70" s="790"/>
      <c r="FJ70" s="790"/>
      <c r="FK70" s="790"/>
      <c r="FL70" s="790"/>
      <c r="FM70" s="790"/>
      <c r="FN70" s="790"/>
      <c r="FO70" s="790"/>
      <c r="FP70" s="790"/>
      <c r="FQ70" s="790"/>
      <c r="FR70" s="790"/>
      <c r="FS70" s="790"/>
      <c r="FT70" s="790"/>
    </row>
    <row r="71" spans="1:176" s="837" customFormat="1">
      <c r="A71" s="1057"/>
      <c r="B71" s="1058"/>
      <c r="E71" s="1059"/>
      <c r="F71" s="1018"/>
      <c r="G71" s="790"/>
      <c r="H71" s="790"/>
      <c r="I71" s="790"/>
      <c r="J71" s="790"/>
      <c r="K71" s="790"/>
      <c r="L71" s="790"/>
      <c r="M71" s="790"/>
      <c r="N71" s="790"/>
      <c r="O71" s="790"/>
      <c r="P71" s="790"/>
      <c r="Q71" s="790"/>
      <c r="R71" s="790"/>
      <c r="S71" s="790"/>
      <c r="T71" s="790"/>
      <c r="U71" s="790"/>
      <c r="V71" s="790"/>
      <c r="W71" s="790"/>
      <c r="X71" s="790"/>
      <c r="Y71" s="790"/>
      <c r="Z71" s="790"/>
      <c r="AA71" s="790"/>
      <c r="AB71" s="790"/>
      <c r="AC71" s="790"/>
      <c r="AD71" s="790"/>
      <c r="AE71" s="790"/>
      <c r="AF71" s="790"/>
      <c r="AG71" s="790"/>
      <c r="AH71" s="790"/>
      <c r="AI71" s="790"/>
      <c r="AJ71" s="790"/>
      <c r="AK71" s="790"/>
      <c r="AL71" s="790"/>
      <c r="AM71" s="790"/>
      <c r="AN71" s="790"/>
      <c r="AO71" s="790"/>
      <c r="AP71" s="790"/>
      <c r="AQ71" s="790"/>
      <c r="AR71" s="790"/>
      <c r="AS71" s="790"/>
      <c r="AT71" s="790"/>
      <c r="AU71" s="790"/>
      <c r="AV71" s="790"/>
      <c r="AW71" s="790"/>
      <c r="AX71" s="790"/>
      <c r="AY71" s="790"/>
      <c r="AZ71" s="790"/>
      <c r="BA71" s="790"/>
      <c r="BB71" s="790"/>
      <c r="BC71" s="790"/>
      <c r="BD71" s="790"/>
      <c r="BE71" s="790"/>
      <c r="BF71" s="790"/>
      <c r="BG71" s="790"/>
      <c r="BH71" s="790"/>
      <c r="BI71" s="790"/>
      <c r="BJ71" s="790"/>
      <c r="BK71" s="790"/>
      <c r="BL71" s="790"/>
      <c r="BM71" s="790"/>
      <c r="BN71" s="790"/>
      <c r="BO71" s="790"/>
      <c r="BP71" s="790"/>
      <c r="BQ71" s="790"/>
      <c r="BR71" s="790"/>
      <c r="BS71" s="790"/>
      <c r="BT71" s="790"/>
      <c r="BU71" s="790"/>
      <c r="BV71" s="790"/>
      <c r="BW71" s="790"/>
      <c r="BX71" s="790"/>
      <c r="BY71" s="790"/>
      <c r="BZ71" s="790"/>
      <c r="CA71" s="790"/>
      <c r="CB71" s="790"/>
      <c r="CC71" s="790"/>
      <c r="CD71" s="790"/>
      <c r="CE71" s="790"/>
      <c r="CF71" s="790"/>
      <c r="CG71" s="790"/>
      <c r="CH71" s="790"/>
      <c r="CI71" s="790"/>
      <c r="CJ71" s="790"/>
      <c r="CK71" s="790"/>
      <c r="CL71" s="790"/>
      <c r="CM71" s="790"/>
      <c r="CN71" s="790"/>
      <c r="CO71" s="790"/>
      <c r="CP71" s="790"/>
      <c r="CQ71" s="790"/>
      <c r="CR71" s="790"/>
      <c r="CS71" s="790"/>
      <c r="CT71" s="790"/>
      <c r="CU71" s="790"/>
      <c r="CV71" s="790"/>
      <c r="CW71" s="790"/>
      <c r="CX71" s="790"/>
      <c r="CY71" s="790"/>
      <c r="CZ71" s="790"/>
      <c r="DA71" s="790"/>
      <c r="DB71" s="790"/>
      <c r="DC71" s="790"/>
      <c r="DD71" s="790"/>
      <c r="DE71" s="790"/>
      <c r="DF71" s="790"/>
      <c r="DG71" s="790"/>
      <c r="DH71" s="790"/>
      <c r="DI71" s="790"/>
      <c r="DJ71" s="790"/>
      <c r="DK71" s="790"/>
      <c r="DL71" s="790"/>
      <c r="DM71" s="790"/>
      <c r="DN71" s="790"/>
      <c r="DO71" s="790"/>
      <c r="DP71" s="790"/>
      <c r="DQ71" s="790"/>
      <c r="DR71" s="790"/>
      <c r="DS71" s="790"/>
      <c r="DT71" s="790"/>
      <c r="DU71" s="790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790"/>
      <c r="FF71" s="790"/>
      <c r="FG71" s="790"/>
      <c r="FH71" s="790"/>
      <c r="FI71" s="790"/>
      <c r="FJ71" s="790"/>
      <c r="FK71" s="790"/>
      <c r="FL71" s="790"/>
      <c r="FM71" s="790"/>
      <c r="FN71" s="790"/>
      <c r="FO71" s="790"/>
      <c r="FP71" s="790"/>
      <c r="FQ71" s="790"/>
      <c r="FR71" s="790"/>
      <c r="FS71" s="790"/>
      <c r="FT71" s="790"/>
    </row>
    <row r="72" spans="1:176" s="837" customFormat="1">
      <c r="A72" s="1057"/>
      <c r="B72" s="1058"/>
      <c r="E72" s="1059"/>
      <c r="F72" s="1018"/>
      <c r="G72" s="790"/>
      <c r="H72" s="790"/>
      <c r="I72" s="790"/>
      <c r="J72" s="790"/>
      <c r="K72" s="790"/>
      <c r="L72" s="790"/>
      <c r="M72" s="790"/>
      <c r="N72" s="790"/>
      <c r="O72" s="790"/>
      <c r="P72" s="790"/>
      <c r="Q72" s="790"/>
      <c r="R72" s="790"/>
      <c r="S72" s="790"/>
      <c r="T72" s="790"/>
      <c r="U72" s="790"/>
      <c r="V72" s="790"/>
      <c r="W72" s="790"/>
      <c r="X72" s="790"/>
      <c r="Y72" s="790"/>
      <c r="Z72" s="790"/>
      <c r="AA72" s="790"/>
      <c r="AB72" s="790"/>
      <c r="AC72" s="790"/>
      <c r="AD72" s="790"/>
      <c r="AE72" s="790"/>
      <c r="AF72" s="790"/>
      <c r="AG72" s="790"/>
      <c r="AH72" s="790"/>
      <c r="AI72" s="790"/>
      <c r="AJ72" s="790"/>
      <c r="AK72" s="790"/>
      <c r="AL72" s="790"/>
      <c r="AM72" s="790"/>
      <c r="AN72" s="790"/>
      <c r="AO72" s="790"/>
      <c r="AP72" s="790"/>
      <c r="AQ72" s="790"/>
      <c r="AR72" s="790"/>
      <c r="AS72" s="790"/>
      <c r="AT72" s="790"/>
      <c r="AU72" s="790"/>
      <c r="AV72" s="790"/>
      <c r="AW72" s="790"/>
      <c r="AX72" s="790"/>
      <c r="AY72" s="790"/>
      <c r="AZ72" s="790"/>
      <c r="BA72" s="790"/>
      <c r="BB72" s="790"/>
      <c r="BC72" s="790"/>
      <c r="BD72" s="790"/>
      <c r="BE72" s="790"/>
      <c r="BF72" s="790"/>
      <c r="BG72" s="790"/>
      <c r="BH72" s="790"/>
      <c r="BI72" s="790"/>
      <c r="BJ72" s="790"/>
      <c r="BK72" s="790"/>
      <c r="BL72" s="790"/>
      <c r="BM72" s="790"/>
      <c r="BN72" s="790"/>
      <c r="BO72" s="790"/>
      <c r="BP72" s="790"/>
      <c r="BQ72" s="790"/>
      <c r="BR72" s="790"/>
      <c r="BS72" s="790"/>
      <c r="BT72" s="790"/>
      <c r="BU72" s="790"/>
      <c r="BV72" s="790"/>
      <c r="BW72" s="790"/>
      <c r="BX72" s="790"/>
      <c r="BY72" s="790"/>
      <c r="BZ72" s="790"/>
      <c r="CA72" s="790"/>
      <c r="CB72" s="790"/>
      <c r="CC72" s="790"/>
      <c r="CD72" s="790"/>
      <c r="CE72" s="790"/>
      <c r="CF72" s="790"/>
      <c r="CG72" s="790"/>
      <c r="CH72" s="790"/>
      <c r="CI72" s="790"/>
      <c r="CJ72" s="790"/>
      <c r="CK72" s="790"/>
      <c r="CL72" s="790"/>
      <c r="CM72" s="790"/>
      <c r="CN72" s="790"/>
      <c r="CO72" s="790"/>
      <c r="CP72" s="790"/>
      <c r="CQ72" s="790"/>
      <c r="CR72" s="790"/>
      <c r="CS72" s="790"/>
      <c r="CT72" s="790"/>
      <c r="CU72" s="790"/>
      <c r="CV72" s="790"/>
      <c r="CW72" s="790"/>
      <c r="CX72" s="790"/>
      <c r="CY72" s="790"/>
      <c r="CZ72" s="790"/>
      <c r="DA72" s="790"/>
      <c r="DB72" s="790"/>
      <c r="DC72" s="790"/>
      <c r="DD72" s="790"/>
      <c r="DE72" s="790"/>
      <c r="DF72" s="790"/>
      <c r="DG72" s="790"/>
      <c r="DH72" s="790"/>
      <c r="DI72" s="790"/>
      <c r="DJ72" s="790"/>
      <c r="DK72" s="790"/>
      <c r="DL72" s="790"/>
      <c r="DM72" s="790"/>
      <c r="DN72" s="790"/>
      <c r="DO72" s="790"/>
      <c r="DP72" s="790"/>
      <c r="DQ72" s="790"/>
      <c r="DR72" s="790"/>
      <c r="DS72" s="790"/>
      <c r="DT72" s="790"/>
      <c r="DU72" s="790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790"/>
      <c r="FF72" s="790"/>
      <c r="FG72" s="790"/>
      <c r="FH72" s="790"/>
      <c r="FI72" s="790"/>
      <c r="FJ72" s="790"/>
      <c r="FK72" s="790"/>
      <c r="FL72" s="790"/>
      <c r="FM72" s="790"/>
      <c r="FN72" s="790"/>
      <c r="FO72" s="790"/>
      <c r="FP72" s="790"/>
      <c r="FQ72" s="790"/>
      <c r="FR72" s="790"/>
      <c r="FS72" s="790"/>
      <c r="FT72" s="790"/>
    </row>
    <row r="73" spans="1:176" s="837" customFormat="1">
      <c r="A73" s="1057"/>
      <c r="B73" s="1058"/>
      <c r="E73" s="1059"/>
      <c r="F73" s="1018"/>
      <c r="G73" s="790"/>
      <c r="H73" s="790"/>
      <c r="I73" s="790"/>
      <c r="J73" s="790"/>
      <c r="K73" s="790"/>
      <c r="L73" s="790"/>
      <c r="M73" s="790"/>
      <c r="N73" s="790"/>
      <c r="O73" s="790"/>
      <c r="P73" s="790"/>
      <c r="Q73" s="790"/>
      <c r="R73" s="790"/>
      <c r="S73" s="790"/>
      <c r="T73" s="790"/>
      <c r="U73" s="790"/>
      <c r="V73" s="790"/>
      <c r="W73" s="790"/>
      <c r="X73" s="790"/>
      <c r="Y73" s="790"/>
      <c r="Z73" s="790"/>
      <c r="AA73" s="790"/>
      <c r="AB73" s="790"/>
      <c r="AC73" s="790"/>
      <c r="AD73" s="790"/>
      <c r="AE73" s="790"/>
      <c r="AF73" s="790"/>
      <c r="AG73" s="790"/>
      <c r="AH73" s="790"/>
      <c r="AI73" s="790"/>
      <c r="AJ73" s="790"/>
      <c r="AK73" s="790"/>
      <c r="AL73" s="790"/>
      <c r="AM73" s="790"/>
      <c r="AN73" s="790"/>
      <c r="AO73" s="790"/>
      <c r="AP73" s="790"/>
      <c r="AQ73" s="790"/>
      <c r="AR73" s="790"/>
      <c r="AS73" s="790"/>
      <c r="AT73" s="790"/>
      <c r="AU73" s="790"/>
      <c r="AV73" s="790"/>
      <c r="AW73" s="790"/>
      <c r="AX73" s="790"/>
      <c r="AY73" s="790"/>
      <c r="AZ73" s="790"/>
      <c r="BA73" s="790"/>
      <c r="BB73" s="790"/>
      <c r="BC73" s="790"/>
      <c r="BD73" s="790"/>
      <c r="BE73" s="790"/>
      <c r="BF73" s="790"/>
      <c r="BG73" s="790"/>
      <c r="BH73" s="790"/>
      <c r="BI73" s="790"/>
      <c r="BJ73" s="790"/>
      <c r="BK73" s="790"/>
      <c r="BL73" s="790"/>
      <c r="BM73" s="790"/>
      <c r="BN73" s="790"/>
      <c r="BO73" s="790"/>
      <c r="BP73" s="790"/>
      <c r="BQ73" s="790"/>
      <c r="BR73" s="790"/>
      <c r="BS73" s="790"/>
      <c r="BT73" s="790"/>
      <c r="BU73" s="790"/>
      <c r="BV73" s="790"/>
      <c r="BW73" s="790"/>
      <c r="BX73" s="790"/>
      <c r="BY73" s="790"/>
      <c r="BZ73" s="790"/>
      <c r="CA73" s="790"/>
      <c r="CB73" s="790"/>
      <c r="CC73" s="790"/>
      <c r="CD73" s="790"/>
      <c r="CE73" s="790"/>
      <c r="CF73" s="790"/>
      <c r="CG73" s="790"/>
      <c r="CH73" s="790"/>
      <c r="CI73" s="790"/>
      <c r="CJ73" s="790"/>
      <c r="CK73" s="790"/>
      <c r="CL73" s="790"/>
      <c r="CM73" s="790"/>
      <c r="CN73" s="790"/>
      <c r="CO73" s="790"/>
      <c r="CP73" s="790"/>
      <c r="CQ73" s="790"/>
      <c r="CR73" s="790"/>
      <c r="CS73" s="790"/>
      <c r="CT73" s="790"/>
      <c r="CU73" s="790"/>
      <c r="CV73" s="790"/>
      <c r="CW73" s="790"/>
      <c r="CX73" s="790"/>
      <c r="CY73" s="790"/>
      <c r="CZ73" s="790"/>
      <c r="DA73" s="790"/>
      <c r="DB73" s="790"/>
      <c r="DC73" s="790"/>
      <c r="DD73" s="790"/>
      <c r="DE73" s="790"/>
      <c r="DF73" s="790"/>
      <c r="DG73" s="790"/>
      <c r="DH73" s="790"/>
      <c r="DI73" s="790"/>
      <c r="DJ73" s="790"/>
      <c r="DK73" s="790"/>
      <c r="DL73" s="790"/>
      <c r="DM73" s="790"/>
      <c r="DN73" s="790"/>
      <c r="DO73" s="790"/>
      <c r="DP73" s="790"/>
      <c r="DQ73" s="790"/>
      <c r="DR73" s="790"/>
      <c r="DS73" s="790"/>
      <c r="DT73" s="790"/>
      <c r="DU73" s="790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790"/>
      <c r="FF73" s="790"/>
      <c r="FG73" s="790"/>
      <c r="FH73" s="790"/>
      <c r="FI73" s="790"/>
      <c r="FJ73" s="790"/>
      <c r="FK73" s="790"/>
      <c r="FL73" s="790"/>
      <c r="FM73" s="790"/>
      <c r="FN73" s="790"/>
      <c r="FO73" s="790"/>
      <c r="FP73" s="790"/>
      <c r="FQ73" s="790"/>
      <c r="FR73" s="790"/>
      <c r="FS73" s="790"/>
      <c r="FT73" s="790"/>
    </row>
    <row r="74" spans="1:176" s="837" customFormat="1">
      <c r="A74" s="1057"/>
      <c r="B74" s="1058"/>
      <c r="E74" s="1059"/>
      <c r="F74" s="1018"/>
      <c r="G74" s="790"/>
      <c r="H74" s="790"/>
      <c r="I74" s="790"/>
      <c r="J74" s="790"/>
      <c r="K74" s="790"/>
      <c r="L74" s="790"/>
      <c r="M74" s="790"/>
      <c r="N74" s="790"/>
      <c r="O74" s="790"/>
      <c r="P74" s="790"/>
      <c r="Q74" s="790"/>
      <c r="R74" s="790"/>
      <c r="S74" s="790"/>
      <c r="T74" s="790"/>
      <c r="U74" s="790"/>
      <c r="V74" s="790"/>
      <c r="W74" s="790"/>
      <c r="X74" s="790"/>
      <c r="Y74" s="790"/>
      <c r="Z74" s="790"/>
      <c r="AA74" s="790"/>
      <c r="AB74" s="790"/>
      <c r="AC74" s="790"/>
      <c r="AD74" s="790"/>
      <c r="AE74" s="790"/>
      <c r="AF74" s="790"/>
      <c r="AG74" s="790"/>
      <c r="AH74" s="790"/>
      <c r="AI74" s="790"/>
      <c r="AJ74" s="790"/>
      <c r="AK74" s="790"/>
      <c r="AL74" s="790"/>
      <c r="AM74" s="790"/>
      <c r="AN74" s="790"/>
      <c r="AO74" s="790"/>
      <c r="AP74" s="790"/>
      <c r="AQ74" s="790"/>
      <c r="AR74" s="790"/>
      <c r="AS74" s="790"/>
      <c r="AT74" s="790"/>
      <c r="AU74" s="790"/>
      <c r="AV74" s="790"/>
      <c r="AW74" s="790"/>
      <c r="AX74" s="790"/>
      <c r="AY74" s="790"/>
      <c r="AZ74" s="790"/>
      <c r="BA74" s="790"/>
      <c r="BB74" s="790"/>
      <c r="BC74" s="790"/>
      <c r="BD74" s="790"/>
      <c r="BE74" s="790"/>
      <c r="BF74" s="790"/>
      <c r="BG74" s="790"/>
      <c r="BH74" s="790"/>
      <c r="BI74" s="790"/>
      <c r="BJ74" s="790"/>
      <c r="BK74" s="790"/>
      <c r="BL74" s="790"/>
      <c r="BM74" s="790"/>
      <c r="BN74" s="790"/>
      <c r="BO74" s="790"/>
      <c r="BP74" s="790"/>
      <c r="BQ74" s="790"/>
      <c r="BR74" s="790"/>
      <c r="BS74" s="790"/>
      <c r="BT74" s="790"/>
      <c r="BU74" s="790"/>
      <c r="BV74" s="790"/>
      <c r="BW74" s="790"/>
      <c r="BX74" s="790"/>
      <c r="BY74" s="790"/>
      <c r="BZ74" s="790"/>
      <c r="CA74" s="790"/>
      <c r="CB74" s="790"/>
      <c r="CC74" s="790"/>
      <c r="CD74" s="790"/>
      <c r="CE74" s="790"/>
      <c r="CF74" s="790"/>
      <c r="CG74" s="790"/>
      <c r="CH74" s="790"/>
      <c r="CI74" s="790"/>
      <c r="CJ74" s="790"/>
      <c r="CK74" s="790"/>
      <c r="CL74" s="790"/>
      <c r="CM74" s="790"/>
      <c r="CN74" s="790"/>
      <c r="CO74" s="790"/>
      <c r="CP74" s="790"/>
      <c r="CQ74" s="790"/>
      <c r="CR74" s="790"/>
      <c r="CS74" s="790"/>
      <c r="CT74" s="790"/>
      <c r="CU74" s="790"/>
      <c r="CV74" s="790"/>
      <c r="CW74" s="790"/>
      <c r="CX74" s="790"/>
      <c r="CY74" s="790"/>
      <c r="CZ74" s="790"/>
      <c r="DA74" s="790"/>
      <c r="DB74" s="790"/>
      <c r="DC74" s="790"/>
      <c r="DD74" s="790"/>
      <c r="DE74" s="790"/>
      <c r="DF74" s="790"/>
      <c r="DG74" s="790"/>
      <c r="DH74" s="790"/>
      <c r="DI74" s="790"/>
      <c r="DJ74" s="790"/>
      <c r="DK74" s="790"/>
      <c r="DL74" s="790"/>
      <c r="DM74" s="790"/>
      <c r="DN74" s="790"/>
      <c r="DO74" s="790"/>
      <c r="DP74" s="790"/>
      <c r="DQ74" s="790"/>
      <c r="DR74" s="790"/>
      <c r="DS74" s="790"/>
      <c r="DT74" s="790"/>
      <c r="DU74" s="790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790"/>
      <c r="FF74" s="790"/>
      <c r="FG74" s="790"/>
      <c r="FH74" s="790"/>
      <c r="FI74" s="790"/>
      <c r="FJ74" s="790"/>
      <c r="FK74" s="790"/>
      <c r="FL74" s="790"/>
      <c r="FM74" s="790"/>
      <c r="FN74" s="790"/>
      <c r="FO74" s="790"/>
      <c r="FP74" s="790"/>
      <c r="FQ74" s="790"/>
      <c r="FR74" s="790"/>
      <c r="FS74" s="790"/>
      <c r="FT74" s="790"/>
    </row>
    <row r="75" spans="1:176" s="837" customFormat="1">
      <c r="A75" s="1057"/>
      <c r="B75" s="1058"/>
      <c r="E75" s="1059"/>
      <c r="F75" s="1018"/>
      <c r="G75" s="790"/>
      <c r="H75" s="790"/>
      <c r="I75" s="790"/>
      <c r="J75" s="790"/>
      <c r="K75" s="790"/>
      <c r="L75" s="790"/>
      <c r="M75" s="790"/>
      <c r="N75" s="790"/>
      <c r="O75" s="790"/>
      <c r="P75" s="790"/>
      <c r="Q75" s="790"/>
      <c r="R75" s="790"/>
      <c r="S75" s="790"/>
      <c r="T75" s="790"/>
      <c r="U75" s="790"/>
      <c r="V75" s="790"/>
      <c r="W75" s="790"/>
      <c r="X75" s="790"/>
      <c r="Y75" s="790"/>
      <c r="Z75" s="790"/>
      <c r="AA75" s="790"/>
      <c r="AB75" s="790"/>
      <c r="AC75" s="790"/>
      <c r="AD75" s="790"/>
      <c r="AE75" s="790"/>
      <c r="AF75" s="790"/>
      <c r="AG75" s="790"/>
      <c r="AH75" s="790"/>
      <c r="AI75" s="790"/>
      <c r="AJ75" s="790"/>
      <c r="AK75" s="790"/>
      <c r="AL75" s="790"/>
      <c r="AM75" s="790"/>
      <c r="AN75" s="790"/>
      <c r="AO75" s="790"/>
      <c r="AP75" s="790"/>
      <c r="AQ75" s="790"/>
      <c r="AR75" s="790"/>
      <c r="AS75" s="790"/>
      <c r="AT75" s="790"/>
      <c r="AU75" s="790"/>
      <c r="AV75" s="790"/>
      <c r="AW75" s="790"/>
      <c r="AX75" s="790"/>
      <c r="AY75" s="790"/>
      <c r="AZ75" s="790"/>
      <c r="BA75" s="790"/>
      <c r="BB75" s="790"/>
      <c r="BC75" s="790"/>
      <c r="BD75" s="790"/>
      <c r="BE75" s="790"/>
      <c r="BF75" s="790"/>
      <c r="BG75" s="790"/>
      <c r="BH75" s="790"/>
      <c r="BI75" s="790"/>
      <c r="BJ75" s="790"/>
      <c r="BK75" s="790"/>
      <c r="BL75" s="790"/>
      <c r="BM75" s="790"/>
      <c r="BN75" s="790"/>
      <c r="BO75" s="790"/>
      <c r="BP75" s="790"/>
      <c r="BQ75" s="790"/>
      <c r="BR75" s="790"/>
      <c r="BS75" s="790"/>
      <c r="BT75" s="790"/>
      <c r="BU75" s="790"/>
      <c r="BV75" s="790"/>
      <c r="BW75" s="790"/>
      <c r="BX75" s="790"/>
      <c r="BY75" s="790"/>
      <c r="BZ75" s="790"/>
      <c r="CA75" s="790"/>
      <c r="CB75" s="790"/>
      <c r="CC75" s="790"/>
      <c r="CD75" s="790"/>
      <c r="CE75" s="790"/>
      <c r="CF75" s="790"/>
      <c r="CG75" s="790"/>
      <c r="CH75" s="790"/>
      <c r="CI75" s="790"/>
      <c r="CJ75" s="790"/>
      <c r="CK75" s="790"/>
      <c r="CL75" s="790"/>
      <c r="CM75" s="790"/>
      <c r="CN75" s="790"/>
      <c r="CO75" s="790"/>
      <c r="CP75" s="790"/>
      <c r="CQ75" s="790"/>
      <c r="CR75" s="790"/>
      <c r="CS75" s="790"/>
      <c r="CT75" s="790"/>
      <c r="CU75" s="790"/>
      <c r="CV75" s="790"/>
      <c r="CW75" s="790"/>
      <c r="CX75" s="790"/>
      <c r="CY75" s="790"/>
      <c r="CZ75" s="790"/>
      <c r="DA75" s="790"/>
      <c r="DB75" s="790"/>
      <c r="DC75" s="790"/>
      <c r="DD75" s="790"/>
      <c r="DE75" s="790"/>
      <c r="DF75" s="790"/>
      <c r="DG75" s="790"/>
      <c r="DH75" s="790"/>
      <c r="DI75" s="790"/>
      <c r="DJ75" s="790"/>
      <c r="DK75" s="790"/>
      <c r="DL75" s="790"/>
      <c r="DM75" s="790"/>
      <c r="DN75" s="790"/>
      <c r="DO75" s="790"/>
      <c r="DP75" s="790"/>
      <c r="DQ75" s="790"/>
      <c r="DR75" s="790"/>
      <c r="DS75" s="790"/>
      <c r="DT75" s="790"/>
      <c r="DU75" s="790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790"/>
      <c r="FF75" s="790"/>
      <c r="FG75" s="790"/>
      <c r="FH75" s="790"/>
      <c r="FI75" s="790"/>
      <c r="FJ75" s="790"/>
      <c r="FK75" s="790"/>
      <c r="FL75" s="790"/>
      <c r="FM75" s="790"/>
      <c r="FN75" s="790"/>
      <c r="FO75" s="790"/>
      <c r="FP75" s="790"/>
      <c r="FQ75" s="790"/>
      <c r="FR75" s="790"/>
      <c r="FS75" s="790"/>
      <c r="FT75" s="790"/>
    </row>
    <row r="76" spans="1:176" s="837" customFormat="1">
      <c r="A76" s="1057"/>
      <c r="B76" s="1058"/>
      <c r="E76" s="1059"/>
      <c r="F76" s="1018"/>
      <c r="G76" s="790"/>
      <c r="H76" s="790"/>
      <c r="I76" s="790"/>
      <c r="J76" s="790"/>
      <c r="K76" s="790"/>
      <c r="L76" s="790"/>
      <c r="M76" s="790"/>
      <c r="N76" s="790"/>
      <c r="O76" s="790"/>
      <c r="P76" s="790"/>
      <c r="Q76" s="790"/>
      <c r="R76" s="790"/>
      <c r="S76" s="790"/>
      <c r="T76" s="790"/>
      <c r="U76" s="790"/>
      <c r="V76" s="790"/>
      <c r="W76" s="790"/>
      <c r="X76" s="790"/>
      <c r="Y76" s="790"/>
      <c r="Z76" s="790"/>
      <c r="AA76" s="790"/>
      <c r="AB76" s="790"/>
      <c r="AC76" s="790"/>
      <c r="AD76" s="790"/>
      <c r="AE76" s="790"/>
      <c r="AF76" s="790"/>
      <c r="AG76" s="790"/>
      <c r="AH76" s="790"/>
      <c r="AI76" s="790"/>
      <c r="AJ76" s="790"/>
      <c r="AK76" s="790"/>
      <c r="AL76" s="790"/>
      <c r="AM76" s="790"/>
      <c r="AN76" s="790"/>
      <c r="AO76" s="790"/>
      <c r="AP76" s="790"/>
      <c r="AQ76" s="790"/>
      <c r="AR76" s="790"/>
      <c r="AS76" s="790"/>
      <c r="AT76" s="790"/>
      <c r="AU76" s="790"/>
      <c r="AV76" s="790"/>
      <c r="AW76" s="790"/>
      <c r="AX76" s="790"/>
      <c r="AY76" s="790"/>
      <c r="AZ76" s="790"/>
      <c r="BA76" s="790"/>
      <c r="BB76" s="790"/>
      <c r="BC76" s="790"/>
      <c r="BD76" s="790"/>
      <c r="BE76" s="790"/>
      <c r="BF76" s="790"/>
      <c r="BG76" s="790"/>
      <c r="BH76" s="790"/>
      <c r="BI76" s="790"/>
      <c r="BJ76" s="790"/>
      <c r="BK76" s="790"/>
      <c r="BL76" s="790"/>
      <c r="BM76" s="790"/>
      <c r="BN76" s="790"/>
      <c r="BO76" s="790"/>
      <c r="BP76" s="790"/>
      <c r="BQ76" s="790"/>
      <c r="BR76" s="790"/>
      <c r="BS76" s="790"/>
      <c r="BT76" s="790"/>
      <c r="BU76" s="790"/>
      <c r="BV76" s="790"/>
      <c r="BW76" s="790"/>
      <c r="BX76" s="790"/>
      <c r="BY76" s="790"/>
      <c r="BZ76" s="790"/>
      <c r="CA76" s="790"/>
      <c r="CB76" s="790"/>
      <c r="CC76" s="790"/>
      <c r="CD76" s="790"/>
      <c r="CE76" s="790"/>
      <c r="CF76" s="790"/>
      <c r="CG76" s="790"/>
      <c r="CH76" s="790"/>
      <c r="CI76" s="790"/>
      <c r="CJ76" s="790"/>
      <c r="CK76" s="790"/>
      <c r="CL76" s="790"/>
      <c r="CM76" s="790"/>
      <c r="CN76" s="790"/>
      <c r="CO76" s="790"/>
      <c r="CP76" s="790"/>
      <c r="CQ76" s="790"/>
      <c r="CR76" s="790"/>
      <c r="CS76" s="790"/>
      <c r="CT76" s="790"/>
      <c r="CU76" s="790"/>
      <c r="CV76" s="790"/>
      <c r="CW76" s="790"/>
      <c r="CX76" s="790"/>
      <c r="CY76" s="790"/>
      <c r="CZ76" s="790"/>
      <c r="DA76" s="790"/>
      <c r="DB76" s="790"/>
      <c r="DC76" s="790"/>
      <c r="DD76" s="790"/>
      <c r="DE76" s="790"/>
      <c r="DF76" s="790"/>
      <c r="DG76" s="790"/>
      <c r="DH76" s="790"/>
      <c r="DI76" s="790"/>
      <c r="DJ76" s="790"/>
      <c r="DK76" s="790"/>
      <c r="DL76" s="790"/>
      <c r="DM76" s="790"/>
      <c r="DN76" s="790"/>
      <c r="DO76" s="790"/>
      <c r="DP76" s="790"/>
      <c r="DQ76" s="790"/>
      <c r="DR76" s="790"/>
      <c r="DS76" s="790"/>
      <c r="DT76" s="790"/>
      <c r="DU76" s="790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790"/>
      <c r="FF76" s="790"/>
      <c r="FG76" s="790"/>
      <c r="FH76" s="790"/>
      <c r="FI76" s="790"/>
      <c r="FJ76" s="790"/>
      <c r="FK76" s="790"/>
      <c r="FL76" s="790"/>
      <c r="FM76" s="790"/>
      <c r="FN76" s="790"/>
      <c r="FO76" s="790"/>
      <c r="FP76" s="790"/>
      <c r="FQ76" s="790"/>
      <c r="FR76" s="790"/>
      <c r="FS76" s="790"/>
      <c r="FT76" s="790"/>
    </row>
    <row r="77" spans="1:176" s="837" customFormat="1">
      <c r="A77" s="1057"/>
      <c r="B77" s="1058"/>
      <c r="E77" s="1059"/>
      <c r="F77" s="1018"/>
      <c r="G77" s="790"/>
      <c r="H77" s="790"/>
      <c r="I77" s="790"/>
      <c r="J77" s="790"/>
      <c r="K77" s="790"/>
      <c r="L77" s="790"/>
      <c r="M77" s="790"/>
      <c r="N77" s="790"/>
      <c r="O77" s="790"/>
      <c r="P77" s="790"/>
      <c r="Q77" s="790"/>
      <c r="R77" s="790"/>
      <c r="S77" s="790"/>
      <c r="T77" s="790"/>
      <c r="U77" s="790"/>
      <c r="V77" s="790"/>
      <c r="W77" s="790"/>
      <c r="X77" s="790"/>
      <c r="Y77" s="790"/>
      <c r="Z77" s="790"/>
      <c r="AA77" s="790"/>
      <c r="AB77" s="790"/>
      <c r="AC77" s="790"/>
      <c r="AD77" s="790"/>
      <c r="AE77" s="790"/>
      <c r="AF77" s="790"/>
      <c r="AG77" s="790"/>
      <c r="AH77" s="790"/>
      <c r="AI77" s="790"/>
      <c r="AJ77" s="790"/>
      <c r="AK77" s="790"/>
      <c r="AL77" s="790"/>
      <c r="AM77" s="790"/>
      <c r="AN77" s="790"/>
      <c r="AO77" s="790"/>
      <c r="AP77" s="790"/>
      <c r="AQ77" s="790"/>
      <c r="AR77" s="790"/>
      <c r="AS77" s="790"/>
      <c r="AT77" s="790"/>
      <c r="AU77" s="790"/>
      <c r="AV77" s="790"/>
      <c r="AW77" s="790"/>
      <c r="AX77" s="790"/>
      <c r="AY77" s="790"/>
      <c r="AZ77" s="790"/>
      <c r="BA77" s="790"/>
      <c r="BB77" s="790"/>
      <c r="BC77" s="790"/>
      <c r="BD77" s="790"/>
      <c r="BE77" s="790"/>
      <c r="BF77" s="790"/>
      <c r="BG77" s="790"/>
      <c r="BH77" s="790"/>
      <c r="BI77" s="790"/>
      <c r="BJ77" s="790"/>
      <c r="BK77" s="790"/>
      <c r="BL77" s="790"/>
      <c r="BM77" s="790"/>
      <c r="BN77" s="790"/>
      <c r="BO77" s="790"/>
      <c r="BP77" s="790"/>
      <c r="BQ77" s="790"/>
      <c r="BR77" s="790"/>
      <c r="BS77" s="790"/>
      <c r="BT77" s="790"/>
      <c r="BU77" s="790"/>
      <c r="BV77" s="790"/>
      <c r="BW77" s="790"/>
      <c r="BX77" s="790"/>
      <c r="BY77" s="790"/>
      <c r="BZ77" s="790"/>
      <c r="CA77" s="790"/>
      <c r="CB77" s="790"/>
      <c r="CC77" s="790"/>
      <c r="CD77" s="790"/>
      <c r="CE77" s="790"/>
      <c r="CF77" s="790"/>
      <c r="CG77" s="790"/>
      <c r="CH77" s="790"/>
      <c r="CI77" s="790"/>
      <c r="CJ77" s="790"/>
      <c r="CK77" s="790"/>
      <c r="CL77" s="790"/>
      <c r="CM77" s="790"/>
      <c r="CN77" s="790"/>
      <c r="CO77" s="790"/>
      <c r="CP77" s="790"/>
      <c r="CQ77" s="790"/>
      <c r="CR77" s="790"/>
      <c r="CS77" s="790"/>
      <c r="CT77" s="790"/>
      <c r="CU77" s="790"/>
      <c r="CV77" s="790"/>
      <c r="CW77" s="790"/>
      <c r="CX77" s="790"/>
      <c r="CY77" s="790"/>
      <c r="CZ77" s="790"/>
      <c r="DA77" s="790"/>
      <c r="DB77" s="790"/>
      <c r="DC77" s="790"/>
      <c r="DD77" s="790"/>
      <c r="DE77" s="790"/>
      <c r="DF77" s="790"/>
      <c r="DG77" s="790"/>
      <c r="DH77" s="790"/>
      <c r="DI77" s="790"/>
      <c r="DJ77" s="790"/>
      <c r="DK77" s="790"/>
      <c r="DL77" s="790"/>
      <c r="DM77" s="790"/>
      <c r="DN77" s="790"/>
      <c r="DO77" s="790"/>
      <c r="DP77" s="790"/>
      <c r="DQ77" s="790"/>
      <c r="DR77" s="790"/>
      <c r="DS77" s="790"/>
      <c r="DT77" s="790"/>
      <c r="DU77" s="790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790"/>
      <c r="FF77" s="790"/>
      <c r="FG77" s="790"/>
      <c r="FH77" s="790"/>
      <c r="FI77" s="790"/>
      <c r="FJ77" s="790"/>
      <c r="FK77" s="790"/>
      <c r="FL77" s="790"/>
      <c r="FM77" s="790"/>
      <c r="FN77" s="790"/>
      <c r="FO77" s="790"/>
      <c r="FP77" s="790"/>
      <c r="FQ77" s="790"/>
      <c r="FR77" s="790"/>
      <c r="FS77" s="790"/>
      <c r="FT77" s="790"/>
    </row>
    <row r="78" spans="1:176" s="837" customFormat="1">
      <c r="A78" s="1057"/>
      <c r="B78" s="1058"/>
      <c r="E78" s="1059"/>
      <c r="F78" s="1018"/>
      <c r="G78" s="790"/>
      <c r="H78" s="790"/>
      <c r="I78" s="790"/>
      <c r="J78" s="790"/>
      <c r="K78" s="790"/>
      <c r="L78" s="790"/>
      <c r="M78" s="790"/>
      <c r="N78" s="790"/>
      <c r="O78" s="790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0"/>
      <c r="AA78" s="790"/>
      <c r="AB78" s="790"/>
      <c r="AC78" s="790"/>
      <c r="AD78" s="790"/>
      <c r="AE78" s="790"/>
      <c r="AF78" s="790"/>
      <c r="AG78" s="790"/>
      <c r="AH78" s="790"/>
      <c r="AI78" s="790"/>
      <c r="AJ78" s="790"/>
      <c r="AK78" s="790"/>
      <c r="AL78" s="790"/>
      <c r="AM78" s="790"/>
      <c r="AN78" s="790"/>
      <c r="AO78" s="790"/>
      <c r="AP78" s="790"/>
      <c r="AQ78" s="790"/>
      <c r="AR78" s="790"/>
      <c r="AS78" s="790"/>
      <c r="AT78" s="790"/>
      <c r="AU78" s="790"/>
      <c r="AV78" s="790"/>
      <c r="AW78" s="790"/>
      <c r="AX78" s="790"/>
      <c r="AY78" s="790"/>
      <c r="AZ78" s="790"/>
      <c r="BA78" s="790"/>
      <c r="BB78" s="790"/>
      <c r="BC78" s="790"/>
      <c r="BD78" s="790"/>
      <c r="BE78" s="790"/>
      <c r="BF78" s="790"/>
      <c r="BG78" s="790"/>
      <c r="BH78" s="790"/>
      <c r="BI78" s="790"/>
      <c r="BJ78" s="790"/>
      <c r="BK78" s="790"/>
      <c r="BL78" s="790"/>
      <c r="BM78" s="790"/>
      <c r="BN78" s="790"/>
      <c r="BO78" s="790"/>
      <c r="BP78" s="790"/>
      <c r="BQ78" s="790"/>
      <c r="BR78" s="790"/>
      <c r="BS78" s="790"/>
      <c r="BT78" s="790"/>
      <c r="BU78" s="790"/>
      <c r="BV78" s="790"/>
      <c r="BW78" s="790"/>
      <c r="BX78" s="790"/>
      <c r="BY78" s="790"/>
      <c r="BZ78" s="790"/>
      <c r="CA78" s="790"/>
      <c r="CB78" s="790"/>
      <c r="CC78" s="790"/>
      <c r="CD78" s="790"/>
      <c r="CE78" s="790"/>
      <c r="CF78" s="790"/>
      <c r="CG78" s="790"/>
      <c r="CH78" s="790"/>
      <c r="CI78" s="790"/>
      <c r="CJ78" s="790"/>
      <c r="CK78" s="790"/>
      <c r="CL78" s="790"/>
      <c r="CM78" s="790"/>
      <c r="CN78" s="790"/>
      <c r="CO78" s="790"/>
      <c r="CP78" s="790"/>
      <c r="CQ78" s="790"/>
      <c r="CR78" s="790"/>
      <c r="CS78" s="790"/>
      <c r="CT78" s="790"/>
      <c r="CU78" s="790"/>
      <c r="CV78" s="790"/>
      <c r="CW78" s="790"/>
      <c r="CX78" s="790"/>
      <c r="CY78" s="790"/>
      <c r="CZ78" s="790"/>
      <c r="DA78" s="790"/>
      <c r="DB78" s="790"/>
      <c r="DC78" s="790"/>
      <c r="DD78" s="790"/>
      <c r="DE78" s="790"/>
      <c r="DF78" s="790"/>
      <c r="DG78" s="790"/>
      <c r="DH78" s="790"/>
      <c r="DI78" s="790"/>
      <c r="DJ78" s="790"/>
      <c r="DK78" s="790"/>
      <c r="DL78" s="790"/>
      <c r="DM78" s="790"/>
      <c r="DN78" s="790"/>
      <c r="DO78" s="790"/>
      <c r="DP78" s="790"/>
      <c r="DQ78" s="790"/>
      <c r="DR78" s="790"/>
      <c r="DS78" s="790"/>
      <c r="DT78" s="790"/>
      <c r="DU78" s="790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790"/>
      <c r="FF78" s="790"/>
      <c r="FG78" s="790"/>
      <c r="FH78" s="790"/>
      <c r="FI78" s="790"/>
      <c r="FJ78" s="790"/>
      <c r="FK78" s="790"/>
      <c r="FL78" s="790"/>
      <c r="FM78" s="790"/>
      <c r="FN78" s="790"/>
      <c r="FO78" s="790"/>
      <c r="FP78" s="790"/>
      <c r="FQ78" s="790"/>
      <c r="FR78" s="790"/>
      <c r="FS78" s="790"/>
      <c r="FT78" s="790"/>
    </row>
    <row r="79" spans="1:176" s="837" customFormat="1">
      <c r="A79" s="1057"/>
      <c r="B79" s="1058"/>
      <c r="E79" s="1059"/>
      <c r="F79" s="1018"/>
      <c r="G79" s="790"/>
      <c r="H79" s="790"/>
      <c r="I79" s="790"/>
      <c r="J79" s="790"/>
      <c r="K79" s="790"/>
      <c r="L79" s="790"/>
      <c r="M79" s="790"/>
      <c r="N79" s="790"/>
      <c r="O79" s="790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790"/>
      <c r="AA79" s="790"/>
      <c r="AB79" s="790"/>
      <c r="AC79" s="790"/>
      <c r="AD79" s="790"/>
      <c r="AE79" s="790"/>
      <c r="AF79" s="790"/>
      <c r="AG79" s="790"/>
      <c r="AH79" s="790"/>
      <c r="AI79" s="790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0"/>
      <c r="AU79" s="790"/>
      <c r="AV79" s="790"/>
      <c r="AW79" s="790"/>
      <c r="AX79" s="790"/>
      <c r="AY79" s="790"/>
      <c r="AZ79" s="790"/>
      <c r="BA79" s="790"/>
      <c r="BB79" s="790"/>
      <c r="BC79" s="790"/>
      <c r="BD79" s="790"/>
      <c r="BE79" s="790"/>
      <c r="BF79" s="790"/>
      <c r="BG79" s="790"/>
      <c r="BH79" s="790"/>
      <c r="BI79" s="790"/>
      <c r="BJ79" s="790"/>
      <c r="BK79" s="790"/>
      <c r="BL79" s="790"/>
      <c r="BM79" s="790"/>
      <c r="BN79" s="790"/>
      <c r="BO79" s="790"/>
      <c r="BP79" s="790"/>
      <c r="BQ79" s="790"/>
      <c r="BR79" s="790"/>
      <c r="BS79" s="790"/>
      <c r="BT79" s="790"/>
      <c r="BU79" s="790"/>
      <c r="BV79" s="790"/>
      <c r="BW79" s="790"/>
      <c r="BX79" s="790"/>
      <c r="BY79" s="790"/>
      <c r="BZ79" s="790"/>
      <c r="CA79" s="790"/>
      <c r="CB79" s="790"/>
      <c r="CC79" s="790"/>
      <c r="CD79" s="790"/>
      <c r="CE79" s="790"/>
      <c r="CF79" s="790"/>
      <c r="CG79" s="790"/>
      <c r="CH79" s="790"/>
      <c r="CI79" s="790"/>
      <c r="CJ79" s="790"/>
      <c r="CK79" s="790"/>
      <c r="CL79" s="790"/>
      <c r="CM79" s="790"/>
      <c r="CN79" s="790"/>
      <c r="CO79" s="790"/>
      <c r="CP79" s="790"/>
      <c r="CQ79" s="790"/>
      <c r="CR79" s="790"/>
      <c r="CS79" s="790"/>
      <c r="CT79" s="790"/>
      <c r="CU79" s="790"/>
      <c r="CV79" s="790"/>
      <c r="CW79" s="790"/>
      <c r="CX79" s="790"/>
      <c r="CY79" s="790"/>
      <c r="CZ79" s="790"/>
      <c r="DA79" s="790"/>
      <c r="DB79" s="790"/>
      <c r="DC79" s="790"/>
      <c r="DD79" s="790"/>
      <c r="DE79" s="790"/>
      <c r="DF79" s="790"/>
      <c r="DG79" s="790"/>
      <c r="DH79" s="790"/>
      <c r="DI79" s="790"/>
      <c r="DJ79" s="790"/>
      <c r="DK79" s="790"/>
      <c r="DL79" s="790"/>
      <c r="DM79" s="790"/>
      <c r="DN79" s="790"/>
      <c r="DO79" s="790"/>
      <c r="DP79" s="790"/>
      <c r="DQ79" s="790"/>
      <c r="DR79" s="790"/>
      <c r="DS79" s="790"/>
      <c r="DT79" s="790"/>
      <c r="DU79" s="790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790"/>
      <c r="FF79" s="790"/>
      <c r="FG79" s="790"/>
      <c r="FH79" s="790"/>
      <c r="FI79" s="790"/>
      <c r="FJ79" s="790"/>
      <c r="FK79" s="790"/>
      <c r="FL79" s="790"/>
      <c r="FM79" s="790"/>
      <c r="FN79" s="790"/>
      <c r="FO79" s="790"/>
      <c r="FP79" s="790"/>
      <c r="FQ79" s="790"/>
      <c r="FR79" s="790"/>
      <c r="FS79" s="790"/>
      <c r="FT79" s="790"/>
    </row>
    <row r="80" spans="1:176" s="837" customFormat="1">
      <c r="A80" s="1057"/>
      <c r="B80" s="1058"/>
      <c r="E80" s="1059"/>
      <c r="F80" s="1018"/>
      <c r="G80" s="790"/>
      <c r="H80" s="790"/>
      <c r="I80" s="790"/>
      <c r="J80" s="790"/>
      <c r="K80" s="790"/>
      <c r="L80" s="790"/>
      <c r="M80" s="790"/>
      <c r="N80" s="790"/>
      <c r="O80" s="790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0"/>
      <c r="AA80" s="790"/>
      <c r="AB80" s="790"/>
      <c r="AC80" s="790"/>
      <c r="AD80" s="790"/>
      <c r="AE80" s="790"/>
      <c r="AF80" s="790"/>
      <c r="AG80" s="790"/>
      <c r="AH80" s="790"/>
      <c r="AI80" s="790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0"/>
      <c r="AU80" s="790"/>
      <c r="AV80" s="790"/>
      <c r="AW80" s="790"/>
      <c r="AX80" s="790"/>
      <c r="AY80" s="790"/>
      <c r="AZ80" s="790"/>
      <c r="BA80" s="790"/>
      <c r="BB80" s="790"/>
      <c r="BC80" s="790"/>
      <c r="BD80" s="790"/>
      <c r="BE80" s="790"/>
      <c r="BF80" s="790"/>
      <c r="BG80" s="790"/>
      <c r="BH80" s="790"/>
      <c r="BI80" s="790"/>
      <c r="BJ80" s="790"/>
      <c r="BK80" s="790"/>
      <c r="BL80" s="790"/>
      <c r="BM80" s="790"/>
      <c r="BN80" s="790"/>
      <c r="BO80" s="790"/>
      <c r="BP80" s="790"/>
      <c r="BQ80" s="790"/>
      <c r="BR80" s="790"/>
      <c r="BS80" s="790"/>
      <c r="BT80" s="790"/>
      <c r="BU80" s="790"/>
      <c r="BV80" s="790"/>
      <c r="BW80" s="790"/>
      <c r="BX80" s="790"/>
      <c r="BY80" s="790"/>
      <c r="BZ80" s="790"/>
      <c r="CA80" s="790"/>
      <c r="CB80" s="790"/>
      <c r="CC80" s="790"/>
      <c r="CD80" s="790"/>
      <c r="CE80" s="790"/>
      <c r="CF80" s="790"/>
      <c r="CG80" s="790"/>
      <c r="CH80" s="790"/>
      <c r="CI80" s="790"/>
      <c r="CJ80" s="790"/>
      <c r="CK80" s="790"/>
      <c r="CL80" s="790"/>
      <c r="CM80" s="790"/>
      <c r="CN80" s="790"/>
      <c r="CO80" s="790"/>
      <c r="CP80" s="790"/>
      <c r="CQ80" s="790"/>
      <c r="CR80" s="790"/>
      <c r="CS80" s="790"/>
      <c r="CT80" s="790"/>
      <c r="CU80" s="790"/>
      <c r="CV80" s="790"/>
      <c r="CW80" s="790"/>
      <c r="CX80" s="790"/>
      <c r="CY80" s="790"/>
      <c r="CZ80" s="790"/>
      <c r="DA80" s="790"/>
      <c r="DB80" s="790"/>
      <c r="DC80" s="790"/>
      <c r="DD80" s="790"/>
      <c r="DE80" s="790"/>
      <c r="DF80" s="790"/>
      <c r="DG80" s="790"/>
      <c r="DH80" s="790"/>
      <c r="DI80" s="790"/>
      <c r="DJ80" s="790"/>
      <c r="DK80" s="790"/>
      <c r="DL80" s="790"/>
      <c r="DM80" s="790"/>
      <c r="DN80" s="790"/>
      <c r="DO80" s="790"/>
      <c r="DP80" s="790"/>
      <c r="DQ80" s="790"/>
      <c r="DR80" s="790"/>
      <c r="DS80" s="790"/>
      <c r="DT80" s="790"/>
      <c r="DU80" s="790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790"/>
      <c r="FF80" s="790"/>
      <c r="FG80" s="790"/>
      <c r="FH80" s="790"/>
      <c r="FI80" s="790"/>
      <c r="FJ80" s="790"/>
      <c r="FK80" s="790"/>
      <c r="FL80" s="790"/>
      <c r="FM80" s="790"/>
      <c r="FN80" s="790"/>
      <c r="FO80" s="790"/>
      <c r="FP80" s="790"/>
      <c r="FQ80" s="790"/>
      <c r="FR80" s="790"/>
      <c r="FS80" s="790"/>
      <c r="FT80" s="790"/>
    </row>
    <row r="81" spans="1:176" s="837" customFormat="1">
      <c r="A81" s="1057"/>
      <c r="B81" s="1058"/>
      <c r="E81" s="1059"/>
      <c r="F81" s="1018"/>
      <c r="G81" s="790"/>
      <c r="H81" s="790"/>
      <c r="I81" s="790"/>
      <c r="J81" s="790"/>
      <c r="K81" s="790"/>
      <c r="L81" s="790"/>
      <c r="M81" s="790"/>
      <c r="N81" s="790"/>
      <c r="O81" s="790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0"/>
      <c r="AC81" s="790"/>
      <c r="AD81" s="790"/>
      <c r="AE81" s="790"/>
      <c r="AF81" s="790"/>
      <c r="AG81" s="790"/>
      <c r="AH81" s="790"/>
      <c r="AI81" s="790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0"/>
      <c r="AU81" s="790"/>
      <c r="AV81" s="790"/>
      <c r="AW81" s="790"/>
      <c r="AX81" s="790"/>
      <c r="AY81" s="790"/>
      <c r="AZ81" s="790"/>
      <c r="BA81" s="790"/>
      <c r="BB81" s="790"/>
      <c r="BC81" s="790"/>
      <c r="BD81" s="790"/>
      <c r="BE81" s="790"/>
      <c r="BF81" s="790"/>
      <c r="BG81" s="790"/>
      <c r="BH81" s="790"/>
      <c r="BI81" s="790"/>
      <c r="BJ81" s="790"/>
      <c r="BK81" s="790"/>
      <c r="BL81" s="790"/>
      <c r="BM81" s="790"/>
      <c r="BN81" s="790"/>
      <c r="BO81" s="790"/>
      <c r="BP81" s="790"/>
      <c r="BQ81" s="790"/>
      <c r="BR81" s="790"/>
      <c r="BS81" s="790"/>
      <c r="BT81" s="790"/>
      <c r="BU81" s="790"/>
      <c r="BV81" s="790"/>
      <c r="BW81" s="790"/>
      <c r="BX81" s="790"/>
      <c r="BY81" s="790"/>
      <c r="BZ81" s="790"/>
      <c r="CA81" s="790"/>
      <c r="CB81" s="790"/>
      <c r="CC81" s="790"/>
      <c r="CD81" s="790"/>
      <c r="CE81" s="790"/>
      <c r="CF81" s="790"/>
      <c r="CG81" s="790"/>
      <c r="CH81" s="790"/>
      <c r="CI81" s="790"/>
      <c r="CJ81" s="790"/>
      <c r="CK81" s="790"/>
      <c r="CL81" s="790"/>
      <c r="CM81" s="790"/>
      <c r="CN81" s="790"/>
      <c r="CO81" s="790"/>
      <c r="CP81" s="790"/>
      <c r="CQ81" s="790"/>
      <c r="CR81" s="790"/>
      <c r="CS81" s="790"/>
      <c r="CT81" s="790"/>
      <c r="CU81" s="790"/>
      <c r="CV81" s="790"/>
      <c r="CW81" s="790"/>
      <c r="CX81" s="790"/>
      <c r="CY81" s="790"/>
      <c r="CZ81" s="790"/>
      <c r="DA81" s="790"/>
      <c r="DB81" s="790"/>
      <c r="DC81" s="790"/>
      <c r="DD81" s="790"/>
      <c r="DE81" s="790"/>
      <c r="DF81" s="790"/>
      <c r="DG81" s="790"/>
      <c r="DH81" s="790"/>
      <c r="DI81" s="790"/>
      <c r="DJ81" s="790"/>
      <c r="DK81" s="790"/>
      <c r="DL81" s="790"/>
      <c r="DM81" s="790"/>
      <c r="DN81" s="790"/>
      <c r="DO81" s="790"/>
      <c r="DP81" s="790"/>
      <c r="DQ81" s="790"/>
      <c r="DR81" s="790"/>
      <c r="DS81" s="790"/>
      <c r="DT81" s="790"/>
      <c r="DU81" s="790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790"/>
      <c r="FF81" s="790"/>
      <c r="FG81" s="790"/>
      <c r="FH81" s="790"/>
      <c r="FI81" s="790"/>
      <c r="FJ81" s="790"/>
      <c r="FK81" s="790"/>
      <c r="FL81" s="790"/>
      <c r="FM81" s="790"/>
      <c r="FN81" s="790"/>
      <c r="FO81" s="790"/>
      <c r="FP81" s="790"/>
      <c r="FQ81" s="790"/>
      <c r="FR81" s="790"/>
      <c r="FS81" s="790"/>
      <c r="FT81" s="790"/>
    </row>
    <row r="82" spans="1:176" s="837" customFormat="1">
      <c r="A82" s="1057"/>
      <c r="B82" s="1058"/>
      <c r="E82" s="1059"/>
      <c r="F82" s="1018"/>
      <c r="G82" s="790"/>
      <c r="H82" s="790"/>
      <c r="I82" s="790"/>
      <c r="J82" s="790"/>
      <c r="K82" s="790"/>
      <c r="L82" s="790"/>
      <c r="M82" s="790"/>
      <c r="N82" s="790"/>
      <c r="O82" s="790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0"/>
      <c r="AC82" s="790"/>
      <c r="AD82" s="790"/>
      <c r="AE82" s="790"/>
      <c r="AF82" s="790"/>
      <c r="AG82" s="790"/>
      <c r="AH82" s="790"/>
      <c r="AI82" s="790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0"/>
      <c r="AU82" s="790"/>
      <c r="AV82" s="790"/>
      <c r="AW82" s="790"/>
      <c r="AX82" s="790"/>
      <c r="AY82" s="790"/>
      <c r="AZ82" s="790"/>
      <c r="BA82" s="790"/>
      <c r="BB82" s="790"/>
      <c r="BC82" s="790"/>
      <c r="BD82" s="790"/>
      <c r="BE82" s="790"/>
      <c r="BF82" s="790"/>
      <c r="BG82" s="790"/>
      <c r="BH82" s="790"/>
      <c r="BI82" s="790"/>
      <c r="BJ82" s="790"/>
      <c r="BK82" s="790"/>
      <c r="BL82" s="790"/>
      <c r="BM82" s="790"/>
      <c r="BN82" s="790"/>
      <c r="BO82" s="790"/>
      <c r="BP82" s="790"/>
      <c r="BQ82" s="790"/>
      <c r="BR82" s="790"/>
      <c r="BS82" s="790"/>
      <c r="BT82" s="790"/>
      <c r="BU82" s="790"/>
      <c r="BV82" s="790"/>
      <c r="BW82" s="790"/>
      <c r="BX82" s="790"/>
      <c r="BY82" s="790"/>
      <c r="BZ82" s="790"/>
      <c r="CA82" s="790"/>
      <c r="CB82" s="790"/>
      <c r="CC82" s="790"/>
      <c r="CD82" s="790"/>
      <c r="CE82" s="790"/>
      <c r="CF82" s="790"/>
      <c r="CG82" s="790"/>
      <c r="CH82" s="790"/>
      <c r="CI82" s="790"/>
      <c r="CJ82" s="790"/>
      <c r="CK82" s="790"/>
      <c r="CL82" s="790"/>
      <c r="CM82" s="790"/>
      <c r="CN82" s="790"/>
      <c r="CO82" s="790"/>
      <c r="CP82" s="790"/>
      <c r="CQ82" s="790"/>
      <c r="CR82" s="790"/>
      <c r="CS82" s="790"/>
      <c r="CT82" s="790"/>
      <c r="CU82" s="790"/>
      <c r="CV82" s="790"/>
      <c r="CW82" s="790"/>
      <c r="CX82" s="790"/>
      <c r="CY82" s="790"/>
      <c r="CZ82" s="790"/>
      <c r="DA82" s="790"/>
      <c r="DB82" s="790"/>
      <c r="DC82" s="790"/>
      <c r="DD82" s="790"/>
      <c r="DE82" s="790"/>
      <c r="DF82" s="790"/>
      <c r="DG82" s="790"/>
      <c r="DH82" s="790"/>
      <c r="DI82" s="790"/>
      <c r="DJ82" s="790"/>
      <c r="DK82" s="790"/>
      <c r="DL82" s="790"/>
      <c r="DM82" s="790"/>
      <c r="DN82" s="790"/>
      <c r="DO82" s="790"/>
      <c r="DP82" s="790"/>
      <c r="DQ82" s="790"/>
      <c r="DR82" s="790"/>
      <c r="DS82" s="790"/>
      <c r="DT82" s="790"/>
      <c r="DU82" s="790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790"/>
      <c r="FF82" s="790"/>
      <c r="FG82" s="790"/>
      <c r="FH82" s="790"/>
      <c r="FI82" s="790"/>
      <c r="FJ82" s="790"/>
      <c r="FK82" s="790"/>
      <c r="FL82" s="790"/>
      <c r="FM82" s="790"/>
      <c r="FN82" s="790"/>
      <c r="FO82" s="790"/>
      <c r="FP82" s="790"/>
      <c r="FQ82" s="790"/>
      <c r="FR82" s="790"/>
      <c r="FS82" s="790"/>
      <c r="FT82" s="790"/>
    </row>
    <row r="83" spans="1:176" s="837" customFormat="1">
      <c r="A83" s="1058"/>
      <c r="B83" s="1058"/>
      <c r="E83" s="1059"/>
      <c r="F83" s="1018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  <c r="Z83" s="790"/>
      <c r="AA83" s="790"/>
      <c r="AB83" s="790"/>
      <c r="AC83" s="790"/>
      <c r="AD83" s="790"/>
      <c r="AE83" s="790"/>
      <c r="AF83" s="790"/>
      <c r="AG83" s="790"/>
      <c r="AH83" s="790"/>
      <c r="AI83" s="790"/>
      <c r="AJ83" s="790"/>
      <c r="AK83" s="790"/>
      <c r="AL83" s="790"/>
      <c r="AM83" s="790"/>
      <c r="AN83" s="790"/>
      <c r="AO83" s="790"/>
      <c r="AP83" s="790"/>
      <c r="AQ83" s="790"/>
      <c r="AR83" s="790"/>
      <c r="AS83" s="790"/>
      <c r="AT83" s="790"/>
      <c r="AU83" s="790"/>
      <c r="AV83" s="790"/>
      <c r="AW83" s="790"/>
      <c r="AX83" s="790"/>
      <c r="AY83" s="790"/>
      <c r="AZ83" s="790"/>
      <c r="BA83" s="790"/>
      <c r="BB83" s="790"/>
      <c r="BC83" s="790"/>
      <c r="BD83" s="790"/>
      <c r="BE83" s="790"/>
      <c r="BF83" s="790"/>
      <c r="BG83" s="790"/>
      <c r="BH83" s="790"/>
      <c r="BI83" s="790"/>
      <c r="BJ83" s="790"/>
      <c r="BK83" s="790"/>
      <c r="BL83" s="790"/>
      <c r="BM83" s="790"/>
      <c r="BN83" s="790"/>
      <c r="BO83" s="790"/>
      <c r="BP83" s="790"/>
      <c r="BQ83" s="790"/>
      <c r="BR83" s="790"/>
      <c r="BS83" s="790"/>
      <c r="BT83" s="790"/>
      <c r="BU83" s="790"/>
      <c r="BV83" s="790"/>
      <c r="BW83" s="790"/>
      <c r="BX83" s="790"/>
      <c r="BY83" s="790"/>
      <c r="BZ83" s="790"/>
      <c r="CA83" s="790"/>
      <c r="CB83" s="790"/>
      <c r="CC83" s="790"/>
      <c r="CD83" s="790"/>
      <c r="CE83" s="790"/>
      <c r="CF83" s="790"/>
      <c r="CG83" s="790"/>
      <c r="CH83" s="790"/>
      <c r="CI83" s="790"/>
      <c r="CJ83" s="790"/>
      <c r="CK83" s="790"/>
      <c r="CL83" s="790"/>
      <c r="CM83" s="790"/>
      <c r="CN83" s="790"/>
      <c r="CO83" s="790"/>
      <c r="CP83" s="790"/>
      <c r="CQ83" s="790"/>
      <c r="CR83" s="790"/>
      <c r="CS83" s="790"/>
      <c r="CT83" s="790"/>
      <c r="CU83" s="790"/>
      <c r="CV83" s="790"/>
      <c r="CW83" s="790"/>
      <c r="CX83" s="790"/>
      <c r="CY83" s="790"/>
      <c r="CZ83" s="790"/>
      <c r="DA83" s="790"/>
      <c r="DB83" s="790"/>
      <c r="DC83" s="790"/>
      <c r="DD83" s="790"/>
      <c r="DE83" s="790"/>
      <c r="DF83" s="790"/>
      <c r="DG83" s="790"/>
      <c r="DH83" s="790"/>
      <c r="DI83" s="790"/>
      <c r="DJ83" s="790"/>
      <c r="DK83" s="790"/>
      <c r="DL83" s="790"/>
      <c r="DM83" s="790"/>
      <c r="DN83" s="790"/>
      <c r="DO83" s="790"/>
      <c r="DP83" s="790"/>
      <c r="DQ83" s="790"/>
      <c r="DR83" s="790"/>
      <c r="DS83" s="790"/>
      <c r="DT83" s="790"/>
      <c r="DU83" s="790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790"/>
      <c r="FF83" s="790"/>
      <c r="FG83" s="790"/>
      <c r="FH83" s="790"/>
      <c r="FI83" s="790"/>
      <c r="FJ83" s="790"/>
      <c r="FK83" s="790"/>
      <c r="FL83" s="790"/>
      <c r="FM83" s="790"/>
      <c r="FN83" s="790"/>
      <c r="FO83" s="790"/>
      <c r="FP83" s="790"/>
      <c r="FQ83" s="790"/>
      <c r="FR83" s="790"/>
      <c r="FS83" s="790"/>
      <c r="FT83" s="790"/>
    </row>
    <row r="84" spans="1:176" s="837" customFormat="1">
      <c r="A84" s="1058"/>
      <c r="B84" s="1058"/>
      <c r="E84" s="1059"/>
      <c r="F84" s="1018"/>
      <c r="G84" s="790"/>
      <c r="H84" s="790"/>
      <c r="I84" s="790"/>
      <c r="J84" s="790"/>
      <c r="K84" s="790"/>
      <c r="L84" s="790"/>
      <c r="M84" s="790"/>
      <c r="N84" s="790"/>
      <c r="O84" s="790"/>
      <c r="P84" s="790"/>
      <c r="Q84" s="790"/>
      <c r="R84" s="790"/>
      <c r="S84" s="790"/>
      <c r="T84" s="790"/>
      <c r="U84" s="790"/>
      <c r="V84" s="790"/>
      <c r="W84" s="790"/>
      <c r="X84" s="790"/>
      <c r="Y84" s="790"/>
      <c r="Z84" s="790"/>
      <c r="AA84" s="790"/>
      <c r="AB84" s="790"/>
      <c r="AC84" s="790"/>
      <c r="AD84" s="790"/>
      <c r="AE84" s="790"/>
      <c r="AF84" s="790"/>
      <c r="AG84" s="790"/>
      <c r="AH84" s="790"/>
      <c r="AI84" s="790"/>
      <c r="AJ84" s="790"/>
      <c r="AK84" s="790"/>
      <c r="AL84" s="790"/>
      <c r="AM84" s="790"/>
      <c r="AN84" s="790"/>
      <c r="AO84" s="790"/>
      <c r="AP84" s="790"/>
      <c r="AQ84" s="790"/>
      <c r="AR84" s="790"/>
      <c r="AS84" s="790"/>
      <c r="AT84" s="790"/>
      <c r="AU84" s="790"/>
      <c r="AV84" s="790"/>
      <c r="AW84" s="790"/>
      <c r="AX84" s="790"/>
      <c r="AY84" s="790"/>
      <c r="AZ84" s="790"/>
      <c r="BA84" s="790"/>
      <c r="BB84" s="790"/>
      <c r="BC84" s="790"/>
      <c r="BD84" s="790"/>
      <c r="BE84" s="790"/>
      <c r="BF84" s="790"/>
      <c r="BG84" s="790"/>
      <c r="BH84" s="790"/>
      <c r="BI84" s="790"/>
      <c r="BJ84" s="790"/>
      <c r="BK84" s="790"/>
      <c r="BL84" s="790"/>
      <c r="BM84" s="790"/>
      <c r="BN84" s="790"/>
      <c r="BO84" s="790"/>
      <c r="BP84" s="790"/>
      <c r="BQ84" s="790"/>
      <c r="BR84" s="790"/>
      <c r="BS84" s="790"/>
      <c r="BT84" s="790"/>
      <c r="BU84" s="790"/>
      <c r="BV84" s="790"/>
      <c r="BW84" s="790"/>
      <c r="BX84" s="790"/>
      <c r="BY84" s="790"/>
      <c r="BZ84" s="790"/>
      <c r="CA84" s="790"/>
      <c r="CB84" s="790"/>
      <c r="CC84" s="790"/>
      <c r="CD84" s="790"/>
      <c r="CE84" s="790"/>
      <c r="CF84" s="790"/>
      <c r="CG84" s="790"/>
      <c r="CH84" s="790"/>
      <c r="CI84" s="790"/>
      <c r="CJ84" s="790"/>
      <c r="CK84" s="790"/>
      <c r="CL84" s="790"/>
      <c r="CM84" s="790"/>
      <c r="CN84" s="790"/>
      <c r="CO84" s="790"/>
      <c r="CP84" s="790"/>
      <c r="CQ84" s="790"/>
      <c r="CR84" s="790"/>
      <c r="CS84" s="790"/>
      <c r="CT84" s="790"/>
      <c r="CU84" s="790"/>
      <c r="CV84" s="790"/>
      <c r="CW84" s="790"/>
      <c r="CX84" s="790"/>
      <c r="CY84" s="790"/>
      <c r="CZ84" s="790"/>
      <c r="DA84" s="790"/>
      <c r="DB84" s="790"/>
      <c r="DC84" s="790"/>
      <c r="DD84" s="790"/>
      <c r="DE84" s="790"/>
      <c r="DF84" s="790"/>
      <c r="DG84" s="790"/>
      <c r="DH84" s="790"/>
      <c r="DI84" s="790"/>
      <c r="DJ84" s="790"/>
      <c r="DK84" s="790"/>
      <c r="DL84" s="790"/>
      <c r="DM84" s="790"/>
      <c r="DN84" s="790"/>
      <c r="DO84" s="790"/>
      <c r="DP84" s="790"/>
      <c r="DQ84" s="790"/>
      <c r="DR84" s="790"/>
      <c r="DS84" s="790"/>
      <c r="DT84" s="790"/>
      <c r="DU84" s="790"/>
      <c r="DV84" s="790"/>
      <c r="DW84" s="790"/>
      <c r="DX84" s="790"/>
      <c r="DY84" s="790"/>
      <c r="DZ84" s="790"/>
      <c r="EA84" s="790"/>
      <c r="EB84" s="790"/>
      <c r="EC84" s="790"/>
      <c r="ED84" s="790"/>
      <c r="EE84" s="790"/>
      <c r="EF84" s="790"/>
      <c r="EG84" s="790"/>
      <c r="EH84" s="790"/>
      <c r="EI84" s="790"/>
      <c r="EJ84" s="790"/>
      <c r="EK84" s="790"/>
      <c r="EL84" s="790"/>
      <c r="EM84" s="790"/>
      <c r="EN84" s="790"/>
      <c r="EO84" s="790"/>
      <c r="EP84" s="790"/>
      <c r="EQ84" s="790"/>
      <c r="ER84" s="790"/>
      <c r="ES84" s="790"/>
      <c r="ET84" s="790"/>
      <c r="EU84" s="790"/>
      <c r="EV84" s="790"/>
      <c r="EW84" s="790"/>
      <c r="EX84" s="790"/>
      <c r="EY84" s="790"/>
      <c r="EZ84" s="790"/>
      <c r="FA84" s="790"/>
      <c r="FB84" s="790"/>
      <c r="FC84" s="790"/>
      <c r="FD84" s="790"/>
      <c r="FE84" s="790"/>
      <c r="FF84" s="790"/>
      <c r="FG84" s="790"/>
      <c r="FH84" s="790"/>
      <c r="FI84" s="790"/>
      <c r="FJ84" s="790"/>
      <c r="FK84" s="790"/>
      <c r="FL84" s="790"/>
      <c r="FM84" s="790"/>
      <c r="FN84" s="790"/>
      <c r="FO84" s="790"/>
      <c r="FP84" s="790"/>
      <c r="FQ84" s="790"/>
      <c r="FR84" s="790"/>
      <c r="FS84" s="790"/>
      <c r="FT84" s="790"/>
    </row>
    <row r="85" spans="1:176" s="837" customFormat="1">
      <c r="A85" s="1058"/>
      <c r="B85" s="1058"/>
      <c r="E85" s="1059"/>
      <c r="F85" s="1018"/>
      <c r="G85" s="790"/>
      <c r="H85" s="790"/>
      <c r="I85" s="790"/>
      <c r="J85" s="790"/>
      <c r="K85" s="790"/>
      <c r="L85" s="790"/>
      <c r="M85" s="790"/>
      <c r="N85" s="790"/>
      <c r="O85" s="790"/>
      <c r="P85" s="790"/>
      <c r="Q85" s="790"/>
      <c r="R85" s="790"/>
      <c r="S85" s="790"/>
      <c r="T85" s="790"/>
      <c r="U85" s="790"/>
      <c r="V85" s="790"/>
      <c r="W85" s="790"/>
      <c r="X85" s="790"/>
      <c r="Y85" s="790"/>
      <c r="Z85" s="790"/>
      <c r="AA85" s="790"/>
      <c r="AB85" s="790"/>
      <c r="AC85" s="790"/>
      <c r="AD85" s="790"/>
      <c r="AE85" s="790"/>
      <c r="AF85" s="790"/>
      <c r="AG85" s="790"/>
      <c r="AH85" s="790"/>
      <c r="AI85" s="790"/>
      <c r="AJ85" s="790"/>
      <c r="AK85" s="790"/>
      <c r="AL85" s="790"/>
      <c r="AM85" s="790"/>
      <c r="AN85" s="790"/>
      <c r="AO85" s="790"/>
      <c r="AP85" s="790"/>
      <c r="AQ85" s="790"/>
      <c r="AR85" s="790"/>
      <c r="AS85" s="790"/>
      <c r="AT85" s="790"/>
      <c r="AU85" s="790"/>
      <c r="AV85" s="790"/>
      <c r="AW85" s="790"/>
      <c r="AX85" s="790"/>
      <c r="AY85" s="790"/>
      <c r="AZ85" s="790"/>
      <c r="BA85" s="790"/>
      <c r="BB85" s="790"/>
      <c r="BC85" s="790"/>
      <c r="BD85" s="790"/>
      <c r="BE85" s="790"/>
      <c r="BF85" s="790"/>
      <c r="BG85" s="790"/>
      <c r="BH85" s="790"/>
      <c r="BI85" s="790"/>
      <c r="BJ85" s="790"/>
      <c r="BK85" s="790"/>
      <c r="BL85" s="790"/>
      <c r="BM85" s="790"/>
      <c r="BN85" s="790"/>
      <c r="BO85" s="790"/>
      <c r="BP85" s="790"/>
      <c r="BQ85" s="790"/>
      <c r="BR85" s="790"/>
      <c r="BS85" s="790"/>
      <c r="BT85" s="790"/>
      <c r="BU85" s="790"/>
      <c r="BV85" s="790"/>
      <c r="BW85" s="790"/>
      <c r="BX85" s="790"/>
      <c r="BY85" s="790"/>
      <c r="BZ85" s="790"/>
      <c r="CA85" s="790"/>
      <c r="CB85" s="790"/>
      <c r="CC85" s="790"/>
      <c r="CD85" s="790"/>
      <c r="CE85" s="790"/>
      <c r="CF85" s="790"/>
      <c r="CG85" s="790"/>
      <c r="CH85" s="790"/>
      <c r="CI85" s="790"/>
      <c r="CJ85" s="790"/>
      <c r="CK85" s="790"/>
      <c r="CL85" s="790"/>
      <c r="CM85" s="790"/>
      <c r="CN85" s="790"/>
      <c r="CO85" s="790"/>
      <c r="CP85" s="790"/>
      <c r="CQ85" s="790"/>
      <c r="CR85" s="790"/>
      <c r="CS85" s="790"/>
      <c r="CT85" s="790"/>
      <c r="CU85" s="790"/>
      <c r="CV85" s="790"/>
      <c r="CW85" s="790"/>
      <c r="CX85" s="790"/>
      <c r="CY85" s="790"/>
      <c r="CZ85" s="790"/>
      <c r="DA85" s="790"/>
      <c r="DB85" s="790"/>
      <c r="DC85" s="790"/>
      <c r="DD85" s="790"/>
      <c r="DE85" s="790"/>
      <c r="DF85" s="790"/>
      <c r="DG85" s="790"/>
      <c r="DH85" s="790"/>
      <c r="DI85" s="790"/>
      <c r="DJ85" s="790"/>
      <c r="DK85" s="790"/>
      <c r="DL85" s="790"/>
      <c r="DM85" s="790"/>
      <c r="DN85" s="790"/>
      <c r="DO85" s="790"/>
      <c r="DP85" s="790"/>
      <c r="DQ85" s="790"/>
      <c r="DR85" s="790"/>
      <c r="DS85" s="790"/>
      <c r="DT85" s="790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790"/>
      <c r="EF85" s="790"/>
      <c r="EG85" s="790"/>
      <c r="EH85" s="790"/>
      <c r="EI85" s="790"/>
      <c r="EJ85" s="790"/>
      <c r="EK85" s="790"/>
      <c r="EL85" s="790"/>
      <c r="EM85" s="790"/>
      <c r="EN85" s="790"/>
      <c r="EO85" s="790"/>
      <c r="EP85" s="790"/>
      <c r="EQ85" s="790"/>
      <c r="ER85" s="790"/>
      <c r="ES85" s="790"/>
      <c r="ET85" s="790"/>
      <c r="EU85" s="790"/>
      <c r="EV85" s="790"/>
      <c r="EW85" s="790"/>
      <c r="EX85" s="790"/>
      <c r="EY85" s="790"/>
      <c r="EZ85" s="790"/>
      <c r="FA85" s="790"/>
      <c r="FB85" s="790"/>
      <c r="FC85" s="790"/>
      <c r="FD85" s="790"/>
      <c r="FE85" s="790"/>
      <c r="FF85" s="790"/>
      <c r="FG85" s="790"/>
      <c r="FH85" s="790"/>
      <c r="FI85" s="790"/>
      <c r="FJ85" s="790"/>
      <c r="FK85" s="790"/>
      <c r="FL85" s="790"/>
      <c r="FM85" s="790"/>
      <c r="FN85" s="790"/>
      <c r="FO85" s="790"/>
      <c r="FP85" s="790"/>
      <c r="FQ85" s="790"/>
      <c r="FR85" s="790"/>
      <c r="FS85" s="790"/>
      <c r="FT85" s="790"/>
    </row>
    <row r="86" spans="1:176" s="837" customFormat="1">
      <c r="A86" s="1058"/>
      <c r="B86" s="1058"/>
      <c r="E86" s="1059"/>
      <c r="F86" s="1018"/>
      <c r="G86" s="790"/>
      <c r="H86" s="790"/>
      <c r="I86" s="790"/>
      <c r="J86" s="790"/>
      <c r="K86" s="790"/>
      <c r="L86" s="790"/>
      <c r="M86" s="790"/>
      <c r="N86" s="790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790"/>
      <c r="AF86" s="790"/>
      <c r="AG86" s="790"/>
      <c r="AH86" s="790"/>
      <c r="AI86" s="790"/>
      <c r="AJ86" s="790"/>
      <c r="AK86" s="790"/>
      <c r="AL86" s="790"/>
      <c r="AM86" s="790"/>
      <c r="AN86" s="790"/>
      <c r="AO86" s="790"/>
      <c r="AP86" s="790"/>
      <c r="AQ86" s="790"/>
      <c r="AR86" s="790"/>
      <c r="AS86" s="790"/>
      <c r="AT86" s="790"/>
      <c r="AU86" s="790"/>
      <c r="AV86" s="790"/>
      <c r="AW86" s="790"/>
      <c r="AX86" s="790"/>
      <c r="AY86" s="790"/>
      <c r="AZ86" s="790"/>
      <c r="BA86" s="790"/>
      <c r="BB86" s="790"/>
      <c r="BC86" s="790"/>
      <c r="BD86" s="790"/>
      <c r="BE86" s="790"/>
      <c r="BF86" s="790"/>
      <c r="BG86" s="790"/>
      <c r="BH86" s="790"/>
      <c r="BI86" s="790"/>
      <c r="BJ86" s="790"/>
      <c r="BK86" s="790"/>
      <c r="BL86" s="790"/>
      <c r="BM86" s="790"/>
      <c r="BN86" s="790"/>
      <c r="BO86" s="790"/>
      <c r="BP86" s="790"/>
      <c r="BQ86" s="790"/>
      <c r="BR86" s="790"/>
      <c r="BS86" s="790"/>
      <c r="BT86" s="790"/>
      <c r="BU86" s="790"/>
      <c r="BV86" s="790"/>
      <c r="BW86" s="790"/>
      <c r="BX86" s="790"/>
      <c r="BY86" s="790"/>
      <c r="BZ86" s="790"/>
      <c r="CA86" s="790"/>
      <c r="CB86" s="790"/>
      <c r="CC86" s="790"/>
      <c r="CD86" s="790"/>
      <c r="CE86" s="790"/>
      <c r="CF86" s="790"/>
      <c r="CG86" s="790"/>
      <c r="CH86" s="790"/>
      <c r="CI86" s="790"/>
      <c r="CJ86" s="790"/>
      <c r="CK86" s="790"/>
      <c r="CL86" s="790"/>
      <c r="CM86" s="790"/>
      <c r="CN86" s="790"/>
      <c r="CO86" s="790"/>
      <c r="CP86" s="790"/>
      <c r="CQ86" s="790"/>
      <c r="CR86" s="790"/>
      <c r="CS86" s="790"/>
      <c r="CT86" s="790"/>
      <c r="CU86" s="790"/>
      <c r="CV86" s="790"/>
      <c r="CW86" s="790"/>
      <c r="CX86" s="790"/>
      <c r="CY86" s="790"/>
      <c r="CZ86" s="790"/>
      <c r="DA86" s="790"/>
      <c r="DB86" s="790"/>
      <c r="DC86" s="790"/>
      <c r="DD86" s="790"/>
      <c r="DE86" s="790"/>
      <c r="DF86" s="790"/>
      <c r="DG86" s="790"/>
      <c r="DH86" s="790"/>
      <c r="DI86" s="790"/>
      <c r="DJ86" s="790"/>
      <c r="DK86" s="790"/>
      <c r="DL86" s="790"/>
      <c r="DM86" s="790"/>
      <c r="DN86" s="790"/>
      <c r="DO86" s="790"/>
      <c r="DP86" s="790"/>
      <c r="DQ86" s="790"/>
      <c r="DR86" s="790"/>
      <c r="DS86" s="790"/>
      <c r="DT86" s="790"/>
      <c r="DU86" s="790"/>
      <c r="DV86" s="790"/>
      <c r="DW86" s="790"/>
      <c r="DX86" s="790"/>
      <c r="DY86" s="790"/>
      <c r="DZ86" s="790"/>
      <c r="EA86" s="790"/>
      <c r="EB86" s="790"/>
      <c r="EC86" s="790"/>
      <c r="ED86" s="790"/>
      <c r="EE86" s="790"/>
      <c r="EF86" s="790"/>
      <c r="EG86" s="790"/>
      <c r="EH86" s="790"/>
      <c r="EI86" s="790"/>
      <c r="EJ86" s="790"/>
      <c r="EK86" s="790"/>
      <c r="EL86" s="790"/>
      <c r="EM86" s="790"/>
      <c r="EN86" s="790"/>
      <c r="EO86" s="790"/>
      <c r="EP86" s="790"/>
      <c r="EQ86" s="790"/>
      <c r="ER86" s="790"/>
      <c r="ES86" s="790"/>
      <c r="ET86" s="790"/>
      <c r="EU86" s="790"/>
      <c r="EV86" s="790"/>
      <c r="EW86" s="790"/>
      <c r="EX86" s="790"/>
      <c r="EY86" s="790"/>
      <c r="EZ86" s="790"/>
      <c r="FA86" s="790"/>
      <c r="FB86" s="790"/>
      <c r="FC86" s="790"/>
      <c r="FD86" s="790"/>
      <c r="FE86" s="790"/>
      <c r="FF86" s="790"/>
      <c r="FG86" s="790"/>
      <c r="FH86" s="790"/>
      <c r="FI86" s="790"/>
      <c r="FJ86" s="790"/>
      <c r="FK86" s="790"/>
      <c r="FL86" s="790"/>
      <c r="FM86" s="790"/>
      <c r="FN86" s="790"/>
      <c r="FO86" s="790"/>
      <c r="FP86" s="790"/>
      <c r="FQ86" s="790"/>
      <c r="FR86" s="790"/>
      <c r="FS86" s="790"/>
      <c r="FT86" s="790"/>
    </row>
    <row r="87" spans="1:176" s="837" customFormat="1">
      <c r="A87" s="1058"/>
      <c r="B87" s="1058"/>
      <c r="E87" s="1059"/>
      <c r="F87" s="1018"/>
      <c r="G87" s="790"/>
      <c r="H87" s="790"/>
      <c r="I87" s="790"/>
      <c r="J87" s="790"/>
      <c r="K87" s="790"/>
      <c r="L87" s="790"/>
      <c r="M87" s="790"/>
      <c r="N87" s="790"/>
      <c r="O87" s="790"/>
      <c r="P87" s="790"/>
      <c r="Q87" s="790"/>
      <c r="R87" s="790"/>
      <c r="S87" s="790"/>
      <c r="T87" s="790"/>
      <c r="U87" s="790"/>
      <c r="V87" s="790"/>
      <c r="W87" s="790"/>
      <c r="X87" s="790"/>
      <c r="Y87" s="790"/>
      <c r="Z87" s="790"/>
      <c r="AA87" s="790"/>
      <c r="AB87" s="790"/>
      <c r="AC87" s="790"/>
      <c r="AD87" s="790"/>
      <c r="AE87" s="790"/>
      <c r="AF87" s="790"/>
      <c r="AG87" s="790"/>
      <c r="AH87" s="790"/>
      <c r="AI87" s="790"/>
      <c r="AJ87" s="790"/>
      <c r="AK87" s="790"/>
      <c r="AL87" s="790"/>
      <c r="AM87" s="790"/>
      <c r="AN87" s="790"/>
      <c r="AO87" s="790"/>
      <c r="AP87" s="790"/>
      <c r="AQ87" s="790"/>
      <c r="AR87" s="790"/>
      <c r="AS87" s="790"/>
      <c r="AT87" s="790"/>
      <c r="AU87" s="790"/>
      <c r="AV87" s="790"/>
      <c r="AW87" s="790"/>
      <c r="AX87" s="790"/>
      <c r="AY87" s="790"/>
      <c r="AZ87" s="790"/>
      <c r="BA87" s="790"/>
      <c r="BB87" s="790"/>
      <c r="BC87" s="790"/>
      <c r="BD87" s="790"/>
      <c r="BE87" s="790"/>
      <c r="BF87" s="790"/>
      <c r="BG87" s="790"/>
      <c r="BH87" s="790"/>
      <c r="BI87" s="790"/>
      <c r="BJ87" s="790"/>
      <c r="BK87" s="790"/>
      <c r="BL87" s="790"/>
      <c r="BM87" s="790"/>
      <c r="BN87" s="790"/>
      <c r="BO87" s="790"/>
      <c r="BP87" s="790"/>
      <c r="BQ87" s="790"/>
      <c r="BR87" s="790"/>
      <c r="BS87" s="790"/>
      <c r="BT87" s="790"/>
      <c r="BU87" s="790"/>
      <c r="BV87" s="790"/>
      <c r="BW87" s="790"/>
      <c r="BX87" s="790"/>
      <c r="BY87" s="790"/>
      <c r="BZ87" s="790"/>
      <c r="CA87" s="790"/>
      <c r="CB87" s="790"/>
      <c r="CC87" s="790"/>
      <c r="CD87" s="790"/>
      <c r="CE87" s="790"/>
      <c r="CF87" s="790"/>
      <c r="CG87" s="790"/>
      <c r="CH87" s="790"/>
      <c r="CI87" s="790"/>
      <c r="CJ87" s="790"/>
      <c r="CK87" s="790"/>
      <c r="CL87" s="790"/>
      <c r="CM87" s="790"/>
      <c r="CN87" s="790"/>
      <c r="CO87" s="790"/>
      <c r="CP87" s="790"/>
      <c r="CQ87" s="790"/>
      <c r="CR87" s="790"/>
      <c r="CS87" s="790"/>
      <c r="CT87" s="790"/>
      <c r="CU87" s="790"/>
      <c r="CV87" s="790"/>
      <c r="CW87" s="790"/>
      <c r="CX87" s="790"/>
      <c r="CY87" s="790"/>
      <c r="CZ87" s="790"/>
      <c r="DA87" s="790"/>
      <c r="DB87" s="790"/>
      <c r="DC87" s="790"/>
      <c r="DD87" s="790"/>
      <c r="DE87" s="790"/>
      <c r="DF87" s="790"/>
      <c r="DG87" s="790"/>
      <c r="DH87" s="790"/>
      <c r="DI87" s="790"/>
      <c r="DJ87" s="790"/>
      <c r="DK87" s="790"/>
      <c r="DL87" s="790"/>
      <c r="DM87" s="790"/>
      <c r="DN87" s="790"/>
      <c r="DO87" s="790"/>
      <c r="DP87" s="790"/>
      <c r="DQ87" s="790"/>
      <c r="DR87" s="790"/>
      <c r="DS87" s="790"/>
      <c r="DT87" s="790"/>
      <c r="DU87" s="790"/>
      <c r="DV87" s="790"/>
      <c r="DW87" s="790"/>
      <c r="DX87" s="790"/>
      <c r="DY87" s="790"/>
      <c r="DZ87" s="790"/>
      <c r="EA87" s="790"/>
      <c r="EB87" s="790"/>
      <c r="EC87" s="790"/>
      <c r="ED87" s="790"/>
      <c r="EE87" s="790"/>
      <c r="EF87" s="790"/>
      <c r="EG87" s="790"/>
      <c r="EH87" s="790"/>
      <c r="EI87" s="790"/>
      <c r="EJ87" s="790"/>
      <c r="EK87" s="790"/>
      <c r="EL87" s="790"/>
      <c r="EM87" s="790"/>
      <c r="EN87" s="790"/>
      <c r="EO87" s="790"/>
      <c r="EP87" s="790"/>
      <c r="EQ87" s="790"/>
      <c r="ER87" s="790"/>
      <c r="ES87" s="790"/>
      <c r="ET87" s="790"/>
      <c r="EU87" s="790"/>
      <c r="EV87" s="790"/>
      <c r="EW87" s="790"/>
      <c r="EX87" s="790"/>
      <c r="EY87" s="790"/>
      <c r="EZ87" s="790"/>
      <c r="FA87" s="790"/>
      <c r="FB87" s="790"/>
      <c r="FC87" s="790"/>
      <c r="FD87" s="790"/>
      <c r="FE87" s="790"/>
      <c r="FF87" s="790"/>
      <c r="FG87" s="790"/>
      <c r="FH87" s="790"/>
      <c r="FI87" s="790"/>
      <c r="FJ87" s="790"/>
      <c r="FK87" s="790"/>
      <c r="FL87" s="790"/>
      <c r="FM87" s="790"/>
      <c r="FN87" s="790"/>
      <c r="FO87" s="790"/>
      <c r="FP87" s="790"/>
      <c r="FQ87" s="790"/>
      <c r="FR87" s="790"/>
      <c r="FS87" s="790"/>
      <c r="FT87" s="790"/>
    </row>
    <row r="88" spans="1:176" s="837" customFormat="1">
      <c r="A88" s="1058"/>
      <c r="B88" s="1058"/>
      <c r="E88" s="1059"/>
      <c r="F88" s="1018"/>
      <c r="G88" s="790"/>
      <c r="H88" s="790"/>
      <c r="I88" s="790"/>
      <c r="J88" s="790"/>
      <c r="K88" s="790"/>
      <c r="L88" s="790"/>
      <c r="M88" s="790"/>
      <c r="N88" s="790"/>
      <c r="O88" s="790"/>
      <c r="P88" s="790"/>
      <c r="Q88" s="790"/>
      <c r="R88" s="790"/>
      <c r="S88" s="790"/>
      <c r="T88" s="790"/>
      <c r="U88" s="790"/>
      <c r="V88" s="790"/>
      <c r="W88" s="790"/>
      <c r="X88" s="790"/>
      <c r="Y88" s="790"/>
      <c r="Z88" s="790"/>
      <c r="AA88" s="790"/>
      <c r="AB88" s="790"/>
      <c r="AC88" s="790"/>
      <c r="AD88" s="790"/>
      <c r="AE88" s="790"/>
      <c r="AF88" s="790"/>
      <c r="AG88" s="790"/>
      <c r="AH88" s="790"/>
      <c r="AI88" s="790"/>
      <c r="AJ88" s="790"/>
      <c r="AK88" s="790"/>
      <c r="AL88" s="790"/>
      <c r="AM88" s="790"/>
      <c r="AN88" s="790"/>
      <c r="AO88" s="790"/>
      <c r="AP88" s="790"/>
      <c r="AQ88" s="790"/>
      <c r="AR88" s="790"/>
      <c r="AS88" s="790"/>
      <c r="AT88" s="790"/>
      <c r="AU88" s="790"/>
      <c r="AV88" s="790"/>
      <c r="AW88" s="790"/>
      <c r="AX88" s="790"/>
      <c r="AY88" s="790"/>
      <c r="AZ88" s="790"/>
      <c r="BA88" s="790"/>
      <c r="BB88" s="790"/>
      <c r="BC88" s="790"/>
      <c r="BD88" s="790"/>
      <c r="BE88" s="790"/>
      <c r="BF88" s="790"/>
      <c r="BG88" s="790"/>
      <c r="BH88" s="790"/>
      <c r="BI88" s="790"/>
      <c r="BJ88" s="790"/>
      <c r="BK88" s="790"/>
      <c r="BL88" s="790"/>
      <c r="BM88" s="790"/>
      <c r="BN88" s="790"/>
      <c r="BO88" s="790"/>
      <c r="BP88" s="790"/>
      <c r="BQ88" s="790"/>
      <c r="BR88" s="790"/>
      <c r="BS88" s="790"/>
      <c r="BT88" s="790"/>
      <c r="BU88" s="790"/>
      <c r="BV88" s="790"/>
      <c r="BW88" s="790"/>
      <c r="BX88" s="790"/>
      <c r="BY88" s="790"/>
      <c r="BZ88" s="790"/>
      <c r="CA88" s="790"/>
      <c r="CB88" s="790"/>
      <c r="CC88" s="790"/>
      <c r="CD88" s="790"/>
      <c r="CE88" s="790"/>
      <c r="CF88" s="790"/>
      <c r="CG88" s="790"/>
      <c r="CH88" s="790"/>
      <c r="CI88" s="790"/>
      <c r="CJ88" s="790"/>
      <c r="CK88" s="790"/>
      <c r="CL88" s="790"/>
      <c r="CM88" s="790"/>
      <c r="CN88" s="790"/>
      <c r="CO88" s="790"/>
      <c r="CP88" s="790"/>
      <c r="CQ88" s="790"/>
      <c r="CR88" s="790"/>
      <c r="CS88" s="790"/>
      <c r="CT88" s="790"/>
      <c r="CU88" s="790"/>
      <c r="CV88" s="790"/>
      <c r="CW88" s="790"/>
      <c r="CX88" s="790"/>
      <c r="CY88" s="790"/>
      <c r="CZ88" s="790"/>
      <c r="DA88" s="790"/>
      <c r="DB88" s="790"/>
      <c r="DC88" s="790"/>
      <c r="DD88" s="790"/>
      <c r="DE88" s="790"/>
      <c r="DF88" s="790"/>
      <c r="DG88" s="790"/>
      <c r="DH88" s="790"/>
      <c r="DI88" s="790"/>
      <c r="DJ88" s="790"/>
      <c r="DK88" s="790"/>
      <c r="DL88" s="790"/>
      <c r="DM88" s="790"/>
      <c r="DN88" s="790"/>
      <c r="DO88" s="790"/>
      <c r="DP88" s="790"/>
      <c r="DQ88" s="790"/>
      <c r="DR88" s="790"/>
      <c r="DS88" s="790"/>
      <c r="DT88" s="790"/>
      <c r="DU88" s="790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G88" s="790"/>
      <c r="EH88" s="790"/>
      <c r="EI88" s="790"/>
      <c r="EJ88" s="790"/>
      <c r="EK88" s="790"/>
      <c r="EL88" s="790"/>
      <c r="EM88" s="790"/>
      <c r="EN88" s="790"/>
      <c r="EO88" s="790"/>
      <c r="EP88" s="790"/>
      <c r="EQ88" s="790"/>
      <c r="ER88" s="790"/>
      <c r="ES88" s="790"/>
      <c r="ET88" s="790"/>
      <c r="EU88" s="790"/>
      <c r="EV88" s="790"/>
      <c r="EW88" s="790"/>
      <c r="EX88" s="790"/>
      <c r="EY88" s="790"/>
      <c r="EZ88" s="790"/>
      <c r="FA88" s="790"/>
      <c r="FB88" s="790"/>
      <c r="FC88" s="790"/>
      <c r="FD88" s="790"/>
      <c r="FE88" s="790"/>
      <c r="FF88" s="790"/>
      <c r="FG88" s="790"/>
      <c r="FH88" s="790"/>
      <c r="FI88" s="790"/>
      <c r="FJ88" s="790"/>
      <c r="FK88" s="790"/>
      <c r="FL88" s="790"/>
      <c r="FM88" s="790"/>
      <c r="FN88" s="790"/>
      <c r="FO88" s="790"/>
      <c r="FP88" s="790"/>
      <c r="FQ88" s="790"/>
      <c r="FR88" s="790"/>
      <c r="FS88" s="790"/>
      <c r="FT88" s="790"/>
    </row>
    <row r="89" spans="1:176" s="837" customFormat="1">
      <c r="A89" s="1058"/>
      <c r="B89" s="1058"/>
      <c r="E89" s="1059"/>
      <c r="F89" s="1018"/>
      <c r="G89" s="790"/>
      <c r="H89" s="790"/>
      <c r="I89" s="790"/>
      <c r="J89" s="790"/>
      <c r="K89" s="790"/>
      <c r="L89" s="790"/>
      <c r="M89" s="790"/>
      <c r="N89" s="790"/>
      <c r="O89" s="790"/>
      <c r="P89" s="790"/>
      <c r="Q89" s="790"/>
      <c r="R89" s="790"/>
      <c r="S89" s="790"/>
      <c r="T89" s="790"/>
      <c r="U89" s="790"/>
      <c r="V89" s="790"/>
      <c r="W89" s="790"/>
      <c r="X89" s="790"/>
      <c r="Y89" s="790"/>
      <c r="Z89" s="790"/>
      <c r="AA89" s="790"/>
      <c r="AB89" s="790"/>
      <c r="AC89" s="790"/>
      <c r="AD89" s="790"/>
      <c r="AE89" s="790"/>
      <c r="AF89" s="790"/>
      <c r="AG89" s="790"/>
      <c r="AH89" s="790"/>
      <c r="AI89" s="790"/>
      <c r="AJ89" s="790"/>
      <c r="AK89" s="790"/>
      <c r="AL89" s="790"/>
      <c r="AM89" s="790"/>
      <c r="AN89" s="790"/>
      <c r="AO89" s="790"/>
      <c r="AP89" s="790"/>
      <c r="AQ89" s="790"/>
      <c r="AR89" s="790"/>
      <c r="AS89" s="790"/>
      <c r="AT89" s="790"/>
      <c r="AU89" s="790"/>
      <c r="AV89" s="790"/>
      <c r="AW89" s="790"/>
      <c r="AX89" s="790"/>
      <c r="AY89" s="790"/>
      <c r="AZ89" s="790"/>
      <c r="BA89" s="790"/>
      <c r="BB89" s="790"/>
      <c r="BC89" s="790"/>
      <c r="BD89" s="790"/>
      <c r="BE89" s="790"/>
      <c r="BF89" s="790"/>
      <c r="BG89" s="790"/>
      <c r="BH89" s="790"/>
      <c r="BI89" s="790"/>
      <c r="BJ89" s="790"/>
      <c r="BK89" s="790"/>
      <c r="BL89" s="790"/>
      <c r="BM89" s="790"/>
      <c r="BN89" s="790"/>
      <c r="BO89" s="790"/>
      <c r="BP89" s="790"/>
      <c r="BQ89" s="790"/>
      <c r="BR89" s="790"/>
      <c r="BS89" s="790"/>
      <c r="BT89" s="790"/>
      <c r="BU89" s="790"/>
      <c r="BV89" s="790"/>
      <c r="BW89" s="790"/>
      <c r="BX89" s="790"/>
      <c r="BY89" s="790"/>
      <c r="BZ89" s="790"/>
      <c r="CA89" s="790"/>
      <c r="CB89" s="790"/>
      <c r="CC89" s="790"/>
      <c r="CD89" s="790"/>
      <c r="CE89" s="790"/>
      <c r="CF89" s="790"/>
      <c r="CG89" s="790"/>
      <c r="CH89" s="790"/>
      <c r="CI89" s="790"/>
      <c r="CJ89" s="790"/>
      <c r="CK89" s="790"/>
      <c r="CL89" s="790"/>
      <c r="CM89" s="790"/>
      <c r="CN89" s="790"/>
      <c r="CO89" s="790"/>
      <c r="CP89" s="790"/>
      <c r="CQ89" s="790"/>
      <c r="CR89" s="790"/>
      <c r="CS89" s="790"/>
      <c r="CT89" s="790"/>
      <c r="CU89" s="790"/>
      <c r="CV89" s="790"/>
      <c r="CW89" s="790"/>
      <c r="CX89" s="790"/>
      <c r="CY89" s="790"/>
      <c r="CZ89" s="790"/>
      <c r="DA89" s="790"/>
      <c r="DB89" s="790"/>
      <c r="DC89" s="790"/>
      <c r="DD89" s="790"/>
      <c r="DE89" s="790"/>
      <c r="DF89" s="790"/>
      <c r="DG89" s="790"/>
      <c r="DH89" s="790"/>
      <c r="DI89" s="790"/>
      <c r="DJ89" s="790"/>
      <c r="DK89" s="790"/>
      <c r="DL89" s="790"/>
      <c r="DM89" s="790"/>
      <c r="DN89" s="790"/>
      <c r="DO89" s="790"/>
      <c r="DP89" s="790"/>
      <c r="DQ89" s="790"/>
      <c r="DR89" s="790"/>
      <c r="DS89" s="790"/>
      <c r="DT89" s="790"/>
      <c r="DU89" s="790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G89" s="790"/>
      <c r="EH89" s="790"/>
      <c r="EI89" s="790"/>
      <c r="EJ89" s="790"/>
      <c r="EK89" s="790"/>
      <c r="EL89" s="790"/>
      <c r="EM89" s="790"/>
      <c r="EN89" s="790"/>
      <c r="EO89" s="790"/>
      <c r="EP89" s="790"/>
      <c r="EQ89" s="790"/>
      <c r="ER89" s="790"/>
      <c r="ES89" s="790"/>
      <c r="ET89" s="790"/>
      <c r="EU89" s="790"/>
      <c r="EV89" s="790"/>
      <c r="EW89" s="790"/>
      <c r="EX89" s="790"/>
      <c r="EY89" s="790"/>
      <c r="EZ89" s="790"/>
      <c r="FA89" s="790"/>
      <c r="FB89" s="790"/>
      <c r="FC89" s="790"/>
      <c r="FD89" s="790"/>
      <c r="FE89" s="790"/>
      <c r="FF89" s="790"/>
      <c r="FG89" s="790"/>
      <c r="FH89" s="790"/>
      <c r="FI89" s="790"/>
      <c r="FJ89" s="790"/>
      <c r="FK89" s="790"/>
      <c r="FL89" s="790"/>
      <c r="FM89" s="790"/>
      <c r="FN89" s="790"/>
      <c r="FO89" s="790"/>
      <c r="FP89" s="790"/>
      <c r="FQ89" s="790"/>
      <c r="FR89" s="790"/>
      <c r="FS89" s="790"/>
      <c r="FT89" s="790"/>
    </row>
    <row r="90" spans="1:176" s="837" customFormat="1">
      <c r="A90" s="1058"/>
      <c r="B90" s="1058"/>
      <c r="E90" s="1059"/>
      <c r="F90" s="1018"/>
      <c r="G90" s="790"/>
      <c r="H90" s="790"/>
      <c r="I90" s="790"/>
      <c r="J90" s="790"/>
      <c r="K90" s="790"/>
      <c r="L90" s="790"/>
      <c r="M90" s="790"/>
      <c r="N90" s="790"/>
      <c r="O90" s="790"/>
      <c r="P90" s="790"/>
      <c r="Q90" s="790"/>
      <c r="R90" s="790"/>
      <c r="S90" s="790"/>
      <c r="T90" s="790"/>
      <c r="U90" s="790"/>
      <c r="V90" s="790"/>
      <c r="W90" s="790"/>
      <c r="X90" s="790"/>
      <c r="Y90" s="790"/>
      <c r="Z90" s="790"/>
      <c r="AA90" s="790"/>
      <c r="AB90" s="790"/>
      <c r="AC90" s="790"/>
      <c r="AD90" s="790"/>
      <c r="AE90" s="790"/>
      <c r="AF90" s="790"/>
      <c r="AG90" s="790"/>
      <c r="AH90" s="790"/>
      <c r="AI90" s="790"/>
      <c r="AJ90" s="790"/>
      <c r="AK90" s="790"/>
      <c r="AL90" s="790"/>
      <c r="AM90" s="790"/>
      <c r="AN90" s="790"/>
      <c r="AO90" s="790"/>
      <c r="AP90" s="790"/>
      <c r="AQ90" s="790"/>
      <c r="AR90" s="790"/>
      <c r="AS90" s="790"/>
      <c r="AT90" s="790"/>
      <c r="AU90" s="790"/>
      <c r="AV90" s="790"/>
      <c r="AW90" s="790"/>
      <c r="AX90" s="790"/>
      <c r="AY90" s="790"/>
      <c r="AZ90" s="790"/>
      <c r="BA90" s="790"/>
      <c r="BB90" s="790"/>
      <c r="BC90" s="790"/>
      <c r="BD90" s="790"/>
      <c r="BE90" s="790"/>
      <c r="BF90" s="790"/>
      <c r="BG90" s="790"/>
      <c r="BH90" s="790"/>
      <c r="BI90" s="790"/>
      <c r="BJ90" s="790"/>
      <c r="BK90" s="790"/>
      <c r="BL90" s="790"/>
      <c r="BM90" s="790"/>
      <c r="BN90" s="790"/>
      <c r="BO90" s="790"/>
      <c r="BP90" s="790"/>
      <c r="BQ90" s="790"/>
      <c r="BR90" s="790"/>
      <c r="BS90" s="790"/>
      <c r="BT90" s="790"/>
      <c r="BU90" s="790"/>
      <c r="BV90" s="790"/>
      <c r="BW90" s="790"/>
      <c r="BX90" s="790"/>
      <c r="BY90" s="790"/>
      <c r="BZ90" s="790"/>
      <c r="CA90" s="790"/>
      <c r="CB90" s="790"/>
      <c r="CC90" s="790"/>
      <c r="CD90" s="790"/>
      <c r="CE90" s="790"/>
      <c r="CF90" s="790"/>
      <c r="CG90" s="790"/>
      <c r="CH90" s="790"/>
      <c r="CI90" s="790"/>
      <c r="CJ90" s="790"/>
      <c r="CK90" s="790"/>
      <c r="CL90" s="790"/>
      <c r="CM90" s="790"/>
      <c r="CN90" s="790"/>
      <c r="CO90" s="790"/>
      <c r="CP90" s="790"/>
      <c r="CQ90" s="790"/>
      <c r="CR90" s="790"/>
      <c r="CS90" s="790"/>
      <c r="CT90" s="790"/>
      <c r="CU90" s="790"/>
      <c r="CV90" s="790"/>
      <c r="CW90" s="790"/>
      <c r="CX90" s="790"/>
      <c r="CY90" s="790"/>
      <c r="CZ90" s="790"/>
      <c r="DA90" s="790"/>
      <c r="DB90" s="790"/>
      <c r="DC90" s="790"/>
      <c r="DD90" s="790"/>
      <c r="DE90" s="790"/>
      <c r="DF90" s="790"/>
      <c r="DG90" s="790"/>
      <c r="DH90" s="790"/>
      <c r="DI90" s="790"/>
      <c r="DJ90" s="790"/>
      <c r="DK90" s="790"/>
      <c r="DL90" s="790"/>
      <c r="DM90" s="790"/>
      <c r="DN90" s="790"/>
      <c r="DO90" s="790"/>
      <c r="DP90" s="790"/>
      <c r="DQ90" s="790"/>
      <c r="DR90" s="790"/>
      <c r="DS90" s="790"/>
      <c r="DT90" s="790"/>
      <c r="DU90" s="790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G90" s="790"/>
      <c r="EH90" s="790"/>
      <c r="EI90" s="790"/>
      <c r="EJ90" s="790"/>
      <c r="EK90" s="790"/>
      <c r="EL90" s="790"/>
      <c r="EM90" s="790"/>
      <c r="EN90" s="790"/>
      <c r="EO90" s="790"/>
      <c r="EP90" s="790"/>
      <c r="EQ90" s="790"/>
      <c r="ER90" s="790"/>
      <c r="ES90" s="790"/>
      <c r="ET90" s="790"/>
      <c r="EU90" s="790"/>
      <c r="EV90" s="790"/>
      <c r="EW90" s="790"/>
      <c r="EX90" s="790"/>
      <c r="EY90" s="790"/>
      <c r="EZ90" s="790"/>
      <c r="FA90" s="790"/>
      <c r="FB90" s="790"/>
      <c r="FC90" s="790"/>
      <c r="FD90" s="790"/>
      <c r="FE90" s="790"/>
      <c r="FF90" s="790"/>
      <c r="FG90" s="790"/>
      <c r="FH90" s="790"/>
      <c r="FI90" s="790"/>
      <c r="FJ90" s="790"/>
      <c r="FK90" s="790"/>
      <c r="FL90" s="790"/>
      <c r="FM90" s="790"/>
      <c r="FN90" s="790"/>
      <c r="FO90" s="790"/>
      <c r="FP90" s="790"/>
      <c r="FQ90" s="790"/>
      <c r="FR90" s="790"/>
      <c r="FS90" s="790"/>
      <c r="FT90" s="790"/>
    </row>
    <row r="91" spans="1:176" s="837" customFormat="1">
      <c r="A91" s="1058"/>
      <c r="B91" s="1058"/>
      <c r="E91" s="1059"/>
      <c r="F91" s="1018"/>
      <c r="G91" s="790"/>
      <c r="H91" s="790"/>
      <c r="I91" s="790"/>
      <c r="J91" s="790"/>
      <c r="K91" s="790"/>
      <c r="L91" s="790"/>
      <c r="M91" s="790"/>
      <c r="N91" s="790"/>
      <c r="O91" s="790"/>
      <c r="P91" s="790"/>
      <c r="Q91" s="790"/>
      <c r="R91" s="790"/>
      <c r="S91" s="790"/>
      <c r="T91" s="790"/>
      <c r="U91" s="790"/>
      <c r="V91" s="790"/>
      <c r="W91" s="790"/>
      <c r="X91" s="790"/>
      <c r="Y91" s="790"/>
      <c r="Z91" s="790"/>
      <c r="AA91" s="790"/>
      <c r="AB91" s="790"/>
      <c r="AC91" s="790"/>
      <c r="AD91" s="790"/>
      <c r="AE91" s="790"/>
      <c r="AF91" s="790"/>
      <c r="AG91" s="790"/>
      <c r="AH91" s="790"/>
      <c r="AI91" s="790"/>
      <c r="AJ91" s="790"/>
      <c r="AK91" s="790"/>
      <c r="AL91" s="790"/>
      <c r="AM91" s="790"/>
      <c r="AN91" s="790"/>
      <c r="AO91" s="790"/>
      <c r="AP91" s="790"/>
      <c r="AQ91" s="790"/>
      <c r="AR91" s="790"/>
      <c r="AS91" s="790"/>
      <c r="AT91" s="790"/>
      <c r="AU91" s="790"/>
      <c r="AV91" s="790"/>
      <c r="AW91" s="790"/>
      <c r="AX91" s="790"/>
      <c r="AY91" s="790"/>
      <c r="AZ91" s="790"/>
      <c r="BA91" s="790"/>
      <c r="BB91" s="790"/>
      <c r="BC91" s="790"/>
      <c r="BD91" s="790"/>
      <c r="BE91" s="790"/>
      <c r="BF91" s="790"/>
      <c r="BG91" s="790"/>
      <c r="BH91" s="790"/>
      <c r="BI91" s="790"/>
      <c r="BJ91" s="790"/>
      <c r="BK91" s="790"/>
      <c r="BL91" s="790"/>
      <c r="BM91" s="790"/>
      <c r="BN91" s="790"/>
      <c r="BO91" s="790"/>
      <c r="BP91" s="790"/>
      <c r="BQ91" s="790"/>
      <c r="BR91" s="790"/>
      <c r="BS91" s="790"/>
      <c r="BT91" s="790"/>
      <c r="BU91" s="790"/>
      <c r="BV91" s="790"/>
      <c r="BW91" s="790"/>
      <c r="BX91" s="790"/>
      <c r="BY91" s="790"/>
      <c r="BZ91" s="790"/>
      <c r="CA91" s="790"/>
      <c r="CB91" s="790"/>
      <c r="CC91" s="790"/>
      <c r="CD91" s="790"/>
      <c r="CE91" s="790"/>
      <c r="CF91" s="790"/>
      <c r="CG91" s="790"/>
      <c r="CH91" s="790"/>
      <c r="CI91" s="790"/>
      <c r="CJ91" s="790"/>
      <c r="CK91" s="790"/>
      <c r="CL91" s="790"/>
      <c r="CM91" s="790"/>
      <c r="CN91" s="790"/>
      <c r="CO91" s="790"/>
      <c r="CP91" s="790"/>
      <c r="CQ91" s="790"/>
      <c r="CR91" s="790"/>
      <c r="CS91" s="790"/>
      <c r="CT91" s="790"/>
      <c r="CU91" s="790"/>
      <c r="CV91" s="790"/>
      <c r="CW91" s="790"/>
      <c r="CX91" s="790"/>
      <c r="CY91" s="790"/>
      <c r="CZ91" s="790"/>
      <c r="DA91" s="790"/>
      <c r="DB91" s="790"/>
      <c r="DC91" s="790"/>
      <c r="DD91" s="790"/>
      <c r="DE91" s="790"/>
      <c r="DF91" s="790"/>
      <c r="DG91" s="790"/>
      <c r="DH91" s="790"/>
      <c r="DI91" s="790"/>
      <c r="DJ91" s="790"/>
      <c r="DK91" s="790"/>
      <c r="DL91" s="790"/>
      <c r="DM91" s="790"/>
      <c r="DN91" s="790"/>
      <c r="DO91" s="790"/>
      <c r="DP91" s="790"/>
      <c r="DQ91" s="790"/>
      <c r="DR91" s="790"/>
      <c r="DS91" s="790"/>
      <c r="DT91" s="790"/>
      <c r="DU91" s="790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G91" s="790"/>
      <c r="EH91" s="790"/>
      <c r="EI91" s="790"/>
      <c r="EJ91" s="790"/>
      <c r="EK91" s="790"/>
      <c r="EL91" s="790"/>
      <c r="EM91" s="790"/>
      <c r="EN91" s="790"/>
      <c r="EO91" s="790"/>
      <c r="EP91" s="790"/>
      <c r="EQ91" s="790"/>
      <c r="ER91" s="790"/>
      <c r="ES91" s="790"/>
      <c r="ET91" s="790"/>
      <c r="EU91" s="790"/>
      <c r="EV91" s="790"/>
      <c r="EW91" s="790"/>
      <c r="EX91" s="790"/>
      <c r="EY91" s="790"/>
      <c r="EZ91" s="790"/>
      <c r="FA91" s="790"/>
      <c r="FB91" s="790"/>
      <c r="FC91" s="790"/>
      <c r="FD91" s="790"/>
      <c r="FE91" s="790"/>
      <c r="FF91" s="790"/>
      <c r="FG91" s="790"/>
      <c r="FH91" s="790"/>
      <c r="FI91" s="790"/>
      <c r="FJ91" s="790"/>
      <c r="FK91" s="790"/>
      <c r="FL91" s="790"/>
      <c r="FM91" s="790"/>
      <c r="FN91" s="790"/>
      <c r="FO91" s="790"/>
      <c r="FP91" s="790"/>
      <c r="FQ91" s="790"/>
      <c r="FR91" s="790"/>
      <c r="FS91" s="790"/>
      <c r="FT91" s="790"/>
    </row>
    <row r="92" spans="1:176" s="837" customFormat="1">
      <c r="A92" s="1058"/>
      <c r="B92" s="1058"/>
      <c r="E92" s="1059"/>
      <c r="F92" s="1018"/>
      <c r="G92" s="790"/>
      <c r="H92" s="790"/>
      <c r="I92" s="790"/>
      <c r="J92" s="790"/>
      <c r="K92" s="790"/>
      <c r="L92" s="790"/>
      <c r="M92" s="790"/>
      <c r="N92" s="790"/>
      <c r="O92" s="790"/>
      <c r="P92" s="790"/>
      <c r="Q92" s="790"/>
      <c r="R92" s="790"/>
      <c r="S92" s="790"/>
      <c r="T92" s="790"/>
      <c r="U92" s="790"/>
      <c r="V92" s="790"/>
      <c r="W92" s="790"/>
      <c r="X92" s="790"/>
      <c r="Y92" s="790"/>
      <c r="Z92" s="790"/>
      <c r="AA92" s="790"/>
      <c r="AB92" s="790"/>
      <c r="AC92" s="790"/>
      <c r="AD92" s="790"/>
      <c r="AE92" s="790"/>
      <c r="AF92" s="790"/>
      <c r="AG92" s="790"/>
      <c r="AH92" s="790"/>
      <c r="AI92" s="790"/>
      <c r="AJ92" s="790"/>
      <c r="AK92" s="790"/>
      <c r="AL92" s="790"/>
      <c r="AM92" s="790"/>
      <c r="AN92" s="790"/>
      <c r="AO92" s="790"/>
      <c r="AP92" s="790"/>
      <c r="AQ92" s="790"/>
      <c r="AR92" s="790"/>
      <c r="AS92" s="790"/>
      <c r="AT92" s="790"/>
      <c r="AU92" s="790"/>
      <c r="AV92" s="790"/>
      <c r="AW92" s="790"/>
      <c r="AX92" s="790"/>
      <c r="AY92" s="790"/>
      <c r="AZ92" s="790"/>
      <c r="BA92" s="790"/>
      <c r="BB92" s="790"/>
      <c r="BC92" s="790"/>
      <c r="BD92" s="790"/>
      <c r="BE92" s="790"/>
      <c r="BF92" s="790"/>
      <c r="BG92" s="790"/>
      <c r="BH92" s="790"/>
      <c r="BI92" s="790"/>
      <c r="BJ92" s="790"/>
      <c r="BK92" s="790"/>
      <c r="BL92" s="790"/>
      <c r="BM92" s="790"/>
      <c r="BN92" s="790"/>
      <c r="BO92" s="790"/>
      <c r="BP92" s="790"/>
      <c r="BQ92" s="790"/>
      <c r="BR92" s="790"/>
      <c r="BS92" s="790"/>
      <c r="BT92" s="790"/>
      <c r="BU92" s="790"/>
      <c r="BV92" s="790"/>
      <c r="BW92" s="790"/>
      <c r="BX92" s="790"/>
      <c r="BY92" s="790"/>
      <c r="BZ92" s="790"/>
      <c r="CA92" s="790"/>
      <c r="CB92" s="790"/>
      <c r="CC92" s="790"/>
      <c r="CD92" s="790"/>
      <c r="CE92" s="790"/>
      <c r="CF92" s="790"/>
      <c r="CG92" s="790"/>
      <c r="CH92" s="790"/>
      <c r="CI92" s="790"/>
      <c r="CJ92" s="790"/>
      <c r="CK92" s="790"/>
      <c r="CL92" s="790"/>
      <c r="CM92" s="790"/>
      <c r="CN92" s="790"/>
      <c r="CO92" s="790"/>
      <c r="CP92" s="790"/>
      <c r="CQ92" s="790"/>
      <c r="CR92" s="790"/>
      <c r="CS92" s="790"/>
      <c r="CT92" s="790"/>
      <c r="CU92" s="790"/>
      <c r="CV92" s="790"/>
      <c r="CW92" s="790"/>
      <c r="CX92" s="790"/>
      <c r="CY92" s="790"/>
      <c r="CZ92" s="790"/>
      <c r="DA92" s="790"/>
      <c r="DB92" s="790"/>
      <c r="DC92" s="790"/>
      <c r="DD92" s="790"/>
      <c r="DE92" s="790"/>
      <c r="DF92" s="790"/>
      <c r="DG92" s="790"/>
      <c r="DH92" s="790"/>
      <c r="DI92" s="790"/>
      <c r="DJ92" s="790"/>
      <c r="DK92" s="790"/>
      <c r="DL92" s="790"/>
      <c r="DM92" s="790"/>
      <c r="DN92" s="790"/>
      <c r="DO92" s="790"/>
      <c r="DP92" s="790"/>
      <c r="DQ92" s="790"/>
      <c r="DR92" s="790"/>
      <c r="DS92" s="790"/>
      <c r="DT92" s="790"/>
      <c r="DU92" s="790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G92" s="790"/>
      <c r="EH92" s="790"/>
      <c r="EI92" s="790"/>
      <c r="EJ92" s="790"/>
      <c r="EK92" s="790"/>
      <c r="EL92" s="790"/>
      <c r="EM92" s="790"/>
      <c r="EN92" s="790"/>
      <c r="EO92" s="790"/>
      <c r="EP92" s="790"/>
      <c r="EQ92" s="790"/>
      <c r="ER92" s="790"/>
      <c r="ES92" s="790"/>
      <c r="ET92" s="790"/>
      <c r="EU92" s="790"/>
      <c r="EV92" s="790"/>
      <c r="EW92" s="790"/>
      <c r="EX92" s="790"/>
      <c r="EY92" s="790"/>
      <c r="EZ92" s="790"/>
      <c r="FA92" s="790"/>
      <c r="FB92" s="790"/>
      <c r="FC92" s="790"/>
      <c r="FD92" s="790"/>
      <c r="FE92" s="790"/>
      <c r="FF92" s="790"/>
      <c r="FG92" s="790"/>
      <c r="FH92" s="790"/>
      <c r="FI92" s="790"/>
      <c r="FJ92" s="790"/>
      <c r="FK92" s="790"/>
      <c r="FL92" s="790"/>
      <c r="FM92" s="790"/>
      <c r="FN92" s="790"/>
      <c r="FO92" s="790"/>
      <c r="FP92" s="790"/>
      <c r="FQ92" s="790"/>
      <c r="FR92" s="790"/>
      <c r="FS92" s="790"/>
      <c r="FT92" s="790"/>
    </row>
    <row r="93" spans="1:176" s="837" customFormat="1">
      <c r="A93" s="1058"/>
      <c r="B93" s="1058"/>
      <c r="E93" s="1059"/>
      <c r="F93" s="1018"/>
      <c r="G93" s="790"/>
      <c r="H93" s="790"/>
      <c r="I93" s="790"/>
      <c r="J93" s="790"/>
      <c r="K93" s="790"/>
      <c r="L93" s="790"/>
      <c r="M93" s="790"/>
      <c r="N93" s="790"/>
      <c r="O93" s="790"/>
      <c r="P93" s="790"/>
      <c r="Q93" s="790"/>
      <c r="R93" s="790"/>
      <c r="S93" s="790"/>
      <c r="T93" s="790"/>
      <c r="U93" s="790"/>
      <c r="V93" s="790"/>
      <c r="W93" s="790"/>
      <c r="X93" s="790"/>
      <c r="Y93" s="790"/>
      <c r="Z93" s="790"/>
      <c r="AA93" s="790"/>
      <c r="AB93" s="790"/>
      <c r="AC93" s="790"/>
      <c r="AD93" s="790"/>
      <c r="AE93" s="790"/>
      <c r="AF93" s="790"/>
      <c r="AG93" s="790"/>
      <c r="AH93" s="790"/>
      <c r="AI93" s="790"/>
      <c r="AJ93" s="790"/>
      <c r="AK93" s="790"/>
      <c r="AL93" s="790"/>
      <c r="AM93" s="790"/>
      <c r="AN93" s="790"/>
      <c r="AO93" s="790"/>
      <c r="AP93" s="790"/>
      <c r="AQ93" s="790"/>
      <c r="AR93" s="790"/>
      <c r="AS93" s="790"/>
      <c r="AT93" s="790"/>
      <c r="AU93" s="790"/>
      <c r="AV93" s="790"/>
      <c r="AW93" s="790"/>
      <c r="AX93" s="790"/>
      <c r="AY93" s="790"/>
      <c r="AZ93" s="790"/>
      <c r="BA93" s="790"/>
      <c r="BB93" s="790"/>
      <c r="BC93" s="790"/>
      <c r="BD93" s="790"/>
      <c r="BE93" s="790"/>
      <c r="BF93" s="790"/>
      <c r="BG93" s="790"/>
      <c r="BH93" s="790"/>
      <c r="BI93" s="790"/>
      <c r="BJ93" s="790"/>
      <c r="BK93" s="790"/>
      <c r="BL93" s="790"/>
      <c r="BM93" s="790"/>
      <c r="BN93" s="790"/>
      <c r="BO93" s="790"/>
      <c r="BP93" s="790"/>
      <c r="BQ93" s="790"/>
      <c r="BR93" s="790"/>
      <c r="BS93" s="790"/>
      <c r="BT93" s="790"/>
      <c r="BU93" s="790"/>
      <c r="BV93" s="790"/>
      <c r="BW93" s="790"/>
      <c r="BX93" s="790"/>
      <c r="BY93" s="790"/>
      <c r="BZ93" s="790"/>
      <c r="CA93" s="790"/>
      <c r="CB93" s="790"/>
      <c r="CC93" s="790"/>
      <c r="CD93" s="790"/>
      <c r="CE93" s="790"/>
      <c r="CF93" s="790"/>
      <c r="CG93" s="790"/>
      <c r="CH93" s="790"/>
      <c r="CI93" s="790"/>
      <c r="CJ93" s="790"/>
      <c r="CK93" s="790"/>
      <c r="CL93" s="790"/>
      <c r="CM93" s="790"/>
      <c r="CN93" s="790"/>
      <c r="CO93" s="790"/>
      <c r="CP93" s="790"/>
      <c r="CQ93" s="790"/>
      <c r="CR93" s="790"/>
      <c r="CS93" s="790"/>
      <c r="CT93" s="790"/>
      <c r="CU93" s="790"/>
      <c r="CV93" s="790"/>
      <c r="CW93" s="790"/>
      <c r="CX93" s="790"/>
      <c r="CY93" s="790"/>
      <c r="CZ93" s="790"/>
      <c r="DA93" s="790"/>
      <c r="DB93" s="790"/>
      <c r="DC93" s="790"/>
      <c r="DD93" s="790"/>
      <c r="DE93" s="790"/>
      <c r="DF93" s="790"/>
      <c r="DG93" s="790"/>
      <c r="DH93" s="790"/>
      <c r="DI93" s="790"/>
      <c r="DJ93" s="790"/>
      <c r="DK93" s="790"/>
      <c r="DL93" s="790"/>
      <c r="DM93" s="790"/>
      <c r="DN93" s="790"/>
      <c r="DO93" s="790"/>
      <c r="DP93" s="790"/>
      <c r="DQ93" s="790"/>
      <c r="DR93" s="790"/>
      <c r="DS93" s="790"/>
      <c r="DT93" s="790"/>
      <c r="DU93" s="790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G93" s="790"/>
      <c r="EH93" s="790"/>
      <c r="EI93" s="790"/>
      <c r="EJ93" s="790"/>
      <c r="EK93" s="790"/>
      <c r="EL93" s="790"/>
      <c r="EM93" s="790"/>
      <c r="EN93" s="790"/>
      <c r="EO93" s="790"/>
      <c r="EP93" s="790"/>
      <c r="EQ93" s="790"/>
      <c r="ER93" s="790"/>
      <c r="ES93" s="790"/>
      <c r="ET93" s="790"/>
      <c r="EU93" s="790"/>
      <c r="EV93" s="790"/>
      <c r="EW93" s="790"/>
      <c r="EX93" s="790"/>
      <c r="EY93" s="790"/>
      <c r="EZ93" s="790"/>
      <c r="FA93" s="790"/>
      <c r="FB93" s="790"/>
      <c r="FC93" s="790"/>
      <c r="FD93" s="790"/>
      <c r="FE93" s="790"/>
      <c r="FF93" s="790"/>
      <c r="FG93" s="790"/>
      <c r="FH93" s="790"/>
      <c r="FI93" s="790"/>
      <c r="FJ93" s="790"/>
      <c r="FK93" s="790"/>
      <c r="FL93" s="790"/>
      <c r="FM93" s="790"/>
      <c r="FN93" s="790"/>
      <c r="FO93" s="790"/>
      <c r="FP93" s="790"/>
      <c r="FQ93" s="790"/>
      <c r="FR93" s="790"/>
      <c r="FS93" s="790"/>
      <c r="FT93" s="790"/>
    </row>
    <row r="94" spans="1:176" s="837" customFormat="1">
      <c r="A94" s="1058"/>
      <c r="B94" s="1058"/>
      <c r="E94" s="1059"/>
      <c r="F94" s="1018"/>
      <c r="G94" s="790"/>
      <c r="H94" s="790"/>
      <c r="I94" s="790"/>
      <c r="J94" s="790"/>
      <c r="K94" s="790"/>
      <c r="L94" s="790"/>
      <c r="M94" s="790"/>
      <c r="N94" s="790"/>
      <c r="O94" s="790"/>
      <c r="P94" s="790"/>
      <c r="Q94" s="790"/>
      <c r="R94" s="790"/>
      <c r="S94" s="790"/>
      <c r="T94" s="790"/>
      <c r="U94" s="790"/>
      <c r="V94" s="790"/>
      <c r="W94" s="790"/>
      <c r="X94" s="790"/>
      <c r="Y94" s="790"/>
      <c r="Z94" s="790"/>
      <c r="AA94" s="790"/>
      <c r="AB94" s="790"/>
      <c r="AC94" s="790"/>
      <c r="AD94" s="790"/>
      <c r="AE94" s="790"/>
      <c r="AF94" s="790"/>
      <c r="AG94" s="790"/>
      <c r="AH94" s="790"/>
      <c r="AI94" s="790"/>
      <c r="AJ94" s="790"/>
      <c r="AK94" s="790"/>
      <c r="AL94" s="790"/>
      <c r="AM94" s="790"/>
      <c r="AN94" s="790"/>
      <c r="AO94" s="790"/>
      <c r="AP94" s="790"/>
      <c r="AQ94" s="790"/>
      <c r="AR94" s="790"/>
      <c r="AS94" s="790"/>
      <c r="AT94" s="790"/>
      <c r="AU94" s="790"/>
      <c r="AV94" s="790"/>
      <c r="AW94" s="790"/>
      <c r="AX94" s="790"/>
      <c r="AY94" s="790"/>
      <c r="AZ94" s="790"/>
      <c r="BA94" s="790"/>
      <c r="BB94" s="790"/>
      <c r="BC94" s="790"/>
      <c r="BD94" s="790"/>
      <c r="BE94" s="790"/>
      <c r="BF94" s="790"/>
      <c r="BG94" s="790"/>
      <c r="BH94" s="790"/>
      <c r="BI94" s="790"/>
      <c r="BJ94" s="790"/>
      <c r="BK94" s="790"/>
      <c r="BL94" s="790"/>
      <c r="BM94" s="790"/>
      <c r="BN94" s="790"/>
      <c r="BO94" s="790"/>
      <c r="BP94" s="790"/>
      <c r="BQ94" s="790"/>
      <c r="BR94" s="790"/>
      <c r="BS94" s="790"/>
      <c r="BT94" s="790"/>
      <c r="BU94" s="790"/>
      <c r="BV94" s="790"/>
      <c r="BW94" s="790"/>
      <c r="BX94" s="790"/>
      <c r="BY94" s="790"/>
      <c r="BZ94" s="790"/>
      <c r="CA94" s="790"/>
      <c r="CB94" s="790"/>
      <c r="CC94" s="790"/>
      <c r="CD94" s="790"/>
      <c r="CE94" s="790"/>
      <c r="CF94" s="790"/>
      <c r="CG94" s="790"/>
      <c r="CH94" s="790"/>
      <c r="CI94" s="790"/>
      <c r="CJ94" s="790"/>
      <c r="CK94" s="790"/>
      <c r="CL94" s="790"/>
      <c r="CM94" s="790"/>
      <c r="CN94" s="790"/>
      <c r="CO94" s="790"/>
      <c r="CP94" s="790"/>
      <c r="CQ94" s="790"/>
      <c r="CR94" s="790"/>
      <c r="CS94" s="790"/>
      <c r="CT94" s="790"/>
      <c r="CU94" s="790"/>
      <c r="CV94" s="790"/>
      <c r="CW94" s="790"/>
      <c r="CX94" s="790"/>
      <c r="CY94" s="790"/>
      <c r="CZ94" s="790"/>
      <c r="DA94" s="790"/>
      <c r="DB94" s="790"/>
      <c r="DC94" s="790"/>
      <c r="DD94" s="790"/>
      <c r="DE94" s="790"/>
      <c r="DF94" s="790"/>
      <c r="DG94" s="790"/>
      <c r="DH94" s="790"/>
      <c r="DI94" s="790"/>
      <c r="DJ94" s="790"/>
      <c r="DK94" s="790"/>
      <c r="DL94" s="790"/>
      <c r="DM94" s="790"/>
      <c r="DN94" s="790"/>
      <c r="DO94" s="790"/>
      <c r="DP94" s="790"/>
      <c r="DQ94" s="790"/>
      <c r="DR94" s="790"/>
      <c r="DS94" s="790"/>
      <c r="DT94" s="790"/>
      <c r="DU94" s="790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G94" s="790"/>
      <c r="EH94" s="790"/>
      <c r="EI94" s="790"/>
      <c r="EJ94" s="790"/>
      <c r="EK94" s="790"/>
      <c r="EL94" s="790"/>
      <c r="EM94" s="790"/>
      <c r="EN94" s="790"/>
      <c r="EO94" s="790"/>
      <c r="EP94" s="790"/>
      <c r="EQ94" s="790"/>
      <c r="ER94" s="790"/>
      <c r="ES94" s="790"/>
      <c r="ET94" s="790"/>
      <c r="EU94" s="790"/>
      <c r="EV94" s="790"/>
      <c r="EW94" s="790"/>
      <c r="EX94" s="790"/>
      <c r="EY94" s="790"/>
      <c r="EZ94" s="790"/>
      <c r="FA94" s="790"/>
      <c r="FB94" s="790"/>
      <c r="FC94" s="790"/>
      <c r="FD94" s="790"/>
      <c r="FE94" s="790"/>
      <c r="FF94" s="790"/>
      <c r="FG94" s="790"/>
      <c r="FH94" s="790"/>
      <c r="FI94" s="790"/>
      <c r="FJ94" s="790"/>
      <c r="FK94" s="790"/>
      <c r="FL94" s="790"/>
      <c r="FM94" s="790"/>
      <c r="FN94" s="790"/>
      <c r="FO94" s="790"/>
      <c r="FP94" s="790"/>
      <c r="FQ94" s="790"/>
      <c r="FR94" s="790"/>
      <c r="FS94" s="790"/>
      <c r="FT94" s="790"/>
    </row>
    <row r="95" spans="1:176" s="837" customFormat="1">
      <c r="A95" s="1058"/>
      <c r="B95" s="1058"/>
      <c r="E95" s="1059"/>
      <c r="F95" s="1018"/>
      <c r="G95" s="790"/>
      <c r="H95" s="790"/>
      <c r="I95" s="790"/>
      <c r="J95" s="790"/>
      <c r="K95" s="790"/>
      <c r="L95" s="790"/>
      <c r="M95" s="790"/>
      <c r="N95" s="790"/>
      <c r="O95" s="790"/>
      <c r="P95" s="790"/>
      <c r="Q95" s="790"/>
      <c r="R95" s="790"/>
      <c r="S95" s="790"/>
      <c r="T95" s="790"/>
      <c r="U95" s="790"/>
      <c r="V95" s="790"/>
      <c r="W95" s="790"/>
      <c r="X95" s="790"/>
      <c r="Y95" s="790"/>
      <c r="Z95" s="790"/>
      <c r="AA95" s="790"/>
      <c r="AB95" s="790"/>
      <c r="AC95" s="790"/>
      <c r="AD95" s="790"/>
      <c r="AE95" s="790"/>
      <c r="AF95" s="790"/>
      <c r="AG95" s="790"/>
      <c r="AH95" s="790"/>
      <c r="AI95" s="790"/>
      <c r="AJ95" s="790"/>
      <c r="AK95" s="790"/>
      <c r="AL95" s="790"/>
      <c r="AM95" s="790"/>
      <c r="AN95" s="790"/>
      <c r="AO95" s="790"/>
      <c r="AP95" s="790"/>
      <c r="AQ95" s="790"/>
      <c r="AR95" s="790"/>
      <c r="AS95" s="790"/>
      <c r="AT95" s="790"/>
      <c r="AU95" s="790"/>
      <c r="AV95" s="790"/>
      <c r="AW95" s="790"/>
      <c r="AX95" s="790"/>
      <c r="AY95" s="790"/>
      <c r="AZ95" s="790"/>
      <c r="BA95" s="790"/>
      <c r="BB95" s="790"/>
      <c r="BC95" s="790"/>
      <c r="BD95" s="790"/>
      <c r="BE95" s="790"/>
      <c r="BF95" s="790"/>
      <c r="BG95" s="790"/>
      <c r="BH95" s="790"/>
      <c r="BI95" s="790"/>
      <c r="BJ95" s="790"/>
      <c r="BK95" s="790"/>
      <c r="BL95" s="790"/>
      <c r="BM95" s="790"/>
      <c r="BN95" s="790"/>
      <c r="BO95" s="790"/>
      <c r="BP95" s="790"/>
      <c r="BQ95" s="790"/>
      <c r="BR95" s="790"/>
      <c r="BS95" s="790"/>
      <c r="BT95" s="790"/>
      <c r="BU95" s="790"/>
      <c r="BV95" s="790"/>
      <c r="BW95" s="790"/>
      <c r="BX95" s="790"/>
      <c r="BY95" s="790"/>
      <c r="BZ95" s="790"/>
      <c r="CA95" s="790"/>
      <c r="CB95" s="790"/>
      <c r="CC95" s="790"/>
      <c r="CD95" s="790"/>
      <c r="CE95" s="790"/>
      <c r="CF95" s="790"/>
      <c r="CG95" s="790"/>
      <c r="CH95" s="790"/>
      <c r="CI95" s="790"/>
      <c r="CJ95" s="790"/>
      <c r="CK95" s="790"/>
      <c r="CL95" s="790"/>
      <c r="CM95" s="790"/>
      <c r="CN95" s="790"/>
      <c r="CO95" s="790"/>
      <c r="CP95" s="790"/>
      <c r="CQ95" s="790"/>
      <c r="CR95" s="790"/>
      <c r="CS95" s="790"/>
      <c r="CT95" s="790"/>
      <c r="CU95" s="790"/>
      <c r="CV95" s="790"/>
      <c r="CW95" s="790"/>
      <c r="CX95" s="790"/>
      <c r="CY95" s="790"/>
      <c r="CZ95" s="790"/>
      <c r="DA95" s="790"/>
      <c r="DB95" s="790"/>
      <c r="DC95" s="790"/>
      <c r="DD95" s="790"/>
      <c r="DE95" s="790"/>
      <c r="DF95" s="790"/>
      <c r="DG95" s="790"/>
      <c r="DH95" s="790"/>
      <c r="DI95" s="790"/>
      <c r="DJ95" s="790"/>
      <c r="DK95" s="790"/>
      <c r="DL95" s="790"/>
      <c r="DM95" s="790"/>
      <c r="DN95" s="790"/>
      <c r="DO95" s="790"/>
      <c r="DP95" s="790"/>
      <c r="DQ95" s="790"/>
      <c r="DR95" s="790"/>
      <c r="DS95" s="790"/>
      <c r="DT95" s="790"/>
      <c r="DU95" s="790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G95" s="790"/>
      <c r="EH95" s="790"/>
      <c r="EI95" s="790"/>
      <c r="EJ95" s="790"/>
      <c r="EK95" s="790"/>
      <c r="EL95" s="790"/>
      <c r="EM95" s="790"/>
      <c r="EN95" s="790"/>
      <c r="EO95" s="790"/>
      <c r="EP95" s="790"/>
      <c r="EQ95" s="790"/>
      <c r="ER95" s="790"/>
      <c r="ES95" s="790"/>
      <c r="ET95" s="790"/>
      <c r="EU95" s="790"/>
      <c r="EV95" s="790"/>
      <c r="EW95" s="790"/>
      <c r="EX95" s="790"/>
      <c r="EY95" s="790"/>
      <c r="EZ95" s="790"/>
      <c r="FA95" s="790"/>
      <c r="FB95" s="790"/>
      <c r="FC95" s="790"/>
      <c r="FD95" s="790"/>
      <c r="FE95" s="790"/>
      <c r="FF95" s="790"/>
      <c r="FG95" s="790"/>
      <c r="FH95" s="790"/>
      <c r="FI95" s="790"/>
      <c r="FJ95" s="790"/>
      <c r="FK95" s="790"/>
      <c r="FL95" s="790"/>
      <c r="FM95" s="790"/>
      <c r="FN95" s="790"/>
      <c r="FO95" s="790"/>
      <c r="FP95" s="790"/>
      <c r="FQ95" s="790"/>
      <c r="FR95" s="790"/>
      <c r="FS95" s="790"/>
      <c r="FT95" s="790"/>
    </row>
    <row r="96" spans="1:176" s="837" customFormat="1">
      <c r="A96" s="1058"/>
      <c r="B96" s="1058"/>
      <c r="E96" s="1059"/>
      <c r="F96" s="1018"/>
      <c r="G96" s="790"/>
      <c r="H96" s="790"/>
      <c r="I96" s="790"/>
      <c r="J96" s="790"/>
      <c r="K96" s="790"/>
      <c r="L96" s="790"/>
      <c r="M96" s="790"/>
      <c r="N96" s="790"/>
      <c r="O96" s="790"/>
      <c r="P96" s="790"/>
      <c r="Q96" s="790"/>
      <c r="R96" s="790"/>
      <c r="S96" s="790"/>
      <c r="T96" s="790"/>
      <c r="U96" s="790"/>
      <c r="V96" s="790"/>
      <c r="W96" s="790"/>
      <c r="X96" s="790"/>
      <c r="Y96" s="790"/>
      <c r="Z96" s="790"/>
      <c r="AA96" s="790"/>
      <c r="AB96" s="790"/>
      <c r="AC96" s="790"/>
      <c r="AD96" s="790"/>
      <c r="AE96" s="790"/>
      <c r="AF96" s="790"/>
      <c r="AG96" s="790"/>
      <c r="AH96" s="790"/>
      <c r="AI96" s="790"/>
      <c r="AJ96" s="790"/>
      <c r="AK96" s="790"/>
      <c r="AL96" s="790"/>
      <c r="AM96" s="790"/>
      <c r="AN96" s="790"/>
      <c r="AO96" s="790"/>
      <c r="AP96" s="790"/>
      <c r="AQ96" s="790"/>
      <c r="AR96" s="790"/>
      <c r="AS96" s="790"/>
      <c r="AT96" s="790"/>
      <c r="AU96" s="790"/>
      <c r="AV96" s="790"/>
      <c r="AW96" s="790"/>
      <c r="AX96" s="790"/>
      <c r="AY96" s="790"/>
      <c r="AZ96" s="790"/>
      <c r="BA96" s="790"/>
      <c r="BB96" s="790"/>
      <c r="BC96" s="790"/>
      <c r="BD96" s="790"/>
      <c r="BE96" s="790"/>
      <c r="BF96" s="790"/>
      <c r="BG96" s="790"/>
      <c r="BH96" s="790"/>
      <c r="BI96" s="790"/>
      <c r="BJ96" s="790"/>
      <c r="BK96" s="790"/>
      <c r="BL96" s="790"/>
      <c r="BM96" s="790"/>
      <c r="BN96" s="790"/>
      <c r="BO96" s="790"/>
      <c r="BP96" s="790"/>
      <c r="BQ96" s="790"/>
      <c r="BR96" s="790"/>
      <c r="BS96" s="790"/>
      <c r="BT96" s="790"/>
      <c r="BU96" s="790"/>
      <c r="BV96" s="790"/>
      <c r="BW96" s="790"/>
      <c r="BX96" s="790"/>
      <c r="BY96" s="790"/>
      <c r="BZ96" s="790"/>
      <c r="CA96" s="790"/>
      <c r="CB96" s="790"/>
      <c r="CC96" s="790"/>
      <c r="CD96" s="790"/>
      <c r="CE96" s="790"/>
      <c r="CF96" s="790"/>
      <c r="CG96" s="790"/>
      <c r="CH96" s="790"/>
      <c r="CI96" s="790"/>
      <c r="CJ96" s="790"/>
      <c r="CK96" s="790"/>
      <c r="CL96" s="790"/>
      <c r="CM96" s="790"/>
      <c r="CN96" s="790"/>
      <c r="CO96" s="790"/>
      <c r="CP96" s="790"/>
      <c r="CQ96" s="790"/>
      <c r="CR96" s="790"/>
      <c r="CS96" s="790"/>
      <c r="CT96" s="790"/>
      <c r="CU96" s="790"/>
      <c r="CV96" s="790"/>
      <c r="CW96" s="790"/>
      <c r="CX96" s="790"/>
      <c r="CY96" s="790"/>
      <c r="CZ96" s="790"/>
      <c r="DA96" s="790"/>
      <c r="DB96" s="790"/>
      <c r="DC96" s="790"/>
      <c r="DD96" s="790"/>
      <c r="DE96" s="790"/>
      <c r="DF96" s="790"/>
      <c r="DG96" s="790"/>
      <c r="DH96" s="790"/>
      <c r="DI96" s="790"/>
      <c r="DJ96" s="790"/>
      <c r="DK96" s="790"/>
      <c r="DL96" s="790"/>
      <c r="DM96" s="790"/>
      <c r="DN96" s="790"/>
      <c r="DO96" s="790"/>
      <c r="DP96" s="790"/>
      <c r="DQ96" s="790"/>
      <c r="DR96" s="790"/>
      <c r="DS96" s="790"/>
      <c r="DT96" s="790"/>
      <c r="DU96" s="790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G96" s="790"/>
      <c r="EH96" s="790"/>
      <c r="EI96" s="790"/>
      <c r="EJ96" s="790"/>
      <c r="EK96" s="790"/>
      <c r="EL96" s="790"/>
      <c r="EM96" s="790"/>
      <c r="EN96" s="790"/>
      <c r="EO96" s="790"/>
      <c r="EP96" s="790"/>
      <c r="EQ96" s="790"/>
      <c r="ER96" s="790"/>
      <c r="ES96" s="790"/>
      <c r="ET96" s="790"/>
      <c r="EU96" s="790"/>
      <c r="EV96" s="790"/>
      <c r="EW96" s="790"/>
      <c r="EX96" s="790"/>
      <c r="EY96" s="790"/>
      <c r="EZ96" s="790"/>
      <c r="FA96" s="790"/>
      <c r="FB96" s="790"/>
      <c r="FC96" s="790"/>
      <c r="FD96" s="790"/>
      <c r="FE96" s="790"/>
      <c r="FF96" s="790"/>
      <c r="FG96" s="790"/>
      <c r="FH96" s="790"/>
      <c r="FI96" s="790"/>
      <c r="FJ96" s="790"/>
      <c r="FK96" s="790"/>
      <c r="FL96" s="790"/>
      <c r="FM96" s="790"/>
      <c r="FN96" s="790"/>
      <c r="FO96" s="790"/>
      <c r="FP96" s="790"/>
      <c r="FQ96" s="790"/>
      <c r="FR96" s="790"/>
      <c r="FS96" s="790"/>
      <c r="FT96" s="790"/>
    </row>
    <row r="97" spans="1:176" s="837" customFormat="1">
      <c r="A97" s="1058"/>
      <c r="B97" s="1058"/>
      <c r="E97" s="1059"/>
      <c r="F97" s="1018"/>
      <c r="G97" s="790"/>
      <c r="H97" s="790"/>
      <c r="I97" s="790"/>
      <c r="J97" s="790"/>
      <c r="K97" s="790"/>
      <c r="L97" s="790"/>
      <c r="M97" s="790"/>
      <c r="N97" s="790"/>
      <c r="O97" s="790"/>
      <c r="P97" s="790"/>
      <c r="Q97" s="790"/>
      <c r="R97" s="790"/>
      <c r="S97" s="790"/>
      <c r="T97" s="790"/>
      <c r="U97" s="790"/>
      <c r="V97" s="790"/>
      <c r="W97" s="790"/>
      <c r="X97" s="790"/>
      <c r="Y97" s="790"/>
      <c r="Z97" s="790"/>
      <c r="AA97" s="790"/>
      <c r="AB97" s="790"/>
      <c r="AC97" s="790"/>
      <c r="AD97" s="790"/>
      <c r="AE97" s="790"/>
      <c r="AF97" s="790"/>
      <c r="AG97" s="790"/>
      <c r="AH97" s="790"/>
      <c r="AI97" s="790"/>
      <c r="AJ97" s="790"/>
      <c r="AK97" s="790"/>
      <c r="AL97" s="790"/>
      <c r="AM97" s="790"/>
      <c r="AN97" s="790"/>
      <c r="AO97" s="790"/>
      <c r="AP97" s="790"/>
      <c r="AQ97" s="790"/>
      <c r="AR97" s="790"/>
      <c r="AS97" s="790"/>
      <c r="AT97" s="790"/>
      <c r="AU97" s="790"/>
      <c r="AV97" s="790"/>
      <c r="AW97" s="790"/>
      <c r="AX97" s="790"/>
      <c r="AY97" s="790"/>
      <c r="AZ97" s="790"/>
      <c r="BA97" s="790"/>
      <c r="BB97" s="790"/>
      <c r="BC97" s="790"/>
      <c r="BD97" s="790"/>
      <c r="BE97" s="790"/>
      <c r="BF97" s="790"/>
      <c r="BG97" s="790"/>
      <c r="BH97" s="790"/>
      <c r="BI97" s="790"/>
      <c r="BJ97" s="790"/>
      <c r="BK97" s="790"/>
      <c r="BL97" s="790"/>
      <c r="BM97" s="790"/>
      <c r="BN97" s="790"/>
      <c r="BO97" s="790"/>
      <c r="BP97" s="790"/>
      <c r="BQ97" s="790"/>
      <c r="BR97" s="790"/>
      <c r="BS97" s="790"/>
      <c r="BT97" s="790"/>
      <c r="BU97" s="790"/>
      <c r="BV97" s="790"/>
      <c r="BW97" s="790"/>
      <c r="BX97" s="790"/>
      <c r="BY97" s="790"/>
      <c r="BZ97" s="790"/>
      <c r="CA97" s="790"/>
      <c r="CB97" s="790"/>
      <c r="CC97" s="790"/>
      <c r="CD97" s="790"/>
      <c r="CE97" s="790"/>
      <c r="CF97" s="790"/>
      <c r="CG97" s="790"/>
      <c r="CH97" s="790"/>
      <c r="CI97" s="790"/>
      <c r="CJ97" s="790"/>
      <c r="CK97" s="790"/>
      <c r="CL97" s="790"/>
      <c r="CM97" s="790"/>
      <c r="CN97" s="790"/>
      <c r="CO97" s="790"/>
      <c r="CP97" s="790"/>
      <c r="CQ97" s="790"/>
      <c r="CR97" s="790"/>
      <c r="CS97" s="790"/>
      <c r="CT97" s="790"/>
      <c r="CU97" s="790"/>
      <c r="CV97" s="790"/>
      <c r="CW97" s="790"/>
      <c r="CX97" s="790"/>
      <c r="CY97" s="790"/>
      <c r="CZ97" s="790"/>
      <c r="DA97" s="790"/>
      <c r="DB97" s="790"/>
      <c r="DC97" s="790"/>
      <c r="DD97" s="790"/>
      <c r="DE97" s="790"/>
      <c r="DF97" s="790"/>
      <c r="DG97" s="790"/>
      <c r="DH97" s="790"/>
      <c r="DI97" s="790"/>
      <c r="DJ97" s="790"/>
      <c r="DK97" s="790"/>
      <c r="DL97" s="790"/>
      <c r="DM97" s="790"/>
      <c r="DN97" s="790"/>
      <c r="DO97" s="790"/>
      <c r="DP97" s="790"/>
      <c r="DQ97" s="790"/>
      <c r="DR97" s="790"/>
      <c r="DS97" s="790"/>
      <c r="DT97" s="790"/>
      <c r="DU97" s="790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G97" s="790"/>
      <c r="EH97" s="790"/>
      <c r="EI97" s="790"/>
      <c r="EJ97" s="790"/>
      <c r="EK97" s="790"/>
      <c r="EL97" s="790"/>
      <c r="EM97" s="790"/>
      <c r="EN97" s="790"/>
      <c r="EO97" s="790"/>
      <c r="EP97" s="790"/>
      <c r="EQ97" s="790"/>
      <c r="ER97" s="790"/>
      <c r="ES97" s="790"/>
      <c r="ET97" s="790"/>
      <c r="EU97" s="790"/>
      <c r="EV97" s="790"/>
      <c r="EW97" s="790"/>
      <c r="EX97" s="790"/>
      <c r="EY97" s="790"/>
      <c r="EZ97" s="790"/>
      <c r="FA97" s="790"/>
      <c r="FB97" s="790"/>
      <c r="FC97" s="790"/>
      <c r="FD97" s="790"/>
      <c r="FE97" s="790"/>
      <c r="FF97" s="790"/>
      <c r="FG97" s="790"/>
      <c r="FH97" s="790"/>
      <c r="FI97" s="790"/>
      <c r="FJ97" s="790"/>
      <c r="FK97" s="790"/>
      <c r="FL97" s="790"/>
      <c r="FM97" s="790"/>
      <c r="FN97" s="790"/>
      <c r="FO97" s="790"/>
      <c r="FP97" s="790"/>
      <c r="FQ97" s="790"/>
      <c r="FR97" s="790"/>
      <c r="FS97" s="790"/>
      <c r="FT97" s="790"/>
    </row>
  </sheetData>
  <mergeCells count="16">
    <mergeCell ref="A53:B53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37:B37"/>
    <mergeCell ref="A42:B42"/>
    <mergeCell ref="A48:B48"/>
    <mergeCell ref="A49:B49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93"/>
  <sheetViews>
    <sheetView showGridLines="0" topLeftCell="A2" zoomScaleNormal="100" zoomScaleSheetLayoutView="80" workbookViewId="0"/>
  </sheetViews>
  <sheetFormatPr baseColWidth="10" defaultColWidth="11.44140625" defaultRowHeight="15.6"/>
  <cols>
    <col min="1" max="1" width="14.88671875" style="1009" customWidth="1"/>
    <col min="2" max="2" width="38.5546875" style="1009" bestFit="1" customWidth="1"/>
    <col min="3" max="3" width="15.44140625" style="1009" customWidth="1"/>
    <col min="4" max="4" width="17.6640625" style="1009" customWidth="1"/>
    <col min="5" max="5" width="18.44140625" style="1009" customWidth="1"/>
    <col min="6" max="6" width="11.5546875" style="1009" customWidth="1"/>
    <col min="7" max="7" width="11.44140625" style="1009"/>
    <col min="8" max="8" width="13" style="1009" customWidth="1"/>
    <col min="9" max="9" width="13.33203125" style="1009" customWidth="1"/>
    <col min="10" max="10" width="11.88671875" style="1009" customWidth="1"/>
    <col min="11" max="11" width="18.88671875" style="1009" customWidth="1"/>
    <col min="12" max="12" width="3.33203125" style="1009" customWidth="1"/>
    <col min="13" max="13" width="3.33203125" style="1010" customWidth="1"/>
    <col min="14" max="16384" width="11.44140625" style="1009"/>
  </cols>
  <sheetData>
    <row r="2" spans="1:12">
      <c r="A2" s="1404" t="s">
        <v>7196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</row>
    <row r="3" spans="1:12" s="1010" customFormat="1">
      <c r="A3" s="1274" t="s">
        <v>47</v>
      </c>
      <c r="B3" s="1274"/>
      <c r="C3" s="1274"/>
      <c r="D3" s="1274"/>
      <c r="E3" s="1274"/>
      <c r="F3" s="1274"/>
      <c r="G3" s="1274"/>
      <c r="H3" s="1274"/>
      <c r="I3" s="1274"/>
      <c r="J3" s="1274"/>
      <c r="K3" s="1274"/>
      <c r="L3" s="369"/>
    </row>
    <row r="4" spans="1:12" s="1010" customFormat="1">
      <c r="A4" s="1274" t="s">
        <v>4096</v>
      </c>
      <c r="B4" s="1274"/>
      <c r="C4" s="1274"/>
      <c r="D4" s="1274"/>
      <c r="E4" s="1274"/>
      <c r="F4" s="1274"/>
      <c r="G4" s="1274"/>
      <c r="H4" s="1274"/>
      <c r="I4" s="1274"/>
      <c r="J4" s="1274"/>
      <c r="K4" s="1274"/>
      <c r="L4" s="369"/>
    </row>
    <row r="5" spans="1:12" s="1010" customFormat="1">
      <c r="A5" s="1274" t="s">
        <v>4365</v>
      </c>
      <c r="B5" s="1274"/>
      <c r="C5" s="1274"/>
      <c r="D5" s="1274"/>
      <c r="E5" s="1274"/>
      <c r="F5" s="1274"/>
      <c r="G5" s="1274"/>
      <c r="H5" s="1274"/>
      <c r="I5" s="1274"/>
      <c r="J5" s="1274"/>
      <c r="K5" s="1274"/>
      <c r="L5" s="369"/>
    </row>
    <row r="6" spans="1:12" s="1010" customFormat="1">
      <c r="A6" s="1412" t="s">
        <v>4157</v>
      </c>
      <c r="B6" s="1412"/>
      <c r="C6" s="1412"/>
      <c r="D6" s="1412"/>
      <c r="E6" s="1412"/>
      <c r="F6" s="1412"/>
      <c r="G6" s="1412"/>
      <c r="H6" s="1412"/>
      <c r="I6" s="1412"/>
      <c r="J6" s="1412"/>
      <c r="K6" s="1412"/>
      <c r="L6" s="277"/>
    </row>
    <row r="7" spans="1:12" s="1010" customFormat="1">
      <c r="A7" s="1009"/>
      <c r="B7" s="1009"/>
      <c r="C7" s="277"/>
      <c r="D7" s="277"/>
      <c r="E7" s="277"/>
      <c r="F7" s="277"/>
      <c r="G7" s="277"/>
      <c r="H7" s="277"/>
      <c r="I7" s="277"/>
      <c r="J7" s="277"/>
      <c r="K7" s="277"/>
      <c r="L7" s="277"/>
    </row>
    <row r="8" spans="1:12" s="1061" customFormat="1">
      <c r="A8" s="979" t="s">
        <v>4282</v>
      </c>
      <c r="B8" s="837"/>
      <c r="C8" s="277"/>
      <c r="D8" s="930"/>
      <c r="E8" s="930"/>
      <c r="F8" s="930"/>
      <c r="G8" s="930"/>
      <c r="H8" s="930"/>
      <c r="I8" s="930"/>
      <c r="J8" s="930"/>
      <c r="K8" s="930"/>
      <c r="L8" s="930"/>
    </row>
    <row r="9" spans="1:12" s="837" customFormat="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2" s="837" customFormat="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2" s="1063" customFormat="1" ht="13.8">
      <c r="A11" s="677" t="s">
        <v>7197</v>
      </c>
      <c r="B11" s="677" t="s">
        <v>7105</v>
      </c>
      <c r="C11" s="1062">
        <v>71528.55</v>
      </c>
      <c r="D11" s="678">
        <v>1380</v>
      </c>
      <c r="E11" s="292">
        <v>36735.74</v>
      </c>
      <c r="F11" s="679">
        <f t="shared" ref="F11:F18" si="0">SUM(C11:E11)</f>
        <v>109644.29000000001</v>
      </c>
      <c r="G11" s="679">
        <f t="shared" ref="G11:G18" si="1">($C11/30)*10</f>
        <v>23842.850000000002</v>
      </c>
      <c r="H11" s="679">
        <f t="shared" ref="H11:H18" si="2">($C11/30)*5</f>
        <v>11921.425000000001</v>
      </c>
      <c r="I11" s="679">
        <f t="shared" ref="I11:I18" si="3">($C11/30)*40</f>
        <v>95371.400000000009</v>
      </c>
      <c r="J11" s="679">
        <f t="shared" ref="J11:J18" si="4">($C11/30)*25</f>
        <v>59607.125000000007</v>
      </c>
      <c r="K11" s="679">
        <f t="shared" ref="K11:K18" si="5">SUM(G11:J11)</f>
        <v>190742.80000000002</v>
      </c>
    </row>
    <row r="12" spans="1:12" s="1063" customFormat="1" ht="13.8">
      <c r="A12" s="677" t="s">
        <v>7198</v>
      </c>
      <c r="B12" s="677" t="s">
        <v>4326</v>
      </c>
      <c r="C12" s="1062">
        <v>53653.97</v>
      </c>
      <c r="D12" s="678">
        <v>1380</v>
      </c>
      <c r="E12" s="292">
        <v>7979.22</v>
      </c>
      <c r="F12" s="679">
        <f t="shared" si="0"/>
        <v>63013.19</v>
      </c>
      <c r="G12" s="679">
        <f t="shared" si="1"/>
        <v>17884.656666666666</v>
      </c>
      <c r="H12" s="679">
        <f t="shared" si="2"/>
        <v>8942.3283333333329</v>
      </c>
      <c r="I12" s="679">
        <f t="shared" si="3"/>
        <v>71538.626666666663</v>
      </c>
      <c r="J12" s="679">
        <f t="shared" si="4"/>
        <v>44711.64166666667</v>
      </c>
      <c r="K12" s="679">
        <f t="shared" si="5"/>
        <v>143077.25333333333</v>
      </c>
    </row>
    <row r="13" spans="1:12" s="1063" customFormat="1" ht="13.8">
      <c r="A13" s="677" t="s">
        <v>7199</v>
      </c>
      <c r="B13" s="677" t="s">
        <v>7153</v>
      </c>
      <c r="C13" s="1062">
        <v>48897.16</v>
      </c>
      <c r="D13" s="678">
        <v>1380</v>
      </c>
      <c r="E13" s="292">
        <v>0</v>
      </c>
      <c r="F13" s="679">
        <f t="shared" si="0"/>
        <v>50277.16</v>
      </c>
      <c r="G13" s="679">
        <f t="shared" si="1"/>
        <v>16299.053333333333</v>
      </c>
      <c r="H13" s="679">
        <f t="shared" si="2"/>
        <v>8149.5266666666666</v>
      </c>
      <c r="I13" s="679">
        <f t="shared" si="3"/>
        <v>65196.213333333333</v>
      </c>
      <c r="J13" s="679">
        <f t="shared" si="4"/>
        <v>40747.633333333331</v>
      </c>
      <c r="K13" s="679">
        <f t="shared" si="5"/>
        <v>130392.42666666667</v>
      </c>
    </row>
    <row r="14" spans="1:12" s="1063" customFormat="1" ht="13.8">
      <c r="A14" s="677" t="s">
        <v>7200</v>
      </c>
      <c r="B14" s="677" t="s">
        <v>4409</v>
      </c>
      <c r="C14" s="1062">
        <v>27651.8</v>
      </c>
      <c r="D14" s="678">
        <v>1380</v>
      </c>
      <c r="E14" s="292">
        <v>0</v>
      </c>
      <c r="F14" s="679">
        <f t="shared" si="0"/>
        <v>29031.8</v>
      </c>
      <c r="G14" s="679">
        <f t="shared" si="1"/>
        <v>9217.2666666666664</v>
      </c>
      <c r="H14" s="679">
        <f t="shared" si="2"/>
        <v>4608.6333333333332</v>
      </c>
      <c r="I14" s="679">
        <f t="shared" si="3"/>
        <v>36869.066666666666</v>
      </c>
      <c r="J14" s="679">
        <f t="shared" si="4"/>
        <v>23043.166666666668</v>
      </c>
      <c r="K14" s="679">
        <f t="shared" si="5"/>
        <v>73738.133333333331</v>
      </c>
    </row>
    <row r="15" spans="1:12" s="1063" customFormat="1" ht="13.8">
      <c r="A15" s="677" t="s">
        <v>7201</v>
      </c>
      <c r="B15" s="677" t="s">
        <v>4988</v>
      </c>
      <c r="C15" s="1062">
        <v>29891.42</v>
      </c>
      <c r="D15" s="678">
        <v>1380</v>
      </c>
      <c r="E15" s="292">
        <v>0</v>
      </c>
      <c r="F15" s="679">
        <f t="shared" si="0"/>
        <v>31271.42</v>
      </c>
      <c r="G15" s="679">
        <f t="shared" si="1"/>
        <v>9963.8066666666655</v>
      </c>
      <c r="H15" s="679">
        <f t="shared" si="2"/>
        <v>4981.9033333333327</v>
      </c>
      <c r="I15" s="679">
        <f t="shared" si="3"/>
        <v>39855.226666666662</v>
      </c>
      <c r="J15" s="679">
        <f t="shared" si="4"/>
        <v>24909.516666666663</v>
      </c>
      <c r="K15" s="679">
        <f t="shared" si="5"/>
        <v>79710.453333333324</v>
      </c>
    </row>
    <row r="16" spans="1:12" s="1063" customFormat="1" ht="13.8">
      <c r="A16" s="677" t="s">
        <v>7202</v>
      </c>
      <c r="B16" s="677" t="s">
        <v>7203</v>
      </c>
      <c r="C16" s="1062">
        <v>32664.400000000001</v>
      </c>
      <c r="D16" s="678">
        <v>1380</v>
      </c>
      <c r="E16" s="292">
        <v>0</v>
      </c>
      <c r="F16" s="679">
        <f t="shared" si="0"/>
        <v>34044.400000000001</v>
      </c>
      <c r="G16" s="679">
        <f t="shared" si="1"/>
        <v>10888.133333333333</v>
      </c>
      <c r="H16" s="679">
        <f t="shared" si="2"/>
        <v>5444.0666666666666</v>
      </c>
      <c r="I16" s="679">
        <f t="shared" si="3"/>
        <v>43552.533333333333</v>
      </c>
      <c r="J16" s="679">
        <f t="shared" si="4"/>
        <v>27220.333333333332</v>
      </c>
      <c r="K16" s="679">
        <f t="shared" si="5"/>
        <v>87105.066666666666</v>
      </c>
    </row>
    <row r="17" spans="1:12" s="1063" customFormat="1" ht="13.8">
      <c r="A17" s="677" t="s">
        <v>7204</v>
      </c>
      <c r="B17" s="677" t="s">
        <v>7205</v>
      </c>
      <c r="C17" s="1062">
        <v>36167.15</v>
      </c>
      <c r="D17" s="678">
        <v>1380</v>
      </c>
      <c r="E17" s="292">
        <v>0</v>
      </c>
      <c r="F17" s="679">
        <f t="shared" si="0"/>
        <v>37547.15</v>
      </c>
      <c r="G17" s="679">
        <f t="shared" si="1"/>
        <v>12055.716666666667</v>
      </c>
      <c r="H17" s="679">
        <f t="shared" si="2"/>
        <v>6027.8583333333336</v>
      </c>
      <c r="I17" s="679">
        <f t="shared" si="3"/>
        <v>48222.866666666669</v>
      </c>
      <c r="J17" s="679">
        <f t="shared" si="4"/>
        <v>30139.291666666668</v>
      </c>
      <c r="K17" s="679">
        <f t="shared" si="5"/>
        <v>96445.733333333337</v>
      </c>
    </row>
    <row r="18" spans="1:12" s="1063" customFormat="1" ht="13.8">
      <c r="A18" s="677" t="s">
        <v>7206</v>
      </c>
      <c r="B18" s="677" t="s">
        <v>4503</v>
      </c>
      <c r="C18" s="1062">
        <v>44415.920000000006</v>
      </c>
      <c r="D18" s="678">
        <v>1380</v>
      </c>
      <c r="E18" s="292">
        <v>0</v>
      </c>
      <c r="F18" s="679">
        <f t="shared" si="0"/>
        <v>45795.920000000006</v>
      </c>
      <c r="G18" s="679">
        <f t="shared" si="1"/>
        <v>14805.306666666667</v>
      </c>
      <c r="H18" s="679">
        <f t="shared" si="2"/>
        <v>7402.6533333333336</v>
      </c>
      <c r="I18" s="679">
        <f t="shared" si="3"/>
        <v>59221.226666666669</v>
      </c>
      <c r="J18" s="679">
        <f t="shared" si="4"/>
        <v>37013.26666666667</v>
      </c>
      <c r="K18" s="679">
        <f t="shared" si="5"/>
        <v>118442.45333333334</v>
      </c>
    </row>
    <row r="19" spans="1:12" s="1061" customFormat="1">
      <c r="A19" s="1011"/>
      <c r="B19" s="1011"/>
      <c r="C19" s="367"/>
      <c r="D19" s="1012"/>
      <c r="E19" s="1012"/>
      <c r="F19" s="1012"/>
      <c r="G19" s="1012"/>
      <c r="H19" s="1012"/>
      <c r="I19" s="1012"/>
      <c r="J19" s="1012"/>
      <c r="K19" s="1012"/>
      <c r="L19" s="1013"/>
    </row>
    <row r="20" spans="1:12" s="1061" customFormat="1">
      <c r="A20" s="979" t="s">
        <v>4296</v>
      </c>
      <c r="B20" s="837"/>
      <c r="C20" s="277"/>
      <c r="D20" s="930"/>
      <c r="E20" s="930"/>
      <c r="F20" s="930"/>
      <c r="G20" s="930"/>
      <c r="H20" s="930"/>
      <c r="I20" s="930"/>
      <c r="J20" s="930"/>
      <c r="K20" s="930"/>
      <c r="L20" s="930"/>
    </row>
    <row r="21" spans="1:12" s="837" customFormat="1" ht="16.5" customHeight="1">
      <c r="A21" s="1251" t="s">
        <v>4283</v>
      </c>
      <c r="B21" s="1251" t="s">
        <v>4159</v>
      </c>
      <c r="C21" s="1251" t="s">
        <v>4285</v>
      </c>
      <c r="D21" s="1251" t="s">
        <v>4285</v>
      </c>
      <c r="E21" s="1251" t="s">
        <v>4285</v>
      </c>
      <c r="F21" s="1251" t="s">
        <v>4285</v>
      </c>
      <c r="G21" s="1251" t="s">
        <v>4286</v>
      </c>
      <c r="H21" s="1251" t="s">
        <v>4286</v>
      </c>
      <c r="I21" s="1251" t="s">
        <v>4286</v>
      </c>
      <c r="J21" s="1251" t="s">
        <v>4286</v>
      </c>
      <c r="K21" s="1251" t="s">
        <v>4286</v>
      </c>
    </row>
    <row r="22" spans="1:12" s="837" customFormat="1" ht="27.6">
      <c r="A22" s="1251" t="s">
        <v>4283</v>
      </c>
      <c r="B22" s="1251" t="s">
        <v>6362</v>
      </c>
      <c r="C22" s="110" t="s">
        <v>4287</v>
      </c>
      <c r="D22" s="110" t="s">
        <v>4288</v>
      </c>
      <c r="E22" s="110" t="s">
        <v>4289</v>
      </c>
      <c r="F22" s="110" t="s">
        <v>4290</v>
      </c>
      <c r="G22" s="110" t="s">
        <v>4291</v>
      </c>
      <c r="H22" s="110" t="s">
        <v>4292</v>
      </c>
      <c r="I22" s="110" t="s">
        <v>4293</v>
      </c>
      <c r="J22" s="110" t="s">
        <v>4294</v>
      </c>
      <c r="K22" s="110" t="s">
        <v>4290</v>
      </c>
    </row>
    <row r="23" spans="1:12" s="1063" customFormat="1" ht="13.8">
      <c r="A23" s="677" t="s">
        <v>7207</v>
      </c>
      <c r="B23" s="677" t="s">
        <v>4456</v>
      </c>
      <c r="C23" s="1062">
        <v>8342.83</v>
      </c>
      <c r="D23" s="678">
        <v>1380</v>
      </c>
      <c r="E23" s="292">
        <v>0</v>
      </c>
      <c r="F23" s="679">
        <f t="shared" ref="F23:F54" si="6">SUM(C23:E23)</f>
        <v>9722.83</v>
      </c>
      <c r="G23" s="679">
        <f t="shared" ref="G23:G86" si="7">($C23/30)*24</f>
        <v>6674.2640000000001</v>
      </c>
      <c r="H23" s="679">
        <f t="shared" ref="H23:H86" si="8">($C23/30)*5</f>
        <v>1390.4716666666668</v>
      </c>
      <c r="I23" s="679">
        <f t="shared" ref="I23:I86" si="9">($C23/30)*40</f>
        <v>11123.773333333334</v>
      </c>
      <c r="J23" s="679">
        <f t="shared" ref="J23:J86" si="10">($C23/30)*25</f>
        <v>6952.3583333333336</v>
      </c>
      <c r="K23" s="679">
        <f t="shared" ref="K23:K54" si="11">SUM(G23:J23)</f>
        <v>26140.867333333335</v>
      </c>
    </row>
    <row r="24" spans="1:12" s="1063" customFormat="1" ht="13.8">
      <c r="A24" s="677" t="s">
        <v>7208</v>
      </c>
      <c r="B24" s="677" t="s">
        <v>4454</v>
      </c>
      <c r="C24" s="1062">
        <v>9177.07</v>
      </c>
      <c r="D24" s="678">
        <v>1380</v>
      </c>
      <c r="E24" s="292">
        <v>0</v>
      </c>
      <c r="F24" s="679">
        <f t="shared" si="6"/>
        <v>10557.07</v>
      </c>
      <c r="G24" s="679">
        <f t="shared" si="7"/>
        <v>7341.6559999999999</v>
      </c>
      <c r="H24" s="679">
        <f t="shared" si="8"/>
        <v>1529.5116666666668</v>
      </c>
      <c r="I24" s="679">
        <f t="shared" si="9"/>
        <v>12236.093333333334</v>
      </c>
      <c r="J24" s="679">
        <f t="shared" si="10"/>
        <v>7647.5583333333334</v>
      </c>
      <c r="K24" s="679">
        <f t="shared" si="11"/>
        <v>28754.819333333333</v>
      </c>
    </row>
    <row r="25" spans="1:12" s="1063" customFormat="1" ht="13.8">
      <c r="A25" s="677" t="s">
        <v>7209</v>
      </c>
      <c r="B25" s="677" t="s">
        <v>4452</v>
      </c>
      <c r="C25" s="1062">
        <v>9819.4699999999993</v>
      </c>
      <c r="D25" s="678">
        <v>1380</v>
      </c>
      <c r="E25" s="292">
        <v>0</v>
      </c>
      <c r="F25" s="679">
        <f t="shared" si="6"/>
        <v>11199.47</v>
      </c>
      <c r="G25" s="679">
        <f t="shared" si="7"/>
        <v>7855.5759999999991</v>
      </c>
      <c r="H25" s="679">
        <f t="shared" si="8"/>
        <v>1636.5783333333331</v>
      </c>
      <c r="I25" s="679">
        <f t="shared" si="9"/>
        <v>13092.626666666665</v>
      </c>
      <c r="J25" s="679">
        <f t="shared" si="10"/>
        <v>8182.8916666666655</v>
      </c>
      <c r="K25" s="679">
        <f t="shared" si="11"/>
        <v>30767.672666666662</v>
      </c>
    </row>
    <row r="26" spans="1:12" s="1063" customFormat="1" ht="13.8">
      <c r="A26" s="677" t="s">
        <v>7210</v>
      </c>
      <c r="B26" s="677" t="s">
        <v>7211</v>
      </c>
      <c r="C26" s="1062">
        <v>16956.8</v>
      </c>
      <c r="D26" s="678">
        <v>1380</v>
      </c>
      <c r="E26" s="292">
        <v>0</v>
      </c>
      <c r="F26" s="679">
        <f t="shared" si="6"/>
        <v>18336.8</v>
      </c>
      <c r="G26" s="679">
        <f t="shared" si="7"/>
        <v>13565.44</v>
      </c>
      <c r="H26" s="679">
        <f t="shared" si="8"/>
        <v>2826.1333333333332</v>
      </c>
      <c r="I26" s="679">
        <f t="shared" si="9"/>
        <v>22609.066666666666</v>
      </c>
      <c r="J26" s="679">
        <f t="shared" si="10"/>
        <v>14130.666666666668</v>
      </c>
      <c r="K26" s="679">
        <f t="shared" si="11"/>
        <v>53131.306666666671</v>
      </c>
    </row>
    <row r="27" spans="1:12" s="1063" customFormat="1" ht="13.8">
      <c r="A27" s="677" t="s">
        <v>7212</v>
      </c>
      <c r="B27" s="677" t="s">
        <v>7213</v>
      </c>
      <c r="C27" s="1062">
        <v>18652.510000000002</v>
      </c>
      <c r="D27" s="678">
        <v>1380</v>
      </c>
      <c r="E27" s="292">
        <v>0</v>
      </c>
      <c r="F27" s="679">
        <f t="shared" si="6"/>
        <v>20032.510000000002</v>
      </c>
      <c r="G27" s="679">
        <f t="shared" si="7"/>
        <v>14922.008000000002</v>
      </c>
      <c r="H27" s="679">
        <f t="shared" si="8"/>
        <v>3108.751666666667</v>
      </c>
      <c r="I27" s="679">
        <f t="shared" si="9"/>
        <v>24870.013333333336</v>
      </c>
      <c r="J27" s="679">
        <f t="shared" si="10"/>
        <v>15543.758333333335</v>
      </c>
      <c r="K27" s="679">
        <f t="shared" si="11"/>
        <v>58444.531333333332</v>
      </c>
    </row>
    <row r="28" spans="1:12" s="1063" customFormat="1" ht="13.8">
      <c r="A28" s="677" t="s">
        <v>7214</v>
      </c>
      <c r="B28" s="677" t="s">
        <v>7215</v>
      </c>
      <c r="C28" s="1062">
        <v>19958.18</v>
      </c>
      <c r="D28" s="678">
        <v>1380</v>
      </c>
      <c r="E28" s="292">
        <v>0</v>
      </c>
      <c r="F28" s="679">
        <f t="shared" si="6"/>
        <v>21338.18</v>
      </c>
      <c r="G28" s="679">
        <f t="shared" si="7"/>
        <v>15966.543999999998</v>
      </c>
      <c r="H28" s="679">
        <f t="shared" si="8"/>
        <v>3326.3633333333332</v>
      </c>
      <c r="I28" s="679">
        <f t="shared" si="9"/>
        <v>26610.906666666666</v>
      </c>
      <c r="J28" s="679">
        <f t="shared" si="10"/>
        <v>16631.816666666666</v>
      </c>
      <c r="K28" s="679">
        <f t="shared" si="11"/>
        <v>62535.630666666664</v>
      </c>
    </row>
    <row r="29" spans="1:12" s="1063" customFormat="1" ht="13.8">
      <c r="A29" s="677" t="s">
        <v>7216</v>
      </c>
      <c r="B29" s="677" t="s">
        <v>7217</v>
      </c>
      <c r="C29" s="1062">
        <v>6406.05</v>
      </c>
      <c r="D29" s="678">
        <v>1380</v>
      </c>
      <c r="E29" s="292">
        <v>0</v>
      </c>
      <c r="F29" s="679">
        <f t="shared" si="6"/>
        <v>7786.05</v>
      </c>
      <c r="G29" s="679">
        <f t="shared" si="7"/>
        <v>5124.84</v>
      </c>
      <c r="H29" s="679">
        <f t="shared" si="8"/>
        <v>1067.675</v>
      </c>
      <c r="I29" s="679">
        <f t="shared" si="9"/>
        <v>8541.4</v>
      </c>
      <c r="J29" s="679">
        <f t="shared" si="10"/>
        <v>5338.375</v>
      </c>
      <c r="K29" s="679">
        <f t="shared" si="11"/>
        <v>20072.29</v>
      </c>
    </row>
    <row r="30" spans="1:12" s="1063" customFormat="1" ht="13.8">
      <c r="A30" s="677" t="s">
        <v>7218</v>
      </c>
      <c r="B30" s="677" t="s">
        <v>7219</v>
      </c>
      <c r="C30" s="1062">
        <v>7046.67</v>
      </c>
      <c r="D30" s="678">
        <v>1380</v>
      </c>
      <c r="E30" s="292">
        <v>0</v>
      </c>
      <c r="F30" s="679">
        <f t="shared" si="6"/>
        <v>8426.67</v>
      </c>
      <c r="G30" s="679">
        <f t="shared" si="7"/>
        <v>5637.3360000000002</v>
      </c>
      <c r="H30" s="679">
        <f t="shared" si="8"/>
        <v>1174.4450000000002</v>
      </c>
      <c r="I30" s="679">
        <f t="shared" si="9"/>
        <v>9395.5600000000013</v>
      </c>
      <c r="J30" s="679">
        <f t="shared" si="10"/>
        <v>5872.2250000000004</v>
      </c>
      <c r="K30" s="679">
        <f t="shared" si="11"/>
        <v>22079.566000000003</v>
      </c>
    </row>
    <row r="31" spans="1:12" s="1063" customFormat="1" ht="13.8">
      <c r="A31" s="677" t="s">
        <v>7220</v>
      </c>
      <c r="B31" s="677" t="s">
        <v>7221</v>
      </c>
      <c r="C31" s="1062">
        <v>7539.91</v>
      </c>
      <c r="D31" s="678">
        <v>1380</v>
      </c>
      <c r="E31" s="292">
        <v>0</v>
      </c>
      <c r="F31" s="679">
        <f t="shared" si="6"/>
        <v>8919.91</v>
      </c>
      <c r="G31" s="679">
        <f t="shared" si="7"/>
        <v>6031.9279999999999</v>
      </c>
      <c r="H31" s="679">
        <f t="shared" si="8"/>
        <v>1256.6516666666666</v>
      </c>
      <c r="I31" s="679">
        <f t="shared" si="9"/>
        <v>10053.213333333333</v>
      </c>
      <c r="J31" s="679">
        <f t="shared" si="10"/>
        <v>6283.2583333333332</v>
      </c>
      <c r="K31" s="679">
        <f t="shared" si="11"/>
        <v>23625.051333333329</v>
      </c>
    </row>
    <row r="32" spans="1:12" s="1063" customFormat="1" ht="13.8">
      <c r="A32" s="677" t="s">
        <v>7222</v>
      </c>
      <c r="B32" s="677" t="s">
        <v>7223</v>
      </c>
      <c r="C32" s="1062">
        <v>9594.9900000000016</v>
      </c>
      <c r="D32" s="678">
        <v>1380</v>
      </c>
      <c r="E32" s="292">
        <v>0</v>
      </c>
      <c r="F32" s="679">
        <f t="shared" si="6"/>
        <v>10974.990000000002</v>
      </c>
      <c r="G32" s="679">
        <f t="shared" si="7"/>
        <v>7675.9920000000002</v>
      </c>
      <c r="H32" s="679">
        <f t="shared" si="8"/>
        <v>1599.1650000000002</v>
      </c>
      <c r="I32" s="679">
        <f t="shared" si="9"/>
        <v>12793.320000000002</v>
      </c>
      <c r="J32" s="679">
        <f t="shared" si="10"/>
        <v>7995.8250000000007</v>
      </c>
      <c r="K32" s="679">
        <f t="shared" si="11"/>
        <v>30064.302000000003</v>
      </c>
    </row>
    <row r="33" spans="1:11" s="1063" customFormat="1" ht="13.8">
      <c r="A33" s="677" t="s">
        <v>7224</v>
      </c>
      <c r="B33" s="677" t="s">
        <v>7225</v>
      </c>
      <c r="C33" s="1062">
        <v>10554.49</v>
      </c>
      <c r="D33" s="678">
        <v>1380</v>
      </c>
      <c r="E33" s="292">
        <v>0</v>
      </c>
      <c r="F33" s="679">
        <f t="shared" si="6"/>
        <v>11934.49</v>
      </c>
      <c r="G33" s="679">
        <f t="shared" si="7"/>
        <v>8443.5920000000006</v>
      </c>
      <c r="H33" s="679">
        <f t="shared" si="8"/>
        <v>1759.0816666666665</v>
      </c>
      <c r="I33" s="679">
        <f t="shared" si="9"/>
        <v>14072.653333333332</v>
      </c>
      <c r="J33" s="679">
        <f t="shared" si="10"/>
        <v>8795.4083333333328</v>
      </c>
      <c r="K33" s="679">
        <f t="shared" si="11"/>
        <v>33070.73533333333</v>
      </c>
    </row>
    <row r="34" spans="1:11" s="1063" customFormat="1" ht="13.8">
      <c r="A34" s="677" t="s">
        <v>7226</v>
      </c>
      <c r="B34" s="677" t="s">
        <v>7227</v>
      </c>
      <c r="C34" s="1062">
        <v>11293.310000000001</v>
      </c>
      <c r="D34" s="678">
        <v>1380</v>
      </c>
      <c r="E34" s="292">
        <v>0</v>
      </c>
      <c r="F34" s="679">
        <f t="shared" si="6"/>
        <v>12673.310000000001</v>
      </c>
      <c r="G34" s="679">
        <f t="shared" si="7"/>
        <v>9034.648000000001</v>
      </c>
      <c r="H34" s="679">
        <f t="shared" si="8"/>
        <v>1882.2183333333337</v>
      </c>
      <c r="I34" s="679">
        <f t="shared" si="9"/>
        <v>15057.74666666667</v>
      </c>
      <c r="J34" s="679">
        <f t="shared" si="10"/>
        <v>9411.091666666669</v>
      </c>
      <c r="K34" s="679">
        <f t="shared" si="11"/>
        <v>35385.704666666672</v>
      </c>
    </row>
    <row r="35" spans="1:11" s="1063" customFormat="1" ht="13.8">
      <c r="A35" s="677" t="s">
        <v>7228</v>
      </c>
      <c r="B35" s="677" t="s">
        <v>7229</v>
      </c>
      <c r="C35" s="1062">
        <v>8342.85</v>
      </c>
      <c r="D35" s="678">
        <v>1380</v>
      </c>
      <c r="E35" s="292">
        <v>0</v>
      </c>
      <c r="F35" s="679">
        <f t="shared" si="6"/>
        <v>9722.85</v>
      </c>
      <c r="G35" s="679">
        <f t="shared" si="7"/>
        <v>6674.2800000000007</v>
      </c>
      <c r="H35" s="679">
        <f t="shared" si="8"/>
        <v>1390.4750000000001</v>
      </c>
      <c r="I35" s="679">
        <f t="shared" si="9"/>
        <v>11123.800000000001</v>
      </c>
      <c r="J35" s="679">
        <f t="shared" si="10"/>
        <v>6952.3750000000009</v>
      </c>
      <c r="K35" s="679">
        <f t="shared" si="11"/>
        <v>26140.93</v>
      </c>
    </row>
    <row r="36" spans="1:11" s="1063" customFormat="1" ht="13.8">
      <c r="A36" s="677" t="s">
        <v>7230</v>
      </c>
      <c r="B36" s="677" t="s">
        <v>7231</v>
      </c>
      <c r="C36" s="1062">
        <v>9177.07</v>
      </c>
      <c r="D36" s="678">
        <v>1380</v>
      </c>
      <c r="E36" s="292">
        <v>0</v>
      </c>
      <c r="F36" s="679">
        <f t="shared" si="6"/>
        <v>10557.07</v>
      </c>
      <c r="G36" s="679">
        <f t="shared" si="7"/>
        <v>7341.6559999999999</v>
      </c>
      <c r="H36" s="679">
        <f t="shared" si="8"/>
        <v>1529.5116666666668</v>
      </c>
      <c r="I36" s="679">
        <f t="shared" si="9"/>
        <v>12236.093333333334</v>
      </c>
      <c r="J36" s="679">
        <f t="shared" si="10"/>
        <v>7647.5583333333334</v>
      </c>
      <c r="K36" s="679">
        <f t="shared" si="11"/>
        <v>28754.819333333333</v>
      </c>
    </row>
    <row r="37" spans="1:11" s="1063" customFormat="1" ht="13.8">
      <c r="A37" s="677" t="s">
        <v>7232</v>
      </c>
      <c r="B37" s="677" t="s">
        <v>7233</v>
      </c>
      <c r="C37" s="1062">
        <v>9819.4699999999993</v>
      </c>
      <c r="D37" s="678">
        <v>1380</v>
      </c>
      <c r="E37" s="292">
        <v>0</v>
      </c>
      <c r="F37" s="679">
        <f t="shared" si="6"/>
        <v>11199.47</v>
      </c>
      <c r="G37" s="679">
        <f t="shared" si="7"/>
        <v>7855.5759999999991</v>
      </c>
      <c r="H37" s="679">
        <f t="shared" si="8"/>
        <v>1636.5783333333331</v>
      </c>
      <c r="I37" s="679">
        <f t="shared" si="9"/>
        <v>13092.626666666665</v>
      </c>
      <c r="J37" s="679">
        <f t="shared" si="10"/>
        <v>8182.8916666666655</v>
      </c>
      <c r="K37" s="679">
        <f t="shared" si="11"/>
        <v>30767.672666666662</v>
      </c>
    </row>
    <row r="38" spans="1:11" s="1063" customFormat="1" ht="13.8">
      <c r="A38" s="677" t="s">
        <v>7234</v>
      </c>
      <c r="B38" s="677" t="s">
        <v>7235</v>
      </c>
      <c r="C38" s="1062">
        <v>7630.04</v>
      </c>
      <c r="D38" s="678">
        <v>1380</v>
      </c>
      <c r="E38" s="292">
        <v>0</v>
      </c>
      <c r="F38" s="679">
        <f t="shared" si="6"/>
        <v>9010.0400000000009</v>
      </c>
      <c r="G38" s="679">
        <f t="shared" si="7"/>
        <v>6104.0320000000002</v>
      </c>
      <c r="H38" s="679">
        <f t="shared" si="8"/>
        <v>1271.6733333333334</v>
      </c>
      <c r="I38" s="679">
        <f t="shared" si="9"/>
        <v>10173.386666666667</v>
      </c>
      <c r="J38" s="679">
        <f t="shared" si="10"/>
        <v>6358.3666666666668</v>
      </c>
      <c r="K38" s="679">
        <f t="shared" si="11"/>
        <v>23907.458666666666</v>
      </c>
    </row>
    <row r="39" spans="1:11" s="1063" customFormat="1" ht="13.8">
      <c r="A39" s="677" t="s">
        <v>7236</v>
      </c>
      <c r="B39" s="677" t="s">
        <v>5032</v>
      </c>
      <c r="C39" s="1062">
        <v>8342.85</v>
      </c>
      <c r="D39" s="678">
        <v>1380</v>
      </c>
      <c r="E39" s="292">
        <v>0</v>
      </c>
      <c r="F39" s="679">
        <f t="shared" si="6"/>
        <v>9722.85</v>
      </c>
      <c r="G39" s="679">
        <f t="shared" si="7"/>
        <v>6674.2800000000007</v>
      </c>
      <c r="H39" s="679">
        <f t="shared" si="8"/>
        <v>1390.4750000000001</v>
      </c>
      <c r="I39" s="679">
        <f t="shared" si="9"/>
        <v>11123.800000000001</v>
      </c>
      <c r="J39" s="679">
        <f t="shared" si="10"/>
        <v>6952.3750000000009</v>
      </c>
      <c r="K39" s="679">
        <f t="shared" si="11"/>
        <v>26140.93</v>
      </c>
    </row>
    <row r="40" spans="1:11" s="1063" customFormat="1" ht="13.8">
      <c r="A40" s="677" t="s">
        <v>7237</v>
      </c>
      <c r="B40" s="677" t="s">
        <v>7238</v>
      </c>
      <c r="C40" s="1062">
        <v>9276.8799999999992</v>
      </c>
      <c r="D40" s="678">
        <v>1380</v>
      </c>
      <c r="E40" s="292">
        <v>0</v>
      </c>
      <c r="F40" s="679">
        <f t="shared" si="6"/>
        <v>10656.88</v>
      </c>
      <c r="G40" s="679">
        <f t="shared" si="7"/>
        <v>7421.5039999999999</v>
      </c>
      <c r="H40" s="679">
        <f t="shared" si="8"/>
        <v>1546.1466666666665</v>
      </c>
      <c r="I40" s="679">
        <f t="shared" si="9"/>
        <v>12369.173333333332</v>
      </c>
      <c r="J40" s="679">
        <f t="shared" si="10"/>
        <v>7730.7333333333336</v>
      </c>
      <c r="K40" s="679">
        <f t="shared" si="11"/>
        <v>29067.557333333334</v>
      </c>
    </row>
    <row r="41" spans="1:11" s="1063" customFormat="1" ht="13.8">
      <c r="A41" s="677" t="s">
        <v>7239</v>
      </c>
      <c r="B41" s="677" t="s">
        <v>7240</v>
      </c>
      <c r="C41" s="1062">
        <v>23918.080000000002</v>
      </c>
      <c r="D41" s="678">
        <v>1380</v>
      </c>
      <c r="E41" s="292">
        <v>0</v>
      </c>
      <c r="F41" s="679">
        <f t="shared" si="6"/>
        <v>25298.080000000002</v>
      </c>
      <c r="G41" s="679">
        <f t="shared" si="7"/>
        <v>19134.464</v>
      </c>
      <c r="H41" s="679">
        <f t="shared" si="8"/>
        <v>3986.3466666666673</v>
      </c>
      <c r="I41" s="679">
        <f t="shared" si="9"/>
        <v>31890.773333333338</v>
      </c>
      <c r="J41" s="679">
        <f t="shared" si="10"/>
        <v>19931.733333333334</v>
      </c>
      <c r="K41" s="679">
        <f t="shared" si="11"/>
        <v>74943.31733333334</v>
      </c>
    </row>
    <row r="42" spans="1:11" s="1063" customFormat="1" ht="13.8">
      <c r="A42" s="677" t="s">
        <v>7241</v>
      </c>
      <c r="B42" s="677" t="s">
        <v>7242</v>
      </c>
      <c r="C42" s="1062">
        <v>26309.91</v>
      </c>
      <c r="D42" s="678">
        <v>1380</v>
      </c>
      <c r="E42" s="292">
        <v>0</v>
      </c>
      <c r="F42" s="679">
        <f t="shared" si="6"/>
        <v>27689.91</v>
      </c>
      <c r="G42" s="679">
        <f t="shared" si="7"/>
        <v>21047.928</v>
      </c>
      <c r="H42" s="679">
        <f t="shared" si="8"/>
        <v>4384.9849999999997</v>
      </c>
      <c r="I42" s="679">
        <f t="shared" si="9"/>
        <v>35079.879999999997</v>
      </c>
      <c r="J42" s="679">
        <f t="shared" si="10"/>
        <v>21924.924999999999</v>
      </c>
      <c r="K42" s="679">
        <f t="shared" si="11"/>
        <v>82437.717999999993</v>
      </c>
    </row>
    <row r="43" spans="1:11" s="1063" customFormat="1" ht="13.8">
      <c r="A43" s="677" t="s">
        <v>7243</v>
      </c>
      <c r="B43" s="677" t="s">
        <v>7244</v>
      </c>
      <c r="C43" s="1062">
        <v>28151.56</v>
      </c>
      <c r="D43" s="678">
        <v>1380</v>
      </c>
      <c r="E43" s="292">
        <v>0</v>
      </c>
      <c r="F43" s="679">
        <f t="shared" si="6"/>
        <v>29531.56</v>
      </c>
      <c r="G43" s="679">
        <f t="shared" si="7"/>
        <v>22521.248</v>
      </c>
      <c r="H43" s="679">
        <f t="shared" si="8"/>
        <v>4691.9266666666672</v>
      </c>
      <c r="I43" s="679">
        <f t="shared" si="9"/>
        <v>37535.413333333338</v>
      </c>
      <c r="J43" s="679">
        <f t="shared" si="10"/>
        <v>23459.633333333335</v>
      </c>
      <c r="K43" s="679">
        <f t="shared" si="11"/>
        <v>88208.221333333335</v>
      </c>
    </row>
    <row r="44" spans="1:11" s="1063" customFormat="1" ht="13.8">
      <c r="A44" s="677" t="s">
        <v>7245</v>
      </c>
      <c r="B44" s="677" t="s">
        <v>7246</v>
      </c>
      <c r="C44" s="1062">
        <v>16957.189999999999</v>
      </c>
      <c r="D44" s="678">
        <v>1380</v>
      </c>
      <c r="E44" s="292">
        <v>0</v>
      </c>
      <c r="F44" s="679">
        <f t="shared" si="6"/>
        <v>18337.189999999999</v>
      </c>
      <c r="G44" s="679">
        <f t="shared" si="7"/>
        <v>13565.751999999999</v>
      </c>
      <c r="H44" s="679">
        <f t="shared" si="8"/>
        <v>2826.1983333333328</v>
      </c>
      <c r="I44" s="679">
        <f t="shared" si="9"/>
        <v>22609.586666666662</v>
      </c>
      <c r="J44" s="679">
        <f t="shared" si="10"/>
        <v>14130.991666666665</v>
      </c>
      <c r="K44" s="679">
        <f t="shared" si="11"/>
        <v>53132.528666666665</v>
      </c>
    </row>
    <row r="45" spans="1:11" s="1063" customFormat="1" ht="13.8">
      <c r="A45" s="677" t="s">
        <v>7247</v>
      </c>
      <c r="B45" s="677" t="s">
        <v>7248</v>
      </c>
      <c r="C45" s="1062">
        <v>21219.11</v>
      </c>
      <c r="D45" s="678">
        <v>1380</v>
      </c>
      <c r="E45" s="292">
        <v>0</v>
      </c>
      <c r="F45" s="679">
        <f t="shared" si="6"/>
        <v>22599.11</v>
      </c>
      <c r="G45" s="679">
        <f t="shared" si="7"/>
        <v>16975.288</v>
      </c>
      <c r="H45" s="679">
        <f t="shared" si="8"/>
        <v>3536.5183333333334</v>
      </c>
      <c r="I45" s="679">
        <f t="shared" si="9"/>
        <v>28292.146666666667</v>
      </c>
      <c r="J45" s="679">
        <f t="shared" si="10"/>
        <v>17682.591666666667</v>
      </c>
      <c r="K45" s="679">
        <f t="shared" si="11"/>
        <v>66486.544666666668</v>
      </c>
    </row>
    <row r="46" spans="1:11" s="1063" customFormat="1" ht="13.8">
      <c r="A46" s="677" t="s">
        <v>7249</v>
      </c>
      <c r="B46" s="677" t="s">
        <v>7250</v>
      </c>
      <c r="C46" s="1062">
        <v>23918.080000000002</v>
      </c>
      <c r="D46" s="678">
        <v>1380</v>
      </c>
      <c r="E46" s="292">
        <v>0</v>
      </c>
      <c r="F46" s="679">
        <f t="shared" si="6"/>
        <v>25298.080000000002</v>
      </c>
      <c r="G46" s="679">
        <f t="shared" si="7"/>
        <v>19134.464</v>
      </c>
      <c r="H46" s="679">
        <f t="shared" si="8"/>
        <v>3986.3466666666673</v>
      </c>
      <c r="I46" s="679">
        <f t="shared" si="9"/>
        <v>31890.773333333338</v>
      </c>
      <c r="J46" s="679">
        <f t="shared" si="10"/>
        <v>19931.733333333334</v>
      </c>
      <c r="K46" s="679">
        <f t="shared" si="11"/>
        <v>74943.31733333334</v>
      </c>
    </row>
    <row r="47" spans="1:11" s="1063" customFormat="1" ht="13.8">
      <c r="A47" s="677" t="s">
        <v>7251</v>
      </c>
      <c r="B47" s="677" t="s">
        <v>7252</v>
      </c>
      <c r="C47" s="1062">
        <v>25462.640000000003</v>
      </c>
      <c r="D47" s="678">
        <v>1380</v>
      </c>
      <c r="E47" s="292">
        <v>0</v>
      </c>
      <c r="F47" s="679">
        <f t="shared" si="6"/>
        <v>26842.640000000003</v>
      </c>
      <c r="G47" s="679">
        <f t="shared" si="7"/>
        <v>20370.112000000005</v>
      </c>
      <c r="H47" s="679">
        <f t="shared" si="8"/>
        <v>4243.7733333333344</v>
      </c>
      <c r="I47" s="679">
        <f t="shared" si="9"/>
        <v>33950.186666666676</v>
      </c>
      <c r="J47" s="679">
        <f t="shared" si="10"/>
        <v>21218.866666666672</v>
      </c>
      <c r="K47" s="679">
        <f t="shared" si="11"/>
        <v>79782.938666666683</v>
      </c>
    </row>
    <row r="48" spans="1:11" s="1063" customFormat="1" ht="13.8">
      <c r="A48" s="677" t="s">
        <v>7253</v>
      </c>
      <c r="B48" s="677" t="s">
        <v>7254</v>
      </c>
      <c r="C48" s="1062">
        <v>9276.8799999999992</v>
      </c>
      <c r="D48" s="678">
        <v>1380</v>
      </c>
      <c r="E48" s="292">
        <v>0</v>
      </c>
      <c r="F48" s="679">
        <f t="shared" si="6"/>
        <v>10656.88</v>
      </c>
      <c r="G48" s="679">
        <f t="shared" si="7"/>
        <v>7421.5039999999999</v>
      </c>
      <c r="H48" s="679">
        <f t="shared" si="8"/>
        <v>1546.1466666666665</v>
      </c>
      <c r="I48" s="679">
        <f t="shared" si="9"/>
        <v>12369.173333333332</v>
      </c>
      <c r="J48" s="679">
        <f t="shared" si="10"/>
        <v>7730.7333333333336</v>
      </c>
      <c r="K48" s="679">
        <f t="shared" si="11"/>
        <v>29067.557333333334</v>
      </c>
    </row>
    <row r="49" spans="1:11" s="1063" customFormat="1" ht="13.8">
      <c r="A49" s="677" t="s">
        <v>7255</v>
      </c>
      <c r="B49" s="677" t="s">
        <v>7256</v>
      </c>
      <c r="C49" s="1062">
        <v>10204.57</v>
      </c>
      <c r="D49" s="678">
        <v>1380</v>
      </c>
      <c r="E49" s="292">
        <v>0</v>
      </c>
      <c r="F49" s="679">
        <f t="shared" si="6"/>
        <v>11584.57</v>
      </c>
      <c r="G49" s="679">
        <f t="shared" si="7"/>
        <v>8163.6559999999999</v>
      </c>
      <c r="H49" s="679">
        <f t="shared" si="8"/>
        <v>1700.7616666666668</v>
      </c>
      <c r="I49" s="679">
        <f t="shared" si="9"/>
        <v>13606.093333333334</v>
      </c>
      <c r="J49" s="679">
        <f t="shared" si="10"/>
        <v>8503.8083333333325</v>
      </c>
      <c r="K49" s="679">
        <f t="shared" si="11"/>
        <v>31974.319333333333</v>
      </c>
    </row>
    <row r="50" spans="1:11" s="1063" customFormat="1" ht="13.8">
      <c r="A50" s="677" t="s">
        <v>7257</v>
      </c>
      <c r="B50" s="677" t="s">
        <v>7258</v>
      </c>
      <c r="C50" s="1062">
        <v>10918.88</v>
      </c>
      <c r="D50" s="678">
        <v>1380</v>
      </c>
      <c r="E50" s="292">
        <v>0</v>
      </c>
      <c r="F50" s="679">
        <f t="shared" si="6"/>
        <v>12298.88</v>
      </c>
      <c r="G50" s="679">
        <f t="shared" si="7"/>
        <v>8735.1039999999994</v>
      </c>
      <c r="H50" s="679">
        <f t="shared" si="8"/>
        <v>1819.813333333333</v>
      </c>
      <c r="I50" s="679">
        <f t="shared" si="9"/>
        <v>14558.506666666664</v>
      </c>
      <c r="J50" s="679">
        <f t="shared" si="10"/>
        <v>9099.0666666666657</v>
      </c>
      <c r="K50" s="679">
        <f t="shared" si="11"/>
        <v>34212.490666666665</v>
      </c>
    </row>
    <row r="51" spans="1:11" s="1063" customFormat="1" ht="13.8">
      <c r="A51" s="677" t="s">
        <v>7259</v>
      </c>
      <c r="B51" s="677" t="s">
        <v>7260</v>
      </c>
      <c r="C51" s="1062">
        <v>8342.85</v>
      </c>
      <c r="D51" s="678">
        <v>1380</v>
      </c>
      <c r="E51" s="292">
        <v>0</v>
      </c>
      <c r="F51" s="679">
        <f t="shared" si="6"/>
        <v>9722.85</v>
      </c>
      <c r="G51" s="679">
        <f t="shared" si="7"/>
        <v>6674.2800000000007</v>
      </c>
      <c r="H51" s="679">
        <f t="shared" si="8"/>
        <v>1390.4750000000001</v>
      </c>
      <c r="I51" s="679">
        <f t="shared" si="9"/>
        <v>11123.800000000001</v>
      </c>
      <c r="J51" s="679">
        <f t="shared" si="10"/>
        <v>6952.3750000000009</v>
      </c>
      <c r="K51" s="679">
        <f t="shared" si="11"/>
        <v>26140.93</v>
      </c>
    </row>
    <row r="52" spans="1:11" s="1063" customFormat="1" ht="13.8">
      <c r="A52" s="677" t="s">
        <v>7261</v>
      </c>
      <c r="B52" s="677" t="s">
        <v>7262</v>
      </c>
      <c r="C52" s="1062">
        <v>9177.07</v>
      </c>
      <c r="D52" s="678">
        <v>1380</v>
      </c>
      <c r="E52" s="292">
        <v>0</v>
      </c>
      <c r="F52" s="679">
        <f t="shared" si="6"/>
        <v>10557.07</v>
      </c>
      <c r="G52" s="679">
        <f t="shared" si="7"/>
        <v>7341.6559999999999</v>
      </c>
      <c r="H52" s="679">
        <f t="shared" si="8"/>
        <v>1529.5116666666668</v>
      </c>
      <c r="I52" s="679">
        <f t="shared" si="9"/>
        <v>12236.093333333334</v>
      </c>
      <c r="J52" s="679">
        <f t="shared" si="10"/>
        <v>7647.5583333333334</v>
      </c>
      <c r="K52" s="679">
        <f t="shared" si="11"/>
        <v>28754.819333333333</v>
      </c>
    </row>
    <row r="53" spans="1:11" s="1063" customFormat="1" ht="13.8">
      <c r="A53" s="677" t="s">
        <v>7263</v>
      </c>
      <c r="B53" s="677" t="s">
        <v>7264</v>
      </c>
      <c r="C53" s="1062">
        <v>9819.4699999999993</v>
      </c>
      <c r="D53" s="678">
        <v>1380</v>
      </c>
      <c r="E53" s="292">
        <v>0</v>
      </c>
      <c r="F53" s="679">
        <f t="shared" si="6"/>
        <v>11199.47</v>
      </c>
      <c r="G53" s="679">
        <f t="shared" si="7"/>
        <v>7855.5759999999991</v>
      </c>
      <c r="H53" s="679">
        <f t="shared" si="8"/>
        <v>1636.5783333333331</v>
      </c>
      <c r="I53" s="679">
        <f t="shared" si="9"/>
        <v>13092.626666666665</v>
      </c>
      <c r="J53" s="679">
        <f t="shared" si="10"/>
        <v>8182.8916666666655</v>
      </c>
      <c r="K53" s="679">
        <f t="shared" si="11"/>
        <v>30767.672666666662</v>
      </c>
    </row>
    <row r="54" spans="1:11" s="1063" customFormat="1" ht="13.8">
      <c r="A54" s="677" t="s">
        <v>7265</v>
      </c>
      <c r="B54" s="677" t="s">
        <v>7266</v>
      </c>
      <c r="C54" s="1062">
        <v>23918.080000000002</v>
      </c>
      <c r="D54" s="678">
        <v>1380</v>
      </c>
      <c r="E54" s="292">
        <v>0</v>
      </c>
      <c r="F54" s="679">
        <f t="shared" si="6"/>
        <v>25298.080000000002</v>
      </c>
      <c r="G54" s="679">
        <f t="shared" si="7"/>
        <v>19134.464</v>
      </c>
      <c r="H54" s="679">
        <f t="shared" si="8"/>
        <v>3986.3466666666673</v>
      </c>
      <c r="I54" s="679">
        <f t="shared" si="9"/>
        <v>31890.773333333338</v>
      </c>
      <c r="J54" s="679">
        <f t="shared" si="10"/>
        <v>19931.733333333334</v>
      </c>
      <c r="K54" s="679">
        <f t="shared" si="11"/>
        <v>74943.31733333334</v>
      </c>
    </row>
    <row r="55" spans="1:11" s="1063" customFormat="1" ht="13.8">
      <c r="A55" s="677" t="s">
        <v>7267</v>
      </c>
      <c r="B55" s="677" t="s">
        <v>7268</v>
      </c>
      <c r="C55" s="1062">
        <v>26309.91</v>
      </c>
      <c r="D55" s="678">
        <v>1380</v>
      </c>
      <c r="E55" s="292">
        <v>0</v>
      </c>
      <c r="F55" s="679">
        <f t="shared" ref="F55:F82" si="12">SUM(C55:E55)</f>
        <v>27689.91</v>
      </c>
      <c r="G55" s="679">
        <f t="shared" si="7"/>
        <v>21047.928</v>
      </c>
      <c r="H55" s="679">
        <f t="shared" si="8"/>
        <v>4384.9849999999997</v>
      </c>
      <c r="I55" s="679">
        <f t="shared" si="9"/>
        <v>35079.879999999997</v>
      </c>
      <c r="J55" s="679">
        <f t="shared" si="10"/>
        <v>21924.924999999999</v>
      </c>
      <c r="K55" s="679">
        <f t="shared" ref="K55:K86" si="13">SUM(G55:J55)</f>
        <v>82437.717999999993</v>
      </c>
    </row>
    <row r="56" spans="1:11" s="1063" customFormat="1" ht="13.8">
      <c r="A56" s="677" t="s">
        <v>7269</v>
      </c>
      <c r="B56" s="677" t="s">
        <v>7270</v>
      </c>
      <c r="C56" s="1062">
        <v>28151.56</v>
      </c>
      <c r="D56" s="678">
        <v>1380</v>
      </c>
      <c r="E56" s="292">
        <v>0</v>
      </c>
      <c r="F56" s="679">
        <f t="shared" si="12"/>
        <v>29531.56</v>
      </c>
      <c r="G56" s="679">
        <f t="shared" si="7"/>
        <v>22521.248</v>
      </c>
      <c r="H56" s="679">
        <f t="shared" si="8"/>
        <v>4691.9266666666672</v>
      </c>
      <c r="I56" s="679">
        <f t="shared" si="9"/>
        <v>37535.413333333338</v>
      </c>
      <c r="J56" s="679">
        <f t="shared" si="10"/>
        <v>23459.633333333335</v>
      </c>
      <c r="K56" s="679">
        <f t="shared" si="13"/>
        <v>88208.221333333335</v>
      </c>
    </row>
    <row r="57" spans="1:11" s="1063" customFormat="1" ht="13.8">
      <c r="A57" s="677" t="s">
        <v>7271</v>
      </c>
      <c r="B57" s="677" t="s">
        <v>7272</v>
      </c>
      <c r="C57" s="1062">
        <v>20321.2</v>
      </c>
      <c r="D57" s="678">
        <v>1380</v>
      </c>
      <c r="E57" s="292">
        <v>0</v>
      </c>
      <c r="F57" s="679">
        <f t="shared" si="12"/>
        <v>21701.200000000001</v>
      </c>
      <c r="G57" s="679">
        <f t="shared" si="7"/>
        <v>16256.96</v>
      </c>
      <c r="H57" s="679">
        <f t="shared" si="8"/>
        <v>3386.8666666666668</v>
      </c>
      <c r="I57" s="679">
        <f t="shared" si="9"/>
        <v>27094.933333333334</v>
      </c>
      <c r="J57" s="679">
        <f t="shared" si="10"/>
        <v>16934.333333333332</v>
      </c>
      <c r="K57" s="679">
        <f t="shared" si="13"/>
        <v>63673.093333333338</v>
      </c>
    </row>
    <row r="58" spans="1:11" s="1063" customFormat="1" ht="13.8">
      <c r="A58" s="677" t="s">
        <v>7273</v>
      </c>
      <c r="B58" s="677" t="s">
        <v>7274</v>
      </c>
      <c r="C58" s="1062">
        <v>22353.350000000002</v>
      </c>
      <c r="D58" s="678">
        <v>1380</v>
      </c>
      <c r="E58" s="292">
        <v>0</v>
      </c>
      <c r="F58" s="679">
        <f t="shared" si="12"/>
        <v>23733.350000000002</v>
      </c>
      <c r="G58" s="679">
        <f t="shared" si="7"/>
        <v>17882.680000000004</v>
      </c>
      <c r="H58" s="679">
        <f t="shared" si="8"/>
        <v>3725.5583333333338</v>
      </c>
      <c r="I58" s="679">
        <f t="shared" si="9"/>
        <v>29804.466666666671</v>
      </c>
      <c r="J58" s="679">
        <f t="shared" si="10"/>
        <v>18627.791666666672</v>
      </c>
      <c r="K58" s="679">
        <f t="shared" si="13"/>
        <v>70040.496666666673</v>
      </c>
    </row>
    <row r="59" spans="1:11" s="1063" customFormat="1" ht="13.8">
      <c r="A59" s="677" t="s">
        <v>7275</v>
      </c>
      <c r="B59" s="677" t="s">
        <v>7276</v>
      </c>
      <c r="C59" s="1062">
        <v>23918.080000000002</v>
      </c>
      <c r="D59" s="678">
        <v>1380</v>
      </c>
      <c r="E59" s="292">
        <v>0</v>
      </c>
      <c r="F59" s="679">
        <f t="shared" si="12"/>
        <v>25298.080000000002</v>
      </c>
      <c r="G59" s="679">
        <f t="shared" si="7"/>
        <v>19134.464</v>
      </c>
      <c r="H59" s="679">
        <f t="shared" si="8"/>
        <v>3986.3466666666673</v>
      </c>
      <c r="I59" s="679">
        <f t="shared" si="9"/>
        <v>31890.773333333338</v>
      </c>
      <c r="J59" s="679">
        <f t="shared" si="10"/>
        <v>19931.733333333334</v>
      </c>
      <c r="K59" s="679">
        <f t="shared" si="13"/>
        <v>74943.31733333334</v>
      </c>
    </row>
    <row r="60" spans="1:11" s="1063" customFormat="1" ht="13.8">
      <c r="A60" s="677" t="s">
        <v>7277</v>
      </c>
      <c r="B60" s="677" t="s">
        <v>7278</v>
      </c>
      <c r="C60" s="1062">
        <v>10601.78</v>
      </c>
      <c r="D60" s="678">
        <v>1380</v>
      </c>
      <c r="E60" s="292">
        <v>0</v>
      </c>
      <c r="F60" s="679">
        <f t="shared" si="12"/>
        <v>11981.78</v>
      </c>
      <c r="G60" s="679">
        <f t="shared" si="7"/>
        <v>8481.4240000000009</v>
      </c>
      <c r="H60" s="679">
        <f t="shared" si="8"/>
        <v>1766.9633333333334</v>
      </c>
      <c r="I60" s="679">
        <f t="shared" si="9"/>
        <v>14135.706666666667</v>
      </c>
      <c r="J60" s="679">
        <f t="shared" si="10"/>
        <v>8834.8166666666675</v>
      </c>
      <c r="K60" s="679">
        <f t="shared" si="13"/>
        <v>33218.91066666667</v>
      </c>
    </row>
    <row r="61" spans="1:11" s="1063" customFormat="1" ht="13.8">
      <c r="A61" s="677" t="s">
        <v>7279</v>
      </c>
      <c r="B61" s="677" t="s">
        <v>7280</v>
      </c>
      <c r="C61" s="1062">
        <v>11661.84</v>
      </c>
      <c r="D61" s="678">
        <v>1380</v>
      </c>
      <c r="E61" s="292">
        <v>0</v>
      </c>
      <c r="F61" s="679">
        <f t="shared" si="12"/>
        <v>13041.84</v>
      </c>
      <c r="G61" s="679">
        <f t="shared" si="7"/>
        <v>9329.4719999999998</v>
      </c>
      <c r="H61" s="679">
        <f t="shared" si="8"/>
        <v>1943.64</v>
      </c>
      <c r="I61" s="679">
        <f t="shared" si="9"/>
        <v>15549.12</v>
      </c>
      <c r="J61" s="679">
        <f t="shared" si="10"/>
        <v>9718.2000000000007</v>
      </c>
      <c r="K61" s="679">
        <f t="shared" si="13"/>
        <v>36540.432000000001</v>
      </c>
    </row>
    <row r="62" spans="1:11" s="1063" customFormat="1" ht="13.8">
      <c r="A62" s="677" t="s">
        <v>7281</v>
      </c>
      <c r="B62" s="677" t="s">
        <v>5015</v>
      </c>
      <c r="C62" s="1062">
        <v>12478.16</v>
      </c>
      <c r="D62" s="678">
        <v>1380</v>
      </c>
      <c r="E62" s="292">
        <v>0</v>
      </c>
      <c r="F62" s="679">
        <f t="shared" si="12"/>
        <v>13858.16</v>
      </c>
      <c r="G62" s="679">
        <f t="shared" si="7"/>
        <v>9982.5280000000002</v>
      </c>
      <c r="H62" s="679">
        <f t="shared" si="8"/>
        <v>2079.6933333333336</v>
      </c>
      <c r="I62" s="679">
        <f t="shared" si="9"/>
        <v>16637.546666666669</v>
      </c>
      <c r="J62" s="679">
        <f t="shared" si="10"/>
        <v>10398.466666666667</v>
      </c>
      <c r="K62" s="679">
        <f t="shared" si="13"/>
        <v>39098.234666666671</v>
      </c>
    </row>
    <row r="63" spans="1:11" s="1063" customFormat="1" ht="13.8">
      <c r="A63" s="677" t="s">
        <v>7282</v>
      </c>
      <c r="B63" s="677" t="s">
        <v>7283</v>
      </c>
      <c r="C63" s="1062">
        <v>12731.09</v>
      </c>
      <c r="D63" s="678">
        <v>1380</v>
      </c>
      <c r="E63" s="292">
        <v>0</v>
      </c>
      <c r="F63" s="679">
        <f t="shared" si="12"/>
        <v>14111.09</v>
      </c>
      <c r="G63" s="679">
        <f t="shared" si="7"/>
        <v>10184.871999999999</v>
      </c>
      <c r="H63" s="679">
        <f t="shared" si="8"/>
        <v>2121.8483333333334</v>
      </c>
      <c r="I63" s="679">
        <f t="shared" si="9"/>
        <v>16974.786666666667</v>
      </c>
      <c r="J63" s="679">
        <f t="shared" si="10"/>
        <v>10609.241666666667</v>
      </c>
      <c r="K63" s="679">
        <f t="shared" si="13"/>
        <v>39890.748666666666</v>
      </c>
    </row>
    <row r="64" spans="1:11" s="1063" customFormat="1" ht="13.8">
      <c r="A64" s="677" t="s">
        <v>7284</v>
      </c>
      <c r="B64" s="677" t="s">
        <v>7285</v>
      </c>
      <c r="C64" s="1062">
        <v>14004.19</v>
      </c>
      <c r="D64" s="678">
        <v>1380</v>
      </c>
      <c r="E64" s="292">
        <v>0</v>
      </c>
      <c r="F64" s="679">
        <f t="shared" si="12"/>
        <v>15384.19</v>
      </c>
      <c r="G64" s="679">
        <f t="shared" si="7"/>
        <v>11203.351999999999</v>
      </c>
      <c r="H64" s="679">
        <f t="shared" si="8"/>
        <v>2334.0316666666668</v>
      </c>
      <c r="I64" s="679">
        <f t="shared" si="9"/>
        <v>18672.253333333334</v>
      </c>
      <c r="J64" s="679">
        <f t="shared" si="10"/>
        <v>11670.158333333333</v>
      </c>
      <c r="K64" s="679">
        <f t="shared" si="13"/>
        <v>43879.795333333328</v>
      </c>
    </row>
    <row r="65" spans="1:11" s="1063" customFormat="1" ht="13.8">
      <c r="A65" s="677" t="s">
        <v>7286</v>
      </c>
      <c r="B65" s="677" t="s">
        <v>7287</v>
      </c>
      <c r="C65" s="1062">
        <v>14984.48</v>
      </c>
      <c r="D65" s="678">
        <v>1380</v>
      </c>
      <c r="E65" s="292">
        <v>0</v>
      </c>
      <c r="F65" s="679">
        <f t="shared" si="12"/>
        <v>16364.48</v>
      </c>
      <c r="G65" s="679">
        <f t="shared" si="7"/>
        <v>11987.583999999999</v>
      </c>
      <c r="H65" s="679">
        <f t="shared" si="8"/>
        <v>2497.4133333333334</v>
      </c>
      <c r="I65" s="679">
        <f t="shared" si="9"/>
        <v>19979.306666666667</v>
      </c>
      <c r="J65" s="679">
        <f t="shared" si="10"/>
        <v>12487.066666666666</v>
      </c>
      <c r="K65" s="679">
        <f t="shared" si="13"/>
        <v>46951.370666666669</v>
      </c>
    </row>
    <row r="66" spans="1:11" s="1063" customFormat="1" ht="13.8">
      <c r="A66" s="677" t="s">
        <v>7288</v>
      </c>
      <c r="B66" s="677" t="s">
        <v>7289</v>
      </c>
      <c r="C66" s="1062">
        <v>8343.81</v>
      </c>
      <c r="D66" s="678">
        <v>1380</v>
      </c>
      <c r="E66" s="292">
        <v>0</v>
      </c>
      <c r="F66" s="679">
        <f t="shared" si="12"/>
        <v>9723.81</v>
      </c>
      <c r="G66" s="679">
        <f t="shared" si="7"/>
        <v>6675.0480000000007</v>
      </c>
      <c r="H66" s="679">
        <f t="shared" si="8"/>
        <v>1390.635</v>
      </c>
      <c r="I66" s="679">
        <f t="shared" si="9"/>
        <v>11125.08</v>
      </c>
      <c r="J66" s="679">
        <f t="shared" si="10"/>
        <v>6953.1750000000002</v>
      </c>
      <c r="K66" s="679">
        <f t="shared" si="13"/>
        <v>26143.937999999998</v>
      </c>
    </row>
    <row r="67" spans="1:11" s="1063" customFormat="1" ht="13.8">
      <c r="A67" s="677" t="s">
        <v>7290</v>
      </c>
      <c r="B67" s="677" t="s">
        <v>7291</v>
      </c>
      <c r="C67" s="1062">
        <v>9276.8799999999992</v>
      </c>
      <c r="D67" s="678">
        <v>1380</v>
      </c>
      <c r="E67" s="292">
        <v>0</v>
      </c>
      <c r="F67" s="679">
        <f t="shared" si="12"/>
        <v>10656.88</v>
      </c>
      <c r="G67" s="679">
        <f t="shared" si="7"/>
        <v>7421.5039999999999</v>
      </c>
      <c r="H67" s="679">
        <f t="shared" si="8"/>
        <v>1546.1466666666665</v>
      </c>
      <c r="I67" s="679">
        <f t="shared" si="9"/>
        <v>12369.173333333332</v>
      </c>
      <c r="J67" s="679">
        <f t="shared" si="10"/>
        <v>7730.7333333333336</v>
      </c>
      <c r="K67" s="679">
        <f t="shared" si="13"/>
        <v>29067.557333333334</v>
      </c>
    </row>
    <row r="68" spans="1:11" s="1063" customFormat="1" ht="13.8">
      <c r="A68" s="677" t="s">
        <v>7292</v>
      </c>
      <c r="B68" s="677" t="s">
        <v>7293</v>
      </c>
      <c r="C68" s="1062">
        <v>9594.9900000000016</v>
      </c>
      <c r="D68" s="678">
        <v>1380</v>
      </c>
      <c r="E68" s="292">
        <v>0</v>
      </c>
      <c r="F68" s="679">
        <f t="shared" si="12"/>
        <v>10974.990000000002</v>
      </c>
      <c r="G68" s="679">
        <f t="shared" si="7"/>
        <v>7675.9920000000002</v>
      </c>
      <c r="H68" s="679">
        <f t="shared" si="8"/>
        <v>1599.1650000000002</v>
      </c>
      <c r="I68" s="679">
        <f t="shared" si="9"/>
        <v>12793.320000000002</v>
      </c>
      <c r="J68" s="679">
        <f t="shared" si="10"/>
        <v>7995.8250000000007</v>
      </c>
      <c r="K68" s="679">
        <f t="shared" si="13"/>
        <v>30064.302000000003</v>
      </c>
    </row>
    <row r="69" spans="1:11" s="1063" customFormat="1" ht="13.8">
      <c r="A69" s="677" t="s">
        <v>7294</v>
      </c>
      <c r="B69" s="677" t="s">
        <v>7295</v>
      </c>
      <c r="C69" s="1062">
        <v>7630.04</v>
      </c>
      <c r="D69" s="678">
        <v>1380</v>
      </c>
      <c r="E69" s="292">
        <v>0</v>
      </c>
      <c r="F69" s="679">
        <f t="shared" si="12"/>
        <v>9010.0400000000009</v>
      </c>
      <c r="G69" s="679">
        <f t="shared" si="7"/>
        <v>6104.0320000000002</v>
      </c>
      <c r="H69" s="679">
        <f t="shared" si="8"/>
        <v>1271.6733333333334</v>
      </c>
      <c r="I69" s="679">
        <f t="shared" si="9"/>
        <v>10173.386666666667</v>
      </c>
      <c r="J69" s="679">
        <f t="shared" si="10"/>
        <v>6358.3666666666668</v>
      </c>
      <c r="K69" s="679">
        <f t="shared" si="13"/>
        <v>23907.458666666666</v>
      </c>
    </row>
    <row r="70" spans="1:11" s="1063" customFormat="1" ht="13.8">
      <c r="A70" s="677" t="s">
        <v>7296</v>
      </c>
      <c r="B70" s="677" t="s">
        <v>7297</v>
      </c>
      <c r="C70" s="1062">
        <v>8393.08</v>
      </c>
      <c r="D70" s="678">
        <v>1380</v>
      </c>
      <c r="E70" s="292">
        <v>0</v>
      </c>
      <c r="F70" s="679">
        <f t="shared" si="12"/>
        <v>9773.08</v>
      </c>
      <c r="G70" s="679">
        <f t="shared" si="7"/>
        <v>6714.4639999999999</v>
      </c>
      <c r="H70" s="679">
        <f t="shared" si="8"/>
        <v>1398.8466666666668</v>
      </c>
      <c r="I70" s="679">
        <f t="shared" si="9"/>
        <v>11190.773333333334</v>
      </c>
      <c r="J70" s="679">
        <f t="shared" si="10"/>
        <v>6994.2333333333336</v>
      </c>
      <c r="K70" s="679">
        <f t="shared" si="13"/>
        <v>26298.317333333336</v>
      </c>
    </row>
    <row r="71" spans="1:11" s="1063" customFormat="1" ht="13.8">
      <c r="A71" s="677" t="s">
        <v>7298</v>
      </c>
      <c r="B71" s="677" t="s">
        <v>7299</v>
      </c>
      <c r="C71" s="1062">
        <v>8980.6</v>
      </c>
      <c r="D71" s="678">
        <v>1380</v>
      </c>
      <c r="E71" s="292">
        <v>0</v>
      </c>
      <c r="F71" s="679">
        <f t="shared" si="12"/>
        <v>10360.6</v>
      </c>
      <c r="G71" s="679">
        <f t="shared" si="7"/>
        <v>7184.4800000000005</v>
      </c>
      <c r="H71" s="679">
        <f t="shared" si="8"/>
        <v>1496.7666666666669</v>
      </c>
      <c r="I71" s="679">
        <f t="shared" si="9"/>
        <v>11974.133333333335</v>
      </c>
      <c r="J71" s="679">
        <f t="shared" si="10"/>
        <v>7483.8333333333339</v>
      </c>
      <c r="K71" s="679">
        <f t="shared" si="13"/>
        <v>28139.21333333334</v>
      </c>
    </row>
    <row r="72" spans="1:11" s="1063" customFormat="1" ht="13.8">
      <c r="A72" s="677" t="s">
        <v>7300</v>
      </c>
      <c r="B72" s="677" t="s">
        <v>7301</v>
      </c>
      <c r="C72" s="1062">
        <v>9276.8799999999992</v>
      </c>
      <c r="D72" s="678">
        <v>1380</v>
      </c>
      <c r="E72" s="292">
        <v>0</v>
      </c>
      <c r="F72" s="679">
        <f t="shared" si="12"/>
        <v>10656.88</v>
      </c>
      <c r="G72" s="679">
        <f t="shared" si="7"/>
        <v>7421.5039999999999</v>
      </c>
      <c r="H72" s="679">
        <f t="shared" si="8"/>
        <v>1546.1466666666665</v>
      </c>
      <c r="I72" s="679">
        <f t="shared" si="9"/>
        <v>12369.173333333332</v>
      </c>
      <c r="J72" s="679">
        <f t="shared" si="10"/>
        <v>7730.7333333333336</v>
      </c>
      <c r="K72" s="679">
        <f t="shared" si="13"/>
        <v>29067.557333333334</v>
      </c>
    </row>
    <row r="73" spans="1:11" s="1063" customFormat="1" ht="13.8">
      <c r="A73" s="677" t="s">
        <v>7302</v>
      </c>
      <c r="B73" s="677" t="s">
        <v>7303</v>
      </c>
      <c r="C73" s="1062">
        <v>7630.04</v>
      </c>
      <c r="D73" s="678">
        <v>1380</v>
      </c>
      <c r="E73" s="292">
        <v>0</v>
      </c>
      <c r="F73" s="679">
        <f t="shared" si="12"/>
        <v>9010.0400000000009</v>
      </c>
      <c r="G73" s="679">
        <f t="shared" si="7"/>
        <v>6104.0320000000002</v>
      </c>
      <c r="H73" s="679">
        <f t="shared" si="8"/>
        <v>1271.6733333333334</v>
      </c>
      <c r="I73" s="679">
        <f t="shared" si="9"/>
        <v>10173.386666666667</v>
      </c>
      <c r="J73" s="679">
        <f t="shared" si="10"/>
        <v>6358.3666666666668</v>
      </c>
      <c r="K73" s="679">
        <f t="shared" si="13"/>
        <v>23907.458666666666</v>
      </c>
    </row>
    <row r="74" spans="1:11" s="1063" customFormat="1" ht="13.8">
      <c r="A74" s="677" t="s">
        <v>7304</v>
      </c>
      <c r="B74" s="677" t="s">
        <v>7305</v>
      </c>
      <c r="C74" s="1062">
        <v>8342.85</v>
      </c>
      <c r="D74" s="678">
        <v>1380</v>
      </c>
      <c r="E74" s="292">
        <v>0</v>
      </c>
      <c r="F74" s="679">
        <f t="shared" si="12"/>
        <v>9722.85</v>
      </c>
      <c r="G74" s="679">
        <f t="shared" si="7"/>
        <v>6674.2800000000007</v>
      </c>
      <c r="H74" s="679">
        <f t="shared" si="8"/>
        <v>1390.4750000000001</v>
      </c>
      <c r="I74" s="679">
        <f t="shared" si="9"/>
        <v>11123.800000000001</v>
      </c>
      <c r="J74" s="679">
        <f t="shared" si="10"/>
        <v>6952.3750000000009</v>
      </c>
      <c r="K74" s="679">
        <f t="shared" si="13"/>
        <v>26140.93</v>
      </c>
    </row>
    <row r="75" spans="1:11" s="1063" customFormat="1" ht="13.8">
      <c r="A75" s="677" t="s">
        <v>7306</v>
      </c>
      <c r="B75" s="677" t="s">
        <v>7307</v>
      </c>
      <c r="C75" s="1062">
        <v>9276.8799999999992</v>
      </c>
      <c r="D75" s="678">
        <v>1380</v>
      </c>
      <c r="E75" s="292">
        <v>0</v>
      </c>
      <c r="F75" s="679">
        <f t="shared" si="12"/>
        <v>10656.88</v>
      </c>
      <c r="G75" s="679">
        <f t="shared" si="7"/>
        <v>7421.5039999999999</v>
      </c>
      <c r="H75" s="679">
        <f t="shared" si="8"/>
        <v>1546.1466666666665</v>
      </c>
      <c r="I75" s="679">
        <f t="shared" si="9"/>
        <v>12369.173333333332</v>
      </c>
      <c r="J75" s="679">
        <f t="shared" si="10"/>
        <v>7730.7333333333336</v>
      </c>
      <c r="K75" s="679">
        <f t="shared" si="13"/>
        <v>29067.557333333334</v>
      </c>
    </row>
    <row r="76" spans="1:11" s="1063" customFormat="1" ht="13.8">
      <c r="A76" s="677" t="s">
        <v>7308</v>
      </c>
      <c r="B76" s="677" t="s">
        <v>7309</v>
      </c>
      <c r="C76" s="1062">
        <v>9276.6200000000008</v>
      </c>
      <c r="D76" s="678">
        <v>1380</v>
      </c>
      <c r="E76" s="292">
        <v>0</v>
      </c>
      <c r="F76" s="679">
        <f t="shared" si="12"/>
        <v>10656.62</v>
      </c>
      <c r="G76" s="679">
        <f t="shared" si="7"/>
        <v>7421.2960000000012</v>
      </c>
      <c r="H76" s="679">
        <f t="shared" si="8"/>
        <v>1546.1033333333335</v>
      </c>
      <c r="I76" s="679">
        <f t="shared" si="9"/>
        <v>12368.826666666668</v>
      </c>
      <c r="J76" s="679">
        <f t="shared" si="10"/>
        <v>7730.5166666666682</v>
      </c>
      <c r="K76" s="679">
        <f t="shared" si="13"/>
        <v>29066.742666666672</v>
      </c>
    </row>
    <row r="77" spans="1:11" s="1063" customFormat="1" ht="13.8">
      <c r="A77" s="677" t="s">
        <v>7310</v>
      </c>
      <c r="B77" s="677" t="s">
        <v>7311</v>
      </c>
      <c r="C77" s="1062">
        <v>7630.04</v>
      </c>
      <c r="D77" s="678">
        <v>1380</v>
      </c>
      <c r="E77" s="292">
        <v>0</v>
      </c>
      <c r="F77" s="679">
        <f t="shared" si="12"/>
        <v>9010.0400000000009</v>
      </c>
      <c r="G77" s="679">
        <f t="shared" si="7"/>
        <v>6104.0320000000002</v>
      </c>
      <c r="H77" s="679">
        <f t="shared" si="8"/>
        <v>1271.6733333333334</v>
      </c>
      <c r="I77" s="679">
        <f t="shared" si="9"/>
        <v>10173.386666666667</v>
      </c>
      <c r="J77" s="679">
        <f t="shared" si="10"/>
        <v>6358.3666666666668</v>
      </c>
      <c r="K77" s="679">
        <f t="shared" si="13"/>
        <v>23907.458666666666</v>
      </c>
    </row>
    <row r="78" spans="1:11" s="1063" customFormat="1" ht="13.8">
      <c r="A78" s="677" t="s">
        <v>7312</v>
      </c>
      <c r="B78" s="677" t="s">
        <v>7313</v>
      </c>
      <c r="C78" s="1062">
        <v>8342.85</v>
      </c>
      <c r="D78" s="678">
        <v>1380</v>
      </c>
      <c r="E78" s="292">
        <v>0</v>
      </c>
      <c r="F78" s="679">
        <f t="shared" si="12"/>
        <v>9722.85</v>
      </c>
      <c r="G78" s="679">
        <f t="shared" si="7"/>
        <v>6674.2800000000007</v>
      </c>
      <c r="H78" s="679">
        <f t="shared" si="8"/>
        <v>1390.4750000000001</v>
      </c>
      <c r="I78" s="679">
        <f t="shared" si="9"/>
        <v>11123.800000000001</v>
      </c>
      <c r="J78" s="679">
        <f t="shared" si="10"/>
        <v>6952.3750000000009</v>
      </c>
      <c r="K78" s="679">
        <f t="shared" si="13"/>
        <v>26140.93</v>
      </c>
    </row>
    <row r="79" spans="1:11" s="1063" customFormat="1" ht="13.8">
      <c r="A79" s="677" t="s">
        <v>7314</v>
      </c>
      <c r="B79" s="677" t="s">
        <v>7315</v>
      </c>
      <c r="C79" s="1062">
        <v>12731.09</v>
      </c>
      <c r="D79" s="678">
        <v>1380</v>
      </c>
      <c r="E79" s="292">
        <v>0</v>
      </c>
      <c r="F79" s="679">
        <f t="shared" si="12"/>
        <v>14111.09</v>
      </c>
      <c r="G79" s="679">
        <f t="shared" si="7"/>
        <v>10184.871999999999</v>
      </c>
      <c r="H79" s="679">
        <f t="shared" si="8"/>
        <v>2121.8483333333334</v>
      </c>
      <c r="I79" s="679">
        <f t="shared" si="9"/>
        <v>16974.786666666667</v>
      </c>
      <c r="J79" s="679">
        <f t="shared" si="10"/>
        <v>10609.241666666667</v>
      </c>
      <c r="K79" s="679">
        <f t="shared" si="13"/>
        <v>39890.748666666666</v>
      </c>
    </row>
    <row r="80" spans="1:11" s="1063" customFormat="1" ht="13.8">
      <c r="A80" s="677" t="s">
        <v>7316</v>
      </c>
      <c r="B80" s="677" t="s">
        <v>7317</v>
      </c>
      <c r="C80" s="1062">
        <v>8343.81</v>
      </c>
      <c r="D80" s="678">
        <v>1380</v>
      </c>
      <c r="E80" s="292">
        <v>0</v>
      </c>
      <c r="F80" s="679">
        <f t="shared" si="12"/>
        <v>9723.81</v>
      </c>
      <c r="G80" s="679">
        <f t="shared" si="7"/>
        <v>6675.0480000000007</v>
      </c>
      <c r="H80" s="679">
        <f t="shared" si="8"/>
        <v>1390.635</v>
      </c>
      <c r="I80" s="679">
        <f t="shared" si="9"/>
        <v>11125.08</v>
      </c>
      <c r="J80" s="679">
        <f t="shared" si="10"/>
        <v>6953.1750000000002</v>
      </c>
      <c r="K80" s="679">
        <f t="shared" si="13"/>
        <v>26143.937999999998</v>
      </c>
    </row>
    <row r="81" spans="1:12" s="1063" customFormat="1" ht="13.8">
      <c r="A81" s="677" t="s">
        <v>7318</v>
      </c>
      <c r="B81" s="677" t="s">
        <v>7319</v>
      </c>
      <c r="C81" s="1062">
        <v>9178.17</v>
      </c>
      <c r="D81" s="678">
        <v>1380</v>
      </c>
      <c r="E81" s="292">
        <v>0</v>
      </c>
      <c r="F81" s="679">
        <f t="shared" si="12"/>
        <v>10558.17</v>
      </c>
      <c r="G81" s="679">
        <f t="shared" si="7"/>
        <v>7342.5360000000001</v>
      </c>
      <c r="H81" s="679">
        <f t="shared" si="8"/>
        <v>1529.6950000000002</v>
      </c>
      <c r="I81" s="679">
        <f t="shared" si="9"/>
        <v>12237.560000000001</v>
      </c>
      <c r="J81" s="679">
        <f t="shared" si="10"/>
        <v>7648.4750000000004</v>
      </c>
      <c r="K81" s="679">
        <f t="shared" si="13"/>
        <v>28758.266000000003</v>
      </c>
    </row>
    <row r="82" spans="1:12" s="1063" customFormat="1" ht="13.8">
      <c r="A82" s="677" t="s">
        <v>7320</v>
      </c>
      <c r="B82" s="677" t="s">
        <v>7321</v>
      </c>
      <c r="C82" s="1062">
        <v>10095.98</v>
      </c>
      <c r="D82" s="678">
        <v>1380</v>
      </c>
      <c r="E82" s="292">
        <v>0</v>
      </c>
      <c r="F82" s="679">
        <f t="shared" si="12"/>
        <v>11475.98</v>
      </c>
      <c r="G82" s="679">
        <f t="shared" si="7"/>
        <v>8076.7839999999997</v>
      </c>
      <c r="H82" s="679">
        <f t="shared" si="8"/>
        <v>1682.6633333333334</v>
      </c>
      <c r="I82" s="679">
        <f t="shared" si="9"/>
        <v>13461.306666666667</v>
      </c>
      <c r="J82" s="679">
        <f t="shared" si="10"/>
        <v>8413.3166666666675</v>
      </c>
      <c r="K82" s="679">
        <f t="shared" si="13"/>
        <v>31634.070666666667</v>
      </c>
    </row>
    <row r="83" spans="1:12" s="1063" customFormat="1" ht="13.8">
      <c r="A83" s="677" t="s">
        <v>7322</v>
      </c>
      <c r="B83" s="677" t="s">
        <v>7323</v>
      </c>
      <c r="C83" s="1062">
        <v>19031.53</v>
      </c>
      <c r="D83" s="678">
        <v>1380</v>
      </c>
      <c r="E83" s="292">
        <v>909</v>
      </c>
      <c r="F83" s="679">
        <f t="shared" ref="F83:F88" si="14">SUM(C83:E83)+909</f>
        <v>22229.53</v>
      </c>
      <c r="G83" s="679">
        <f t="shared" si="7"/>
        <v>15225.223999999998</v>
      </c>
      <c r="H83" s="679">
        <f t="shared" si="8"/>
        <v>3171.9216666666666</v>
      </c>
      <c r="I83" s="679">
        <f t="shared" si="9"/>
        <v>25375.373333333333</v>
      </c>
      <c r="J83" s="679">
        <f t="shared" si="10"/>
        <v>15859.608333333332</v>
      </c>
      <c r="K83" s="679">
        <f t="shared" si="13"/>
        <v>59632.12733333333</v>
      </c>
    </row>
    <row r="84" spans="1:12" s="1063" customFormat="1" ht="13.8">
      <c r="A84" s="677" t="s">
        <v>7324</v>
      </c>
      <c r="B84" s="677" t="s">
        <v>7325</v>
      </c>
      <c r="C84" s="1062">
        <v>21343.079999999998</v>
      </c>
      <c r="D84" s="678">
        <v>1380</v>
      </c>
      <c r="E84" s="292">
        <v>909</v>
      </c>
      <c r="F84" s="679">
        <f t="shared" si="14"/>
        <v>24541.079999999998</v>
      </c>
      <c r="G84" s="679">
        <f t="shared" si="7"/>
        <v>17074.464</v>
      </c>
      <c r="H84" s="679">
        <f t="shared" si="8"/>
        <v>3557.1799999999994</v>
      </c>
      <c r="I84" s="679">
        <f t="shared" si="9"/>
        <v>28457.439999999995</v>
      </c>
      <c r="J84" s="679">
        <f t="shared" si="10"/>
        <v>17785.899999999998</v>
      </c>
      <c r="K84" s="679">
        <f t="shared" si="13"/>
        <v>66874.983999999997</v>
      </c>
    </row>
    <row r="85" spans="1:12" s="1063" customFormat="1" ht="13.8">
      <c r="A85" s="677" t="s">
        <v>7326</v>
      </c>
      <c r="B85" s="677" t="s">
        <v>7327</v>
      </c>
      <c r="C85" s="1062">
        <v>23918.68</v>
      </c>
      <c r="D85" s="678">
        <v>1380</v>
      </c>
      <c r="E85" s="292">
        <v>909</v>
      </c>
      <c r="F85" s="679">
        <f t="shared" si="14"/>
        <v>27116.68</v>
      </c>
      <c r="G85" s="679">
        <f t="shared" si="7"/>
        <v>19134.944000000003</v>
      </c>
      <c r="H85" s="679">
        <f t="shared" si="8"/>
        <v>3986.4466666666667</v>
      </c>
      <c r="I85" s="679">
        <f t="shared" si="9"/>
        <v>31891.573333333334</v>
      </c>
      <c r="J85" s="679">
        <f t="shared" si="10"/>
        <v>19932.233333333334</v>
      </c>
      <c r="K85" s="679">
        <f t="shared" si="13"/>
        <v>74945.197333333344</v>
      </c>
    </row>
    <row r="86" spans="1:12" s="1063" customFormat="1" ht="13.8">
      <c r="A86" s="677" t="s">
        <v>7328</v>
      </c>
      <c r="B86" s="677" t="s">
        <v>7329</v>
      </c>
      <c r="C86" s="1062">
        <v>27642.480000000003</v>
      </c>
      <c r="D86" s="678">
        <v>1380</v>
      </c>
      <c r="E86" s="292">
        <v>909</v>
      </c>
      <c r="F86" s="679">
        <f t="shared" si="14"/>
        <v>30840.480000000003</v>
      </c>
      <c r="G86" s="679">
        <f t="shared" si="7"/>
        <v>22113.984</v>
      </c>
      <c r="H86" s="679">
        <f t="shared" si="8"/>
        <v>4607.08</v>
      </c>
      <c r="I86" s="679">
        <f t="shared" si="9"/>
        <v>36856.639999999999</v>
      </c>
      <c r="J86" s="679">
        <f t="shared" si="10"/>
        <v>23035.4</v>
      </c>
      <c r="K86" s="679">
        <f t="shared" si="13"/>
        <v>86613.103999999992</v>
      </c>
    </row>
    <row r="87" spans="1:12" s="1063" customFormat="1" ht="13.8">
      <c r="A87" s="677" t="s">
        <v>7330</v>
      </c>
      <c r="B87" s="677" t="s">
        <v>7331</v>
      </c>
      <c r="C87" s="1062">
        <v>32720.6</v>
      </c>
      <c r="D87" s="678">
        <v>1380</v>
      </c>
      <c r="E87" s="292">
        <v>909</v>
      </c>
      <c r="F87" s="679">
        <f t="shared" si="14"/>
        <v>35918.6</v>
      </c>
      <c r="G87" s="679">
        <f t="shared" ref="G87:G89" si="15">($C87/30)*24</f>
        <v>26176.480000000003</v>
      </c>
      <c r="H87" s="679">
        <f t="shared" ref="H87:H89" si="16">($C87/30)*5</f>
        <v>5453.4333333333334</v>
      </c>
      <c r="I87" s="679">
        <f t="shared" ref="I87:I89" si="17">($C87/30)*40</f>
        <v>43627.466666666667</v>
      </c>
      <c r="J87" s="679">
        <f t="shared" ref="J87:J88" si="18">($C87/30)*25</f>
        <v>27267.166666666668</v>
      </c>
      <c r="K87" s="679">
        <f t="shared" ref="K87:K89" si="19">SUM(G87:J87)</f>
        <v>102524.54666666668</v>
      </c>
    </row>
    <row r="88" spans="1:12" s="1063" customFormat="1" ht="13.8">
      <c r="A88" s="677" t="s">
        <v>7332</v>
      </c>
      <c r="B88" s="677" t="s">
        <v>7333</v>
      </c>
      <c r="C88" s="1062">
        <v>38361.699999999997</v>
      </c>
      <c r="D88" s="678">
        <v>1380</v>
      </c>
      <c r="E88" s="292">
        <v>909</v>
      </c>
      <c r="F88" s="679">
        <f t="shared" si="14"/>
        <v>41559.699999999997</v>
      </c>
      <c r="G88" s="679">
        <f t="shared" si="15"/>
        <v>30689.359999999993</v>
      </c>
      <c r="H88" s="679">
        <f t="shared" si="16"/>
        <v>6393.6166666666659</v>
      </c>
      <c r="I88" s="679">
        <f t="shared" si="17"/>
        <v>51148.933333333327</v>
      </c>
      <c r="J88" s="679">
        <f t="shared" si="18"/>
        <v>31968.083333333328</v>
      </c>
      <c r="K88" s="679">
        <f t="shared" si="19"/>
        <v>120199.99333333332</v>
      </c>
    </row>
    <row r="89" spans="1:12" s="1063" customFormat="1" ht="13.8">
      <c r="A89" s="677" t="s">
        <v>7193</v>
      </c>
      <c r="B89" s="677" t="s">
        <v>7194</v>
      </c>
      <c r="C89" s="1062">
        <v>140.19999999999999</v>
      </c>
      <c r="D89" s="678">
        <v>8.6199999999999992</v>
      </c>
      <c r="E89" s="292">
        <v>0</v>
      </c>
      <c r="F89" s="679">
        <f>SUM(C89:E89)</f>
        <v>148.82</v>
      </c>
      <c r="G89" s="679">
        <f t="shared" si="15"/>
        <v>112.16</v>
      </c>
      <c r="H89" s="679">
        <f t="shared" si="16"/>
        <v>23.366666666666664</v>
      </c>
      <c r="I89" s="679">
        <f t="shared" si="17"/>
        <v>186.93333333333331</v>
      </c>
      <c r="J89" s="679">
        <v>5.17</v>
      </c>
      <c r="K89" s="679">
        <f t="shared" si="19"/>
        <v>327.63</v>
      </c>
      <c r="L89" s="1063" t="s">
        <v>6864</v>
      </c>
    </row>
    <row r="90" spans="1:12" s="1010" customFormat="1">
      <c r="A90" s="929" t="s">
        <v>7141</v>
      </c>
      <c r="B90" s="1009"/>
      <c r="C90" s="277"/>
      <c r="D90" s="277"/>
      <c r="E90" s="277"/>
      <c r="F90" s="277"/>
      <c r="G90" s="277"/>
      <c r="H90" s="277"/>
      <c r="I90" s="277"/>
      <c r="J90" s="277"/>
      <c r="K90" s="277"/>
      <c r="L90" s="277"/>
    </row>
    <row r="91" spans="1:12" s="1068" customFormat="1" ht="13.8">
      <c r="A91" s="1064"/>
      <c r="B91" s="1065" t="s">
        <v>6922</v>
      </c>
      <c r="C91" s="1066"/>
      <c r="D91" s="1066"/>
      <c r="E91" s="1066"/>
      <c r="F91" s="1066"/>
      <c r="G91" s="1066"/>
      <c r="H91" s="1067"/>
      <c r="I91" s="1067"/>
      <c r="J91" s="1067"/>
      <c r="K91" s="1067"/>
      <c r="L91" s="1067"/>
    </row>
    <row r="92" spans="1:12" s="1068" customFormat="1" ht="35.25" customHeight="1">
      <c r="A92" s="1064"/>
      <c r="B92" s="1069" t="s">
        <v>7334</v>
      </c>
      <c r="C92" s="1415" t="s">
        <v>7335</v>
      </c>
      <c r="D92" s="1415"/>
      <c r="E92" s="1415"/>
      <c r="F92" s="1415"/>
      <c r="G92" s="1415"/>
      <c r="H92" s="1067"/>
      <c r="I92" s="1067"/>
      <c r="J92" s="1067"/>
      <c r="K92" s="1067"/>
      <c r="L92" s="1067"/>
    </row>
    <row r="93" spans="1:12" s="1068" customFormat="1" ht="35.25" customHeight="1">
      <c r="A93" s="1064"/>
      <c r="B93" s="1069" t="s">
        <v>4246</v>
      </c>
      <c r="C93" s="1415" t="s">
        <v>7336</v>
      </c>
      <c r="D93" s="1415"/>
      <c r="E93" s="1415"/>
      <c r="F93" s="1415"/>
      <c r="G93" s="1415"/>
      <c r="H93" s="1067"/>
      <c r="I93" s="1067"/>
      <c r="J93" s="1067"/>
      <c r="K93" s="1067"/>
      <c r="L93" s="1067"/>
    </row>
  </sheetData>
  <mergeCells count="15">
    <mergeCell ref="C93:G93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21:A22"/>
    <mergeCell ref="B21:B22"/>
    <mergeCell ref="C21:F21"/>
    <mergeCell ref="G21:K21"/>
    <mergeCell ref="C92:G92"/>
  </mergeCells>
  <printOptions horizontalCentered="1"/>
  <pageMargins left="0.59055118110236227" right="0.59055118110236227" top="1.1811023622047245" bottom="0.78740157480314965" header="0.39370078740157483" footer="0.39370078740157483"/>
  <pageSetup scale="66" fitToHeight="0" orientation="landscape" r:id="rId1"/>
  <rowBreaks count="1" manualBreakCount="1">
    <brk id="49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52"/>
  <sheetViews>
    <sheetView showGridLines="0" topLeftCell="B3" zoomScaleNormal="100" zoomScaleSheetLayoutView="110" workbookViewId="0"/>
  </sheetViews>
  <sheetFormatPr baseColWidth="10" defaultColWidth="11.44140625" defaultRowHeight="15.6"/>
  <cols>
    <col min="1" max="1" width="22.5546875" style="1071" customWidth="1"/>
    <col min="2" max="2" width="53" style="1071" customWidth="1"/>
    <col min="3" max="3" width="13.88671875" style="1071" customWidth="1"/>
    <col min="4" max="4" width="24.6640625" style="1071" customWidth="1"/>
    <col min="5" max="5" width="23.33203125" style="1071" customWidth="1"/>
    <col min="6" max="6" width="21.44140625" style="1071" customWidth="1"/>
    <col min="7" max="7" width="3.33203125" style="1071" customWidth="1"/>
    <col min="8" max="179" width="11.44140625" style="1071"/>
    <col min="180" max="16384" width="11.44140625" style="1072"/>
  </cols>
  <sheetData>
    <row r="1" spans="1:180">
      <c r="A1" s="1070"/>
      <c r="B1" s="1070"/>
      <c r="C1" s="1070"/>
      <c r="D1" s="1070"/>
      <c r="E1" s="1070"/>
    </row>
    <row r="2" spans="1:180" s="1074" customFormat="1">
      <c r="A2" s="1309" t="s">
        <v>4095</v>
      </c>
      <c r="B2" s="1309"/>
      <c r="C2" s="1309"/>
      <c r="D2" s="1309"/>
      <c r="E2" s="1309"/>
      <c r="F2" s="1309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  <c r="AF2" s="1073"/>
      <c r="AG2" s="1073"/>
      <c r="AH2" s="1073"/>
      <c r="AI2" s="1073"/>
      <c r="AJ2" s="1073"/>
      <c r="AK2" s="1073"/>
      <c r="AL2" s="1073"/>
      <c r="AM2" s="1073"/>
      <c r="AN2" s="1073"/>
      <c r="AO2" s="1073"/>
      <c r="AP2" s="1073"/>
      <c r="AQ2" s="1073"/>
      <c r="AR2" s="1073"/>
      <c r="AS2" s="1073"/>
      <c r="AT2" s="1073"/>
      <c r="AU2" s="1073"/>
      <c r="AV2" s="1073"/>
      <c r="AW2" s="1073"/>
      <c r="AX2" s="1073"/>
      <c r="AY2" s="1073"/>
      <c r="AZ2" s="1073"/>
      <c r="BA2" s="1073"/>
      <c r="BB2" s="1073"/>
      <c r="BC2" s="1073"/>
      <c r="BD2" s="1073"/>
      <c r="BE2" s="1073"/>
      <c r="BF2" s="1073"/>
      <c r="BG2" s="1073"/>
      <c r="BH2" s="1073"/>
      <c r="BI2" s="1073"/>
      <c r="BJ2" s="1073"/>
      <c r="BK2" s="1073"/>
      <c r="BL2" s="1073"/>
      <c r="BM2" s="1073"/>
      <c r="BN2" s="1073"/>
      <c r="BO2" s="1073"/>
      <c r="BP2" s="1073"/>
      <c r="BQ2" s="1073"/>
      <c r="BR2" s="1073"/>
      <c r="BS2" s="1073"/>
      <c r="BT2" s="1073"/>
      <c r="BU2" s="1073"/>
      <c r="BV2" s="1073"/>
      <c r="BW2" s="1073"/>
      <c r="BX2" s="1073"/>
      <c r="BY2" s="1073"/>
      <c r="BZ2" s="1073"/>
      <c r="CA2" s="1073"/>
      <c r="CB2" s="1073"/>
      <c r="CC2" s="1073"/>
      <c r="CD2" s="1073"/>
      <c r="CE2" s="1073"/>
      <c r="CF2" s="1073"/>
      <c r="CG2" s="1073"/>
      <c r="CH2" s="1073"/>
      <c r="CI2" s="1073"/>
      <c r="CJ2" s="1073"/>
      <c r="CK2" s="1073"/>
      <c r="CL2" s="1073"/>
      <c r="CM2" s="1073"/>
      <c r="CN2" s="1073"/>
      <c r="CO2" s="1073"/>
      <c r="CP2" s="1073"/>
      <c r="CQ2" s="1073"/>
      <c r="CR2" s="1073"/>
      <c r="CS2" s="1073"/>
      <c r="CT2" s="1073"/>
      <c r="CU2" s="1073"/>
      <c r="CV2" s="1073"/>
      <c r="CW2" s="1073"/>
      <c r="CX2" s="1073"/>
      <c r="CY2" s="1073"/>
      <c r="CZ2" s="1073"/>
      <c r="DA2" s="1073"/>
      <c r="DB2" s="1073"/>
      <c r="DC2" s="1073"/>
      <c r="DD2" s="1073"/>
      <c r="DE2" s="1073"/>
      <c r="DF2" s="1073"/>
      <c r="DG2" s="1073"/>
      <c r="DH2" s="1073"/>
      <c r="DI2" s="1073"/>
      <c r="DJ2" s="1073"/>
      <c r="DK2" s="1073"/>
      <c r="DL2" s="1073"/>
      <c r="DM2" s="1073"/>
      <c r="DN2" s="1073"/>
      <c r="DO2" s="1073"/>
      <c r="DP2" s="1073"/>
      <c r="DQ2" s="1073"/>
      <c r="DR2" s="1073"/>
      <c r="DS2" s="1073"/>
      <c r="DT2" s="1073"/>
      <c r="DU2" s="1073"/>
      <c r="DV2" s="1073"/>
      <c r="DW2" s="1073"/>
      <c r="DX2" s="1073"/>
      <c r="DY2" s="1073"/>
      <c r="DZ2" s="1073"/>
      <c r="EA2" s="1073"/>
      <c r="EB2" s="1073"/>
      <c r="EC2" s="1073"/>
      <c r="ED2" s="1073"/>
      <c r="EE2" s="1073"/>
      <c r="EF2" s="1073"/>
      <c r="EG2" s="1073"/>
      <c r="EH2" s="1073"/>
      <c r="EI2" s="1073"/>
      <c r="EJ2" s="1073"/>
      <c r="EK2" s="1073"/>
      <c r="EL2" s="1073"/>
      <c r="EM2" s="1073"/>
      <c r="EN2" s="1073"/>
      <c r="EO2" s="1073"/>
      <c r="EP2" s="1073"/>
      <c r="EQ2" s="1073"/>
      <c r="ER2" s="1073"/>
      <c r="ES2" s="1073"/>
      <c r="ET2" s="1073"/>
      <c r="EU2" s="1073"/>
      <c r="EV2" s="1073"/>
      <c r="EW2" s="1073"/>
      <c r="EX2" s="1073"/>
      <c r="EY2" s="1073"/>
      <c r="EZ2" s="1073"/>
      <c r="FA2" s="1073"/>
      <c r="FB2" s="1073"/>
      <c r="FC2" s="1073"/>
      <c r="FD2" s="1073"/>
      <c r="FE2" s="1073"/>
      <c r="FF2" s="1073"/>
      <c r="FG2" s="1073"/>
      <c r="FH2" s="1073"/>
      <c r="FI2" s="1073"/>
      <c r="FJ2" s="1073"/>
      <c r="FK2" s="1073"/>
      <c r="FL2" s="1073"/>
      <c r="FM2" s="1073"/>
      <c r="FN2" s="1073"/>
      <c r="FO2" s="1073"/>
      <c r="FP2" s="1073"/>
      <c r="FQ2" s="1073"/>
      <c r="FR2" s="1073"/>
      <c r="FS2" s="1073"/>
      <c r="FT2" s="1073"/>
      <c r="FU2" s="1073"/>
      <c r="FV2" s="1073"/>
      <c r="FW2" s="1073"/>
    </row>
    <row r="3" spans="1:180" s="1074" customFormat="1">
      <c r="A3" s="1309" t="s">
        <v>44</v>
      </c>
      <c r="B3" s="1309"/>
      <c r="C3" s="1309"/>
      <c r="D3" s="1309"/>
      <c r="E3" s="1309"/>
      <c r="F3" s="1309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  <c r="T3" s="1073"/>
      <c r="U3" s="1073"/>
      <c r="V3" s="1073"/>
      <c r="W3" s="1073"/>
      <c r="X3" s="1073"/>
      <c r="Y3" s="1073"/>
      <c r="Z3" s="1073"/>
      <c r="AA3" s="1073"/>
      <c r="AB3" s="1073"/>
      <c r="AC3" s="1073"/>
      <c r="AD3" s="1073"/>
      <c r="AE3" s="1073"/>
      <c r="AF3" s="1073"/>
      <c r="AG3" s="1073"/>
      <c r="AH3" s="1073"/>
      <c r="AI3" s="1073"/>
      <c r="AJ3" s="1073"/>
      <c r="AK3" s="1073"/>
      <c r="AL3" s="1073"/>
      <c r="AM3" s="1073"/>
      <c r="AN3" s="1073"/>
      <c r="AO3" s="1073"/>
      <c r="AP3" s="1073"/>
      <c r="AQ3" s="1073"/>
      <c r="AR3" s="1073"/>
      <c r="AS3" s="1073"/>
      <c r="AT3" s="1073"/>
      <c r="AU3" s="1073"/>
      <c r="AV3" s="1073"/>
      <c r="AW3" s="1073"/>
      <c r="AX3" s="1073"/>
      <c r="AY3" s="1073"/>
      <c r="AZ3" s="1073"/>
      <c r="BA3" s="1073"/>
      <c r="BB3" s="1073"/>
      <c r="BC3" s="1073"/>
      <c r="BD3" s="1073"/>
      <c r="BE3" s="1073"/>
      <c r="BF3" s="1073"/>
      <c r="BG3" s="1073"/>
      <c r="BH3" s="1073"/>
      <c r="BI3" s="1073"/>
      <c r="BJ3" s="1073"/>
      <c r="BK3" s="1073"/>
      <c r="BL3" s="1073"/>
      <c r="BM3" s="1073"/>
      <c r="BN3" s="1073"/>
      <c r="BO3" s="1073"/>
      <c r="BP3" s="1073"/>
      <c r="BQ3" s="1073"/>
      <c r="BR3" s="1073"/>
      <c r="BS3" s="1073"/>
      <c r="BT3" s="1073"/>
      <c r="BU3" s="1073"/>
      <c r="BV3" s="1073"/>
      <c r="BW3" s="1073"/>
      <c r="BX3" s="1073"/>
      <c r="BY3" s="1073"/>
      <c r="BZ3" s="1073"/>
      <c r="CA3" s="1073"/>
      <c r="CB3" s="1073"/>
      <c r="CC3" s="1073"/>
      <c r="CD3" s="1073"/>
      <c r="CE3" s="1073"/>
      <c r="CF3" s="1073"/>
      <c r="CG3" s="1073"/>
      <c r="CH3" s="1073"/>
      <c r="CI3" s="1073"/>
      <c r="CJ3" s="1073"/>
      <c r="CK3" s="1073"/>
      <c r="CL3" s="1073"/>
      <c r="CM3" s="1073"/>
      <c r="CN3" s="1073"/>
      <c r="CO3" s="1073"/>
      <c r="CP3" s="1073"/>
      <c r="CQ3" s="1073"/>
      <c r="CR3" s="1073"/>
      <c r="CS3" s="1073"/>
      <c r="CT3" s="1073"/>
      <c r="CU3" s="1073"/>
      <c r="CV3" s="1073"/>
      <c r="CW3" s="1073"/>
      <c r="CX3" s="1073"/>
      <c r="CY3" s="1073"/>
      <c r="CZ3" s="1073"/>
      <c r="DA3" s="1073"/>
      <c r="DB3" s="1073"/>
      <c r="DC3" s="1073"/>
      <c r="DD3" s="1073"/>
      <c r="DE3" s="1073"/>
      <c r="DF3" s="1073"/>
      <c r="DG3" s="1073"/>
      <c r="DH3" s="1073"/>
      <c r="DI3" s="1073"/>
      <c r="DJ3" s="1073"/>
      <c r="DK3" s="1073"/>
      <c r="DL3" s="1073"/>
      <c r="DM3" s="1073"/>
      <c r="DN3" s="1073"/>
      <c r="DO3" s="1073"/>
      <c r="DP3" s="1073"/>
      <c r="DQ3" s="1073"/>
      <c r="DR3" s="1073"/>
      <c r="DS3" s="1073"/>
      <c r="DT3" s="1073"/>
      <c r="DU3" s="1073"/>
      <c r="DV3" s="1073"/>
      <c r="DW3" s="1073"/>
      <c r="DX3" s="1073"/>
      <c r="DY3" s="1073"/>
      <c r="DZ3" s="1073"/>
      <c r="EA3" s="1073"/>
      <c r="EB3" s="1073"/>
      <c r="EC3" s="1073"/>
      <c r="ED3" s="1073"/>
      <c r="EE3" s="1073"/>
      <c r="EF3" s="1073"/>
      <c r="EG3" s="1073"/>
      <c r="EH3" s="1073"/>
      <c r="EI3" s="1073"/>
      <c r="EJ3" s="1073"/>
      <c r="EK3" s="1073"/>
      <c r="EL3" s="1073"/>
      <c r="EM3" s="1073"/>
      <c r="EN3" s="1073"/>
      <c r="EO3" s="1073"/>
      <c r="EP3" s="1073"/>
      <c r="EQ3" s="1073"/>
      <c r="ER3" s="1073"/>
      <c r="ES3" s="1073"/>
      <c r="ET3" s="1073"/>
      <c r="EU3" s="1073"/>
      <c r="EV3" s="1073"/>
      <c r="EW3" s="1073"/>
      <c r="EX3" s="1073"/>
      <c r="EY3" s="1073"/>
      <c r="EZ3" s="1073"/>
      <c r="FA3" s="1073"/>
      <c r="FB3" s="1073"/>
      <c r="FC3" s="1073"/>
      <c r="FD3" s="1073"/>
      <c r="FE3" s="1073"/>
      <c r="FF3" s="1073"/>
      <c r="FG3" s="1073"/>
      <c r="FH3" s="1073"/>
      <c r="FI3" s="1073"/>
      <c r="FJ3" s="1073"/>
      <c r="FK3" s="1073"/>
      <c r="FL3" s="1073"/>
      <c r="FM3" s="1073"/>
      <c r="FN3" s="1073"/>
      <c r="FO3" s="1073"/>
      <c r="FP3" s="1073"/>
      <c r="FQ3" s="1073"/>
      <c r="FR3" s="1073"/>
      <c r="FS3" s="1073"/>
      <c r="FT3" s="1073"/>
      <c r="FU3" s="1073"/>
      <c r="FV3" s="1073"/>
      <c r="FW3" s="1073"/>
    </row>
    <row r="4" spans="1:180" s="1074" customFormat="1">
      <c r="A4" s="1309" t="s">
        <v>6753</v>
      </c>
      <c r="B4" s="1309"/>
      <c r="C4" s="1309"/>
      <c r="D4" s="1309"/>
      <c r="E4" s="1309"/>
      <c r="F4" s="1309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73"/>
      <c r="EI4" s="1073"/>
      <c r="EJ4" s="1073"/>
      <c r="EK4" s="1073"/>
      <c r="EL4" s="1073"/>
      <c r="EM4" s="1073"/>
      <c r="EN4" s="1073"/>
      <c r="EO4" s="1073"/>
      <c r="EP4" s="1073"/>
      <c r="EQ4" s="1073"/>
      <c r="ER4" s="1073"/>
      <c r="ES4" s="1073"/>
      <c r="ET4" s="1073"/>
      <c r="EU4" s="1073"/>
      <c r="EV4" s="1073"/>
      <c r="EW4" s="1073"/>
      <c r="EX4" s="1073"/>
      <c r="EY4" s="1073"/>
      <c r="EZ4" s="1073"/>
      <c r="FA4" s="1073"/>
      <c r="FB4" s="1073"/>
      <c r="FC4" s="1073"/>
      <c r="FD4" s="1073"/>
      <c r="FE4" s="1073"/>
      <c r="FF4" s="1073"/>
      <c r="FG4" s="1073"/>
      <c r="FH4" s="1073"/>
      <c r="FI4" s="1073"/>
      <c r="FJ4" s="1073"/>
      <c r="FK4" s="1073"/>
      <c r="FL4" s="1073"/>
      <c r="FM4" s="1073"/>
      <c r="FN4" s="1073"/>
      <c r="FO4" s="1073"/>
      <c r="FP4" s="1073"/>
      <c r="FQ4" s="1073"/>
      <c r="FR4" s="1073"/>
      <c r="FS4" s="1073"/>
      <c r="FT4" s="1073"/>
      <c r="FU4" s="1073"/>
      <c r="FV4" s="1073"/>
      <c r="FW4" s="1073"/>
    </row>
    <row r="5" spans="1:180" s="1074" customFormat="1">
      <c r="A5" s="1309" t="s">
        <v>4156</v>
      </c>
      <c r="B5" s="1309"/>
      <c r="C5" s="1309"/>
      <c r="D5" s="1309"/>
      <c r="E5" s="1309"/>
      <c r="F5" s="1309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3"/>
      <c r="DI5" s="1073"/>
      <c r="DJ5" s="1073"/>
      <c r="DK5" s="1073"/>
      <c r="DL5" s="1073"/>
      <c r="DM5" s="1073"/>
      <c r="DN5" s="1073"/>
      <c r="DO5" s="1073"/>
      <c r="DP5" s="1073"/>
      <c r="DQ5" s="1073"/>
      <c r="DR5" s="1073"/>
      <c r="DS5" s="1073"/>
      <c r="DT5" s="1073"/>
      <c r="DU5" s="1073"/>
      <c r="DV5" s="1073"/>
      <c r="DW5" s="1073"/>
      <c r="DX5" s="1073"/>
      <c r="DY5" s="1073"/>
      <c r="DZ5" s="1073"/>
      <c r="EA5" s="1073"/>
      <c r="EB5" s="1073"/>
      <c r="EC5" s="1073"/>
      <c r="ED5" s="1073"/>
      <c r="EE5" s="1073"/>
      <c r="EF5" s="1073"/>
      <c r="EG5" s="1073"/>
      <c r="EH5" s="1073"/>
      <c r="EI5" s="1073"/>
      <c r="EJ5" s="1073"/>
      <c r="EK5" s="1073"/>
      <c r="EL5" s="1073"/>
      <c r="EM5" s="1073"/>
      <c r="EN5" s="1073"/>
      <c r="EO5" s="1073"/>
      <c r="EP5" s="1073"/>
      <c r="EQ5" s="1073"/>
      <c r="ER5" s="1073"/>
      <c r="ES5" s="1073"/>
      <c r="ET5" s="1073"/>
      <c r="EU5" s="1073"/>
      <c r="EV5" s="1073"/>
      <c r="EW5" s="1073"/>
      <c r="EX5" s="1073"/>
      <c r="EY5" s="1073"/>
      <c r="EZ5" s="1073"/>
      <c r="FA5" s="1073"/>
      <c r="FB5" s="1073"/>
      <c r="FC5" s="1073"/>
      <c r="FD5" s="1073"/>
      <c r="FE5" s="1073"/>
      <c r="FF5" s="1073"/>
      <c r="FG5" s="1073"/>
      <c r="FH5" s="1073"/>
      <c r="FI5" s="1073"/>
      <c r="FJ5" s="1073"/>
      <c r="FK5" s="1073"/>
      <c r="FL5" s="1073"/>
      <c r="FM5" s="1073"/>
      <c r="FN5" s="1073"/>
      <c r="FO5" s="1073"/>
      <c r="FP5" s="1073"/>
      <c r="FQ5" s="1073"/>
      <c r="FR5" s="1073"/>
      <c r="FS5" s="1073"/>
      <c r="FT5" s="1073"/>
      <c r="FU5" s="1073"/>
      <c r="FV5" s="1073"/>
      <c r="FW5" s="1073"/>
    </row>
    <row r="6" spans="1:180" s="992" customFormat="1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  <c r="AC6" s="991"/>
      <c r="AD6" s="991"/>
      <c r="AE6" s="991"/>
      <c r="AF6" s="991"/>
      <c r="AG6" s="991"/>
      <c r="AH6" s="991"/>
      <c r="AI6" s="991"/>
      <c r="AJ6" s="991"/>
      <c r="AK6" s="991"/>
      <c r="AL6" s="991"/>
      <c r="AM6" s="991"/>
      <c r="AN6" s="991"/>
      <c r="AO6" s="991"/>
      <c r="AP6" s="991"/>
      <c r="AQ6" s="991"/>
      <c r="AR6" s="991"/>
      <c r="AS6" s="991"/>
      <c r="AT6" s="991"/>
      <c r="AU6" s="991"/>
      <c r="AV6" s="991"/>
      <c r="AW6" s="991"/>
      <c r="AX6" s="991"/>
      <c r="AY6" s="991"/>
      <c r="AZ6" s="991"/>
      <c r="BA6" s="991"/>
      <c r="BB6" s="991"/>
      <c r="BC6" s="991"/>
      <c r="BD6" s="991"/>
      <c r="BE6" s="991"/>
      <c r="BF6" s="991"/>
      <c r="BG6" s="991"/>
      <c r="BH6" s="991"/>
      <c r="BI6" s="991"/>
      <c r="BJ6" s="991"/>
      <c r="BK6" s="991"/>
      <c r="BL6" s="991"/>
      <c r="BM6" s="991"/>
      <c r="BN6" s="991"/>
      <c r="BO6" s="991"/>
      <c r="BP6" s="991"/>
      <c r="BQ6" s="991"/>
      <c r="BR6" s="991"/>
      <c r="BS6" s="991"/>
      <c r="BT6" s="991"/>
      <c r="BU6" s="991"/>
      <c r="BV6" s="991"/>
      <c r="BW6" s="991"/>
      <c r="BX6" s="991"/>
      <c r="BY6" s="991"/>
      <c r="BZ6" s="991"/>
      <c r="CA6" s="991"/>
      <c r="CB6" s="991"/>
      <c r="CC6" s="991"/>
      <c r="CD6" s="991"/>
      <c r="CE6" s="991"/>
      <c r="CF6" s="991"/>
      <c r="CG6" s="991"/>
      <c r="CH6" s="991"/>
      <c r="CI6" s="991"/>
      <c r="CJ6" s="991"/>
      <c r="CK6" s="991"/>
      <c r="CL6" s="991"/>
      <c r="CM6" s="991"/>
      <c r="CN6" s="991"/>
      <c r="CO6" s="991"/>
      <c r="CP6" s="991"/>
      <c r="CQ6" s="991"/>
      <c r="CR6" s="991"/>
      <c r="CS6" s="991"/>
      <c r="CT6" s="991"/>
      <c r="CU6" s="991"/>
      <c r="CV6" s="991"/>
      <c r="CW6" s="991"/>
      <c r="CX6" s="991"/>
      <c r="CY6" s="991"/>
      <c r="CZ6" s="991"/>
      <c r="DA6" s="991"/>
      <c r="DB6" s="991"/>
      <c r="DC6" s="991"/>
      <c r="DD6" s="991"/>
      <c r="DE6" s="991"/>
      <c r="DF6" s="991"/>
      <c r="DG6" s="991"/>
      <c r="DH6" s="991"/>
      <c r="DI6" s="991"/>
      <c r="DJ6" s="991"/>
      <c r="DK6" s="991"/>
      <c r="DL6" s="991"/>
      <c r="DM6" s="991"/>
      <c r="DN6" s="991"/>
      <c r="DO6" s="991"/>
      <c r="DP6" s="991"/>
      <c r="DQ6" s="991"/>
      <c r="DR6" s="991"/>
      <c r="DS6" s="991"/>
      <c r="DT6" s="991"/>
      <c r="DU6" s="991"/>
      <c r="DV6" s="991"/>
      <c r="DW6" s="991"/>
      <c r="DX6" s="991"/>
      <c r="DY6" s="991"/>
      <c r="DZ6" s="991"/>
      <c r="EA6" s="991"/>
      <c r="EB6" s="991"/>
      <c r="EC6" s="991"/>
      <c r="ED6" s="991"/>
      <c r="EE6" s="991"/>
      <c r="EF6" s="991"/>
      <c r="EG6" s="991"/>
    </row>
    <row r="7" spans="1:180">
      <c r="A7" s="1075"/>
      <c r="B7" s="1070"/>
      <c r="C7" s="1076"/>
      <c r="D7" s="1077"/>
      <c r="E7" s="1077"/>
    </row>
    <row r="8" spans="1:180">
      <c r="A8" s="1075"/>
      <c r="B8" s="1070"/>
      <c r="C8" s="1076"/>
      <c r="D8" s="1077"/>
      <c r="E8" s="1077"/>
    </row>
    <row r="9" spans="1:180" s="49" customFormat="1" ht="15" customHeight="1">
      <c r="A9" s="1251" t="s">
        <v>4158</v>
      </c>
      <c r="B9" s="1251" t="s">
        <v>4159</v>
      </c>
      <c r="C9" s="1251" t="s">
        <v>4160</v>
      </c>
      <c r="D9" s="1251" t="s">
        <v>6754</v>
      </c>
      <c r="E9" s="1252" t="s">
        <v>4161</v>
      </c>
      <c r="F9" s="1252" t="s">
        <v>4161</v>
      </c>
    </row>
    <row r="10" spans="1:180" s="49" customFormat="1" ht="15" customHeight="1">
      <c r="A10" s="1251" t="s">
        <v>4158</v>
      </c>
      <c r="B10" s="1251" t="s">
        <v>4159</v>
      </c>
      <c r="C10" s="1251" t="s">
        <v>4160</v>
      </c>
      <c r="D10" s="1251"/>
      <c r="E10" s="50" t="s">
        <v>4162</v>
      </c>
      <c r="F10" s="50" t="s">
        <v>4163</v>
      </c>
    </row>
    <row r="11" spans="1:180">
      <c r="A11" s="1075"/>
      <c r="B11" s="1070"/>
      <c r="C11" s="1076"/>
      <c r="D11" s="1077"/>
      <c r="E11" s="1077"/>
    </row>
    <row r="12" spans="1:180">
      <c r="A12" s="1256" t="s">
        <v>4102</v>
      </c>
      <c r="B12" s="1256" t="s">
        <v>4102</v>
      </c>
      <c r="C12" s="1078"/>
      <c r="D12" s="1078"/>
      <c r="E12" s="1079"/>
      <c r="F12" s="1079"/>
      <c r="FX12" s="1071"/>
    </row>
    <row r="13" spans="1:180" s="1080" customFormat="1" ht="13.8">
      <c r="A13" s="974">
        <v>3201</v>
      </c>
      <c r="B13" s="281" t="s">
        <v>7105</v>
      </c>
      <c r="C13" s="282">
        <v>1</v>
      </c>
      <c r="D13" s="282">
        <v>0</v>
      </c>
      <c r="E13" s="292">
        <v>68417.100000000006</v>
      </c>
      <c r="F13" s="292">
        <v>68417.100000000006</v>
      </c>
      <c r="G13" s="1008"/>
      <c r="H13" s="1008"/>
      <c r="I13" s="1008"/>
      <c r="J13" s="1008"/>
      <c r="K13" s="1008"/>
      <c r="L13" s="1008"/>
      <c r="M13" s="1008"/>
      <c r="N13" s="1008"/>
      <c r="O13" s="1008"/>
      <c r="P13" s="1008"/>
      <c r="Q13" s="1008"/>
      <c r="R13" s="1008"/>
      <c r="S13" s="1008"/>
      <c r="T13" s="1008"/>
      <c r="U13" s="1008"/>
      <c r="V13" s="1008"/>
      <c r="W13" s="1008"/>
      <c r="X13" s="1008"/>
      <c r="Y13" s="1008"/>
      <c r="Z13" s="1008"/>
      <c r="AA13" s="1008"/>
      <c r="AB13" s="1008"/>
      <c r="AC13" s="1008"/>
      <c r="AD13" s="1008"/>
      <c r="AE13" s="1008"/>
      <c r="AF13" s="1008"/>
      <c r="AG13" s="1008"/>
      <c r="AH13" s="1008"/>
      <c r="AI13" s="1008"/>
      <c r="AJ13" s="1008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  <c r="AU13" s="1008"/>
      <c r="AV13" s="1008"/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8"/>
      <c r="BH13" s="1008"/>
      <c r="BI13" s="1008"/>
      <c r="BJ13" s="1008"/>
      <c r="BK13" s="1008"/>
      <c r="BL13" s="1008"/>
      <c r="BM13" s="1008"/>
      <c r="BN13" s="1008"/>
      <c r="BO13" s="1008"/>
      <c r="BP13" s="1008"/>
      <c r="BQ13" s="1008"/>
      <c r="BR13" s="1008"/>
      <c r="BS13" s="1008"/>
      <c r="BT13" s="1008"/>
      <c r="BU13" s="1008"/>
      <c r="BV13" s="1008"/>
      <c r="BW13" s="1008"/>
      <c r="BX13" s="1008"/>
      <c r="BY13" s="1008"/>
      <c r="BZ13" s="1008"/>
      <c r="CA13" s="1008"/>
      <c r="CB13" s="1008"/>
      <c r="CC13" s="1008"/>
      <c r="CD13" s="1008"/>
      <c r="CE13" s="1008"/>
      <c r="CF13" s="1008"/>
      <c r="CG13" s="1008"/>
      <c r="CH13" s="1008"/>
      <c r="CI13" s="1008"/>
      <c r="CJ13" s="1008"/>
      <c r="CK13" s="1008"/>
      <c r="CL13" s="1008"/>
      <c r="CM13" s="1008"/>
      <c r="CN13" s="1008"/>
      <c r="CO13" s="1008"/>
      <c r="CP13" s="1008"/>
      <c r="CQ13" s="1008"/>
      <c r="CR13" s="1008"/>
      <c r="CS13" s="1008"/>
      <c r="CT13" s="1008"/>
      <c r="CU13" s="1008"/>
      <c r="CV13" s="1008"/>
      <c r="CW13" s="1008"/>
      <c r="CX13" s="1008"/>
      <c r="CY13" s="1008"/>
      <c r="CZ13" s="1008"/>
      <c r="DA13" s="1008"/>
      <c r="DB13" s="1008"/>
      <c r="DC13" s="1008"/>
      <c r="DD13" s="1008"/>
      <c r="DE13" s="1008"/>
      <c r="DF13" s="1008"/>
      <c r="DG13" s="1008"/>
      <c r="DH13" s="1008"/>
      <c r="DI13" s="1008"/>
      <c r="DJ13" s="1008"/>
      <c r="DK13" s="1008"/>
      <c r="DL13" s="1008"/>
      <c r="DM13" s="1008"/>
      <c r="DN13" s="1008"/>
      <c r="DO13" s="1008"/>
      <c r="DP13" s="1008"/>
      <c r="DQ13" s="1008"/>
      <c r="DR13" s="1008"/>
      <c r="DS13" s="1008"/>
      <c r="DT13" s="1008"/>
      <c r="DU13" s="1008"/>
      <c r="DV13" s="1008"/>
      <c r="DW13" s="1008"/>
      <c r="DX13" s="1008"/>
      <c r="DY13" s="1008"/>
      <c r="DZ13" s="1008"/>
      <c r="EA13" s="1008"/>
      <c r="EB13" s="1008"/>
      <c r="EC13" s="1008"/>
      <c r="ED13" s="1008"/>
      <c r="EE13" s="1008"/>
      <c r="EF13" s="1008"/>
      <c r="EG13" s="1008"/>
      <c r="EH13" s="1008"/>
      <c r="EI13" s="1008"/>
      <c r="EJ13" s="1008"/>
      <c r="EK13" s="1008"/>
      <c r="EL13" s="1008"/>
      <c r="EM13" s="1008"/>
      <c r="EN13" s="1008"/>
      <c r="EO13" s="1008"/>
      <c r="EP13" s="1008"/>
      <c r="EQ13" s="1008"/>
      <c r="ER13" s="1008"/>
      <c r="ES13" s="1008"/>
      <c r="ET13" s="1008"/>
      <c r="EU13" s="1008"/>
      <c r="EV13" s="1008"/>
      <c r="EW13" s="1008"/>
      <c r="EX13" s="1008"/>
      <c r="EY13" s="1008"/>
      <c r="EZ13" s="1008"/>
      <c r="FA13" s="1008"/>
      <c r="FB13" s="1008"/>
      <c r="FC13" s="1008"/>
      <c r="FD13" s="1008"/>
      <c r="FE13" s="1008"/>
      <c r="FF13" s="1008"/>
      <c r="FG13" s="1008"/>
      <c r="FH13" s="1008"/>
      <c r="FI13" s="1008"/>
      <c r="FJ13" s="1008"/>
      <c r="FK13" s="1008"/>
      <c r="FL13" s="1008"/>
      <c r="FM13" s="1008"/>
      <c r="FN13" s="1008"/>
      <c r="FO13" s="1008"/>
      <c r="FP13" s="1008"/>
      <c r="FQ13" s="1008"/>
      <c r="FR13" s="1008"/>
      <c r="FS13" s="1008"/>
      <c r="FT13" s="1008"/>
      <c r="FU13" s="1008"/>
      <c r="FV13" s="1008"/>
      <c r="FW13" s="1008"/>
    </row>
    <row r="14" spans="1:180" s="1080" customFormat="1" ht="13.8">
      <c r="A14" s="974">
        <v>3202</v>
      </c>
      <c r="B14" s="281" t="s">
        <v>6932</v>
      </c>
      <c r="C14" s="282">
        <v>3</v>
      </c>
      <c r="D14" s="282">
        <v>0</v>
      </c>
      <c r="E14" s="292">
        <v>51319.5</v>
      </c>
      <c r="F14" s="292">
        <v>51319.5</v>
      </c>
      <c r="G14" s="1008"/>
      <c r="H14" s="1008"/>
      <c r="I14" s="1008"/>
      <c r="J14" s="1008"/>
      <c r="K14" s="1008"/>
      <c r="L14" s="1008"/>
      <c r="M14" s="1008"/>
      <c r="N14" s="1008"/>
      <c r="O14" s="1008"/>
      <c r="P14" s="1008"/>
      <c r="Q14" s="1008"/>
      <c r="R14" s="1008"/>
      <c r="S14" s="1008"/>
      <c r="T14" s="1008"/>
      <c r="U14" s="1008"/>
      <c r="V14" s="1008"/>
      <c r="W14" s="1008"/>
      <c r="X14" s="1008"/>
      <c r="Y14" s="1008"/>
      <c r="Z14" s="1008"/>
      <c r="AA14" s="1008"/>
      <c r="AB14" s="1008"/>
      <c r="AC14" s="1008"/>
      <c r="AD14" s="1008"/>
      <c r="AE14" s="1008"/>
      <c r="AF14" s="1008"/>
      <c r="AG14" s="1008"/>
      <c r="AH14" s="1008"/>
      <c r="AI14" s="1008"/>
      <c r="AJ14" s="1008"/>
      <c r="AK14" s="1008"/>
      <c r="AL14" s="1008"/>
      <c r="AM14" s="1008"/>
      <c r="AN14" s="1008"/>
      <c r="AO14" s="1008"/>
      <c r="AP14" s="1008"/>
      <c r="AQ14" s="1008"/>
      <c r="AR14" s="1008"/>
      <c r="AS14" s="1008"/>
      <c r="AT14" s="1008"/>
      <c r="AU14" s="1008"/>
      <c r="AV14" s="1008"/>
      <c r="AW14" s="1008"/>
      <c r="AX14" s="1008"/>
      <c r="AY14" s="1008"/>
      <c r="AZ14" s="1008"/>
      <c r="BA14" s="1008"/>
      <c r="BB14" s="1008"/>
      <c r="BC14" s="1008"/>
      <c r="BD14" s="1008"/>
      <c r="BE14" s="1008"/>
      <c r="BF14" s="1008"/>
      <c r="BG14" s="1008"/>
      <c r="BH14" s="1008"/>
      <c r="BI14" s="1008"/>
      <c r="BJ14" s="1008"/>
      <c r="BK14" s="1008"/>
      <c r="BL14" s="1008"/>
      <c r="BM14" s="1008"/>
      <c r="BN14" s="1008"/>
      <c r="BO14" s="1008"/>
      <c r="BP14" s="1008"/>
      <c r="BQ14" s="1008"/>
      <c r="BR14" s="1008"/>
      <c r="BS14" s="1008"/>
      <c r="BT14" s="1008"/>
      <c r="BU14" s="1008"/>
      <c r="BV14" s="1008"/>
      <c r="BW14" s="1008"/>
      <c r="BX14" s="1008"/>
      <c r="BY14" s="1008"/>
      <c r="BZ14" s="1008"/>
      <c r="CA14" s="1008"/>
      <c r="CB14" s="1008"/>
      <c r="CC14" s="1008"/>
      <c r="CD14" s="1008"/>
      <c r="CE14" s="1008"/>
      <c r="CF14" s="1008"/>
      <c r="CG14" s="1008"/>
      <c r="CH14" s="1008"/>
      <c r="CI14" s="1008"/>
      <c r="CJ14" s="1008"/>
      <c r="CK14" s="1008"/>
      <c r="CL14" s="1008"/>
      <c r="CM14" s="1008"/>
      <c r="CN14" s="1008"/>
      <c r="CO14" s="1008"/>
      <c r="CP14" s="1008"/>
      <c r="CQ14" s="1008"/>
      <c r="CR14" s="1008"/>
      <c r="CS14" s="1008"/>
      <c r="CT14" s="1008"/>
      <c r="CU14" s="1008"/>
      <c r="CV14" s="1008"/>
      <c r="CW14" s="1008"/>
      <c r="CX14" s="1008"/>
      <c r="CY14" s="1008"/>
      <c r="CZ14" s="1008"/>
      <c r="DA14" s="1008"/>
      <c r="DB14" s="1008"/>
      <c r="DC14" s="1008"/>
      <c r="DD14" s="1008"/>
      <c r="DE14" s="1008"/>
      <c r="DF14" s="1008"/>
      <c r="DG14" s="1008"/>
      <c r="DH14" s="1008"/>
      <c r="DI14" s="1008"/>
      <c r="DJ14" s="1008"/>
      <c r="DK14" s="1008"/>
      <c r="DL14" s="1008"/>
      <c r="DM14" s="1008"/>
      <c r="DN14" s="1008"/>
      <c r="DO14" s="1008"/>
      <c r="DP14" s="1008"/>
      <c r="DQ14" s="1008"/>
      <c r="DR14" s="1008"/>
      <c r="DS14" s="1008"/>
      <c r="DT14" s="1008"/>
      <c r="DU14" s="1008"/>
      <c r="DV14" s="1008"/>
      <c r="DW14" s="1008"/>
      <c r="DX14" s="1008"/>
      <c r="DY14" s="1008"/>
      <c r="DZ14" s="1008"/>
      <c r="EA14" s="1008"/>
      <c r="EB14" s="1008"/>
      <c r="EC14" s="1008"/>
      <c r="ED14" s="1008"/>
      <c r="EE14" s="1008"/>
      <c r="EF14" s="1008"/>
      <c r="EG14" s="1008"/>
      <c r="EH14" s="1008"/>
      <c r="EI14" s="1008"/>
      <c r="EJ14" s="1008"/>
      <c r="EK14" s="1008"/>
      <c r="EL14" s="1008"/>
      <c r="EM14" s="1008"/>
      <c r="EN14" s="1008"/>
      <c r="EO14" s="1008"/>
      <c r="EP14" s="1008"/>
      <c r="EQ14" s="1008"/>
      <c r="ER14" s="1008"/>
      <c r="ES14" s="1008"/>
      <c r="ET14" s="1008"/>
      <c r="EU14" s="1008"/>
      <c r="EV14" s="1008"/>
      <c r="EW14" s="1008"/>
      <c r="EX14" s="1008"/>
      <c r="EY14" s="1008"/>
      <c r="EZ14" s="1008"/>
      <c r="FA14" s="1008"/>
      <c r="FB14" s="1008"/>
      <c r="FC14" s="1008"/>
      <c r="FD14" s="1008"/>
      <c r="FE14" s="1008"/>
      <c r="FF14" s="1008"/>
      <c r="FG14" s="1008"/>
      <c r="FH14" s="1008"/>
      <c r="FI14" s="1008"/>
      <c r="FJ14" s="1008"/>
      <c r="FK14" s="1008"/>
      <c r="FL14" s="1008"/>
      <c r="FM14" s="1008"/>
      <c r="FN14" s="1008"/>
      <c r="FO14" s="1008"/>
      <c r="FP14" s="1008"/>
      <c r="FQ14" s="1008"/>
      <c r="FR14" s="1008"/>
      <c r="FS14" s="1008"/>
      <c r="FT14" s="1008"/>
      <c r="FU14" s="1008"/>
      <c r="FV14" s="1008"/>
      <c r="FW14" s="1008"/>
    </row>
    <row r="15" spans="1:180" s="1080" customFormat="1" ht="13.8">
      <c r="A15" s="974">
        <v>3204</v>
      </c>
      <c r="B15" s="281" t="s">
        <v>6373</v>
      </c>
      <c r="C15" s="282">
        <v>4</v>
      </c>
      <c r="D15" s="282">
        <v>0</v>
      </c>
      <c r="E15" s="292">
        <v>26448.6</v>
      </c>
      <c r="F15" s="292">
        <v>26448.6</v>
      </c>
      <c r="G15" s="1008"/>
      <c r="H15" s="1008"/>
      <c r="I15" s="1008"/>
      <c r="J15" s="1008"/>
      <c r="K15" s="1008"/>
      <c r="L15" s="1008"/>
      <c r="M15" s="1008"/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8"/>
      <c r="Y15" s="1008"/>
      <c r="Z15" s="1008"/>
      <c r="AA15" s="1008"/>
      <c r="AB15" s="1008"/>
      <c r="AC15" s="1008"/>
      <c r="AD15" s="1008"/>
      <c r="AE15" s="1008"/>
      <c r="AF15" s="1008"/>
      <c r="AG15" s="1008"/>
      <c r="AH15" s="1008"/>
      <c r="AI15" s="1008"/>
      <c r="AJ15" s="1008"/>
      <c r="AK15" s="1008"/>
      <c r="AL15" s="1008"/>
      <c r="AM15" s="1008"/>
      <c r="AN15" s="1008"/>
      <c r="AO15" s="1008"/>
      <c r="AP15" s="1008"/>
      <c r="AQ15" s="1008"/>
      <c r="AR15" s="1008"/>
      <c r="AS15" s="1008"/>
      <c r="AT15" s="1008"/>
      <c r="AU15" s="1008"/>
      <c r="AV15" s="1008"/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8"/>
      <c r="BH15" s="1008"/>
      <c r="BI15" s="1008"/>
      <c r="BJ15" s="1008"/>
      <c r="BK15" s="1008"/>
      <c r="BL15" s="1008"/>
      <c r="BM15" s="1008"/>
      <c r="BN15" s="1008"/>
      <c r="BO15" s="1008"/>
      <c r="BP15" s="1008"/>
      <c r="BQ15" s="1008"/>
      <c r="BR15" s="1008"/>
      <c r="BS15" s="1008"/>
      <c r="BT15" s="1008"/>
      <c r="BU15" s="1008"/>
      <c r="BV15" s="1008"/>
      <c r="BW15" s="1008"/>
      <c r="BX15" s="1008"/>
      <c r="BY15" s="1008"/>
      <c r="BZ15" s="1008"/>
      <c r="CA15" s="1008"/>
      <c r="CB15" s="1008"/>
      <c r="CC15" s="1008"/>
      <c r="CD15" s="1008"/>
      <c r="CE15" s="1008"/>
      <c r="CF15" s="1008"/>
      <c r="CG15" s="1008"/>
      <c r="CH15" s="1008"/>
      <c r="CI15" s="1008"/>
      <c r="CJ15" s="1008"/>
      <c r="CK15" s="1008"/>
      <c r="CL15" s="1008"/>
      <c r="CM15" s="1008"/>
      <c r="CN15" s="1008"/>
      <c r="CO15" s="1008"/>
      <c r="CP15" s="1008"/>
      <c r="CQ15" s="1008"/>
      <c r="CR15" s="1008"/>
      <c r="CS15" s="1008"/>
      <c r="CT15" s="1008"/>
      <c r="CU15" s="1008"/>
      <c r="CV15" s="1008"/>
      <c r="CW15" s="1008"/>
      <c r="CX15" s="1008"/>
      <c r="CY15" s="1008"/>
      <c r="CZ15" s="1008"/>
      <c r="DA15" s="1008"/>
      <c r="DB15" s="1008"/>
      <c r="DC15" s="1008"/>
      <c r="DD15" s="1008"/>
      <c r="DE15" s="1008"/>
      <c r="DF15" s="1008"/>
      <c r="DG15" s="1008"/>
      <c r="DH15" s="1008"/>
      <c r="DI15" s="1008"/>
      <c r="DJ15" s="1008"/>
      <c r="DK15" s="1008"/>
      <c r="DL15" s="1008"/>
      <c r="DM15" s="1008"/>
      <c r="DN15" s="1008"/>
      <c r="DO15" s="1008"/>
      <c r="DP15" s="1008"/>
      <c r="DQ15" s="1008"/>
      <c r="DR15" s="1008"/>
      <c r="DS15" s="1008"/>
      <c r="DT15" s="1008"/>
      <c r="DU15" s="1008"/>
      <c r="DV15" s="1008"/>
      <c r="DW15" s="1008"/>
      <c r="DX15" s="1008"/>
      <c r="DY15" s="1008"/>
      <c r="DZ15" s="1008"/>
      <c r="EA15" s="1008"/>
      <c r="EB15" s="1008"/>
      <c r="EC15" s="1008"/>
      <c r="ED15" s="1008"/>
      <c r="EE15" s="1008"/>
      <c r="EF15" s="1008"/>
      <c r="EG15" s="1008"/>
      <c r="EH15" s="1008"/>
      <c r="EI15" s="1008"/>
      <c r="EJ15" s="1008"/>
      <c r="EK15" s="1008"/>
      <c r="EL15" s="1008"/>
      <c r="EM15" s="1008"/>
      <c r="EN15" s="1008"/>
      <c r="EO15" s="1008"/>
      <c r="EP15" s="1008"/>
      <c r="EQ15" s="1008"/>
      <c r="ER15" s="1008"/>
      <c r="ES15" s="1008"/>
      <c r="ET15" s="1008"/>
      <c r="EU15" s="1008"/>
      <c r="EV15" s="1008"/>
      <c r="EW15" s="1008"/>
      <c r="EX15" s="1008"/>
      <c r="EY15" s="1008"/>
      <c r="EZ15" s="1008"/>
      <c r="FA15" s="1008"/>
      <c r="FB15" s="1008"/>
      <c r="FC15" s="1008"/>
      <c r="FD15" s="1008"/>
      <c r="FE15" s="1008"/>
      <c r="FF15" s="1008"/>
      <c r="FG15" s="1008"/>
      <c r="FH15" s="1008"/>
      <c r="FI15" s="1008"/>
      <c r="FJ15" s="1008"/>
      <c r="FK15" s="1008"/>
      <c r="FL15" s="1008"/>
      <c r="FM15" s="1008"/>
      <c r="FN15" s="1008"/>
      <c r="FO15" s="1008"/>
      <c r="FP15" s="1008"/>
      <c r="FQ15" s="1008"/>
      <c r="FR15" s="1008"/>
      <c r="FS15" s="1008"/>
      <c r="FT15" s="1008"/>
      <c r="FU15" s="1008"/>
      <c r="FV15" s="1008"/>
      <c r="FW15" s="1008"/>
    </row>
    <row r="16" spans="1:180" s="1080" customFormat="1" ht="13.8">
      <c r="A16" s="974">
        <v>3219</v>
      </c>
      <c r="B16" s="281" t="s">
        <v>4231</v>
      </c>
      <c r="C16" s="282">
        <v>1</v>
      </c>
      <c r="D16" s="282">
        <v>0</v>
      </c>
      <c r="E16" s="292">
        <v>17621.7</v>
      </c>
      <c r="F16" s="292">
        <v>17621.7</v>
      </c>
      <c r="G16" s="1008"/>
      <c r="H16" s="1008"/>
      <c r="I16" s="1008"/>
      <c r="J16" s="1008"/>
      <c r="K16" s="1008"/>
      <c r="L16" s="1008"/>
      <c r="M16" s="1008"/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8"/>
      <c r="Y16" s="1008"/>
      <c r="Z16" s="1008"/>
      <c r="AA16" s="1008"/>
      <c r="AB16" s="1008"/>
      <c r="AC16" s="1008"/>
      <c r="AD16" s="1008"/>
      <c r="AE16" s="1008"/>
      <c r="AF16" s="1008"/>
      <c r="AG16" s="1008"/>
      <c r="AH16" s="1008"/>
      <c r="AI16" s="1008"/>
      <c r="AJ16" s="1008"/>
      <c r="AK16" s="1008"/>
      <c r="AL16" s="1008"/>
      <c r="AM16" s="1008"/>
      <c r="AN16" s="1008"/>
      <c r="AO16" s="1008"/>
      <c r="AP16" s="1008"/>
      <c r="AQ16" s="1008"/>
      <c r="AR16" s="1008"/>
      <c r="AS16" s="1008"/>
      <c r="AT16" s="1008"/>
      <c r="AU16" s="1008"/>
      <c r="AV16" s="1008"/>
      <c r="AW16" s="1008"/>
      <c r="AX16" s="1008"/>
      <c r="AY16" s="1008"/>
      <c r="AZ16" s="1008"/>
      <c r="BA16" s="1008"/>
      <c r="BB16" s="1008"/>
      <c r="BC16" s="1008"/>
      <c r="BD16" s="1008"/>
      <c r="BE16" s="1008"/>
      <c r="BF16" s="1008"/>
      <c r="BG16" s="1008"/>
      <c r="BH16" s="1008"/>
      <c r="BI16" s="1008"/>
      <c r="BJ16" s="1008"/>
      <c r="BK16" s="1008"/>
      <c r="BL16" s="1008"/>
      <c r="BM16" s="1008"/>
      <c r="BN16" s="1008"/>
      <c r="BO16" s="1008"/>
      <c r="BP16" s="1008"/>
      <c r="BQ16" s="1008"/>
      <c r="BR16" s="1008"/>
      <c r="BS16" s="1008"/>
      <c r="BT16" s="1008"/>
      <c r="BU16" s="1008"/>
      <c r="BV16" s="1008"/>
      <c r="BW16" s="1008"/>
      <c r="BX16" s="1008"/>
      <c r="BY16" s="1008"/>
      <c r="BZ16" s="1008"/>
      <c r="CA16" s="1008"/>
      <c r="CB16" s="1008"/>
      <c r="CC16" s="1008"/>
      <c r="CD16" s="1008"/>
      <c r="CE16" s="1008"/>
      <c r="CF16" s="1008"/>
      <c r="CG16" s="1008"/>
      <c r="CH16" s="1008"/>
      <c r="CI16" s="1008"/>
      <c r="CJ16" s="1008"/>
      <c r="CK16" s="1008"/>
      <c r="CL16" s="1008"/>
      <c r="CM16" s="1008"/>
      <c r="CN16" s="1008"/>
      <c r="CO16" s="1008"/>
      <c r="CP16" s="1008"/>
      <c r="CQ16" s="1008"/>
      <c r="CR16" s="1008"/>
      <c r="CS16" s="1008"/>
      <c r="CT16" s="1008"/>
      <c r="CU16" s="1008"/>
      <c r="CV16" s="1008"/>
      <c r="CW16" s="1008"/>
      <c r="CX16" s="1008"/>
      <c r="CY16" s="1008"/>
      <c r="CZ16" s="1008"/>
      <c r="DA16" s="1008"/>
      <c r="DB16" s="1008"/>
      <c r="DC16" s="1008"/>
      <c r="DD16" s="1008"/>
      <c r="DE16" s="1008"/>
      <c r="DF16" s="1008"/>
      <c r="DG16" s="1008"/>
      <c r="DH16" s="1008"/>
      <c r="DI16" s="1008"/>
      <c r="DJ16" s="1008"/>
      <c r="DK16" s="1008"/>
      <c r="DL16" s="1008"/>
      <c r="DM16" s="1008"/>
      <c r="DN16" s="1008"/>
      <c r="DO16" s="1008"/>
      <c r="DP16" s="1008"/>
      <c r="DQ16" s="1008"/>
      <c r="DR16" s="1008"/>
      <c r="DS16" s="1008"/>
      <c r="DT16" s="1008"/>
      <c r="DU16" s="1008"/>
      <c r="DV16" s="1008"/>
      <c r="DW16" s="1008"/>
      <c r="DX16" s="1008"/>
      <c r="DY16" s="1008"/>
      <c r="DZ16" s="1008"/>
      <c r="EA16" s="1008"/>
      <c r="EB16" s="1008"/>
      <c r="EC16" s="1008"/>
      <c r="ED16" s="1008"/>
      <c r="EE16" s="1008"/>
      <c r="EF16" s="1008"/>
      <c r="EG16" s="1008"/>
      <c r="EH16" s="1008"/>
      <c r="EI16" s="1008"/>
      <c r="EJ16" s="1008"/>
      <c r="EK16" s="1008"/>
      <c r="EL16" s="1008"/>
      <c r="EM16" s="1008"/>
      <c r="EN16" s="1008"/>
      <c r="EO16" s="1008"/>
      <c r="EP16" s="1008"/>
      <c r="EQ16" s="1008"/>
      <c r="ER16" s="1008"/>
      <c r="ES16" s="1008"/>
      <c r="ET16" s="1008"/>
      <c r="EU16" s="1008"/>
      <c r="EV16" s="1008"/>
      <c r="EW16" s="1008"/>
      <c r="EX16" s="1008"/>
      <c r="EY16" s="1008"/>
      <c r="EZ16" s="1008"/>
      <c r="FA16" s="1008"/>
      <c r="FB16" s="1008"/>
      <c r="FC16" s="1008"/>
      <c r="FD16" s="1008"/>
      <c r="FE16" s="1008"/>
      <c r="FF16" s="1008"/>
      <c r="FG16" s="1008"/>
      <c r="FH16" s="1008"/>
      <c r="FI16" s="1008"/>
      <c r="FJ16" s="1008"/>
      <c r="FK16" s="1008"/>
      <c r="FL16" s="1008"/>
      <c r="FM16" s="1008"/>
      <c r="FN16" s="1008"/>
      <c r="FO16" s="1008"/>
      <c r="FP16" s="1008"/>
      <c r="FQ16" s="1008"/>
      <c r="FR16" s="1008"/>
      <c r="FS16" s="1008"/>
      <c r="FT16" s="1008"/>
      <c r="FU16" s="1008"/>
      <c r="FV16" s="1008"/>
      <c r="FW16" s="1008"/>
    </row>
    <row r="17" spans="1:179" s="1080" customFormat="1" ht="13.8">
      <c r="A17" s="974">
        <v>3205</v>
      </c>
      <c r="B17" s="281" t="s">
        <v>4179</v>
      </c>
      <c r="C17" s="282">
        <v>1</v>
      </c>
      <c r="D17" s="282">
        <v>0</v>
      </c>
      <c r="E17" s="292">
        <v>14092.5</v>
      </c>
      <c r="F17" s="292">
        <v>14092.5</v>
      </c>
      <c r="G17" s="1008"/>
      <c r="H17" s="1008"/>
      <c r="I17" s="1008"/>
      <c r="J17" s="1008"/>
      <c r="K17" s="1008"/>
      <c r="L17" s="1008"/>
      <c r="M17" s="1008"/>
      <c r="N17" s="1008"/>
      <c r="O17" s="1008"/>
      <c r="P17" s="1008"/>
      <c r="Q17" s="1008"/>
      <c r="R17" s="1008"/>
      <c r="S17" s="1008"/>
      <c r="T17" s="1008"/>
      <c r="U17" s="1008"/>
      <c r="V17" s="1008"/>
      <c r="W17" s="1008"/>
      <c r="X17" s="1008"/>
      <c r="Y17" s="1008"/>
      <c r="Z17" s="1008"/>
      <c r="AA17" s="1008"/>
      <c r="AB17" s="1008"/>
      <c r="AC17" s="1008"/>
      <c r="AD17" s="1008"/>
      <c r="AE17" s="1008"/>
      <c r="AF17" s="1008"/>
      <c r="AG17" s="1008"/>
      <c r="AH17" s="1008"/>
      <c r="AI17" s="1008"/>
      <c r="AJ17" s="1008"/>
      <c r="AK17" s="1008"/>
      <c r="AL17" s="1008"/>
      <c r="AM17" s="1008"/>
      <c r="AN17" s="1008"/>
      <c r="AO17" s="1008"/>
      <c r="AP17" s="1008"/>
      <c r="AQ17" s="1008"/>
      <c r="AR17" s="1008"/>
      <c r="AS17" s="1008"/>
      <c r="AT17" s="1008"/>
      <c r="AU17" s="1008"/>
      <c r="AV17" s="1008"/>
      <c r="AW17" s="1008"/>
      <c r="AX17" s="1008"/>
      <c r="AY17" s="1008"/>
      <c r="AZ17" s="1008"/>
      <c r="BA17" s="1008"/>
      <c r="BB17" s="1008"/>
      <c r="BC17" s="1008"/>
      <c r="BD17" s="1008"/>
      <c r="BE17" s="1008"/>
      <c r="BF17" s="1008"/>
      <c r="BG17" s="1008"/>
      <c r="BH17" s="1008"/>
      <c r="BI17" s="1008"/>
      <c r="BJ17" s="1008"/>
      <c r="BK17" s="1008"/>
      <c r="BL17" s="1008"/>
      <c r="BM17" s="1008"/>
      <c r="BN17" s="1008"/>
      <c r="BO17" s="1008"/>
      <c r="BP17" s="1008"/>
      <c r="BQ17" s="1008"/>
      <c r="BR17" s="1008"/>
      <c r="BS17" s="1008"/>
      <c r="BT17" s="1008"/>
      <c r="BU17" s="1008"/>
      <c r="BV17" s="1008"/>
      <c r="BW17" s="1008"/>
      <c r="BX17" s="1008"/>
      <c r="BY17" s="1008"/>
      <c r="BZ17" s="1008"/>
      <c r="CA17" s="1008"/>
      <c r="CB17" s="1008"/>
      <c r="CC17" s="1008"/>
      <c r="CD17" s="1008"/>
      <c r="CE17" s="1008"/>
      <c r="CF17" s="1008"/>
      <c r="CG17" s="1008"/>
      <c r="CH17" s="1008"/>
      <c r="CI17" s="1008"/>
      <c r="CJ17" s="1008"/>
      <c r="CK17" s="1008"/>
      <c r="CL17" s="1008"/>
      <c r="CM17" s="1008"/>
      <c r="CN17" s="1008"/>
      <c r="CO17" s="1008"/>
      <c r="CP17" s="1008"/>
      <c r="CQ17" s="1008"/>
      <c r="CR17" s="1008"/>
      <c r="CS17" s="1008"/>
      <c r="CT17" s="1008"/>
      <c r="CU17" s="1008"/>
      <c r="CV17" s="1008"/>
      <c r="CW17" s="1008"/>
      <c r="CX17" s="1008"/>
      <c r="CY17" s="1008"/>
      <c r="CZ17" s="1008"/>
      <c r="DA17" s="1008"/>
      <c r="DB17" s="1008"/>
      <c r="DC17" s="1008"/>
      <c r="DD17" s="1008"/>
      <c r="DE17" s="1008"/>
      <c r="DF17" s="1008"/>
      <c r="DG17" s="1008"/>
      <c r="DH17" s="1008"/>
      <c r="DI17" s="1008"/>
      <c r="DJ17" s="1008"/>
      <c r="DK17" s="1008"/>
      <c r="DL17" s="1008"/>
      <c r="DM17" s="1008"/>
      <c r="DN17" s="1008"/>
      <c r="DO17" s="1008"/>
      <c r="DP17" s="1008"/>
      <c r="DQ17" s="1008"/>
      <c r="DR17" s="1008"/>
      <c r="DS17" s="1008"/>
      <c r="DT17" s="1008"/>
      <c r="DU17" s="1008"/>
      <c r="DV17" s="1008"/>
      <c r="DW17" s="1008"/>
      <c r="DX17" s="1008"/>
      <c r="DY17" s="1008"/>
      <c r="DZ17" s="1008"/>
      <c r="EA17" s="1008"/>
      <c r="EB17" s="1008"/>
      <c r="EC17" s="1008"/>
      <c r="ED17" s="1008"/>
      <c r="EE17" s="1008"/>
      <c r="EF17" s="1008"/>
      <c r="EG17" s="1008"/>
      <c r="EH17" s="1008"/>
      <c r="EI17" s="1008"/>
      <c r="EJ17" s="1008"/>
      <c r="EK17" s="1008"/>
      <c r="EL17" s="1008"/>
      <c r="EM17" s="1008"/>
      <c r="EN17" s="1008"/>
      <c r="EO17" s="1008"/>
      <c r="EP17" s="1008"/>
      <c r="EQ17" s="1008"/>
      <c r="ER17" s="1008"/>
      <c r="ES17" s="1008"/>
      <c r="ET17" s="1008"/>
      <c r="EU17" s="1008"/>
      <c r="EV17" s="1008"/>
      <c r="EW17" s="1008"/>
      <c r="EX17" s="1008"/>
      <c r="EY17" s="1008"/>
      <c r="EZ17" s="1008"/>
      <c r="FA17" s="1008"/>
      <c r="FB17" s="1008"/>
      <c r="FC17" s="1008"/>
      <c r="FD17" s="1008"/>
      <c r="FE17" s="1008"/>
      <c r="FF17" s="1008"/>
      <c r="FG17" s="1008"/>
      <c r="FH17" s="1008"/>
      <c r="FI17" s="1008"/>
      <c r="FJ17" s="1008"/>
      <c r="FK17" s="1008"/>
      <c r="FL17" s="1008"/>
      <c r="FM17" s="1008"/>
      <c r="FN17" s="1008"/>
      <c r="FO17" s="1008"/>
      <c r="FP17" s="1008"/>
      <c r="FQ17" s="1008"/>
      <c r="FR17" s="1008"/>
      <c r="FS17" s="1008"/>
      <c r="FT17" s="1008"/>
      <c r="FU17" s="1008"/>
      <c r="FV17" s="1008"/>
      <c r="FW17" s="1008"/>
    </row>
    <row r="18" spans="1:179" s="1080" customFormat="1" ht="13.8">
      <c r="A18" s="974">
        <v>3206</v>
      </c>
      <c r="B18" s="281" t="s">
        <v>6763</v>
      </c>
      <c r="C18" s="282">
        <v>2</v>
      </c>
      <c r="D18" s="282">
        <v>0</v>
      </c>
      <c r="E18" s="292">
        <v>8810.7000000000007</v>
      </c>
      <c r="F18" s="292">
        <v>8810.7000000000007</v>
      </c>
      <c r="G18" s="1008"/>
      <c r="H18" s="1008"/>
      <c r="I18" s="1008"/>
      <c r="J18" s="1008"/>
      <c r="K18" s="1008"/>
      <c r="L18" s="1008"/>
      <c r="M18" s="1008"/>
      <c r="N18" s="1008"/>
      <c r="O18" s="1008"/>
      <c r="P18" s="1008"/>
      <c r="Q18" s="1008"/>
      <c r="R18" s="1008"/>
      <c r="S18" s="1008"/>
      <c r="T18" s="1008"/>
      <c r="U18" s="1008"/>
      <c r="V18" s="1008"/>
      <c r="W18" s="1008"/>
      <c r="X18" s="1008"/>
      <c r="Y18" s="1008"/>
      <c r="Z18" s="1008"/>
      <c r="AA18" s="1008"/>
      <c r="AB18" s="1008"/>
      <c r="AC18" s="1008"/>
      <c r="AD18" s="1008"/>
      <c r="AE18" s="1008"/>
      <c r="AF18" s="1008"/>
      <c r="AG18" s="1008"/>
      <c r="AH18" s="1008"/>
      <c r="AI18" s="1008"/>
      <c r="AJ18" s="1008"/>
      <c r="AK18" s="1008"/>
      <c r="AL18" s="1008"/>
      <c r="AM18" s="1008"/>
      <c r="AN18" s="1008"/>
      <c r="AO18" s="1008"/>
      <c r="AP18" s="1008"/>
      <c r="AQ18" s="1008"/>
      <c r="AR18" s="1008"/>
      <c r="AS18" s="1008"/>
      <c r="AT18" s="1008"/>
      <c r="AU18" s="1008"/>
      <c r="AV18" s="1008"/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8"/>
      <c r="BH18" s="1008"/>
      <c r="BI18" s="1008"/>
      <c r="BJ18" s="1008"/>
      <c r="BK18" s="1008"/>
      <c r="BL18" s="1008"/>
      <c r="BM18" s="1008"/>
      <c r="BN18" s="1008"/>
      <c r="BO18" s="1008"/>
      <c r="BP18" s="1008"/>
      <c r="BQ18" s="1008"/>
      <c r="BR18" s="1008"/>
      <c r="BS18" s="1008"/>
      <c r="BT18" s="1008"/>
      <c r="BU18" s="1008"/>
      <c r="BV18" s="1008"/>
      <c r="BW18" s="1008"/>
      <c r="BX18" s="1008"/>
      <c r="BY18" s="1008"/>
      <c r="BZ18" s="1008"/>
      <c r="CA18" s="1008"/>
      <c r="CB18" s="1008"/>
      <c r="CC18" s="1008"/>
      <c r="CD18" s="1008"/>
      <c r="CE18" s="1008"/>
      <c r="CF18" s="1008"/>
      <c r="CG18" s="1008"/>
      <c r="CH18" s="1008"/>
      <c r="CI18" s="1008"/>
      <c r="CJ18" s="1008"/>
      <c r="CK18" s="1008"/>
      <c r="CL18" s="1008"/>
      <c r="CM18" s="1008"/>
      <c r="CN18" s="1008"/>
      <c r="CO18" s="1008"/>
      <c r="CP18" s="1008"/>
      <c r="CQ18" s="1008"/>
      <c r="CR18" s="1008"/>
      <c r="CS18" s="1008"/>
      <c r="CT18" s="1008"/>
      <c r="CU18" s="1008"/>
      <c r="CV18" s="1008"/>
      <c r="CW18" s="1008"/>
      <c r="CX18" s="1008"/>
      <c r="CY18" s="1008"/>
      <c r="CZ18" s="1008"/>
      <c r="DA18" s="1008"/>
      <c r="DB18" s="1008"/>
      <c r="DC18" s="1008"/>
      <c r="DD18" s="1008"/>
      <c r="DE18" s="1008"/>
      <c r="DF18" s="1008"/>
      <c r="DG18" s="1008"/>
      <c r="DH18" s="1008"/>
      <c r="DI18" s="1008"/>
      <c r="DJ18" s="1008"/>
      <c r="DK18" s="1008"/>
      <c r="DL18" s="1008"/>
      <c r="DM18" s="1008"/>
      <c r="DN18" s="1008"/>
      <c r="DO18" s="1008"/>
      <c r="DP18" s="1008"/>
      <c r="DQ18" s="1008"/>
      <c r="DR18" s="1008"/>
      <c r="DS18" s="1008"/>
      <c r="DT18" s="1008"/>
      <c r="DU18" s="1008"/>
      <c r="DV18" s="1008"/>
      <c r="DW18" s="1008"/>
      <c r="DX18" s="1008"/>
      <c r="DY18" s="1008"/>
      <c r="DZ18" s="1008"/>
      <c r="EA18" s="1008"/>
      <c r="EB18" s="1008"/>
      <c r="EC18" s="1008"/>
      <c r="ED18" s="1008"/>
      <c r="EE18" s="1008"/>
      <c r="EF18" s="1008"/>
      <c r="EG18" s="1008"/>
      <c r="EH18" s="1008"/>
      <c r="EI18" s="1008"/>
      <c r="EJ18" s="1008"/>
      <c r="EK18" s="1008"/>
      <c r="EL18" s="1008"/>
      <c r="EM18" s="1008"/>
      <c r="EN18" s="1008"/>
      <c r="EO18" s="1008"/>
      <c r="EP18" s="1008"/>
      <c r="EQ18" s="1008"/>
      <c r="ER18" s="1008"/>
      <c r="ES18" s="1008"/>
      <c r="ET18" s="1008"/>
      <c r="EU18" s="1008"/>
      <c r="EV18" s="1008"/>
      <c r="EW18" s="1008"/>
      <c r="EX18" s="1008"/>
      <c r="EY18" s="1008"/>
      <c r="EZ18" s="1008"/>
      <c r="FA18" s="1008"/>
      <c r="FB18" s="1008"/>
      <c r="FC18" s="1008"/>
      <c r="FD18" s="1008"/>
      <c r="FE18" s="1008"/>
      <c r="FF18" s="1008"/>
      <c r="FG18" s="1008"/>
      <c r="FH18" s="1008"/>
      <c r="FI18" s="1008"/>
      <c r="FJ18" s="1008"/>
      <c r="FK18" s="1008"/>
      <c r="FL18" s="1008"/>
      <c r="FM18" s="1008"/>
      <c r="FN18" s="1008"/>
      <c r="FO18" s="1008"/>
      <c r="FP18" s="1008"/>
      <c r="FQ18" s="1008"/>
      <c r="FR18" s="1008"/>
      <c r="FS18" s="1008"/>
      <c r="FT18" s="1008"/>
      <c r="FU18" s="1008"/>
      <c r="FV18" s="1008"/>
      <c r="FW18" s="1008"/>
    </row>
    <row r="19" spans="1:179" s="1080" customFormat="1" ht="13.8">
      <c r="A19" s="974">
        <v>3215</v>
      </c>
      <c r="B19" s="281" t="s">
        <v>7174</v>
      </c>
      <c r="C19" s="282">
        <v>3</v>
      </c>
      <c r="D19" s="282">
        <v>0</v>
      </c>
      <c r="E19" s="292">
        <v>6423.6</v>
      </c>
      <c r="F19" s="292">
        <v>6423.6</v>
      </c>
      <c r="G19" s="1008"/>
      <c r="H19" s="1008"/>
      <c r="I19" s="1008"/>
      <c r="J19" s="1008"/>
      <c r="K19" s="1008"/>
      <c r="L19" s="1008"/>
      <c r="M19" s="1008"/>
      <c r="N19" s="1008"/>
      <c r="O19" s="1008"/>
      <c r="P19" s="1008"/>
      <c r="Q19" s="1008"/>
      <c r="R19" s="1008"/>
      <c r="S19" s="1008"/>
      <c r="T19" s="1008"/>
      <c r="U19" s="1008"/>
      <c r="V19" s="1008"/>
      <c r="W19" s="1008"/>
      <c r="X19" s="1008"/>
      <c r="Y19" s="1008"/>
      <c r="Z19" s="1008"/>
      <c r="AA19" s="1008"/>
      <c r="AB19" s="1008"/>
      <c r="AC19" s="1008"/>
      <c r="AD19" s="1008"/>
      <c r="AE19" s="1008"/>
      <c r="AF19" s="1008"/>
      <c r="AG19" s="1008"/>
      <c r="AH19" s="1008"/>
      <c r="AI19" s="1008"/>
      <c r="AJ19" s="1008"/>
      <c r="AK19" s="1008"/>
      <c r="AL19" s="1008"/>
      <c r="AM19" s="1008"/>
      <c r="AN19" s="1008"/>
      <c r="AO19" s="1008"/>
      <c r="AP19" s="1008"/>
      <c r="AQ19" s="1008"/>
      <c r="AR19" s="1008"/>
      <c r="AS19" s="1008"/>
      <c r="AT19" s="1008"/>
      <c r="AU19" s="1008"/>
      <c r="AV19" s="1008"/>
      <c r="AW19" s="1008"/>
      <c r="AX19" s="1008"/>
      <c r="AY19" s="1008"/>
      <c r="AZ19" s="1008"/>
      <c r="BA19" s="1008"/>
      <c r="BB19" s="1008"/>
      <c r="BC19" s="1008"/>
      <c r="BD19" s="1008"/>
      <c r="BE19" s="1008"/>
      <c r="BF19" s="1008"/>
      <c r="BG19" s="1008"/>
      <c r="BH19" s="1008"/>
      <c r="BI19" s="1008"/>
      <c r="BJ19" s="1008"/>
      <c r="BK19" s="1008"/>
      <c r="BL19" s="1008"/>
      <c r="BM19" s="1008"/>
      <c r="BN19" s="1008"/>
      <c r="BO19" s="1008"/>
      <c r="BP19" s="1008"/>
      <c r="BQ19" s="1008"/>
      <c r="BR19" s="1008"/>
      <c r="BS19" s="1008"/>
      <c r="BT19" s="1008"/>
      <c r="BU19" s="1008"/>
      <c r="BV19" s="1008"/>
      <c r="BW19" s="1008"/>
      <c r="BX19" s="1008"/>
      <c r="BY19" s="1008"/>
      <c r="BZ19" s="1008"/>
      <c r="CA19" s="1008"/>
      <c r="CB19" s="1008"/>
      <c r="CC19" s="1008"/>
      <c r="CD19" s="1008"/>
      <c r="CE19" s="1008"/>
      <c r="CF19" s="1008"/>
      <c r="CG19" s="1008"/>
      <c r="CH19" s="1008"/>
      <c r="CI19" s="1008"/>
      <c r="CJ19" s="1008"/>
      <c r="CK19" s="1008"/>
      <c r="CL19" s="1008"/>
      <c r="CM19" s="1008"/>
      <c r="CN19" s="1008"/>
      <c r="CO19" s="1008"/>
      <c r="CP19" s="1008"/>
      <c r="CQ19" s="1008"/>
      <c r="CR19" s="1008"/>
      <c r="CS19" s="1008"/>
      <c r="CT19" s="1008"/>
      <c r="CU19" s="1008"/>
      <c r="CV19" s="1008"/>
      <c r="CW19" s="1008"/>
      <c r="CX19" s="1008"/>
      <c r="CY19" s="1008"/>
      <c r="CZ19" s="1008"/>
      <c r="DA19" s="1008"/>
      <c r="DB19" s="1008"/>
      <c r="DC19" s="1008"/>
      <c r="DD19" s="1008"/>
      <c r="DE19" s="1008"/>
      <c r="DF19" s="1008"/>
      <c r="DG19" s="1008"/>
      <c r="DH19" s="1008"/>
      <c r="DI19" s="1008"/>
      <c r="DJ19" s="1008"/>
      <c r="DK19" s="1008"/>
      <c r="DL19" s="1008"/>
      <c r="DM19" s="1008"/>
      <c r="DN19" s="1008"/>
      <c r="DO19" s="1008"/>
      <c r="DP19" s="1008"/>
      <c r="DQ19" s="1008"/>
      <c r="DR19" s="1008"/>
      <c r="DS19" s="1008"/>
      <c r="DT19" s="1008"/>
      <c r="DU19" s="1008"/>
      <c r="DV19" s="1008"/>
      <c r="DW19" s="1008"/>
      <c r="DX19" s="1008"/>
      <c r="DY19" s="1008"/>
      <c r="DZ19" s="1008"/>
      <c r="EA19" s="1008"/>
      <c r="EB19" s="1008"/>
      <c r="EC19" s="1008"/>
      <c r="ED19" s="1008"/>
      <c r="EE19" s="1008"/>
      <c r="EF19" s="1008"/>
      <c r="EG19" s="1008"/>
      <c r="EH19" s="1008"/>
      <c r="EI19" s="1008"/>
      <c r="EJ19" s="1008"/>
      <c r="EK19" s="1008"/>
      <c r="EL19" s="1008"/>
      <c r="EM19" s="1008"/>
      <c r="EN19" s="1008"/>
      <c r="EO19" s="1008"/>
      <c r="EP19" s="1008"/>
      <c r="EQ19" s="1008"/>
      <c r="ER19" s="1008"/>
      <c r="ES19" s="1008"/>
      <c r="ET19" s="1008"/>
      <c r="EU19" s="1008"/>
      <c r="EV19" s="1008"/>
      <c r="EW19" s="1008"/>
      <c r="EX19" s="1008"/>
      <c r="EY19" s="1008"/>
      <c r="EZ19" s="1008"/>
      <c r="FA19" s="1008"/>
      <c r="FB19" s="1008"/>
      <c r="FC19" s="1008"/>
      <c r="FD19" s="1008"/>
      <c r="FE19" s="1008"/>
      <c r="FF19" s="1008"/>
      <c r="FG19" s="1008"/>
      <c r="FH19" s="1008"/>
      <c r="FI19" s="1008"/>
      <c r="FJ19" s="1008"/>
      <c r="FK19" s="1008"/>
      <c r="FL19" s="1008"/>
      <c r="FM19" s="1008"/>
      <c r="FN19" s="1008"/>
      <c r="FO19" s="1008"/>
      <c r="FP19" s="1008"/>
      <c r="FQ19" s="1008"/>
      <c r="FR19" s="1008"/>
      <c r="FS19" s="1008"/>
      <c r="FT19" s="1008"/>
      <c r="FU19" s="1008"/>
      <c r="FV19" s="1008"/>
      <c r="FW19" s="1008"/>
    </row>
    <row r="20" spans="1:179" s="1080" customFormat="1" ht="13.8">
      <c r="A20" s="974">
        <v>3212</v>
      </c>
      <c r="B20" s="281" t="s">
        <v>7337</v>
      </c>
      <c r="C20" s="282">
        <v>1</v>
      </c>
      <c r="D20" s="282">
        <v>0</v>
      </c>
      <c r="E20" s="292">
        <v>6223.2</v>
      </c>
      <c r="F20" s="292">
        <v>6223.2</v>
      </c>
      <c r="G20" s="1008"/>
      <c r="H20" s="1008"/>
      <c r="I20" s="1008"/>
      <c r="J20" s="1008"/>
      <c r="K20" s="1008"/>
      <c r="L20" s="1008"/>
      <c r="M20" s="1008"/>
      <c r="N20" s="1008"/>
      <c r="O20" s="1008"/>
      <c r="P20" s="1008"/>
      <c r="Q20" s="1008"/>
      <c r="R20" s="1008"/>
      <c r="S20" s="1008"/>
      <c r="T20" s="1008"/>
      <c r="U20" s="1008"/>
      <c r="V20" s="1008"/>
      <c r="W20" s="1008"/>
      <c r="X20" s="1008"/>
      <c r="Y20" s="1008"/>
      <c r="Z20" s="1008"/>
      <c r="AA20" s="1008"/>
      <c r="AB20" s="1008"/>
      <c r="AC20" s="1008"/>
      <c r="AD20" s="1008"/>
      <c r="AE20" s="1008"/>
      <c r="AF20" s="1008"/>
      <c r="AG20" s="1008"/>
      <c r="AH20" s="1008"/>
      <c r="AI20" s="1008"/>
      <c r="AJ20" s="1008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8"/>
      <c r="BH20" s="1008"/>
      <c r="BI20" s="1008"/>
      <c r="BJ20" s="1008"/>
      <c r="BK20" s="1008"/>
      <c r="BL20" s="1008"/>
      <c r="BM20" s="1008"/>
      <c r="BN20" s="1008"/>
      <c r="BO20" s="1008"/>
      <c r="BP20" s="1008"/>
      <c r="BQ20" s="1008"/>
      <c r="BR20" s="1008"/>
      <c r="BS20" s="1008"/>
      <c r="BT20" s="1008"/>
      <c r="BU20" s="1008"/>
      <c r="BV20" s="1008"/>
      <c r="BW20" s="1008"/>
      <c r="BX20" s="1008"/>
      <c r="BY20" s="1008"/>
      <c r="BZ20" s="1008"/>
      <c r="CA20" s="1008"/>
      <c r="CB20" s="1008"/>
      <c r="CC20" s="1008"/>
      <c r="CD20" s="1008"/>
      <c r="CE20" s="1008"/>
      <c r="CF20" s="1008"/>
      <c r="CG20" s="1008"/>
      <c r="CH20" s="1008"/>
      <c r="CI20" s="1008"/>
      <c r="CJ20" s="1008"/>
      <c r="CK20" s="1008"/>
      <c r="CL20" s="1008"/>
      <c r="CM20" s="1008"/>
      <c r="CN20" s="1008"/>
      <c r="CO20" s="1008"/>
      <c r="CP20" s="1008"/>
      <c r="CQ20" s="1008"/>
      <c r="CR20" s="1008"/>
      <c r="CS20" s="1008"/>
      <c r="CT20" s="1008"/>
      <c r="CU20" s="1008"/>
      <c r="CV20" s="1008"/>
      <c r="CW20" s="1008"/>
      <c r="CX20" s="1008"/>
      <c r="CY20" s="1008"/>
      <c r="CZ20" s="1008"/>
      <c r="DA20" s="1008"/>
      <c r="DB20" s="1008"/>
      <c r="DC20" s="1008"/>
      <c r="DD20" s="1008"/>
      <c r="DE20" s="1008"/>
      <c r="DF20" s="1008"/>
      <c r="DG20" s="1008"/>
      <c r="DH20" s="1008"/>
      <c r="DI20" s="1008"/>
      <c r="DJ20" s="1008"/>
      <c r="DK20" s="1008"/>
      <c r="DL20" s="1008"/>
      <c r="DM20" s="1008"/>
      <c r="DN20" s="1008"/>
      <c r="DO20" s="1008"/>
      <c r="DP20" s="1008"/>
      <c r="DQ20" s="1008"/>
      <c r="DR20" s="1008"/>
      <c r="DS20" s="1008"/>
      <c r="DT20" s="1008"/>
      <c r="DU20" s="1008"/>
      <c r="DV20" s="1008"/>
      <c r="DW20" s="1008"/>
      <c r="DX20" s="1008"/>
      <c r="DY20" s="1008"/>
      <c r="DZ20" s="1008"/>
      <c r="EA20" s="1008"/>
      <c r="EB20" s="1008"/>
      <c r="EC20" s="1008"/>
      <c r="ED20" s="1008"/>
      <c r="EE20" s="1008"/>
      <c r="EF20" s="1008"/>
      <c r="EG20" s="1008"/>
      <c r="EH20" s="1008"/>
      <c r="EI20" s="1008"/>
      <c r="EJ20" s="1008"/>
      <c r="EK20" s="1008"/>
      <c r="EL20" s="1008"/>
      <c r="EM20" s="1008"/>
      <c r="EN20" s="1008"/>
      <c r="EO20" s="1008"/>
      <c r="EP20" s="1008"/>
      <c r="EQ20" s="1008"/>
      <c r="ER20" s="1008"/>
      <c r="ES20" s="1008"/>
      <c r="ET20" s="1008"/>
      <c r="EU20" s="1008"/>
      <c r="EV20" s="1008"/>
      <c r="EW20" s="1008"/>
      <c r="EX20" s="1008"/>
      <c r="EY20" s="1008"/>
      <c r="EZ20" s="1008"/>
      <c r="FA20" s="1008"/>
      <c r="FB20" s="1008"/>
      <c r="FC20" s="1008"/>
      <c r="FD20" s="1008"/>
      <c r="FE20" s="1008"/>
      <c r="FF20" s="1008"/>
      <c r="FG20" s="1008"/>
      <c r="FH20" s="1008"/>
      <c r="FI20" s="1008"/>
      <c r="FJ20" s="1008"/>
      <c r="FK20" s="1008"/>
      <c r="FL20" s="1008"/>
      <c r="FM20" s="1008"/>
      <c r="FN20" s="1008"/>
      <c r="FO20" s="1008"/>
      <c r="FP20" s="1008"/>
      <c r="FQ20" s="1008"/>
      <c r="FR20" s="1008"/>
      <c r="FS20" s="1008"/>
      <c r="FT20" s="1008"/>
      <c r="FU20" s="1008"/>
      <c r="FV20" s="1008"/>
      <c r="FW20" s="1008"/>
    </row>
    <row r="21" spans="1:179" s="1080" customFormat="1" ht="13.8">
      <c r="A21" s="974">
        <v>3218</v>
      </c>
      <c r="B21" s="281" t="s">
        <v>4309</v>
      </c>
      <c r="C21" s="282">
        <v>1</v>
      </c>
      <c r="D21" s="282">
        <v>0</v>
      </c>
      <c r="E21" s="292">
        <v>14048.8</v>
      </c>
      <c r="F21" s="292">
        <v>14048.8</v>
      </c>
      <c r="G21" s="1008"/>
      <c r="H21" s="1008"/>
      <c r="I21" s="1008"/>
      <c r="J21" s="1008"/>
      <c r="K21" s="1008"/>
      <c r="L21" s="1008"/>
      <c r="M21" s="1008"/>
      <c r="N21" s="1008"/>
      <c r="O21" s="1008"/>
      <c r="P21" s="1008"/>
      <c r="Q21" s="1008"/>
      <c r="R21" s="1008"/>
      <c r="S21" s="1008"/>
      <c r="T21" s="1008"/>
      <c r="U21" s="1008"/>
      <c r="V21" s="1008"/>
      <c r="W21" s="1008"/>
      <c r="X21" s="1008"/>
      <c r="Y21" s="1008"/>
      <c r="Z21" s="1008"/>
      <c r="AA21" s="1008"/>
      <c r="AB21" s="1008"/>
      <c r="AC21" s="1008"/>
      <c r="AD21" s="1008"/>
      <c r="AE21" s="1008"/>
      <c r="AF21" s="1008"/>
      <c r="AG21" s="1008"/>
      <c r="AH21" s="1008"/>
      <c r="AI21" s="1008"/>
      <c r="AJ21" s="1008"/>
      <c r="AK21" s="1008"/>
      <c r="AL21" s="1008"/>
      <c r="AM21" s="1008"/>
      <c r="AN21" s="1008"/>
      <c r="AO21" s="1008"/>
      <c r="AP21" s="1008"/>
      <c r="AQ21" s="1008"/>
      <c r="AR21" s="1008"/>
      <c r="AS21" s="1008"/>
      <c r="AT21" s="1008"/>
      <c r="AU21" s="1008"/>
      <c r="AV21" s="1008"/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8"/>
      <c r="BH21" s="1008"/>
      <c r="BI21" s="1008"/>
      <c r="BJ21" s="1008"/>
      <c r="BK21" s="1008"/>
      <c r="BL21" s="1008"/>
      <c r="BM21" s="1008"/>
      <c r="BN21" s="1008"/>
      <c r="BO21" s="1008"/>
      <c r="BP21" s="1008"/>
      <c r="BQ21" s="1008"/>
      <c r="BR21" s="1008"/>
      <c r="BS21" s="1008"/>
      <c r="BT21" s="1008"/>
      <c r="BU21" s="1008"/>
      <c r="BV21" s="1008"/>
      <c r="BW21" s="1008"/>
      <c r="BX21" s="1008"/>
      <c r="BY21" s="1008"/>
      <c r="BZ21" s="1008"/>
      <c r="CA21" s="1008"/>
      <c r="CB21" s="1008"/>
      <c r="CC21" s="1008"/>
      <c r="CD21" s="1008"/>
      <c r="CE21" s="1008"/>
      <c r="CF21" s="1008"/>
      <c r="CG21" s="1008"/>
      <c r="CH21" s="1008"/>
      <c r="CI21" s="1008"/>
      <c r="CJ21" s="1008"/>
      <c r="CK21" s="1008"/>
      <c r="CL21" s="1008"/>
      <c r="CM21" s="1008"/>
      <c r="CN21" s="1008"/>
      <c r="CO21" s="1008"/>
      <c r="CP21" s="1008"/>
      <c r="CQ21" s="1008"/>
      <c r="CR21" s="1008"/>
      <c r="CS21" s="1008"/>
      <c r="CT21" s="1008"/>
      <c r="CU21" s="1008"/>
      <c r="CV21" s="1008"/>
      <c r="CW21" s="1008"/>
      <c r="CX21" s="1008"/>
      <c r="CY21" s="1008"/>
      <c r="CZ21" s="1008"/>
      <c r="DA21" s="1008"/>
      <c r="DB21" s="1008"/>
      <c r="DC21" s="1008"/>
      <c r="DD21" s="1008"/>
      <c r="DE21" s="1008"/>
      <c r="DF21" s="1008"/>
      <c r="DG21" s="1008"/>
      <c r="DH21" s="1008"/>
      <c r="DI21" s="1008"/>
      <c r="DJ21" s="1008"/>
      <c r="DK21" s="1008"/>
      <c r="DL21" s="1008"/>
      <c r="DM21" s="1008"/>
      <c r="DN21" s="1008"/>
      <c r="DO21" s="1008"/>
      <c r="DP21" s="1008"/>
      <c r="DQ21" s="1008"/>
      <c r="DR21" s="1008"/>
      <c r="DS21" s="1008"/>
      <c r="DT21" s="1008"/>
      <c r="DU21" s="1008"/>
      <c r="DV21" s="1008"/>
      <c r="DW21" s="1008"/>
      <c r="DX21" s="1008"/>
      <c r="DY21" s="1008"/>
      <c r="DZ21" s="1008"/>
      <c r="EA21" s="1008"/>
      <c r="EB21" s="1008"/>
      <c r="EC21" s="1008"/>
      <c r="ED21" s="1008"/>
      <c r="EE21" s="1008"/>
      <c r="EF21" s="1008"/>
      <c r="EG21" s="1008"/>
      <c r="EH21" s="1008"/>
      <c r="EI21" s="1008"/>
      <c r="EJ21" s="1008"/>
      <c r="EK21" s="1008"/>
      <c r="EL21" s="1008"/>
      <c r="EM21" s="1008"/>
      <c r="EN21" s="1008"/>
      <c r="EO21" s="1008"/>
      <c r="EP21" s="1008"/>
      <c r="EQ21" s="1008"/>
      <c r="ER21" s="1008"/>
      <c r="ES21" s="1008"/>
      <c r="ET21" s="1008"/>
      <c r="EU21" s="1008"/>
      <c r="EV21" s="1008"/>
      <c r="EW21" s="1008"/>
      <c r="EX21" s="1008"/>
      <c r="EY21" s="1008"/>
      <c r="EZ21" s="1008"/>
      <c r="FA21" s="1008"/>
      <c r="FB21" s="1008"/>
      <c r="FC21" s="1008"/>
      <c r="FD21" s="1008"/>
      <c r="FE21" s="1008"/>
      <c r="FF21" s="1008"/>
      <c r="FG21" s="1008"/>
      <c r="FH21" s="1008"/>
      <c r="FI21" s="1008"/>
      <c r="FJ21" s="1008"/>
      <c r="FK21" s="1008"/>
      <c r="FL21" s="1008"/>
      <c r="FM21" s="1008"/>
      <c r="FN21" s="1008"/>
      <c r="FO21" s="1008"/>
      <c r="FP21" s="1008"/>
      <c r="FQ21" s="1008"/>
      <c r="FR21" s="1008"/>
      <c r="FS21" s="1008"/>
      <c r="FT21" s="1008"/>
      <c r="FU21" s="1008"/>
      <c r="FV21" s="1008"/>
      <c r="FW21" s="1008"/>
    </row>
    <row r="22" spans="1:179" s="1080" customFormat="1" ht="13.8">
      <c r="A22" s="974">
        <v>3208</v>
      </c>
      <c r="B22" s="281" t="s">
        <v>7309</v>
      </c>
      <c r="C22" s="282">
        <v>2</v>
      </c>
      <c r="D22" s="282">
        <v>0</v>
      </c>
      <c r="E22" s="292">
        <v>7582.2</v>
      </c>
      <c r="F22" s="292">
        <v>7582.2</v>
      </c>
      <c r="G22" s="1008"/>
      <c r="H22" s="1008"/>
      <c r="I22" s="1008"/>
      <c r="J22" s="1008"/>
      <c r="K22" s="1008"/>
      <c r="L22" s="1008"/>
      <c r="M22" s="1008"/>
      <c r="N22" s="1008"/>
      <c r="O22" s="1008"/>
      <c r="P22" s="1008"/>
      <c r="Q22" s="1008"/>
      <c r="R22" s="1008"/>
      <c r="S22" s="1008"/>
      <c r="T22" s="1008"/>
      <c r="U22" s="1008"/>
      <c r="V22" s="1008"/>
      <c r="W22" s="1008"/>
      <c r="X22" s="1008"/>
      <c r="Y22" s="1008"/>
      <c r="Z22" s="1008"/>
      <c r="AA22" s="1008"/>
      <c r="AB22" s="1008"/>
      <c r="AC22" s="1008"/>
      <c r="AD22" s="1008"/>
      <c r="AE22" s="1008"/>
      <c r="AF22" s="1008"/>
      <c r="AG22" s="1008"/>
      <c r="AH22" s="1008"/>
      <c r="AI22" s="1008"/>
      <c r="AJ22" s="1008"/>
      <c r="AK22" s="1008"/>
      <c r="AL22" s="1008"/>
      <c r="AM22" s="1008"/>
      <c r="AN22" s="1008"/>
      <c r="AO22" s="1008"/>
      <c r="AP22" s="1008"/>
      <c r="AQ22" s="1008"/>
      <c r="AR22" s="1008"/>
      <c r="AS22" s="1008"/>
      <c r="AT22" s="1008"/>
      <c r="AU22" s="1008"/>
      <c r="AV22" s="1008"/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8"/>
      <c r="BH22" s="1008"/>
      <c r="BI22" s="1008"/>
      <c r="BJ22" s="1008"/>
      <c r="BK22" s="1008"/>
      <c r="BL22" s="1008"/>
      <c r="BM22" s="1008"/>
      <c r="BN22" s="1008"/>
      <c r="BO22" s="1008"/>
      <c r="BP22" s="1008"/>
      <c r="BQ22" s="1008"/>
      <c r="BR22" s="1008"/>
      <c r="BS22" s="1008"/>
      <c r="BT22" s="1008"/>
      <c r="BU22" s="1008"/>
      <c r="BV22" s="1008"/>
      <c r="BW22" s="1008"/>
      <c r="BX22" s="1008"/>
      <c r="BY22" s="1008"/>
      <c r="BZ22" s="1008"/>
      <c r="CA22" s="1008"/>
      <c r="CB22" s="1008"/>
      <c r="CC22" s="1008"/>
      <c r="CD22" s="1008"/>
      <c r="CE22" s="1008"/>
      <c r="CF22" s="1008"/>
      <c r="CG22" s="1008"/>
      <c r="CH22" s="1008"/>
      <c r="CI22" s="1008"/>
      <c r="CJ22" s="1008"/>
      <c r="CK22" s="1008"/>
      <c r="CL22" s="1008"/>
      <c r="CM22" s="1008"/>
      <c r="CN22" s="1008"/>
      <c r="CO22" s="1008"/>
      <c r="CP22" s="1008"/>
      <c r="CQ22" s="1008"/>
      <c r="CR22" s="1008"/>
      <c r="CS22" s="1008"/>
      <c r="CT22" s="1008"/>
      <c r="CU22" s="1008"/>
      <c r="CV22" s="1008"/>
      <c r="CW22" s="1008"/>
      <c r="CX22" s="1008"/>
      <c r="CY22" s="1008"/>
      <c r="CZ22" s="1008"/>
      <c r="DA22" s="1008"/>
      <c r="DB22" s="1008"/>
      <c r="DC22" s="1008"/>
      <c r="DD22" s="1008"/>
      <c r="DE22" s="1008"/>
      <c r="DF22" s="1008"/>
      <c r="DG22" s="1008"/>
      <c r="DH22" s="1008"/>
      <c r="DI22" s="1008"/>
      <c r="DJ22" s="1008"/>
      <c r="DK22" s="1008"/>
      <c r="DL22" s="1008"/>
      <c r="DM22" s="1008"/>
      <c r="DN22" s="1008"/>
      <c r="DO22" s="1008"/>
      <c r="DP22" s="1008"/>
      <c r="DQ22" s="1008"/>
      <c r="DR22" s="1008"/>
      <c r="DS22" s="1008"/>
      <c r="DT22" s="1008"/>
      <c r="DU22" s="1008"/>
      <c r="DV22" s="1008"/>
      <c r="DW22" s="1008"/>
      <c r="DX22" s="1008"/>
      <c r="DY22" s="1008"/>
      <c r="DZ22" s="1008"/>
      <c r="EA22" s="1008"/>
      <c r="EB22" s="1008"/>
      <c r="EC22" s="1008"/>
      <c r="ED22" s="1008"/>
      <c r="EE22" s="1008"/>
      <c r="EF22" s="1008"/>
      <c r="EG22" s="1008"/>
      <c r="EH22" s="1008"/>
      <c r="EI22" s="1008"/>
      <c r="EJ22" s="1008"/>
      <c r="EK22" s="1008"/>
      <c r="EL22" s="1008"/>
      <c r="EM22" s="1008"/>
      <c r="EN22" s="1008"/>
      <c r="EO22" s="1008"/>
      <c r="EP22" s="1008"/>
      <c r="EQ22" s="1008"/>
      <c r="ER22" s="1008"/>
      <c r="ES22" s="1008"/>
      <c r="ET22" s="1008"/>
      <c r="EU22" s="1008"/>
      <c r="EV22" s="1008"/>
      <c r="EW22" s="1008"/>
      <c r="EX22" s="1008"/>
      <c r="EY22" s="1008"/>
      <c r="EZ22" s="1008"/>
      <c r="FA22" s="1008"/>
      <c r="FB22" s="1008"/>
      <c r="FC22" s="1008"/>
      <c r="FD22" s="1008"/>
      <c r="FE22" s="1008"/>
      <c r="FF22" s="1008"/>
      <c r="FG22" s="1008"/>
      <c r="FH22" s="1008"/>
      <c r="FI22" s="1008"/>
      <c r="FJ22" s="1008"/>
      <c r="FK22" s="1008"/>
      <c r="FL22" s="1008"/>
      <c r="FM22" s="1008"/>
      <c r="FN22" s="1008"/>
      <c r="FO22" s="1008"/>
      <c r="FP22" s="1008"/>
      <c r="FQ22" s="1008"/>
      <c r="FR22" s="1008"/>
      <c r="FS22" s="1008"/>
      <c r="FT22" s="1008"/>
      <c r="FU22" s="1008"/>
      <c r="FV22" s="1008"/>
      <c r="FW22" s="1008"/>
    </row>
    <row r="23" spans="1:179" s="1080" customFormat="1" ht="13.8">
      <c r="A23" s="974">
        <v>3209</v>
      </c>
      <c r="B23" s="281" t="s">
        <v>4725</v>
      </c>
      <c r="C23" s="282">
        <v>1</v>
      </c>
      <c r="D23" s="282">
        <v>0</v>
      </c>
      <c r="E23" s="292">
        <v>7024.2</v>
      </c>
      <c r="F23" s="292">
        <v>7024.2</v>
      </c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08"/>
      <c r="AC23" s="1008"/>
      <c r="AD23" s="1008"/>
      <c r="AE23" s="1008"/>
      <c r="AF23" s="1008"/>
      <c r="AG23" s="1008"/>
      <c r="AH23" s="1008"/>
      <c r="AI23" s="1008"/>
      <c r="AJ23" s="1008"/>
      <c r="AK23" s="1008"/>
      <c r="AL23" s="1008"/>
      <c r="AM23" s="1008"/>
      <c r="AN23" s="1008"/>
      <c r="AO23" s="1008"/>
      <c r="AP23" s="1008"/>
      <c r="AQ23" s="1008"/>
      <c r="AR23" s="1008"/>
      <c r="AS23" s="1008"/>
      <c r="AT23" s="1008"/>
      <c r="AU23" s="1008"/>
      <c r="AV23" s="1008"/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8"/>
      <c r="BH23" s="1008"/>
      <c r="BI23" s="1008"/>
      <c r="BJ23" s="1008"/>
      <c r="BK23" s="1008"/>
      <c r="BL23" s="1008"/>
      <c r="BM23" s="1008"/>
      <c r="BN23" s="1008"/>
      <c r="BO23" s="1008"/>
      <c r="BP23" s="1008"/>
      <c r="BQ23" s="1008"/>
      <c r="BR23" s="1008"/>
      <c r="BS23" s="1008"/>
      <c r="BT23" s="1008"/>
      <c r="BU23" s="1008"/>
      <c r="BV23" s="1008"/>
      <c r="BW23" s="1008"/>
      <c r="BX23" s="1008"/>
      <c r="BY23" s="1008"/>
      <c r="BZ23" s="1008"/>
      <c r="CA23" s="1008"/>
      <c r="CB23" s="1008"/>
      <c r="CC23" s="1008"/>
      <c r="CD23" s="1008"/>
      <c r="CE23" s="1008"/>
      <c r="CF23" s="1008"/>
      <c r="CG23" s="1008"/>
      <c r="CH23" s="1008"/>
      <c r="CI23" s="1008"/>
      <c r="CJ23" s="1008"/>
      <c r="CK23" s="1008"/>
      <c r="CL23" s="1008"/>
      <c r="CM23" s="1008"/>
      <c r="CN23" s="1008"/>
      <c r="CO23" s="1008"/>
      <c r="CP23" s="1008"/>
      <c r="CQ23" s="1008"/>
      <c r="CR23" s="1008"/>
      <c r="CS23" s="1008"/>
      <c r="CT23" s="1008"/>
      <c r="CU23" s="1008"/>
      <c r="CV23" s="1008"/>
      <c r="CW23" s="1008"/>
      <c r="CX23" s="1008"/>
      <c r="CY23" s="1008"/>
      <c r="CZ23" s="1008"/>
      <c r="DA23" s="1008"/>
      <c r="DB23" s="1008"/>
      <c r="DC23" s="1008"/>
      <c r="DD23" s="1008"/>
      <c r="DE23" s="1008"/>
      <c r="DF23" s="1008"/>
      <c r="DG23" s="1008"/>
      <c r="DH23" s="1008"/>
      <c r="DI23" s="1008"/>
      <c r="DJ23" s="1008"/>
      <c r="DK23" s="1008"/>
      <c r="DL23" s="1008"/>
      <c r="DM23" s="1008"/>
      <c r="DN23" s="1008"/>
      <c r="DO23" s="1008"/>
      <c r="DP23" s="1008"/>
      <c r="DQ23" s="1008"/>
      <c r="DR23" s="1008"/>
      <c r="DS23" s="1008"/>
      <c r="DT23" s="1008"/>
      <c r="DU23" s="1008"/>
      <c r="DV23" s="1008"/>
      <c r="DW23" s="1008"/>
      <c r="DX23" s="1008"/>
      <c r="DY23" s="1008"/>
      <c r="DZ23" s="1008"/>
      <c r="EA23" s="1008"/>
      <c r="EB23" s="1008"/>
      <c r="EC23" s="1008"/>
      <c r="ED23" s="1008"/>
      <c r="EE23" s="1008"/>
      <c r="EF23" s="1008"/>
      <c r="EG23" s="1008"/>
      <c r="EH23" s="1008"/>
      <c r="EI23" s="1008"/>
      <c r="EJ23" s="1008"/>
      <c r="EK23" s="1008"/>
      <c r="EL23" s="1008"/>
      <c r="EM23" s="1008"/>
      <c r="EN23" s="1008"/>
      <c r="EO23" s="1008"/>
      <c r="EP23" s="1008"/>
      <c r="EQ23" s="1008"/>
      <c r="ER23" s="1008"/>
      <c r="ES23" s="1008"/>
      <c r="ET23" s="1008"/>
      <c r="EU23" s="1008"/>
      <c r="EV23" s="1008"/>
      <c r="EW23" s="1008"/>
      <c r="EX23" s="1008"/>
      <c r="EY23" s="1008"/>
      <c r="EZ23" s="1008"/>
      <c r="FA23" s="1008"/>
      <c r="FB23" s="1008"/>
      <c r="FC23" s="1008"/>
      <c r="FD23" s="1008"/>
      <c r="FE23" s="1008"/>
      <c r="FF23" s="1008"/>
      <c r="FG23" s="1008"/>
      <c r="FH23" s="1008"/>
      <c r="FI23" s="1008"/>
      <c r="FJ23" s="1008"/>
      <c r="FK23" s="1008"/>
      <c r="FL23" s="1008"/>
      <c r="FM23" s="1008"/>
      <c r="FN23" s="1008"/>
      <c r="FO23" s="1008"/>
      <c r="FP23" s="1008"/>
      <c r="FQ23" s="1008"/>
      <c r="FR23" s="1008"/>
      <c r="FS23" s="1008"/>
      <c r="FT23" s="1008"/>
      <c r="FU23" s="1008"/>
      <c r="FV23" s="1008"/>
      <c r="FW23" s="1008"/>
    </row>
    <row r="24" spans="1:179" s="1080" customFormat="1" ht="13.8">
      <c r="A24" s="974">
        <v>3220</v>
      </c>
      <c r="B24" s="281" t="s">
        <v>7338</v>
      </c>
      <c r="C24" s="282">
        <v>1</v>
      </c>
      <c r="D24" s="282">
        <v>0</v>
      </c>
      <c r="E24" s="292">
        <v>27589.599999999999</v>
      </c>
      <c r="F24" s="292">
        <v>27589.599999999999</v>
      </c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1008"/>
      <c r="Y24" s="1008"/>
      <c r="Z24" s="1008"/>
      <c r="AA24" s="1008"/>
      <c r="AB24" s="1008"/>
      <c r="AC24" s="1008"/>
      <c r="AD24" s="1008"/>
      <c r="AE24" s="1008"/>
      <c r="AF24" s="1008"/>
      <c r="AG24" s="1008"/>
      <c r="AH24" s="1008"/>
      <c r="AI24" s="1008"/>
      <c r="AJ24" s="1008"/>
      <c r="AK24" s="1008"/>
      <c r="AL24" s="1008"/>
      <c r="AM24" s="1008"/>
      <c r="AN24" s="1008"/>
      <c r="AO24" s="1008"/>
      <c r="AP24" s="1008"/>
      <c r="AQ24" s="1008"/>
      <c r="AR24" s="1008"/>
      <c r="AS24" s="1008"/>
      <c r="AT24" s="1008"/>
      <c r="AU24" s="1008"/>
      <c r="AV24" s="1008"/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8"/>
      <c r="BH24" s="1008"/>
      <c r="BI24" s="1008"/>
      <c r="BJ24" s="1008"/>
      <c r="BK24" s="1008"/>
      <c r="BL24" s="1008"/>
      <c r="BM24" s="1008"/>
      <c r="BN24" s="1008"/>
      <c r="BO24" s="1008"/>
      <c r="BP24" s="1008"/>
      <c r="BQ24" s="1008"/>
      <c r="BR24" s="1008"/>
      <c r="BS24" s="1008"/>
      <c r="BT24" s="1008"/>
      <c r="BU24" s="1008"/>
      <c r="BV24" s="1008"/>
      <c r="BW24" s="1008"/>
      <c r="BX24" s="1008"/>
      <c r="BY24" s="1008"/>
      <c r="BZ24" s="1008"/>
      <c r="CA24" s="1008"/>
      <c r="CB24" s="1008"/>
      <c r="CC24" s="1008"/>
      <c r="CD24" s="1008"/>
      <c r="CE24" s="1008"/>
      <c r="CF24" s="1008"/>
      <c r="CG24" s="1008"/>
      <c r="CH24" s="1008"/>
      <c r="CI24" s="1008"/>
      <c r="CJ24" s="1008"/>
      <c r="CK24" s="1008"/>
      <c r="CL24" s="1008"/>
      <c r="CM24" s="1008"/>
      <c r="CN24" s="1008"/>
      <c r="CO24" s="1008"/>
      <c r="CP24" s="1008"/>
      <c r="CQ24" s="1008"/>
      <c r="CR24" s="1008"/>
      <c r="CS24" s="1008"/>
      <c r="CT24" s="1008"/>
      <c r="CU24" s="1008"/>
      <c r="CV24" s="1008"/>
      <c r="CW24" s="1008"/>
      <c r="CX24" s="1008"/>
      <c r="CY24" s="1008"/>
      <c r="CZ24" s="1008"/>
      <c r="DA24" s="1008"/>
      <c r="DB24" s="1008"/>
      <c r="DC24" s="1008"/>
      <c r="DD24" s="1008"/>
      <c r="DE24" s="1008"/>
      <c r="DF24" s="1008"/>
      <c r="DG24" s="1008"/>
      <c r="DH24" s="1008"/>
      <c r="DI24" s="1008"/>
      <c r="DJ24" s="1008"/>
      <c r="DK24" s="1008"/>
      <c r="DL24" s="1008"/>
      <c r="DM24" s="1008"/>
      <c r="DN24" s="1008"/>
      <c r="DO24" s="1008"/>
      <c r="DP24" s="1008"/>
      <c r="DQ24" s="1008"/>
      <c r="DR24" s="1008"/>
      <c r="DS24" s="1008"/>
      <c r="DT24" s="1008"/>
      <c r="DU24" s="1008"/>
      <c r="DV24" s="1008"/>
      <c r="DW24" s="1008"/>
      <c r="DX24" s="1008"/>
      <c r="DY24" s="1008"/>
      <c r="DZ24" s="1008"/>
      <c r="EA24" s="1008"/>
      <c r="EB24" s="1008"/>
      <c r="EC24" s="1008"/>
      <c r="ED24" s="1008"/>
      <c r="EE24" s="1008"/>
      <c r="EF24" s="1008"/>
      <c r="EG24" s="1008"/>
      <c r="EH24" s="1008"/>
      <c r="EI24" s="1008"/>
      <c r="EJ24" s="1008"/>
      <c r="EK24" s="1008"/>
      <c r="EL24" s="1008"/>
      <c r="EM24" s="1008"/>
      <c r="EN24" s="1008"/>
      <c r="EO24" s="1008"/>
      <c r="EP24" s="1008"/>
      <c r="EQ24" s="1008"/>
      <c r="ER24" s="1008"/>
      <c r="ES24" s="1008"/>
      <c r="ET24" s="1008"/>
      <c r="EU24" s="1008"/>
      <c r="EV24" s="1008"/>
      <c r="EW24" s="1008"/>
      <c r="EX24" s="1008"/>
      <c r="EY24" s="1008"/>
      <c r="EZ24" s="1008"/>
      <c r="FA24" s="1008"/>
      <c r="FB24" s="1008"/>
      <c r="FC24" s="1008"/>
      <c r="FD24" s="1008"/>
      <c r="FE24" s="1008"/>
      <c r="FF24" s="1008"/>
      <c r="FG24" s="1008"/>
      <c r="FH24" s="1008"/>
      <c r="FI24" s="1008"/>
      <c r="FJ24" s="1008"/>
      <c r="FK24" s="1008"/>
      <c r="FL24" s="1008"/>
      <c r="FM24" s="1008"/>
      <c r="FN24" s="1008"/>
      <c r="FO24" s="1008"/>
      <c r="FP24" s="1008"/>
      <c r="FQ24" s="1008"/>
      <c r="FR24" s="1008"/>
      <c r="FS24" s="1008"/>
      <c r="FT24" s="1008"/>
      <c r="FU24" s="1008"/>
      <c r="FV24" s="1008"/>
      <c r="FW24" s="1008"/>
    </row>
    <row r="25" spans="1:179" s="1080" customFormat="1" ht="13.8">
      <c r="A25" s="974">
        <v>3217</v>
      </c>
      <c r="B25" s="281" t="s">
        <v>7339</v>
      </c>
      <c r="C25" s="282">
        <v>6</v>
      </c>
      <c r="D25" s="282">
        <v>0</v>
      </c>
      <c r="E25" s="292">
        <v>20161.8</v>
      </c>
      <c r="F25" s="292">
        <v>20161.8</v>
      </c>
      <c r="G25" s="1008"/>
      <c r="H25" s="1008"/>
      <c r="I25" s="1008"/>
      <c r="J25" s="1008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1008"/>
      <c r="Y25" s="1008"/>
      <c r="Z25" s="1008"/>
      <c r="AA25" s="1008"/>
      <c r="AB25" s="1008"/>
      <c r="AC25" s="1008"/>
      <c r="AD25" s="1008"/>
      <c r="AE25" s="1008"/>
      <c r="AF25" s="1008"/>
      <c r="AG25" s="1008"/>
      <c r="AH25" s="1008"/>
      <c r="AI25" s="1008"/>
      <c r="AJ25" s="1008"/>
      <c r="AK25" s="1008"/>
      <c r="AL25" s="1008"/>
      <c r="AM25" s="1008"/>
      <c r="AN25" s="1008"/>
      <c r="AO25" s="1008"/>
      <c r="AP25" s="1008"/>
      <c r="AQ25" s="1008"/>
      <c r="AR25" s="1008"/>
      <c r="AS25" s="1008"/>
      <c r="AT25" s="1008"/>
      <c r="AU25" s="1008"/>
      <c r="AV25" s="1008"/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8"/>
      <c r="BH25" s="1008"/>
      <c r="BI25" s="1008"/>
      <c r="BJ25" s="1008"/>
      <c r="BK25" s="1008"/>
      <c r="BL25" s="1008"/>
      <c r="BM25" s="1008"/>
      <c r="BN25" s="1008"/>
      <c r="BO25" s="1008"/>
      <c r="BP25" s="1008"/>
      <c r="BQ25" s="1008"/>
      <c r="BR25" s="1008"/>
      <c r="BS25" s="1008"/>
      <c r="BT25" s="1008"/>
      <c r="BU25" s="1008"/>
      <c r="BV25" s="1008"/>
      <c r="BW25" s="1008"/>
      <c r="BX25" s="1008"/>
      <c r="BY25" s="1008"/>
      <c r="BZ25" s="1008"/>
      <c r="CA25" s="1008"/>
      <c r="CB25" s="1008"/>
      <c r="CC25" s="1008"/>
      <c r="CD25" s="1008"/>
      <c r="CE25" s="1008"/>
      <c r="CF25" s="1008"/>
      <c r="CG25" s="1008"/>
      <c r="CH25" s="1008"/>
      <c r="CI25" s="1008"/>
      <c r="CJ25" s="1008"/>
      <c r="CK25" s="1008"/>
      <c r="CL25" s="1008"/>
      <c r="CM25" s="1008"/>
      <c r="CN25" s="1008"/>
      <c r="CO25" s="1008"/>
      <c r="CP25" s="1008"/>
      <c r="CQ25" s="1008"/>
      <c r="CR25" s="1008"/>
      <c r="CS25" s="1008"/>
      <c r="CT25" s="1008"/>
      <c r="CU25" s="1008"/>
      <c r="CV25" s="1008"/>
      <c r="CW25" s="1008"/>
      <c r="CX25" s="1008"/>
      <c r="CY25" s="1008"/>
      <c r="CZ25" s="1008"/>
      <c r="DA25" s="1008"/>
      <c r="DB25" s="1008"/>
      <c r="DC25" s="1008"/>
      <c r="DD25" s="1008"/>
      <c r="DE25" s="1008"/>
      <c r="DF25" s="1008"/>
      <c r="DG25" s="1008"/>
      <c r="DH25" s="1008"/>
      <c r="DI25" s="1008"/>
      <c r="DJ25" s="1008"/>
      <c r="DK25" s="1008"/>
      <c r="DL25" s="1008"/>
      <c r="DM25" s="1008"/>
      <c r="DN25" s="1008"/>
      <c r="DO25" s="1008"/>
      <c r="DP25" s="1008"/>
      <c r="DQ25" s="1008"/>
      <c r="DR25" s="1008"/>
      <c r="DS25" s="1008"/>
      <c r="DT25" s="1008"/>
      <c r="DU25" s="1008"/>
      <c r="DV25" s="1008"/>
      <c r="DW25" s="1008"/>
      <c r="DX25" s="1008"/>
      <c r="DY25" s="1008"/>
      <c r="DZ25" s="1008"/>
      <c r="EA25" s="1008"/>
      <c r="EB25" s="1008"/>
      <c r="EC25" s="1008"/>
      <c r="ED25" s="1008"/>
      <c r="EE25" s="1008"/>
      <c r="EF25" s="1008"/>
      <c r="EG25" s="1008"/>
      <c r="EH25" s="1008"/>
      <c r="EI25" s="1008"/>
      <c r="EJ25" s="1008"/>
      <c r="EK25" s="1008"/>
      <c r="EL25" s="1008"/>
      <c r="EM25" s="1008"/>
      <c r="EN25" s="1008"/>
      <c r="EO25" s="1008"/>
      <c r="EP25" s="1008"/>
      <c r="EQ25" s="1008"/>
      <c r="ER25" s="1008"/>
      <c r="ES25" s="1008"/>
      <c r="ET25" s="1008"/>
      <c r="EU25" s="1008"/>
      <c r="EV25" s="1008"/>
      <c r="EW25" s="1008"/>
      <c r="EX25" s="1008"/>
      <c r="EY25" s="1008"/>
      <c r="EZ25" s="1008"/>
      <c r="FA25" s="1008"/>
      <c r="FB25" s="1008"/>
      <c r="FC25" s="1008"/>
      <c r="FD25" s="1008"/>
      <c r="FE25" s="1008"/>
      <c r="FF25" s="1008"/>
      <c r="FG25" s="1008"/>
      <c r="FH25" s="1008"/>
      <c r="FI25" s="1008"/>
      <c r="FJ25" s="1008"/>
      <c r="FK25" s="1008"/>
      <c r="FL25" s="1008"/>
      <c r="FM25" s="1008"/>
      <c r="FN25" s="1008"/>
      <c r="FO25" s="1008"/>
      <c r="FP25" s="1008"/>
      <c r="FQ25" s="1008"/>
      <c r="FR25" s="1008"/>
      <c r="FS25" s="1008"/>
      <c r="FT25" s="1008"/>
      <c r="FU25" s="1008"/>
      <c r="FV25" s="1008"/>
      <c r="FW25" s="1008"/>
    </row>
    <row r="26" spans="1:179" s="1080" customFormat="1" ht="13.8">
      <c r="A26" s="974">
        <v>3207</v>
      </c>
      <c r="B26" s="281" t="s">
        <v>7014</v>
      </c>
      <c r="C26" s="282">
        <v>1</v>
      </c>
      <c r="D26" s="282">
        <v>0</v>
      </c>
      <c r="E26" s="292">
        <v>7582.2</v>
      </c>
      <c r="F26" s="292">
        <v>7582.2</v>
      </c>
      <c r="G26" s="1008"/>
      <c r="H26" s="1008"/>
      <c r="I26" s="1008"/>
      <c r="J26" s="1008"/>
      <c r="K26" s="1008"/>
      <c r="L26" s="1008"/>
      <c r="M26" s="1008"/>
      <c r="N26" s="1008"/>
      <c r="O26" s="1008"/>
      <c r="P26" s="1008"/>
      <c r="Q26" s="1008"/>
      <c r="R26" s="1008"/>
      <c r="S26" s="1008"/>
      <c r="T26" s="1008"/>
      <c r="U26" s="1008"/>
      <c r="V26" s="1008"/>
      <c r="W26" s="1008"/>
      <c r="X26" s="1008"/>
      <c r="Y26" s="1008"/>
      <c r="Z26" s="1008"/>
      <c r="AA26" s="1008"/>
      <c r="AB26" s="1008"/>
      <c r="AC26" s="1008"/>
      <c r="AD26" s="1008"/>
      <c r="AE26" s="1008"/>
      <c r="AF26" s="1008"/>
      <c r="AG26" s="1008"/>
      <c r="AH26" s="1008"/>
      <c r="AI26" s="1008"/>
      <c r="AJ26" s="1008"/>
      <c r="AK26" s="1008"/>
      <c r="AL26" s="1008"/>
      <c r="AM26" s="1008"/>
      <c r="AN26" s="1008"/>
      <c r="AO26" s="1008"/>
      <c r="AP26" s="1008"/>
      <c r="AQ26" s="1008"/>
      <c r="AR26" s="1008"/>
      <c r="AS26" s="1008"/>
      <c r="AT26" s="1008"/>
      <c r="AU26" s="1008"/>
      <c r="AV26" s="1008"/>
      <c r="AW26" s="1008"/>
      <c r="AX26" s="1008"/>
      <c r="AY26" s="1008"/>
      <c r="AZ26" s="1008"/>
      <c r="BA26" s="1008"/>
      <c r="BB26" s="1008"/>
      <c r="BC26" s="1008"/>
      <c r="BD26" s="1008"/>
      <c r="BE26" s="1008"/>
      <c r="BF26" s="1008"/>
      <c r="BG26" s="1008"/>
      <c r="BH26" s="1008"/>
      <c r="BI26" s="1008"/>
      <c r="BJ26" s="1008"/>
      <c r="BK26" s="1008"/>
      <c r="BL26" s="1008"/>
      <c r="BM26" s="1008"/>
      <c r="BN26" s="1008"/>
      <c r="BO26" s="1008"/>
      <c r="BP26" s="1008"/>
      <c r="BQ26" s="1008"/>
      <c r="BR26" s="1008"/>
      <c r="BS26" s="1008"/>
      <c r="BT26" s="1008"/>
      <c r="BU26" s="1008"/>
      <c r="BV26" s="1008"/>
      <c r="BW26" s="1008"/>
      <c r="BX26" s="1008"/>
      <c r="BY26" s="1008"/>
      <c r="BZ26" s="1008"/>
      <c r="CA26" s="1008"/>
      <c r="CB26" s="1008"/>
      <c r="CC26" s="1008"/>
      <c r="CD26" s="1008"/>
      <c r="CE26" s="1008"/>
      <c r="CF26" s="1008"/>
      <c r="CG26" s="1008"/>
      <c r="CH26" s="1008"/>
      <c r="CI26" s="1008"/>
      <c r="CJ26" s="1008"/>
      <c r="CK26" s="1008"/>
      <c r="CL26" s="1008"/>
      <c r="CM26" s="1008"/>
      <c r="CN26" s="1008"/>
      <c r="CO26" s="1008"/>
      <c r="CP26" s="1008"/>
      <c r="CQ26" s="1008"/>
      <c r="CR26" s="1008"/>
      <c r="CS26" s="1008"/>
      <c r="CT26" s="1008"/>
      <c r="CU26" s="1008"/>
      <c r="CV26" s="1008"/>
      <c r="CW26" s="1008"/>
      <c r="CX26" s="1008"/>
      <c r="CY26" s="1008"/>
      <c r="CZ26" s="1008"/>
      <c r="DA26" s="1008"/>
      <c r="DB26" s="1008"/>
      <c r="DC26" s="1008"/>
      <c r="DD26" s="1008"/>
      <c r="DE26" s="1008"/>
      <c r="DF26" s="1008"/>
      <c r="DG26" s="1008"/>
      <c r="DH26" s="1008"/>
      <c r="DI26" s="1008"/>
      <c r="DJ26" s="1008"/>
      <c r="DK26" s="1008"/>
      <c r="DL26" s="1008"/>
      <c r="DM26" s="1008"/>
      <c r="DN26" s="1008"/>
      <c r="DO26" s="1008"/>
      <c r="DP26" s="1008"/>
      <c r="DQ26" s="1008"/>
      <c r="DR26" s="1008"/>
      <c r="DS26" s="1008"/>
      <c r="DT26" s="1008"/>
      <c r="DU26" s="1008"/>
      <c r="DV26" s="1008"/>
      <c r="DW26" s="1008"/>
      <c r="DX26" s="1008"/>
      <c r="DY26" s="1008"/>
      <c r="DZ26" s="1008"/>
      <c r="EA26" s="1008"/>
      <c r="EB26" s="1008"/>
      <c r="EC26" s="1008"/>
      <c r="ED26" s="1008"/>
      <c r="EE26" s="1008"/>
      <c r="EF26" s="1008"/>
      <c r="EG26" s="1008"/>
      <c r="EH26" s="1008"/>
      <c r="EI26" s="1008"/>
      <c r="EJ26" s="1008"/>
      <c r="EK26" s="1008"/>
      <c r="EL26" s="1008"/>
      <c r="EM26" s="1008"/>
      <c r="EN26" s="1008"/>
      <c r="EO26" s="1008"/>
      <c r="EP26" s="1008"/>
      <c r="EQ26" s="1008"/>
      <c r="ER26" s="1008"/>
      <c r="ES26" s="1008"/>
      <c r="ET26" s="1008"/>
      <c r="EU26" s="1008"/>
      <c r="EV26" s="1008"/>
      <c r="EW26" s="1008"/>
      <c r="EX26" s="1008"/>
      <c r="EY26" s="1008"/>
      <c r="EZ26" s="1008"/>
      <c r="FA26" s="1008"/>
      <c r="FB26" s="1008"/>
      <c r="FC26" s="1008"/>
      <c r="FD26" s="1008"/>
      <c r="FE26" s="1008"/>
      <c r="FF26" s="1008"/>
      <c r="FG26" s="1008"/>
      <c r="FH26" s="1008"/>
      <c r="FI26" s="1008"/>
      <c r="FJ26" s="1008"/>
      <c r="FK26" s="1008"/>
      <c r="FL26" s="1008"/>
      <c r="FM26" s="1008"/>
      <c r="FN26" s="1008"/>
      <c r="FO26" s="1008"/>
      <c r="FP26" s="1008"/>
      <c r="FQ26" s="1008"/>
      <c r="FR26" s="1008"/>
      <c r="FS26" s="1008"/>
      <c r="FT26" s="1008"/>
      <c r="FU26" s="1008"/>
      <c r="FV26" s="1008"/>
      <c r="FW26" s="1008"/>
    </row>
    <row r="27" spans="1:179" s="1080" customFormat="1" ht="13.8">
      <c r="A27" s="974">
        <v>3213</v>
      </c>
      <c r="B27" s="281" t="s">
        <v>7340</v>
      </c>
      <c r="C27" s="282">
        <v>1</v>
      </c>
      <c r="D27" s="282">
        <v>0</v>
      </c>
      <c r="E27" s="292">
        <v>7582.2</v>
      </c>
      <c r="F27" s="292">
        <v>7582.2</v>
      </c>
      <c r="G27" s="1008"/>
      <c r="H27" s="1008"/>
      <c r="I27" s="1008"/>
      <c r="J27" s="1008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1008"/>
      <c r="AA27" s="1008"/>
      <c r="AB27" s="1008"/>
      <c r="AC27" s="1008"/>
      <c r="AD27" s="1008"/>
      <c r="AE27" s="1008"/>
      <c r="AF27" s="1008"/>
      <c r="AG27" s="1008"/>
      <c r="AH27" s="1008"/>
      <c r="AI27" s="1008"/>
      <c r="AJ27" s="1008"/>
      <c r="AK27" s="1008"/>
      <c r="AL27" s="1008"/>
      <c r="AM27" s="1008"/>
      <c r="AN27" s="1008"/>
      <c r="AO27" s="1008"/>
      <c r="AP27" s="1008"/>
      <c r="AQ27" s="1008"/>
      <c r="AR27" s="1008"/>
      <c r="AS27" s="1008"/>
      <c r="AT27" s="1008"/>
      <c r="AU27" s="1008"/>
      <c r="AV27" s="1008"/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8"/>
      <c r="BH27" s="1008"/>
      <c r="BI27" s="1008"/>
      <c r="BJ27" s="1008"/>
      <c r="BK27" s="1008"/>
      <c r="BL27" s="1008"/>
      <c r="BM27" s="1008"/>
      <c r="BN27" s="1008"/>
      <c r="BO27" s="1008"/>
      <c r="BP27" s="1008"/>
      <c r="BQ27" s="1008"/>
      <c r="BR27" s="1008"/>
      <c r="BS27" s="1008"/>
      <c r="BT27" s="1008"/>
      <c r="BU27" s="1008"/>
      <c r="BV27" s="1008"/>
      <c r="BW27" s="1008"/>
      <c r="BX27" s="1008"/>
      <c r="BY27" s="1008"/>
      <c r="BZ27" s="1008"/>
      <c r="CA27" s="1008"/>
      <c r="CB27" s="1008"/>
      <c r="CC27" s="1008"/>
      <c r="CD27" s="1008"/>
      <c r="CE27" s="1008"/>
      <c r="CF27" s="1008"/>
      <c r="CG27" s="1008"/>
      <c r="CH27" s="1008"/>
      <c r="CI27" s="1008"/>
      <c r="CJ27" s="1008"/>
      <c r="CK27" s="1008"/>
      <c r="CL27" s="1008"/>
      <c r="CM27" s="1008"/>
      <c r="CN27" s="1008"/>
      <c r="CO27" s="1008"/>
      <c r="CP27" s="1008"/>
      <c r="CQ27" s="1008"/>
      <c r="CR27" s="1008"/>
      <c r="CS27" s="1008"/>
      <c r="CT27" s="1008"/>
      <c r="CU27" s="1008"/>
      <c r="CV27" s="1008"/>
      <c r="CW27" s="1008"/>
      <c r="CX27" s="1008"/>
      <c r="CY27" s="1008"/>
      <c r="CZ27" s="1008"/>
      <c r="DA27" s="1008"/>
      <c r="DB27" s="1008"/>
      <c r="DC27" s="1008"/>
      <c r="DD27" s="1008"/>
      <c r="DE27" s="1008"/>
      <c r="DF27" s="1008"/>
      <c r="DG27" s="1008"/>
      <c r="DH27" s="1008"/>
      <c r="DI27" s="1008"/>
      <c r="DJ27" s="1008"/>
      <c r="DK27" s="1008"/>
      <c r="DL27" s="1008"/>
      <c r="DM27" s="1008"/>
      <c r="DN27" s="1008"/>
      <c r="DO27" s="1008"/>
      <c r="DP27" s="1008"/>
      <c r="DQ27" s="1008"/>
      <c r="DR27" s="1008"/>
      <c r="DS27" s="1008"/>
      <c r="DT27" s="1008"/>
      <c r="DU27" s="1008"/>
      <c r="DV27" s="1008"/>
      <c r="DW27" s="1008"/>
      <c r="DX27" s="1008"/>
      <c r="DY27" s="1008"/>
      <c r="DZ27" s="1008"/>
      <c r="EA27" s="1008"/>
      <c r="EB27" s="1008"/>
      <c r="EC27" s="1008"/>
      <c r="ED27" s="1008"/>
      <c r="EE27" s="1008"/>
      <c r="EF27" s="1008"/>
      <c r="EG27" s="1008"/>
      <c r="EH27" s="1008"/>
      <c r="EI27" s="1008"/>
      <c r="EJ27" s="1008"/>
      <c r="EK27" s="1008"/>
      <c r="EL27" s="1008"/>
      <c r="EM27" s="1008"/>
      <c r="EN27" s="1008"/>
      <c r="EO27" s="1008"/>
      <c r="EP27" s="1008"/>
      <c r="EQ27" s="1008"/>
      <c r="ER27" s="1008"/>
      <c r="ES27" s="1008"/>
      <c r="ET27" s="1008"/>
      <c r="EU27" s="1008"/>
      <c r="EV27" s="1008"/>
      <c r="EW27" s="1008"/>
      <c r="EX27" s="1008"/>
      <c r="EY27" s="1008"/>
      <c r="EZ27" s="1008"/>
      <c r="FA27" s="1008"/>
      <c r="FB27" s="1008"/>
      <c r="FC27" s="1008"/>
      <c r="FD27" s="1008"/>
      <c r="FE27" s="1008"/>
      <c r="FF27" s="1008"/>
      <c r="FG27" s="1008"/>
      <c r="FH27" s="1008"/>
      <c r="FI27" s="1008"/>
      <c r="FJ27" s="1008"/>
      <c r="FK27" s="1008"/>
      <c r="FL27" s="1008"/>
      <c r="FM27" s="1008"/>
      <c r="FN27" s="1008"/>
      <c r="FO27" s="1008"/>
      <c r="FP27" s="1008"/>
      <c r="FQ27" s="1008"/>
      <c r="FR27" s="1008"/>
      <c r="FS27" s="1008"/>
      <c r="FT27" s="1008"/>
      <c r="FU27" s="1008"/>
      <c r="FV27" s="1008"/>
      <c r="FW27" s="1008"/>
    </row>
    <row r="28" spans="1:179" s="49" customFormat="1" ht="15" customHeight="1">
      <c r="A28" s="756" t="s">
        <v>529</v>
      </c>
      <c r="B28" s="757" t="s">
        <v>4209</v>
      </c>
      <c r="C28" s="1081">
        <f>SUM(C13:C27)</f>
        <v>29</v>
      </c>
      <c r="D28" s="758">
        <f>SUM(D13:D27)</f>
        <v>0</v>
      </c>
      <c r="E28" s="754" t="s">
        <v>529</v>
      </c>
      <c r="F28" s="754" t="s">
        <v>529</v>
      </c>
    </row>
    <row r="29" spans="1:179" s="1038" customFormat="1">
      <c r="A29" s="347"/>
      <c r="B29" s="1082"/>
      <c r="C29" s="1076"/>
      <c r="D29" s="1076"/>
      <c r="E29" s="1083"/>
      <c r="F29" s="1083"/>
      <c r="G29" s="1037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7"/>
      <c r="AB29" s="1037"/>
      <c r="AC29" s="1037"/>
      <c r="AD29" s="1037"/>
      <c r="AE29" s="1037"/>
      <c r="AF29" s="1037"/>
      <c r="AG29" s="1037"/>
      <c r="AH29" s="1037"/>
      <c r="AI29" s="1037"/>
      <c r="AJ29" s="1037"/>
      <c r="AK29" s="1037"/>
      <c r="AL29" s="1037"/>
      <c r="AM29" s="1037"/>
      <c r="AN29" s="1037"/>
      <c r="AO29" s="1037"/>
      <c r="AP29" s="1037"/>
      <c r="AQ29" s="1037"/>
      <c r="AR29" s="1037"/>
      <c r="AS29" s="1037"/>
      <c r="AT29" s="1037"/>
      <c r="AU29" s="1037"/>
      <c r="AV29" s="1037"/>
      <c r="AW29" s="1037"/>
      <c r="AX29" s="1037"/>
      <c r="AY29" s="1037"/>
      <c r="AZ29" s="1037"/>
      <c r="BA29" s="1037"/>
      <c r="BB29" s="1037"/>
      <c r="BC29" s="1037"/>
      <c r="BD29" s="1037"/>
      <c r="BE29" s="1037"/>
      <c r="BF29" s="1037"/>
      <c r="BG29" s="1037"/>
      <c r="BH29" s="1037"/>
      <c r="BI29" s="1037"/>
      <c r="BJ29" s="1037"/>
      <c r="BK29" s="1037"/>
      <c r="BL29" s="1037"/>
      <c r="BM29" s="1037"/>
      <c r="BN29" s="1037"/>
      <c r="BO29" s="1037"/>
      <c r="BP29" s="1037"/>
      <c r="BQ29" s="1037"/>
      <c r="BR29" s="1037"/>
      <c r="BS29" s="1037"/>
      <c r="BT29" s="1037"/>
      <c r="BU29" s="1037"/>
      <c r="BV29" s="1037"/>
      <c r="BW29" s="1037"/>
      <c r="BX29" s="1037"/>
      <c r="BY29" s="1037"/>
      <c r="BZ29" s="1037"/>
      <c r="CA29" s="1037"/>
      <c r="CB29" s="1037"/>
      <c r="CC29" s="1037"/>
      <c r="CD29" s="1037"/>
      <c r="CE29" s="1037"/>
      <c r="CF29" s="1037"/>
      <c r="CG29" s="1037"/>
      <c r="CH29" s="1037"/>
      <c r="CI29" s="1037"/>
      <c r="CJ29" s="1037"/>
      <c r="CK29" s="1037"/>
      <c r="CL29" s="1037"/>
      <c r="CM29" s="1037"/>
      <c r="CN29" s="1037"/>
      <c r="CO29" s="1037"/>
      <c r="CP29" s="1037"/>
      <c r="CQ29" s="1037"/>
      <c r="CR29" s="1037"/>
      <c r="CS29" s="1037"/>
      <c r="CT29" s="1037"/>
      <c r="CU29" s="1037"/>
      <c r="CV29" s="1037"/>
      <c r="CW29" s="1037"/>
      <c r="CX29" s="1037"/>
      <c r="CY29" s="1037"/>
      <c r="CZ29" s="1037"/>
      <c r="DA29" s="1037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7"/>
      <c r="DN29" s="1037"/>
      <c r="DO29" s="1037"/>
      <c r="DP29" s="1037"/>
      <c r="DQ29" s="1037"/>
      <c r="DR29" s="1037"/>
      <c r="DS29" s="1037"/>
      <c r="DT29" s="1037"/>
      <c r="DU29" s="1037"/>
      <c r="DV29" s="1037"/>
      <c r="DW29" s="1037"/>
      <c r="DX29" s="1037"/>
      <c r="DY29" s="1037"/>
      <c r="DZ29" s="1037"/>
      <c r="EA29" s="1037"/>
      <c r="EB29" s="1037"/>
      <c r="EC29" s="1037"/>
      <c r="ED29" s="1037"/>
      <c r="EE29" s="1037"/>
      <c r="EF29" s="1037"/>
      <c r="EG29" s="1037"/>
      <c r="EH29" s="1037"/>
      <c r="EI29" s="1037"/>
      <c r="EJ29" s="1037"/>
      <c r="EK29" s="1037"/>
      <c r="EL29" s="1037"/>
      <c r="EM29" s="1037"/>
      <c r="EN29" s="1037"/>
      <c r="EO29" s="1037"/>
      <c r="EP29" s="1037"/>
      <c r="EQ29" s="1037"/>
      <c r="ER29" s="1037"/>
      <c r="ES29" s="1037"/>
      <c r="ET29" s="1037"/>
      <c r="EU29" s="1037"/>
      <c r="EV29" s="1037"/>
      <c r="EW29" s="1037"/>
      <c r="EX29" s="1037"/>
      <c r="EY29" s="1037"/>
      <c r="EZ29" s="1037"/>
      <c r="FA29" s="1037"/>
      <c r="FB29" s="1037"/>
      <c r="FC29" s="1037"/>
      <c r="FD29" s="1037"/>
      <c r="FE29" s="1037"/>
      <c r="FF29" s="1037"/>
      <c r="FG29" s="1037"/>
      <c r="FH29" s="1037"/>
      <c r="FI29" s="1037"/>
      <c r="FJ29" s="1037"/>
      <c r="FK29" s="1037"/>
      <c r="FL29" s="1037"/>
      <c r="FM29" s="1037"/>
      <c r="FN29" s="1037"/>
      <c r="FO29" s="1037"/>
      <c r="FP29" s="1037"/>
      <c r="FQ29" s="1037"/>
      <c r="FR29" s="1037"/>
      <c r="FS29" s="1037"/>
      <c r="FT29" s="1037"/>
      <c r="FU29" s="1037"/>
      <c r="FV29" s="1037"/>
      <c r="FW29" s="1037"/>
    </row>
    <row r="30" spans="1:179" s="1038" customFormat="1">
      <c r="A30" s="1256" t="s">
        <v>4103</v>
      </c>
      <c r="B30" s="1256" t="s">
        <v>4103</v>
      </c>
      <c r="C30" s="1076"/>
      <c r="D30" s="1076"/>
      <c r="E30" s="1083"/>
      <c r="F30" s="1083"/>
      <c r="G30" s="1037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7"/>
      <c r="AB30" s="1037"/>
      <c r="AC30" s="1037"/>
      <c r="AD30" s="1037"/>
      <c r="AE30" s="1037"/>
      <c r="AF30" s="1037"/>
      <c r="AG30" s="1037"/>
      <c r="AH30" s="1037"/>
      <c r="AI30" s="1037"/>
      <c r="AJ30" s="1037"/>
      <c r="AK30" s="1037"/>
      <c r="AL30" s="1037"/>
      <c r="AM30" s="1037"/>
      <c r="AN30" s="1037"/>
      <c r="AO30" s="1037"/>
      <c r="AP30" s="1037"/>
      <c r="AQ30" s="1037"/>
      <c r="AR30" s="1037"/>
      <c r="AS30" s="1037"/>
      <c r="AT30" s="1037"/>
      <c r="AU30" s="1037"/>
      <c r="AV30" s="1037"/>
      <c r="AW30" s="1037"/>
      <c r="AX30" s="1037"/>
      <c r="AY30" s="1037"/>
      <c r="AZ30" s="1037"/>
      <c r="BA30" s="1037"/>
      <c r="BB30" s="1037"/>
      <c r="BC30" s="1037"/>
      <c r="BD30" s="1037"/>
      <c r="BE30" s="1037"/>
      <c r="BF30" s="1037"/>
      <c r="BG30" s="1037"/>
      <c r="BH30" s="1037"/>
      <c r="BI30" s="1037"/>
      <c r="BJ30" s="1037"/>
      <c r="BK30" s="1037"/>
      <c r="BL30" s="1037"/>
      <c r="BM30" s="1037"/>
      <c r="BN30" s="1037"/>
      <c r="BO30" s="1037"/>
      <c r="BP30" s="1037"/>
      <c r="BQ30" s="1037"/>
      <c r="BR30" s="1037"/>
      <c r="BS30" s="1037"/>
      <c r="BT30" s="1037"/>
      <c r="BU30" s="1037"/>
      <c r="BV30" s="1037"/>
      <c r="BW30" s="1037"/>
      <c r="BX30" s="1037"/>
      <c r="BY30" s="1037"/>
      <c r="BZ30" s="1037"/>
      <c r="CA30" s="1037"/>
      <c r="CB30" s="1037"/>
      <c r="CC30" s="1037"/>
      <c r="CD30" s="1037"/>
      <c r="CE30" s="1037"/>
      <c r="CF30" s="1037"/>
      <c r="CG30" s="1037"/>
      <c r="CH30" s="1037"/>
      <c r="CI30" s="1037"/>
      <c r="CJ30" s="1037"/>
      <c r="CK30" s="1037"/>
      <c r="CL30" s="1037"/>
      <c r="CM30" s="1037"/>
      <c r="CN30" s="1037"/>
      <c r="CO30" s="1037"/>
      <c r="CP30" s="1037"/>
      <c r="CQ30" s="1037"/>
      <c r="CR30" s="1037"/>
      <c r="CS30" s="1037"/>
      <c r="CT30" s="1037"/>
      <c r="CU30" s="1037"/>
      <c r="CV30" s="1037"/>
      <c r="CW30" s="1037"/>
      <c r="CX30" s="1037"/>
      <c r="CY30" s="1037"/>
      <c r="CZ30" s="1037"/>
      <c r="DA30" s="1037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7"/>
      <c r="DN30" s="1037"/>
      <c r="DO30" s="1037"/>
      <c r="DP30" s="1037"/>
      <c r="DQ30" s="1037"/>
      <c r="DR30" s="1037"/>
      <c r="DS30" s="1037"/>
      <c r="DT30" s="1037"/>
      <c r="DU30" s="1037"/>
      <c r="DV30" s="1037"/>
      <c r="DW30" s="1037"/>
      <c r="DX30" s="1037"/>
      <c r="DY30" s="1037"/>
      <c r="DZ30" s="1037"/>
      <c r="EA30" s="1037"/>
      <c r="EB30" s="1037"/>
      <c r="EC30" s="1037"/>
      <c r="ED30" s="1037"/>
      <c r="EE30" s="1037"/>
      <c r="EF30" s="1037"/>
      <c r="EG30" s="1037"/>
      <c r="EH30" s="1037"/>
      <c r="EI30" s="1037"/>
      <c r="EJ30" s="1037"/>
      <c r="EK30" s="1037"/>
      <c r="EL30" s="1037"/>
      <c r="EM30" s="1037"/>
      <c r="EN30" s="1037"/>
      <c r="EO30" s="1037"/>
      <c r="EP30" s="1037"/>
      <c r="EQ30" s="1037"/>
      <c r="ER30" s="1037"/>
      <c r="ES30" s="1037"/>
      <c r="ET30" s="1037"/>
      <c r="EU30" s="1037"/>
      <c r="EV30" s="1037"/>
      <c r="EW30" s="1037"/>
      <c r="EX30" s="1037"/>
      <c r="EY30" s="1037"/>
      <c r="EZ30" s="1037"/>
      <c r="FA30" s="1037"/>
      <c r="FB30" s="1037"/>
      <c r="FC30" s="1037"/>
      <c r="FD30" s="1037"/>
      <c r="FE30" s="1037"/>
      <c r="FF30" s="1037"/>
      <c r="FG30" s="1037"/>
      <c r="FH30" s="1037"/>
      <c r="FI30" s="1037"/>
      <c r="FJ30" s="1037"/>
      <c r="FK30" s="1037"/>
      <c r="FL30" s="1037"/>
      <c r="FM30" s="1037"/>
      <c r="FN30" s="1037"/>
      <c r="FO30" s="1037"/>
      <c r="FP30" s="1037"/>
      <c r="FQ30" s="1037"/>
      <c r="FR30" s="1037"/>
      <c r="FS30" s="1037"/>
      <c r="FT30" s="1037"/>
      <c r="FU30" s="1037"/>
      <c r="FV30" s="1037"/>
      <c r="FW30" s="1037"/>
    </row>
    <row r="31" spans="1:179" s="1080" customFormat="1" ht="13.8">
      <c r="A31" s="974">
        <v>3216</v>
      </c>
      <c r="B31" s="281" t="s">
        <v>7341</v>
      </c>
      <c r="C31" s="801">
        <v>0</v>
      </c>
      <c r="D31" s="1084">
        <v>32400</v>
      </c>
      <c r="E31" s="292">
        <v>116.1</v>
      </c>
      <c r="F31" s="292">
        <v>116.1</v>
      </c>
      <c r="G31" s="1008" t="s">
        <v>6864</v>
      </c>
      <c r="H31" s="1008"/>
      <c r="I31" s="1008"/>
      <c r="J31" s="1008"/>
      <c r="K31" s="1008"/>
      <c r="L31" s="1008"/>
      <c r="M31" s="1008"/>
      <c r="N31" s="1008"/>
      <c r="O31" s="1008"/>
      <c r="P31" s="1008"/>
      <c r="Q31" s="1008"/>
      <c r="R31" s="1008"/>
      <c r="S31" s="1008"/>
      <c r="T31" s="1008"/>
      <c r="U31" s="1008"/>
      <c r="V31" s="1008"/>
      <c r="W31" s="1008"/>
      <c r="X31" s="1008"/>
      <c r="Y31" s="1008"/>
      <c r="Z31" s="1008"/>
      <c r="AA31" s="1008"/>
      <c r="AB31" s="1008"/>
      <c r="AC31" s="1008"/>
      <c r="AD31" s="1008"/>
      <c r="AE31" s="1008"/>
      <c r="AF31" s="1008"/>
      <c r="AG31" s="1008"/>
      <c r="AH31" s="1008"/>
      <c r="AI31" s="1008"/>
      <c r="AJ31" s="1008"/>
      <c r="AK31" s="1008"/>
      <c r="AL31" s="1008"/>
      <c r="AM31" s="1008"/>
      <c r="AN31" s="1008"/>
      <c r="AO31" s="1008"/>
      <c r="AP31" s="1008"/>
      <c r="AQ31" s="1008"/>
      <c r="AR31" s="1008"/>
      <c r="AS31" s="1008"/>
      <c r="AT31" s="1008"/>
      <c r="AU31" s="1008"/>
      <c r="AV31" s="1008"/>
      <c r="AW31" s="1008"/>
      <c r="AX31" s="1008"/>
      <c r="AY31" s="1008"/>
      <c r="AZ31" s="1008"/>
      <c r="BA31" s="1008"/>
      <c r="BB31" s="1008"/>
      <c r="BC31" s="1008"/>
      <c r="BD31" s="1008"/>
      <c r="BE31" s="1008"/>
      <c r="BF31" s="1008"/>
      <c r="BG31" s="1008"/>
      <c r="BH31" s="1008"/>
      <c r="BI31" s="1008"/>
      <c r="BJ31" s="1008"/>
      <c r="BK31" s="1008"/>
      <c r="BL31" s="1008"/>
      <c r="BM31" s="1008"/>
      <c r="BN31" s="1008"/>
      <c r="BO31" s="1008"/>
      <c r="BP31" s="1008"/>
      <c r="BQ31" s="1008"/>
      <c r="BR31" s="1008"/>
      <c r="BS31" s="1008"/>
      <c r="BT31" s="1008"/>
      <c r="BU31" s="1008"/>
      <c r="BV31" s="1008"/>
      <c r="BW31" s="1008"/>
      <c r="BX31" s="1008"/>
      <c r="BY31" s="1008"/>
      <c r="BZ31" s="1008"/>
      <c r="CA31" s="1008"/>
      <c r="CB31" s="1008"/>
      <c r="CC31" s="1008"/>
      <c r="CD31" s="1008"/>
      <c r="CE31" s="1008"/>
      <c r="CF31" s="1008"/>
      <c r="CG31" s="1008"/>
      <c r="CH31" s="1008"/>
      <c r="CI31" s="1008"/>
      <c r="CJ31" s="1008"/>
      <c r="CK31" s="1008"/>
      <c r="CL31" s="1008"/>
      <c r="CM31" s="1008"/>
      <c r="CN31" s="1008"/>
      <c r="CO31" s="1008"/>
      <c r="CP31" s="1008"/>
      <c r="CQ31" s="1008"/>
      <c r="CR31" s="1008"/>
      <c r="CS31" s="1008"/>
      <c r="CT31" s="1008"/>
      <c r="CU31" s="1008"/>
      <c r="CV31" s="1008"/>
      <c r="CW31" s="1008"/>
      <c r="CX31" s="1008"/>
      <c r="CY31" s="1008"/>
      <c r="CZ31" s="1008"/>
      <c r="DA31" s="1008"/>
      <c r="DB31" s="1008"/>
      <c r="DC31" s="1008"/>
      <c r="DD31" s="1008"/>
      <c r="DE31" s="1008"/>
      <c r="DF31" s="1008"/>
      <c r="DG31" s="1008"/>
      <c r="DH31" s="1008"/>
      <c r="DI31" s="1008"/>
      <c r="DJ31" s="1008"/>
      <c r="DK31" s="1008"/>
      <c r="DL31" s="1008"/>
      <c r="DM31" s="1008"/>
      <c r="DN31" s="1008"/>
      <c r="DO31" s="1008"/>
      <c r="DP31" s="1008"/>
      <c r="DQ31" s="1008"/>
      <c r="DR31" s="1008"/>
      <c r="DS31" s="1008"/>
      <c r="DT31" s="1008"/>
      <c r="DU31" s="1008"/>
      <c r="DV31" s="1008"/>
      <c r="DW31" s="1008"/>
      <c r="DX31" s="1008"/>
      <c r="DY31" s="1008"/>
      <c r="DZ31" s="1008"/>
      <c r="EA31" s="1008"/>
      <c r="EB31" s="1008"/>
      <c r="EC31" s="1008"/>
      <c r="ED31" s="1008"/>
      <c r="EE31" s="1008"/>
      <c r="EF31" s="1008"/>
      <c r="EG31" s="1008"/>
      <c r="EH31" s="1008"/>
      <c r="EI31" s="1008"/>
      <c r="EJ31" s="1008"/>
      <c r="EK31" s="1008"/>
      <c r="EL31" s="1008"/>
      <c r="EM31" s="1008"/>
      <c r="EN31" s="1008"/>
      <c r="EO31" s="1008"/>
      <c r="EP31" s="1008"/>
      <c r="EQ31" s="1008"/>
      <c r="ER31" s="1008"/>
      <c r="ES31" s="1008"/>
      <c r="ET31" s="1008"/>
      <c r="EU31" s="1008"/>
      <c r="EV31" s="1008"/>
      <c r="EW31" s="1008"/>
      <c r="EX31" s="1008"/>
      <c r="EY31" s="1008"/>
      <c r="EZ31" s="1008"/>
      <c r="FA31" s="1008"/>
      <c r="FB31" s="1008"/>
      <c r="FC31" s="1008"/>
      <c r="FD31" s="1008"/>
      <c r="FE31" s="1008"/>
      <c r="FF31" s="1008"/>
      <c r="FG31" s="1008"/>
      <c r="FH31" s="1008"/>
      <c r="FI31" s="1008"/>
      <c r="FJ31" s="1008"/>
      <c r="FK31" s="1008"/>
      <c r="FL31" s="1008"/>
      <c r="FM31" s="1008"/>
      <c r="FN31" s="1008"/>
      <c r="FO31" s="1008"/>
      <c r="FP31" s="1008"/>
      <c r="FQ31" s="1008"/>
      <c r="FR31" s="1008"/>
      <c r="FS31" s="1008"/>
      <c r="FT31" s="1008"/>
      <c r="FU31" s="1008"/>
      <c r="FV31" s="1008"/>
      <c r="FW31" s="1008"/>
    </row>
    <row r="32" spans="1:179" s="49" customFormat="1" ht="15" customHeight="1">
      <c r="A32" s="760" t="s">
        <v>529</v>
      </c>
      <c r="B32" s="533" t="s">
        <v>4244</v>
      </c>
      <c r="C32" s="1006">
        <v>0</v>
      </c>
      <c r="D32" s="1085">
        <f>SUM(D31)</f>
        <v>32400</v>
      </c>
      <c r="E32" s="762" t="s">
        <v>529</v>
      </c>
      <c r="F32" s="762" t="s">
        <v>529</v>
      </c>
    </row>
    <row r="33" spans="1:179">
      <c r="A33" s="1040"/>
      <c r="B33" s="1041"/>
      <c r="C33" s="1040"/>
      <c r="D33" s="1040"/>
      <c r="E33" s="1042"/>
      <c r="F33" s="1042"/>
    </row>
    <row r="34" spans="1:179">
      <c r="A34" s="1256" t="s">
        <v>4104</v>
      </c>
      <c r="B34" s="1256" t="s">
        <v>4103</v>
      </c>
      <c r="C34" s="1070"/>
      <c r="D34" s="1070"/>
      <c r="E34" s="1083"/>
      <c r="F34" s="1083"/>
    </row>
    <row r="35" spans="1:179" s="1080" customFormat="1" ht="13.8">
      <c r="A35" s="974" t="s">
        <v>4246</v>
      </c>
      <c r="B35" s="281" t="s">
        <v>4246</v>
      </c>
      <c r="C35" s="801">
        <v>0</v>
      </c>
      <c r="D35" s="1084">
        <v>0</v>
      </c>
      <c r="E35" s="292">
        <v>0</v>
      </c>
      <c r="F35" s="292">
        <v>0</v>
      </c>
      <c r="G35" s="1008"/>
      <c r="H35" s="1008"/>
      <c r="I35" s="1008"/>
      <c r="J35" s="1008"/>
      <c r="K35" s="1008"/>
      <c r="L35" s="1008"/>
      <c r="M35" s="1008"/>
      <c r="N35" s="1008"/>
      <c r="O35" s="1008"/>
      <c r="P35" s="1008"/>
      <c r="Q35" s="1008"/>
      <c r="R35" s="1008"/>
      <c r="S35" s="1008"/>
      <c r="T35" s="1008"/>
      <c r="U35" s="1008"/>
      <c r="V35" s="1008"/>
      <c r="W35" s="1008"/>
      <c r="X35" s="1008"/>
      <c r="Y35" s="1008"/>
      <c r="Z35" s="1008"/>
      <c r="AA35" s="1008"/>
      <c r="AB35" s="1008"/>
      <c r="AC35" s="1008"/>
      <c r="AD35" s="1008"/>
      <c r="AE35" s="1008"/>
      <c r="AF35" s="1008"/>
      <c r="AG35" s="1008"/>
      <c r="AH35" s="1008"/>
      <c r="AI35" s="1008"/>
      <c r="AJ35" s="1008"/>
      <c r="AK35" s="1008"/>
      <c r="AL35" s="1008"/>
      <c r="AM35" s="1008"/>
      <c r="AN35" s="1008"/>
      <c r="AO35" s="1008"/>
      <c r="AP35" s="1008"/>
      <c r="AQ35" s="1008"/>
      <c r="AR35" s="1008"/>
      <c r="AS35" s="1008"/>
      <c r="AT35" s="1008"/>
      <c r="AU35" s="1008"/>
      <c r="AV35" s="1008"/>
      <c r="AW35" s="1008"/>
      <c r="AX35" s="1008"/>
      <c r="AY35" s="1008"/>
      <c r="AZ35" s="1008"/>
      <c r="BA35" s="1008"/>
      <c r="BB35" s="1008"/>
      <c r="BC35" s="1008"/>
      <c r="BD35" s="1008"/>
      <c r="BE35" s="1008"/>
      <c r="BF35" s="1008"/>
      <c r="BG35" s="1008"/>
      <c r="BH35" s="1008"/>
      <c r="BI35" s="1008"/>
      <c r="BJ35" s="1008"/>
      <c r="BK35" s="1008"/>
      <c r="BL35" s="1008"/>
      <c r="BM35" s="1008"/>
      <c r="BN35" s="1008"/>
      <c r="BO35" s="1008"/>
      <c r="BP35" s="1008"/>
      <c r="BQ35" s="1008"/>
      <c r="BR35" s="1008"/>
      <c r="BS35" s="1008"/>
      <c r="BT35" s="1008"/>
      <c r="BU35" s="1008"/>
      <c r="BV35" s="1008"/>
      <c r="BW35" s="1008"/>
      <c r="BX35" s="1008"/>
      <c r="BY35" s="1008"/>
      <c r="BZ35" s="1008"/>
      <c r="CA35" s="1008"/>
      <c r="CB35" s="1008"/>
      <c r="CC35" s="1008"/>
      <c r="CD35" s="1008"/>
      <c r="CE35" s="1008"/>
      <c r="CF35" s="1008"/>
      <c r="CG35" s="1008"/>
      <c r="CH35" s="1008"/>
      <c r="CI35" s="1008"/>
      <c r="CJ35" s="1008"/>
      <c r="CK35" s="1008"/>
      <c r="CL35" s="1008"/>
      <c r="CM35" s="1008"/>
      <c r="CN35" s="1008"/>
      <c r="CO35" s="1008"/>
      <c r="CP35" s="1008"/>
      <c r="CQ35" s="1008"/>
      <c r="CR35" s="1008"/>
      <c r="CS35" s="1008"/>
      <c r="CT35" s="1008"/>
      <c r="CU35" s="1008"/>
      <c r="CV35" s="1008"/>
      <c r="CW35" s="1008"/>
      <c r="CX35" s="1008"/>
      <c r="CY35" s="1008"/>
      <c r="CZ35" s="1008"/>
      <c r="DA35" s="1008"/>
      <c r="DB35" s="1008"/>
      <c r="DC35" s="1008"/>
      <c r="DD35" s="1008"/>
      <c r="DE35" s="1008"/>
      <c r="DF35" s="1008"/>
      <c r="DG35" s="1008"/>
      <c r="DH35" s="1008"/>
      <c r="DI35" s="1008"/>
      <c r="DJ35" s="1008"/>
      <c r="DK35" s="1008"/>
      <c r="DL35" s="1008"/>
      <c r="DM35" s="1008"/>
      <c r="DN35" s="1008"/>
      <c r="DO35" s="1008"/>
      <c r="DP35" s="1008"/>
      <c r="DQ35" s="1008"/>
      <c r="DR35" s="1008"/>
      <c r="DS35" s="1008"/>
      <c r="DT35" s="1008"/>
      <c r="DU35" s="1008"/>
      <c r="DV35" s="1008"/>
      <c r="DW35" s="1008"/>
      <c r="DX35" s="1008"/>
      <c r="DY35" s="1008"/>
      <c r="DZ35" s="1008"/>
      <c r="EA35" s="1008"/>
      <c r="EB35" s="1008"/>
      <c r="EC35" s="1008"/>
      <c r="ED35" s="1008"/>
      <c r="EE35" s="1008"/>
      <c r="EF35" s="1008"/>
      <c r="EG35" s="1008"/>
      <c r="EH35" s="1008"/>
      <c r="EI35" s="1008"/>
      <c r="EJ35" s="1008"/>
      <c r="EK35" s="1008"/>
      <c r="EL35" s="1008"/>
      <c r="EM35" s="1008"/>
      <c r="EN35" s="1008"/>
      <c r="EO35" s="1008"/>
      <c r="EP35" s="1008"/>
      <c r="EQ35" s="1008"/>
      <c r="ER35" s="1008"/>
      <c r="ES35" s="1008"/>
      <c r="ET35" s="1008"/>
      <c r="EU35" s="1008"/>
      <c r="EV35" s="1008"/>
      <c r="EW35" s="1008"/>
      <c r="EX35" s="1008"/>
      <c r="EY35" s="1008"/>
      <c r="EZ35" s="1008"/>
      <c r="FA35" s="1008"/>
      <c r="FB35" s="1008"/>
      <c r="FC35" s="1008"/>
      <c r="FD35" s="1008"/>
      <c r="FE35" s="1008"/>
      <c r="FF35" s="1008"/>
      <c r="FG35" s="1008"/>
      <c r="FH35" s="1008"/>
      <c r="FI35" s="1008"/>
      <c r="FJ35" s="1008"/>
      <c r="FK35" s="1008"/>
      <c r="FL35" s="1008"/>
      <c r="FM35" s="1008"/>
      <c r="FN35" s="1008"/>
      <c r="FO35" s="1008"/>
      <c r="FP35" s="1008"/>
      <c r="FQ35" s="1008"/>
      <c r="FR35" s="1008"/>
      <c r="FS35" s="1008"/>
      <c r="FT35" s="1008"/>
      <c r="FU35" s="1008"/>
      <c r="FV35" s="1008"/>
      <c r="FW35" s="1008"/>
    </row>
    <row r="36" spans="1:179" s="49" customFormat="1" ht="15" customHeight="1">
      <c r="A36" s="760" t="s">
        <v>529</v>
      </c>
      <c r="B36" s="533" t="s">
        <v>4247</v>
      </c>
      <c r="C36" s="1006">
        <f>SUM(C32:C35)</f>
        <v>0</v>
      </c>
      <c r="D36" s="62">
        <v>0</v>
      </c>
      <c r="E36" s="762" t="s">
        <v>529</v>
      </c>
      <c r="F36" s="762" t="s">
        <v>529</v>
      </c>
    </row>
    <row r="37" spans="1:179">
      <c r="A37" s="347"/>
      <c r="B37" s="1082"/>
      <c r="C37" s="1076"/>
      <c r="D37" s="1076"/>
      <c r="E37" s="1083"/>
      <c r="F37" s="1083"/>
    </row>
    <row r="38" spans="1:179" s="49" customFormat="1" ht="15" customHeight="1">
      <c r="A38" s="629"/>
      <c r="B38" s="1004" t="s">
        <v>4105</v>
      </c>
      <c r="C38" s="1005">
        <f>C28+C32+C36</f>
        <v>29</v>
      </c>
      <c r="D38" s="1005">
        <f>D32</f>
        <v>32400</v>
      </c>
      <c r="E38" s="754"/>
      <c r="F38" s="754"/>
    </row>
    <row r="39" spans="1:179" s="49" customFormat="1" ht="15" customHeight="1">
      <c r="A39" s="629"/>
      <c r="B39" s="87"/>
      <c r="C39" s="88"/>
      <c r="D39" s="88"/>
      <c r="E39" s="754"/>
      <c r="F39" s="754"/>
    </row>
    <row r="40" spans="1:179">
      <c r="A40" s="347"/>
      <c r="B40" s="1082"/>
      <c r="C40" s="1076"/>
      <c r="D40" s="1076"/>
      <c r="E40" s="1083"/>
      <c r="F40" s="1083"/>
    </row>
    <row r="41" spans="1:179" s="49" customFormat="1" ht="15" customHeight="1">
      <c r="A41" s="1259" t="s">
        <v>4101</v>
      </c>
      <c r="B41" s="1259"/>
      <c r="C41" s="544" t="s">
        <v>529</v>
      </c>
      <c r="D41" s="544"/>
      <c r="E41" s="64" t="s">
        <v>529</v>
      </c>
      <c r="F41" s="64" t="s">
        <v>529</v>
      </c>
    </row>
    <row r="42" spans="1:179" s="49" customFormat="1" ht="15" customHeight="1">
      <c r="A42" s="1256" t="s">
        <v>4248</v>
      </c>
      <c r="B42" s="1256"/>
      <c r="C42" s="545"/>
      <c r="D42" s="545"/>
      <c r="E42" s="545"/>
      <c r="F42" s="545"/>
      <c r="G42" s="545"/>
    </row>
    <row r="43" spans="1:179" s="992" customFormat="1" ht="13.8">
      <c r="A43" s="238" t="s">
        <v>4246</v>
      </c>
      <c r="B43" s="281" t="s">
        <v>7341</v>
      </c>
      <c r="C43" s="239">
        <v>0</v>
      </c>
      <c r="D43" s="239">
        <f>16*12</f>
        <v>192</v>
      </c>
      <c r="E43" s="292">
        <v>116.1</v>
      </c>
      <c r="F43" s="292">
        <v>116.1</v>
      </c>
      <c r="G43" s="991" t="s">
        <v>6864</v>
      </c>
      <c r="H43" s="991"/>
      <c r="I43" s="991"/>
      <c r="J43" s="991"/>
      <c r="K43" s="991"/>
      <c r="L43" s="991"/>
      <c r="M43" s="991"/>
      <c r="N43" s="991"/>
      <c r="O43" s="991"/>
      <c r="P43" s="991"/>
      <c r="Q43" s="991"/>
      <c r="R43" s="991"/>
      <c r="S43" s="991"/>
      <c r="T43" s="991"/>
      <c r="U43" s="991"/>
      <c r="V43" s="991"/>
      <c r="W43" s="991"/>
      <c r="X43" s="991"/>
      <c r="Y43" s="991"/>
      <c r="Z43" s="991"/>
      <c r="AA43" s="991"/>
      <c r="AB43" s="991"/>
      <c r="AC43" s="991"/>
      <c r="AD43" s="991"/>
      <c r="AE43" s="991"/>
      <c r="AF43" s="991"/>
      <c r="AG43" s="991"/>
      <c r="AH43" s="991"/>
      <c r="AI43" s="991"/>
      <c r="AJ43" s="991"/>
      <c r="AK43" s="991"/>
      <c r="AL43" s="991"/>
      <c r="AM43" s="991"/>
      <c r="AN43" s="991"/>
      <c r="AO43" s="991"/>
      <c r="AP43" s="991"/>
      <c r="AQ43" s="991"/>
      <c r="AR43" s="991"/>
      <c r="AS43" s="991"/>
      <c r="AT43" s="991"/>
      <c r="AU43" s="991"/>
      <c r="AV43" s="991"/>
      <c r="AW43" s="991"/>
      <c r="AX43" s="991"/>
      <c r="AY43" s="991"/>
      <c r="AZ43" s="991"/>
      <c r="BA43" s="991"/>
      <c r="BB43" s="991"/>
      <c r="BC43" s="991"/>
      <c r="BD43" s="991"/>
      <c r="BE43" s="991"/>
      <c r="BF43" s="991"/>
      <c r="BG43" s="991"/>
      <c r="BH43" s="991"/>
      <c r="BI43" s="991"/>
      <c r="BJ43" s="991"/>
      <c r="BK43" s="991"/>
      <c r="BL43" s="991"/>
      <c r="BM43" s="991"/>
      <c r="BN43" s="991"/>
      <c r="BO43" s="991"/>
      <c r="BP43" s="991"/>
      <c r="BQ43" s="991"/>
      <c r="BR43" s="991"/>
      <c r="BS43" s="991"/>
      <c r="BT43" s="991"/>
      <c r="BU43" s="991"/>
      <c r="BV43" s="991"/>
      <c r="BW43" s="991"/>
      <c r="BX43" s="991"/>
      <c r="BY43" s="991"/>
      <c r="BZ43" s="991"/>
      <c r="CA43" s="991"/>
      <c r="CB43" s="991"/>
      <c r="CC43" s="991"/>
      <c r="CD43" s="991"/>
      <c r="CE43" s="991"/>
      <c r="CF43" s="991"/>
      <c r="CG43" s="991"/>
      <c r="CH43" s="991"/>
      <c r="CI43" s="991"/>
      <c r="CJ43" s="991"/>
      <c r="CK43" s="991"/>
      <c r="CL43" s="991"/>
      <c r="CM43" s="991"/>
      <c r="CN43" s="991"/>
      <c r="CO43" s="991"/>
      <c r="CP43" s="991"/>
      <c r="CQ43" s="991"/>
      <c r="CR43" s="991"/>
      <c r="CS43" s="991"/>
      <c r="CT43" s="991"/>
      <c r="CU43" s="991"/>
      <c r="CV43" s="991"/>
      <c r="CW43" s="991"/>
      <c r="CX43" s="991"/>
      <c r="CY43" s="991"/>
      <c r="CZ43" s="991"/>
      <c r="DA43" s="991"/>
      <c r="DB43" s="991"/>
      <c r="DC43" s="991"/>
      <c r="DD43" s="991"/>
      <c r="DE43" s="991"/>
      <c r="DF43" s="991"/>
      <c r="DG43" s="991"/>
      <c r="DH43" s="991"/>
      <c r="DI43" s="991"/>
      <c r="DJ43" s="991"/>
      <c r="DK43" s="991"/>
      <c r="DL43" s="991"/>
      <c r="DM43" s="991"/>
      <c r="DN43" s="991"/>
      <c r="DO43" s="991"/>
      <c r="DP43" s="991"/>
      <c r="DQ43" s="991"/>
      <c r="DR43" s="991"/>
      <c r="DS43" s="991"/>
      <c r="DT43" s="991"/>
      <c r="DU43" s="991"/>
      <c r="DV43" s="991"/>
      <c r="DW43" s="991"/>
      <c r="DX43" s="991"/>
      <c r="DY43" s="991"/>
      <c r="DZ43" s="991"/>
      <c r="EA43" s="991"/>
      <c r="EB43" s="991"/>
      <c r="EC43" s="991"/>
      <c r="ED43" s="991"/>
      <c r="EE43" s="991"/>
      <c r="EF43" s="991"/>
      <c r="EG43" s="991"/>
    </row>
    <row r="44" spans="1:179" s="49" customFormat="1" ht="15" customHeight="1">
      <c r="A44" s="760" t="s">
        <v>529</v>
      </c>
      <c r="B44" s="533" t="s">
        <v>6360</v>
      </c>
      <c r="C44" s="1006">
        <v>0</v>
      </c>
      <c r="D44" s="62">
        <f>SUM(D43)</f>
        <v>192</v>
      </c>
      <c r="E44" s="762" t="s">
        <v>529</v>
      </c>
      <c r="F44" s="762" t="s">
        <v>529</v>
      </c>
    </row>
    <row r="45" spans="1:179" s="992" customFormat="1" ht="13.8">
      <c r="A45" s="997"/>
      <c r="B45" s="998"/>
      <c r="C45" s="999"/>
      <c r="D45" s="999"/>
      <c r="E45" s="1000"/>
      <c r="F45" s="1000"/>
      <c r="G45" s="991"/>
      <c r="H45" s="991"/>
      <c r="I45" s="991"/>
      <c r="J45" s="991"/>
      <c r="K45" s="991"/>
      <c r="L45" s="991"/>
      <c r="M45" s="991"/>
      <c r="N45" s="991"/>
      <c r="O45" s="991"/>
      <c r="P45" s="991"/>
      <c r="Q45" s="991"/>
      <c r="R45" s="991"/>
      <c r="S45" s="991"/>
      <c r="T45" s="991"/>
      <c r="U45" s="991"/>
      <c r="V45" s="991"/>
      <c r="W45" s="991"/>
      <c r="X45" s="991"/>
      <c r="Y45" s="991"/>
      <c r="Z45" s="991"/>
      <c r="AA45" s="991"/>
      <c r="AB45" s="991"/>
      <c r="AC45" s="991"/>
      <c r="AD45" s="991"/>
      <c r="AE45" s="991"/>
      <c r="AF45" s="991"/>
      <c r="AG45" s="991"/>
      <c r="AH45" s="991"/>
      <c r="AI45" s="991"/>
      <c r="AJ45" s="991"/>
      <c r="AK45" s="991"/>
      <c r="AL45" s="991"/>
      <c r="AM45" s="991"/>
      <c r="AN45" s="991"/>
      <c r="AO45" s="991"/>
      <c r="AP45" s="991"/>
      <c r="AQ45" s="991"/>
      <c r="AR45" s="991"/>
      <c r="AS45" s="991"/>
      <c r="AT45" s="991"/>
      <c r="AU45" s="991"/>
      <c r="AV45" s="991"/>
      <c r="AW45" s="991"/>
      <c r="AX45" s="991"/>
      <c r="AY45" s="991"/>
      <c r="AZ45" s="991"/>
      <c r="BA45" s="991"/>
      <c r="BB45" s="991"/>
      <c r="BC45" s="991"/>
      <c r="BD45" s="991"/>
      <c r="BE45" s="991"/>
      <c r="BF45" s="991"/>
      <c r="BG45" s="991"/>
      <c r="BH45" s="991"/>
      <c r="BI45" s="991"/>
      <c r="BJ45" s="991"/>
      <c r="BK45" s="991"/>
      <c r="BL45" s="991"/>
      <c r="BM45" s="991"/>
      <c r="BN45" s="991"/>
      <c r="BO45" s="991"/>
      <c r="BP45" s="991"/>
      <c r="BQ45" s="991"/>
      <c r="BR45" s="991"/>
      <c r="BS45" s="991"/>
      <c r="BT45" s="991"/>
      <c r="BU45" s="991"/>
      <c r="BV45" s="991"/>
      <c r="BW45" s="991"/>
      <c r="BX45" s="991"/>
      <c r="BY45" s="991"/>
      <c r="BZ45" s="991"/>
      <c r="CA45" s="991"/>
      <c r="CB45" s="991"/>
      <c r="CC45" s="991"/>
      <c r="CD45" s="991"/>
      <c r="CE45" s="991"/>
      <c r="CF45" s="991"/>
      <c r="CG45" s="991"/>
      <c r="CH45" s="991"/>
      <c r="CI45" s="991"/>
      <c r="CJ45" s="991"/>
      <c r="CK45" s="991"/>
      <c r="CL45" s="991"/>
      <c r="CM45" s="991"/>
      <c r="CN45" s="991"/>
      <c r="CO45" s="991"/>
      <c r="CP45" s="991"/>
      <c r="CQ45" s="991"/>
      <c r="CR45" s="991"/>
      <c r="CS45" s="991"/>
      <c r="CT45" s="991"/>
      <c r="CU45" s="991"/>
      <c r="CV45" s="991"/>
      <c r="CW45" s="991"/>
      <c r="CX45" s="991"/>
      <c r="CY45" s="991"/>
      <c r="CZ45" s="991"/>
      <c r="DA45" s="991"/>
      <c r="DB45" s="991"/>
      <c r="DC45" s="991"/>
      <c r="DD45" s="991"/>
      <c r="DE45" s="991"/>
      <c r="DF45" s="991"/>
      <c r="DG45" s="991"/>
      <c r="DH45" s="991"/>
      <c r="DI45" s="991"/>
      <c r="DJ45" s="991"/>
      <c r="DK45" s="991"/>
      <c r="DL45" s="991"/>
      <c r="DM45" s="991"/>
      <c r="DN45" s="991"/>
      <c r="DO45" s="991"/>
      <c r="DP45" s="991"/>
      <c r="DQ45" s="991"/>
      <c r="DR45" s="991"/>
      <c r="DS45" s="991"/>
      <c r="DT45" s="991"/>
      <c r="DU45" s="991"/>
      <c r="DV45" s="991"/>
      <c r="DW45" s="991"/>
      <c r="DX45" s="991"/>
      <c r="DY45" s="991"/>
      <c r="DZ45" s="991"/>
      <c r="EA45" s="991"/>
      <c r="EB45" s="991"/>
      <c r="EC45" s="991"/>
      <c r="ED45" s="991"/>
      <c r="EE45" s="991"/>
      <c r="EF45" s="991"/>
      <c r="EG45" s="991"/>
    </row>
    <row r="46" spans="1:179" s="49" customFormat="1" ht="13.8">
      <c r="A46" s="1264" t="s">
        <v>4107</v>
      </c>
      <c r="B46" s="1265"/>
      <c r="C46" s="767"/>
      <c r="D46" s="767"/>
    </row>
    <row r="47" spans="1:179" s="1080" customFormat="1" ht="13.8">
      <c r="A47" s="281" t="s">
        <v>4246</v>
      </c>
      <c r="B47" s="281" t="s">
        <v>4246</v>
      </c>
      <c r="C47" s="801">
        <v>0</v>
      </c>
      <c r="D47" s="801">
        <v>0</v>
      </c>
      <c r="E47" s="292">
        <v>0</v>
      </c>
      <c r="F47" s="292">
        <v>0</v>
      </c>
      <c r="G47" s="1008"/>
      <c r="H47" s="1008"/>
      <c r="I47" s="1008"/>
      <c r="J47" s="1008"/>
      <c r="K47" s="1008"/>
      <c r="L47" s="1008"/>
      <c r="M47" s="1008"/>
      <c r="N47" s="1008"/>
      <c r="O47" s="1008"/>
      <c r="P47" s="1008"/>
      <c r="Q47" s="1008"/>
      <c r="R47" s="1008"/>
      <c r="S47" s="1008"/>
      <c r="T47" s="1008"/>
      <c r="U47" s="1008"/>
      <c r="V47" s="1008"/>
      <c r="W47" s="1008"/>
      <c r="X47" s="1008"/>
      <c r="Y47" s="1008"/>
      <c r="Z47" s="1008"/>
      <c r="AA47" s="1008"/>
      <c r="AB47" s="1008"/>
      <c r="AC47" s="1008"/>
      <c r="AD47" s="1008"/>
      <c r="AE47" s="1008"/>
      <c r="AF47" s="1008"/>
      <c r="AG47" s="1008"/>
      <c r="AH47" s="1008"/>
      <c r="AI47" s="1008"/>
      <c r="AJ47" s="1008"/>
      <c r="AK47" s="1008"/>
      <c r="AL47" s="1008"/>
      <c r="AM47" s="1008"/>
      <c r="AN47" s="1008"/>
      <c r="AO47" s="1008"/>
      <c r="AP47" s="1008"/>
      <c r="AQ47" s="1008"/>
      <c r="AR47" s="1008"/>
      <c r="AS47" s="1008"/>
      <c r="AT47" s="1008"/>
      <c r="AU47" s="1008"/>
      <c r="AV47" s="1008"/>
      <c r="AW47" s="1008"/>
      <c r="AX47" s="1008"/>
      <c r="AY47" s="1008"/>
      <c r="AZ47" s="1008"/>
      <c r="BA47" s="1008"/>
      <c r="BB47" s="1008"/>
      <c r="BC47" s="1008"/>
      <c r="BD47" s="1008"/>
      <c r="BE47" s="1008"/>
      <c r="BF47" s="1008"/>
      <c r="BG47" s="1008"/>
      <c r="BH47" s="1008"/>
      <c r="BI47" s="1008"/>
      <c r="BJ47" s="1008"/>
      <c r="BK47" s="1008"/>
      <c r="BL47" s="1008"/>
      <c r="BM47" s="1008"/>
      <c r="BN47" s="1008"/>
      <c r="BO47" s="1008"/>
      <c r="BP47" s="1008"/>
      <c r="BQ47" s="1008"/>
      <c r="BR47" s="1008"/>
      <c r="BS47" s="1008"/>
      <c r="BT47" s="1008"/>
      <c r="BU47" s="1008"/>
      <c r="BV47" s="1008"/>
      <c r="BW47" s="1008"/>
      <c r="BX47" s="1008"/>
      <c r="BY47" s="1008"/>
      <c r="BZ47" s="1008"/>
      <c r="CA47" s="1008"/>
      <c r="CB47" s="1008"/>
      <c r="CC47" s="1008"/>
      <c r="CD47" s="1008"/>
      <c r="CE47" s="1008"/>
      <c r="CF47" s="1008"/>
      <c r="CG47" s="1008"/>
      <c r="CH47" s="1008"/>
      <c r="CI47" s="1008"/>
      <c r="CJ47" s="1008"/>
      <c r="CK47" s="1008"/>
      <c r="CL47" s="1008"/>
      <c r="CM47" s="1008"/>
      <c r="CN47" s="1008"/>
      <c r="CO47" s="1008"/>
      <c r="CP47" s="1008"/>
      <c r="CQ47" s="1008"/>
      <c r="CR47" s="1008"/>
      <c r="CS47" s="1008"/>
      <c r="CT47" s="1008"/>
      <c r="CU47" s="1008"/>
      <c r="CV47" s="1008"/>
      <c r="CW47" s="1008"/>
      <c r="CX47" s="1008"/>
      <c r="CY47" s="1008"/>
      <c r="CZ47" s="1008"/>
      <c r="DA47" s="1008"/>
      <c r="DB47" s="1008"/>
      <c r="DC47" s="1008"/>
      <c r="DD47" s="1008"/>
      <c r="DE47" s="1008"/>
      <c r="DF47" s="1008"/>
      <c r="DG47" s="1008"/>
      <c r="DH47" s="1008"/>
      <c r="DI47" s="1008"/>
      <c r="DJ47" s="1008"/>
      <c r="DK47" s="1008"/>
      <c r="DL47" s="1008"/>
      <c r="DM47" s="1008"/>
      <c r="DN47" s="1008"/>
      <c r="DO47" s="1008"/>
      <c r="DP47" s="1008"/>
      <c r="DQ47" s="1008"/>
      <c r="DR47" s="1008"/>
      <c r="DS47" s="1008"/>
      <c r="DT47" s="1008"/>
      <c r="DU47" s="1008"/>
      <c r="DV47" s="1008"/>
      <c r="DW47" s="1008"/>
      <c r="DX47" s="1008"/>
      <c r="DY47" s="1008"/>
      <c r="DZ47" s="1008"/>
      <c r="EA47" s="1008"/>
      <c r="EB47" s="1008"/>
      <c r="EC47" s="1008"/>
      <c r="ED47" s="1008"/>
      <c r="EE47" s="1008"/>
      <c r="EF47" s="1008"/>
      <c r="EG47" s="1008"/>
      <c r="EH47" s="1008"/>
      <c r="EI47" s="1008"/>
      <c r="EJ47" s="1008"/>
      <c r="EK47" s="1008"/>
      <c r="EL47" s="1008"/>
      <c r="EM47" s="1008"/>
      <c r="EN47" s="1008"/>
      <c r="EO47" s="1008"/>
      <c r="EP47" s="1008"/>
      <c r="EQ47" s="1008"/>
      <c r="ER47" s="1008"/>
      <c r="ES47" s="1008"/>
      <c r="ET47" s="1008"/>
      <c r="EU47" s="1008"/>
      <c r="EV47" s="1008"/>
      <c r="EW47" s="1008"/>
      <c r="EX47" s="1008"/>
      <c r="EY47" s="1008"/>
      <c r="EZ47" s="1008"/>
      <c r="FA47" s="1008"/>
      <c r="FB47" s="1008"/>
      <c r="FC47" s="1008"/>
      <c r="FD47" s="1008"/>
      <c r="FE47" s="1008"/>
      <c r="FF47" s="1008"/>
      <c r="FG47" s="1008"/>
      <c r="FH47" s="1008"/>
      <c r="FI47" s="1008"/>
      <c r="FJ47" s="1008"/>
      <c r="FK47" s="1008"/>
      <c r="FL47" s="1008"/>
      <c r="FM47" s="1008"/>
      <c r="FN47" s="1008"/>
      <c r="FO47" s="1008"/>
      <c r="FP47" s="1008"/>
      <c r="FQ47" s="1008"/>
      <c r="FR47" s="1008"/>
      <c r="FS47" s="1008"/>
      <c r="FT47" s="1008"/>
      <c r="FU47" s="1008"/>
      <c r="FV47" s="1008"/>
      <c r="FW47" s="1008"/>
    </row>
    <row r="48" spans="1:179" s="49" customFormat="1" ht="13.8">
      <c r="A48" s="768" t="s">
        <v>529</v>
      </c>
      <c r="B48" s="155" t="s">
        <v>4280</v>
      </c>
      <c r="C48" s="1007">
        <v>0</v>
      </c>
      <c r="D48" s="62">
        <f>SUM(D47)</f>
        <v>0</v>
      </c>
      <c r="E48" s="762" t="s">
        <v>529</v>
      </c>
      <c r="F48" s="762" t="s">
        <v>529</v>
      </c>
    </row>
    <row r="51" spans="1:179" s="1080" customFormat="1" ht="13.8">
      <c r="A51" s="1008" t="s">
        <v>7141</v>
      </c>
      <c r="B51" s="1008"/>
      <c r="C51" s="1008"/>
      <c r="D51" s="1008"/>
      <c r="E51" s="1008"/>
      <c r="F51" s="1008"/>
      <c r="G51" s="1008"/>
      <c r="H51" s="1008"/>
      <c r="I51" s="1008"/>
      <c r="J51" s="1008"/>
      <c r="K51" s="1008"/>
      <c r="L51" s="1008"/>
      <c r="M51" s="1008"/>
      <c r="N51" s="1008"/>
      <c r="O51" s="1008"/>
      <c r="P51" s="1008"/>
      <c r="Q51" s="1008"/>
      <c r="R51" s="1008"/>
      <c r="S51" s="1008"/>
      <c r="T51" s="1008"/>
      <c r="U51" s="1008"/>
      <c r="V51" s="1008"/>
      <c r="W51" s="1008"/>
      <c r="X51" s="1008"/>
      <c r="Y51" s="1008"/>
      <c r="Z51" s="1008"/>
      <c r="AA51" s="1008"/>
      <c r="AB51" s="1008"/>
      <c r="AC51" s="1008"/>
      <c r="AD51" s="1008"/>
      <c r="AE51" s="1008"/>
      <c r="AF51" s="1008"/>
      <c r="AG51" s="1008"/>
      <c r="AH51" s="1008"/>
      <c r="AI51" s="1008"/>
      <c r="AJ51" s="1008"/>
      <c r="AK51" s="1008"/>
      <c r="AL51" s="1008"/>
      <c r="AM51" s="1008"/>
      <c r="AN51" s="1008"/>
      <c r="AO51" s="1008"/>
      <c r="AP51" s="1008"/>
      <c r="AQ51" s="1008"/>
      <c r="AR51" s="1008"/>
      <c r="AS51" s="1008"/>
      <c r="AT51" s="1008"/>
      <c r="AU51" s="1008"/>
      <c r="AV51" s="1008"/>
      <c r="AW51" s="1008"/>
      <c r="AX51" s="1008"/>
      <c r="AY51" s="1008"/>
      <c r="AZ51" s="1008"/>
      <c r="BA51" s="1008"/>
      <c r="BB51" s="1008"/>
      <c r="BC51" s="1008"/>
      <c r="BD51" s="1008"/>
      <c r="BE51" s="1008"/>
      <c r="BF51" s="1008"/>
      <c r="BG51" s="1008"/>
      <c r="BH51" s="1008"/>
      <c r="BI51" s="1008"/>
      <c r="BJ51" s="1008"/>
      <c r="BK51" s="1008"/>
      <c r="BL51" s="1008"/>
      <c r="BM51" s="1008"/>
      <c r="BN51" s="1008"/>
      <c r="BO51" s="1008"/>
      <c r="BP51" s="1008"/>
      <c r="BQ51" s="1008"/>
      <c r="BR51" s="1008"/>
      <c r="BS51" s="1008"/>
      <c r="BT51" s="1008"/>
      <c r="BU51" s="1008"/>
      <c r="BV51" s="1008"/>
      <c r="BW51" s="1008"/>
      <c r="BX51" s="1008"/>
      <c r="BY51" s="1008"/>
      <c r="BZ51" s="1008"/>
      <c r="CA51" s="1008"/>
      <c r="CB51" s="1008"/>
      <c r="CC51" s="1008"/>
      <c r="CD51" s="1008"/>
      <c r="CE51" s="1008"/>
      <c r="CF51" s="1008"/>
      <c r="CG51" s="1008"/>
      <c r="CH51" s="1008"/>
      <c r="CI51" s="1008"/>
      <c r="CJ51" s="1008"/>
      <c r="CK51" s="1008"/>
      <c r="CL51" s="1008"/>
      <c r="CM51" s="1008"/>
      <c r="CN51" s="1008"/>
      <c r="CO51" s="1008"/>
      <c r="CP51" s="1008"/>
      <c r="CQ51" s="1008"/>
      <c r="CR51" s="1008"/>
      <c r="CS51" s="1008"/>
      <c r="CT51" s="1008"/>
      <c r="CU51" s="1008"/>
      <c r="CV51" s="1008"/>
      <c r="CW51" s="1008"/>
      <c r="CX51" s="1008"/>
      <c r="CY51" s="1008"/>
      <c r="CZ51" s="1008"/>
      <c r="DA51" s="1008"/>
      <c r="DB51" s="1008"/>
      <c r="DC51" s="1008"/>
      <c r="DD51" s="1008"/>
      <c r="DE51" s="1008"/>
      <c r="DF51" s="1008"/>
      <c r="DG51" s="1008"/>
      <c r="DH51" s="1008"/>
      <c r="DI51" s="1008"/>
      <c r="DJ51" s="1008"/>
      <c r="DK51" s="1008"/>
      <c r="DL51" s="1008"/>
      <c r="DM51" s="1008"/>
      <c r="DN51" s="1008"/>
      <c r="DO51" s="1008"/>
      <c r="DP51" s="1008"/>
      <c r="DQ51" s="1008"/>
      <c r="DR51" s="1008"/>
      <c r="DS51" s="1008"/>
      <c r="DT51" s="1008"/>
      <c r="DU51" s="1008"/>
      <c r="DV51" s="1008"/>
      <c r="DW51" s="1008"/>
      <c r="DX51" s="1008"/>
      <c r="DY51" s="1008"/>
      <c r="DZ51" s="1008"/>
      <c r="EA51" s="1008"/>
      <c r="EB51" s="1008"/>
      <c r="EC51" s="1008"/>
      <c r="ED51" s="1008"/>
      <c r="EE51" s="1008"/>
      <c r="EF51" s="1008"/>
      <c r="EG51" s="1008"/>
      <c r="EH51" s="1008"/>
      <c r="EI51" s="1008"/>
      <c r="EJ51" s="1008"/>
      <c r="EK51" s="1008"/>
      <c r="EL51" s="1008"/>
      <c r="EM51" s="1008"/>
      <c r="EN51" s="1008"/>
      <c r="EO51" s="1008"/>
      <c r="EP51" s="1008"/>
      <c r="EQ51" s="1008"/>
      <c r="ER51" s="1008"/>
      <c r="ES51" s="1008"/>
      <c r="ET51" s="1008"/>
      <c r="EU51" s="1008"/>
      <c r="EV51" s="1008"/>
      <c r="EW51" s="1008"/>
      <c r="EX51" s="1008"/>
      <c r="EY51" s="1008"/>
      <c r="EZ51" s="1008"/>
      <c r="FA51" s="1008"/>
      <c r="FB51" s="1008"/>
      <c r="FC51" s="1008"/>
      <c r="FD51" s="1008"/>
      <c r="FE51" s="1008"/>
      <c r="FF51" s="1008"/>
      <c r="FG51" s="1008"/>
      <c r="FH51" s="1008"/>
      <c r="FI51" s="1008"/>
      <c r="FJ51" s="1008"/>
      <c r="FK51" s="1008"/>
      <c r="FL51" s="1008"/>
      <c r="FM51" s="1008"/>
      <c r="FN51" s="1008"/>
      <c r="FO51" s="1008"/>
      <c r="FP51" s="1008"/>
      <c r="FQ51" s="1008"/>
      <c r="FR51" s="1008"/>
      <c r="FS51" s="1008"/>
      <c r="FT51" s="1008"/>
      <c r="FU51" s="1008"/>
      <c r="FV51" s="1008"/>
      <c r="FW51" s="1008"/>
    </row>
    <row r="52" spans="1:179">
      <c r="B52" s="1072"/>
    </row>
  </sheetData>
  <mergeCells count="16">
    <mergeCell ref="A46:B46"/>
    <mergeCell ref="A2:F2"/>
    <mergeCell ref="A3:F3"/>
    <mergeCell ref="A4:F4"/>
    <mergeCell ref="A5:F5"/>
    <mergeCell ref="A6:F6"/>
    <mergeCell ref="A9:A10"/>
    <mergeCell ref="B9:B10"/>
    <mergeCell ref="C9:C10"/>
    <mergeCell ref="D9:D10"/>
    <mergeCell ref="E9:F9"/>
    <mergeCell ref="A12:B12"/>
    <mergeCell ref="A30:B30"/>
    <mergeCell ref="A34:B34"/>
    <mergeCell ref="A41:B41"/>
    <mergeCell ref="A42:B42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9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7"/>
  <sheetViews>
    <sheetView showGridLines="0" topLeftCell="A7" zoomScaleNormal="100" zoomScaleSheetLayoutView="80" workbookViewId="0"/>
  </sheetViews>
  <sheetFormatPr baseColWidth="10" defaultColWidth="11.44140625" defaultRowHeight="15.6"/>
  <cols>
    <col min="1" max="1" width="14.5546875" style="837" customWidth="1"/>
    <col min="2" max="2" width="54" style="837" customWidth="1"/>
    <col min="3" max="3" width="12" style="837" bestFit="1" customWidth="1"/>
    <col min="4" max="4" width="16.88671875" style="837" bestFit="1" customWidth="1"/>
    <col min="5" max="5" width="16.6640625" style="837" customWidth="1"/>
    <col min="6" max="6" width="11.44140625" style="837"/>
    <col min="7" max="7" width="13" style="837" customWidth="1"/>
    <col min="8" max="8" width="13.33203125" style="837" customWidth="1"/>
    <col min="9" max="9" width="11.88671875" style="837" customWidth="1"/>
    <col min="10" max="10" width="12.6640625" style="837" customWidth="1"/>
    <col min="11" max="11" width="11.44140625" style="837"/>
    <col min="12" max="12" width="3.88671875" style="837" customWidth="1"/>
    <col min="13" max="16384" width="11.44140625" style="837"/>
  </cols>
  <sheetData>
    <row r="2" spans="1:11">
      <c r="A2" s="1410" t="s">
        <v>4095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0"/>
    </row>
    <row r="3" spans="1:11" s="977" customFormat="1">
      <c r="A3" s="1311" t="s">
        <v>44</v>
      </c>
      <c r="B3" s="1311"/>
      <c r="C3" s="1311"/>
      <c r="D3" s="1311"/>
      <c r="E3" s="1311"/>
      <c r="F3" s="1311"/>
      <c r="G3" s="1311"/>
      <c r="H3" s="1311"/>
      <c r="I3" s="1311"/>
      <c r="J3" s="1311"/>
      <c r="K3" s="1311"/>
    </row>
    <row r="4" spans="1:11" s="977" customFormat="1">
      <c r="A4" s="1311" t="s">
        <v>4096</v>
      </c>
      <c r="B4" s="1311"/>
      <c r="C4" s="1311"/>
      <c r="D4" s="1311"/>
      <c r="E4" s="1311"/>
      <c r="F4" s="1311"/>
      <c r="G4" s="1311"/>
      <c r="H4" s="1311"/>
      <c r="I4" s="1311"/>
      <c r="J4" s="1311"/>
      <c r="K4" s="1311"/>
    </row>
    <row r="5" spans="1:11" s="977" customFormat="1">
      <c r="A5" s="1311" t="s">
        <v>4365</v>
      </c>
      <c r="B5" s="1311"/>
      <c r="C5" s="1311"/>
      <c r="D5" s="1311"/>
      <c r="E5" s="1311"/>
      <c r="F5" s="1311"/>
      <c r="G5" s="1311"/>
      <c r="H5" s="1311"/>
      <c r="I5" s="1311"/>
      <c r="J5" s="1311"/>
      <c r="K5" s="1311"/>
    </row>
    <row r="6" spans="1:11" s="977" customFormat="1">
      <c r="A6" s="1417" t="s">
        <v>4157</v>
      </c>
      <c r="B6" s="1417"/>
      <c r="C6" s="1417"/>
      <c r="D6" s="1417"/>
      <c r="E6" s="1417"/>
      <c r="F6" s="1417"/>
      <c r="G6" s="1417"/>
      <c r="H6" s="1417"/>
      <c r="I6" s="1417"/>
      <c r="J6" s="1417"/>
      <c r="K6" s="1417"/>
    </row>
    <row r="7" spans="1:11" s="977" customFormat="1">
      <c r="A7" s="837"/>
      <c r="B7" s="837"/>
      <c r="C7" s="930"/>
      <c r="D7" s="930"/>
      <c r="E7" s="930"/>
      <c r="F7" s="930"/>
      <c r="G7" s="930"/>
      <c r="H7" s="930"/>
      <c r="I7" s="930"/>
      <c r="J7" s="930"/>
      <c r="K7" s="930"/>
    </row>
    <row r="8" spans="1:11">
      <c r="A8" s="979" t="s">
        <v>4282</v>
      </c>
      <c r="C8" s="930"/>
      <c r="D8" s="930"/>
      <c r="E8" s="930"/>
      <c r="F8" s="930"/>
      <c r="G8" s="930"/>
      <c r="H8" s="930"/>
      <c r="I8" s="930"/>
      <c r="J8" s="930"/>
      <c r="K8" s="930"/>
    </row>
    <row r="9" spans="1:1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1" s="929" customFormat="1" ht="13.8">
      <c r="A11" s="1086">
        <v>3201</v>
      </c>
      <c r="B11" s="677" t="s">
        <v>7105</v>
      </c>
      <c r="C11" s="292">
        <v>68417.100000000006</v>
      </c>
      <c r="D11" s="678">
        <v>0</v>
      </c>
      <c r="E11" s="678">
        <v>0</v>
      </c>
      <c r="F11" s="679">
        <f>SUM(C11:E11)</f>
        <v>68417.100000000006</v>
      </c>
      <c r="G11" s="700">
        <f>(C11/30)*10</f>
        <v>22805.7</v>
      </c>
      <c r="H11" s="700">
        <f>(C11/30)*5</f>
        <v>11402.85</v>
      </c>
      <c r="I11" s="679">
        <f>(C11/30)*40</f>
        <v>91222.8</v>
      </c>
      <c r="J11" s="679">
        <v>0</v>
      </c>
      <c r="K11" s="679">
        <f>SUM(G11:J11)</f>
        <v>125431.35</v>
      </c>
    </row>
    <row r="12" spans="1:11" s="929" customFormat="1" ht="13.8">
      <c r="A12" s="1086">
        <v>3202</v>
      </c>
      <c r="B12" s="281" t="s">
        <v>6932</v>
      </c>
      <c r="C12" s="292">
        <v>51319.5</v>
      </c>
      <c r="D12" s="678">
        <v>0</v>
      </c>
      <c r="E12" s="678">
        <v>0</v>
      </c>
      <c r="F12" s="679">
        <f>SUM(C12:E12)</f>
        <v>51319.5</v>
      </c>
      <c r="G12" s="700">
        <f>(C12/30)*10</f>
        <v>17106.5</v>
      </c>
      <c r="H12" s="700">
        <f>(C12/30)*5</f>
        <v>8553.25</v>
      </c>
      <c r="I12" s="679">
        <f>(C12/30)*40</f>
        <v>68426</v>
      </c>
      <c r="J12" s="679">
        <v>0</v>
      </c>
      <c r="K12" s="679">
        <f>SUM(G12:J12)</f>
        <v>94085.75</v>
      </c>
    </row>
    <row r="13" spans="1:11" s="929" customFormat="1" ht="13.8">
      <c r="A13" s="1086">
        <v>3204</v>
      </c>
      <c r="B13" s="281" t="s">
        <v>6373</v>
      </c>
      <c r="C13" s="292">
        <v>26448.6</v>
      </c>
      <c r="D13" s="678">
        <v>0</v>
      </c>
      <c r="E13" s="678">
        <v>0</v>
      </c>
      <c r="F13" s="679">
        <f>SUM(C13:E13)</f>
        <v>26448.6</v>
      </c>
      <c r="G13" s="700">
        <f>(C13/30)*10</f>
        <v>8816.2000000000007</v>
      </c>
      <c r="H13" s="700">
        <f>(C13/30)*5</f>
        <v>4408.1000000000004</v>
      </c>
      <c r="I13" s="679">
        <f>(C13/30)*40</f>
        <v>35264.800000000003</v>
      </c>
      <c r="J13" s="679">
        <v>0</v>
      </c>
      <c r="K13" s="679">
        <f>SUM(G13:J13)</f>
        <v>48489.100000000006</v>
      </c>
    </row>
    <row r="14" spans="1:11">
      <c r="A14" s="930"/>
      <c r="C14" s="930"/>
      <c r="D14" s="930"/>
      <c r="E14" s="930"/>
      <c r="F14" s="930"/>
      <c r="G14" s="930"/>
      <c r="H14" s="930"/>
      <c r="I14" s="930"/>
      <c r="J14" s="930"/>
      <c r="K14" s="930"/>
    </row>
    <row r="15" spans="1:11">
      <c r="A15" s="979" t="s">
        <v>4296</v>
      </c>
      <c r="C15" s="930"/>
      <c r="D15" s="930"/>
      <c r="E15" s="930"/>
      <c r="F15" s="930"/>
      <c r="G15" s="930"/>
      <c r="H15" s="930"/>
      <c r="I15" s="930"/>
      <c r="J15" s="930"/>
      <c r="K15" s="930"/>
    </row>
    <row r="16" spans="1:11" ht="16.5" customHeight="1">
      <c r="A16" s="1251" t="s">
        <v>4283</v>
      </c>
      <c r="B16" s="1251" t="s">
        <v>4159</v>
      </c>
      <c r="C16" s="1251" t="s">
        <v>4285</v>
      </c>
      <c r="D16" s="1251" t="s">
        <v>4285</v>
      </c>
      <c r="E16" s="1251" t="s">
        <v>4285</v>
      </c>
      <c r="F16" s="1251" t="s">
        <v>4285</v>
      </c>
      <c r="G16" s="1251" t="s">
        <v>4286</v>
      </c>
      <c r="H16" s="1251" t="s">
        <v>4286</v>
      </c>
      <c r="I16" s="1251" t="s">
        <v>4286</v>
      </c>
      <c r="J16" s="1251" t="s">
        <v>4286</v>
      </c>
      <c r="K16" s="1251" t="s">
        <v>4286</v>
      </c>
    </row>
    <row r="17" spans="1:14" ht="27.6">
      <c r="A17" s="1251" t="s">
        <v>4283</v>
      </c>
      <c r="B17" s="1251" t="s">
        <v>6362</v>
      </c>
      <c r="C17" s="110" t="s">
        <v>4287</v>
      </c>
      <c r="D17" s="110" t="s">
        <v>4288</v>
      </c>
      <c r="E17" s="110" t="s">
        <v>4289</v>
      </c>
      <c r="F17" s="110" t="s">
        <v>4290</v>
      </c>
      <c r="G17" s="110" t="s">
        <v>4291</v>
      </c>
      <c r="H17" s="110" t="s">
        <v>4292</v>
      </c>
      <c r="I17" s="110" t="s">
        <v>4293</v>
      </c>
      <c r="J17" s="110" t="s">
        <v>4294</v>
      </c>
      <c r="K17" s="110" t="s">
        <v>4290</v>
      </c>
    </row>
    <row r="18" spans="1:14" s="929" customFormat="1" ht="13.8">
      <c r="A18" s="1086">
        <v>3219</v>
      </c>
      <c r="B18" s="677" t="s">
        <v>4231</v>
      </c>
      <c r="C18" s="292">
        <v>17621.7</v>
      </c>
      <c r="D18" s="678">
        <v>1380.5</v>
      </c>
      <c r="E18" s="678">
        <v>0</v>
      </c>
      <c r="F18" s="679">
        <f t="shared" ref="F18:F30" si="0">SUM(C18:E18)</f>
        <v>19002.2</v>
      </c>
      <c r="G18" s="700">
        <f t="shared" ref="G18:G27" si="1">(C18/30)*24</f>
        <v>14097.36</v>
      </c>
      <c r="H18" s="679">
        <v>2936.95</v>
      </c>
      <c r="I18" s="679">
        <f t="shared" ref="I18:I29" si="2">(C18/30)*40</f>
        <v>23495.599999999999</v>
      </c>
      <c r="J18" s="679">
        <v>0</v>
      </c>
      <c r="K18" s="679">
        <f t="shared" ref="K18:K30" si="3">SUM(G18:J18)</f>
        <v>40529.910000000003</v>
      </c>
      <c r="M18" s="976"/>
      <c r="N18" s="976"/>
    </row>
    <row r="19" spans="1:14" s="929" customFormat="1" ht="13.8">
      <c r="A19" s="1086">
        <v>3218</v>
      </c>
      <c r="B19" s="677" t="s">
        <v>4309</v>
      </c>
      <c r="C19" s="292">
        <v>14048.8</v>
      </c>
      <c r="D19" s="678">
        <v>1380.5</v>
      </c>
      <c r="E19" s="678">
        <v>0</v>
      </c>
      <c r="F19" s="679">
        <f t="shared" si="0"/>
        <v>15429.3</v>
      </c>
      <c r="G19" s="700">
        <f t="shared" si="1"/>
        <v>11239.039999999999</v>
      </c>
      <c r="H19" s="679">
        <v>2341.4666666666662</v>
      </c>
      <c r="I19" s="679">
        <f t="shared" si="2"/>
        <v>18731.73333333333</v>
      </c>
      <c r="J19" s="679">
        <v>0</v>
      </c>
      <c r="K19" s="679">
        <f t="shared" si="3"/>
        <v>32312.239999999994</v>
      </c>
      <c r="M19" s="976"/>
      <c r="N19" s="976"/>
    </row>
    <row r="20" spans="1:14" s="929" customFormat="1" ht="13.8">
      <c r="A20" s="1086">
        <v>3205</v>
      </c>
      <c r="B20" s="677" t="s">
        <v>4179</v>
      </c>
      <c r="C20" s="292">
        <v>14092.5</v>
      </c>
      <c r="D20" s="678">
        <v>1380.5</v>
      </c>
      <c r="E20" s="678">
        <v>0</v>
      </c>
      <c r="F20" s="679">
        <f t="shared" si="0"/>
        <v>15473</v>
      </c>
      <c r="G20" s="700">
        <f t="shared" si="1"/>
        <v>11274</v>
      </c>
      <c r="H20" s="679">
        <v>2348.75</v>
      </c>
      <c r="I20" s="679">
        <f t="shared" si="2"/>
        <v>18790</v>
      </c>
      <c r="J20" s="679">
        <v>0</v>
      </c>
      <c r="K20" s="679">
        <f t="shared" si="3"/>
        <v>32412.75</v>
      </c>
      <c r="M20" s="976"/>
      <c r="N20" s="976"/>
    </row>
    <row r="21" spans="1:14" s="929" customFormat="1" ht="13.8">
      <c r="A21" s="1086">
        <v>3206</v>
      </c>
      <c r="B21" s="281" t="s">
        <v>6763</v>
      </c>
      <c r="C21" s="292">
        <v>8810.7000000000007</v>
      </c>
      <c r="D21" s="678">
        <v>1380.5</v>
      </c>
      <c r="E21" s="678">
        <v>0</v>
      </c>
      <c r="F21" s="679">
        <f t="shared" si="0"/>
        <v>10191.200000000001</v>
      </c>
      <c r="G21" s="700">
        <f t="shared" si="1"/>
        <v>7048.5599999999995</v>
      </c>
      <c r="H21" s="679">
        <v>1468.45</v>
      </c>
      <c r="I21" s="679">
        <f t="shared" si="2"/>
        <v>11747.6</v>
      </c>
      <c r="J21" s="679">
        <v>0</v>
      </c>
      <c r="K21" s="679">
        <f t="shared" si="3"/>
        <v>20264.61</v>
      </c>
      <c r="M21" s="976"/>
      <c r="N21" s="976"/>
    </row>
    <row r="22" spans="1:14" s="929" customFormat="1" ht="13.8">
      <c r="A22" s="1086">
        <v>3208</v>
      </c>
      <c r="B22" s="281" t="s">
        <v>7309</v>
      </c>
      <c r="C22" s="292">
        <v>7582.2</v>
      </c>
      <c r="D22" s="678">
        <v>1380.5</v>
      </c>
      <c r="E22" s="678">
        <v>0</v>
      </c>
      <c r="F22" s="679">
        <f t="shared" si="0"/>
        <v>8962.7000000000007</v>
      </c>
      <c r="G22" s="700">
        <f t="shared" si="1"/>
        <v>6065.7599999999993</v>
      </c>
      <c r="H22" s="679">
        <v>1263.6999999999998</v>
      </c>
      <c r="I22" s="679">
        <f t="shared" si="2"/>
        <v>10109.599999999999</v>
      </c>
      <c r="J22" s="679">
        <v>0</v>
      </c>
      <c r="K22" s="679">
        <f t="shared" si="3"/>
        <v>17439.059999999998</v>
      </c>
      <c r="M22" s="976"/>
      <c r="N22" s="976"/>
    </row>
    <row r="23" spans="1:14" s="929" customFormat="1" ht="13.8">
      <c r="A23" s="1086">
        <v>3215</v>
      </c>
      <c r="B23" s="677" t="s">
        <v>7174</v>
      </c>
      <c r="C23" s="292">
        <v>6423.6</v>
      </c>
      <c r="D23" s="678">
        <v>1380.5</v>
      </c>
      <c r="E23" s="678">
        <v>0</v>
      </c>
      <c r="F23" s="679">
        <f t="shared" si="0"/>
        <v>7804.1</v>
      </c>
      <c r="G23" s="700">
        <f t="shared" si="1"/>
        <v>5138.88</v>
      </c>
      <c r="H23" s="679">
        <v>1070.5999999999999</v>
      </c>
      <c r="I23" s="679">
        <f t="shared" si="2"/>
        <v>8564.7999999999993</v>
      </c>
      <c r="J23" s="679">
        <v>0</v>
      </c>
      <c r="K23" s="679">
        <f t="shared" si="3"/>
        <v>14774.279999999999</v>
      </c>
      <c r="M23" s="976"/>
      <c r="N23" s="976"/>
    </row>
    <row r="24" spans="1:14" s="929" customFormat="1" ht="13.8">
      <c r="A24" s="1086">
        <v>3212</v>
      </c>
      <c r="B24" s="677" t="s">
        <v>7337</v>
      </c>
      <c r="C24" s="292">
        <v>6223.2</v>
      </c>
      <c r="D24" s="678">
        <v>1380.5</v>
      </c>
      <c r="E24" s="678">
        <v>0</v>
      </c>
      <c r="F24" s="679">
        <f t="shared" si="0"/>
        <v>7603.7</v>
      </c>
      <c r="G24" s="700">
        <f t="shared" si="1"/>
        <v>4978.5599999999995</v>
      </c>
      <c r="H24" s="679">
        <v>1037.2</v>
      </c>
      <c r="I24" s="679">
        <f t="shared" si="2"/>
        <v>8297.6</v>
      </c>
      <c r="J24" s="679">
        <v>0</v>
      </c>
      <c r="K24" s="679">
        <f t="shared" si="3"/>
        <v>14313.36</v>
      </c>
      <c r="M24" s="976"/>
      <c r="N24" s="976"/>
    </row>
    <row r="25" spans="1:14" s="929" customFormat="1" ht="13.8">
      <c r="A25" s="1086">
        <v>3209</v>
      </c>
      <c r="B25" s="677" t="s">
        <v>4725</v>
      </c>
      <c r="C25" s="292">
        <v>7024.2</v>
      </c>
      <c r="D25" s="678">
        <v>1380.5</v>
      </c>
      <c r="E25" s="678">
        <v>0</v>
      </c>
      <c r="F25" s="679">
        <f t="shared" si="0"/>
        <v>8404.7000000000007</v>
      </c>
      <c r="G25" s="700">
        <f t="shared" si="1"/>
        <v>5619.36</v>
      </c>
      <c r="H25" s="679">
        <v>1170.6999999999998</v>
      </c>
      <c r="I25" s="679">
        <f t="shared" si="2"/>
        <v>9365.5999999999985</v>
      </c>
      <c r="J25" s="679">
        <v>0</v>
      </c>
      <c r="K25" s="679">
        <f t="shared" si="3"/>
        <v>16155.659999999998</v>
      </c>
      <c r="M25" s="976"/>
      <c r="N25" s="976"/>
    </row>
    <row r="26" spans="1:14" s="1089" customFormat="1" ht="13.8">
      <c r="A26" s="1087">
        <v>3213</v>
      </c>
      <c r="B26" s="1088" t="s">
        <v>7340</v>
      </c>
      <c r="C26" s="290">
        <v>7582.2</v>
      </c>
      <c r="D26" s="678">
        <v>1380.5</v>
      </c>
      <c r="E26" s="678">
        <v>0</v>
      </c>
      <c r="F26" s="678">
        <f t="shared" si="0"/>
        <v>8962.7000000000007</v>
      </c>
      <c r="G26" s="700">
        <f t="shared" si="1"/>
        <v>6065.7599999999993</v>
      </c>
      <c r="H26" s="679">
        <v>1263.6999999999998</v>
      </c>
      <c r="I26" s="679">
        <f t="shared" si="2"/>
        <v>10109.599999999999</v>
      </c>
      <c r="J26" s="678">
        <v>0</v>
      </c>
      <c r="K26" s="678">
        <f t="shared" si="3"/>
        <v>17439.059999999998</v>
      </c>
      <c r="M26" s="976"/>
      <c r="N26" s="976"/>
    </row>
    <row r="27" spans="1:14" s="929" customFormat="1" ht="13.8">
      <c r="A27" s="1086">
        <v>3207</v>
      </c>
      <c r="B27" s="677" t="s">
        <v>7014</v>
      </c>
      <c r="C27" s="292">
        <v>7582.2</v>
      </c>
      <c r="D27" s="678">
        <v>1380.5</v>
      </c>
      <c r="E27" s="678">
        <v>0</v>
      </c>
      <c r="F27" s="679">
        <f t="shared" si="0"/>
        <v>8962.7000000000007</v>
      </c>
      <c r="G27" s="700">
        <f t="shared" si="1"/>
        <v>6065.7599999999993</v>
      </c>
      <c r="H27" s="679">
        <v>1263.6999999999998</v>
      </c>
      <c r="I27" s="679">
        <f t="shared" si="2"/>
        <v>10109.599999999999</v>
      </c>
      <c r="J27" s="679">
        <v>0</v>
      </c>
      <c r="K27" s="679">
        <f t="shared" si="3"/>
        <v>17439.059999999998</v>
      </c>
      <c r="M27" s="976"/>
      <c r="N27" s="976"/>
    </row>
    <row r="28" spans="1:14" s="929" customFormat="1" ht="13.8">
      <c r="A28" s="1086">
        <v>3220</v>
      </c>
      <c r="B28" s="677" t="s">
        <v>7338</v>
      </c>
      <c r="C28" s="292">
        <v>27589.599999999999</v>
      </c>
      <c r="D28" s="678">
        <v>1380.5</v>
      </c>
      <c r="E28" s="678">
        <v>908.04</v>
      </c>
      <c r="F28" s="679">
        <f t="shared" si="0"/>
        <v>29878.14</v>
      </c>
      <c r="G28" s="700">
        <f>(C28/30)*10</f>
        <v>9196.5333333333328</v>
      </c>
      <c r="H28" s="679">
        <v>4598.2666666666664</v>
      </c>
      <c r="I28" s="679">
        <f t="shared" si="2"/>
        <v>36786.133333333331</v>
      </c>
      <c r="J28" s="679">
        <v>0</v>
      </c>
      <c r="K28" s="679">
        <f t="shared" si="3"/>
        <v>50580.933333333334</v>
      </c>
      <c r="M28" s="976"/>
      <c r="N28" s="976"/>
    </row>
    <row r="29" spans="1:14" s="929" customFormat="1" ht="13.8">
      <c r="A29" s="1086">
        <v>3217</v>
      </c>
      <c r="B29" s="677" t="s">
        <v>7339</v>
      </c>
      <c r="C29" s="292">
        <v>20161.8</v>
      </c>
      <c r="D29" s="678">
        <v>1380.5</v>
      </c>
      <c r="E29" s="678">
        <v>746.64</v>
      </c>
      <c r="F29" s="679">
        <f t="shared" si="0"/>
        <v>22288.94</v>
      </c>
      <c r="G29" s="700">
        <f>(C29/30)*10</f>
        <v>6720.5999999999995</v>
      </c>
      <c r="H29" s="679">
        <v>3360.2999999999997</v>
      </c>
      <c r="I29" s="679">
        <f t="shared" si="2"/>
        <v>26882.399999999998</v>
      </c>
      <c r="J29" s="679">
        <v>0</v>
      </c>
      <c r="K29" s="679">
        <f t="shared" si="3"/>
        <v>36963.299999999996</v>
      </c>
      <c r="M29" s="976"/>
      <c r="N29" s="976"/>
    </row>
    <row r="30" spans="1:14" s="929" customFormat="1" ht="13.8">
      <c r="A30" s="1086">
        <v>3216</v>
      </c>
      <c r="B30" s="677" t="s">
        <v>7341</v>
      </c>
      <c r="C30" s="290">
        <v>116.1</v>
      </c>
      <c r="D30" s="678">
        <v>8.625</v>
      </c>
      <c r="E30" s="678">
        <v>0</v>
      </c>
      <c r="F30" s="679">
        <f t="shared" si="0"/>
        <v>124.72499999999999</v>
      </c>
      <c r="G30" s="700">
        <f>(C30/30)*24</f>
        <v>92.88</v>
      </c>
      <c r="H30" s="679">
        <v>0</v>
      </c>
      <c r="I30" s="679">
        <v>154.80000000000001</v>
      </c>
      <c r="J30" s="679">
        <v>4</v>
      </c>
      <c r="K30" s="679">
        <f t="shared" si="3"/>
        <v>251.68</v>
      </c>
      <c r="L30" s="929" t="s">
        <v>6864</v>
      </c>
      <c r="M30" s="976"/>
      <c r="N30" s="976"/>
    </row>
    <row r="31" spans="1:14" s="977" customFormat="1">
      <c r="A31" s="837"/>
      <c r="B31" s="837"/>
      <c r="C31" s="930"/>
      <c r="D31" s="930"/>
      <c r="E31" s="930"/>
      <c r="F31" s="930"/>
      <c r="G31" s="930"/>
      <c r="H31" s="930"/>
      <c r="I31" s="930"/>
      <c r="J31" s="930"/>
      <c r="K31" s="930"/>
    </row>
    <row r="32" spans="1:14" s="977" customFormat="1">
      <c r="A32" s="929" t="s">
        <v>7141</v>
      </c>
      <c r="B32" s="837"/>
      <c r="C32" s="930"/>
      <c r="D32" s="930"/>
      <c r="E32" s="930"/>
      <c r="F32" s="930"/>
      <c r="G32" s="930"/>
      <c r="H32" s="930"/>
      <c r="I32" s="930"/>
      <c r="J32" s="930"/>
      <c r="K32" s="930"/>
    </row>
    <row r="34" spans="2:6">
      <c r="B34" s="928" t="s">
        <v>6922</v>
      </c>
      <c r="C34" s="929"/>
      <c r="D34" s="930"/>
      <c r="E34" s="930"/>
      <c r="F34" s="930"/>
    </row>
    <row r="35" spans="2:6">
      <c r="B35" s="796" t="s">
        <v>4283</v>
      </c>
      <c r="C35" s="1388" t="s">
        <v>3218</v>
      </c>
      <c r="D35" s="1388"/>
      <c r="E35" s="1388"/>
      <c r="F35" s="1388"/>
    </row>
    <row r="36" spans="2:6">
      <c r="B36" s="983" t="s">
        <v>4246</v>
      </c>
      <c r="C36" s="1416" t="s">
        <v>7342</v>
      </c>
      <c r="D36" s="1416"/>
      <c r="E36" s="1416"/>
      <c r="F36" s="1416"/>
    </row>
    <row r="37" spans="2:6">
      <c r="B37" s="1090"/>
      <c r="C37" s="1091"/>
      <c r="D37" s="1091"/>
      <c r="E37" s="1091"/>
      <c r="F37" s="1091"/>
    </row>
  </sheetData>
  <mergeCells count="15">
    <mergeCell ref="C36:F36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6:A17"/>
    <mergeCell ref="B16:B17"/>
    <mergeCell ref="C16:F16"/>
    <mergeCell ref="G16:K16"/>
    <mergeCell ref="C35:F35"/>
  </mergeCells>
  <printOptions horizontalCentered="1"/>
  <pageMargins left="0.59055118110236227" right="0.59055118110236227" top="1.1811023622047245" bottom="0.78740157480314965" header="0.39370078740157483" footer="0.39370078740157483"/>
  <pageSetup scale="65" fitToHeight="0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47"/>
  <sheetViews>
    <sheetView showGridLines="0" topLeftCell="B2" zoomScaleNormal="100" zoomScaleSheetLayoutView="100" workbookViewId="0"/>
  </sheetViews>
  <sheetFormatPr baseColWidth="10" defaultColWidth="11.44140625" defaultRowHeight="15.6"/>
  <cols>
    <col min="1" max="1" width="20.88671875" style="1071" customWidth="1"/>
    <col min="2" max="2" width="41.5546875" style="1071" customWidth="1"/>
    <col min="3" max="3" width="13.88671875" style="1071" customWidth="1"/>
    <col min="4" max="4" width="24.6640625" style="1071" customWidth="1"/>
    <col min="5" max="6" width="17.6640625" style="1071" customWidth="1"/>
    <col min="7" max="180" width="11.44140625" style="1071"/>
    <col min="181" max="16384" width="11.44140625" style="1072"/>
  </cols>
  <sheetData>
    <row r="1" spans="1:180">
      <c r="A1" s="1070"/>
      <c r="B1" s="1070"/>
      <c r="C1" s="1070"/>
      <c r="D1" s="1070"/>
      <c r="E1" s="1070"/>
    </row>
    <row r="2" spans="1:180">
      <c r="A2" s="1309" t="s">
        <v>4095</v>
      </c>
      <c r="B2" s="1309"/>
      <c r="C2" s="1309"/>
      <c r="D2" s="1309"/>
      <c r="E2" s="1309"/>
      <c r="F2" s="1309"/>
    </row>
    <row r="3" spans="1:180">
      <c r="A3" s="1309" t="s">
        <v>45</v>
      </c>
      <c r="B3" s="1309"/>
      <c r="C3" s="1309"/>
      <c r="D3" s="1309"/>
      <c r="E3" s="1309"/>
      <c r="F3" s="1309"/>
    </row>
    <row r="4" spans="1:180">
      <c r="A4" s="1309" t="s">
        <v>6753</v>
      </c>
      <c r="B4" s="1309"/>
      <c r="C4" s="1309"/>
      <c r="D4" s="1309"/>
      <c r="E4" s="1309"/>
      <c r="F4" s="1309"/>
    </row>
    <row r="5" spans="1:180">
      <c r="A5" s="1309" t="s">
        <v>4156</v>
      </c>
      <c r="B5" s="1309"/>
      <c r="C5" s="1309"/>
      <c r="D5" s="1309"/>
      <c r="E5" s="1309"/>
      <c r="F5" s="1309"/>
    </row>
    <row r="6" spans="1:180" s="1093" customFormat="1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  <c r="G6" s="790"/>
      <c r="H6" s="1092"/>
      <c r="I6" s="1092"/>
      <c r="J6" s="1092"/>
      <c r="K6" s="1092"/>
      <c r="L6" s="1092"/>
      <c r="M6" s="1092"/>
      <c r="N6" s="1092"/>
      <c r="O6" s="1092"/>
      <c r="P6" s="1092"/>
      <c r="Q6" s="1092"/>
      <c r="R6" s="1092"/>
      <c r="S6" s="1092"/>
      <c r="T6" s="1092"/>
      <c r="U6" s="1092"/>
      <c r="V6" s="1092"/>
      <c r="W6" s="1092"/>
      <c r="X6" s="1092"/>
      <c r="Y6" s="1092"/>
      <c r="Z6" s="1092"/>
      <c r="AA6" s="1092"/>
      <c r="AB6" s="1092"/>
      <c r="AC6" s="1092"/>
      <c r="AD6" s="1092"/>
      <c r="AE6" s="1092"/>
      <c r="AF6" s="1092"/>
      <c r="AG6" s="1092"/>
      <c r="AH6" s="1092"/>
      <c r="AI6" s="1092"/>
      <c r="AJ6" s="1092"/>
      <c r="AK6" s="1092"/>
      <c r="AL6" s="1092"/>
      <c r="AM6" s="1092"/>
      <c r="AN6" s="1092"/>
      <c r="AO6" s="1092"/>
      <c r="AP6" s="1092"/>
      <c r="AQ6" s="1092"/>
      <c r="AR6" s="1092"/>
      <c r="AS6" s="1092"/>
      <c r="AT6" s="1092"/>
      <c r="AU6" s="1092"/>
      <c r="AV6" s="1092"/>
      <c r="AW6" s="1092"/>
      <c r="AX6" s="1092"/>
      <c r="AY6" s="1092"/>
      <c r="AZ6" s="1092"/>
      <c r="BA6" s="1092"/>
      <c r="BB6" s="1092"/>
      <c r="BC6" s="1092"/>
      <c r="BD6" s="1092"/>
      <c r="BE6" s="1092"/>
      <c r="BF6" s="1092"/>
      <c r="BG6" s="1092"/>
      <c r="BH6" s="1092"/>
      <c r="BI6" s="1092"/>
      <c r="BJ6" s="1092"/>
      <c r="BK6" s="1092"/>
      <c r="BL6" s="1092"/>
      <c r="BM6" s="1092"/>
      <c r="BN6" s="1092"/>
      <c r="BO6" s="1092"/>
      <c r="BP6" s="1092"/>
      <c r="BQ6" s="1092"/>
      <c r="BR6" s="1092"/>
      <c r="BS6" s="1092"/>
      <c r="BT6" s="1092"/>
      <c r="BU6" s="1092"/>
      <c r="BV6" s="1092"/>
      <c r="BW6" s="1092"/>
      <c r="BX6" s="1092"/>
      <c r="BY6" s="1092"/>
      <c r="BZ6" s="1092"/>
      <c r="CA6" s="1092"/>
      <c r="CB6" s="1092"/>
      <c r="CC6" s="1092"/>
      <c r="CD6" s="1092"/>
      <c r="CE6" s="1092"/>
      <c r="CF6" s="1092"/>
      <c r="CG6" s="1092"/>
      <c r="CH6" s="1092"/>
      <c r="CI6" s="1092"/>
      <c r="CJ6" s="1092"/>
      <c r="CK6" s="1092"/>
      <c r="CL6" s="1092"/>
      <c r="CM6" s="1092"/>
      <c r="CN6" s="1092"/>
      <c r="CO6" s="1092"/>
      <c r="CP6" s="1092"/>
      <c r="CQ6" s="1092"/>
      <c r="CR6" s="1092"/>
      <c r="CS6" s="1092"/>
      <c r="CT6" s="1092"/>
      <c r="CU6" s="1092"/>
      <c r="CV6" s="1092"/>
      <c r="CW6" s="1092"/>
      <c r="CX6" s="1092"/>
      <c r="CY6" s="1092"/>
      <c r="CZ6" s="1092"/>
      <c r="DA6" s="1092"/>
      <c r="DB6" s="1092"/>
      <c r="DC6" s="1092"/>
      <c r="DD6" s="1092"/>
      <c r="DE6" s="1092"/>
      <c r="DF6" s="1092"/>
      <c r="DG6" s="1092"/>
      <c r="DH6" s="1092"/>
      <c r="DI6" s="1092"/>
      <c r="DJ6" s="1092"/>
      <c r="DK6" s="1092"/>
      <c r="DL6" s="1092"/>
      <c r="DM6" s="1092"/>
      <c r="DN6" s="1092"/>
      <c r="DO6" s="1092"/>
      <c r="DP6" s="1092"/>
      <c r="DQ6" s="1092"/>
      <c r="DR6" s="1092"/>
      <c r="DS6" s="1092"/>
      <c r="DT6" s="1092"/>
      <c r="DU6" s="1092"/>
      <c r="DV6" s="1092"/>
      <c r="DW6" s="1092"/>
      <c r="DX6" s="1092"/>
      <c r="DY6" s="1092"/>
      <c r="DZ6" s="1092"/>
      <c r="EA6" s="1092"/>
      <c r="EB6" s="1092"/>
      <c r="EC6" s="1092"/>
      <c r="ED6" s="1092"/>
      <c r="EE6" s="1092"/>
      <c r="EF6" s="1092"/>
      <c r="EG6" s="1092"/>
      <c r="EH6" s="1092"/>
      <c r="EI6" s="1092"/>
      <c r="EJ6" s="1092"/>
      <c r="EK6" s="1092"/>
      <c r="EL6" s="1092"/>
      <c r="EM6" s="1092"/>
      <c r="EN6" s="1092"/>
      <c r="EO6" s="1092"/>
      <c r="EP6" s="1092"/>
      <c r="EQ6" s="1092"/>
      <c r="ER6" s="1092"/>
      <c r="ES6" s="1092"/>
      <c r="ET6" s="1092"/>
      <c r="EU6" s="1092"/>
      <c r="EV6" s="1092"/>
      <c r="EW6" s="1092"/>
      <c r="EX6" s="1092"/>
      <c r="EY6" s="1092"/>
      <c r="EZ6" s="1092"/>
      <c r="FA6" s="1092"/>
      <c r="FB6" s="1092"/>
      <c r="FC6" s="1092"/>
      <c r="FD6" s="1092"/>
      <c r="FE6" s="1092"/>
      <c r="FF6" s="1092"/>
      <c r="FG6" s="1092"/>
      <c r="FH6" s="1092"/>
      <c r="FI6" s="1092"/>
      <c r="FJ6" s="1092"/>
      <c r="FK6" s="1092"/>
      <c r="FL6" s="1092"/>
      <c r="FM6" s="1092"/>
      <c r="FN6" s="1092"/>
      <c r="FO6" s="1092"/>
      <c r="FP6" s="1092"/>
      <c r="FQ6" s="1092"/>
      <c r="FR6" s="1092"/>
      <c r="FS6" s="1092"/>
      <c r="FT6" s="1092"/>
      <c r="FU6" s="1092"/>
      <c r="FV6" s="1092"/>
      <c r="FW6" s="1092"/>
    </row>
    <row r="7" spans="1:180" ht="14.25" customHeight="1">
      <c r="A7" s="1075"/>
      <c r="B7" s="1070"/>
      <c r="C7" s="1076"/>
      <c r="D7" s="1077"/>
      <c r="E7" s="1077"/>
      <c r="FH7" s="1072"/>
      <c r="FI7" s="1072"/>
      <c r="FJ7" s="1072"/>
      <c r="FK7" s="1072"/>
      <c r="FL7" s="1072"/>
      <c r="FM7" s="1072"/>
      <c r="FN7" s="1072"/>
      <c r="FO7" s="1072"/>
      <c r="FP7" s="1072"/>
      <c r="FQ7" s="1072"/>
      <c r="FR7" s="1072"/>
      <c r="FS7" s="1072"/>
      <c r="FT7" s="1072"/>
      <c r="FU7" s="1072"/>
      <c r="FV7" s="1072"/>
      <c r="FW7" s="1072"/>
      <c r="FX7" s="1072"/>
    </row>
    <row r="8" spans="1:180" s="49" customFormat="1" ht="14.2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2" t="s">
        <v>4161</v>
      </c>
      <c r="F8" s="1252" t="s">
        <v>4161</v>
      </c>
    </row>
    <row r="9" spans="1:180" s="49" customFormat="1" ht="14.25" customHeight="1">
      <c r="A9" s="1251" t="s">
        <v>4158</v>
      </c>
      <c r="B9" s="1251" t="s">
        <v>4159</v>
      </c>
      <c r="C9" s="1251" t="s">
        <v>4160</v>
      </c>
      <c r="D9" s="1251"/>
      <c r="E9" s="50" t="s">
        <v>4162</v>
      </c>
      <c r="F9" s="50" t="s">
        <v>4163</v>
      </c>
    </row>
    <row r="10" spans="1:180">
      <c r="A10" s="1075"/>
      <c r="B10" s="1070"/>
      <c r="C10" s="1076"/>
      <c r="D10" s="1077"/>
      <c r="E10" s="1077"/>
    </row>
    <row r="11" spans="1:180">
      <c r="A11" s="1418" t="s">
        <v>4102</v>
      </c>
      <c r="B11" s="1419" t="s">
        <v>4102</v>
      </c>
      <c r="C11" s="1078"/>
      <c r="D11" s="1078"/>
      <c r="E11" s="1079"/>
      <c r="F11" s="1079"/>
      <c r="FH11" s="1072"/>
      <c r="FI11" s="1072"/>
      <c r="FJ11" s="1072"/>
      <c r="FK11" s="1072"/>
      <c r="FL11" s="1072"/>
      <c r="FM11" s="1072"/>
      <c r="FN11" s="1072"/>
      <c r="FO11" s="1072"/>
      <c r="FP11" s="1072"/>
      <c r="FQ11" s="1072"/>
      <c r="FR11" s="1072"/>
      <c r="FS11" s="1072"/>
      <c r="FT11" s="1072"/>
      <c r="FU11" s="1072"/>
      <c r="FV11" s="1072"/>
      <c r="FW11" s="1072"/>
      <c r="FX11" s="1072"/>
    </row>
    <row r="12" spans="1:180" s="1095" customFormat="1" ht="13.8">
      <c r="A12" s="281" t="s">
        <v>7343</v>
      </c>
      <c r="B12" s="281" t="s">
        <v>7105</v>
      </c>
      <c r="C12" s="801">
        <v>1</v>
      </c>
      <c r="D12" s="801">
        <v>0</v>
      </c>
      <c r="E12" s="292">
        <v>72522</v>
      </c>
      <c r="F12" s="292">
        <v>72522</v>
      </c>
      <c r="G12" s="1094"/>
      <c r="H12" s="1094"/>
      <c r="I12" s="1094"/>
      <c r="J12" s="1094"/>
      <c r="K12" s="1094"/>
      <c r="L12" s="1094"/>
      <c r="M12" s="1094"/>
      <c r="N12" s="1094"/>
      <c r="O12" s="1094"/>
      <c r="P12" s="1094"/>
      <c r="Q12" s="1094"/>
      <c r="R12" s="1094"/>
      <c r="S12" s="1094"/>
      <c r="T12" s="1094"/>
      <c r="U12" s="1094"/>
      <c r="V12" s="1094"/>
      <c r="W12" s="1094"/>
      <c r="X12" s="1094"/>
      <c r="Y12" s="1094"/>
      <c r="Z12" s="1094"/>
      <c r="AA12" s="1094"/>
      <c r="AB12" s="1094"/>
      <c r="AC12" s="1094"/>
      <c r="AD12" s="1094"/>
      <c r="AE12" s="1094"/>
      <c r="AF12" s="1094"/>
      <c r="AG12" s="1094"/>
      <c r="AH12" s="1094"/>
      <c r="AI12" s="1094"/>
      <c r="AJ12" s="1094"/>
      <c r="AK12" s="1094"/>
      <c r="AL12" s="1094"/>
      <c r="AM12" s="1094"/>
      <c r="AN12" s="1094"/>
      <c r="AO12" s="1094"/>
      <c r="AP12" s="1094"/>
      <c r="AQ12" s="1094"/>
      <c r="AR12" s="1094"/>
      <c r="AS12" s="1094"/>
      <c r="AT12" s="1094"/>
      <c r="AU12" s="1094"/>
      <c r="AV12" s="1094"/>
      <c r="AW12" s="1094"/>
      <c r="AX12" s="1094"/>
      <c r="AY12" s="1094"/>
      <c r="AZ12" s="1094"/>
      <c r="BA12" s="1094"/>
      <c r="BB12" s="1094"/>
      <c r="BC12" s="1094"/>
      <c r="BD12" s="1094"/>
      <c r="BE12" s="1094"/>
      <c r="BF12" s="1094"/>
      <c r="BG12" s="1094"/>
      <c r="BH12" s="1094"/>
      <c r="BI12" s="1094"/>
      <c r="BJ12" s="1094"/>
      <c r="BK12" s="1094"/>
      <c r="BL12" s="1094"/>
      <c r="BM12" s="1094"/>
      <c r="BN12" s="1094"/>
      <c r="BO12" s="1094"/>
      <c r="BP12" s="1094"/>
      <c r="BQ12" s="1094"/>
      <c r="BR12" s="1094"/>
      <c r="BS12" s="1094"/>
      <c r="BT12" s="1094"/>
      <c r="BU12" s="1094"/>
      <c r="BV12" s="1094"/>
      <c r="BW12" s="1094"/>
      <c r="BX12" s="1094"/>
      <c r="BY12" s="1094"/>
      <c r="BZ12" s="1094"/>
      <c r="CA12" s="1094"/>
      <c r="CB12" s="1094"/>
      <c r="CC12" s="1094"/>
      <c r="CD12" s="1094"/>
      <c r="CE12" s="1094"/>
      <c r="CF12" s="1094"/>
      <c r="CG12" s="1094"/>
      <c r="CH12" s="1094"/>
      <c r="CI12" s="1094"/>
      <c r="CJ12" s="1094"/>
      <c r="CK12" s="1094"/>
      <c r="CL12" s="1094"/>
      <c r="CM12" s="1094"/>
      <c r="CN12" s="1094"/>
      <c r="CO12" s="1094"/>
      <c r="CP12" s="1094"/>
      <c r="CQ12" s="1094"/>
      <c r="CR12" s="1094"/>
      <c r="CS12" s="1094"/>
      <c r="CT12" s="1094"/>
      <c r="CU12" s="1094"/>
      <c r="CV12" s="1094"/>
      <c r="CW12" s="1094"/>
      <c r="CX12" s="1094"/>
      <c r="CY12" s="1094"/>
      <c r="CZ12" s="1094"/>
      <c r="DA12" s="1094"/>
      <c r="DB12" s="1094"/>
      <c r="DC12" s="1094"/>
      <c r="DD12" s="1094"/>
      <c r="DE12" s="1094"/>
      <c r="DF12" s="1094"/>
      <c r="DG12" s="1094"/>
      <c r="DH12" s="1094"/>
      <c r="DI12" s="1094"/>
      <c r="DJ12" s="1094"/>
      <c r="DK12" s="1094"/>
      <c r="DL12" s="1094"/>
      <c r="DM12" s="1094"/>
      <c r="DN12" s="1094"/>
      <c r="DO12" s="1094"/>
      <c r="DP12" s="1094"/>
      <c r="DQ12" s="1094"/>
      <c r="DR12" s="1094"/>
      <c r="DS12" s="1094"/>
      <c r="DT12" s="1094"/>
      <c r="DU12" s="1094"/>
      <c r="DV12" s="1094"/>
      <c r="DW12" s="1094"/>
      <c r="DX12" s="1094"/>
      <c r="DY12" s="1094"/>
      <c r="DZ12" s="1094"/>
      <c r="EA12" s="1094"/>
      <c r="EB12" s="1094"/>
      <c r="EC12" s="1094"/>
      <c r="ED12" s="1094"/>
      <c r="EE12" s="1094"/>
      <c r="EF12" s="1094"/>
      <c r="EG12" s="1094"/>
      <c r="EH12" s="1094"/>
      <c r="EI12" s="1094"/>
      <c r="EJ12" s="1094"/>
      <c r="EK12" s="1094"/>
      <c r="EL12" s="1094"/>
      <c r="EM12" s="1094"/>
      <c r="EN12" s="1094"/>
      <c r="EO12" s="1094"/>
      <c r="EP12" s="1094"/>
      <c r="EQ12" s="1094"/>
      <c r="ER12" s="1094"/>
      <c r="ES12" s="1094"/>
      <c r="ET12" s="1094"/>
      <c r="EU12" s="1094"/>
      <c r="EV12" s="1094"/>
      <c r="EW12" s="1094"/>
      <c r="EX12" s="1094"/>
      <c r="EY12" s="1094"/>
      <c r="EZ12" s="1094"/>
      <c r="FA12" s="1094"/>
      <c r="FB12" s="1094"/>
      <c r="FC12" s="1094"/>
      <c r="FD12" s="1094"/>
      <c r="FE12" s="1094"/>
      <c r="FF12" s="1094"/>
      <c r="FG12" s="1094"/>
      <c r="FH12" s="1094"/>
      <c r="FI12" s="1094"/>
      <c r="FJ12" s="1094"/>
      <c r="FK12" s="1094"/>
      <c r="FL12" s="1094"/>
      <c r="FM12" s="1094"/>
      <c r="FN12" s="1094"/>
      <c r="FO12" s="1094"/>
      <c r="FP12" s="1094"/>
      <c r="FQ12" s="1094"/>
      <c r="FR12" s="1094"/>
      <c r="FS12" s="1094"/>
      <c r="FT12" s="1094"/>
      <c r="FU12" s="1094"/>
      <c r="FV12" s="1094"/>
      <c r="FW12" s="1094"/>
      <c r="FX12" s="1094"/>
    </row>
    <row r="13" spans="1:180" s="1095" customFormat="1" ht="13.8">
      <c r="A13" s="281" t="s">
        <v>7344</v>
      </c>
      <c r="B13" s="281" t="s">
        <v>6932</v>
      </c>
      <c r="C13" s="801">
        <v>3</v>
      </c>
      <c r="D13" s="801">
        <v>0</v>
      </c>
      <c r="E13" s="292">
        <v>54399.199999999997</v>
      </c>
      <c r="F13" s="292">
        <v>54399.199999999997</v>
      </c>
      <c r="G13" s="1094"/>
      <c r="H13" s="1094"/>
      <c r="I13" s="1094"/>
      <c r="J13" s="1094"/>
      <c r="K13" s="1094"/>
      <c r="L13" s="1094"/>
      <c r="M13" s="1094"/>
      <c r="N13" s="1094"/>
      <c r="O13" s="1094"/>
      <c r="P13" s="1094"/>
      <c r="Q13" s="1094"/>
      <c r="R13" s="1094"/>
      <c r="S13" s="1094"/>
      <c r="T13" s="1094"/>
      <c r="U13" s="1094"/>
      <c r="V13" s="1094"/>
      <c r="W13" s="1094"/>
      <c r="X13" s="1094"/>
      <c r="Y13" s="1094"/>
      <c r="Z13" s="1094"/>
      <c r="AA13" s="1094"/>
      <c r="AB13" s="1094"/>
      <c r="AC13" s="1094"/>
      <c r="AD13" s="1094"/>
      <c r="AE13" s="1094"/>
      <c r="AF13" s="1094"/>
      <c r="AG13" s="1094"/>
      <c r="AH13" s="1094"/>
      <c r="AI13" s="1094"/>
      <c r="AJ13" s="1094"/>
      <c r="AK13" s="1094"/>
      <c r="AL13" s="1094"/>
      <c r="AM13" s="1094"/>
      <c r="AN13" s="1094"/>
      <c r="AO13" s="1094"/>
      <c r="AP13" s="1094"/>
      <c r="AQ13" s="1094"/>
      <c r="AR13" s="1094"/>
      <c r="AS13" s="1094"/>
      <c r="AT13" s="1094"/>
      <c r="AU13" s="1094"/>
      <c r="AV13" s="1094"/>
      <c r="AW13" s="1094"/>
      <c r="AX13" s="1094"/>
      <c r="AY13" s="1094"/>
      <c r="AZ13" s="1094"/>
      <c r="BA13" s="1094"/>
      <c r="BB13" s="1094"/>
      <c r="BC13" s="1094"/>
      <c r="BD13" s="1094"/>
      <c r="BE13" s="1094"/>
      <c r="BF13" s="1094"/>
      <c r="BG13" s="1094"/>
      <c r="BH13" s="1094"/>
      <c r="BI13" s="1094"/>
      <c r="BJ13" s="1094"/>
      <c r="BK13" s="1094"/>
      <c r="BL13" s="1094"/>
      <c r="BM13" s="1094"/>
      <c r="BN13" s="1094"/>
      <c r="BO13" s="1094"/>
      <c r="BP13" s="1094"/>
      <c r="BQ13" s="1094"/>
      <c r="BR13" s="1094"/>
      <c r="BS13" s="1094"/>
      <c r="BT13" s="1094"/>
      <c r="BU13" s="1094"/>
      <c r="BV13" s="1094"/>
      <c r="BW13" s="1094"/>
      <c r="BX13" s="1094"/>
      <c r="BY13" s="1094"/>
      <c r="BZ13" s="1094"/>
      <c r="CA13" s="1094"/>
      <c r="CB13" s="1094"/>
      <c r="CC13" s="1094"/>
      <c r="CD13" s="1094"/>
      <c r="CE13" s="1094"/>
      <c r="CF13" s="1094"/>
      <c r="CG13" s="1094"/>
      <c r="CH13" s="1094"/>
      <c r="CI13" s="1094"/>
      <c r="CJ13" s="1094"/>
      <c r="CK13" s="1094"/>
      <c r="CL13" s="1094"/>
      <c r="CM13" s="1094"/>
      <c r="CN13" s="1094"/>
      <c r="CO13" s="1094"/>
      <c r="CP13" s="1094"/>
      <c r="CQ13" s="1094"/>
      <c r="CR13" s="1094"/>
      <c r="CS13" s="1094"/>
      <c r="CT13" s="1094"/>
      <c r="CU13" s="1094"/>
      <c r="CV13" s="1094"/>
      <c r="CW13" s="1094"/>
      <c r="CX13" s="1094"/>
      <c r="CY13" s="1094"/>
      <c r="CZ13" s="1094"/>
      <c r="DA13" s="1094"/>
      <c r="DB13" s="1094"/>
      <c r="DC13" s="1094"/>
      <c r="DD13" s="1094"/>
      <c r="DE13" s="1094"/>
      <c r="DF13" s="1094"/>
      <c r="DG13" s="1094"/>
      <c r="DH13" s="1094"/>
      <c r="DI13" s="1094"/>
      <c r="DJ13" s="1094"/>
      <c r="DK13" s="1094"/>
      <c r="DL13" s="1094"/>
      <c r="DM13" s="1094"/>
      <c r="DN13" s="1094"/>
      <c r="DO13" s="1094"/>
      <c r="DP13" s="1094"/>
      <c r="DQ13" s="1094"/>
      <c r="DR13" s="1094"/>
      <c r="DS13" s="1094"/>
      <c r="DT13" s="1094"/>
      <c r="DU13" s="1094"/>
      <c r="DV13" s="1094"/>
      <c r="DW13" s="1094"/>
      <c r="DX13" s="1094"/>
      <c r="DY13" s="1094"/>
      <c r="DZ13" s="1094"/>
      <c r="EA13" s="1094"/>
      <c r="EB13" s="1094"/>
      <c r="EC13" s="1094"/>
      <c r="ED13" s="1094"/>
      <c r="EE13" s="1094"/>
      <c r="EF13" s="1094"/>
      <c r="EG13" s="1094"/>
      <c r="EH13" s="1094"/>
      <c r="EI13" s="1094"/>
      <c r="EJ13" s="1094"/>
      <c r="EK13" s="1094"/>
      <c r="EL13" s="1094"/>
      <c r="EM13" s="1094"/>
      <c r="EN13" s="1094"/>
      <c r="EO13" s="1094"/>
      <c r="EP13" s="1094"/>
      <c r="EQ13" s="1094"/>
      <c r="ER13" s="1094"/>
      <c r="ES13" s="1094"/>
      <c r="ET13" s="1094"/>
      <c r="EU13" s="1094"/>
      <c r="EV13" s="1094"/>
      <c r="EW13" s="1094"/>
      <c r="EX13" s="1094"/>
      <c r="EY13" s="1094"/>
      <c r="EZ13" s="1094"/>
      <c r="FA13" s="1094"/>
      <c r="FB13" s="1094"/>
      <c r="FC13" s="1094"/>
      <c r="FD13" s="1094"/>
      <c r="FE13" s="1094"/>
      <c r="FF13" s="1094"/>
      <c r="FG13" s="1094"/>
      <c r="FH13" s="1094"/>
      <c r="FI13" s="1094"/>
      <c r="FJ13" s="1094"/>
      <c r="FK13" s="1094"/>
      <c r="FL13" s="1094"/>
      <c r="FM13" s="1094"/>
      <c r="FN13" s="1094"/>
      <c r="FO13" s="1094"/>
      <c r="FP13" s="1094"/>
      <c r="FQ13" s="1094"/>
      <c r="FR13" s="1094"/>
      <c r="FS13" s="1094"/>
      <c r="FT13" s="1094"/>
      <c r="FU13" s="1094"/>
      <c r="FV13" s="1094"/>
      <c r="FW13" s="1094"/>
      <c r="FX13" s="1094"/>
    </row>
    <row r="14" spans="1:180" s="1095" customFormat="1" ht="13.8">
      <c r="A14" s="281" t="s">
        <v>7345</v>
      </c>
      <c r="B14" s="281" t="s">
        <v>4372</v>
      </c>
      <c r="C14" s="801">
        <v>6</v>
      </c>
      <c r="D14" s="801">
        <v>0</v>
      </c>
      <c r="E14" s="292">
        <v>28035.85</v>
      </c>
      <c r="F14" s="292">
        <v>28035.85</v>
      </c>
      <c r="G14" s="1094"/>
      <c r="H14" s="1094"/>
      <c r="I14" s="1094"/>
      <c r="J14" s="1094"/>
      <c r="K14" s="1094"/>
      <c r="L14" s="1094"/>
      <c r="M14" s="1094"/>
      <c r="N14" s="1094"/>
      <c r="O14" s="1094"/>
      <c r="P14" s="1094"/>
      <c r="Q14" s="1094"/>
      <c r="R14" s="1094"/>
      <c r="S14" s="1094"/>
      <c r="T14" s="1094"/>
      <c r="U14" s="1094"/>
      <c r="V14" s="1094"/>
      <c r="W14" s="1094"/>
      <c r="X14" s="1094"/>
      <c r="Y14" s="1094"/>
      <c r="Z14" s="1094"/>
      <c r="AA14" s="1094"/>
      <c r="AB14" s="1094"/>
      <c r="AC14" s="1094"/>
      <c r="AD14" s="1094"/>
      <c r="AE14" s="1094"/>
      <c r="AF14" s="1094"/>
      <c r="AG14" s="1094"/>
      <c r="AH14" s="1094"/>
      <c r="AI14" s="1094"/>
      <c r="AJ14" s="1094"/>
      <c r="AK14" s="1094"/>
      <c r="AL14" s="1094"/>
      <c r="AM14" s="1094"/>
      <c r="AN14" s="1094"/>
      <c r="AO14" s="1094"/>
      <c r="AP14" s="1094"/>
      <c r="AQ14" s="1094"/>
      <c r="AR14" s="1094"/>
      <c r="AS14" s="1094"/>
      <c r="AT14" s="1094"/>
      <c r="AU14" s="1094"/>
      <c r="AV14" s="1094"/>
      <c r="AW14" s="1094"/>
      <c r="AX14" s="1094"/>
      <c r="AY14" s="1094"/>
      <c r="AZ14" s="1094"/>
      <c r="BA14" s="1094"/>
      <c r="BB14" s="1094"/>
      <c r="BC14" s="1094"/>
      <c r="BD14" s="1094"/>
      <c r="BE14" s="1094"/>
      <c r="BF14" s="1094"/>
      <c r="BG14" s="1094"/>
      <c r="BH14" s="1094"/>
      <c r="BI14" s="1094"/>
      <c r="BJ14" s="1094"/>
      <c r="BK14" s="1094"/>
      <c r="BL14" s="1094"/>
      <c r="BM14" s="1094"/>
      <c r="BN14" s="1094"/>
      <c r="BO14" s="1094"/>
      <c r="BP14" s="1094"/>
      <c r="BQ14" s="1094"/>
      <c r="BR14" s="1094"/>
      <c r="BS14" s="1094"/>
      <c r="BT14" s="1094"/>
      <c r="BU14" s="1094"/>
      <c r="BV14" s="1094"/>
      <c r="BW14" s="1094"/>
      <c r="BX14" s="1094"/>
      <c r="BY14" s="1094"/>
      <c r="BZ14" s="1094"/>
      <c r="CA14" s="1094"/>
      <c r="CB14" s="1094"/>
      <c r="CC14" s="1094"/>
      <c r="CD14" s="1094"/>
      <c r="CE14" s="1094"/>
      <c r="CF14" s="1094"/>
      <c r="CG14" s="1094"/>
      <c r="CH14" s="1094"/>
      <c r="CI14" s="1094"/>
      <c r="CJ14" s="1094"/>
      <c r="CK14" s="1094"/>
      <c r="CL14" s="1094"/>
      <c r="CM14" s="1094"/>
      <c r="CN14" s="1094"/>
      <c r="CO14" s="1094"/>
      <c r="CP14" s="1094"/>
      <c r="CQ14" s="1094"/>
      <c r="CR14" s="1094"/>
      <c r="CS14" s="1094"/>
      <c r="CT14" s="1094"/>
      <c r="CU14" s="1094"/>
      <c r="CV14" s="1094"/>
      <c r="CW14" s="1094"/>
      <c r="CX14" s="1094"/>
      <c r="CY14" s="1094"/>
      <c r="CZ14" s="1094"/>
      <c r="DA14" s="1094"/>
      <c r="DB14" s="1094"/>
      <c r="DC14" s="1094"/>
      <c r="DD14" s="1094"/>
      <c r="DE14" s="1094"/>
      <c r="DF14" s="1094"/>
      <c r="DG14" s="1094"/>
      <c r="DH14" s="1094"/>
      <c r="DI14" s="1094"/>
      <c r="DJ14" s="1094"/>
      <c r="DK14" s="1094"/>
      <c r="DL14" s="1094"/>
      <c r="DM14" s="1094"/>
      <c r="DN14" s="1094"/>
      <c r="DO14" s="1094"/>
      <c r="DP14" s="1094"/>
      <c r="DQ14" s="1094"/>
      <c r="DR14" s="1094"/>
      <c r="DS14" s="1094"/>
      <c r="DT14" s="1094"/>
      <c r="DU14" s="1094"/>
      <c r="DV14" s="1094"/>
      <c r="DW14" s="1094"/>
      <c r="DX14" s="1094"/>
      <c r="DY14" s="1094"/>
      <c r="DZ14" s="1094"/>
      <c r="EA14" s="1094"/>
      <c r="EB14" s="1094"/>
      <c r="EC14" s="1094"/>
      <c r="ED14" s="1094"/>
      <c r="EE14" s="1094"/>
      <c r="EF14" s="1094"/>
      <c r="EG14" s="1094"/>
      <c r="EH14" s="1094"/>
      <c r="EI14" s="1094"/>
      <c r="EJ14" s="1094"/>
      <c r="EK14" s="1094"/>
      <c r="EL14" s="1094"/>
      <c r="EM14" s="1094"/>
      <c r="EN14" s="1094"/>
      <c r="EO14" s="1094"/>
      <c r="EP14" s="1094"/>
      <c r="EQ14" s="1094"/>
      <c r="ER14" s="1094"/>
      <c r="ES14" s="1094"/>
      <c r="ET14" s="1094"/>
      <c r="EU14" s="1094"/>
      <c r="EV14" s="1094"/>
      <c r="EW14" s="1094"/>
      <c r="EX14" s="1094"/>
      <c r="EY14" s="1094"/>
      <c r="EZ14" s="1094"/>
      <c r="FA14" s="1094"/>
      <c r="FB14" s="1094"/>
      <c r="FC14" s="1094"/>
      <c r="FD14" s="1094"/>
      <c r="FE14" s="1094"/>
      <c r="FF14" s="1094"/>
      <c r="FG14" s="1094"/>
      <c r="FH14" s="1094"/>
      <c r="FI14" s="1094"/>
      <c r="FJ14" s="1094"/>
      <c r="FK14" s="1094"/>
      <c r="FL14" s="1094"/>
      <c r="FM14" s="1094"/>
      <c r="FN14" s="1094"/>
      <c r="FO14" s="1094"/>
      <c r="FP14" s="1094"/>
      <c r="FQ14" s="1094"/>
      <c r="FR14" s="1094"/>
      <c r="FS14" s="1094"/>
      <c r="FT14" s="1094"/>
      <c r="FU14" s="1094"/>
      <c r="FV14" s="1094"/>
      <c r="FW14" s="1094"/>
      <c r="FX14" s="1094"/>
    </row>
    <row r="15" spans="1:180" s="49" customFormat="1" ht="15" customHeight="1">
      <c r="A15" s="760" t="s">
        <v>529</v>
      </c>
      <c r="B15" s="533" t="s">
        <v>4209</v>
      </c>
      <c r="C15" s="1006">
        <f>SUM(C11:C14)</f>
        <v>10</v>
      </c>
      <c r="D15" s="1096">
        <f>SUM(D11:D14)</f>
        <v>0</v>
      </c>
      <c r="E15" s="762" t="s">
        <v>529</v>
      </c>
      <c r="F15" s="762" t="s">
        <v>529</v>
      </c>
    </row>
    <row r="16" spans="1:180" s="1038" customFormat="1">
      <c r="A16" s="347"/>
      <c r="B16" s="1082"/>
      <c r="C16" s="1076"/>
      <c r="D16" s="1076"/>
      <c r="E16" s="1083"/>
      <c r="F16" s="1083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7"/>
      <c r="AB16" s="1037"/>
      <c r="AC16" s="1037"/>
      <c r="AD16" s="1037"/>
      <c r="AE16" s="1037"/>
      <c r="AF16" s="1037"/>
      <c r="AG16" s="1037"/>
      <c r="AH16" s="1037"/>
      <c r="AI16" s="1037"/>
      <c r="AJ16" s="1037"/>
      <c r="AK16" s="1037"/>
      <c r="AL16" s="1037"/>
      <c r="AM16" s="1037"/>
      <c r="AN16" s="1037"/>
      <c r="AO16" s="1037"/>
      <c r="AP16" s="1037"/>
      <c r="AQ16" s="1037"/>
      <c r="AR16" s="1037"/>
      <c r="AS16" s="1037"/>
      <c r="AT16" s="1037"/>
      <c r="AU16" s="1037"/>
      <c r="AV16" s="1037"/>
      <c r="AW16" s="1037"/>
      <c r="AX16" s="1037"/>
      <c r="AY16" s="1037"/>
      <c r="AZ16" s="1037"/>
      <c r="BA16" s="1037"/>
      <c r="BB16" s="1037"/>
      <c r="BC16" s="1037"/>
      <c r="BD16" s="1037"/>
      <c r="BE16" s="1037"/>
      <c r="BF16" s="1037"/>
      <c r="BG16" s="1037"/>
      <c r="BH16" s="1037"/>
      <c r="BI16" s="1037"/>
      <c r="BJ16" s="1037"/>
      <c r="BK16" s="1037"/>
      <c r="BL16" s="1037"/>
      <c r="BM16" s="1037"/>
      <c r="BN16" s="1037"/>
      <c r="BO16" s="1037"/>
      <c r="BP16" s="1037"/>
      <c r="BQ16" s="1037"/>
      <c r="BR16" s="1037"/>
      <c r="BS16" s="1037"/>
      <c r="BT16" s="1037"/>
      <c r="BU16" s="1037"/>
      <c r="BV16" s="1037"/>
      <c r="BW16" s="1037"/>
      <c r="BX16" s="1037"/>
      <c r="BY16" s="1037"/>
      <c r="BZ16" s="1037"/>
      <c r="CA16" s="1037"/>
      <c r="CB16" s="1037"/>
      <c r="CC16" s="1037"/>
      <c r="CD16" s="1037"/>
      <c r="CE16" s="1037"/>
      <c r="CF16" s="1037"/>
      <c r="CG16" s="1037"/>
      <c r="CH16" s="1037"/>
      <c r="CI16" s="1037"/>
      <c r="CJ16" s="1037"/>
      <c r="CK16" s="1037"/>
      <c r="CL16" s="1037"/>
      <c r="CM16" s="1037"/>
      <c r="CN16" s="1037"/>
      <c r="CO16" s="1037"/>
      <c r="CP16" s="1037"/>
      <c r="CQ16" s="1037"/>
      <c r="CR16" s="1037"/>
      <c r="CS16" s="1037"/>
      <c r="CT16" s="1037"/>
      <c r="CU16" s="1037"/>
      <c r="CV16" s="1037"/>
      <c r="CW16" s="1037"/>
      <c r="CX16" s="1037"/>
      <c r="CY16" s="1037"/>
      <c r="CZ16" s="1037"/>
      <c r="DA16" s="1037"/>
      <c r="DB16" s="1037"/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7"/>
      <c r="DN16" s="1037"/>
      <c r="DO16" s="1037"/>
      <c r="DP16" s="1037"/>
      <c r="DQ16" s="1037"/>
      <c r="DR16" s="1037"/>
      <c r="DS16" s="1037"/>
      <c r="DT16" s="1037"/>
      <c r="DU16" s="1037"/>
      <c r="DV16" s="1037"/>
      <c r="DW16" s="1037"/>
      <c r="DX16" s="1037"/>
      <c r="DY16" s="1037"/>
      <c r="DZ16" s="1037"/>
      <c r="EA16" s="1037"/>
      <c r="EB16" s="1037"/>
      <c r="EC16" s="1037"/>
      <c r="ED16" s="1037"/>
      <c r="EE16" s="1037"/>
      <c r="EF16" s="1037"/>
      <c r="EG16" s="1037"/>
      <c r="EH16" s="1037"/>
      <c r="EI16" s="1037"/>
      <c r="EJ16" s="1037"/>
      <c r="EK16" s="1037"/>
      <c r="EL16" s="1037"/>
      <c r="EM16" s="1037"/>
      <c r="EN16" s="1037"/>
      <c r="EO16" s="1037"/>
      <c r="EP16" s="1037"/>
      <c r="EQ16" s="1037"/>
      <c r="ER16" s="1037"/>
      <c r="ES16" s="1037"/>
      <c r="ET16" s="1037"/>
      <c r="EU16" s="1037"/>
      <c r="EV16" s="1037"/>
      <c r="EW16" s="1037"/>
      <c r="EX16" s="1037"/>
      <c r="EY16" s="1037"/>
      <c r="EZ16" s="1037"/>
      <c r="FA16" s="1037"/>
      <c r="FB16" s="1037"/>
      <c r="FC16" s="1037"/>
      <c r="FD16" s="1037"/>
      <c r="FE16" s="1037"/>
      <c r="FF16" s="1037"/>
      <c r="FG16" s="1037"/>
      <c r="FH16" s="1037"/>
      <c r="FI16" s="1037"/>
      <c r="FJ16" s="1037"/>
      <c r="FK16" s="1037"/>
      <c r="FL16" s="1037"/>
      <c r="FM16" s="1037"/>
      <c r="FN16" s="1037"/>
      <c r="FO16" s="1037"/>
      <c r="FP16" s="1037"/>
      <c r="FQ16" s="1037"/>
      <c r="FR16" s="1037"/>
      <c r="FS16" s="1037"/>
      <c r="FT16" s="1037"/>
      <c r="FU16" s="1037"/>
      <c r="FV16" s="1037"/>
      <c r="FW16" s="1037"/>
      <c r="FX16" s="1037"/>
    </row>
    <row r="17" spans="1:180" s="1038" customFormat="1">
      <c r="A17" s="1256" t="s">
        <v>4103</v>
      </c>
      <c r="B17" s="1256" t="s">
        <v>4103</v>
      </c>
      <c r="C17" s="1076"/>
      <c r="D17" s="1076"/>
      <c r="E17" s="1083"/>
      <c r="F17" s="1083"/>
      <c r="G17" s="1037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7"/>
      <c r="AB17" s="1037"/>
      <c r="AC17" s="1037"/>
      <c r="AD17" s="1037"/>
      <c r="AE17" s="1037"/>
      <c r="AF17" s="1037"/>
      <c r="AG17" s="1037"/>
      <c r="AH17" s="1037"/>
      <c r="AI17" s="1037"/>
      <c r="AJ17" s="1037"/>
      <c r="AK17" s="1037"/>
      <c r="AL17" s="1037"/>
      <c r="AM17" s="1037"/>
      <c r="AN17" s="1037"/>
      <c r="AO17" s="1037"/>
      <c r="AP17" s="1037"/>
      <c r="AQ17" s="1037"/>
      <c r="AR17" s="1037"/>
      <c r="AS17" s="1037"/>
      <c r="AT17" s="1037"/>
      <c r="AU17" s="1037"/>
      <c r="AV17" s="1037"/>
      <c r="AW17" s="1037"/>
      <c r="AX17" s="1037"/>
      <c r="AY17" s="1037"/>
      <c r="AZ17" s="1037"/>
      <c r="BA17" s="1037"/>
      <c r="BB17" s="1037"/>
      <c r="BC17" s="1037"/>
      <c r="BD17" s="1037"/>
      <c r="BE17" s="1037"/>
      <c r="BF17" s="1037"/>
      <c r="BG17" s="1037"/>
      <c r="BH17" s="1037"/>
      <c r="BI17" s="1037"/>
      <c r="BJ17" s="1037"/>
      <c r="BK17" s="1037"/>
      <c r="BL17" s="1037"/>
      <c r="BM17" s="1037"/>
      <c r="BN17" s="1037"/>
      <c r="BO17" s="1037"/>
      <c r="BP17" s="1037"/>
      <c r="BQ17" s="1037"/>
      <c r="BR17" s="1037"/>
      <c r="BS17" s="1037"/>
      <c r="BT17" s="1037"/>
      <c r="BU17" s="1037"/>
      <c r="BV17" s="1037"/>
      <c r="BW17" s="1037"/>
      <c r="BX17" s="1037"/>
      <c r="BY17" s="1037"/>
      <c r="BZ17" s="1037"/>
      <c r="CA17" s="1037"/>
      <c r="CB17" s="1037"/>
      <c r="CC17" s="1037"/>
      <c r="CD17" s="1037"/>
      <c r="CE17" s="1037"/>
      <c r="CF17" s="1037"/>
      <c r="CG17" s="1037"/>
      <c r="CH17" s="1037"/>
      <c r="CI17" s="1037"/>
      <c r="CJ17" s="1037"/>
      <c r="CK17" s="1037"/>
      <c r="CL17" s="1037"/>
      <c r="CM17" s="1037"/>
      <c r="CN17" s="1037"/>
      <c r="CO17" s="1037"/>
      <c r="CP17" s="1037"/>
      <c r="CQ17" s="1037"/>
      <c r="CR17" s="1037"/>
      <c r="CS17" s="1037"/>
      <c r="CT17" s="1037"/>
      <c r="CU17" s="1037"/>
      <c r="CV17" s="1037"/>
      <c r="CW17" s="1037"/>
      <c r="CX17" s="1037"/>
      <c r="CY17" s="1037"/>
      <c r="CZ17" s="1037"/>
      <c r="DA17" s="1037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7"/>
      <c r="DN17" s="1037"/>
      <c r="DO17" s="1037"/>
      <c r="DP17" s="1037"/>
      <c r="DQ17" s="1037"/>
      <c r="DR17" s="1037"/>
      <c r="DS17" s="1037"/>
      <c r="DT17" s="1037"/>
      <c r="DU17" s="1037"/>
      <c r="DV17" s="1037"/>
      <c r="DW17" s="1037"/>
      <c r="DX17" s="1037"/>
      <c r="DY17" s="1037"/>
      <c r="DZ17" s="1037"/>
      <c r="EA17" s="1037"/>
      <c r="EB17" s="1037"/>
      <c r="EC17" s="1037"/>
      <c r="ED17" s="1037"/>
      <c r="EE17" s="1037"/>
      <c r="EF17" s="1037"/>
      <c r="EG17" s="1037"/>
      <c r="EH17" s="1037"/>
      <c r="EI17" s="1037"/>
      <c r="EJ17" s="1037"/>
      <c r="EK17" s="1037"/>
      <c r="EL17" s="1037"/>
      <c r="EM17" s="1037"/>
      <c r="EN17" s="1037"/>
      <c r="EO17" s="1037"/>
      <c r="EP17" s="1037"/>
      <c r="EQ17" s="1037"/>
      <c r="ER17" s="1037"/>
      <c r="ES17" s="1037"/>
      <c r="ET17" s="1037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37"/>
      <c r="FG17" s="1037"/>
      <c r="FH17" s="1037"/>
      <c r="FI17" s="1037"/>
    </row>
    <row r="18" spans="1:180" s="1080" customFormat="1" ht="13.8">
      <c r="A18" s="281" t="s">
        <v>7346</v>
      </c>
      <c r="B18" s="281" t="s">
        <v>7347</v>
      </c>
      <c r="C18" s="282">
        <v>12</v>
      </c>
      <c r="D18" s="282">
        <v>0</v>
      </c>
      <c r="E18" s="292">
        <v>19295.900000000001</v>
      </c>
      <c r="F18" s="292">
        <v>19295.900000000001</v>
      </c>
      <c r="G18" s="1008"/>
      <c r="H18" s="1008"/>
      <c r="I18" s="1008"/>
      <c r="J18" s="1008"/>
      <c r="K18" s="1008"/>
      <c r="L18" s="1008"/>
      <c r="M18" s="1008"/>
      <c r="N18" s="1008"/>
      <c r="O18" s="1008"/>
      <c r="P18" s="1008"/>
      <c r="Q18" s="1008"/>
      <c r="R18" s="1008"/>
      <c r="S18" s="1008"/>
      <c r="T18" s="1008"/>
      <c r="U18" s="1008"/>
      <c r="V18" s="1008"/>
      <c r="W18" s="1008"/>
      <c r="X18" s="1008"/>
      <c r="Y18" s="1008"/>
      <c r="Z18" s="1008"/>
      <c r="AA18" s="1008"/>
      <c r="AB18" s="1008"/>
      <c r="AC18" s="1008"/>
      <c r="AD18" s="1008"/>
      <c r="AE18" s="1008"/>
      <c r="AF18" s="1008"/>
      <c r="AG18" s="1008"/>
      <c r="AH18" s="1008"/>
      <c r="AI18" s="1008"/>
      <c r="AJ18" s="1008"/>
      <c r="AK18" s="1008"/>
      <c r="AL18" s="1008"/>
      <c r="AM18" s="1008"/>
      <c r="AN18" s="1008"/>
      <c r="AO18" s="1008"/>
      <c r="AP18" s="1008"/>
      <c r="AQ18" s="1008"/>
      <c r="AR18" s="1008"/>
      <c r="AS18" s="1008"/>
      <c r="AT18" s="1008"/>
      <c r="AU18" s="1008"/>
      <c r="AV18" s="1008"/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8"/>
      <c r="BH18" s="1008"/>
      <c r="BI18" s="1008"/>
      <c r="BJ18" s="1008"/>
      <c r="BK18" s="1008"/>
      <c r="BL18" s="1008"/>
      <c r="BM18" s="1008"/>
      <c r="BN18" s="1008"/>
      <c r="BO18" s="1008"/>
      <c r="BP18" s="1008"/>
      <c r="BQ18" s="1008"/>
      <c r="BR18" s="1008"/>
      <c r="BS18" s="1008"/>
      <c r="BT18" s="1008"/>
      <c r="BU18" s="1008"/>
      <c r="BV18" s="1008"/>
      <c r="BW18" s="1008"/>
      <c r="BX18" s="1008"/>
      <c r="BY18" s="1008"/>
      <c r="BZ18" s="1008"/>
      <c r="CA18" s="1008"/>
      <c r="CB18" s="1008"/>
      <c r="CC18" s="1008"/>
      <c r="CD18" s="1008"/>
      <c r="CE18" s="1008"/>
      <c r="CF18" s="1008"/>
      <c r="CG18" s="1008"/>
      <c r="CH18" s="1008"/>
      <c r="CI18" s="1008"/>
      <c r="CJ18" s="1008"/>
      <c r="CK18" s="1008"/>
      <c r="CL18" s="1008"/>
      <c r="CM18" s="1008"/>
      <c r="CN18" s="1008"/>
      <c r="CO18" s="1008"/>
      <c r="CP18" s="1008"/>
      <c r="CQ18" s="1008"/>
      <c r="CR18" s="1008"/>
      <c r="CS18" s="1008"/>
      <c r="CT18" s="1008"/>
      <c r="CU18" s="1008"/>
      <c r="CV18" s="1008"/>
      <c r="CW18" s="1008"/>
      <c r="CX18" s="1008"/>
      <c r="CY18" s="1008"/>
      <c r="CZ18" s="1008"/>
      <c r="DA18" s="1008"/>
      <c r="DB18" s="1008"/>
      <c r="DC18" s="1008"/>
      <c r="DD18" s="1008"/>
      <c r="DE18" s="1008"/>
      <c r="DF18" s="1008"/>
      <c r="DG18" s="1008"/>
      <c r="DH18" s="1008"/>
      <c r="DI18" s="1008"/>
      <c r="DJ18" s="1008"/>
      <c r="DK18" s="1008"/>
      <c r="DL18" s="1008"/>
      <c r="DM18" s="1008"/>
      <c r="DN18" s="1008"/>
      <c r="DO18" s="1008"/>
      <c r="DP18" s="1008"/>
      <c r="DQ18" s="1008"/>
      <c r="DR18" s="1008"/>
      <c r="DS18" s="1008"/>
      <c r="DT18" s="1008"/>
      <c r="DU18" s="1008"/>
      <c r="DV18" s="1008"/>
      <c r="DW18" s="1008"/>
      <c r="DX18" s="1008"/>
      <c r="DY18" s="1008"/>
      <c r="DZ18" s="1008"/>
      <c r="EA18" s="1008"/>
      <c r="EB18" s="1008"/>
      <c r="EC18" s="1008"/>
      <c r="ED18" s="1008"/>
      <c r="EE18" s="1008"/>
      <c r="EF18" s="1008"/>
      <c r="EG18" s="1008"/>
      <c r="EH18" s="1008"/>
      <c r="EI18" s="1008"/>
      <c r="EJ18" s="1008"/>
      <c r="EK18" s="1008"/>
      <c r="EL18" s="1008"/>
      <c r="EM18" s="1008"/>
      <c r="EN18" s="1008"/>
      <c r="EO18" s="1008"/>
      <c r="EP18" s="1008"/>
      <c r="EQ18" s="1008"/>
      <c r="ER18" s="1008"/>
      <c r="ES18" s="1008"/>
      <c r="ET18" s="1008"/>
      <c r="EU18" s="1008"/>
      <c r="EV18" s="1008"/>
      <c r="EW18" s="1008"/>
      <c r="EX18" s="1008"/>
      <c r="EY18" s="1008"/>
      <c r="EZ18" s="1008"/>
      <c r="FA18" s="1008"/>
      <c r="FB18" s="1008"/>
      <c r="FC18" s="1008"/>
      <c r="FD18" s="1008"/>
      <c r="FE18" s="1008"/>
      <c r="FF18" s="1008"/>
      <c r="FG18" s="1008"/>
      <c r="FH18" s="1008"/>
      <c r="FI18" s="1008"/>
      <c r="FJ18" s="1008"/>
      <c r="FK18" s="1008"/>
      <c r="FL18" s="1008"/>
      <c r="FM18" s="1008"/>
      <c r="FN18" s="1008"/>
      <c r="FO18" s="1008"/>
      <c r="FP18" s="1008"/>
      <c r="FQ18" s="1008"/>
      <c r="FR18" s="1008"/>
      <c r="FS18" s="1008"/>
      <c r="FT18" s="1008"/>
      <c r="FU18" s="1008"/>
      <c r="FV18" s="1008"/>
      <c r="FW18" s="1008"/>
      <c r="FX18" s="1008"/>
    </row>
    <row r="19" spans="1:180" s="1080" customFormat="1" ht="13.8">
      <c r="A19" s="281" t="s">
        <v>7348</v>
      </c>
      <c r="B19" s="281" t="s">
        <v>4179</v>
      </c>
      <c r="C19" s="282">
        <v>4</v>
      </c>
      <c r="D19" s="282">
        <v>0</v>
      </c>
      <c r="E19" s="292">
        <v>17192.7</v>
      </c>
      <c r="F19" s="292">
        <v>17192.7</v>
      </c>
      <c r="G19" s="1008"/>
      <c r="H19" s="1008"/>
      <c r="I19" s="1008"/>
      <c r="J19" s="1008"/>
      <c r="K19" s="1008"/>
      <c r="L19" s="1008"/>
      <c r="M19" s="1008"/>
      <c r="N19" s="1008"/>
      <c r="O19" s="1008"/>
      <c r="P19" s="1008"/>
      <c r="Q19" s="1008"/>
      <c r="R19" s="1008"/>
      <c r="S19" s="1008"/>
      <c r="T19" s="1008"/>
      <c r="U19" s="1008"/>
      <c r="V19" s="1008"/>
      <c r="W19" s="1008"/>
      <c r="X19" s="1008"/>
      <c r="Y19" s="1008"/>
      <c r="Z19" s="1008"/>
      <c r="AA19" s="1008"/>
      <c r="AB19" s="1008"/>
      <c r="AC19" s="1008"/>
      <c r="AD19" s="1008"/>
      <c r="AE19" s="1008"/>
      <c r="AF19" s="1008"/>
      <c r="AG19" s="1008"/>
      <c r="AH19" s="1008"/>
      <c r="AI19" s="1008"/>
      <c r="AJ19" s="1008"/>
      <c r="AK19" s="1008"/>
      <c r="AL19" s="1008"/>
      <c r="AM19" s="1008"/>
      <c r="AN19" s="1008"/>
      <c r="AO19" s="1008"/>
      <c r="AP19" s="1008"/>
      <c r="AQ19" s="1008"/>
      <c r="AR19" s="1008"/>
      <c r="AS19" s="1008"/>
      <c r="AT19" s="1008"/>
      <c r="AU19" s="1008"/>
      <c r="AV19" s="1008"/>
      <c r="AW19" s="1008"/>
      <c r="AX19" s="1008"/>
      <c r="AY19" s="1008"/>
      <c r="AZ19" s="1008"/>
      <c r="BA19" s="1008"/>
      <c r="BB19" s="1008"/>
      <c r="BC19" s="1008"/>
      <c r="BD19" s="1008"/>
      <c r="BE19" s="1008"/>
      <c r="BF19" s="1008"/>
      <c r="BG19" s="1008"/>
      <c r="BH19" s="1008"/>
      <c r="BI19" s="1008"/>
      <c r="BJ19" s="1008"/>
      <c r="BK19" s="1008"/>
      <c r="BL19" s="1008"/>
      <c r="BM19" s="1008"/>
      <c r="BN19" s="1008"/>
      <c r="BO19" s="1008"/>
      <c r="BP19" s="1008"/>
      <c r="BQ19" s="1008"/>
      <c r="BR19" s="1008"/>
      <c r="BS19" s="1008"/>
      <c r="BT19" s="1008"/>
      <c r="BU19" s="1008"/>
      <c r="BV19" s="1008"/>
      <c r="BW19" s="1008"/>
      <c r="BX19" s="1008"/>
      <c r="BY19" s="1008"/>
      <c r="BZ19" s="1008"/>
      <c r="CA19" s="1008"/>
      <c r="CB19" s="1008"/>
      <c r="CC19" s="1008"/>
      <c r="CD19" s="1008"/>
      <c r="CE19" s="1008"/>
      <c r="CF19" s="1008"/>
      <c r="CG19" s="1008"/>
      <c r="CH19" s="1008"/>
      <c r="CI19" s="1008"/>
      <c r="CJ19" s="1008"/>
      <c r="CK19" s="1008"/>
      <c r="CL19" s="1008"/>
      <c r="CM19" s="1008"/>
      <c r="CN19" s="1008"/>
      <c r="CO19" s="1008"/>
      <c r="CP19" s="1008"/>
      <c r="CQ19" s="1008"/>
      <c r="CR19" s="1008"/>
      <c r="CS19" s="1008"/>
      <c r="CT19" s="1008"/>
      <c r="CU19" s="1008"/>
      <c r="CV19" s="1008"/>
      <c r="CW19" s="1008"/>
      <c r="CX19" s="1008"/>
      <c r="CY19" s="1008"/>
      <c r="CZ19" s="1008"/>
      <c r="DA19" s="1008"/>
      <c r="DB19" s="1008"/>
      <c r="DC19" s="1008"/>
      <c r="DD19" s="1008"/>
      <c r="DE19" s="1008"/>
      <c r="DF19" s="1008"/>
      <c r="DG19" s="1008"/>
      <c r="DH19" s="1008"/>
      <c r="DI19" s="1008"/>
      <c r="DJ19" s="1008"/>
      <c r="DK19" s="1008"/>
      <c r="DL19" s="1008"/>
      <c r="DM19" s="1008"/>
      <c r="DN19" s="1008"/>
      <c r="DO19" s="1008"/>
      <c r="DP19" s="1008"/>
      <c r="DQ19" s="1008"/>
      <c r="DR19" s="1008"/>
      <c r="DS19" s="1008"/>
      <c r="DT19" s="1008"/>
      <c r="DU19" s="1008"/>
      <c r="DV19" s="1008"/>
      <c r="DW19" s="1008"/>
      <c r="DX19" s="1008"/>
      <c r="DY19" s="1008"/>
      <c r="DZ19" s="1008"/>
      <c r="EA19" s="1008"/>
      <c r="EB19" s="1008"/>
      <c r="EC19" s="1008"/>
      <c r="ED19" s="1008"/>
      <c r="EE19" s="1008"/>
      <c r="EF19" s="1008"/>
      <c r="EG19" s="1008"/>
      <c r="EH19" s="1008"/>
      <c r="EI19" s="1008"/>
      <c r="EJ19" s="1008"/>
      <c r="EK19" s="1008"/>
      <c r="EL19" s="1008"/>
      <c r="EM19" s="1008"/>
      <c r="EN19" s="1008"/>
      <c r="EO19" s="1008"/>
      <c r="EP19" s="1008"/>
      <c r="EQ19" s="1008"/>
      <c r="ER19" s="1008"/>
      <c r="ES19" s="1008"/>
      <c r="ET19" s="1008"/>
      <c r="EU19" s="1008"/>
      <c r="EV19" s="1008"/>
      <c r="EW19" s="1008"/>
      <c r="EX19" s="1008"/>
      <c r="EY19" s="1008"/>
      <c r="EZ19" s="1008"/>
      <c r="FA19" s="1008"/>
      <c r="FB19" s="1008"/>
      <c r="FC19" s="1008"/>
      <c r="FD19" s="1008"/>
      <c r="FE19" s="1008"/>
      <c r="FF19" s="1008"/>
      <c r="FG19" s="1008"/>
      <c r="FH19" s="1008"/>
      <c r="FI19" s="1008"/>
      <c r="FJ19" s="1008"/>
      <c r="FK19" s="1008"/>
      <c r="FL19" s="1008"/>
      <c r="FM19" s="1008"/>
      <c r="FN19" s="1008"/>
      <c r="FO19" s="1008"/>
      <c r="FP19" s="1008"/>
      <c r="FQ19" s="1008"/>
      <c r="FR19" s="1008"/>
      <c r="FS19" s="1008"/>
      <c r="FT19" s="1008"/>
      <c r="FU19" s="1008"/>
      <c r="FV19" s="1008"/>
      <c r="FW19" s="1008"/>
      <c r="FX19" s="1008"/>
    </row>
    <row r="20" spans="1:180" s="1080" customFormat="1" ht="13.8">
      <c r="A20" s="281" t="s">
        <v>7349</v>
      </c>
      <c r="B20" s="281" t="s">
        <v>5103</v>
      </c>
      <c r="C20" s="282">
        <v>2</v>
      </c>
      <c r="D20" s="282">
        <v>0</v>
      </c>
      <c r="E20" s="292">
        <v>10749</v>
      </c>
      <c r="F20" s="292">
        <v>10749</v>
      </c>
      <c r="G20" s="1008"/>
      <c r="H20" s="1008"/>
      <c r="I20" s="1008"/>
      <c r="J20" s="1008"/>
      <c r="K20" s="1008"/>
      <c r="L20" s="1008"/>
      <c r="M20" s="1008"/>
      <c r="N20" s="1008"/>
      <c r="O20" s="1008"/>
      <c r="P20" s="1008"/>
      <c r="Q20" s="1008"/>
      <c r="R20" s="1008"/>
      <c r="S20" s="1008"/>
      <c r="T20" s="1008"/>
      <c r="U20" s="1008"/>
      <c r="V20" s="1008"/>
      <c r="W20" s="1008"/>
      <c r="X20" s="1008"/>
      <c r="Y20" s="1008"/>
      <c r="Z20" s="1008"/>
      <c r="AA20" s="1008"/>
      <c r="AB20" s="1008"/>
      <c r="AC20" s="1008"/>
      <c r="AD20" s="1008"/>
      <c r="AE20" s="1008"/>
      <c r="AF20" s="1008"/>
      <c r="AG20" s="1008"/>
      <c r="AH20" s="1008"/>
      <c r="AI20" s="1008"/>
      <c r="AJ20" s="1008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8"/>
      <c r="BH20" s="1008"/>
      <c r="BI20" s="1008"/>
      <c r="BJ20" s="1008"/>
      <c r="BK20" s="1008"/>
      <c r="BL20" s="1008"/>
      <c r="BM20" s="1008"/>
      <c r="BN20" s="1008"/>
      <c r="BO20" s="1008"/>
      <c r="BP20" s="1008"/>
      <c r="BQ20" s="1008"/>
      <c r="BR20" s="1008"/>
      <c r="BS20" s="1008"/>
      <c r="BT20" s="1008"/>
      <c r="BU20" s="1008"/>
      <c r="BV20" s="1008"/>
      <c r="BW20" s="1008"/>
      <c r="BX20" s="1008"/>
      <c r="BY20" s="1008"/>
      <c r="BZ20" s="1008"/>
      <c r="CA20" s="1008"/>
      <c r="CB20" s="1008"/>
      <c r="CC20" s="1008"/>
      <c r="CD20" s="1008"/>
      <c r="CE20" s="1008"/>
      <c r="CF20" s="1008"/>
      <c r="CG20" s="1008"/>
      <c r="CH20" s="1008"/>
      <c r="CI20" s="1008"/>
      <c r="CJ20" s="1008"/>
      <c r="CK20" s="1008"/>
      <c r="CL20" s="1008"/>
      <c r="CM20" s="1008"/>
      <c r="CN20" s="1008"/>
      <c r="CO20" s="1008"/>
      <c r="CP20" s="1008"/>
      <c r="CQ20" s="1008"/>
      <c r="CR20" s="1008"/>
      <c r="CS20" s="1008"/>
      <c r="CT20" s="1008"/>
      <c r="CU20" s="1008"/>
      <c r="CV20" s="1008"/>
      <c r="CW20" s="1008"/>
      <c r="CX20" s="1008"/>
      <c r="CY20" s="1008"/>
      <c r="CZ20" s="1008"/>
      <c r="DA20" s="1008"/>
      <c r="DB20" s="1008"/>
      <c r="DC20" s="1008"/>
      <c r="DD20" s="1008"/>
      <c r="DE20" s="1008"/>
      <c r="DF20" s="1008"/>
      <c r="DG20" s="1008"/>
      <c r="DH20" s="1008"/>
      <c r="DI20" s="1008"/>
      <c r="DJ20" s="1008"/>
      <c r="DK20" s="1008"/>
      <c r="DL20" s="1008"/>
      <c r="DM20" s="1008"/>
      <c r="DN20" s="1008"/>
      <c r="DO20" s="1008"/>
      <c r="DP20" s="1008"/>
      <c r="DQ20" s="1008"/>
      <c r="DR20" s="1008"/>
      <c r="DS20" s="1008"/>
      <c r="DT20" s="1008"/>
      <c r="DU20" s="1008"/>
      <c r="DV20" s="1008"/>
      <c r="DW20" s="1008"/>
      <c r="DX20" s="1008"/>
      <c r="DY20" s="1008"/>
      <c r="DZ20" s="1008"/>
      <c r="EA20" s="1008"/>
      <c r="EB20" s="1008"/>
      <c r="EC20" s="1008"/>
      <c r="ED20" s="1008"/>
      <c r="EE20" s="1008"/>
      <c r="EF20" s="1008"/>
      <c r="EG20" s="1008"/>
      <c r="EH20" s="1008"/>
      <c r="EI20" s="1008"/>
      <c r="EJ20" s="1008"/>
      <c r="EK20" s="1008"/>
      <c r="EL20" s="1008"/>
      <c r="EM20" s="1008"/>
      <c r="EN20" s="1008"/>
      <c r="EO20" s="1008"/>
      <c r="EP20" s="1008"/>
      <c r="EQ20" s="1008"/>
      <c r="ER20" s="1008"/>
      <c r="ES20" s="1008"/>
      <c r="ET20" s="1008"/>
      <c r="EU20" s="1008"/>
      <c r="EV20" s="1008"/>
      <c r="EW20" s="1008"/>
      <c r="EX20" s="1008"/>
      <c r="EY20" s="1008"/>
      <c r="EZ20" s="1008"/>
      <c r="FA20" s="1008"/>
      <c r="FB20" s="1008"/>
      <c r="FC20" s="1008"/>
      <c r="FD20" s="1008"/>
      <c r="FE20" s="1008"/>
      <c r="FF20" s="1008"/>
      <c r="FG20" s="1008"/>
      <c r="FH20" s="1008"/>
      <c r="FI20" s="1008"/>
      <c r="FJ20" s="1008"/>
      <c r="FK20" s="1008"/>
      <c r="FL20" s="1008"/>
      <c r="FM20" s="1008"/>
      <c r="FN20" s="1008"/>
      <c r="FO20" s="1008"/>
      <c r="FP20" s="1008"/>
      <c r="FQ20" s="1008"/>
      <c r="FR20" s="1008"/>
      <c r="FS20" s="1008"/>
      <c r="FT20" s="1008"/>
      <c r="FU20" s="1008"/>
      <c r="FV20" s="1008"/>
      <c r="FW20" s="1008"/>
      <c r="FX20" s="1008"/>
    </row>
    <row r="21" spans="1:180" s="1080" customFormat="1" ht="13.8">
      <c r="A21" s="281" t="s">
        <v>7350</v>
      </c>
      <c r="B21" s="281" t="s">
        <v>7340</v>
      </c>
      <c r="C21" s="282">
        <v>1</v>
      </c>
      <c r="D21" s="282">
        <v>0</v>
      </c>
      <c r="E21" s="292">
        <v>9250.25</v>
      </c>
      <c r="F21" s="292">
        <v>9250.25</v>
      </c>
      <c r="G21" s="1008"/>
      <c r="H21" s="1008"/>
      <c r="I21" s="1008"/>
      <c r="J21" s="1008"/>
      <c r="K21" s="1008"/>
      <c r="L21" s="1008"/>
      <c r="M21" s="1008"/>
      <c r="N21" s="1008"/>
      <c r="O21" s="1008"/>
      <c r="P21" s="1008"/>
      <c r="Q21" s="1008"/>
      <c r="R21" s="1008"/>
      <c r="S21" s="1008"/>
      <c r="T21" s="1008"/>
      <c r="U21" s="1008"/>
      <c r="V21" s="1008"/>
      <c r="W21" s="1008"/>
      <c r="X21" s="1008"/>
      <c r="Y21" s="1008"/>
      <c r="Z21" s="1008"/>
      <c r="AA21" s="1008"/>
      <c r="AB21" s="1008"/>
      <c r="AC21" s="1008"/>
      <c r="AD21" s="1008"/>
      <c r="AE21" s="1008"/>
      <c r="AF21" s="1008"/>
      <c r="AG21" s="1008"/>
      <c r="AH21" s="1008"/>
      <c r="AI21" s="1008"/>
      <c r="AJ21" s="1008"/>
      <c r="AK21" s="1008"/>
      <c r="AL21" s="1008"/>
      <c r="AM21" s="1008"/>
      <c r="AN21" s="1008"/>
      <c r="AO21" s="1008"/>
      <c r="AP21" s="1008"/>
      <c r="AQ21" s="1008"/>
      <c r="AR21" s="1008"/>
      <c r="AS21" s="1008"/>
      <c r="AT21" s="1008"/>
      <c r="AU21" s="1008"/>
      <c r="AV21" s="1008"/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8"/>
      <c r="BH21" s="1008"/>
      <c r="BI21" s="1008"/>
      <c r="BJ21" s="1008"/>
      <c r="BK21" s="1008"/>
      <c r="BL21" s="1008"/>
      <c r="BM21" s="1008"/>
      <c r="BN21" s="1008"/>
      <c r="BO21" s="1008"/>
      <c r="BP21" s="1008"/>
      <c r="BQ21" s="1008"/>
      <c r="BR21" s="1008"/>
      <c r="BS21" s="1008"/>
      <c r="BT21" s="1008"/>
      <c r="BU21" s="1008"/>
      <c r="BV21" s="1008"/>
      <c r="BW21" s="1008"/>
      <c r="BX21" s="1008"/>
      <c r="BY21" s="1008"/>
      <c r="BZ21" s="1008"/>
      <c r="CA21" s="1008"/>
      <c r="CB21" s="1008"/>
      <c r="CC21" s="1008"/>
      <c r="CD21" s="1008"/>
      <c r="CE21" s="1008"/>
      <c r="CF21" s="1008"/>
      <c r="CG21" s="1008"/>
      <c r="CH21" s="1008"/>
      <c r="CI21" s="1008"/>
      <c r="CJ21" s="1008"/>
      <c r="CK21" s="1008"/>
      <c r="CL21" s="1008"/>
      <c r="CM21" s="1008"/>
      <c r="CN21" s="1008"/>
      <c r="CO21" s="1008"/>
      <c r="CP21" s="1008"/>
      <c r="CQ21" s="1008"/>
      <c r="CR21" s="1008"/>
      <c r="CS21" s="1008"/>
      <c r="CT21" s="1008"/>
      <c r="CU21" s="1008"/>
      <c r="CV21" s="1008"/>
      <c r="CW21" s="1008"/>
      <c r="CX21" s="1008"/>
      <c r="CY21" s="1008"/>
      <c r="CZ21" s="1008"/>
      <c r="DA21" s="1008"/>
      <c r="DB21" s="1008"/>
      <c r="DC21" s="1008"/>
      <c r="DD21" s="1008"/>
      <c r="DE21" s="1008"/>
      <c r="DF21" s="1008"/>
      <c r="DG21" s="1008"/>
      <c r="DH21" s="1008"/>
      <c r="DI21" s="1008"/>
      <c r="DJ21" s="1008"/>
      <c r="DK21" s="1008"/>
      <c r="DL21" s="1008"/>
      <c r="DM21" s="1008"/>
      <c r="DN21" s="1008"/>
      <c r="DO21" s="1008"/>
      <c r="DP21" s="1008"/>
      <c r="DQ21" s="1008"/>
      <c r="DR21" s="1008"/>
      <c r="DS21" s="1008"/>
      <c r="DT21" s="1008"/>
      <c r="DU21" s="1008"/>
      <c r="DV21" s="1008"/>
      <c r="DW21" s="1008"/>
      <c r="DX21" s="1008"/>
      <c r="DY21" s="1008"/>
      <c r="DZ21" s="1008"/>
      <c r="EA21" s="1008"/>
      <c r="EB21" s="1008"/>
      <c r="EC21" s="1008"/>
      <c r="ED21" s="1008"/>
      <c r="EE21" s="1008"/>
      <c r="EF21" s="1008"/>
      <c r="EG21" s="1008"/>
      <c r="EH21" s="1008"/>
      <c r="EI21" s="1008"/>
      <c r="EJ21" s="1008"/>
      <c r="EK21" s="1008"/>
      <c r="EL21" s="1008"/>
      <c r="EM21" s="1008"/>
      <c r="EN21" s="1008"/>
      <c r="EO21" s="1008"/>
      <c r="EP21" s="1008"/>
      <c r="EQ21" s="1008"/>
      <c r="ER21" s="1008"/>
      <c r="ES21" s="1008"/>
      <c r="ET21" s="1008"/>
      <c r="EU21" s="1008"/>
      <c r="EV21" s="1008"/>
      <c r="EW21" s="1008"/>
      <c r="EX21" s="1008"/>
      <c r="EY21" s="1008"/>
      <c r="EZ21" s="1008"/>
      <c r="FA21" s="1008"/>
      <c r="FB21" s="1008"/>
      <c r="FC21" s="1008"/>
      <c r="FD21" s="1008"/>
      <c r="FE21" s="1008"/>
      <c r="FF21" s="1008"/>
      <c r="FG21" s="1008"/>
      <c r="FH21" s="1008"/>
      <c r="FI21" s="1008"/>
      <c r="FJ21" s="1008"/>
      <c r="FK21" s="1008"/>
      <c r="FL21" s="1008"/>
      <c r="FM21" s="1008"/>
      <c r="FN21" s="1008"/>
      <c r="FO21" s="1008"/>
      <c r="FP21" s="1008"/>
      <c r="FQ21" s="1008"/>
      <c r="FR21" s="1008"/>
      <c r="FS21" s="1008"/>
      <c r="FT21" s="1008"/>
      <c r="FU21" s="1008"/>
      <c r="FV21" s="1008"/>
      <c r="FW21" s="1008"/>
      <c r="FX21" s="1008"/>
    </row>
    <row r="22" spans="1:180" s="1080" customFormat="1" ht="13.8">
      <c r="A22" s="281" t="s">
        <v>7351</v>
      </c>
      <c r="B22" s="281" t="s">
        <v>7309</v>
      </c>
      <c r="C22" s="282">
        <v>1</v>
      </c>
      <c r="D22" s="282">
        <v>0</v>
      </c>
      <c r="E22" s="292">
        <v>9250.25</v>
      </c>
      <c r="F22" s="292">
        <v>9250.25</v>
      </c>
      <c r="G22" s="1008"/>
      <c r="H22" s="1008"/>
      <c r="I22" s="1008"/>
      <c r="J22" s="1008"/>
      <c r="K22" s="1008"/>
      <c r="L22" s="1008"/>
      <c r="M22" s="1008"/>
      <c r="N22" s="1008"/>
      <c r="O22" s="1008"/>
      <c r="P22" s="1008"/>
      <c r="Q22" s="1008"/>
      <c r="R22" s="1008"/>
      <c r="S22" s="1008"/>
      <c r="T22" s="1008"/>
      <c r="U22" s="1008"/>
      <c r="V22" s="1008"/>
      <c r="W22" s="1008"/>
      <c r="X22" s="1008"/>
      <c r="Y22" s="1008"/>
      <c r="Z22" s="1008"/>
      <c r="AA22" s="1008"/>
      <c r="AB22" s="1008"/>
      <c r="AC22" s="1008"/>
      <c r="AD22" s="1008"/>
      <c r="AE22" s="1008"/>
      <c r="AF22" s="1008"/>
      <c r="AG22" s="1008"/>
      <c r="AH22" s="1008"/>
      <c r="AI22" s="1008"/>
      <c r="AJ22" s="1008"/>
      <c r="AK22" s="1008"/>
      <c r="AL22" s="1008"/>
      <c r="AM22" s="1008"/>
      <c r="AN22" s="1008"/>
      <c r="AO22" s="1008"/>
      <c r="AP22" s="1008"/>
      <c r="AQ22" s="1008"/>
      <c r="AR22" s="1008"/>
      <c r="AS22" s="1008"/>
      <c r="AT22" s="1008"/>
      <c r="AU22" s="1008"/>
      <c r="AV22" s="1008"/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8"/>
      <c r="BH22" s="1008"/>
      <c r="BI22" s="1008"/>
      <c r="BJ22" s="1008"/>
      <c r="BK22" s="1008"/>
      <c r="BL22" s="1008"/>
      <c r="BM22" s="1008"/>
      <c r="BN22" s="1008"/>
      <c r="BO22" s="1008"/>
      <c r="BP22" s="1008"/>
      <c r="BQ22" s="1008"/>
      <c r="BR22" s="1008"/>
      <c r="BS22" s="1008"/>
      <c r="BT22" s="1008"/>
      <c r="BU22" s="1008"/>
      <c r="BV22" s="1008"/>
      <c r="BW22" s="1008"/>
      <c r="BX22" s="1008"/>
      <c r="BY22" s="1008"/>
      <c r="BZ22" s="1008"/>
      <c r="CA22" s="1008"/>
      <c r="CB22" s="1008"/>
      <c r="CC22" s="1008"/>
      <c r="CD22" s="1008"/>
      <c r="CE22" s="1008"/>
      <c r="CF22" s="1008"/>
      <c r="CG22" s="1008"/>
      <c r="CH22" s="1008"/>
      <c r="CI22" s="1008"/>
      <c r="CJ22" s="1008"/>
      <c r="CK22" s="1008"/>
      <c r="CL22" s="1008"/>
      <c r="CM22" s="1008"/>
      <c r="CN22" s="1008"/>
      <c r="CO22" s="1008"/>
      <c r="CP22" s="1008"/>
      <c r="CQ22" s="1008"/>
      <c r="CR22" s="1008"/>
      <c r="CS22" s="1008"/>
      <c r="CT22" s="1008"/>
      <c r="CU22" s="1008"/>
      <c r="CV22" s="1008"/>
      <c r="CW22" s="1008"/>
      <c r="CX22" s="1008"/>
      <c r="CY22" s="1008"/>
      <c r="CZ22" s="1008"/>
      <c r="DA22" s="1008"/>
      <c r="DB22" s="1008"/>
      <c r="DC22" s="1008"/>
      <c r="DD22" s="1008"/>
      <c r="DE22" s="1008"/>
      <c r="DF22" s="1008"/>
      <c r="DG22" s="1008"/>
      <c r="DH22" s="1008"/>
      <c r="DI22" s="1008"/>
      <c r="DJ22" s="1008"/>
      <c r="DK22" s="1008"/>
      <c r="DL22" s="1008"/>
      <c r="DM22" s="1008"/>
      <c r="DN22" s="1008"/>
      <c r="DO22" s="1008"/>
      <c r="DP22" s="1008"/>
      <c r="DQ22" s="1008"/>
      <c r="DR22" s="1008"/>
      <c r="DS22" s="1008"/>
      <c r="DT22" s="1008"/>
      <c r="DU22" s="1008"/>
      <c r="DV22" s="1008"/>
      <c r="DW22" s="1008"/>
      <c r="DX22" s="1008"/>
      <c r="DY22" s="1008"/>
      <c r="DZ22" s="1008"/>
      <c r="EA22" s="1008"/>
      <c r="EB22" s="1008"/>
      <c r="EC22" s="1008"/>
      <c r="ED22" s="1008"/>
      <c r="EE22" s="1008"/>
      <c r="EF22" s="1008"/>
      <c r="EG22" s="1008"/>
      <c r="EH22" s="1008"/>
      <c r="EI22" s="1008"/>
      <c r="EJ22" s="1008"/>
      <c r="EK22" s="1008"/>
      <c r="EL22" s="1008"/>
      <c r="EM22" s="1008"/>
      <c r="EN22" s="1008"/>
      <c r="EO22" s="1008"/>
      <c r="EP22" s="1008"/>
      <c r="EQ22" s="1008"/>
      <c r="ER22" s="1008"/>
      <c r="ES22" s="1008"/>
      <c r="ET22" s="1008"/>
      <c r="EU22" s="1008"/>
      <c r="EV22" s="1008"/>
      <c r="EW22" s="1008"/>
      <c r="EX22" s="1008"/>
      <c r="EY22" s="1008"/>
      <c r="EZ22" s="1008"/>
      <c r="FA22" s="1008"/>
      <c r="FB22" s="1008"/>
      <c r="FC22" s="1008"/>
      <c r="FD22" s="1008"/>
      <c r="FE22" s="1008"/>
      <c r="FF22" s="1008"/>
      <c r="FG22" s="1008"/>
      <c r="FH22" s="1008"/>
      <c r="FI22" s="1008"/>
      <c r="FJ22" s="1008"/>
      <c r="FK22" s="1008"/>
      <c r="FL22" s="1008"/>
      <c r="FM22" s="1008"/>
      <c r="FN22" s="1008"/>
      <c r="FO22" s="1008"/>
      <c r="FP22" s="1008"/>
      <c r="FQ22" s="1008"/>
      <c r="FR22" s="1008"/>
      <c r="FS22" s="1008"/>
      <c r="FT22" s="1008"/>
      <c r="FU22" s="1008"/>
      <c r="FV22" s="1008"/>
      <c r="FW22" s="1008"/>
      <c r="FX22" s="1008"/>
    </row>
    <row r="23" spans="1:180" s="1080" customFormat="1" ht="13.8">
      <c r="A23" s="281" t="s">
        <v>7352</v>
      </c>
      <c r="B23" s="281" t="s">
        <v>7353</v>
      </c>
      <c r="C23" s="282">
        <v>1</v>
      </c>
      <c r="D23" s="282">
        <v>0</v>
      </c>
      <c r="E23" s="292">
        <v>8319.9</v>
      </c>
      <c r="F23" s="292">
        <v>8319.9</v>
      </c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08"/>
      <c r="AC23" s="1008"/>
      <c r="AD23" s="1008"/>
      <c r="AE23" s="1008"/>
      <c r="AF23" s="1008"/>
      <c r="AG23" s="1008"/>
      <c r="AH23" s="1008"/>
      <c r="AI23" s="1008"/>
      <c r="AJ23" s="1008"/>
      <c r="AK23" s="1008"/>
      <c r="AL23" s="1008"/>
      <c r="AM23" s="1008"/>
      <c r="AN23" s="1008"/>
      <c r="AO23" s="1008"/>
      <c r="AP23" s="1008"/>
      <c r="AQ23" s="1008"/>
      <c r="AR23" s="1008"/>
      <c r="AS23" s="1008"/>
      <c r="AT23" s="1008"/>
      <c r="AU23" s="1008"/>
      <c r="AV23" s="1008"/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8"/>
      <c r="BH23" s="1008"/>
      <c r="BI23" s="1008"/>
      <c r="BJ23" s="1008"/>
      <c r="BK23" s="1008"/>
      <c r="BL23" s="1008"/>
      <c r="BM23" s="1008"/>
      <c r="BN23" s="1008"/>
      <c r="BO23" s="1008"/>
      <c r="BP23" s="1008"/>
      <c r="BQ23" s="1008"/>
      <c r="BR23" s="1008"/>
      <c r="BS23" s="1008"/>
      <c r="BT23" s="1008"/>
      <c r="BU23" s="1008"/>
      <c r="BV23" s="1008"/>
      <c r="BW23" s="1008"/>
      <c r="BX23" s="1008"/>
      <c r="BY23" s="1008"/>
      <c r="BZ23" s="1008"/>
      <c r="CA23" s="1008"/>
      <c r="CB23" s="1008"/>
      <c r="CC23" s="1008"/>
      <c r="CD23" s="1008"/>
      <c r="CE23" s="1008"/>
      <c r="CF23" s="1008"/>
      <c r="CG23" s="1008"/>
      <c r="CH23" s="1008"/>
      <c r="CI23" s="1008"/>
      <c r="CJ23" s="1008"/>
      <c r="CK23" s="1008"/>
      <c r="CL23" s="1008"/>
      <c r="CM23" s="1008"/>
      <c r="CN23" s="1008"/>
      <c r="CO23" s="1008"/>
      <c r="CP23" s="1008"/>
      <c r="CQ23" s="1008"/>
      <c r="CR23" s="1008"/>
      <c r="CS23" s="1008"/>
      <c r="CT23" s="1008"/>
      <c r="CU23" s="1008"/>
      <c r="CV23" s="1008"/>
      <c r="CW23" s="1008"/>
      <c r="CX23" s="1008"/>
      <c r="CY23" s="1008"/>
      <c r="CZ23" s="1008"/>
      <c r="DA23" s="1008"/>
      <c r="DB23" s="1008"/>
      <c r="DC23" s="1008"/>
      <c r="DD23" s="1008"/>
      <c r="DE23" s="1008"/>
      <c r="DF23" s="1008"/>
      <c r="DG23" s="1008"/>
      <c r="DH23" s="1008"/>
      <c r="DI23" s="1008"/>
      <c r="DJ23" s="1008"/>
      <c r="DK23" s="1008"/>
      <c r="DL23" s="1008"/>
      <c r="DM23" s="1008"/>
      <c r="DN23" s="1008"/>
      <c r="DO23" s="1008"/>
      <c r="DP23" s="1008"/>
      <c r="DQ23" s="1008"/>
      <c r="DR23" s="1008"/>
      <c r="DS23" s="1008"/>
      <c r="DT23" s="1008"/>
      <c r="DU23" s="1008"/>
      <c r="DV23" s="1008"/>
      <c r="DW23" s="1008"/>
      <c r="DX23" s="1008"/>
      <c r="DY23" s="1008"/>
      <c r="DZ23" s="1008"/>
      <c r="EA23" s="1008"/>
      <c r="EB23" s="1008"/>
      <c r="EC23" s="1008"/>
      <c r="ED23" s="1008"/>
      <c r="EE23" s="1008"/>
      <c r="EF23" s="1008"/>
      <c r="EG23" s="1008"/>
      <c r="EH23" s="1008"/>
      <c r="EI23" s="1008"/>
      <c r="EJ23" s="1008"/>
      <c r="EK23" s="1008"/>
      <c r="EL23" s="1008"/>
      <c r="EM23" s="1008"/>
      <c r="EN23" s="1008"/>
      <c r="EO23" s="1008"/>
      <c r="EP23" s="1008"/>
      <c r="EQ23" s="1008"/>
      <c r="ER23" s="1008"/>
      <c r="ES23" s="1008"/>
      <c r="ET23" s="1008"/>
      <c r="EU23" s="1008"/>
      <c r="EV23" s="1008"/>
      <c r="EW23" s="1008"/>
      <c r="EX23" s="1008"/>
      <c r="EY23" s="1008"/>
      <c r="EZ23" s="1008"/>
      <c r="FA23" s="1008"/>
      <c r="FB23" s="1008"/>
      <c r="FC23" s="1008"/>
      <c r="FD23" s="1008"/>
      <c r="FE23" s="1008"/>
      <c r="FF23" s="1008"/>
      <c r="FG23" s="1008"/>
      <c r="FH23" s="1008"/>
      <c r="FI23" s="1008"/>
      <c r="FJ23" s="1008"/>
      <c r="FK23" s="1008"/>
      <c r="FL23" s="1008"/>
      <c r="FM23" s="1008"/>
      <c r="FN23" s="1008"/>
      <c r="FO23" s="1008"/>
      <c r="FP23" s="1008"/>
      <c r="FQ23" s="1008"/>
      <c r="FR23" s="1008"/>
      <c r="FS23" s="1008"/>
      <c r="FT23" s="1008"/>
      <c r="FU23" s="1008"/>
      <c r="FV23" s="1008"/>
      <c r="FW23" s="1008"/>
      <c r="FX23" s="1008"/>
    </row>
    <row r="24" spans="1:180" s="1080" customFormat="1" ht="13.8">
      <c r="A24" s="281" t="s">
        <v>7352</v>
      </c>
      <c r="B24" s="281" t="s">
        <v>6978</v>
      </c>
      <c r="C24" s="282">
        <v>3</v>
      </c>
      <c r="D24" s="282">
        <v>0</v>
      </c>
      <c r="E24" s="292">
        <v>8319.9</v>
      </c>
      <c r="F24" s="292">
        <v>8319.9</v>
      </c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1008"/>
      <c r="Y24" s="1008"/>
      <c r="Z24" s="1008"/>
      <c r="AA24" s="1008"/>
      <c r="AB24" s="1008"/>
      <c r="AC24" s="1008"/>
      <c r="AD24" s="1008"/>
      <c r="AE24" s="1008"/>
      <c r="AF24" s="1008"/>
      <c r="AG24" s="1008"/>
      <c r="AH24" s="1008"/>
      <c r="AI24" s="1008"/>
      <c r="AJ24" s="1008"/>
      <c r="AK24" s="1008"/>
      <c r="AL24" s="1008"/>
      <c r="AM24" s="1008"/>
      <c r="AN24" s="1008"/>
      <c r="AO24" s="1008"/>
      <c r="AP24" s="1008"/>
      <c r="AQ24" s="1008"/>
      <c r="AR24" s="1008"/>
      <c r="AS24" s="1008"/>
      <c r="AT24" s="1008"/>
      <c r="AU24" s="1008"/>
      <c r="AV24" s="1008"/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8"/>
      <c r="BH24" s="1008"/>
      <c r="BI24" s="1008"/>
      <c r="BJ24" s="1008"/>
      <c r="BK24" s="1008"/>
      <c r="BL24" s="1008"/>
      <c r="BM24" s="1008"/>
      <c r="BN24" s="1008"/>
      <c r="BO24" s="1008"/>
      <c r="BP24" s="1008"/>
      <c r="BQ24" s="1008"/>
      <c r="BR24" s="1008"/>
      <c r="BS24" s="1008"/>
      <c r="BT24" s="1008"/>
      <c r="BU24" s="1008"/>
      <c r="BV24" s="1008"/>
      <c r="BW24" s="1008"/>
      <c r="BX24" s="1008"/>
      <c r="BY24" s="1008"/>
      <c r="BZ24" s="1008"/>
      <c r="CA24" s="1008"/>
      <c r="CB24" s="1008"/>
      <c r="CC24" s="1008"/>
      <c r="CD24" s="1008"/>
      <c r="CE24" s="1008"/>
      <c r="CF24" s="1008"/>
      <c r="CG24" s="1008"/>
      <c r="CH24" s="1008"/>
      <c r="CI24" s="1008"/>
      <c r="CJ24" s="1008"/>
      <c r="CK24" s="1008"/>
      <c r="CL24" s="1008"/>
      <c r="CM24" s="1008"/>
      <c r="CN24" s="1008"/>
      <c r="CO24" s="1008"/>
      <c r="CP24" s="1008"/>
      <c r="CQ24" s="1008"/>
      <c r="CR24" s="1008"/>
      <c r="CS24" s="1008"/>
      <c r="CT24" s="1008"/>
      <c r="CU24" s="1008"/>
      <c r="CV24" s="1008"/>
      <c r="CW24" s="1008"/>
      <c r="CX24" s="1008"/>
      <c r="CY24" s="1008"/>
      <c r="CZ24" s="1008"/>
      <c r="DA24" s="1008"/>
      <c r="DB24" s="1008"/>
      <c r="DC24" s="1008"/>
      <c r="DD24" s="1008"/>
      <c r="DE24" s="1008"/>
      <c r="DF24" s="1008"/>
      <c r="DG24" s="1008"/>
      <c r="DH24" s="1008"/>
      <c r="DI24" s="1008"/>
      <c r="DJ24" s="1008"/>
      <c r="DK24" s="1008"/>
      <c r="DL24" s="1008"/>
      <c r="DM24" s="1008"/>
      <c r="DN24" s="1008"/>
      <c r="DO24" s="1008"/>
      <c r="DP24" s="1008"/>
      <c r="DQ24" s="1008"/>
      <c r="DR24" s="1008"/>
      <c r="DS24" s="1008"/>
      <c r="DT24" s="1008"/>
      <c r="DU24" s="1008"/>
      <c r="DV24" s="1008"/>
      <c r="DW24" s="1008"/>
      <c r="DX24" s="1008"/>
      <c r="DY24" s="1008"/>
      <c r="DZ24" s="1008"/>
      <c r="EA24" s="1008"/>
      <c r="EB24" s="1008"/>
      <c r="EC24" s="1008"/>
      <c r="ED24" s="1008"/>
      <c r="EE24" s="1008"/>
      <c r="EF24" s="1008"/>
      <c r="EG24" s="1008"/>
      <c r="EH24" s="1008"/>
      <c r="EI24" s="1008"/>
      <c r="EJ24" s="1008"/>
      <c r="EK24" s="1008"/>
      <c r="EL24" s="1008"/>
      <c r="EM24" s="1008"/>
      <c r="EN24" s="1008"/>
      <c r="EO24" s="1008"/>
      <c r="EP24" s="1008"/>
      <c r="EQ24" s="1008"/>
      <c r="ER24" s="1008"/>
      <c r="ES24" s="1008"/>
      <c r="ET24" s="1008"/>
      <c r="EU24" s="1008"/>
      <c r="EV24" s="1008"/>
      <c r="EW24" s="1008"/>
      <c r="EX24" s="1008"/>
      <c r="EY24" s="1008"/>
      <c r="EZ24" s="1008"/>
      <c r="FA24" s="1008"/>
      <c r="FB24" s="1008"/>
      <c r="FC24" s="1008"/>
      <c r="FD24" s="1008"/>
      <c r="FE24" s="1008"/>
      <c r="FF24" s="1008"/>
      <c r="FG24" s="1008"/>
      <c r="FH24" s="1008"/>
      <c r="FI24" s="1008"/>
      <c r="FJ24" s="1008"/>
      <c r="FK24" s="1008"/>
      <c r="FL24" s="1008"/>
      <c r="FM24" s="1008"/>
      <c r="FN24" s="1008"/>
      <c r="FO24" s="1008"/>
      <c r="FP24" s="1008"/>
      <c r="FQ24" s="1008"/>
      <c r="FR24" s="1008"/>
      <c r="FS24" s="1008"/>
      <c r="FT24" s="1008"/>
      <c r="FU24" s="1008"/>
      <c r="FV24" s="1008"/>
      <c r="FW24" s="1008"/>
      <c r="FX24" s="1008"/>
    </row>
    <row r="25" spans="1:180" s="1080" customFormat="1" ht="13.8">
      <c r="A25" s="281" t="s">
        <v>7354</v>
      </c>
      <c r="B25" s="281" t="s">
        <v>7355</v>
      </c>
      <c r="C25" s="282">
        <v>1</v>
      </c>
      <c r="D25" s="282">
        <v>0</v>
      </c>
      <c r="E25" s="292">
        <v>7916.45</v>
      </c>
      <c r="F25" s="292">
        <v>7916.45</v>
      </c>
      <c r="G25" s="1008"/>
      <c r="H25" s="1008"/>
      <c r="I25" s="1008"/>
      <c r="J25" s="1008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1008"/>
      <c r="Y25" s="1008"/>
      <c r="Z25" s="1008"/>
      <c r="AA25" s="1008"/>
      <c r="AB25" s="1008"/>
      <c r="AC25" s="1008"/>
      <c r="AD25" s="1008"/>
      <c r="AE25" s="1008"/>
      <c r="AF25" s="1008"/>
      <c r="AG25" s="1008"/>
      <c r="AH25" s="1008"/>
      <c r="AI25" s="1008"/>
      <c r="AJ25" s="1008"/>
      <c r="AK25" s="1008"/>
      <c r="AL25" s="1008"/>
      <c r="AM25" s="1008"/>
      <c r="AN25" s="1008"/>
      <c r="AO25" s="1008"/>
      <c r="AP25" s="1008"/>
      <c r="AQ25" s="1008"/>
      <c r="AR25" s="1008"/>
      <c r="AS25" s="1008"/>
      <c r="AT25" s="1008"/>
      <c r="AU25" s="1008"/>
      <c r="AV25" s="1008"/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8"/>
      <c r="BH25" s="1008"/>
      <c r="BI25" s="1008"/>
      <c r="BJ25" s="1008"/>
      <c r="BK25" s="1008"/>
      <c r="BL25" s="1008"/>
      <c r="BM25" s="1008"/>
      <c r="BN25" s="1008"/>
      <c r="BO25" s="1008"/>
      <c r="BP25" s="1008"/>
      <c r="BQ25" s="1008"/>
      <c r="BR25" s="1008"/>
      <c r="BS25" s="1008"/>
      <c r="BT25" s="1008"/>
      <c r="BU25" s="1008"/>
      <c r="BV25" s="1008"/>
      <c r="BW25" s="1008"/>
      <c r="BX25" s="1008"/>
      <c r="BY25" s="1008"/>
      <c r="BZ25" s="1008"/>
      <c r="CA25" s="1008"/>
      <c r="CB25" s="1008"/>
      <c r="CC25" s="1008"/>
      <c r="CD25" s="1008"/>
      <c r="CE25" s="1008"/>
      <c r="CF25" s="1008"/>
      <c r="CG25" s="1008"/>
      <c r="CH25" s="1008"/>
      <c r="CI25" s="1008"/>
      <c r="CJ25" s="1008"/>
      <c r="CK25" s="1008"/>
      <c r="CL25" s="1008"/>
      <c r="CM25" s="1008"/>
      <c r="CN25" s="1008"/>
      <c r="CO25" s="1008"/>
      <c r="CP25" s="1008"/>
      <c r="CQ25" s="1008"/>
      <c r="CR25" s="1008"/>
      <c r="CS25" s="1008"/>
      <c r="CT25" s="1008"/>
      <c r="CU25" s="1008"/>
      <c r="CV25" s="1008"/>
      <c r="CW25" s="1008"/>
      <c r="CX25" s="1008"/>
      <c r="CY25" s="1008"/>
      <c r="CZ25" s="1008"/>
      <c r="DA25" s="1008"/>
      <c r="DB25" s="1008"/>
      <c r="DC25" s="1008"/>
      <c r="DD25" s="1008"/>
      <c r="DE25" s="1008"/>
      <c r="DF25" s="1008"/>
      <c r="DG25" s="1008"/>
      <c r="DH25" s="1008"/>
      <c r="DI25" s="1008"/>
      <c r="DJ25" s="1008"/>
      <c r="DK25" s="1008"/>
      <c r="DL25" s="1008"/>
      <c r="DM25" s="1008"/>
      <c r="DN25" s="1008"/>
      <c r="DO25" s="1008"/>
      <c r="DP25" s="1008"/>
      <c r="DQ25" s="1008"/>
      <c r="DR25" s="1008"/>
      <c r="DS25" s="1008"/>
      <c r="DT25" s="1008"/>
      <c r="DU25" s="1008"/>
      <c r="DV25" s="1008"/>
      <c r="DW25" s="1008"/>
      <c r="DX25" s="1008"/>
      <c r="DY25" s="1008"/>
      <c r="DZ25" s="1008"/>
      <c r="EA25" s="1008"/>
      <c r="EB25" s="1008"/>
      <c r="EC25" s="1008"/>
      <c r="ED25" s="1008"/>
      <c r="EE25" s="1008"/>
      <c r="EF25" s="1008"/>
      <c r="EG25" s="1008"/>
      <c r="EH25" s="1008"/>
      <c r="EI25" s="1008"/>
      <c r="EJ25" s="1008"/>
      <c r="EK25" s="1008"/>
      <c r="EL25" s="1008"/>
      <c r="EM25" s="1008"/>
      <c r="EN25" s="1008"/>
      <c r="EO25" s="1008"/>
      <c r="EP25" s="1008"/>
      <c r="EQ25" s="1008"/>
      <c r="ER25" s="1008"/>
      <c r="ES25" s="1008"/>
      <c r="ET25" s="1008"/>
      <c r="EU25" s="1008"/>
      <c r="EV25" s="1008"/>
      <c r="EW25" s="1008"/>
      <c r="EX25" s="1008"/>
      <c r="EY25" s="1008"/>
      <c r="EZ25" s="1008"/>
      <c r="FA25" s="1008"/>
      <c r="FB25" s="1008"/>
      <c r="FC25" s="1008"/>
      <c r="FD25" s="1008"/>
      <c r="FE25" s="1008"/>
      <c r="FF25" s="1008"/>
      <c r="FG25" s="1008"/>
      <c r="FH25" s="1008"/>
      <c r="FI25" s="1008"/>
      <c r="FJ25" s="1008"/>
      <c r="FK25" s="1008"/>
      <c r="FL25" s="1008"/>
      <c r="FM25" s="1008"/>
      <c r="FN25" s="1008"/>
      <c r="FO25" s="1008"/>
      <c r="FP25" s="1008"/>
      <c r="FQ25" s="1008"/>
      <c r="FR25" s="1008"/>
      <c r="FS25" s="1008"/>
      <c r="FT25" s="1008"/>
      <c r="FU25" s="1008"/>
      <c r="FV25" s="1008"/>
      <c r="FW25" s="1008"/>
      <c r="FX25" s="1008"/>
    </row>
    <row r="26" spans="1:180" s="1080" customFormat="1" ht="13.8">
      <c r="A26" s="281" t="s">
        <v>7356</v>
      </c>
      <c r="B26" s="281" t="s">
        <v>7174</v>
      </c>
      <c r="C26" s="282">
        <v>6</v>
      </c>
      <c r="D26" s="282">
        <v>0</v>
      </c>
      <c r="E26" s="292">
        <v>7608.95</v>
      </c>
      <c r="F26" s="292">
        <v>7608.95</v>
      </c>
      <c r="G26" s="1008"/>
      <c r="H26" s="1008"/>
      <c r="I26" s="1008"/>
      <c r="J26" s="1008"/>
      <c r="K26" s="1008"/>
      <c r="L26" s="1008"/>
      <c r="M26" s="1008"/>
      <c r="N26" s="1008"/>
      <c r="O26" s="1008"/>
      <c r="P26" s="1008"/>
      <c r="Q26" s="1008"/>
      <c r="R26" s="1008"/>
      <c r="S26" s="1008"/>
      <c r="T26" s="1008"/>
      <c r="U26" s="1008"/>
      <c r="V26" s="1008"/>
      <c r="W26" s="1008"/>
      <c r="X26" s="1008"/>
      <c r="Y26" s="1008"/>
      <c r="Z26" s="1008"/>
      <c r="AA26" s="1008"/>
      <c r="AB26" s="1008"/>
      <c r="AC26" s="1008"/>
      <c r="AD26" s="1008"/>
      <c r="AE26" s="1008"/>
      <c r="AF26" s="1008"/>
      <c r="AG26" s="1008"/>
      <c r="AH26" s="1008"/>
      <c r="AI26" s="1008"/>
      <c r="AJ26" s="1008"/>
      <c r="AK26" s="1008"/>
      <c r="AL26" s="1008"/>
      <c r="AM26" s="1008"/>
      <c r="AN26" s="1008"/>
      <c r="AO26" s="1008"/>
      <c r="AP26" s="1008"/>
      <c r="AQ26" s="1008"/>
      <c r="AR26" s="1008"/>
      <c r="AS26" s="1008"/>
      <c r="AT26" s="1008"/>
      <c r="AU26" s="1008"/>
      <c r="AV26" s="1008"/>
      <c r="AW26" s="1008"/>
      <c r="AX26" s="1008"/>
      <c r="AY26" s="1008"/>
      <c r="AZ26" s="1008"/>
      <c r="BA26" s="1008"/>
      <c r="BB26" s="1008"/>
      <c r="BC26" s="1008"/>
      <c r="BD26" s="1008"/>
      <c r="BE26" s="1008"/>
      <c r="BF26" s="1008"/>
      <c r="BG26" s="1008"/>
      <c r="BH26" s="1008"/>
      <c r="BI26" s="1008"/>
      <c r="BJ26" s="1008"/>
      <c r="BK26" s="1008"/>
      <c r="BL26" s="1008"/>
      <c r="BM26" s="1008"/>
      <c r="BN26" s="1008"/>
      <c r="BO26" s="1008"/>
      <c r="BP26" s="1008"/>
      <c r="BQ26" s="1008"/>
      <c r="BR26" s="1008"/>
      <c r="BS26" s="1008"/>
      <c r="BT26" s="1008"/>
      <c r="BU26" s="1008"/>
      <c r="BV26" s="1008"/>
      <c r="BW26" s="1008"/>
      <c r="BX26" s="1008"/>
      <c r="BY26" s="1008"/>
      <c r="BZ26" s="1008"/>
      <c r="CA26" s="1008"/>
      <c r="CB26" s="1008"/>
      <c r="CC26" s="1008"/>
      <c r="CD26" s="1008"/>
      <c r="CE26" s="1008"/>
      <c r="CF26" s="1008"/>
      <c r="CG26" s="1008"/>
      <c r="CH26" s="1008"/>
      <c r="CI26" s="1008"/>
      <c r="CJ26" s="1008"/>
      <c r="CK26" s="1008"/>
      <c r="CL26" s="1008"/>
      <c r="CM26" s="1008"/>
      <c r="CN26" s="1008"/>
      <c r="CO26" s="1008"/>
      <c r="CP26" s="1008"/>
      <c r="CQ26" s="1008"/>
      <c r="CR26" s="1008"/>
      <c r="CS26" s="1008"/>
      <c r="CT26" s="1008"/>
      <c r="CU26" s="1008"/>
      <c r="CV26" s="1008"/>
      <c r="CW26" s="1008"/>
      <c r="CX26" s="1008"/>
      <c r="CY26" s="1008"/>
      <c r="CZ26" s="1008"/>
      <c r="DA26" s="1008"/>
      <c r="DB26" s="1008"/>
      <c r="DC26" s="1008"/>
      <c r="DD26" s="1008"/>
      <c r="DE26" s="1008"/>
      <c r="DF26" s="1008"/>
      <c r="DG26" s="1008"/>
      <c r="DH26" s="1008"/>
      <c r="DI26" s="1008"/>
      <c r="DJ26" s="1008"/>
      <c r="DK26" s="1008"/>
      <c r="DL26" s="1008"/>
      <c r="DM26" s="1008"/>
      <c r="DN26" s="1008"/>
      <c r="DO26" s="1008"/>
      <c r="DP26" s="1008"/>
      <c r="DQ26" s="1008"/>
      <c r="DR26" s="1008"/>
      <c r="DS26" s="1008"/>
      <c r="DT26" s="1008"/>
      <c r="DU26" s="1008"/>
      <c r="DV26" s="1008"/>
      <c r="DW26" s="1008"/>
      <c r="DX26" s="1008"/>
      <c r="DY26" s="1008"/>
      <c r="DZ26" s="1008"/>
      <c r="EA26" s="1008"/>
      <c r="EB26" s="1008"/>
      <c r="EC26" s="1008"/>
      <c r="ED26" s="1008"/>
      <c r="EE26" s="1008"/>
      <c r="EF26" s="1008"/>
      <c r="EG26" s="1008"/>
      <c r="EH26" s="1008"/>
      <c r="EI26" s="1008"/>
      <c r="EJ26" s="1008"/>
      <c r="EK26" s="1008"/>
      <c r="EL26" s="1008"/>
      <c r="EM26" s="1008"/>
      <c r="EN26" s="1008"/>
      <c r="EO26" s="1008"/>
      <c r="EP26" s="1008"/>
      <c r="EQ26" s="1008"/>
      <c r="ER26" s="1008"/>
      <c r="ES26" s="1008"/>
      <c r="ET26" s="1008"/>
      <c r="EU26" s="1008"/>
      <c r="EV26" s="1008"/>
      <c r="EW26" s="1008"/>
      <c r="EX26" s="1008"/>
      <c r="EY26" s="1008"/>
      <c r="EZ26" s="1008"/>
      <c r="FA26" s="1008"/>
      <c r="FB26" s="1008"/>
      <c r="FC26" s="1008"/>
      <c r="FD26" s="1008"/>
      <c r="FE26" s="1008"/>
      <c r="FF26" s="1008"/>
      <c r="FG26" s="1008"/>
      <c r="FH26" s="1008"/>
      <c r="FI26" s="1008"/>
      <c r="FJ26" s="1008"/>
      <c r="FK26" s="1008"/>
      <c r="FL26" s="1008"/>
      <c r="FM26" s="1008"/>
      <c r="FN26" s="1008"/>
      <c r="FO26" s="1008"/>
      <c r="FP26" s="1008"/>
      <c r="FQ26" s="1008"/>
      <c r="FR26" s="1008"/>
      <c r="FS26" s="1008"/>
      <c r="FT26" s="1008"/>
      <c r="FU26" s="1008"/>
      <c r="FV26" s="1008"/>
      <c r="FW26" s="1008"/>
      <c r="FX26" s="1008"/>
    </row>
    <row r="27" spans="1:180" s="1080" customFormat="1" ht="13.8">
      <c r="A27" s="281" t="s">
        <v>7357</v>
      </c>
      <c r="B27" s="281" t="s">
        <v>7337</v>
      </c>
      <c r="C27" s="282">
        <v>12</v>
      </c>
      <c r="D27" s="282">
        <v>0</v>
      </c>
      <c r="E27" s="292">
        <v>6388.55</v>
      </c>
      <c r="F27" s="292">
        <v>6388.55</v>
      </c>
      <c r="G27" s="1008"/>
      <c r="H27" s="1008"/>
      <c r="I27" s="1008"/>
      <c r="J27" s="1008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1008"/>
      <c r="AA27" s="1008"/>
      <c r="AB27" s="1008"/>
      <c r="AC27" s="1008"/>
      <c r="AD27" s="1008"/>
      <c r="AE27" s="1008"/>
      <c r="AF27" s="1008"/>
      <c r="AG27" s="1008"/>
      <c r="AH27" s="1008"/>
      <c r="AI27" s="1008"/>
      <c r="AJ27" s="1008"/>
      <c r="AK27" s="1008"/>
      <c r="AL27" s="1008"/>
      <c r="AM27" s="1008"/>
      <c r="AN27" s="1008"/>
      <c r="AO27" s="1008"/>
      <c r="AP27" s="1008"/>
      <c r="AQ27" s="1008"/>
      <c r="AR27" s="1008"/>
      <c r="AS27" s="1008"/>
      <c r="AT27" s="1008"/>
      <c r="AU27" s="1008"/>
      <c r="AV27" s="1008"/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8"/>
      <c r="BH27" s="1008"/>
      <c r="BI27" s="1008"/>
      <c r="BJ27" s="1008"/>
      <c r="BK27" s="1008"/>
      <c r="BL27" s="1008"/>
      <c r="BM27" s="1008"/>
      <c r="BN27" s="1008"/>
      <c r="BO27" s="1008"/>
      <c r="BP27" s="1008"/>
      <c r="BQ27" s="1008"/>
      <c r="BR27" s="1008"/>
      <c r="BS27" s="1008"/>
      <c r="BT27" s="1008"/>
      <c r="BU27" s="1008"/>
      <c r="BV27" s="1008"/>
      <c r="BW27" s="1008"/>
      <c r="BX27" s="1008"/>
      <c r="BY27" s="1008"/>
      <c r="BZ27" s="1008"/>
      <c r="CA27" s="1008"/>
      <c r="CB27" s="1008"/>
      <c r="CC27" s="1008"/>
      <c r="CD27" s="1008"/>
      <c r="CE27" s="1008"/>
      <c r="CF27" s="1008"/>
      <c r="CG27" s="1008"/>
      <c r="CH27" s="1008"/>
      <c r="CI27" s="1008"/>
      <c r="CJ27" s="1008"/>
      <c r="CK27" s="1008"/>
      <c r="CL27" s="1008"/>
      <c r="CM27" s="1008"/>
      <c r="CN27" s="1008"/>
      <c r="CO27" s="1008"/>
      <c r="CP27" s="1008"/>
      <c r="CQ27" s="1008"/>
      <c r="CR27" s="1008"/>
      <c r="CS27" s="1008"/>
      <c r="CT27" s="1008"/>
      <c r="CU27" s="1008"/>
      <c r="CV27" s="1008"/>
      <c r="CW27" s="1008"/>
      <c r="CX27" s="1008"/>
      <c r="CY27" s="1008"/>
      <c r="CZ27" s="1008"/>
      <c r="DA27" s="1008"/>
      <c r="DB27" s="1008"/>
      <c r="DC27" s="1008"/>
      <c r="DD27" s="1008"/>
      <c r="DE27" s="1008"/>
      <c r="DF27" s="1008"/>
      <c r="DG27" s="1008"/>
      <c r="DH27" s="1008"/>
      <c r="DI27" s="1008"/>
      <c r="DJ27" s="1008"/>
      <c r="DK27" s="1008"/>
      <c r="DL27" s="1008"/>
      <c r="DM27" s="1008"/>
      <c r="DN27" s="1008"/>
      <c r="DO27" s="1008"/>
      <c r="DP27" s="1008"/>
      <c r="DQ27" s="1008"/>
      <c r="DR27" s="1008"/>
      <c r="DS27" s="1008"/>
      <c r="DT27" s="1008"/>
      <c r="DU27" s="1008"/>
      <c r="DV27" s="1008"/>
      <c r="DW27" s="1008"/>
      <c r="DX27" s="1008"/>
      <c r="DY27" s="1008"/>
      <c r="DZ27" s="1008"/>
      <c r="EA27" s="1008"/>
      <c r="EB27" s="1008"/>
      <c r="EC27" s="1008"/>
      <c r="ED27" s="1008"/>
      <c r="EE27" s="1008"/>
      <c r="EF27" s="1008"/>
      <c r="EG27" s="1008"/>
      <c r="EH27" s="1008"/>
      <c r="EI27" s="1008"/>
      <c r="EJ27" s="1008"/>
      <c r="EK27" s="1008"/>
      <c r="EL27" s="1008"/>
      <c r="EM27" s="1008"/>
      <c r="EN27" s="1008"/>
      <c r="EO27" s="1008"/>
      <c r="EP27" s="1008"/>
      <c r="EQ27" s="1008"/>
      <c r="ER27" s="1008"/>
      <c r="ES27" s="1008"/>
      <c r="ET27" s="1008"/>
      <c r="EU27" s="1008"/>
      <c r="EV27" s="1008"/>
      <c r="EW27" s="1008"/>
      <c r="EX27" s="1008"/>
      <c r="EY27" s="1008"/>
      <c r="EZ27" s="1008"/>
      <c r="FA27" s="1008"/>
      <c r="FB27" s="1008"/>
      <c r="FC27" s="1008"/>
      <c r="FD27" s="1008"/>
      <c r="FE27" s="1008"/>
      <c r="FF27" s="1008"/>
      <c r="FG27" s="1008"/>
      <c r="FH27" s="1008"/>
      <c r="FI27" s="1008"/>
      <c r="FJ27" s="1008"/>
      <c r="FK27" s="1008"/>
      <c r="FL27" s="1008"/>
      <c r="FM27" s="1008"/>
      <c r="FN27" s="1008"/>
      <c r="FO27" s="1008"/>
      <c r="FP27" s="1008"/>
      <c r="FQ27" s="1008"/>
      <c r="FR27" s="1008"/>
      <c r="FS27" s="1008"/>
      <c r="FT27" s="1008"/>
      <c r="FU27" s="1008"/>
      <c r="FV27" s="1008"/>
      <c r="FW27" s="1008"/>
      <c r="FX27" s="1008"/>
    </row>
    <row r="28" spans="1:180" s="1080" customFormat="1" ht="13.8">
      <c r="A28" s="238" t="s">
        <v>7358</v>
      </c>
      <c r="B28" s="238" t="s">
        <v>7359</v>
      </c>
      <c r="C28" s="240">
        <v>0</v>
      </c>
      <c r="D28" s="240">
        <v>31632</v>
      </c>
      <c r="E28" s="240">
        <v>140</v>
      </c>
      <c r="F28" s="240">
        <v>140</v>
      </c>
      <c r="G28" s="1008"/>
      <c r="H28" s="1008"/>
      <c r="I28" s="1008"/>
      <c r="J28" s="1008"/>
      <c r="K28" s="1008"/>
      <c r="L28" s="1008"/>
      <c r="M28" s="1008"/>
      <c r="N28" s="1008"/>
      <c r="O28" s="1008"/>
      <c r="P28" s="1008"/>
      <c r="Q28" s="1008"/>
      <c r="R28" s="1008"/>
      <c r="S28" s="1008"/>
      <c r="T28" s="1008"/>
      <c r="U28" s="1008"/>
      <c r="V28" s="1008"/>
      <c r="W28" s="1008"/>
      <c r="X28" s="1008"/>
      <c r="Y28" s="1008"/>
      <c r="Z28" s="1008"/>
      <c r="AA28" s="1008"/>
      <c r="AB28" s="1008"/>
      <c r="AC28" s="1008"/>
      <c r="AD28" s="1008"/>
      <c r="AE28" s="1008"/>
      <c r="AF28" s="1008"/>
      <c r="AG28" s="1008"/>
      <c r="AH28" s="1008"/>
      <c r="AI28" s="1008"/>
      <c r="AJ28" s="1008"/>
      <c r="AK28" s="1008"/>
      <c r="AL28" s="1008"/>
      <c r="AM28" s="1008"/>
      <c r="AN28" s="1008"/>
      <c r="AO28" s="1008"/>
      <c r="AP28" s="1008"/>
      <c r="AQ28" s="1008"/>
      <c r="AR28" s="1008"/>
      <c r="AS28" s="1008"/>
      <c r="AT28" s="1008"/>
      <c r="AU28" s="1008"/>
      <c r="AV28" s="1008"/>
      <c r="AW28" s="1008"/>
      <c r="AX28" s="1008"/>
      <c r="AY28" s="1008"/>
      <c r="AZ28" s="1008"/>
      <c r="BA28" s="1008"/>
      <c r="BB28" s="1008"/>
      <c r="BC28" s="1008"/>
      <c r="BD28" s="1008"/>
      <c r="BE28" s="1008"/>
      <c r="BF28" s="1008"/>
      <c r="BG28" s="1008"/>
      <c r="BH28" s="1008"/>
      <c r="BI28" s="1008"/>
      <c r="BJ28" s="1008"/>
      <c r="BK28" s="1008"/>
      <c r="BL28" s="1008"/>
      <c r="BM28" s="1008"/>
      <c r="BN28" s="1008"/>
      <c r="BO28" s="1008"/>
      <c r="BP28" s="1008"/>
      <c r="BQ28" s="1008"/>
      <c r="BR28" s="1008"/>
      <c r="BS28" s="1008"/>
      <c r="BT28" s="1008"/>
      <c r="BU28" s="1008"/>
      <c r="BV28" s="1008"/>
      <c r="BW28" s="1008"/>
      <c r="BX28" s="1008"/>
      <c r="BY28" s="1008"/>
      <c r="BZ28" s="1008"/>
      <c r="CA28" s="1008"/>
      <c r="CB28" s="1008"/>
      <c r="CC28" s="1008"/>
      <c r="CD28" s="1008"/>
      <c r="CE28" s="1008"/>
      <c r="CF28" s="1008"/>
      <c r="CG28" s="1008"/>
      <c r="CH28" s="1008"/>
      <c r="CI28" s="1008"/>
      <c r="CJ28" s="1008"/>
      <c r="CK28" s="1008"/>
      <c r="CL28" s="1008"/>
      <c r="CM28" s="1008"/>
      <c r="CN28" s="1008"/>
      <c r="CO28" s="1008"/>
      <c r="CP28" s="1008"/>
      <c r="CQ28" s="1008"/>
      <c r="CR28" s="1008"/>
      <c r="CS28" s="1008"/>
      <c r="CT28" s="1008"/>
      <c r="CU28" s="1008"/>
      <c r="CV28" s="1008"/>
      <c r="CW28" s="1008"/>
      <c r="CX28" s="1008"/>
      <c r="CY28" s="1008"/>
      <c r="CZ28" s="1008"/>
      <c r="DA28" s="1008"/>
      <c r="DB28" s="1008"/>
      <c r="DC28" s="1008"/>
      <c r="DD28" s="1008"/>
      <c r="DE28" s="1008"/>
      <c r="DF28" s="1008"/>
      <c r="DG28" s="1008"/>
      <c r="DH28" s="1008"/>
      <c r="DI28" s="1008"/>
      <c r="DJ28" s="1008"/>
      <c r="DK28" s="1008"/>
      <c r="DL28" s="1008"/>
      <c r="DM28" s="1008"/>
      <c r="DN28" s="1008"/>
      <c r="DO28" s="1008"/>
      <c r="DP28" s="1008"/>
      <c r="DQ28" s="1008"/>
      <c r="DR28" s="1008"/>
      <c r="DS28" s="1008"/>
      <c r="DT28" s="1008"/>
      <c r="DU28" s="1008"/>
      <c r="DV28" s="1008"/>
      <c r="DW28" s="1008"/>
      <c r="DX28" s="1008"/>
      <c r="DY28" s="1008"/>
      <c r="DZ28" s="1008"/>
      <c r="EA28" s="1008"/>
      <c r="EB28" s="1008"/>
      <c r="EC28" s="1008"/>
      <c r="ED28" s="1008"/>
      <c r="EE28" s="1008"/>
      <c r="EF28" s="1008"/>
      <c r="EG28" s="1008"/>
      <c r="EH28" s="1008"/>
      <c r="EI28" s="1008"/>
      <c r="EJ28" s="1008"/>
      <c r="EK28" s="1008"/>
      <c r="EL28" s="1008"/>
      <c r="EM28" s="1008"/>
      <c r="EN28" s="1008"/>
      <c r="EO28" s="1008"/>
      <c r="EP28" s="1008"/>
      <c r="EQ28" s="1008"/>
      <c r="ER28" s="1008"/>
      <c r="ES28" s="1008"/>
      <c r="ET28" s="1008"/>
      <c r="EU28" s="1008"/>
      <c r="EV28" s="1008"/>
      <c r="EW28" s="1008"/>
      <c r="EX28" s="1008"/>
      <c r="EY28" s="1008"/>
      <c r="EZ28" s="1008"/>
      <c r="FA28" s="1008"/>
      <c r="FB28" s="1008"/>
      <c r="FC28" s="1008"/>
      <c r="FD28" s="1008"/>
      <c r="FE28" s="1008"/>
      <c r="FF28" s="1008"/>
      <c r="FG28" s="1008"/>
      <c r="FH28" s="1008"/>
      <c r="FI28" s="1008"/>
      <c r="FJ28" s="1008"/>
      <c r="FK28" s="1008"/>
      <c r="FL28" s="1008"/>
      <c r="FM28" s="1008"/>
      <c r="FN28" s="1008"/>
      <c r="FO28" s="1008"/>
      <c r="FP28" s="1008"/>
      <c r="FQ28" s="1008"/>
      <c r="FR28" s="1008"/>
      <c r="FS28" s="1008"/>
      <c r="FT28" s="1008"/>
      <c r="FU28" s="1008"/>
      <c r="FV28" s="1008"/>
      <c r="FW28" s="1008"/>
      <c r="FX28" s="1008"/>
    </row>
    <row r="29" spans="1:180" s="49" customFormat="1" ht="15" customHeight="1">
      <c r="A29" s="756" t="s">
        <v>529</v>
      </c>
      <c r="B29" s="757" t="s">
        <v>4244</v>
      </c>
      <c r="C29" s="1081">
        <f>SUM(C18:C28)</f>
        <v>43</v>
      </c>
      <c r="D29" s="758">
        <f>SUM(D18:D28)</f>
        <v>31632</v>
      </c>
      <c r="E29" s="754" t="s">
        <v>529</v>
      </c>
      <c r="F29" s="754" t="s">
        <v>529</v>
      </c>
    </row>
    <row r="30" spans="1:180">
      <c r="A30" s="1040"/>
      <c r="B30" s="1041"/>
      <c r="C30" s="1040"/>
      <c r="D30" s="1040"/>
      <c r="E30" s="1042"/>
      <c r="F30" s="1042"/>
    </row>
    <row r="31" spans="1:180">
      <c r="A31" s="1256" t="s">
        <v>4104</v>
      </c>
      <c r="B31" s="1256" t="s">
        <v>4103</v>
      </c>
      <c r="C31" s="1070"/>
      <c r="D31" s="1070"/>
      <c r="E31" s="1083"/>
      <c r="F31" s="1083"/>
      <c r="FK31" s="1072"/>
      <c r="FL31" s="1072"/>
      <c r="FM31" s="1072"/>
      <c r="FN31" s="1072"/>
      <c r="FO31" s="1072"/>
      <c r="FP31" s="1072"/>
      <c r="FQ31" s="1072"/>
      <c r="FR31" s="1072"/>
      <c r="FS31" s="1072"/>
      <c r="FT31" s="1072"/>
      <c r="FU31" s="1072"/>
      <c r="FV31" s="1072"/>
      <c r="FW31" s="1072"/>
      <c r="FX31" s="1072"/>
    </row>
    <row r="32" spans="1:180" s="992" customFormat="1" ht="13.8">
      <c r="A32" s="1052" t="s">
        <v>4246</v>
      </c>
      <c r="B32" s="1053" t="s">
        <v>4246</v>
      </c>
      <c r="C32" s="239">
        <v>0</v>
      </c>
      <c r="D32" s="239">
        <v>0</v>
      </c>
      <c r="E32" s="240">
        <v>0</v>
      </c>
      <c r="F32" s="240">
        <v>0</v>
      </c>
      <c r="G32" s="991"/>
      <c r="H32" s="991"/>
      <c r="I32" s="991"/>
      <c r="J32" s="991"/>
      <c r="K32" s="991"/>
      <c r="L32" s="991"/>
      <c r="M32" s="991"/>
      <c r="N32" s="991"/>
      <c r="O32" s="991"/>
      <c r="P32" s="991"/>
      <c r="Q32" s="991"/>
      <c r="R32" s="991"/>
      <c r="S32" s="991"/>
      <c r="T32" s="991"/>
      <c r="U32" s="991"/>
      <c r="V32" s="991"/>
      <c r="W32" s="991"/>
      <c r="X32" s="991"/>
      <c r="Y32" s="991"/>
      <c r="Z32" s="991"/>
      <c r="AA32" s="991"/>
      <c r="AB32" s="991"/>
      <c r="AC32" s="991"/>
      <c r="AD32" s="991"/>
      <c r="AE32" s="991"/>
      <c r="AF32" s="991"/>
      <c r="AG32" s="991"/>
      <c r="AH32" s="991"/>
      <c r="AI32" s="991"/>
      <c r="AJ32" s="991"/>
      <c r="AK32" s="991"/>
      <c r="AL32" s="991"/>
      <c r="AM32" s="991"/>
      <c r="AN32" s="991"/>
      <c r="AO32" s="991"/>
      <c r="AP32" s="991"/>
      <c r="AQ32" s="991"/>
      <c r="AR32" s="991"/>
      <c r="AS32" s="991"/>
      <c r="AT32" s="991"/>
      <c r="AU32" s="991"/>
      <c r="AV32" s="991"/>
      <c r="AW32" s="991"/>
      <c r="AX32" s="991"/>
      <c r="AY32" s="991"/>
      <c r="AZ32" s="991"/>
      <c r="BA32" s="991"/>
      <c r="BB32" s="991"/>
      <c r="BC32" s="991"/>
      <c r="BD32" s="991"/>
      <c r="BE32" s="991"/>
      <c r="BF32" s="991"/>
      <c r="BG32" s="991"/>
      <c r="BH32" s="991"/>
      <c r="BI32" s="991"/>
      <c r="BJ32" s="991"/>
      <c r="BK32" s="991"/>
      <c r="BL32" s="991"/>
      <c r="BM32" s="991"/>
      <c r="BN32" s="991"/>
      <c r="BO32" s="991"/>
      <c r="BP32" s="991"/>
      <c r="BQ32" s="991"/>
      <c r="BR32" s="991"/>
      <c r="BS32" s="991"/>
      <c r="BT32" s="991"/>
      <c r="BU32" s="991"/>
      <c r="BV32" s="991"/>
      <c r="BW32" s="991"/>
      <c r="BX32" s="991"/>
      <c r="BY32" s="991"/>
      <c r="BZ32" s="991"/>
      <c r="CA32" s="991"/>
      <c r="CB32" s="991"/>
      <c r="CC32" s="991"/>
      <c r="CD32" s="991"/>
      <c r="CE32" s="991"/>
      <c r="CF32" s="991"/>
      <c r="CG32" s="991"/>
      <c r="CH32" s="991"/>
      <c r="CI32" s="991"/>
      <c r="CJ32" s="991"/>
      <c r="CK32" s="991"/>
      <c r="CL32" s="991"/>
      <c r="CM32" s="991"/>
      <c r="CN32" s="991"/>
      <c r="CO32" s="991"/>
      <c r="CP32" s="991"/>
      <c r="CQ32" s="991"/>
      <c r="CR32" s="991"/>
      <c r="CS32" s="991"/>
      <c r="CT32" s="991"/>
      <c r="CU32" s="991"/>
      <c r="CV32" s="991"/>
      <c r="CW32" s="991"/>
      <c r="CX32" s="991"/>
      <c r="CY32" s="991"/>
      <c r="CZ32" s="991"/>
      <c r="DA32" s="991"/>
      <c r="DB32" s="991"/>
      <c r="DC32" s="991"/>
      <c r="DD32" s="991"/>
      <c r="DE32" s="991"/>
      <c r="DF32" s="991"/>
      <c r="DG32" s="991"/>
      <c r="DH32" s="991"/>
      <c r="DI32" s="991"/>
      <c r="DJ32" s="991"/>
      <c r="DK32" s="991"/>
      <c r="DL32" s="991"/>
      <c r="DM32" s="991"/>
      <c r="DN32" s="991"/>
      <c r="DO32" s="991"/>
      <c r="DP32" s="991"/>
      <c r="DQ32" s="991"/>
      <c r="DR32" s="991"/>
      <c r="DS32" s="991"/>
      <c r="DT32" s="991"/>
      <c r="DU32" s="991"/>
      <c r="DV32" s="991"/>
      <c r="DW32" s="991"/>
      <c r="DX32" s="991"/>
      <c r="DY32" s="991"/>
      <c r="DZ32" s="991"/>
      <c r="EA32" s="991"/>
      <c r="EB32" s="991"/>
      <c r="EC32" s="991"/>
      <c r="ED32" s="991"/>
      <c r="EE32" s="991"/>
      <c r="EF32" s="991"/>
      <c r="EG32" s="991"/>
      <c r="EH32" s="991"/>
      <c r="EI32" s="991"/>
      <c r="EJ32" s="991"/>
      <c r="EK32" s="991"/>
      <c r="EL32" s="991"/>
      <c r="EM32" s="991"/>
      <c r="EN32" s="991"/>
      <c r="EO32" s="991"/>
      <c r="EP32" s="991"/>
      <c r="EQ32" s="991"/>
      <c r="ER32" s="991"/>
      <c r="ES32" s="991"/>
      <c r="ET32" s="991"/>
      <c r="EU32" s="991"/>
      <c r="EV32" s="991"/>
      <c r="EW32" s="991"/>
      <c r="EX32" s="991"/>
      <c r="EY32" s="991"/>
      <c r="EZ32" s="991"/>
      <c r="FA32" s="991"/>
      <c r="FB32" s="991"/>
      <c r="FC32" s="991"/>
      <c r="FD32" s="991"/>
      <c r="FE32" s="991"/>
      <c r="FF32" s="991"/>
      <c r="FG32" s="991"/>
      <c r="FH32" s="991"/>
      <c r="FI32" s="991"/>
      <c r="FJ32" s="991"/>
      <c r="FK32" s="991"/>
      <c r="FL32" s="991"/>
      <c r="FM32" s="991"/>
      <c r="FN32" s="991"/>
      <c r="FO32" s="991"/>
    </row>
    <row r="33" spans="1:176" s="49" customFormat="1" ht="15" customHeight="1">
      <c r="A33" s="760" t="s">
        <v>529</v>
      </c>
      <c r="B33" s="533" t="s">
        <v>4247</v>
      </c>
      <c r="C33" s="1006">
        <f>SUM(C28)</f>
        <v>0</v>
      </c>
      <c r="D33" s="62">
        <v>0</v>
      </c>
      <c r="E33" s="762" t="s">
        <v>529</v>
      </c>
      <c r="F33" s="762" t="s">
        <v>529</v>
      </c>
    </row>
    <row r="34" spans="1:176" s="839" customFormat="1">
      <c r="A34" s="1097"/>
      <c r="B34" s="1098"/>
      <c r="C34" s="1097"/>
      <c r="D34" s="1099"/>
      <c r="E34" s="365"/>
      <c r="F34" s="365"/>
    </row>
    <row r="35" spans="1:176" s="49" customFormat="1" ht="15" customHeight="1">
      <c r="A35" s="629"/>
      <c r="B35" s="1004" t="s">
        <v>4105</v>
      </c>
      <c r="C35" s="1005">
        <f>C15+C29</f>
        <v>53</v>
      </c>
      <c r="D35" s="1005">
        <f>D14+D27+D28</f>
        <v>31632</v>
      </c>
      <c r="E35" s="754"/>
      <c r="F35" s="754"/>
    </row>
    <row r="36" spans="1:176">
      <c r="A36" s="347"/>
      <c r="B36" s="1082"/>
      <c r="C36" s="1076"/>
      <c r="D36" s="1076"/>
      <c r="E36" s="1083"/>
      <c r="F36" s="1083"/>
    </row>
    <row r="37" spans="1:176">
      <c r="A37" s="347"/>
      <c r="B37" s="1082"/>
      <c r="C37" s="1076"/>
      <c r="D37" s="1076"/>
      <c r="E37" s="1083"/>
      <c r="F37" s="1083"/>
    </row>
    <row r="38" spans="1:176" s="49" customFormat="1" ht="15" customHeight="1">
      <c r="A38" s="1259" t="s">
        <v>4101</v>
      </c>
      <c r="B38" s="1259"/>
      <c r="C38" s="544" t="s">
        <v>529</v>
      </c>
      <c r="D38" s="544"/>
      <c r="E38" s="64" t="s">
        <v>529</v>
      </c>
      <c r="F38" s="64" t="s">
        <v>529</v>
      </c>
    </row>
    <row r="39" spans="1:176" s="49" customFormat="1" ht="15" customHeight="1">
      <c r="A39" s="1256" t="s">
        <v>4248</v>
      </c>
      <c r="B39" s="1256"/>
      <c r="C39" s="545"/>
      <c r="D39" s="545"/>
      <c r="E39" s="545"/>
      <c r="F39" s="545"/>
      <c r="G39" s="545"/>
    </row>
    <row r="40" spans="1:176" s="992" customFormat="1" ht="13.8">
      <c r="A40" s="1052" t="s">
        <v>4246</v>
      </c>
      <c r="B40" s="1053" t="s">
        <v>4246</v>
      </c>
      <c r="C40" s="239">
        <v>0</v>
      </c>
      <c r="D40" s="239">
        <v>0</v>
      </c>
      <c r="E40" s="240">
        <v>0</v>
      </c>
      <c r="F40" s="240">
        <v>0</v>
      </c>
      <c r="G40" s="991"/>
      <c r="H40" s="991"/>
      <c r="I40" s="991"/>
      <c r="J40" s="991"/>
      <c r="K40" s="991"/>
      <c r="L40" s="991"/>
      <c r="M40" s="991"/>
      <c r="N40" s="991"/>
      <c r="O40" s="991"/>
      <c r="P40" s="991"/>
      <c r="Q40" s="991"/>
      <c r="R40" s="991"/>
      <c r="S40" s="991"/>
      <c r="T40" s="991"/>
      <c r="U40" s="991"/>
      <c r="V40" s="991"/>
      <c r="W40" s="991"/>
      <c r="X40" s="991"/>
      <c r="Y40" s="991"/>
      <c r="Z40" s="991"/>
      <c r="AA40" s="991"/>
      <c r="AB40" s="991"/>
      <c r="AC40" s="991"/>
      <c r="AD40" s="991"/>
      <c r="AE40" s="991"/>
      <c r="AF40" s="991"/>
      <c r="AG40" s="991"/>
      <c r="AH40" s="991"/>
      <c r="AI40" s="991"/>
      <c r="AJ40" s="991"/>
      <c r="AK40" s="991"/>
      <c r="AL40" s="991"/>
      <c r="AM40" s="991"/>
      <c r="AN40" s="991"/>
      <c r="AO40" s="991"/>
      <c r="AP40" s="991"/>
      <c r="AQ40" s="991"/>
      <c r="AR40" s="991"/>
      <c r="AS40" s="991"/>
      <c r="AT40" s="991"/>
      <c r="AU40" s="991"/>
      <c r="AV40" s="991"/>
      <c r="AW40" s="991"/>
      <c r="AX40" s="991"/>
      <c r="AY40" s="991"/>
      <c r="AZ40" s="991"/>
      <c r="BA40" s="991"/>
      <c r="BB40" s="991"/>
      <c r="BC40" s="991"/>
      <c r="BD40" s="991"/>
      <c r="BE40" s="991"/>
      <c r="BF40" s="991"/>
      <c r="BG40" s="991"/>
      <c r="BH40" s="991"/>
      <c r="BI40" s="991"/>
      <c r="BJ40" s="991"/>
      <c r="BK40" s="991"/>
      <c r="BL40" s="991"/>
      <c r="BM40" s="991"/>
      <c r="BN40" s="991"/>
      <c r="BO40" s="991"/>
      <c r="BP40" s="991"/>
      <c r="BQ40" s="991"/>
      <c r="BR40" s="991"/>
      <c r="BS40" s="991"/>
      <c r="BT40" s="991"/>
      <c r="BU40" s="991"/>
      <c r="BV40" s="991"/>
      <c r="BW40" s="991"/>
      <c r="BX40" s="991"/>
      <c r="BY40" s="991"/>
      <c r="BZ40" s="991"/>
      <c r="CA40" s="991"/>
      <c r="CB40" s="991"/>
      <c r="CC40" s="991"/>
      <c r="CD40" s="991"/>
      <c r="CE40" s="991"/>
      <c r="CF40" s="991"/>
      <c r="CG40" s="991"/>
      <c r="CH40" s="991"/>
      <c r="CI40" s="991"/>
      <c r="CJ40" s="991"/>
      <c r="CK40" s="991"/>
      <c r="CL40" s="991"/>
      <c r="CM40" s="991"/>
      <c r="CN40" s="991"/>
      <c r="CO40" s="991"/>
      <c r="CP40" s="991"/>
      <c r="CQ40" s="991"/>
      <c r="CR40" s="991"/>
      <c r="CS40" s="991"/>
      <c r="CT40" s="991"/>
      <c r="CU40" s="991"/>
      <c r="CV40" s="991"/>
      <c r="CW40" s="991"/>
      <c r="CX40" s="991"/>
      <c r="CY40" s="991"/>
      <c r="CZ40" s="991"/>
      <c r="DA40" s="991"/>
      <c r="DB40" s="991"/>
      <c r="DC40" s="991"/>
      <c r="DD40" s="991"/>
      <c r="DE40" s="991"/>
      <c r="DF40" s="991"/>
      <c r="DG40" s="991"/>
      <c r="DH40" s="991"/>
      <c r="DI40" s="991"/>
      <c r="DJ40" s="991"/>
      <c r="DK40" s="991"/>
      <c r="DL40" s="991"/>
      <c r="DM40" s="991"/>
      <c r="DN40" s="991"/>
      <c r="DO40" s="991"/>
      <c r="DP40" s="991"/>
      <c r="DQ40" s="991"/>
      <c r="DR40" s="991"/>
      <c r="DS40" s="991"/>
      <c r="DT40" s="991"/>
      <c r="DU40" s="991"/>
      <c r="DV40" s="991"/>
      <c r="DW40" s="991"/>
      <c r="DX40" s="991"/>
      <c r="DY40" s="991"/>
      <c r="DZ40" s="991"/>
      <c r="EA40" s="991"/>
      <c r="EB40" s="991"/>
      <c r="EC40" s="991"/>
      <c r="ED40" s="991"/>
      <c r="EE40" s="991"/>
      <c r="EF40" s="991"/>
      <c r="EG40" s="991"/>
      <c r="EH40" s="991"/>
      <c r="EI40" s="991"/>
      <c r="EJ40" s="991"/>
      <c r="EK40" s="991"/>
      <c r="EL40" s="991"/>
      <c r="EM40" s="991"/>
      <c r="EN40" s="991"/>
      <c r="EO40" s="991"/>
      <c r="EP40" s="991"/>
      <c r="EQ40" s="991"/>
      <c r="ER40" s="991"/>
      <c r="ES40" s="991"/>
      <c r="ET40" s="991"/>
      <c r="EU40" s="991"/>
      <c r="EV40" s="991"/>
      <c r="EW40" s="991"/>
      <c r="EX40" s="991"/>
      <c r="EY40" s="991"/>
      <c r="EZ40" s="991"/>
      <c r="FA40" s="991"/>
      <c r="FB40" s="991"/>
      <c r="FC40" s="991"/>
      <c r="FD40" s="991"/>
      <c r="FE40" s="991"/>
      <c r="FF40" s="991"/>
      <c r="FG40" s="991"/>
      <c r="FH40" s="991"/>
      <c r="FI40" s="991"/>
      <c r="FJ40" s="991"/>
      <c r="FK40" s="991"/>
      <c r="FL40" s="991"/>
      <c r="FM40" s="991"/>
      <c r="FN40" s="991"/>
      <c r="FO40" s="991"/>
    </row>
    <row r="41" spans="1:176" s="49" customFormat="1" ht="15" customHeight="1">
      <c r="A41" s="760" t="s">
        <v>529</v>
      </c>
      <c r="B41" s="533" t="s">
        <v>6360</v>
      </c>
      <c r="C41" s="1006">
        <f>SUM(C36:C40)</f>
        <v>0</v>
      </c>
      <c r="D41" s="62">
        <v>0</v>
      </c>
      <c r="E41" s="762" t="s">
        <v>529</v>
      </c>
      <c r="F41" s="762" t="s">
        <v>529</v>
      </c>
    </row>
    <row r="42" spans="1:176" s="1093" customFormat="1">
      <c r="A42" s="347"/>
      <c r="B42" s="1082"/>
      <c r="C42" s="1076"/>
      <c r="D42" s="1076"/>
      <c r="E42" s="1083"/>
      <c r="F42" s="1083"/>
      <c r="G42" s="1092"/>
      <c r="H42" s="1092"/>
      <c r="I42" s="1092"/>
      <c r="J42" s="1092"/>
      <c r="K42" s="1092"/>
      <c r="L42" s="1092"/>
      <c r="M42" s="1092"/>
      <c r="N42" s="1092"/>
      <c r="O42" s="1092"/>
      <c r="P42" s="1092"/>
      <c r="Q42" s="1092"/>
      <c r="R42" s="1092"/>
      <c r="S42" s="1092"/>
      <c r="T42" s="1092"/>
      <c r="U42" s="1092"/>
      <c r="V42" s="1092"/>
      <c r="W42" s="1092"/>
      <c r="X42" s="1092"/>
      <c r="Y42" s="1092"/>
      <c r="Z42" s="1092"/>
      <c r="AA42" s="1092"/>
      <c r="AB42" s="1092"/>
      <c r="AC42" s="1092"/>
      <c r="AD42" s="1092"/>
      <c r="AE42" s="1092"/>
      <c r="AF42" s="1092"/>
      <c r="AG42" s="1092"/>
      <c r="AH42" s="1092"/>
      <c r="AI42" s="1092"/>
      <c r="AJ42" s="1092"/>
      <c r="AK42" s="1092"/>
      <c r="AL42" s="1092"/>
      <c r="AM42" s="1092"/>
      <c r="AN42" s="1092"/>
      <c r="AO42" s="1092"/>
      <c r="AP42" s="1092"/>
      <c r="AQ42" s="1092"/>
      <c r="AR42" s="1092"/>
      <c r="AS42" s="1092"/>
      <c r="AT42" s="1092"/>
      <c r="AU42" s="1092"/>
      <c r="AV42" s="1092"/>
      <c r="AW42" s="1092"/>
      <c r="AX42" s="1092"/>
      <c r="AY42" s="1092"/>
      <c r="AZ42" s="1092"/>
      <c r="BA42" s="1092"/>
      <c r="BB42" s="1092"/>
      <c r="BC42" s="1092"/>
      <c r="BD42" s="1092"/>
      <c r="BE42" s="1092"/>
      <c r="BF42" s="1092"/>
      <c r="BG42" s="1092"/>
      <c r="BH42" s="1092"/>
      <c r="BI42" s="1092"/>
      <c r="BJ42" s="1092"/>
      <c r="BK42" s="1092"/>
      <c r="BL42" s="1092"/>
      <c r="BM42" s="1092"/>
      <c r="BN42" s="1092"/>
      <c r="BO42" s="1092"/>
      <c r="BP42" s="1092"/>
      <c r="BQ42" s="1092"/>
      <c r="BR42" s="1092"/>
      <c r="BS42" s="1092"/>
      <c r="BT42" s="1092"/>
      <c r="BU42" s="1092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  <c r="CJ42" s="1092"/>
      <c r="CK42" s="1092"/>
      <c r="CL42" s="1092"/>
      <c r="CM42" s="1092"/>
      <c r="CN42" s="1092"/>
      <c r="CO42" s="1092"/>
      <c r="CP42" s="1092"/>
      <c r="CQ42" s="1092"/>
      <c r="CR42" s="1092"/>
      <c r="CS42" s="1092"/>
      <c r="CT42" s="1092"/>
      <c r="CU42" s="1092"/>
      <c r="CV42" s="1092"/>
      <c r="CW42" s="1092"/>
      <c r="CX42" s="1092"/>
      <c r="CY42" s="1092"/>
      <c r="CZ42" s="1092"/>
      <c r="DA42" s="1092"/>
      <c r="DB42" s="1092"/>
      <c r="DC42" s="1092"/>
      <c r="DD42" s="1092"/>
      <c r="DE42" s="1092"/>
      <c r="DF42" s="1092"/>
      <c r="DG42" s="1092"/>
      <c r="DH42" s="1092"/>
      <c r="DI42" s="1092"/>
      <c r="DJ42" s="1092"/>
      <c r="DK42" s="1092"/>
      <c r="DL42" s="1092"/>
      <c r="DM42" s="1092"/>
      <c r="DN42" s="1092"/>
      <c r="DO42" s="1092"/>
      <c r="DP42" s="1092"/>
      <c r="DQ42" s="1092"/>
      <c r="DR42" s="1092"/>
      <c r="DS42" s="1092"/>
      <c r="DT42" s="1092"/>
      <c r="DU42" s="1092"/>
      <c r="DV42" s="1092"/>
      <c r="DW42" s="1092"/>
      <c r="DX42" s="1092"/>
      <c r="DY42" s="1092"/>
      <c r="DZ42" s="1092"/>
      <c r="EA42" s="1092"/>
      <c r="EB42" s="1092"/>
      <c r="EC42" s="1092"/>
      <c r="ED42" s="1092"/>
      <c r="EE42" s="1092"/>
      <c r="EF42" s="1092"/>
      <c r="EG42" s="1092"/>
      <c r="EH42" s="1092"/>
      <c r="EI42" s="1092"/>
      <c r="EJ42" s="1092"/>
      <c r="EK42" s="1092"/>
      <c r="EL42" s="1092"/>
      <c r="EM42" s="1092"/>
      <c r="EN42" s="1092"/>
      <c r="EO42" s="1092"/>
      <c r="EP42" s="1092"/>
      <c r="EQ42" s="1092"/>
      <c r="ER42" s="1092"/>
      <c r="ES42" s="1092"/>
      <c r="ET42" s="1092"/>
      <c r="EU42" s="1092"/>
      <c r="EV42" s="1092"/>
      <c r="EW42" s="1092"/>
      <c r="EX42" s="1092"/>
      <c r="EY42" s="1092"/>
      <c r="EZ42" s="1092"/>
      <c r="FA42" s="1092"/>
      <c r="FB42" s="1092"/>
      <c r="FC42" s="1092"/>
      <c r="FD42" s="1092"/>
      <c r="FE42" s="1092"/>
      <c r="FF42" s="1092"/>
      <c r="FG42" s="1092"/>
      <c r="FH42" s="1092"/>
      <c r="FI42" s="1092"/>
      <c r="FJ42" s="1092"/>
      <c r="FK42" s="1092"/>
      <c r="FL42" s="1092"/>
      <c r="FM42" s="1092"/>
      <c r="FN42" s="1092"/>
      <c r="FO42" s="1092"/>
    </row>
    <row r="43" spans="1:176" s="49" customFormat="1" ht="13.8">
      <c r="A43" s="1264" t="s">
        <v>4107</v>
      </c>
      <c r="B43" s="1265"/>
      <c r="C43" s="767"/>
      <c r="D43" s="767"/>
    </row>
    <row r="44" spans="1:176" s="1080" customFormat="1" ht="13.8">
      <c r="A44" s="281" t="s">
        <v>4246</v>
      </c>
      <c r="B44" s="281" t="s">
        <v>4246</v>
      </c>
      <c r="C44" s="801">
        <v>0</v>
      </c>
      <c r="D44" s="801">
        <v>0</v>
      </c>
      <c r="E44" s="292">
        <v>0</v>
      </c>
      <c r="F44" s="292">
        <v>0</v>
      </c>
      <c r="G44" s="1008"/>
      <c r="H44" s="1008"/>
      <c r="I44" s="1008"/>
      <c r="J44" s="1008"/>
      <c r="K44" s="1008"/>
      <c r="L44" s="1008"/>
      <c r="M44" s="1008"/>
      <c r="N44" s="1008"/>
      <c r="O44" s="1008"/>
      <c r="P44" s="1008"/>
      <c r="Q44" s="1008"/>
      <c r="R44" s="1008"/>
      <c r="S44" s="1008"/>
      <c r="T44" s="1008"/>
      <c r="U44" s="1008"/>
      <c r="V44" s="1008"/>
      <c r="W44" s="1008"/>
      <c r="X44" s="1008"/>
      <c r="Y44" s="1008"/>
      <c r="Z44" s="1008"/>
      <c r="AA44" s="1008"/>
      <c r="AB44" s="1008"/>
      <c r="AC44" s="1008"/>
      <c r="AD44" s="1008"/>
      <c r="AE44" s="1008"/>
      <c r="AF44" s="1008"/>
      <c r="AG44" s="1008"/>
      <c r="AH44" s="1008"/>
      <c r="AI44" s="1008"/>
      <c r="AJ44" s="1008"/>
      <c r="AK44" s="1008"/>
      <c r="AL44" s="1008"/>
      <c r="AM44" s="1008"/>
      <c r="AN44" s="1008"/>
      <c r="AO44" s="1008"/>
      <c r="AP44" s="1008"/>
      <c r="AQ44" s="1008"/>
      <c r="AR44" s="1008"/>
      <c r="AS44" s="1008"/>
      <c r="AT44" s="1008"/>
      <c r="AU44" s="1008"/>
      <c r="AV44" s="1008"/>
      <c r="AW44" s="1008"/>
      <c r="AX44" s="1008"/>
      <c r="AY44" s="1008"/>
      <c r="AZ44" s="1008"/>
      <c r="BA44" s="1008"/>
      <c r="BB44" s="1008"/>
      <c r="BC44" s="1008"/>
      <c r="BD44" s="1008"/>
      <c r="BE44" s="1008"/>
      <c r="BF44" s="1008"/>
      <c r="BG44" s="1008"/>
      <c r="BH44" s="1008"/>
      <c r="BI44" s="1008"/>
      <c r="BJ44" s="1008"/>
      <c r="BK44" s="1008"/>
      <c r="BL44" s="1008"/>
      <c r="BM44" s="1008"/>
      <c r="BN44" s="1008"/>
      <c r="BO44" s="1008"/>
      <c r="BP44" s="1008"/>
      <c r="BQ44" s="1008"/>
      <c r="BR44" s="1008"/>
      <c r="BS44" s="1008"/>
      <c r="BT44" s="1008"/>
      <c r="BU44" s="1008"/>
      <c r="BV44" s="1008"/>
      <c r="BW44" s="1008"/>
      <c r="BX44" s="1008"/>
      <c r="BY44" s="1008"/>
      <c r="BZ44" s="1008"/>
      <c r="CA44" s="1008"/>
      <c r="CB44" s="1008"/>
      <c r="CC44" s="1008"/>
      <c r="CD44" s="1008"/>
      <c r="CE44" s="1008"/>
      <c r="CF44" s="1008"/>
      <c r="CG44" s="1008"/>
      <c r="CH44" s="1008"/>
      <c r="CI44" s="1008"/>
      <c r="CJ44" s="1008"/>
      <c r="CK44" s="1008"/>
      <c r="CL44" s="1008"/>
      <c r="CM44" s="1008"/>
      <c r="CN44" s="1008"/>
      <c r="CO44" s="1008"/>
      <c r="CP44" s="1008"/>
      <c r="CQ44" s="1008"/>
      <c r="CR44" s="1008"/>
      <c r="CS44" s="1008"/>
      <c r="CT44" s="1008"/>
      <c r="CU44" s="1008"/>
      <c r="CV44" s="1008"/>
      <c r="CW44" s="1008"/>
      <c r="CX44" s="1008"/>
      <c r="CY44" s="1008"/>
      <c r="CZ44" s="1008"/>
      <c r="DA44" s="1008"/>
      <c r="DB44" s="1008"/>
      <c r="DC44" s="1008"/>
      <c r="DD44" s="1008"/>
      <c r="DE44" s="1008"/>
      <c r="DF44" s="1008"/>
      <c r="DG44" s="1008"/>
      <c r="DH44" s="1008"/>
      <c r="DI44" s="1008"/>
      <c r="DJ44" s="1008"/>
      <c r="DK44" s="1008"/>
      <c r="DL44" s="1008"/>
      <c r="DM44" s="1008"/>
      <c r="DN44" s="1008"/>
      <c r="DO44" s="1008"/>
      <c r="DP44" s="1008"/>
      <c r="DQ44" s="1008"/>
      <c r="DR44" s="1008"/>
      <c r="DS44" s="1008"/>
      <c r="DT44" s="1008"/>
      <c r="DU44" s="1008"/>
      <c r="DV44" s="1008"/>
      <c r="DW44" s="1008"/>
      <c r="DX44" s="1008"/>
      <c r="DY44" s="1008"/>
      <c r="DZ44" s="1008"/>
      <c r="EA44" s="1008"/>
      <c r="EB44" s="1008"/>
      <c r="EC44" s="1008"/>
      <c r="ED44" s="1008"/>
      <c r="EE44" s="1008"/>
      <c r="EF44" s="1008"/>
      <c r="EG44" s="1008"/>
      <c r="EH44" s="1008"/>
      <c r="EI44" s="1008"/>
      <c r="EJ44" s="1008"/>
      <c r="EK44" s="1008"/>
      <c r="EL44" s="1008"/>
      <c r="EM44" s="1008"/>
      <c r="EN44" s="1008"/>
      <c r="EO44" s="1008"/>
      <c r="EP44" s="1008"/>
      <c r="EQ44" s="1008"/>
      <c r="ER44" s="1008"/>
      <c r="ES44" s="1008"/>
      <c r="ET44" s="1008"/>
      <c r="EU44" s="1008"/>
      <c r="EV44" s="1008"/>
      <c r="EW44" s="1008"/>
      <c r="EX44" s="1008"/>
      <c r="EY44" s="1008"/>
      <c r="EZ44" s="1008"/>
      <c r="FA44" s="1008"/>
      <c r="FB44" s="1008"/>
      <c r="FC44" s="1008"/>
      <c r="FD44" s="1008"/>
      <c r="FE44" s="1008"/>
      <c r="FF44" s="1008"/>
      <c r="FG44" s="1008"/>
      <c r="FH44" s="1008"/>
      <c r="FI44" s="1008"/>
      <c r="FJ44" s="1008"/>
      <c r="FK44" s="1008"/>
      <c r="FL44" s="1008"/>
      <c r="FM44" s="1008"/>
      <c r="FN44" s="1008"/>
      <c r="FO44" s="1008"/>
      <c r="FP44" s="1008"/>
      <c r="FQ44" s="1008"/>
      <c r="FR44" s="1008"/>
      <c r="FS44" s="1008"/>
      <c r="FT44" s="1008"/>
    </row>
    <row r="45" spans="1:176" s="49" customFormat="1" ht="13.8">
      <c r="A45" s="768" t="s">
        <v>529</v>
      </c>
      <c r="B45" s="155" t="s">
        <v>4280</v>
      </c>
      <c r="C45" s="1007">
        <v>0</v>
      </c>
      <c r="D45" s="62">
        <f>SUM(D40:D44)</f>
        <v>0</v>
      </c>
      <c r="E45" s="762" t="s">
        <v>529</v>
      </c>
      <c r="F45" s="762" t="s">
        <v>529</v>
      </c>
    </row>
    <row r="47" spans="1:176">
      <c r="A47" s="1008" t="s">
        <v>7141</v>
      </c>
    </row>
  </sheetData>
  <mergeCells count="16">
    <mergeCell ref="A43:B43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17:B17"/>
    <mergeCell ref="A31:B31"/>
    <mergeCell ref="A38:B38"/>
    <mergeCell ref="A39:B39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showGridLines="0" workbookViewId="0"/>
  </sheetViews>
  <sheetFormatPr baseColWidth="10" defaultRowHeight="14.4"/>
  <cols>
    <col min="2" max="2" width="110.6640625" customWidth="1"/>
    <col min="3" max="3" width="15.6640625" customWidth="1"/>
  </cols>
  <sheetData>
    <row r="2" spans="2:3">
      <c r="B2" s="1227" t="s">
        <v>4072</v>
      </c>
      <c r="C2" s="1227"/>
    </row>
    <row r="3" spans="2:3">
      <c r="B3" s="1" t="s">
        <v>2819</v>
      </c>
      <c r="C3" s="1" t="s">
        <v>50</v>
      </c>
    </row>
    <row r="4" spans="2:3">
      <c r="B4" s="5" t="s">
        <v>3735</v>
      </c>
      <c r="C4" s="7" t="s">
        <v>3737</v>
      </c>
    </row>
    <row r="5" spans="2:3">
      <c r="B5" s="2" t="s">
        <v>2820</v>
      </c>
      <c r="C5" s="4" t="s">
        <v>3830</v>
      </c>
    </row>
    <row r="6" spans="2:3">
      <c r="B6" s="2" t="s">
        <v>2821</v>
      </c>
      <c r="C6" s="4" t="s">
        <v>474</v>
      </c>
    </row>
    <row r="7" spans="2:3">
      <c r="B7" s="2" t="s">
        <v>2822</v>
      </c>
      <c r="C7" s="4" t="s">
        <v>3827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5"/>
  <sheetViews>
    <sheetView showGridLines="0" topLeftCell="A2" zoomScaleNormal="100" zoomScaleSheetLayoutView="80" workbookViewId="0"/>
  </sheetViews>
  <sheetFormatPr baseColWidth="10" defaultColWidth="11.44140625" defaultRowHeight="15.6"/>
  <cols>
    <col min="1" max="1" width="11.109375" style="837" customWidth="1"/>
    <col min="2" max="2" width="52.5546875" style="837" customWidth="1"/>
    <col min="3" max="3" width="12.109375" style="837" bestFit="1" customWidth="1"/>
    <col min="4" max="4" width="18.5546875" style="837" customWidth="1"/>
    <col min="5" max="5" width="14.109375" style="837" customWidth="1"/>
    <col min="6" max="6" width="11.5546875" style="837" bestFit="1" customWidth="1"/>
    <col min="7" max="7" width="13" style="837" customWidth="1"/>
    <col min="8" max="8" width="13.33203125" style="837" customWidth="1"/>
    <col min="9" max="9" width="14.109375" style="837" customWidth="1"/>
    <col min="10" max="10" width="12.6640625" style="837" customWidth="1"/>
    <col min="11" max="11" width="13.88671875" style="837" customWidth="1"/>
    <col min="12" max="12" width="2.33203125" style="977" customWidth="1"/>
    <col min="13" max="13" width="11.44140625" style="977"/>
    <col min="14" max="16384" width="11.44140625" style="837"/>
  </cols>
  <sheetData>
    <row r="2" spans="1:13">
      <c r="A2" s="1410" t="s">
        <v>4095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0"/>
    </row>
    <row r="3" spans="1:13" s="977" customFormat="1">
      <c r="A3" s="1311" t="s">
        <v>45</v>
      </c>
      <c r="B3" s="1311"/>
      <c r="C3" s="1311"/>
      <c r="D3" s="1311"/>
      <c r="E3" s="1311"/>
      <c r="F3" s="1311"/>
      <c r="G3" s="1311"/>
      <c r="H3" s="1311"/>
      <c r="I3" s="1311"/>
      <c r="J3" s="1311"/>
      <c r="K3" s="1311"/>
    </row>
    <row r="4" spans="1:13" s="977" customFormat="1">
      <c r="A4" s="1311" t="s">
        <v>4096</v>
      </c>
      <c r="B4" s="1311"/>
      <c r="C4" s="1311"/>
      <c r="D4" s="1311"/>
      <c r="E4" s="1311"/>
      <c r="F4" s="1311"/>
      <c r="G4" s="1311"/>
      <c r="H4" s="1311"/>
      <c r="I4" s="1311"/>
      <c r="J4" s="1311"/>
      <c r="K4" s="1311"/>
    </row>
    <row r="5" spans="1:13" s="977" customFormat="1">
      <c r="A5" s="1311" t="s">
        <v>4365</v>
      </c>
      <c r="B5" s="1311"/>
      <c r="C5" s="1311"/>
      <c r="D5" s="1311"/>
      <c r="E5" s="1311"/>
      <c r="F5" s="1311"/>
      <c r="G5" s="1311"/>
      <c r="H5" s="1311"/>
      <c r="I5" s="1311"/>
      <c r="J5" s="1311"/>
      <c r="K5" s="1311"/>
    </row>
    <row r="6" spans="1:13" s="977" customFormat="1">
      <c r="A6" s="1417" t="s">
        <v>4157</v>
      </c>
      <c r="B6" s="1417"/>
      <c r="C6" s="1417"/>
      <c r="D6" s="1417"/>
      <c r="E6" s="1417"/>
      <c r="F6" s="1417"/>
      <c r="G6" s="1417"/>
      <c r="H6" s="1417"/>
      <c r="I6" s="1417"/>
      <c r="J6" s="1417"/>
      <c r="K6" s="1417"/>
    </row>
    <row r="7" spans="1:13" s="977" customFormat="1">
      <c r="A7" s="837"/>
      <c r="B7" s="837"/>
      <c r="C7" s="930"/>
      <c r="D7" s="930"/>
      <c r="E7" s="930"/>
      <c r="F7" s="930"/>
      <c r="G7" s="930"/>
      <c r="H7" s="930"/>
      <c r="I7" s="930"/>
      <c r="J7" s="930"/>
      <c r="K7" s="930"/>
    </row>
    <row r="8" spans="1:13">
      <c r="A8" s="979" t="s">
        <v>4282</v>
      </c>
      <c r="C8" s="930"/>
      <c r="D8" s="930"/>
      <c r="E8" s="930"/>
      <c r="F8" s="930"/>
      <c r="G8" s="930"/>
      <c r="H8" s="930"/>
      <c r="I8" s="930"/>
      <c r="J8" s="930"/>
      <c r="K8" s="930"/>
      <c r="L8" s="837"/>
      <c r="M8" s="837"/>
    </row>
    <row r="9" spans="1:13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  <c r="L9" s="837"/>
      <c r="M9" s="837"/>
    </row>
    <row r="10" spans="1:13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  <c r="L10" s="837"/>
      <c r="M10" s="837"/>
    </row>
    <row r="11" spans="1:13" s="929" customFormat="1" ht="13.8">
      <c r="A11" s="677" t="s">
        <v>7343</v>
      </c>
      <c r="B11" s="677" t="s">
        <v>7105</v>
      </c>
      <c r="C11" s="292">
        <v>72522</v>
      </c>
      <c r="D11" s="678">
        <v>0</v>
      </c>
      <c r="E11" s="678">
        <v>0</v>
      </c>
      <c r="F11" s="679">
        <f>C11+D11+E11</f>
        <v>72522</v>
      </c>
      <c r="G11" s="679">
        <f>C11/30*10</f>
        <v>24174</v>
      </c>
      <c r="H11" s="679">
        <f>C11/30*5</f>
        <v>12087</v>
      </c>
      <c r="I11" s="679">
        <f>C11/30*40</f>
        <v>96696</v>
      </c>
      <c r="J11" s="679">
        <v>0</v>
      </c>
      <c r="K11" s="679">
        <f>C11*12+G11+H11+I11+J11</f>
        <v>1003221</v>
      </c>
    </row>
    <row r="12" spans="1:13" s="929" customFormat="1" ht="13.8">
      <c r="A12" s="677" t="s">
        <v>7344</v>
      </c>
      <c r="B12" s="677" t="s">
        <v>6932</v>
      </c>
      <c r="C12" s="292">
        <v>54399.199999999997</v>
      </c>
      <c r="D12" s="678">
        <v>0</v>
      </c>
      <c r="E12" s="678">
        <v>0</v>
      </c>
      <c r="F12" s="679">
        <f>C12+D12+E12</f>
        <v>54399.199999999997</v>
      </c>
      <c r="G12" s="679">
        <f>C12/30*10</f>
        <v>18133.066666666666</v>
      </c>
      <c r="H12" s="679">
        <f>C12/30*5</f>
        <v>9066.5333333333328</v>
      </c>
      <c r="I12" s="679">
        <f>C12/30*40</f>
        <v>72532.266666666663</v>
      </c>
      <c r="J12" s="679">
        <v>0</v>
      </c>
      <c r="K12" s="679">
        <f>C12*12+G12+H12+I12+J12</f>
        <v>752522.2666666666</v>
      </c>
    </row>
    <row r="13" spans="1:13" s="929" customFormat="1" ht="13.8">
      <c r="A13" s="677" t="s">
        <v>7345</v>
      </c>
      <c r="B13" s="677" t="s">
        <v>4372</v>
      </c>
      <c r="C13" s="292">
        <v>28035.85</v>
      </c>
      <c r="D13" s="678">
        <v>0</v>
      </c>
      <c r="E13" s="678">
        <v>0</v>
      </c>
      <c r="F13" s="679">
        <f>C13+D13+E13</f>
        <v>28035.85</v>
      </c>
      <c r="G13" s="679">
        <f>C13/30*10</f>
        <v>9345.2833333333328</v>
      </c>
      <c r="H13" s="679">
        <f>C13/30*5</f>
        <v>4672.6416666666664</v>
      </c>
      <c r="I13" s="679">
        <f>C13/30*40</f>
        <v>37381.133333333331</v>
      </c>
      <c r="J13" s="679">
        <v>0</v>
      </c>
      <c r="K13" s="679">
        <f>C13*12+G13+H13+I13+J13</f>
        <v>387829.2583333333</v>
      </c>
    </row>
    <row r="14" spans="1:13">
      <c r="A14" s="1011"/>
      <c r="B14" s="1011"/>
      <c r="C14" s="1012"/>
      <c r="D14" s="1012"/>
      <c r="E14" s="1012"/>
      <c r="F14" s="1012"/>
      <c r="G14" s="1012"/>
      <c r="H14" s="1012"/>
      <c r="I14" s="1012"/>
      <c r="J14" s="1012"/>
      <c r="K14" s="1013"/>
      <c r="L14" s="837"/>
      <c r="M14" s="837"/>
    </row>
    <row r="15" spans="1:13">
      <c r="A15" s="930"/>
      <c r="C15" s="930"/>
      <c r="D15" s="930"/>
      <c r="E15" s="930"/>
      <c r="F15" s="930"/>
      <c r="G15" s="930"/>
      <c r="H15" s="930"/>
      <c r="I15" s="930"/>
      <c r="J15" s="930"/>
      <c r="K15" s="930"/>
      <c r="L15" s="837"/>
      <c r="M15" s="837"/>
    </row>
    <row r="16" spans="1:13">
      <c r="A16" s="979" t="s">
        <v>4296</v>
      </c>
      <c r="C16" s="930"/>
      <c r="D16" s="930"/>
      <c r="E16" s="930"/>
      <c r="F16" s="930"/>
      <c r="G16" s="930"/>
      <c r="H16" s="930"/>
      <c r="I16" s="930"/>
      <c r="J16" s="930"/>
      <c r="K16" s="930"/>
      <c r="L16" s="837"/>
      <c r="M16" s="837"/>
    </row>
    <row r="17" spans="1:13" ht="16.5" customHeight="1">
      <c r="A17" s="1251" t="s">
        <v>4283</v>
      </c>
      <c r="B17" s="1251" t="s">
        <v>4159</v>
      </c>
      <c r="C17" s="1251" t="s">
        <v>4285</v>
      </c>
      <c r="D17" s="1251" t="s">
        <v>4285</v>
      </c>
      <c r="E17" s="1251" t="s">
        <v>4285</v>
      </c>
      <c r="F17" s="1251" t="s">
        <v>4285</v>
      </c>
      <c r="G17" s="1251" t="s">
        <v>4286</v>
      </c>
      <c r="H17" s="1251" t="s">
        <v>4286</v>
      </c>
      <c r="I17" s="1251" t="s">
        <v>4286</v>
      </c>
      <c r="J17" s="1251" t="s">
        <v>4286</v>
      </c>
      <c r="K17" s="1251" t="s">
        <v>4286</v>
      </c>
      <c r="L17" s="837"/>
      <c r="M17" s="837"/>
    </row>
    <row r="18" spans="1:13" ht="27.6">
      <c r="A18" s="1251" t="s">
        <v>4283</v>
      </c>
      <c r="B18" s="1251" t="s">
        <v>6362</v>
      </c>
      <c r="C18" s="110" t="s">
        <v>4287</v>
      </c>
      <c r="D18" s="110" t="s">
        <v>4288</v>
      </c>
      <c r="E18" s="110" t="s">
        <v>4289</v>
      </c>
      <c r="F18" s="110" t="s">
        <v>4290</v>
      </c>
      <c r="G18" s="110" t="s">
        <v>4291</v>
      </c>
      <c r="H18" s="110" t="s">
        <v>4292</v>
      </c>
      <c r="I18" s="110" t="s">
        <v>4293</v>
      </c>
      <c r="J18" s="110" t="s">
        <v>4294</v>
      </c>
      <c r="K18" s="110" t="s">
        <v>4290</v>
      </c>
      <c r="L18" s="837"/>
      <c r="M18" s="837"/>
    </row>
    <row r="19" spans="1:13" s="929" customFormat="1" ht="13.8">
      <c r="A19" s="677" t="s">
        <v>7346</v>
      </c>
      <c r="B19" s="677" t="s">
        <v>7347</v>
      </c>
      <c r="C19" s="292">
        <v>19295.900000000001</v>
      </c>
      <c r="D19" s="678">
        <v>1380.5</v>
      </c>
      <c r="E19" s="678">
        <v>0</v>
      </c>
      <c r="F19" s="679">
        <f t="shared" ref="F19:F29" si="0">C19+E19+D19</f>
        <v>20676.400000000001</v>
      </c>
      <c r="G19" s="679">
        <f t="shared" ref="G19:G29" si="1">C19/30*24</f>
        <v>15436.720000000001</v>
      </c>
      <c r="H19" s="679">
        <f t="shared" ref="H19:H29" si="2">C19/30*5</f>
        <v>3215.9833333333336</v>
      </c>
      <c r="I19" s="679">
        <f t="shared" ref="I19:I29" si="3">C19/30*40</f>
        <v>25727.866666666669</v>
      </c>
      <c r="J19" s="679">
        <v>0</v>
      </c>
      <c r="K19" s="679">
        <f t="shared" ref="K19:K29" si="4">C19*12+G19+H19+I19+J19</f>
        <v>275931.37</v>
      </c>
    </row>
    <row r="20" spans="1:13" s="929" customFormat="1" ht="13.8">
      <c r="A20" s="677" t="s">
        <v>7348</v>
      </c>
      <c r="B20" s="677" t="s">
        <v>4179</v>
      </c>
      <c r="C20" s="292">
        <v>17192.7</v>
      </c>
      <c r="D20" s="678">
        <v>1380.5</v>
      </c>
      <c r="E20" s="678">
        <v>0</v>
      </c>
      <c r="F20" s="679">
        <f t="shared" si="0"/>
        <v>18573.2</v>
      </c>
      <c r="G20" s="679">
        <f t="shared" si="1"/>
        <v>13754.16</v>
      </c>
      <c r="H20" s="679">
        <f t="shared" si="2"/>
        <v>2865.4500000000003</v>
      </c>
      <c r="I20" s="679">
        <f t="shared" si="3"/>
        <v>22923.600000000002</v>
      </c>
      <c r="J20" s="679">
        <v>0</v>
      </c>
      <c r="K20" s="679">
        <f t="shared" si="4"/>
        <v>245855.61000000004</v>
      </c>
    </row>
    <row r="21" spans="1:13" s="929" customFormat="1" ht="13.8">
      <c r="A21" s="677" t="s">
        <v>7349</v>
      </c>
      <c r="B21" s="677" t="s">
        <v>5103</v>
      </c>
      <c r="C21" s="292">
        <v>10749</v>
      </c>
      <c r="D21" s="678">
        <v>1380.5</v>
      </c>
      <c r="E21" s="678">
        <v>0</v>
      </c>
      <c r="F21" s="679">
        <f t="shared" si="0"/>
        <v>12129.5</v>
      </c>
      <c r="G21" s="679">
        <f t="shared" si="1"/>
        <v>8599.2000000000007</v>
      </c>
      <c r="H21" s="679">
        <f t="shared" si="2"/>
        <v>1791.5</v>
      </c>
      <c r="I21" s="679">
        <f t="shared" si="3"/>
        <v>14332</v>
      </c>
      <c r="J21" s="679">
        <v>0</v>
      </c>
      <c r="K21" s="679">
        <f t="shared" si="4"/>
        <v>153710.70000000001</v>
      </c>
    </row>
    <row r="22" spans="1:13" s="929" customFormat="1" ht="13.8">
      <c r="A22" s="677" t="s">
        <v>7350</v>
      </c>
      <c r="B22" s="677" t="s">
        <v>7340</v>
      </c>
      <c r="C22" s="292">
        <v>9250.25</v>
      </c>
      <c r="D22" s="678">
        <v>1380.5</v>
      </c>
      <c r="E22" s="678">
        <v>0</v>
      </c>
      <c r="F22" s="679">
        <f t="shared" si="0"/>
        <v>10630.75</v>
      </c>
      <c r="G22" s="679">
        <f t="shared" si="1"/>
        <v>7400.1999999999989</v>
      </c>
      <c r="H22" s="679">
        <f t="shared" si="2"/>
        <v>1541.7083333333333</v>
      </c>
      <c r="I22" s="679">
        <f t="shared" si="3"/>
        <v>12333.666666666666</v>
      </c>
      <c r="J22" s="679">
        <v>0</v>
      </c>
      <c r="K22" s="679">
        <f t="shared" si="4"/>
        <v>132278.57499999998</v>
      </c>
    </row>
    <row r="23" spans="1:13" s="929" customFormat="1" ht="13.8">
      <c r="A23" s="677" t="s">
        <v>7351</v>
      </c>
      <c r="B23" s="677" t="s">
        <v>7309</v>
      </c>
      <c r="C23" s="292">
        <v>9250.25</v>
      </c>
      <c r="D23" s="678">
        <v>1380.5</v>
      </c>
      <c r="E23" s="678">
        <v>0</v>
      </c>
      <c r="F23" s="679">
        <f t="shared" si="0"/>
        <v>10630.75</v>
      </c>
      <c r="G23" s="679">
        <f t="shared" si="1"/>
        <v>7400.1999999999989</v>
      </c>
      <c r="H23" s="679">
        <f t="shared" si="2"/>
        <v>1541.7083333333333</v>
      </c>
      <c r="I23" s="679">
        <f t="shared" si="3"/>
        <v>12333.666666666666</v>
      </c>
      <c r="J23" s="679">
        <v>0</v>
      </c>
      <c r="K23" s="679">
        <f t="shared" si="4"/>
        <v>132278.57499999998</v>
      </c>
    </row>
    <row r="24" spans="1:13" s="929" customFormat="1" ht="13.8">
      <c r="A24" s="677" t="s">
        <v>7352</v>
      </c>
      <c r="B24" s="677" t="s">
        <v>7353</v>
      </c>
      <c r="C24" s="292">
        <v>8319.9</v>
      </c>
      <c r="D24" s="678">
        <v>1380.5</v>
      </c>
      <c r="E24" s="678">
        <v>0</v>
      </c>
      <c r="F24" s="679">
        <f t="shared" si="0"/>
        <v>9700.4</v>
      </c>
      <c r="G24" s="679">
        <f t="shared" si="1"/>
        <v>6655.92</v>
      </c>
      <c r="H24" s="679">
        <f t="shared" si="2"/>
        <v>1386.6499999999999</v>
      </c>
      <c r="I24" s="679">
        <f t="shared" si="3"/>
        <v>11093.199999999999</v>
      </c>
      <c r="J24" s="679">
        <v>0</v>
      </c>
      <c r="K24" s="679">
        <f t="shared" si="4"/>
        <v>118974.56999999998</v>
      </c>
    </row>
    <row r="25" spans="1:13" s="929" customFormat="1" ht="13.8">
      <c r="A25" s="677" t="s">
        <v>7352</v>
      </c>
      <c r="B25" s="677" t="s">
        <v>6978</v>
      </c>
      <c r="C25" s="292">
        <v>8319.9</v>
      </c>
      <c r="D25" s="678">
        <v>1380.5</v>
      </c>
      <c r="E25" s="678">
        <v>0</v>
      </c>
      <c r="F25" s="679">
        <f t="shared" si="0"/>
        <v>9700.4</v>
      </c>
      <c r="G25" s="679">
        <f t="shared" si="1"/>
        <v>6655.92</v>
      </c>
      <c r="H25" s="679">
        <f t="shared" si="2"/>
        <v>1386.6499999999999</v>
      </c>
      <c r="I25" s="679">
        <f t="shared" si="3"/>
        <v>11093.199999999999</v>
      </c>
      <c r="J25" s="679">
        <v>0</v>
      </c>
      <c r="K25" s="679">
        <f t="shared" si="4"/>
        <v>118974.56999999998</v>
      </c>
    </row>
    <row r="26" spans="1:13" s="929" customFormat="1" ht="13.8">
      <c r="A26" s="677" t="s">
        <v>7354</v>
      </c>
      <c r="B26" s="677" t="s">
        <v>7355</v>
      </c>
      <c r="C26" s="292">
        <v>7916.45</v>
      </c>
      <c r="D26" s="678">
        <v>1380.5</v>
      </c>
      <c r="E26" s="678">
        <v>0</v>
      </c>
      <c r="F26" s="679">
        <f t="shared" si="0"/>
        <v>9296.9500000000007</v>
      </c>
      <c r="G26" s="679">
        <f t="shared" si="1"/>
        <v>6333.16</v>
      </c>
      <c r="H26" s="679">
        <f t="shared" si="2"/>
        <v>1319.4083333333333</v>
      </c>
      <c r="I26" s="679">
        <f t="shared" si="3"/>
        <v>10555.266666666666</v>
      </c>
      <c r="J26" s="679">
        <v>0</v>
      </c>
      <c r="K26" s="679">
        <f t="shared" si="4"/>
        <v>113205.235</v>
      </c>
    </row>
    <row r="27" spans="1:13" s="929" customFormat="1" ht="13.8">
      <c r="A27" s="677" t="s">
        <v>7356</v>
      </c>
      <c r="B27" s="677" t="s">
        <v>7174</v>
      </c>
      <c r="C27" s="292">
        <v>7608.95</v>
      </c>
      <c r="D27" s="678">
        <v>1380.5</v>
      </c>
      <c r="E27" s="678">
        <v>0</v>
      </c>
      <c r="F27" s="679">
        <f t="shared" si="0"/>
        <v>8989.4500000000007</v>
      </c>
      <c r="G27" s="679">
        <f t="shared" si="1"/>
        <v>6087.16</v>
      </c>
      <c r="H27" s="679">
        <f t="shared" si="2"/>
        <v>1268.1583333333333</v>
      </c>
      <c r="I27" s="679">
        <f t="shared" si="3"/>
        <v>10145.266666666666</v>
      </c>
      <c r="J27" s="679">
        <v>0</v>
      </c>
      <c r="K27" s="679">
        <f t="shared" si="4"/>
        <v>108807.985</v>
      </c>
    </row>
    <row r="28" spans="1:13" s="929" customFormat="1" ht="13.8">
      <c r="A28" s="677" t="s">
        <v>7357</v>
      </c>
      <c r="B28" s="677" t="s">
        <v>7337</v>
      </c>
      <c r="C28" s="292">
        <v>6388.55</v>
      </c>
      <c r="D28" s="678">
        <v>1380.5</v>
      </c>
      <c r="E28" s="678">
        <v>0</v>
      </c>
      <c r="F28" s="679">
        <f t="shared" si="0"/>
        <v>7769.05</v>
      </c>
      <c r="G28" s="679">
        <f t="shared" si="1"/>
        <v>5110.84</v>
      </c>
      <c r="H28" s="679">
        <f t="shared" si="2"/>
        <v>1064.7583333333334</v>
      </c>
      <c r="I28" s="679">
        <f t="shared" si="3"/>
        <v>8518.0666666666675</v>
      </c>
      <c r="J28" s="679">
        <v>0</v>
      </c>
      <c r="K28" s="679">
        <f t="shared" si="4"/>
        <v>91356.264999999999</v>
      </c>
    </row>
    <row r="29" spans="1:13" s="929" customFormat="1" ht="13.8">
      <c r="A29" s="677" t="s">
        <v>7358</v>
      </c>
      <c r="B29" s="677" t="s">
        <v>7359</v>
      </c>
      <c r="C29" s="292">
        <v>140.21</v>
      </c>
      <c r="D29" s="678">
        <f>34.5/4</f>
        <v>8.625</v>
      </c>
      <c r="E29" s="678">
        <v>0</v>
      </c>
      <c r="F29" s="679">
        <f t="shared" si="0"/>
        <v>148.83500000000001</v>
      </c>
      <c r="G29" s="679">
        <f t="shared" si="1"/>
        <v>112.16800000000001</v>
      </c>
      <c r="H29" s="679">
        <f t="shared" si="2"/>
        <v>23.368333333333332</v>
      </c>
      <c r="I29" s="679">
        <f t="shared" si="3"/>
        <v>186.94666666666666</v>
      </c>
      <c r="J29" s="678">
        <v>5.16</v>
      </c>
      <c r="K29" s="679">
        <f t="shared" si="4"/>
        <v>2010.1630000000002</v>
      </c>
      <c r="L29" s="929" t="s">
        <v>6864</v>
      </c>
    </row>
    <row r="30" spans="1:13" s="977" customFormat="1">
      <c r="A30" s="837"/>
      <c r="B30" s="837"/>
      <c r="C30" s="930"/>
      <c r="D30" s="930"/>
      <c r="E30" s="930"/>
      <c r="F30" s="930"/>
      <c r="G30" s="930"/>
      <c r="H30" s="930"/>
      <c r="I30" s="930"/>
      <c r="J30" s="930"/>
      <c r="K30" s="930"/>
      <c r="M30" s="837"/>
    </row>
    <row r="31" spans="1:13" s="977" customFormat="1">
      <c r="A31" s="929" t="s">
        <v>7141</v>
      </c>
      <c r="B31" s="837"/>
      <c r="C31" s="930"/>
      <c r="D31" s="930"/>
      <c r="E31" s="930"/>
      <c r="F31" s="930"/>
      <c r="G31" s="930"/>
      <c r="H31" s="930"/>
      <c r="I31" s="930"/>
      <c r="J31" s="930"/>
      <c r="K31" s="930"/>
    </row>
    <row r="33" spans="1:11" s="977" customFormat="1">
      <c r="A33" s="837"/>
      <c r="B33" s="928" t="s">
        <v>6922</v>
      </c>
      <c r="C33" s="929"/>
      <c r="D33" s="930"/>
      <c r="E33" s="930"/>
      <c r="F33" s="930"/>
      <c r="G33" s="930"/>
      <c r="H33" s="930"/>
      <c r="I33" s="930"/>
      <c r="J33" s="930"/>
      <c r="K33" s="930"/>
    </row>
    <row r="34" spans="1:11" s="977" customFormat="1" ht="15.75" customHeight="1">
      <c r="A34" s="837"/>
      <c r="B34" s="796" t="s">
        <v>4283</v>
      </c>
      <c r="C34" s="1388" t="s">
        <v>3218</v>
      </c>
      <c r="D34" s="1388"/>
      <c r="E34" s="1388"/>
      <c r="F34" s="1388"/>
      <c r="G34" s="930"/>
      <c r="H34" s="930"/>
      <c r="I34" s="930"/>
      <c r="J34" s="930"/>
      <c r="K34" s="930"/>
    </row>
    <row r="35" spans="1:11" s="977" customFormat="1">
      <c r="A35" s="930"/>
      <c r="B35" s="983" t="s">
        <v>4246</v>
      </c>
      <c r="C35" s="1416" t="s">
        <v>7342</v>
      </c>
      <c r="D35" s="1416"/>
      <c r="E35" s="1416"/>
      <c r="F35" s="1416"/>
      <c r="G35" s="930"/>
      <c r="H35" s="930"/>
      <c r="I35" s="930"/>
      <c r="J35" s="930"/>
      <c r="K35" s="930"/>
    </row>
  </sheetData>
  <mergeCells count="15">
    <mergeCell ref="C35:F35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7:A18"/>
    <mergeCell ref="B17:B18"/>
    <mergeCell ref="C17:F17"/>
    <mergeCell ref="G17:K17"/>
    <mergeCell ref="C34:F34"/>
  </mergeCells>
  <printOptions horizontalCentered="1"/>
  <pageMargins left="0.59055118110236227" right="0.59055118110236227" top="1.1811023622047245" bottom="0.78740157480314965" header="0.39370078740157483" footer="0.39370078740157483"/>
  <pageSetup scale="66" fitToHeight="0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48"/>
  <sheetViews>
    <sheetView showGridLines="0" zoomScaleNormal="100" zoomScaleSheetLayoutView="100" workbookViewId="0">
      <selection activeCell="C41" sqref="C41"/>
    </sheetView>
  </sheetViews>
  <sheetFormatPr baseColWidth="10" defaultColWidth="11.44140625" defaultRowHeight="15.6"/>
  <cols>
    <col min="1" max="1" width="22.5546875" style="1071" customWidth="1"/>
    <col min="2" max="2" width="39" style="1071" customWidth="1"/>
    <col min="3" max="3" width="13.88671875" style="1071" customWidth="1"/>
    <col min="4" max="4" width="24.6640625" style="1071" customWidth="1"/>
    <col min="5" max="5" width="17.6640625" style="1071" customWidth="1"/>
    <col min="6" max="6" width="17.6640625" style="1092" customWidth="1"/>
    <col min="7" max="7" width="2.5546875" style="1092" customWidth="1"/>
    <col min="8" max="171" width="11.44140625" style="1092"/>
    <col min="172" max="16384" width="11.44140625" style="1093"/>
  </cols>
  <sheetData>
    <row r="1" spans="1:16375">
      <c r="A1" s="1100"/>
      <c r="B1" s="1100"/>
      <c r="C1" s="1100"/>
      <c r="D1" s="1100"/>
      <c r="E1" s="1100"/>
    </row>
    <row r="2" spans="1:16375">
      <c r="A2" s="1309" t="s">
        <v>4095</v>
      </c>
      <c r="B2" s="1309"/>
      <c r="C2" s="1309"/>
      <c r="D2" s="1309"/>
      <c r="E2" s="1309"/>
      <c r="F2" s="1309"/>
      <c r="G2" s="1101"/>
      <c r="H2" s="1309"/>
      <c r="I2" s="1309"/>
      <c r="J2" s="1309"/>
      <c r="K2" s="1309"/>
      <c r="L2" s="1309"/>
      <c r="M2" s="1309"/>
      <c r="N2" s="1309"/>
      <c r="O2" s="1309"/>
      <c r="P2" s="1309"/>
      <c r="Q2" s="1309"/>
      <c r="R2" s="1309"/>
      <c r="S2" s="1309"/>
      <c r="T2" s="1309"/>
      <c r="U2" s="1309"/>
      <c r="V2" s="1309"/>
      <c r="W2" s="1309"/>
      <c r="X2" s="1309"/>
      <c r="Y2" s="1309"/>
      <c r="Z2" s="1309"/>
      <c r="AA2" s="1309"/>
      <c r="AB2" s="1309"/>
      <c r="AC2" s="1309"/>
      <c r="AD2" s="1309"/>
      <c r="AE2" s="1309"/>
      <c r="AF2" s="1309"/>
      <c r="AG2" s="1309"/>
      <c r="AH2" s="1309"/>
      <c r="AI2" s="1309"/>
      <c r="AJ2" s="1309"/>
      <c r="AK2" s="1309"/>
      <c r="AL2" s="1309"/>
      <c r="AM2" s="1309"/>
      <c r="AN2" s="1309"/>
      <c r="AO2" s="1309"/>
      <c r="AP2" s="1309"/>
      <c r="AQ2" s="1309"/>
      <c r="AR2" s="1309"/>
      <c r="AS2" s="1309"/>
      <c r="AT2" s="1309"/>
      <c r="AU2" s="1309"/>
      <c r="AV2" s="1309"/>
      <c r="AW2" s="1309"/>
      <c r="AX2" s="1309"/>
      <c r="AY2" s="1309"/>
      <c r="AZ2" s="1309"/>
      <c r="BA2" s="1309"/>
      <c r="BB2" s="1309"/>
      <c r="BC2" s="1309"/>
      <c r="BD2" s="1309"/>
      <c r="BE2" s="1309"/>
      <c r="BF2" s="1309"/>
      <c r="BG2" s="1309"/>
      <c r="BH2" s="1309"/>
      <c r="BI2" s="1309"/>
      <c r="BJ2" s="1309"/>
      <c r="BK2" s="1309"/>
      <c r="BL2" s="1309"/>
      <c r="BM2" s="1309"/>
      <c r="BN2" s="1309"/>
      <c r="BO2" s="1309"/>
      <c r="BP2" s="1309"/>
      <c r="BQ2" s="1309"/>
      <c r="BR2" s="1309"/>
      <c r="BS2" s="1309"/>
      <c r="BT2" s="1309"/>
      <c r="BU2" s="1309"/>
      <c r="BV2" s="1309"/>
      <c r="BW2" s="1309"/>
      <c r="BX2" s="1309"/>
      <c r="BY2" s="1309"/>
      <c r="BZ2" s="1309"/>
      <c r="CA2" s="1309"/>
      <c r="CB2" s="1309"/>
      <c r="CC2" s="1309"/>
      <c r="CD2" s="1309"/>
      <c r="CE2" s="1309"/>
      <c r="CF2" s="1309"/>
      <c r="CG2" s="1309"/>
      <c r="CH2" s="1309"/>
      <c r="CI2" s="1309"/>
      <c r="CJ2" s="1309"/>
      <c r="CK2" s="1309"/>
      <c r="CL2" s="1309"/>
      <c r="CM2" s="1309"/>
      <c r="CN2" s="1309"/>
      <c r="CO2" s="1309"/>
      <c r="CP2" s="1309"/>
      <c r="CQ2" s="1309"/>
      <c r="CR2" s="1309"/>
      <c r="CS2" s="1309"/>
      <c r="CT2" s="1309"/>
      <c r="CU2" s="1309"/>
      <c r="CV2" s="1309"/>
      <c r="CW2" s="1309"/>
      <c r="CX2" s="1309"/>
      <c r="CY2" s="1309"/>
      <c r="CZ2" s="1309"/>
      <c r="DA2" s="1309"/>
      <c r="DB2" s="1309"/>
      <c r="DC2" s="1309"/>
      <c r="DD2" s="1309"/>
      <c r="DE2" s="1309"/>
      <c r="DF2" s="1309"/>
      <c r="DG2" s="1309"/>
      <c r="DH2" s="1309"/>
      <c r="DI2" s="1309"/>
      <c r="DJ2" s="1309"/>
      <c r="DK2" s="1309"/>
      <c r="DL2" s="1309"/>
      <c r="DM2" s="1309"/>
      <c r="DN2" s="1309"/>
      <c r="DO2" s="1309"/>
      <c r="DP2" s="1309"/>
      <c r="DQ2" s="1309"/>
      <c r="DR2" s="1309"/>
      <c r="DS2" s="1309"/>
      <c r="DT2" s="1309"/>
      <c r="DU2" s="1309"/>
      <c r="DV2" s="1309"/>
      <c r="DW2" s="1309"/>
      <c r="DX2" s="1309"/>
      <c r="DY2" s="1309"/>
      <c r="DZ2" s="1309"/>
      <c r="EA2" s="1309"/>
      <c r="EB2" s="1309"/>
      <c r="EC2" s="1309"/>
      <c r="ED2" s="1309"/>
      <c r="EE2" s="1309"/>
      <c r="EF2" s="1309"/>
      <c r="EG2" s="1309"/>
      <c r="EH2" s="1309"/>
      <c r="EI2" s="1309"/>
      <c r="EJ2" s="1309"/>
      <c r="EK2" s="1309"/>
      <c r="EL2" s="1309"/>
      <c r="EM2" s="1309"/>
      <c r="EN2" s="1309"/>
      <c r="EO2" s="1309"/>
      <c r="EP2" s="1309"/>
      <c r="EQ2" s="1309"/>
      <c r="ER2" s="1309"/>
      <c r="ES2" s="1309"/>
      <c r="ET2" s="1309"/>
      <c r="EU2" s="1309"/>
      <c r="EV2" s="1309"/>
      <c r="EW2" s="1309"/>
      <c r="EX2" s="1309"/>
      <c r="EY2" s="1309"/>
      <c r="EZ2" s="1309"/>
      <c r="FA2" s="1309"/>
      <c r="FB2" s="1309"/>
      <c r="FC2" s="1309"/>
      <c r="FD2" s="1309"/>
      <c r="FE2" s="1309"/>
      <c r="FF2" s="1309"/>
      <c r="FG2" s="1309"/>
      <c r="FH2" s="1309"/>
      <c r="FI2" s="1309"/>
      <c r="FJ2" s="1309"/>
      <c r="FK2" s="1309"/>
      <c r="FL2" s="1309"/>
      <c r="FM2" s="1309"/>
      <c r="FN2" s="1309"/>
      <c r="FO2" s="1309"/>
      <c r="FP2" s="1309"/>
      <c r="FQ2" s="1309"/>
      <c r="FR2" s="1309"/>
      <c r="FS2" s="1309"/>
      <c r="FT2" s="1309"/>
      <c r="FU2" s="1309"/>
      <c r="FV2" s="1309"/>
      <c r="FW2" s="1309"/>
      <c r="FX2" s="1309"/>
      <c r="FY2" s="1309"/>
      <c r="FZ2" s="1309"/>
      <c r="GA2" s="1309"/>
      <c r="GB2" s="1309"/>
      <c r="GC2" s="1309"/>
      <c r="GD2" s="1309"/>
      <c r="GE2" s="1309"/>
      <c r="GF2" s="1309"/>
      <c r="GG2" s="1309"/>
      <c r="GH2" s="1309"/>
      <c r="GI2" s="1309"/>
      <c r="GJ2" s="1309"/>
      <c r="GK2" s="1309"/>
      <c r="GL2" s="1309"/>
      <c r="GM2" s="1309"/>
      <c r="GN2" s="1309"/>
      <c r="GO2" s="1309"/>
      <c r="GP2" s="1309"/>
      <c r="GQ2" s="1309"/>
      <c r="GR2" s="1309"/>
      <c r="GS2" s="1309"/>
      <c r="GT2" s="1309"/>
      <c r="GU2" s="1309"/>
      <c r="GV2" s="1309"/>
      <c r="GW2" s="1309"/>
      <c r="GX2" s="1309"/>
      <c r="GY2" s="1309"/>
      <c r="GZ2" s="1309"/>
      <c r="HA2" s="1309"/>
      <c r="HB2" s="1309"/>
      <c r="HC2" s="1309"/>
      <c r="HD2" s="1309"/>
      <c r="HE2" s="1309"/>
      <c r="HF2" s="1309"/>
      <c r="HG2" s="1309"/>
      <c r="HH2" s="1309"/>
      <c r="HI2" s="1309"/>
      <c r="HJ2" s="1309"/>
      <c r="HK2" s="1309"/>
      <c r="HL2" s="1309"/>
      <c r="HM2" s="1309"/>
      <c r="HN2" s="1309"/>
      <c r="HO2" s="1309"/>
      <c r="HP2" s="1309"/>
      <c r="HQ2" s="1309"/>
      <c r="HR2" s="1309"/>
      <c r="HS2" s="1309"/>
      <c r="HT2" s="1309"/>
      <c r="HU2" s="1309"/>
      <c r="HV2" s="1309"/>
      <c r="HW2" s="1309"/>
      <c r="HX2" s="1309"/>
      <c r="HY2" s="1309"/>
      <c r="HZ2" s="1309"/>
      <c r="IA2" s="1309"/>
      <c r="IB2" s="1309"/>
      <c r="IC2" s="1309"/>
      <c r="ID2" s="1309"/>
      <c r="IE2" s="1309"/>
      <c r="IF2" s="1309"/>
      <c r="IG2" s="1309"/>
      <c r="IH2" s="1309"/>
      <c r="II2" s="1309"/>
      <c r="IJ2" s="1309"/>
      <c r="IK2" s="1309"/>
      <c r="IL2" s="1309"/>
      <c r="IM2" s="1309"/>
      <c r="IN2" s="1309"/>
      <c r="IO2" s="1309"/>
      <c r="IP2" s="1309"/>
      <c r="IQ2" s="1309"/>
      <c r="IR2" s="1309"/>
      <c r="IS2" s="1309"/>
      <c r="IT2" s="1309"/>
      <c r="IU2" s="1309"/>
      <c r="IV2" s="1309"/>
      <c r="IW2" s="1309"/>
      <c r="IX2" s="1309"/>
      <c r="IY2" s="1309"/>
      <c r="IZ2" s="1309"/>
      <c r="JA2" s="1309"/>
      <c r="JB2" s="1309"/>
      <c r="JC2" s="1309"/>
      <c r="JD2" s="1309"/>
      <c r="JE2" s="1309"/>
      <c r="JF2" s="1309"/>
      <c r="JG2" s="1309"/>
      <c r="JH2" s="1309"/>
      <c r="JI2" s="1309"/>
      <c r="JJ2" s="1309"/>
      <c r="JK2" s="1309"/>
      <c r="JL2" s="1309"/>
      <c r="JM2" s="1309"/>
      <c r="JN2" s="1309"/>
      <c r="JO2" s="1309"/>
      <c r="JP2" s="1309"/>
      <c r="JQ2" s="1309"/>
      <c r="JR2" s="1309"/>
      <c r="JS2" s="1309"/>
      <c r="JT2" s="1309"/>
      <c r="JU2" s="1309"/>
      <c r="JV2" s="1309"/>
      <c r="JW2" s="1309"/>
      <c r="JX2" s="1309"/>
      <c r="JY2" s="1309"/>
      <c r="JZ2" s="1309"/>
      <c r="KA2" s="1309"/>
      <c r="KB2" s="1309"/>
      <c r="KC2" s="1309"/>
      <c r="KD2" s="1309"/>
      <c r="KE2" s="1309"/>
      <c r="KF2" s="1309"/>
      <c r="KG2" s="1309"/>
      <c r="KH2" s="1309"/>
      <c r="KI2" s="1309"/>
      <c r="KJ2" s="1309"/>
      <c r="KK2" s="1309"/>
      <c r="KL2" s="1309"/>
      <c r="KM2" s="1309"/>
      <c r="KN2" s="1309"/>
      <c r="KO2" s="1309"/>
      <c r="KP2" s="1309"/>
      <c r="KQ2" s="1309"/>
      <c r="KR2" s="1309"/>
      <c r="KS2" s="1309"/>
      <c r="KT2" s="1309"/>
      <c r="KU2" s="1309"/>
      <c r="KV2" s="1309"/>
      <c r="KW2" s="1309"/>
      <c r="KX2" s="1309"/>
      <c r="KY2" s="1309"/>
      <c r="KZ2" s="1309"/>
      <c r="LA2" s="1309"/>
      <c r="LB2" s="1309"/>
      <c r="LC2" s="1309"/>
      <c r="LD2" s="1309"/>
      <c r="LE2" s="1309"/>
      <c r="LF2" s="1309"/>
      <c r="LG2" s="1309"/>
      <c r="LH2" s="1309"/>
      <c r="LI2" s="1309"/>
      <c r="LJ2" s="1309"/>
      <c r="LK2" s="1309"/>
      <c r="LL2" s="1309"/>
      <c r="LM2" s="1309"/>
      <c r="LN2" s="1309"/>
      <c r="LO2" s="1309"/>
      <c r="LP2" s="1309"/>
      <c r="LQ2" s="1309"/>
      <c r="LR2" s="1309"/>
      <c r="LS2" s="1309"/>
      <c r="LT2" s="1309"/>
      <c r="LU2" s="1309"/>
      <c r="LV2" s="1309"/>
      <c r="LW2" s="1309"/>
      <c r="LX2" s="1309"/>
      <c r="LY2" s="1309"/>
      <c r="LZ2" s="1309"/>
      <c r="MA2" s="1309"/>
      <c r="MB2" s="1309"/>
      <c r="MC2" s="1309"/>
      <c r="MD2" s="1309"/>
      <c r="ME2" s="1309"/>
      <c r="MF2" s="1309"/>
      <c r="MG2" s="1309"/>
      <c r="MH2" s="1309"/>
      <c r="MI2" s="1309"/>
      <c r="MJ2" s="1309"/>
      <c r="MK2" s="1309"/>
      <c r="ML2" s="1309"/>
      <c r="MM2" s="1309"/>
      <c r="MN2" s="1309"/>
      <c r="MO2" s="1309"/>
      <c r="MP2" s="1309"/>
      <c r="MQ2" s="1309"/>
      <c r="MR2" s="1309"/>
      <c r="MS2" s="1309"/>
      <c r="MT2" s="1309"/>
      <c r="MU2" s="1309"/>
      <c r="MV2" s="1309"/>
      <c r="MW2" s="1309"/>
      <c r="MX2" s="1309"/>
      <c r="MY2" s="1309"/>
      <c r="MZ2" s="1309"/>
      <c r="NA2" s="1309"/>
      <c r="NB2" s="1309"/>
      <c r="NC2" s="1309"/>
      <c r="ND2" s="1309"/>
      <c r="NE2" s="1309"/>
      <c r="NF2" s="1309"/>
      <c r="NG2" s="1309"/>
      <c r="NH2" s="1309"/>
      <c r="NI2" s="1309"/>
      <c r="NJ2" s="1309"/>
      <c r="NK2" s="1309"/>
      <c r="NL2" s="1309"/>
      <c r="NM2" s="1309"/>
      <c r="NN2" s="1309"/>
      <c r="NO2" s="1309"/>
      <c r="NP2" s="1309"/>
      <c r="NQ2" s="1309"/>
      <c r="NR2" s="1309"/>
      <c r="NS2" s="1309"/>
      <c r="NT2" s="1309"/>
      <c r="NU2" s="1309"/>
      <c r="NV2" s="1309"/>
      <c r="NW2" s="1309"/>
      <c r="NX2" s="1309"/>
      <c r="NY2" s="1309"/>
      <c r="NZ2" s="1309"/>
      <c r="OA2" s="1309"/>
      <c r="OB2" s="1309"/>
      <c r="OC2" s="1309"/>
      <c r="OD2" s="1309"/>
      <c r="OE2" s="1309"/>
      <c r="OF2" s="1309"/>
      <c r="OG2" s="1309"/>
      <c r="OH2" s="1309"/>
      <c r="OI2" s="1309"/>
      <c r="OJ2" s="1309"/>
      <c r="OK2" s="1309"/>
      <c r="OL2" s="1309"/>
      <c r="OM2" s="1309"/>
      <c r="ON2" s="1309"/>
      <c r="OO2" s="1309"/>
      <c r="OP2" s="1309"/>
      <c r="OQ2" s="1309"/>
      <c r="OR2" s="1309"/>
      <c r="OS2" s="1309"/>
      <c r="OT2" s="1309"/>
      <c r="OU2" s="1309"/>
      <c r="OV2" s="1309"/>
      <c r="OW2" s="1309"/>
      <c r="OX2" s="1309"/>
      <c r="OY2" s="1309"/>
      <c r="OZ2" s="1309"/>
      <c r="PA2" s="1309"/>
      <c r="PB2" s="1309"/>
      <c r="PC2" s="1309"/>
      <c r="PD2" s="1309"/>
      <c r="PE2" s="1309"/>
      <c r="PF2" s="1309"/>
      <c r="PG2" s="1309"/>
      <c r="PH2" s="1309"/>
      <c r="PI2" s="1309"/>
      <c r="PJ2" s="1309"/>
      <c r="PK2" s="1309"/>
      <c r="PL2" s="1309"/>
      <c r="PM2" s="1309"/>
      <c r="PN2" s="1309"/>
      <c r="PO2" s="1309"/>
      <c r="PP2" s="1309"/>
      <c r="PQ2" s="1309"/>
      <c r="PR2" s="1309"/>
      <c r="PS2" s="1309"/>
      <c r="PT2" s="1309"/>
      <c r="PU2" s="1309"/>
      <c r="PV2" s="1309"/>
      <c r="PW2" s="1309"/>
      <c r="PX2" s="1309"/>
      <c r="PY2" s="1309"/>
      <c r="PZ2" s="1309"/>
      <c r="QA2" s="1309"/>
      <c r="QB2" s="1309"/>
      <c r="QC2" s="1309"/>
      <c r="QD2" s="1309"/>
      <c r="QE2" s="1309"/>
      <c r="QF2" s="1309"/>
      <c r="QG2" s="1309"/>
      <c r="QH2" s="1309"/>
      <c r="QI2" s="1309"/>
      <c r="QJ2" s="1309"/>
      <c r="QK2" s="1309"/>
      <c r="QL2" s="1309"/>
      <c r="QM2" s="1309"/>
      <c r="QN2" s="1309"/>
      <c r="QO2" s="1309"/>
      <c r="QP2" s="1309"/>
      <c r="QQ2" s="1309"/>
      <c r="QR2" s="1309"/>
      <c r="QS2" s="1309"/>
      <c r="QT2" s="1309"/>
      <c r="QU2" s="1309"/>
      <c r="QV2" s="1309"/>
      <c r="QW2" s="1309"/>
      <c r="QX2" s="1309"/>
      <c r="QY2" s="1309"/>
      <c r="QZ2" s="1309"/>
      <c r="RA2" s="1309"/>
      <c r="RB2" s="1309"/>
      <c r="RC2" s="1309"/>
      <c r="RD2" s="1309"/>
      <c r="RE2" s="1309"/>
      <c r="RF2" s="1309"/>
      <c r="RG2" s="1309"/>
      <c r="RH2" s="1309"/>
      <c r="RI2" s="1309"/>
      <c r="RJ2" s="1309"/>
      <c r="RK2" s="1309"/>
      <c r="RL2" s="1309"/>
      <c r="RM2" s="1309"/>
      <c r="RN2" s="1309"/>
      <c r="RO2" s="1309"/>
      <c r="RP2" s="1309"/>
      <c r="RQ2" s="1309"/>
      <c r="RR2" s="1309"/>
      <c r="RS2" s="1309"/>
      <c r="RT2" s="1309"/>
      <c r="RU2" s="1309"/>
      <c r="RV2" s="1309"/>
      <c r="RW2" s="1309"/>
      <c r="RX2" s="1309"/>
      <c r="RY2" s="1309"/>
      <c r="RZ2" s="1309"/>
      <c r="SA2" s="1309"/>
      <c r="SB2" s="1309"/>
      <c r="SC2" s="1309"/>
      <c r="SD2" s="1309"/>
      <c r="SE2" s="1309"/>
      <c r="SF2" s="1309"/>
      <c r="SG2" s="1309"/>
      <c r="SH2" s="1309"/>
      <c r="SI2" s="1309"/>
      <c r="SJ2" s="1309"/>
      <c r="SK2" s="1309"/>
      <c r="SL2" s="1309"/>
      <c r="SM2" s="1309"/>
      <c r="SN2" s="1309"/>
      <c r="SO2" s="1309"/>
      <c r="SP2" s="1309"/>
      <c r="SQ2" s="1309"/>
      <c r="SR2" s="1309"/>
      <c r="SS2" s="1309"/>
      <c r="ST2" s="1309"/>
      <c r="SU2" s="1309"/>
      <c r="SV2" s="1309"/>
      <c r="SW2" s="1309"/>
      <c r="SX2" s="1309"/>
      <c r="SY2" s="1309"/>
      <c r="SZ2" s="1309"/>
      <c r="TA2" s="1309"/>
      <c r="TB2" s="1309"/>
      <c r="TC2" s="1309"/>
      <c r="TD2" s="1309"/>
      <c r="TE2" s="1309"/>
      <c r="TF2" s="1309"/>
      <c r="TG2" s="1309"/>
      <c r="TH2" s="1309"/>
      <c r="TI2" s="1309"/>
      <c r="TJ2" s="1309"/>
      <c r="TK2" s="1309"/>
      <c r="TL2" s="1309"/>
      <c r="TM2" s="1309"/>
      <c r="TN2" s="1309"/>
      <c r="TO2" s="1309"/>
      <c r="TP2" s="1309"/>
      <c r="TQ2" s="1309"/>
      <c r="TR2" s="1309"/>
      <c r="TS2" s="1309"/>
      <c r="TT2" s="1309"/>
      <c r="TU2" s="1309"/>
      <c r="TV2" s="1309"/>
      <c r="TW2" s="1309"/>
      <c r="TX2" s="1309"/>
      <c r="TY2" s="1309"/>
      <c r="TZ2" s="1309"/>
      <c r="UA2" s="1309"/>
      <c r="UB2" s="1309"/>
      <c r="UC2" s="1309"/>
      <c r="UD2" s="1309"/>
      <c r="UE2" s="1309"/>
      <c r="UF2" s="1309"/>
      <c r="UG2" s="1309"/>
      <c r="UH2" s="1309"/>
      <c r="UI2" s="1309"/>
      <c r="UJ2" s="1309"/>
      <c r="UK2" s="1309"/>
      <c r="UL2" s="1309"/>
      <c r="UM2" s="1309"/>
      <c r="UN2" s="1309"/>
      <c r="UO2" s="1309"/>
      <c r="UP2" s="1309"/>
      <c r="UQ2" s="1309"/>
      <c r="UR2" s="1309"/>
      <c r="US2" s="1309"/>
      <c r="UT2" s="1309"/>
      <c r="UU2" s="1309"/>
      <c r="UV2" s="1309"/>
      <c r="UW2" s="1309"/>
      <c r="UX2" s="1309"/>
      <c r="UY2" s="1309"/>
      <c r="UZ2" s="1309"/>
      <c r="VA2" s="1309"/>
      <c r="VB2" s="1309"/>
      <c r="VC2" s="1309"/>
      <c r="VD2" s="1309"/>
      <c r="VE2" s="1309"/>
      <c r="VF2" s="1309"/>
      <c r="VG2" s="1309"/>
      <c r="VH2" s="1309"/>
      <c r="VI2" s="1309"/>
      <c r="VJ2" s="1309"/>
      <c r="VK2" s="1309"/>
      <c r="VL2" s="1309"/>
      <c r="VM2" s="1309"/>
      <c r="VN2" s="1309"/>
      <c r="VO2" s="1309"/>
      <c r="VP2" s="1309"/>
      <c r="VQ2" s="1309"/>
      <c r="VR2" s="1309"/>
      <c r="VS2" s="1309"/>
      <c r="VT2" s="1309"/>
      <c r="VU2" s="1309"/>
      <c r="VV2" s="1309"/>
      <c r="VW2" s="1309"/>
      <c r="VX2" s="1309"/>
      <c r="VY2" s="1309"/>
      <c r="VZ2" s="1309"/>
      <c r="WA2" s="1309"/>
      <c r="WB2" s="1309"/>
      <c r="WC2" s="1309"/>
      <c r="WD2" s="1309"/>
      <c r="WE2" s="1309"/>
      <c r="WF2" s="1309"/>
      <c r="WG2" s="1309"/>
      <c r="WH2" s="1309"/>
      <c r="WI2" s="1309"/>
      <c r="WJ2" s="1309"/>
      <c r="WK2" s="1309"/>
      <c r="WL2" s="1309"/>
      <c r="WM2" s="1309"/>
      <c r="WN2" s="1309"/>
      <c r="WO2" s="1309"/>
      <c r="WP2" s="1309"/>
      <c r="WQ2" s="1309"/>
      <c r="WR2" s="1309"/>
      <c r="WS2" s="1309"/>
      <c r="WT2" s="1309"/>
      <c r="WU2" s="1309"/>
      <c r="WV2" s="1309"/>
      <c r="WW2" s="1309"/>
      <c r="WX2" s="1309"/>
      <c r="WY2" s="1309"/>
      <c r="WZ2" s="1309"/>
      <c r="XA2" s="1309"/>
      <c r="XB2" s="1309"/>
      <c r="XC2" s="1309"/>
      <c r="XD2" s="1309"/>
      <c r="XE2" s="1309"/>
      <c r="XF2" s="1309"/>
      <c r="XG2" s="1309"/>
      <c r="XH2" s="1309"/>
      <c r="XI2" s="1309"/>
      <c r="XJ2" s="1309"/>
      <c r="XK2" s="1309"/>
      <c r="XL2" s="1309"/>
      <c r="XM2" s="1309"/>
      <c r="XN2" s="1309"/>
      <c r="XO2" s="1309"/>
      <c r="XP2" s="1309"/>
      <c r="XQ2" s="1309"/>
      <c r="XR2" s="1309"/>
      <c r="XS2" s="1309"/>
      <c r="XT2" s="1309"/>
      <c r="XU2" s="1309"/>
      <c r="XV2" s="1309"/>
      <c r="XW2" s="1309"/>
      <c r="XX2" s="1309"/>
      <c r="XY2" s="1309"/>
      <c r="XZ2" s="1309"/>
      <c r="YA2" s="1309"/>
      <c r="YB2" s="1309"/>
      <c r="YC2" s="1309"/>
      <c r="YD2" s="1309"/>
      <c r="YE2" s="1309"/>
      <c r="YF2" s="1309"/>
      <c r="YG2" s="1309"/>
      <c r="YH2" s="1309"/>
      <c r="YI2" s="1309"/>
      <c r="YJ2" s="1309"/>
      <c r="YK2" s="1309"/>
      <c r="YL2" s="1309"/>
      <c r="YM2" s="1309"/>
      <c r="YN2" s="1309"/>
      <c r="YO2" s="1309"/>
      <c r="YP2" s="1309"/>
      <c r="YQ2" s="1309"/>
      <c r="YR2" s="1309"/>
      <c r="YS2" s="1309"/>
      <c r="YT2" s="1309"/>
      <c r="YU2" s="1309"/>
      <c r="YV2" s="1309"/>
      <c r="YW2" s="1309"/>
      <c r="YX2" s="1309"/>
      <c r="YY2" s="1309"/>
      <c r="YZ2" s="1309"/>
      <c r="ZA2" s="1309"/>
      <c r="ZB2" s="1309"/>
      <c r="ZC2" s="1309"/>
      <c r="ZD2" s="1309"/>
      <c r="ZE2" s="1309"/>
      <c r="ZF2" s="1309"/>
      <c r="ZG2" s="1309"/>
      <c r="ZH2" s="1309"/>
      <c r="ZI2" s="1309"/>
      <c r="ZJ2" s="1309"/>
      <c r="ZK2" s="1309"/>
      <c r="ZL2" s="1309"/>
      <c r="ZM2" s="1309"/>
      <c r="ZN2" s="1309"/>
      <c r="ZO2" s="1309"/>
      <c r="ZP2" s="1309"/>
      <c r="ZQ2" s="1309"/>
      <c r="ZR2" s="1309"/>
      <c r="ZS2" s="1309"/>
      <c r="ZT2" s="1309"/>
      <c r="ZU2" s="1309"/>
      <c r="ZV2" s="1309"/>
      <c r="ZW2" s="1309"/>
      <c r="ZX2" s="1309"/>
      <c r="ZY2" s="1309"/>
      <c r="ZZ2" s="1309"/>
      <c r="AAA2" s="1309"/>
      <c r="AAB2" s="1309"/>
      <c r="AAC2" s="1309"/>
      <c r="AAD2" s="1309"/>
      <c r="AAE2" s="1309"/>
      <c r="AAF2" s="1309"/>
      <c r="AAG2" s="1309"/>
      <c r="AAH2" s="1309"/>
      <c r="AAI2" s="1309"/>
      <c r="AAJ2" s="1309"/>
      <c r="AAK2" s="1309"/>
      <c r="AAL2" s="1309"/>
      <c r="AAM2" s="1309"/>
      <c r="AAN2" s="1309"/>
      <c r="AAO2" s="1309"/>
      <c r="AAP2" s="1309"/>
      <c r="AAQ2" s="1309"/>
      <c r="AAR2" s="1309"/>
      <c r="AAS2" s="1309"/>
      <c r="AAT2" s="1309"/>
      <c r="AAU2" s="1309"/>
      <c r="AAV2" s="1309"/>
      <c r="AAW2" s="1309"/>
      <c r="AAX2" s="1309"/>
      <c r="AAY2" s="1309"/>
      <c r="AAZ2" s="1309"/>
      <c r="ABA2" s="1309"/>
      <c r="ABB2" s="1309"/>
      <c r="ABC2" s="1309"/>
      <c r="ABD2" s="1309"/>
      <c r="ABE2" s="1309"/>
      <c r="ABF2" s="1309"/>
      <c r="ABG2" s="1309"/>
      <c r="ABH2" s="1309"/>
      <c r="ABI2" s="1309"/>
      <c r="ABJ2" s="1309"/>
      <c r="ABK2" s="1309"/>
      <c r="ABL2" s="1309"/>
      <c r="ABM2" s="1309"/>
      <c r="ABN2" s="1309"/>
      <c r="ABO2" s="1309"/>
      <c r="ABP2" s="1309"/>
      <c r="ABQ2" s="1309"/>
      <c r="ABR2" s="1309"/>
      <c r="ABS2" s="1309"/>
      <c r="ABT2" s="1309"/>
      <c r="ABU2" s="1309"/>
      <c r="ABV2" s="1309"/>
      <c r="ABW2" s="1309"/>
      <c r="ABX2" s="1309"/>
      <c r="ABY2" s="1309"/>
      <c r="ABZ2" s="1309"/>
      <c r="ACA2" s="1309"/>
      <c r="ACB2" s="1309"/>
      <c r="ACC2" s="1309"/>
      <c r="ACD2" s="1309"/>
      <c r="ACE2" s="1309"/>
      <c r="ACF2" s="1309"/>
      <c r="ACG2" s="1309"/>
      <c r="ACH2" s="1309"/>
      <c r="ACI2" s="1309"/>
      <c r="ACJ2" s="1309"/>
      <c r="ACK2" s="1309"/>
      <c r="ACL2" s="1309"/>
      <c r="ACM2" s="1309"/>
      <c r="ACN2" s="1309"/>
      <c r="ACO2" s="1309"/>
      <c r="ACP2" s="1309"/>
      <c r="ACQ2" s="1309"/>
      <c r="ACR2" s="1309"/>
      <c r="ACS2" s="1309"/>
      <c r="ACT2" s="1309"/>
      <c r="ACU2" s="1309"/>
      <c r="ACV2" s="1309"/>
      <c r="ACW2" s="1309"/>
      <c r="ACX2" s="1309"/>
      <c r="ACY2" s="1309"/>
      <c r="ACZ2" s="1309"/>
      <c r="ADA2" s="1309"/>
      <c r="ADB2" s="1309"/>
      <c r="ADC2" s="1309"/>
      <c r="ADD2" s="1309"/>
      <c r="ADE2" s="1309"/>
      <c r="ADF2" s="1309"/>
      <c r="ADG2" s="1309"/>
      <c r="ADH2" s="1309"/>
      <c r="ADI2" s="1309"/>
      <c r="ADJ2" s="1309"/>
      <c r="ADK2" s="1309"/>
      <c r="ADL2" s="1309"/>
      <c r="ADM2" s="1309"/>
      <c r="ADN2" s="1309"/>
      <c r="ADO2" s="1309"/>
      <c r="ADP2" s="1309"/>
      <c r="ADQ2" s="1309"/>
      <c r="ADR2" s="1309"/>
      <c r="ADS2" s="1309"/>
      <c r="ADT2" s="1309"/>
      <c r="ADU2" s="1309"/>
      <c r="ADV2" s="1309"/>
      <c r="ADW2" s="1309"/>
      <c r="ADX2" s="1309"/>
      <c r="ADY2" s="1309"/>
      <c r="ADZ2" s="1309"/>
      <c r="AEA2" s="1309"/>
      <c r="AEB2" s="1309"/>
      <c r="AEC2" s="1309"/>
      <c r="AED2" s="1309"/>
      <c r="AEE2" s="1309"/>
      <c r="AEF2" s="1309"/>
      <c r="AEG2" s="1309"/>
      <c r="AEH2" s="1309"/>
      <c r="AEI2" s="1309"/>
      <c r="AEJ2" s="1309"/>
      <c r="AEK2" s="1309"/>
      <c r="AEL2" s="1309"/>
      <c r="AEM2" s="1309"/>
      <c r="AEN2" s="1309"/>
      <c r="AEO2" s="1309"/>
      <c r="AEP2" s="1309"/>
      <c r="AEQ2" s="1309"/>
      <c r="AER2" s="1309"/>
      <c r="AES2" s="1309"/>
      <c r="AET2" s="1309"/>
      <c r="AEU2" s="1309"/>
      <c r="AEV2" s="1309"/>
      <c r="AEW2" s="1309"/>
      <c r="AEX2" s="1309"/>
      <c r="AEY2" s="1309"/>
      <c r="AEZ2" s="1309"/>
      <c r="AFA2" s="1309"/>
      <c r="AFB2" s="1309"/>
      <c r="AFC2" s="1309"/>
      <c r="AFD2" s="1309"/>
      <c r="AFE2" s="1309"/>
      <c r="AFF2" s="1309"/>
      <c r="AFG2" s="1309"/>
      <c r="AFH2" s="1309"/>
      <c r="AFI2" s="1309"/>
      <c r="AFJ2" s="1309"/>
      <c r="AFK2" s="1309"/>
      <c r="AFL2" s="1309"/>
      <c r="AFM2" s="1309"/>
      <c r="AFN2" s="1309"/>
      <c r="AFO2" s="1309"/>
      <c r="AFP2" s="1309"/>
      <c r="AFQ2" s="1309"/>
      <c r="AFR2" s="1309"/>
      <c r="AFS2" s="1309"/>
      <c r="AFT2" s="1309"/>
      <c r="AFU2" s="1309"/>
      <c r="AFV2" s="1309"/>
      <c r="AFW2" s="1309"/>
      <c r="AFX2" s="1309"/>
      <c r="AFY2" s="1309"/>
      <c r="AFZ2" s="1309"/>
      <c r="AGA2" s="1309"/>
      <c r="AGB2" s="1309"/>
      <c r="AGC2" s="1309"/>
      <c r="AGD2" s="1309"/>
      <c r="AGE2" s="1309"/>
      <c r="AGF2" s="1309"/>
      <c r="AGG2" s="1309"/>
      <c r="AGH2" s="1309"/>
      <c r="AGI2" s="1309"/>
      <c r="AGJ2" s="1309"/>
      <c r="AGK2" s="1309"/>
      <c r="AGL2" s="1309"/>
      <c r="AGM2" s="1309"/>
      <c r="AGN2" s="1309"/>
      <c r="AGO2" s="1309"/>
      <c r="AGP2" s="1309"/>
      <c r="AGQ2" s="1309"/>
      <c r="AGR2" s="1309"/>
      <c r="AGS2" s="1309"/>
      <c r="AGT2" s="1309"/>
      <c r="AGU2" s="1309"/>
      <c r="AGV2" s="1309"/>
      <c r="AGW2" s="1309"/>
      <c r="AGX2" s="1309"/>
      <c r="AGY2" s="1309"/>
      <c r="AGZ2" s="1309"/>
      <c r="AHA2" s="1309"/>
      <c r="AHB2" s="1309"/>
      <c r="AHC2" s="1309"/>
      <c r="AHD2" s="1309"/>
      <c r="AHE2" s="1309"/>
      <c r="AHF2" s="1309"/>
      <c r="AHG2" s="1309"/>
      <c r="AHH2" s="1309"/>
      <c r="AHI2" s="1309"/>
      <c r="AHJ2" s="1309"/>
      <c r="AHK2" s="1309"/>
      <c r="AHL2" s="1309"/>
      <c r="AHM2" s="1309"/>
      <c r="AHN2" s="1309"/>
      <c r="AHO2" s="1309"/>
      <c r="AHP2" s="1309"/>
      <c r="AHQ2" s="1309"/>
      <c r="AHR2" s="1309"/>
      <c r="AHS2" s="1309"/>
      <c r="AHT2" s="1309"/>
      <c r="AHU2" s="1309"/>
      <c r="AHV2" s="1309"/>
      <c r="AHW2" s="1309"/>
      <c r="AHX2" s="1309"/>
      <c r="AHY2" s="1309"/>
      <c r="AHZ2" s="1309"/>
      <c r="AIA2" s="1309"/>
      <c r="AIB2" s="1309"/>
      <c r="AIC2" s="1309"/>
      <c r="AID2" s="1309"/>
      <c r="AIE2" s="1309"/>
      <c r="AIF2" s="1309"/>
      <c r="AIG2" s="1309"/>
      <c r="AIH2" s="1309"/>
      <c r="AII2" s="1309"/>
      <c r="AIJ2" s="1309"/>
      <c r="AIK2" s="1309"/>
      <c r="AIL2" s="1309"/>
      <c r="AIM2" s="1309"/>
      <c r="AIN2" s="1309"/>
      <c r="AIO2" s="1309"/>
      <c r="AIP2" s="1309"/>
      <c r="AIQ2" s="1309"/>
      <c r="AIR2" s="1309"/>
      <c r="AIS2" s="1309"/>
      <c r="AIT2" s="1309"/>
      <c r="AIU2" s="1309"/>
      <c r="AIV2" s="1309"/>
      <c r="AIW2" s="1309"/>
      <c r="AIX2" s="1309"/>
      <c r="AIY2" s="1309"/>
      <c r="AIZ2" s="1309"/>
      <c r="AJA2" s="1309"/>
      <c r="AJB2" s="1309"/>
      <c r="AJC2" s="1309"/>
      <c r="AJD2" s="1309"/>
      <c r="AJE2" s="1309"/>
      <c r="AJF2" s="1309"/>
      <c r="AJG2" s="1309"/>
      <c r="AJH2" s="1309"/>
      <c r="AJI2" s="1309"/>
      <c r="AJJ2" s="1309"/>
      <c r="AJK2" s="1309"/>
      <c r="AJL2" s="1309"/>
      <c r="AJM2" s="1309"/>
      <c r="AJN2" s="1309"/>
      <c r="AJO2" s="1309"/>
      <c r="AJP2" s="1309"/>
      <c r="AJQ2" s="1309"/>
      <c r="AJR2" s="1309"/>
      <c r="AJS2" s="1309"/>
      <c r="AJT2" s="1309"/>
      <c r="AJU2" s="1309"/>
      <c r="AJV2" s="1309"/>
      <c r="AJW2" s="1309"/>
      <c r="AJX2" s="1309"/>
      <c r="AJY2" s="1309"/>
      <c r="AJZ2" s="1309"/>
      <c r="AKA2" s="1309"/>
      <c r="AKB2" s="1309"/>
      <c r="AKC2" s="1309"/>
      <c r="AKD2" s="1309"/>
      <c r="AKE2" s="1309"/>
      <c r="AKF2" s="1309"/>
      <c r="AKG2" s="1309"/>
      <c r="AKH2" s="1309"/>
      <c r="AKI2" s="1309"/>
      <c r="AKJ2" s="1309"/>
      <c r="AKK2" s="1309"/>
      <c r="AKL2" s="1309"/>
      <c r="AKM2" s="1309"/>
      <c r="AKN2" s="1309"/>
      <c r="AKO2" s="1309"/>
      <c r="AKP2" s="1309"/>
      <c r="AKQ2" s="1309"/>
      <c r="AKR2" s="1309"/>
      <c r="AKS2" s="1309"/>
      <c r="AKT2" s="1309"/>
      <c r="AKU2" s="1309"/>
      <c r="AKV2" s="1309"/>
      <c r="AKW2" s="1309"/>
      <c r="AKX2" s="1309"/>
      <c r="AKY2" s="1309"/>
      <c r="AKZ2" s="1309"/>
      <c r="ALA2" s="1309"/>
      <c r="ALB2" s="1309"/>
      <c r="ALC2" s="1309"/>
      <c r="ALD2" s="1309"/>
      <c r="ALE2" s="1309"/>
      <c r="ALF2" s="1309"/>
      <c r="ALG2" s="1309"/>
      <c r="ALH2" s="1309"/>
      <c r="ALI2" s="1309"/>
      <c r="ALJ2" s="1309"/>
      <c r="ALK2" s="1309"/>
      <c r="ALL2" s="1309"/>
      <c r="ALM2" s="1309"/>
      <c r="ALN2" s="1309"/>
      <c r="ALO2" s="1309"/>
      <c r="ALP2" s="1309"/>
      <c r="ALQ2" s="1309"/>
      <c r="ALR2" s="1309"/>
      <c r="ALS2" s="1309"/>
      <c r="ALT2" s="1309"/>
      <c r="ALU2" s="1309"/>
      <c r="ALV2" s="1309"/>
      <c r="ALW2" s="1309"/>
      <c r="ALX2" s="1309"/>
      <c r="ALY2" s="1309"/>
      <c r="ALZ2" s="1309"/>
      <c r="AMA2" s="1309"/>
      <c r="AMB2" s="1309"/>
      <c r="AMC2" s="1309"/>
      <c r="AMD2" s="1309"/>
      <c r="AME2" s="1309"/>
      <c r="AMF2" s="1309"/>
      <c r="AMG2" s="1309"/>
      <c r="AMH2" s="1309"/>
      <c r="AMI2" s="1309"/>
      <c r="AMJ2" s="1309"/>
      <c r="AMK2" s="1309"/>
      <c r="AML2" s="1309"/>
      <c r="AMM2" s="1309"/>
      <c r="AMN2" s="1309"/>
      <c r="AMO2" s="1309"/>
      <c r="AMP2" s="1309"/>
      <c r="AMQ2" s="1309"/>
      <c r="AMR2" s="1309"/>
      <c r="AMS2" s="1309"/>
      <c r="AMT2" s="1309"/>
      <c r="AMU2" s="1309"/>
      <c r="AMV2" s="1309"/>
      <c r="AMW2" s="1309"/>
      <c r="AMX2" s="1309"/>
      <c r="AMY2" s="1309"/>
      <c r="AMZ2" s="1309"/>
      <c r="ANA2" s="1309"/>
      <c r="ANB2" s="1309"/>
      <c r="ANC2" s="1309"/>
      <c r="AND2" s="1309"/>
      <c r="ANE2" s="1309"/>
      <c r="ANF2" s="1309"/>
      <c r="ANG2" s="1309"/>
      <c r="ANH2" s="1309"/>
      <c r="ANI2" s="1309"/>
      <c r="ANJ2" s="1309"/>
      <c r="ANK2" s="1309"/>
      <c r="ANL2" s="1309"/>
      <c r="ANM2" s="1309"/>
      <c r="ANN2" s="1309"/>
      <c r="ANO2" s="1309"/>
      <c r="ANP2" s="1309"/>
      <c r="ANQ2" s="1309"/>
      <c r="ANR2" s="1309"/>
      <c r="ANS2" s="1309"/>
      <c r="ANT2" s="1309"/>
      <c r="ANU2" s="1309"/>
      <c r="ANV2" s="1309"/>
      <c r="ANW2" s="1309"/>
      <c r="ANX2" s="1309"/>
      <c r="ANY2" s="1309"/>
      <c r="ANZ2" s="1309"/>
      <c r="AOA2" s="1309"/>
      <c r="AOB2" s="1309"/>
      <c r="AOC2" s="1309"/>
      <c r="AOD2" s="1309"/>
      <c r="AOE2" s="1309"/>
      <c r="AOF2" s="1309"/>
      <c r="AOG2" s="1309"/>
      <c r="AOH2" s="1309"/>
      <c r="AOI2" s="1309"/>
      <c r="AOJ2" s="1309"/>
      <c r="AOK2" s="1309"/>
      <c r="AOL2" s="1309"/>
      <c r="AOM2" s="1309"/>
      <c r="AON2" s="1309"/>
      <c r="AOO2" s="1309"/>
      <c r="AOP2" s="1309"/>
      <c r="AOQ2" s="1309"/>
      <c r="AOR2" s="1309"/>
      <c r="AOS2" s="1309"/>
      <c r="AOT2" s="1309"/>
      <c r="AOU2" s="1309"/>
      <c r="AOV2" s="1309"/>
      <c r="AOW2" s="1309"/>
      <c r="AOX2" s="1309"/>
      <c r="AOY2" s="1309"/>
      <c r="AOZ2" s="1309"/>
      <c r="APA2" s="1309"/>
      <c r="APB2" s="1309"/>
      <c r="APC2" s="1309"/>
      <c r="APD2" s="1309"/>
      <c r="APE2" s="1309"/>
      <c r="APF2" s="1309"/>
      <c r="APG2" s="1309"/>
      <c r="APH2" s="1309"/>
      <c r="API2" s="1309"/>
      <c r="APJ2" s="1309"/>
      <c r="APK2" s="1309"/>
      <c r="APL2" s="1309"/>
      <c r="APM2" s="1309"/>
      <c r="APN2" s="1309"/>
      <c r="APO2" s="1309"/>
      <c r="APP2" s="1309"/>
      <c r="APQ2" s="1309"/>
      <c r="APR2" s="1309"/>
      <c r="APS2" s="1309"/>
      <c r="APT2" s="1309"/>
      <c r="APU2" s="1309"/>
      <c r="APV2" s="1309"/>
      <c r="APW2" s="1309"/>
      <c r="APX2" s="1309"/>
      <c r="APY2" s="1309"/>
      <c r="APZ2" s="1309"/>
      <c r="AQA2" s="1309"/>
      <c r="AQB2" s="1309"/>
      <c r="AQC2" s="1309"/>
      <c r="AQD2" s="1309"/>
      <c r="AQE2" s="1309"/>
      <c r="AQF2" s="1309"/>
      <c r="AQG2" s="1309"/>
      <c r="AQH2" s="1309"/>
      <c r="AQI2" s="1309"/>
      <c r="AQJ2" s="1309"/>
      <c r="AQK2" s="1309"/>
      <c r="AQL2" s="1309"/>
      <c r="AQM2" s="1309"/>
      <c r="AQN2" s="1309"/>
      <c r="AQO2" s="1309"/>
      <c r="AQP2" s="1309"/>
      <c r="AQQ2" s="1309"/>
      <c r="AQR2" s="1309"/>
      <c r="AQS2" s="1309"/>
      <c r="AQT2" s="1309"/>
      <c r="AQU2" s="1309"/>
      <c r="AQV2" s="1309"/>
      <c r="AQW2" s="1309"/>
      <c r="AQX2" s="1309"/>
      <c r="AQY2" s="1309"/>
      <c r="AQZ2" s="1309"/>
      <c r="ARA2" s="1309"/>
      <c r="ARB2" s="1309"/>
      <c r="ARC2" s="1309"/>
      <c r="ARD2" s="1309"/>
      <c r="ARE2" s="1309"/>
      <c r="ARF2" s="1309"/>
      <c r="ARG2" s="1309"/>
      <c r="ARH2" s="1309"/>
      <c r="ARI2" s="1309"/>
      <c r="ARJ2" s="1309"/>
      <c r="ARK2" s="1309"/>
      <c r="ARL2" s="1309"/>
      <c r="ARM2" s="1309"/>
      <c r="ARN2" s="1309"/>
      <c r="ARO2" s="1309"/>
      <c r="ARP2" s="1309"/>
      <c r="ARQ2" s="1309"/>
      <c r="ARR2" s="1309"/>
      <c r="ARS2" s="1309"/>
      <c r="ART2" s="1309"/>
      <c r="ARU2" s="1309"/>
      <c r="ARV2" s="1309"/>
      <c r="ARW2" s="1309"/>
      <c r="ARX2" s="1309"/>
      <c r="ARY2" s="1309"/>
      <c r="ARZ2" s="1309"/>
      <c r="ASA2" s="1309"/>
      <c r="ASB2" s="1309"/>
      <c r="ASC2" s="1309"/>
      <c r="ASD2" s="1309"/>
      <c r="ASE2" s="1309"/>
      <c r="ASF2" s="1309"/>
      <c r="ASG2" s="1309"/>
      <c r="ASH2" s="1309"/>
      <c r="ASI2" s="1309"/>
      <c r="ASJ2" s="1309"/>
      <c r="ASK2" s="1309"/>
      <c r="ASL2" s="1309"/>
      <c r="ASM2" s="1309"/>
      <c r="ASN2" s="1309"/>
      <c r="ASO2" s="1309"/>
      <c r="ASP2" s="1309"/>
      <c r="ASQ2" s="1309"/>
      <c r="ASR2" s="1309"/>
      <c r="ASS2" s="1309"/>
      <c r="AST2" s="1309"/>
      <c r="ASU2" s="1309"/>
      <c r="ASV2" s="1309"/>
      <c r="ASW2" s="1309"/>
      <c r="ASX2" s="1309"/>
      <c r="ASY2" s="1309"/>
      <c r="ASZ2" s="1309"/>
      <c r="ATA2" s="1309"/>
      <c r="ATB2" s="1309"/>
      <c r="ATC2" s="1309"/>
      <c r="ATD2" s="1309"/>
      <c r="ATE2" s="1309"/>
      <c r="ATF2" s="1309"/>
      <c r="ATG2" s="1309"/>
      <c r="ATH2" s="1309"/>
      <c r="ATI2" s="1309"/>
      <c r="ATJ2" s="1309"/>
      <c r="ATK2" s="1309"/>
      <c r="ATL2" s="1309"/>
      <c r="ATM2" s="1309"/>
      <c r="ATN2" s="1309"/>
      <c r="ATO2" s="1309"/>
      <c r="ATP2" s="1309"/>
      <c r="ATQ2" s="1309"/>
      <c r="ATR2" s="1309"/>
      <c r="ATS2" s="1309"/>
      <c r="ATT2" s="1309"/>
      <c r="ATU2" s="1309"/>
      <c r="ATV2" s="1309"/>
      <c r="ATW2" s="1309"/>
      <c r="ATX2" s="1309"/>
      <c r="ATY2" s="1309"/>
      <c r="ATZ2" s="1309"/>
      <c r="AUA2" s="1309"/>
      <c r="AUB2" s="1309"/>
      <c r="AUC2" s="1309"/>
      <c r="AUD2" s="1309"/>
      <c r="AUE2" s="1309"/>
      <c r="AUF2" s="1309"/>
      <c r="AUG2" s="1309"/>
      <c r="AUH2" s="1309"/>
      <c r="AUI2" s="1309"/>
      <c r="AUJ2" s="1309"/>
      <c r="AUK2" s="1309"/>
      <c r="AUL2" s="1309"/>
      <c r="AUM2" s="1309"/>
      <c r="AUN2" s="1309"/>
      <c r="AUO2" s="1309"/>
      <c r="AUP2" s="1309"/>
      <c r="AUQ2" s="1309"/>
      <c r="AUR2" s="1309"/>
      <c r="AUS2" s="1309"/>
      <c r="AUT2" s="1309"/>
      <c r="AUU2" s="1309"/>
      <c r="AUV2" s="1309"/>
      <c r="AUW2" s="1309"/>
      <c r="AUX2" s="1309"/>
      <c r="AUY2" s="1309"/>
      <c r="AUZ2" s="1309"/>
      <c r="AVA2" s="1309"/>
      <c r="AVB2" s="1309"/>
      <c r="AVC2" s="1309"/>
      <c r="AVD2" s="1309"/>
      <c r="AVE2" s="1309"/>
      <c r="AVF2" s="1309"/>
      <c r="AVG2" s="1309"/>
      <c r="AVH2" s="1309"/>
      <c r="AVI2" s="1309"/>
      <c r="AVJ2" s="1309"/>
      <c r="AVK2" s="1309"/>
      <c r="AVL2" s="1309"/>
      <c r="AVM2" s="1309"/>
      <c r="AVN2" s="1309"/>
      <c r="AVO2" s="1309"/>
      <c r="AVP2" s="1309"/>
      <c r="AVQ2" s="1309"/>
      <c r="AVR2" s="1309"/>
      <c r="AVS2" s="1309"/>
      <c r="AVT2" s="1309"/>
      <c r="AVU2" s="1309"/>
      <c r="AVV2" s="1309"/>
      <c r="AVW2" s="1309"/>
      <c r="AVX2" s="1309"/>
      <c r="AVY2" s="1309"/>
      <c r="AVZ2" s="1309"/>
      <c r="AWA2" s="1309"/>
      <c r="AWB2" s="1309"/>
      <c r="AWC2" s="1309"/>
      <c r="AWD2" s="1309"/>
      <c r="AWE2" s="1309"/>
      <c r="AWF2" s="1309"/>
      <c r="AWG2" s="1309"/>
      <c r="AWH2" s="1309"/>
      <c r="AWI2" s="1309"/>
      <c r="AWJ2" s="1309"/>
      <c r="AWK2" s="1309"/>
      <c r="AWL2" s="1309"/>
      <c r="AWM2" s="1309"/>
      <c r="AWN2" s="1309"/>
      <c r="AWO2" s="1309"/>
      <c r="AWP2" s="1309"/>
      <c r="AWQ2" s="1309"/>
      <c r="AWR2" s="1309"/>
      <c r="AWS2" s="1309"/>
      <c r="AWT2" s="1309"/>
      <c r="AWU2" s="1309"/>
      <c r="AWV2" s="1309"/>
      <c r="AWW2" s="1309"/>
      <c r="AWX2" s="1309"/>
      <c r="AWY2" s="1309"/>
      <c r="AWZ2" s="1309"/>
      <c r="AXA2" s="1309"/>
      <c r="AXB2" s="1309"/>
      <c r="AXC2" s="1309"/>
      <c r="AXD2" s="1309"/>
      <c r="AXE2" s="1309"/>
      <c r="AXF2" s="1309"/>
      <c r="AXG2" s="1309"/>
      <c r="AXH2" s="1309"/>
      <c r="AXI2" s="1309"/>
      <c r="AXJ2" s="1309"/>
      <c r="AXK2" s="1309"/>
      <c r="AXL2" s="1309"/>
      <c r="AXM2" s="1309"/>
      <c r="AXN2" s="1309"/>
      <c r="AXO2" s="1309"/>
      <c r="AXP2" s="1309"/>
      <c r="AXQ2" s="1309"/>
      <c r="AXR2" s="1309"/>
      <c r="AXS2" s="1309"/>
      <c r="AXT2" s="1309"/>
      <c r="AXU2" s="1309"/>
      <c r="AXV2" s="1309"/>
      <c r="AXW2" s="1309"/>
      <c r="AXX2" s="1309"/>
      <c r="AXY2" s="1309"/>
      <c r="AXZ2" s="1309"/>
      <c r="AYA2" s="1309"/>
      <c r="AYB2" s="1309"/>
      <c r="AYC2" s="1309"/>
      <c r="AYD2" s="1309"/>
      <c r="AYE2" s="1309"/>
      <c r="AYF2" s="1309"/>
      <c r="AYG2" s="1309"/>
      <c r="AYH2" s="1309"/>
      <c r="AYI2" s="1309"/>
      <c r="AYJ2" s="1309"/>
      <c r="AYK2" s="1309"/>
      <c r="AYL2" s="1309"/>
      <c r="AYM2" s="1309"/>
      <c r="AYN2" s="1309"/>
      <c r="AYO2" s="1309"/>
      <c r="AYP2" s="1309"/>
      <c r="AYQ2" s="1309"/>
      <c r="AYR2" s="1309"/>
      <c r="AYS2" s="1309"/>
      <c r="AYT2" s="1309"/>
      <c r="AYU2" s="1309"/>
      <c r="AYV2" s="1309"/>
      <c r="AYW2" s="1309"/>
      <c r="AYX2" s="1309"/>
      <c r="AYY2" s="1309"/>
      <c r="AYZ2" s="1309"/>
      <c r="AZA2" s="1309"/>
      <c r="AZB2" s="1309"/>
      <c r="AZC2" s="1309"/>
      <c r="AZD2" s="1309"/>
      <c r="AZE2" s="1309"/>
      <c r="AZF2" s="1309"/>
      <c r="AZG2" s="1309"/>
      <c r="AZH2" s="1309"/>
      <c r="AZI2" s="1309"/>
      <c r="AZJ2" s="1309"/>
      <c r="AZK2" s="1309"/>
      <c r="AZL2" s="1309"/>
      <c r="AZM2" s="1309"/>
      <c r="AZN2" s="1309"/>
      <c r="AZO2" s="1309"/>
      <c r="AZP2" s="1309"/>
      <c r="AZQ2" s="1309"/>
      <c r="AZR2" s="1309"/>
      <c r="AZS2" s="1309"/>
      <c r="AZT2" s="1309"/>
      <c r="AZU2" s="1309"/>
      <c r="AZV2" s="1309"/>
      <c r="AZW2" s="1309"/>
      <c r="AZX2" s="1309"/>
      <c r="AZY2" s="1309"/>
      <c r="AZZ2" s="1309"/>
      <c r="BAA2" s="1309"/>
      <c r="BAB2" s="1309"/>
      <c r="BAC2" s="1309"/>
      <c r="BAD2" s="1309"/>
      <c r="BAE2" s="1309"/>
      <c r="BAF2" s="1309"/>
      <c r="BAG2" s="1309"/>
      <c r="BAH2" s="1309"/>
      <c r="BAI2" s="1309"/>
      <c r="BAJ2" s="1309"/>
      <c r="BAK2" s="1309"/>
      <c r="BAL2" s="1309"/>
      <c r="BAM2" s="1309"/>
      <c r="BAN2" s="1309"/>
      <c r="BAO2" s="1309"/>
      <c r="BAP2" s="1309"/>
      <c r="BAQ2" s="1309"/>
      <c r="BAR2" s="1309"/>
      <c r="BAS2" s="1309"/>
      <c r="BAT2" s="1309"/>
      <c r="BAU2" s="1309"/>
      <c r="BAV2" s="1309"/>
      <c r="BAW2" s="1309"/>
      <c r="BAX2" s="1309"/>
      <c r="BAY2" s="1309"/>
      <c r="BAZ2" s="1309"/>
      <c r="BBA2" s="1309"/>
      <c r="BBB2" s="1309"/>
      <c r="BBC2" s="1309"/>
      <c r="BBD2" s="1309"/>
      <c r="BBE2" s="1309"/>
      <c r="BBF2" s="1309"/>
      <c r="BBG2" s="1309"/>
      <c r="BBH2" s="1309"/>
      <c r="BBI2" s="1309"/>
      <c r="BBJ2" s="1309"/>
      <c r="BBK2" s="1309"/>
      <c r="BBL2" s="1309"/>
      <c r="BBM2" s="1309"/>
      <c r="BBN2" s="1309"/>
      <c r="BBO2" s="1309"/>
      <c r="BBP2" s="1309"/>
      <c r="BBQ2" s="1309"/>
      <c r="BBR2" s="1309"/>
      <c r="BBS2" s="1309"/>
      <c r="BBT2" s="1309"/>
      <c r="BBU2" s="1309"/>
      <c r="BBV2" s="1309"/>
      <c r="BBW2" s="1309"/>
      <c r="BBX2" s="1309"/>
      <c r="BBY2" s="1309"/>
      <c r="BBZ2" s="1309"/>
      <c r="BCA2" s="1309"/>
      <c r="BCB2" s="1309"/>
      <c r="BCC2" s="1309"/>
      <c r="BCD2" s="1309"/>
      <c r="BCE2" s="1309"/>
      <c r="BCF2" s="1309"/>
      <c r="BCG2" s="1309"/>
      <c r="BCH2" s="1309"/>
      <c r="BCI2" s="1309"/>
      <c r="BCJ2" s="1309"/>
      <c r="BCK2" s="1309"/>
      <c r="BCL2" s="1309"/>
      <c r="BCM2" s="1309"/>
      <c r="BCN2" s="1309"/>
      <c r="BCO2" s="1309"/>
      <c r="BCP2" s="1309"/>
      <c r="BCQ2" s="1309"/>
      <c r="BCR2" s="1309"/>
      <c r="BCS2" s="1309"/>
      <c r="BCT2" s="1309"/>
      <c r="BCU2" s="1309"/>
      <c r="BCV2" s="1309"/>
      <c r="BCW2" s="1309"/>
      <c r="BCX2" s="1309"/>
      <c r="BCY2" s="1309"/>
      <c r="BCZ2" s="1309"/>
      <c r="BDA2" s="1309"/>
      <c r="BDB2" s="1309"/>
      <c r="BDC2" s="1309"/>
      <c r="BDD2" s="1309"/>
      <c r="BDE2" s="1309"/>
      <c r="BDF2" s="1309"/>
      <c r="BDG2" s="1309"/>
      <c r="BDH2" s="1309"/>
      <c r="BDI2" s="1309"/>
      <c r="BDJ2" s="1309"/>
      <c r="BDK2" s="1309"/>
      <c r="BDL2" s="1309"/>
      <c r="BDM2" s="1309"/>
      <c r="BDN2" s="1309"/>
      <c r="BDO2" s="1309"/>
      <c r="BDP2" s="1309"/>
      <c r="BDQ2" s="1309"/>
      <c r="BDR2" s="1309"/>
      <c r="BDS2" s="1309"/>
      <c r="BDT2" s="1309"/>
      <c r="BDU2" s="1309"/>
      <c r="BDV2" s="1309"/>
      <c r="BDW2" s="1309"/>
      <c r="BDX2" s="1309"/>
      <c r="BDY2" s="1309"/>
      <c r="BDZ2" s="1309"/>
      <c r="BEA2" s="1309"/>
      <c r="BEB2" s="1309"/>
      <c r="BEC2" s="1309"/>
      <c r="BED2" s="1309"/>
      <c r="BEE2" s="1309"/>
      <c r="BEF2" s="1309"/>
      <c r="BEG2" s="1309"/>
      <c r="BEH2" s="1309"/>
      <c r="BEI2" s="1309"/>
      <c r="BEJ2" s="1309"/>
      <c r="BEK2" s="1309"/>
      <c r="BEL2" s="1309"/>
      <c r="BEM2" s="1309"/>
      <c r="BEN2" s="1309"/>
      <c r="BEO2" s="1309"/>
      <c r="BEP2" s="1309"/>
      <c r="BEQ2" s="1309"/>
      <c r="BER2" s="1309"/>
      <c r="BES2" s="1309"/>
      <c r="BET2" s="1309"/>
      <c r="BEU2" s="1309"/>
      <c r="BEV2" s="1309"/>
      <c r="BEW2" s="1309"/>
      <c r="BEX2" s="1309"/>
      <c r="BEY2" s="1309"/>
      <c r="BEZ2" s="1309"/>
      <c r="BFA2" s="1309"/>
      <c r="BFB2" s="1309"/>
      <c r="BFC2" s="1309"/>
      <c r="BFD2" s="1309"/>
      <c r="BFE2" s="1309"/>
      <c r="BFF2" s="1309"/>
      <c r="BFG2" s="1309"/>
      <c r="BFH2" s="1309"/>
      <c r="BFI2" s="1309"/>
      <c r="BFJ2" s="1309"/>
      <c r="BFK2" s="1309"/>
      <c r="BFL2" s="1309"/>
      <c r="BFM2" s="1309"/>
      <c r="BFN2" s="1309"/>
      <c r="BFO2" s="1309"/>
      <c r="BFP2" s="1309"/>
      <c r="BFQ2" s="1309"/>
      <c r="BFR2" s="1309"/>
      <c r="BFS2" s="1309"/>
      <c r="BFT2" s="1309"/>
      <c r="BFU2" s="1309"/>
      <c r="BFV2" s="1309"/>
      <c r="BFW2" s="1309"/>
      <c r="BFX2" s="1309"/>
      <c r="BFY2" s="1309"/>
      <c r="BFZ2" s="1309"/>
      <c r="BGA2" s="1309"/>
      <c r="BGB2" s="1309"/>
      <c r="BGC2" s="1309"/>
      <c r="BGD2" s="1309"/>
      <c r="BGE2" s="1309"/>
      <c r="BGF2" s="1309"/>
      <c r="BGG2" s="1309"/>
      <c r="BGH2" s="1309"/>
      <c r="BGI2" s="1309"/>
      <c r="BGJ2" s="1309"/>
      <c r="BGK2" s="1309"/>
      <c r="BGL2" s="1309"/>
      <c r="BGM2" s="1309"/>
      <c r="BGN2" s="1309"/>
      <c r="BGO2" s="1309"/>
      <c r="BGP2" s="1309"/>
      <c r="BGQ2" s="1309"/>
      <c r="BGR2" s="1309"/>
      <c r="BGS2" s="1309"/>
      <c r="BGT2" s="1309"/>
      <c r="BGU2" s="1309"/>
      <c r="BGV2" s="1309"/>
      <c r="BGW2" s="1309"/>
      <c r="BGX2" s="1309"/>
      <c r="BGY2" s="1309"/>
      <c r="BGZ2" s="1309"/>
      <c r="BHA2" s="1309"/>
      <c r="BHB2" s="1309"/>
      <c r="BHC2" s="1309"/>
      <c r="BHD2" s="1309"/>
      <c r="BHE2" s="1309"/>
      <c r="BHF2" s="1309"/>
      <c r="BHG2" s="1309"/>
      <c r="BHH2" s="1309"/>
      <c r="BHI2" s="1309"/>
      <c r="BHJ2" s="1309"/>
      <c r="BHK2" s="1309"/>
      <c r="BHL2" s="1309"/>
      <c r="BHM2" s="1309"/>
      <c r="BHN2" s="1309"/>
      <c r="BHO2" s="1309"/>
      <c r="BHP2" s="1309"/>
      <c r="BHQ2" s="1309"/>
      <c r="BHR2" s="1309"/>
      <c r="BHS2" s="1309"/>
      <c r="BHT2" s="1309"/>
      <c r="BHU2" s="1309"/>
      <c r="BHV2" s="1309"/>
      <c r="BHW2" s="1309"/>
      <c r="BHX2" s="1309"/>
      <c r="BHY2" s="1309"/>
      <c r="BHZ2" s="1309"/>
      <c r="BIA2" s="1309"/>
      <c r="BIB2" s="1309"/>
      <c r="BIC2" s="1309"/>
      <c r="BID2" s="1309"/>
      <c r="BIE2" s="1309"/>
      <c r="BIF2" s="1309"/>
      <c r="BIG2" s="1309"/>
      <c r="BIH2" s="1309"/>
      <c r="BII2" s="1309"/>
      <c r="BIJ2" s="1309"/>
      <c r="BIK2" s="1309"/>
      <c r="BIL2" s="1309"/>
      <c r="BIM2" s="1309"/>
      <c r="BIN2" s="1309"/>
      <c r="BIO2" s="1309"/>
      <c r="BIP2" s="1309"/>
      <c r="BIQ2" s="1309"/>
      <c r="BIR2" s="1309"/>
      <c r="BIS2" s="1309"/>
      <c r="BIT2" s="1309"/>
      <c r="BIU2" s="1309"/>
      <c r="BIV2" s="1309"/>
      <c r="BIW2" s="1309"/>
      <c r="BIX2" s="1309"/>
      <c r="BIY2" s="1309"/>
      <c r="BIZ2" s="1309"/>
      <c r="BJA2" s="1309"/>
      <c r="BJB2" s="1309"/>
      <c r="BJC2" s="1309"/>
      <c r="BJD2" s="1309"/>
      <c r="BJE2" s="1309"/>
      <c r="BJF2" s="1309"/>
      <c r="BJG2" s="1309"/>
      <c r="BJH2" s="1309"/>
      <c r="BJI2" s="1309"/>
      <c r="BJJ2" s="1309"/>
      <c r="BJK2" s="1309"/>
      <c r="BJL2" s="1309"/>
      <c r="BJM2" s="1309"/>
      <c r="BJN2" s="1309"/>
      <c r="BJO2" s="1309"/>
      <c r="BJP2" s="1309"/>
      <c r="BJQ2" s="1309"/>
      <c r="BJR2" s="1309"/>
      <c r="BJS2" s="1309"/>
      <c r="BJT2" s="1309"/>
      <c r="BJU2" s="1309"/>
      <c r="BJV2" s="1309"/>
      <c r="BJW2" s="1309"/>
      <c r="BJX2" s="1309"/>
      <c r="BJY2" s="1309"/>
      <c r="BJZ2" s="1309"/>
      <c r="BKA2" s="1309"/>
      <c r="BKB2" s="1309"/>
      <c r="BKC2" s="1309"/>
      <c r="BKD2" s="1309"/>
      <c r="BKE2" s="1309"/>
      <c r="BKF2" s="1309"/>
      <c r="BKG2" s="1309"/>
      <c r="BKH2" s="1309"/>
      <c r="BKI2" s="1309"/>
      <c r="BKJ2" s="1309"/>
      <c r="BKK2" s="1309"/>
      <c r="BKL2" s="1309"/>
      <c r="BKM2" s="1309"/>
      <c r="BKN2" s="1309"/>
      <c r="BKO2" s="1309"/>
      <c r="BKP2" s="1309"/>
      <c r="BKQ2" s="1309"/>
      <c r="BKR2" s="1309"/>
      <c r="BKS2" s="1309"/>
      <c r="BKT2" s="1309"/>
      <c r="BKU2" s="1309"/>
      <c r="BKV2" s="1309"/>
      <c r="BKW2" s="1309"/>
      <c r="BKX2" s="1309"/>
      <c r="BKY2" s="1309"/>
      <c r="BKZ2" s="1309"/>
      <c r="BLA2" s="1309"/>
      <c r="BLB2" s="1309"/>
      <c r="BLC2" s="1309"/>
      <c r="BLD2" s="1309"/>
      <c r="BLE2" s="1309"/>
      <c r="BLF2" s="1309"/>
      <c r="BLG2" s="1309"/>
      <c r="BLH2" s="1309"/>
      <c r="BLI2" s="1309"/>
      <c r="BLJ2" s="1309"/>
      <c r="BLK2" s="1309"/>
      <c r="BLL2" s="1309"/>
      <c r="BLM2" s="1309"/>
      <c r="BLN2" s="1309"/>
      <c r="BLO2" s="1309"/>
      <c r="BLP2" s="1309"/>
      <c r="BLQ2" s="1309"/>
      <c r="BLR2" s="1309"/>
      <c r="BLS2" s="1309"/>
      <c r="BLT2" s="1309"/>
      <c r="BLU2" s="1309"/>
      <c r="BLV2" s="1309"/>
      <c r="BLW2" s="1309"/>
      <c r="BLX2" s="1309"/>
      <c r="BLY2" s="1309"/>
      <c r="BLZ2" s="1309"/>
      <c r="BMA2" s="1309"/>
      <c r="BMB2" s="1309"/>
      <c r="BMC2" s="1309"/>
      <c r="BMD2" s="1309"/>
      <c r="BME2" s="1309"/>
      <c r="BMF2" s="1309"/>
      <c r="BMG2" s="1309"/>
      <c r="BMH2" s="1309"/>
      <c r="BMI2" s="1309"/>
      <c r="BMJ2" s="1309"/>
      <c r="BMK2" s="1309"/>
      <c r="BML2" s="1309"/>
      <c r="BMM2" s="1309"/>
      <c r="BMN2" s="1309"/>
      <c r="BMO2" s="1309"/>
      <c r="BMP2" s="1309"/>
      <c r="BMQ2" s="1309"/>
      <c r="BMR2" s="1309"/>
      <c r="BMS2" s="1309"/>
      <c r="BMT2" s="1309"/>
      <c r="BMU2" s="1309"/>
      <c r="BMV2" s="1309"/>
      <c r="BMW2" s="1309"/>
      <c r="BMX2" s="1309"/>
      <c r="BMY2" s="1309"/>
      <c r="BMZ2" s="1309"/>
      <c r="BNA2" s="1309"/>
      <c r="BNB2" s="1309"/>
      <c r="BNC2" s="1309"/>
      <c r="BND2" s="1309"/>
      <c r="BNE2" s="1309"/>
      <c r="BNF2" s="1309"/>
      <c r="BNG2" s="1309"/>
      <c r="BNH2" s="1309"/>
      <c r="BNI2" s="1309"/>
      <c r="BNJ2" s="1309"/>
      <c r="BNK2" s="1309"/>
      <c r="BNL2" s="1309"/>
      <c r="BNM2" s="1309"/>
      <c r="BNN2" s="1309"/>
      <c r="BNO2" s="1309"/>
      <c r="BNP2" s="1309"/>
      <c r="BNQ2" s="1309"/>
      <c r="BNR2" s="1309"/>
      <c r="BNS2" s="1309"/>
      <c r="BNT2" s="1309"/>
      <c r="BNU2" s="1309"/>
      <c r="BNV2" s="1309"/>
      <c r="BNW2" s="1309"/>
      <c r="BNX2" s="1309"/>
      <c r="BNY2" s="1309"/>
      <c r="BNZ2" s="1309"/>
      <c r="BOA2" s="1309"/>
      <c r="BOB2" s="1309"/>
      <c r="BOC2" s="1309"/>
      <c r="BOD2" s="1309"/>
      <c r="BOE2" s="1309"/>
      <c r="BOF2" s="1309"/>
      <c r="BOG2" s="1309"/>
      <c r="BOH2" s="1309"/>
      <c r="BOI2" s="1309"/>
      <c r="BOJ2" s="1309"/>
      <c r="BOK2" s="1309"/>
      <c r="BOL2" s="1309"/>
      <c r="BOM2" s="1309"/>
      <c r="BON2" s="1309"/>
      <c r="BOO2" s="1309"/>
      <c r="BOP2" s="1309"/>
      <c r="BOQ2" s="1309"/>
      <c r="BOR2" s="1309"/>
      <c r="BOS2" s="1309"/>
      <c r="BOT2" s="1309"/>
      <c r="BOU2" s="1309"/>
      <c r="BOV2" s="1309"/>
      <c r="BOW2" s="1309"/>
      <c r="BOX2" s="1309"/>
      <c r="BOY2" s="1309"/>
      <c r="BOZ2" s="1309"/>
      <c r="BPA2" s="1309"/>
      <c r="BPB2" s="1309"/>
      <c r="BPC2" s="1309"/>
      <c r="BPD2" s="1309"/>
      <c r="BPE2" s="1309"/>
      <c r="BPF2" s="1309"/>
      <c r="BPG2" s="1309"/>
      <c r="BPH2" s="1309"/>
      <c r="BPI2" s="1309"/>
      <c r="BPJ2" s="1309"/>
      <c r="BPK2" s="1309"/>
      <c r="BPL2" s="1309"/>
      <c r="BPM2" s="1309"/>
      <c r="BPN2" s="1309"/>
      <c r="BPO2" s="1309"/>
      <c r="BPP2" s="1309"/>
      <c r="BPQ2" s="1309"/>
      <c r="BPR2" s="1309"/>
      <c r="BPS2" s="1309"/>
      <c r="BPT2" s="1309"/>
      <c r="BPU2" s="1309"/>
      <c r="BPV2" s="1309"/>
      <c r="BPW2" s="1309"/>
      <c r="BPX2" s="1309"/>
      <c r="BPY2" s="1309"/>
      <c r="BPZ2" s="1309"/>
      <c r="BQA2" s="1309"/>
      <c r="BQB2" s="1309"/>
      <c r="BQC2" s="1309"/>
      <c r="BQD2" s="1309"/>
      <c r="BQE2" s="1309"/>
      <c r="BQF2" s="1309"/>
      <c r="BQG2" s="1309"/>
      <c r="BQH2" s="1309"/>
      <c r="BQI2" s="1309"/>
      <c r="BQJ2" s="1309"/>
      <c r="BQK2" s="1309"/>
      <c r="BQL2" s="1309"/>
      <c r="BQM2" s="1309"/>
      <c r="BQN2" s="1309"/>
      <c r="BQO2" s="1309"/>
      <c r="BQP2" s="1309"/>
      <c r="BQQ2" s="1309"/>
      <c r="BQR2" s="1309"/>
      <c r="BQS2" s="1309"/>
      <c r="BQT2" s="1309"/>
      <c r="BQU2" s="1309"/>
      <c r="BQV2" s="1309"/>
      <c r="BQW2" s="1309"/>
      <c r="BQX2" s="1309"/>
      <c r="BQY2" s="1309"/>
      <c r="BQZ2" s="1309"/>
      <c r="BRA2" s="1309"/>
      <c r="BRB2" s="1309"/>
      <c r="BRC2" s="1309"/>
      <c r="BRD2" s="1309"/>
      <c r="BRE2" s="1309"/>
      <c r="BRF2" s="1309"/>
      <c r="BRG2" s="1309"/>
      <c r="BRH2" s="1309"/>
      <c r="BRI2" s="1309"/>
      <c r="BRJ2" s="1309"/>
      <c r="BRK2" s="1309"/>
      <c r="BRL2" s="1309"/>
      <c r="BRM2" s="1309"/>
      <c r="BRN2" s="1309"/>
      <c r="BRO2" s="1309"/>
      <c r="BRP2" s="1309"/>
      <c r="BRQ2" s="1309"/>
      <c r="BRR2" s="1309"/>
      <c r="BRS2" s="1309"/>
      <c r="BRT2" s="1309"/>
      <c r="BRU2" s="1309"/>
      <c r="BRV2" s="1309"/>
      <c r="BRW2" s="1309"/>
      <c r="BRX2" s="1309"/>
      <c r="BRY2" s="1309"/>
      <c r="BRZ2" s="1309"/>
      <c r="BSA2" s="1309"/>
      <c r="BSB2" s="1309"/>
      <c r="BSC2" s="1309"/>
      <c r="BSD2" s="1309"/>
      <c r="BSE2" s="1309"/>
      <c r="BSF2" s="1309"/>
      <c r="BSG2" s="1309"/>
      <c r="BSH2" s="1309"/>
      <c r="BSI2" s="1309"/>
      <c r="BSJ2" s="1309"/>
      <c r="BSK2" s="1309"/>
      <c r="BSL2" s="1309"/>
      <c r="BSM2" s="1309"/>
      <c r="BSN2" s="1309"/>
      <c r="BSO2" s="1309"/>
      <c r="BSP2" s="1309"/>
      <c r="BSQ2" s="1309"/>
      <c r="BSR2" s="1309"/>
      <c r="BSS2" s="1309"/>
      <c r="BST2" s="1309"/>
      <c r="BSU2" s="1309"/>
      <c r="BSV2" s="1309"/>
      <c r="BSW2" s="1309"/>
      <c r="BSX2" s="1309"/>
      <c r="BSY2" s="1309"/>
      <c r="BSZ2" s="1309"/>
      <c r="BTA2" s="1309"/>
      <c r="BTB2" s="1309"/>
      <c r="BTC2" s="1309"/>
      <c r="BTD2" s="1309"/>
      <c r="BTE2" s="1309"/>
      <c r="BTF2" s="1309"/>
      <c r="BTG2" s="1309"/>
      <c r="BTH2" s="1309"/>
      <c r="BTI2" s="1309"/>
      <c r="BTJ2" s="1309"/>
      <c r="BTK2" s="1309"/>
      <c r="BTL2" s="1309"/>
      <c r="BTM2" s="1309"/>
      <c r="BTN2" s="1309"/>
      <c r="BTO2" s="1309"/>
      <c r="BTP2" s="1309"/>
      <c r="BTQ2" s="1309"/>
      <c r="BTR2" s="1309"/>
      <c r="BTS2" s="1309"/>
      <c r="BTT2" s="1309"/>
      <c r="BTU2" s="1309"/>
      <c r="BTV2" s="1309"/>
      <c r="BTW2" s="1309"/>
      <c r="BTX2" s="1309"/>
      <c r="BTY2" s="1309"/>
      <c r="BTZ2" s="1309"/>
      <c r="BUA2" s="1309"/>
      <c r="BUB2" s="1309"/>
      <c r="BUC2" s="1309"/>
      <c r="BUD2" s="1309"/>
      <c r="BUE2" s="1309"/>
      <c r="BUF2" s="1309"/>
      <c r="BUG2" s="1309"/>
      <c r="BUH2" s="1309"/>
      <c r="BUI2" s="1309"/>
      <c r="BUJ2" s="1309"/>
      <c r="BUK2" s="1309"/>
      <c r="BUL2" s="1309"/>
      <c r="BUM2" s="1309"/>
      <c r="BUN2" s="1309"/>
      <c r="BUO2" s="1309"/>
      <c r="BUP2" s="1309"/>
      <c r="BUQ2" s="1309"/>
      <c r="BUR2" s="1309"/>
      <c r="BUS2" s="1309"/>
      <c r="BUT2" s="1309"/>
      <c r="BUU2" s="1309"/>
      <c r="BUV2" s="1309"/>
      <c r="BUW2" s="1309"/>
      <c r="BUX2" s="1309"/>
      <c r="BUY2" s="1309"/>
      <c r="BUZ2" s="1309"/>
      <c r="BVA2" s="1309"/>
      <c r="BVB2" s="1309"/>
      <c r="BVC2" s="1309"/>
      <c r="BVD2" s="1309"/>
      <c r="BVE2" s="1309"/>
      <c r="BVF2" s="1309"/>
      <c r="BVG2" s="1309"/>
      <c r="BVH2" s="1309"/>
      <c r="BVI2" s="1309"/>
      <c r="BVJ2" s="1309"/>
      <c r="BVK2" s="1309"/>
      <c r="BVL2" s="1309"/>
      <c r="BVM2" s="1309"/>
      <c r="BVN2" s="1309"/>
      <c r="BVO2" s="1309"/>
      <c r="BVP2" s="1309"/>
      <c r="BVQ2" s="1309"/>
      <c r="BVR2" s="1309"/>
      <c r="BVS2" s="1309"/>
      <c r="BVT2" s="1309"/>
      <c r="BVU2" s="1309"/>
      <c r="BVV2" s="1309"/>
      <c r="BVW2" s="1309"/>
      <c r="BVX2" s="1309"/>
      <c r="BVY2" s="1309"/>
      <c r="BVZ2" s="1309"/>
      <c r="BWA2" s="1309"/>
      <c r="BWB2" s="1309"/>
      <c r="BWC2" s="1309"/>
      <c r="BWD2" s="1309"/>
      <c r="BWE2" s="1309"/>
      <c r="BWF2" s="1309"/>
      <c r="BWG2" s="1309"/>
      <c r="BWH2" s="1309"/>
      <c r="BWI2" s="1309"/>
      <c r="BWJ2" s="1309"/>
      <c r="BWK2" s="1309"/>
      <c r="BWL2" s="1309"/>
      <c r="BWM2" s="1309"/>
      <c r="BWN2" s="1309"/>
      <c r="BWO2" s="1309"/>
      <c r="BWP2" s="1309"/>
      <c r="BWQ2" s="1309"/>
      <c r="BWR2" s="1309"/>
      <c r="BWS2" s="1309"/>
      <c r="BWT2" s="1309"/>
      <c r="BWU2" s="1309"/>
      <c r="BWV2" s="1309"/>
      <c r="BWW2" s="1309"/>
      <c r="BWX2" s="1309"/>
      <c r="BWY2" s="1309"/>
      <c r="BWZ2" s="1309"/>
      <c r="BXA2" s="1309"/>
      <c r="BXB2" s="1309"/>
      <c r="BXC2" s="1309"/>
      <c r="BXD2" s="1309"/>
      <c r="BXE2" s="1309"/>
      <c r="BXF2" s="1309"/>
      <c r="BXG2" s="1309"/>
      <c r="BXH2" s="1309"/>
      <c r="BXI2" s="1309"/>
      <c r="BXJ2" s="1309"/>
      <c r="BXK2" s="1309"/>
      <c r="BXL2" s="1309"/>
      <c r="BXM2" s="1309"/>
      <c r="BXN2" s="1309"/>
      <c r="BXO2" s="1309"/>
      <c r="BXP2" s="1309"/>
      <c r="BXQ2" s="1309"/>
      <c r="BXR2" s="1309"/>
      <c r="BXS2" s="1309"/>
      <c r="BXT2" s="1309"/>
      <c r="BXU2" s="1309"/>
      <c r="BXV2" s="1309"/>
      <c r="BXW2" s="1309"/>
      <c r="BXX2" s="1309"/>
      <c r="BXY2" s="1309"/>
      <c r="BXZ2" s="1309"/>
      <c r="BYA2" s="1309"/>
      <c r="BYB2" s="1309"/>
      <c r="BYC2" s="1309"/>
      <c r="BYD2" s="1309"/>
      <c r="BYE2" s="1309"/>
      <c r="BYF2" s="1309"/>
      <c r="BYG2" s="1309"/>
      <c r="BYH2" s="1309"/>
      <c r="BYI2" s="1309"/>
      <c r="BYJ2" s="1309"/>
      <c r="BYK2" s="1309"/>
      <c r="BYL2" s="1309"/>
      <c r="BYM2" s="1309"/>
      <c r="BYN2" s="1309"/>
      <c r="BYO2" s="1309"/>
      <c r="BYP2" s="1309"/>
      <c r="BYQ2" s="1309"/>
      <c r="BYR2" s="1309"/>
      <c r="BYS2" s="1309"/>
      <c r="BYT2" s="1309"/>
      <c r="BYU2" s="1309"/>
      <c r="BYV2" s="1309"/>
      <c r="BYW2" s="1309"/>
      <c r="BYX2" s="1309"/>
      <c r="BYY2" s="1309"/>
      <c r="BYZ2" s="1309"/>
      <c r="BZA2" s="1309"/>
      <c r="BZB2" s="1309"/>
      <c r="BZC2" s="1309"/>
      <c r="BZD2" s="1309"/>
      <c r="BZE2" s="1309"/>
      <c r="BZF2" s="1309"/>
      <c r="BZG2" s="1309"/>
      <c r="BZH2" s="1309"/>
      <c r="BZI2" s="1309"/>
      <c r="BZJ2" s="1309"/>
      <c r="BZK2" s="1309"/>
      <c r="BZL2" s="1309"/>
      <c r="BZM2" s="1309"/>
      <c r="BZN2" s="1309"/>
      <c r="BZO2" s="1309"/>
      <c r="BZP2" s="1309"/>
      <c r="BZQ2" s="1309"/>
      <c r="BZR2" s="1309"/>
      <c r="BZS2" s="1309"/>
      <c r="BZT2" s="1309"/>
      <c r="BZU2" s="1309"/>
      <c r="BZV2" s="1309"/>
      <c r="BZW2" s="1309"/>
      <c r="BZX2" s="1309"/>
      <c r="BZY2" s="1309"/>
      <c r="BZZ2" s="1309"/>
      <c r="CAA2" s="1309"/>
      <c r="CAB2" s="1309"/>
      <c r="CAC2" s="1309"/>
      <c r="CAD2" s="1309"/>
      <c r="CAE2" s="1309"/>
      <c r="CAF2" s="1309"/>
      <c r="CAG2" s="1309"/>
      <c r="CAH2" s="1309"/>
      <c r="CAI2" s="1309"/>
      <c r="CAJ2" s="1309"/>
      <c r="CAK2" s="1309"/>
      <c r="CAL2" s="1309"/>
      <c r="CAM2" s="1309"/>
      <c r="CAN2" s="1309"/>
      <c r="CAO2" s="1309"/>
      <c r="CAP2" s="1309"/>
      <c r="CAQ2" s="1309"/>
      <c r="CAR2" s="1309"/>
      <c r="CAS2" s="1309"/>
      <c r="CAT2" s="1309"/>
      <c r="CAU2" s="1309"/>
      <c r="CAV2" s="1309"/>
      <c r="CAW2" s="1309"/>
      <c r="CAX2" s="1309"/>
      <c r="CAY2" s="1309"/>
      <c r="CAZ2" s="1309"/>
      <c r="CBA2" s="1309"/>
      <c r="CBB2" s="1309"/>
      <c r="CBC2" s="1309"/>
      <c r="CBD2" s="1309"/>
      <c r="CBE2" s="1309"/>
      <c r="CBF2" s="1309"/>
      <c r="CBG2" s="1309"/>
      <c r="CBH2" s="1309"/>
      <c r="CBI2" s="1309"/>
      <c r="CBJ2" s="1309"/>
      <c r="CBK2" s="1309"/>
      <c r="CBL2" s="1309"/>
      <c r="CBM2" s="1309"/>
      <c r="CBN2" s="1309"/>
      <c r="CBO2" s="1309"/>
      <c r="CBP2" s="1309"/>
      <c r="CBQ2" s="1309"/>
      <c r="CBR2" s="1309"/>
      <c r="CBS2" s="1309"/>
      <c r="CBT2" s="1309"/>
      <c r="CBU2" s="1309"/>
      <c r="CBV2" s="1309"/>
      <c r="CBW2" s="1309"/>
      <c r="CBX2" s="1309"/>
      <c r="CBY2" s="1309"/>
      <c r="CBZ2" s="1309"/>
      <c r="CCA2" s="1309"/>
      <c r="CCB2" s="1309"/>
      <c r="CCC2" s="1309"/>
      <c r="CCD2" s="1309"/>
      <c r="CCE2" s="1309"/>
      <c r="CCF2" s="1309"/>
      <c r="CCG2" s="1309"/>
      <c r="CCH2" s="1309"/>
      <c r="CCI2" s="1309"/>
      <c r="CCJ2" s="1309"/>
      <c r="CCK2" s="1309"/>
      <c r="CCL2" s="1309"/>
      <c r="CCM2" s="1309"/>
      <c r="CCN2" s="1309"/>
      <c r="CCO2" s="1309"/>
      <c r="CCP2" s="1309"/>
      <c r="CCQ2" s="1309"/>
      <c r="CCR2" s="1309"/>
      <c r="CCS2" s="1309"/>
      <c r="CCT2" s="1309"/>
      <c r="CCU2" s="1309"/>
      <c r="CCV2" s="1309"/>
      <c r="CCW2" s="1309"/>
      <c r="CCX2" s="1309"/>
      <c r="CCY2" s="1309"/>
      <c r="CCZ2" s="1309"/>
      <c r="CDA2" s="1309"/>
      <c r="CDB2" s="1309"/>
      <c r="CDC2" s="1309"/>
      <c r="CDD2" s="1309"/>
      <c r="CDE2" s="1309"/>
      <c r="CDF2" s="1309"/>
      <c r="CDG2" s="1309"/>
      <c r="CDH2" s="1309"/>
      <c r="CDI2" s="1309"/>
      <c r="CDJ2" s="1309"/>
      <c r="CDK2" s="1309"/>
      <c r="CDL2" s="1309"/>
      <c r="CDM2" s="1309"/>
      <c r="CDN2" s="1309"/>
      <c r="CDO2" s="1309"/>
      <c r="CDP2" s="1309"/>
      <c r="CDQ2" s="1309"/>
      <c r="CDR2" s="1309"/>
      <c r="CDS2" s="1309"/>
      <c r="CDT2" s="1309"/>
      <c r="CDU2" s="1309"/>
      <c r="CDV2" s="1309"/>
      <c r="CDW2" s="1309"/>
      <c r="CDX2" s="1309"/>
      <c r="CDY2" s="1309"/>
      <c r="CDZ2" s="1309"/>
      <c r="CEA2" s="1309"/>
      <c r="CEB2" s="1309"/>
      <c r="CEC2" s="1309"/>
      <c r="CED2" s="1309"/>
      <c r="CEE2" s="1309"/>
      <c r="CEF2" s="1309"/>
      <c r="CEG2" s="1309"/>
      <c r="CEH2" s="1309"/>
      <c r="CEI2" s="1309"/>
      <c r="CEJ2" s="1309"/>
      <c r="CEK2" s="1309"/>
      <c r="CEL2" s="1309"/>
      <c r="CEM2" s="1309"/>
      <c r="CEN2" s="1309"/>
      <c r="CEO2" s="1309"/>
      <c r="CEP2" s="1309"/>
      <c r="CEQ2" s="1309"/>
      <c r="CER2" s="1309"/>
      <c r="CES2" s="1309"/>
      <c r="CET2" s="1309"/>
      <c r="CEU2" s="1309"/>
      <c r="CEV2" s="1309"/>
      <c r="CEW2" s="1309"/>
      <c r="CEX2" s="1309"/>
      <c r="CEY2" s="1309"/>
      <c r="CEZ2" s="1309"/>
      <c r="CFA2" s="1309"/>
      <c r="CFB2" s="1309"/>
      <c r="CFC2" s="1309"/>
      <c r="CFD2" s="1309"/>
      <c r="CFE2" s="1309"/>
      <c r="CFF2" s="1309"/>
      <c r="CFG2" s="1309"/>
      <c r="CFH2" s="1309"/>
      <c r="CFI2" s="1309"/>
      <c r="CFJ2" s="1309"/>
      <c r="CFK2" s="1309"/>
      <c r="CFL2" s="1309"/>
      <c r="CFM2" s="1309"/>
      <c r="CFN2" s="1309"/>
      <c r="CFO2" s="1309"/>
      <c r="CFP2" s="1309"/>
      <c r="CFQ2" s="1309"/>
      <c r="CFR2" s="1309"/>
      <c r="CFS2" s="1309"/>
      <c r="CFT2" s="1309"/>
      <c r="CFU2" s="1309"/>
      <c r="CFV2" s="1309"/>
      <c r="CFW2" s="1309"/>
      <c r="CFX2" s="1309"/>
      <c r="CFY2" s="1309"/>
      <c r="CFZ2" s="1309"/>
      <c r="CGA2" s="1309"/>
      <c r="CGB2" s="1309"/>
      <c r="CGC2" s="1309"/>
      <c r="CGD2" s="1309"/>
      <c r="CGE2" s="1309"/>
      <c r="CGF2" s="1309"/>
      <c r="CGG2" s="1309"/>
      <c r="CGH2" s="1309"/>
      <c r="CGI2" s="1309"/>
      <c r="CGJ2" s="1309"/>
      <c r="CGK2" s="1309"/>
      <c r="CGL2" s="1309"/>
      <c r="CGM2" s="1309"/>
      <c r="CGN2" s="1309"/>
      <c r="CGO2" s="1309"/>
      <c r="CGP2" s="1309"/>
      <c r="CGQ2" s="1309"/>
      <c r="CGR2" s="1309"/>
      <c r="CGS2" s="1309"/>
      <c r="CGT2" s="1309"/>
      <c r="CGU2" s="1309"/>
      <c r="CGV2" s="1309"/>
      <c r="CGW2" s="1309"/>
      <c r="CGX2" s="1309"/>
      <c r="CGY2" s="1309"/>
      <c r="CGZ2" s="1309"/>
      <c r="CHA2" s="1309"/>
      <c r="CHB2" s="1309"/>
      <c r="CHC2" s="1309"/>
      <c r="CHD2" s="1309"/>
      <c r="CHE2" s="1309"/>
      <c r="CHF2" s="1309"/>
      <c r="CHG2" s="1309"/>
      <c r="CHH2" s="1309"/>
      <c r="CHI2" s="1309"/>
      <c r="CHJ2" s="1309"/>
      <c r="CHK2" s="1309"/>
      <c r="CHL2" s="1309"/>
      <c r="CHM2" s="1309"/>
      <c r="CHN2" s="1309"/>
      <c r="CHO2" s="1309"/>
      <c r="CHP2" s="1309"/>
      <c r="CHQ2" s="1309"/>
      <c r="CHR2" s="1309"/>
      <c r="CHS2" s="1309"/>
      <c r="CHT2" s="1309"/>
      <c r="CHU2" s="1309"/>
      <c r="CHV2" s="1309"/>
      <c r="CHW2" s="1309"/>
      <c r="CHX2" s="1309"/>
      <c r="CHY2" s="1309"/>
      <c r="CHZ2" s="1309"/>
      <c r="CIA2" s="1309"/>
      <c r="CIB2" s="1309"/>
      <c r="CIC2" s="1309"/>
      <c r="CID2" s="1309"/>
      <c r="CIE2" s="1309"/>
      <c r="CIF2" s="1309"/>
      <c r="CIG2" s="1309"/>
      <c r="CIH2" s="1309"/>
      <c r="CII2" s="1309"/>
      <c r="CIJ2" s="1309"/>
      <c r="CIK2" s="1309"/>
      <c r="CIL2" s="1309"/>
      <c r="CIM2" s="1309"/>
      <c r="CIN2" s="1309"/>
      <c r="CIO2" s="1309"/>
      <c r="CIP2" s="1309"/>
      <c r="CIQ2" s="1309"/>
      <c r="CIR2" s="1309"/>
      <c r="CIS2" s="1309"/>
      <c r="CIT2" s="1309"/>
      <c r="CIU2" s="1309"/>
      <c r="CIV2" s="1309"/>
      <c r="CIW2" s="1309"/>
      <c r="CIX2" s="1309"/>
      <c r="CIY2" s="1309"/>
      <c r="CIZ2" s="1309"/>
      <c r="CJA2" s="1309"/>
      <c r="CJB2" s="1309"/>
      <c r="CJC2" s="1309"/>
      <c r="CJD2" s="1309"/>
      <c r="CJE2" s="1309"/>
      <c r="CJF2" s="1309"/>
      <c r="CJG2" s="1309"/>
      <c r="CJH2" s="1309"/>
      <c r="CJI2" s="1309"/>
      <c r="CJJ2" s="1309"/>
      <c r="CJK2" s="1309"/>
      <c r="CJL2" s="1309"/>
      <c r="CJM2" s="1309"/>
      <c r="CJN2" s="1309"/>
      <c r="CJO2" s="1309"/>
      <c r="CJP2" s="1309"/>
      <c r="CJQ2" s="1309"/>
      <c r="CJR2" s="1309"/>
      <c r="CJS2" s="1309"/>
      <c r="CJT2" s="1309"/>
      <c r="CJU2" s="1309"/>
      <c r="CJV2" s="1309"/>
      <c r="CJW2" s="1309"/>
      <c r="CJX2" s="1309"/>
      <c r="CJY2" s="1309"/>
      <c r="CJZ2" s="1309"/>
      <c r="CKA2" s="1309"/>
      <c r="CKB2" s="1309"/>
      <c r="CKC2" s="1309"/>
      <c r="CKD2" s="1309"/>
      <c r="CKE2" s="1309"/>
      <c r="CKF2" s="1309"/>
      <c r="CKG2" s="1309"/>
      <c r="CKH2" s="1309"/>
      <c r="CKI2" s="1309"/>
      <c r="CKJ2" s="1309"/>
      <c r="CKK2" s="1309"/>
      <c r="CKL2" s="1309"/>
      <c r="CKM2" s="1309"/>
      <c r="CKN2" s="1309"/>
      <c r="CKO2" s="1309"/>
      <c r="CKP2" s="1309"/>
      <c r="CKQ2" s="1309"/>
      <c r="CKR2" s="1309"/>
      <c r="CKS2" s="1309"/>
      <c r="CKT2" s="1309"/>
      <c r="CKU2" s="1309"/>
      <c r="CKV2" s="1309"/>
      <c r="CKW2" s="1309"/>
      <c r="CKX2" s="1309"/>
      <c r="CKY2" s="1309"/>
      <c r="CKZ2" s="1309"/>
      <c r="CLA2" s="1309"/>
      <c r="CLB2" s="1309"/>
      <c r="CLC2" s="1309"/>
      <c r="CLD2" s="1309"/>
      <c r="CLE2" s="1309"/>
      <c r="CLF2" s="1309"/>
      <c r="CLG2" s="1309"/>
      <c r="CLH2" s="1309"/>
      <c r="CLI2" s="1309"/>
      <c r="CLJ2" s="1309"/>
      <c r="CLK2" s="1309"/>
      <c r="CLL2" s="1309"/>
      <c r="CLM2" s="1309"/>
      <c r="CLN2" s="1309"/>
      <c r="CLO2" s="1309"/>
      <c r="CLP2" s="1309"/>
      <c r="CLQ2" s="1309"/>
      <c r="CLR2" s="1309"/>
      <c r="CLS2" s="1309"/>
      <c r="CLT2" s="1309"/>
      <c r="CLU2" s="1309"/>
      <c r="CLV2" s="1309"/>
      <c r="CLW2" s="1309"/>
      <c r="CLX2" s="1309"/>
      <c r="CLY2" s="1309"/>
      <c r="CLZ2" s="1309"/>
      <c r="CMA2" s="1309"/>
      <c r="CMB2" s="1309"/>
      <c r="CMC2" s="1309"/>
      <c r="CMD2" s="1309"/>
      <c r="CME2" s="1309"/>
      <c r="CMF2" s="1309"/>
      <c r="CMG2" s="1309"/>
      <c r="CMH2" s="1309"/>
      <c r="CMI2" s="1309"/>
      <c r="CMJ2" s="1309"/>
      <c r="CMK2" s="1309"/>
      <c r="CML2" s="1309"/>
      <c r="CMM2" s="1309"/>
      <c r="CMN2" s="1309"/>
      <c r="CMO2" s="1309"/>
      <c r="CMP2" s="1309"/>
      <c r="CMQ2" s="1309"/>
      <c r="CMR2" s="1309"/>
      <c r="CMS2" s="1309"/>
      <c r="CMT2" s="1309"/>
      <c r="CMU2" s="1309"/>
      <c r="CMV2" s="1309"/>
      <c r="CMW2" s="1309"/>
      <c r="CMX2" s="1309"/>
      <c r="CMY2" s="1309"/>
      <c r="CMZ2" s="1309"/>
      <c r="CNA2" s="1309"/>
      <c r="CNB2" s="1309"/>
      <c r="CNC2" s="1309"/>
      <c r="CND2" s="1309"/>
      <c r="CNE2" s="1309"/>
      <c r="CNF2" s="1309"/>
      <c r="CNG2" s="1309"/>
      <c r="CNH2" s="1309"/>
      <c r="CNI2" s="1309"/>
      <c r="CNJ2" s="1309"/>
      <c r="CNK2" s="1309"/>
      <c r="CNL2" s="1309"/>
      <c r="CNM2" s="1309"/>
      <c r="CNN2" s="1309"/>
      <c r="CNO2" s="1309"/>
      <c r="CNP2" s="1309"/>
      <c r="CNQ2" s="1309"/>
      <c r="CNR2" s="1309"/>
      <c r="CNS2" s="1309"/>
      <c r="CNT2" s="1309"/>
      <c r="CNU2" s="1309"/>
      <c r="CNV2" s="1309"/>
      <c r="CNW2" s="1309"/>
      <c r="CNX2" s="1309"/>
      <c r="CNY2" s="1309"/>
      <c r="CNZ2" s="1309"/>
      <c r="COA2" s="1309"/>
      <c r="COB2" s="1309"/>
      <c r="COC2" s="1309"/>
      <c r="COD2" s="1309"/>
      <c r="COE2" s="1309"/>
      <c r="COF2" s="1309"/>
      <c r="COG2" s="1309"/>
      <c r="COH2" s="1309"/>
      <c r="COI2" s="1309"/>
      <c r="COJ2" s="1309"/>
      <c r="COK2" s="1309"/>
      <c r="COL2" s="1309"/>
      <c r="COM2" s="1309"/>
      <c r="CON2" s="1309"/>
      <c r="COO2" s="1309"/>
      <c r="COP2" s="1309"/>
      <c r="COQ2" s="1309"/>
      <c r="COR2" s="1309"/>
      <c r="COS2" s="1309"/>
      <c r="COT2" s="1309"/>
      <c r="COU2" s="1309"/>
      <c r="COV2" s="1309"/>
      <c r="COW2" s="1309"/>
      <c r="COX2" s="1309"/>
      <c r="COY2" s="1309"/>
      <c r="COZ2" s="1309"/>
      <c r="CPA2" s="1309"/>
      <c r="CPB2" s="1309"/>
      <c r="CPC2" s="1309"/>
      <c r="CPD2" s="1309"/>
      <c r="CPE2" s="1309"/>
      <c r="CPF2" s="1309"/>
      <c r="CPG2" s="1309"/>
      <c r="CPH2" s="1309"/>
      <c r="CPI2" s="1309"/>
      <c r="CPJ2" s="1309"/>
      <c r="CPK2" s="1309"/>
      <c r="CPL2" s="1309"/>
      <c r="CPM2" s="1309"/>
      <c r="CPN2" s="1309"/>
      <c r="CPO2" s="1309"/>
      <c r="CPP2" s="1309"/>
      <c r="CPQ2" s="1309"/>
      <c r="CPR2" s="1309"/>
      <c r="CPS2" s="1309"/>
      <c r="CPT2" s="1309"/>
      <c r="CPU2" s="1309"/>
      <c r="CPV2" s="1309"/>
      <c r="CPW2" s="1309"/>
      <c r="CPX2" s="1309"/>
      <c r="CPY2" s="1309"/>
      <c r="CPZ2" s="1309"/>
      <c r="CQA2" s="1309"/>
      <c r="CQB2" s="1309"/>
      <c r="CQC2" s="1309"/>
      <c r="CQD2" s="1309"/>
      <c r="CQE2" s="1309"/>
      <c r="CQF2" s="1309"/>
      <c r="CQG2" s="1309"/>
      <c r="CQH2" s="1309"/>
      <c r="CQI2" s="1309"/>
      <c r="CQJ2" s="1309"/>
      <c r="CQK2" s="1309"/>
      <c r="CQL2" s="1309"/>
      <c r="CQM2" s="1309"/>
      <c r="CQN2" s="1309"/>
      <c r="CQO2" s="1309"/>
      <c r="CQP2" s="1309"/>
      <c r="CQQ2" s="1309"/>
      <c r="CQR2" s="1309"/>
      <c r="CQS2" s="1309"/>
      <c r="CQT2" s="1309"/>
      <c r="CQU2" s="1309"/>
      <c r="CQV2" s="1309"/>
      <c r="CQW2" s="1309"/>
      <c r="CQX2" s="1309"/>
      <c r="CQY2" s="1309"/>
      <c r="CQZ2" s="1309"/>
      <c r="CRA2" s="1309"/>
      <c r="CRB2" s="1309"/>
      <c r="CRC2" s="1309"/>
      <c r="CRD2" s="1309"/>
      <c r="CRE2" s="1309"/>
      <c r="CRF2" s="1309"/>
      <c r="CRG2" s="1309"/>
      <c r="CRH2" s="1309"/>
      <c r="CRI2" s="1309"/>
      <c r="CRJ2" s="1309"/>
      <c r="CRK2" s="1309"/>
      <c r="CRL2" s="1309"/>
      <c r="CRM2" s="1309"/>
      <c r="CRN2" s="1309"/>
      <c r="CRO2" s="1309"/>
      <c r="CRP2" s="1309"/>
      <c r="CRQ2" s="1309"/>
      <c r="CRR2" s="1309"/>
      <c r="CRS2" s="1309"/>
      <c r="CRT2" s="1309"/>
      <c r="CRU2" s="1309"/>
      <c r="CRV2" s="1309"/>
      <c r="CRW2" s="1309"/>
      <c r="CRX2" s="1309"/>
      <c r="CRY2" s="1309"/>
      <c r="CRZ2" s="1309"/>
      <c r="CSA2" s="1309"/>
      <c r="CSB2" s="1309"/>
      <c r="CSC2" s="1309"/>
      <c r="CSD2" s="1309"/>
      <c r="CSE2" s="1309"/>
      <c r="CSF2" s="1309"/>
      <c r="CSG2" s="1309"/>
      <c r="CSH2" s="1309"/>
      <c r="CSI2" s="1309"/>
      <c r="CSJ2" s="1309"/>
      <c r="CSK2" s="1309"/>
      <c r="CSL2" s="1309"/>
      <c r="CSM2" s="1309"/>
      <c r="CSN2" s="1309"/>
      <c r="CSO2" s="1309"/>
      <c r="CSP2" s="1309"/>
      <c r="CSQ2" s="1309"/>
      <c r="CSR2" s="1309"/>
      <c r="CSS2" s="1309"/>
      <c r="CST2" s="1309"/>
      <c r="CSU2" s="1309"/>
      <c r="CSV2" s="1309"/>
      <c r="CSW2" s="1309"/>
      <c r="CSX2" s="1309"/>
      <c r="CSY2" s="1309"/>
      <c r="CSZ2" s="1309"/>
      <c r="CTA2" s="1309"/>
      <c r="CTB2" s="1309"/>
      <c r="CTC2" s="1309"/>
      <c r="CTD2" s="1309"/>
      <c r="CTE2" s="1309"/>
      <c r="CTF2" s="1309"/>
      <c r="CTG2" s="1309"/>
      <c r="CTH2" s="1309"/>
      <c r="CTI2" s="1309"/>
      <c r="CTJ2" s="1309"/>
      <c r="CTK2" s="1309"/>
      <c r="CTL2" s="1309"/>
      <c r="CTM2" s="1309"/>
      <c r="CTN2" s="1309"/>
      <c r="CTO2" s="1309"/>
      <c r="CTP2" s="1309"/>
      <c r="CTQ2" s="1309"/>
      <c r="CTR2" s="1309"/>
      <c r="CTS2" s="1309"/>
      <c r="CTT2" s="1309"/>
      <c r="CTU2" s="1309"/>
      <c r="CTV2" s="1309"/>
      <c r="CTW2" s="1309"/>
      <c r="CTX2" s="1309"/>
      <c r="CTY2" s="1309"/>
      <c r="CTZ2" s="1309"/>
      <c r="CUA2" s="1309"/>
      <c r="CUB2" s="1309"/>
      <c r="CUC2" s="1309"/>
      <c r="CUD2" s="1309"/>
      <c r="CUE2" s="1309"/>
      <c r="CUF2" s="1309"/>
      <c r="CUG2" s="1309"/>
      <c r="CUH2" s="1309"/>
      <c r="CUI2" s="1309"/>
      <c r="CUJ2" s="1309"/>
      <c r="CUK2" s="1309"/>
      <c r="CUL2" s="1309"/>
      <c r="CUM2" s="1309"/>
      <c r="CUN2" s="1309"/>
      <c r="CUO2" s="1309"/>
      <c r="CUP2" s="1309"/>
      <c r="CUQ2" s="1309"/>
      <c r="CUR2" s="1309"/>
      <c r="CUS2" s="1309"/>
      <c r="CUT2" s="1309"/>
      <c r="CUU2" s="1309"/>
      <c r="CUV2" s="1309"/>
      <c r="CUW2" s="1309"/>
      <c r="CUX2" s="1309"/>
      <c r="CUY2" s="1309"/>
      <c r="CUZ2" s="1309"/>
      <c r="CVA2" s="1309"/>
      <c r="CVB2" s="1309"/>
      <c r="CVC2" s="1309"/>
      <c r="CVD2" s="1309"/>
      <c r="CVE2" s="1309"/>
      <c r="CVF2" s="1309"/>
      <c r="CVG2" s="1309"/>
      <c r="CVH2" s="1309"/>
      <c r="CVI2" s="1309"/>
      <c r="CVJ2" s="1309"/>
      <c r="CVK2" s="1309"/>
      <c r="CVL2" s="1309"/>
      <c r="CVM2" s="1309"/>
      <c r="CVN2" s="1309"/>
      <c r="CVO2" s="1309"/>
      <c r="CVP2" s="1309"/>
      <c r="CVQ2" s="1309"/>
      <c r="CVR2" s="1309"/>
      <c r="CVS2" s="1309"/>
      <c r="CVT2" s="1309"/>
      <c r="CVU2" s="1309"/>
      <c r="CVV2" s="1309"/>
      <c r="CVW2" s="1309"/>
      <c r="CVX2" s="1309"/>
      <c r="CVY2" s="1309"/>
      <c r="CVZ2" s="1309"/>
      <c r="CWA2" s="1309"/>
      <c r="CWB2" s="1309"/>
      <c r="CWC2" s="1309"/>
      <c r="CWD2" s="1309"/>
      <c r="CWE2" s="1309"/>
      <c r="CWF2" s="1309"/>
      <c r="CWG2" s="1309"/>
      <c r="CWH2" s="1309"/>
      <c r="CWI2" s="1309"/>
      <c r="CWJ2" s="1309"/>
      <c r="CWK2" s="1309"/>
      <c r="CWL2" s="1309"/>
      <c r="CWM2" s="1309"/>
      <c r="CWN2" s="1309"/>
      <c r="CWO2" s="1309"/>
      <c r="CWP2" s="1309"/>
      <c r="CWQ2" s="1309"/>
      <c r="CWR2" s="1309"/>
      <c r="CWS2" s="1309"/>
      <c r="CWT2" s="1309"/>
      <c r="CWU2" s="1309"/>
      <c r="CWV2" s="1309"/>
      <c r="CWW2" s="1309"/>
      <c r="CWX2" s="1309"/>
      <c r="CWY2" s="1309"/>
      <c r="CWZ2" s="1309"/>
      <c r="CXA2" s="1309"/>
      <c r="CXB2" s="1309"/>
      <c r="CXC2" s="1309"/>
      <c r="CXD2" s="1309"/>
      <c r="CXE2" s="1309"/>
      <c r="CXF2" s="1309"/>
      <c r="CXG2" s="1309"/>
      <c r="CXH2" s="1309"/>
      <c r="CXI2" s="1309"/>
      <c r="CXJ2" s="1309"/>
      <c r="CXK2" s="1309"/>
      <c r="CXL2" s="1309"/>
      <c r="CXM2" s="1309"/>
      <c r="CXN2" s="1309"/>
      <c r="CXO2" s="1309"/>
      <c r="CXP2" s="1309"/>
      <c r="CXQ2" s="1309"/>
      <c r="CXR2" s="1309"/>
      <c r="CXS2" s="1309"/>
      <c r="CXT2" s="1309"/>
      <c r="CXU2" s="1309"/>
      <c r="CXV2" s="1309"/>
      <c r="CXW2" s="1309"/>
      <c r="CXX2" s="1309"/>
      <c r="CXY2" s="1309"/>
      <c r="CXZ2" s="1309"/>
      <c r="CYA2" s="1309"/>
      <c r="CYB2" s="1309"/>
      <c r="CYC2" s="1309"/>
      <c r="CYD2" s="1309"/>
      <c r="CYE2" s="1309"/>
      <c r="CYF2" s="1309"/>
      <c r="CYG2" s="1309"/>
      <c r="CYH2" s="1309"/>
      <c r="CYI2" s="1309"/>
      <c r="CYJ2" s="1309"/>
      <c r="CYK2" s="1309"/>
      <c r="CYL2" s="1309"/>
      <c r="CYM2" s="1309"/>
      <c r="CYN2" s="1309"/>
      <c r="CYO2" s="1309"/>
      <c r="CYP2" s="1309"/>
      <c r="CYQ2" s="1309"/>
      <c r="CYR2" s="1309"/>
      <c r="CYS2" s="1309"/>
      <c r="CYT2" s="1309"/>
      <c r="CYU2" s="1309"/>
      <c r="CYV2" s="1309"/>
      <c r="CYW2" s="1309"/>
      <c r="CYX2" s="1309"/>
      <c r="CYY2" s="1309"/>
      <c r="CYZ2" s="1309"/>
      <c r="CZA2" s="1309"/>
      <c r="CZB2" s="1309"/>
      <c r="CZC2" s="1309"/>
      <c r="CZD2" s="1309"/>
      <c r="CZE2" s="1309"/>
      <c r="CZF2" s="1309"/>
      <c r="CZG2" s="1309"/>
      <c r="CZH2" s="1309"/>
      <c r="CZI2" s="1309"/>
      <c r="CZJ2" s="1309"/>
      <c r="CZK2" s="1309"/>
      <c r="CZL2" s="1309"/>
      <c r="CZM2" s="1309"/>
      <c r="CZN2" s="1309"/>
      <c r="CZO2" s="1309"/>
      <c r="CZP2" s="1309"/>
      <c r="CZQ2" s="1309"/>
      <c r="CZR2" s="1309"/>
      <c r="CZS2" s="1309"/>
      <c r="CZT2" s="1309"/>
      <c r="CZU2" s="1309"/>
      <c r="CZV2" s="1309"/>
      <c r="CZW2" s="1309"/>
      <c r="CZX2" s="1309"/>
      <c r="CZY2" s="1309"/>
      <c r="CZZ2" s="1309"/>
      <c r="DAA2" s="1309"/>
      <c r="DAB2" s="1309"/>
      <c r="DAC2" s="1309"/>
      <c r="DAD2" s="1309"/>
      <c r="DAE2" s="1309"/>
      <c r="DAF2" s="1309"/>
      <c r="DAG2" s="1309"/>
      <c r="DAH2" s="1309"/>
      <c r="DAI2" s="1309"/>
      <c r="DAJ2" s="1309"/>
      <c r="DAK2" s="1309"/>
      <c r="DAL2" s="1309"/>
      <c r="DAM2" s="1309"/>
      <c r="DAN2" s="1309"/>
      <c r="DAO2" s="1309"/>
      <c r="DAP2" s="1309"/>
      <c r="DAQ2" s="1309"/>
      <c r="DAR2" s="1309"/>
      <c r="DAS2" s="1309"/>
      <c r="DAT2" s="1309"/>
      <c r="DAU2" s="1309"/>
      <c r="DAV2" s="1309"/>
      <c r="DAW2" s="1309"/>
      <c r="DAX2" s="1309"/>
      <c r="DAY2" s="1309"/>
      <c r="DAZ2" s="1309"/>
      <c r="DBA2" s="1309"/>
      <c r="DBB2" s="1309"/>
      <c r="DBC2" s="1309"/>
      <c r="DBD2" s="1309"/>
      <c r="DBE2" s="1309"/>
      <c r="DBF2" s="1309"/>
      <c r="DBG2" s="1309"/>
      <c r="DBH2" s="1309"/>
      <c r="DBI2" s="1309"/>
      <c r="DBJ2" s="1309"/>
      <c r="DBK2" s="1309"/>
      <c r="DBL2" s="1309"/>
      <c r="DBM2" s="1309"/>
      <c r="DBN2" s="1309"/>
      <c r="DBO2" s="1309"/>
      <c r="DBP2" s="1309"/>
      <c r="DBQ2" s="1309"/>
      <c r="DBR2" s="1309"/>
      <c r="DBS2" s="1309"/>
      <c r="DBT2" s="1309"/>
      <c r="DBU2" s="1309"/>
      <c r="DBV2" s="1309"/>
      <c r="DBW2" s="1309"/>
      <c r="DBX2" s="1309"/>
      <c r="DBY2" s="1309"/>
      <c r="DBZ2" s="1309"/>
      <c r="DCA2" s="1309"/>
      <c r="DCB2" s="1309"/>
      <c r="DCC2" s="1309"/>
      <c r="DCD2" s="1309"/>
      <c r="DCE2" s="1309"/>
      <c r="DCF2" s="1309"/>
      <c r="DCG2" s="1309"/>
      <c r="DCH2" s="1309"/>
      <c r="DCI2" s="1309"/>
      <c r="DCJ2" s="1309"/>
      <c r="DCK2" s="1309"/>
      <c r="DCL2" s="1309"/>
      <c r="DCM2" s="1309"/>
      <c r="DCN2" s="1309"/>
      <c r="DCO2" s="1309"/>
      <c r="DCP2" s="1309"/>
      <c r="DCQ2" s="1309"/>
      <c r="DCR2" s="1309"/>
      <c r="DCS2" s="1309"/>
      <c r="DCT2" s="1309"/>
      <c r="DCU2" s="1309"/>
      <c r="DCV2" s="1309"/>
      <c r="DCW2" s="1309"/>
      <c r="DCX2" s="1309"/>
      <c r="DCY2" s="1309"/>
      <c r="DCZ2" s="1309"/>
      <c r="DDA2" s="1309"/>
      <c r="DDB2" s="1309"/>
      <c r="DDC2" s="1309"/>
      <c r="DDD2" s="1309"/>
      <c r="DDE2" s="1309"/>
      <c r="DDF2" s="1309"/>
      <c r="DDG2" s="1309"/>
      <c r="DDH2" s="1309"/>
      <c r="DDI2" s="1309"/>
      <c r="DDJ2" s="1309"/>
      <c r="DDK2" s="1309"/>
      <c r="DDL2" s="1309"/>
      <c r="DDM2" s="1309"/>
      <c r="DDN2" s="1309"/>
      <c r="DDO2" s="1309"/>
      <c r="DDP2" s="1309"/>
      <c r="DDQ2" s="1309"/>
      <c r="DDR2" s="1309"/>
      <c r="DDS2" s="1309"/>
      <c r="DDT2" s="1309"/>
      <c r="DDU2" s="1309"/>
      <c r="DDV2" s="1309"/>
      <c r="DDW2" s="1309"/>
      <c r="DDX2" s="1309"/>
      <c r="DDY2" s="1309"/>
      <c r="DDZ2" s="1309"/>
      <c r="DEA2" s="1309"/>
      <c r="DEB2" s="1309"/>
      <c r="DEC2" s="1309"/>
      <c r="DED2" s="1309"/>
      <c r="DEE2" s="1309"/>
      <c r="DEF2" s="1309"/>
      <c r="DEG2" s="1309"/>
      <c r="DEH2" s="1309"/>
      <c r="DEI2" s="1309"/>
      <c r="DEJ2" s="1309"/>
      <c r="DEK2" s="1309"/>
      <c r="DEL2" s="1309"/>
      <c r="DEM2" s="1309"/>
      <c r="DEN2" s="1309"/>
      <c r="DEO2" s="1309"/>
      <c r="DEP2" s="1309"/>
      <c r="DEQ2" s="1309"/>
      <c r="DER2" s="1309"/>
      <c r="DES2" s="1309"/>
      <c r="DET2" s="1309"/>
      <c r="DEU2" s="1309"/>
      <c r="DEV2" s="1309"/>
      <c r="DEW2" s="1309"/>
      <c r="DEX2" s="1309"/>
      <c r="DEY2" s="1309"/>
      <c r="DEZ2" s="1309"/>
      <c r="DFA2" s="1309"/>
      <c r="DFB2" s="1309"/>
      <c r="DFC2" s="1309"/>
      <c r="DFD2" s="1309"/>
      <c r="DFE2" s="1309"/>
      <c r="DFF2" s="1309"/>
      <c r="DFG2" s="1309"/>
      <c r="DFH2" s="1309"/>
      <c r="DFI2" s="1309"/>
      <c r="DFJ2" s="1309"/>
      <c r="DFK2" s="1309"/>
      <c r="DFL2" s="1309"/>
      <c r="DFM2" s="1309"/>
      <c r="DFN2" s="1309"/>
      <c r="DFO2" s="1309"/>
      <c r="DFP2" s="1309"/>
      <c r="DFQ2" s="1309"/>
      <c r="DFR2" s="1309"/>
      <c r="DFS2" s="1309"/>
      <c r="DFT2" s="1309"/>
      <c r="DFU2" s="1309"/>
      <c r="DFV2" s="1309"/>
      <c r="DFW2" s="1309"/>
      <c r="DFX2" s="1309"/>
      <c r="DFY2" s="1309"/>
      <c r="DFZ2" s="1309"/>
      <c r="DGA2" s="1309"/>
      <c r="DGB2" s="1309"/>
      <c r="DGC2" s="1309"/>
      <c r="DGD2" s="1309"/>
      <c r="DGE2" s="1309"/>
      <c r="DGF2" s="1309"/>
      <c r="DGG2" s="1309"/>
      <c r="DGH2" s="1309"/>
      <c r="DGI2" s="1309"/>
      <c r="DGJ2" s="1309"/>
      <c r="DGK2" s="1309"/>
      <c r="DGL2" s="1309"/>
      <c r="DGM2" s="1309"/>
      <c r="DGN2" s="1309"/>
      <c r="DGO2" s="1309"/>
      <c r="DGP2" s="1309"/>
      <c r="DGQ2" s="1309"/>
      <c r="DGR2" s="1309"/>
      <c r="DGS2" s="1309"/>
      <c r="DGT2" s="1309"/>
      <c r="DGU2" s="1309"/>
      <c r="DGV2" s="1309"/>
      <c r="DGW2" s="1309"/>
      <c r="DGX2" s="1309"/>
      <c r="DGY2" s="1309"/>
      <c r="DGZ2" s="1309"/>
      <c r="DHA2" s="1309"/>
      <c r="DHB2" s="1309"/>
      <c r="DHC2" s="1309"/>
      <c r="DHD2" s="1309"/>
      <c r="DHE2" s="1309"/>
      <c r="DHF2" s="1309"/>
      <c r="DHG2" s="1309"/>
      <c r="DHH2" s="1309"/>
      <c r="DHI2" s="1309"/>
      <c r="DHJ2" s="1309"/>
      <c r="DHK2" s="1309"/>
      <c r="DHL2" s="1309"/>
      <c r="DHM2" s="1309"/>
      <c r="DHN2" s="1309"/>
      <c r="DHO2" s="1309"/>
      <c r="DHP2" s="1309"/>
      <c r="DHQ2" s="1309"/>
      <c r="DHR2" s="1309"/>
      <c r="DHS2" s="1309"/>
      <c r="DHT2" s="1309"/>
      <c r="DHU2" s="1309"/>
      <c r="DHV2" s="1309"/>
      <c r="DHW2" s="1309"/>
      <c r="DHX2" s="1309"/>
      <c r="DHY2" s="1309"/>
      <c r="DHZ2" s="1309"/>
      <c r="DIA2" s="1309"/>
      <c r="DIB2" s="1309"/>
      <c r="DIC2" s="1309"/>
      <c r="DID2" s="1309"/>
      <c r="DIE2" s="1309"/>
      <c r="DIF2" s="1309"/>
      <c r="DIG2" s="1309"/>
      <c r="DIH2" s="1309"/>
      <c r="DII2" s="1309"/>
      <c r="DIJ2" s="1309"/>
      <c r="DIK2" s="1309"/>
      <c r="DIL2" s="1309"/>
      <c r="DIM2" s="1309"/>
      <c r="DIN2" s="1309"/>
      <c r="DIO2" s="1309"/>
      <c r="DIP2" s="1309"/>
      <c r="DIQ2" s="1309"/>
      <c r="DIR2" s="1309"/>
      <c r="DIS2" s="1309"/>
      <c r="DIT2" s="1309"/>
      <c r="DIU2" s="1309"/>
      <c r="DIV2" s="1309"/>
      <c r="DIW2" s="1309"/>
      <c r="DIX2" s="1309"/>
      <c r="DIY2" s="1309"/>
      <c r="DIZ2" s="1309"/>
      <c r="DJA2" s="1309"/>
      <c r="DJB2" s="1309"/>
      <c r="DJC2" s="1309"/>
      <c r="DJD2" s="1309"/>
      <c r="DJE2" s="1309"/>
      <c r="DJF2" s="1309"/>
      <c r="DJG2" s="1309"/>
      <c r="DJH2" s="1309"/>
      <c r="DJI2" s="1309"/>
      <c r="DJJ2" s="1309"/>
      <c r="DJK2" s="1309"/>
      <c r="DJL2" s="1309"/>
      <c r="DJM2" s="1309"/>
      <c r="DJN2" s="1309"/>
      <c r="DJO2" s="1309"/>
      <c r="DJP2" s="1309"/>
      <c r="DJQ2" s="1309"/>
      <c r="DJR2" s="1309"/>
      <c r="DJS2" s="1309"/>
      <c r="DJT2" s="1309"/>
      <c r="DJU2" s="1309"/>
      <c r="DJV2" s="1309"/>
      <c r="DJW2" s="1309"/>
      <c r="DJX2" s="1309"/>
      <c r="DJY2" s="1309"/>
      <c r="DJZ2" s="1309"/>
      <c r="DKA2" s="1309"/>
      <c r="DKB2" s="1309"/>
      <c r="DKC2" s="1309"/>
      <c r="DKD2" s="1309"/>
      <c r="DKE2" s="1309"/>
      <c r="DKF2" s="1309"/>
      <c r="DKG2" s="1309"/>
      <c r="DKH2" s="1309"/>
      <c r="DKI2" s="1309"/>
      <c r="DKJ2" s="1309"/>
      <c r="DKK2" s="1309"/>
      <c r="DKL2" s="1309"/>
      <c r="DKM2" s="1309"/>
      <c r="DKN2" s="1309"/>
      <c r="DKO2" s="1309"/>
      <c r="DKP2" s="1309"/>
      <c r="DKQ2" s="1309"/>
      <c r="DKR2" s="1309"/>
      <c r="DKS2" s="1309"/>
      <c r="DKT2" s="1309"/>
      <c r="DKU2" s="1309"/>
      <c r="DKV2" s="1309"/>
      <c r="DKW2" s="1309"/>
      <c r="DKX2" s="1309"/>
      <c r="DKY2" s="1309"/>
      <c r="DKZ2" s="1309"/>
      <c r="DLA2" s="1309"/>
      <c r="DLB2" s="1309"/>
      <c r="DLC2" s="1309"/>
      <c r="DLD2" s="1309"/>
      <c r="DLE2" s="1309"/>
      <c r="DLF2" s="1309"/>
      <c r="DLG2" s="1309"/>
      <c r="DLH2" s="1309"/>
      <c r="DLI2" s="1309"/>
      <c r="DLJ2" s="1309"/>
      <c r="DLK2" s="1309"/>
      <c r="DLL2" s="1309"/>
      <c r="DLM2" s="1309"/>
      <c r="DLN2" s="1309"/>
      <c r="DLO2" s="1309"/>
      <c r="DLP2" s="1309"/>
      <c r="DLQ2" s="1309"/>
      <c r="DLR2" s="1309"/>
      <c r="DLS2" s="1309"/>
      <c r="DLT2" s="1309"/>
      <c r="DLU2" s="1309"/>
      <c r="DLV2" s="1309"/>
      <c r="DLW2" s="1309"/>
      <c r="DLX2" s="1309"/>
      <c r="DLY2" s="1309"/>
      <c r="DLZ2" s="1309"/>
      <c r="DMA2" s="1309"/>
      <c r="DMB2" s="1309"/>
      <c r="DMC2" s="1309"/>
      <c r="DMD2" s="1309"/>
      <c r="DME2" s="1309"/>
      <c r="DMF2" s="1309"/>
      <c r="DMG2" s="1309"/>
      <c r="DMH2" s="1309"/>
      <c r="DMI2" s="1309"/>
      <c r="DMJ2" s="1309"/>
      <c r="DMK2" s="1309"/>
      <c r="DML2" s="1309"/>
      <c r="DMM2" s="1309"/>
      <c r="DMN2" s="1309"/>
      <c r="DMO2" s="1309"/>
      <c r="DMP2" s="1309"/>
      <c r="DMQ2" s="1309"/>
      <c r="DMR2" s="1309"/>
      <c r="DMS2" s="1309"/>
      <c r="DMT2" s="1309"/>
      <c r="DMU2" s="1309"/>
      <c r="DMV2" s="1309"/>
      <c r="DMW2" s="1309"/>
      <c r="DMX2" s="1309"/>
      <c r="DMY2" s="1309"/>
      <c r="DMZ2" s="1309"/>
      <c r="DNA2" s="1309"/>
      <c r="DNB2" s="1309"/>
      <c r="DNC2" s="1309"/>
      <c r="DND2" s="1309"/>
      <c r="DNE2" s="1309"/>
      <c r="DNF2" s="1309"/>
      <c r="DNG2" s="1309"/>
      <c r="DNH2" s="1309"/>
      <c r="DNI2" s="1309"/>
      <c r="DNJ2" s="1309"/>
      <c r="DNK2" s="1309"/>
      <c r="DNL2" s="1309"/>
      <c r="DNM2" s="1309"/>
      <c r="DNN2" s="1309"/>
      <c r="DNO2" s="1309"/>
      <c r="DNP2" s="1309"/>
      <c r="DNQ2" s="1309"/>
      <c r="DNR2" s="1309"/>
      <c r="DNS2" s="1309"/>
      <c r="DNT2" s="1309"/>
      <c r="DNU2" s="1309"/>
      <c r="DNV2" s="1309"/>
      <c r="DNW2" s="1309"/>
      <c r="DNX2" s="1309"/>
      <c r="DNY2" s="1309"/>
      <c r="DNZ2" s="1309"/>
      <c r="DOA2" s="1309"/>
      <c r="DOB2" s="1309"/>
      <c r="DOC2" s="1309"/>
      <c r="DOD2" s="1309"/>
      <c r="DOE2" s="1309"/>
      <c r="DOF2" s="1309"/>
      <c r="DOG2" s="1309"/>
      <c r="DOH2" s="1309"/>
      <c r="DOI2" s="1309"/>
      <c r="DOJ2" s="1309"/>
      <c r="DOK2" s="1309"/>
      <c r="DOL2" s="1309"/>
      <c r="DOM2" s="1309"/>
      <c r="DON2" s="1309"/>
      <c r="DOO2" s="1309"/>
      <c r="DOP2" s="1309"/>
      <c r="DOQ2" s="1309"/>
      <c r="DOR2" s="1309"/>
      <c r="DOS2" s="1309"/>
      <c r="DOT2" s="1309"/>
      <c r="DOU2" s="1309"/>
      <c r="DOV2" s="1309"/>
      <c r="DOW2" s="1309"/>
      <c r="DOX2" s="1309"/>
      <c r="DOY2" s="1309"/>
      <c r="DOZ2" s="1309"/>
      <c r="DPA2" s="1309"/>
      <c r="DPB2" s="1309"/>
      <c r="DPC2" s="1309"/>
      <c r="DPD2" s="1309"/>
      <c r="DPE2" s="1309"/>
      <c r="DPF2" s="1309"/>
      <c r="DPG2" s="1309"/>
      <c r="DPH2" s="1309"/>
      <c r="DPI2" s="1309"/>
      <c r="DPJ2" s="1309"/>
      <c r="DPK2" s="1309"/>
      <c r="DPL2" s="1309"/>
      <c r="DPM2" s="1309"/>
      <c r="DPN2" s="1309"/>
      <c r="DPO2" s="1309"/>
      <c r="DPP2" s="1309"/>
      <c r="DPQ2" s="1309"/>
      <c r="DPR2" s="1309"/>
      <c r="DPS2" s="1309"/>
      <c r="DPT2" s="1309"/>
      <c r="DPU2" s="1309"/>
      <c r="DPV2" s="1309"/>
      <c r="DPW2" s="1309"/>
      <c r="DPX2" s="1309"/>
      <c r="DPY2" s="1309"/>
      <c r="DPZ2" s="1309"/>
      <c r="DQA2" s="1309"/>
      <c r="DQB2" s="1309"/>
      <c r="DQC2" s="1309"/>
      <c r="DQD2" s="1309"/>
      <c r="DQE2" s="1309"/>
      <c r="DQF2" s="1309"/>
      <c r="DQG2" s="1309"/>
      <c r="DQH2" s="1309"/>
      <c r="DQI2" s="1309"/>
      <c r="DQJ2" s="1309"/>
      <c r="DQK2" s="1309"/>
      <c r="DQL2" s="1309"/>
      <c r="DQM2" s="1309"/>
      <c r="DQN2" s="1309"/>
      <c r="DQO2" s="1309"/>
      <c r="DQP2" s="1309"/>
      <c r="DQQ2" s="1309"/>
      <c r="DQR2" s="1309"/>
      <c r="DQS2" s="1309"/>
      <c r="DQT2" s="1309"/>
      <c r="DQU2" s="1309"/>
      <c r="DQV2" s="1309"/>
      <c r="DQW2" s="1309"/>
      <c r="DQX2" s="1309"/>
      <c r="DQY2" s="1309"/>
      <c r="DQZ2" s="1309"/>
      <c r="DRA2" s="1309"/>
      <c r="DRB2" s="1309"/>
      <c r="DRC2" s="1309"/>
      <c r="DRD2" s="1309"/>
      <c r="DRE2" s="1309"/>
      <c r="DRF2" s="1309"/>
      <c r="DRG2" s="1309"/>
      <c r="DRH2" s="1309"/>
      <c r="DRI2" s="1309"/>
      <c r="DRJ2" s="1309"/>
      <c r="DRK2" s="1309"/>
      <c r="DRL2" s="1309"/>
      <c r="DRM2" s="1309"/>
      <c r="DRN2" s="1309"/>
      <c r="DRO2" s="1309"/>
      <c r="DRP2" s="1309"/>
      <c r="DRQ2" s="1309"/>
      <c r="DRR2" s="1309"/>
      <c r="DRS2" s="1309"/>
      <c r="DRT2" s="1309"/>
      <c r="DRU2" s="1309"/>
      <c r="DRV2" s="1309"/>
      <c r="DRW2" s="1309"/>
      <c r="DRX2" s="1309"/>
      <c r="DRY2" s="1309"/>
      <c r="DRZ2" s="1309"/>
      <c r="DSA2" s="1309"/>
      <c r="DSB2" s="1309"/>
      <c r="DSC2" s="1309"/>
      <c r="DSD2" s="1309"/>
      <c r="DSE2" s="1309"/>
      <c r="DSF2" s="1309"/>
      <c r="DSG2" s="1309"/>
      <c r="DSH2" s="1309"/>
      <c r="DSI2" s="1309"/>
      <c r="DSJ2" s="1309"/>
      <c r="DSK2" s="1309"/>
      <c r="DSL2" s="1309"/>
      <c r="DSM2" s="1309"/>
      <c r="DSN2" s="1309"/>
      <c r="DSO2" s="1309"/>
      <c r="DSP2" s="1309"/>
      <c r="DSQ2" s="1309"/>
      <c r="DSR2" s="1309"/>
      <c r="DSS2" s="1309"/>
      <c r="DST2" s="1309"/>
      <c r="DSU2" s="1309"/>
      <c r="DSV2" s="1309"/>
      <c r="DSW2" s="1309"/>
      <c r="DSX2" s="1309"/>
      <c r="DSY2" s="1309"/>
      <c r="DSZ2" s="1309"/>
      <c r="DTA2" s="1309"/>
      <c r="DTB2" s="1309"/>
      <c r="DTC2" s="1309"/>
      <c r="DTD2" s="1309"/>
      <c r="DTE2" s="1309"/>
      <c r="DTF2" s="1309"/>
      <c r="DTG2" s="1309"/>
      <c r="DTH2" s="1309"/>
      <c r="DTI2" s="1309"/>
      <c r="DTJ2" s="1309"/>
      <c r="DTK2" s="1309"/>
      <c r="DTL2" s="1309"/>
      <c r="DTM2" s="1309"/>
      <c r="DTN2" s="1309"/>
      <c r="DTO2" s="1309"/>
      <c r="DTP2" s="1309"/>
      <c r="DTQ2" s="1309"/>
      <c r="DTR2" s="1309"/>
      <c r="DTS2" s="1309"/>
      <c r="DTT2" s="1309"/>
      <c r="DTU2" s="1309"/>
      <c r="DTV2" s="1309"/>
      <c r="DTW2" s="1309"/>
      <c r="DTX2" s="1309"/>
      <c r="DTY2" s="1309"/>
      <c r="DTZ2" s="1309"/>
      <c r="DUA2" s="1309"/>
      <c r="DUB2" s="1309"/>
      <c r="DUC2" s="1309"/>
      <c r="DUD2" s="1309"/>
      <c r="DUE2" s="1309"/>
      <c r="DUF2" s="1309"/>
      <c r="DUG2" s="1309"/>
      <c r="DUH2" s="1309"/>
      <c r="DUI2" s="1309"/>
      <c r="DUJ2" s="1309"/>
      <c r="DUK2" s="1309"/>
      <c r="DUL2" s="1309"/>
      <c r="DUM2" s="1309"/>
      <c r="DUN2" s="1309"/>
      <c r="DUO2" s="1309"/>
      <c r="DUP2" s="1309"/>
      <c r="DUQ2" s="1309"/>
      <c r="DUR2" s="1309"/>
      <c r="DUS2" s="1309"/>
      <c r="DUT2" s="1309"/>
      <c r="DUU2" s="1309"/>
      <c r="DUV2" s="1309"/>
      <c r="DUW2" s="1309"/>
      <c r="DUX2" s="1309"/>
      <c r="DUY2" s="1309"/>
      <c r="DUZ2" s="1309"/>
      <c r="DVA2" s="1309"/>
      <c r="DVB2" s="1309"/>
      <c r="DVC2" s="1309"/>
      <c r="DVD2" s="1309"/>
      <c r="DVE2" s="1309"/>
      <c r="DVF2" s="1309"/>
      <c r="DVG2" s="1309"/>
      <c r="DVH2" s="1309"/>
      <c r="DVI2" s="1309"/>
      <c r="DVJ2" s="1309"/>
      <c r="DVK2" s="1309"/>
      <c r="DVL2" s="1309"/>
      <c r="DVM2" s="1309"/>
      <c r="DVN2" s="1309"/>
      <c r="DVO2" s="1309"/>
      <c r="DVP2" s="1309"/>
      <c r="DVQ2" s="1309"/>
      <c r="DVR2" s="1309"/>
      <c r="DVS2" s="1309"/>
      <c r="DVT2" s="1309"/>
      <c r="DVU2" s="1309"/>
      <c r="DVV2" s="1309"/>
      <c r="DVW2" s="1309"/>
      <c r="DVX2" s="1309"/>
      <c r="DVY2" s="1309"/>
      <c r="DVZ2" s="1309"/>
      <c r="DWA2" s="1309"/>
      <c r="DWB2" s="1309"/>
      <c r="DWC2" s="1309"/>
      <c r="DWD2" s="1309"/>
      <c r="DWE2" s="1309"/>
      <c r="DWF2" s="1309"/>
      <c r="DWG2" s="1309"/>
      <c r="DWH2" s="1309"/>
      <c r="DWI2" s="1309"/>
      <c r="DWJ2" s="1309"/>
      <c r="DWK2" s="1309"/>
      <c r="DWL2" s="1309"/>
      <c r="DWM2" s="1309"/>
      <c r="DWN2" s="1309"/>
      <c r="DWO2" s="1309"/>
      <c r="DWP2" s="1309"/>
      <c r="DWQ2" s="1309"/>
      <c r="DWR2" s="1309"/>
      <c r="DWS2" s="1309"/>
      <c r="DWT2" s="1309"/>
      <c r="DWU2" s="1309"/>
      <c r="DWV2" s="1309"/>
      <c r="DWW2" s="1309"/>
      <c r="DWX2" s="1309"/>
      <c r="DWY2" s="1309"/>
      <c r="DWZ2" s="1309"/>
      <c r="DXA2" s="1309"/>
      <c r="DXB2" s="1309"/>
      <c r="DXC2" s="1309"/>
      <c r="DXD2" s="1309"/>
      <c r="DXE2" s="1309"/>
      <c r="DXF2" s="1309"/>
      <c r="DXG2" s="1309"/>
      <c r="DXH2" s="1309"/>
      <c r="DXI2" s="1309"/>
      <c r="DXJ2" s="1309"/>
      <c r="DXK2" s="1309"/>
      <c r="DXL2" s="1309"/>
      <c r="DXM2" s="1309"/>
      <c r="DXN2" s="1309"/>
      <c r="DXO2" s="1309"/>
      <c r="DXP2" s="1309"/>
      <c r="DXQ2" s="1309"/>
      <c r="DXR2" s="1309"/>
      <c r="DXS2" s="1309"/>
      <c r="DXT2" s="1309"/>
      <c r="DXU2" s="1309"/>
      <c r="DXV2" s="1309"/>
      <c r="DXW2" s="1309"/>
      <c r="DXX2" s="1309"/>
      <c r="DXY2" s="1309"/>
      <c r="DXZ2" s="1309"/>
      <c r="DYA2" s="1309"/>
      <c r="DYB2" s="1309"/>
      <c r="DYC2" s="1309"/>
      <c r="DYD2" s="1309"/>
      <c r="DYE2" s="1309"/>
      <c r="DYF2" s="1309"/>
      <c r="DYG2" s="1309"/>
      <c r="DYH2" s="1309"/>
      <c r="DYI2" s="1309"/>
      <c r="DYJ2" s="1309"/>
      <c r="DYK2" s="1309"/>
      <c r="DYL2" s="1309"/>
      <c r="DYM2" s="1309"/>
      <c r="DYN2" s="1309"/>
      <c r="DYO2" s="1309"/>
      <c r="DYP2" s="1309"/>
      <c r="DYQ2" s="1309"/>
      <c r="DYR2" s="1309"/>
      <c r="DYS2" s="1309"/>
      <c r="DYT2" s="1309"/>
      <c r="DYU2" s="1309"/>
      <c r="DYV2" s="1309"/>
      <c r="DYW2" s="1309"/>
      <c r="DYX2" s="1309"/>
      <c r="DYY2" s="1309"/>
      <c r="DYZ2" s="1309"/>
      <c r="DZA2" s="1309"/>
      <c r="DZB2" s="1309"/>
      <c r="DZC2" s="1309"/>
      <c r="DZD2" s="1309"/>
      <c r="DZE2" s="1309"/>
      <c r="DZF2" s="1309"/>
      <c r="DZG2" s="1309"/>
      <c r="DZH2" s="1309"/>
      <c r="DZI2" s="1309"/>
      <c r="DZJ2" s="1309"/>
      <c r="DZK2" s="1309"/>
      <c r="DZL2" s="1309"/>
      <c r="DZM2" s="1309"/>
      <c r="DZN2" s="1309"/>
      <c r="DZO2" s="1309"/>
      <c r="DZP2" s="1309"/>
      <c r="DZQ2" s="1309"/>
      <c r="DZR2" s="1309"/>
      <c r="DZS2" s="1309"/>
      <c r="DZT2" s="1309"/>
      <c r="DZU2" s="1309"/>
      <c r="DZV2" s="1309"/>
      <c r="DZW2" s="1309"/>
      <c r="DZX2" s="1309"/>
      <c r="DZY2" s="1309"/>
      <c r="DZZ2" s="1309"/>
      <c r="EAA2" s="1309"/>
      <c r="EAB2" s="1309"/>
      <c r="EAC2" s="1309"/>
      <c r="EAD2" s="1309"/>
      <c r="EAE2" s="1309"/>
      <c r="EAF2" s="1309"/>
      <c r="EAG2" s="1309"/>
      <c r="EAH2" s="1309"/>
      <c r="EAI2" s="1309"/>
      <c r="EAJ2" s="1309"/>
      <c r="EAK2" s="1309"/>
      <c r="EAL2" s="1309"/>
      <c r="EAM2" s="1309"/>
      <c r="EAN2" s="1309"/>
      <c r="EAO2" s="1309"/>
      <c r="EAP2" s="1309"/>
      <c r="EAQ2" s="1309"/>
      <c r="EAR2" s="1309"/>
      <c r="EAS2" s="1309"/>
      <c r="EAT2" s="1309"/>
      <c r="EAU2" s="1309"/>
      <c r="EAV2" s="1309"/>
      <c r="EAW2" s="1309"/>
      <c r="EAX2" s="1309"/>
      <c r="EAY2" s="1309"/>
      <c r="EAZ2" s="1309"/>
      <c r="EBA2" s="1309"/>
      <c r="EBB2" s="1309"/>
      <c r="EBC2" s="1309"/>
      <c r="EBD2" s="1309"/>
      <c r="EBE2" s="1309"/>
      <c r="EBF2" s="1309"/>
      <c r="EBG2" s="1309"/>
      <c r="EBH2" s="1309"/>
      <c r="EBI2" s="1309"/>
      <c r="EBJ2" s="1309"/>
      <c r="EBK2" s="1309"/>
      <c r="EBL2" s="1309"/>
      <c r="EBM2" s="1309"/>
      <c r="EBN2" s="1309"/>
      <c r="EBO2" s="1309"/>
      <c r="EBP2" s="1309"/>
      <c r="EBQ2" s="1309"/>
      <c r="EBR2" s="1309"/>
      <c r="EBS2" s="1309"/>
      <c r="EBT2" s="1309"/>
      <c r="EBU2" s="1309"/>
      <c r="EBV2" s="1309"/>
      <c r="EBW2" s="1309"/>
      <c r="EBX2" s="1309"/>
      <c r="EBY2" s="1309"/>
      <c r="EBZ2" s="1309"/>
      <c r="ECA2" s="1309"/>
      <c r="ECB2" s="1309"/>
      <c r="ECC2" s="1309"/>
      <c r="ECD2" s="1309"/>
      <c r="ECE2" s="1309"/>
      <c r="ECF2" s="1309"/>
      <c r="ECG2" s="1309"/>
      <c r="ECH2" s="1309"/>
      <c r="ECI2" s="1309"/>
      <c r="ECJ2" s="1309"/>
      <c r="ECK2" s="1309"/>
      <c r="ECL2" s="1309"/>
      <c r="ECM2" s="1309"/>
      <c r="ECN2" s="1309"/>
      <c r="ECO2" s="1309"/>
      <c r="ECP2" s="1309"/>
      <c r="ECQ2" s="1309"/>
      <c r="ECR2" s="1309"/>
      <c r="ECS2" s="1309"/>
      <c r="ECT2" s="1309"/>
      <c r="ECU2" s="1309"/>
      <c r="ECV2" s="1309"/>
      <c r="ECW2" s="1309"/>
      <c r="ECX2" s="1309"/>
      <c r="ECY2" s="1309"/>
      <c r="ECZ2" s="1309"/>
      <c r="EDA2" s="1309"/>
      <c r="EDB2" s="1309"/>
      <c r="EDC2" s="1309"/>
      <c r="EDD2" s="1309"/>
      <c r="EDE2" s="1309"/>
      <c r="EDF2" s="1309"/>
      <c r="EDG2" s="1309"/>
      <c r="EDH2" s="1309"/>
      <c r="EDI2" s="1309"/>
      <c r="EDJ2" s="1309"/>
      <c r="EDK2" s="1309"/>
      <c r="EDL2" s="1309"/>
      <c r="EDM2" s="1309"/>
      <c r="EDN2" s="1309"/>
      <c r="EDO2" s="1309"/>
      <c r="EDP2" s="1309"/>
      <c r="EDQ2" s="1309"/>
      <c r="EDR2" s="1309"/>
      <c r="EDS2" s="1309"/>
      <c r="EDT2" s="1309"/>
      <c r="EDU2" s="1309"/>
      <c r="EDV2" s="1309"/>
      <c r="EDW2" s="1309"/>
      <c r="EDX2" s="1309"/>
      <c r="EDY2" s="1309"/>
      <c r="EDZ2" s="1309"/>
      <c r="EEA2" s="1309"/>
      <c r="EEB2" s="1309"/>
      <c r="EEC2" s="1309"/>
      <c r="EED2" s="1309"/>
      <c r="EEE2" s="1309"/>
      <c r="EEF2" s="1309"/>
      <c r="EEG2" s="1309"/>
      <c r="EEH2" s="1309"/>
      <c r="EEI2" s="1309"/>
      <c r="EEJ2" s="1309"/>
      <c r="EEK2" s="1309"/>
      <c r="EEL2" s="1309"/>
      <c r="EEM2" s="1309"/>
      <c r="EEN2" s="1309"/>
      <c r="EEO2" s="1309"/>
      <c r="EEP2" s="1309"/>
      <c r="EEQ2" s="1309"/>
      <c r="EER2" s="1309"/>
      <c r="EES2" s="1309"/>
      <c r="EET2" s="1309"/>
      <c r="EEU2" s="1309"/>
      <c r="EEV2" s="1309"/>
      <c r="EEW2" s="1309"/>
      <c r="EEX2" s="1309"/>
      <c r="EEY2" s="1309"/>
      <c r="EEZ2" s="1309"/>
      <c r="EFA2" s="1309"/>
      <c r="EFB2" s="1309"/>
      <c r="EFC2" s="1309"/>
      <c r="EFD2" s="1309"/>
      <c r="EFE2" s="1309"/>
      <c r="EFF2" s="1309"/>
      <c r="EFG2" s="1309"/>
      <c r="EFH2" s="1309"/>
      <c r="EFI2" s="1309"/>
      <c r="EFJ2" s="1309"/>
      <c r="EFK2" s="1309"/>
      <c r="EFL2" s="1309"/>
      <c r="EFM2" s="1309"/>
      <c r="EFN2" s="1309"/>
      <c r="EFO2" s="1309"/>
      <c r="EFP2" s="1309"/>
      <c r="EFQ2" s="1309"/>
      <c r="EFR2" s="1309"/>
      <c r="EFS2" s="1309"/>
      <c r="EFT2" s="1309"/>
      <c r="EFU2" s="1309"/>
      <c r="EFV2" s="1309"/>
      <c r="EFW2" s="1309"/>
      <c r="EFX2" s="1309"/>
      <c r="EFY2" s="1309"/>
      <c r="EFZ2" s="1309"/>
      <c r="EGA2" s="1309"/>
      <c r="EGB2" s="1309"/>
      <c r="EGC2" s="1309"/>
      <c r="EGD2" s="1309"/>
      <c r="EGE2" s="1309"/>
      <c r="EGF2" s="1309"/>
      <c r="EGG2" s="1309"/>
      <c r="EGH2" s="1309"/>
      <c r="EGI2" s="1309"/>
      <c r="EGJ2" s="1309"/>
      <c r="EGK2" s="1309"/>
      <c r="EGL2" s="1309"/>
      <c r="EGM2" s="1309"/>
      <c r="EGN2" s="1309"/>
      <c r="EGO2" s="1309"/>
      <c r="EGP2" s="1309"/>
      <c r="EGQ2" s="1309"/>
      <c r="EGR2" s="1309"/>
      <c r="EGS2" s="1309"/>
      <c r="EGT2" s="1309"/>
      <c r="EGU2" s="1309"/>
      <c r="EGV2" s="1309"/>
      <c r="EGW2" s="1309"/>
      <c r="EGX2" s="1309"/>
      <c r="EGY2" s="1309"/>
      <c r="EGZ2" s="1309"/>
      <c r="EHA2" s="1309"/>
      <c r="EHB2" s="1309"/>
      <c r="EHC2" s="1309"/>
      <c r="EHD2" s="1309"/>
      <c r="EHE2" s="1309"/>
      <c r="EHF2" s="1309"/>
      <c r="EHG2" s="1309"/>
      <c r="EHH2" s="1309"/>
      <c r="EHI2" s="1309"/>
      <c r="EHJ2" s="1309"/>
      <c r="EHK2" s="1309"/>
      <c r="EHL2" s="1309"/>
      <c r="EHM2" s="1309"/>
      <c r="EHN2" s="1309"/>
      <c r="EHO2" s="1309"/>
      <c r="EHP2" s="1309"/>
      <c r="EHQ2" s="1309"/>
      <c r="EHR2" s="1309"/>
      <c r="EHS2" s="1309"/>
      <c r="EHT2" s="1309"/>
      <c r="EHU2" s="1309"/>
      <c r="EHV2" s="1309"/>
      <c r="EHW2" s="1309"/>
      <c r="EHX2" s="1309"/>
      <c r="EHY2" s="1309"/>
      <c r="EHZ2" s="1309"/>
      <c r="EIA2" s="1309"/>
      <c r="EIB2" s="1309"/>
      <c r="EIC2" s="1309"/>
      <c r="EID2" s="1309"/>
      <c r="EIE2" s="1309"/>
      <c r="EIF2" s="1309"/>
      <c r="EIG2" s="1309"/>
      <c r="EIH2" s="1309"/>
      <c r="EII2" s="1309"/>
      <c r="EIJ2" s="1309"/>
      <c r="EIK2" s="1309"/>
      <c r="EIL2" s="1309"/>
      <c r="EIM2" s="1309"/>
      <c r="EIN2" s="1309"/>
      <c r="EIO2" s="1309"/>
      <c r="EIP2" s="1309"/>
      <c r="EIQ2" s="1309"/>
      <c r="EIR2" s="1309"/>
      <c r="EIS2" s="1309"/>
      <c r="EIT2" s="1309"/>
      <c r="EIU2" s="1309"/>
      <c r="EIV2" s="1309"/>
      <c r="EIW2" s="1309"/>
      <c r="EIX2" s="1309"/>
      <c r="EIY2" s="1309"/>
      <c r="EIZ2" s="1309"/>
      <c r="EJA2" s="1309"/>
      <c r="EJB2" s="1309"/>
      <c r="EJC2" s="1309"/>
      <c r="EJD2" s="1309"/>
      <c r="EJE2" s="1309"/>
      <c r="EJF2" s="1309"/>
      <c r="EJG2" s="1309"/>
      <c r="EJH2" s="1309"/>
      <c r="EJI2" s="1309"/>
      <c r="EJJ2" s="1309"/>
      <c r="EJK2" s="1309"/>
      <c r="EJL2" s="1309"/>
      <c r="EJM2" s="1309"/>
      <c r="EJN2" s="1309"/>
      <c r="EJO2" s="1309"/>
      <c r="EJP2" s="1309"/>
      <c r="EJQ2" s="1309"/>
      <c r="EJR2" s="1309"/>
      <c r="EJS2" s="1309"/>
      <c r="EJT2" s="1309"/>
      <c r="EJU2" s="1309"/>
      <c r="EJV2" s="1309"/>
      <c r="EJW2" s="1309"/>
      <c r="EJX2" s="1309"/>
      <c r="EJY2" s="1309"/>
      <c r="EJZ2" s="1309"/>
      <c r="EKA2" s="1309"/>
      <c r="EKB2" s="1309"/>
      <c r="EKC2" s="1309"/>
      <c r="EKD2" s="1309"/>
      <c r="EKE2" s="1309"/>
      <c r="EKF2" s="1309"/>
      <c r="EKG2" s="1309"/>
      <c r="EKH2" s="1309"/>
      <c r="EKI2" s="1309"/>
      <c r="EKJ2" s="1309"/>
      <c r="EKK2" s="1309"/>
      <c r="EKL2" s="1309"/>
      <c r="EKM2" s="1309"/>
      <c r="EKN2" s="1309"/>
      <c r="EKO2" s="1309"/>
      <c r="EKP2" s="1309"/>
      <c r="EKQ2" s="1309"/>
      <c r="EKR2" s="1309"/>
      <c r="EKS2" s="1309"/>
      <c r="EKT2" s="1309"/>
      <c r="EKU2" s="1309"/>
      <c r="EKV2" s="1309"/>
      <c r="EKW2" s="1309"/>
      <c r="EKX2" s="1309"/>
      <c r="EKY2" s="1309"/>
      <c r="EKZ2" s="1309"/>
      <c r="ELA2" s="1309"/>
      <c r="ELB2" s="1309"/>
      <c r="ELC2" s="1309"/>
      <c r="ELD2" s="1309"/>
      <c r="ELE2" s="1309"/>
      <c r="ELF2" s="1309"/>
      <c r="ELG2" s="1309"/>
      <c r="ELH2" s="1309"/>
      <c r="ELI2" s="1309"/>
      <c r="ELJ2" s="1309"/>
      <c r="ELK2" s="1309"/>
      <c r="ELL2" s="1309"/>
      <c r="ELM2" s="1309"/>
      <c r="ELN2" s="1309"/>
      <c r="ELO2" s="1309"/>
      <c r="ELP2" s="1309"/>
      <c r="ELQ2" s="1309"/>
      <c r="ELR2" s="1309"/>
      <c r="ELS2" s="1309"/>
      <c r="ELT2" s="1309"/>
      <c r="ELU2" s="1309"/>
      <c r="ELV2" s="1309"/>
      <c r="ELW2" s="1309"/>
      <c r="ELX2" s="1309"/>
      <c r="ELY2" s="1309"/>
      <c r="ELZ2" s="1309"/>
      <c r="EMA2" s="1309"/>
      <c r="EMB2" s="1309"/>
      <c r="EMC2" s="1309"/>
      <c r="EMD2" s="1309"/>
      <c r="EME2" s="1309"/>
      <c r="EMF2" s="1309"/>
      <c r="EMG2" s="1309"/>
      <c r="EMH2" s="1309"/>
      <c r="EMI2" s="1309"/>
      <c r="EMJ2" s="1309"/>
      <c r="EMK2" s="1309"/>
      <c r="EML2" s="1309"/>
      <c r="EMM2" s="1309"/>
      <c r="EMN2" s="1309"/>
      <c r="EMO2" s="1309"/>
      <c r="EMP2" s="1309"/>
      <c r="EMQ2" s="1309"/>
      <c r="EMR2" s="1309"/>
      <c r="EMS2" s="1309"/>
      <c r="EMT2" s="1309"/>
      <c r="EMU2" s="1309"/>
      <c r="EMV2" s="1309"/>
      <c r="EMW2" s="1309"/>
      <c r="EMX2" s="1309"/>
      <c r="EMY2" s="1309"/>
      <c r="EMZ2" s="1309"/>
      <c r="ENA2" s="1309"/>
      <c r="ENB2" s="1309"/>
      <c r="ENC2" s="1309"/>
      <c r="END2" s="1309"/>
      <c r="ENE2" s="1309"/>
      <c r="ENF2" s="1309"/>
      <c r="ENG2" s="1309"/>
      <c r="ENH2" s="1309"/>
      <c r="ENI2" s="1309"/>
      <c r="ENJ2" s="1309"/>
      <c r="ENK2" s="1309"/>
      <c r="ENL2" s="1309"/>
      <c r="ENM2" s="1309"/>
      <c r="ENN2" s="1309"/>
      <c r="ENO2" s="1309"/>
      <c r="ENP2" s="1309"/>
      <c r="ENQ2" s="1309"/>
      <c r="ENR2" s="1309"/>
      <c r="ENS2" s="1309"/>
      <c r="ENT2" s="1309"/>
      <c r="ENU2" s="1309"/>
      <c r="ENV2" s="1309"/>
      <c r="ENW2" s="1309"/>
      <c r="ENX2" s="1309"/>
      <c r="ENY2" s="1309"/>
      <c r="ENZ2" s="1309"/>
      <c r="EOA2" s="1309"/>
      <c r="EOB2" s="1309"/>
      <c r="EOC2" s="1309"/>
      <c r="EOD2" s="1309"/>
      <c r="EOE2" s="1309"/>
      <c r="EOF2" s="1309"/>
      <c r="EOG2" s="1309"/>
      <c r="EOH2" s="1309"/>
      <c r="EOI2" s="1309"/>
      <c r="EOJ2" s="1309"/>
      <c r="EOK2" s="1309"/>
      <c r="EOL2" s="1309"/>
      <c r="EOM2" s="1309"/>
      <c r="EON2" s="1309"/>
      <c r="EOO2" s="1309"/>
      <c r="EOP2" s="1309"/>
      <c r="EOQ2" s="1309"/>
      <c r="EOR2" s="1309"/>
      <c r="EOS2" s="1309"/>
      <c r="EOT2" s="1309"/>
      <c r="EOU2" s="1309"/>
      <c r="EOV2" s="1309"/>
      <c r="EOW2" s="1309"/>
      <c r="EOX2" s="1309"/>
      <c r="EOY2" s="1309"/>
      <c r="EOZ2" s="1309"/>
      <c r="EPA2" s="1309"/>
      <c r="EPB2" s="1309"/>
      <c r="EPC2" s="1309"/>
      <c r="EPD2" s="1309"/>
      <c r="EPE2" s="1309"/>
      <c r="EPF2" s="1309"/>
      <c r="EPG2" s="1309"/>
      <c r="EPH2" s="1309"/>
      <c r="EPI2" s="1309"/>
      <c r="EPJ2" s="1309"/>
      <c r="EPK2" s="1309"/>
      <c r="EPL2" s="1309"/>
      <c r="EPM2" s="1309"/>
      <c r="EPN2" s="1309"/>
      <c r="EPO2" s="1309"/>
      <c r="EPP2" s="1309"/>
      <c r="EPQ2" s="1309"/>
      <c r="EPR2" s="1309"/>
      <c r="EPS2" s="1309"/>
      <c r="EPT2" s="1309"/>
      <c r="EPU2" s="1309"/>
      <c r="EPV2" s="1309"/>
      <c r="EPW2" s="1309"/>
      <c r="EPX2" s="1309"/>
      <c r="EPY2" s="1309"/>
      <c r="EPZ2" s="1309"/>
      <c r="EQA2" s="1309"/>
      <c r="EQB2" s="1309"/>
      <c r="EQC2" s="1309"/>
      <c r="EQD2" s="1309"/>
      <c r="EQE2" s="1309"/>
      <c r="EQF2" s="1309"/>
      <c r="EQG2" s="1309"/>
      <c r="EQH2" s="1309"/>
      <c r="EQI2" s="1309"/>
      <c r="EQJ2" s="1309"/>
      <c r="EQK2" s="1309"/>
      <c r="EQL2" s="1309"/>
      <c r="EQM2" s="1309"/>
      <c r="EQN2" s="1309"/>
      <c r="EQO2" s="1309"/>
      <c r="EQP2" s="1309"/>
      <c r="EQQ2" s="1309"/>
      <c r="EQR2" s="1309"/>
      <c r="EQS2" s="1309"/>
      <c r="EQT2" s="1309"/>
      <c r="EQU2" s="1309"/>
      <c r="EQV2" s="1309"/>
      <c r="EQW2" s="1309"/>
      <c r="EQX2" s="1309"/>
      <c r="EQY2" s="1309"/>
      <c r="EQZ2" s="1309"/>
      <c r="ERA2" s="1309"/>
      <c r="ERB2" s="1309"/>
      <c r="ERC2" s="1309"/>
      <c r="ERD2" s="1309"/>
      <c r="ERE2" s="1309"/>
      <c r="ERF2" s="1309"/>
      <c r="ERG2" s="1309"/>
      <c r="ERH2" s="1309"/>
      <c r="ERI2" s="1309"/>
      <c r="ERJ2" s="1309"/>
      <c r="ERK2" s="1309"/>
      <c r="ERL2" s="1309"/>
      <c r="ERM2" s="1309"/>
      <c r="ERN2" s="1309"/>
      <c r="ERO2" s="1309"/>
      <c r="ERP2" s="1309"/>
      <c r="ERQ2" s="1309"/>
      <c r="ERR2" s="1309"/>
      <c r="ERS2" s="1309"/>
      <c r="ERT2" s="1309"/>
      <c r="ERU2" s="1309"/>
      <c r="ERV2" s="1309"/>
      <c r="ERW2" s="1309"/>
      <c r="ERX2" s="1309"/>
      <c r="ERY2" s="1309"/>
      <c r="ERZ2" s="1309"/>
      <c r="ESA2" s="1309"/>
      <c r="ESB2" s="1309"/>
      <c r="ESC2" s="1309"/>
      <c r="ESD2" s="1309"/>
      <c r="ESE2" s="1309"/>
      <c r="ESF2" s="1309"/>
      <c r="ESG2" s="1309"/>
      <c r="ESH2" s="1309"/>
      <c r="ESI2" s="1309"/>
      <c r="ESJ2" s="1309"/>
      <c r="ESK2" s="1309"/>
      <c r="ESL2" s="1309"/>
      <c r="ESM2" s="1309"/>
      <c r="ESN2" s="1309"/>
      <c r="ESO2" s="1309"/>
      <c r="ESP2" s="1309"/>
      <c r="ESQ2" s="1309"/>
      <c r="ESR2" s="1309"/>
      <c r="ESS2" s="1309"/>
      <c r="EST2" s="1309"/>
      <c r="ESU2" s="1309"/>
      <c r="ESV2" s="1309"/>
      <c r="ESW2" s="1309"/>
      <c r="ESX2" s="1309"/>
      <c r="ESY2" s="1309"/>
      <c r="ESZ2" s="1309"/>
      <c r="ETA2" s="1309"/>
      <c r="ETB2" s="1309"/>
      <c r="ETC2" s="1309"/>
      <c r="ETD2" s="1309"/>
      <c r="ETE2" s="1309"/>
      <c r="ETF2" s="1309"/>
      <c r="ETG2" s="1309"/>
      <c r="ETH2" s="1309"/>
      <c r="ETI2" s="1309"/>
      <c r="ETJ2" s="1309"/>
      <c r="ETK2" s="1309"/>
      <c r="ETL2" s="1309"/>
      <c r="ETM2" s="1309"/>
      <c r="ETN2" s="1309"/>
      <c r="ETO2" s="1309"/>
      <c r="ETP2" s="1309"/>
      <c r="ETQ2" s="1309"/>
      <c r="ETR2" s="1309"/>
      <c r="ETS2" s="1309"/>
      <c r="ETT2" s="1309"/>
      <c r="ETU2" s="1309"/>
      <c r="ETV2" s="1309"/>
      <c r="ETW2" s="1309"/>
      <c r="ETX2" s="1309"/>
      <c r="ETY2" s="1309"/>
      <c r="ETZ2" s="1309"/>
      <c r="EUA2" s="1309"/>
      <c r="EUB2" s="1309"/>
      <c r="EUC2" s="1309"/>
      <c r="EUD2" s="1309"/>
      <c r="EUE2" s="1309"/>
      <c r="EUF2" s="1309"/>
      <c r="EUG2" s="1309"/>
      <c r="EUH2" s="1309"/>
      <c r="EUI2" s="1309"/>
      <c r="EUJ2" s="1309"/>
      <c r="EUK2" s="1309"/>
      <c r="EUL2" s="1309"/>
      <c r="EUM2" s="1309"/>
      <c r="EUN2" s="1309"/>
      <c r="EUO2" s="1309"/>
      <c r="EUP2" s="1309"/>
      <c r="EUQ2" s="1309"/>
      <c r="EUR2" s="1309"/>
      <c r="EUS2" s="1309"/>
      <c r="EUT2" s="1309"/>
      <c r="EUU2" s="1309"/>
      <c r="EUV2" s="1309"/>
      <c r="EUW2" s="1309"/>
      <c r="EUX2" s="1309"/>
      <c r="EUY2" s="1309"/>
      <c r="EUZ2" s="1309"/>
      <c r="EVA2" s="1309"/>
      <c r="EVB2" s="1309"/>
      <c r="EVC2" s="1309"/>
      <c r="EVD2" s="1309"/>
      <c r="EVE2" s="1309"/>
      <c r="EVF2" s="1309"/>
      <c r="EVG2" s="1309"/>
      <c r="EVH2" s="1309"/>
      <c r="EVI2" s="1309"/>
      <c r="EVJ2" s="1309"/>
      <c r="EVK2" s="1309"/>
      <c r="EVL2" s="1309"/>
      <c r="EVM2" s="1309"/>
      <c r="EVN2" s="1309"/>
      <c r="EVO2" s="1309"/>
      <c r="EVP2" s="1309"/>
      <c r="EVQ2" s="1309"/>
      <c r="EVR2" s="1309"/>
      <c r="EVS2" s="1309"/>
      <c r="EVT2" s="1309"/>
      <c r="EVU2" s="1309"/>
      <c r="EVV2" s="1309"/>
      <c r="EVW2" s="1309"/>
      <c r="EVX2" s="1309"/>
      <c r="EVY2" s="1309"/>
      <c r="EVZ2" s="1309"/>
      <c r="EWA2" s="1309"/>
      <c r="EWB2" s="1309"/>
      <c r="EWC2" s="1309"/>
      <c r="EWD2" s="1309"/>
      <c r="EWE2" s="1309"/>
      <c r="EWF2" s="1309"/>
      <c r="EWG2" s="1309"/>
      <c r="EWH2" s="1309"/>
      <c r="EWI2" s="1309"/>
      <c r="EWJ2" s="1309"/>
      <c r="EWK2" s="1309"/>
      <c r="EWL2" s="1309"/>
      <c r="EWM2" s="1309"/>
      <c r="EWN2" s="1309"/>
      <c r="EWO2" s="1309"/>
      <c r="EWP2" s="1309"/>
      <c r="EWQ2" s="1309"/>
      <c r="EWR2" s="1309"/>
      <c r="EWS2" s="1309"/>
      <c r="EWT2" s="1309"/>
      <c r="EWU2" s="1309"/>
      <c r="EWV2" s="1309"/>
      <c r="EWW2" s="1309"/>
      <c r="EWX2" s="1309"/>
      <c r="EWY2" s="1309"/>
      <c r="EWZ2" s="1309"/>
      <c r="EXA2" s="1309"/>
      <c r="EXB2" s="1309"/>
      <c r="EXC2" s="1309"/>
      <c r="EXD2" s="1309"/>
      <c r="EXE2" s="1309"/>
      <c r="EXF2" s="1309"/>
      <c r="EXG2" s="1309"/>
      <c r="EXH2" s="1309"/>
      <c r="EXI2" s="1309"/>
      <c r="EXJ2" s="1309"/>
      <c r="EXK2" s="1309"/>
      <c r="EXL2" s="1309"/>
      <c r="EXM2" s="1309"/>
      <c r="EXN2" s="1309"/>
      <c r="EXO2" s="1309"/>
      <c r="EXP2" s="1309"/>
      <c r="EXQ2" s="1309"/>
      <c r="EXR2" s="1309"/>
      <c r="EXS2" s="1309"/>
      <c r="EXT2" s="1309"/>
      <c r="EXU2" s="1309"/>
      <c r="EXV2" s="1309"/>
      <c r="EXW2" s="1309"/>
      <c r="EXX2" s="1309"/>
      <c r="EXY2" s="1309"/>
      <c r="EXZ2" s="1309"/>
      <c r="EYA2" s="1309"/>
      <c r="EYB2" s="1309"/>
      <c r="EYC2" s="1309"/>
      <c r="EYD2" s="1309"/>
      <c r="EYE2" s="1309"/>
      <c r="EYF2" s="1309"/>
      <c r="EYG2" s="1309"/>
      <c r="EYH2" s="1309"/>
      <c r="EYI2" s="1309"/>
      <c r="EYJ2" s="1309"/>
      <c r="EYK2" s="1309"/>
      <c r="EYL2" s="1309"/>
      <c r="EYM2" s="1309"/>
      <c r="EYN2" s="1309"/>
      <c r="EYO2" s="1309"/>
      <c r="EYP2" s="1309"/>
      <c r="EYQ2" s="1309"/>
      <c r="EYR2" s="1309"/>
      <c r="EYS2" s="1309"/>
      <c r="EYT2" s="1309"/>
      <c r="EYU2" s="1309"/>
      <c r="EYV2" s="1309"/>
      <c r="EYW2" s="1309"/>
      <c r="EYX2" s="1309"/>
      <c r="EYY2" s="1309"/>
      <c r="EYZ2" s="1309"/>
      <c r="EZA2" s="1309"/>
      <c r="EZB2" s="1309"/>
      <c r="EZC2" s="1309"/>
      <c r="EZD2" s="1309"/>
      <c r="EZE2" s="1309"/>
      <c r="EZF2" s="1309"/>
      <c r="EZG2" s="1309"/>
      <c r="EZH2" s="1309"/>
      <c r="EZI2" s="1309"/>
      <c r="EZJ2" s="1309"/>
      <c r="EZK2" s="1309"/>
      <c r="EZL2" s="1309"/>
      <c r="EZM2" s="1309"/>
      <c r="EZN2" s="1309"/>
      <c r="EZO2" s="1309"/>
      <c r="EZP2" s="1309"/>
      <c r="EZQ2" s="1309"/>
      <c r="EZR2" s="1309"/>
      <c r="EZS2" s="1309"/>
      <c r="EZT2" s="1309"/>
      <c r="EZU2" s="1309"/>
      <c r="EZV2" s="1309"/>
      <c r="EZW2" s="1309"/>
      <c r="EZX2" s="1309"/>
      <c r="EZY2" s="1309"/>
      <c r="EZZ2" s="1309"/>
      <c r="FAA2" s="1309"/>
      <c r="FAB2" s="1309"/>
      <c r="FAC2" s="1309"/>
      <c r="FAD2" s="1309"/>
      <c r="FAE2" s="1309"/>
      <c r="FAF2" s="1309"/>
      <c r="FAG2" s="1309"/>
      <c r="FAH2" s="1309"/>
      <c r="FAI2" s="1309"/>
      <c r="FAJ2" s="1309"/>
      <c r="FAK2" s="1309"/>
      <c r="FAL2" s="1309"/>
      <c r="FAM2" s="1309"/>
      <c r="FAN2" s="1309"/>
      <c r="FAO2" s="1309"/>
      <c r="FAP2" s="1309"/>
      <c r="FAQ2" s="1309"/>
      <c r="FAR2" s="1309"/>
      <c r="FAS2" s="1309"/>
      <c r="FAT2" s="1309"/>
      <c r="FAU2" s="1309"/>
      <c r="FAV2" s="1309"/>
      <c r="FAW2" s="1309"/>
      <c r="FAX2" s="1309"/>
      <c r="FAY2" s="1309"/>
      <c r="FAZ2" s="1309"/>
      <c r="FBA2" s="1309"/>
      <c r="FBB2" s="1309"/>
      <c r="FBC2" s="1309"/>
      <c r="FBD2" s="1309"/>
      <c r="FBE2" s="1309"/>
      <c r="FBF2" s="1309"/>
      <c r="FBG2" s="1309"/>
      <c r="FBH2" s="1309"/>
      <c r="FBI2" s="1309"/>
      <c r="FBJ2" s="1309"/>
      <c r="FBK2" s="1309"/>
      <c r="FBL2" s="1309"/>
      <c r="FBM2" s="1309"/>
      <c r="FBN2" s="1309"/>
      <c r="FBO2" s="1309"/>
      <c r="FBP2" s="1309"/>
      <c r="FBQ2" s="1309"/>
      <c r="FBR2" s="1309"/>
      <c r="FBS2" s="1309"/>
      <c r="FBT2" s="1309"/>
      <c r="FBU2" s="1309"/>
      <c r="FBV2" s="1309"/>
      <c r="FBW2" s="1309"/>
      <c r="FBX2" s="1309"/>
      <c r="FBY2" s="1309"/>
      <c r="FBZ2" s="1309"/>
      <c r="FCA2" s="1309"/>
      <c r="FCB2" s="1309"/>
      <c r="FCC2" s="1309"/>
      <c r="FCD2" s="1309"/>
      <c r="FCE2" s="1309"/>
      <c r="FCF2" s="1309"/>
      <c r="FCG2" s="1309"/>
      <c r="FCH2" s="1309"/>
      <c r="FCI2" s="1309"/>
      <c r="FCJ2" s="1309"/>
      <c r="FCK2" s="1309"/>
      <c r="FCL2" s="1309"/>
      <c r="FCM2" s="1309"/>
      <c r="FCN2" s="1309"/>
      <c r="FCO2" s="1309"/>
      <c r="FCP2" s="1309"/>
      <c r="FCQ2" s="1309"/>
      <c r="FCR2" s="1309"/>
      <c r="FCS2" s="1309"/>
      <c r="FCT2" s="1309"/>
      <c r="FCU2" s="1309"/>
      <c r="FCV2" s="1309"/>
      <c r="FCW2" s="1309"/>
      <c r="FCX2" s="1309"/>
      <c r="FCY2" s="1309"/>
      <c r="FCZ2" s="1309"/>
      <c r="FDA2" s="1309"/>
      <c r="FDB2" s="1309"/>
      <c r="FDC2" s="1309"/>
      <c r="FDD2" s="1309"/>
      <c r="FDE2" s="1309"/>
      <c r="FDF2" s="1309"/>
      <c r="FDG2" s="1309"/>
      <c r="FDH2" s="1309"/>
      <c r="FDI2" s="1309"/>
      <c r="FDJ2" s="1309"/>
      <c r="FDK2" s="1309"/>
      <c r="FDL2" s="1309"/>
      <c r="FDM2" s="1309"/>
      <c r="FDN2" s="1309"/>
      <c r="FDO2" s="1309"/>
      <c r="FDP2" s="1309"/>
      <c r="FDQ2" s="1309"/>
      <c r="FDR2" s="1309"/>
      <c r="FDS2" s="1309"/>
      <c r="FDT2" s="1309"/>
      <c r="FDU2" s="1309"/>
      <c r="FDV2" s="1309"/>
      <c r="FDW2" s="1309"/>
      <c r="FDX2" s="1309"/>
      <c r="FDY2" s="1309"/>
      <c r="FDZ2" s="1309"/>
      <c r="FEA2" s="1309"/>
      <c r="FEB2" s="1309"/>
      <c r="FEC2" s="1309"/>
      <c r="FED2" s="1309"/>
      <c r="FEE2" s="1309"/>
      <c r="FEF2" s="1309"/>
      <c r="FEG2" s="1309"/>
      <c r="FEH2" s="1309"/>
      <c r="FEI2" s="1309"/>
      <c r="FEJ2" s="1309"/>
      <c r="FEK2" s="1309"/>
      <c r="FEL2" s="1309"/>
      <c r="FEM2" s="1309"/>
      <c r="FEN2" s="1309"/>
      <c r="FEO2" s="1309"/>
      <c r="FEP2" s="1309"/>
      <c r="FEQ2" s="1309"/>
      <c r="FER2" s="1309"/>
      <c r="FES2" s="1309"/>
      <c r="FET2" s="1309"/>
      <c r="FEU2" s="1309"/>
      <c r="FEV2" s="1309"/>
      <c r="FEW2" s="1309"/>
      <c r="FEX2" s="1309"/>
      <c r="FEY2" s="1309"/>
      <c r="FEZ2" s="1309"/>
      <c r="FFA2" s="1309"/>
      <c r="FFB2" s="1309"/>
      <c r="FFC2" s="1309"/>
      <c r="FFD2" s="1309"/>
      <c r="FFE2" s="1309"/>
      <c r="FFF2" s="1309"/>
      <c r="FFG2" s="1309"/>
      <c r="FFH2" s="1309"/>
      <c r="FFI2" s="1309"/>
      <c r="FFJ2" s="1309"/>
      <c r="FFK2" s="1309"/>
      <c r="FFL2" s="1309"/>
      <c r="FFM2" s="1309"/>
      <c r="FFN2" s="1309"/>
      <c r="FFO2" s="1309"/>
      <c r="FFP2" s="1309"/>
      <c r="FFQ2" s="1309"/>
      <c r="FFR2" s="1309"/>
      <c r="FFS2" s="1309"/>
      <c r="FFT2" s="1309"/>
      <c r="FFU2" s="1309"/>
      <c r="FFV2" s="1309"/>
      <c r="FFW2" s="1309"/>
      <c r="FFX2" s="1309"/>
      <c r="FFY2" s="1309"/>
      <c r="FFZ2" s="1309"/>
      <c r="FGA2" s="1309"/>
      <c r="FGB2" s="1309"/>
      <c r="FGC2" s="1309"/>
      <c r="FGD2" s="1309"/>
      <c r="FGE2" s="1309"/>
      <c r="FGF2" s="1309"/>
      <c r="FGG2" s="1309"/>
      <c r="FGH2" s="1309"/>
      <c r="FGI2" s="1309"/>
      <c r="FGJ2" s="1309"/>
      <c r="FGK2" s="1309"/>
      <c r="FGL2" s="1309"/>
      <c r="FGM2" s="1309"/>
      <c r="FGN2" s="1309"/>
      <c r="FGO2" s="1309"/>
      <c r="FGP2" s="1309"/>
      <c r="FGQ2" s="1309"/>
      <c r="FGR2" s="1309"/>
      <c r="FGS2" s="1309"/>
      <c r="FGT2" s="1309"/>
      <c r="FGU2" s="1309"/>
      <c r="FGV2" s="1309"/>
      <c r="FGW2" s="1309"/>
      <c r="FGX2" s="1309"/>
      <c r="FGY2" s="1309"/>
      <c r="FGZ2" s="1309"/>
      <c r="FHA2" s="1309"/>
      <c r="FHB2" s="1309"/>
      <c r="FHC2" s="1309"/>
      <c r="FHD2" s="1309"/>
      <c r="FHE2" s="1309"/>
      <c r="FHF2" s="1309"/>
      <c r="FHG2" s="1309"/>
      <c r="FHH2" s="1309"/>
      <c r="FHI2" s="1309"/>
      <c r="FHJ2" s="1309"/>
      <c r="FHK2" s="1309"/>
      <c r="FHL2" s="1309"/>
      <c r="FHM2" s="1309"/>
      <c r="FHN2" s="1309"/>
      <c r="FHO2" s="1309"/>
      <c r="FHP2" s="1309"/>
      <c r="FHQ2" s="1309"/>
      <c r="FHR2" s="1309"/>
      <c r="FHS2" s="1309"/>
      <c r="FHT2" s="1309"/>
      <c r="FHU2" s="1309"/>
      <c r="FHV2" s="1309"/>
      <c r="FHW2" s="1309"/>
      <c r="FHX2" s="1309"/>
      <c r="FHY2" s="1309"/>
      <c r="FHZ2" s="1309"/>
      <c r="FIA2" s="1309"/>
      <c r="FIB2" s="1309"/>
      <c r="FIC2" s="1309"/>
      <c r="FID2" s="1309"/>
      <c r="FIE2" s="1309"/>
      <c r="FIF2" s="1309"/>
      <c r="FIG2" s="1309"/>
      <c r="FIH2" s="1309"/>
      <c r="FII2" s="1309"/>
      <c r="FIJ2" s="1309"/>
      <c r="FIK2" s="1309"/>
      <c r="FIL2" s="1309"/>
      <c r="FIM2" s="1309"/>
      <c r="FIN2" s="1309"/>
      <c r="FIO2" s="1309"/>
      <c r="FIP2" s="1309"/>
      <c r="FIQ2" s="1309"/>
      <c r="FIR2" s="1309"/>
      <c r="FIS2" s="1309"/>
      <c r="FIT2" s="1309"/>
      <c r="FIU2" s="1309"/>
      <c r="FIV2" s="1309"/>
      <c r="FIW2" s="1309"/>
      <c r="FIX2" s="1309"/>
      <c r="FIY2" s="1309"/>
      <c r="FIZ2" s="1309"/>
      <c r="FJA2" s="1309"/>
      <c r="FJB2" s="1309"/>
      <c r="FJC2" s="1309"/>
      <c r="FJD2" s="1309"/>
      <c r="FJE2" s="1309"/>
      <c r="FJF2" s="1309"/>
      <c r="FJG2" s="1309"/>
      <c r="FJH2" s="1309"/>
      <c r="FJI2" s="1309"/>
      <c r="FJJ2" s="1309"/>
      <c r="FJK2" s="1309"/>
      <c r="FJL2" s="1309"/>
      <c r="FJM2" s="1309"/>
      <c r="FJN2" s="1309"/>
      <c r="FJO2" s="1309"/>
      <c r="FJP2" s="1309"/>
      <c r="FJQ2" s="1309"/>
      <c r="FJR2" s="1309"/>
      <c r="FJS2" s="1309"/>
      <c r="FJT2" s="1309"/>
      <c r="FJU2" s="1309"/>
      <c r="FJV2" s="1309"/>
      <c r="FJW2" s="1309"/>
      <c r="FJX2" s="1309"/>
      <c r="FJY2" s="1309"/>
      <c r="FJZ2" s="1309"/>
      <c r="FKA2" s="1309"/>
      <c r="FKB2" s="1309"/>
      <c r="FKC2" s="1309"/>
      <c r="FKD2" s="1309"/>
      <c r="FKE2" s="1309"/>
      <c r="FKF2" s="1309"/>
      <c r="FKG2" s="1309"/>
      <c r="FKH2" s="1309"/>
      <c r="FKI2" s="1309"/>
      <c r="FKJ2" s="1309"/>
      <c r="FKK2" s="1309"/>
      <c r="FKL2" s="1309"/>
      <c r="FKM2" s="1309"/>
      <c r="FKN2" s="1309"/>
      <c r="FKO2" s="1309"/>
      <c r="FKP2" s="1309"/>
      <c r="FKQ2" s="1309"/>
      <c r="FKR2" s="1309"/>
      <c r="FKS2" s="1309"/>
      <c r="FKT2" s="1309"/>
      <c r="FKU2" s="1309"/>
      <c r="FKV2" s="1309"/>
      <c r="FKW2" s="1309"/>
      <c r="FKX2" s="1309"/>
      <c r="FKY2" s="1309"/>
      <c r="FKZ2" s="1309"/>
      <c r="FLA2" s="1309"/>
      <c r="FLB2" s="1309"/>
      <c r="FLC2" s="1309"/>
      <c r="FLD2" s="1309"/>
      <c r="FLE2" s="1309"/>
      <c r="FLF2" s="1309"/>
      <c r="FLG2" s="1309"/>
      <c r="FLH2" s="1309"/>
      <c r="FLI2" s="1309"/>
      <c r="FLJ2" s="1309"/>
      <c r="FLK2" s="1309"/>
      <c r="FLL2" s="1309"/>
      <c r="FLM2" s="1309"/>
      <c r="FLN2" s="1309"/>
      <c r="FLO2" s="1309"/>
      <c r="FLP2" s="1309"/>
      <c r="FLQ2" s="1309"/>
      <c r="FLR2" s="1309"/>
      <c r="FLS2" s="1309"/>
      <c r="FLT2" s="1309"/>
      <c r="FLU2" s="1309"/>
      <c r="FLV2" s="1309"/>
      <c r="FLW2" s="1309"/>
      <c r="FLX2" s="1309"/>
      <c r="FLY2" s="1309"/>
      <c r="FLZ2" s="1309"/>
      <c r="FMA2" s="1309"/>
      <c r="FMB2" s="1309"/>
      <c r="FMC2" s="1309"/>
      <c r="FMD2" s="1309"/>
      <c r="FME2" s="1309"/>
      <c r="FMF2" s="1309"/>
      <c r="FMG2" s="1309"/>
      <c r="FMH2" s="1309"/>
      <c r="FMI2" s="1309"/>
      <c r="FMJ2" s="1309"/>
      <c r="FMK2" s="1309"/>
      <c r="FML2" s="1309"/>
      <c r="FMM2" s="1309"/>
      <c r="FMN2" s="1309"/>
      <c r="FMO2" s="1309"/>
      <c r="FMP2" s="1309"/>
      <c r="FMQ2" s="1309"/>
      <c r="FMR2" s="1309"/>
      <c r="FMS2" s="1309"/>
      <c r="FMT2" s="1309"/>
      <c r="FMU2" s="1309"/>
      <c r="FMV2" s="1309"/>
      <c r="FMW2" s="1309"/>
      <c r="FMX2" s="1309"/>
      <c r="FMY2" s="1309"/>
      <c r="FMZ2" s="1309"/>
      <c r="FNA2" s="1309"/>
      <c r="FNB2" s="1309"/>
      <c r="FNC2" s="1309"/>
      <c r="FND2" s="1309"/>
      <c r="FNE2" s="1309"/>
      <c r="FNF2" s="1309"/>
      <c r="FNG2" s="1309"/>
      <c r="FNH2" s="1309"/>
      <c r="FNI2" s="1309"/>
      <c r="FNJ2" s="1309"/>
      <c r="FNK2" s="1309"/>
      <c r="FNL2" s="1309"/>
      <c r="FNM2" s="1309"/>
      <c r="FNN2" s="1309"/>
      <c r="FNO2" s="1309"/>
      <c r="FNP2" s="1309"/>
      <c r="FNQ2" s="1309"/>
      <c r="FNR2" s="1309"/>
      <c r="FNS2" s="1309"/>
      <c r="FNT2" s="1309"/>
      <c r="FNU2" s="1309"/>
      <c r="FNV2" s="1309"/>
      <c r="FNW2" s="1309"/>
      <c r="FNX2" s="1309"/>
      <c r="FNY2" s="1309"/>
      <c r="FNZ2" s="1309"/>
      <c r="FOA2" s="1309"/>
      <c r="FOB2" s="1309"/>
      <c r="FOC2" s="1309"/>
      <c r="FOD2" s="1309"/>
      <c r="FOE2" s="1309"/>
      <c r="FOF2" s="1309"/>
      <c r="FOG2" s="1309"/>
      <c r="FOH2" s="1309"/>
      <c r="FOI2" s="1309"/>
      <c r="FOJ2" s="1309"/>
      <c r="FOK2" s="1309"/>
      <c r="FOL2" s="1309"/>
      <c r="FOM2" s="1309"/>
      <c r="FON2" s="1309"/>
      <c r="FOO2" s="1309"/>
      <c r="FOP2" s="1309"/>
      <c r="FOQ2" s="1309"/>
      <c r="FOR2" s="1309"/>
      <c r="FOS2" s="1309"/>
      <c r="FOT2" s="1309"/>
      <c r="FOU2" s="1309"/>
      <c r="FOV2" s="1309"/>
      <c r="FOW2" s="1309"/>
      <c r="FOX2" s="1309"/>
      <c r="FOY2" s="1309"/>
      <c r="FOZ2" s="1309"/>
      <c r="FPA2" s="1309"/>
      <c r="FPB2" s="1309"/>
      <c r="FPC2" s="1309"/>
      <c r="FPD2" s="1309"/>
      <c r="FPE2" s="1309"/>
      <c r="FPF2" s="1309"/>
      <c r="FPG2" s="1309"/>
      <c r="FPH2" s="1309"/>
      <c r="FPI2" s="1309"/>
      <c r="FPJ2" s="1309"/>
      <c r="FPK2" s="1309"/>
      <c r="FPL2" s="1309"/>
      <c r="FPM2" s="1309"/>
      <c r="FPN2" s="1309"/>
      <c r="FPO2" s="1309"/>
      <c r="FPP2" s="1309"/>
      <c r="FPQ2" s="1309"/>
      <c r="FPR2" s="1309"/>
      <c r="FPS2" s="1309"/>
      <c r="FPT2" s="1309"/>
      <c r="FPU2" s="1309"/>
      <c r="FPV2" s="1309"/>
      <c r="FPW2" s="1309"/>
      <c r="FPX2" s="1309"/>
      <c r="FPY2" s="1309"/>
      <c r="FPZ2" s="1309"/>
      <c r="FQA2" s="1309"/>
      <c r="FQB2" s="1309"/>
      <c r="FQC2" s="1309"/>
      <c r="FQD2" s="1309"/>
      <c r="FQE2" s="1309"/>
      <c r="FQF2" s="1309"/>
      <c r="FQG2" s="1309"/>
      <c r="FQH2" s="1309"/>
      <c r="FQI2" s="1309"/>
      <c r="FQJ2" s="1309"/>
      <c r="FQK2" s="1309"/>
      <c r="FQL2" s="1309"/>
      <c r="FQM2" s="1309"/>
      <c r="FQN2" s="1309"/>
      <c r="FQO2" s="1309"/>
      <c r="FQP2" s="1309"/>
      <c r="FQQ2" s="1309"/>
      <c r="FQR2" s="1309"/>
      <c r="FQS2" s="1309"/>
      <c r="FQT2" s="1309"/>
      <c r="FQU2" s="1309"/>
      <c r="FQV2" s="1309"/>
      <c r="FQW2" s="1309"/>
      <c r="FQX2" s="1309"/>
      <c r="FQY2" s="1309"/>
      <c r="FQZ2" s="1309"/>
      <c r="FRA2" s="1309"/>
      <c r="FRB2" s="1309"/>
      <c r="FRC2" s="1309"/>
      <c r="FRD2" s="1309"/>
      <c r="FRE2" s="1309"/>
      <c r="FRF2" s="1309"/>
      <c r="FRG2" s="1309"/>
      <c r="FRH2" s="1309"/>
      <c r="FRI2" s="1309"/>
      <c r="FRJ2" s="1309"/>
      <c r="FRK2" s="1309"/>
      <c r="FRL2" s="1309"/>
      <c r="FRM2" s="1309"/>
      <c r="FRN2" s="1309"/>
      <c r="FRO2" s="1309"/>
      <c r="FRP2" s="1309"/>
      <c r="FRQ2" s="1309"/>
      <c r="FRR2" s="1309"/>
      <c r="FRS2" s="1309"/>
      <c r="FRT2" s="1309"/>
      <c r="FRU2" s="1309"/>
      <c r="FRV2" s="1309"/>
      <c r="FRW2" s="1309"/>
      <c r="FRX2" s="1309"/>
      <c r="FRY2" s="1309"/>
      <c r="FRZ2" s="1309"/>
      <c r="FSA2" s="1309"/>
      <c r="FSB2" s="1309"/>
      <c r="FSC2" s="1309"/>
      <c r="FSD2" s="1309"/>
      <c r="FSE2" s="1309"/>
      <c r="FSF2" s="1309"/>
      <c r="FSG2" s="1309"/>
      <c r="FSH2" s="1309"/>
      <c r="FSI2" s="1309"/>
      <c r="FSJ2" s="1309"/>
      <c r="FSK2" s="1309"/>
      <c r="FSL2" s="1309"/>
      <c r="FSM2" s="1309"/>
      <c r="FSN2" s="1309"/>
      <c r="FSO2" s="1309"/>
      <c r="FSP2" s="1309"/>
      <c r="FSQ2" s="1309"/>
      <c r="FSR2" s="1309"/>
      <c r="FSS2" s="1309"/>
      <c r="FST2" s="1309"/>
      <c r="FSU2" s="1309"/>
      <c r="FSV2" s="1309"/>
      <c r="FSW2" s="1309"/>
      <c r="FSX2" s="1309"/>
      <c r="FSY2" s="1309"/>
      <c r="FSZ2" s="1309"/>
      <c r="FTA2" s="1309"/>
      <c r="FTB2" s="1309"/>
      <c r="FTC2" s="1309"/>
      <c r="FTD2" s="1309"/>
      <c r="FTE2" s="1309"/>
      <c r="FTF2" s="1309"/>
      <c r="FTG2" s="1309"/>
      <c r="FTH2" s="1309"/>
      <c r="FTI2" s="1309"/>
      <c r="FTJ2" s="1309"/>
      <c r="FTK2" s="1309"/>
      <c r="FTL2" s="1309"/>
      <c r="FTM2" s="1309"/>
      <c r="FTN2" s="1309"/>
      <c r="FTO2" s="1309"/>
      <c r="FTP2" s="1309"/>
      <c r="FTQ2" s="1309"/>
      <c r="FTR2" s="1309"/>
      <c r="FTS2" s="1309"/>
      <c r="FTT2" s="1309"/>
      <c r="FTU2" s="1309"/>
      <c r="FTV2" s="1309"/>
      <c r="FTW2" s="1309"/>
      <c r="FTX2" s="1309"/>
      <c r="FTY2" s="1309"/>
      <c r="FTZ2" s="1309"/>
      <c r="FUA2" s="1309"/>
      <c r="FUB2" s="1309"/>
      <c r="FUC2" s="1309"/>
      <c r="FUD2" s="1309"/>
      <c r="FUE2" s="1309"/>
      <c r="FUF2" s="1309"/>
      <c r="FUG2" s="1309"/>
      <c r="FUH2" s="1309"/>
      <c r="FUI2" s="1309"/>
      <c r="FUJ2" s="1309"/>
      <c r="FUK2" s="1309"/>
      <c r="FUL2" s="1309"/>
      <c r="FUM2" s="1309"/>
      <c r="FUN2" s="1309"/>
      <c r="FUO2" s="1309"/>
      <c r="FUP2" s="1309"/>
      <c r="FUQ2" s="1309"/>
      <c r="FUR2" s="1309"/>
      <c r="FUS2" s="1309"/>
      <c r="FUT2" s="1309"/>
      <c r="FUU2" s="1309"/>
      <c r="FUV2" s="1309"/>
      <c r="FUW2" s="1309"/>
      <c r="FUX2" s="1309"/>
      <c r="FUY2" s="1309"/>
      <c r="FUZ2" s="1309"/>
      <c r="FVA2" s="1309"/>
      <c r="FVB2" s="1309"/>
      <c r="FVC2" s="1309"/>
      <c r="FVD2" s="1309"/>
      <c r="FVE2" s="1309"/>
      <c r="FVF2" s="1309"/>
      <c r="FVG2" s="1309"/>
      <c r="FVH2" s="1309"/>
      <c r="FVI2" s="1309"/>
      <c r="FVJ2" s="1309"/>
      <c r="FVK2" s="1309"/>
      <c r="FVL2" s="1309"/>
      <c r="FVM2" s="1309"/>
      <c r="FVN2" s="1309"/>
      <c r="FVO2" s="1309"/>
      <c r="FVP2" s="1309"/>
      <c r="FVQ2" s="1309"/>
      <c r="FVR2" s="1309"/>
      <c r="FVS2" s="1309"/>
      <c r="FVT2" s="1309"/>
      <c r="FVU2" s="1309"/>
      <c r="FVV2" s="1309"/>
      <c r="FVW2" s="1309"/>
      <c r="FVX2" s="1309"/>
      <c r="FVY2" s="1309"/>
      <c r="FVZ2" s="1309"/>
      <c r="FWA2" s="1309"/>
      <c r="FWB2" s="1309"/>
      <c r="FWC2" s="1309"/>
      <c r="FWD2" s="1309"/>
      <c r="FWE2" s="1309"/>
      <c r="FWF2" s="1309"/>
      <c r="FWG2" s="1309"/>
      <c r="FWH2" s="1309"/>
      <c r="FWI2" s="1309"/>
      <c r="FWJ2" s="1309"/>
      <c r="FWK2" s="1309"/>
      <c r="FWL2" s="1309"/>
      <c r="FWM2" s="1309"/>
      <c r="FWN2" s="1309"/>
      <c r="FWO2" s="1309"/>
      <c r="FWP2" s="1309"/>
      <c r="FWQ2" s="1309"/>
      <c r="FWR2" s="1309"/>
      <c r="FWS2" s="1309"/>
      <c r="FWT2" s="1309"/>
      <c r="FWU2" s="1309"/>
      <c r="FWV2" s="1309"/>
      <c r="FWW2" s="1309"/>
      <c r="FWX2" s="1309"/>
      <c r="FWY2" s="1309"/>
      <c r="FWZ2" s="1309"/>
      <c r="FXA2" s="1309"/>
      <c r="FXB2" s="1309"/>
      <c r="FXC2" s="1309"/>
      <c r="FXD2" s="1309"/>
      <c r="FXE2" s="1309"/>
      <c r="FXF2" s="1309"/>
      <c r="FXG2" s="1309"/>
      <c r="FXH2" s="1309"/>
      <c r="FXI2" s="1309"/>
      <c r="FXJ2" s="1309"/>
      <c r="FXK2" s="1309"/>
      <c r="FXL2" s="1309"/>
      <c r="FXM2" s="1309"/>
      <c r="FXN2" s="1309"/>
      <c r="FXO2" s="1309"/>
      <c r="FXP2" s="1309"/>
      <c r="FXQ2" s="1309"/>
      <c r="FXR2" s="1309"/>
      <c r="FXS2" s="1309"/>
      <c r="FXT2" s="1309"/>
      <c r="FXU2" s="1309"/>
      <c r="FXV2" s="1309"/>
      <c r="FXW2" s="1309"/>
      <c r="FXX2" s="1309"/>
      <c r="FXY2" s="1309"/>
      <c r="FXZ2" s="1309"/>
      <c r="FYA2" s="1309"/>
      <c r="FYB2" s="1309"/>
      <c r="FYC2" s="1309"/>
      <c r="FYD2" s="1309"/>
      <c r="FYE2" s="1309"/>
      <c r="FYF2" s="1309"/>
      <c r="FYG2" s="1309"/>
      <c r="FYH2" s="1309"/>
      <c r="FYI2" s="1309"/>
      <c r="FYJ2" s="1309"/>
      <c r="FYK2" s="1309"/>
      <c r="FYL2" s="1309"/>
      <c r="FYM2" s="1309"/>
      <c r="FYN2" s="1309"/>
      <c r="FYO2" s="1309"/>
      <c r="FYP2" s="1309"/>
      <c r="FYQ2" s="1309"/>
      <c r="FYR2" s="1309"/>
      <c r="FYS2" s="1309"/>
      <c r="FYT2" s="1309"/>
      <c r="FYU2" s="1309"/>
      <c r="FYV2" s="1309"/>
      <c r="FYW2" s="1309"/>
      <c r="FYX2" s="1309"/>
      <c r="FYY2" s="1309"/>
      <c r="FYZ2" s="1309"/>
      <c r="FZA2" s="1309"/>
      <c r="FZB2" s="1309"/>
      <c r="FZC2" s="1309"/>
      <c r="FZD2" s="1309"/>
      <c r="FZE2" s="1309"/>
      <c r="FZF2" s="1309"/>
      <c r="FZG2" s="1309"/>
      <c r="FZH2" s="1309"/>
      <c r="FZI2" s="1309"/>
      <c r="FZJ2" s="1309"/>
      <c r="FZK2" s="1309"/>
      <c r="FZL2" s="1309"/>
      <c r="FZM2" s="1309"/>
      <c r="FZN2" s="1309"/>
      <c r="FZO2" s="1309"/>
      <c r="FZP2" s="1309"/>
      <c r="FZQ2" s="1309"/>
      <c r="FZR2" s="1309"/>
      <c r="FZS2" s="1309"/>
      <c r="FZT2" s="1309"/>
      <c r="FZU2" s="1309"/>
      <c r="FZV2" s="1309"/>
      <c r="FZW2" s="1309"/>
      <c r="FZX2" s="1309"/>
      <c r="FZY2" s="1309"/>
      <c r="FZZ2" s="1309"/>
      <c r="GAA2" s="1309"/>
      <c r="GAB2" s="1309"/>
      <c r="GAC2" s="1309"/>
      <c r="GAD2" s="1309"/>
      <c r="GAE2" s="1309"/>
      <c r="GAF2" s="1309"/>
      <c r="GAG2" s="1309"/>
      <c r="GAH2" s="1309"/>
      <c r="GAI2" s="1309"/>
      <c r="GAJ2" s="1309"/>
      <c r="GAK2" s="1309"/>
      <c r="GAL2" s="1309"/>
      <c r="GAM2" s="1309"/>
      <c r="GAN2" s="1309"/>
      <c r="GAO2" s="1309"/>
      <c r="GAP2" s="1309"/>
      <c r="GAQ2" s="1309"/>
      <c r="GAR2" s="1309"/>
      <c r="GAS2" s="1309"/>
      <c r="GAT2" s="1309"/>
      <c r="GAU2" s="1309"/>
      <c r="GAV2" s="1309"/>
      <c r="GAW2" s="1309"/>
      <c r="GAX2" s="1309"/>
      <c r="GAY2" s="1309"/>
      <c r="GAZ2" s="1309"/>
      <c r="GBA2" s="1309"/>
      <c r="GBB2" s="1309"/>
      <c r="GBC2" s="1309"/>
      <c r="GBD2" s="1309"/>
      <c r="GBE2" s="1309"/>
      <c r="GBF2" s="1309"/>
      <c r="GBG2" s="1309"/>
      <c r="GBH2" s="1309"/>
      <c r="GBI2" s="1309"/>
      <c r="GBJ2" s="1309"/>
      <c r="GBK2" s="1309"/>
      <c r="GBL2" s="1309"/>
      <c r="GBM2" s="1309"/>
      <c r="GBN2" s="1309"/>
      <c r="GBO2" s="1309"/>
      <c r="GBP2" s="1309"/>
      <c r="GBQ2" s="1309"/>
      <c r="GBR2" s="1309"/>
      <c r="GBS2" s="1309"/>
      <c r="GBT2" s="1309"/>
      <c r="GBU2" s="1309"/>
      <c r="GBV2" s="1309"/>
      <c r="GBW2" s="1309"/>
      <c r="GBX2" s="1309"/>
      <c r="GBY2" s="1309"/>
      <c r="GBZ2" s="1309"/>
      <c r="GCA2" s="1309"/>
      <c r="GCB2" s="1309"/>
      <c r="GCC2" s="1309"/>
      <c r="GCD2" s="1309"/>
      <c r="GCE2" s="1309"/>
      <c r="GCF2" s="1309"/>
      <c r="GCG2" s="1309"/>
      <c r="GCH2" s="1309"/>
      <c r="GCI2" s="1309"/>
      <c r="GCJ2" s="1309"/>
      <c r="GCK2" s="1309"/>
      <c r="GCL2" s="1309"/>
      <c r="GCM2" s="1309"/>
      <c r="GCN2" s="1309"/>
      <c r="GCO2" s="1309"/>
      <c r="GCP2" s="1309"/>
      <c r="GCQ2" s="1309"/>
      <c r="GCR2" s="1309"/>
      <c r="GCS2" s="1309"/>
      <c r="GCT2" s="1309"/>
      <c r="GCU2" s="1309"/>
      <c r="GCV2" s="1309"/>
      <c r="GCW2" s="1309"/>
      <c r="GCX2" s="1309"/>
      <c r="GCY2" s="1309"/>
      <c r="GCZ2" s="1309"/>
      <c r="GDA2" s="1309"/>
      <c r="GDB2" s="1309"/>
      <c r="GDC2" s="1309"/>
      <c r="GDD2" s="1309"/>
      <c r="GDE2" s="1309"/>
      <c r="GDF2" s="1309"/>
      <c r="GDG2" s="1309"/>
      <c r="GDH2" s="1309"/>
      <c r="GDI2" s="1309"/>
      <c r="GDJ2" s="1309"/>
      <c r="GDK2" s="1309"/>
      <c r="GDL2" s="1309"/>
      <c r="GDM2" s="1309"/>
      <c r="GDN2" s="1309"/>
      <c r="GDO2" s="1309"/>
      <c r="GDP2" s="1309"/>
      <c r="GDQ2" s="1309"/>
      <c r="GDR2" s="1309"/>
      <c r="GDS2" s="1309"/>
      <c r="GDT2" s="1309"/>
      <c r="GDU2" s="1309"/>
      <c r="GDV2" s="1309"/>
      <c r="GDW2" s="1309"/>
      <c r="GDX2" s="1309"/>
      <c r="GDY2" s="1309"/>
      <c r="GDZ2" s="1309"/>
      <c r="GEA2" s="1309"/>
      <c r="GEB2" s="1309"/>
      <c r="GEC2" s="1309"/>
      <c r="GED2" s="1309"/>
      <c r="GEE2" s="1309"/>
      <c r="GEF2" s="1309"/>
      <c r="GEG2" s="1309"/>
      <c r="GEH2" s="1309"/>
      <c r="GEI2" s="1309"/>
      <c r="GEJ2" s="1309"/>
      <c r="GEK2" s="1309"/>
      <c r="GEL2" s="1309"/>
      <c r="GEM2" s="1309"/>
      <c r="GEN2" s="1309"/>
      <c r="GEO2" s="1309"/>
      <c r="GEP2" s="1309"/>
      <c r="GEQ2" s="1309"/>
      <c r="GER2" s="1309"/>
      <c r="GES2" s="1309"/>
      <c r="GET2" s="1309"/>
      <c r="GEU2" s="1309"/>
      <c r="GEV2" s="1309"/>
      <c r="GEW2" s="1309"/>
      <c r="GEX2" s="1309"/>
      <c r="GEY2" s="1309"/>
      <c r="GEZ2" s="1309"/>
      <c r="GFA2" s="1309"/>
      <c r="GFB2" s="1309"/>
      <c r="GFC2" s="1309"/>
      <c r="GFD2" s="1309"/>
      <c r="GFE2" s="1309"/>
      <c r="GFF2" s="1309"/>
      <c r="GFG2" s="1309"/>
      <c r="GFH2" s="1309"/>
      <c r="GFI2" s="1309"/>
      <c r="GFJ2" s="1309"/>
      <c r="GFK2" s="1309"/>
      <c r="GFL2" s="1309"/>
      <c r="GFM2" s="1309"/>
      <c r="GFN2" s="1309"/>
      <c r="GFO2" s="1309"/>
      <c r="GFP2" s="1309"/>
      <c r="GFQ2" s="1309"/>
      <c r="GFR2" s="1309"/>
      <c r="GFS2" s="1309"/>
      <c r="GFT2" s="1309"/>
      <c r="GFU2" s="1309"/>
      <c r="GFV2" s="1309"/>
      <c r="GFW2" s="1309"/>
      <c r="GFX2" s="1309"/>
      <c r="GFY2" s="1309"/>
      <c r="GFZ2" s="1309"/>
      <c r="GGA2" s="1309"/>
      <c r="GGB2" s="1309"/>
      <c r="GGC2" s="1309"/>
      <c r="GGD2" s="1309"/>
      <c r="GGE2" s="1309"/>
      <c r="GGF2" s="1309"/>
      <c r="GGG2" s="1309"/>
      <c r="GGH2" s="1309"/>
      <c r="GGI2" s="1309"/>
      <c r="GGJ2" s="1309"/>
      <c r="GGK2" s="1309"/>
      <c r="GGL2" s="1309"/>
      <c r="GGM2" s="1309"/>
      <c r="GGN2" s="1309"/>
      <c r="GGO2" s="1309"/>
      <c r="GGP2" s="1309"/>
      <c r="GGQ2" s="1309"/>
      <c r="GGR2" s="1309"/>
      <c r="GGS2" s="1309"/>
      <c r="GGT2" s="1309"/>
      <c r="GGU2" s="1309"/>
      <c r="GGV2" s="1309"/>
      <c r="GGW2" s="1309"/>
      <c r="GGX2" s="1309"/>
      <c r="GGY2" s="1309"/>
      <c r="GGZ2" s="1309"/>
      <c r="GHA2" s="1309"/>
      <c r="GHB2" s="1309"/>
      <c r="GHC2" s="1309"/>
      <c r="GHD2" s="1309"/>
      <c r="GHE2" s="1309"/>
      <c r="GHF2" s="1309"/>
      <c r="GHG2" s="1309"/>
      <c r="GHH2" s="1309"/>
      <c r="GHI2" s="1309"/>
      <c r="GHJ2" s="1309"/>
      <c r="GHK2" s="1309"/>
      <c r="GHL2" s="1309"/>
      <c r="GHM2" s="1309"/>
      <c r="GHN2" s="1309"/>
      <c r="GHO2" s="1309"/>
      <c r="GHP2" s="1309"/>
      <c r="GHQ2" s="1309"/>
      <c r="GHR2" s="1309"/>
      <c r="GHS2" s="1309"/>
      <c r="GHT2" s="1309"/>
      <c r="GHU2" s="1309"/>
      <c r="GHV2" s="1309"/>
      <c r="GHW2" s="1309"/>
      <c r="GHX2" s="1309"/>
      <c r="GHY2" s="1309"/>
      <c r="GHZ2" s="1309"/>
      <c r="GIA2" s="1309"/>
      <c r="GIB2" s="1309"/>
      <c r="GIC2" s="1309"/>
      <c r="GID2" s="1309"/>
      <c r="GIE2" s="1309"/>
      <c r="GIF2" s="1309"/>
      <c r="GIG2" s="1309"/>
      <c r="GIH2" s="1309"/>
      <c r="GII2" s="1309"/>
      <c r="GIJ2" s="1309"/>
      <c r="GIK2" s="1309"/>
      <c r="GIL2" s="1309"/>
      <c r="GIM2" s="1309"/>
      <c r="GIN2" s="1309"/>
      <c r="GIO2" s="1309"/>
      <c r="GIP2" s="1309"/>
      <c r="GIQ2" s="1309"/>
      <c r="GIR2" s="1309"/>
      <c r="GIS2" s="1309"/>
      <c r="GIT2" s="1309"/>
      <c r="GIU2" s="1309"/>
      <c r="GIV2" s="1309"/>
      <c r="GIW2" s="1309"/>
      <c r="GIX2" s="1309"/>
      <c r="GIY2" s="1309"/>
      <c r="GIZ2" s="1309"/>
      <c r="GJA2" s="1309"/>
      <c r="GJB2" s="1309"/>
      <c r="GJC2" s="1309"/>
      <c r="GJD2" s="1309"/>
      <c r="GJE2" s="1309"/>
      <c r="GJF2" s="1309"/>
      <c r="GJG2" s="1309"/>
      <c r="GJH2" s="1309"/>
      <c r="GJI2" s="1309"/>
      <c r="GJJ2" s="1309"/>
      <c r="GJK2" s="1309"/>
      <c r="GJL2" s="1309"/>
      <c r="GJM2" s="1309"/>
      <c r="GJN2" s="1309"/>
      <c r="GJO2" s="1309"/>
      <c r="GJP2" s="1309"/>
      <c r="GJQ2" s="1309"/>
      <c r="GJR2" s="1309"/>
      <c r="GJS2" s="1309"/>
      <c r="GJT2" s="1309"/>
      <c r="GJU2" s="1309"/>
      <c r="GJV2" s="1309"/>
      <c r="GJW2" s="1309"/>
      <c r="GJX2" s="1309"/>
      <c r="GJY2" s="1309"/>
      <c r="GJZ2" s="1309"/>
      <c r="GKA2" s="1309"/>
      <c r="GKB2" s="1309"/>
      <c r="GKC2" s="1309"/>
      <c r="GKD2" s="1309"/>
      <c r="GKE2" s="1309"/>
      <c r="GKF2" s="1309"/>
      <c r="GKG2" s="1309"/>
      <c r="GKH2" s="1309"/>
      <c r="GKI2" s="1309"/>
      <c r="GKJ2" s="1309"/>
      <c r="GKK2" s="1309"/>
      <c r="GKL2" s="1309"/>
      <c r="GKM2" s="1309"/>
      <c r="GKN2" s="1309"/>
      <c r="GKO2" s="1309"/>
      <c r="GKP2" s="1309"/>
      <c r="GKQ2" s="1309"/>
      <c r="GKR2" s="1309"/>
      <c r="GKS2" s="1309"/>
      <c r="GKT2" s="1309"/>
      <c r="GKU2" s="1309"/>
      <c r="GKV2" s="1309"/>
      <c r="GKW2" s="1309"/>
      <c r="GKX2" s="1309"/>
      <c r="GKY2" s="1309"/>
      <c r="GKZ2" s="1309"/>
      <c r="GLA2" s="1309"/>
      <c r="GLB2" s="1309"/>
      <c r="GLC2" s="1309"/>
      <c r="GLD2" s="1309"/>
      <c r="GLE2" s="1309"/>
      <c r="GLF2" s="1309"/>
      <c r="GLG2" s="1309"/>
      <c r="GLH2" s="1309"/>
      <c r="GLI2" s="1309"/>
      <c r="GLJ2" s="1309"/>
      <c r="GLK2" s="1309"/>
      <c r="GLL2" s="1309"/>
      <c r="GLM2" s="1309"/>
      <c r="GLN2" s="1309"/>
      <c r="GLO2" s="1309"/>
      <c r="GLP2" s="1309"/>
      <c r="GLQ2" s="1309"/>
      <c r="GLR2" s="1309"/>
      <c r="GLS2" s="1309"/>
      <c r="GLT2" s="1309"/>
      <c r="GLU2" s="1309"/>
      <c r="GLV2" s="1309"/>
      <c r="GLW2" s="1309"/>
      <c r="GLX2" s="1309"/>
      <c r="GLY2" s="1309"/>
      <c r="GLZ2" s="1309"/>
      <c r="GMA2" s="1309"/>
      <c r="GMB2" s="1309"/>
      <c r="GMC2" s="1309"/>
      <c r="GMD2" s="1309"/>
      <c r="GME2" s="1309"/>
      <c r="GMF2" s="1309"/>
      <c r="GMG2" s="1309"/>
      <c r="GMH2" s="1309"/>
      <c r="GMI2" s="1309"/>
      <c r="GMJ2" s="1309"/>
      <c r="GMK2" s="1309"/>
      <c r="GML2" s="1309"/>
      <c r="GMM2" s="1309"/>
      <c r="GMN2" s="1309"/>
      <c r="GMO2" s="1309"/>
      <c r="GMP2" s="1309"/>
      <c r="GMQ2" s="1309"/>
      <c r="GMR2" s="1309"/>
      <c r="GMS2" s="1309"/>
      <c r="GMT2" s="1309"/>
      <c r="GMU2" s="1309"/>
      <c r="GMV2" s="1309"/>
      <c r="GMW2" s="1309"/>
      <c r="GMX2" s="1309"/>
      <c r="GMY2" s="1309"/>
      <c r="GMZ2" s="1309"/>
      <c r="GNA2" s="1309"/>
      <c r="GNB2" s="1309"/>
      <c r="GNC2" s="1309"/>
      <c r="GND2" s="1309"/>
      <c r="GNE2" s="1309"/>
      <c r="GNF2" s="1309"/>
      <c r="GNG2" s="1309"/>
      <c r="GNH2" s="1309"/>
      <c r="GNI2" s="1309"/>
      <c r="GNJ2" s="1309"/>
      <c r="GNK2" s="1309"/>
      <c r="GNL2" s="1309"/>
      <c r="GNM2" s="1309"/>
      <c r="GNN2" s="1309"/>
      <c r="GNO2" s="1309"/>
      <c r="GNP2" s="1309"/>
      <c r="GNQ2" s="1309"/>
      <c r="GNR2" s="1309"/>
      <c r="GNS2" s="1309"/>
      <c r="GNT2" s="1309"/>
      <c r="GNU2" s="1309"/>
      <c r="GNV2" s="1309"/>
      <c r="GNW2" s="1309"/>
      <c r="GNX2" s="1309"/>
      <c r="GNY2" s="1309"/>
      <c r="GNZ2" s="1309"/>
      <c r="GOA2" s="1309"/>
      <c r="GOB2" s="1309"/>
      <c r="GOC2" s="1309"/>
      <c r="GOD2" s="1309"/>
      <c r="GOE2" s="1309"/>
      <c r="GOF2" s="1309"/>
      <c r="GOG2" s="1309"/>
      <c r="GOH2" s="1309"/>
      <c r="GOI2" s="1309"/>
      <c r="GOJ2" s="1309"/>
      <c r="GOK2" s="1309"/>
      <c r="GOL2" s="1309"/>
      <c r="GOM2" s="1309"/>
      <c r="GON2" s="1309"/>
      <c r="GOO2" s="1309"/>
      <c r="GOP2" s="1309"/>
      <c r="GOQ2" s="1309"/>
      <c r="GOR2" s="1309"/>
      <c r="GOS2" s="1309"/>
      <c r="GOT2" s="1309"/>
      <c r="GOU2" s="1309"/>
      <c r="GOV2" s="1309"/>
      <c r="GOW2" s="1309"/>
      <c r="GOX2" s="1309"/>
      <c r="GOY2" s="1309"/>
      <c r="GOZ2" s="1309"/>
      <c r="GPA2" s="1309"/>
      <c r="GPB2" s="1309"/>
      <c r="GPC2" s="1309"/>
      <c r="GPD2" s="1309"/>
      <c r="GPE2" s="1309"/>
      <c r="GPF2" s="1309"/>
      <c r="GPG2" s="1309"/>
      <c r="GPH2" s="1309"/>
      <c r="GPI2" s="1309"/>
      <c r="GPJ2" s="1309"/>
      <c r="GPK2" s="1309"/>
      <c r="GPL2" s="1309"/>
      <c r="GPM2" s="1309"/>
      <c r="GPN2" s="1309"/>
      <c r="GPO2" s="1309"/>
      <c r="GPP2" s="1309"/>
      <c r="GPQ2" s="1309"/>
      <c r="GPR2" s="1309"/>
      <c r="GPS2" s="1309"/>
      <c r="GPT2" s="1309"/>
      <c r="GPU2" s="1309"/>
      <c r="GPV2" s="1309"/>
      <c r="GPW2" s="1309"/>
      <c r="GPX2" s="1309"/>
      <c r="GPY2" s="1309"/>
      <c r="GPZ2" s="1309"/>
      <c r="GQA2" s="1309"/>
      <c r="GQB2" s="1309"/>
      <c r="GQC2" s="1309"/>
      <c r="GQD2" s="1309"/>
      <c r="GQE2" s="1309"/>
      <c r="GQF2" s="1309"/>
      <c r="GQG2" s="1309"/>
      <c r="GQH2" s="1309"/>
      <c r="GQI2" s="1309"/>
      <c r="GQJ2" s="1309"/>
      <c r="GQK2" s="1309"/>
      <c r="GQL2" s="1309"/>
      <c r="GQM2" s="1309"/>
      <c r="GQN2" s="1309"/>
      <c r="GQO2" s="1309"/>
      <c r="GQP2" s="1309"/>
      <c r="GQQ2" s="1309"/>
      <c r="GQR2" s="1309"/>
      <c r="GQS2" s="1309"/>
      <c r="GQT2" s="1309"/>
      <c r="GQU2" s="1309"/>
      <c r="GQV2" s="1309"/>
      <c r="GQW2" s="1309"/>
      <c r="GQX2" s="1309"/>
      <c r="GQY2" s="1309"/>
      <c r="GQZ2" s="1309"/>
      <c r="GRA2" s="1309"/>
      <c r="GRB2" s="1309"/>
      <c r="GRC2" s="1309"/>
      <c r="GRD2" s="1309"/>
      <c r="GRE2" s="1309"/>
      <c r="GRF2" s="1309"/>
      <c r="GRG2" s="1309"/>
      <c r="GRH2" s="1309"/>
      <c r="GRI2" s="1309"/>
      <c r="GRJ2" s="1309"/>
      <c r="GRK2" s="1309"/>
      <c r="GRL2" s="1309"/>
      <c r="GRM2" s="1309"/>
      <c r="GRN2" s="1309"/>
      <c r="GRO2" s="1309"/>
      <c r="GRP2" s="1309"/>
      <c r="GRQ2" s="1309"/>
      <c r="GRR2" s="1309"/>
      <c r="GRS2" s="1309"/>
      <c r="GRT2" s="1309"/>
      <c r="GRU2" s="1309"/>
      <c r="GRV2" s="1309"/>
      <c r="GRW2" s="1309"/>
      <c r="GRX2" s="1309"/>
      <c r="GRY2" s="1309"/>
      <c r="GRZ2" s="1309"/>
      <c r="GSA2" s="1309"/>
      <c r="GSB2" s="1309"/>
      <c r="GSC2" s="1309"/>
      <c r="GSD2" s="1309"/>
      <c r="GSE2" s="1309"/>
      <c r="GSF2" s="1309"/>
      <c r="GSG2" s="1309"/>
      <c r="GSH2" s="1309"/>
      <c r="GSI2" s="1309"/>
      <c r="GSJ2" s="1309"/>
      <c r="GSK2" s="1309"/>
      <c r="GSL2" s="1309"/>
      <c r="GSM2" s="1309"/>
      <c r="GSN2" s="1309"/>
      <c r="GSO2" s="1309"/>
      <c r="GSP2" s="1309"/>
      <c r="GSQ2" s="1309"/>
      <c r="GSR2" s="1309"/>
      <c r="GSS2" s="1309"/>
      <c r="GST2" s="1309"/>
      <c r="GSU2" s="1309"/>
      <c r="GSV2" s="1309"/>
      <c r="GSW2" s="1309"/>
      <c r="GSX2" s="1309"/>
      <c r="GSY2" s="1309"/>
      <c r="GSZ2" s="1309"/>
      <c r="GTA2" s="1309"/>
      <c r="GTB2" s="1309"/>
      <c r="GTC2" s="1309"/>
      <c r="GTD2" s="1309"/>
      <c r="GTE2" s="1309"/>
      <c r="GTF2" s="1309"/>
      <c r="GTG2" s="1309"/>
      <c r="GTH2" s="1309"/>
      <c r="GTI2" s="1309"/>
      <c r="GTJ2" s="1309"/>
      <c r="GTK2" s="1309"/>
      <c r="GTL2" s="1309"/>
      <c r="GTM2" s="1309"/>
      <c r="GTN2" s="1309"/>
      <c r="GTO2" s="1309"/>
      <c r="GTP2" s="1309"/>
      <c r="GTQ2" s="1309"/>
      <c r="GTR2" s="1309"/>
      <c r="GTS2" s="1309"/>
      <c r="GTT2" s="1309"/>
      <c r="GTU2" s="1309"/>
      <c r="GTV2" s="1309"/>
      <c r="GTW2" s="1309"/>
      <c r="GTX2" s="1309"/>
      <c r="GTY2" s="1309"/>
      <c r="GTZ2" s="1309"/>
      <c r="GUA2" s="1309"/>
      <c r="GUB2" s="1309"/>
      <c r="GUC2" s="1309"/>
      <c r="GUD2" s="1309"/>
      <c r="GUE2" s="1309"/>
      <c r="GUF2" s="1309"/>
      <c r="GUG2" s="1309"/>
      <c r="GUH2" s="1309"/>
      <c r="GUI2" s="1309"/>
      <c r="GUJ2" s="1309"/>
      <c r="GUK2" s="1309"/>
      <c r="GUL2" s="1309"/>
      <c r="GUM2" s="1309"/>
      <c r="GUN2" s="1309"/>
      <c r="GUO2" s="1309"/>
      <c r="GUP2" s="1309"/>
      <c r="GUQ2" s="1309"/>
      <c r="GUR2" s="1309"/>
      <c r="GUS2" s="1309"/>
      <c r="GUT2" s="1309"/>
      <c r="GUU2" s="1309"/>
      <c r="GUV2" s="1309"/>
      <c r="GUW2" s="1309"/>
      <c r="GUX2" s="1309"/>
      <c r="GUY2" s="1309"/>
      <c r="GUZ2" s="1309"/>
      <c r="GVA2" s="1309"/>
      <c r="GVB2" s="1309"/>
      <c r="GVC2" s="1309"/>
      <c r="GVD2" s="1309"/>
      <c r="GVE2" s="1309"/>
      <c r="GVF2" s="1309"/>
      <c r="GVG2" s="1309"/>
      <c r="GVH2" s="1309"/>
      <c r="GVI2" s="1309"/>
      <c r="GVJ2" s="1309"/>
      <c r="GVK2" s="1309"/>
      <c r="GVL2" s="1309"/>
      <c r="GVM2" s="1309"/>
      <c r="GVN2" s="1309"/>
      <c r="GVO2" s="1309"/>
      <c r="GVP2" s="1309"/>
      <c r="GVQ2" s="1309"/>
      <c r="GVR2" s="1309"/>
      <c r="GVS2" s="1309"/>
      <c r="GVT2" s="1309"/>
      <c r="GVU2" s="1309"/>
      <c r="GVV2" s="1309"/>
      <c r="GVW2" s="1309"/>
      <c r="GVX2" s="1309"/>
      <c r="GVY2" s="1309"/>
      <c r="GVZ2" s="1309"/>
      <c r="GWA2" s="1309"/>
      <c r="GWB2" s="1309"/>
      <c r="GWC2" s="1309"/>
      <c r="GWD2" s="1309"/>
      <c r="GWE2" s="1309"/>
      <c r="GWF2" s="1309"/>
      <c r="GWG2" s="1309"/>
      <c r="GWH2" s="1309"/>
      <c r="GWI2" s="1309"/>
      <c r="GWJ2" s="1309"/>
      <c r="GWK2" s="1309"/>
      <c r="GWL2" s="1309"/>
      <c r="GWM2" s="1309"/>
      <c r="GWN2" s="1309"/>
      <c r="GWO2" s="1309"/>
      <c r="GWP2" s="1309"/>
      <c r="GWQ2" s="1309"/>
      <c r="GWR2" s="1309"/>
      <c r="GWS2" s="1309"/>
      <c r="GWT2" s="1309"/>
      <c r="GWU2" s="1309"/>
      <c r="GWV2" s="1309"/>
      <c r="GWW2" s="1309"/>
      <c r="GWX2" s="1309"/>
      <c r="GWY2" s="1309"/>
      <c r="GWZ2" s="1309"/>
      <c r="GXA2" s="1309"/>
      <c r="GXB2" s="1309"/>
      <c r="GXC2" s="1309"/>
      <c r="GXD2" s="1309"/>
      <c r="GXE2" s="1309"/>
      <c r="GXF2" s="1309"/>
      <c r="GXG2" s="1309"/>
      <c r="GXH2" s="1309"/>
      <c r="GXI2" s="1309"/>
      <c r="GXJ2" s="1309"/>
      <c r="GXK2" s="1309"/>
      <c r="GXL2" s="1309"/>
      <c r="GXM2" s="1309"/>
      <c r="GXN2" s="1309"/>
      <c r="GXO2" s="1309"/>
      <c r="GXP2" s="1309"/>
      <c r="GXQ2" s="1309"/>
      <c r="GXR2" s="1309"/>
      <c r="GXS2" s="1309"/>
      <c r="GXT2" s="1309"/>
      <c r="GXU2" s="1309"/>
      <c r="GXV2" s="1309"/>
      <c r="GXW2" s="1309"/>
      <c r="GXX2" s="1309"/>
      <c r="GXY2" s="1309"/>
      <c r="GXZ2" s="1309"/>
      <c r="GYA2" s="1309"/>
      <c r="GYB2" s="1309"/>
      <c r="GYC2" s="1309"/>
      <c r="GYD2" s="1309"/>
      <c r="GYE2" s="1309"/>
      <c r="GYF2" s="1309"/>
      <c r="GYG2" s="1309"/>
      <c r="GYH2" s="1309"/>
      <c r="GYI2" s="1309"/>
      <c r="GYJ2" s="1309"/>
      <c r="GYK2" s="1309"/>
      <c r="GYL2" s="1309"/>
      <c r="GYM2" s="1309"/>
      <c r="GYN2" s="1309"/>
      <c r="GYO2" s="1309"/>
      <c r="GYP2" s="1309"/>
      <c r="GYQ2" s="1309"/>
      <c r="GYR2" s="1309"/>
      <c r="GYS2" s="1309"/>
      <c r="GYT2" s="1309"/>
      <c r="GYU2" s="1309"/>
      <c r="GYV2" s="1309"/>
      <c r="GYW2" s="1309"/>
      <c r="GYX2" s="1309"/>
      <c r="GYY2" s="1309"/>
      <c r="GYZ2" s="1309"/>
      <c r="GZA2" s="1309"/>
      <c r="GZB2" s="1309"/>
      <c r="GZC2" s="1309"/>
      <c r="GZD2" s="1309"/>
      <c r="GZE2" s="1309"/>
      <c r="GZF2" s="1309"/>
      <c r="GZG2" s="1309"/>
      <c r="GZH2" s="1309"/>
      <c r="GZI2" s="1309"/>
      <c r="GZJ2" s="1309"/>
      <c r="GZK2" s="1309"/>
      <c r="GZL2" s="1309"/>
      <c r="GZM2" s="1309"/>
      <c r="GZN2" s="1309"/>
      <c r="GZO2" s="1309"/>
      <c r="GZP2" s="1309"/>
      <c r="GZQ2" s="1309"/>
      <c r="GZR2" s="1309"/>
      <c r="GZS2" s="1309"/>
      <c r="GZT2" s="1309"/>
      <c r="GZU2" s="1309"/>
      <c r="GZV2" s="1309"/>
      <c r="GZW2" s="1309"/>
      <c r="GZX2" s="1309"/>
      <c r="GZY2" s="1309"/>
      <c r="GZZ2" s="1309"/>
      <c r="HAA2" s="1309"/>
      <c r="HAB2" s="1309"/>
      <c r="HAC2" s="1309"/>
      <c r="HAD2" s="1309"/>
      <c r="HAE2" s="1309"/>
      <c r="HAF2" s="1309"/>
      <c r="HAG2" s="1309"/>
      <c r="HAH2" s="1309"/>
      <c r="HAI2" s="1309"/>
      <c r="HAJ2" s="1309"/>
      <c r="HAK2" s="1309"/>
      <c r="HAL2" s="1309"/>
      <c r="HAM2" s="1309"/>
      <c r="HAN2" s="1309"/>
      <c r="HAO2" s="1309"/>
      <c r="HAP2" s="1309"/>
      <c r="HAQ2" s="1309"/>
      <c r="HAR2" s="1309"/>
      <c r="HAS2" s="1309"/>
      <c r="HAT2" s="1309"/>
      <c r="HAU2" s="1309"/>
      <c r="HAV2" s="1309"/>
      <c r="HAW2" s="1309"/>
      <c r="HAX2" s="1309"/>
      <c r="HAY2" s="1309"/>
      <c r="HAZ2" s="1309"/>
      <c r="HBA2" s="1309"/>
      <c r="HBB2" s="1309"/>
      <c r="HBC2" s="1309"/>
      <c r="HBD2" s="1309"/>
      <c r="HBE2" s="1309"/>
      <c r="HBF2" s="1309"/>
      <c r="HBG2" s="1309"/>
      <c r="HBH2" s="1309"/>
      <c r="HBI2" s="1309"/>
      <c r="HBJ2" s="1309"/>
      <c r="HBK2" s="1309"/>
      <c r="HBL2" s="1309"/>
      <c r="HBM2" s="1309"/>
      <c r="HBN2" s="1309"/>
      <c r="HBO2" s="1309"/>
      <c r="HBP2" s="1309"/>
      <c r="HBQ2" s="1309"/>
      <c r="HBR2" s="1309"/>
      <c r="HBS2" s="1309"/>
      <c r="HBT2" s="1309"/>
      <c r="HBU2" s="1309"/>
      <c r="HBV2" s="1309"/>
      <c r="HBW2" s="1309"/>
      <c r="HBX2" s="1309"/>
      <c r="HBY2" s="1309"/>
      <c r="HBZ2" s="1309"/>
      <c r="HCA2" s="1309"/>
      <c r="HCB2" s="1309"/>
      <c r="HCC2" s="1309"/>
      <c r="HCD2" s="1309"/>
      <c r="HCE2" s="1309"/>
      <c r="HCF2" s="1309"/>
      <c r="HCG2" s="1309"/>
      <c r="HCH2" s="1309"/>
      <c r="HCI2" s="1309"/>
      <c r="HCJ2" s="1309"/>
      <c r="HCK2" s="1309"/>
      <c r="HCL2" s="1309"/>
      <c r="HCM2" s="1309"/>
      <c r="HCN2" s="1309"/>
      <c r="HCO2" s="1309"/>
      <c r="HCP2" s="1309"/>
      <c r="HCQ2" s="1309"/>
      <c r="HCR2" s="1309"/>
      <c r="HCS2" s="1309"/>
      <c r="HCT2" s="1309"/>
      <c r="HCU2" s="1309"/>
      <c r="HCV2" s="1309"/>
      <c r="HCW2" s="1309"/>
      <c r="HCX2" s="1309"/>
      <c r="HCY2" s="1309"/>
      <c r="HCZ2" s="1309"/>
      <c r="HDA2" s="1309"/>
      <c r="HDB2" s="1309"/>
      <c r="HDC2" s="1309"/>
      <c r="HDD2" s="1309"/>
      <c r="HDE2" s="1309"/>
      <c r="HDF2" s="1309"/>
      <c r="HDG2" s="1309"/>
      <c r="HDH2" s="1309"/>
      <c r="HDI2" s="1309"/>
      <c r="HDJ2" s="1309"/>
      <c r="HDK2" s="1309"/>
      <c r="HDL2" s="1309"/>
      <c r="HDM2" s="1309"/>
      <c r="HDN2" s="1309"/>
      <c r="HDO2" s="1309"/>
      <c r="HDP2" s="1309"/>
      <c r="HDQ2" s="1309"/>
      <c r="HDR2" s="1309"/>
      <c r="HDS2" s="1309"/>
      <c r="HDT2" s="1309"/>
      <c r="HDU2" s="1309"/>
      <c r="HDV2" s="1309"/>
      <c r="HDW2" s="1309"/>
      <c r="HDX2" s="1309"/>
      <c r="HDY2" s="1309"/>
      <c r="HDZ2" s="1309"/>
      <c r="HEA2" s="1309"/>
      <c r="HEB2" s="1309"/>
      <c r="HEC2" s="1309"/>
      <c r="HED2" s="1309"/>
      <c r="HEE2" s="1309"/>
      <c r="HEF2" s="1309"/>
      <c r="HEG2" s="1309"/>
      <c r="HEH2" s="1309"/>
      <c r="HEI2" s="1309"/>
      <c r="HEJ2" s="1309"/>
      <c r="HEK2" s="1309"/>
      <c r="HEL2" s="1309"/>
      <c r="HEM2" s="1309"/>
      <c r="HEN2" s="1309"/>
      <c r="HEO2" s="1309"/>
      <c r="HEP2" s="1309"/>
      <c r="HEQ2" s="1309"/>
      <c r="HER2" s="1309"/>
      <c r="HES2" s="1309"/>
      <c r="HET2" s="1309"/>
      <c r="HEU2" s="1309"/>
      <c r="HEV2" s="1309"/>
      <c r="HEW2" s="1309"/>
      <c r="HEX2" s="1309"/>
      <c r="HEY2" s="1309"/>
      <c r="HEZ2" s="1309"/>
      <c r="HFA2" s="1309"/>
      <c r="HFB2" s="1309"/>
      <c r="HFC2" s="1309"/>
      <c r="HFD2" s="1309"/>
      <c r="HFE2" s="1309"/>
      <c r="HFF2" s="1309"/>
      <c r="HFG2" s="1309"/>
      <c r="HFH2" s="1309"/>
      <c r="HFI2" s="1309"/>
      <c r="HFJ2" s="1309"/>
      <c r="HFK2" s="1309"/>
      <c r="HFL2" s="1309"/>
      <c r="HFM2" s="1309"/>
      <c r="HFN2" s="1309"/>
      <c r="HFO2" s="1309"/>
      <c r="HFP2" s="1309"/>
      <c r="HFQ2" s="1309"/>
      <c r="HFR2" s="1309"/>
      <c r="HFS2" s="1309"/>
      <c r="HFT2" s="1309"/>
      <c r="HFU2" s="1309"/>
      <c r="HFV2" s="1309"/>
      <c r="HFW2" s="1309"/>
      <c r="HFX2" s="1309"/>
      <c r="HFY2" s="1309"/>
      <c r="HFZ2" s="1309"/>
      <c r="HGA2" s="1309"/>
      <c r="HGB2" s="1309"/>
      <c r="HGC2" s="1309"/>
      <c r="HGD2" s="1309"/>
      <c r="HGE2" s="1309"/>
      <c r="HGF2" s="1309"/>
      <c r="HGG2" s="1309"/>
      <c r="HGH2" s="1309"/>
      <c r="HGI2" s="1309"/>
      <c r="HGJ2" s="1309"/>
      <c r="HGK2" s="1309"/>
      <c r="HGL2" s="1309"/>
      <c r="HGM2" s="1309"/>
      <c r="HGN2" s="1309"/>
      <c r="HGO2" s="1309"/>
      <c r="HGP2" s="1309"/>
      <c r="HGQ2" s="1309"/>
      <c r="HGR2" s="1309"/>
      <c r="HGS2" s="1309"/>
      <c r="HGT2" s="1309"/>
      <c r="HGU2" s="1309"/>
      <c r="HGV2" s="1309"/>
      <c r="HGW2" s="1309"/>
      <c r="HGX2" s="1309"/>
      <c r="HGY2" s="1309"/>
      <c r="HGZ2" s="1309"/>
      <c r="HHA2" s="1309"/>
      <c r="HHB2" s="1309"/>
      <c r="HHC2" s="1309"/>
      <c r="HHD2" s="1309"/>
      <c r="HHE2" s="1309"/>
      <c r="HHF2" s="1309"/>
      <c r="HHG2" s="1309"/>
      <c r="HHH2" s="1309"/>
      <c r="HHI2" s="1309"/>
      <c r="HHJ2" s="1309"/>
      <c r="HHK2" s="1309"/>
      <c r="HHL2" s="1309"/>
      <c r="HHM2" s="1309"/>
      <c r="HHN2" s="1309"/>
      <c r="HHO2" s="1309"/>
      <c r="HHP2" s="1309"/>
      <c r="HHQ2" s="1309"/>
      <c r="HHR2" s="1309"/>
      <c r="HHS2" s="1309"/>
      <c r="HHT2" s="1309"/>
      <c r="HHU2" s="1309"/>
      <c r="HHV2" s="1309"/>
      <c r="HHW2" s="1309"/>
      <c r="HHX2" s="1309"/>
      <c r="HHY2" s="1309"/>
      <c r="HHZ2" s="1309"/>
      <c r="HIA2" s="1309"/>
      <c r="HIB2" s="1309"/>
      <c r="HIC2" s="1309"/>
      <c r="HID2" s="1309"/>
      <c r="HIE2" s="1309"/>
      <c r="HIF2" s="1309"/>
      <c r="HIG2" s="1309"/>
      <c r="HIH2" s="1309"/>
      <c r="HII2" s="1309"/>
      <c r="HIJ2" s="1309"/>
      <c r="HIK2" s="1309"/>
      <c r="HIL2" s="1309"/>
      <c r="HIM2" s="1309"/>
      <c r="HIN2" s="1309"/>
      <c r="HIO2" s="1309"/>
      <c r="HIP2" s="1309"/>
      <c r="HIQ2" s="1309"/>
      <c r="HIR2" s="1309"/>
      <c r="HIS2" s="1309"/>
      <c r="HIT2" s="1309"/>
      <c r="HIU2" s="1309"/>
      <c r="HIV2" s="1309"/>
      <c r="HIW2" s="1309"/>
      <c r="HIX2" s="1309"/>
      <c r="HIY2" s="1309"/>
      <c r="HIZ2" s="1309"/>
      <c r="HJA2" s="1309"/>
      <c r="HJB2" s="1309"/>
      <c r="HJC2" s="1309"/>
      <c r="HJD2" s="1309"/>
      <c r="HJE2" s="1309"/>
      <c r="HJF2" s="1309"/>
      <c r="HJG2" s="1309"/>
      <c r="HJH2" s="1309"/>
      <c r="HJI2" s="1309"/>
      <c r="HJJ2" s="1309"/>
      <c r="HJK2" s="1309"/>
      <c r="HJL2" s="1309"/>
      <c r="HJM2" s="1309"/>
      <c r="HJN2" s="1309"/>
      <c r="HJO2" s="1309"/>
      <c r="HJP2" s="1309"/>
      <c r="HJQ2" s="1309"/>
      <c r="HJR2" s="1309"/>
      <c r="HJS2" s="1309"/>
      <c r="HJT2" s="1309"/>
      <c r="HJU2" s="1309"/>
      <c r="HJV2" s="1309"/>
      <c r="HJW2" s="1309"/>
      <c r="HJX2" s="1309"/>
      <c r="HJY2" s="1309"/>
      <c r="HJZ2" s="1309"/>
      <c r="HKA2" s="1309"/>
      <c r="HKB2" s="1309"/>
      <c r="HKC2" s="1309"/>
      <c r="HKD2" s="1309"/>
      <c r="HKE2" s="1309"/>
      <c r="HKF2" s="1309"/>
      <c r="HKG2" s="1309"/>
      <c r="HKH2" s="1309"/>
      <c r="HKI2" s="1309"/>
      <c r="HKJ2" s="1309"/>
      <c r="HKK2" s="1309"/>
      <c r="HKL2" s="1309"/>
      <c r="HKM2" s="1309"/>
      <c r="HKN2" s="1309"/>
      <c r="HKO2" s="1309"/>
      <c r="HKP2" s="1309"/>
      <c r="HKQ2" s="1309"/>
      <c r="HKR2" s="1309"/>
      <c r="HKS2" s="1309"/>
      <c r="HKT2" s="1309"/>
      <c r="HKU2" s="1309"/>
      <c r="HKV2" s="1309"/>
      <c r="HKW2" s="1309"/>
      <c r="HKX2" s="1309"/>
      <c r="HKY2" s="1309"/>
      <c r="HKZ2" s="1309"/>
      <c r="HLA2" s="1309"/>
      <c r="HLB2" s="1309"/>
      <c r="HLC2" s="1309"/>
      <c r="HLD2" s="1309"/>
      <c r="HLE2" s="1309"/>
      <c r="HLF2" s="1309"/>
      <c r="HLG2" s="1309"/>
      <c r="HLH2" s="1309"/>
      <c r="HLI2" s="1309"/>
      <c r="HLJ2" s="1309"/>
      <c r="HLK2" s="1309"/>
      <c r="HLL2" s="1309"/>
      <c r="HLM2" s="1309"/>
      <c r="HLN2" s="1309"/>
      <c r="HLO2" s="1309"/>
      <c r="HLP2" s="1309"/>
      <c r="HLQ2" s="1309"/>
      <c r="HLR2" s="1309"/>
      <c r="HLS2" s="1309"/>
      <c r="HLT2" s="1309"/>
      <c r="HLU2" s="1309"/>
      <c r="HLV2" s="1309"/>
      <c r="HLW2" s="1309"/>
      <c r="HLX2" s="1309"/>
      <c r="HLY2" s="1309"/>
      <c r="HLZ2" s="1309"/>
      <c r="HMA2" s="1309"/>
      <c r="HMB2" s="1309"/>
      <c r="HMC2" s="1309"/>
      <c r="HMD2" s="1309"/>
      <c r="HME2" s="1309"/>
      <c r="HMF2" s="1309"/>
      <c r="HMG2" s="1309"/>
      <c r="HMH2" s="1309"/>
      <c r="HMI2" s="1309"/>
      <c r="HMJ2" s="1309"/>
      <c r="HMK2" s="1309"/>
      <c r="HML2" s="1309"/>
      <c r="HMM2" s="1309"/>
      <c r="HMN2" s="1309"/>
      <c r="HMO2" s="1309"/>
      <c r="HMP2" s="1309"/>
      <c r="HMQ2" s="1309"/>
      <c r="HMR2" s="1309"/>
      <c r="HMS2" s="1309"/>
      <c r="HMT2" s="1309"/>
      <c r="HMU2" s="1309"/>
      <c r="HMV2" s="1309"/>
      <c r="HMW2" s="1309"/>
      <c r="HMX2" s="1309"/>
      <c r="HMY2" s="1309"/>
      <c r="HMZ2" s="1309"/>
      <c r="HNA2" s="1309"/>
      <c r="HNB2" s="1309"/>
      <c r="HNC2" s="1309"/>
      <c r="HND2" s="1309"/>
      <c r="HNE2" s="1309"/>
      <c r="HNF2" s="1309"/>
      <c r="HNG2" s="1309"/>
      <c r="HNH2" s="1309"/>
      <c r="HNI2" s="1309"/>
      <c r="HNJ2" s="1309"/>
      <c r="HNK2" s="1309"/>
      <c r="HNL2" s="1309"/>
      <c r="HNM2" s="1309"/>
      <c r="HNN2" s="1309"/>
      <c r="HNO2" s="1309"/>
      <c r="HNP2" s="1309"/>
      <c r="HNQ2" s="1309"/>
      <c r="HNR2" s="1309"/>
      <c r="HNS2" s="1309"/>
      <c r="HNT2" s="1309"/>
      <c r="HNU2" s="1309"/>
      <c r="HNV2" s="1309"/>
      <c r="HNW2" s="1309"/>
      <c r="HNX2" s="1309"/>
      <c r="HNY2" s="1309"/>
      <c r="HNZ2" s="1309"/>
      <c r="HOA2" s="1309"/>
      <c r="HOB2" s="1309"/>
      <c r="HOC2" s="1309"/>
      <c r="HOD2" s="1309"/>
      <c r="HOE2" s="1309"/>
      <c r="HOF2" s="1309"/>
      <c r="HOG2" s="1309"/>
      <c r="HOH2" s="1309"/>
      <c r="HOI2" s="1309"/>
      <c r="HOJ2" s="1309"/>
      <c r="HOK2" s="1309"/>
      <c r="HOL2" s="1309"/>
      <c r="HOM2" s="1309"/>
      <c r="HON2" s="1309"/>
      <c r="HOO2" s="1309"/>
      <c r="HOP2" s="1309"/>
      <c r="HOQ2" s="1309"/>
      <c r="HOR2" s="1309"/>
      <c r="HOS2" s="1309"/>
      <c r="HOT2" s="1309"/>
      <c r="HOU2" s="1309"/>
      <c r="HOV2" s="1309"/>
      <c r="HOW2" s="1309"/>
      <c r="HOX2" s="1309"/>
      <c r="HOY2" s="1309"/>
      <c r="HOZ2" s="1309"/>
      <c r="HPA2" s="1309"/>
      <c r="HPB2" s="1309"/>
      <c r="HPC2" s="1309"/>
      <c r="HPD2" s="1309"/>
      <c r="HPE2" s="1309"/>
      <c r="HPF2" s="1309"/>
      <c r="HPG2" s="1309"/>
      <c r="HPH2" s="1309"/>
      <c r="HPI2" s="1309"/>
      <c r="HPJ2" s="1309"/>
      <c r="HPK2" s="1309"/>
      <c r="HPL2" s="1309"/>
      <c r="HPM2" s="1309"/>
      <c r="HPN2" s="1309"/>
      <c r="HPO2" s="1309"/>
      <c r="HPP2" s="1309"/>
      <c r="HPQ2" s="1309"/>
      <c r="HPR2" s="1309"/>
      <c r="HPS2" s="1309"/>
      <c r="HPT2" s="1309"/>
      <c r="HPU2" s="1309"/>
      <c r="HPV2" s="1309"/>
      <c r="HPW2" s="1309"/>
      <c r="HPX2" s="1309"/>
      <c r="HPY2" s="1309"/>
      <c r="HPZ2" s="1309"/>
      <c r="HQA2" s="1309"/>
      <c r="HQB2" s="1309"/>
      <c r="HQC2" s="1309"/>
      <c r="HQD2" s="1309"/>
      <c r="HQE2" s="1309"/>
      <c r="HQF2" s="1309"/>
      <c r="HQG2" s="1309"/>
      <c r="HQH2" s="1309"/>
      <c r="HQI2" s="1309"/>
      <c r="HQJ2" s="1309"/>
      <c r="HQK2" s="1309"/>
      <c r="HQL2" s="1309"/>
      <c r="HQM2" s="1309"/>
      <c r="HQN2" s="1309"/>
      <c r="HQO2" s="1309"/>
      <c r="HQP2" s="1309"/>
      <c r="HQQ2" s="1309"/>
      <c r="HQR2" s="1309"/>
      <c r="HQS2" s="1309"/>
      <c r="HQT2" s="1309"/>
      <c r="HQU2" s="1309"/>
      <c r="HQV2" s="1309"/>
      <c r="HQW2" s="1309"/>
      <c r="HQX2" s="1309"/>
      <c r="HQY2" s="1309"/>
      <c r="HQZ2" s="1309"/>
      <c r="HRA2" s="1309"/>
      <c r="HRB2" s="1309"/>
      <c r="HRC2" s="1309"/>
      <c r="HRD2" s="1309"/>
      <c r="HRE2" s="1309"/>
      <c r="HRF2" s="1309"/>
      <c r="HRG2" s="1309"/>
      <c r="HRH2" s="1309"/>
      <c r="HRI2" s="1309"/>
      <c r="HRJ2" s="1309"/>
      <c r="HRK2" s="1309"/>
      <c r="HRL2" s="1309"/>
      <c r="HRM2" s="1309"/>
      <c r="HRN2" s="1309"/>
      <c r="HRO2" s="1309"/>
      <c r="HRP2" s="1309"/>
      <c r="HRQ2" s="1309"/>
      <c r="HRR2" s="1309"/>
      <c r="HRS2" s="1309"/>
      <c r="HRT2" s="1309"/>
      <c r="HRU2" s="1309"/>
      <c r="HRV2" s="1309"/>
      <c r="HRW2" s="1309"/>
      <c r="HRX2" s="1309"/>
      <c r="HRY2" s="1309"/>
      <c r="HRZ2" s="1309"/>
      <c r="HSA2" s="1309"/>
      <c r="HSB2" s="1309"/>
      <c r="HSC2" s="1309"/>
      <c r="HSD2" s="1309"/>
      <c r="HSE2" s="1309"/>
      <c r="HSF2" s="1309"/>
      <c r="HSG2" s="1309"/>
      <c r="HSH2" s="1309"/>
      <c r="HSI2" s="1309"/>
      <c r="HSJ2" s="1309"/>
      <c r="HSK2" s="1309"/>
      <c r="HSL2" s="1309"/>
      <c r="HSM2" s="1309"/>
      <c r="HSN2" s="1309"/>
      <c r="HSO2" s="1309"/>
      <c r="HSP2" s="1309"/>
      <c r="HSQ2" s="1309"/>
      <c r="HSR2" s="1309"/>
      <c r="HSS2" s="1309"/>
      <c r="HST2" s="1309"/>
      <c r="HSU2" s="1309"/>
      <c r="HSV2" s="1309"/>
      <c r="HSW2" s="1309"/>
      <c r="HSX2" s="1309"/>
      <c r="HSY2" s="1309"/>
      <c r="HSZ2" s="1309"/>
      <c r="HTA2" s="1309"/>
      <c r="HTB2" s="1309"/>
      <c r="HTC2" s="1309"/>
      <c r="HTD2" s="1309"/>
      <c r="HTE2" s="1309"/>
      <c r="HTF2" s="1309"/>
      <c r="HTG2" s="1309"/>
      <c r="HTH2" s="1309"/>
      <c r="HTI2" s="1309"/>
      <c r="HTJ2" s="1309"/>
      <c r="HTK2" s="1309"/>
      <c r="HTL2" s="1309"/>
      <c r="HTM2" s="1309"/>
      <c r="HTN2" s="1309"/>
      <c r="HTO2" s="1309"/>
      <c r="HTP2" s="1309"/>
      <c r="HTQ2" s="1309"/>
      <c r="HTR2" s="1309"/>
      <c r="HTS2" s="1309"/>
      <c r="HTT2" s="1309"/>
      <c r="HTU2" s="1309"/>
      <c r="HTV2" s="1309"/>
      <c r="HTW2" s="1309"/>
      <c r="HTX2" s="1309"/>
      <c r="HTY2" s="1309"/>
      <c r="HTZ2" s="1309"/>
      <c r="HUA2" s="1309"/>
      <c r="HUB2" s="1309"/>
      <c r="HUC2" s="1309"/>
      <c r="HUD2" s="1309"/>
      <c r="HUE2" s="1309"/>
      <c r="HUF2" s="1309"/>
      <c r="HUG2" s="1309"/>
      <c r="HUH2" s="1309"/>
      <c r="HUI2" s="1309"/>
      <c r="HUJ2" s="1309"/>
      <c r="HUK2" s="1309"/>
      <c r="HUL2" s="1309"/>
      <c r="HUM2" s="1309"/>
      <c r="HUN2" s="1309"/>
      <c r="HUO2" s="1309"/>
      <c r="HUP2" s="1309"/>
      <c r="HUQ2" s="1309"/>
      <c r="HUR2" s="1309"/>
      <c r="HUS2" s="1309"/>
      <c r="HUT2" s="1309"/>
      <c r="HUU2" s="1309"/>
      <c r="HUV2" s="1309"/>
      <c r="HUW2" s="1309"/>
      <c r="HUX2" s="1309"/>
      <c r="HUY2" s="1309"/>
      <c r="HUZ2" s="1309"/>
      <c r="HVA2" s="1309"/>
      <c r="HVB2" s="1309"/>
      <c r="HVC2" s="1309"/>
      <c r="HVD2" s="1309"/>
      <c r="HVE2" s="1309"/>
      <c r="HVF2" s="1309"/>
      <c r="HVG2" s="1309"/>
      <c r="HVH2" s="1309"/>
      <c r="HVI2" s="1309"/>
      <c r="HVJ2" s="1309"/>
      <c r="HVK2" s="1309"/>
      <c r="HVL2" s="1309"/>
      <c r="HVM2" s="1309"/>
      <c r="HVN2" s="1309"/>
      <c r="HVO2" s="1309"/>
      <c r="HVP2" s="1309"/>
      <c r="HVQ2" s="1309"/>
      <c r="HVR2" s="1309"/>
      <c r="HVS2" s="1309"/>
      <c r="HVT2" s="1309"/>
      <c r="HVU2" s="1309"/>
      <c r="HVV2" s="1309"/>
      <c r="HVW2" s="1309"/>
      <c r="HVX2" s="1309"/>
      <c r="HVY2" s="1309"/>
      <c r="HVZ2" s="1309"/>
      <c r="HWA2" s="1309"/>
      <c r="HWB2" s="1309"/>
      <c r="HWC2" s="1309"/>
      <c r="HWD2" s="1309"/>
      <c r="HWE2" s="1309"/>
      <c r="HWF2" s="1309"/>
      <c r="HWG2" s="1309"/>
      <c r="HWH2" s="1309"/>
      <c r="HWI2" s="1309"/>
      <c r="HWJ2" s="1309"/>
      <c r="HWK2" s="1309"/>
      <c r="HWL2" s="1309"/>
      <c r="HWM2" s="1309"/>
      <c r="HWN2" s="1309"/>
      <c r="HWO2" s="1309"/>
      <c r="HWP2" s="1309"/>
      <c r="HWQ2" s="1309"/>
      <c r="HWR2" s="1309"/>
      <c r="HWS2" s="1309"/>
      <c r="HWT2" s="1309"/>
      <c r="HWU2" s="1309"/>
      <c r="HWV2" s="1309"/>
      <c r="HWW2" s="1309"/>
      <c r="HWX2" s="1309"/>
      <c r="HWY2" s="1309"/>
      <c r="HWZ2" s="1309"/>
      <c r="HXA2" s="1309"/>
      <c r="HXB2" s="1309"/>
      <c r="HXC2" s="1309"/>
      <c r="HXD2" s="1309"/>
      <c r="HXE2" s="1309"/>
      <c r="HXF2" s="1309"/>
      <c r="HXG2" s="1309"/>
      <c r="HXH2" s="1309"/>
      <c r="HXI2" s="1309"/>
      <c r="HXJ2" s="1309"/>
      <c r="HXK2" s="1309"/>
      <c r="HXL2" s="1309"/>
      <c r="HXM2" s="1309"/>
      <c r="HXN2" s="1309"/>
      <c r="HXO2" s="1309"/>
      <c r="HXP2" s="1309"/>
      <c r="HXQ2" s="1309"/>
      <c r="HXR2" s="1309"/>
      <c r="HXS2" s="1309"/>
      <c r="HXT2" s="1309"/>
      <c r="HXU2" s="1309"/>
      <c r="HXV2" s="1309"/>
      <c r="HXW2" s="1309"/>
      <c r="HXX2" s="1309"/>
      <c r="HXY2" s="1309"/>
      <c r="HXZ2" s="1309"/>
      <c r="HYA2" s="1309"/>
      <c r="HYB2" s="1309"/>
      <c r="HYC2" s="1309"/>
      <c r="HYD2" s="1309"/>
      <c r="HYE2" s="1309"/>
      <c r="HYF2" s="1309"/>
      <c r="HYG2" s="1309"/>
      <c r="HYH2" s="1309"/>
      <c r="HYI2" s="1309"/>
      <c r="HYJ2" s="1309"/>
      <c r="HYK2" s="1309"/>
      <c r="HYL2" s="1309"/>
      <c r="HYM2" s="1309"/>
      <c r="HYN2" s="1309"/>
      <c r="HYO2" s="1309"/>
      <c r="HYP2" s="1309"/>
      <c r="HYQ2" s="1309"/>
      <c r="HYR2" s="1309"/>
      <c r="HYS2" s="1309"/>
      <c r="HYT2" s="1309"/>
      <c r="HYU2" s="1309"/>
      <c r="HYV2" s="1309"/>
      <c r="HYW2" s="1309"/>
      <c r="HYX2" s="1309"/>
      <c r="HYY2" s="1309"/>
      <c r="HYZ2" s="1309"/>
      <c r="HZA2" s="1309"/>
      <c r="HZB2" s="1309"/>
      <c r="HZC2" s="1309"/>
      <c r="HZD2" s="1309"/>
      <c r="HZE2" s="1309"/>
      <c r="HZF2" s="1309"/>
      <c r="HZG2" s="1309"/>
      <c r="HZH2" s="1309"/>
      <c r="HZI2" s="1309"/>
      <c r="HZJ2" s="1309"/>
      <c r="HZK2" s="1309"/>
      <c r="HZL2" s="1309"/>
      <c r="HZM2" s="1309"/>
      <c r="HZN2" s="1309"/>
      <c r="HZO2" s="1309"/>
      <c r="HZP2" s="1309"/>
      <c r="HZQ2" s="1309"/>
      <c r="HZR2" s="1309"/>
      <c r="HZS2" s="1309"/>
      <c r="HZT2" s="1309"/>
      <c r="HZU2" s="1309"/>
      <c r="HZV2" s="1309"/>
      <c r="HZW2" s="1309"/>
      <c r="HZX2" s="1309"/>
      <c r="HZY2" s="1309"/>
      <c r="HZZ2" s="1309"/>
      <c r="IAA2" s="1309"/>
      <c r="IAB2" s="1309"/>
      <c r="IAC2" s="1309"/>
      <c r="IAD2" s="1309"/>
      <c r="IAE2" s="1309"/>
      <c r="IAF2" s="1309"/>
      <c r="IAG2" s="1309"/>
      <c r="IAH2" s="1309"/>
      <c r="IAI2" s="1309"/>
      <c r="IAJ2" s="1309"/>
      <c r="IAK2" s="1309"/>
      <c r="IAL2" s="1309"/>
      <c r="IAM2" s="1309"/>
      <c r="IAN2" s="1309"/>
      <c r="IAO2" s="1309"/>
      <c r="IAP2" s="1309"/>
      <c r="IAQ2" s="1309"/>
      <c r="IAR2" s="1309"/>
      <c r="IAS2" s="1309"/>
      <c r="IAT2" s="1309"/>
      <c r="IAU2" s="1309"/>
      <c r="IAV2" s="1309"/>
      <c r="IAW2" s="1309"/>
      <c r="IAX2" s="1309"/>
      <c r="IAY2" s="1309"/>
      <c r="IAZ2" s="1309"/>
      <c r="IBA2" s="1309"/>
      <c r="IBB2" s="1309"/>
      <c r="IBC2" s="1309"/>
      <c r="IBD2" s="1309"/>
      <c r="IBE2" s="1309"/>
      <c r="IBF2" s="1309"/>
      <c r="IBG2" s="1309"/>
      <c r="IBH2" s="1309"/>
      <c r="IBI2" s="1309"/>
      <c r="IBJ2" s="1309"/>
      <c r="IBK2" s="1309"/>
      <c r="IBL2" s="1309"/>
      <c r="IBM2" s="1309"/>
      <c r="IBN2" s="1309"/>
      <c r="IBO2" s="1309"/>
      <c r="IBP2" s="1309"/>
      <c r="IBQ2" s="1309"/>
      <c r="IBR2" s="1309"/>
      <c r="IBS2" s="1309"/>
      <c r="IBT2" s="1309"/>
      <c r="IBU2" s="1309"/>
      <c r="IBV2" s="1309"/>
      <c r="IBW2" s="1309"/>
      <c r="IBX2" s="1309"/>
      <c r="IBY2" s="1309"/>
      <c r="IBZ2" s="1309"/>
      <c r="ICA2" s="1309"/>
      <c r="ICB2" s="1309"/>
      <c r="ICC2" s="1309"/>
      <c r="ICD2" s="1309"/>
      <c r="ICE2" s="1309"/>
      <c r="ICF2" s="1309"/>
      <c r="ICG2" s="1309"/>
      <c r="ICH2" s="1309"/>
      <c r="ICI2" s="1309"/>
      <c r="ICJ2" s="1309"/>
      <c r="ICK2" s="1309"/>
      <c r="ICL2" s="1309"/>
      <c r="ICM2" s="1309"/>
      <c r="ICN2" s="1309"/>
      <c r="ICO2" s="1309"/>
      <c r="ICP2" s="1309"/>
      <c r="ICQ2" s="1309"/>
      <c r="ICR2" s="1309"/>
      <c r="ICS2" s="1309"/>
      <c r="ICT2" s="1309"/>
      <c r="ICU2" s="1309"/>
      <c r="ICV2" s="1309"/>
      <c r="ICW2" s="1309"/>
      <c r="ICX2" s="1309"/>
      <c r="ICY2" s="1309"/>
      <c r="ICZ2" s="1309"/>
      <c r="IDA2" s="1309"/>
      <c r="IDB2" s="1309"/>
      <c r="IDC2" s="1309"/>
      <c r="IDD2" s="1309"/>
      <c r="IDE2" s="1309"/>
      <c r="IDF2" s="1309"/>
      <c r="IDG2" s="1309"/>
      <c r="IDH2" s="1309"/>
      <c r="IDI2" s="1309"/>
      <c r="IDJ2" s="1309"/>
      <c r="IDK2" s="1309"/>
      <c r="IDL2" s="1309"/>
      <c r="IDM2" s="1309"/>
      <c r="IDN2" s="1309"/>
      <c r="IDO2" s="1309"/>
      <c r="IDP2" s="1309"/>
      <c r="IDQ2" s="1309"/>
      <c r="IDR2" s="1309"/>
      <c r="IDS2" s="1309"/>
      <c r="IDT2" s="1309"/>
      <c r="IDU2" s="1309"/>
      <c r="IDV2" s="1309"/>
      <c r="IDW2" s="1309"/>
      <c r="IDX2" s="1309"/>
      <c r="IDY2" s="1309"/>
      <c r="IDZ2" s="1309"/>
      <c r="IEA2" s="1309"/>
      <c r="IEB2" s="1309"/>
      <c r="IEC2" s="1309"/>
      <c r="IED2" s="1309"/>
      <c r="IEE2" s="1309"/>
      <c r="IEF2" s="1309"/>
      <c r="IEG2" s="1309"/>
      <c r="IEH2" s="1309"/>
      <c r="IEI2" s="1309"/>
      <c r="IEJ2" s="1309"/>
      <c r="IEK2" s="1309"/>
      <c r="IEL2" s="1309"/>
      <c r="IEM2" s="1309"/>
      <c r="IEN2" s="1309"/>
      <c r="IEO2" s="1309"/>
      <c r="IEP2" s="1309"/>
      <c r="IEQ2" s="1309"/>
      <c r="IER2" s="1309"/>
      <c r="IES2" s="1309"/>
      <c r="IET2" s="1309"/>
      <c r="IEU2" s="1309"/>
      <c r="IEV2" s="1309"/>
      <c r="IEW2" s="1309"/>
      <c r="IEX2" s="1309"/>
      <c r="IEY2" s="1309"/>
      <c r="IEZ2" s="1309"/>
      <c r="IFA2" s="1309"/>
      <c r="IFB2" s="1309"/>
      <c r="IFC2" s="1309"/>
      <c r="IFD2" s="1309"/>
      <c r="IFE2" s="1309"/>
      <c r="IFF2" s="1309"/>
      <c r="IFG2" s="1309"/>
      <c r="IFH2" s="1309"/>
      <c r="IFI2" s="1309"/>
      <c r="IFJ2" s="1309"/>
      <c r="IFK2" s="1309"/>
      <c r="IFL2" s="1309"/>
      <c r="IFM2" s="1309"/>
      <c r="IFN2" s="1309"/>
      <c r="IFO2" s="1309"/>
      <c r="IFP2" s="1309"/>
      <c r="IFQ2" s="1309"/>
      <c r="IFR2" s="1309"/>
      <c r="IFS2" s="1309"/>
      <c r="IFT2" s="1309"/>
      <c r="IFU2" s="1309"/>
      <c r="IFV2" s="1309"/>
      <c r="IFW2" s="1309"/>
      <c r="IFX2" s="1309"/>
      <c r="IFY2" s="1309"/>
      <c r="IFZ2" s="1309"/>
      <c r="IGA2" s="1309"/>
      <c r="IGB2" s="1309"/>
      <c r="IGC2" s="1309"/>
      <c r="IGD2" s="1309"/>
      <c r="IGE2" s="1309"/>
      <c r="IGF2" s="1309"/>
      <c r="IGG2" s="1309"/>
      <c r="IGH2" s="1309"/>
      <c r="IGI2" s="1309"/>
      <c r="IGJ2" s="1309"/>
      <c r="IGK2" s="1309"/>
      <c r="IGL2" s="1309"/>
      <c r="IGM2" s="1309"/>
      <c r="IGN2" s="1309"/>
      <c r="IGO2" s="1309"/>
      <c r="IGP2" s="1309"/>
      <c r="IGQ2" s="1309"/>
      <c r="IGR2" s="1309"/>
      <c r="IGS2" s="1309"/>
      <c r="IGT2" s="1309"/>
      <c r="IGU2" s="1309"/>
      <c r="IGV2" s="1309"/>
      <c r="IGW2" s="1309"/>
      <c r="IGX2" s="1309"/>
      <c r="IGY2" s="1309"/>
      <c r="IGZ2" s="1309"/>
      <c r="IHA2" s="1309"/>
      <c r="IHB2" s="1309"/>
      <c r="IHC2" s="1309"/>
      <c r="IHD2" s="1309"/>
      <c r="IHE2" s="1309"/>
      <c r="IHF2" s="1309"/>
      <c r="IHG2" s="1309"/>
      <c r="IHH2" s="1309"/>
      <c r="IHI2" s="1309"/>
      <c r="IHJ2" s="1309"/>
      <c r="IHK2" s="1309"/>
      <c r="IHL2" s="1309"/>
      <c r="IHM2" s="1309"/>
      <c r="IHN2" s="1309"/>
      <c r="IHO2" s="1309"/>
      <c r="IHP2" s="1309"/>
      <c r="IHQ2" s="1309"/>
      <c r="IHR2" s="1309"/>
      <c r="IHS2" s="1309"/>
      <c r="IHT2" s="1309"/>
      <c r="IHU2" s="1309"/>
      <c r="IHV2" s="1309"/>
      <c r="IHW2" s="1309"/>
      <c r="IHX2" s="1309"/>
      <c r="IHY2" s="1309"/>
      <c r="IHZ2" s="1309"/>
      <c r="IIA2" s="1309"/>
      <c r="IIB2" s="1309"/>
      <c r="IIC2" s="1309"/>
      <c r="IID2" s="1309"/>
      <c r="IIE2" s="1309"/>
      <c r="IIF2" s="1309"/>
      <c r="IIG2" s="1309"/>
      <c r="IIH2" s="1309"/>
      <c r="III2" s="1309"/>
      <c r="IIJ2" s="1309"/>
      <c r="IIK2" s="1309"/>
      <c r="IIL2" s="1309"/>
      <c r="IIM2" s="1309"/>
      <c r="IIN2" s="1309"/>
      <c r="IIO2" s="1309"/>
      <c r="IIP2" s="1309"/>
      <c r="IIQ2" s="1309"/>
      <c r="IIR2" s="1309"/>
      <c r="IIS2" s="1309"/>
      <c r="IIT2" s="1309"/>
      <c r="IIU2" s="1309"/>
      <c r="IIV2" s="1309"/>
      <c r="IIW2" s="1309"/>
      <c r="IIX2" s="1309"/>
      <c r="IIY2" s="1309"/>
      <c r="IIZ2" s="1309"/>
      <c r="IJA2" s="1309"/>
      <c r="IJB2" s="1309"/>
      <c r="IJC2" s="1309"/>
      <c r="IJD2" s="1309"/>
      <c r="IJE2" s="1309"/>
      <c r="IJF2" s="1309"/>
      <c r="IJG2" s="1309"/>
      <c r="IJH2" s="1309"/>
      <c r="IJI2" s="1309"/>
      <c r="IJJ2" s="1309"/>
      <c r="IJK2" s="1309"/>
      <c r="IJL2" s="1309"/>
      <c r="IJM2" s="1309"/>
      <c r="IJN2" s="1309"/>
      <c r="IJO2" s="1309"/>
      <c r="IJP2" s="1309"/>
      <c r="IJQ2" s="1309"/>
      <c r="IJR2" s="1309"/>
      <c r="IJS2" s="1309"/>
      <c r="IJT2" s="1309"/>
      <c r="IJU2" s="1309"/>
      <c r="IJV2" s="1309"/>
      <c r="IJW2" s="1309"/>
      <c r="IJX2" s="1309"/>
      <c r="IJY2" s="1309"/>
      <c r="IJZ2" s="1309"/>
      <c r="IKA2" s="1309"/>
      <c r="IKB2" s="1309"/>
      <c r="IKC2" s="1309"/>
      <c r="IKD2" s="1309"/>
      <c r="IKE2" s="1309"/>
      <c r="IKF2" s="1309"/>
      <c r="IKG2" s="1309"/>
      <c r="IKH2" s="1309"/>
      <c r="IKI2" s="1309"/>
      <c r="IKJ2" s="1309"/>
      <c r="IKK2" s="1309"/>
      <c r="IKL2" s="1309"/>
      <c r="IKM2" s="1309"/>
      <c r="IKN2" s="1309"/>
      <c r="IKO2" s="1309"/>
      <c r="IKP2" s="1309"/>
      <c r="IKQ2" s="1309"/>
      <c r="IKR2" s="1309"/>
      <c r="IKS2" s="1309"/>
      <c r="IKT2" s="1309"/>
      <c r="IKU2" s="1309"/>
      <c r="IKV2" s="1309"/>
      <c r="IKW2" s="1309"/>
      <c r="IKX2" s="1309"/>
      <c r="IKY2" s="1309"/>
      <c r="IKZ2" s="1309"/>
      <c r="ILA2" s="1309"/>
      <c r="ILB2" s="1309"/>
      <c r="ILC2" s="1309"/>
      <c r="ILD2" s="1309"/>
      <c r="ILE2" s="1309"/>
      <c r="ILF2" s="1309"/>
      <c r="ILG2" s="1309"/>
      <c r="ILH2" s="1309"/>
      <c r="ILI2" s="1309"/>
      <c r="ILJ2" s="1309"/>
      <c r="ILK2" s="1309"/>
      <c r="ILL2" s="1309"/>
      <c r="ILM2" s="1309"/>
      <c r="ILN2" s="1309"/>
      <c r="ILO2" s="1309"/>
      <c r="ILP2" s="1309"/>
      <c r="ILQ2" s="1309"/>
      <c r="ILR2" s="1309"/>
      <c r="ILS2" s="1309"/>
      <c r="ILT2" s="1309"/>
      <c r="ILU2" s="1309"/>
      <c r="ILV2" s="1309"/>
      <c r="ILW2" s="1309"/>
      <c r="ILX2" s="1309"/>
      <c r="ILY2" s="1309"/>
      <c r="ILZ2" s="1309"/>
      <c r="IMA2" s="1309"/>
      <c r="IMB2" s="1309"/>
      <c r="IMC2" s="1309"/>
      <c r="IMD2" s="1309"/>
      <c r="IME2" s="1309"/>
      <c r="IMF2" s="1309"/>
      <c r="IMG2" s="1309"/>
      <c r="IMH2" s="1309"/>
      <c r="IMI2" s="1309"/>
      <c r="IMJ2" s="1309"/>
      <c r="IMK2" s="1309"/>
      <c r="IML2" s="1309"/>
      <c r="IMM2" s="1309"/>
      <c r="IMN2" s="1309"/>
      <c r="IMO2" s="1309"/>
      <c r="IMP2" s="1309"/>
      <c r="IMQ2" s="1309"/>
      <c r="IMR2" s="1309"/>
      <c r="IMS2" s="1309"/>
      <c r="IMT2" s="1309"/>
      <c r="IMU2" s="1309"/>
      <c r="IMV2" s="1309"/>
      <c r="IMW2" s="1309"/>
      <c r="IMX2" s="1309"/>
      <c r="IMY2" s="1309"/>
      <c r="IMZ2" s="1309"/>
      <c r="INA2" s="1309"/>
      <c r="INB2" s="1309"/>
      <c r="INC2" s="1309"/>
      <c r="IND2" s="1309"/>
      <c r="INE2" s="1309"/>
      <c r="INF2" s="1309"/>
      <c r="ING2" s="1309"/>
      <c r="INH2" s="1309"/>
      <c r="INI2" s="1309"/>
      <c r="INJ2" s="1309"/>
      <c r="INK2" s="1309"/>
      <c r="INL2" s="1309"/>
      <c r="INM2" s="1309"/>
      <c r="INN2" s="1309"/>
      <c r="INO2" s="1309"/>
      <c r="INP2" s="1309"/>
      <c r="INQ2" s="1309"/>
      <c r="INR2" s="1309"/>
      <c r="INS2" s="1309"/>
      <c r="INT2" s="1309"/>
      <c r="INU2" s="1309"/>
      <c r="INV2" s="1309"/>
      <c r="INW2" s="1309"/>
      <c r="INX2" s="1309"/>
      <c r="INY2" s="1309"/>
      <c r="INZ2" s="1309"/>
      <c r="IOA2" s="1309"/>
      <c r="IOB2" s="1309"/>
      <c r="IOC2" s="1309"/>
      <c r="IOD2" s="1309"/>
      <c r="IOE2" s="1309"/>
      <c r="IOF2" s="1309"/>
      <c r="IOG2" s="1309"/>
      <c r="IOH2" s="1309"/>
      <c r="IOI2" s="1309"/>
      <c r="IOJ2" s="1309"/>
      <c r="IOK2" s="1309"/>
      <c r="IOL2" s="1309"/>
      <c r="IOM2" s="1309"/>
      <c r="ION2" s="1309"/>
      <c r="IOO2" s="1309"/>
      <c r="IOP2" s="1309"/>
      <c r="IOQ2" s="1309"/>
      <c r="IOR2" s="1309"/>
      <c r="IOS2" s="1309"/>
      <c r="IOT2" s="1309"/>
      <c r="IOU2" s="1309"/>
      <c r="IOV2" s="1309"/>
      <c r="IOW2" s="1309"/>
      <c r="IOX2" s="1309"/>
      <c r="IOY2" s="1309"/>
      <c r="IOZ2" s="1309"/>
      <c r="IPA2" s="1309"/>
      <c r="IPB2" s="1309"/>
      <c r="IPC2" s="1309"/>
      <c r="IPD2" s="1309"/>
      <c r="IPE2" s="1309"/>
      <c r="IPF2" s="1309"/>
      <c r="IPG2" s="1309"/>
      <c r="IPH2" s="1309"/>
      <c r="IPI2" s="1309"/>
      <c r="IPJ2" s="1309"/>
      <c r="IPK2" s="1309"/>
      <c r="IPL2" s="1309"/>
      <c r="IPM2" s="1309"/>
      <c r="IPN2" s="1309"/>
      <c r="IPO2" s="1309"/>
      <c r="IPP2" s="1309"/>
      <c r="IPQ2" s="1309"/>
      <c r="IPR2" s="1309"/>
      <c r="IPS2" s="1309"/>
      <c r="IPT2" s="1309"/>
      <c r="IPU2" s="1309"/>
      <c r="IPV2" s="1309"/>
      <c r="IPW2" s="1309"/>
      <c r="IPX2" s="1309"/>
      <c r="IPY2" s="1309"/>
      <c r="IPZ2" s="1309"/>
      <c r="IQA2" s="1309"/>
      <c r="IQB2" s="1309"/>
      <c r="IQC2" s="1309"/>
      <c r="IQD2" s="1309"/>
      <c r="IQE2" s="1309"/>
      <c r="IQF2" s="1309"/>
      <c r="IQG2" s="1309"/>
      <c r="IQH2" s="1309"/>
      <c r="IQI2" s="1309"/>
      <c r="IQJ2" s="1309"/>
      <c r="IQK2" s="1309"/>
      <c r="IQL2" s="1309"/>
      <c r="IQM2" s="1309"/>
      <c r="IQN2" s="1309"/>
      <c r="IQO2" s="1309"/>
      <c r="IQP2" s="1309"/>
      <c r="IQQ2" s="1309"/>
      <c r="IQR2" s="1309"/>
      <c r="IQS2" s="1309"/>
      <c r="IQT2" s="1309"/>
      <c r="IQU2" s="1309"/>
      <c r="IQV2" s="1309"/>
      <c r="IQW2" s="1309"/>
      <c r="IQX2" s="1309"/>
      <c r="IQY2" s="1309"/>
      <c r="IQZ2" s="1309"/>
      <c r="IRA2" s="1309"/>
      <c r="IRB2" s="1309"/>
      <c r="IRC2" s="1309"/>
      <c r="IRD2" s="1309"/>
      <c r="IRE2" s="1309"/>
      <c r="IRF2" s="1309"/>
      <c r="IRG2" s="1309"/>
      <c r="IRH2" s="1309"/>
      <c r="IRI2" s="1309"/>
      <c r="IRJ2" s="1309"/>
      <c r="IRK2" s="1309"/>
      <c r="IRL2" s="1309"/>
      <c r="IRM2" s="1309"/>
      <c r="IRN2" s="1309"/>
      <c r="IRO2" s="1309"/>
      <c r="IRP2" s="1309"/>
      <c r="IRQ2" s="1309"/>
      <c r="IRR2" s="1309"/>
      <c r="IRS2" s="1309"/>
      <c r="IRT2" s="1309"/>
      <c r="IRU2" s="1309"/>
      <c r="IRV2" s="1309"/>
      <c r="IRW2" s="1309"/>
      <c r="IRX2" s="1309"/>
      <c r="IRY2" s="1309"/>
      <c r="IRZ2" s="1309"/>
      <c r="ISA2" s="1309"/>
      <c r="ISB2" s="1309"/>
      <c r="ISC2" s="1309"/>
      <c r="ISD2" s="1309"/>
      <c r="ISE2" s="1309"/>
      <c r="ISF2" s="1309"/>
      <c r="ISG2" s="1309"/>
      <c r="ISH2" s="1309"/>
      <c r="ISI2" s="1309"/>
      <c r="ISJ2" s="1309"/>
      <c r="ISK2" s="1309"/>
      <c r="ISL2" s="1309"/>
      <c r="ISM2" s="1309"/>
      <c r="ISN2" s="1309"/>
      <c r="ISO2" s="1309"/>
      <c r="ISP2" s="1309"/>
      <c r="ISQ2" s="1309"/>
      <c r="ISR2" s="1309"/>
      <c r="ISS2" s="1309"/>
      <c r="IST2" s="1309"/>
      <c r="ISU2" s="1309"/>
      <c r="ISV2" s="1309"/>
      <c r="ISW2" s="1309"/>
      <c r="ISX2" s="1309"/>
      <c r="ISY2" s="1309"/>
      <c r="ISZ2" s="1309"/>
      <c r="ITA2" s="1309"/>
      <c r="ITB2" s="1309"/>
      <c r="ITC2" s="1309"/>
      <c r="ITD2" s="1309"/>
      <c r="ITE2" s="1309"/>
      <c r="ITF2" s="1309"/>
      <c r="ITG2" s="1309"/>
      <c r="ITH2" s="1309"/>
      <c r="ITI2" s="1309"/>
      <c r="ITJ2" s="1309"/>
      <c r="ITK2" s="1309"/>
      <c r="ITL2" s="1309"/>
      <c r="ITM2" s="1309"/>
      <c r="ITN2" s="1309"/>
      <c r="ITO2" s="1309"/>
      <c r="ITP2" s="1309"/>
      <c r="ITQ2" s="1309"/>
      <c r="ITR2" s="1309"/>
      <c r="ITS2" s="1309"/>
      <c r="ITT2" s="1309"/>
      <c r="ITU2" s="1309"/>
      <c r="ITV2" s="1309"/>
      <c r="ITW2" s="1309"/>
      <c r="ITX2" s="1309"/>
      <c r="ITY2" s="1309"/>
      <c r="ITZ2" s="1309"/>
      <c r="IUA2" s="1309"/>
      <c r="IUB2" s="1309"/>
      <c r="IUC2" s="1309"/>
      <c r="IUD2" s="1309"/>
      <c r="IUE2" s="1309"/>
      <c r="IUF2" s="1309"/>
      <c r="IUG2" s="1309"/>
      <c r="IUH2" s="1309"/>
      <c r="IUI2" s="1309"/>
      <c r="IUJ2" s="1309"/>
      <c r="IUK2" s="1309"/>
      <c r="IUL2" s="1309"/>
      <c r="IUM2" s="1309"/>
      <c r="IUN2" s="1309"/>
      <c r="IUO2" s="1309"/>
      <c r="IUP2" s="1309"/>
      <c r="IUQ2" s="1309"/>
      <c r="IUR2" s="1309"/>
      <c r="IUS2" s="1309"/>
      <c r="IUT2" s="1309"/>
      <c r="IUU2" s="1309"/>
      <c r="IUV2" s="1309"/>
      <c r="IUW2" s="1309"/>
      <c r="IUX2" s="1309"/>
      <c r="IUY2" s="1309"/>
      <c r="IUZ2" s="1309"/>
      <c r="IVA2" s="1309"/>
      <c r="IVB2" s="1309"/>
      <c r="IVC2" s="1309"/>
      <c r="IVD2" s="1309"/>
      <c r="IVE2" s="1309"/>
      <c r="IVF2" s="1309"/>
      <c r="IVG2" s="1309"/>
      <c r="IVH2" s="1309"/>
      <c r="IVI2" s="1309"/>
      <c r="IVJ2" s="1309"/>
      <c r="IVK2" s="1309"/>
      <c r="IVL2" s="1309"/>
      <c r="IVM2" s="1309"/>
      <c r="IVN2" s="1309"/>
      <c r="IVO2" s="1309"/>
      <c r="IVP2" s="1309"/>
      <c r="IVQ2" s="1309"/>
      <c r="IVR2" s="1309"/>
      <c r="IVS2" s="1309"/>
      <c r="IVT2" s="1309"/>
      <c r="IVU2" s="1309"/>
      <c r="IVV2" s="1309"/>
      <c r="IVW2" s="1309"/>
      <c r="IVX2" s="1309"/>
      <c r="IVY2" s="1309"/>
      <c r="IVZ2" s="1309"/>
      <c r="IWA2" s="1309"/>
      <c r="IWB2" s="1309"/>
      <c r="IWC2" s="1309"/>
      <c r="IWD2" s="1309"/>
      <c r="IWE2" s="1309"/>
      <c r="IWF2" s="1309"/>
      <c r="IWG2" s="1309"/>
      <c r="IWH2" s="1309"/>
      <c r="IWI2" s="1309"/>
      <c r="IWJ2" s="1309"/>
      <c r="IWK2" s="1309"/>
      <c r="IWL2" s="1309"/>
      <c r="IWM2" s="1309"/>
      <c r="IWN2" s="1309"/>
      <c r="IWO2" s="1309"/>
      <c r="IWP2" s="1309"/>
      <c r="IWQ2" s="1309"/>
      <c r="IWR2" s="1309"/>
      <c r="IWS2" s="1309"/>
      <c r="IWT2" s="1309"/>
      <c r="IWU2" s="1309"/>
      <c r="IWV2" s="1309"/>
      <c r="IWW2" s="1309"/>
      <c r="IWX2" s="1309"/>
      <c r="IWY2" s="1309"/>
      <c r="IWZ2" s="1309"/>
      <c r="IXA2" s="1309"/>
      <c r="IXB2" s="1309"/>
      <c r="IXC2" s="1309"/>
      <c r="IXD2" s="1309"/>
      <c r="IXE2" s="1309"/>
      <c r="IXF2" s="1309"/>
      <c r="IXG2" s="1309"/>
      <c r="IXH2" s="1309"/>
      <c r="IXI2" s="1309"/>
      <c r="IXJ2" s="1309"/>
      <c r="IXK2" s="1309"/>
      <c r="IXL2" s="1309"/>
      <c r="IXM2" s="1309"/>
      <c r="IXN2" s="1309"/>
      <c r="IXO2" s="1309"/>
      <c r="IXP2" s="1309"/>
      <c r="IXQ2" s="1309"/>
      <c r="IXR2" s="1309"/>
      <c r="IXS2" s="1309"/>
      <c r="IXT2" s="1309"/>
      <c r="IXU2" s="1309"/>
      <c r="IXV2" s="1309"/>
      <c r="IXW2" s="1309"/>
      <c r="IXX2" s="1309"/>
      <c r="IXY2" s="1309"/>
      <c r="IXZ2" s="1309"/>
      <c r="IYA2" s="1309"/>
      <c r="IYB2" s="1309"/>
      <c r="IYC2" s="1309"/>
      <c r="IYD2" s="1309"/>
      <c r="IYE2" s="1309"/>
      <c r="IYF2" s="1309"/>
      <c r="IYG2" s="1309"/>
      <c r="IYH2" s="1309"/>
      <c r="IYI2" s="1309"/>
      <c r="IYJ2" s="1309"/>
      <c r="IYK2" s="1309"/>
      <c r="IYL2" s="1309"/>
      <c r="IYM2" s="1309"/>
      <c r="IYN2" s="1309"/>
      <c r="IYO2" s="1309"/>
      <c r="IYP2" s="1309"/>
      <c r="IYQ2" s="1309"/>
      <c r="IYR2" s="1309"/>
      <c r="IYS2" s="1309"/>
      <c r="IYT2" s="1309"/>
      <c r="IYU2" s="1309"/>
      <c r="IYV2" s="1309"/>
      <c r="IYW2" s="1309"/>
      <c r="IYX2" s="1309"/>
      <c r="IYY2" s="1309"/>
      <c r="IYZ2" s="1309"/>
      <c r="IZA2" s="1309"/>
      <c r="IZB2" s="1309"/>
      <c r="IZC2" s="1309"/>
      <c r="IZD2" s="1309"/>
      <c r="IZE2" s="1309"/>
      <c r="IZF2" s="1309"/>
      <c r="IZG2" s="1309"/>
      <c r="IZH2" s="1309"/>
      <c r="IZI2" s="1309"/>
      <c r="IZJ2" s="1309"/>
      <c r="IZK2" s="1309"/>
      <c r="IZL2" s="1309"/>
      <c r="IZM2" s="1309"/>
      <c r="IZN2" s="1309"/>
      <c r="IZO2" s="1309"/>
      <c r="IZP2" s="1309"/>
      <c r="IZQ2" s="1309"/>
      <c r="IZR2" s="1309"/>
      <c r="IZS2" s="1309"/>
      <c r="IZT2" s="1309"/>
      <c r="IZU2" s="1309"/>
      <c r="IZV2" s="1309"/>
      <c r="IZW2" s="1309"/>
      <c r="IZX2" s="1309"/>
      <c r="IZY2" s="1309"/>
      <c r="IZZ2" s="1309"/>
      <c r="JAA2" s="1309"/>
      <c r="JAB2" s="1309"/>
      <c r="JAC2" s="1309"/>
      <c r="JAD2" s="1309"/>
      <c r="JAE2" s="1309"/>
      <c r="JAF2" s="1309"/>
      <c r="JAG2" s="1309"/>
      <c r="JAH2" s="1309"/>
      <c r="JAI2" s="1309"/>
      <c r="JAJ2" s="1309"/>
      <c r="JAK2" s="1309"/>
      <c r="JAL2" s="1309"/>
      <c r="JAM2" s="1309"/>
      <c r="JAN2" s="1309"/>
      <c r="JAO2" s="1309"/>
      <c r="JAP2" s="1309"/>
      <c r="JAQ2" s="1309"/>
      <c r="JAR2" s="1309"/>
      <c r="JAS2" s="1309"/>
      <c r="JAT2" s="1309"/>
      <c r="JAU2" s="1309"/>
      <c r="JAV2" s="1309"/>
      <c r="JAW2" s="1309"/>
      <c r="JAX2" s="1309"/>
      <c r="JAY2" s="1309"/>
      <c r="JAZ2" s="1309"/>
      <c r="JBA2" s="1309"/>
      <c r="JBB2" s="1309"/>
      <c r="JBC2" s="1309"/>
      <c r="JBD2" s="1309"/>
      <c r="JBE2" s="1309"/>
      <c r="JBF2" s="1309"/>
      <c r="JBG2" s="1309"/>
      <c r="JBH2" s="1309"/>
      <c r="JBI2" s="1309"/>
      <c r="JBJ2" s="1309"/>
      <c r="JBK2" s="1309"/>
      <c r="JBL2" s="1309"/>
      <c r="JBM2" s="1309"/>
      <c r="JBN2" s="1309"/>
      <c r="JBO2" s="1309"/>
      <c r="JBP2" s="1309"/>
      <c r="JBQ2" s="1309"/>
      <c r="JBR2" s="1309"/>
      <c r="JBS2" s="1309"/>
      <c r="JBT2" s="1309"/>
      <c r="JBU2" s="1309"/>
      <c r="JBV2" s="1309"/>
      <c r="JBW2" s="1309"/>
      <c r="JBX2" s="1309"/>
      <c r="JBY2" s="1309"/>
      <c r="JBZ2" s="1309"/>
      <c r="JCA2" s="1309"/>
      <c r="JCB2" s="1309"/>
      <c r="JCC2" s="1309"/>
      <c r="JCD2" s="1309"/>
      <c r="JCE2" s="1309"/>
      <c r="JCF2" s="1309"/>
      <c r="JCG2" s="1309"/>
      <c r="JCH2" s="1309"/>
      <c r="JCI2" s="1309"/>
      <c r="JCJ2" s="1309"/>
      <c r="JCK2" s="1309"/>
      <c r="JCL2" s="1309"/>
      <c r="JCM2" s="1309"/>
      <c r="JCN2" s="1309"/>
      <c r="JCO2" s="1309"/>
      <c r="JCP2" s="1309"/>
      <c r="JCQ2" s="1309"/>
      <c r="JCR2" s="1309"/>
      <c r="JCS2" s="1309"/>
      <c r="JCT2" s="1309"/>
      <c r="JCU2" s="1309"/>
      <c r="JCV2" s="1309"/>
      <c r="JCW2" s="1309"/>
      <c r="JCX2" s="1309"/>
      <c r="JCY2" s="1309"/>
      <c r="JCZ2" s="1309"/>
      <c r="JDA2" s="1309"/>
      <c r="JDB2" s="1309"/>
      <c r="JDC2" s="1309"/>
      <c r="JDD2" s="1309"/>
      <c r="JDE2" s="1309"/>
      <c r="JDF2" s="1309"/>
      <c r="JDG2" s="1309"/>
      <c r="JDH2" s="1309"/>
      <c r="JDI2" s="1309"/>
      <c r="JDJ2" s="1309"/>
      <c r="JDK2" s="1309"/>
      <c r="JDL2" s="1309"/>
      <c r="JDM2" s="1309"/>
      <c r="JDN2" s="1309"/>
      <c r="JDO2" s="1309"/>
      <c r="JDP2" s="1309"/>
      <c r="JDQ2" s="1309"/>
      <c r="JDR2" s="1309"/>
      <c r="JDS2" s="1309"/>
      <c r="JDT2" s="1309"/>
      <c r="JDU2" s="1309"/>
      <c r="JDV2" s="1309"/>
      <c r="JDW2" s="1309"/>
      <c r="JDX2" s="1309"/>
      <c r="JDY2" s="1309"/>
      <c r="JDZ2" s="1309"/>
      <c r="JEA2" s="1309"/>
      <c r="JEB2" s="1309"/>
      <c r="JEC2" s="1309"/>
      <c r="JED2" s="1309"/>
      <c r="JEE2" s="1309"/>
      <c r="JEF2" s="1309"/>
      <c r="JEG2" s="1309"/>
      <c r="JEH2" s="1309"/>
      <c r="JEI2" s="1309"/>
      <c r="JEJ2" s="1309"/>
      <c r="JEK2" s="1309"/>
      <c r="JEL2" s="1309"/>
      <c r="JEM2" s="1309"/>
      <c r="JEN2" s="1309"/>
      <c r="JEO2" s="1309"/>
      <c r="JEP2" s="1309"/>
      <c r="JEQ2" s="1309"/>
      <c r="JER2" s="1309"/>
      <c r="JES2" s="1309"/>
      <c r="JET2" s="1309"/>
      <c r="JEU2" s="1309"/>
      <c r="JEV2" s="1309"/>
      <c r="JEW2" s="1309"/>
      <c r="JEX2" s="1309"/>
      <c r="JEY2" s="1309"/>
      <c r="JEZ2" s="1309"/>
      <c r="JFA2" s="1309"/>
      <c r="JFB2" s="1309"/>
      <c r="JFC2" s="1309"/>
      <c r="JFD2" s="1309"/>
      <c r="JFE2" s="1309"/>
      <c r="JFF2" s="1309"/>
      <c r="JFG2" s="1309"/>
      <c r="JFH2" s="1309"/>
      <c r="JFI2" s="1309"/>
      <c r="JFJ2" s="1309"/>
      <c r="JFK2" s="1309"/>
      <c r="JFL2" s="1309"/>
      <c r="JFM2" s="1309"/>
      <c r="JFN2" s="1309"/>
      <c r="JFO2" s="1309"/>
      <c r="JFP2" s="1309"/>
      <c r="JFQ2" s="1309"/>
      <c r="JFR2" s="1309"/>
      <c r="JFS2" s="1309"/>
      <c r="JFT2" s="1309"/>
      <c r="JFU2" s="1309"/>
      <c r="JFV2" s="1309"/>
      <c r="JFW2" s="1309"/>
      <c r="JFX2" s="1309"/>
      <c r="JFY2" s="1309"/>
      <c r="JFZ2" s="1309"/>
      <c r="JGA2" s="1309"/>
      <c r="JGB2" s="1309"/>
      <c r="JGC2" s="1309"/>
      <c r="JGD2" s="1309"/>
      <c r="JGE2" s="1309"/>
      <c r="JGF2" s="1309"/>
      <c r="JGG2" s="1309"/>
      <c r="JGH2" s="1309"/>
      <c r="JGI2" s="1309"/>
      <c r="JGJ2" s="1309"/>
      <c r="JGK2" s="1309"/>
      <c r="JGL2" s="1309"/>
      <c r="JGM2" s="1309"/>
      <c r="JGN2" s="1309"/>
      <c r="JGO2" s="1309"/>
      <c r="JGP2" s="1309"/>
      <c r="JGQ2" s="1309"/>
      <c r="JGR2" s="1309"/>
      <c r="JGS2" s="1309"/>
      <c r="JGT2" s="1309"/>
      <c r="JGU2" s="1309"/>
      <c r="JGV2" s="1309"/>
      <c r="JGW2" s="1309"/>
      <c r="JGX2" s="1309"/>
      <c r="JGY2" s="1309"/>
      <c r="JGZ2" s="1309"/>
      <c r="JHA2" s="1309"/>
      <c r="JHB2" s="1309"/>
      <c r="JHC2" s="1309"/>
      <c r="JHD2" s="1309"/>
      <c r="JHE2" s="1309"/>
      <c r="JHF2" s="1309"/>
      <c r="JHG2" s="1309"/>
      <c r="JHH2" s="1309"/>
      <c r="JHI2" s="1309"/>
      <c r="JHJ2" s="1309"/>
      <c r="JHK2" s="1309"/>
      <c r="JHL2" s="1309"/>
      <c r="JHM2" s="1309"/>
      <c r="JHN2" s="1309"/>
      <c r="JHO2" s="1309"/>
      <c r="JHP2" s="1309"/>
      <c r="JHQ2" s="1309"/>
      <c r="JHR2" s="1309"/>
      <c r="JHS2" s="1309"/>
      <c r="JHT2" s="1309"/>
      <c r="JHU2" s="1309"/>
      <c r="JHV2" s="1309"/>
      <c r="JHW2" s="1309"/>
      <c r="JHX2" s="1309"/>
      <c r="JHY2" s="1309"/>
      <c r="JHZ2" s="1309"/>
      <c r="JIA2" s="1309"/>
      <c r="JIB2" s="1309"/>
      <c r="JIC2" s="1309"/>
      <c r="JID2" s="1309"/>
      <c r="JIE2" s="1309"/>
      <c r="JIF2" s="1309"/>
      <c r="JIG2" s="1309"/>
      <c r="JIH2" s="1309"/>
      <c r="JII2" s="1309"/>
      <c r="JIJ2" s="1309"/>
      <c r="JIK2" s="1309"/>
      <c r="JIL2" s="1309"/>
      <c r="JIM2" s="1309"/>
      <c r="JIN2" s="1309"/>
      <c r="JIO2" s="1309"/>
      <c r="JIP2" s="1309"/>
      <c r="JIQ2" s="1309"/>
      <c r="JIR2" s="1309"/>
      <c r="JIS2" s="1309"/>
      <c r="JIT2" s="1309"/>
      <c r="JIU2" s="1309"/>
      <c r="JIV2" s="1309"/>
      <c r="JIW2" s="1309"/>
      <c r="JIX2" s="1309"/>
      <c r="JIY2" s="1309"/>
      <c r="JIZ2" s="1309"/>
      <c r="JJA2" s="1309"/>
      <c r="JJB2" s="1309"/>
      <c r="JJC2" s="1309"/>
      <c r="JJD2" s="1309"/>
      <c r="JJE2" s="1309"/>
      <c r="JJF2" s="1309"/>
      <c r="JJG2" s="1309"/>
      <c r="JJH2" s="1309"/>
      <c r="JJI2" s="1309"/>
      <c r="JJJ2" s="1309"/>
      <c r="JJK2" s="1309"/>
      <c r="JJL2" s="1309"/>
      <c r="JJM2" s="1309"/>
      <c r="JJN2" s="1309"/>
      <c r="JJO2" s="1309"/>
      <c r="JJP2" s="1309"/>
      <c r="JJQ2" s="1309"/>
      <c r="JJR2" s="1309"/>
      <c r="JJS2" s="1309"/>
      <c r="JJT2" s="1309"/>
      <c r="JJU2" s="1309"/>
      <c r="JJV2" s="1309"/>
      <c r="JJW2" s="1309"/>
      <c r="JJX2" s="1309"/>
      <c r="JJY2" s="1309"/>
      <c r="JJZ2" s="1309"/>
      <c r="JKA2" s="1309"/>
      <c r="JKB2" s="1309"/>
      <c r="JKC2" s="1309"/>
      <c r="JKD2" s="1309"/>
      <c r="JKE2" s="1309"/>
      <c r="JKF2" s="1309"/>
      <c r="JKG2" s="1309"/>
      <c r="JKH2" s="1309"/>
      <c r="JKI2" s="1309"/>
      <c r="JKJ2" s="1309"/>
      <c r="JKK2" s="1309"/>
      <c r="JKL2" s="1309"/>
      <c r="JKM2" s="1309"/>
      <c r="JKN2" s="1309"/>
      <c r="JKO2" s="1309"/>
      <c r="JKP2" s="1309"/>
      <c r="JKQ2" s="1309"/>
      <c r="JKR2" s="1309"/>
      <c r="JKS2" s="1309"/>
      <c r="JKT2" s="1309"/>
      <c r="JKU2" s="1309"/>
      <c r="JKV2" s="1309"/>
      <c r="JKW2" s="1309"/>
      <c r="JKX2" s="1309"/>
      <c r="JKY2" s="1309"/>
      <c r="JKZ2" s="1309"/>
      <c r="JLA2" s="1309"/>
      <c r="JLB2" s="1309"/>
      <c r="JLC2" s="1309"/>
      <c r="JLD2" s="1309"/>
      <c r="JLE2" s="1309"/>
      <c r="JLF2" s="1309"/>
      <c r="JLG2" s="1309"/>
      <c r="JLH2" s="1309"/>
      <c r="JLI2" s="1309"/>
      <c r="JLJ2" s="1309"/>
      <c r="JLK2" s="1309"/>
      <c r="JLL2" s="1309"/>
      <c r="JLM2" s="1309"/>
      <c r="JLN2" s="1309"/>
      <c r="JLO2" s="1309"/>
      <c r="JLP2" s="1309"/>
      <c r="JLQ2" s="1309"/>
      <c r="JLR2" s="1309"/>
      <c r="JLS2" s="1309"/>
      <c r="JLT2" s="1309"/>
      <c r="JLU2" s="1309"/>
      <c r="JLV2" s="1309"/>
      <c r="JLW2" s="1309"/>
      <c r="JLX2" s="1309"/>
      <c r="JLY2" s="1309"/>
      <c r="JLZ2" s="1309"/>
      <c r="JMA2" s="1309"/>
      <c r="JMB2" s="1309"/>
      <c r="JMC2" s="1309"/>
      <c r="JMD2" s="1309"/>
      <c r="JME2" s="1309"/>
      <c r="JMF2" s="1309"/>
      <c r="JMG2" s="1309"/>
      <c r="JMH2" s="1309"/>
      <c r="JMI2" s="1309"/>
      <c r="JMJ2" s="1309"/>
      <c r="JMK2" s="1309"/>
      <c r="JML2" s="1309"/>
      <c r="JMM2" s="1309"/>
      <c r="JMN2" s="1309"/>
      <c r="JMO2" s="1309"/>
      <c r="JMP2" s="1309"/>
      <c r="JMQ2" s="1309"/>
      <c r="JMR2" s="1309"/>
      <c r="JMS2" s="1309"/>
      <c r="JMT2" s="1309"/>
      <c r="JMU2" s="1309"/>
      <c r="JMV2" s="1309"/>
      <c r="JMW2" s="1309"/>
      <c r="JMX2" s="1309"/>
      <c r="JMY2" s="1309"/>
      <c r="JMZ2" s="1309"/>
      <c r="JNA2" s="1309"/>
      <c r="JNB2" s="1309"/>
      <c r="JNC2" s="1309"/>
      <c r="JND2" s="1309"/>
      <c r="JNE2" s="1309"/>
      <c r="JNF2" s="1309"/>
      <c r="JNG2" s="1309"/>
      <c r="JNH2" s="1309"/>
      <c r="JNI2" s="1309"/>
      <c r="JNJ2" s="1309"/>
      <c r="JNK2" s="1309"/>
      <c r="JNL2" s="1309"/>
      <c r="JNM2" s="1309"/>
      <c r="JNN2" s="1309"/>
      <c r="JNO2" s="1309"/>
      <c r="JNP2" s="1309"/>
      <c r="JNQ2" s="1309"/>
      <c r="JNR2" s="1309"/>
      <c r="JNS2" s="1309"/>
      <c r="JNT2" s="1309"/>
      <c r="JNU2" s="1309"/>
      <c r="JNV2" s="1309"/>
      <c r="JNW2" s="1309"/>
      <c r="JNX2" s="1309"/>
      <c r="JNY2" s="1309"/>
      <c r="JNZ2" s="1309"/>
      <c r="JOA2" s="1309"/>
      <c r="JOB2" s="1309"/>
      <c r="JOC2" s="1309"/>
      <c r="JOD2" s="1309"/>
      <c r="JOE2" s="1309"/>
      <c r="JOF2" s="1309"/>
      <c r="JOG2" s="1309"/>
      <c r="JOH2" s="1309"/>
      <c r="JOI2" s="1309"/>
      <c r="JOJ2" s="1309"/>
      <c r="JOK2" s="1309"/>
      <c r="JOL2" s="1309"/>
      <c r="JOM2" s="1309"/>
      <c r="JON2" s="1309"/>
      <c r="JOO2" s="1309"/>
      <c r="JOP2" s="1309"/>
      <c r="JOQ2" s="1309"/>
      <c r="JOR2" s="1309"/>
      <c r="JOS2" s="1309"/>
      <c r="JOT2" s="1309"/>
      <c r="JOU2" s="1309"/>
      <c r="JOV2" s="1309"/>
      <c r="JOW2" s="1309"/>
      <c r="JOX2" s="1309"/>
      <c r="JOY2" s="1309"/>
      <c r="JOZ2" s="1309"/>
      <c r="JPA2" s="1309"/>
      <c r="JPB2" s="1309"/>
      <c r="JPC2" s="1309"/>
      <c r="JPD2" s="1309"/>
      <c r="JPE2" s="1309"/>
      <c r="JPF2" s="1309"/>
      <c r="JPG2" s="1309"/>
      <c r="JPH2" s="1309"/>
      <c r="JPI2" s="1309"/>
      <c r="JPJ2" s="1309"/>
      <c r="JPK2" s="1309"/>
      <c r="JPL2" s="1309"/>
      <c r="JPM2" s="1309"/>
      <c r="JPN2" s="1309"/>
      <c r="JPO2" s="1309"/>
      <c r="JPP2" s="1309"/>
      <c r="JPQ2" s="1309"/>
      <c r="JPR2" s="1309"/>
      <c r="JPS2" s="1309"/>
      <c r="JPT2" s="1309"/>
      <c r="JPU2" s="1309"/>
      <c r="JPV2" s="1309"/>
      <c r="JPW2" s="1309"/>
      <c r="JPX2" s="1309"/>
      <c r="JPY2" s="1309"/>
      <c r="JPZ2" s="1309"/>
      <c r="JQA2" s="1309"/>
      <c r="JQB2" s="1309"/>
      <c r="JQC2" s="1309"/>
      <c r="JQD2" s="1309"/>
      <c r="JQE2" s="1309"/>
      <c r="JQF2" s="1309"/>
      <c r="JQG2" s="1309"/>
      <c r="JQH2" s="1309"/>
      <c r="JQI2" s="1309"/>
      <c r="JQJ2" s="1309"/>
      <c r="JQK2" s="1309"/>
      <c r="JQL2" s="1309"/>
      <c r="JQM2" s="1309"/>
      <c r="JQN2" s="1309"/>
      <c r="JQO2" s="1309"/>
      <c r="JQP2" s="1309"/>
      <c r="JQQ2" s="1309"/>
      <c r="JQR2" s="1309"/>
      <c r="JQS2" s="1309"/>
      <c r="JQT2" s="1309"/>
      <c r="JQU2" s="1309"/>
      <c r="JQV2" s="1309"/>
      <c r="JQW2" s="1309"/>
      <c r="JQX2" s="1309"/>
      <c r="JQY2" s="1309"/>
      <c r="JQZ2" s="1309"/>
      <c r="JRA2" s="1309"/>
      <c r="JRB2" s="1309"/>
      <c r="JRC2" s="1309"/>
      <c r="JRD2" s="1309"/>
      <c r="JRE2" s="1309"/>
      <c r="JRF2" s="1309"/>
      <c r="JRG2" s="1309"/>
      <c r="JRH2" s="1309"/>
      <c r="JRI2" s="1309"/>
      <c r="JRJ2" s="1309"/>
      <c r="JRK2" s="1309"/>
      <c r="JRL2" s="1309"/>
      <c r="JRM2" s="1309"/>
      <c r="JRN2" s="1309"/>
      <c r="JRO2" s="1309"/>
      <c r="JRP2" s="1309"/>
      <c r="JRQ2" s="1309"/>
      <c r="JRR2" s="1309"/>
      <c r="JRS2" s="1309"/>
      <c r="JRT2" s="1309"/>
      <c r="JRU2" s="1309"/>
      <c r="JRV2" s="1309"/>
      <c r="JRW2" s="1309"/>
      <c r="JRX2" s="1309"/>
      <c r="JRY2" s="1309"/>
      <c r="JRZ2" s="1309"/>
      <c r="JSA2" s="1309"/>
      <c r="JSB2" s="1309"/>
      <c r="JSC2" s="1309"/>
      <c r="JSD2" s="1309"/>
      <c r="JSE2" s="1309"/>
      <c r="JSF2" s="1309"/>
      <c r="JSG2" s="1309"/>
      <c r="JSH2" s="1309"/>
      <c r="JSI2" s="1309"/>
      <c r="JSJ2" s="1309"/>
      <c r="JSK2" s="1309"/>
      <c r="JSL2" s="1309"/>
      <c r="JSM2" s="1309"/>
      <c r="JSN2" s="1309"/>
      <c r="JSO2" s="1309"/>
      <c r="JSP2" s="1309"/>
      <c r="JSQ2" s="1309"/>
      <c r="JSR2" s="1309"/>
      <c r="JSS2" s="1309"/>
      <c r="JST2" s="1309"/>
      <c r="JSU2" s="1309"/>
      <c r="JSV2" s="1309"/>
      <c r="JSW2" s="1309"/>
      <c r="JSX2" s="1309"/>
      <c r="JSY2" s="1309"/>
      <c r="JSZ2" s="1309"/>
      <c r="JTA2" s="1309"/>
      <c r="JTB2" s="1309"/>
      <c r="JTC2" s="1309"/>
      <c r="JTD2" s="1309"/>
      <c r="JTE2" s="1309"/>
      <c r="JTF2" s="1309"/>
      <c r="JTG2" s="1309"/>
      <c r="JTH2" s="1309"/>
      <c r="JTI2" s="1309"/>
      <c r="JTJ2" s="1309"/>
      <c r="JTK2" s="1309"/>
      <c r="JTL2" s="1309"/>
      <c r="JTM2" s="1309"/>
      <c r="JTN2" s="1309"/>
      <c r="JTO2" s="1309"/>
      <c r="JTP2" s="1309"/>
      <c r="JTQ2" s="1309"/>
      <c r="JTR2" s="1309"/>
      <c r="JTS2" s="1309"/>
      <c r="JTT2" s="1309"/>
      <c r="JTU2" s="1309"/>
      <c r="JTV2" s="1309"/>
      <c r="JTW2" s="1309"/>
      <c r="JTX2" s="1309"/>
      <c r="JTY2" s="1309"/>
      <c r="JTZ2" s="1309"/>
      <c r="JUA2" s="1309"/>
      <c r="JUB2" s="1309"/>
      <c r="JUC2" s="1309"/>
      <c r="JUD2" s="1309"/>
      <c r="JUE2" s="1309"/>
      <c r="JUF2" s="1309"/>
      <c r="JUG2" s="1309"/>
      <c r="JUH2" s="1309"/>
      <c r="JUI2" s="1309"/>
      <c r="JUJ2" s="1309"/>
      <c r="JUK2" s="1309"/>
      <c r="JUL2" s="1309"/>
      <c r="JUM2" s="1309"/>
      <c r="JUN2" s="1309"/>
      <c r="JUO2" s="1309"/>
      <c r="JUP2" s="1309"/>
      <c r="JUQ2" s="1309"/>
      <c r="JUR2" s="1309"/>
      <c r="JUS2" s="1309"/>
      <c r="JUT2" s="1309"/>
      <c r="JUU2" s="1309"/>
      <c r="JUV2" s="1309"/>
      <c r="JUW2" s="1309"/>
      <c r="JUX2" s="1309"/>
      <c r="JUY2" s="1309"/>
      <c r="JUZ2" s="1309"/>
      <c r="JVA2" s="1309"/>
      <c r="JVB2" s="1309"/>
      <c r="JVC2" s="1309"/>
      <c r="JVD2" s="1309"/>
      <c r="JVE2" s="1309"/>
      <c r="JVF2" s="1309"/>
      <c r="JVG2" s="1309"/>
      <c r="JVH2" s="1309"/>
      <c r="JVI2" s="1309"/>
      <c r="JVJ2" s="1309"/>
      <c r="JVK2" s="1309"/>
      <c r="JVL2" s="1309"/>
      <c r="JVM2" s="1309"/>
      <c r="JVN2" s="1309"/>
      <c r="JVO2" s="1309"/>
      <c r="JVP2" s="1309"/>
      <c r="JVQ2" s="1309"/>
      <c r="JVR2" s="1309"/>
      <c r="JVS2" s="1309"/>
      <c r="JVT2" s="1309"/>
      <c r="JVU2" s="1309"/>
      <c r="JVV2" s="1309"/>
      <c r="JVW2" s="1309"/>
      <c r="JVX2" s="1309"/>
      <c r="JVY2" s="1309"/>
      <c r="JVZ2" s="1309"/>
      <c r="JWA2" s="1309"/>
      <c r="JWB2" s="1309"/>
      <c r="JWC2" s="1309"/>
      <c r="JWD2" s="1309"/>
      <c r="JWE2" s="1309"/>
      <c r="JWF2" s="1309"/>
      <c r="JWG2" s="1309"/>
      <c r="JWH2" s="1309"/>
      <c r="JWI2" s="1309"/>
      <c r="JWJ2" s="1309"/>
      <c r="JWK2" s="1309"/>
      <c r="JWL2" s="1309"/>
      <c r="JWM2" s="1309"/>
      <c r="JWN2" s="1309"/>
      <c r="JWO2" s="1309"/>
      <c r="JWP2" s="1309"/>
      <c r="JWQ2" s="1309"/>
      <c r="JWR2" s="1309"/>
      <c r="JWS2" s="1309"/>
      <c r="JWT2" s="1309"/>
      <c r="JWU2" s="1309"/>
      <c r="JWV2" s="1309"/>
      <c r="JWW2" s="1309"/>
      <c r="JWX2" s="1309"/>
      <c r="JWY2" s="1309"/>
      <c r="JWZ2" s="1309"/>
      <c r="JXA2" s="1309"/>
      <c r="JXB2" s="1309"/>
      <c r="JXC2" s="1309"/>
      <c r="JXD2" s="1309"/>
      <c r="JXE2" s="1309"/>
      <c r="JXF2" s="1309"/>
      <c r="JXG2" s="1309"/>
      <c r="JXH2" s="1309"/>
      <c r="JXI2" s="1309"/>
      <c r="JXJ2" s="1309"/>
      <c r="JXK2" s="1309"/>
      <c r="JXL2" s="1309"/>
      <c r="JXM2" s="1309"/>
      <c r="JXN2" s="1309"/>
      <c r="JXO2" s="1309"/>
      <c r="JXP2" s="1309"/>
      <c r="JXQ2" s="1309"/>
      <c r="JXR2" s="1309"/>
      <c r="JXS2" s="1309"/>
      <c r="JXT2" s="1309"/>
      <c r="JXU2" s="1309"/>
      <c r="JXV2" s="1309"/>
      <c r="JXW2" s="1309"/>
      <c r="JXX2" s="1309"/>
      <c r="JXY2" s="1309"/>
      <c r="JXZ2" s="1309"/>
      <c r="JYA2" s="1309"/>
      <c r="JYB2" s="1309"/>
      <c r="JYC2" s="1309"/>
      <c r="JYD2" s="1309"/>
      <c r="JYE2" s="1309"/>
      <c r="JYF2" s="1309"/>
      <c r="JYG2" s="1309"/>
      <c r="JYH2" s="1309"/>
      <c r="JYI2" s="1309"/>
      <c r="JYJ2" s="1309"/>
      <c r="JYK2" s="1309"/>
      <c r="JYL2" s="1309"/>
      <c r="JYM2" s="1309"/>
      <c r="JYN2" s="1309"/>
      <c r="JYO2" s="1309"/>
      <c r="JYP2" s="1309"/>
      <c r="JYQ2" s="1309"/>
      <c r="JYR2" s="1309"/>
      <c r="JYS2" s="1309"/>
      <c r="JYT2" s="1309"/>
      <c r="JYU2" s="1309"/>
      <c r="JYV2" s="1309"/>
      <c r="JYW2" s="1309"/>
      <c r="JYX2" s="1309"/>
      <c r="JYY2" s="1309"/>
      <c r="JYZ2" s="1309"/>
      <c r="JZA2" s="1309"/>
      <c r="JZB2" s="1309"/>
      <c r="JZC2" s="1309"/>
      <c r="JZD2" s="1309"/>
      <c r="JZE2" s="1309"/>
      <c r="JZF2" s="1309"/>
      <c r="JZG2" s="1309"/>
      <c r="JZH2" s="1309"/>
      <c r="JZI2" s="1309"/>
      <c r="JZJ2" s="1309"/>
      <c r="JZK2" s="1309"/>
      <c r="JZL2" s="1309"/>
      <c r="JZM2" s="1309"/>
      <c r="JZN2" s="1309"/>
      <c r="JZO2" s="1309"/>
      <c r="JZP2" s="1309"/>
      <c r="JZQ2" s="1309"/>
      <c r="JZR2" s="1309"/>
      <c r="JZS2" s="1309"/>
      <c r="JZT2" s="1309"/>
      <c r="JZU2" s="1309"/>
      <c r="JZV2" s="1309"/>
      <c r="JZW2" s="1309"/>
      <c r="JZX2" s="1309"/>
      <c r="JZY2" s="1309"/>
      <c r="JZZ2" s="1309"/>
      <c r="KAA2" s="1309"/>
      <c r="KAB2" s="1309"/>
      <c r="KAC2" s="1309"/>
      <c r="KAD2" s="1309"/>
      <c r="KAE2" s="1309"/>
      <c r="KAF2" s="1309"/>
      <c r="KAG2" s="1309"/>
      <c r="KAH2" s="1309"/>
      <c r="KAI2" s="1309"/>
      <c r="KAJ2" s="1309"/>
      <c r="KAK2" s="1309"/>
      <c r="KAL2" s="1309"/>
      <c r="KAM2" s="1309"/>
      <c r="KAN2" s="1309"/>
      <c r="KAO2" s="1309"/>
      <c r="KAP2" s="1309"/>
      <c r="KAQ2" s="1309"/>
      <c r="KAR2" s="1309"/>
      <c r="KAS2" s="1309"/>
      <c r="KAT2" s="1309"/>
      <c r="KAU2" s="1309"/>
      <c r="KAV2" s="1309"/>
      <c r="KAW2" s="1309"/>
      <c r="KAX2" s="1309"/>
      <c r="KAY2" s="1309"/>
      <c r="KAZ2" s="1309"/>
      <c r="KBA2" s="1309"/>
      <c r="KBB2" s="1309"/>
      <c r="KBC2" s="1309"/>
      <c r="KBD2" s="1309"/>
      <c r="KBE2" s="1309"/>
      <c r="KBF2" s="1309"/>
      <c r="KBG2" s="1309"/>
      <c r="KBH2" s="1309"/>
      <c r="KBI2" s="1309"/>
      <c r="KBJ2" s="1309"/>
      <c r="KBK2" s="1309"/>
      <c r="KBL2" s="1309"/>
      <c r="KBM2" s="1309"/>
      <c r="KBN2" s="1309"/>
      <c r="KBO2" s="1309"/>
      <c r="KBP2" s="1309"/>
      <c r="KBQ2" s="1309"/>
      <c r="KBR2" s="1309"/>
      <c r="KBS2" s="1309"/>
      <c r="KBT2" s="1309"/>
      <c r="KBU2" s="1309"/>
      <c r="KBV2" s="1309"/>
      <c r="KBW2" s="1309"/>
      <c r="KBX2" s="1309"/>
      <c r="KBY2" s="1309"/>
      <c r="KBZ2" s="1309"/>
      <c r="KCA2" s="1309"/>
      <c r="KCB2" s="1309"/>
      <c r="KCC2" s="1309"/>
      <c r="KCD2" s="1309"/>
      <c r="KCE2" s="1309"/>
      <c r="KCF2" s="1309"/>
      <c r="KCG2" s="1309"/>
      <c r="KCH2" s="1309"/>
      <c r="KCI2" s="1309"/>
      <c r="KCJ2" s="1309"/>
      <c r="KCK2" s="1309"/>
      <c r="KCL2" s="1309"/>
      <c r="KCM2" s="1309"/>
      <c r="KCN2" s="1309"/>
      <c r="KCO2" s="1309"/>
      <c r="KCP2" s="1309"/>
      <c r="KCQ2" s="1309"/>
      <c r="KCR2" s="1309"/>
      <c r="KCS2" s="1309"/>
      <c r="KCT2" s="1309"/>
      <c r="KCU2" s="1309"/>
      <c r="KCV2" s="1309"/>
      <c r="KCW2" s="1309"/>
      <c r="KCX2" s="1309"/>
      <c r="KCY2" s="1309"/>
      <c r="KCZ2" s="1309"/>
      <c r="KDA2" s="1309"/>
      <c r="KDB2" s="1309"/>
      <c r="KDC2" s="1309"/>
      <c r="KDD2" s="1309"/>
      <c r="KDE2" s="1309"/>
      <c r="KDF2" s="1309"/>
      <c r="KDG2" s="1309"/>
      <c r="KDH2" s="1309"/>
      <c r="KDI2" s="1309"/>
      <c r="KDJ2" s="1309"/>
      <c r="KDK2" s="1309"/>
      <c r="KDL2" s="1309"/>
      <c r="KDM2" s="1309"/>
      <c r="KDN2" s="1309"/>
      <c r="KDO2" s="1309"/>
      <c r="KDP2" s="1309"/>
      <c r="KDQ2" s="1309"/>
      <c r="KDR2" s="1309"/>
      <c r="KDS2" s="1309"/>
      <c r="KDT2" s="1309"/>
      <c r="KDU2" s="1309"/>
      <c r="KDV2" s="1309"/>
      <c r="KDW2" s="1309"/>
      <c r="KDX2" s="1309"/>
      <c r="KDY2" s="1309"/>
      <c r="KDZ2" s="1309"/>
      <c r="KEA2" s="1309"/>
      <c r="KEB2" s="1309"/>
      <c r="KEC2" s="1309"/>
      <c r="KED2" s="1309"/>
      <c r="KEE2" s="1309"/>
      <c r="KEF2" s="1309"/>
      <c r="KEG2" s="1309"/>
      <c r="KEH2" s="1309"/>
      <c r="KEI2" s="1309"/>
      <c r="KEJ2" s="1309"/>
      <c r="KEK2" s="1309"/>
      <c r="KEL2" s="1309"/>
      <c r="KEM2" s="1309"/>
      <c r="KEN2" s="1309"/>
      <c r="KEO2" s="1309"/>
      <c r="KEP2" s="1309"/>
      <c r="KEQ2" s="1309"/>
      <c r="KER2" s="1309"/>
      <c r="KES2" s="1309"/>
      <c r="KET2" s="1309"/>
      <c r="KEU2" s="1309"/>
      <c r="KEV2" s="1309"/>
      <c r="KEW2" s="1309"/>
      <c r="KEX2" s="1309"/>
      <c r="KEY2" s="1309"/>
      <c r="KEZ2" s="1309"/>
      <c r="KFA2" s="1309"/>
      <c r="KFB2" s="1309"/>
      <c r="KFC2" s="1309"/>
      <c r="KFD2" s="1309"/>
      <c r="KFE2" s="1309"/>
      <c r="KFF2" s="1309"/>
      <c r="KFG2" s="1309"/>
      <c r="KFH2" s="1309"/>
      <c r="KFI2" s="1309"/>
      <c r="KFJ2" s="1309"/>
      <c r="KFK2" s="1309"/>
      <c r="KFL2" s="1309"/>
      <c r="KFM2" s="1309"/>
      <c r="KFN2" s="1309"/>
      <c r="KFO2" s="1309"/>
      <c r="KFP2" s="1309"/>
      <c r="KFQ2" s="1309"/>
      <c r="KFR2" s="1309"/>
      <c r="KFS2" s="1309"/>
      <c r="KFT2" s="1309"/>
      <c r="KFU2" s="1309"/>
      <c r="KFV2" s="1309"/>
      <c r="KFW2" s="1309"/>
      <c r="KFX2" s="1309"/>
      <c r="KFY2" s="1309"/>
      <c r="KFZ2" s="1309"/>
      <c r="KGA2" s="1309"/>
      <c r="KGB2" s="1309"/>
      <c r="KGC2" s="1309"/>
      <c r="KGD2" s="1309"/>
      <c r="KGE2" s="1309"/>
      <c r="KGF2" s="1309"/>
      <c r="KGG2" s="1309"/>
      <c r="KGH2" s="1309"/>
      <c r="KGI2" s="1309"/>
      <c r="KGJ2" s="1309"/>
      <c r="KGK2" s="1309"/>
      <c r="KGL2" s="1309"/>
      <c r="KGM2" s="1309"/>
      <c r="KGN2" s="1309"/>
      <c r="KGO2" s="1309"/>
      <c r="KGP2" s="1309"/>
      <c r="KGQ2" s="1309"/>
      <c r="KGR2" s="1309"/>
      <c r="KGS2" s="1309"/>
      <c r="KGT2" s="1309"/>
      <c r="KGU2" s="1309"/>
      <c r="KGV2" s="1309"/>
      <c r="KGW2" s="1309"/>
      <c r="KGX2" s="1309"/>
      <c r="KGY2" s="1309"/>
      <c r="KGZ2" s="1309"/>
      <c r="KHA2" s="1309"/>
      <c r="KHB2" s="1309"/>
      <c r="KHC2" s="1309"/>
      <c r="KHD2" s="1309"/>
      <c r="KHE2" s="1309"/>
      <c r="KHF2" s="1309"/>
      <c r="KHG2" s="1309"/>
      <c r="KHH2" s="1309"/>
      <c r="KHI2" s="1309"/>
      <c r="KHJ2" s="1309"/>
      <c r="KHK2" s="1309"/>
      <c r="KHL2" s="1309"/>
      <c r="KHM2" s="1309"/>
      <c r="KHN2" s="1309"/>
      <c r="KHO2" s="1309"/>
      <c r="KHP2" s="1309"/>
      <c r="KHQ2" s="1309"/>
      <c r="KHR2" s="1309"/>
      <c r="KHS2" s="1309"/>
      <c r="KHT2" s="1309"/>
      <c r="KHU2" s="1309"/>
      <c r="KHV2" s="1309"/>
      <c r="KHW2" s="1309"/>
      <c r="KHX2" s="1309"/>
      <c r="KHY2" s="1309"/>
      <c r="KHZ2" s="1309"/>
      <c r="KIA2" s="1309"/>
      <c r="KIB2" s="1309"/>
      <c r="KIC2" s="1309"/>
      <c r="KID2" s="1309"/>
      <c r="KIE2" s="1309"/>
      <c r="KIF2" s="1309"/>
      <c r="KIG2" s="1309"/>
      <c r="KIH2" s="1309"/>
      <c r="KII2" s="1309"/>
      <c r="KIJ2" s="1309"/>
      <c r="KIK2" s="1309"/>
      <c r="KIL2" s="1309"/>
      <c r="KIM2" s="1309"/>
      <c r="KIN2" s="1309"/>
      <c r="KIO2" s="1309"/>
      <c r="KIP2" s="1309"/>
      <c r="KIQ2" s="1309"/>
      <c r="KIR2" s="1309"/>
      <c r="KIS2" s="1309"/>
      <c r="KIT2" s="1309"/>
      <c r="KIU2" s="1309"/>
      <c r="KIV2" s="1309"/>
      <c r="KIW2" s="1309"/>
      <c r="KIX2" s="1309"/>
      <c r="KIY2" s="1309"/>
      <c r="KIZ2" s="1309"/>
      <c r="KJA2" s="1309"/>
      <c r="KJB2" s="1309"/>
      <c r="KJC2" s="1309"/>
      <c r="KJD2" s="1309"/>
      <c r="KJE2" s="1309"/>
      <c r="KJF2" s="1309"/>
      <c r="KJG2" s="1309"/>
      <c r="KJH2" s="1309"/>
      <c r="KJI2" s="1309"/>
      <c r="KJJ2" s="1309"/>
      <c r="KJK2" s="1309"/>
      <c r="KJL2" s="1309"/>
      <c r="KJM2" s="1309"/>
      <c r="KJN2" s="1309"/>
      <c r="KJO2" s="1309"/>
      <c r="KJP2" s="1309"/>
      <c r="KJQ2" s="1309"/>
      <c r="KJR2" s="1309"/>
      <c r="KJS2" s="1309"/>
      <c r="KJT2" s="1309"/>
      <c r="KJU2" s="1309"/>
      <c r="KJV2" s="1309"/>
      <c r="KJW2" s="1309"/>
      <c r="KJX2" s="1309"/>
      <c r="KJY2" s="1309"/>
      <c r="KJZ2" s="1309"/>
      <c r="KKA2" s="1309"/>
      <c r="KKB2" s="1309"/>
      <c r="KKC2" s="1309"/>
      <c r="KKD2" s="1309"/>
      <c r="KKE2" s="1309"/>
      <c r="KKF2" s="1309"/>
      <c r="KKG2" s="1309"/>
      <c r="KKH2" s="1309"/>
      <c r="KKI2" s="1309"/>
      <c r="KKJ2" s="1309"/>
      <c r="KKK2" s="1309"/>
      <c r="KKL2" s="1309"/>
      <c r="KKM2" s="1309"/>
      <c r="KKN2" s="1309"/>
      <c r="KKO2" s="1309"/>
      <c r="KKP2" s="1309"/>
      <c r="KKQ2" s="1309"/>
      <c r="KKR2" s="1309"/>
      <c r="KKS2" s="1309"/>
      <c r="KKT2" s="1309"/>
      <c r="KKU2" s="1309"/>
      <c r="KKV2" s="1309"/>
      <c r="KKW2" s="1309"/>
      <c r="KKX2" s="1309"/>
      <c r="KKY2" s="1309"/>
      <c r="KKZ2" s="1309"/>
      <c r="KLA2" s="1309"/>
      <c r="KLB2" s="1309"/>
      <c r="KLC2" s="1309"/>
      <c r="KLD2" s="1309"/>
      <c r="KLE2" s="1309"/>
      <c r="KLF2" s="1309"/>
      <c r="KLG2" s="1309"/>
      <c r="KLH2" s="1309"/>
      <c r="KLI2" s="1309"/>
      <c r="KLJ2" s="1309"/>
      <c r="KLK2" s="1309"/>
      <c r="KLL2" s="1309"/>
      <c r="KLM2" s="1309"/>
      <c r="KLN2" s="1309"/>
      <c r="KLO2" s="1309"/>
      <c r="KLP2" s="1309"/>
      <c r="KLQ2" s="1309"/>
      <c r="KLR2" s="1309"/>
      <c r="KLS2" s="1309"/>
      <c r="KLT2" s="1309"/>
      <c r="KLU2" s="1309"/>
      <c r="KLV2" s="1309"/>
      <c r="KLW2" s="1309"/>
      <c r="KLX2" s="1309"/>
      <c r="KLY2" s="1309"/>
      <c r="KLZ2" s="1309"/>
      <c r="KMA2" s="1309"/>
      <c r="KMB2" s="1309"/>
      <c r="KMC2" s="1309"/>
      <c r="KMD2" s="1309"/>
      <c r="KME2" s="1309"/>
      <c r="KMF2" s="1309"/>
      <c r="KMG2" s="1309"/>
      <c r="KMH2" s="1309"/>
      <c r="KMI2" s="1309"/>
      <c r="KMJ2" s="1309"/>
      <c r="KMK2" s="1309"/>
      <c r="KML2" s="1309"/>
      <c r="KMM2" s="1309"/>
      <c r="KMN2" s="1309"/>
      <c r="KMO2" s="1309"/>
      <c r="KMP2" s="1309"/>
      <c r="KMQ2" s="1309"/>
      <c r="KMR2" s="1309"/>
      <c r="KMS2" s="1309"/>
      <c r="KMT2" s="1309"/>
      <c r="KMU2" s="1309"/>
      <c r="KMV2" s="1309"/>
      <c r="KMW2" s="1309"/>
      <c r="KMX2" s="1309"/>
      <c r="KMY2" s="1309"/>
      <c r="KMZ2" s="1309"/>
      <c r="KNA2" s="1309"/>
      <c r="KNB2" s="1309"/>
      <c r="KNC2" s="1309"/>
      <c r="KND2" s="1309"/>
      <c r="KNE2" s="1309"/>
      <c r="KNF2" s="1309"/>
      <c r="KNG2" s="1309"/>
      <c r="KNH2" s="1309"/>
      <c r="KNI2" s="1309"/>
      <c r="KNJ2" s="1309"/>
      <c r="KNK2" s="1309"/>
      <c r="KNL2" s="1309"/>
      <c r="KNM2" s="1309"/>
      <c r="KNN2" s="1309"/>
      <c r="KNO2" s="1309"/>
      <c r="KNP2" s="1309"/>
      <c r="KNQ2" s="1309"/>
      <c r="KNR2" s="1309"/>
      <c r="KNS2" s="1309"/>
      <c r="KNT2" s="1309"/>
      <c r="KNU2" s="1309"/>
      <c r="KNV2" s="1309"/>
      <c r="KNW2" s="1309"/>
      <c r="KNX2" s="1309"/>
      <c r="KNY2" s="1309"/>
      <c r="KNZ2" s="1309"/>
      <c r="KOA2" s="1309"/>
      <c r="KOB2" s="1309"/>
      <c r="KOC2" s="1309"/>
      <c r="KOD2" s="1309"/>
      <c r="KOE2" s="1309"/>
      <c r="KOF2" s="1309"/>
      <c r="KOG2" s="1309"/>
      <c r="KOH2" s="1309"/>
      <c r="KOI2" s="1309"/>
      <c r="KOJ2" s="1309"/>
      <c r="KOK2" s="1309"/>
      <c r="KOL2" s="1309"/>
      <c r="KOM2" s="1309"/>
      <c r="KON2" s="1309"/>
      <c r="KOO2" s="1309"/>
      <c r="KOP2" s="1309"/>
      <c r="KOQ2" s="1309"/>
      <c r="KOR2" s="1309"/>
      <c r="KOS2" s="1309"/>
      <c r="KOT2" s="1309"/>
      <c r="KOU2" s="1309"/>
      <c r="KOV2" s="1309"/>
      <c r="KOW2" s="1309"/>
      <c r="KOX2" s="1309"/>
      <c r="KOY2" s="1309"/>
      <c r="KOZ2" s="1309"/>
      <c r="KPA2" s="1309"/>
      <c r="KPB2" s="1309"/>
      <c r="KPC2" s="1309"/>
      <c r="KPD2" s="1309"/>
      <c r="KPE2" s="1309"/>
      <c r="KPF2" s="1309"/>
      <c r="KPG2" s="1309"/>
      <c r="KPH2" s="1309"/>
      <c r="KPI2" s="1309"/>
      <c r="KPJ2" s="1309"/>
      <c r="KPK2" s="1309"/>
      <c r="KPL2" s="1309"/>
      <c r="KPM2" s="1309"/>
      <c r="KPN2" s="1309"/>
      <c r="KPO2" s="1309"/>
      <c r="KPP2" s="1309"/>
      <c r="KPQ2" s="1309"/>
      <c r="KPR2" s="1309"/>
      <c r="KPS2" s="1309"/>
      <c r="KPT2" s="1309"/>
      <c r="KPU2" s="1309"/>
      <c r="KPV2" s="1309"/>
      <c r="KPW2" s="1309"/>
      <c r="KPX2" s="1309"/>
      <c r="KPY2" s="1309"/>
      <c r="KPZ2" s="1309"/>
      <c r="KQA2" s="1309"/>
      <c r="KQB2" s="1309"/>
      <c r="KQC2" s="1309"/>
      <c r="KQD2" s="1309"/>
      <c r="KQE2" s="1309"/>
      <c r="KQF2" s="1309"/>
      <c r="KQG2" s="1309"/>
      <c r="KQH2" s="1309"/>
      <c r="KQI2" s="1309"/>
      <c r="KQJ2" s="1309"/>
      <c r="KQK2" s="1309"/>
      <c r="KQL2" s="1309"/>
      <c r="KQM2" s="1309"/>
      <c r="KQN2" s="1309"/>
      <c r="KQO2" s="1309"/>
      <c r="KQP2" s="1309"/>
      <c r="KQQ2" s="1309"/>
      <c r="KQR2" s="1309"/>
      <c r="KQS2" s="1309"/>
      <c r="KQT2" s="1309"/>
      <c r="KQU2" s="1309"/>
      <c r="KQV2" s="1309"/>
      <c r="KQW2" s="1309"/>
      <c r="KQX2" s="1309"/>
      <c r="KQY2" s="1309"/>
      <c r="KQZ2" s="1309"/>
      <c r="KRA2" s="1309"/>
      <c r="KRB2" s="1309"/>
      <c r="KRC2" s="1309"/>
      <c r="KRD2" s="1309"/>
      <c r="KRE2" s="1309"/>
      <c r="KRF2" s="1309"/>
      <c r="KRG2" s="1309"/>
      <c r="KRH2" s="1309"/>
      <c r="KRI2" s="1309"/>
      <c r="KRJ2" s="1309"/>
      <c r="KRK2" s="1309"/>
      <c r="KRL2" s="1309"/>
      <c r="KRM2" s="1309"/>
      <c r="KRN2" s="1309"/>
      <c r="KRO2" s="1309"/>
      <c r="KRP2" s="1309"/>
      <c r="KRQ2" s="1309"/>
      <c r="KRR2" s="1309"/>
      <c r="KRS2" s="1309"/>
      <c r="KRT2" s="1309"/>
      <c r="KRU2" s="1309"/>
      <c r="KRV2" s="1309"/>
      <c r="KRW2" s="1309"/>
      <c r="KRX2" s="1309"/>
      <c r="KRY2" s="1309"/>
      <c r="KRZ2" s="1309"/>
      <c r="KSA2" s="1309"/>
      <c r="KSB2" s="1309"/>
      <c r="KSC2" s="1309"/>
      <c r="KSD2" s="1309"/>
      <c r="KSE2" s="1309"/>
      <c r="KSF2" s="1309"/>
      <c r="KSG2" s="1309"/>
      <c r="KSH2" s="1309"/>
      <c r="KSI2" s="1309"/>
      <c r="KSJ2" s="1309"/>
      <c r="KSK2" s="1309"/>
      <c r="KSL2" s="1309"/>
      <c r="KSM2" s="1309"/>
      <c r="KSN2" s="1309"/>
      <c r="KSO2" s="1309"/>
      <c r="KSP2" s="1309"/>
      <c r="KSQ2" s="1309"/>
      <c r="KSR2" s="1309"/>
      <c r="KSS2" s="1309"/>
      <c r="KST2" s="1309"/>
      <c r="KSU2" s="1309"/>
      <c r="KSV2" s="1309"/>
      <c r="KSW2" s="1309"/>
      <c r="KSX2" s="1309"/>
      <c r="KSY2" s="1309"/>
      <c r="KSZ2" s="1309"/>
      <c r="KTA2" s="1309"/>
      <c r="KTB2" s="1309"/>
      <c r="KTC2" s="1309"/>
      <c r="KTD2" s="1309"/>
      <c r="KTE2" s="1309"/>
      <c r="KTF2" s="1309"/>
      <c r="KTG2" s="1309"/>
      <c r="KTH2" s="1309"/>
      <c r="KTI2" s="1309"/>
      <c r="KTJ2" s="1309"/>
      <c r="KTK2" s="1309"/>
      <c r="KTL2" s="1309"/>
      <c r="KTM2" s="1309"/>
      <c r="KTN2" s="1309"/>
      <c r="KTO2" s="1309"/>
      <c r="KTP2" s="1309"/>
      <c r="KTQ2" s="1309"/>
      <c r="KTR2" s="1309"/>
      <c r="KTS2" s="1309"/>
      <c r="KTT2" s="1309"/>
      <c r="KTU2" s="1309"/>
      <c r="KTV2" s="1309"/>
      <c r="KTW2" s="1309"/>
      <c r="KTX2" s="1309"/>
      <c r="KTY2" s="1309"/>
      <c r="KTZ2" s="1309"/>
      <c r="KUA2" s="1309"/>
      <c r="KUB2" s="1309"/>
      <c r="KUC2" s="1309"/>
      <c r="KUD2" s="1309"/>
      <c r="KUE2" s="1309"/>
      <c r="KUF2" s="1309"/>
      <c r="KUG2" s="1309"/>
      <c r="KUH2" s="1309"/>
      <c r="KUI2" s="1309"/>
      <c r="KUJ2" s="1309"/>
      <c r="KUK2" s="1309"/>
      <c r="KUL2" s="1309"/>
      <c r="KUM2" s="1309"/>
      <c r="KUN2" s="1309"/>
      <c r="KUO2" s="1309"/>
      <c r="KUP2" s="1309"/>
      <c r="KUQ2" s="1309"/>
      <c r="KUR2" s="1309"/>
      <c r="KUS2" s="1309"/>
      <c r="KUT2" s="1309"/>
      <c r="KUU2" s="1309"/>
      <c r="KUV2" s="1309"/>
      <c r="KUW2" s="1309"/>
      <c r="KUX2" s="1309"/>
      <c r="KUY2" s="1309"/>
      <c r="KUZ2" s="1309"/>
      <c r="KVA2" s="1309"/>
      <c r="KVB2" s="1309"/>
      <c r="KVC2" s="1309"/>
      <c r="KVD2" s="1309"/>
      <c r="KVE2" s="1309"/>
      <c r="KVF2" s="1309"/>
      <c r="KVG2" s="1309"/>
      <c r="KVH2" s="1309"/>
      <c r="KVI2" s="1309"/>
      <c r="KVJ2" s="1309"/>
      <c r="KVK2" s="1309"/>
      <c r="KVL2" s="1309"/>
      <c r="KVM2" s="1309"/>
      <c r="KVN2" s="1309"/>
      <c r="KVO2" s="1309"/>
      <c r="KVP2" s="1309"/>
      <c r="KVQ2" s="1309"/>
      <c r="KVR2" s="1309"/>
      <c r="KVS2" s="1309"/>
      <c r="KVT2" s="1309"/>
      <c r="KVU2" s="1309"/>
      <c r="KVV2" s="1309"/>
      <c r="KVW2" s="1309"/>
      <c r="KVX2" s="1309"/>
      <c r="KVY2" s="1309"/>
      <c r="KVZ2" s="1309"/>
      <c r="KWA2" s="1309"/>
      <c r="KWB2" s="1309"/>
      <c r="KWC2" s="1309"/>
      <c r="KWD2" s="1309"/>
      <c r="KWE2" s="1309"/>
      <c r="KWF2" s="1309"/>
      <c r="KWG2" s="1309"/>
      <c r="KWH2" s="1309"/>
      <c r="KWI2" s="1309"/>
      <c r="KWJ2" s="1309"/>
      <c r="KWK2" s="1309"/>
      <c r="KWL2" s="1309"/>
      <c r="KWM2" s="1309"/>
      <c r="KWN2" s="1309"/>
      <c r="KWO2" s="1309"/>
      <c r="KWP2" s="1309"/>
      <c r="KWQ2" s="1309"/>
      <c r="KWR2" s="1309"/>
      <c r="KWS2" s="1309"/>
      <c r="KWT2" s="1309"/>
      <c r="KWU2" s="1309"/>
      <c r="KWV2" s="1309"/>
      <c r="KWW2" s="1309"/>
      <c r="KWX2" s="1309"/>
      <c r="KWY2" s="1309"/>
      <c r="KWZ2" s="1309"/>
      <c r="KXA2" s="1309"/>
      <c r="KXB2" s="1309"/>
      <c r="KXC2" s="1309"/>
      <c r="KXD2" s="1309"/>
      <c r="KXE2" s="1309"/>
      <c r="KXF2" s="1309"/>
      <c r="KXG2" s="1309"/>
      <c r="KXH2" s="1309"/>
      <c r="KXI2" s="1309"/>
      <c r="KXJ2" s="1309"/>
      <c r="KXK2" s="1309"/>
      <c r="KXL2" s="1309"/>
      <c r="KXM2" s="1309"/>
      <c r="KXN2" s="1309"/>
      <c r="KXO2" s="1309"/>
      <c r="KXP2" s="1309"/>
      <c r="KXQ2" s="1309"/>
      <c r="KXR2" s="1309"/>
      <c r="KXS2" s="1309"/>
      <c r="KXT2" s="1309"/>
      <c r="KXU2" s="1309"/>
      <c r="KXV2" s="1309"/>
      <c r="KXW2" s="1309"/>
      <c r="KXX2" s="1309"/>
      <c r="KXY2" s="1309"/>
      <c r="KXZ2" s="1309"/>
      <c r="KYA2" s="1309"/>
      <c r="KYB2" s="1309"/>
      <c r="KYC2" s="1309"/>
      <c r="KYD2" s="1309"/>
      <c r="KYE2" s="1309"/>
      <c r="KYF2" s="1309"/>
      <c r="KYG2" s="1309"/>
      <c r="KYH2" s="1309"/>
      <c r="KYI2" s="1309"/>
      <c r="KYJ2" s="1309"/>
      <c r="KYK2" s="1309"/>
      <c r="KYL2" s="1309"/>
      <c r="KYM2" s="1309"/>
      <c r="KYN2" s="1309"/>
      <c r="KYO2" s="1309"/>
      <c r="KYP2" s="1309"/>
      <c r="KYQ2" s="1309"/>
      <c r="KYR2" s="1309"/>
      <c r="KYS2" s="1309"/>
      <c r="KYT2" s="1309"/>
      <c r="KYU2" s="1309"/>
      <c r="KYV2" s="1309"/>
      <c r="KYW2" s="1309"/>
      <c r="KYX2" s="1309"/>
      <c r="KYY2" s="1309"/>
      <c r="KYZ2" s="1309"/>
      <c r="KZA2" s="1309"/>
      <c r="KZB2" s="1309"/>
      <c r="KZC2" s="1309"/>
      <c r="KZD2" s="1309"/>
      <c r="KZE2" s="1309"/>
      <c r="KZF2" s="1309"/>
      <c r="KZG2" s="1309"/>
      <c r="KZH2" s="1309"/>
      <c r="KZI2" s="1309"/>
      <c r="KZJ2" s="1309"/>
      <c r="KZK2" s="1309"/>
      <c r="KZL2" s="1309"/>
      <c r="KZM2" s="1309"/>
      <c r="KZN2" s="1309"/>
      <c r="KZO2" s="1309"/>
      <c r="KZP2" s="1309"/>
      <c r="KZQ2" s="1309"/>
      <c r="KZR2" s="1309"/>
      <c r="KZS2" s="1309"/>
      <c r="KZT2" s="1309"/>
      <c r="KZU2" s="1309"/>
      <c r="KZV2" s="1309"/>
      <c r="KZW2" s="1309"/>
      <c r="KZX2" s="1309"/>
      <c r="KZY2" s="1309"/>
      <c r="KZZ2" s="1309"/>
      <c r="LAA2" s="1309"/>
      <c r="LAB2" s="1309"/>
      <c r="LAC2" s="1309"/>
      <c r="LAD2" s="1309"/>
      <c r="LAE2" s="1309"/>
      <c r="LAF2" s="1309"/>
      <c r="LAG2" s="1309"/>
      <c r="LAH2" s="1309"/>
      <c r="LAI2" s="1309"/>
      <c r="LAJ2" s="1309"/>
      <c r="LAK2" s="1309"/>
      <c r="LAL2" s="1309"/>
      <c r="LAM2" s="1309"/>
      <c r="LAN2" s="1309"/>
      <c r="LAO2" s="1309"/>
      <c r="LAP2" s="1309"/>
      <c r="LAQ2" s="1309"/>
      <c r="LAR2" s="1309"/>
      <c r="LAS2" s="1309"/>
      <c r="LAT2" s="1309"/>
      <c r="LAU2" s="1309"/>
      <c r="LAV2" s="1309"/>
      <c r="LAW2" s="1309"/>
      <c r="LAX2" s="1309"/>
      <c r="LAY2" s="1309"/>
      <c r="LAZ2" s="1309"/>
      <c r="LBA2" s="1309"/>
      <c r="LBB2" s="1309"/>
      <c r="LBC2" s="1309"/>
      <c r="LBD2" s="1309"/>
      <c r="LBE2" s="1309"/>
      <c r="LBF2" s="1309"/>
      <c r="LBG2" s="1309"/>
      <c r="LBH2" s="1309"/>
      <c r="LBI2" s="1309"/>
      <c r="LBJ2" s="1309"/>
      <c r="LBK2" s="1309"/>
      <c r="LBL2" s="1309"/>
      <c r="LBM2" s="1309"/>
      <c r="LBN2" s="1309"/>
      <c r="LBO2" s="1309"/>
      <c r="LBP2" s="1309"/>
      <c r="LBQ2" s="1309"/>
      <c r="LBR2" s="1309"/>
      <c r="LBS2" s="1309"/>
      <c r="LBT2" s="1309"/>
      <c r="LBU2" s="1309"/>
      <c r="LBV2" s="1309"/>
      <c r="LBW2" s="1309"/>
      <c r="LBX2" s="1309"/>
      <c r="LBY2" s="1309"/>
      <c r="LBZ2" s="1309"/>
      <c r="LCA2" s="1309"/>
      <c r="LCB2" s="1309"/>
      <c r="LCC2" s="1309"/>
      <c r="LCD2" s="1309"/>
      <c r="LCE2" s="1309"/>
      <c r="LCF2" s="1309"/>
      <c r="LCG2" s="1309"/>
      <c r="LCH2" s="1309"/>
      <c r="LCI2" s="1309"/>
      <c r="LCJ2" s="1309"/>
      <c r="LCK2" s="1309"/>
      <c r="LCL2" s="1309"/>
      <c r="LCM2" s="1309"/>
      <c r="LCN2" s="1309"/>
      <c r="LCO2" s="1309"/>
      <c r="LCP2" s="1309"/>
      <c r="LCQ2" s="1309"/>
      <c r="LCR2" s="1309"/>
      <c r="LCS2" s="1309"/>
      <c r="LCT2" s="1309"/>
      <c r="LCU2" s="1309"/>
      <c r="LCV2" s="1309"/>
      <c r="LCW2" s="1309"/>
      <c r="LCX2" s="1309"/>
      <c r="LCY2" s="1309"/>
      <c r="LCZ2" s="1309"/>
      <c r="LDA2" s="1309"/>
      <c r="LDB2" s="1309"/>
      <c r="LDC2" s="1309"/>
      <c r="LDD2" s="1309"/>
      <c r="LDE2" s="1309"/>
      <c r="LDF2" s="1309"/>
      <c r="LDG2" s="1309"/>
      <c r="LDH2" s="1309"/>
      <c r="LDI2" s="1309"/>
      <c r="LDJ2" s="1309"/>
      <c r="LDK2" s="1309"/>
      <c r="LDL2" s="1309"/>
      <c r="LDM2" s="1309"/>
      <c r="LDN2" s="1309"/>
      <c r="LDO2" s="1309"/>
      <c r="LDP2" s="1309"/>
      <c r="LDQ2" s="1309"/>
      <c r="LDR2" s="1309"/>
      <c r="LDS2" s="1309"/>
      <c r="LDT2" s="1309"/>
      <c r="LDU2" s="1309"/>
      <c r="LDV2" s="1309"/>
      <c r="LDW2" s="1309"/>
      <c r="LDX2" s="1309"/>
      <c r="LDY2" s="1309"/>
      <c r="LDZ2" s="1309"/>
      <c r="LEA2" s="1309"/>
      <c r="LEB2" s="1309"/>
      <c r="LEC2" s="1309"/>
      <c r="LED2" s="1309"/>
      <c r="LEE2" s="1309"/>
      <c r="LEF2" s="1309"/>
      <c r="LEG2" s="1309"/>
      <c r="LEH2" s="1309"/>
      <c r="LEI2" s="1309"/>
      <c r="LEJ2" s="1309"/>
      <c r="LEK2" s="1309"/>
      <c r="LEL2" s="1309"/>
      <c r="LEM2" s="1309"/>
      <c r="LEN2" s="1309"/>
      <c r="LEO2" s="1309"/>
      <c r="LEP2" s="1309"/>
      <c r="LEQ2" s="1309"/>
      <c r="LER2" s="1309"/>
      <c r="LES2" s="1309"/>
      <c r="LET2" s="1309"/>
      <c r="LEU2" s="1309"/>
      <c r="LEV2" s="1309"/>
      <c r="LEW2" s="1309"/>
      <c r="LEX2" s="1309"/>
      <c r="LEY2" s="1309"/>
      <c r="LEZ2" s="1309"/>
      <c r="LFA2" s="1309"/>
      <c r="LFB2" s="1309"/>
      <c r="LFC2" s="1309"/>
      <c r="LFD2" s="1309"/>
      <c r="LFE2" s="1309"/>
      <c r="LFF2" s="1309"/>
      <c r="LFG2" s="1309"/>
      <c r="LFH2" s="1309"/>
      <c r="LFI2" s="1309"/>
      <c r="LFJ2" s="1309"/>
      <c r="LFK2" s="1309"/>
      <c r="LFL2" s="1309"/>
      <c r="LFM2" s="1309"/>
      <c r="LFN2" s="1309"/>
      <c r="LFO2" s="1309"/>
      <c r="LFP2" s="1309"/>
      <c r="LFQ2" s="1309"/>
      <c r="LFR2" s="1309"/>
      <c r="LFS2" s="1309"/>
      <c r="LFT2" s="1309"/>
      <c r="LFU2" s="1309"/>
      <c r="LFV2" s="1309"/>
      <c r="LFW2" s="1309"/>
      <c r="LFX2" s="1309"/>
      <c r="LFY2" s="1309"/>
      <c r="LFZ2" s="1309"/>
      <c r="LGA2" s="1309"/>
      <c r="LGB2" s="1309"/>
      <c r="LGC2" s="1309"/>
      <c r="LGD2" s="1309"/>
      <c r="LGE2" s="1309"/>
      <c r="LGF2" s="1309"/>
      <c r="LGG2" s="1309"/>
      <c r="LGH2" s="1309"/>
      <c r="LGI2" s="1309"/>
      <c r="LGJ2" s="1309"/>
      <c r="LGK2" s="1309"/>
      <c r="LGL2" s="1309"/>
      <c r="LGM2" s="1309"/>
      <c r="LGN2" s="1309"/>
      <c r="LGO2" s="1309"/>
      <c r="LGP2" s="1309"/>
      <c r="LGQ2" s="1309"/>
      <c r="LGR2" s="1309"/>
      <c r="LGS2" s="1309"/>
      <c r="LGT2" s="1309"/>
      <c r="LGU2" s="1309"/>
      <c r="LGV2" s="1309"/>
      <c r="LGW2" s="1309"/>
      <c r="LGX2" s="1309"/>
      <c r="LGY2" s="1309"/>
      <c r="LGZ2" s="1309"/>
      <c r="LHA2" s="1309"/>
      <c r="LHB2" s="1309"/>
      <c r="LHC2" s="1309"/>
      <c r="LHD2" s="1309"/>
      <c r="LHE2" s="1309"/>
      <c r="LHF2" s="1309"/>
      <c r="LHG2" s="1309"/>
      <c r="LHH2" s="1309"/>
      <c r="LHI2" s="1309"/>
      <c r="LHJ2" s="1309"/>
      <c r="LHK2" s="1309"/>
      <c r="LHL2" s="1309"/>
      <c r="LHM2" s="1309"/>
      <c r="LHN2" s="1309"/>
      <c r="LHO2" s="1309"/>
      <c r="LHP2" s="1309"/>
      <c r="LHQ2" s="1309"/>
      <c r="LHR2" s="1309"/>
      <c r="LHS2" s="1309"/>
      <c r="LHT2" s="1309"/>
      <c r="LHU2" s="1309"/>
      <c r="LHV2" s="1309"/>
      <c r="LHW2" s="1309"/>
      <c r="LHX2" s="1309"/>
      <c r="LHY2" s="1309"/>
      <c r="LHZ2" s="1309"/>
      <c r="LIA2" s="1309"/>
      <c r="LIB2" s="1309"/>
      <c r="LIC2" s="1309"/>
      <c r="LID2" s="1309"/>
      <c r="LIE2" s="1309"/>
      <c r="LIF2" s="1309"/>
      <c r="LIG2" s="1309"/>
      <c r="LIH2" s="1309"/>
      <c r="LII2" s="1309"/>
      <c r="LIJ2" s="1309"/>
      <c r="LIK2" s="1309"/>
      <c r="LIL2" s="1309"/>
      <c r="LIM2" s="1309"/>
      <c r="LIN2" s="1309"/>
      <c r="LIO2" s="1309"/>
      <c r="LIP2" s="1309"/>
      <c r="LIQ2" s="1309"/>
      <c r="LIR2" s="1309"/>
      <c r="LIS2" s="1309"/>
      <c r="LIT2" s="1309"/>
      <c r="LIU2" s="1309"/>
      <c r="LIV2" s="1309"/>
      <c r="LIW2" s="1309"/>
      <c r="LIX2" s="1309"/>
      <c r="LIY2" s="1309"/>
      <c r="LIZ2" s="1309"/>
      <c r="LJA2" s="1309"/>
      <c r="LJB2" s="1309"/>
      <c r="LJC2" s="1309"/>
      <c r="LJD2" s="1309"/>
      <c r="LJE2" s="1309"/>
      <c r="LJF2" s="1309"/>
      <c r="LJG2" s="1309"/>
      <c r="LJH2" s="1309"/>
      <c r="LJI2" s="1309"/>
      <c r="LJJ2" s="1309"/>
      <c r="LJK2" s="1309"/>
      <c r="LJL2" s="1309"/>
      <c r="LJM2" s="1309"/>
      <c r="LJN2" s="1309"/>
      <c r="LJO2" s="1309"/>
      <c r="LJP2" s="1309"/>
      <c r="LJQ2" s="1309"/>
      <c r="LJR2" s="1309"/>
      <c r="LJS2" s="1309"/>
      <c r="LJT2" s="1309"/>
      <c r="LJU2" s="1309"/>
      <c r="LJV2" s="1309"/>
      <c r="LJW2" s="1309"/>
      <c r="LJX2" s="1309"/>
      <c r="LJY2" s="1309"/>
      <c r="LJZ2" s="1309"/>
      <c r="LKA2" s="1309"/>
      <c r="LKB2" s="1309"/>
      <c r="LKC2" s="1309"/>
      <c r="LKD2" s="1309"/>
      <c r="LKE2" s="1309"/>
      <c r="LKF2" s="1309"/>
      <c r="LKG2" s="1309"/>
      <c r="LKH2" s="1309"/>
      <c r="LKI2" s="1309"/>
      <c r="LKJ2" s="1309"/>
      <c r="LKK2" s="1309"/>
      <c r="LKL2" s="1309"/>
      <c r="LKM2" s="1309"/>
      <c r="LKN2" s="1309"/>
      <c r="LKO2" s="1309"/>
      <c r="LKP2" s="1309"/>
      <c r="LKQ2" s="1309"/>
      <c r="LKR2" s="1309"/>
      <c r="LKS2" s="1309"/>
      <c r="LKT2" s="1309"/>
      <c r="LKU2" s="1309"/>
      <c r="LKV2" s="1309"/>
      <c r="LKW2" s="1309"/>
      <c r="LKX2" s="1309"/>
      <c r="LKY2" s="1309"/>
      <c r="LKZ2" s="1309"/>
      <c r="LLA2" s="1309"/>
      <c r="LLB2" s="1309"/>
      <c r="LLC2" s="1309"/>
      <c r="LLD2" s="1309"/>
      <c r="LLE2" s="1309"/>
      <c r="LLF2" s="1309"/>
      <c r="LLG2" s="1309"/>
      <c r="LLH2" s="1309"/>
      <c r="LLI2" s="1309"/>
      <c r="LLJ2" s="1309"/>
      <c r="LLK2" s="1309"/>
      <c r="LLL2" s="1309"/>
      <c r="LLM2" s="1309"/>
      <c r="LLN2" s="1309"/>
      <c r="LLO2" s="1309"/>
      <c r="LLP2" s="1309"/>
      <c r="LLQ2" s="1309"/>
      <c r="LLR2" s="1309"/>
      <c r="LLS2" s="1309"/>
      <c r="LLT2" s="1309"/>
      <c r="LLU2" s="1309"/>
      <c r="LLV2" s="1309"/>
      <c r="LLW2" s="1309"/>
      <c r="LLX2" s="1309"/>
      <c r="LLY2" s="1309"/>
      <c r="LLZ2" s="1309"/>
      <c r="LMA2" s="1309"/>
      <c r="LMB2" s="1309"/>
      <c r="LMC2" s="1309"/>
      <c r="LMD2" s="1309"/>
      <c r="LME2" s="1309"/>
      <c r="LMF2" s="1309"/>
      <c r="LMG2" s="1309"/>
      <c r="LMH2" s="1309"/>
      <c r="LMI2" s="1309"/>
      <c r="LMJ2" s="1309"/>
      <c r="LMK2" s="1309"/>
      <c r="LML2" s="1309"/>
      <c r="LMM2" s="1309"/>
      <c r="LMN2" s="1309"/>
      <c r="LMO2" s="1309"/>
      <c r="LMP2" s="1309"/>
      <c r="LMQ2" s="1309"/>
      <c r="LMR2" s="1309"/>
      <c r="LMS2" s="1309"/>
      <c r="LMT2" s="1309"/>
      <c r="LMU2" s="1309"/>
      <c r="LMV2" s="1309"/>
      <c r="LMW2" s="1309"/>
      <c r="LMX2" s="1309"/>
      <c r="LMY2" s="1309"/>
      <c r="LMZ2" s="1309"/>
      <c r="LNA2" s="1309"/>
      <c r="LNB2" s="1309"/>
      <c r="LNC2" s="1309"/>
      <c r="LND2" s="1309"/>
      <c r="LNE2" s="1309"/>
      <c r="LNF2" s="1309"/>
      <c r="LNG2" s="1309"/>
      <c r="LNH2" s="1309"/>
      <c r="LNI2" s="1309"/>
      <c r="LNJ2" s="1309"/>
      <c r="LNK2" s="1309"/>
      <c r="LNL2" s="1309"/>
      <c r="LNM2" s="1309"/>
      <c r="LNN2" s="1309"/>
      <c r="LNO2" s="1309"/>
      <c r="LNP2" s="1309"/>
      <c r="LNQ2" s="1309"/>
      <c r="LNR2" s="1309"/>
      <c r="LNS2" s="1309"/>
      <c r="LNT2" s="1309"/>
      <c r="LNU2" s="1309"/>
      <c r="LNV2" s="1309"/>
      <c r="LNW2" s="1309"/>
      <c r="LNX2" s="1309"/>
      <c r="LNY2" s="1309"/>
      <c r="LNZ2" s="1309"/>
      <c r="LOA2" s="1309"/>
      <c r="LOB2" s="1309"/>
      <c r="LOC2" s="1309"/>
      <c r="LOD2" s="1309"/>
      <c r="LOE2" s="1309"/>
      <c r="LOF2" s="1309"/>
      <c r="LOG2" s="1309"/>
      <c r="LOH2" s="1309"/>
      <c r="LOI2" s="1309"/>
      <c r="LOJ2" s="1309"/>
      <c r="LOK2" s="1309"/>
      <c r="LOL2" s="1309"/>
      <c r="LOM2" s="1309"/>
      <c r="LON2" s="1309"/>
      <c r="LOO2" s="1309"/>
      <c r="LOP2" s="1309"/>
      <c r="LOQ2" s="1309"/>
      <c r="LOR2" s="1309"/>
      <c r="LOS2" s="1309"/>
      <c r="LOT2" s="1309"/>
      <c r="LOU2" s="1309"/>
      <c r="LOV2" s="1309"/>
      <c r="LOW2" s="1309"/>
      <c r="LOX2" s="1309"/>
      <c r="LOY2" s="1309"/>
      <c r="LOZ2" s="1309"/>
      <c r="LPA2" s="1309"/>
      <c r="LPB2" s="1309"/>
      <c r="LPC2" s="1309"/>
      <c r="LPD2" s="1309"/>
      <c r="LPE2" s="1309"/>
      <c r="LPF2" s="1309"/>
      <c r="LPG2" s="1309"/>
      <c r="LPH2" s="1309"/>
      <c r="LPI2" s="1309"/>
      <c r="LPJ2" s="1309"/>
      <c r="LPK2" s="1309"/>
      <c r="LPL2" s="1309"/>
      <c r="LPM2" s="1309"/>
      <c r="LPN2" s="1309"/>
      <c r="LPO2" s="1309"/>
      <c r="LPP2" s="1309"/>
      <c r="LPQ2" s="1309"/>
      <c r="LPR2" s="1309"/>
      <c r="LPS2" s="1309"/>
      <c r="LPT2" s="1309"/>
      <c r="LPU2" s="1309"/>
      <c r="LPV2" s="1309"/>
      <c r="LPW2" s="1309"/>
      <c r="LPX2" s="1309"/>
      <c r="LPY2" s="1309"/>
      <c r="LPZ2" s="1309"/>
      <c r="LQA2" s="1309"/>
      <c r="LQB2" s="1309"/>
      <c r="LQC2" s="1309"/>
      <c r="LQD2" s="1309"/>
      <c r="LQE2" s="1309"/>
      <c r="LQF2" s="1309"/>
      <c r="LQG2" s="1309"/>
      <c r="LQH2" s="1309"/>
      <c r="LQI2" s="1309"/>
      <c r="LQJ2" s="1309"/>
      <c r="LQK2" s="1309"/>
      <c r="LQL2" s="1309"/>
      <c r="LQM2" s="1309"/>
      <c r="LQN2" s="1309"/>
      <c r="LQO2" s="1309"/>
      <c r="LQP2" s="1309"/>
      <c r="LQQ2" s="1309"/>
      <c r="LQR2" s="1309"/>
      <c r="LQS2" s="1309"/>
      <c r="LQT2" s="1309"/>
      <c r="LQU2" s="1309"/>
      <c r="LQV2" s="1309"/>
      <c r="LQW2" s="1309"/>
      <c r="LQX2" s="1309"/>
      <c r="LQY2" s="1309"/>
      <c r="LQZ2" s="1309"/>
      <c r="LRA2" s="1309"/>
      <c r="LRB2" s="1309"/>
      <c r="LRC2" s="1309"/>
      <c r="LRD2" s="1309"/>
      <c r="LRE2" s="1309"/>
      <c r="LRF2" s="1309"/>
      <c r="LRG2" s="1309"/>
      <c r="LRH2" s="1309"/>
      <c r="LRI2" s="1309"/>
      <c r="LRJ2" s="1309"/>
      <c r="LRK2" s="1309"/>
      <c r="LRL2" s="1309"/>
      <c r="LRM2" s="1309"/>
      <c r="LRN2" s="1309"/>
      <c r="LRO2" s="1309"/>
      <c r="LRP2" s="1309"/>
      <c r="LRQ2" s="1309"/>
      <c r="LRR2" s="1309"/>
      <c r="LRS2" s="1309"/>
      <c r="LRT2" s="1309"/>
      <c r="LRU2" s="1309"/>
      <c r="LRV2" s="1309"/>
      <c r="LRW2" s="1309"/>
      <c r="LRX2" s="1309"/>
      <c r="LRY2" s="1309"/>
      <c r="LRZ2" s="1309"/>
      <c r="LSA2" s="1309"/>
      <c r="LSB2" s="1309"/>
      <c r="LSC2" s="1309"/>
      <c r="LSD2" s="1309"/>
      <c r="LSE2" s="1309"/>
      <c r="LSF2" s="1309"/>
      <c r="LSG2" s="1309"/>
      <c r="LSH2" s="1309"/>
      <c r="LSI2" s="1309"/>
      <c r="LSJ2" s="1309"/>
      <c r="LSK2" s="1309"/>
      <c r="LSL2" s="1309"/>
      <c r="LSM2" s="1309"/>
      <c r="LSN2" s="1309"/>
      <c r="LSO2" s="1309"/>
      <c r="LSP2" s="1309"/>
      <c r="LSQ2" s="1309"/>
      <c r="LSR2" s="1309"/>
      <c r="LSS2" s="1309"/>
      <c r="LST2" s="1309"/>
      <c r="LSU2" s="1309"/>
      <c r="LSV2" s="1309"/>
      <c r="LSW2" s="1309"/>
      <c r="LSX2" s="1309"/>
      <c r="LSY2" s="1309"/>
      <c r="LSZ2" s="1309"/>
      <c r="LTA2" s="1309"/>
      <c r="LTB2" s="1309"/>
      <c r="LTC2" s="1309"/>
      <c r="LTD2" s="1309"/>
      <c r="LTE2" s="1309"/>
      <c r="LTF2" s="1309"/>
      <c r="LTG2" s="1309"/>
      <c r="LTH2" s="1309"/>
      <c r="LTI2" s="1309"/>
      <c r="LTJ2" s="1309"/>
      <c r="LTK2" s="1309"/>
      <c r="LTL2" s="1309"/>
      <c r="LTM2" s="1309"/>
      <c r="LTN2" s="1309"/>
      <c r="LTO2" s="1309"/>
      <c r="LTP2" s="1309"/>
      <c r="LTQ2" s="1309"/>
      <c r="LTR2" s="1309"/>
      <c r="LTS2" s="1309"/>
      <c r="LTT2" s="1309"/>
      <c r="LTU2" s="1309"/>
      <c r="LTV2" s="1309"/>
      <c r="LTW2" s="1309"/>
      <c r="LTX2" s="1309"/>
      <c r="LTY2" s="1309"/>
      <c r="LTZ2" s="1309"/>
      <c r="LUA2" s="1309"/>
      <c r="LUB2" s="1309"/>
      <c r="LUC2" s="1309"/>
      <c r="LUD2" s="1309"/>
      <c r="LUE2" s="1309"/>
      <c r="LUF2" s="1309"/>
      <c r="LUG2" s="1309"/>
      <c r="LUH2" s="1309"/>
      <c r="LUI2" s="1309"/>
      <c r="LUJ2" s="1309"/>
      <c r="LUK2" s="1309"/>
      <c r="LUL2" s="1309"/>
      <c r="LUM2" s="1309"/>
      <c r="LUN2" s="1309"/>
      <c r="LUO2" s="1309"/>
      <c r="LUP2" s="1309"/>
      <c r="LUQ2" s="1309"/>
      <c r="LUR2" s="1309"/>
      <c r="LUS2" s="1309"/>
      <c r="LUT2" s="1309"/>
      <c r="LUU2" s="1309"/>
      <c r="LUV2" s="1309"/>
      <c r="LUW2" s="1309"/>
      <c r="LUX2" s="1309"/>
      <c r="LUY2" s="1309"/>
      <c r="LUZ2" s="1309"/>
      <c r="LVA2" s="1309"/>
      <c r="LVB2" s="1309"/>
      <c r="LVC2" s="1309"/>
      <c r="LVD2" s="1309"/>
      <c r="LVE2" s="1309"/>
      <c r="LVF2" s="1309"/>
      <c r="LVG2" s="1309"/>
      <c r="LVH2" s="1309"/>
      <c r="LVI2" s="1309"/>
      <c r="LVJ2" s="1309"/>
      <c r="LVK2" s="1309"/>
      <c r="LVL2" s="1309"/>
      <c r="LVM2" s="1309"/>
      <c r="LVN2" s="1309"/>
      <c r="LVO2" s="1309"/>
      <c r="LVP2" s="1309"/>
      <c r="LVQ2" s="1309"/>
      <c r="LVR2" s="1309"/>
      <c r="LVS2" s="1309"/>
      <c r="LVT2" s="1309"/>
      <c r="LVU2" s="1309"/>
      <c r="LVV2" s="1309"/>
      <c r="LVW2" s="1309"/>
      <c r="LVX2" s="1309"/>
      <c r="LVY2" s="1309"/>
      <c r="LVZ2" s="1309"/>
      <c r="LWA2" s="1309"/>
      <c r="LWB2" s="1309"/>
      <c r="LWC2" s="1309"/>
      <c r="LWD2" s="1309"/>
      <c r="LWE2" s="1309"/>
      <c r="LWF2" s="1309"/>
      <c r="LWG2" s="1309"/>
      <c r="LWH2" s="1309"/>
      <c r="LWI2" s="1309"/>
      <c r="LWJ2" s="1309"/>
      <c r="LWK2" s="1309"/>
      <c r="LWL2" s="1309"/>
      <c r="LWM2" s="1309"/>
      <c r="LWN2" s="1309"/>
      <c r="LWO2" s="1309"/>
      <c r="LWP2" s="1309"/>
      <c r="LWQ2" s="1309"/>
      <c r="LWR2" s="1309"/>
      <c r="LWS2" s="1309"/>
      <c r="LWT2" s="1309"/>
      <c r="LWU2" s="1309"/>
      <c r="LWV2" s="1309"/>
      <c r="LWW2" s="1309"/>
      <c r="LWX2" s="1309"/>
      <c r="LWY2" s="1309"/>
      <c r="LWZ2" s="1309"/>
      <c r="LXA2" s="1309"/>
      <c r="LXB2" s="1309"/>
      <c r="LXC2" s="1309"/>
      <c r="LXD2" s="1309"/>
      <c r="LXE2" s="1309"/>
      <c r="LXF2" s="1309"/>
      <c r="LXG2" s="1309"/>
      <c r="LXH2" s="1309"/>
      <c r="LXI2" s="1309"/>
      <c r="LXJ2" s="1309"/>
      <c r="LXK2" s="1309"/>
      <c r="LXL2" s="1309"/>
      <c r="LXM2" s="1309"/>
      <c r="LXN2" s="1309"/>
      <c r="LXO2" s="1309"/>
      <c r="LXP2" s="1309"/>
      <c r="LXQ2" s="1309"/>
      <c r="LXR2" s="1309"/>
      <c r="LXS2" s="1309"/>
      <c r="LXT2" s="1309"/>
      <c r="LXU2" s="1309"/>
      <c r="LXV2" s="1309"/>
      <c r="LXW2" s="1309"/>
      <c r="LXX2" s="1309"/>
      <c r="LXY2" s="1309"/>
      <c r="LXZ2" s="1309"/>
      <c r="LYA2" s="1309"/>
      <c r="LYB2" s="1309"/>
      <c r="LYC2" s="1309"/>
      <c r="LYD2" s="1309"/>
      <c r="LYE2" s="1309"/>
      <c r="LYF2" s="1309"/>
      <c r="LYG2" s="1309"/>
      <c r="LYH2" s="1309"/>
      <c r="LYI2" s="1309"/>
      <c r="LYJ2" s="1309"/>
      <c r="LYK2" s="1309"/>
      <c r="LYL2" s="1309"/>
      <c r="LYM2" s="1309"/>
      <c r="LYN2" s="1309"/>
      <c r="LYO2" s="1309"/>
      <c r="LYP2" s="1309"/>
      <c r="LYQ2" s="1309"/>
      <c r="LYR2" s="1309"/>
      <c r="LYS2" s="1309"/>
      <c r="LYT2" s="1309"/>
      <c r="LYU2" s="1309"/>
      <c r="LYV2" s="1309"/>
      <c r="LYW2" s="1309"/>
      <c r="LYX2" s="1309"/>
      <c r="LYY2" s="1309"/>
      <c r="LYZ2" s="1309"/>
      <c r="LZA2" s="1309"/>
      <c r="LZB2" s="1309"/>
      <c r="LZC2" s="1309"/>
      <c r="LZD2" s="1309"/>
      <c r="LZE2" s="1309"/>
      <c r="LZF2" s="1309"/>
      <c r="LZG2" s="1309"/>
      <c r="LZH2" s="1309"/>
      <c r="LZI2" s="1309"/>
      <c r="LZJ2" s="1309"/>
      <c r="LZK2" s="1309"/>
      <c r="LZL2" s="1309"/>
      <c r="LZM2" s="1309"/>
      <c r="LZN2" s="1309"/>
      <c r="LZO2" s="1309"/>
      <c r="LZP2" s="1309"/>
      <c r="LZQ2" s="1309"/>
      <c r="LZR2" s="1309"/>
      <c r="LZS2" s="1309"/>
      <c r="LZT2" s="1309"/>
      <c r="LZU2" s="1309"/>
      <c r="LZV2" s="1309"/>
      <c r="LZW2" s="1309"/>
      <c r="LZX2" s="1309"/>
      <c r="LZY2" s="1309"/>
      <c r="LZZ2" s="1309"/>
      <c r="MAA2" s="1309"/>
      <c r="MAB2" s="1309"/>
      <c r="MAC2" s="1309"/>
      <c r="MAD2" s="1309"/>
      <c r="MAE2" s="1309"/>
      <c r="MAF2" s="1309"/>
      <c r="MAG2" s="1309"/>
      <c r="MAH2" s="1309"/>
      <c r="MAI2" s="1309"/>
      <c r="MAJ2" s="1309"/>
      <c r="MAK2" s="1309"/>
      <c r="MAL2" s="1309"/>
      <c r="MAM2" s="1309"/>
      <c r="MAN2" s="1309"/>
      <c r="MAO2" s="1309"/>
      <c r="MAP2" s="1309"/>
      <c r="MAQ2" s="1309"/>
      <c r="MAR2" s="1309"/>
      <c r="MAS2" s="1309"/>
      <c r="MAT2" s="1309"/>
      <c r="MAU2" s="1309"/>
      <c r="MAV2" s="1309"/>
      <c r="MAW2" s="1309"/>
      <c r="MAX2" s="1309"/>
      <c r="MAY2" s="1309"/>
      <c r="MAZ2" s="1309"/>
      <c r="MBA2" s="1309"/>
      <c r="MBB2" s="1309"/>
      <c r="MBC2" s="1309"/>
      <c r="MBD2" s="1309"/>
      <c r="MBE2" s="1309"/>
      <c r="MBF2" s="1309"/>
      <c r="MBG2" s="1309"/>
      <c r="MBH2" s="1309"/>
      <c r="MBI2" s="1309"/>
      <c r="MBJ2" s="1309"/>
      <c r="MBK2" s="1309"/>
      <c r="MBL2" s="1309"/>
      <c r="MBM2" s="1309"/>
      <c r="MBN2" s="1309"/>
      <c r="MBO2" s="1309"/>
      <c r="MBP2" s="1309"/>
      <c r="MBQ2" s="1309"/>
      <c r="MBR2" s="1309"/>
      <c r="MBS2" s="1309"/>
      <c r="MBT2" s="1309"/>
      <c r="MBU2" s="1309"/>
      <c r="MBV2" s="1309"/>
      <c r="MBW2" s="1309"/>
      <c r="MBX2" s="1309"/>
      <c r="MBY2" s="1309"/>
      <c r="MBZ2" s="1309"/>
      <c r="MCA2" s="1309"/>
      <c r="MCB2" s="1309"/>
      <c r="MCC2" s="1309"/>
      <c r="MCD2" s="1309"/>
      <c r="MCE2" s="1309"/>
      <c r="MCF2" s="1309"/>
      <c r="MCG2" s="1309"/>
      <c r="MCH2" s="1309"/>
      <c r="MCI2" s="1309"/>
      <c r="MCJ2" s="1309"/>
      <c r="MCK2" s="1309"/>
      <c r="MCL2" s="1309"/>
      <c r="MCM2" s="1309"/>
      <c r="MCN2" s="1309"/>
      <c r="MCO2" s="1309"/>
      <c r="MCP2" s="1309"/>
      <c r="MCQ2" s="1309"/>
      <c r="MCR2" s="1309"/>
      <c r="MCS2" s="1309"/>
      <c r="MCT2" s="1309"/>
      <c r="MCU2" s="1309"/>
      <c r="MCV2" s="1309"/>
      <c r="MCW2" s="1309"/>
      <c r="MCX2" s="1309"/>
      <c r="MCY2" s="1309"/>
      <c r="MCZ2" s="1309"/>
      <c r="MDA2" s="1309"/>
      <c r="MDB2" s="1309"/>
      <c r="MDC2" s="1309"/>
      <c r="MDD2" s="1309"/>
      <c r="MDE2" s="1309"/>
      <c r="MDF2" s="1309"/>
      <c r="MDG2" s="1309"/>
      <c r="MDH2" s="1309"/>
      <c r="MDI2" s="1309"/>
      <c r="MDJ2" s="1309"/>
      <c r="MDK2" s="1309"/>
      <c r="MDL2" s="1309"/>
      <c r="MDM2" s="1309"/>
      <c r="MDN2" s="1309"/>
      <c r="MDO2" s="1309"/>
      <c r="MDP2" s="1309"/>
      <c r="MDQ2" s="1309"/>
      <c r="MDR2" s="1309"/>
      <c r="MDS2" s="1309"/>
      <c r="MDT2" s="1309"/>
      <c r="MDU2" s="1309"/>
      <c r="MDV2" s="1309"/>
      <c r="MDW2" s="1309"/>
      <c r="MDX2" s="1309"/>
      <c r="MDY2" s="1309"/>
      <c r="MDZ2" s="1309"/>
      <c r="MEA2" s="1309"/>
      <c r="MEB2" s="1309"/>
      <c r="MEC2" s="1309"/>
      <c r="MED2" s="1309"/>
      <c r="MEE2" s="1309"/>
      <c r="MEF2" s="1309"/>
      <c r="MEG2" s="1309"/>
      <c r="MEH2" s="1309"/>
      <c r="MEI2" s="1309"/>
      <c r="MEJ2" s="1309"/>
      <c r="MEK2" s="1309"/>
      <c r="MEL2" s="1309"/>
      <c r="MEM2" s="1309"/>
      <c r="MEN2" s="1309"/>
      <c r="MEO2" s="1309"/>
      <c r="MEP2" s="1309"/>
      <c r="MEQ2" s="1309"/>
      <c r="MER2" s="1309"/>
      <c r="MES2" s="1309"/>
      <c r="MET2" s="1309"/>
      <c r="MEU2" s="1309"/>
      <c r="MEV2" s="1309"/>
      <c r="MEW2" s="1309"/>
      <c r="MEX2" s="1309"/>
      <c r="MEY2" s="1309"/>
      <c r="MEZ2" s="1309"/>
      <c r="MFA2" s="1309"/>
      <c r="MFB2" s="1309"/>
      <c r="MFC2" s="1309"/>
      <c r="MFD2" s="1309"/>
      <c r="MFE2" s="1309"/>
      <c r="MFF2" s="1309"/>
      <c r="MFG2" s="1309"/>
      <c r="MFH2" s="1309"/>
      <c r="MFI2" s="1309"/>
      <c r="MFJ2" s="1309"/>
      <c r="MFK2" s="1309"/>
      <c r="MFL2" s="1309"/>
      <c r="MFM2" s="1309"/>
      <c r="MFN2" s="1309"/>
      <c r="MFO2" s="1309"/>
      <c r="MFP2" s="1309"/>
      <c r="MFQ2" s="1309"/>
      <c r="MFR2" s="1309"/>
      <c r="MFS2" s="1309"/>
      <c r="MFT2" s="1309"/>
      <c r="MFU2" s="1309"/>
      <c r="MFV2" s="1309"/>
      <c r="MFW2" s="1309"/>
      <c r="MFX2" s="1309"/>
      <c r="MFY2" s="1309"/>
      <c r="MFZ2" s="1309"/>
      <c r="MGA2" s="1309"/>
      <c r="MGB2" s="1309"/>
      <c r="MGC2" s="1309"/>
      <c r="MGD2" s="1309"/>
      <c r="MGE2" s="1309"/>
      <c r="MGF2" s="1309"/>
      <c r="MGG2" s="1309"/>
      <c r="MGH2" s="1309"/>
      <c r="MGI2" s="1309"/>
      <c r="MGJ2" s="1309"/>
      <c r="MGK2" s="1309"/>
      <c r="MGL2" s="1309"/>
      <c r="MGM2" s="1309"/>
      <c r="MGN2" s="1309"/>
      <c r="MGO2" s="1309"/>
      <c r="MGP2" s="1309"/>
      <c r="MGQ2" s="1309"/>
      <c r="MGR2" s="1309"/>
      <c r="MGS2" s="1309"/>
      <c r="MGT2" s="1309"/>
      <c r="MGU2" s="1309"/>
      <c r="MGV2" s="1309"/>
      <c r="MGW2" s="1309"/>
      <c r="MGX2" s="1309"/>
      <c r="MGY2" s="1309"/>
      <c r="MGZ2" s="1309"/>
      <c r="MHA2" s="1309"/>
      <c r="MHB2" s="1309"/>
      <c r="MHC2" s="1309"/>
      <c r="MHD2" s="1309"/>
      <c r="MHE2" s="1309"/>
      <c r="MHF2" s="1309"/>
      <c r="MHG2" s="1309"/>
      <c r="MHH2" s="1309"/>
      <c r="MHI2" s="1309"/>
      <c r="MHJ2" s="1309"/>
      <c r="MHK2" s="1309"/>
      <c r="MHL2" s="1309"/>
      <c r="MHM2" s="1309"/>
      <c r="MHN2" s="1309"/>
      <c r="MHO2" s="1309"/>
      <c r="MHP2" s="1309"/>
      <c r="MHQ2" s="1309"/>
      <c r="MHR2" s="1309"/>
      <c r="MHS2" s="1309"/>
      <c r="MHT2" s="1309"/>
      <c r="MHU2" s="1309"/>
      <c r="MHV2" s="1309"/>
      <c r="MHW2" s="1309"/>
      <c r="MHX2" s="1309"/>
      <c r="MHY2" s="1309"/>
      <c r="MHZ2" s="1309"/>
      <c r="MIA2" s="1309"/>
      <c r="MIB2" s="1309"/>
      <c r="MIC2" s="1309"/>
      <c r="MID2" s="1309"/>
      <c r="MIE2" s="1309"/>
      <c r="MIF2" s="1309"/>
      <c r="MIG2" s="1309"/>
      <c r="MIH2" s="1309"/>
      <c r="MII2" s="1309"/>
      <c r="MIJ2" s="1309"/>
      <c r="MIK2" s="1309"/>
      <c r="MIL2" s="1309"/>
      <c r="MIM2" s="1309"/>
      <c r="MIN2" s="1309"/>
      <c r="MIO2" s="1309"/>
      <c r="MIP2" s="1309"/>
      <c r="MIQ2" s="1309"/>
      <c r="MIR2" s="1309"/>
      <c r="MIS2" s="1309"/>
      <c r="MIT2" s="1309"/>
      <c r="MIU2" s="1309"/>
      <c r="MIV2" s="1309"/>
      <c r="MIW2" s="1309"/>
      <c r="MIX2" s="1309"/>
      <c r="MIY2" s="1309"/>
      <c r="MIZ2" s="1309"/>
      <c r="MJA2" s="1309"/>
      <c r="MJB2" s="1309"/>
      <c r="MJC2" s="1309"/>
      <c r="MJD2" s="1309"/>
      <c r="MJE2" s="1309"/>
      <c r="MJF2" s="1309"/>
      <c r="MJG2" s="1309"/>
      <c r="MJH2" s="1309"/>
      <c r="MJI2" s="1309"/>
      <c r="MJJ2" s="1309"/>
      <c r="MJK2" s="1309"/>
      <c r="MJL2" s="1309"/>
      <c r="MJM2" s="1309"/>
      <c r="MJN2" s="1309"/>
      <c r="MJO2" s="1309"/>
      <c r="MJP2" s="1309"/>
      <c r="MJQ2" s="1309"/>
      <c r="MJR2" s="1309"/>
      <c r="MJS2" s="1309"/>
      <c r="MJT2" s="1309"/>
      <c r="MJU2" s="1309"/>
      <c r="MJV2" s="1309"/>
      <c r="MJW2" s="1309"/>
      <c r="MJX2" s="1309"/>
      <c r="MJY2" s="1309"/>
      <c r="MJZ2" s="1309"/>
      <c r="MKA2" s="1309"/>
      <c r="MKB2" s="1309"/>
      <c r="MKC2" s="1309"/>
      <c r="MKD2" s="1309"/>
      <c r="MKE2" s="1309"/>
      <c r="MKF2" s="1309"/>
      <c r="MKG2" s="1309"/>
      <c r="MKH2" s="1309"/>
      <c r="MKI2" s="1309"/>
      <c r="MKJ2" s="1309"/>
      <c r="MKK2" s="1309"/>
      <c r="MKL2" s="1309"/>
      <c r="MKM2" s="1309"/>
      <c r="MKN2" s="1309"/>
      <c r="MKO2" s="1309"/>
      <c r="MKP2" s="1309"/>
      <c r="MKQ2" s="1309"/>
      <c r="MKR2" s="1309"/>
      <c r="MKS2" s="1309"/>
      <c r="MKT2" s="1309"/>
      <c r="MKU2" s="1309"/>
      <c r="MKV2" s="1309"/>
      <c r="MKW2" s="1309"/>
      <c r="MKX2" s="1309"/>
      <c r="MKY2" s="1309"/>
      <c r="MKZ2" s="1309"/>
      <c r="MLA2" s="1309"/>
      <c r="MLB2" s="1309"/>
      <c r="MLC2" s="1309"/>
      <c r="MLD2" s="1309"/>
      <c r="MLE2" s="1309"/>
      <c r="MLF2" s="1309"/>
      <c r="MLG2" s="1309"/>
      <c r="MLH2" s="1309"/>
      <c r="MLI2" s="1309"/>
      <c r="MLJ2" s="1309"/>
      <c r="MLK2" s="1309"/>
      <c r="MLL2" s="1309"/>
      <c r="MLM2" s="1309"/>
      <c r="MLN2" s="1309"/>
      <c r="MLO2" s="1309"/>
      <c r="MLP2" s="1309"/>
      <c r="MLQ2" s="1309"/>
      <c r="MLR2" s="1309"/>
      <c r="MLS2" s="1309"/>
      <c r="MLT2" s="1309"/>
      <c r="MLU2" s="1309"/>
      <c r="MLV2" s="1309"/>
      <c r="MLW2" s="1309"/>
      <c r="MLX2" s="1309"/>
      <c r="MLY2" s="1309"/>
      <c r="MLZ2" s="1309"/>
      <c r="MMA2" s="1309"/>
      <c r="MMB2" s="1309"/>
      <c r="MMC2" s="1309"/>
      <c r="MMD2" s="1309"/>
      <c r="MME2" s="1309"/>
      <c r="MMF2" s="1309"/>
      <c r="MMG2" s="1309"/>
      <c r="MMH2" s="1309"/>
      <c r="MMI2" s="1309"/>
      <c r="MMJ2" s="1309"/>
      <c r="MMK2" s="1309"/>
      <c r="MML2" s="1309"/>
      <c r="MMM2" s="1309"/>
      <c r="MMN2" s="1309"/>
      <c r="MMO2" s="1309"/>
      <c r="MMP2" s="1309"/>
      <c r="MMQ2" s="1309"/>
      <c r="MMR2" s="1309"/>
      <c r="MMS2" s="1309"/>
      <c r="MMT2" s="1309"/>
      <c r="MMU2" s="1309"/>
      <c r="MMV2" s="1309"/>
      <c r="MMW2" s="1309"/>
      <c r="MMX2" s="1309"/>
      <c r="MMY2" s="1309"/>
      <c r="MMZ2" s="1309"/>
      <c r="MNA2" s="1309"/>
      <c r="MNB2" s="1309"/>
      <c r="MNC2" s="1309"/>
      <c r="MND2" s="1309"/>
      <c r="MNE2" s="1309"/>
      <c r="MNF2" s="1309"/>
      <c r="MNG2" s="1309"/>
      <c r="MNH2" s="1309"/>
      <c r="MNI2" s="1309"/>
      <c r="MNJ2" s="1309"/>
      <c r="MNK2" s="1309"/>
      <c r="MNL2" s="1309"/>
      <c r="MNM2" s="1309"/>
      <c r="MNN2" s="1309"/>
      <c r="MNO2" s="1309"/>
      <c r="MNP2" s="1309"/>
      <c r="MNQ2" s="1309"/>
      <c r="MNR2" s="1309"/>
      <c r="MNS2" s="1309"/>
      <c r="MNT2" s="1309"/>
      <c r="MNU2" s="1309"/>
      <c r="MNV2" s="1309"/>
      <c r="MNW2" s="1309"/>
      <c r="MNX2" s="1309"/>
      <c r="MNY2" s="1309"/>
      <c r="MNZ2" s="1309"/>
      <c r="MOA2" s="1309"/>
      <c r="MOB2" s="1309"/>
      <c r="MOC2" s="1309"/>
      <c r="MOD2" s="1309"/>
      <c r="MOE2" s="1309"/>
      <c r="MOF2" s="1309"/>
      <c r="MOG2" s="1309"/>
      <c r="MOH2" s="1309"/>
      <c r="MOI2" s="1309"/>
      <c r="MOJ2" s="1309"/>
      <c r="MOK2" s="1309"/>
      <c r="MOL2" s="1309"/>
      <c r="MOM2" s="1309"/>
      <c r="MON2" s="1309"/>
      <c r="MOO2" s="1309"/>
      <c r="MOP2" s="1309"/>
      <c r="MOQ2" s="1309"/>
      <c r="MOR2" s="1309"/>
      <c r="MOS2" s="1309"/>
      <c r="MOT2" s="1309"/>
      <c r="MOU2" s="1309"/>
      <c r="MOV2" s="1309"/>
      <c r="MOW2" s="1309"/>
      <c r="MOX2" s="1309"/>
      <c r="MOY2" s="1309"/>
      <c r="MOZ2" s="1309"/>
      <c r="MPA2" s="1309"/>
      <c r="MPB2" s="1309"/>
      <c r="MPC2" s="1309"/>
      <c r="MPD2" s="1309"/>
      <c r="MPE2" s="1309"/>
      <c r="MPF2" s="1309"/>
      <c r="MPG2" s="1309"/>
      <c r="MPH2" s="1309"/>
      <c r="MPI2" s="1309"/>
      <c r="MPJ2" s="1309"/>
      <c r="MPK2" s="1309"/>
      <c r="MPL2" s="1309"/>
      <c r="MPM2" s="1309"/>
      <c r="MPN2" s="1309"/>
      <c r="MPO2" s="1309"/>
      <c r="MPP2" s="1309"/>
      <c r="MPQ2" s="1309"/>
      <c r="MPR2" s="1309"/>
      <c r="MPS2" s="1309"/>
      <c r="MPT2" s="1309"/>
      <c r="MPU2" s="1309"/>
      <c r="MPV2" s="1309"/>
      <c r="MPW2" s="1309"/>
      <c r="MPX2" s="1309"/>
      <c r="MPY2" s="1309"/>
      <c r="MPZ2" s="1309"/>
      <c r="MQA2" s="1309"/>
      <c r="MQB2" s="1309"/>
      <c r="MQC2" s="1309"/>
      <c r="MQD2" s="1309"/>
      <c r="MQE2" s="1309"/>
      <c r="MQF2" s="1309"/>
      <c r="MQG2" s="1309"/>
      <c r="MQH2" s="1309"/>
      <c r="MQI2" s="1309"/>
      <c r="MQJ2" s="1309"/>
      <c r="MQK2" s="1309"/>
      <c r="MQL2" s="1309"/>
      <c r="MQM2" s="1309"/>
      <c r="MQN2" s="1309"/>
      <c r="MQO2" s="1309"/>
      <c r="MQP2" s="1309"/>
      <c r="MQQ2" s="1309"/>
      <c r="MQR2" s="1309"/>
      <c r="MQS2" s="1309"/>
      <c r="MQT2" s="1309"/>
      <c r="MQU2" s="1309"/>
      <c r="MQV2" s="1309"/>
      <c r="MQW2" s="1309"/>
      <c r="MQX2" s="1309"/>
      <c r="MQY2" s="1309"/>
      <c r="MQZ2" s="1309"/>
      <c r="MRA2" s="1309"/>
      <c r="MRB2" s="1309"/>
      <c r="MRC2" s="1309"/>
      <c r="MRD2" s="1309"/>
      <c r="MRE2" s="1309"/>
      <c r="MRF2" s="1309"/>
      <c r="MRG2" s="1309"/>
      <c r="MRH2" s="1309"/>
      <c r="MRI2" s="1309"/>
      <c r="MRJ2" s="1309"/>
      <c r="MRK2" s="1309"/>
      <c r="MRL2" s="1309"/>
      <c r="MRM2" s="1309"/>
      <c r="MRN2" s="1309"/>
      <c r="MRO2" s="1309"/>
      <c r="MRP2" s="1309"/>
      <c r="MRQ2" s="1309"/>
      <c r="MRR2" s="1309"/>
      <c r="MRS2" s="1309"/>
      <c r="MRT2" s="1309"/>
      <c r="MRU2" s="1309"/>
      <c r="MRV2" s="1309"/>
      <c r="MRW2" s="1309"/>
      <c r="MRX2" s="1309"/>
      <c r="MRY2" s="1309"/>
      <c r="MRZ2" s="1309"/>
      <c r="MSA2" s="1309"/>
      <c r="MSB2" s="1309"/>
      <c r="MSC2" s="1309"/>
      <c r="MSD2" s="1309"/>
      <c r="MSE2" s="1309"/>
      <c r="MSF2" s="1309"/>
      <c r="MSG2" s="1309"/>
      <c r="MSH2" s="1309"/>
      <c r="MSI2" s="1309"/>
      <c r="MSJ2" s="1309"/>
      <c r="MSK2" s="1309"/>
      <c r="MSL2" s="1309"/>
      <c r="MSM2" s="1309"/>
      <c r="MSN2" s="1309"/>
      <c r="MSO2" s="1309"/>
      <c r="MSP2" s="1309"/>
      <c r="MSQ2" s="1309"/>
      <c r="MSR2" s="1309"/>
      <c r="MSS2" s="1309"/>
      <c r="MST2" s="1309"/>
      <c r="MSU2" s="1309"/>
      <c r="MSV2" s="1309"/>
      <c r="MSW2" s="1309"/>
      <c r="MSX2" s="1309"/>
      <c r="MSY2" s="1309"/>
      <c r="MSZ2" s="1309"/>
      <c r="MTA2" s="1309"/>
      <c r="MTB2" s="1309"/>
      <c r="MTC2" s="1309"/>
      <c r="MTD2" s="1309"/>
      <c r="MTE2" s="1309"/>
      <c r="MTF2" s="1309"/>
      <c r="MTG2" s="1309"/>
      <c r="MTH2" s="1309"/>
      <c r="MTI2" s="1309"/>
      <c r="MTJ2" s="1309"/>
      <c r="MTK2" s="1309"/>
      <c r="MTL2" s="1309"/>
      <c r="MTM2" s="1309"/>
      <c r="MTN2" s="1309"/>
      <c r="MTO2" s="1309"/>
      <c r="MTP2" s="1309"/>
      <c r="MTQ2" s="1309"/>
      <c r="MTR2" s="1309"/>
      <c r="MTS2" s="1309"/>
      <c r="MTT2" s="1309"/>
      <c r="MTU2" s="1309"/>
      <c r="MTV2" s="1309"/>
      <c r="MTW2" s="1309"/>
      <c r="MTX2" s="1309"/>
      <c r="MTY2" s="1309"/>
      <c r="MTZ2" s="1309"/>
      <c r="MUA2" s="1309"/>
      <c r="MUB2" s="1309"/>
      <c r="MUC2" s="1309"/>
      <c r="MUD2" s="1309"/>
      <c r="MUE2" s="1309"/>
      <c r="MUF2" s="1309"/>
      <c r="MUG2" s="1309"/>
      <c r="MUH2" s="1309"/>
      <c r="MUI2" s="1309"/>
      <c r="MUJ2" s="1309"/>
      <c r="MUK2" s="1309"/>
      <c r="MUL2" s="1309"/>
      <c r="MUM2" s="1309"/>
      <c r="MUN2" s="1309"/>
      <c r="MUO2" s="1309"/>
      <c r="MUP2" s="1309"/>
      <c r="MUQ2" s="1309"/>
      <c r="MUR2" s="1309"/>
      <c r="MUS2" s="1309"/>
      <c r="MUT2" s="1309"/>
      <c r="MUU2" s="1309"/>
      <c r="MUV2" s="1309"/>
      <c r="MUW2" s="1309"/>
      <c r="MUX2" s="1309"/>
      <c r="MUY2" s="1309"/>
      <c r="MUZ2" s="1309"/>
      <c r="MVA2" s="1309"/>
      <c r="MVB2" s="1309"/>
      <c r="MVC2" s="1309"/>
      <c r="MVD2" s="1309"/>
      <c r="MVE2" s="1309"/>
      <c r="MVF2" s="1309"/>
      <c r="MVG2" s="1309"/>
      <c r="MVH2" s="1309"/>
      <c r="MVI2" s="1309"/>
      <c r="MVJ2" s="1309"/>
      <c r="MVK2" s="1309"/>
      <c r="MVL2" s="1309"/>
      <c r="MVM2" s="1309"/>
      <c r="MVN2" s="1309"/>
      <c r="MVO2" s="1309"/>
      <c r="MVP2" s="1309"/>
      <c r="MVQ2" s="1309"/>
      <c r="MVR2" s="1309"/>
      <c r="MVS2" s="1309"/>
      <c r="MVT2" s="1309"/>
      <c r="MVU2" s="1309"/>
      <c r="MVV2" s="1309"/>
      <c r="MVW2" s="1309"/>
      <c r="MVX2" s="1309"/>
      <c r="MVY2" s="1309"/>
      <c r="MVZ2" s="1309"/>
      <c r="MWA2" s="1309"/>
      <c r="MWB2" s="1309"/>
      <c r="MWC2" s="1309"/>
      <c r="MWD2" s="1309"/>
      <c r="MWE2" s="1309"/>
      <c r="MWF2" s="1309"/>
      <c r="MWG2" s="1309"/>
      <c r="MWH2" s="1309"/>
      <c r="MWI2" s="1309"/>
      <c r="MWJ2" s="1309"/>
      <c r="MWK2" s="1309"/>
      <c r="MWL2" s="1309"/>
      <c r="MWM2" s="1309"/>
      <c r="MWN2" s="1309"/>
      <c r="MWO2" s="1309"/>
      <c r="MWP2" s="1309"/>
      <c r="MWQ2" s="1309"/>
      <c r="MWR2" s="1309"/>
      <c r="MWS2" s="1309"/>
      <c r="MWT2" s="1309"/>
      <c r="MWU2" s="1309"/>
      <c r="MWV2" s="1309"/>
      <c r="MWW2" s="1309"/>
      <c r="MWX2" s="1309"/>
      <c r="MWY2" s="1309"/>
      <c r="MWZ2" s="1309"/>
      <c r="MXA2" s="1309"/>
      <c r="MXB2" s="1309"/>
      <c r="MXC2" s="1309"/>
      <c r="MXD2" s="1309"/>
      <c r="MXE2" s="1309"/>
      <c r="MXF2" s="1309"/>
      <c r="MXG2" s="1309"/>
      <c r="MXH2" s="1309"/>
      <c r="MXI2" s="1309"/>
      <c r="MXJ2" s="1309"/>
      <c r="MXK2" s="1309"/>
      <c r="MXL2" s="1309"/>
      <c r="MXM2" s="1309"/>
      <c r="MXN2" s="1309"/>
      <c r="MXO2" s="1309"/>
      <c r="MXP2" s="1309"/>
      <c r="MXQ2" s="1309"/>
      <c r="MXR2" s="1309"/>
      <c r="MXS2" s="1309"/>
      <c r="MXT2" s="1309"/>
      <c r="MXU2" s="1309"/>
      <c r="MXV2" s="1309"/>
      <c r="MXW2" s="1309"/>
      <c r="MXX2" s="1309"/>
      <c r="MXY2" s="1309"/>
      <c r="MXZ2" s="1309"/>
      <c r="MYA2" s="1309"/>
      <c r="MYB2" s="1309"/>
      <c r="MYC2" s="1309"/>
      <c r="MYD2" s="1309"/>
      <c r="MYE2" s="1309"/>
      <c r="MYF2" s="1309"/>
      <c r="MYG2" s="1309"/>
      <c r="MYH2" s="1309"/>
      <c r="MYI2" s="1309"/>
      <c r="MYJ2" s="1309"/>
      <c r="MYK2" s="1309"/>
      <c r="MYL2" s="1309"/>
      <c r="MYM2" s="1309"/>
      <c r="MYN2" s="1309"/>
      <c r="MYO2" s="1309"/>
      <c r="MYP2" s="1309"/>
      <c r="MYQ2" s="1309"/>
      <c r="MYR2" s="1309"/>
      <c r="MYS2" s="1309"/>
      <c r="MYT2" s="1309"/>
      <c r="MYU2" s="1309"/>
      <c r="MYV2" s="1309"/>
      <c r="MYW2" s="1309"/>
      <c r="MYX2" s="1309"/>
      <c r="MYY2" s="1309"/>
      <c r="MYZ2" s="1309"/>
      <c r="MZA2" s="1309"/>
      <c r="MZB2" s="1309"/>
      <c r="MZC2" s="1309"/>
      <c r="MZD2" s="1309"/>
      <c r="MZE2" s="1309"/>
      <c r="MZF2" s="1309"/>
      <c r="MZG2" s="1309"/>
      <c r="MZH2" s="1309"/>
      <c r="MZI2" s="1309"/>
      <c r="MZJ2" s="1309"/>
      <c r="MZK2" s="1309"/>
      <c r="MZL2" s="1309"/>
      <c r="MZM2" s="1309"/>
      <c r="MZN2" s="1309"/>
      <c r="MZO2" s="1309"/>
      <c r="MZP2" s="1309"/>
      <c r="MZQ2" s="1309"/>
      <c r="MZR2" s="1309"/>
      <c r="MZS2" s="1309"/>
      <c r="MZT2" s="1309"/>
      <c r="MZU2" s="1309"/>
      <c r="MZV2" s="1309"/>
      <c r="MZW2" s="1309"/>
      <c r="MZX2" s="1309"/>
      <c r="MZY2" s="1309"/>
      <c r="MZZ2" s="1309"/>
      <c r="NAA2" s="1309"/>
      <c r="NAB2" s="1309"/>
      <c r="NAC2" s="1309"/>
      <c r="NAD2" s="1309"/>
      <c r="NAE2" s="1309"/>
      <c r="NAF2" s="1309"/>
      <c r="NAG2" s="1309"/>
      <c r="NAH2" s="1309"/>
      <c r="NAI2" s="1309"/>
      <c r="NAJ2" s="1309"/>
      <c r="NAK2" s="1309"/>
      <c r="NAL2" s="1309"/>
      <c r="NAM2" s="1309"/>
      <c r="NAN2" s="1309"/>
      <c r="NAO2" s="1309"/>
      <c r="NAP2" s="1309"/>
      <c r="NAQ2" s="1309"/>
      <c r="NAR2" s="1309"/>
      <c r="NAS2" s="1309"/>
      <c r="NAT2" s="1309"/>
      <c r="NAU2" s="1309"/>
      <c r="NAV2" s="1309"/>
      <c r="NAW2" s="1309"/>
      <c r="NAX2" s="1309"/>
      <c r="NAY2" s="1309"/>
      <c r="NAZ2" s="1309"/>
      <c r="NBA2" s="1309"/>
      <c r="NBB2" s="1309"/>
      <c r="NBC2" s="1309"/>
      <c r="NBD2" s="1309"/>
      <c r="NBE2" s="1309"/>
      <c r="NBF2" s="1309"/>
      <c r="NBG2" s="1309"/>
      <c r="NBH2" s="1309"/>
      <c r="NBI2" s="1309"/>
      <c r="NBJ2" s="1309"/>
      <c r="NBK2" s="1309"/>
      <c r="NBL2" s="1309"/>
      <c r="NBM2" s="1309"/>
      <c r="NBN2" s="1309"/>
      <c r="NBO2" s="1309"/>
      <c r="NBP2" s="1309"/>
      <c r="NBQ2" s="1309"/>
      <c r="NBR2" s="1309"/>
      <c r="NBS2" s="1309"/>
      <c r="NBT2" s="1309"/>
      <c r="NBU2" s="1309"/>
      <c r="NBV2" s="1309"/>
      <c r="NBW2" s="1309"/>
      <c r="NBX2" s="1309"/>
      <c r="NBY2" s="1309"/>
      <c r="NBZ2" s="1309"/>
      <c r="NCA2" s="1309"/>
      <c r="NCB2" s="1309"/>
      <c r="NCC2" s="1309"/>
      <c r="NCD2" s="1309"/>
      <c r="NCE2" s="1309"/>
      <c r="NCF2" s="1309"/>
      <c r="NCG2" s="1309"/>
      <c r="NCH2" s="1309"/>
      <c r="NCI2" s="1309"/>
      <c r="NCJ2" s="1309"/>
      <c r="NCK2" s="1309"/>
      <c r="NCL2" s="1309"/>
      <c r="NCM2" s="1309"/>
      <c r="NCN2" s="1309"/>
      <c r="NCO2" s="1309"/>
      <c r="NCP2" s="1309"/>
      <c r="NCQ2" s="1309"/>
      <c r="NCR2" s="1309"/>
      <c r="NCS2" s="1309"/>
      <c r="NCT2" s="1309"/>
      <c r="NCU2" s="1309"/>
      <c r="NCV2" s="1309"/>
      <c r="NCW2" s="1309"/>
      <c r="NCX2" s="1309"/>
      <c r="NCY2" s="1309"/>
      <c r="NCZ2" s="1309"/>
      <c r="NDA2" s="1309"/>
      <c r="NDB2" s="1309"/>
      <c r="NDC2" s="1309"/>
      <c r="NDD2" s="1309"/>
      <c r="NDE2" s="1309"/>
      <c r="NDF2" s="1309"/>
      <c r="NDG2" s="1309"/>
      <c r="NDH2" s="1309"/>
      <c r="NDI2" s="1309"/>
      <c r="NDJ2" s="1309"/>
      <c r="NDK2" s="1309"/>
      <c r="NDL2" s="1309"/>
      <c r="NDM2" s="1309"/>
      <c r="NDN2" s="1309"/>
      <c r="NDO2" s="1309"/>
      <c r="NDP2" s="1309"/>
      <c r="NDQ2" s="1309"/>
      <c r="NDR2" s="1309"/>
      <c r="NDS2" s="1309"/>
      <c r="NDT2" s="1309"/>
      <c r="NDU2" s="1309"/>
      <c r="NDV2" s="1309"/>
      <c r="NDW2" s="1309"/>
      <c r="NDX2" s="1309"/>
      <c r="NDY2" s="1309"/>
      <c r="NDZ2" s="1309"/>
      <c r="NEA2" s="1309"/>
      <c r="NEB2" s="1309"/>
      <c r="NEC2" s="1309"/>
      <c r="NED2" s="1309"/>
      <c r="NEE2" s="1309"/>
      <c r="NEF2" s="1309"/>
      <c r="NEG2" s="1309"/>
      <c r="NEH2" s="1309"/>
      <c r="NEI2" s="1309"/>
      <c r="NEJ2" s="1309"/>
      <c r="NEK2" s="1309"/>
      <c r="NEL2" s="1309"/>
      <c r="NEM2" s="1309"/>
      <c r="NEN2" s="1309"/>
      <c r="NEO2" s="1309"/>
      <c r="NEP2" s="1309"/>
      <c r="NEQ2" s="1309"/>
      <c r="NER2" s="1309"/>
      <c r="NES2" s="1309"/>
      <c r="NET2" s="1309"/>
      <c r="NEU2" s="1309"/>
      <c r="NEV2" s="1309"/>
      <c r="NEW2" s="1309"/>
      <c r="NEX2" s="1309"/>
      <c r="NEY2" s="1309"/>
      <c r="NEZ2" s="1309"/>
      <c r="NFA2" s="1309"/>
      <c r="NFB2" s="1309"/>
      <c r="NFC2" s="1309"/>
      <c r="NFD2" s="1309"/>
      <c r="NFE2" s="1309"/>
      <c r="NFF2" s="1309"/>
      <c r="NFG2" s="1309"/>
      <c r="NFH2" s="1309"/>
      <c r="NFI2" s="1309"/>
      <c r="NFJ2" s="1309"/>
      <c r="NFK2" s="1309"/>
      <c r="NFL2" s="1309"/>
      <c r="NFM2" s="1309"/>
      <c r="NFN2" s="1309"/>
      <c r="NFO2" s="1309"/>
      <c r="NFP2" s="1309"/>
      <c r="NFQ2" s="1309"/>
      <c r="NFR2" s="1309"/>
      <c r="NFS2" s="1309"/>
      <c r="NFT2" s="1309"/>
      <c r="NFU2" s="1309"/>
      <c r="NFV2" s="1309"/>
      <c r="NFW2" s="1309"/>
      <c r="NFX2" s="1309"/>
      <c r="NFY2" s="1309"/>
      <c r="NFZ2" s="1309"/>
      <c r="NGA2" s="1309"/>
      <c r="NGB2" s="1309"/>
      <c r="NGC2" s="1309"/>
      <c r="NGD2" s="1309"/>
      <c r="NGE2" s="1309"/>
      <c r="NGF2" s="1309"/>
      <c r="NGG2" s="1309"/>
      <c r="NGH2" s="1309"/>
      <c r="NGI2" s="1309"/>
      <c r="NGJ2" s="1309"/>
      <c r="NGK2" s="1309"/>
      <c r="NGL2" s="1309"/>
      <c r="NGM2" s="1309"/>
      <c r="NGN2" s="1309"/>
      <c r="NGO2" s="1309"/>
      <c r="NGP2" s="1309"/>
      <c r="NGQ2" s="1309"/>
      <c r="NGR2" s="1309"/>
      <c r="NGS2" s="1309"/>
      <c r="NGT2" s="1309"/>
      <c r="NGU2" s="1309"/>
      <c r="NGV2" s="1309"/>
      <c r="NGW2" s="1309"/>
      <c r="NGX2" s="1309"/>
      <c r="NGY2" s="1309"/>
      <c r="NGZ2" s="1309"/>
      <c r="NHA2" s="1309"/>
      <c r="NHB2" s="1309"/>
      <c r="NHC2" s="1309"/>
      <c r="NHD2" s="1309"/>
      <c r="NHE2" s="1309"/>
      <c r="NHF2" s="1309"/>
      <c r="NHG2" s="1309"/>
      <c r="NHH2" s="1309"/>
      <c r="NHI2" s="1309"/>
      <c r="NHJ2" s="1309"/>
      <c r="NHK2" s="1309"/>
      <c r="NHL2" s="1309"/>
      <c r="NHM2" s="1309"/>
      <c r="NHN2" s="1309"/>
      <c r="NHO2" s="1309"/>
      <c r="NHP2" s="1309"/>
      <c r="NHQ2" s="1309"/>
      <c r="NHR2" s="1309"/>
      <c r="NHS2" s="1309"/>
      <c r="NHT2" s="1309"/>
      <c r="NHU2" s="1309"/>
      <c r="NHV2" s="1309"/>
      <c r="NHW2" s="1309"/>
      <c r="NHX2" s="1309"/>
      <c r="NHY2" s="1309"/>
      <c r="NHZ2" s="1309"/>
      <c r="NIA2" s="1309"/>
      <c r="NIB2" s="1309"/>
      <c r="NIC2" s="1309"/>
      <c r="NID2" s="1309"/>
      <c r="NIE2" s="1309"/>
      <c r="NIF2" s="1309"/>
      <c r="NIG2" s="1309"/>
      <c r="NIH2" s="1309"/>
      <c r="NII2" s="1309"/>
      <c r="NIJ2" s="1309"/>
      <c r="NIK2" s="1309"/>
      <c r="NIL2" s="1309"/>
      <c r="NIM2" s="1309"/>
      <c r="NIN2" s="1309"/>
      <c r="NIO2" s="1309"/>
      <c r="NIP2" s="1309"/>
      <c r="NIQ2" s="1309"/>
      <c r="NIR2" s="1309"/>
      <c r="NIS2" s="1309"/>
      <c r="NIT2" s="1309"/>
      <c r="NIU2" s="1309"/>
      <c r="NIV2" s="1309"/>
      <c r="NIW2" s="1309"/>
      <c r="NIX2" s="1309"/>
      <c r="NIY2" s="1309"/>
      <c r="NIZ2" s="1309"/>
      <c r="NJA2" s="1309"/>
      <c r="NJB2" s="1309"/>
      <c r="NJC2" s="1309"/>
      <c r="NJD2" s="1309"/>
      <c r="NJE2" s="1309"/>
      <c r="NJF2" s="1309"/>
      <c r="NJG2" s="1309"/>
      <c r="NJH2" s="1309"/>
      <c r="NJI2" s="1309"/>
      <c r="NJJ2" s="1309"/>
      <c r="NJK2" s="1309"/>
      <c r="NJL2" s="1309"/>
      <c r="NJM2" s="1309"/>
      <c r="NJN2" s="1309"/>
      <c r="NJO2" s="1309"/>
      <c r="NJP2" s="1309"/>
      <c r="NJQ2" s="1309"/>
      <c r="NJR2" s="1309"/>
      <c r="NJS2" s="1309"/>
      <c r="NJT2" s="1309"/>
      <c r="NJU2" s="1309"/>
      <c r="NJV2" s="1309"/>
      <c r="NJW2" s="1309"/>
      <c r="NJX2" s="1309"/>
      <c r="NJY2" s="1309"/>
      <c r="NJZ2" s="1309"/>
      <c r="NKA2" s="1309"/>
      <c r="NKB2" s="1309"/>
      <c r="NKC2" s="1309"/>
      <c r="NKD2" s="1309"/>
      <c r="NKE2" s="1309"/>
      <c r="NKF2" s="1309"/>
      <c r="NKG2" s="1309"/>
      <c r="NKH2" s="1309"/>
      <c r="NKI2" s="1309"/>
      <c r="NKJ2" s="1309"/>
      <c r="NKK2" s="1309"/>
      <c r="NKL2" s="1309"/>
      <c r="NKM2" s="1309"/>
      <c r="NKN2" s="1309"/>
      <c r="NKO2" s="1309"/>
      <c r="NKP2" s="1309"/>
      <c r="NKQ2" s="1309"/>
      <c r="NKR2" s="1309"/>
      <c r="NKS2" s="1309"/>
      <c r="NKT2" s="1309"/>
      <c r="NKU2" s="1309"/>
      <c r="NKV2" s="1309"/>
      <c r="NKW2" s="1309"/>
      <c r="NKX2" s="1309"/>
      <c r="NKY2" s="1309"/>
      <c r="NKZ2" s="1309"/>
      <c r="NLA2" s="1309"/>
      <c r="NLB2" s="1309"/>
      <c r="NLC2" s="1309"/>
      <c r="NLD2" s="1309"/>
      <c r="NLE2" s="1309"/>
      <c r="NLF2" s="1309"/>
      <c r="NLG2" s="1309"/>
      <c r="NLH2" s="1309"/>
      <c r="NLI2" s="1309"/>
      <c r="NLJ2" s="1309"/>
      <c r="NLK2" s="1309"/>
      <c r="NLL2" s="1309"/>
      <c r="NLM2" s="1309"/>
      <c r="NLN2" s="1309"/>
      <c r="NLO2" s="1309"/>
      <c r="NLP2" s="1309"/>
      <c r="NLQ2" s="1309"/>
      <c r="NLR2" s="1309"/>
      <c r="NLS2" s="1309"/>
      <c r="NLT2" s="1309"/>
      <c r="NLU2" s="1309"/>
      <c r="NLV2" s="1309"/>
      <c r="NLW2" s="1309"/>
      <c r="NLX2" s="1309"/>
      <c r="NLY2" s="1309"/>
      <c r="NLZ2" s="1309"/>
      <c r="NMA2" s="1309"/>
      <c r="NMB2" s="1309"/>
      <c r="NMC2" s="1309"/>
      <c r="NMD2" s="1309"/>
      <c r="NME2" s="1309"/>
      <c r="NMF2" s="1309"/>
      <c r="NMG2" s="1309"/>
      <c r="NMH2" s="1309"/>
      <c r="NMI2" s="1309"/>
      <c r="NMJ2" s="1309"/>
      <c r="NMK2" s="1309"/>
      <c r="NML2" s="1309"/>
      <c r="NMM2" s="1309"/>
      <c r="NMN2" s="1309"/>
      <c r="NMO2" s="1309"/>
      <c r="NMP2" s="1309"/>
      <c r="NMQ2" s="1309"/>
      <c r="NMR2" s="1309"/>
      <c r="NMS2" s="1309"/>
      <c r="NMT2" s="1309"/>
      <c r="NMU2" s="1309"/>
      <c r="NMV2" s="1309"/>
      <c r="NMW2" s="1309"/>
      <c r="NMX2" s="1309"/>
      <c r="NMY2" s="1309"/>
      <c r="NMZ2" s="1309"/>
      <c r="NNA2" s="1309"/>
      <c r="NNB2" s="1309"/>
      <c r="NNC2" s="1309"/>
      <c r="NND2" s="1309"/>
      <c r="NNE2" s="1309"/>
      <c r="NNF2" s="1309"/>
      <c r="NNG2" s="1309"/>
      <c r="NNH2" s="1309"/>
      <c r="NNI2" s="1309"/>
      <c r="NNJ2" s="1309"/>
      <c r="NNK2" s="1309"/>
      <c r="NNL2" s="1309"/>
      <c r="NNM2" s="1309"/>
      <c r="NNN2" s="1309"/>
      <c r="NNO2" s="1309"/>
      <c r="NNP2" s="1309"/>
      <c r="NNQ2" s="1309"/>
      <c r="NNR2" s="1309"/>
      <c r="NNS2" s="1309"/>
      <c r="NNT2" s="1309"/>
      <c r="NNU2" s="1309"/>
      <c r="NNV2" s="1309"/>
      <c r="NNW2" s="1309"/>
      <c r="NNX2" s="1309"/>
      <c r="NNY2" s="1309"/>
      <c r="NNZ2" s="1309"/>
      <c r="NOA2" s="1309"/>
      <c r="NOB2" s="1309"/>
      <c r="NOC2" s="1309"/>
      <c r="NOD2" s="1309"/>
      <c r="NOE2" s="1309"/>
      <c r="NOF2" s="1309"/>
      <c r="NOG2" s="1309"/>
      <c r="NOH2" s="1309"/>
      <c r="NOI2" s="1309"/>
      <c r="NOJ2" s="1309"/>
      <c r="NOK2" s="1309"/>
      <c r="NOL2" s="1309"/>
      <c r="NOM2" s="1309"/>
      <c r="NON2" s="1309"/>
      <c r="NOO2" s="1309"/>
      <c r="NOP2" s="1309"/>
      <c r="NOQ2" s="1309"/>
      <c r="NOR2" s="1309"/>
      <c r="NOS2" s="1309"/>
      <c r="NOT2" s="1309"/>
      <c r="NOU2" s="1309"/>
      <c r="NOV2" s="1309"/>
      <c r="NOW2" s="1309"/>
      <c r="NOX2" s="1309"/>
      <c r="NOY2" s="1309"/>
      <c r="NOZ2" s="1309"/>
      <c r="NPA2" s="1309"/>
      <c r="NPB2" s="1309"/>
      <c r="NPC2" s="1309"/>
      <c r="NPD2" s="1309"/>
      <c r="NPE2" s="1309"/>
      <c r="NPF2" s="1309"/>
      <c r="NPG2" s="1309"/>
      <c r="NPH2" s="1309"/>
      <c r="NPI2" s="1309"/>
      <c r="NPJ2" s="1309"/>
      <c r="NPK2" s="1309"/>
      <c r="NPL2" s="1309"/>
      <c r="NPM2" s="1309"/>
      <c r="NPN2" s="1309"/>
      <c r="NPO2" s="1309"/>
      <c r="NPP2" s="1309"/>
      <c r="NPQ2" s="1309"/>
      <c r="NPR2" s="1309"/>
      <c r="NPS2" s="1309"/>
      <c r="NPT2" s="1309"/>
      <c r="NPU2" s="1309"/>
      <c r="NPV2" s="1309"/>
      <c r="NPW2" s="1309"/>
      <c r="NPX2" s="1309"/>
      <c r="NPY2" s="1309"/>
      <c r="NPZ2" s="1309"/>
      <c r="NQA2" s="1309"/>
      <c r="NQB2" s="1309"/>
      <c r="NQC2" s="1309"/>
      <c r="NQD2" s="1309"/>
      <c r="NQE2" s="1309"/>
      <c r="NQF2" s="1309"/>
      <c r="NQG2" s="1309"/>
      <c r="NQH2" s="1309"/>
      <c r="NQI2" s="1309"/>
      <c r="NQJ2" s="1309"/>
      <c r="NQK2" s="1309"/>
      <c r="NQL2" s="1309"/>
      <c r="NQM2" s="1309"/>
      <c r="NQN2" s="1309"/>
      <c r="NQO2" s="1309"/>
      <c r="NQP2" s="1309"/>
      <c r="NQQ2" s="1309"/>
      <c r="NQR2" s="1309"/>
      <c r="NQS2" s="1309"/>
      <c r="NQT2" s="1309"/>
      <c r="NQU2" s="1309"/>
      <c r="NQV2" s="1309"/>
      <c r="NQW2" s="1309"/>
      <c r="NQX2" s="1309"/>
      <c r="NQY2" s="1309"/>
      <c r="NQZ2" s="1309"/>
      <c r="NRA2" s="1309"/>
      <c r="NRB2" s="1309"/>
      <c r="NRC2" s="1309"/>
      <c r="NRD2" s="1309"/>
      <c r="NRE2" s="1309"/>
      <c r="NRF2" s="1309"/>
      <c r="NRG2" s="1309"/>
      <c r="NRH2" s="1309"/>
      <c r="NRI2" s="1309"/>
      <c r="NRJ2" s="1309"/>
      <c r="NRK2" s="1309"/>
      <c r="NRL2" s="1309"/>
      <c r="NRM2" s="1309"/>
      <c r="NRN2" s="1309"/>
      <c r="NRO2" s="1309"/>
      <c r="NRP2" s="1309"/>
      <c r="NRQ2" s="1309"/>
      <c r="NRR2" s="1309"/>
      <c r="NRS2" s="1309"/>
      <c r="NRT2" s="1309"/>
      <c r="NRU2" s="1309"/>
      <c r="NRV2" s="1309"/>
      <c r="NRW2" s="1309"/>
      <c r="NRX2" s="1309"/>
      <c r="NRY2" s="1309"/>
      <c r="NRZ2" s="1309"/>
      <c r="NSA2" s="1309"/>
      <c r="NSB2" s="1309"/>
      <c r="NSC2" s="1309"/>
      <c r="NSD2" s="1309"/>
      <c r="NSE2" s="1309"/>
      <c r="NSF2" s="1309"/>
      <c r="NSG2" s="1309"/>
      <c r="NSH2" s="1309"/>
      <c r="NSI2" s="1309"/>
      <c r="NSJ2" s="1309"/>
      <c r="NSK2" s="1309"/>
      <c r="NSL2" s="1309"/>
      <c r="NSM2" s="1309"/>
      <c r="NSN2" s="1309"/>
      <c r="NSO2" s="1309"/>
      <c r="NSP2" s="1309"/>
      <c r="NSQ2" s="1309"/>
      <c r="NSR2" s="1309"/>
      <c r="NSS2" s="1309"/>
      <c r="NST2" s="1309"/>
      <c r="NSU2" s="1309"/>
      <c r="NSV2" s="1309"/>
      <c r="NSW2" s="1309"/>
      <c r="NSX2" s="1309"/>
      <c r="NSY2" s="1309"/>
      <c r="NSZ2" s="1309"/>
      <c r="NTA2" s="1309"/>
      <c r="NTB2" s="1309"/>
      <c r="NTC2" s="1309"/>
      <c r="NTD2" s="1309"/>
      <c r="NTE2" s="1309"/>
      <c r="NTF2" s="1309"/>
      <c r="NTG2" s="1309"/>
      <c r="NTH2" s="1309"/>
      <c r="NTI2" s="1309"/>
      <c r="NTJ2" s="1309"/>
      <c r="NTK2" s="1309"/>
      <c r="NTL2" s="1309"/>
      <c r="NTM2" s="1309"/>
      <c r="NTN2" s="1309"/>
      <c r="NTO2" s="1309"/>
      <c r="NTP2" s="1309"/>
      <c r="NTQ2" s="1309"/>
      <c r="NTR2" s="1309"/>
      <c r="NTS2" s="1309"/>
      <c r="NTT2" s="1309"/>
      <c r="NTU2" s="1309"/>
      <c r="NTV2" s="1309"/>
      <c r="NTW2" s="1309"/>
      <c r="NTX2" s="1309"/>
      <c r="NTY2" s="1309"/>
      <c r="NTZ2" s="1309"/>
      <c r="NUA2" s="1309"/>
      <c r="NUB2" s="1309"/>
      <c r="NUC2" s="1309"/>
      <c r="NUD2" s="1309"/>
      <c r="NUE2" s="1309"/>
      <c r="NUF2" s="1309"/>
      <c r="NUG2" s="1309"/>
      <c r="NUH2" s="1309"/>
      <c r="NUI2" s="1309"/>
      <c r="NUJ2" s="1309"/>
      <c r="NUK2" s="1309"/>
      <c r="NUL2" s="1309"/>
      <c r="NUM2" s="1309"/>
      <c r="NUN2" s="1309"/>
      <c r="NUO2" s="1309"/>
      <c r="NUP2" s="1309"/>
      <c r="NUQ2" s="1309"/>
      <c r="NUR2" s="1309"/>
      <c r="NUS2" s="1309"/>
      <c r="NUT2" s="1309"/>
      <c r="NUU2" s="1309"/>
      <c r="NUV2" s="1309"/>
      <c r="NUW2" s="1309"/>
      <c r="NUX2" s="1309"/>
      <c r="NUY2" s="1309"/>
      <c r="NUZ2" s="1309"/>
      <c r="NVA2" s="1309"/>
      <c r="NVB2" s="1309"/>
      <c r="NVC2" s="1309"/>
      <c r="NVD2" s="1309"/>
      <c r="NVE2" s="1309"/>
      <c r="NVF2" s="1309"/>
      <c r="NVG2" s="1309"/>
      <c r="NVH2" s="1309"/>
      <c r="NVI2" s="1309"/>
      <c r="NVJ2" s="1309"/>
      <c r="NVK2" s="1309"/>
      <c r="NVL2" s="1309"/>
      <c r="NVM2" s="1309"/>
      <c r="NVN2" s="1309"/>
      <c r="NVO2" s="1309"/>
      <c r="NVP2" s="1309"/>
      <c r="NVQ2" s="1309"/>
      <c r="NVR2" s="1309"/>
      <c r="NVS2" s="1309"/>
      <c r="NVT2" s="1309"/>
      <c r="NVU2" s="1309"/>
      <c r="NVV2" s="1309"/>
      <c r="NVW2" s="1309"/>
      <c r="NVX2" s="1309"/>
      <c r="NVY2" s="1309"/>
      <c r="NVZ2" s="1309"/>
      <c r="NWA2" s="1309"/>
      <c r="NWB2" s="1309"/>
      <c r="NWC2" s="1309"/>
      <c r="NWD2" s="1309"/>
      <c r="NWE2" s="1309"/>
      <c r="NWF2" s="1309"/>
      <c r="NWG2" s="1309"/>
      <c r="NWH2" s="1309"/>
      <c r="NWI2" s="1309"/>
      <c r="NWJ2" s="1309"/>
      <c r="NWK2" s="1309"/>
      <c r="NWL2" s="1309"/>
      <c r="NWM2" s="1309"/>
      <c r="NWN2" s="1309"/>
      <c r="NWO2" s="1309"/>
      <c r="NWP2" s="1309"/>
      <c r="NWQ2" s="1309"/>
      <c r="NWR2" s="1309"/>
      <c r="NWS2" s="1309"/>
      <c r="NWT2" s="1309"/>
      <c r="NWU2" s="1309"/>
      <c r="NWV2" s="1309"/>
      <c r="NWW2" s="1309"/>
      <c r="NWX2" s="1309"/>
      <c r="NWY2" s="1309"/>
      <c r="NWZ2" s="1309"/>
      <c r="NXA2" s="1309"/>
      <c r="NXB2" s="1309"/>
      <c r="NXC2" s="1309"/>
      <c r="NXD2" s="1309"/>
      <c r="NXE2" s="1309"/>
      <c r="NXF2" s="1309"/>
      <c r="NXG2" s="1309"/>
      <c r="NXH2" s="1309"/>
      <c r="NXI2" s="1309"/>
      <c r="NXJ2" s="1309"/>
      <c r="NXK2" s="1309"/>
      <c r="NXL2" s="1309"/>
      <c r="NXM2" s="1309"/>
      <c r="NXN2" s="1309"/>
      <c r="NXO2" s="1309"/>
      <c r="NXP2" s="1309"/>
      <c r="NXQ2" s="1309"/>
      <c r="NXR2" s="1309"/>
      <c r="NXS2" s="1309"/>
      <c r="NXT2" s="1309"/>
      <c r="NXU2" s="1309"/>
      <c r="NXV2" s="1309"/>
      <c r="NXW2" s="1309"/>
      <c r="NXX2" s="1309"/>
      <c r="NXY2" s="1309"/>
      <c r="NXZ2" s="1309"/>
      <c r="NYA2" s="1309"/>
      <c r="NYB2" s="1309"/>
      <c r="NYC2" s="1309"/>
      <c r="NYD2" s="1309"/>
      <c r="NYE2" s="1309"/>
      <c r="NYF2" s="1309"/>
      <c r="NYG2" s="1309"/>
      <c r="NYH2" s="1309"/>
      <c r="NYI2" s="1309"/>
      <c r="NYJ2" s="1309"/>
      <c r="NYK2" s="1309"/>
      <c r="NYL2" s="1309"/>
      <c r="NYM2" s="1309"/>
      <c r="NYN2" s="1309"/>
      <c r="NYO2" s="1309"/>
      <c r="NYP2" s="1309"/>
      <c r="NYQ2" s="1309"/>
      <c r="NYR2" s="1309"/>
      <c r="NYS2" s="1309"/>
      <c r="NYT2" s="1309"/>
      <c r="NYU2" s="1309"/>
      <c r="NYV2" s="1309"/>
      <c r="NYW2" s="1309"/>
      <c r="NYX2" s="1309"/>
      <c r="NYY2" s="1309"/>
      <c r="NYZ2" s="1309"/>
      <c r="NZA2" s="1309"/>
      <c r="NZB2" s="1309"/>
      <c r="NZC2" s="1309"/>
      <c r="NZD2" s="1309"/>
      <c r="NZE2" s="1309"/>
      <c r="NZF2" s="1309"/>
      <c r="NZG2" s="1309"/>
      <c r="NZH2" s="1309"/>
      <c r="NZI2" s="1309"/>
      <c r="NZJ2" s="1309"/>
      <c r="NZK2" s="1309"/>
      <c r="NZL2" s="1309"/>
      <c r="NZM2" s="1309"/>
      <c r="NZN2" s="1309"/>
      <c r="NZO2" s="1309"/>
      <c r="NZP2" s="1309"/>
      <c r="NZQ2" s="1309"/>
      <c r="NZR2" s="1309"/>
      <c r="NZS2" s="1309"/>
      <c r="NZT2" s="1309"/>
      <c r="NZU2" s="1309"/>
      <c r="NZV2" s="1309"/>
      <c r="NZW2" s="1309"/>
      <c r="NZX2" s="1309"/>
      <c r="NZY2" s="1309"/>
      <c r="NZZ2" s="1309"/>
      <c r="OAA2" s="1309"/>
      <c r="OAB2" s="1309"/>
      <c r="OAC2" s="1309"/>
      <c r="OAD2" s="1309"/>
      <c r="OAE2" s="1309"/>
      <c r="OAF2" s="1309"/>
      <c r="OAG2" s="1309"/>
      <c r="OAH2" s="1309"/>
      <c r="OAI2" s="1309"/>
      <c r="OAJ2" s="1309"/>
      <c r="OAK2" s="1309"/>
      <c r="OAL2" s="1309"/>
      <c r="OAM2" s="1309"/>
      <c r="OAN2" s="1309"/>
      <c r="OAO2" s="1309"/>
      <c r="OAP2" s="1309"/>
      <c r="OAQ2" s="1309"/>
      <c r="OAR2" s="1309"/>
      <c r="OAS2" s="1309"/>
      <c r="OAT2" s="1309"/>
      <c r="OAU2" s="1309"/>
      <c r="OAV2" s="1309"/>
      <c r="OAW2" s="1309"/>
      <c r="OAX2" s="1309"/>
      <c r="OAY2" s="1309"/>
      <c r="OAZ2" s="1309"/>
      <c r="OBA2" s="1309"/>
      <c r="OBB2" s="1309"/>
      <c r="OBC2" s="1309"/>
      <c r="OBD2" s="1309"/>
      <c r="OBE2" s="1309"/>
      <c r="OBF2" s="1309"/>
      <c r="OBG2" s="1309"/>
      <c r="OBH2" s="1309"/>
      <c r="OBI2" s="1309"/>
      <c r="OBJ2" s="1309"/>
      <c r="OBK2" s="1309"/>
      <c r="OBL2" s="1309"/>
      <c r="OBM2" s="1309"/>
      <c r="OBN2" s="1309"/>
      <c r="OBO2" s="1309"/>
      <c r="OBP2" s="1309"/>
      <c r="OBQ2" s="1309"/>
      <c r="OBR2" s="1309"/>
      <c r="OBS2" s="1309"/>
      <c r="OBT2" s="1309"/>
      <c r="OBU2" s="1309"/>
      <c r="OBV2" s="1309"/>
      <c r="OBW2" s="1309"/>
      <c r="OBX2" s="1309"/>
      <c r="OBY2" s="1309"/>
      <c r="OBZ2" s="1309"/>
      <c r="OCA2" s="1309"/>
      <c r="OCB2" s="1309"/>
      <c r="OCC2" s="1309"/>
      <c r="OCD2" s="1309"/>
      <c r="OCE2" s="1309"/>
      <c r="OCF2" s="1309"/>
      <c r="OCG2" s="1309"/>
      <c r="OCH2" s="1309"/>
      <c r="OCI2" s="1309"/>
      <c r="OCJ2" s="1309"/>
      <c r="OCK2" s="1309"/>
      <c r="OCL2" s="1309"/>
      <c r="OCM2" s="1309"/>
      <c r="OCN2" s="1309"/>
      <c r="OCO2" s="1309"/>
      <c r="OCP2" s="1309"/>
      <c r="OCQ2" s="1309"/>
      <c r="OCR2" s="1309"/>
      <c r="OCS2" s="1309"/>
      <c r="OCT2" s="1309"/>
      <c r="OCU2" s="1309"/>
      <c r="OCV2" s="1309"/>
      <c r="OCW2" s="1309"/>
      <c r="OCX2" s="1309"/>
      <c r="OCY2" s="1309"/>
      <c r="OCZ2" s="1309"/>
      <c r="ODA2" s="1309"/>
      <c r="ODB2" s="1309"/>
      <c r="ODC2" s="1309"/>
      <c r="ODD2" s="1309"/>
      <c r="ODE2" s="1309"/>
      <c r="ODF2" s="1309"/>
      <c r="ODG2" s="1309"/>
      <c r="ODH2" s="1309"/>
      <c r="ODI2" s="1309"/>
      <c r="ODJ2" s="1309"/>
      <c r="ODK2" s="1309"/>
      <c r="ODL2" s="1309"/>
      <c r="ODM2" s="1309"/>
      <c r="ODN2" s="1309"/>
      <c r="ODO2" s="1309"/>
      <c r="ODP2" s="1309"/>
      <c r="ODQ2" s="1309"/>
      <c r="ODR2" s="1309"/>
      <c r="ODS2" s="1309"/>
      <c r="ODT2" s="1309"/>
      <c r="ODU2" s="1309"/>
      <c r="ODV2" s="1309"/>
      <c r="ODW2" s="1309"/>
      <c r="ODX2" s="1309"/>
      <c r="ODY2" s="1309"/>
      <c r="ODZ2" s="1309"/>
      <c r="OEA2" s="1309"/>
      <c r="OEB2" s="1309"/>
      <c r="OEC2" s="1309"/>
      <c r="OED2" s="1309"/>
      <c r="OEE2" s="1309"/>
      <c r="OEF2" s="1309"/>
      <c r="OEG2" s="1309"/>
      <c r="OEH2" s="1309"/>
      <c r="OEI2" s="1309"/>
      <c r="OEJ2" s="1309"/>
      <c r="OEK2" s="1309"/>
      <c r="OEL2" s="1309"/>
      <c r="OEM2" s="1309"/>
      <c r="OEN2" s="1309"/>
      <c r="OEO2" s="1309"/>
      <c r="OEP2" s="1309"/>
      <c r="OEQ2" s="1309"/>
      <c r="OER2" s="1309"/>
      <c r="OES2" s="1309"/>
      <c r="OET2" s="1309"/>
      <c r="OEU2" s="1309"/>
      <c r="OEV2" s="1309"/>
      <c r="OEW2" s="1309"/>
      <c r="OEX2" s="1309"/>
      <c r="OEY2" s="1309"/>
      <c r="OEZ2" s="1309"/>
      <c r="OFA2" s="1309"/>
      <c r="OFB2" s="1309"/>
      <c r="OFC2" s="1309"/>
      <c r="OFD2" s="1309"/>
      <c r="OFE2" s="1309"/>
      <c r="OFF2" s="1309"/>
      <c r="OFG2" s="1309"/>
      <c r="OFH2" s="1309"/>
      <c r="OFI2" s="1309"/>
      <c r="OFJ2" s="1309"/>
      <c r="OFK2" s="1309"/>
      <c r="OFL2" s="1309"/>
      <c r="OFM2" s="1309"/>
      <c r="OFN2" s="1309"/>
      <c r="OFO2" s="1309"/>
      <c r="OFP2" s="1309"/>
      <c r="OFQ2" s="1309"/>
      <c r="OFR2" s="1309"/>
      <c r="OFS2" s="1309"/>
      <c r="OFT2" s="1309"/>
      <c r="OFU2" s="1309"/>
      <c r="OFV2" s="1309"/>
      <c r="OFW2" s="1309"/>
      <c r="OFX2" s="1309"/>
      <c r="OFY2" s="1309"/>
      <c r="OFZ2" s="1309"/>
      <c r="OGA2" s="1309"/>
      <c r="OGB2" s="1309"/>
      <c r="OGC2" s="1309"/>
      <c r="OGD2" s="1309"/>
      <c r="OGE2" s="1309"/>
      <c r="OGF2" s="1309"/>
      <c r="OGG2" s="1309"/>
      <c r="OGH2" s="1309"/>
      <c r="OGI2" s="1309"/>
      <c r="OGJ2" s="1309"/>
      <c r="OGK2" s="1309"/>
      <c r="OGL2" s="1309"/>
      <c r="OGM2" s="1309"/>
      <c r="OGN2" s="1309"/>
      <c r="OGO2" s="1309"/>
      <c r="OGP2" s="1309"/>
      <c r="OGQ2" s="1309"/>
      <c r="OGR2" s="1309"/>
      <c r="OGS2" s="1309"/>
      <c r="OGT2" s="1309"/>
      <c r="OGU2" s="1309"/>
      <c r="OGV2" s="1309"/>
      <c r="OGW2" s="1309"/>
      <c r="OGX2" s="1309"/>
      <c r="OGY2" s="1309"/>
      <c r="OGZ2" s="1309"/>
      <c r="OHA2" s="1309"/>
      <c r="OHB2" s="1309"/>
      <c r="OHC2" s="1309"/>
      <c r="OHD2" s="1309"/>
      <c r="OHE2" s="1309"/>
      <c r="OHF2" s="1309"/>
      <c r="OHG2" s="1309"/>
      <c r="OHH2" s="1309"/>
      <c r="OHI2" s="1309"/>
      <c r="OHJ2" s="1309"/>
      <c r="OHK2" s="1309"/>
      <c r="OHL2" s="1309"/>
      <c r="OHM2" s="1309"/>
      <c r="OHN2" s="1309"/>
      <c r="OHO2" s="1309"/>
      <c r="OHP2" s="1309"/>
      <c r="OHQ2" s="1309"/>
      <c r="OHR2" s="1309"/>
      <c r="OHS2" s="1309"/>
      <c r="OHT2" s="1309"/>
      <c r="OHU2" s="1309"/>
      <c r="OHV2" s="1309"/>
      <c r="OHW2" s="1309"/>
      <c r="OHX2" s="1309"/>
      <c r="OHY2" s="1309"/>
      <c r="OHZ2" s="1309"/>
      <c r="OIA2" s="1309"/>
      <c r="OIB2" s="1309"/>
      <c r="OIC2" s="1309"/>
      <c r="OID2" s="1309"/>
      <c r="OIE2" s="1309"/>
      <c r="OIF2" s="1309"/>
      <c r="OIG2" s="1309"/>
      <c r="OIH2" s="1309"/>
      <c r="OII2" s="1309"/>
      <c r="OIJ2" s="1309"/>
      <c r="OIK2" s="1309"/>
      <c r="OIL2" s="1309"/>
      <c r="OIM2" s="1309"/>
      <c r="OIN2" s="1309"/>
      <c r="OIO2" s="1309"/>
      <c r="OIP2" s="1309"/>
      <c r="OIQ2" s="1309"/>
      <c r="OIR2" s="1309"/>
      <c r="OIS2" s="1309"/>
      <c r="OIT2" s="1309"/>
      <c r="OIU2" s="1309"/>
      <c r="OIV2" s="1309"/>
      <c r="OIW2" s="1309"/>
      <c r="OIX2" s="1309"/>
      <c r="OIY2" s="1309"/>
      <c r="OIZ2" s="1309"/>
      <c r="OJA2" s="1309"/>
      <c r="OJB2" s="1309"/>
      <c r="OJC2" s="1309"/>
      <c r="OJD2" s="1309"/>
      <c r="OJE2" s="1309"/>
      <c r="OJF2" s="1309"/>
      <c r="OJG2" s="1309"/>
      <c r="OJH2" s="1309"/>
      <c r="OJI2" s="1309"/>
      <c r="OJJ2" s="1309"/>
      <c r="OJK2" s="1309"/>
      <c r="OJL2" s="1309"/>
      <c r="OJM2" s="1309"/>
      <c r="OJN2" s="1309"/>
      <c r="OJO2" s="1309"/>
      <c r="OJP2" s="1309"/>
      <c r="OJQ2" s="1309"/>
      <c r="OJR2" s="1309"/>
      <c r="OJS2" s="1309"/>
      <c r="OJT2" s="1309"/>
      <c r="OJU2" s="1309"/>
      <c r="OJV2" s="1309"/>
      <c r="OJW2" s="1309"/>
      <c r="OJX2" s="1309"/>
      <c r="OJY2" s="1309"/>
      <c r="OJZ2" s="1309"/>
      <c r="OKA2" s="1309"/>
      <c r="OKB2" s="1309"/>
      <c r="OKC2" s="1309"/>
      <c r="OKD2" s="1309"/>
      <c r="OKE2" s="1309"/>
      <c r="OKF2" s="1309"/>
      <c r="OKG2" s="1309"/>
      <c r="OKH2" s="1309"/>
      <c r="OKI2" s="1309"/>
      <c r="OKJ2" s="1309"/>
      <c r="OKK2" s="1309"/>
      <c r="OKL2" s="1309"/>
      <c r="OKM2" s="1309"/>
      <c r="OKN2" s="1309"/>
      <c r="OKO2" s="1309"/>
      <c r="OKP2" s="1309"/>
      <c r="OKQ2" s="1309"/>
      <c r="OKR2" s="1309"/>
      <c r="OKS2" s="1309"/>
      <c r="OKT2" s="1309"/>
      <c r="OKU2" s="1309"/>
      <c r="OKV2" s="1309"/>
      <c r="OKW2" s="1309"/>
      <c r="OKX2" s="1309"/>
      <c r="OKY2" s="1309"/>
      <c r="OKZ2" s="1309"/>
      <c r="OLA2" s="1309"/>
      <c r="OLB2" s="1309"/>
      <c r="OLC2" s="1309"/>
      <c r="OLD2" s="1309"/>
      <c r="OLE2" s="1309"/>
      <c r="OLF2" s="1309"/>
      <c r="OLG2" s="1309"/>
      <c r="OLH2" s="1309"/>
      <c r="OLI2" s="1309"/>
      <c r="OLJ2" s="1309"/>
      <c r="OLK2" s="1309"/>
      <c r="OLL2" s="1309"/>
      <c r="OLM2" s="1309"/>
      <c r="OLN2" s="1309"/>
      <c r="OLO2" s="1309"/>
      <c r="OLP2" s="1309"/>
      <c r="OLQ2" s="1309"/>
      <c r="OLR2" s="1309"/>
      <c r="OLS2" s="1309"/>
      <c r="OLT2" s="1309"/>
      <c r="OLU2" s="1309"/>
      <c r="OLV2" s="1309"/>
      <c r="OLW2" s="1309"/>
      <c r="OLX2" s="1309"/>
      <c r="OLY2" s="1309"/>
      <c r="OLZ2" s="1309"/>
      <c r="OMA2" s="1309"/>
      <c r="OMB2" s="1309"/>
      <c r="OMC2" s="1309"/>
      <c r="OMD2" s="1309"/>
      <c r="OME2" s="1309"/>
      <c r="OMF2" s="1309"/>
      <c r="OMG2" s="1309"/>
      <c r="OMH2" s="1309"/>
      <c r="OMI2" s="1309"/>
      <c r="OMJ2" s="1309"/>
      <c r="OMK2" s="1309"/>
      <c r="OML2" s="1309"/>
      <c r="OMM2" s="1309"/>
      <c r="OMN2" s="1309"/>
      <c r="OMO2" s="1309"/>
      <c r="OMP2" s="1309"/>
      <c r="OMQ2" s="1309"/>
      <c r="OMR2" s="1309"/>
      <c r="OMS2" s="1309"/>
      <c r="OMT2" s="1309"/>
      <c r="OMU2" s="1309"/>
      <c r="OMV2" s="1309"/>
      <c r="OMW2" s="1309"/>
      <c r="OMX2" s="1309"/>
      <c r="OMY2" s="1309"/>
      <c r="OMZ2" s="1309"/>
      <c r="ONA2" s="1309"/>
      <c r="ONB2" s="1309"/>
      <c r="ONC2" s="1309"/>
      <c r="OND2" s="1309"/>
      <c r="ONE2" s="1309"/>
      <c r="ONF2" s="1309"/>
      <c r="ONG2" s="1309"/>
      <c r="ONH2" s="1309"/>
      <c r="ONI2" s="1309"/>
      <c r="ONJ2" s="1309"/>
      <c r="ONK2" s="1309"/>
      <c r="ONL2" s="1309"/>
      <c r="ONM2" s="1309"/>
      <c r="ONN2" s="1309"/>
      <c r="ONO2" s="1309"/>
      <c r="ONP2" s="1309"/>
      <c r="ONQ2" s="1309"/>
      <c r="ONR2" s="1309"/>
      <c r="ONS2" s="1309"/>
      <c r="ONT2" s="1309"/>
      <c r="ONU2" s="1309"/>
      <c r="ONV2" s="1309"/>
      <c r="ONW2" s="1309"/>
      <c r="ONX2" s="1309"/>
      <c r="ONY2" s="1309"/>
      <c r="ONZ2" s="1309"/>
      <c r="OOA2" s="1309"/>
      <c r="OOB2" s="1309"/>
      <c r="OOC2" s="1309"/>
      <c r="OOD2" s="1309"/>
      <c r="OOE2" s="1309"/>
      <c r="OOF2" s="1309"/>
      <c r="OOG2" s="1309"/>
      <c r="OOH2" s="1309"/>
      <c r="OOI2" s="1309"/>
      <c r="OOJ2" s="1309"/>
      <c r="OOK2" s="1309"/>
      <c r="OOL2" s="1309"/>
      <c r="OOM2" s="1309"/>
      <c r="OON2" s="1309"/>
      <c r="OOO2" s="1309"/>
      <c r="OOP2" s="1309"/>
      <c r="OOQ2" s="1309"/>
      <c r="OOR2" s="1309"/>
      <c r="OOS2" s="1309"/>
      <c r="OOT2" s="1309"/>
      <c r="OOU2" s="1309"/>
      <c r="OOV2" s="1309"/>
      <c r="OOW2" s="1309"/>
      <c r="OOX2" s="1309"/>
      <c r="OOY2" s="1309"/>
      <c r="OOZ2" s="1309"/>
      <c r="OPA2" s="1309"/>
      <c r="OPB2" s="1309"/>
      <c r="OPC2" s="1309"/>
      <c r="OPD2" s="1309"/>
      <c r="OPE2" s="1309"/>
      <c r="OPF2" s="1309"/>
      <c r="OPG2" s="1309"/>
      <c r="OPH2" s="1309"/>
      <c r="OPI2" s="1309"/>
      <c r="OPJ2" s="1309"/>
      <c r="OPK2" s="1309"/>
      <c r="OPL2" s="1309"/>
      <c r="OPM2" s="1309"/>
      <c r="OPN2" s="1309"/>
      <c r="OPO2" s="1309"/>
      <c r="OPP2" s="1309"/>
      <c r="OPQ2" s="1309"/>
      <c r="OPR2" s="1309"/>
      <c r="OPS2" s="1309"/>
      <c r="OPT2" s="1309"/>
      <c r="OPU2" s="1309"/>
      <c r="OPV2" s="1309"/>
      <c r="OPW2" s="1309"/>
      <c r="OPX2" s="1309"/>
      <c r="OPY2" s="1309"/>
      <c r="OPZ2" s="1309"/>
      <c r="OQA2" s="1309"/>
      <c r="OQB2" s="1309"/>
      <c r="OQC2" s="1309"/>
      <c r="OQD2" s="1309"/>
      <c r="OQE2" s="1309"/>
      <c r="OQF2" s="1309"/>
      <c r="OQG2" s="1309"/>
      <c r="OQH2" s="1309"/>
      <c r="OQI2" s="1309"/>
      <c r="OQJ2" s="1309"/>
      <c r="OQK2" s="1309"/>
      <c r="OQL2" s="1309"/>
      <c r="OQM2" s="1309"/>
      <c r="OQN2" s="1309"/>
      <c r="OQO2" s="1309"/>
      <c r="OQP2" s="1309"/>
      <c r="OQQ2" s="1309"/>
      <c r="OQR2" s="1309"/>
      <c r="OQS2" s="1309"/>
      <c r="OQT2" s="1309"/>
      <c r="OQU2" s="1309"/>
      <c r="OQV2" s="1309"/>
      <c r="OQW2" s="1309"/>
      <c r="OQX2" s="1309"/>
      <c r="OQY2" s="1309"/>
      <c r="OQZ2" s="1309"/>
      <c r="ORA2" s="1309"/>
      <c r="ORB2" s="1309"/>
      <c r="ORC2" s="1309"/>
      <c r="ORD2" s="1309"/>
      <c r="ORE2" s="1309"/>
      <c r="ORF2" s="1309"/>
      <c r="ORG2" s="1309"/>
      <c r="ORH2" s="1309"/>
      <c r="ORI2" s="1309"/>
      <c r="ORJ2" s="1309"/>
      <c r="ORK2" s="1309"/>
      <c r="ORL2" s="1309"/>
      <c r="ORM2" s="1309"/>
      <c r="ORN2" s="1309"/>
      <c r="ORO2" s="1309"/>
      <c r="ORP2" s="1309"/>
      <c r="ORQ2" s="1309"/>
      <c r="ORR2" s="1309"/>
      <c r="ORS2" s="1309"/>
      <c r="ORT2" s="1309"/>
      <c r="ORU2" s="1309"/>
      <c r="ORV2" s="1309"/>
      <c r="ORW2" s="1309"/>
      <c r="ORX2" s="1309"/>
      <c r="ORY2" s="1309"/>
      <c r="ORZ2" s="1309"/>
      <c r="OSA2" s="1309"/>
      <c r="OSB2" s="1309"/>
      <c r="OSC2" s="1309"/>
      <c r="OSD2" s="1309"/>
      <c r="OSE2" s="1309"/>
      <c r="OSF2" s="1309"/>
      <c r="OSG2" s="1309"/>
      <c r="OSH2" s="1309"/>
      <c r="OSI2" s="1309"/>
      <c r="OSJ2" s="1309"/>
      <c r="OSK2" s="1309"/>
      <c r="OSL2" s="1309"/>
      <c r="OSM2" s="1309"/>
      <c r="OSN2" s="1309"/>
      <c r="OSO2" s="1309"/>
      <c r="OSP2" s="1309"/>
      <c r="OSQ2" s="1309"/>
      <c r="OSR2" s="1309"/>
      <c r="OSS2" s="1309"/>
      <c r="OST2" s="1309"/>
      <c r="OSU2" s="1309"/>
      <c r="OSV2" s="1309"/>
      <c r="OSW2" s="1309"/>
      <c r="OSX2" s="1309"/>
      <c r="OSY2" s="1309"/>
      <c r="OSZ2" s="1309"/>
      <c r="OTA2" s="1309"/>
      <c r="OTB2" s="1309"/>
      <c r="OTC2" s="1309"/>
      <c r="OTD2" s="1309"/>
      <c r="OTE2" s="1309"/>
      <c r="OTF2" s="1309"/>
      <c r="OTG2" s="1309"/>
      <c r="OTH2" s="1309"/>
      <c r="OTI2" s="1309"/>
      <c r="OTJ2" s="1309"/>
      <c r="OTK2" s="1309"/>
      <c r="OTL2" s="1309"/>
      <c r="OTM2" s="1309"/>
      <c r="OTN2" s="1309"/>
      <c r="OTO2" s="1309"/>
      <c r="OTP2" s="1309"/>
      <c r="OTQ2" s="1309"/>
      <c r="OTR2" s="1309"/>
      <c r="OTS2" s="1309"/>
      <c r="OTT2" s="1309"/>
      <c r="OTU2" s="1309"/>
      <c r="OTV2" s="1309"/>
      <c r="OTW2" s="1309"/>
      <c r="OTX2" s="1309"/>
      <c r="OTY2" s="1309"/>
      <c r="OTZ2" s="1309"/>
      <c r="OUA2" s="1309"/>
      <c r="OUB2" s="1309"/>
      <c r="OUC2" s="1309"/>
      <c r="OUD2" s="1309"/>
      <c r="OUE2" s="1309"/>
      <c r="OUF2" s="1309"/>
      <c r="OUG2" s="1309"/>
      <c r="OUH2" s="1309"/>
      <c r="OUI2" s="1309"/>
      <c r="OUJ2" s="1309"/>
      <c r="OUK2" s="1309"/>
      <c r="OUL2" s="1309"/>
      <c r="OUM2" s="1309"/>
      <c r="OUN2" s="1309"/>
      <c r="OUO2" s="1309"/>
      <c r="OUP2" s="1309"/>
      <c r="OUQ2" s="1309"/>
      <c r="OUR2" s="1309"/>
      <c r="OUS2" s="1309"/>
      <c r="OUT2" s="1309"/>
      <c r="OUU2" s="1309"/>
      <c r="OUV2" s="1309"/>
      <c r="OUW2" s="1309"/>
      <c r="OUX2" s="1309"/>
      <c r="OUY2" s="1309"/>
      <c r="OUZ2" s="1309"/>
      <c r="OVA2" s="1309"/>
      <c r="OVB2" s="1309"/>
      <c r="OVC2" s="1309"/>
      <c r="OVD2" s="1309"/>
      <c r="OVE2" s="1309"/>
      <c r="OVF2" s="1309"/>
      <c r="OVG2" s="1309"/>
      <c r="OVH2" s="1309"/>
      <c r="OVI2" s="1309"/>
      <c r="OVJ2" s="1309"/>
      <c r="OVK2" s="1309"/>
      <c r="OVL2" s="1309"/>
      <c r="OVM2" s="1309"/>
      <c r="OVN2" s="1309"/>
      <c r="OVO2" s="1309"/>
      <c r="OVP2" s="1309"/>
      <c r="OVQ2" s="1309"/>
      <c r="OVR2" s="1309"/>
      <c r="OVS2" s="1309"/>
      <c r="OVT2" s="1309"/>
      <c r="OVU2" s="1309"/>
      <c r="OVV2" s="1309"/>
      <c r="OVW2" s="1309"/>
      <c r="OVX2" s="1309"/>
      <c r="OVY2" s="1309"/>
      <c r="OVZ2" s="1309"/>
      <c r="OWA2" s="1309"/>
      <c r="OWB2" s="1309"/>
      <c r="OWC2" s="1309"/>
      <c r="OWD2" s="1309"/>
      <c r="OWE2" s="1309"/>
      <c r="OWF2" s="1309"/>
      <c r="OWG2" s="1309"/>
      <c r="OWH2" s="1309"/>
      <c r="OWI2" s="1309"/>
      <c r="OWJ2" s="1309"/>
      <c r="OWK2" s="1309"/>
      <c r="OWL2" s="1309"/>
      <c r="OWM2" s="1309"/>
      <c r="OWN2" s="1309"/>
      <c r="OWO2" s="1309"/>
      <c r="OWP2" s="1309"/>
      <c r="OWQ2" s="1309"/>
      <c r="OWR2" s="1309"/>
      <c r="OWS2" s="1309"/>
      <c r="OWT2" s="1309"/>
      <c r="OWU2" s="1309"/>
      <c r="OWV2" s="1309"/>
      <c r="OWW2" s="1309"/>
      <c r="OWX2" s="1309"/>
      <c r="OWY2" s="1309"/>
      <c r="OWZ2" s="1309"/>
      <c r="OXA2" s="1309"/>
      <c r="OXB2" s="1309"/>
      <c r="OXC2" s="1309"/>
      <c r="OXD2" s="1309"/>
      <c r="OXE2" s="1309"/>
      <c r="OXF2" s="1309"/>
      <c r="OXG2" s="1309"/>
      <c r="OXH2" s="1309"/>
      <c r="OXI2" s="1309"/>
      <c r="OXJ2" s="1309"/>
      <c r="OXK2" s="1309"/>
      <c r="OXL2" s="1309"/>
      <c r="OXM2" s="1309"/>
      <c r="OXN2" s="1309"/>
      <c r="OXO2" s="1309"/>
      <c r="OXP2" s="1309"/>
      <c r="OXQ2" s="1309"/>
      <c r="OXR2" s="1309"/>
      <c r="OXS2" s="1309"/>
      <c r="OXT2" s="1309"/>
      <c r="OXU2" s="1309"/>
      <c r="OXV2" s="1309"/>
      <c r="OXW2" s="1309"/>
      <c r="OXX2" s="1309"/>
      <c r="OXY2" s="1309"/>
      <c r="OXZ2" s="1309"/>
      <c r="OYA2" s="1309"/>
      <c r="OYB2" s="1309"/>
      <c r="OYC2" s="1309"/>
      <c r="OYD2" s="1309"/>
      <c r="OYE2" s="1309"/>
      <c r="OYF2" s="1309"/>
      <c r="OYG2" s="1309"/>
      <c r="OYH2" s="1309"/>
      <c r="OYI2" s="1309"/>
      <c r="OYJ2" s="1309"/>
      <c r="OYK2" s="1309"/>
      <c r="OYL2" s="1309"/>
      <c r="OYM2" s="1309"/>
      <c r="OYN2" s="1309"/>
      <c r="OYO2" s="1309"/>
      <c r="OYP2" s="1309"/>
      <c r="OYQ2" s="1309"/>
      <c r="OYR2" s="1309"/>
      <c r="OYS2" s="1309"/>
      <c r="OYT2" s="1309"/>
      <c r="OYU2" s="1309"/>
      <c r="OYV2" s="1309"/>
      <c r="OYW2" s="1309"/>
      <c r="OYX2" s="1309"/>
      <c r="OYY2" s="1309"/>
      <c r="OYZ2" s="1309"/>
      <c r="OZA2" s="1309"/>
      <c r="OZB2" s="1309"/>
      <c r="OZC2" s="1309"/>
      <c r="OZD2" s="1309"/>
      <c r="OZE2" s="1309"/>
      <c r="OZF2" s="1309"/>
      <c r="OZG2" s="1309"/>
      <c r="OZH2" s="1309"/>
      <c r="OZI2" s="1309"/>
      <c r="OZJ2" s="1309"/>
      <c r="OZK2" s="1309"/>
      <c r="OZL2" s="1309"/>
      <c r="OZM2" s="1309"/>
      <c r="OZN2" s="1309"/>
      <c r="OZO2" s="1309"/>
      <c r="OZP2" s="1309"/>
      <c r="OZQ2" s="1309"/>
      <c r="OZR2" s="1309"/>
      <c r="OZS2" s="1309"/>
      <c r="OZT2" s="1309"/>
      <c r="OZU2" s="1309"/>
      <c r="OZV2" s="1309"/>
      <c r="OZW2" s="1309"/>
      <c r="OZX2" s="1309"/>
      <c r="OZY2" s="1309"/>
      <c r="OZZ2" s="1309"/>
      <c r="PAA2" s="1309"/>
      <c r="PAB2" s="1309"/>
      <c r="PAC2" s="1309"/>
      <c r="PAD2" s="1309"/>
      <c r="PAE2" s="1309"/>
      <c r="PAF2" s="1309"/>
      <c r="PAG2" s="1309"/>
      <c r="PAH2" s="1309"/>
      <c r="PAI2" s="1309"/>
      <c r="PAJ2" s="1309"/>
      <c r="PAK2" s="1309"/>
      <c r="PAL2" s="1309"/>
      <c r="PAM2" s="1309"/>
      <c r="PAN2" s="1309"/>
      <c r="PAO2" s="1309"/>
      <c r="PAP2" s="1309"/>
      <c r="PAQ2" s="1309"/>
      <c r="PAR2" s="1309"/>
      <c r="PAS2" s="1309"/>
      <c r="PAT2" s="1309"/>
      <c r="PAU2" s="1309"/>
      <c r="PAV2" s="1309"/>
      <c r="PAW2" s="1309"/>
      <c r="PAX2" s="1309"/>
      <c r="PAY2" s="1309"/>
      <c r="PAZ2" s="1309"/>
      <c r="PBA2" s="1309"/>
      <c r="PBB2" s="1309"/>
      <c r="PBC2" s="1309"/>
      <c r="PBD2" s="1309"/>
      <c r="PBE2" s="1309"/>
      <c r="PBF2" s="1309"/>
      <c r="PBG2" s="1309"/>
      <c r="PBH2" s="1309"/>
      <c r="PBI2" s="1309"/>
      <c r="PBJ2" s="1309"/>
      <c r="PBK2" s="1309"/>
      <c r="PBL2" s="1309"/>
      <c r="PBM2" s="1309"/>
      <c r="PBN2" s="1309"/>
      <c r="PBO2" s="1309"/>
      <c r="PBP2" s="1309"/>
      <c r="PBQ2" s="1309"/>
      <c r="PBR2" s="1309"/>
      <c r="PBS2" s="1309"/>
      <c r="PBT2" s="1309"/>
      <c r="PBU2" s="1309"/>
      <c r="PBV2" s="1309"/>
      <c r="PBW2" s="1309"/>
      <c r="PBX2" s="1309"/>
      <c r="PBY2" s="1309"/>
      <c r="PBZ2" s="1309"/>
      <c r="PCA2" s="1309"/>
      <c r="PCB2" s="1309"/>
      <c r="PCC2" s="1309"/>
      <c r="PCD2" s="1309"/>
      <c r="PCE2" s="1309"/>
      <c r="PCF2" s="1309"/>
      <c r="PCG2" s="1309"/>
      <c r="PCH2" s="1309"/>
      <c r="PCI2" s="1309"/>
      <c r="PCJ2" s="1309"/>
      <c r="PCK2" s="1309"/>
      <c r="PCL2" s="1309"/>
      <c r="PCM2" s="1309"/>
      <c r="PCN2" s="1309"/>
      <c r="PCO2" s="1309"/>
      <c r="PCP2" s="1309"/>
      <c r="PCQ2" s="1309"/>
      <c r="PCR2" s="1309"/>
      <c r="PCS2" s="1309"/>
      <c r="PCT2" s="1309"/>
      <c r="PCU2" s="1309"/>
      <c r="PCV2" s="1309"/>
      <c r="PCW2" s="1309"/>
      <c r="PCX2" s="1309"/>
      <c r="PCY2" s="1309"/>
      <c r="PCZ2" s="1309"/>
      <c r="PDA2" s="1309"/>
      <c r="PDB2" s="1309"/>
      <c r="PDC2" s="1309"/>
      <c r="PDD2" s="1309"/>
      <c r="PDE2" s="1309"/>
      <c r="PDF2" s="1309"/>
      <c r="PDG2" s="1309"/>
      <c r="PDH2" s="1309"/>
      <c r="PDI2" s="1309"/>
      <c r="PDJ2" s="1309"/>
      <c r="PDK2" s="1309"/>
      <c r="PDL2" s="1309"/>
      <c r="PDM2" s="1309"/>
      <c r="PDN2" s="1309"/>
      <c r="PDO2" s="1309"/>
      <c r="PDP2" s="1309"/>
      <c r="PDQ2" s="1309"/>
      <c r="PDR2" s="1309"/>
      <c r="PDS2" s="1309"/>
      <c r="PDT2" s="1309"/>
      <c r="PDU2" s="1309"/>
      <c r="PDV2" s="1309"/>
      <c r="PDW2" s="1309"/>
      <c r="PDX2" s="1309"/>
      <c r="PDY2" s="1309"/>
      <c r="PDZ2" s="1309"/>
      <c r="PEA2" s="1309"/>
      <c r="PEB2" s="1309"/>
      <c r="PEC2" s="1309"/>
      <c r="PED2" s="1309"/>
      <c r="PEE2" s="1309"/>
      <c r="PEF2" s="1309"/>
      <c r="PEG2" s="1309"/>
      <c r="PEH2" s="1309"/>
      <c r="PEI2" s="1309"/>
      <c r="PEJ2" s="1309"/>
      <c r="PEK2" s="1309"/>
      <c r="PEL2" s="1309"/>
      <c r="PEM2" s="1309"/>
      <c r="PEN2" s="1309"/>
      <c r="PEO2" s="1309"/>
      <c r="PEP2" s="1309"/>
      <c r="PEQ2" s="1309"/>
      <c r="PER2" s="1309"/>
      <c r="PES2" s="1309"/>
      <c r="PET2" s="1309"/>
      <c r="PEU2" s="1309"/>
      <c r="PEV2" s="1309"/>
      <c r="PEW2" s="1309"/>
      <c r="PEX2" s="1309"/>
      <c r="PEY2" s="1309"/>
      <c r="PEZ2" s="1309"/>
      <c r="PFA2" s="1309"/>
      <c r="PFB2" s="1309"/>
      <c r="PFC2" s="1309"/>
      <c r="PFD2" s="1309"/>
      <c r="PFE2" s="1309"/>
      <c r="PFF2" s="1309"/>
      <c r="PFG2" s="1309"/>
      <c r="PFH2" s="1309"/>
      <c r="PFI2" s="1309"/>
      <c r="PFJ2" s="1309"/>
      <c r="PFK2" s="1309"/>
      <c r="PFL2" s="1309"/>
      <c r="PFM2" s="1309"/>
      <c r="PFN2" s="1309"/>
      <c r="PFO2" s="1309"/>
      <c r="PFP2" s="1309"/>
      <c r="PFQ2" s="1309"/>
      <c r="PFR2" s="1309"/>
      <c r="PFS2" s="1309"/>
      <c r="PFT2" s="1309"/>
      <c r="PFU2" s="1309"/>
      <c r="PFV2" s="1309"/>
      <c r="PFW2" s="1309"/>
      <c r="PFX2" s="1309"/>
      <c r="PFY2" s="1309"/>
      <c r="PFZ2" s="1309"/>
      <c r="PGA2" s="1309"/>
      <c r="PGB2" s="1309"/>
      <c r="PGC2" s="1309"/>
      <c r="PGD2" s="1309"/>
      <c r="PGE2" s="1309"/>
      <c r="PGF2" s="1309"/>
      <c r="PGG2" s="1309"/>
      <c r="PGH2" s="1309"/>
      <c r="PGI2" s="1309"/>
      <c r="PGJ2" s="1309"/>
      <c r="PGK2" s="1309"/>
      <c r="PGL2" s="1309"/>
      <c r="PGM2" s="1309"/>
      <c r="PGN2" s="1309"/>
      <c r="PGO2" s="1309"/>
      <c r="PGP2" s="1309"/>
      <c r="PGQ2" s="1309"/>
      <c r="PGR2" s="1309"/>
      <c r="PGS2" s="1309"/>
      <c r="PGT2" s="1309"/>
      <c r="PGU2" s="1309"/>
      <c r="PGV2" s="1309"/>
      <c r="PGW2" s="1309"/>
      <c r="PGX2" s="1309"/>
      <c r="PGY2" s="1309"/>
      <c r="PGZ2" s="1309"/>
      <c r="PHA2" s="1309"/>
      <c r="PHB2" s="1309"/>
      <c r="PHC2" s="1309"/>
      <c r="PHD2" s="1309"/>
      <c r="PHE2" s="1309"/>
      <c r="PHF2" s="1309"/>
      <c r="PHG2" s="1309"/>
      <c r="PHH2" s="1309"/>
      <c r="PHI2" s="1309"/>
      <c r="PHJ2" s="1309"/>
      <c r="PHK2" s="1309"/>
      <c r="PHL2" s="1309"/>
      <c r="PHM2" s="1309"/>
      <c r="PHN2" s="1309"/>
      <c r="PHO2" s="1309"/>
      <c r="PHP2" s="1309"/>
      <c r="PHQ2" s="1309"/>
      <c r="PHR2" s="1309"/>
      <c r="PHS2" s="1309"/>
      <c r="PHT2" s="1309"/>
      <c r="PHU2" s="1309"/>
      <c r="PHV2" s="1309"/>
      <c r="PHW2" s="1309"/>
      <c r="PHX2" s="1309"/>
      <c r="PHY2" s="1309"/>
      <c r="PHZ2" s="1309"/>
      <c r="PIA2" s="1309"/>
      <c r="PIB2" s="1309"/>
      <c r="PIC2" s="1309"/>
      <c r="PID2" s="1309"/>
      <c r="PIE2" s="1309"/>
      <c r="PIF2" s="1309"/>
      <c r="PIG2" s="1309"/>
      <c r="PIH2" s="1309"/>
      <c r="PII2" s="1309"/>
      <c r="PIJ2" s="1309"/>
      <c r="PIK2" s="1309"/>
      <c r="PIL2" s="1309"/>
      <c r="PIM2" s="1309"/>
      <c r="PIN2" s="1309"/>
      <c r="PIO2" s="1309"/>
      <c r="PIP2" s="1309"/>
      <c r="PIQ2" s="1309"/>
      <c r="PIR2" s="1309"/>
      <c r="PIS2" s="1309"/>
      <c r="PIT2" s="1309"/>
      <c r="PIU2" s="1309"/>
      <c r="PIV2" s="1309"/>
      <c r="PIW2" s="1309"/>
      <c r="PIX2" s="1309"/>
      <c r="PIY2" s="1309"/>
      <c r="PIZ2" s="1309"/>
      <c r="PJA2" s="1309"/>
      <c r="PJB2" s="1309"/>
      <c r="PJC2" s="1309"/>
      <c r="PJD2" s="1309"/>
      <c r="PJE2" s="1309"/>
      <c r="PJF2" s="1309"/>
      <c r="PJG2" s="1309"/>
      <c r="PJH2" s="1309"/>
      <c r="PJI2" s="1309"/>
      <c r="PJJ2" s="1309"/>
      <c r="PJK2" s="1309"/>
      <c r="PJL2" s="1309"/>
      <c r="PJM2" s="1309"/>
      <c r="PJN2" s="1309"/>
      <c r="PJO2" s="1309"/>
      <c r="PJP2" s="1309"/>
      <c r="PJQ2" s="1309"/>
      <c r="PJR2" s="1309"/>
      <c r="PJS2" s="1309"/>
      <c r="PJT2" s="1309"/>
      <c r="PJU2" s="1309"/>
      <c r="PJV2" s="1309"/>
      <c r="PJW2" s="1309"/>
      <c r="PJX2" s="1309"/>
      <c r="PJY2" s="1309"/>
      <c r="PJZ2" s="1309"/>
      <c r="PKA2" s="1309"/>
      <c r="PKB2" s="1309"/>
      <c r="PKC2" s="1309"/>
      <c r="PKD2" s="1309"/>
      <c r="PKE2" s="1309"/>
      <c r="PKF2" s="1309"/>
      <c r="PKG2" s="1309"/>
      <c r="PKH2" s="1309"/>
      <c r="PKI2" s="1309"/>
      <c r="PKJ2" s="1309"/>
      <c r="PKK2" s="1309"/>
      <c r="PKL2" s="1309"/>
      <c r="PKM2" s="1309"/>
      <c r="PKN2" s="1309"/>
      <c r="PKO2" s="1309"/>
      <c r="PKP2" s="1309"/>
      <c r="PKQ2" s="1309"/>
      <c r="PKR2" s="1309"/>
      <c r="PKS2" s="1309"/>
      <c r="PKT2" s="1309"/>
      <c r="PKU2" s="1309"/>
      <c r="PKV2" s="1309"/>
      <c r="PKW2" s="1309"/>
      <c r="PKX2" s="1309"/>
      <c r="PKY2" s="1309"/>
      <c r="PKZ2" s="1309"/>
      <c r="PLA2" s="1309"/>
      <c r="PLB2" s="1309"/>
      <c r="PLC2" s="1309"/>
      <c r="PLD2" s="1309"/>
      <c r="PLE2" s="1309"/>
      <c r="PLF2" s="1309"/>
      <c r="PLG2" s="1309"/>
      <c r="PLH2" s="1309"/>
      <c r="PLI2" s="1309"/>
      <c r="PLJ2" s="1309"/>
      <c r="PLK2" s="1309"/>
      <c r="PLL2" s="1309"/>
      <c r="PLM2" s="1309"/>
      <c r="PLN2" s="1309"/>
      <c r="PLO2" s="1309"/>
      <c r="PLP2" s="1309"/>
      <c r="PLQ2" s="1309"/>
      <c r="PLR2" s="1309"/>
      <c r="PLS2" s="1309"/>
      <c r="PLT2" s="1309"/>
      <c r="PLU2" s="1309"/>
      <c r="PLV2" s="1309"/>
      <c r="PLW2" s="1309"/>
      <c r="PLX2" s="1309"/>
      <c r="PLY2" s="1309"/>
      <c r="PLZ2" s="1309"/>
      <c r="PMA2" s="1309"/>
      <c r="PMB2" s="1309"/>
      <c r="PMC2" s="1309"/>
      <c r="PMD2" s="1309"/>
      <c r="PME2" s="1309"/>
      <c r="PMF2" s="1309"/>
      <c r="PMG2" s="1309"/>
      <c r="PMH2" s="1309"/>
      <c r="PMI2" s="1309"/>
      <c r="PMJ2" s="1309"/>
      <c r="PMK2" s="1309"/>
      <c r="PML2" s="1309"/>
      <c r="PMM2" s="1309"/>
      <c r="PMN2" s="1309"/>
      <c r="PMO2" s="1309"/>
      <c r="PMP2" s="1309"/>
      <c r="PMQ2" s="1309"/>
      <c r="PMR2" s="1309"/>
      <c r="PMS2" s="1309"/>
      <c r="PMT2" s="1309"/>
      <c r="PMU2" s="1309"/>
      <c r="PMV2" s="1309"/>
      <c r="PMW2" s="1309"/>
      <c r="PMX2" s="1309"/>
      <c r="PMY2" s="1309"/>
      <c r="PMZ2" s="1309"/>
      <c r="PNA2" s="1309"/>
      <c r="PNB2" s="1309"/>
      <c r="PNC2" s="1309"/>
      <c r="PND2" s="1309"/>
      <c r="PNE2" s="1309"/>
      <c r="PNF2" s="1309"/>
      <c r="PNG2" s="1309"/>
      <c r="PNH2" s="1309"/>
      <c r="PNI2" s="1309"/>
      <c r="PNJ2" s="1309"/>
      <c r="PNK2" s="1309"/>
      <c r="PNL2" s="1309"/>
      <c r="PNM2" s="1309"/>
      <c r="PNN2" s="1309"/>
      <c r="PNO2" s="1309"/>
      <c r="PNP2" s="1309"/>
      <c r="PNQ2" s="1309"/>
      <c r="PNR2" s="1309"/>
      <c r="PNS2" s="1309"/>
      <c r="PNT2" s="1309"/>
      <c r="PNU2" s="1309"/>
      <c r="PNV2" s="1309"/>
      <c r="PNW2" s="1309"/>
      <c r="PNX2" s="1309"/>
      <c r="PNY2" s="1309"/>
      <c r="PNZ2" s="1309"/>
      <c r="POA2" s="1309"/>
      <c r="POB2" s="1309"/>
      <c r="POC2" s="1309"/>
      <c r="POD2" s="1309"/>
      <c r="POE2" s="1309"/>
      <c r="POF2" s="1309"/>
      <c r="POG2" s="1309"/>
      <c r="POH2" s="1309"/>
      <c r="POI2" s="1309"/>
      <c r="POJ2" s="1309"/>
      <c r="POK2" s="1309"/>
      <c r="POL2" s="1309"/>
      <c r="POM2" s="1309"/>
      <c r="PON2" s="1309"/>
      <c r="POO2" s="1309"/>
      <c r="POP2" s="1309"/>
      <c r="POQ2" s="1309"/>
      <c r="POR2" s="1309"/>
      <c r="POS2" s="1309"/>
      <c r="POT2" s="1309"/>
      <c r="POU2" s="1309"/>
      <c r="POV2" s="1309"/>
      <c r="POW2" s="1309"/>
      <c r="POX2" s="1309"/>
      <c r="POY2" s="1309"/>
      <c r="POZ2" s="1309"/>
      <c r="PPA2" s="1309"/>
      <c r="PPB2" s="1309"/>
      <c r="PPC2" s="1309"/>
      <c r="PPD2" s="1309"/>
      <c r="PPE2" s="1309"/>
      <c r="PPF2" s="1309"/>
      <c r="PPG2" s="1309"/>
      <c r="PPH2" s="1309"/>
      <c r="PPI2" s="1309"/>
      <c r="PPJ2" s="1309"/>
      <c r="PPK2" s="1309"/>
      <c r="PPL2" s="1309"/>
      <c r="PPM2" s="1309"/>
      <c r="PPN2" s="1309"/>
      <c r="PPO2" s="1309"/>
      <c r="PPP2" s="1309"/>
      <c r="PPQ2" s="1309"/>
      <c r="PPR2" s="1309"/>
      <c r="PPS2" s="1309"/>
      <c r="PPT2" s="1309"/>
      <c r="PPU2" s="1309"/>
      <c r="PPV2" s="1309"/>
      <c r="PPW2" s="1309"/>
      <c r="PPX2" s="1309"/>
      <c r="PPY2" s="1309"/>
      <c r="PPZ2" s="1309"/>
      <c r="PQA2" s="1309"/>
      <c r="PQB2" s="1309"/>
      <c r="PQC2" s="1309"/>
      <c r="PQD2" s="1309"/>
      <c r="PQE2" s="1309"/>
      <c r="PQF2" s="1309"/>
      <c r="PQG2" s="1309"/>
      <c r="PQH2" s="1309"/>
      <c r="PQI2" s="1309"/>
      <c r="PQJ2" s="1309"/>
      <c r="PQK2" s="1309"/>
      <c r="PQL2" s="1309"/>
      <c r="PQM2" s="1309"/>
      <c r="PQN2" s="1309"/>
      <c r="PQO2" s="1309"/>
      <c r="PQP2" s="1309"/>
      <c r="PQQ2" s="1309"/>
      <c r="PQR2" s="1309"/>
      <c r="PQS2" s="1309"/>
      <c r="PQT2" s="1309"/>
      <c r="PQU2" s="1309"/>
      <c r="PQV2" s="1309"/>
      <c r="PQW2" s="1309"/>
      <c r="PQX2" s="1309"/>
      <c r="PQY2" s="1309"/>
      <c r="PQZ2" s="1309"/>
      <c r="PRA2" s="1309"/>
      <c r="PRB2" s="1309"/>
      <c r="PRC2" s="1309"/>
      <c r="PRD2" s="1309"/>
      <c r="PRE2" s="1309"/>
      <c r="PRF2" s="1309"/>
      <c r="PRG2" s="1309"/>
      <c r="PRH2" s="1309"/>
      <c r="PRI2" s="1309"/>
      <c r="PRJ2" s="1309"/>
      <c r="PRK2" s="1309"/>
      <c r="PRL2" s="1309"/>
      <c r="PRM2" s="1309"/>
      <c r="PRN2" s="1309"/>
      <c r="PRO2" s="1309"/>
      <c r="PRP2" s="1309"/>
      <c r="PRQ2" s="1309"/>
      <c r="PRR2" s="1309"/>
      <c r="PRS2" s="1309"/>
      <c r="PRT2" s="1309"/>
      <c r="PRU2" s="1309"/>
      <c r="PRV2" s="1309"/>
      <c r="PRW2" s="1309"/>
      <c r="PRX2" s="1309"/>
      <c r="PRY2" s="1309"/>
      <c r="PRZ2" s="1309"/>
      <c r="PSA2" s="1309"/>
      <c r="PSB2" s="1309"/>
      <c r="PSC2" s="1309"/>
      <c r="PSD2" s="1309"/>
      <c r="PSE2" s="1309"/>
      <c r="PSF2" s="1309"/>
      <c r="PSG2" s="1309"/>
      <c r="PSH2" s="1309"/>
      <c r="PSI2" s="1309"/>
      <c r="PSJ2" s="1309"/>
      <c r="PSK2" s="1309"/>
      <c r="PSL2" s="1309"/>
      <c r="PSM2" s="1309"/>
      <c r="PSN2" s="1309"/>
      <c r="PSO2" s="1309"/>
      <c r="PSP2" s="1309"/>
      <c r="PSQ2" s="1309"/>
      <c r="PSR2" s="1309"/>
      <c r="PSS2" s="1309"/>
      <c r="PST2" s="1309"/>
      <c r="PSU2" s="1309"/>
      <c r="PSV2" s="1309"/>
      <c r="PSW2" s="1309"/>
      <c r="PSX2" s="1309"/>
      <c r="PSY2" s="1309"/>
      <c r="PSZ2" s="1309"/>
      <c r="PTA2" s="1309"/>
      <c r="PTB2" s="1309"/>
      <c r="PTC2" s="1309"/>
      <c r="PTD2" s="1309"/>
      <c r="PTE2" s="1309"/>
      <c r="PTF2" s="1309"/>
      <c r="PTG2" s="1309"/>
      <c r="PTH2" s="1309"/>
      <c r="PTI2" s="1309"/>
      <c r="PTJ2" s="1309"/>
      <c r="PTK2" s="1309"/>
      <c r="PTL2" s="1309"/>
      <c r="PTM2" s="1309"/>
      <c r="PTN2" s="1309"/>
      <c r="PTO2" s="1309"/>
      <c r="PTP2" s="1309"/>
      <c r="PTQ2" s="1309"/>
      <c r="PTR2" s="1309"/>
      <c r="PTS2" s="1309"/>
      <c r="PTT2" s="1309"/>
      <c r="PTU2" s="1309"/>
      <c r="PTV2" s="1309"/>
      <c r="PTW2" s="1309"/>
      <c r="PTX2" s="1309"/>
      <c r="PTY2" s="1309"/>
      <c r="PTZ2" s="1309"/>
      <c r="PUA2" s="1309"/>
      <c r="PUB2" s="1309"/>
      <c r="PUC2" s="1309"/>
      <c r="PUD2" s="1309"/>
      <c r="PUE2" s="1309"/>
      <c r="PUF2" s="1309"/>
      <c r="PUG2" s="1309"/>
      <c r="PUH2" s="1309"/>
      <c r="PUI2" s="1309"/>
      <c r="PUJ2" s="1309"/>
      <c r="PUK2" s="1309"/>
      <c r="PUL2" s="1309"/>
      <c r="PUM2" s="1309"/>
      <c r="PUN2" s="1309"/>
      <c r="PUO2" s="1309"/>
      <c r="PUP2" s="1309"/>
      <c r="PUQ2" s="1309"/>
      <c r="PUR2" s="1309"/>
      <c r="PUS2" s="1309"/>
      <c r="PUT2" s="1309"/>
      <c r="PUU2" s="1309"/>
      <c r="PUV2" s="1309"/>
      <c r="PUW2" s="1309"/>
      <c r="PUX2" s="1309"/>
      <c r="PUY2" s="1309"/>
      <c r="PUZ2" s="1309"/>
      <c r="PVA2" s="1309"/>
      <c r="PVB2" s="1309"/>
      <c r="PVC2" s="1309"/>
      <c r="PVD2" s="1309"/>
      <c r="PVE2" s="1309"/>
      <c r="PVF2" s="1309"/>
      <c r="PVG2" s="1309"/>
      <c r="PVH2" s="1309"/>
      <c r="PVI2" s="1309"/>
      <c r="PVJ2" s="1309"/>
      <c r="PVK2" s="1309"/>
      <c r="PVL2" s="1309"/>
      <c r="PVM2" s="1309"/>
      <c r="PVN2" s="1309"/>
      <c r="PVO2" s="1309"/>
      <c r="PVP2" s="1309"/>
      <c r="PVQ2" s="1309"/>
      <c r="PVR2" s="1309"/>
      <c r="PVS2" s="1309"/>
      <c r="PVT2" s="1309"/>
      <c r="PVU2" s="1309"/>
      <c r="PVV2" s="1309"/>
      <c r="PVW2" s="1309"/>
      <c r="PVX2" s="1309"/>
      <c r="PVY2" s="1309"/>
      <c r="PVZ2" s="1309"/>
      <c r="PWA2" s="1309"/>
      <c r="PWB2" s="1309"/>
      <c r="PWC2" s="1309"/>
      <c r="PWD2" s="1309"/>
      <c r="PWE2" s="1309"/>
      <c r="PWF2" s="1309"/>
      <c r="PWG2" s="1309"/>
      <c r="PWH2" s="1309"/>
      <c r="PWI2" s="1309"/>
      <c r="PWJ2" s="1309"/>
      <c r="PWK2" s="1309"/>
      <c r="PWL2" s="1309"/>
      <c r="PWM2" s="1309"/>
      <c r="PWN2" s="1309"/>
      <c r="PWO2" s="1309"/>
      <c r="PWP2" s="1309"/>
      <c r="PWQ2" s="1309"/>
      <c r="PWR2" s="1309"/>
      <c r="PWS2" s="1309"/>
      <c r="PWT2" s="1309"/>
      <c r="PWU2" s="1309"/>
      <c r="PWV2" s="1309"/>
      <c r="PWW2" s="1309"/>
      <c r="PWX2" s="1309"/>
      <c r="PWY2" s="1309"/>
      <c r="PWZ2" s="1309"/>
      <c r="PXA2" s="1309"/>
      <c r="PXB2" s="1309"/>
      <c r="PXC2" s="1309"/>
      <c r="PXD2" s="1309"/>
      <c r="PXE2" s="1309"/>
      <c r="PXF2" s="1309"/>
      <c r="PXG2" s="1309"/>
      <c r="PXH2" s="1309"/>
      <c r="PXI2" s="1309"/>
      <c r="PXJ2" s="1309"/>
      <c r="PXK2" s="1309"/>
      <c r="PXL2" s="1309"/>
      <c r="PXM2" s="1309"/>
      <c r="PXN2" s="1309"/>
      <c r="PXO2" s="1309"/>
      <c r="PXP2" s="1309"/>
      <c r="PXQ2" s="1309"/>
      <c r="PXR2" s="1309"/>
      <c r="PXS2" s="1309"/>
      <c r="PXT2" s="1309"/>
      <c r="PXU2" s="1309"/>
      <c r="PXV2" s="1309"/>
      <c r="PXW2" s="1309"/>
      <c r="PXX2" s="1309"/>
      <c r="PXY2" s="1309"/>
      <c r="PXZ2" s="1309"/>
      <c r="PYA2" s="1309"/>
      <c r="PYB2" s="1309"/>
      <c r="PYC2" s="1309"/>
      <c r="PYD2" s="1309"/>
      <c r="PYE2" s="1309"/>
      <c r="PYF2" s="1309"/>
      <c r="PYG2" s="1309"/>
      <c r="PYH2" s="1309"/>
      <c r="PYI2" s="1309"/>
      <c r="PYJ2" s="1309"/>
      <c r="PYK2" s="1309"/>
      <c r="PYL2" s="1309"/>
      <c r="PYM2" s="1309"/>
      <c r="PYN2" s="1309"/>
      <c r="PYO2" s="1309"/>
      <c r="PYP2" s="1309"/>
      <c r="PYQ2" s="1309"/>
      <c r="PYR2" s="1309"/>
      <c r="PYS2" s="1309"/>
      <c r="PYT2" s="1309"/>
      <c r="PYU2" s="1309"/>
      <c r="PYV2" s="1309"/>
      <c r="PYW2" s="1309"/>
      <c r="PYX2" s="1309"/>
      <c r="PYY2" s="1309"/>
      <c r="PYZ2" s="1309"/>
      <c r="PZA2" s="1309"/>
      <c r="PZB2" s="1309"/>
      <c r="PZC2" s="1309"/>
      <c r="PZD2" s="1309"/>
      <c r="PZE2" s="1309"/>
      <c r="PZF2" s="1309"/>
      <c r="PZG2" s="1309"/>
      <c r="PZH2" s="1309"/>
      <c r="PZI2" s="1309"/>
      <c r="PZJ2" s="1309"/>
      <c r="PZK2" s="1309"/>
      <c r="PZL2" s="1309"/>
      <c r="PZM2" s="1309"/>
      <c r="PZN2" s="1309"/>
      <c r="PZO2" s="1309"/>
      <c r="PZP2" s="1309"/>
      <c r="PZQ2" s="1309"/>
      <c r="PZR2" s="1309"/>
      <c r="PZS2" s="1309"/>
      <c r="PZT2" s="1309"/>
      <c r="PZU2" s="1309"/>
      <c r="PZV2" s="1309"/>
      <c r="PZW2" s="1309"/>
      <c r="PZX2" s="1309"/>
      <c r="PZY2" s="1309"/>
      <c r="PZZ2" s="1309"/>
      <c r="QAA2" s="1309"/>
      <c r="QAB2" s="1309"/>
      <c r="QAC2" s="1309"/>
      <c r="QAD2" s="1309"/>
      <c r="QAE2" s="1309"/>
      <c r="QAF2" s="1309"/>
      <c r="QAG2" s="1309"/>
      <c r="QAH2" s="1309"/>
      <c r="QAI2" s="1309"/>
      <c r="QAJ2" s="1309"/>
      <c r="QAK2" s="1309"/>
      <c r="QAL2" s="1309"/>
      <c r="QAM2" s="1309"/>
      <c r="QAN2" s="1309"/>
      <c r="QAO2" s="1309"/>
      <c r="QAP2" s="1309"/>
      <c r="QAQ2" s="1309"/>
      <c r="QAR2" s="1309"/>
      <c r="QAS2" s="1309"/>
      <c r="QAT2" s="1309"/>
      <c r="QAU2" s="1309"/>
      <c r="QAV2" s="1309"/>
      <c r="QAW2" s="1309"/>
      <c r="QAX2" s="1309"/>
      <c r="QAY2" s="1309"/>
      <c r="QAZ2" s="1309"/>
      <c r="QBA2" s="1309"/>
      <c r="QBB2" s="1309"/>
      <c r="QBC2" s="1309"/>
      <c r="QBD2" s="1309"/>
      <c r="QBE2" s="1309"/>
      <c r="QBF2" s="1309"/>
      <c r="QBG2" s="1309"/>
      <c r="QBH2" s="1309"/>
      <c r="QBI2" s="1309"/>
      <c r="QBJ2" s="1309"/>
      <c r="QBK2" s="1309"/>
      <c r="QBL2" s="1309"/>
      <c r="QBM2" s="1309"/>
      <c r="QBN2" s="1309"/>
      <c r="QBO2" s="1309"/>
      <c r="QBP2" s="1309"/>
      <c r="QBQ2" s="1309"/>
      <c r="QBR2" s="1309"/>
      <c r="QBS2" s="1309"/>
      <c r="QBT2" s="1309"/>
      <c r="QBU2" s="1309"/>
      <c r="QBV2" s="1309"/>
      <c r="QBW2" s="1309"/>
      <c r="QBX2" s="1309"/>
      <c r="QBY2" s="1309"/>
      <c r="QBZ2" s="1309"/>
      <c r="QCA2" s="1309"/>
      <c r="QCB2" s="1309"/>
      <c r="QCC2" s="1309"/>
      <c r="QCD2" s="1309"/>
      <c r="QCE2" s="1309"/>
      <c r="QCF2" s="1309"/>
      <c r="QCG2" s="1309"/>
      <c r="QCH2" s="1309"/>
      <c r="QCI2" s="1309"/>
      <c r="QCJ2" s="1309"/>
      <c r="QCK2" s="1309"/>
      <c r="QCL2" s="1309"/>
      <c r="QCM2" s="1309"/>
      <c r="QCN2" s="1309"/>
      <c r="QCO2" s="1309"/>
      <c r="QCP2" s="1309"/>
      <c r="QCQ2" s="1309"/>
      <c r="QCR2" s="1309"/>
      <c r="QCS2" s="1309"/>
      <c r="QCT2" s="1309"/>
      <c r="QCU2" s="1309"/>
      <c r="QCV2" s="1309"/>
      <c r="QCW2" s="1309"/>
      <c r="QCX2" s="1309"/>
      <c r="QCY2" s="1309"/>
      <c r="QCZ2" s="1309"/>
      <c r="QDA2" s="1309"/>
      <c r="QDB2" s="1309"/>
      <c r="QDC2" s="1309"/>
      <c r="QDD2" s="1309"/>
      <c r="QDE2" s="1309"/>
      <c r="QDF2" s="1309"/>
      <c r="QDG2" s="1309"/>
      <c r="QDH2" s="1309"/>
      <c r="QDI2" s="1309"/>
      <c r="QDJ2" s="1309"/>
      <c r="QDK2" s="1309"/>
      <c r="QDL2" s="1309"/>
      <c r="QDM2" s="1309"/>
      <c r="QDN2" s="1309"/>
      <c r="QDO2" s="1309"/>
      <c r="QDP2" s="1309"/>
      <c r="QDQ2" s="1309"/>
      <c r="QDR2" s="1309"/>
      <c r="QDS2" s="1309"/>
      <c r="QDT2" s="1309"/>
      <c r="QDU2" s="1309"/>
      <c r="QDV2" s="1309"/>
      <c r="QDW2" s="1309"/>
      <c r="QDX2" s="1309"/>
      <c r="QDY2" s="1309"/>
      <c r="QDZ2" s="1309"/>
      <c r="QEA2" s="1309"/>
      <c r="QEB2" s="1309"/>
      <c r="QEC2" s="1309"/>
      <c r="QED2" s="1309"/>
      <c r="QEE2" s="1309"/>
      <c r="QEF2" s="1309"/>
      <c r="QEG2" s="1309"/>
      <c r="QEH2" s="1309"/>
      <c r="QEI2" s="1309"/>
      <c r="QEJ2" s="1309"/>
      <c r="QEK2" s="1309"/>
      <c r="QEL2" s="1309"/>
      <c r="QEM2" s="1309"/>
      <c r="QEN2" s="1309"/>
      <c r="QEO2" s="1309"/>
      <c r="QEP2" s="1309"/>
      <c r="QEQ2" s="1309"/>
      <c r="QER2" s="1309"/>
      <c r="QES2" s="1309"/>
      <c r="QET2" s="1309"/>
      <c r="QEU2" s="1309"/>
      <c r="QEV2" s="1309"/>
      <c r="QEW2" s="1309"/>
      <c r="QEX2" s="1309"/>
      <c r="QEY2" s="1309"/>
      <c r="QEZ2" s="1309"/>
      <c r="QFA2" s="1309"/>
      <c r="QFB2" s="1309"/>
      <c r="QFC2" s="1309"/>
      <c r="QFD2" s="1309"/>
      <c r="QFE2" s="1309"/>
      <c r="QFF2" s="1309"/>
      <c r="QFG2" s="1309"/>
      <c r="QFH2" s="1309"/>
      <c r="QFI2" s="1309"/>
      <c r="QFJ2" s="1309"/>
      <c r="QFK2" s="1309"/>
      <c r="QFL2" s="1309"/>
      <c r="QFM2" s="1309"/>
      <c r="QFN2" s="1309"/>
      <c r="QFO2" s="1309"/>
      <c r="QFP2" s="1309"/>
      <c r="QFQ2" s="1309"/>
      <c r="QFR2" s="1309"/>
      <c r="QFS2" s="1309"/>
      <c r="QFT2" s="1309"/>
      <c r="QFU2" s="1309"/>
      <c r="QFV2" s="1309"/>
      <c r="QFW2" s="1309"/>
      <c r="QFX2" s="1309"/>
      <c r="QFY2" s="1309"/>
      <c r="QFZ2" s="1309"/>
      <c r="QGA2" s="1309"/>
      <c r="QGB2" s="1309"/>
      <c r="QGC2" s="1309"/>
      <c r="QGD2" s="1309"/>
      <c r="QGE2" s="1309"/>
      <c r="QGF2" s="1309"/>
      <c r="QGG2" s="1309"/>
      <c r="QGH2" s="1309"/>
      <c r="QGI2" s="1309"/>
      <c r="QGJ2" s="1309"/>
      <c r="QGK2" s="1309"/>
      <c r="QGL2" s="1309"/>
      <c r="QGM2" s="1309"/>
      <c r="QGN2" s="1309"/>
      <c r="QGO2" s="1309"/>
      <c r="QGP2" s="1309"/>
      <c r="QGQ2" s="1309"/>
      <c r="QGR2" s="1309"/>
      <c r="QGS2" s="1309"/>
      <c r="QGT2" s="1309"/>
      <c r="QGU2" s="1309"/>
      <c r="QGV2" s="1309"/>
      <c r="QGW2" s="1309"/>
      <c r="QGX2" s="1309"/>
      <c r="QGY2" s="1309"/>
      <c r="QGZ2" s="1309"/>
      <c r="QHA2" s="1309"/>
      <c r="QHB2" s="1309"/>
      <c r="QHC2" s="1309"/>
      <c r="QHD2" s="1309"/>
      <c r="QHE2" s="1309"/>
      <c r="QHF2" s="1309"/>
      <c r="QHG2" s="1309"/>
      <c r="QHH2" s="1309"/>
      <c r="QHI2" s="1309"/>
      <c r="QHJ2" s="1309"/>
      <c r="QHK2" s="1309"/>
      <c r="QHL2" s="1309"/>
      <c r="QHM2" s="1309"/>
      <c r="QHN2" s="1309"/>
      <c r="QHO2" s="1309"/>
      <c r="QHP2" s="1309"/>
      <c r="QHQ2" s="1309"/>
      <c r="QHR2" s="1309"/>
      <c r="QHS2" s="1309"/>
      <c r="QHT2" s="1309"/>
      <c r="QHU2" s="1309"/>
      <c r="QHV2" s="1309"/>
      <c r="QHW2" s="1309"/>
      <c r="QHX2" s="1309"/>
      <c r="QHY2" s="1309"/>
      <c r="QHZ2" s="1309"/>
      <c r="QIA2" s="1309"/>
      <c r="QIB2" s="1309"/>
      <c r="QIC2" s="1309"/>
      <c r="QID2" s="1309"/>
      <c r="QIE2" s="1309"/>
      <c r="QIF2" s="1309"/>
      <c r="QIG2" s="1309"/>
      <c r="QIH2" s="1309"/>
      <c r="QII2" s="1309"/>
      <c r="QIJ2" s="1309"/>
      <c r="QIK2" s="1309"/>
      <c r="QIL2" s="1309"/>
      <c r="QIM2" s="1309"/>
      <c r="QIN2" s="1309"/>
      <c r="QIO2" s="1309"/>
      <c r="QIP2" s="1309"/>
      <c r="QIQ2" s="1309"/>
      <c r="QIR2" s="1309"/>
      <c r="QIS2" s="1309"/>
      <c r="QIT2" s="1309"/>
      <c r="QIU2" s="1309"/>
      <c r="QIV2" s="1309"/>
      <c r="QIW2" s="1309"/>
      <c r="QIX2" s="1309"/>
      <c r="QIY2" s="1309"/>
      <c r="QIZ2" s="1309"/>
      <c r="QJA2" s="1309"/>
      <c r="QJB2" s="1309"/>
      <c r="QJC2" s="1309"/>
      <c r="QJD2" s="1309"/>
      <c r="QJE2" s="1309"/>
      <c r="QJF2" s="1309"/>
      <c r="QJG2" s="1309"/>
      <c r="QJH2" s="1309"/>
      <c r="QJI2" s="1309"/>
      <c r="QJJ2" s="1309"/>
      <c r="QJK2" s="1309"/>
      <c r="QJL2" s="1309"/>
      <c r="QJM2" s="1309"/>
      <c r="QJN2" s="1309"/>
      <c r="QJO2" s="1309"/>
      <c r="QJP2" s="1309"/>
      <c r="QJQ2" s="1309"/>
      <c r="QJR2" s="1309"/>
      <c r="QJS2" s="1309"/>
      <c r="QJT2" s="1309"/>
      <c r="QJU2" s="1309"/>
      <c r="QJV2" s="1309"/>
      <c r="QJW2" s="1309"/>
      <c r="QJX2" s="1309"/>
      <c r="QJY2" s="1309"/>
      <c r="QJZ2" s="1309"/>
      <c r="QKA2" s="1309"/>
      <c r="QKB2" s="1309"/>
      <c r="QKC2" s="1309"/>
      <c r="QKD2" s="1309"/>
      <c r="QKE2" s="1309"/>
      <c r="QKF2" s="1309"/>
      <c r="QKG2" s="1309"/>
      <c r="QKH2" s="1309"/>
      <c r="QKI2" s="1309"/>
      <c r="QKJ2" s="1309"/>
      <c r="QKK2" s="1309"/>
      <c r="QKL2" s="1309"/>
      <c r="QKM2" s="1309"/>
      <c r="QKN2" s="1309"/>
      <c r="QKO2" s="1309"/>
      <c r="QKP2" s="1309"/>
      <c r="QKQ2" s="1309"/>
      <c r="QKR2" s="1309"/>
      <c r="QKS2" s="1309"/>
      <c r="QKT2" s="1309"/>
      <c r="QKU2" s="1309"/>
      <c r="QKV2" s="1309"/>
      <c r="QKW2" s="1309"/>
      <c r="QKX2" s="1309"/>
      <c r="QKY2" s="1309"/>
      <c r="QKZ2" s="1309"/>
      <c r="QLA2" s="1309"/>
      <c r="QLB2" s="1309"/>
      <c r="QLC2" s="1309"/>
      <c r="QLD2" s="1309"/>
      <c r="QLE2" s="1309"/>
      <c r="QLF2" s="1309"/>
      <c r="QLG2" s="1309"/>
      <c r="QLH2" s="1309"/>
      <c r="QLI2" s="1309"/>
      <c r="QLJ2" s="1309"/>
      <c r="QLK2" s="1309"/>
      <c r="QLL2" s="1309"/>
      <c r="QLM2" s="1309"/>
      <c r="QLN2" s="1309"/>
      <c r="QLO2" s="1309"/>
      <c r="QLP2" s="1309"/>
      <c r="QLQ2" s="1309"/>
      <c r="QLR2" s="1309"/>
      <c r="QLS2" s="1309"/>
      <c r="QLT2" s="1309"/>
      <c r="QLU2" s="1309"/>
      <c r="QLV2" s="1309"/>
      <c r="QLW2" s="1309"/>
      <c r="QLX2" s="1309"/>
      <c r="QLY2" s="1309"/>
      <c r="QLZ2" s="1309"/>
      <c r="QMA2" s="1309"/>
      <c r="QMB2" s="1309"/>
      <c r="QMC2" s="1309"/>
      <c r="QMD2" s="1309"/>
      <c r="QME2" s="1309"/>
      <c r="QMF2" s="1309"/>
      <c r="QMG2" s="1309"/>
      <c r="QMH2" s="1309"/>
      <c r="QMI2" s="1309"/>
      <c r="QMJ2" s="1309"/>
      <c r="QMK2" s="1309"/>
      <c r="QML2" s="1309"/>
      <c r="QMM2" s="1309"/>
      <c r="QMN2" s="1309"/>
      <c r="QMO2" s="1309"/>
      <c r="QMP2" s="1309"/>
      <c r="QMQ2" s="1309"/>
      <c r="QMR2" s="1309"/>
      <c r="QMS2" s="1309"/>
      <c r="QMT2" s="1309"/>
      <c r="QMU2" s="1309"/>
      <c r="QMV2" s="1309"/>
      <c r="QMW2" s="1309"/>
      <c r="QMX2" s="1309"/>
      <c r="QMY2" s="1309"/>
      <c r="QMZ2" s="1309"/>
      <c r="QNA2" s="1309"/>
      <c r="QNB2" s="1309"/>
      <c r="QNC2" s="1309"/>
      <c r="QND2" s="1309"/>
      <c r="QNE2" s="1309"/>
      <c r="QNF2" s="1309"/>
      <c r="QNG2" s="1309"/>
      <c r="QNH2" s="1309"/>
      <c r="QNI2" s="1309"/>
      <c r="QNJ2" s="1309"/>
      <c r="QNK2" s="1309"/>
      <c r="QNL2" s="1309"/>
      <c r="QNM2" s="1309"/>
      <c r="QNN2" s="1309"/>
      <c r="QNO2" s="1309"/>
      <c r="QNP2" s="1309"/>
      <c r="QNQ2" s="1309"/>
      <c r="QNR2" s="1309"/>
      <c r="QNS2" s="1309"/>
      <c r="QNT2" s="1309"/>
      <c r="QNU2" s="1309"/>
      <c r="QNV2" s="1309"/>
      <c r="QNW2" s="1309"/>
      <c r="QNX2" s="1309"/>
      <c r="QNY2" s="1309"/>
      <c r="QNZ2" s="1309"/>
      <c r="QOA2" s="1309"/>
      <c r="QOB2" s="1309"/>
      <c r="QOC2" s="1309"/>
      <c r="QOD2" s="1309"/>
      <c r="QOE2" s="1309"/>
      <c r="QOF2" s="1309"/>
      <c r="QOG2" s="1309"/>
      <c r="QOH2" s="1309"/>
      <c r="QOI2" s="1309"/>
      <c r="QOJ2" s="1309"/>
      <c r="QOK2" s="1309"/>
      <c r="QOL2" s="1309"/>
      <c r="QOM2" s="1309"/>
      <c r="QON2" s="1309"/>
      <c r="QOO2" s="1309"/>
      <c r="QOP2" s="1309"/>
      <c r="QOQ2" s="1309"/>
      <c r="QOR2" s="1309"/>
      <c r="QOS2" s="1309"/>
      <c r="QOT2" s="1309"/>
      <c r="QOU2" s="1309"/>
      <c r="QOV2" s="1309"/>
      <c r="QOW2" s="1309"/>
      <c r="QOX2" s="1309"/>
      <c r="QOY2" s="1309"/>
      <c r="QOZ2" s="1309"/>
      <c r="QPA2" s="1309"/>
      <c r="QPB2" s="1309"/>
      <c r="QPC2" s="1309"/>
      <c r="QPD2" s="1309"/>
      <c r="QPE2" s="1309"/>
      <c r="QPF2" s="1309"/>
      <c r="QPG2" s="1309"/>
      <c r="QPH2" s="1309"/>
      <c r="QPI2" s="1309"/>
      <c r="QPJ2" s="1309"/>
      <c r="QPK2" s="1309"/>
      <c r="QPL2" s="1309"/>
      <c r="QPM2" s="1309"/>
      <c r="QPN2" s="1309"/>
      <c r="QPO2" s="1309"/>
      <c r="QPP2" s="1309"/>
      <c r="QPQ2" s="1309"/>
      <c r="QPR2" s="1309"/>
      <c r="QPS2" s="1309"/>
      <c r="QPT2" s="1309"/>
      <c r="QPU2" s="1309"/>
      <c r="QPV2" s="1309"/>
      <c r="QPW2" s="1309"/>
      <c r="QPX2" s="1309"/>
      <c r="QPY2" s="1309"/>
      <c r="QPZ2" s="1309"/>
      <c r="QQA2" s="1309"/>
      <c r="QQB2" s="1309"/>
      <c r="QQC2" s="1309"/>
      <c r="QQD2" s="1309"/>
      <c r="QQE2" s="1309"/>
      <c r="QQF2" s="1309"/>
      <c r="QQG2" s="1309"/>
      <c r="QQH2" s="1309"/>
      <c r="QQI2" s="1309"/>
      <c r="QQJ2" s="1309"/>
      <c r="QQK2" s="1309"/>
      <c r="QQL2" s="1309"/>
      <c r="QQM2" s="1309"/>
      <c r="QQN2" s="1309"/>
      <c r="QQO2" s="1309"/>
      <c r="QQP2" s="1309"/>
      <c r="QQQ2" s="1309"/>
      <c r="QQR2" s="1309"/>
      <c r="QQS2" s="1309"/>
      <c r="QQT2" s="1309"/>
      <c r="QQU2" s="1309"/>
      <c r="QQV2" s="1309"/>
      <c r="QQW2" s="1309"/>
      <c r="QQX2" s="1309"/>
      <c r="QQY2" s="1309"/>
      <c r="QQZ2" s="1309"/>
      <c r="QRA2" s="1309"/>
      <c r="QRB2" s="1309"/>
      <c r="QRC2" s="1309"/>
      <c r="QRD2" s="1309"/>
      <c r="QRE2" s="1309"/>
      <c r="QRF2" s="1309"/>
      <c r="QRG2" s="1309"/>
      <c r="QRH2" s="1309"/>
      <c r="QRI2" s="1309"/>
      <c r="QRJ2" s="1309"/>
      <c r="QRK2" s="1309"/>
      <c r="QRL2" s="1309"/>
      <c r="QRM2" s="1309"/>
      <c r="QRN2" s="1309"/>
      <c r="QRO2" s="1309"/>
      <c r="QRP2" s="1309"/>
      <c r="QRQ2" s="1309"/>
      <c r="QRR2" s="1309"/>
      <c r="QRS2" s="1309"/>
      <c r="QRT2" s="1309"/>
      <c r="QRU2" s="1309"/>
      <c r="QRV2" s="1309"/>
      <c r="QRW2" s="1309"/>
      <c r="QRX2" s="1309"/>
      <c r="QRY2" s="1309"/>
      <c r="QRZ2" s="1309"/>
      <c r="QSA2" s="1309"/>
      <c r="QSB2" s="1309"/>
      <c r="QSC2" s="1309"/>
      <c r="QSD2" s="1309"/>
      <c r="QSE2" s="1309"/>
      <c r="QSF2" s="1309"/>
      <c r="QSG2" s="1309"/>
      <c r="QSH2" s="1309"/>
      <c r="QSI2" s="1309"/>
      <c r="QSJ2" s="1309"/>
      <c r="QSK2" s="1309"/>
      <c r="QSL2" s="1309"/>
      <c r="QSM2" s="1309"/>
      <c r="QSN2" s="1309"/>
      <c r="QSO2" s="1309"/>
      <c r="QSP2" s="1309"/>
      <c r="QSQ2" s="1309"/>
      <c r="QSR2" s="1309"/>
      <c r="QSS2" s="1309"/>
      <c r="QST2" s="1309"/>
      <c r="QSU2" s="1309"/>
      <c r="QSV2" s="1309"/>
      <c r="QSW2" s="1309"/>
      <c r="QSX2" s="1309"/>
      <c r="QSY2" s="1309"/>
      <c r="QSZ2" s="1309"/>
      <c r="QTA2" s="1309"/>
      <c r="QTB2" s="1309"/>
      <c r="QTC2" s="1309"/>
      <c r="QTD2" s="1309"/>
      <c r="QTE2" s="1309"/>
      <c r="QTF2" s="1309"/>
      <c r="QTG2" s="1309"/>
      <c r="QTH2" s="1309"/>
      <c r="QTI2" s="1309"/>
      <c r="QTJ2" s="1309"/>
      <c r="QTK2" s="1309"/>
      <c r="QTL2" s="1309"/>
      <c r="QTM2" s="1309"/>
      <c r="QTN2" s="1309"/>
      <c r="QTO2" s="1309"/>
      <c r="QTP2" s="1309"/>
      <c r="QTQ2" s="1309"/>
      <c r="QTR2" s="1309"/>
      <c r="QTS2" s="1309"/>
      <c r="QTT2" s="1309"/>
      <c r="QTU2" s="1309"/>
      <c r="QTV2" s="1309"/>
      <c r="QTW2" s="1309"/>
      <c r="QTX2" s="1309"/>
      <c r="QTY2" s="1309"/>
      <c r="QTZ2" s="1309"/>
      <c r="QUA2" s="1309"/>
      <c r="QUB2" s="1309"/>
      <c r="QUC2" s="1309"/>
      <c r="QUD2" s="1309"/>
      <c r="QUE2" s="1309"/>
      <c r="QUF2" s="1309"/>
      <c r="QUG2" s="1309"/>
      <c r="QUH2" s="1309"/>
      <c r="QUI2" s="1309"/>
      <c r="QUJ2" s="1309"/>
      <c r="QUK2" s="1309"/>
      <c r="QUL2" s="1309"/>
      <c r="QUM2" s="1309"/>
      <c r="QUN2" s="1309"/>
      <c r="QUO2" s="1309"/>
      <c r="QUP2" s="1309"/>
      <c r="QUQ2" s="1309"/>
      <c r="QUR2" s="1309"/>
      <c r="QUS2" s="1309"/>
      <c r="QUT2" s="1309"/>
      <c r="QUU2" s="1309"/>
      <c r="QUV2" s="1309"/>
      <c r="QUW2" s="1309"/>
      <c r="QUX2" s="1309"/>
      <c r="QUY2" s="1309"/>
      <c r="QUZ2" s="1309"/>
      <c r="QVA2" s="1309"/>
      <c r="QVB2" s="1309"/>
      <c r="QVC2" s="1309"/>
      <c r="QVD2" s="1309"/>
      <c r="QVE2" s="1309"/>
      <c r="QVF2" s="1309"/>
      <c r="QVG2" s="1309"/>
      <c r="QVH2" s="1309"/>
      <c r="QVI2" s="1309"/>
      <c r="QVJ2" s="1309"/>
      <c r="QVK2" s="1309"/>
      <c r="QVL2" s="1309"/>
      <c r="QVM2" s="1309"/>
      <c r="QVN2" s="1309"/>
      <c r="QVO2" s="1309"/>
      <c r="QVP2" s="1309"/>
      <c r="QVQ2" s="1309"/>
      <c r="QVR2" s="1309"/>
      <c r="QVS2" s="1309"/>
      <c r="QVT2" s="1309"/>
      <c r="QVU2" s="1309"/>
      <c r="QVV2" s="1309"/>
      <c r="QVW2" s="1309"/>
      <c r="QVX2" s="1309"/>
      <c r="QVY2" s="1309"/>
      <c r="QVZ2" s="1309"/>
      <c r="QWA2" s="1309"/>
      <c r="QWB2" s="1309"/>
      <c r="QWC2" s="1309"/>
      <c r="QWD2" s="1309"/>
      <c r="QWE2" s="1309"/>
      <c r="QWF2" s="1309"/>
      <c r="QWG2" s="1309"/>
      <c r="QWH2" s="1309"/>
      <c r="QWI2" s="1309"/>
      <c r="QWJ2" s="1309"/>
      <c r="QWK2" s="1309"/>
      <c r="QWL2" s="1309"/>
      <c r="QWM2" s="1309"/>
      <c r="QWN2" s="1309"/>
      <c r="QWO2" s="1309"/>
      <c r="QWP2" s="1309"/>
      <c r="QWQ2" s="1309"/>
      <c r="QWR2" s="1309"/>
      <c r="QWS2" s="1309"/>
      <c r="QWT2" s="1309"/>
      <c r="QWU2" s="1309"/>
      <c r="QWV2" s="1309"/>
      <c r="QWW2" s="1309"/>
      <c r="QWX2" s="1309"/>
      <c r="QWY2" s="1309"/>
      <c r="QWZ2" s="1309"/>
      <c r="QXA2" s="1309"/>
      <c r="QXB2" s="1309"/>
      <c r="QXC2" s="1309"/>
      <c r="QXD2" s="1309"/>
      <c r="QXE2" s="1309"/>
      <c r="QXF2" s="1309"/>
      <c r="QXG2" s="1309"/>
      <c r="QXH2" s="1309"/>
      <c r="QXI2" s="1309"/>
      <c r="QXJ2" s="1309"/>
      <c r="QXK2" s="1309"/>
      <c r="QXL2" s="1309"/>
      <c r="QXM2" s="1309"/>
      <c r="QXN2" s="1309"/>
      <c r="QXO2" s="1309"/>
      <c r="QXP2" s="1309"/>
      <c r="QXQ2" s="1309"/>
      <c r="QXR2" s="1309"/>
      <c r="QXS2" s="1309"/>
      <c r="QXT2" s="1309"/>
      <c r="QXU2" s="1309"/>
      <c r="QXV2" s="1309"/>
      <c r="QXW2" s="1309"/>
      <c r="QXX2" s="1309"/>
      <c r="QXY2" s="1309"/>
      <c r="QXZ2" s="1309"/>
      <c r="QYA2" s="1309"/>
      <c r="QYB2" s="1309"/>
      <c r="QYC2" s="1309"/>
      <c r="QYD2" s="1309"/>
      <c r="QYE2" s="1309"/>
      <c r="QYF2" s="1309"/>
      <c r="QYG2" s="1309"/>
      <c r="QYH2" s="1309"/>
      <c r="QYI2" s="1309"/>
      <c r="QYJ2" s="1309"/>
      <c r="QYK2" s="1309"/>
      <c r="QYL2" s="1309"/>
      <c r="QYM2" s="1309"/>
      <c r="QYN2" s="1309"/>
      <c r="QYO2" s="1309"/>
      <c r="QYP2" s="1309"/>
      <c r="QYQ2" s="1309"/>
      <c r="QYR2" s="1309"/>
      <c r="QYS2" s="1309"/>
      <c r="QYT2" s="1309"/>
      <c r="QYU2" s="1309"/>
      <c r="QYV2" s="1309"/>
      <c r="QYW2" s="1309"/>
      <c r="QYX2" s="1309"/>
      <c r="QYY2" s="1309"/>
      <c r="QYZ2" s="1309"/>
      <c r="QZA2" s="1309"/>
      <c r="QZB2" s="1309"/>
      <c r="QZC2" s="1309"/>
      <c r="QZD2" s="1309"/>
      <c r="QZE2" s="1309"/>
      <c r="QZF2" s="1309"/>
      <c r="QZG2" s="1309"/>
      <c r="QZH2" s="1309"/>
      <c r="QZI2" s="1309"/>
      <c r="QZJ2" s="1309"/>
      <c r="QZK2" s="1309"/>
      <c r="QZL2" s="1309"/>
      <c r="QZM2" s="1309"/>
      <c r="QZN2" s="1309"/>
      <c r="QZO2" s="1309"/>
      <c r="QZP2" s="1309"/>
      <c r="QZQ2" s="1309"/>
      <c r="QZR2" s="1309"/>
      <c r="QZS2" s="1309"/>
      <c r="QZT2" s="1309"/>
      <c r="QZU2" s="1309"/>
      <c r="QZV2" s="1309"/>
      <c r="QZW2" s="1309"/>
      <c r="QZX2" s="1309"/>
      <c r="QZY2" s="1309"/>
      <c r="QZZ2" s="1309"/>
      <c r="RAA2" s="1309"/>
      <c r="RAB2" s="1309"/>
      <c r="RAC2" s="1309"/>
      <c r="RAD2" s="1309"/>
      <c r="RAE2" s="1309"/>
      <c r="RAF2" s="1309"/>
      <c r="RAG2" s="1309"/>
      <c r="RAH2" s="1309"/>
      <c r="RAI2" s="1309"/>
      <c r="RAJ2" s="1309"/>
      <c r="RAK2" s="1309"/>
      <c r="RAL2" s="1309"/>
      <c r="RAM2" s="1309"/>
      <c r="RAN2" s="1309"/>
      <c r="RAO2" s="1309"/>
      <c r="RAP2" s="1309"/>
      <c r="RAQ2" s="1309"/>
      <c r="RAR2" s="1309"/>
      <c r="RAS2" s="1309"/>
      <c r="RAT2" s="1309"/>
      <c r="RAU2" s="1309"/>
      <c r="RAV2" s="1309"/>
      <c r="RAW2" s="1309"/>
      <c r="RAX2" s="1309"/>
      <c r="RAY2" s="1309"/>
      <c r="RAZ2" s="1309"/>
      <c r="RBA2" s="1309"/>
      <c r="RBB2" s="1309"/>
      <c r="RBC2" s="1309"/>
      <c r="RBD2" s="1309"/>
      <c r="RBE2" s="1309"/>
      <c r="RBF2" s="1309"/>
      <c r="RBG2" s="1309"/>
      <c r="RBH2" s="1309"/>
      <c r="RBI2" s="1309"/>
      <c r="RBJ2" s="1309"/>
      <c r="RBK2" s="1309"/>
      <c r="RBL2" s="1309"/>
      <c r="RBM2" s="1309"/>
      <c r="RBN2" s="1309"/>
      <c r="RBO2" s="1309"/>
      <c r="RBP2" s="1309"/>
      <c r="RBQ2" s="1309"/>
      <c r="RBR2" s="1309"/>
      <c r="RBS2" s="1309"/>
      <c r="RBT2" s="1309"/>
      <c r="RBU2" s="1309"/>
      <c r="RBV2" s="1309"/>
      <c r="RBW2" s="1309"/>
      <c r="RBX2" s="1309"/>
      <c r="RBY2" s="1309"/>
      <c r="RBZ2" s="1309"/>
      <c r="RCA2" s="1309"/>
      <c r="RCB2" s="1309"/>
      <c r="RCC2" s="1309"/>
      <c r="RCD2" s="1309"/>
      <c r="RCE2" s="1309"/>
      <c r="RCF2" s="1309"/>
      <c r="RCG2" s="1309"/>
      <c r="RCH2" s="1309"/>
      <c r="RCI2" s="1309"/>
      <c r="RCJ2" s="1309"/>
      <c r="RCK2" s="1309"/>
      <c r="RCL2" s="1309"/>
      <c r="RCM2" s="1309"/>
      <c r="RCN2" s="1309"/>
      <c r="RCO2" s="1309"/>
      <c r="RCP2" s="1309"/>
      <c r="RCQ2" s="1309"/>
      <c r="RCR2" s="1309"/>
      <c r="RCS2" s="1309"/>
      <c r="RCT2" s="1309"/>
      <c r="RCU2" s="1309"/>
      <c r="RCV2" s="1309"/>
      <c r="RCW2" s="1309"/>
      <c r="RCX2" s="1309"/>
      <c r="RCY2" s="1309"/>
      <c r="RCZ2" s="1309"/>
      <c r="RDA2" s="1309"/>
      <c r="RDB2" s="1309"/>
      <c r="RDC2" s="1309"/>
      <c r="RDD2" s="1309"/>
      <c r="RDE2" s="1309"/>
      <c r="RDF2" s="1309"/>
      <c r="RDG2" s="1309"/>
      <c r="RDH2" s="1309"/>
      <c r="RDI2" s="1309"/>
      <c r="RDJ2" s="1309"/>
      <c r="RDK2" s="1309"/>
      <c r="RDL2" s="1309"/>
      <c r="RDM2" s="1309"/>
      <c r="RDN2" s="1309"/>
      <c r="RDO2" s="1309"/>
      <c r="RDP2" s="1309"/>
      <c r="RDQ2" s="1309"/>
      <c r="RDR2" s="1309"/>
      <c r="RDS2" s="1309"/>
      <c r="RDT2" s="1309"/>
      <c r="RDU2" s="1309"/>
      <c r="RDV2" s="1309"/>
      <c r="RDW2" s="1309"/>
      <c r="RDX2" s="1309"/>
      <c r="RDY2" s="1309"/>
      <c r="RDZ2" s="1309"/>
      <c r="REA2" s="1309"/>
      <c r="REB2" s="1309"/>
      <c r="REC2" s="1309"/>
      <c r="RED2" s="1309"/>
      <c r="REE2" s="1309"/>
      <c r="REF2" s="1309"/>
      <c r="REG2" s="1309"/>
      <c r="REH2" s="1309"/>
      <c r="REI2" s="1309"/>
      <c r="REJ2" s="1309"/>
      <c r="REK2" s="1309"/>
      <c r="REL2" s="1309"/>
      <c r="REM2" s="1309"/>
      <c r="REN2" s="1309"/>
      <c r="REO2" s="1309"/>
      <c r="REP2" s="1309"/>
      <c r="REQ2" s="1309"/>
      <c r="RER2" s="1309"/>
      <c r="RES2" s="1309"/>
      <c r="RET2" s="1309"/>
      <c r="REU2" s="1309"/>
      <c r="REV2" s="1309"/>
      <c r="REW2" s="1309"/>
      <c r="REX2" s="1309"/>
      <c r="REY2" s="1309"/>
      <c r="REZ2" s="1309"/>
      <c r="RFA2" s="1309"/>
      <c r="RFB2" s="1309"/>
      <c r="RFC2" s="1309"/>
      <c r="RFD2" s="1309"/>
      <c r="RFE2" s="1309"/>
      <c r="RFF2" s="1309"/>
      <c r="RFG2" s="1309"/>
      <c r="RFH2" s="1309"/>
      <c r="RFI2" s="1309"/>
      <c r="RFJ2" s="1309"/>
      <c r="RFK2" s="1309"/>
      <c r="RFL2" s="1309"/>
      <c r="RFM2" s="1309"/>
      <c r="RFN2" s="1309"/>
      <c r="RFO2" s="1309"/>
      <c r="RFP2" s="1309"/>
      <c r="RFQ2" s="1309"/>
      <c r="RFR2" s="1309"/>
      <c r="RFS2" s="1309"/>
      <c r="RFT2" s="1309"/>
      <c r="RFU2" s="1309"/>
      <c r="RFV2" s="1309"/>
      <c r="RFW2" s="1309"/>
      <c r="RFX2" s="1309"/>
      <c r="RFY2" s="1309"/>
      <c r="RFZ2" s="1309"/>
      <c r="RGA2" s="1309"/>
      <c r="RGB2" s="1309"/>
      <c r="RGC2" s="1309"/>
      <c r="RGD2" s="1309"/>
      <c r="RGE2" s="1309"/>
      <c r="RGF2" s="1309"/>
      <c r="RGG2" s="1309"/>
      <c r="RGH2" s="1309"/>
      <c r="RGI2" s="1309"/>
      <c r="RGJ2" s="1309"/>
      <c r="RGK2" s="1309"/>
      <c r="RGL2" s="1309"/>
      <c r="RGM2" s="1309"/>
      <c r="RGN2" s="1309"/>
      <c r="RGO2" s="1309"/>
      <c r="RGP2" s="1309"/>
      <c r="RGQ2" s="1309"/>
      <c r="RGR2" s="1309"/>
      <c r="RGS2" s="1309"/>
      <c r="RGT2" s="1309"/>
      <c r="RGU2" s="1309"/>
      <c r="RGV2" s="1309"/>
      <c r="RGW2" s="1309"/>
      <c r="RGX2" s="1309"/>
      <c r="RGY2" s="1309"/>
      <c r="RGZ2" s="1309"/>
      <c r="RHA2" s="1309"/>
      <c r="RHB2" s="1309"/>
      <c r="RHC2" s="1309"/>
      <c r="RHD2" s="1309"/>
      <c r="RHE2" s="1309"/>
      <c r="RHF2" s="1309"/>
      <c r="RHG2" s="1309"/>
      <c r="RHH2" s="1309"/>
      <c r="RHI2" s="1309"/>
      <c r="RHJ2" s="1309"/>
      <c r="RHK2" s="1309"/>
      <c r="RHL2" s="1309"/>
      <c r="RHM2" s="1309"/>
      <c r="RHN2" s="1309"/>
      <c r="RHO2" s="1309"/>
      <c r="RHP2" s="1309"/>
      <c r="RHQ2" s="1309"/>
      <c r="RHR2" s="1309"/>
      <c r="RHS2" s="1309"/>
      <c r="RHT2" s="1309"/>
      <c r="RHU2" s="1309"/>
      <c r="RHV2" s="1309"/>
      <c r="RHW2" s="1309"/>
      <c r="RHX2" s="1309"/>
      <c r="RHY2" s="1309"/>
      <c r="RHZ2" s="1309"/>
      <c r="RIA2" s="1309"/>
      <c r="RIB2" s="1309"/>
      <c r="RIC2" s="1309"/>
      <c r="RID2" s="1309"/>
      <c r="RIE2" s="1309"/>
      <c r="RIF2" s="1309"/>
      <c r="RIG2" s="1309"/>
      <c r="RIH2" s="1309"/>
      <c r="RII2" s="1309"/>
      <c r="RIJ2" s="1309"/>
      <c r="RIK2" s="1309"/>
      <c r="RIL2" s="1309"/>
      <c r="RIM2" s="1309"/>
      <c r="RIN2" s="1309"/>
      <c r="RIO2" s="1309"/>
      <c r="RIP2" s="1309"/>
      <c r="RIQ2" s="1309"/>
      <c r="RIR2" s="1309"/>
      <c r="RIS2" s="1309"/>
      <c r="RIT2" s="1309"/>
      <c r="RIU2" s="1309"/>
      <c r="RIV2" s="1309"/>
      <c r="RIW2" s="1309"/>
      <c r="RIX2" s="1309"/>
      <c r="RIY2" s="1309"/>
      <c r="RIZ2" s="1309"/>
      <c r="RJA2" s="1309"/>
      <c r="RJB2" s="1309"/>
      <c r="RJC2" s="1309"/>
      <c r="RJD2" s="1309"/>
      <c r="RJE2" s="1309"/>
      <c r="RJF2" s="1309"/>
      <c r="RJG2" s="1309"/>
      <c r="RJH2" s="1309"/>
      <c r="RJI2" s="1309"/>
      <c r="RJJ2" s="1309"/>
      <c r="RJK2" s="1309"/>
      <c r="RJL2" s="1309"/>
      <c r="RJM2" s="1309"/>
      <c r="RJN2" s="1309"/>
      <c r="RJO2" s="1309"/>
      <c r="RJP2" s="1309"/>
      <c r="RJQ2" s="1309"/>
      <c r="RJR2" s="1309"/>
      <c r="RJS2" s="1309"/>
      <c r="RJT2" s="1309"/>
      <c r="RJU2" s="1309"/>
      <c r="RJV2" s="1309"/>
      <c r="RJW2" s="1309"/>
      <c r="RJX2" s="1309"/>
      <c r="RJY2" s="1309"/>
      <c r="RJZ2" s="1309"/>
      <c r="RKA2" s="1309"/>
      <c r="RKB2" s="1309"/>
      <c r="RKC2" s="1309"/>
      <c r="RKD2" s="1309"/>
      <c r="RKE2" s="1309"/>
      <c r="RKF2" s="1309"/>
      <c r="RKG2" s="1309"/>
      <c r="RKH2" s="1309"/>
      <c r="RKI2" s="1309"/>
      <c r="RKJ2" s="1309"/>
      <c r="RKK2" s="1309"/>
      <c r="RKL2" s="1309"/>
      <c r="RKM2" s="1309"/>
      <c r="RKN2" s="1309"/>
      <c r="RKO2" s="1309"/>
      <c r="RKP2" s="1309"/>
      <c r="RKQ2" s="1309"/>
      <c r="RKR2" s="1309"/>
      <c r="RKS2" s="1309"/>
      <c r="RKT2" s="1309"/>
      <c r="RKU2" s="1309"/>
      <c r="RKV2" s="1309"/>
      <c r="RKW2" s="1309"/>
      <c r="RKX2" s="1309"/>
      <c r="RKY2" s="1309"/>
      <c r="RKZ2" s="1309"/>
      <c r="RLA2" s="1309"/>
      <c r="RLB2" s="1309"/>
      <c r="RLC2" s="1309"/>
      <c r="RLD2" s="1309"/>
      <c r="RLE2" s="1309"/>
      <c r="RLF2" s="1309"/>
      <c r="RLG2" s="1309"/>
      <c r="RLH2" s="1309"/>
      <c r="RLI2" s="1309"/>
      <c r="RLJ2" s="1309"/>
      <c r="RLK2" s="1309"/>
      <c r="RLL2" s="1309"/>
      <c r="RLM2" s="1309"/>
      <c r="RLN2" s="1309"/>
      <c r="RLO2" s="1309"/>
      <c r="RLP2" s="1309"/>
      <c r="RLQ2" s="1309"/>
      <c r="RLR2" s="1309"/>
      <c r="RLS2" s="1309"/>
      <c r="RLT2" s="1309"/>
      <c r="RLU2" s="1309"/>
      <c r="RLV2" s="1309"/>
      <c r="RLW2" s="1309"/>
      <c r="RLX2" s="1309"/>
      <c r="RLY2" s="1309"/>
      <c r="RLZ2" s="1309"/>
      <c r="RMA2" s="1309"/>
      <c r="RMB2" s="1309"/>
      <c r="RMC2" s="1309"/>
      <c r="RMD2" s="1309"/>
      <c r="RME2" s="1309"/>
      <c r="RMF2" s="1309"/>
      <c r="RMG2" s="1309"/>
      <c r="RMH2" s="1309"/>
      <c r="RMI2" s="1309"/>
      <c r="RMJ2" s="1309"/>
      <c r="RMK2" s="1309"/>
      <c r="RML2" s="1309"/>
      <c r="RMM2" s="1309"/>
      <c r="RMN2" s="1309"/>
      <c r="RMO2" s="1309"/>
      <c r="RMP2" s="1309"/>
      <c r="RMQ2" s="1309"/>
      <c r="RMR2" s="1309"/>
      <c r="RMS2" s="1309"/>
      <c r="RMT2" s="1309"/>
      <c r="RMU2" s="1309"/>
      <c r="RMV2" s="1309"/>
      <c r="RMW2" s="1309"/>
      <c r="RMX2" s="1309"/>
      <c r="RMY2" s="1309"/>
      <c r="RMZ2" s="1309"/>
      <c r="RNA2" s="1309"/>
      <c r="RNB2" s="1309"/>
      <c r="RNC2" s="1309"/>
      <c r="RND2" s="1309"/>
      <c r="RNE2" s="1309"/>
      <c r="RNF2" s="1309"/>
      <c r="RNG2" s="1309"/>
      <c r="RNH2" s="1309"/>
      <c r="RNI2" s="1309"/>
      <c r="RNJ2" s="1309"/>
      <c r="RNK2" s="1309"/>
      <c r="RNL2" s="1309"/>
      <c r="RNM2" s="1309"/>
      <c r="RNN2" s="1309"/>
      <c r="RNO2" s="1309"/>
      <c r="RNP2" s="1309"/>
      <c r="RNQ2" s="1309"/>
      <c r="RNR2" s="1309"/>
      <c r="RNS2" s="1309"/>
      <c r="RNT2" s="1309"/>
      <c r="RNU2" s="1309"/>
      <c r="RNV2" s="1309"/>
      <c r="RNW2" s="1309"/>
      <c r="RNX2" s="1309"/>
      <c r="RNY2" s="1309"/>
      <c r="RNZ2" s="1309"/>
      <c r="ROA2" s="1309"/>
      <c r="ROB2" s="1309"/>
      <c r="ROC2" s="1309"/>
      <c r="ROD2" s="1309"/>
      <c r="ROE2" s="1309"/>
      <c r="ROF2" s="1309"/>
      <c r="ROG2" s="1309"/>
      <c r="ROH2" s="1309"/>
      <c r="ROI2" s="1309"/>
      <c r="ROJ2" s="1309"/>
      <c r="ROK2" s="1309"/>
      <c r="ROL2" s="1309"/>
      <c r="ROM2" s="1309"/>
      <c r="RON2" s="1309"/>
      <c r="ROO2" s="1309"/>
      <c r="ROP2" s="1309"/>
      <c r="ROQ2" s="1309"/>
      <c r="ROR2" s="1309"/>
      <c r="ROS2" s="1309"/>
      <c r="ROT2" s="1309"/>
      <c r="ROU2" s="1309"/>
      <c r="ROV2" s="1309"/>
      <c r="ROW2" s="1309"/>
      <c r="ROX2" s="1309"/>
      <c r="ROY2" s="1309"/>
      <c r="ROZ2" s="1309"/>
      <c r="RPA2" s="1309"/>
      <c r="RPB2" s="1309"/>
      <c r="RPC2" s="1309"/>
      <c r="RPD2" s="1309"/>
      <c r="RPE2" s="1309"/>
      <c r="RPF2" s="1309"/>
      <c r="RPG2" s="1309"/>
      <c r="RPH2" s="1309"/>
      <c r="RPI2" s="1309"/>
      <c r="RPJ2" s="1309"/>
      <c r="RPK2" s="1309"/>
      <c r="RPL2" s="1309"/>
      <c r="RPM2" s="1309"/>
      <c r="RPN2" s="1309"/>
      <c r="RPO2" s="1309"/>
      <c r="RPP2" s="1309"/>
      <c r="RPQ2" s="1309"/>
      <c r="RPR2" s="1309"/>
      <c r="RPS2" s="1309"/>
      <c r="RPT2" s="1309"/>
      <c r="RPU2" s="1309"/>
      <c r="RPV2" s="1309"/>
      <c r="RPW2" s="1309"/>
      <c r="RPX2" s="1309"/>
      <c r="RPY2" s="1309"/>
      <c r="RPZ2" s="1309"/>
      <c r="RQA2" s="1309"/>
      <c r="RQB2" s="1309"/>
      <c r="RQC2" s="1309"/>
      <c r="RQD2" s="1309"/>
      <c r="RQE2" s="1309"/>
      <c r="RQF2" s="1309"/>
      <c r="RQG2" s="1309"/>
      <c r="RQH2" s="1309"/>
      <c r="RQI2" s="1309"/>
      <c r="RQJ2" s="1309"/>
      <c r="RQK2" s="1309"/>
      <c r="RQL2" s="1309"/>
      <c r="RQM2" s="1309"/>
      <c r="RQN2" s="1309"/>
      <c r="RQO2" s="1309"/>
      <c r="RQP2" s="1309"/>
      <c r="RQQ2" s="1309"/>
      <c r="RQR2" s="1309"/>
      <c r="RQS2" s="1309"/>
      <c r="RQT2" s="1309"/>
      <c r="RQU2" s="1309"/>
      <c r="RQV2" s="1309"/>
      <c r="RQW2" s="1309"/>
      <c r="RQX2" s="1309"/>
      <c r="RQY2" s="1309"/>
      <c r="RQZ2" s="1309"/>
      <c r="RRA2" s="1309"/>
      <c r="RRB2" s="1309"/>
      <c r="RRC2" s="1309"/>
      <c r="RRD2" s="1309"/>
      <c r="RRE2" s="1309"/>
      <c r="RRF2" s="1309"/>
      <c r="RRG2" s="1309"/>
      <c r="RRH2" s="1309"/>
      <c r="RRI2" s="1309"/>
      <c r="RRJ2" s="1309"/>
      <c r="RRK2" s="1309"/>
      <c r="RRL2" s="1309"/>
      <c r="RRM2" s="1309"/>
      <c r="RRN2" s="1309"/>
      <c r="RRO2" s="1309"/>
      <c r="RRP2" s="1309"/>
      <c r="RRQ2" s="1309"/>
      <c r="RRR2" s="1309"/>
      <c r="RRS2" s="1309"/>
      <c r="RRT2" s="1309"/>
      <c r="RRU2" s="1309"/>
      <c r="RRV2" s="1309"/>
      <c r="RRW2" s="1309"/>
      <c r="RRX2" s="1309"/>
      <c r="RRY2" s="1309"/>
      <c r="RRZ2" s="1309"/>
      <c r="RSA2" s="1309"/>
      <c r="RSB2" s="1309"/>
      <c r="RSC2" s="1309"/>
      <c r="RSD2" s="1309"/>
      <c r="RSE2" s="1309"/>
      <c r="RSF2" s="1309"/>
      <c r="RSG2" s="1309"/>
      <c r="RSH2" s="1309"/>
      <c r="RSI2" s="1309"/>
      <c r="RSJ2" s="1309"/>
      <c r="RSK2" s="1309"/>
      <c r="RSL2" s="1309"/>
      <c r="RSM2" s="1309"/>
      <c r="RSN2" s="1309"/>
      <c r="RSO2" s="1309"/>
      <c r="RSP2" s="1309"/>
      <c r="RSQ2" s="1309"/>
      <c r="RSR2" s="1309"/>
      <c r="RSS2" s="1309"/>
      <c r="RST2" s="1309"/>
      <c r="RSU2" s="1309"/>
      <c r="RSV2" s="1309"/>
      <c r="RSW2" s="1309"/>
      <c r="RSX2" s="1309"/>
      <c r="RSY2" s="1309"/>
      <c r="RSZ2" s="1309"/>
      <c r="RTA2" s="1309"/>
      <c r="RTB2" s="1309"/>
      <c r="RTC2" s="1309"/>
      <c r="RTD2" s="1309"/>
      <c r="RTE2" s="1309"/>
      <c r="RTF2" s="1309"/>
      <c r="RTG2" s="1309"/>
      <c r="RTH2" s="1309"/>
      <c r="RTI2" s="1309"/>
      <c r="RTJ2" s="1309"/>
      <c r="RTK2" s="1309"/>
      <c r="RTL2" s="1309"/>
      <c r="RTM2" s="1309"/>
      <c r="RTN2" s="1309"/>
      <c r="RTO2" s="1309"/>
      <c r="RTP2" s="1309"/>
      <c r="RTQ2" s="1309"/>
      <c r="RTR2" s="1309"/>
      <c r="RTS2" s="1309"/>
      <c r="RTT2" s="1309"/>
      <c r="RTU2" s="1309"/>
      <c r="RTV2" s="1309"/>
      <c r="RTW2" s="1309"/>
      <c r="RTX2" s="1309"/>
      <c r="RTY2" s="1309"/>
      <c r="RTZ2" s="1309"/>
      <c r="RUA2" s="1309"/>
      <c r="RUB2" s="1309"/>
      <c r="RUC2" s="1309"/>
      <c r="RUD2" s="1309"/>
      <c r="RUE2" s="1309"/>
      <c r="RUF2" s="1309"/>
      <c r="RUG2" s="1309"/>
      <c r="RUH2" s="1309"/>
      <c r="RUI2" s="1309"/>
      <c r="RUJ2" s="1309"/>
      <c r="RUK2" s="1309"/>
      <c r="RUL2" s="1309"/>
      <c r="RUM2" s="1309"/>
      <c r="RUN2" s="1309"/>
      <c r="RUO2" s="1309"/>
      <c r="RUP2" s="1309"/>
      <c r="RUQ2" s="1309"/>
      <c r="RUR2" s="1309"/>
      <c r="RUS2" s="1309"/>
      <c r="RUT2" s="1309"/>
      <c r="RUU2" s="1309"/>
      <c r="RUV2" s="1309"/>
      <c r="RUW2" s="1309"/>
      <c r="RUX2" s="1309"/>
      <c r="RUY2" s="1309"/>
      <c r="RUZ2" s="1309"/>
      <c r="RVA2" s="1309"/>
      <c r="RVB2" s="1309"/>
      <c r="RVC2" s="1309"/>
      <c r="RVD2" s="1309"/>
      <c r="RVE2" s="1309"/>
      <c r="RVF2" s="1309"/>
      <c r="RVG2" s="1309"/>
      <c r="RVH2" s="1309"/>
      <c r="RVI2" s="1309"/>
      <c r="RVJ2" s="1309"/>
      <c r="RVK2" s="1309"/>
      <c r="RVL2" s="1309"/>
      <c r="RVM2" s="1309"/>
      <c r="RVN2" s="1309"/>
      <c r="RVO2" s="1309"/>
      <c r="RVP2" s="1309"/>
      <c r="RVQ2" s="1309"/>
      <c r="RVR2" s="1309"/>
      <c r="RVS2" s="1309"/>
      <c r="RVT2" s="1309"/>
      <c r="RVU2" s="1309"/>
      <c r="RVV2" s="1309"/>
      <c r="RVW2" s="1309"/>
      <c r="RVX2" s="1309"/>
      <c r="RVY2" s="1309"/>
      <c r="RVZ2" s="1309"/>
      <c r="RWA2" s="1309"/>
      <c r="RWB2" s="1309"/>
      <c r="RWC2" s="1309"/>
      <c r="RWD2" s="1309"/>
      <c r="RWE2" s="1309"/>
      <c r="RWF2" s="1309"/>
      <c r="RWG2" s="1309"/>
      <c r="RWH2" s="1309"/>
      <c r="RWI2" s="1309"/>
      <c r="RWJ2" s="1309"/>
      <c r="RWK2" s="1309"/>
      <c r="RWL2" s="1309"/>
      <c r="RWM2" s="1309"/>
      <c r="RWN2" s="1309"/>
      <c r="RWO2" s="1309"/>
      <c r="RWP2" s="1309"/>
      <c r="RWQ2" s="1309"/>
      <c r="RWR2" s="1309"/>
      <c r="RWS2" s="1309"/>
      <c r="RWT2" s="1309"/>
      <c r="RWU2" s="1309"/>
      <c r="RWV2" s="1309"/>
      <c r="RWW2" s="1309"/>
      <c r="RWX2" s="1309"/>
      <c r="RWY2" s="1309"/>
      <c r="RWZ2" s="1309"/>
      <c r="RXA2" s="1309"/>
      <c r="RXB2" s="1309"/>
      <c r="RXC2" s="1309"/>
      <c r="RXD2" s="1309"/>
      <c r="RXE2" s="1309"/>
      <c r="RXF2" s="1309"/>
      <c r="RXG2" s="1309"/>
      <c r="RXH2" s="1309"/>
      <c r="RXI2" s="1309"/>
      <c r="RXJ2" s="1309"/>
      <c r="RXK2" s="1309"/>
      <c r="RXL2" s="1309"/>
      <c r="RXM2" s="1309"/>
      <c r="RXN2" s="1309"/>
      <c r="RXO2" s="1309"/>
      <c r="RXP2" s="1309"/>
      <c r="RXQ2" s="1309"/>
      <c r="RXR2" s="1309"/>
      <c r="RXS2" s="1309"/>
      <c r="RXT2" s="1309"/>
      <c r="RXU2" s="1309"/>
      <c r="RXV2" s="1309"/>
      <c r="RXW2" s="1309"/>
      <c r="RXX2" s="1309"/>
      <c r="RXY2" s="1309"/>
      <c r="RXZ2" s="1309"/>
      <c r="RYA2" s="1309"/>
      <c r="RYB2" s="1309"/>
      <c r="RYC2" s="1309"/>
      <c r="RYD2" s="1309"/>
      <c r="RYE2" s="1309"/>
      <c r="RYF2" s="1309"/>
      <c r="RYG2" s="1309"/>
      <c r="RYH2" s="1309"/>
      <c r="RYI2" s="1309"/>
      <c r="RYJ2" s="1309"/>
      <c r="RYK2" s="1309"/>
      <c r="RYL2" s="1309"/>
      <c r="RYM2" s="1309"/>
      <c r="RYN2" s="1309"/>
      <c r="RYO2" s="1309"/>
      <c r="RYP2" s="1309"/>
      <c r="RYQ2" s="1309"/>
      <c r="RYR2" s="1309"/>
      <c r="RYS2" s="1309"/>
      <c r="RYT2" s="1309"/>
      <c r="RYU2" s="1309"/>
      <c r="RYV2" s="1309"/>
      <c r="RYW2" s="1309"/>
      <c r="RYX2" s="1309"/>
      <c r="RYY2" s="1309"/>
      <c r="RYZ2" s="1309"/>
      <c r="RZA2" s="1309"/>
      <c r="RZB2" s="1309"/>
      <c r="RZC2" s="1309"/>
      <c r="RZD2" s="1309"/>
      <c r="RZE2" s="1309"/>
      <c r="RZF2" s="1309"/>
      <c r="RZG2" s="1309"/>
      <c r="RZH2" s="1309"/>
      <c r="RZI2" s="1309"/>
      <c r="RZJ2" s="1309"/>
      <c r="RZK2" s="1309"/>
      <c r="RZL2" s="1309"/>
      <c r="RZM2" s="1309"/>
      <c r="RZN2" s="1309"/>
      <c r="RZO2" s="1309"/>
      <c r="RZP2" s="1309"/>
      <c r="RZQ2" s="1309"/>
      <c r="RZR2" s="1309"/>
      <c r="RZS2" s="1309"/>
      <c r="RZT2" s="1309"/>
      <c r="RZU2" s="1309"/>
      <c r="RZV2" s="1309"/>
      <c r="RZW2" s="1309"/>
      <c r="RZX2" s="1309"/>
      <c r="RZY2" s="1309"/>
      <c r="RZZ2" s="1309"/>
      <c r="SAA2" s="1309"/>
      <c r="SAB2" s="1309"/>
      <c r="SAC2" s="1309"/>
      <c r="SAD2" s="1309"/>
      <c r="SAE2" s="1309"/>
      <c r="SAF2" s="1309"/>
      <c r="SAG2" s="1309"/>
      <c r="SAH2" s="1309"/>
      <c r="SAI2" s="1309"/>
      <c r="SAJ2" s="1309"/>
      <c r="SAK2" s="1309"/>
      <c r="SAL2" s="1309"/>
      <c r="SAM2" s="1309"/>
      <c r="SAN2" s="1309"/>
      <c r="SAO2" s="1309"/>
      <c r="SAP2" s="1309"/>
      <c r="SAQ2" s="1309"/>
      <c r="SAR2" s="1309"/>
      <c r="SAS2" s="1309"/>
      <c r="SAT2" s="1309"/>
      <c r="SAU2" s="1309"/>
      <c r="SAV2" s="1309"/>
      <c r="SAW2" s="1309"/>
      <c r="SAX2" s="1309"/>
      <c r="SAY2" s="1309"/>
      <c r="SAZ2" s="1309"/>
      <c r="SBA2" s="1309"/>
      <c r="SBB2" s="1309"/>
      <c r="SBC2" s="1309"/>
      <c r="SBD2" s="1309"/>
      <c r="SBE2" s="1309"/>
      <c r="SBF2" s="1309"/>
      <c r="SBG2" s="1309"/>
      <c r="SBH2" s="1309"/>
      <c r="SBI2" s="1309"/>
      <c r="SBJ2" s="1309"/>
      <c r="SBK2" s="1309"/>
      <c r="SBL2" s="1309"/>
      <c r="SBM2" s="1309"/>
      <c r="SBN2" s="1309"/>
      <c r="SBO2" s="1309"/>
      <c r="SBP2" s="1309"/>
      <c r="SBQ2" s="1309"/>
      <c r="SBR2" s="1309"/>
      <c r="SBS2" s="1309"/>
      <c r="SBT2" s="1309"/>
      <c r="SBU2" s="1309"/>
      <c r="SBV2" s="1309"/>
      <c r="SBW2" s="1309"/>
      <c r="SBX2" s="1309"/>
      <c r="SBY2" s="1309"/>
      <c r="SBZ2" s="1309"/>
      <c r="SCA2" s="1309"/>
      <c r="SCB2" s="1309"/>
      <c r="SCC2" s="1309"/>
      <c r="SCD2" s="1309"/>
      <c r="SCE2" s="1309"/>
      <c r="SCF2" s="1309"/>
      <c r="SCG2" s="1309"/>
      <c r="SCH2" s="1309"/>
      <c r="SCI2" s="1309"/>
      <c r="SCJ2" s="1309"/>
      <c r="SCK2" s="1309"/>
      <c r="SCL2" s="1309"/>
      <c r="SCM2" s="1309"/>
      <c r="SCN2" s="1309"/>
      <c r="SCO2" s="1309"/>
      <c r="SCP2" s="1309"/>
      <c r="SCQ2" s="1309"/>
      <c r="SCR2" s="1309"/>
      <c r="SCS2" s="1309"/>
      <c r="SCT2" s="1309"/>
      <c r="SCU2" s="1309"/>
      <c r="SCV2" s="1309"/>
      <c r="SCW2" s="1309"/>
      <c r="SCX2" s="1309"/>
      <c r="SCY2" s="1309"/>
      <c r="SCZ2" s="1309"/>
      <c r="SDA2" s="1309"/>
      <c r="SDB2" s="1309"/>
      <c r="SDC2" s="1309"/>
      <c r="SDD2" s="1309"/>
      <c r="SDE2" s="1309"/>
      <c r="SDF2" s="1309"/>
      <c r="SDG2" s="1309"/>
      <c r="SDH2" s="1309"/>
      <c r="SDI2" s="1309"/>
      <c r="SDJ2" s="1309"/>
      <c r="SDK2" s="1309"/>
      <c r="SDL2" s="1309"/>
      <c r="SDM2" s="1309"/>
      <c r="SDN2" s="1309"/>
      <c r="SDO2" s="1309"/>
      <c r="SDP2" s="1309"/>
      <c r="SDQ2" s="1309"/>
      <c r="SDR2" s="1309"/>
      <c r="SDS2" s="1309"/>
      <c r="SDT2" s="1309"/>
      <c r="SDU2" s="1309"/>
      <c r="SDV2" s="1309"/>
      <c r="SDW2" s="1309"/>
      <c r="SDX2" s="1309"/>
      <c r="SDY2" s="1309"/>
      <c r="SDZ2" s="1309"/>
      <c r="SEA2" s="1309"/>
      <c r="SEB2" s="1309"/>
      <c r="SEC2" s="1309"/>
      <c r="SED2" s="1309"/>
      <c r="SEE2" s="1309"/>
      <c r="SEF2" s="1309"/>
      <c r="SEG2" s="1309"/>
      <c r="SEH2" s="1309"/>
      <c r="SEI2" s="1309"/>
      <c r="SEJ2" s="1309"/>
      <c r="SEK2" s="1309"/>
      <c r="SEL2" s="1309"/>
      <c r="SEM2" s="1309"/>
      <c r="SEN2" s="1309"/>
      <c r="SEO2" s="1309"/>
      <c r="SEP2" s="1309"/>
      <c r="SEQ2" s="1309"/>
      <c r="SER2" s="1309"/>
      <c r="SES2" s="1309"/>
      <c r="SET2" s="1309"/>
      <c r="SEU2" s="1309"/>
      <c r="SEV2" s="1309"/>
      <c r="SEW2" s="1309"/>
      <c r="SEX2" s="1309"/>
      <c r="SEY2" s="1309"/>
      <c r="SEZ2" s="1309"/>
      <c r="SFA2" s="1309"/>
      <c r="SFB2" s="1309"/>
      <c r="SFC2" s="1309"/>
      <c r="SFD2" s="1309"/>
      <c r="SFE2" s="1309"/>
      <c r="SFF2" s="1309"/>
      <c r="SFG2" s="1309"/>
      <c r="SFH2" s="1309"/>
      <c r="SFI2" s="1309"/>
      <c r="SFJ2" s="1309"/>
      <c r="SFK2" s="1309"/>
      <c r="SFL2" s="1309"/>
      <c r="SFM2" s="1309"/>
      <c r="SFN2" s="1309"/>
      <c r="SFO2" s="1309"/>
      <c r="SFP2" s="1309"/>
      <c r="SFQ2" s="1309"/>
      <c r="SFR2" s="1309"/>
      <c r="SFS2" s="1309"/>
      <c r="SFT2" s="1309"/>
      <c r="SFU2" s="1309"/>
      <c r="SFV2" s="1309"/>
      <c r="SFW2" s="1309"/>
      <c r="SFX2" s="1309"/>
      <c r="SFY2" s="1309"/>
      <c r="SFZ2" s="1309"/>
      <c r="SGA2" s="1309"/>
      <c r="SGB2" s="1309"/>
      <c r="SGC2" s="1309"/>
      <c r="SGD2" s="1309"/>
      <c r="SGE2" s="1309"/>
      <c r="SGF2" s="1309"/>
      <c r="SGG2" s="1309"/>
      <c r="SGH2" s="1309"/>
      <c r="SGI2" s="1309"/>
      <c r="SGJ2" s="1309"/>
      <c r="SGK2" s="1309"/>
      <c r="SGL2" s="1309"/>
      <c r="SGM2" s="1309"/>
      <c r="SGN2" s="1309"/>
      <c r="SGO2" s="1309"/>
      <c r="SGP2" s="1309"/>
      <c r="SGQ2" s="1309"/>
      <c r="SGR2" s="1309"/>
      <c r="SGS2" s="1309"/>
      <c r="SGT2" s="1309"/>
      <c r="SGU2" s="1309"/>
      <c r="SGV2" s="1309"/>
      <c r="SGW2" s="1309"/>
      <c r="SGX2" s="1309"/>
      <c r="SGY2" s="1309"/>
      <c r="SGZ2" s="1309"/>
      <c r="SHA2" s="1309"/>
      <c r="SHB2" s="1309"/>
      <c r="SHC2" s="1309"/>
      <c r="SHD2" s="1309"/>
      <c r="SHE2" s="1309"/>
      <c r="SHF2" s="1309"/>
      <c r="SHG2" s="1309"/>
      <c r="SHH2" s="1309"/>
      <c r="SHI2" s="1309"/>
      <c r="SHJ2" s="1309"/>
      <c r="SHK2" s="1309"/>
      <c r="SHL2" s="1309"/>
      <c r="SHM2" s="1309"/>
      <c r="SHN2" s="1309"/>
      <c r="SHO2" s="1309"/>
      <c r="SHP2" s="1309"/>
      <c r="SHQ2" s="1309"/>
      <c r="SHR2" s="1309"/>
      <c r="SHS2" s="1309"/>
      <c r="SHT2" s="1309"/>
      <c r="SHU2" s="1309"/>
      <c r="SHV2" s="1309"/>
      <c r="SHW2" s="1309"/>
      <c r="SHX2" s="1309"/>
      <c r="SHY2" s="1309"/>
      <c r="SHZ2" s="1309"/>
      <c r="SIA2" s="1309"/>
      <c r="SIB2" s="1309"/>
      <c r="SIC2" s="1309"/>
      <c r="SID2" s="1309"/>
      <c r="SIE2" s="1309"/>
      <c r="SIF2" s="1309"/>
      <c r="SIG2" s="1309"/>
      <c r="SIH2" s="1309"/>
      <c r="SII2" s="1309"/>
      <c r="SIJ2" s="1309"/>
      <c r="SIK2" s="1309"/>
      <c r="SIL2" s="1309"/>
      <c r="SIM2" s="1309"/>
      <c r="SIN2" s="1309"/>
      <c r="SIO2" s="1309"/>
      <c r="SIP2" s="1309"/>
      <c r="SIQ2" s="1309"/>
      <c r="SIR2" s="1309"/>
      <c r="SIS2" s="1309"/>
      <c r="SIT2" s="1309"/>
      <c r="SIU2" s="1309"/>
      <c r="SIV2" s="1309"/>
      <c r="SIW2" s="1309"/>
      <c r="SIX2" s="1309"/>
      <c r="SIY2" s="1309"/>
      <c r="SIZ2" s="1309"/>
      <c r="SJA2" s="1309"/>
      <c r="SJB2" s="1309"/>
      <c r="SJC2" s="1309"/>
      <c r="SJD2" s="1309"/>
      <c r="SJE2" s="1309"/>
      <c r="SJF2" s="1309"/>
      <c r="SJG2" s="1309"/>
      <c r="SJH2" s="1309"/>
      <c r="SJI2" s="1309"/>
      <c r="SJJ2" s="1309"/>
      <c r="SJK2" s="1309"/>
      <c r="SJL2" s="1309"/>
      <c r="SJM2" s="1309"/>
      <c r="SJN2" s="1309"/>
      <c r="SJO2" s="1309"/>
      <c r="SJP2" s="1309"/>
      <c r="SJQ2" s="1309"/>
      <c r="SJR2" s="1309"/>
      <c r="SJS2" s="1309"/>
      <c r="SJT2" s="1309"/>
      <c r="SJU2" s="1309"/>
      <c r="SJV2" s="1309"/>
      <c r="SJW2" s="1309"/>
      <c r="SJX2" s="1309"/>
      <c r="SJY2" s="1309"/>
      <c r="SJZ2" s="1309"/>
      <c r="SKA2" s="1309"/>
      <c r="SKB2" s="1309"/>
      <c r="SKC2" s="1309"/>
      <c r="SKD2" s="1309"/>
      <c r="SKE2" s="1309"/>
      <c r="SKF2" s="1309"/>
      <c r="SKG2" s="1309"/>
      <c r="SKH2" s="1309"/>
      <c r="SKI2" s="1309"/>
      <c r="SKJ2" s="1309"/>
      <c r="SKK2" s="1309"/>
      <c r="SKL2" s="1309"/>
      <c r="SKM2" s="1309"/>
      <c r="SKN2" s="1309"/>
      <c r="SKO2" s="1309"/>
      <c r="SKP2" s="1309"/>
      <c r="SKQ2" s="1309"/>
      <c r="SKR2" s="1309"/>
      <c r="SKS2" s="1309"/>
      <c r="SKT2" s="1309"/>
      <c r="SKU2" s="1309"/>
      <c r="SKV2" s="1309"/>
      <c r="SKW2" s="1309"/>
      <c r="SKX2" s="1309"/>
      <c r="SKY2" s="1309"/>
      <c r="SKZ2" s="1309"/>
      <c r="SLA2" s="1309"/>
      <c r="SLB2" s="1309"/>
      <c r="SLC2" s="1309"/>
      <c r="SLD2" s="1309"/>
      <c r="SLE2" s="1309"/>
      <c r="SLF2" s="1309"/>
      <c r="SLG2" s="1309"/>
      <c r="SLH2" s="1309"/>
      <c r="SLI2" s="1309"/>
      <c r="SLJ2" s="1309"/>
      <c r="SLK2" s="1309"/>
      <c r="SLL2" s="1309"/>
      <c r="SLM2" s="1309"/>
      <c r="SLN2" s="1309"/>
      <c r="SLO2" s="1309"/>
      <c r="SLP2" s="1309"/>
      <c r="SLQ2" s="1309"/>
      <c r="SLR2" s="1309"/>
      <c r="SLS2" s="1309"/>
      <c r="SLT2" s="1309"/>
      <c r="SLU2" s="1309"/>
      <c r="SLV2" s="1309"/>
      <c r="SLW2" s="1309"/>
      <c r="SLX2" s="1309"/>
      <c r="SLY2" s="1309"/>
      <c r="SLZ2" s="1309"/>
      <c r="SMA2" s="1309"/>
      <c r="SMB2" s="1309"/>
      <c r="SMC2" s="1309"/>
      <c r="SMD2" s="1309"/>
      <c r="SME2" s="1309"/>
      <c r="SMF2" s="1309"/>
      <c r="SMG2" s="1309"/>
      <c r="SMH2" s="1309"/>
      <c r="SMI2" s="1309"/>
      <c r="SMJ2" s="1309"/>
      <c r="SMK2" s="1309"/>
      <c r="SML2" s="1309"/>
      <c r="SMM2" s="1309"/>
      <c r="SMN2" s="1309"/>
      <c r="SMO2" s="1309"/>
      <c r="SMP2" s="1309"/>
      <c r="SMQ2" s="1309"/>
      <c r="SMR2" s="1309"/>
      <c r="SMS2" s="1309"/>
      <c r="SMT2" s="1309"/>
      <c r="SMU2" s="1309"/>
      <c r="SMV2" s="1309"/>
      <c r="SMW2" s="1309"/>
      <c r="SMX2" s="1309"/>
      <c r="SMY2" s="1309"/>
      <c r="SMZ2" s="1309"/>
      <c r="SNA2" s="1309"/>
      <c r="SNB2" s="1309"/>
      <c r="SNC2" s="1309"/>
      <c r="SND2" s="1309"/>
      <c r="SNE2" s="1309"/>
      <c r="SNF2" s="1309"/>
      <c r="SNG2" s="1309"/>
      <c r="SNH2" s="1309"/>
      <c r="SNI2" s="1309"/>
      <c r="SNJ2" s="1309"/>
      <c r="SNK2" s="1309"/>
      <c r="SNL2" s="1309"/>
      <c r="SNM2" s="1309"/>
      <c r="SNN2" s="1309"/>
      <c r="SNO2" s="1309"/>
      <c r="SNP2" s="1309"/>
      <c r="SNQ2" s="1309"/>
      <c r="SNR2" s="1309"/>
      <c r="SNS2" s="1309"/>
      <c r="SNT2" s="1309"/>
      <c r="SNU2" s="1309"/>
      <c r="SNV2" s="1309"/>
      <c r="SNW2" s="1309"/>
      <c r="SNX2" s="1309"/>
      <c r="SNY2" s="1309"/>
      <c r="SNZ2" s="1309"/>
      <c r="SOA2" s="1309"/>
      <c r="SOB2" s="1309"/>
      <c r="SOC2" s="1309"/>
      <c r="SOD2" s="1309"/>
      <c r="SOE2" s="1309"/>
      <c r="SOF2" s="1309"/>
      <c r="SOG2" s="1309"/>
      <c r="SOH2" s="1309"/>
      <c r="SOI2" s="1309"/>
      <c r="SOJ2" s="1309"/>
      <c r="SOK2" s="1309"/>
      <c r="SOL2" s="1309"/>
      <c r="SOM2" s="1309"/>
      <c r="SON2" s="1309"/>
      <c r="SOO2" s="1309"/>
      <c r="SOP2" s="1309"/>
      <c r="SOQ2" s="1309"/>
      <c r="SOR2" s="1309"/>
      <c r="SOS2" s="1309"/>
      <c r="SOT2" s="1309"/>
      <c r="SOU2" s="1309"/>
      <c r="SOV2" s="1309"/>
      <c r="SOW2" s="1309"/>
      <c r="SOX2" s="1309"/>
      <c r="SOY2" s="1309"/>
      <c r="SOZ2" s="1309"/>
      <c r="SPA2" s="1309"/>
      <c r="SPB2" s="1309"/>
      <c r="SPC2" s="1309"/>
      <c r="SPD2" s="1309"/>
      <c r="SPE2" s="1309"/>
      <c r="SPF2" s="1309"/>
      <c r="SPG2" s="1309"/>
      <c r="SPH2" s="1309"/>
      <c r="SPI2" s="1309"/>
      <c r="SPJ2" s="1309"/>
      <c r="SPK2" s="1309"/>
      <c r="SPL2" s="1309"/>
      <c r="SPM2" s="1309"/>
      <c r="SPN2" s="1309"/>
      <c r="SPO2" s="1309"/>
      <c r="SPP2" s="1309"/>
      <c r="SPQ2" s="1309"/>
      <c r="SPR2" s="1309"/>
      <c r="SPS2" s="1309"/>
      <c r="SPT2" s="1309"/>
      <c r="SPU2" s="1309"/>
      <c r="SPV2" s="1309"/>
      <c r="SPW2" s="1309"/>
      <c r="SPX2" s="1309"/>
      <c r="SPY2" s="1309"/>
      <c r="SPZ2" s="1309"/>
      <c r="SQA2" s="1309"/>
      <c r="SQB2" s="1309"/>
      <c r="SQC2" s="1309"/>
      <c r="SQD2" s="1309"/>
      <c r="SQE2" s="1309"/>
      <c r="SQF2" s="1309"/>
      <c r="SQG2" s="1309"/>
      <c r="SQH2" s="1309"/>
      <c r="SQI2" s="1309"/>
      <c r="SQJ2" s="1309"/>
      <c r="SQK2" s="1309"/>
      <c r="SQL2" s="1309"/>
      <c r="SQM2" s="1309"/>
      <c r="SQN2" s="1309"/>
      <c r="SQO2" s="1309"/>
      <c r="SQP2" s="1309"/>
      <c r="SQQ2" s="1309"/>
      <c r="SQR2" s="1309"/>
      <c r="SQS2" s="1309"/>
      <c r="SQT2" s="1309"/>
      <c r="SQU2" s="1309"/>
      <c r="SQV2" s="1309"/>
      <c r="SQW2" s="1309"/>
      <c r="SQX2" s="1309"/>
      <c r="SQY2" s="1309"/>
      <c r="SQZ2" s="1309"/>
      <c r="SRA2" s="1309"/>
      <c r="SRB2" s="1309"/>
      <c r="SRC2" s="1309"/>
      <c r="SRD2" s="1309"/>
      <c r="SRE2" s="1309"/>
      <c r="SRF2" s="1309"/>
      <c r="SRG2" s="1309"/>
      <c r="SRH2" s="1309"/>
      <c r="SRI2" s="1309"/>
      <c r="SRJ2" s="1309"/>
      <c r="SRK2" s="1309"/>
      <c r="SRL2" s="1309"/>
      <c r="SRM2" s="1309"/>
      <c r="SRN2" s="1309"/>
      <c r="SRO2" s="1309"/>
      <c r="SRP2" s="1309"/>
      <c r="SRQ2" s="1309"/>
      <c r="SRR2" s="1309"/>
      <c r="SRS2" s="1309"/>
      <c r="SRT2" s="1309"/>
      <c r="SRU2" s="1309"/>
      <c r="SRV2" s="1309"/>
      <c r="SRW2" s="1309"/>
      <c r="SRX2" s="1309"/>
      <c r="SRY2" s="1309"/>
      <c r="SRZ2" s="1309"/>
      <c r="SSA2" s="1309"/>
      <c r="SSB2" s="1309"/>
      <c r="SSC2" s="1309"/>
      <c r="SSD2" s="1309"/>
      <c r="SSE2" s="1309"/>
      <c r="SSF2" s="1309"/>
      <c r="SSG2" s="1309"/>
      <c r="SSH2" s="1309"/>
      <c r="SSI2" s="1309"/>
      <c r="SSJ2" s="1309"/>
      <c r="SSK2" s="1309"/>
      <c r="SSL2" s="1309"/>
      <c r="SSM2" s="1309"/>
      <c r="SSN2" s="1309"/>
      <c r="SSO2" s="1309"/>
      <c r="SSP2" s="1309"/>
      <c r="SSQ2" s="1309"/>
      <c r="SSR2" s="1309"/>
      <c r="SSS2" s="1309"/>
      <c r="SST2" s="1309"/>
      <c r="SSU2" s="1309"/>
      <c r="SSV2" s="1309"/>
      <c r="SSW2" s="1309"/>
      <c r="SSX2" s="1309"/>
      <c r="SSY2" s="1309"/>
      <c r="SSZ2" s="1309"/>
      <c r="STA2" s="1309"/>
      <c r="STB2" s="1309"/>
      <c r="STC2" s="1309"/>
      <c r="STD2" s="1309"/>
      <c r="STE2" s="1309"/>
      <c r="STF2" s="1309"/>
      <c r="STG2" s="1309"/>
      <c r="STH2" s="1309"/>
      <c r="STI2" s="1309"/>
      <c r="STJ2" s="1309"/>
      <c r="STK2" s="1309"/>
      <c r="STL2" s="1309"/>
      <c r="STM2" s="1309"/>
      <c r="STN2" s="1309"/>
      <c r="STO2" s="1309"/>
      <c r="STP2" s="1309"/>
      <c r="STQ2" s="1309"/>
      <c r="STR2" s="1309"/>
      <c r="STS2" s="1309"/>
      <c r="STT2" s="1309"/>
      <c r="STU2" s="1309"/>
      <c r="STV2" s="1309"/>
      <c r="STW2" s="1309"/>
      <c r="STX2" s="1309"/>
      <c r="STY2" s="1309"/>
      <c r="STZ2" s="1309"/>
      <c r="SUA2" s="1309"/>
      <c r="SUB2" s="1309"/>
      <c r="SUC2" s="1309"/>
      <c r="SUD2" s="1309"/>
      <c r="SUE2" s="1309"/>
      <c r="SUF2" s="1309"/>
      <c r="SUG2" s="1309"/>
      <c r="SUH2" s="1309"/>
      <c r="SUI2" s="1309"/>
      <c r="SUJ2" s="1309"/>
      <c r="SUK2" s="1309"/>
      <c r="SUL2" s="1309"/>
      <c r="SUM2" s="1309"/>
      <c r="SUN2" s="1309"/>
      <c r="SUO2" s="1309"/>
      <c r="SUP2" s="1309"/>
      <c r="SUQ2" s="1309"/>
      <c r="SUR2" s="1309"/>
      <c r="SUS2" s="1309"/>
      <c r="SUT2" s="1309"/>
      <c r="SUU2" s="1309"/>
      <c r="SUV2" s="1309"/>
      <c r="SUW2" s="1309"/>
      <c r="SUX2" s="1309"/>
      <c r="SUY2" s="1309"/>
      <c r="SUZ2" s="1309"/>
      <c r="SVA2" s="1309"/>
      <c r="SVB2" s="1309"/>
      <c r="SVC2" s="1309"/>
      <c r="SVD2" s="1309"/>
      <c r="SVE2" s="1309"/>
      <c r="SVF2" s="1309"/>
      <c r="SVG2" s="1309"/>
      <c r="SVH2" s="1309"/>
      <c r="SVI2" s="1309"/>
      <c r="SVJ2" s="1309"/>
      <c r="SVK2" s="1309"/>
      <c r="SVL2" s="1309"/>
      <c r="SVM2" s="1309"/>
      <c r="SVN2" s="1309"/>
      <c r="SVO2" s="1309"/>
      <c r="SVP2" s="1309"/>
      <c r="SVQ2" s="1309"/>
      <c r="SVR2" s="1309"/>
      <c r="SVS2" s="1309"/>
      <c r="SVT2" s="1309"/>
      <c r="SVU2" s="1309"/>
      <c r="SVV2" s="1309"/>
      <c r="SVW2" s="1309"/>
      <c r="SVX2" s="1309"/>
      <c r="SVY2" s="1309"/>
      <c r="SVZ2" s="1309"/>
      <c r="SWA2" s="1309"/>
      <c r="SWB2" s="1309"/>
      <c r="SWC2" s="1309"/>
      <c r="SWD2" s="1309"/>
      <c r="SWE2" s="1309"/>
      <c r="SWF2" s="1309"/>
      <c r="SWG2" s="1309"/>
      <c r="SWH2" s="1309"/>
      <c r="SWI2" s="1309"/>
      <c r="SWJ2" s="1309"/>
      <c r="SWK2" s="1309"/>
      <c r="SWL2" s="1309"/>
      <c r="SWM2" s="1309"/>
      <c r="SWN2" s="1309"/>
      <c r="SWO2" s="1309"/>
      <c r="SWP2" s="1309"/>
      <c r="SWQ2" s="1309"/>
      <c r="SWR2" s="1309"/>
      <c r="SWS2" s="1309"/>
      <c r="SWT2" s="1309"/>
      <c r="SWU2" s="1309"/>
      <c r="SWV2" s="1309"/>
      <c r="SWW2" s="1309"/>
      <c r="SWX2" s="1309"/>
      <c r="SWY2" s="1309"/>
      <c r="SWZ2" s="1309"/>
      <c r="SXA2" s="1309"/>
      <c r="SXB2" s="1309"/>
      <c r="SXC2" s="1309"/>
      <c r="SXD2" s="1309"/>
      <c r="SXE2" s="1309"/>
      <c r="SXF2" s="1309"/>
      <c r="SXG2" s="1309"/>
      <c r="SXH2" s="1309"/>
      <c r="SXI2" s="1309"/>
      <c r="SXJ2" s="1309"/>
      <c r="SXK2" s="1309"/>
      <c r="SXL2" s="1309"/>
      <c r="SXM2" s="1309"/>
      <c r="SXN2" s="1309"/>
      <c r="SXO2" s="1309"/>
      <c r="SXP2" s="1309"/>
      <c r="SXQ2" s="1309"/>
      <c r="SXR2" s="1309"/>
      <c r="SXS2" s="1309"/>
      <c r="SXT2" s="1309"/>
      <c r="SXU2" s="1309"/>
      <c r="SXV2" s="1309"/>
      <c r="SXW2" s="1309"/>
      <c r="SXX2" s="1309"/>
      <c r="SXY2" s="1309"/>
      <c r="SXZ2" s="1309"/>
      <c r="SYA2" s="1309"/>
      <c r="SYB2" s="1309"/>
      <c r="SYC2" s="1309"/>
      <c r="SYD2" s="1309"/>
      <c r="SYE2" s="1309"/>
      <c r="SYF2" s="1309"/>
      <c r="SYG2" s="1309"/>
      <c r="SYH2" s="1309"/>
      <c r="SYI2" s="1309"/>
      <c r="SYJ2" s="1309"/>
      <c r="SYK2" s="1309"/>
      <c r="SYL2" s="1309"/>
      <c r="SYM2" s="1309"/>
      <c r="SYN2" s="1309"/>
      <c r="SYO2" s="1309"/>
      <c r="SYP2" s="1309"/>
      <c r="SYQ2" s="1309"/>
      <c r="SYR2" s="1309"/>
      <c r="SYS2" s="1309"/>
      <c r="SYT2" s="1309"/>
      <c r="SYU2" s="1309"/>
      <c r="SYV2" s="1309"/>
      <c r="SYW2" s="1309"/>
      <c r="SYX2" s="1309"/>
      <c r="SYY2" s="1309"/>
      <c r="SYZ2" s="1309"/>
      <c r="SZA2" s="1309"/>
      <c r="SZB2" s="1309"/>
      <c r="SZC2" s="1309"/>
      <c r="SZD2" s="1309"/>
      <c r="SZE2" s="1309"/>
      <c r="SZF2" s="1309"/>
      <c r="SZG2" s="1309"/>
      <c r="SZH2" s="1309"/>
      <c r="SZI2" s="1309"/>
      <c r="SZJ2" s="1309"/>
      <c r="SZK2" s="1309"/>
      <c r="SZL2" s="1309"/>
      <c r="SZM2" s="1309"/>
      <c r="SZN2" s="1309"/>
      <c r="SZO2" s="1309"/>
      <c r="SZP2" s="1309"/>
      <c r="SZQ2" s="1309"/>
      <c r="SZR2" s="1309"/>
      <c r="SZS2" s="1309"/>
      <c r="SZT2" s="1309"/>
      <c r="SZU2" s="1309"/>
      <c r="SZV2" s="1309"/>
      <c r="SZW2" s="1309"/>
      <c r="SZX2" s="1309"/>
      <c r="SZY2" s="1309"/>
      <c r="SZZ2" s="1309"/>
      <c r="TAA2" s="1309"/>
      <c r="TAB2" s="1309"/>
      <c r="TAC2" s="1309"/>
      <c r="TAD2" s="1309"/>
      <c r="TAE2" s="1309"/>
      <c r="TAF2" s="1309"/>
      <c r="TAG2" s="1309"/>
      <c r="TAH2" s="1309"/>
      <c r="TAI2" s="1309"/>
      <c r="TAJ2" s="1309"/>
      <c r="TAK2" s="1309"/>
      <c r="TAL2" s="1309"/>
      <c r="TAM2" s="1309"/>
      <c r="TAN2" s="1309"/>
      <c r="TAO2" s="1309"/>
      <c r="TAP2" s="1309"/>
      <c r="TAQ2" s="1309"/>
      <c r="TAR2" s="1309"/>
      <c r="TAS2" s="1309"/>
      <c r="TAT2" s="1309"/>
      <c r="TAU2" s="1309"/>
      <c r="TAV2" s="1309"/>
      <c r="TAW2" s="1309"/>
      <c r="TAX2" s="1309"/>
      <c r="TAY2" s="1309"/>
      <c r="TAZ2" s="1309"/>
      <c r="TBA2" s="1309"/>
      <c r="TBB2" s="1309"/>
      <c r="TBC2" s="1309"/>
      <c r="TBD2" s="1309"/>
      <c r="TBE2" s="1309"/>
      <c r="TBF2" s="1309"/>
      <c r="TBG2" s="1309"/>
      <c r="TBH2" s="1309"/>
      <c r="TBI2" s="1309"/>
      <c r="TBJ2" s="1309"/>
      <c r="TBK2" s="1309"/>
      <c r="TBL2" s="1309"/>
      <c r="TBM2" s="1309"/>
      <c r="TBN2" s="1309"/>
      <c r="TBO2" s="1309"/>
      <c r="TBP2" s="1309"/>
      <c r="TBQ2" s="1309"/>
      <c r="TBR2" s="1309"/>
      <c r="TBS2" s="1309"/>
      <c r="TBT2" s="1309"/>
      <c r="TBU2" s="1309"/>
      <c r="TBV2" s="1309"/>
      <c r="TBW2" s="1309"/>
      <c r="TBX2" s="1309"/>
      <c r="TBY2" s="1309"/>
      <c r="TBZ2" s="1309"/>
      <c r="TCA2" s="1309"/>
      <c r="TCB2" s="1309"/>
      <c r="TCC2" s="1309"/>
      <c r="TCD2" s="1309"/>
      <c r="TCE2" s="1309"/>
      <c r="TCF2" s="1309"/>
      <c r="TCG2" s="1309"/>
      <c r="TCH2" s="1309"/>
      <c r="TCI2" s="1309"/>
      <c r="TCJ2" s="1309"/>
      <c r="TCK2" s="1309"/>
      <c r="TCL2" s="1309"/>
      <c r="TCM2" s="1309"/>
      <c r="TCN2" s="1309"/>
      <c r="TCO2" s="1309"/>
      <c r="TCP2" s="1309"/>
      <c r="TCQ2" s="1309"/>
      <c r="TCR2" s="1309"/>
      <c r="TCS2" s="1309"/>
      <c r="TCT2" s="1309"/>
      <c r="TCU2" s="1309"/>
      <c r="TCV2" s="1309"/>
      <c r="TCW2" s="1309"/>
      <c r="TCX2" s="1309"/>
      <c r="TCY2" s="1309"/>
      <c r="TCZ2" s="1309"/>
      <c r="TDA2" s="1309"/>
      <c r="TDB2" s="1309"/>
      <c r="TDC2" s="1309"/>
      <c r="TDD2" s="1309"/>
      <c r="TDE2" s="1309"/>
      <c r="TDF2" s="1309"/>
      <c r="TDG2" s="1309"/>
      <c r="TDH2" s="1309"/>
      <c r="TDI2" s="1309"/>
      <c r="TDJ2" s="1309"/>
      <c r="TDK2" s="1309"/>
      <c r="TDL2" s="1309"/>
      <c r="TDM2" s="1309"/>
      <c r="TDN2" s="1309"/>
      <c r="TDO2" s="1309"/>
      <c r="TDP2" s="1309"/>
      <c r="TDQ2" s="1309"/>
      <c r="TDR2" s="1309"/>
      <c r="TDS2" s="1309"/>
      <c r="TDT2" s="1309"/>
      <c r="TDU2" s="1309"/>
      <c r="TDV2" s="1309"/>
      <c r="TDW2" s="1309"/>
      <c r="TDX2" s="1309"/>
      <c r="TDY2" s="1309"/>
      <c r="TDZ2" s="1309"/>
      <c r="TEA2" s="1309"/>
      <c r="TEB2" s="1309"/>
      <c r="TEC2" s="1309"/>
      <c r="TED2" s="1309"/>
      <c r="TEE2" s="1309"/>
      <c r="TEF2" s="1309"/>
      <c r="TEG2" s="1309"/>
      <c r="TEH2" s="1309"/>
      <c r="TEI2" s="1309"/>
      <c r="TEJ2" s="1309"/>
      <c r="TEK2" s="1309"/>
      <c r="TEL2" s="1309"/>
      <c r="TEM2" s="1309"/>
      <c r="TEN2" s="1309"/>
      <c r="TEO2" s="1309"/>
      <c r="TEP2" s="1309"/>
      <c r="TEQ2" s="1309"/>
      <c r="TER2" s="1309"/>
      <c r="TES2" s="1309"/>
      <c r="TET2" s="1309"/>
      <c r="TEU2" s="1309"/>
      <c r="TEV2" s="1309"/>
      <c r="TEW2" s="1309"/>
      <c r="TEX2" s="1309"/>
      <c r="TEY2" s="1309"/>
      <c r="TEZ2" s="1309"/>
      <c r="TFA2" s="1309"/>
      <c r="TFB2" s="1309"/>
      <c r="TFC2" s="1309"/>
      <c r="TFD2" s="1309"/>
      <c r="TFE2" s="1309"/>
      <c r="TFF2" s="1309"/>
      <c r="TFG2" s="1309"/>
      <c r="TFH2" s="1309"/>
      <c r="TFI2" s="1309"/>
      <c r="TFJ2" s="1309"/>
      <c r="TFK2" s="1309"/>
      <c r="TFL2" s="1309"/>
      <c r="TFM2" s="1309"/>
      <c r="TFN2" s="1309"/>
      <c r="TFO2" s="1309"/>
      <c r="TFP2" s="1309"/>
      <c r="TFQ2" s="1309"/>
      <c r="TFR2" s="1309"/>
      <c r="TFS2" s="1309"/>
      <c r="TFT2" s="1309"/>
      <c r="TFU2" s="1309"/>
      <c r="TFV2" s="1309"/>
      <c r="TFW2" s="1309"/>
      <c r="TFX2" s="1309"/>
      <c r="TFY2" s="1309"/>
      <c r="TFZ2" s="1309"/>
      <c r="TGA2" s="1309"/>
      <c r="TGB2" s="1309"/>
      <c r="TGC2" s="1309"/>
      <c r="TGD2" s="1309"/>
      <c r="TGE2" s="1309"/>
      <c r="TGF2" s="1309"/>
      <c r="TGG2" s="1309"/>
      <c r="TGH2" s="1309"/>
      <c r="TGI2" s="1309"/>
      <c r="TGJ2" s="1309"/>
      <c r="TGK2" s="1309"/>
      <c r="TGL2" s="1309"/>
      <c r="TGM2" s="1309"/>
      <c r="TGN2" s="1309"/>
      <c r="TGO2" s="1309"/>
      <c r="TGP2" s="1309"/>
      <c r="TGQ2" s="1309"/>
      <c r="TGR2" s="1309"/>
      <c r="TGS2" s="1309"/>
      <c r="TGT2" s="1309"/>
      <c r="TGU2" s="1309"/>
      <c r="TGV2" s="1309"/>
      <c r="TGW2" s="1309"/>
      <c r="TGX2" s="1309"/>
      <c r="TGY2" s="1309"/>
      <c r="TGZ2" s="1309"/>
      <c r="THA2" s="1309"/>
      <c r="THB2" s="1309"/>
      <c r="THC2" s="1309"/>
      <c r="THD2" s="1309"/>
      <c r="THE2" s="1309"/>
      <c r="THF2" s="1309"/>
      <c r="THG2" s="1309"/>
      <c r="THH2" s="1309"/>
      <c r="THI2" s="1309"/>
      <c r="THJ2" s="1309"/>
      <c r="THK2" s="1309"/>
      <c r="THL2" s="1309"/>
      <c r="THM2" s="1309"/>
      <c r="THN2" s="1309"/>
      <c r="THO2" s="1309"/>
      <c r="THP2" s="1309"/>
      <c r="THQ2" s="1309"/>
      <c r="THR2" s="1309"/>
      <c r="THS2" s="1309"/>
      <c r="THT2" s="1309"/>
      <c r="THU2" s="1309"/>
      <c r="THV2" s="1309"/>
      <c r="THW2" s="1309"/>
      <c r="THX2" s="1309"/>
      <c r="THY2" s="1309"/>
      <c r="THZ2" s="1309"/>
      <c r="TIA2" s="1309"/>
      <c r="TIB2" s="1309"/>
      <c r="TIC2" s="1309"/>
      <c r="TID2" s="1309"/>
      <c r="TIE2" s="1309"/>
      <c r="TIF2" s="1309"/>
      <c r="TIG2" s="1309"/>
      <c r="TIH2" s="1309"/>
      <c r="TII2" s="1309"/>
      <c r="TIJ2" s="1309"/>
      <c r="TIK2" s="1309"/>
      <c r="TIL2" s="1309"/>
      <c r="TIM2" s="1309"/>
      <c r="TIN2" s="1309"/>
      <c r="TIO2" s="1309"/>
      <c r="TIP2" s="1309"/>
      <c r="TIQ2" s="1309"/>
      <c r="TIR2" s="1309"/>
      <c r="TIS2" s="1309"/>
      <c r="TIT2" s="1309"/>
      <c r="TIU2" s="1309"/>
      <c r="TIV2" s="1309"/>
      <c r="TIW2" s="1309"/>
      <c r="TIX2" s="1309"/>
      <c r="TIY2" s="1309"/>
      <c r="TIZ2" s="1309"/>
      <c r="TJA2" s="1309"/>
      <c r="TJB2" s="1309"/>
      <c r="TJC2" s="1309"/>
      <c r="TJD2" s="1309"/>
      <c r="TJE2" s="1309"/>
      <c r="TJF2" s="1309"/>
      <c r="TJG2" s="1309"/>
      <c r="TJH2" s="1309"/>
      <c r="TJI2" s="1309"/>
      <c r="TJJ2" s="1309"/>
      <c r="TJK2" s="1309"/>
      <c r="TJL2" s="1309"/>
      <c r="TJM2" s="1309"/>
      <c r="TJN2" s="1309"/>
      <c r="TJO2" s="1309"/>
      <c r="TJP2" s="1309"/>
      <c r="TJQ2" s="1309"/>
      <c r="TJR2" s="1309"/>
      <c r="TJS2" s="1309"/>
      <c r="TJT2" s="1309"/>
      <c r="TJU2" s="1309"/>
      <c r="TJV2" s="1309"/>
      <c r="TJW2" s="1309"/>
      <c r="TJX2" s="1309"/>
      <c r="TJY2" s="1309"/>
      <c r="TJZ2" s="1309"/>
      <c r="TKA2" s="1309"/>
      <c r="TKB2" s="1309"/>
      <c r="TKC2" s="1309"/>
      <c r="TKD2" s="1309"/>
      <c r="TKE2" s="1309"/>
      <c r="TKF2" s="1309"/>
      <c r="TKG2" s="1309"/>
      <c r="TKH2" s="1309"/>
      <c r="TKI2" s="1309"/>
      <c r="TKJ2" s="1309"/>
      <c r="TKK2" s="1309"/>
      <c r="TKL2" s="1309"/>
      <c r="TKM2" s="1309"/>
      <c r="TKN2" s="1309"/>
      <c r="TKO2" s="1309"/>
      <c r="TKP2" s="1309"/>
      <c r="TKQ2" s="1309"/>
      <c r="TKR2" s="1309"/>
      <c r="TKS2" s="1309"/>
      <c r="TKT2" s="1309"/>
      <c r="TKU2" s="1309"/>
      <c r="TKV2" s="1309"/>
      <c r="TKW2" s="1309"/>
      <c r="TKX2" s="1309"/>
      <c r="TKY2" s="1309"/>
      <c r="TKZ2" s="1309"/>
      <c r="TLA2" s="1309"/>
      <c r="TLB2" s="1309"/>
      <c r="TLC2" s="1309"/>
      <c r="TLD2" s="1309"/>
      <c r="TLE2" s="1309"/>
      <c r="TLF2" s="1309"/>
      <c r="TLG2" s="1309"/>
      <c r="TLH2" s="1309"/>
      <c r="TLI2" s="1309"/>
      <c r="TLJ2" s="1309"/>
      <c r="TLK2" s="1309"/>
      <c r="TLL2" s="1309"/>
      <c r="TLM2" s="1309"/>
      <c r="TLN2" s="1309"/>
      <c r="TLO2" s="1309"/>
      <c r="TLP2" s="1309"/>
      <c r="TLQ2" s="1309"/>
      <c r="TLR2" s="1309"/>
      <c r="TLS2" s="1309"/>
      <c r="TLT2" s="1309"/>
      <c r="TLU2" s="1309"/>
      <c r="TLV2" s="1309"/>
      <c r="TLW2" s="1309"/>
      <c r="TLX2" s="1309"/>
      <c r="TLY2" s="1309"/>
      <c r="TLZ2" s="1309"/>
      <c r="TMA2" s="1309"/>
      <c r="TMB2" s="1309"/>
      <c r="TMC2" s="1309"/>
      <c r="TMD2" s="1309"/>
      <c r="TME2" s="1309"/>
      <c r="TMF2" s="1309"/>
      <c r="TMG2" s="1309"/>
      <c r="TMH2" s="1309"/>
      <c r="TMI2" s="1309"/>
      <c r="TMJ2" s="1309"/>
      <c r="TMK2" s="1309"/>
      <c r="TML2" s="1309"/>
      <c r="TMM2" s="1309"/>
      <c r="TMN2" s="1309"/>
      <c r="TMO2" s="1309"/>
      <c r="TMP2" s="1309"/>
      <c r="TMQ2" s="1309"/>
      <c r="TMR2" s="1309"/>
      <c r="TMS2" s="1309"/>
      <c r="TMT2" s="1309"/>
      <c r="TMU2" s="1309"/>
      <c r="TMV2" s="1309"/>
      <c r="TMW2" s="1309"/>
      <c r="TMX2" s="1309"/>
      <c r="TMY2" s="1309"/>
      <c r="TMZ2" s="1309"/>
      <c r="TNA2" s="1309"/>
      <c r="TNB2" s="1309"/>
      <c r="TNC2" s="1309"/>
      <c r="TND2" s="1309"/>
      <c r="TNE2" s="1309"/>
      <c r="TNF2" s="1309"/>
      <c r="TNG2" s="1309"/>
      <c r="TNH2" s="1309"/>
      <c r="TNI2" s="1309"/>
      <c r="TNJ2" s="1309"/>
      <c r="TNK2" s="1309"/>
      <c r="TNL2" s="1309"/>
      <c r="TNM2" s="1309"/>
      <c r="TNN2" s="1309"/>
      <c r="TNO2" s="1309"/>
      <c r="TNP2" s="1309"/>
      <c r="TNQ2" s="1309"/>
      <c r="TNR2" s="1309"/>
      <c r="TNS2" s="1309"/>
      <c r="TNT2" s="1309"/>
      <c r="TNU2" s="1309"/>
      <c r="TNV2" s="1309"/>
      <c r="TNW2" s="1309"/>
      <c r="TNX2" s="1309"/>
      <c r="TNY2" s="1309"/>
      <c r="TNZ2" s="1309"/>
      <c r="TOA2" s="1309"/>
      <c r="TOB2" s="1309"/>
      <c r="TOC2" s="1309"/>
      <c r="TOD2" s="1309"/>
      <c r="TOE2" s="1309"/>
      <c r="TOF2" s="1309"/>
      <c r="TOG2" s="1309"/>
      <c r="TOH2" s="1309"/>
      <c r="TOI2" s="1309"/>
      <c r="TOJ2" s="1309"/>
      <c r="TOK2" s="1309"/>
      <c r="TOL2" s="1309"/>
      <c r="TOM2" s="1309"/>
      <c r="TON2" s="1309"/>
      <c r="TOO2" s="1309"/>
      <c r="TOP2" s="1309"/>
      <c r="TOQ2" s="1309"/>
      <c r="TOR2" s="1309"/>
      <c r="TOS2" s="1309"/>
      <c r="TOT2" s="1309"/>
      <c r="TOU2" s="1309"/>
      <c r="TOV2" s="1309"/>
      <c r="TOW2" s="1309"/>
      <c r="TOX2" s="1309"/>
      <c r="TOY2" s="1309"/>
      <c r="TOZ2" s="1309"/>
      <c r="TPA2" s="1309"/>
      <c r="TPB2" s="1309"/>
      <c r="TPC2" s="1309"/>
      <c r="TPD2" s="1309"/>
      <c r="TPE2" s="1309"/>
      <c r="TPF2" s="1309"/>
      <c r="TPG2" s="1309"/>
      <c r="TPH2" s="1309"/>
      <c r="TPI2" s="1309"/>
      <c r="TPJ2" s="1309"/>
      <c r="TPK2" s="1309"/>
      <c r="TPL2" s="1309"/>
      <c r="TPM2" s="1309"/>
      <c r="TPN2" s="1309"/>
      <c r="TPO2" s="1309"/>
      <c r="TPP2" s="1309"/>
      <c r="TPQ2" s="1309"/>
      <c r="TPR2" s="1309"/>
      <c r="TPS2" s="1309"/>
      <c r="TPT2" s="1309"/>
      <c r="TPU2" s="1309"/>
      <c r="TPV2" s="1309"/>
      <c r="TPW2" s="1309"/>
      <c r="TPX2" s="1309"/>
      <c r="TPY2" s="1309"/>
      <c r="TPZ2" s="1309"/>
      <c r="TQA2" s="1309"/>
      <c r="TQB2" s="1309"/>
      <c r="TQC2" s="1309"/>
      <c r="TQD2" s="1309"/>
      <c r="TQE2" s="1309"/>
      <c r="TQF2" s="1309"/>
      <c r="TQG2" s="1309"/>
      <c r="TQH2" s="1309"/>
      <c r="TQI2" s="1309"/>
      <c r="TQJ2" s="1309"/>
      <c r="TQK2" s="1309"/>
      <c r="TQL2" s="1309"/>
      <c r="TQM2" s="1309"/>
      <c r="TQN2" s="1309"/>
      <c r="TQO2" s="1309"/>
      <c r="TQP2" s="1309"/>
      <c r="TQQ2" s="1309"/>
      <c r="TQR2" s="1309"/>
      <c r="TQS2" s="1309"/>
      <c r="TQT2" s="1309"/>
      <c r="TQU2" s="1309"/>
      <c r="TQV2" s="1309"/>
      <c r="TQW2" s="1309"/>
      <c r="TQX2" s="1309"/>
      <c r="TQY2" s="1309"/>
      <c r="TQZ2" s="1309"/>
      <c r="TRA2" s="1309"/>
      <c r="TRB2" s="1309"/>
      <c r="TRC2" s="1309"/>
      <c r="TRD2" s="1309"/>
      <c r="TRE2" s="1309"/>
      <c r="TRF2" s="1309"/>
      <c r="TRG2" s="1309"/>
      <c r="TRH2" s="1309"/>
      <c r="TRI2" s="1309"/>
      <c r="TRJ2" s="1309"/>
      <c r="TRK2" s="1309"/>
      <c r="TRL2" s="1309"/>
      <c r="TRM2" s="1309"/>
      <c r="TRN2" s="1309"/>
      <c r="TRO2" s="1309"/>
      <c r="TRP2" s="1309"/>
      <c r="TRQ2" s="1309"/>
      <c r="TRR2" s="1309"/>
      <c r="TRS2" s="1309"/>
      <c r="TRT2" s="1309"/>
      <c r="TRU2" s="1309"/>
      <c r="TRV2" s="1309"/>
      <c r="TRW2" s="1309"/>
      <c r="TRX2" s="1309"/>
      <c r="TRY2" s="1309"/>
      <c r="TRZ2" s="1309"/>
      <c r="TSA2" s="1309"/>
      <c r="TSB2" s="1309"/>
      <c r="TSC2" s="1309"/>
      <c r="TSD2" s="1309"/>
      <c r="TSE2" s="1309"/>
      <c r="TSF2" s="1309"/>
      <c r="TSG2" s="1309"/>
      <c r="TSH2" s="1309"/>
      <c r="TSI2" s="1309"/>
      <c r="TSJ2" s="1309"/>
      <c r="TSK2" s="1309"/>
      <c r="TSL2" s="1309"/>
      <c r="TSM2" s="1309"/>
      <c r="TSN2" s="1309"/>
      <c r="TSO2" s="1309"/>
      <c r="TSP2" s="1309"/>
      <c r="TSQ2" s="1309"/>
      <c r="TSR2" s="1309"/>
      <c r="TSS2" s="1309"/>
      <c r="TST2" s="1309"/>
      <c r="TSU2" s="1309"/>
      <c r="TSV2" s="1309"/>
      <c r="TSW2" s="1309"/>
      <c r="TSX2" s="1309"/>
      <c r="TSY2" s="1309"/>
      <c r="TSZ2" s="1309"/>
      <c r="TTA2" s="1309"/>
      <c r="TTB2" s="1309"/>
      <c r="TTC2" s="1309"/>
      <c r="TTD2" s="1309"/>
      <c r="TTE2" s="1309"/>
      <c r="TTF2" s="1309"/>
      <c r="TTG2" s="1309"/>
      <c r="TTH2" s="1309"/>
      <c r="TTI2" s="1309"/>
      <c r="TTJ2" s="1309"/>
      <c r="TTK2" s="1309"/>
      <c r="TTL2" s="1309"/>
      <c r="TTM2" s="1309"/>
      <c r="TTN2" s="1309"/>
      <c r="TTO2" s="1309"/>
      <c r="TTP2" s="1309"/>
      <c r="TTQ2" s="1309"/>
      <c r="TTR2" s="1309"/>
      <c r="TTS2" s="1309"/>
      <c r="TTT2" s="1309"/>
      <c r="TTU2" s="1309"/>
      <c r="TTV2" s="1309"/>
      <c r="TTW2" s="1309"/>
      <c r="TTX2" s="1309"/>
      <c r="TTY2" s="1309"/>
      <c r="TTZ2" s="1309"/>
      <c r="TUA2" s="1309"/>
      <c r="TUB2" s="1309"/>
      <c r="TUC2" s="1309"/>
      <c r="TUD2" s="1309"/>
      <c r="TUE2" s="1309"/>
      <c r="TUF2" s="1309"/>
      <c r="TUG2" s="1309"/>
      <c r="TUH2" s="1309"/>
      <c r="TUI2" s="1309"/>
      <c r="TUJ2" s="1309"/>
      <c r="TUK2" s="1309"/>
      <c r="TUL2" s="1309"/>
      <c r="TUM2" s="1309"/>
      <c r="TUN2" s="1309"/>
      <c r="TUO2" s="1309"/>
      <c r="TUP2" s="1309"/>
      <c r="TUQ2" s="1309"/>
      <c r="TUR2" s="1309"/>
      <c r="TUS2" s="1309"/>
      <c r="TUT2" s="1309"/>
      <c r="TUU2" s="1309"/>
      <c r="TUV2" s="1309"/>
      <c r="TUW2" s="1309"/>
      <c r="TUX2" s="1309"/>
      <c r="TUY2" s="1309"/>
      <c r="TUZ2" s="1309"/>
      <c r="TVA2" s="1309"/>
      <c r="TVB2" s="1309"/>
      <c r="TVC2" s="1309"/>
      <c r="TVD2" s="1309"/>
      <c r="TVE2" s="1309"/>
      <c r="TVF2" s="1309"/>
      <c r="TVG2" s="1309"/>
      <c r="TVH2" s="1309"/>
      <c r="TVI2" s="1309"/>
      <c r="TVJ2" s="1309"/>
      <c r="TVK2" s="1309"/>
      <c r="TVL2" s="1309"/>
      <c r="TVM2" s="1309"/>
      <c r="TVN2" s="1309"/>
      <c r="TVO2" s="1309"/>
      <c r="TVP2" s="1309"/>
      <c r="TVQ2" s="1309"/>
      <c r="TVR2" s="1309"/>
      <c r="TVS2" s="1309"/>
      <c r="TVT2" s="1309"/>
      <c r="TVU2" s="1309"/>
      <c r="TVV2" s="1309"/>
      <c r="TVW2" s="1309"/>
      <c r="TVX2" s="1309"/>
      <c r="TVY2" s="1309"/>
      <c r="TVZ2" s="1309"/>
      <c r="TWA2" s="1309"/>
      <c r="TWB2" s="1309"/>
      <c r="TWC2" s="1309"/>
      <c r="TWD2" s="1309"/>
      <c r="TWE2" s="1309"/>
      <c r="TWF2" s="1309"/>
      <c r="TWG2" s="1309"/>
      <c r="TWH2" s="1309"/>
      <c r="TWI2" s="1309"/>
      <c r="TWJ2" s="1309"/>
      <c r="TWK2" s="1309"/>
      <c r="TWL2" s="1309"/>
      <c r="TWM2" s="1309"/>
      <c r="TWN2" s="1309"/>
      <c r="TWO2" s="1309"/>
      <c r="TWP2" s="1309"/>
      <c r="TWQ2" s="1309"/>
      <c r="TWR2" s="1309"/>
      <c r="TWS2" s="1309"/>
      <c r="TWT2" s="1309"/>
      <c r="TWU2" s="1309"/>
      <c r="TWV2" s="1309"/>
      <c r="TWW2" s="1309"/>
      <c r="TWX2" s="1309"/>
      <c r="TWY2" s="1309"/>
      <c r="TWZ2" s="1309"/>
      <c r="TXA2" s="1309"/>
      <c r="TXB2" s="1309"/>
      <c r="TXC2" s="1309"/>
      <c r="TXD2" s="1309"/>
      <c r="TXE2" s="1309"/>
      <c r="TXF2" s="1309"/>
      <c r="TXG2" s="1309"/>
      <c r="TXH2" s="1309"/>
      <c r="TXI2" s="1309"/>
      <c r="TXJ2" s="1309"/>
      <c r="TXK2" s="1309"/>
      <c r="TXL2" s="1309"/>
      <c r="TXM2" s="1309"/>
      <c r="TXN2" s="1309"/>
      <c r="TXO2" s="1309"/>
      <c r="TXP2" s="1309"/>
      <c r="TXQ2" s="1309"/>
      <c r="TXR2" s="1309"/>
      <c r="TXS2" s="1309"/>
      <c r="TXT2" s="1309"/>
      <c r="TXU2" s="1309"/>
      <c r="TXV2" s="1309"/>
      <c r="TXW2" s="1309"/>
      <c r="TXX2" s="1309"/>
      <c r="TXY2" s="1309"/>
      <c r="TXZ2" s="1309"/>
      <c r="TYA2" s="1309"/>
      <c r="TYB2" s="1309"/>
      <c r="TYC2" s="1309"/>
      <c r="TYD2" s="1309"/>
      <c r="TYE2" s="1309"/>
      <c r="TYF2" s="1309"/>
      <c r="TYG2" s="1309"/>
      <c r="TYH2" s="1309"/>
      <c r="TYI2" s="1309"/>
      <c r="TYJ2" s="1309"/>
      <c r="TYK2" s="1309"/>
      <c r="TYL2" s="1309"/>
      <c r="TYM2" s="1309"/>
      <c r="TYN2" s="1309"/>
      <c r="TYO2" s="1309"/>
      <c r="TYP2" s="1309"/>
      <c r="TYQ2" s="1309"/>
      <c r="TYR2" s="1309"/>
      <c r="TYS2" s="1309"/>
      <c r="TYT2" s="1309"/>
      <c r="TYU2" s="1309"/>
      <c r="TYV2" s="1309"/>
      <c r="TYW2" s="1309"/>
      <c r="TYX2" s="1309"/>
      <c r="TYY2" s="1309"/>
      <c r="TYZ2" s="1309"/>
      <c r="TZA2" s="1309"/>
      <c r="TZB2" s="1309"/>
      <c r="TZC2" s="1309"/>
      <c r="TZD2" s="1309"/>
      <c r="TZE2" s="1309"/>
      <c r="TZF2" s="1309"/>
      <c r="TZG2" s="1309"/>
      <c r="TZH2" s="1309"/>
      <c r="TZI2" s="1309"/>
      <c r="TZJ2" s="1309"/>
      <c r="TZK2" s="1309"/>
      <c r="TZL2" s="1309"/>
      <c r="TZM2" s="1309"/>
      <c r="TZN2" s="1309"/>
      <c r="TZO2" s="1309"/>
      <c r="TZP2" s="1309"/>
      <c r="TZQ2" s="1309"/>
      <c r="TZR2" s="1309"/>
      <c r="TZS2" s="1309"/>
      <c r="TZT2" s="1309"/>
      <c r="TZU2" s="1309"/>
      <c r="TZV2" s="1309"/>
      <c r="TZW2" s="1309"/>
      <c r="TZX2" s="1309"/>
      <c r="TZY2" s="1309"/>
      <c r="TZZ2" s="1309"/>
      <c r="UAA2" s="1309"/>
      <c r="UAB2" s="1309"/>
      <c r="UAC2" s="1309"/>
      <c r="UAD2" s="1309"/>
      <c r="UAE2" s="1309"/>
      <c r="UAF2" s="1309"/>
      <c r="UAG2" s="1309"/>
      <c r="UAH2" s="1309"/>
      <c r="UAI2" s="1309"/>
      <c r="UAJ2" s="1309"/>
      <c r="UAK2" s="1309"/>
      <c r="UAL2" s="1309"/>
      <c r="UAM2" s="1309"/>
      <c r="UAN2" s="1309"/>
      <c r="UAO2" s="1309"/>
      <c r="UAP2" s="1309"/>
      <c r="UAQ2" s="1309"/>
      <c r="UAR2" s="1309"/>
      <c r="UAS2" s="1309"/>
      <c r="UAT2" s="1309"/>
      <c r="UAU2" s="1309"/>
      <c r="UAV2" s="1309"/>
      <c r="UAW2" s="1309"/>
      <c r="UAX2" s="1309"/>
      <c r="UAY2" s="1309"/>
      <c r="UAZ2" s="1309"/>
      <c r="UBA2" s="1309"/>
      <c r="UBB2" s="1309"/>
      <c r="UBC2" s="1309"/>
      <c r="UBD2" s="1309"/>
      <c r="UBE2" s="1309"/>
      <c r="UBF2" s="1309"/>
      <c r="UBG2" s="1309"/>
      <c r="UBH2" s="1309"/>
      <c r="UBI2" s="1309"/>
      <c r="UBJ2" s="1309"/>
      <c r="UBK2" s="1309"/>
      <c r="UBL2" s="1309"/>
      <c r="UBM2" s="1309"/>
      <c r="UBN2" s="1309"/>
      <c r="UBO2" s="1309"/>
      <c r="UBP2" s="1309"/>
      <c r="UBQ2" s="1309"/>
      <c r="UBR2" s="1309"/>
      <c r="UBS2" s="1309"/>
      <c r="UBT2" s="1309"/>
      <c r="UBU2" s="1309"/>
      <c r="UBV2" s="1309"/>
      <c r="UBW2" s="1309"/>
      <c r="UBX2" s="1309"/>
      <c r="UBY2" s="1309"/>
      <c r="UBZ2" s="1309"/>
      <c r="UCA2" s="1309"/>
      <c r="UCB2" s="1309"/>
      <c r="UCC2" s="1309"/>
      <c r="UCD2" s="1309"/>
      <c r="UCE2" s="1309"/>
      <c r="UCF2" s="1309"/>
      <c r="UCG2" s="1309"/>
      <c r="UCH2" s="1309"/>
      <c r="UCI2" s="1309"/>
      <c r="UCJ2" s="1309"/>
      <c r="UCK2" s="1309"/>
      <c r="UCL2" s="1309"/>
      <c r="UCM2" s="1309"/>
      <c r="UCN2" s="1309"/>
      <c r="UCO2" s="1309"/>
      <c r="UCP2" s="1309"/>
      <c r="UCQ2" s="1309"/>
      <c r="UCR2" s="1309"/>
      <c r="UCS2" s="1309"/>
      <c r="UCT2" s="1309"/>
      <c r="UCU2" s="1309"/>
      <c r="UCV2" s="1309"/>
      <c r="UCW2" s="1309"/>
      <c r="UCX2" s="1309"/>
      <c r="UCY2" s="1309"/>
      <c r="UCZ2" s="1309"/>
      <c r="UDA2" s="1309"/>
      <c r="UDB2" s="1309"/>
      <c r="UDC2" s="1309"/>
      <c r="UDD2" s="1309"/>
      <c r="UDE2" s="1309"/>
      <c r="UDF2" s="1309"/>
      <c r="UDG2" s="1309"/>
      <c r="UDH2" s="1309"/>
      <c r="UDI2" s="1309"/>
      <c r="UDJ2" s="1309"/>
      <c r="UDK2" s="1309"/>
      <c r="UDL2" s="1309"/>
      <c r="UDM2" s="1309"/>
      <c r="UDN2" s="1309"/>
      <c r="UDO2" s="1309"/>
      <c r="UDP2" s="1309"/>
      <c r="UDQ2" s="1309"/>
      <c r="UDR2" s="1309"/>
      <c r="UDS2" s="1309"/>
      <c r="UDT2" s="1309"/>
      <c r="UDU2" s="1309"/>
      <c r="UDV2" s="1309"/>
      <c r="UDW2" s="1309"/>
      <c r="UDX2" s="1309"/>
      <c r="UDY2" s="1309"/>
      <c r="UDZ2" s="1309"/>
      <c r="UEA2" s="1309"/>
      <c r="UEB2" s="1309"/>
      <c r="UEC2" s="1309"/>
      <c r="UED2" s="1309"/>
      <c r="UEE2" s="1309"/>
      <c r="UEF2" s="1309"/>
      <c r="UEG2" s="1309"/>
      <c r="UEH2" s="1309"/>
      <c r="UEI2" s="1309"/>
      <c r="UEJ2" s="1309"/>
      <c r="UEK2" s="1309"/>
      <c r="UEL2" s="1309"/>
      <c r="UEM2" s="1309"/>
      <c r="UEN2" s="1309"/>
      <c r="UEO2" s="1309"/>
      <c r="UEP2" s="1309"/>
      <c r="UEQ2" s="1309"/>
      <c r="UER2" s="1309"/>
      <c r="UES2" s="1309"/>
      <c r="UET2" s="1309"/>
      <c r="UEU2" s="1309"/>
      <c r="UEV2" s="1309"/>
      <c r="UEW2" s="1309"/>
      <c r="UEX2" s="1309"/>
      <c r="UEY2" s="1309"/>
      <c r="UEZ2" s="1309"/>
      <c r="UFA2" s="1309"/>
      <c r="UFB2" s="1309"/>
      <c r="UFC2" s="1309"/>
      <c r="UFD2" s="1309"/>
      <c r="UFE2" s="1309"/>
      <c r="UFF2" s="1309"/>
      <c r="UFG2" s="1309"/>
      <c r="UFH2" s="1309"/>
      <c r="UFI2" s="1309"/>
      <c r="UFJ2" s="1309"/>
      <c r="UFK2" s="1309"/>
      <c r="UFL2" s="1309"/>
      <c r="UFM2" s="1309"/>
      <c r="UFN2" s="1309"/>
      <c r="UFO2" s="1309"/>
      <c r="UFP2" s="1309"/>
      <c r="UFQ2" s="1309"/>
      <c r="UFR2" s="1309"/>
      <c r="UFS2" s="1309"/>
      <c r="UFT2" s="1309"/>
      <c r="UFU2" s="1309"/>
      <c r="UFV2" s="1309"/>
      <c r="UFW2" s="1309"/>
      <c r="UFX2" s="1309"/>
      <c r="UFY2" s="1309"/>
      <c r="UFZ2" s="1309"/>
      <c r="UGA2" s="1309"/>
      <c r="UGB2" s="1309"/>
      <c r="UGC2" s="1309"/>
      <c r="UGD2" s="1309"/>
      <c r="UGE2" s="1309"/>
      <c r="UGF2" s="1309"/>
      <c r="UGG2" s="1309"/>
      <c r="UGH2" s="1309"/>
      <c r="UGI2" s="1309"/>
      <c r="UGJ2" s="1309"/>
      <c r="UGK2" s="1309"/>
      <c r="UGL2" s="1309"/>
      <c r="UGM2" s="1309"/>
      <c r="UGN2" s="1309"/>
      <c r="UGO2" s="1309"/>
      <c r="UGP2" s="1309"/>
      <c r="UGQ2" s="1309"/>
      <c r="UGR2" s="1309"/>
      <c r="UGS2" s="1309"/>
      <c r="UGT2" s="1309"/>
      <c r="UGU2" s="1309"/>
      <c r="UGV2" s="1309"/>
      <c r="UGW2" s="1309"/>
      <c r="UGX2" s="1309"/>
      <c r="UGY2" s="1309"/>
      <c r="UGZ2" s="1309"/>
      <c r="UHA2" s="1309"/>
      <c r="UHB2" s="1309"/>
      <c r="UHC2" s="1309"/>
      <c r="UHD2" s="1309"/>
      <c r="UHE2" s="1309"/>
      <c r="UHF2" s="1309"/>
      <c r="UHG2" s="1309"/>
      <c r="UHH2" s="1309"/>
      <c r="UHI2" s="1309"/>
      <c r="UHJ2" s="1309"/>
      <c r="UHK2" s="1309"/>
      <c r="UHL2" s="1309"/>
      <c r="UHM2" s="1309"/>
      <c r="UHN2" s="1309"/>
      <c r="UHO2" s="1309"/>
      <c r="UHP2" s="1309"/>
      <c r="UHQ2" s="1309"/>
      <c r="UHR2" s="1309"/>
      <c r="UHS2" s="1309"/>
      <c r="UHT2" s="1309"/>
      <c r="UHU2" s="1309"/>
      <c r="UHV2" s="1309"/>
      <c r="UHW2" s="1309"/>
      <c r="UHX2" s="1309"/>
      <c r="UHY2" s="1309"/>
      <c r="UHZ2" s="1309"/>
      <c r="UIA2" s="1309"/>
      <c r="UIB2" s="1309"/>
      <c r="UIC2" s="1309"/>
      <c r="UID2" s="1309"/>
      <c r="UIE2" s="1309"/>
      <c r="UIF2" s="1309"/>
      <c r="UIG2" s="1309"/>
      <c r="UIH2" s="1309"/>
      <c r="UII2" s="1309"/>
      <c r="UIJ2" s="1309"/>
      <c r="UIK2" s="1309"/>
      <c r="UIL2" s="1309"/>
      <c r="UIM2" s="1309"/>
      <c r="UIN2" s="1309"/>
      <c r="UIO2" s="1309"/>
      <c r="UIP2" s="1309"/>
      <c r="UIQ2" s="1309"/>
      <c r="UIR2" s="1309"/>
      <c r="UIS2" s="1309"/>
      <c r="UIT2" s="1309"/>
      <c r="UIU2" s="1309"/>
      <c r="UIV2" s="1309"/>
      <c r="UIW2" s="1309"/>
      <c r="UIX2" s="1309"/>
      <c r="UIY2" s="1309"/>
      <c r="UIZ2" s="1309"/>
      <c r="UJA2" s="1309"/>
      <c r="UJB2" s="1309"/>
      <c r="UJC2" s="1309"/>
      <c r="UJD2" s="1309"/>
      <c r="UJE2" s="1309"/>
      <c r="UJF2" s="1309"/>
      <c r="UJG2" s="1309"/>
      <c r="UJH2" s="1309"/>
      <c r="UJI2" s="1309"/>
      <c r="UJJ2" s="1309"/>
      <c r="UJK2" s="1309"/>
      <c r="UJL2" s="1309"/>
      <c r="UJM2" s="1309"/>
      <c r="UJN2" s="1309"/>
      <c r="UJO2" s="1309"/>
      <c r="UJP2" s="1309"/>
      <c r="UJQ2" s="1309"/>
      <c r="UJR2" s="1309"/>
      <c r="UJS2" s="1309"/>
      <c r="UJT2" s="1309"/>
      <c r="UJU2" s="1309"/>
      <c r="UJV2" s="1309"/>
      <c r="UJW2" s="1309"/>
      <c r="UJX2" s="1309"/>
      <c r="UJY2" s="1309"/>
      <c r="UJZ2" s="1309"/>
      <c r="UKA2" s="1309"/>
      <c r="UKB2" s="1309"/>
      <c r="UKC2" s="1309"/>
      <c r="UKD2" s="1309"/>
      <c r="UKE2" s="1309"/>
      <c r="UKF2" s="1309"/>
      <c r="UKG2" s="1309"/>
      <c r="UKH2" s="1309"/>
      <c r="UKI2" s="1309"/>
      <c r="UKJ2" s="1309"/>
      <c r="UKK2" s="1309"/>
      <c r="UKL2" s="1309"/>
      <c r="UKM2" s="1309"/>
      <c r="UKN2" s="1309"/>
      <c r="UKO2" s="1309"/>
      <c r="UKP2" s="1309"/>
      <c r="UKQ2" s="1309"/>
      <c r="UKR2" s="1309"/>
      <c r="UKS2" s="1309"/>
      <c r="UKT2" s="1309"/>
      <c r="UKU2" s="1309"/>
      <c r="UKV2" s="1309"/>
      <c r="UKW2" s="1309"/>
      <c r="UKX2" s="1309"/>
      <c r="UKY2" s="1309"/>
      <c r="UKZ2" s="1309"/>
      <c r="ULA2" s="1309"/>
      <c r="ULB2" s="1309"/>
      <c r="ULC2" s="1309"/>
      <c r="ULD2" s="1309"/>
      <c r="ULE2" s="1309"/>
      <c r="ULF2" s="1309"/>
      <c r="ULG2" s="1309"/>
      <c r="ULH2" s="1309"/>
      <c r="ULI2" s="1309"/>
      <c r="ULJ2" s="1309"/>
      <c r="ULK2" s="1309"/>
      <c r="ULL2" s="1309"/>
      <c r="ULM2" s="1309"/>
      <c r="ULN2" s="1309"/>
      <c r="ULO2" s="1309"/>
      <c r="ULP2" s="1309"/>
      <c r="ULQ2" s="1309"/>
      <c r="ULR2" s="1309"/>
      <c r="ULS2" s="1309"/>
      <c r="ULT2" s="1309"/>
      <c r="ULU2" s="1309"/>
      <c r="ULV2" s="1309"/>
      <c r="ULW2" s="1309"/>
      <c r="ULX2" s="1309"/>
      <c r="ULY2" s="1309"/>
      <c r="ULZ2" s="1309"/>
      <c r="UMA2" s="1309"/>
      <c r="UMB2" s="1309"/>
      <c r="UMC2" s="1309"/>
      <c r="UMD2" s="1309"/>
      <c r="UME2" s="1309"/>
      <c r="UMF2" s="1309"/>
      <c r="UMG2" s="1309"/>
      <c r="UMH2" s="1309"/>
      <c r="UMI2" s="1309"/>
      <c r="UMJ2" s="1309"/>
      <c r="UMK2" s="1309"/>
      <c r="UML2" s="1309"/>
      <c r="UMM2" s="1309"/>
      <c r="UMN2" s="1309"/>
      <c r="UMO2" s="1309"/>
      <c r="UMP2" s="1309"/>
      <c r="UMQ2" s="1309"/>
      <c r="UMR2" s="1309"/>
      <c r="UMS2" s="1309"/>
      <c r="UMT2" s="1309"/>
      <c r="UMU2" s="1309"/>
      <c r="UMV2" s="1309"/>
      <c r="UMW2" s="1309"/>
      <c r="UMX2" s="1309"/>
      <c r="UMY2" s="1309"/>
      <c r="UMZ2" s="1309"/>
      <c r="UNA2" s="1309"/>
      <c r="UNB2" s="1309"/>
      <c r="UNC2" s="1309"/>
      <c r="UND2" s="1309"/>
      <c r="UNE2" s="1309"/>
      <c r="UNF2" s="1309"/>
      <c r="UNG2" s="1309"/>
      <c r="UNH2" s="1309"/>
      <c r="UNI2" s="1309"/>
      <c r="UNJ2" s="1309"/>
      <c r="UNK2" s="1309"/>
      <c r="UNL2" s="1309"/>
      <c r="UNM2" s="1309"/>
      <c r="UNN2" s="1309"/>
      <c r="UNO2" s="1309"/>
      <c r="UNP2" s="1309"/>
      <c r="UNQ2" s="1309"/>
      <c r="UNR2" s="1309"/>
      <c r="UNS2" s="1309"/>
      <c r="UNT2" s="1309"/>
      <c r="UNU2" s="1309"/>
      <c r="UNV2" s="1309"/>
      <c r="UNW2" s="1309"/>
      <c r="UNX2" s="1309"/>
      <c r="UNY2" s="1309"/>
      <c r="UNZ2" s="1309"/>
      <c r="UOA2" s="1309"/>
      <c r="UOB2" s="1309"/>
      <c r="UOC2" s="1309"/>
      <c r="UOD2" s="1309"/>
      <c r="UOE2" s="1309"/>
      <c r="UOF2" s="1309"/>
      <c r="UOG2" s="1309"/>
      <c r="UOH2" s="1309"/>
      <c r="UOI2" s="1309"/>
      <c r="UOJ2" s="1309"/>
      <c r="UOK2" s="1309"/>
      <c r="UOL2" s="1309"/>
      <c r="UOM2" s="1309"/>
      <c r="UON2" s="1309"/>
      <c r="UOO2" s="1309"/>
      <c r="UOP2" s="1309"/>
      <c r="UOQ2" s="1309"/>
      <c r="UOR2" s="1309"/>
      <c r="UOS2" s="1309"/>
      <c r="UOT2" s="1309"/>
      <c r="UOU2" s="1309"/>
      <c r="UOV2" s="1309"/>
      <c r="UOW2" s="1309"/>
      <c r="UOX2" s="1309"/>
      <c r="UOY2" s="1309"/>
      <c r="UOZ2" s="1309"/>
      <c r="UPA2" s="1309"/>
      <c r="UPB2" s="1309"/>
      <c r="UPC2" s="1309"/>
      <c r="UPD2" s="1309"/>
      <c r="UPE2" s="1309"/>
      <c r="UPF2" s="1309"/>
      <c r="UPG2" s="1309"/>
      <c r="UPH2" s="1309"/>
      <c r="UPI2" s="1309"/>
      <c r="UPJ2" s="1309"/>
      <c r="UPK2" s="1309"/>
      <c r="UPL2" s="1309"/>
      <c r="UPM2" s="1309"/>
      <c r="UPN2" s="1309"/>
      <c r="UPO2" s="1309"/>
      <c r="UPP2" s="1309"/>
      <c r="UPQ2" s="1309"/>
      <c r="UPR2" s="1309"/>
      <c r="UPS2" s="1309"/>
      <c r="UPT2" s="1309"/>
      <c r="UPU2" s="1309"/>
      <c r="UPV2" s="1309"/>
      <c r="UPW2" s="1309"/>
      <c r="UPX2" s="1309"/>
      <c r="UPY2" s="1309"/>
      <c r="UPZ2" s="1309"/>
      <c r="UQA2" s="1309"/>
      <c r="UQB2" s="1309"/>
      <c r="UQC2" s="1309"/>
      <c r="UQD2" s="1309"/>
      <c r="UQE2" s="1309"/>
      <c r="UQF2" s="1309"/>
      <c r="UQG2" s="1309"/>
      <c r="UQH2" s="1309"/>
      <c r="UQI2" s="1309"/>
      <c r="UQJ2" s="1309"/>
      <c r="UQK2" s="1309"/>
      <c r="UQL2" s="1309"/>
      <c r="UQM2" s="1309"/>
      <c r="UQN2" s="1309"/>
      <c r="UQO2" s="1309"/>
      <c r="UQP2" s="1309"/>
      <c r="UQQ2" s="1309"/>
      <c r="UQR2" s="1309"/>
      <c r="UQS2" s="1309"/>
      <c r="UQT2" s="1309"/>
      <c r="UQU2" s="1309"/>
      <c r="UQV2" s="1309"/>
      <c r="UQW2" s="1309"/>
      <c r="UQX2" s="1309"/>
      <c r="UQY2" s="1309"/>
      <c r="UQZ2" s="1309"/>
      <c r="URA2" s="1309"/>
      <c r="URB2" s="1309"/>
      <c r="URC2" s="1309"/>
      <c r="URD2" s="1309"/>
      <c r="URE2" s="1309"/>
      <c r="URF2" s="1309"/>
      <c r="URG2" s="1309"/>
      <c r="URH2" s="1309"/>
      <c r="URI2" s="1309"/>
      <c r="URJ2" s="1309"/>
      <c r="URK2" s="1309"/>
      <c r="URL2" s="1309"/>
      <c r="URM2" s="1309"/>
      <c r="URN2" s="1309"/>
      <c r="URO2" s="1309"/>
      <c r="URP2" s="1309"/>
      <c r="URQ2" s="1309"/>
      <c r="URR2" s="1309"/>
      <c r="URS2" s="1309"/>
      <c r="URT2" s="1309"/>
      <c r="URU2" s="1309"/>
      <c r="URV2" s="1309"/>
      <c r="URW2" s="1309"/>
      <c r="URX2" s="1309"/>
      <c r="URY2" s="1309"/>
      <c r="URZ2" s="1309"/>
      <c r="USA2" s="1309"/>
      <c r="USB2" s="1309"/>
      <c r="USC2" s="1309"/>
      <c r="USD2" s="1309"/>
      <c r="USE2" s="1309"/>
      <c r="USF2" s="1309"/>
      <c r="USG2" s="1309"/>
      <c r="USH2" s="1309"/>
      <c r="USI2" s="1309"/>
      <c r="USJ2" s="1309"/>
      <c r="USK2" s="1309"/>
      <c r="USL2" s="1309"/>
      <c r="USM2" s="1309"/>
      <c r="USN2" s="1309"/>
      <c r="USO2" s="1309"/>
      <c r="USP2" s="1309"/>
      <c r="USQ2" s="1309"/>
      <c r="USR2" s="1309"/>
      <c r="USS2" s="1309"/>
      <c r="UST2" s="1309"/>
      <c r="USU2" s="1309"/>
      <c r="USV2" s="1309"/>
      <c r="USW2" s="1309"/>
      <c r="USX2" s="1309"/>
      <c r="USY2" s="1309"/>
      <c r="USZ2" s="1309"/>
      <c r="UTA2" s="1309"/>
      <c r="UTB2" s="1309"/>
      <c r="UTC2" s="1309"/>
      <c r="UTD2" s="1309"/>
      <c r="UTE2" s="1309"/>
      <c r="UTF2" s="1309"/>
      <c r="UTG2" s="1309"/>
      <c r="UTH2" s="1309"/>
      <c r="UTI2" s="1309"/>
      <c r="UTJ2" s="1309"/>
      <c r="UTK2" s="1309"/>
      <c r="UTL2" s="1309"/>
      <c r="UTM2" s="1309"/>
      <c r="UTN2" s="1309"/>
      <c r="UTO2" s="1309"/>
      <c r="UTP2" s="1309"/>
      <c r="UTQ2" s="1309"/>
      <c r="UTR2" s="1309"/>
      <c r="UTS2" s="1309"/>
      <c r="UTT2" s="1309"/>
      <c r="UTU2" s="1309"/>
      <c r="UTV2" s="1309"/>
      <c r="UTW2" s="1309"/>
      <c r="UTX2" s="1309"/>
      <c r="UTY2" s="1309"/>
      <c r="UTZ2" s="1309"/>
      <c r="UUA2" s="1309"/>
      <c r="UUB2" s="1309"/>
      <c r="UUC2" s="1309"/>
      <c r="UUD2" s="1309"/>
      <c r="UUE2" s="1309"/>
      <c r="UUF2" s="1309"/>
      <c r="UUG2" s="1309"/>
      <c r="UUH2" s="1309"/>
      <c r="UUI2" s="1309"/>
      <c r="UUJ2" s="1309"/>
      <c r="UUK2" s="1309"/>
      <c r="UUL2" s="1309"/>
      <c r="UUM2" s="1309"/>
      <c r="UUN2" s="1309"/>
      <c r="UUO2" s="1309"/>
      <c r="UUP2" s="1309"/>
      <c r="UUQ2" s="1309"/>
      <c r="UUR2" s="1309"/>
      <c r="UUS2" s="1309"/>
      <c r="UUT2" s="1309"/>
      <c r="UUU2" s="1309"/>
      <c r="UUV2" s="1309"/>
      <c r="UUW2" s="1309"/>
      <c r="UUX2" s="1309"/>
      <c r="UUY2" s="1309"/>
      <c r="UUZ2" s="1309"/>
      <c r="UVA2" s="1309"/>
      <c r="UVB2" s="1309"/>
      <c r="UVC2" s="1309"/>
      <c r="UVD2" s="1309"/>
      <c r="UVE2" s="1309"/>
      <c r="UVF2" s="1309"/>
      <c r="UVG2" s="1309"/>
      <c r="UVH2" s="1309"/>
      <c r="UVI2" s="1309"/>
      <c r="UVJ2" s="1309"/>
      <c r="UVK2" s="1309"/>
      <c r="UVL2" s="1309"/>
      <c r="UVM2" s="1309"/>
      <c r="UVN2" s="1309"/>
      <c r="UVO2" s="1309"/>
      <c r="UVP2" s="1309"/>
      <c r="UVQ2" s="1309"/>
      <c r="UVR2" s="1309"/>
      <c r="UVS2" s="1309"/>
      <c r="UVT2" s="1309"/>
      <c r="UVU2" s="1309"/>
      <c r="UVV2" s="1309"/>
      <c r="UVW2" s="1309"/>
      <c r="UVX2" s="1309"/>
      <c r="UVY2" s="1309"/>
      <c r="UVZ2" s="1309"/>
      <c r="UWA2" s="1309"/>
      <c r="UWB2" s="1309"/>
      <c r="UWC2" s="1309"/>
      <c r="UWD2" s="1309"/>
      <c r="UWE2" s="1309"/>
      <c r="UWF2" s="1309"/>
      <c r="UWG2" s="1309"/>
      <c r="UWH2" s="1309"/>
      <c r="UWI2" s="1309"/>
      <c r="UWJ2" s="1309"/>
      <c r="UWK2" s="1309"/>
      <c r="UWL2" s="1309"/>
      <c r="UWM2" s="1309"/>
      <c r="UWN2" s="1309"/>
      <c r="UWO2" s="1309"/>
      <c r="UWP2" s="1309"/>
      <c r="UWQ2" s="1309"/>
      <c r="UWR2" s="1309"/>
      <c r="UWS2" s="1309"/>
      <c r="UWT2" s="1309"/>
      <c r="UWU2" s="1309"/>
      <c r="UWV2" s="1309"/>
      <c r="UWW2" s="1309"/>
      <c r="UWX2" s="1309"/>
      <c r="UWY2" s="1309"/>
      <c r="UWZ2" s="1309"/>
      <c r="UXA2" s="1309"/>
      <c r="UXB2" s="1309"/>
      <c r="UXC2" s="1309"/>
      <c r="UXD2" s="1309"/>
      <c r="UXE2" s="1309"/>
      <c r="UXF2" s="1309"/>
      <c r="UXG2" s="1309"/>
      <c r="UXH2" s="1309"/>
      <c r="UXI2" s="1309"/>
      <c r="UXJ2" s="1309"/>
      <c r="UXK2" s="1309"/>
      <c r="UXL2" s="1309"/>
      <c r="UXM2" s="1309"/>
      <c r="UXN2" s="1309"/>
      <c r="UXO2" s="1309"/>
      <c r="UXP2" s="1309"/>
      <c r="UXQ2" s="1309"/>
      <c r="UXR2" s="1309"/>
      <c r="UXS2" s="1309"/>
      <c r="UXT2" s="1309"/>
      <c r="UXU2" s="1309"/>
      <c r="UXV2" s="1309"/>
      <c r="UXW2" s="1309"/>
      <c r="UXX2" s="1309"/>
      <c r="UXY2" s="1309"/>
      <c r="UXZ2" s="1309"/>
      <c r="UYA2" s="1309"/>
      <c r="UYB2" s="1309"/>
      <c r="UYC2" s="1309"/>
      <c r="UYD2" s="1309"/>
      <c r="UYE2" s="1309"/>
      <c r="UYF2" s="1309"/>
      <c r="UYG2" s="1309"/>
      <c r="UYH2" s="1309"/>
      <c r="UYI2" s="1309"/>
      <c r="UYJ2" s="1309"/>
      <c r="UYK2" s="1309"/>
      <c r="UYL2" s="1309"/>
      <c r="UYM2" s="1309"/>
      <c r="UYN2" s="1309"/>
      <c r="UYO2" s="1309"/>
      <c r="UYP2" s="1309"/>
      <c r="UYQ2" s="1309"/>
      <c r="UYR2" s="1309"/>
      <c r="UYS2" s="1309"/>
      <c r="UYT2" s="1309"/>
      <c r="UYU2" s="1309"/>
      <c r="UYV2" s="1309"/>
      <c r="UYW2" s="1309"/>
      <c r="UYX2" s="1309"/>
      <c r="UYY2" s="1309"/>
      <c r="UYZ2" s="1309"/>
      <c r="UZA2" s="1309"/>
      <c r="UZB2" s="1309"/>
      <c r="UZC2" s="1309"/>
      <c r="UZD2" s="1309"/>
      <c r="UZE2" s="1309"/>
      <c r="UZF2" s="1309"/>
      <c r="UZG2" s="1309"/>
      <c r="UZH2" s="1309"/>
      <c r="UZI2" s="1309"/>
      <c r="UZJ2" s="1309"/>
      <c r="UZK2" s="1309"/>
      <c r="UZL2" s="1309"/>
      <c r="UZM2" s="1309"/>
      <c r="UZN2" s="1309"/>
      <c r="UZO2" s="1309"/>
      <c r="UZP2" s="1309"/>
      <c r="UZQ2" s="1309"/>
      <c r="UZR2" s="1309"/>
      <c r="UZS2" s="1309"/>
      <c r="UZT2" s="1309"/>
      <c r="UZU2" s="1309"/>
      <c r="UZV2" s="1309"/>
      <c r="UZW2" s="1309"/>
      <c r="UZX2" s="1309"/>
      <c r="UZY2" s="1309"/>
      <c r="UZZ2" s="1309"/>
      <c r="VAA2" s="1309"/>
      <c r="VAB2" s="1309"/>
      <c r="VAC2" s="1309"/>
      <c r="VAD2" s="1309"/>
      <c r="VAE2" s="1309"/>
      <c r="VAF2" s="1309"/>
      <c r="VAG2" s="1309"/>
      <c r="VAH2" s="1309"/>
      <c r="VAI2" s="1309"/>
      <c r="VAJ2" s="1309"/>
      <c r="VAK2" s="1309"/>
      <c r="VAL2" s="1309"/>
      <c r="VAM2" s="1309"/>
      <c r="VAN2" s="1309"/>
      <c r="VAO2" s="1309"/>
      <c r="VAP2" s="1309"/>
      <c r="VAQ2" s="1309"/>
      <c r="VAR2" s="1309"/>
      <c r="VAS2" s="1309"/>
      <c r="VAT2" s="1309"/>
      <c r="VAU2" s="1309"/>
      <c r="VAV2" s="1309"/>
      <c r="VAW2" s="1309"/>
      <c r="VAX2" s="1309"/>
      <c r="VAY2" s="1309"/>
      <c r="VAZ2" s="1309"/>
      <c r="VBA2" s="1309"/>
      <c r="VBB2" s="1309"/>
      <c r="VBC2" s="1309"/>
      <c r="VBD2" s="1309"/>
      <c r="VBE2" s="1309"/>
      <c r="VBF2" s="1309"/>
      <c r="VBG2" s="1309"/>
      <c r="VBH2" s="1309"/>
      <c r="VBI2" s="1309"/>
      <c r="VBJ2" s="1309"/>
      <c r="VBK2" s="1309"/>
      <c r="VBL2" s="1309"/>
      <c r="VBM2" s="1309"/>
      <c r="VBN2" s="1309"/>
      <c r="VBO2" s="1309"/>
      <c r="VBP2" s="1309"/>
      <c r="VBQ2" s="1309"/>
      <c r="VBR2" s="1309"/>
      <c r="VBS2" s="1309"/>
      <c r="VBT2" s="1309"/>
      <c r="VBU2" s="1309"/>
      <c r="VBV2" s="1309"/>
      <c r="VBW2" s="1309"/>
      <c r="VBX2" s="1309"/>
      <c r="VBY2" s="1309"/>
      <c r="VBZ2" s="1309"/>
      <c r="VCA2" s="1309"/>
      <c r="VCB2" s="1309"/>
      <c r="VCC2" s="1309"/>
      <c r="VCD2" s="1309"/>
      <c r="VCE2" s="1309"/>
      <c r="VCF2" s="1309"/>
      <c r="VCG2" s="1309"/>
      <c r="VCH2" s="1309"/>
      <c r="VCI2" s="1309"/>
      <c r="VCJ2" s="1309"/>
      <c r="VCK2" s="1309"/>
      <c r="VCL2" s="1309"/>
      <c r="VCM2" s="1309"/>
      <c r="VCN2" s="1309"/>
      <c r="VCO2" s="1309"/>
      <c r="VCP2" s="1309"/>
      <c r="VCQ2" s="1309"/>
      <c r="VCR2" s="1309"/>
      <c r="VCS2" s="1309"/>
      <c r="VCT2" s="1309"/>
      <c r="VCU2" s="1309"/>
      <c r="VCV2" s="1309"/>
      <c r="VCW2" s="1309"/>
      <c r="VCX2" s="1309"/>
      <c r="VCY2" s="1309"/>
      <c r="VCZ2" s="1309"/>
      <c r="VDA2" s="1309"/>
      <c r="VDB2" s="1309"/>
      <c r="VDC2" s="1309"/>
      <c r="VDD2" s="1309"/>
      <c r="VDE2" s="1309"/>
      <c r="VDF2" s="1309"/>
      <c r="VDG2" s="1309"/>
      <c r="VDH2" s="1309"/>
      <c r="VDI2" s="1309"/>
      <c r="VDJ2" s="1309"/>
      <c r="VDK2" s="1309"/>
      <c r="VDL2" s="1309"/>
      <c r="VDM2" s="1309"/>
      <c r="VDN2" s="1309"/>
      <c r="VDO2" s="1309"/>
      <c r="VDP2" s="1309"/>
      <c r="VDQ2" s="1309"/>
      <c r="VDR2" s="1309"/>
      <c r="VDS2" s="1309"/>
      <c r="VDT2" s="1309"/>
      <c r="VDU2" s="1309"/>
      <c r="VDV2" s="1309"/>
      <c r="VDW2" s="1309"/>
      <c r="VDX2" s="1309"/>
      <c r="VDY2" s="1309"/>
      <c r="VDZ2" s="1309"/>
      <c r="VEA2" s="1309"/>
      <c r="VEB2" s="1309"/>
      <c r="VEC2" s="1309"/>
      <c r="VED2" s="1309"/>
      <c r="VEE2" s="1309"/>
      <c r="VEF2" s="1309"/>
      <c r="VEG2" s="1309"/>
      <c r="VEH2" s="1309"/>
      <c r="VEI2" s="1309"/>
      <c r="VEJ2" s="1309"/>
      <c r="VEK2" s="1309"/>
      <c r="VEL2" s="1309"/>
      <c r="VEM2" s="1309"/>
      <c r="VEN2" s="1309"/>
      <c r="VEO2" s="1309"/>
      <c r="VEP2" s="1309"/>
      <c r="VEQ2" s="1309"/>
      <c r="VER2" s="1309"/>
      <c r="VES2" s="1309"/>
      <c r="VET2" s="1309"/>
      <c r="VEU2" s="1309"/>
      <c r="VEV2" s="1309"/>
      <c r="VEW2" s="1309"/>
      <c r="VEX2" s="1309"/>
      <c r="VEY2" s="1309"/>
      <c r="VEZ2" s="1309"/>
      <c r="VFA2" s="1309"/>
      <c r="VFB2" s="1309"/>
      <c r="VFC2" s="1309"/>
      <c r="VFD2" s="1309"/>
      <c r="VFE2" s="1309"/>
      <c r="VFF2" s="1309"/>
      <c r="VFG2" s="1309"/>
      <c r="VFH2" s="1309"/>
      <c r="VFI2" s="1309"/>
      <c r="VFJ2" s="1309"/>
      <c r="VFK2" s="1309"/>
      <c r="VFL2" s="1309"/>
      <c r="VFM2" s="1309"/>
      <c r="VFN2" s="1309"/>
      <c r="VFO2" s="1309"/>
      <c r="VFP2" s="1309"/>
      <c r="VFQ2" s="1309"/>
      <c r="VFR2" s="1309"/>
      <c r="VFS2" s="1309"/>
      <c r="VFT2" s="1309"/>
      <c r="VFU2" s="1309"/>
      <c r="VFV2" s="1309"/>
      <c r="VFW2" s="1309"/>
      <c r="VFX2" s="1309"/>
      <c r="VFY2" s="1309"/>
      <c r="VFZ2" s="1309"/>
      <c r="VGA2" s="1309"/>
      <c r="VGB2" s="1309"/>
      <c r="VGC2" s="1309"/>
      <c r="VGD2" s="1309"/>
      <c r="VGE2" s="1309"/>
      <c r="VGF2" s="1309"/>
      <c r="VGG2" s="1309"/>
      <c r="VGH2" s="1309"/>
      <c r="VGI2" s="1309"/>
      <c r="VGJ2" s="1309"/>
      <c r="VGK2" s="1309"/>
      <c r="VGL2" s="1309"/>
      <c r="VGM2" s="1309"/>
      <c r="VGN2" s="1309"/>
      <c r="VGO2" s="1309"/>
      <c r="VGP2" s="1309"/>
      <c r="VGQ2" s="1309"/>
      <c r="VGR2" s="1309"/>
      <c r="VGS2" s="1309"/>
      <c r="VGT2" s="1309"/>
      <c r="VGU2" s="1309"/>
      <c r="VGV2" s="1309"/>
      <c r="VGW2" s="1309"/>
      <c r="VGX2" s="1309"/>
      <c r="VGY2" s="1309"/>
      <c r="VGZ2" s="1309"/>
      <c r="VHA2" s="1309"/>
      <c r="VHB2" s="1309"/>
      <c r="VHC2" s="1309"/>
      <c r="VHD2" s="1309"/>
      <c r="VHE2" s="1309"/>
      <c r="VHF2" s="1309"/>
      <c r="VHG2" s="1309"/>
      <c r="VHH2" s="1309"/>
      <c r="VHI2" s="1309"/>
      <c r="VHJ2" s="1309"/>
      <c r="VHK2" s="1309"/>
      <c r="VHL2" s="1309"/>
      <c r="VHM2" s="1309"/>
      <c r="VHN2" s="1309"/>
      <c r="VHO2" s="1309"/>
      <c r="VHP2" s="1309"/>
      <c r="VHQ2" s="1309"/>
      <c r="VHR2" s="1309"/>
      <c r="VHS2" s="1309"/>
      <c r="VHT2" s="1309"/>
      <c r="VHU2" s="1309"/>
      <c r="VHV2" s="1309"/>
      <c r="VHW2" s="1309"/>
      <c r="VHX2" s="1309"/>
      <c r="VHY2" s="1309"/>
      <c r="VHZ2" s="1309"/>
      <c r="VIA2" s="1309"/>
      <c r="VIB2" s="1309"/>
      <c r="VIC2" s="1309"/>
      <c r="VID2" s="1309"/>
      <c r="VIE2" s="1309"/>
      <c r="VIF2" s="1309"/>
      <c r="VIG2" s="1309"/>
      <c r="VIH2" s="1309"/>
      <c r="VII2" s="1309"/>
      <c r="VIJ2" s="1309"/>
      <c r="VIK2" s="1309"/>
      <c r="VIL2" s="1309"/>
      <c r="VIM2" s="1309"/>
      <c r="VIN2" s="1309"/>
      <c r="VIO2" s="1309"/>
      <c r="VIP2" s="1309"/>
      <c r="VIQ2" s="1309"/>
      <c r="VIR2" s="1309"/>
      <c r="VIS2" s="1309"/>
      <c r="VIT2" s="1309"/>
      <c r="VIU2" s="1309"/>
      <c r="VIV2" s="1309"/>
      <c r="VIW2" s="1309"/>
      <c r="VIX2" s="1309"/>
      <c r="VIY2" s="1309"/>
      <c r="VIZ2" s="1309"/>
      <c r="VJA2" s="1309"/>
      <c r="VJB2" s="1309"/>
      <c r="VJC2" s="1309"/>
      <c r="VJD2" s="1309"/>
      <c r="VJE2" s="1309"/>
      <c r="VJF2" s="1309"/>
      <c r="VJG2" s="1309"/>
      <c r="VJH2" s="1309"/>
      <c r="VJI2" s="1309"/>
      <c r="VJJ2" s="1309"/>
      <c r="VJK2" s="1309"/>
      <c r="VJL2" s="1309"/>
      <c r="VJM2" s="1309"/>
      <c r="VJN2" s="1309"/>
      <c r="VJO2" s="1309"/>
      <c r="VJP2" s="1309"/>
      <c r="VJQ2" s="1309"/>
      <c r="VJR2" s="1309"/>
      <c r="VJS2" s="1309"/>
      <c r="VJT2" s="1309"/>
      <c r="VJU2" s="1309"/>
      <c r="VJV2" s="1309"/>
      <c r="VJW2" s="1309"/>
      <c r="VJX2" s="1309"/>
      <c r="VJY2" s="1309"/>
      <c r="VJZ2" s="1309"/>
      <c r="VKA2" s="1309"/>
      <c r="VKB2" s="1309"/>
      <c r="VKC2" s="1309"/>
      <c r="VKD2" s="1309"/>
      <c r="VKE2" s="1309"/>
      <c r="VKF2" s="1309"/>
      <c r="VKG2" s="1309"/>
      <c r="VKH2" s="1309"/>
      <c r="VKI2" s="1309"/>
      <c r="VKJ2" s="1309"/>
      <c r="VKK2" s="1309"/>
      <c r="VKL2" s="1309"/>
      <c r="VKM2" s="1309"/>
      <c r="VKN2" s="1309"/>
      <c r="VKO2" s="1309"/>
      <c r="VKP2" s="1309"/>
      <c r="VKQ2" s="1309"/>
      <c r="VKR2" s="1309"/>
      <c r="VKS2" s="1309"/>
      <c r="VKT2" s="1309"/>
      <c r="VKU2" s="1309"/>
      <c r="VKV2" s="1309"/>
      <c r="VKW2" s="1309"/>
      <c r="VKX2" s="1309"/>
      <c r="VKY2" s="1309"/>
      <c r="VKZ2" s="1309"/>
      <c r="VLA2" s="1309"/>
      <c r="VLB2" s="1309"/>
      <c r="VLC2" s="1309"/>
      <c r="VLD2" s="1309"/>
      <c r="VLE2" s="1309"/>
      <c r="VLF2" s="1309"/>
      <c r="VLG2" s="1309"/>
      <c r="VLH2" s="1309"/>
      <c r="VLI2" s="1309"/>
      <c r="VLJ2" s="1309"/>
      <c r="VLK2" s="1309"/>
      <c r="VLL2" s="1309"/>
      <c r="VLM2" s="1309"/>
      <c r="VLN2" s="1309"/>
      <c r="VLO2" s="1309"/>
      <c r="VLP2" s="1309"/>
      <c r="VLQ2" s="1309"/>
      <c r="VLR2" s="1309"/>
      <c r="VLS2" s="1309"/>
      <c r="VLT2" s="1309"/>
      <c r="VLU2" s="1309"/>
      <c r="VLV2" s="1309"/>
      <c r="VLW2" s="1309"/>
      <c r="VLX2" s="1309"/>
      <c r="VLY2" s="1309"/>
      <c r="VLZ2" s="1309"/>
      <c r="VMA2" s="1309"/>
      <c r="VMB2" s="1309"/>
      <c r="VMC2" s="1309"/>
      <c r="VMD2" s="1309"/>
      <c r="VME2" s="1309"/>
      <c r="VMF2" s="1309"/>
      <c r="VMG2" s="1309"/>
      <c r="VMH2" s="1309"/>
      <c r="VMI2" s="1309"/>
      <c r="VMJ2" s="1309"/>
      <c r="VMK2" s="1309"/>
      <c r="VML2" s="1309"/>
      <c r="VMM2" s="1309"/>
      <c r="VMN2" s="1309"/>
      <c r="VMO2" s="1309"/>
      <c r="VMP2" s="1309"/>
      <c r="VMQ2" s="1309"/>
      <c r="VMR2" s="1309"/>
      <c r="VMS2" s="1309"/>
      <c r="VMT2" s="1309"/>
      <c r="VMU2" s="1309"/>
      <c r="VMV2" s="1309"/>
      <c r="VMW2" s="1309"/>
      <c r="VMX2" s="1309"/>
      <c r="VMY2" s="1309"/>
      <c r="VMZ2" s="1309"/>
      <c r="VNA2" s="1309"/>
      <c r="VNB2" s="1309"/>
      <c r="VNC2" s="1309"/>
      <c r="VND2" s="1309"/>
      <c r="VNE2" s="1309"/>
      <c r="VNF2" s="1309"/>
      <c r="VNG2" s="1309"/>
      <c r="VNH2" s="1309"/>
      <c r="VNI2" s="1309"/>
      <c r="VNJ2" s="1309"/>
      <c r="VNK2" s="1309"/>
      <c r="VNL2" s="1309"/>
      <c r="VNM2" s="1309"/>
      <c r="VNN2" s="1309"/>
      <c r="VNO2" s="1309"/>
      <c r="VNP2" s="1309"/>
      <c r="VNQ2" s="1309"/>
      <c r="VNR2" s="1309"/>
      <c r="VNS2" s="1309"/>
      <c r="VNT2" s="1309"/>
      <c r="VNU2" s="1309"/>
      <c r="VNV2" s="1309"/>
      <c r="VNW2" s="1309"/>
      <c r="VNX2" s="1309"/>
      <c r="VNY2" s="1309"/>
      <c r="VNZ2" s="1309"/>
      <c r="VOA2" s="1309"/>
      <c r="VOB2" s="1309"/>
      <c r="VOC2" s="1309"/>
      <c r="VOD2" s="1309"/>
      <c r="VOE2" s="1309"/>
      <c r="VOF2" s="1309"/>
      <c r="VOG2" s="1309"/>
      <c r="VOH2" s="1309"/>
      <c r="VOI2" s="1309"/>
      <c r="VOJ2" s="1309"/>
      <c r="VOK2" s="1309"/>
      <c r="VOL2" s="1309"/>
      <c r="VOM2" s="1309"/>
      <c r="VON2" s="1309"/>
      <c r="VOO2" s="1309"/>
      <c r="VOP2" s="1309"/>
      <c r="VOQ2" s="1309"/>
      <c r="VOR2" s="1309"/>
      <c r="VOS2" s="1309"/>
      <c r="VOT2" s="1309"/>
      <c r="VOU2" s="1309"/>
      <c r="VOV2" s="1309"/>
      <c r="VOW2" s="1309"/>
      <c r="VOX2" s="1309"/>
      <c r="VOY2" s="1309"/>
      <c r="VOZ2" s="1309"/>
      <c r="VPA2" s="1309"/>
      <c r="VPB2" s="1309"/>
      <c r="VPC2" s="1309"/>
      <c r="VPD2" s="1309"/>
      <c r="VPE2" s="1309"/>
      <c r="VPF2" s="1309"/>
      <c r="VPG2" s="1309"/>
      <c r="VPH2" s="1309"/>
      <c r="VPI2" s="1309"/>
      <c r="VPJ2" s="1309"/>
      <c r="VPK2" s="1309"/>
      <c r="VPL2" s="1309"/>
      <c r="VPM2" s="1309"/>
      <c r="VPN2" s="1309"/>
      <c r="VPO2" s="1309"/>
      <c r="VPP2" s="1309"/>
      <c r="VPQ2" s="1309"/>
      <c r="VPR2" s="1309"/>
      <c r="VPS2" s="1309"/>
      <c r="VPT2" s="1309"/>
      <c r="VPU2" s="1309"/>
      <c r="VPV2" s="1309"/>
      <c r="VPW2" s="1309"/>
      <c r="VPX2" s="1309"/>
      <c r="VPY2" s="1309"/>
      <c r="VPZ2" s="1309"/>
      <c r="VQA2" s="1309"/>
      <c r="VQB2" s="1309"/>
      <c r="VQC2" s="1309"/>
      <c r="VQD2" s="1309"/>
      <c r="VQE2" s="1309"/>
      <c r="VQF2" s="1309"/>
      <c r="VQG2" s="1309"/>
      <c r="VQH2" s="1309"/>
      <c r="VQI2" s="1309"/>
      <c r="VQJ2" s="1309"/>
      <c r="VQK2" s="1309"/>
      <c r="VQL2" s="1309"/>
      <c r="VQM2" s="1309"/>
      <c r="VQN2" s="1309"/>
      <c r="VQO2" s="1309"/>
      <c r="VQP2" s="1309"/>
      <c r="VQQ2" s="1309"/>
      <c r="VQR2" s="1309"/>
      <c r="VQS2" s="1309"/>
      <c r="VQT2" s="1309"/>
      <c r="VQU2" s="1309"/>
      <c r="VQV2" s="1309"/>
      <c r="VQW2" s="1309"/>
      <c r="VQX2" s="1309"/>
      <c r="VQY2" s="1309"/>
      <c r="VQZ2" s="1309"/>
      <c r="VRA2" s="1309"/>
      <c r="VRB2" s="1309"/>
      <c r="VRC2" s="1309"/>
      <c r="VRD2" s="1309"/>
      <c r="VRE2" s="1309"/>
      <c r="VRF2" s="1309"/>
      <c r="VRG2" s="1309"/>
      <c r="VRH2" s="1309"/>
      <c r="VRI2" s="1309"/>
      <c r="VRJ2" s="1309"/>
      <c r="VRK2" s="1309"/>
      <c r="VRL2" s="1309"/>
      <c r="VRM2" s="1309"/>
      <c r="VRN2" s="1309"/>
      <c r="VRO2" s="1309"/>
      <c r="VRP2" s="1309"/>
      <c r="VRQ2" s="1309"/>
      <c r="VRR2" s="1309"/>
      <c r="VRS2" s="1309"/>
      <c r="VRT2" s="1309"/>
      <c r="VRU2" s="1309"/>
      <c r="VRV2" s="1309"/>
      <c r="VRW2" s="1309"/>
      <c r="VRX2" s="1309"/>
      <c r="VRY2" s="1309"/>
      <c r="VRZ2" s="1309"/>
      <c r="VSA2" s="1309"/>
      <c r="VSB2" s="1309"/>
      <c r="VSC2" s="1309"/>
      <c r="VSD2" s="1309"/>
      <c r="VSE2" s="1309"/>
      <c r="VSF2" s="1309"/>
      <c r="VSG2" s="1309"/>
      <c r="VSH2" s="1309"/>
      <c r="VSI2" s="1309"/>
      <c r="VSJ2" s="1309"/>
      <c r="VSK2" s="1309"/>
      <c r="VSL2" s="1309"/>
      <c r="VSM2" s="1309"/>
      <c r="VSN2" s="1309"/>
      <c r="VSO2" s="1309"/>
      <c r="VSP2" s="1309"/>
      <c r="VSQ2" s="1309"/>
      <c r="VSR2" s="1309"/>
      <c r="VSS2" s="1309"/>
      <c r="VST2" s="1309"/>
      <c r="VSU2" s="1309"/>
      <c r="VSV2" s="1309"/>
      <c r="VSW2" s="1309"/>
      <c r="VSX2" s="1309"/>
      <c r="VSY2" s="1309"/>
      <c r="VSZ2" s="1309"/>
      <c r="VTA2" s="1309"/>
      <c r="VTB2" s="1309"/>
      <c r="VTC2" s="1309"/>
      <c r="VTD2" s="1309"/>
      <c r="VTE2" s="1309"/>
      <c r="VTF2" s="1309"/>
      <c r="VTG2" s="1309"/>
      <c r="VTH2" s="1309"/>
      <c r="VTI2" s="1309"/>
      <c r="VTJ2" s="1309"/>
      <c r="VTK2" s="1309"/>
      <c r="VTL2" s="1309"/>
      <c r="VTM2" s="1309"/>
      <c r="VTN2" s="1309"/>
      <c r="VTO2" s="1309"/>
      <c r="VTP2" s="1309"/>
      <c r="VTQ2" s="1309"/>
      <c r="VTR2" s="1309"/>
      <c r="VTS2" s="1309"/>
      <c r="VTT2" s="1309"/>
      <c r="VTU2" s="1309"/>
      <c r="VTV2" s="1309"/>
      <c r="VTW2" s="1309"/>
      <c r="VTX2" s="1309"/>
      <c r="VTY2" s="1309"/>
      <c r="VTZ2" s="1309"/>
      <c r="VUA2" s="1309"/>
      <c r="VUB2" s="1309"/>
      <c r="VUC2" s="1309"/>
      <c r="VUD2" s="1309"/>
      <c r="VUE2" s="1309"/>
      <c r="VUF2" s="1309"/>
      <c r="VUG2" s="1309"/>
      <c r="VUH2" s="1309"/>
      <c r="VUI2" s="1309"/>
      <c r="VUJ2" s="1309"/>
      <c r="VUK2" s="1309"/>
      <c r="VUL2" s="1309"/>
      <c r="VUM2" s="1309"/>
      <c r="VUN2" s="1309"/>
      <c r="VUO2" s="1309"/>
      <c r="VUP2" s="1309"/>
      <c r="VUQ2" s="1309"/>
      <c r="VUR2" s="1309"/>
      <c r="VUS2" s="1309"/>
      <c r="VUT2" s="1309"/>
      <c r="VUU2" s="1309"/>
      <c r="VUV2" s="1309"/>
      <c r="VUW2" s="1309"/>
      <c r="VUX2" s="1309"/>
      <c r="VUY2" s="1309"/>
      <c r="VUZ2" s="1309"/>
      <c r="VVA2" s="1309"/>
      <c r="VVB2" s="1309"/>
      <c r="VVC2" s="1309"/>
      <c r="VVD2" s="1309"/>
      <c r="VVE2" s="1309"/>
      <c r="VVF2" s="1309"/>
      <c r="VVG2" s="1309"/>
      <c r="VVH2" s="1309"/>
      <c r="VVI2" s="1309"/>
      <c r="VVJ2" s="1309"/>
      <c r="VVK2" s="1309"/>
      <c r="VVL2" s="1309"/>
      <c r="VVM2" s="1309"/>
      <c r="VVN2" s="1309"/>
      <c r="VVO2" s="1309"/>
      <c r="VVP2" s="1309"/>
      <c r="VVQ2" s="1309"/>
      <c r="VVR2" s="1309"/>
      <c r="VVS2" s="1309"/>
      <c r="VVT2" s="1309"/>
      <c r="VVU2" s="1309"/>
      <c r="VVV2" s="1309"/>
      <c r="VVW2" s="1309"/>
      <c r="VVX2" s="1309"/>
      <c r="VVY2" s="1309"/>
      <c r="VVZ2" s="1309"/>
      <c r="VWA2" s="1309"/>
      <c r="VWB2" s="1309"/>
      <c r="VWC2" s="1309"/>
      <c r="VWD2" s="1309"/>
      <c r="VWE2" s="1309"/>
      <c r="VWF2" s="1309"/>
      <c r="VWG2" s="1309"/>
      <c r="VWH2" s="1309"/>
      <c r="VWI2" s="1309"/>
      <c r="VWJ2" s="1309"/>
      <c r="VWK2" s="1309"/>
      <c r="VWL2" s="1309"/>
      <c r="VWM2" s="1309"/>
      <c r="VWN2" s="1309"/>
      <c r="VWO2" s="1309"/>
      <c r="VWP2" s="1309"/>
      <c r="VWQ2" s="1309"/>
      <c r="VWR2" s="1309"/>
      <c r="VWS2" s="1309"/>
      <c r="VWT2" s="1309"/>
      <c r="VWU2" s="1309"/>
      <c r="VWV2" s="1309"/>
      <c r="VWW2" s="1309"/>
      <c r="VWX2" s="1309"/>
      <c r="VWY2" s="1309"/>
      <c r="VWZ2" s="1309"/>
      <c r="VXA2" s="1309"/>
      <c r="VXB2" s="1309"/>
      <c r="VXC2" s="1309"/>
      <c r="VXD2" s="1309"/>
      <c r="VXE2" s="1309"/>
      <c r="VXF2" s="1309"/>
      <c r="VXG2" s="1309"/>
      <c r="VXH2" s="1309"/>
      <c r="VXI2" s="1309"/>
      <c r="VXJ2" s="1309"/>
      <c r="VXK2" s="1309"/>
      <c r="VXL2" s="1309"/>
      <c r="VXM2" s="1309"/>
      <c r="VXN2" s="1309"/>
      <c r="VXO2" s="1309"/>
      <c r="VXP2" s="1309"/>
      <c r="VXQ2" s="1309"/>
      <c r="VXR2" s="1309"/>
      <c r="VXS2" s="1309"/>
      <c r="VXT2" s="1309"/>
      <c r="VXU2" s="1309"/>
      <c r="VXV2" s="1309"/>
      <c r="VXW2" s="1309"/>
      <c r="VXX2" s="1309"/>
      <c r="VXY2" s="1309"/>
      <c r="VXZ2" s="1309"/>
      <c r="VYA2" s="1309"/>
      <c r="VYB2" s="1309"/>
      <c r="VYC2" s="1309"/>
      <c r="VYD2" s="1309"/>
      <c r="VYE2" s="1309"/>
      <c r="VYF2" s="1309"/>
      <c r="VYG2" s="1309"/>
      <c r="VYH2" s="1309"/>
      <c r="VYI2" s="1309"/>
      <c r="VYJ2" s="1309"/>
      <c r="VYK2" s="1309"/>
      <c r="VYL2" s="1309"/>
      <c r="VYM2" s="1309"/>
      <c r="VYN2" s="1309"/>
      <c r="VYO2" s="1309"/>
      <c r="VYP2" s="1309"/>
      <c r="VYQ2" s="1309"/>
      <c r="VYR2" s="1309"/>
      <c r="VYS2" s="1309"/>
      <c r="VYT2" s="1309"/>
      <c r="VYU2" s="1309"/>
      <c r="VYV2" s="1309"/>
      <c r="VYW2" s="1309"/>
      <c r="VYX2" s="1309"/>
      <c r="VYY2" s="1309"/>
      <c r="VYZ2" s="1309"/>
      <c r="VZA2" s="1309"/>
      <c r="VZB2" s="1309"/>
      <c r="VZC2" s="1309"/>
      <c r="VZD2" s="1309"/>
      <c r="VZE2" s="1309"/>
      <c r="VZF2" s="1309"/>
      <c r="VZG2" s="1309"/>
      <c r="VZH2" s="1309"/>
      <c r="VZI2" s="1309"/>
      <c r="VZJ2" s="1309"/>
      <c r="VZK2" s="1309"/>
      <c r="VZL2" s="1309"/>
      <c r="VZM2" s="1309"/>
      <c r="VZN2" s="1309"/>
      <c r="VZO2" s="1309"/>
      <c r="VZP2" s="1309"/>
      <c r="VZQ2" s="1309"/>
      <c r="VZR2" s="1309"/>
      <c r="VZS2" s="1309"/>
      <c r="VZT2" s="1309"/>
      <c r="VZU2" s="1309"/>
      <c r="VZV2" s="1309"/>
      <c r="VZW2" s="1309"/>
      <c r="VZX2" s="1309"/>
      <c r="VZY2" s="1309"/>
      <c r="VZZ2" s="1309"/>
      <c r="WAA2" s="1309"/>
      <c r="WAB2" s="1309"/>
      <c r="WAC2" s="1309"/>
      <c r="WAD2" s="1309"/>
      <c r="WAE2" s="1309"/>
      <c r="WAF2" s="1309"/>
      <c r="WAG2" s="1309"/>
      <c r="WAH2" s="1309"/>
      <c r="WAI2" s="1309"/>
      <c r="WAJ2" s="1309"/>
      <c r="WAK2" s="1309"/>
      <c r="WAL2" s="1309"/>
      <c r="WAM2" s="1309"/>
      <c r="WAN2" s="1309"/>
      <c r="WAO2" s="1309"/>
      <c r="WAP2" s="1309"/>
      <c r="WAQ2" s="1309"/>
      <c r="WAR2" s="1309"/>
      <c r="WAS2" s="1309"/>
      <c r="WAT2" s="1309"/>
      <c r="WAU2" s="1309"/>
      <c r="WAV2" s="1309"/>
      <c r="WAW2" s="1309"/>
      <c r="WAX2" s="1309"/>
      <c r="WAY2" s="1309"/>
      <c r="WAZ2" s="1309"/>
      <c r="WBA2" s="1309"/>
      <c r="WBB2" s="1309"/>
      <c r="WBC2" s="1309"/>
      <c r="WBD2" s="1309"/>
      <c r="WBE2" s="1309"/>
      <c r="WBF2" s="1309"/>
      <c r="WBG2" s="1309"/>
      <c r="WBH2" s="1309"/>
      <c r="WBI2" s="1309"/>
      <c r="WBJ2" s="1309"/>
      <c r="WBK2" s="1309"/>
      <c r="WBL2" s="1309"/>
      <c r="WBM2" s="1309"/>
      <c r="WBN2" s="1309"/>
      <c r="WBO2" s="1309"/>
      <c r="WBP2" s="1309"/>
      <c r="WBQ2" s="1309"/>
      <c r="WBR2" s="1309"/>
      <c r="WBS2" s="1309"/>
      <c r="WBT2" s="1309"/>
      <c r="WBU2" s="1309"/>
      <c r="WBV2" s="1309"/>
      <c r="WBW2" s="1309"/>
      <c r="WBX2" s="1309"/>
      <c r="WBY2" s="1309"/>
      <c r="WBZ2" s="1309"/>
      <c r="WCA2" s="1309"/>
      <c r="WCB2" s="1309"/>
      <c r="WCC2" s="1309"/>
      <c r="WCD2" s="1309"/>
      <c r="WCE2" s="1309"/>
      <c r="WCF2" s="1309"/>
      <c r="WCG2" s="1309"/>
      <c r="WCH2" s="1309"/>
      <c r="WCI2" s="1309"/>
      <c r="WCJ2" s="1309"/>
      <c r="WCK2" s="1309"/>
      <c r="WCL2" s="1309"/>
      <c r="WCM2" s="1309"/>
      <c r="WCN2" s="1309"/>
      <c r="WCO2" s="1309"/>
      <c r="WCP2" s="1309"/>
      <c r="WCQ2" s="1309"/>
      <c r="WCR2" s="1309"/>
      <c r="WCS2" s="1309"/>
      <c r="WCT2" s="1309"/>
      <c r="WCU2" s="1309"/>
      <c r="WCV2" s="1309"/>
      <c r="WCW2" s="1309"/>
      <c r="WCX2" s="1309"/>
      <c r="WCY2" s="1309"/>
      <c r="WCZ2" s="1309"/>
      <c r="WDA2" s="1309"/>
      <c r="WDB2" s="1309"/>
      <c r="WDC2" s="1309"/>
      <c r="WDD2" s="1309"/>
      <c r="WDE2" s="1309"/>
      <c r="WDF2" s="1309"/>
      <c r="WDG2" s="1309"/>
      <c r="WDH2" s="1309"/>
      <c r="WDI2" s="1309"/>
      <c r="WDJ2" s="1309"/>
      <c r="WDK2" s="1309"/>
      <c r="WDL2" s="1309"/>
      <c r="WDM2" s="1309"/>
      <c r="WDN2" s="1309"/>
      <c r="WDO2" s="1309"/>
      <c r="WDP2" s="1309"/>
      <c r="WDQ2" s="1309"/>
      <c r="WDR2" s="1309"/>
      <c r="WDS2" s="1309"/>
      <c r="WDT2" s="1309"/>
      <c r="WDU2" s="1309"/>
      <c r="WDV2" s="1309"/>
      <c r="WDW2" s="1309"/>
      <c r="WDX2" s="1309"/>
      <c r="WDY2" s="1309"/>
      <c r="WDZ2" s="1309"/>
      <c r="WEA2" s="1309"/>
      <c r="WEB2" s="1309"/>
      <c r="WEC2" s="1309"/>
      <c r="WED2" s="1309"/>
      <c r="WEE2" s="1309"/>
      <c r="WEF2" s="1309"/>
      <c r="WEG2" s="1309"/>
      <c r="WEH2" s="1309"/>
      <c r="WEI2" s="1309"/>
      <c r="WEJ2" s="1309"/>
      <c r="WEK2" s="1309"/>
      <c r="WEL2" s="1309"/>
      <c r="WEM2" s="1309"/>
      <c r="WEN2" s="1309"/>
      <c r="WEO2" s="1309"/>
      <c r="WEP2" s="1309"/>
      <c r="WEQ2" s="1309"/>
      <c r="WER2" s="1309"/>
      <c r="WES2" s="1309"/>
      <c r="WET2" s="1309"/>
      <c r="WEU2" s="1309"/>
      <c r="WEV2" s="1309"/>
      <c r="WEW2" s="1309"/>
      <c r="WEX2" s="1309"/>
      <c r="WEY2" s="1309"/>
      <c r="WEZ2" s="1309"/>
      <c r="WFA2" s="1309"/>
      <c r="WFB2" s="1309"/>
      <c r="WFC2" s="1309"/>
      <c r="WFD2" s="1309"/>
      <c r="WFE2" s="1309"/>
      <c r="WFF2" s="1309"/>
      <c r="WFG2" s="1309"/>
      <c r="WFH2" s="1309"/>
      <c r="WFI2" s="1309"/>
      <c r="WFJ2" s="1309"/>
      <c r="WFK2" s="1309"/>
      <c r="WFL2" s="1309"/>
      <c r="WFM2" s="1309"/>
      <c r="WFN2" s="1309"/>
      <c r="WFO2" s="1309"/>
      <c r="WFP2" s="1309"/>
      <c r="WFQ2" s="1309"/>
      <c r="WFR2" s="1309"/>
      <c r="WFS2" s="1309"/>
      <c r="WFT2" s="1309"/>
      <c r="WFU2" s="1309"/>
      <c r="WFV2" s="1309"/>
      <c r="WFW2" s="1309"/>
      <c r="WFX2" s="1309"/>
      <c r="WFY2" s="1309"/>
      <c r="WFZ2" s="1309"/>
      <c r="WGA2" s="1309"/>
      <c r="WGB2" s="1309"/>
      <c r="WGC2" s="1309"/>
      <c r="WGD2" s="1309"/>
      <c r="WGE2" s="1309"/>
      <c r="WGF2" s="1309"/>
      <c r="WGG2" s="1309"/>
      <c r="WGH2" s="1309"/>
      <c r="WGI2" s="1309"/>
      <c r="WGJ2" s="1309"/>
      <c r="WGK2" s="1309"/>
      <c r="WGL2" s="1309"/>
      <c r="WGM2" s="1309"/>
      <c r="WGN2" s="1309"/>
      <c r="WGO2" s="1309"/>
      <c r="WGP2" s="1309"/>
      <c r="WGQ2" s="1309"/>
      <c r="WGR2" s="1309"/>
      <c r="WGS2" s="1309"/>
      <c r="WGT2" s="1309"/>
      <c r="WGU2" s="1309"/>
      <c r="WGV2" s="1309"/>
      <c r="WGW2" s="1309"/>
      <c r="WGX2" s="1309"/>
      <c r="WGY2" s="1309"/>
      <c r="WGZ2" s="1309"/>
      <c r="WHA2" s="1309"/>
      <c r="WHB2" s="1309"/>
      <c r="WHC2" s="1309"/>
      <c r="WHD2" s="1309"/>
      <c r="WHE2" s="1309"/>
      <c r="WHF2" s="1309"/>
      <c r="WHG2" s="1309"/>
      <c r="WHH2" s="1309"/>
      <c r="WHI2" s="1309"/>
      <c r="WHJ2" s="1309"/>
      <c r="WHK2" s="1309"/>
      <c r="WHL2" s="1309"/>
      <c r="WHM2" s="1309"/>
      <c r="WHN2" s="1309"/>
      <c r="WHO2" s="1309"/>
      <c r="WHP2" s="1309"/>
      <c r="WHQ2" s="1309"/>
      <c r="WHR2" s="1309"/>
      <c r="WHS2" s="1309"/>
      <c r="WHT2" s="1309"/>
      <c r="WHU2" s="1309"/>
      <c r="WHV2" s="1309"/>
      <c r="WHW2" s="1309"/>
      <c r="WHX2" s="1309"/>
      <c r="WHY2" s="1309"/>
      <c r="WHZ2" s="1309"/>
      <c r="WIA2" s="1309"/>
      <c r="WIB2" s="1309"/>
      <c r="WIC2" s="1309"/>
      <c r="WID2" s="1309"/>
      <c r="WIE2" s="1309"/>
      <c r="WIF2" s="1309"/>
      <c r="WIG2" s="1309"/>
      <c r="WIH2" s="1309"/>
      <c r="WII2" s="1309"/>
      <c r="WIJ2" s="1309"/>
      <c r="WIK2" s="1309"/>
      <c r="WIL2" s="1309"/>
      <c r="WIM2" s="1309"/>
      <c r="WIN2" s="1309"/>
      <c r="WIO2" s="1309"/>
      <c r="WIP2" s="1309"/>
      <c r="WIQ2" s="1309"/>
      <c r="WIR2" s="1309"/>
      <c r="WIS2" s="1309"/>
      <c r="WIT2" s="1309"/>
      <c r="WIU2" s="1309"/>
      <c r="WIV2" s="1309"/>
      <c r="WIW2" s="1309"/>
      <c r="WIX2" s="1309"/>
      <c r="WIY2" s="1309"/>
      <c r="WIZ2" s="1309"/>
      <c r="WJA2" s="1309"/>
      <c r="WJB2" s="1309"/>
      <c r="WJC2" s="1309"/>
      <c r="WJD2" s="1309"/>
      <c r="WJE2" s="1309"/>
      <c r="WJF2" s="1309"/>
      <c r="WJG2" s="1309"/>
      <c r="WJH2" s="1309"/>
      <c r="WJI2" s="1309"/>
      <c r="WJJ2" s="1309"/>
      <c r="WJK2" s="1309"/>
      <c r="WJL2" s="1309"/>
      <c r="WJM2" s="1309"/>
      <c r="WJN2" s="1309"/>
      <c r="WJO2" s="1309"/>
      <c r="WJP2" s="1309"/>
      <c r="WJQ2" s="1309"/>
      <c r="WJR2" s="1309"/>
      <c r="WJS2" s="1309"/>
      <c r="WJT2" s="1309"/>
      <c r="WJU2" s="1309"/>
      <c r="WJV2" s="1309"/>
      <c r="WJW2" s="1309"/>
      <c r="WJX2" s="1309"/>
      <c r="WJY2" s="1309"/>
      <c r="WJZ2" s="1309"/>
      <c r="WKA2" s="1309"/>
      <c r="WKB2" s="1309"/>
      <c r="WKC2" s="1309"/>
      <c r="WKD2" s="1309"/>
      <c r="WKE2" s="1309"/>
      <c r="WKF2" s="1309"/>
      <c r="WKG2" s="1309"/>
      <c r="WKH2" s="1309"/>
      <c r="WKI2" s="1309"/>
      <c r="WKJ2" s="1309"/>
      <c r="WKK2" s="1309"/>
      <c r="WKL2" s="1309"/>
      <c r="WKM2" s="1309"/>
      <c r="WKN2" s="1309"/>
      <c r="WKO2" s="1309"/>
      <c r="WKP2" s="1309"/>
      <c r="WKQ2" s="1309"/>
      <c r="WKR2" s="1309"/>
      <c r="WKS2" s="1309"/>
      <c r="WKT2" s="1309"/>
      <c r="WKU2" s="1309"/>
      <c r="WKV2" s="1309"/>
      <c r="WKW2" s="1309"/>
      <c r="WKX2" s="1309"/>
      <c r="WKY2" s="1309"/>
      <c r="WKZ2" s="1309"/>
      <c r="WLA2" s="1309"/>
      <c r="WLB2" s="1309"/>
      <c r="WLC2" s="1309"/>
      <c r="WLD2" s="1309"/>
      <c r="WLE2" s="1309"/>
      <c r="WLF2" s="1309"/>
      <c r="WLG2" s="1309"/>
      <c r="WLH2" s="1309"/>
      <c r="WLI2" s="1309"/>
      <c r="WLJ2" s="1309"/>
      <c r="WLK2" s="1309"/>
      <c r="WLL2" s="1309"/>
      <c r="WLM2" s="1309"/>
      <c r="WLN2" s="1309"/>
      <c r="WLO2" s="1309"/>
      <c r="WLP2" s="1309"/>
      <c r="WLQ2" s="1309"/>
      <c r="WLR2" s="1309"/>
      <c r="WLS2" s="1309"/>
      <c r="WLT2" s="1309"/>
      <c r="WLU2" s="1309"/>
      <c r="WLV2" s="1309"/>
      <c r="WLW2" s="1309"/>
      <c r="WLX2" s="1309"/>
      <c r="WLY2" s="1309"/>
      <c r="WLZ2" s="1309"/>
      <c r="WMA2" s="1309"/>
      <c r="WMB2" s="1309"/>
      <c r="WMC2" s="1309"/>
      <c r="WMD2" s="1309"/>
      <c r="WME2" s="1309"/>
      <c r="WMF2" s="1309"/>
      <c r="WMG2" s="1309"/>
      <c r="WMH2" s="1309"/>
      <c r="WMI2" s="1309"/>
      <c r="WMJ2" s="1309"/>
      <c r="WMK2" s="1309"/>
      <c r="WML2" s="1309"/>
      <c r="WMM2" s="1309"/>
      <c r="WMN2" s="1309"/>
      <c r="WMO2" s="1309"/>
      <c r="WMP2" s="1309"/>
      <c r="WMQ2" s="1309"/>
      <c r="WMR2" s="1309"/>
      <c r="WMS2" s="1309"/>
      <c r="WMT2" s="1309"/>
      <c r="WMU2" s="1309"/>
      <c r="WMV2" s="1309"/>
      <c r="WMW2" s="1309"/>
      <c r="WMX2" s="1309"/>
      <c r="WMY2" s="1309"/>
      <c r="WMZ2" s="1309"/>
      <c r="WNA2" s="1309"/>
      <c r="WNB2" s="1309"/>
      <c r="WNC2" s="1309"/>
      <c r="WND2" s="1309"/>
      <c r="WNE2" s="1309"/>
      <c r="WNF2" s="1309"/>
      <c r="WNG2" s="1309"/>
      <c r="WNH2" s="1309"/>
      <c r="WNI2" s="1309"/>
      <c r="WNJ2" s="1309"/>
      <c r="WNK2" s="1309"/>
      <c r="WNL2" s="1309"/>
      <c r="WNM2" s="1309"/>
      <c r="WNN2" s="1309"/>
      <c r="WNO2" s="1309"/>
      <c r="WNP2" s="1309"/>
      <c r="WNQ2" s="1309"/>
      <c r="WNR2" s="1309"/>
      <c r="WNS2" s="1309"/>
      <c r="WNT2" s="1309"/>
      <c r="WNU2" s="1309"/>
      <c r="WNV2" s="1309"/>
      <c r="WNW2" s="1309"/>
      <c r="WNX2" s="1309"/>
      <c r="WNY2" s="1309"/>
      <c r="WNZ2" s="1309"/>
      <c r="WOA2" s="1309"/>
      <c r="WOB2" s="1309"/>
      <c r="WOC2" s="1309"/>
      <c r="WOD2" s="1309"/>
      <c r="WOE2" s="1309"/>
      <c r="WOF2" s="1309"/>
      <c r="WOG2" s="1309"/>
      <c r="WOH2" s="1309"/>
      <c r="WOI2" s="1309"/>
      <c r="WOJ2" s="1309"/>
      <c r="WOK2" s="1309"/>
      <c r="WOL2" s="1309"/>
      <c r="WOM2" s="1309"/>
      <c r="WON2" s="1309"/>
      <c r="WOO2" s="1309"/>
      <c r="WOP2" s="1309"/>
      <c r="WOQ2" s="1309"/>
      <c r="WOR2" s="1309"/>
      <c r="WOS2" s="1309"/>
      <c r="WOT2" s="1309"/>
      <c r="WOU2" s="1309"/>
      <c r="WOV2" s="1309"/>
      <c r="WOW2" s="1309"/>
      <c r="WOX2" s="1309"/>
      <c r="WOY2" s="1309"/>
      <c r="WOZ2" s="1309"/>
      <c r="WPA2" s="1309"/>
      <c r="WPB2" s="1309"/>
      <c r="WPC2" s="1309"/>
      <c r="WPD2" s="1309"/>
      <c r="WPE2" s="1309"/>
      <c r="WPF2" s="1309"/>
      <c r="WPG2" s="1309"/>
      <c r="WPH2" s="1309"/>
      <c r="WPI2" s="1309"/>
      <c r="WPJ2" s="1309"/>
      <c r="WPK2" s="1309"/>
      <c r="WPL2" s="1309"/>
      <c r="WPM2" s="1309"/>
      <c r="WPN2" s="1309"/>
      <c r="WPO2" s="1309"/>
      <c r="WPP2" s="1309"/>
      <c r="WPQ2" s="1309"/>
      <c r="WPR2" s="1309"/>
      <c r="WPS2" s="1309"/>
      <c r="WPT2" s="1309"/>
      <c r="WPU2" s="1309"/>
      <c r="WPV2" s="1309"/>
      <c r="WPW2" s="1309"/>
      <c r="WPX2" s="1309"/>
      <c r="WPY2" s="1309"/>
      <c r="WPZ2" s="1309"/>
      <c r="WQA2" s="1309"/>
      <c r="WQB2" s="1309"/>
      <c r="WQC2" s="1309"/>
      <c r="WQD2" s="1309"/>
      <c r="WQE2" s="1309"/>
      <c r="WQF2" s="1309"/>
      <c r="WQG2" s="1309"/>
      <c r="WQH2" s="1309"/>
      <c r="WQI2" s="1309"/>
      <c r="WQJ2" s="1309"/>
      <c r="WQK2" s="1309"/>
      <c r="WQL2" s="1309"/>
      <c r="WQM2" s="1309"/>
      <c r="WQN2" s="1309"/>
      <c r="WQO2" s="1309"/>
      <c r="WQP2" s="1309"/>
      <c r="WQQ2" s="1309"/>
      <c r="WQR2" s="1309"/>
      <c r="WQS2" s="1309"/>
      <c r="WQT2" s="1309"/>
      <c r="WQU2" s="1309"/>
      <c r="WQV2" s="1309"/>
      <c r="WQW2" s="1309"/>
      <c r="WQX2" s="1309"/>
      <c r="WQY2" s="1309"/>
      <c r="WQZ2" s="1309"/>
      <c r="WRA2" s="1309"/>
      <c r="WRB2" s="1309"/>
      <c r="WRC2" s="1309"/>
      <c r="WRD2" s="1309"/>
      <c r="WRE2" s="1309"/>
      <c r="WRF2" s="1309"/>
      <c r="WRG2" s="1309"/>
      <c r="WRH2" s="1309"/>
      <c r="WRI2" s="1309"/>
      <c r="WRJ2" s="1309"/>
      <c r="WRK2" s="1309"/>
      <c r="WRL2" s="1309"/>
      <c r="WRM2" s="1309"/>
      <c r="WRN2" s="1309"/>
      <c r="WRO2" s="1309"/>
      <c r="WRP2" s="1309"/>
      <c r="WRQ2" s="1309"/>
      <c r="WRR2" s="1309"/>
      <c r="WRS2" s="1309"/>
      <c r="WRT2" s="1309"/>
      <c r="WRU2" s="1309"/>
      <c r="WRV2" s="1309"/>
      <c r="WRW2" s="1309"/>
      <c r="WRX2" s="1309"/>
      <c r="WRY2" s="1309"/>
      <c r="WRZ2" s="1309"/>
      <c r="WSA2" s="1309"/>
      <c r="WSB2" s="1309"/>
      <c r="WSC2" s="1309"/>
      <c r="WSD2" s="1309"/>
      <c r="WSE2" s="1309"/>
      <c r="WSF2" s="1309"/>
      <c r="WSG2" s="1309"/>
      <c r="WSH2" s="1309"/>
      <c r="WSI2" s="1309"/>
      <c r="WSJ2" s="1309"/>
      <c r="WSK2" s="1309"/>
      <c r="WSL2" s="1309"/>
      <c r="WSM2" s="1309"/>
      <c r="WSN2" s="1309"/>
      <c r="WSO2" s="1309"/>
      <c r="WSP2" s="1309"/>
      <c r="WSQ2" s="1309"/>
      <c r="WSR2" s="1309"/>
      <c r="WSS2" s="1309"/>
      <c r="WST2" s="1309"/>
      <c r="WSU2" s="1309"/>
      <c r="WSV2" s="1309"/>
      <c r="WSW2" s="1309"/>
      <c r="WSX2" s="1309"/>
      <c r="WSY2" s="1309"/>
      <c r="WSZ2" s="1309"/>
      <c r="WTA2" s="1309"/>
      <c r="WTB2" s="1309"/>
      <c r="WTC2" s="1309"/>
      <c r="WTD2" s="1309"/>
      <c r="WTE2" s="1309"/>
      <c r="WTF2" s="1309"/>
      <c r="WTG2" s="1309"/>
      <c r="WTH2" s="1309"/>
      <c r="WTI2" s="1309"/>
      <c r="WTJ2" s="1309"/>
      <c r="WTK2" s="1309"/>
      <c r="WTL2" s="1309"/>
      <c r="WTM2" s="1309"/>
      <c r="WTN2" s="1309"/>
      <c r="WTO2" s="1309"/>
      <c r="WTP2" s="1309"/>
      <c r="WTQ2" s="1309"/>
      <c r="WTR2" s="1309"/>
      <c r="WTS2" s="1309"/>
      <c r="WTT2" s="1309"/>
      <c r="WTU2" s="1309"/>
      <c r="WTV2" s="1309"/>
      <c r="WTW2" s="1309"/>
      <c r="WTX2" s="1309"/>
      <c r="WTY2" s="1309"/>
      <c r="WTZ2" s="1309"/>
      <c r="WUA2" s="1309"/>
      <c r="WUB2" s="1309"/>
      <c r="WUC2" s="1309"/>
      <c r="WUD2" s="1309"/>
      <c r="WUE2" s="1309"/>
      <c r="WUF2" s="1309"/>
      <c r="WUG2" s="1309"/>
      <c r="WUH2" s="1309"/>
      <c r="WUI2" s="1309"/>
      <c r="WUJ2" s="1309"/>
      <c r="WUK2" s="1309"/>
      <c r="WUL2" s="1309"/>
      <c r="WUM2" s="1309"/>
      <c r="WUN2" s="1309"/>
      <c r="WUO2" s="1309"/>
      <c r="WUP2" s="1309"/>
      <c r="WUQ2" s="1309"/>
      <c r="WUR2" s="1309"/>
      <c r="WUS2" s="1309"/>
      <c r="WUT2" s="1309"/>
      <c r="WUU2" s="1309"/>
      <c r="WUV2" s="1309"/>
      <c r="WUW2" s="1309"/>
      <c r="WUX2" s="1309"/>
      <c r="WUY2" s="1309"/>
      <c r="WUZ2" s="1309"/>
      <c r="WVA2" s="1309"/>
      <c r="WVB2" s="1309"/>
      <c r="WVC2" s="1309"/>
      <c r="WVD2" s="1309"/>
      <c r="WVE2" s="1309"/>
      <c r="WVF2" s="1309"/>
      <c r="WVG2" s="1309"/>
      <c r="WVH2" s="1309"/>
      <c r="WVI2" s="1309"/>
      <c r="WVJ2" s="1309"/>
      <c r="WVK2" s="1309"/>
      <c r="WVL2" s="1309"/>
      <c r="WVM2" s="1309"/>
      <c r="WVN2" s="1309"/>
      <c r="WVO2" s="1309"/>
      <c r="WVP2" s="1309"/>
      <c r="WVQ2" s="1309"/>
      <c r="WVR2" s="1309"/>
      <c r="WVS2" s="1309"/>
      <c r="WVT2" s="1309"/>
      <c r="WVU2" s="1309"/>
      <c r="WVV2" s="1309"/>
      <c r="WVW2" s="1309"/>
      <c r="WVX2" s="1309"/>
      <c r="WVY2" s="1309"/>
      <c r="WVZ2" s="1309"/>
      <c r="WWA2" s="1309"/>
      <c r="WWB2" s="1309"/>
      <c r="WWC2" s="1309"/>
      <c r="WWD2" s="1309"/>
      <c r="WWE2" s="1309"/>
      <c r="WWF2" s="1309"/>
      <c r="WWG2" s="1309"/>
      <c r="WWH2" s="1309"/>
      <c r="WWI2" s="1309"/>
      <c r="WWJ2" s="1309"/>
      <c r="WWK2" s="1309"/>
      <c r="WWL2" s="1309"/>
      <c r="WWM2" s="1309"/>
      <c r="WWN2" s="1309"/>
      <c r="WWO2" s="1309"/>
      <c r="WWP2" s="1309"/>
      <c r="WWQ2" s="1309"/>
      <c r="WWR2" s="1309"/>
      <c r="WWS2" s="1309"/>
      <c r="WWT2" s="1309"/>
      <c r="WWU2" s="1309"/>
      <c r="WWV2" s="1309"/>
      <c r="WWW2" s="1309"/>
      <c r="WWX2" s="1309"/>
      <c r="WWY2" s="1309"/>
      <c r="WWZ2" s="1309"/>
      <c r="WXA2" s="1309"/>
      <c r="WXB2" s="1309"/>
      <c r="WXC2" s="1309"/>
      <c r="WXD2" s="1309"/>
      <c r="WXE2" s="1309"/>
      <c r="WXF2" s="1309"/>
      <c r="WXG2" s="1309"/>
      <c r="WXH2" s="1309"/>
      <c r="WXI2" s="1309"/>
      <c r="WXJ2" s="1309"/>
      <c r="WXK2" s="1309"/>
      <c r="WXL2" s="1309"/>
      <c r="WXM2" s="1309"/>
      <c r="WXN2" s="1309"/>
      <c r="WXO2" s="1309"/>
      <c r="WXP2" s="1309"/>
      <c r="WXQ2" s="1309"/>
      <c r="WXR2" s="1309"/>
      <c r="WXS2" s="1309"/>
      <c r="WXT2" s="1309"/>
      <c r="WXU2" s="1309"/>
      <c r="WXV2" s="1309"/>
      <c r="WXW2" s="1309"/>
      <c r="WXX2" s="1309"/>
      <c r="WXY2" s="1309"/>
      <c r="WXZ2" s="1309"/>
      <c r="WYA2" s="1309"/>
      <c r="WYB2" s="1309"/>
      <c r="WYC2" s="1309"/>
      <c r="WYD2" s="1309"/>
      <c r="WYE2" s="1309"/>
      <c r="WYF2" s="1309"/>
      <c r="WYG2" s="1309"/>
      <c r="WYH2" s="1309"/>
      <c r="WYI2" s="1309"/>
      <c r="WYJ2" s="1309"/>
      <c r="WYK2" s="1309"/>
      <c r="WYL2" s="1309"/>
      <c r="WYM2" s="1309"/>
      <c r="WYN2" s="1309"/>
      <c r="WYO2" s="1309"/>
      <c r="WYP2" s="1309"/>
      <c r="WYQ2" s="1309"/>
      <c r="WYR2" s="1309"/>
      <c r="WYS2" s="1309"/>
      <c r="WYT2" s="1309"/>
      <c r="WYU2" s="1309"/>
      <c r="WYV2" s="1309"/>
      <c r="WYW2" s="1309"/>
      <c r="WYX2" s="1309"/>
      <c r="WYY2" s="1309"/>
      <c r="WYZ2" s="1309"/>
      <c r="WZA2" s="1309"/>
      <c r="WZB2" s="1309"/>
      <c r="WZC2" s="1309"/>
      <c r="WZD2" s="1309"/>
      <c r="WZE2" s="1309"/>
      <c r="WZF2" s="1309"/>
      <c r="WZG2" s="1309"/>
      <c r="WZH2" s="1309"/>
      <c r="WZI2" s="1309"/>
      <c r="WZJ2" s="1309"/>
      <c r="WZK2" s="1309"/>
      <c r="WZL2" s="1309"/>
      <c r="WZM2" s="1309"/>
      <c r="WZN2" s="1309"/>
      <c r="WZO2" s="1309"/>
      <c r="WZP2" s="1309"/>
      <c r="WZQ2" s="1309"/>
      <c r="WZR2" s="1309"/>
      <c r="WZS2" s="1309"/>
      <c r="WZT2" s="1309"/>
      <c r="WZU2" s="1309"/>
      <c r="WZV2" s="1309"/>
      <c r="WZW2" s="1309"/>
      <c r="WZX2" s="1309"/>
      <c r="WZY2" s="1309"/>
      <c r="WZZ2" s="1309"/>
      <c r="XAA2" s="1309"/>
      <c r="XAB2" s="1309"/>
      <c r="XAC2" s="1309"/>
      <c r="XAD2" s="1309"/>
      <c r="XAE2" s="1309"/>
      <c r="XAF2" s="1309"/>
      <c r="XAG2" s="1309"/>
      <c r="XAH2" s="1309"/>
      <c r="XAI2" s="1309"/>
      <c r="XAJ2" s="1309"/>
      <c r="XAK2" s="1309"/>
      <c r="XAL2" s="1309"/>
      <c r="XAM2" s="1309"/>
      <c r="XAN2" s="1309"/>
      <c r="XAO2" s="1309"/>
      <c r="XAP2" s="1309"/>
      <c r="XAQ2" s="1309"/>
      <c r="XAR2" s="1309"/>
      <c r="XAS2" s="1309"/>
      <c r="XAT2" s="1309"/>
      <c r="XAU2" s="1309"/>
      <c r="XAV2" s="1309"/>
      <c r="XAW2" s="1309"/>
      <c r="XAX2" s="1309"/>
      <c r="XAY2" s="1309"/>
      <c r="XAZ2" s="1309"/>
      <c r="XBA2" s="1309"/>
      <c r="XBB2" s="1309"/>
      <c r="XBC2" s="1309"/>
      <c r="XBD2" s="1309"/>
      <c r="XBE2" s="1309"/>
      <c r="XBF2" s="1309"/>
      <c r="XBG2" s="1309"/>
      <c r="XBH2" s="1309"/>
      <c r="XBI2" s="1309"/>
      <c r="XBJ2" s="1309"/>
      <c r="XBK2" s="1309"/>
      <c r="XBL2" s="1309"/>
      <c r="XBM2" s="1309"/>
      <c r="XBN2" s="1309"/>
      <c r="XBO2" s="1309"/>
      <c r="XBP2" s="1309"/>
      <c r="XBQ2" s="1309"/>
      <c r="XBR2" s="1309"/>
      <c r="XBS2" s="1309"/>
      <c r="XBT2" s="1309"/>
      <c r="XBU2" s="1309"/>
      <c r="XBV2" s="1309"/>
      <c r="XBW2" s="1309"/>
      <c r="XBX2" s="1309"/>
      <c r="XBY2" s="1309"/>
      <c r="XBZ2" s="1309"/>
      <c r="XCA2" s="1309"/>
      <c r="XCB2" s="1309"/>
      <c r="XCC2" s="1309"/>
      <c r="XCD2" s="1309"/>
      <c r="XCE2" s="1309"/>
      <c r="XCF2" s="1309"/>
      <c r="XCG2" s="1309"/>
      <c r="XCH2" s="1309"/>
      <c r="XCI2" s="1309"/>
      <c r="XCJ2" s="1309"/>
      <c r="XCK2" s="1309"/>
      <c r="XCL2" s="1309"/>
      <c r="XCM2" s="1309"/>
      <c r="XCN2" s="1309"/>
      <c r="XCO2" s="1309"/>
      <c r="XCP2" s="1309"/>
      <c r="XCQ2" s="1309"/>
      <c r="XCR2" s="1309"/>
      <c r="XCS2" s="1309"/>
      <c r="XCT2" s="1309"/>
      <c r="XCU2" s="1309"/>
      <c r="XCV2" s="1309"/>
      <c r="XCW2" s="1309"/>
      <c r="XCX2" s="1309"/>
      <c r="XCY2" s="1309"/>
      <c r="XCZ2" s="1309"/>
      <c r="XDA2" s="1309"/>
      <c r="XDB2" s="1309"/>
      <c r="XDC2" s="1309"/>
      <c r="XDD2" s="1309"/>
      <c r="XDE2" s="1309"/>
      <c r="XDF2" s="1309"/>
      <c r="XDG2" s="1309"/>
      <c r="XDH2" s="1309"/>
      <c r="XDI2" s="1309"/>
      <c r="XDJ2" s="1309"/>
      <c r="XDK2" s="1309"/>
      <c r="XDL2" s="1309"/>
      <c r="XDM2" s="1309"/>
      <c r="XDN2" s="1309"/>
      <c r="XDO2" s="1309"/>
      <c r="XDP2" s="1309"/>
      <c r="XDQ2" s="1309"/>
      <c r="XDR2" s="1309"/>
      <c r="XDS2" s="1309"/>
      <c r="XDT2" s="1309"/>
      <c r="XDU2" s="1309"/>
      <c r="XDV2" s="1309"/>
      <c r="XDW2" s="1309"/>
      <c r="XDX2" s="1309"/>
      <c r="XDY2" s="1309"/>
      <c r="XDZ2" s="1309"/>
      <c r="XEA2" s="1309"/>
      <c r="XEB2" s="1309"/>
      <c r="XEC2" s="1309"/>
      <c r="XED2" s="1309"/>
      <c r="XEE2" s="1309"/>
      <c r="XEF2" s="1309"/>
      <c r="XEG2" s="1309"/>
      <c r="XEH2" s="1309"/>
      <c r="XEI2" s="1309"/>
      <c r="XEJ2" s="1309"/>
      <c r="XEK2" s="1309"/>
      <c r="XEL2" s="1309"/>
      <c r="XEM2" s="1309"/>
      <c r="XEN2" s="1309"/>
      <c r="XEO2" s="1309"/>
      <c r="XEP2" s="1309"/>
      <c r="XEQ2" s="1309"/>
      <c r="XER2" s="1309"/>
      <c r="XES2" s="1309"/>
      <c r="XET2" s="1309"/>
      <c r="XEU2" s="1309"/>
    </row>
    <row r="3" spans="1:16375">
      <c r="A3" s="1309" t="s">
        <v>46</v>
      </c>
      <c r="B3" s="1309"/>
      <c r="C3" s="1309"/>
      <c r="D3" s="1309"/>
      <c r="E3" s="1309"/>
      <c r="F3" s="1309"/>
    </row>
    <row r="4" spans="1:16375">
      <c r="A4" s="1284" t="s">
        <v>6753</v>
      </c>
      <c r="B4" s="1284"/>
      <c r="C4" s="1284"/>
      <c r="D4" s="1284"/>
      <c r="E4" s="1284"/>
      <c r="F4" s="1284"/>
    </row>
    <row r="5" spans="1:16375">
      <c r="A5" s="1284" t="s">
        <v>4156</v>
      </c>
      <c r="B5" s="1284"/>
      <c r="C5" s="1284"/>
      <c r="D5" s="1284"/>
      <c r="E5" s="1284"/>
      <c r="F5" s="1284"/>
    </row>
    <row r="6" spans="1:16375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</row>
    <row r="7" spans="1:16375">
      <c r="A7" s="1102"/>
      <c r="B7" s="1100"/>
      <c r="C7" s="407"/>
      <c r="D7" s="1103"/>
      <c r="E7" s="1103"/>
    </row>
    <row r="8" spans="1:16375" s="49" customFormat="1" ht="1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2" t="s">
        <v>4161</v>
      </c>
      <c r="F8" s="1252" t="s">
        <v>4161</v>
      </c>
    </row>
    <row r="9" spans="1:16375" s="49" customFormat="1" ht="15" customHeight="1">
      <c r="A9" s="1251" t="s">
        <v>4158</v>
      </c>
      <c r="B9" s="1251" t="s">
        <v>4159</v>
      </c>
      <c r="C9" s="1251" t="s">
        <v>4160</v>
      </c>
      <c r="D9" s="1251"/>
      <c r="E9" s="50" t="s">
        <v>4162</v>
      </c>
      <c r="F9" s="50" t="s">
        <v>4163</v>
      </c>
    </row>
    <row r="10" spans="1:16375" s="66" customFormat="1" ht="15" customHeight="1">
      <c r="A10" s="51"/>
      <c r="B10" s="51"/>
      <c r="C10" s="51"/>
      <c r="D10" s="51"/>
      <c r="E10" s="52"/>
      <c r="F10" s="52"/>
    </row>
    <row r="11" spans="1:16375">
      <c r="A11" s="1418" t="s">
        <v>4102</v>
      </c>
      <c r="B11" s="1418" t="s">
        <v>4102</v>
      </c>
      <c r="C11" s="1078"/>
      <c r="D11" s="1078"/>
      <c r="E11" s="1079"/>
      <c r="F11" s="1079"/>
    </row>
    <row r="12" spans="1:16375" s="285" customFormat="1" ht="13.8">
      <c r="A12" s="1025" t="s">
        <v>7360</v>
      </c>
      <c r="B12" s="1025" t="s">
        <v>7105</v>
      </c>
      <c r="C12" s="986">
        <v>1</v>
      </c>
      <c r="D12" s="986">
        <v>0</v>
      </c>
      <c r="E12" s="1104">
        <v>72522</v>
      </c>
      <c r="F12" s="1104">
        <v>72522</v>
      </c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  <c r="FO12" s="284"/>
    </row>
    <row r="13" spans="1:16375" s="285" customFormat="1" ht="13.8">
      <c r="A13" s="1025" t="s">
        <v>7361</v>
      </c>
      <c r="B13" s="1053" t="s">
        <v>6932</v>
      </c>
      <c r="C13" s="986">
        <v>3</v>
      </c>
      <c r="D13" s="986">
        <v>0</v>
      </c>
      <c r="E13" s="1104">
        <v>54399.199999999997</v>
      </c>
      <c r="F13" s="1104">
        <v>54399.199999999997</v>
      </c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</row>
    <row r="14" spans="1:16375" s="285" customFormat="1" ht="13.8">
      <c r="A14" s="1025" t="s">
        <v>7362</v>
      </c>
      <c r="B14" s="1053" t="s">
        <v>4372</v>
      </c>
      <c r="C14" s="986">
        <v>3</v>
      </c>
      <c r="D14" s="986">
        <v>0</v>
      </c>
      <c r="E14" s="1104">
        <v>28035.85</v>
      </c>
      <c r="F14" s="1104">
        <v>28035.85</v>
      </c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</row>
    <row r="15" spans="1:16375" s="285" customFormat="1" ht="13.8">
      <c r="A15" s="1025" t="s">
        <v>7363</v>
      </c>
      <c r="B15" s="1053" t="s">
        <v>4179</v>
      </c>
      <c r="C15" s="986">
        <v>5</v>
      </c>
      <c r="D15" s="986">
        <v>0</v>
      </c>
      <c r="E15" s="1104">
        <v>17192.7</v>
      </c>
      <c r="F15" s="1104">
        <v>17192.7</v>
      </c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</row>
    <row r="16" spans="1:16375" s="285" customFormat="1" ht="13.8">
      <c r="A16" s="1025" t="s">
        <v>7364</v>
      </c>
      <c r="B16" s="1053" t="s">
        <v>6956</v>
      </c>
      <c r="C16" s="986">
        <v>1</v>
      </c>
      <c r="D16" s="986">
        <v>0</v>
      </c>
      <c r="E16" s="1104">
        <v>13525.15</v>
      </c>
      <c r="F16" s="1104">
        <v>13525.15</v>
      </c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284"/>
      <c r="EM16" s="284"/>
      <c r="EN16" s="284"/>
      <c r="EO16" s="284"/>
      <c r="EP16" s="284"/>
      <c r="EQ16" s="284"/>
      <c r="ER16" s="284"/>
      <c r="ES16" s="284"/>
      <c r="ET16" s="284"/>
      <c r="EU16" s="284"/>
      <c r="EV16" s="284"/>
      <c r="EW16" s="284"/>
      <c r="EX16" s="284"/>
      <c r="EY16" s="284"/>
      <c r="EZ16" s="284"/>
      <c r="FA16" s="284"/>
      <c r="FB16" s="284"/>
      <c r="FC16" s="284"/>
      <c r="FD16" s="284"/>
      <c r="FE16" s="284"/>
      <c r="FF16" s="284"/>
      <c r="FG16" s="284"/>
      <c r="FH16" s="284"/>
      <c r="FI16" s="284"/>
      <c r="FJ16" s="284"/>
      <c r="FK16" s="284"/>
      <c r="FL16" s="284"/>
      <c r="FM16" s="284"/>
      <c r="FN16" s="284"/>
      <c r="FO16" s="284"/>
    </row>
    <row r="17" spans="1:176" s="992" customFormat="1" ht="13.8">
      <c r="A17" s="1025" t="s">
        <v>7365</v>
      </c>
      <c r="B17" s="1053" t="s">
        <v>5103</v>
      </c>
      <c r="C17" s="986">
        <v>5</v>
      </c>
      <c r="D17" s="986">
        <v>0</v>
      </c>
      <c r="E17" s="1104">
        <v>10749</v>
      </c>
      <c r="F17" s="1104">
        <v>10749</v>
      </c>
      <c r="G17" s="991"/>
      <c r="H17" s="991"/>
      <c r="I17" s="991"/>
      <c r="J17" s="991"/>
      <c r="K17" s="991"/>
      <c r="L17" s="991"/>
      <c r="M17" s="991"/>
      <c r="N17" s="991"/>
      <c r="O17" s="991"/>
      <c r="P17" s="991"/>
      <c r="Q17" s="991"/>
      <c r="R17" s="991"/>
      <c r="S17" s="991"/>
      <c r="T17" s="991"/>
      <c r="U17" s="991"/>
      <c r="V17" s="991"/>
      <c r="W17" s="991"/>
      <c r="X17" s="991"/>
      <c r="Y17" s="991"/>
      <c r="Z17" s="991"/>
      <c r="AA17" s="991"/>
      <c r="AB17" s="991"/>
      <c r="AC17" s="991"/>
      <c r="AD17" s="991"/>
      <c r="AE17" s="991"/>
      <c r="AF17" s="991"/>
      <c r="AG17" s="991"/>
      <c r="AH17" s="991"/>
      <c r="AI17" s="991"/>
      <c r="AJ17" s="991"/>
      <c r="AK17" s="991"/>
      <c r="AL17" s="991"/>
      <c r="AM17" s="991"/>
      <c r="AN17" s="991"/>
      <c r="AO17" s="991"/>
      <c r="AP17" s="991"/>
      <c r="AQ17" s="991"/>
      <c r="AR17" s="991"/>
      <c r="AS17" s="991"/>
      <c r="AT17" s="991"/>
      <c r="AU17" s="991"/>
      <c r="AV17" s="991"/>
      <c r="AW17" s="991"/>
      <c r="AX17" s="991"/>
      <c r="AY17" s="991"/>
      <c r="AZ17" s="991"/>
      <c r="BA17" s="991"/>
      <c r="BB17" s="991"/>
      <c r="BC17" s="991"/>
      <c r="BD17" s="991"/>
      <c r="BE17" s="991"/>
      <c r="BF17" s="991"/>
      <c r="BG17" s="991"/>
      <c r="BH17" s="991"/>
      <c r="BI17" s="991"/>
      <c r="BJ17" s="991"/>
      <c r="BK17" s="991"/>
      <c r="BL17" s="991"/>
      <c r="BM17" s="991"/>
      <c r="BN17" s="991"/>
      <c r="BO17" s="991"/>
      <c r="BP17" s="991"/>
      <c r="BQ17" s="991"/>
      <c r="BR17" s="991"/>
      <c r="BS17" s="991"/>
      <c r="BT17" s="991"/>
      <c r="BU17" s="991"/>
      <c r="BV17" s="991"/>
      <c r="BW17" s="991"/>
      <c r="BX17" s="991"/>
      <c r="BY17" s="991"/>
      <c r="BZ17" s="991"/>
      <c r="CA17" s="991"/>
      <c r="CB17" s="991"/>
      <c r="CC17" s="991"/>
      <c r="CD17" s="991"/>
      <c r="CE17" s="991"/>
      <c r="CF17" s="991"/>
      <c r="CG17" s="991"/>
      <c r="CH17" s="991"/>
      <c r="CI17" s="991"/>
      <c r="CJ17" s="991"/>
      <c r="CK17" s="991"/>
      <c r="CL17" s="991"/>
      <c r="CM17" s="991"/>
      <c r="CN17" s="991"/>
      <c r="CO17" s="991"/>
      <c r="CP17" s="991"/>
      <c r="CQ17" s="991"/>
      <c r="CR17" s="991"/>
      <c r="CS17" s="991"/>
      <c r="CT17" s="991"/>
      <c r="CU17" s="991"/>
      <c r="CV17" s="991"/>
      <c r="CW17" s="991"/>
      <c r="CX17" s="991"/>
      <c r="CY17" s="991"/>
      <c r="CZ17" s="991"/>
      <c r="DA17" s="991"/>
      <c r="DB17" s="991"/>
      <c r="DC17" s="991"/>
      <c r="DD17" s="991"/>
      <c r="DE17" s="991"/>
      <c r="DF17" s="991"/>
      <c r="DG17" s="991"/>
      <c r="DH17" s="991"/>
      <c r="DI17" s="991"/>
      <c r="DJ17" s="991"/>
      <c r="DK17" s="991"/>
      <c r="DL17" s="991"/>
      <c r="DM17" s="991"/>
      <c r="DN17" s="991"/>
      <c r="DO17" s="991"/>
      <c r="DP17" s="991"/>
      <c r="DQ17" s="991"/>
      <c r="DR17" s="991"/>
      <c r="DS17" s="991"/>
      <c r="DT17" s="991"/>
      <c r="DU17" s="991"/>
      <c r="DV17" s="991"/>
      <c r="DW17" s="991"/>
      <c r="DX17" s="991"/>
      <c r="DY17" s="991"/>
      <c r="DZ17" s="991"/>
      <c r="EA17" s="991"/>
      <c r="EB17" s="991"/>
      <c r="EC17" s="991"/>
      <c r="ED17" s="991"/>
      <c r="EE17" s="991"/>
      <c r="EF17" s="991"/>
      <c r="EG17" s="991"/>
      <c r="EH17" s="991"/>
      <c r="EI17" s="991"/>
      <c r="EJ17" s="991"/>
      <c r="EK17" s="991"/>
      <c r="EL17" s="991"/>
      <c r="EM17" s="991"/>
      <c r="EN17" s="991"/>
      <c r="EO17" s="991"/>
      <c r="EP17" s="991"/>
      <c r="EQ17" s="991"/>
      <c r="ER17" s="991"/>
      <c r="ES17" s="991"/>
      <c r="ET17" s="991"/>
      <c r="EU17" s="991"/>
      <c r="EV17" s="991"/>
      <c r="EW17" s="991"/>
      <c r="EX17" s="991"/>
      <c r="EY17" s="991"/>
      <c r="EZ17" s="991"/>
      <c r="FA17" s="991"/>
      <c r="FB17" s="991"/>
      <c r="FC17" s="991"/>
      <c r="FD17" s="991"/>
      <c r="FE17" s="991"/>
      <c r="FF17" s="991"/>
      <c r="FG17" s="991"/>
      <c r="FH17" s="991"/>
      <c r="FI17" s="991"/>
      <c r="FJ17" s="991"/>
      <c r="FK17" s="991"/>
      <c r="FL17" s="991"/>
      <c r="FM17" s="991"/>
      <c r="FN17" s="991"/>
      <c r="FO17" s="991"/>
    </row>
    <row r="18" spans="1:176" s="992" customFormat="1" ht="13.8">
      <c r="A18" s="1025" t="s">
        <v>7366</v>
      </c>
      <c r="B18" s="1053" t="s">
        <v>4725</v>
      </c>
      <c r="C18" s="986">
        <v>3</v>
      </c>
      <c r="D18" s="986">
        <v>0</v>
      </c>
      <c r="E18" s="1104">
        <v>8319.9</v>
      </c>
      <c r="F18" s="1104">
        <v>8319.9</v>
      </c>
      <c r="G18" s="991"/>
      <c r="H18" s="991"/>
      <c r="I18" s="991"/>
      <c r="J18" s="991"/>
      <c r="K18" s="991"/>
      <c r="L18" s="991"/>
      <c r="M18" s="991"/>
      <c r="N18" s="991"/>
      <c r="O18" s="991"/>
      <c r="P18" s="991"/>
      <c r="Q18" s="991"/>
      <c r="R18" s="991"/>
      <c r="S18" s="991"/>
      <c r="T18" s="991"/>
      <c r="U18" s="991"/>
      <c r="V18" s="991"/>
      <c r="W18" s="991"/>
      <c r="X18" s="991"/>
      <c r="Y18" s="991"/>
      <c r="Z18" s="991"/>
      <c r="AA18" s="991"/>
      <c r="AB18" s="991"/>
      <c r="AC18" s="991"/>
      <c r="AD18" s="991"/>
      <c r="AE18" s="991"/>
      <c r="AF18" s="991"/>
      <c r="AG18" s="991"/>
      <c r="AH18" s="991"/>
      <c r="AI18" s="991"/>
      <c r="AJ18" s="991"/>
      <c r="AK18" s="991"/>
      <c r="AL18" s="991"/>
      <c r="AM18" s="991"/>
      <c r="AN18" s="991"/>
      <c r="AO18" s="991"/>
      <c r="AP18" s="991"/>
      <c r="AQ18" s="991"/>
      <c r="AR18" s="991"/>
      <c r="AS18" s="991"/>
      <c r="AT18" s="991"/>
      <c r="AU18" s="991"/>
      <c r="AV18" s="991"/>
      <c r="AW18" s="991"/>
      <c r="AX18" s="991"/>
      <c r="AY18" s="991"/>
      <c r="AZ18" s="991"/>
      <c r="BA18" s="991"/>
      <c r="BB18" s="991"/>
      <c r="BC18" s="991"/>
      <c r="BD18" s="991"/>
      <c r="BE18" s="991"/>
      <c r="BF18" s="991"/>
      <c r="BG18" s="991"/>
      <c r="BH18" s="991"/>
      <c r="BI18" s="991"/>
      <c r="BJ18" s="991"/>
      <c r="BK18" s="991"/>
      <c r="BL18" s="991"/>
      <c r="BM18" s="991"/>
      <c r="BN18" s="991"/>
      <c r="BO18" s="991"/>
      <c r="BP18" s="991"/>
      <c r="BQ18" s="991"/>
      <c r="BR18" s="991"/>
      <c r="BS18" s="991"/>
      <c r="BT18" s="991"/>
      <c r="BU18" s="991"/>
      <c r="BV18" s="991"/>
      <c r="BW18" s="991"/>
      <c r="BX18" s="991"/>
      <c r="BY18" s="991"/>
      <c r="BZ18" s="991"/>
      <c r="CA18" s="991"/>
      <c r="CB18" s="991"/>
      <c r="CC18" s="991"/>
      <c r="CD18" s="991"/>
      <c r="CE18" s="991"/>
      <c r="CF18" s="991"/>
      <c r="CG18" s="991"/>
      <c r="CH18" s="991"/>
      <c r="CI18" s="991"/>
      <c r="CJ18" s="991"/>
      <c r="CK18" s="991"/>
      <c r="CL18" s="991"/>
      <c r="CM18" s="991"/>
      <c r="CN18" s="991"/>
      <c r="CO18" s="991"/>
      <c r="CP18" s="991"/>
      <c r="CQ18" s="991"/>
      <c r="CR18" s="991"/>
      <c r="CS18" s="991"/>
      <c r="CT18" s="991"/>
      <c r="CU18" s="991"/>
      <c r="CV18" s="991"/>
      <c r="CW18" s="991"/>
      <c r="CX18" s="991"/>
      <c r="CY18" s="991"/>
      <c r="CZ18" s="991"/>
      <c r="DA18" s="991"/>
      <c r="DB18" s="991"/>
      <c r="DC18" s="991"/>
      <c r="DD18" s="991"/>
      <c r="DE18" s="991"/>
      <c r="DF18" s="991"/>
      <c r="DG18" s="991"/>
      <c r="DH18" s="991"/>
      <c r="DI18" s="991"/>
      <c r="DJ18" s="991"/>
      <c r="DK18" s="991"/>
      <c r="DL18" s="991"/>
      <c r="DM18" s="991"/>
      <c r="DN18" s="991"/>
      <c r="DO18" s="991"/>
      <c r="DP18" s="991"/>
      <c r="DQ18" s="991"/>
      <c r="DR18" s="991"/>
      <c r="DS18" s="991"/>
      <c r="DT18" s="991"/>
      <c r="DU18" s="991"/>
      <c r="DV18" s="991"/>
      <c r="DW18" s="991"/>
      <c r="DX18" s="991"/>
      <c r="DY18" s="991"/>
      <c r="DZ18" s="991"/>
      <c r="EA18" s="991"/>
      <c r="EB18" s="991"/>
      <c r="EC18" s="991"/>
      <c r="ED18" s="991"/>
      <c r="EE18" s="991"/>
      <c r="EF18" s="991"/>
      <c r="EG18" s="991"/>
      <c r="EH18" s="991"/>
      <c r="EI18" s="991"/>
      <c r="EJ18" s="991"/>
      <c r="EK18" s="991"/>
      <c r="EL18" s="991"/>
      <c r="EM18" s="991"/>
      <c r="EN18" s="991"/>
      <c r="EO18" s="991"/>
      <c r="EP18" s="991"/>
      <c r="EQ18" s="991"/>
      <c r="ER18" s="991"/>
      <c r="ES18" s="991"/>
      <c r="ET18" s="991"/>
      <c r="EU18" s="991"/>
      <c r="EV18" s="991"/>
      <c r="EW18" s="991"/>
      <c r="EX18" s="991"/>
      <c r="EY18" s="991"/>
      <c r="EZ18" s="991"/>
      <c r="FA18" s="991"/>
      <c r="FB18" s="991"/>
      <c r="FC18" s="991"/>
      <c r="FD18" s="991"/>
      <c r="FE18" s="991"/>
      <c r="FF18" s="991"/>
      <c r="FG18" s="991"/>
      <c r="FH18" s="991"/>
      <c r="FI18" s="991"/>
      <c r="FJ18" s="991"/>
      <c r="FK18" s="991"/>
      <c r="FL18" s="991"/>
      <c r="FM18" s="991"/>
      <c r="FN18" s="991"/>
      <c r="FO18" s="991"/>
    </row>
    <row r="19" spans="1:176" s="992" customFormat="1" ht="13.8">
      <c r="A19" s="1025" t="s">
        <v>7367</v>
      </c>
      <c r="B19" s="1053" t="s">
        <v>7368</v>
      </c>
      <c r="C19" s="986">
        <v>3</v>
      </c>
      <c r="D19" s="986">
        <v>0</v>
      </c>
      <c r="E19" s="1104">
        <v>6388.55</v>
      </c>
      <c r="F19" s="1104">
        <v>6388.55</v>
      </c>
      <c r="G19" s="991"/>
      <c r="H19" s="991"/>
      <c r="I19" s="991"/>
      <c r="J19" s="991"/>
      <c r="K19" s="991"/>
      <c r="L19" s="991"/>
      <c r="M19" s="991"/>
      <c r="N19" s="991"/>
      <c r="O19" s="991"/>
      <c r="P19" s="991"/>
      <c r="Q19" s="991"/>
      <c r="R19" s="991"/>
      <c r="S19" s="991"/>
      <c r="T19" s="991"/>
      <c r="U19" s="991"/>
      <c r="V19" s="991"/>
      <c r="W19" s="991"/>
      <c r="X19" s="991"/>
      <c r="Y19" s="991"/>
      <c r="Z19" s="991"/>
      <c r="AA19" s="991"/>
      <c r="AB19" s="991"/>
      <c r="AC19" s="991"/>
      <c r="AD19" s="991"/>
      <c r="AE19" s="991"/>
      <c r="AF19" s="991"/>
      <c r="AG19" s="991"/>
      <c r="AH19" s="991"/>
      <c r="AI19" s="991"/>
      <c r="AJ19" s="991"/>
      <c r="AK19" s="991"/>
      <c r="AL19" s="991"/>
      <c r="AM19" s="991"/>
      <c r="AN19" s="991"/>
      <c r="AO19" s="991"/>
      <c r="AP19" s="991"/>
      <c r="AQ19" s="991"/>
      <c r="AR19" s="991"/>
      <c r="AS19" s="991"/>
      <c r="AT19" s="991"/>
      <c r="AU19" s="991"/>
      <c r="AV19" s="991"/>
      <c r="AW19" s="991"/>
      <c r="AX19" s="991"/>
      <c r="AY19" s="991"/>
      <c r="AZ19" s="991"/>
      <c r="BA19" s="991"/>
      <c r="BB19" s="991"/>
      <c r="BC19" s="991"/>
      <c r="BD19" s="991"/>
      <c r="BE19" s="991"/>
      <c r="BF19" s="991"/>
      <c r="BG19" s="991"/>
      <c r="BH19" s="991"/>
      <c r="BI19" s="991"/>
      <c r="BJ19" s="991"/>
      <c r="BK19" s="991"/>
      <c r="BL19" s="991"/>
      <c r="BM19" s="991"/>
      <c r="BN19" s="991"/>
      <c r="BO19" s="991"/>
      <c r="BP19" s="991"/>
      <c r="BQ19" s="991"/>
      <c r="BR19" s="991"/>
      <c r="BS19" s="991"/>
      <c r="BT19" s="991"/>
      <c r="BU19" s="991"/>
      <c r="BV19" s="991"/>
      <c r="BW19" s="991"/>
      <c r="BX19" s="991"/>
      <c r="BY19" s="991"/>
      <c r="BZ19" s="991"/>
      <c r="CA19" s="991"/>
      <c r="CB19" s="991"/>
      <c r="CC19" s="991"/>
      <c r="CD19" s="991"/>
      <c r="CE19" s="991"/>
      <c r="CF19" s="991"/>
      <c r="CG19" s="991"/>
      <c r="CH19" s="991"/>
      <c r="CI19" s="991"/>
      <c r="CJ19" s="991"/>
      <c r="CK19" s="991"/>
      <c r="CL19" s="991"/>
      <c r="CM19" s="991"/>
      <c r="CN19" s="991"/>
      <c r="CO19" s="991"/>
      <c r="CP19" s="991"/>
      <c r="CQ19" s="991"/>
      <c r="CR19" s="991"/>
      <c r="CS19" s="991"/>
      <c r="CT19" s="991"/>
      <c r="CU19" s="991"/>
      <c r="CV19" s="991"/>
      <c r="CW19" s="991"/>
      <c r="CX19" s="991"/>
      <c r="CY19" s="991"/>
      <c r="CZ19" s="991"/>
      <c r="DA19" s="991"/>
      <c r="DB19" s="991"/>
      <c r="DC19" s="991"/>
      <c r="DD19" s="991"/>
      <c r="DE19" s="991"/>
      <c r="DF19" s="991"/>
      <c r="DG19" s="991"/>
      <c r="DH19" s="991"/>
      <c r="DI19" s="991"/>
      <c r="DJ19" s="991"/>
      <c r="DK19" s="991"/>
      <c r="DL19" s="991"/>
      <c r="DM19" s="991"/>
      <c r="DN19" s="991"/>
      <c r="DO19" s="991"/>
      <c r="DP19" s="991"/>
      <c r="DQ19" s="991"/>
      <c r="DR19" s="991"/>
      <c r="DS19" s="991"/>
      <c r="DT19" s="991"/>
      <c r="DU19" s="991"/>
      <c r="DV19" s="991"/>
      <c r="DW19" s="991"/>
      <c r="DX19" s="991"/>
      <c r="DY19" s="991"/>
      <c r="DZ19" s="991"/>
      <c r="EA19" s="991"/>
      <c r="EB19" s="991"/>
      <c r="EC19" s="991"/>
      <c r="ED19" s="991"/>
      <c r="EE19" s="991"/>
      <c r="EF19" s="991"/>
      <c r="EG19" s="991"/>
      <c r="EH19" s="991"/>
      <c r="EI19" s="991"/>
      <c r="EJ19" s="991"/>
      <c r="EK19" s="991"/>
      <c r="EL19" s="991"/>
      <c r="EM19" s="991"/>
      <c r="EN19" s="991"/>
      <c r="EO19" s="991"/>
      <c r="EP19" s="991"/>
      <c r="EQ19" s="991"/>
      <c r="ER19" s="991"/>
      <c r="ES19" s="991"/>
      <c r="ET19" s="991"/>
      <c r="EU19" s="991"/>
      <c r="EV19" s="991"/>
      <c r="EW19" s="991"/>
      <c r="EX19" s="991"/>
      <c r="EY19" s="991"/>
      <c r="EZ19" s="991"/>
      <c r="FA19" s="991"/>
      <c r="FB19" s="991"/>
      <c r="FC19" s="991"/>
      <c r="FD19" s="991"/>
      <c r="FE19" s="991"/>
      <c r="FF19" s="991"/>
      <c r="FG19" s="991"/>
      <c r="FH19" s="991"/>
      <c r="FI19" s="991"/>
      <c r="FJ19" s="991"/>
      <c r="FK19" s="991"/>
      <c r="FL19" s="991"/>
      <c r="FM19" s="991"/>
      <c r="FN19" s="991"/>
      <c r="FO19" s="991"/>
    </row>
    <row r="20" spans="1:176" s="992" customFormat="1" ht="13.8">
      <c r="A20" s="1025" t="s">
        <v>7369</v>
      </c>
      <c r="B20" s="1053" t="s">
        <v>7301</v>
      </c>
      <c r="C20" s="986">
        <v>1</v>
      </c>
      <c r="D20" s="986">
        <v>0</v>
      </c>
      <c r="E20" s="1104">
        <v>9250.25</v>
      </c>
      <c r="F20" s="1104">
        <v>9250.25</v>
      </c>
      <c r="G20" s="991"/>
      <c r="H20" s="991"/>
      <c r="I20" s="991"/>
      <c r="J20" s="991"/>
      <c r="K20" s="991"/>
      <c r="L20" s="991"/>
      <c r="M20" s="991"/>
      <c r="N20" s="991"/>
      <c r="O20" s="991"/>
      <c r="P20" s="991"/>
      <c r="Q20" s="991"/>
      <c r="R20" s="991"/>
      <c r="S20" s="991"/>
      <c r="T20" s="991"/>
      <c r="U20" s="991"/>
      <c r="V20" s="991"/>
      <c r="W20" s="991"/>
      <c r="X20" s="991"/>
      <c r="Y20" s="991"/>
      <c r="Z20" s="991"/>
      <c r="AA20" s="991"/>
      <c r="AB20" s="991"/>
      <c r="AC20" s="991"/>
      <c r="AD20" s="991"/>
      <c r="AE20" s="991"/>
      <c r="AF20" s="991"/>
      <c r="AG20" s="991"/>
      <c r="AH20" s="991"/>
      <c r="AI20" s="991"/>
      <c r="AJ20" s="991"/>
      <c r="AK20" s="991"/>
      <c r="AL20" s="991"/>
      <c r="AM20" s="991"/>
      <c r="AN20" s="991"/>
      <c r="AO20" s="991"/>
      <c r="AP20" s="991"/>
      <c r="AQ20" s="991"/>
      <c r="AR20" s="991"/>
      <c r="AS20" s="991"/>
      <c r="AT20" s="991"/>
      <c r="AU20" s="991"/>
      <c r="AV20" s="991"/>
      <c r="AW20" s="991"/>
      <c r="AX20" s="991"/>
      <c r="AY20" s="991"/>
      <c r="AZ20" s="991"/>
      <c r="BA20" s="991"/>
      <c r="BB20" s="991"/>
      <c r="BC20" s="991"/>
      <c r="BD20" s="991"/>
      <c r="BE20" s="991"/>
      <c r="BF20" s="991"/>
      <c r="BG20" s="991"/>
      <c r="BH20" s="991"/>
      <c r="BI20" s="991"/>
      <c r="BJ20" s="991"/>
      <c r="BK20" s="991"/>
      <c r="BL20" s="991"/>
      <c r="BM20" s="991"/>
      <c r="BN20" s="991"/>
      <c r="BO20" s="991"/>
      <c r="BP20" s="991"/>
      <c r="BQ20" s="991"/>
      <c r="BR20" s="991"/>
      <c r="BS20" s="991"/>
      <c r="BT20" s="991"/>
      <c r="BU20" s="991"/>
      <c r="BV20" s="991"/>
      <c r="BW20" s="991"/>
      <c r="BX20" s="991"/>
      <c r="BY20" s="991"/>
      <c r="BZ20" s="991"/>
      <c r="CA20" s="991"/>
      <c r="CB20" s="991"/>
      <c r="CC20" s="991"/>
      <c r="CD20" s="991"/>
      <c r="CE20" s="991"/>
      <c r="CF20" s="991"/>
      <c r="CG20" s="991"/>
      <c r="CH20" s="991"/>
      <c r="CI20" s="991"/>
      <c r="CJ20" s="991"/>
      <c r="CK20" s="991"/>
      <c r="CL20" s="991"/>
      <c r="CM20" s="991"/>
      <c r="CN20" s="991"/>
      <c r="CO20" s="991"/>
      <c r="CP20" s="991"/>
      <c r="CQ20" s="991"/>
      <c r="CR20" s="991"/>
      <c r="CS20" s="991"/>
      <c r="CT20" s="991"/>
      <c r="CU20" s="991"/>
      <c r="CV20" s="991"/>
      <c r="CW20" s="991"/>
      <c r="CX20" s="991"/>
      <c r="CY20" s="991"/>
      <c r="CZ20" s="991"/>
      <c r="DA20" s="991"/>
      <c r="DB20" s="991"/>
      <c r="DC20" s="991"/>
      <c r="DD20" s="991"/>
      <c r="DE20" s="991"/>
      <c r="DF20" s="991"/>
      <c r="DG20" s="991"/>
      <c r="DH20" s="991"/>
      <c r="DI20" s="991"/>
      <c r="DJ20" s="991"/>
      <c r="DK20" s="991"/>
      <c r="DL20" s="991"/>
      <c r="DM20" s="991"/>
      <c r="DN20" s="991"/>
      <c r="DO20" s="991"/>
      <c r="DP20" s="991"/>
      <c r="DQ20" s="991"/>
      <c r="DR20" s="991"/>
      <c r="DS20" s="991"/>
      <c r="DT20" s="991"/>
      <c r="DU20" s="991"/>
      <c r="DV20" s="991"/>
      <c r="DW20" s="991"/>
      <c r="DX20" s="991"/>
      <c r="DY20" s="991"/>
      <c r="DZ20" s="991"/>
      <c r="EA20" s="991"/>
      <c r="EB20" s="991"/>
      <c r="EC20" s="991"/>
      <c r="ED20" s="991"/>
      <c r="EE20" s="991"/>
      <c r="EF20" s="991"/>
      <c r="EG20" s="991"/>
      <c r="EH20" s="991"/>
      <c r="EI20" s="991"/>
      <c r="EJ20" s="991"/>
      <c r="EK20" s="991"/>
      <c r="EL20" s="991"/>
      <c r="EM20" s="991"/>
      <c r="EN20" s="991"/>
      <c r="EO20" s="991"/>
      <c r="EP20" s="991"/>
      <c r="EQ20" s="991"/>
      <c r="ER20" s="991"/>
      <c r="ES20" s="991"/>
      <c r="ET20" s="991"/>
      <c r="EU20" s="991"/>
      <c r="EV20" s="991"/>
      <c r="EW20" s="991"/>
      <c r="EX20" s="991"/>
      <c r="EY20" s="991"/>
      <c r="EZ20" s="991"/>
      <c r="FA20" s="991"/>
      <c r="FB20" s="991"/>
      <c r="FC20" s="991"/>
      <c r="FD20" s="991"/>
      <c r="FE20" s="991"/>
      <c r="FF20" s="991"/>
      <c r="FG20" s="991"/>
      <c r="FH20" s="991"/>
      <c r="FI20" s="991"/>
      <c r="FJ20" s="991"/>
      <c r="FK20" s="991"/>
      <c r="FL20" s="991"/>
      <c r="FM20" s="991"/>
      <c r="FN20" s="991"/>
      <c r="FO20" s="991"/>
    </row>
    <row r="21" spans="1:176" s="992" customFormat="1" ht="13.8">
      <c r="A21" s="1025" t="s">
        <v>7370</v>
      </c>
      <c r="B21" s="1053" t="s">
        <v>7323</v>
      </c>
      <c r="C21" s="986">
        <v>4</v>
      </c>
      <c r="D21" s="986">
        <v>0</v>
      </c>
      <c r="E21" s="1104">
        <v>19295.900000000001</v>
      </c>
      <c r="F21" s="1104">
        <v>19295.900000000001</v>
      </c>
      <c r="G21" s="991"/>
      <c r="H21" s="991"/>
      <c r="I21" s="991"/>
      <c r="J21" s="991"/>
      <c r="K21" s="991"/>
      <c r="L21" s="991"/>
      <c r="M21" s="991"/>
      <c r="N21" s="991"/>
      <c r="O21" s="991"/>
      <c r="P21" s="991"/>
      <c r="Q21" s="991"/>
      <c r="R21" s="991"/>
      <c r="S21" s="991"/>
      <c r="T21" s="991"/>
      <c r="U21" s="991"/>
      <c r="V21" s="991"/>
      <c r="W21" s="991"/>
      <c r="X21" s="991"/>
      <c r="Y21" s="991"/>
      <c r="Z21" s="991"/>
      <c r="AA21" s="991"/>
      <c r="AB21" s="991"/>
      <c r="AC21" s="991"/>
      <c r="AD21" s="991"/>
      <c r="AE21" s="991"/>
      <c r="AF21" s="991"/>
      <c r="AG21" s="991"/>
      <c r="AH21" s="991"/>
      <c r="AI21" s="991"/>
      <c r="AJ21" s="991"/>
      <c r="AK21" s="991"/>
      <c r="AL21" s="991"/>
      <c r="AM21" s="991"/>
      <c r="AN21" s="991"/>
      <c r="AO21" s="991"/>
      <c r="AP21" s="991"/>
      <c r="AQ21" s="991"/>
      <c r="AR21" s="991"/>
      <c r="AS21" s="991"/>
      <c r="AT21" s="991"/>
      <c r="AU21" s="991"/>
      <c r="AV21" s="991"/>
      <c r="AW21" s="991"/>
      <c r="AX21" s="991"/>
      <c r="AY21" s="991"/>
      <c r="AZ21" s="991"/>
      <c r="BA21" s="991"/>
      <c r="BB21" s="991"/>
      <c r="BC21" s="991"/>
      <c r="BD21" s="991"/>
      <c r="BE21" s="991"/>
      <c r="BF21" s="991"/>
      <c r="BG21" s="991"/>
      <c r="BH21" s="991"/>
      <c r="BI21" s="991"/>
      <c r="BJ21" s="991"/>
      <c r="BK21" s="991"/>
      <c r="BL21" s="991"/>
      <c r="BM21" s="991"/>
      <c r="BN21" s="991"/>
      <c r="BO21" s="991"/>
      <c r="BP21" s="991"/>
      <c r="BQ21" s="991"/>
      <c r="BR21" s="991"/>
      <c r="BS21" s="991"/>
      <c r="BT21" s="991"/>
      <c r="BU21" s="991"/>
      <c r="BV21" s="991"/>
      <c r="BW21" s="991"/>
      <c r="BX21" s="991"/>
      <c r="BY21" s="991"/>
      <c r="BZ21" s="991"/>
      <c r="CA21" s="991"/>
      <c r="CB21" s="991"/>
      <c r="CC21" s="991"/>
      <c r="CD21" s="991"/>
      <c r="CE21" s="991"/>
      <c r="CF21" s="991"/>
      <c r="CG21" s="991"/>
      <c r="CH21" s="991"/>
      <c r="CI21" s="991"/>
      <c r="CJ21" s="991"/>
      <c r="CK21" s="991"/>
      <c r="CL21" s="991"/>
      <c r="CM21" s="991"/>
      <c r="CN21" s="991"/>
      <c r="CO21" s="991"/>
      <c r="CP21" s="991"/>
      <c r="CQ21" s="991"/>
      <c r="CR21" s="991"/>
      <c r="CS21" s="991"/>
      <c r="CT21" s="991"/>
      <c r="CU21" s="991"/>
      <c r="CV21" s="991"/>
      <c r="CW21" s="991"/>
      <c r="CX21" s="991"/>
      <c r="CY21" s="991"/>
      <c r="CZ21" s="991"/>
      <c r="DA21" s="991"/>
      <c r="DB21" s="991"/>
      <c r="DC21" s="991"/>
      <c r="DD21" s="991"/>
      <c r="DE21" s="991"/>
      <c r="DF21" s="991"/>
      <c r="DG21" s="991"/>
      <c r="DH21" s="991"/>
      <c r="DI21" s="991"/>
      <c r="DJ21" s="991"/>
      <c r="DK21" s="991"/>
      <c r="DL21" s="991"/>
      <c r="DM21" s="991"/>
      <c r="DN21" s="991"/>
      <c r="DO21" s="991"/>
      <c r="DP21" s="991"/>
      <c r="DQ21" s="991"/>
      <c r="DR21" s="991"/>
      <c r="DS21" s="991"/>
      <c r="DT21" s="991"/>
      <c r="DU21" s="991"/>
      <c r="DV21" s="991"/>
      <c r="DW21" s="991"/>
      <c r="DX21" s="991"/>
      <c r="DY21" s="991"/>
      <c r="DZ21" s="991"/>
      <c r="EA21" s="991"/>
      <c r="EB21" s="991"/>
      <c r="EC21" s="991"/>
      <c r="ED21" s="991"/>
      <c r="EE21" s="991"/>
      <c r="EF21" s="991"/>
      <c r="EG21" s="991"/>
      <c r="EH21" s="991"/>
      <c r="EI21" s="991"/>
      <c r="EJ21" s="991"/>
      <c r="EK21" s="991"/>
      <c r="EL21" s="991"/>
      <c r="EM21" s="991"/>
      <c r="EN21" s="991"/>
      <c r="EO21" s="991"/>
      <c r="EP21" s="991"/>
      <c r="EQ21" s="991"/>
      <c r="ER21" s="991"/>
      <c r="ES21" s="991"/>
      <c r="ET21" s="991"/>
      <c r="EU21" s="991"/>
      <c r="EV21" s="991"/>
      <c r="EW21" s="991"/>
      <c r="EX21" s="991"/>
      <c r="EY21" s="991"/>
      <c r="EZ21" s="991"/>
      <c r="FA21" s="991"/>
      <c r="FB21" s="991"/>
      <c r="FC21" s="991"/>
      <c r="FD21" s="991"/>
      <c r="FE21" s="991"/>
      <c r="FF21" s="991"/>
      <c r="FG21" s="991"/>
      <c r="FH21" s="991"/>
      <c r="FI21" s="991"/>
      <c r="FJ21" s="991"/>
      <c r="FK21" s="991"/>
      <c r="FL21" s="991"/>
      <c r="FM21" s="991"/>
      <c r="FN21" s="991"/>
      <c r="FO21" s="991"/>
    </row>
    <row r="22" spans="1:176" s="992" customFormat="1" ht="13.8">
      <c r="A22" s="1025" t="s">
        <v>7371</v>
      </c>
      <c r="B22" s="1053" t="s">
        <v>7325</v>
      </c>
      <c r="C22" s="986">
        <v>2</v>
      </c>
      <c r="D22" s="986">
        <v>0</v>
      </c>
      <c r="E22" s="1104">
        <v>21639.75</v>
      </c>
      <c r="F22" s="1104">
        <v>21639.75</v>
      </c>
      <c r="G22" s="991"/>
      <c r="H22" s="991"/>
      <c r="I22" s="991"/>
      <c r="J22" s="991"/>
      <c r="K22" s="991"/>
      <c r="L22" s="991"/>
      <c r="M22" s="991"/>
      <c r="N22" s="991"/>
      <c r="O22" s="991"/>
      <c r="P22" s="991"/>
      <c r="Q22" s="991"/>
      <c r="R22" s="991"/>
      <c r="S22" s="991"/>
      <c r="T22" s="991"/>
      <c r="U22" s="991"/>
      <c r="V22" s="991"/>
      <c r="W22" s="991"/>
      <c r="X22" s="991"/>
      <c r="Y22" s="991"/>
      <c r="Z22" s="991"/>
      <c r="AA22" s="991"/>
      <c r="AB22" s="991"/>
      <c r="AC22" s="991"/>
      <c r="AD22" s="991"/>
      <c r="AE22" s="991"/>
      <c r="AF22" s="991"/>
      <c r="AG22" s="991"/>
      <c r="AH22" s="991"/>
      <c r="AI22" s="991"/>
      <c r="AJ22" s="991"/>
      <c r="AK22" s="991"/>
      <c r="AL22" s="991"/>
      <c r="AM22" s="991"/>
      <c r="AN22" s="991"/>
      <c r="AO22" s="991"/>
      <c r="AP22" s="991"/>
      <c r="AQ22" s="991"/>
      <c r="AR22" s="991"/>
      <c r="AS22" s="991"/>
      <c r="AT22" s="991"/>
      <c r="AU22" s="991"/>
      <c r="AV22" s="991"/>
      <c r="AW22" s="991"/>
      <c r="AX22" s="991"/>
      <c r="AY22" s="991"/>
      <c r="AZ22" s="991"/>
      <c r="BA22" s="991"/>
      <c r="BB22" s="991"/>
      <c r="BC22" s="991"/>
      <c r="BD22" s="991"/>
      <c r="BE22" s="991"/>
      <c r="BF22" s="991"/>
      <c r="BG22" s="991"/>
      <c r="BH22" s="991"/>
      <c r="BI22" s="991"/>
      <c r="BJ22" s="991"/>
      <c r="BK22" s="991"/>
      <c r="BL22" s="991"/>
      <c r="BM22" s="991"/>
      <c r="BN22" s="991"/>
      <c r="BO22" s="991"/>
      <c r="BP22" s="991"/>
      <c r="BQ22" s="991"/>
      <c r="BR22" s="991"/>
      <c r="BS22" s="991"/>
      <c r="BT22" s="991"/>
      <c r="BU22" s="991"/>
      <c r="BV22" s="991"/>
      <c r="BW22" s="991"/>
      <c r="BX22" s="991"/>
      <c r="BY22" s="991"/>
      <c r="BZ22" s="991"/>
      <c r="CA22" s="991"/>
      <c r="CB22" s="991"/>
      <c r="CC22" s="991"/>
      <c r="CD22" s="991"/>
      <c r="CE22" s="991"/>
      <c r="CF22" s="991"/>
      <c r="CG22" s="991"/>
      <c r="CH22" s="991"/>
      <c r="CI22" s="991"/>
      <c r="CJ22" s="991"/>
      <c r="CK22" s="991"/>
      <c r="CL22" s="991"/>
      <c r="CM22" s="991"/>
      <c r="CN22" s="991"/>
      <c r="CO22" s="991"/>
      <c r="CP22" s="991"/>
      <c r="CQ22" s="991"/>
      <c r="CR22" s="991"/>
      <c r="CS22" s="991"/>
      <c r="CT22" s="991"/>
      <c r="CU22" s="991"/>
      <c r="CV22" s="991"/>
      <c r="CW22" s="991"/>
      <c r="CX22" s="991"/>
      <c r="CY22" s="991"/>
      <c r="CZ22" s="991"/>
      <c r="DA22" s="991"/>
      <c r="DB22" s="991"/>
      <c r="DC22" s="991"/>
      <c r="DD22" s="991"/>
      <c r="DE22" s="991"/>
      <c r="DF22" s="991"/>
      <c r="DG22" s="991"/>
      <c r="DH22" s="991"/>
      <c r="DI22" s="991"/>
      <c r="DJ22" s="991"/>
      <c r="DK22" s="991"/>
      <c r="DL22" s="991"/>
      <c r="DM22" s="991"/>
      <c r="DN22" s="991"/>
      <c r="DO22" s="991"/>
      <c r="DP22" s="991"/>
      <c r="DQ22" s="991"/>
      <c r="DR22" s="991"/>
      <c r="DS22" s="991"/>
      <c r="DT22" s="991"/>
      <c r="DU22" s="991"/>
      <c r="DV22" s="991"/>
      <c r="DW22" s="991"/>
      <c r="DX22" s="991"/>
      <c r="DY22" s="991"/>
      <c r="DZ22" s="991"/>
      <c r="EA22" s="991"/>
      <c r="EB22" s="991"/>
      <c r="EC22" s="991"/>
      <c r="ED22" s="991"/>
      <c r="EE22" s="991"/>
      <c r="EF22" s="991"/>
      <c r="EG22" s="991"/>
      <c r="EH22" s="991"/>
      <c r="EI22" s="991"/>
      <c r="EJ22" s="991"/>
      <c r="EK22" s="991"/>
      <c r="EL22" s="991"/>
      <c r="EM22" s="991"/>
      <c r="EN22" s="991"/>
      <c r="EO22" s="991"/>
      <c r="EP22" s="991"/>
      <c r="EQ22" s="991"/>
      <c r="ER22" s="991"/>
      <c r="ES22" s="991"/>
      <c r="ET22" s="991"/>
      <c r="EU22" s="991"/>
      <c r="EV22" s="991"/>
      <c r="EW22" s="991"/>
      <c r="EX22" s="991"/>
      <c r="EY22" s="991"/>
      <c r="EZ22" s="991"/>
      <c r="FA22" s="991"/>
      <c r="FB22" s="991"/>
      <c r="FC22" s="991"/>
      <c r="FD22" s="991"/>
      <c r="FE22" s="991"/>
      <c r="FF22" s="991"/>
      <c r="FG22" s="991"/>
      <c r="FH22" s="991"/>
      <c r="FI22" s="991"/>
      <c r="FJ22" s="991"/>
      <c r="FK22" s="991"/>
      <c r="FL22" s="991"/>
      <c r="FM22" s="991"/>
      <c r="FN22" s="991"/>
      <c r="FO22" s="991"/>
    </row>
    <row r="23" spans="1:176" s="992" customFormat="1" ht="13.8">
      <c r="A23" s="1025" t="s">
        <v>7372</v>
      </c>
      <c r="B23" s="1053" t="s">
        <v>7327</v>
      </c>
      <c r="C23" s="986">
        <v>6</v>
      </c>
      <c r="D23" s="986">
        <v>0</v>
      </c>
      <c r="E23" s="1104">
        <v>24250.9</v>
      </c>
      <c r="F23" s="1104">
        <v>24250.9</v>
      </c>
      <c r="G23" s="991"/>
      <c r="H23" s="991"/>
      <c r="I23" s="991"/>
      <c r="J23" s="991"/>
      <c r="K23" s="991"/>
      <c r="L23" s="991"/>
      <c r="M23" s="991"/>
      <c r="N23" s="991"/>
      <c r="O23" s="991"/>
      <c r="P23" s="991"/>
      <c r="Q23" s="991"/>
      <c r="R23" s="991"/>
      <c r="S23" s="991"/>
      <c r="T23" s="991"/>
      <c r="U23" s="991"/>
      <c r="V23" s="991"/>
      <c r="W23" s="991"/>
      <c r="X23" s="991"/>
      <c r="Y23" s="991"/>
      <c r="Z23" s="991"/>
      <c r="AA23" s="991"/>
      <c r="AB23" s="991"/>
      <c r="AC23" s="991"/>
      <c r="AD23" s="991"/>
      <c r="AE23" s="991"/>
      <c r="AF23" s="991"/>
      <c r="AG23" s="991"/>
      <c r="AH23" s="991"/>
      <c r="AI23" s="991"/>
      <c r="AJ23" s="991"/>
      <c r="AK23" s="991"/>
      <c r="AL23" s="991"/>
      <c r="AM23" s="991"/>
      <c r="AN23" s="991"/>
      <c r="AO23" s="991"/>
      <c r="AP23" s="991"/>
      <c r="AQ23" s="991"/>
      <c r="AR23" s="991"/>
      <c r="AS23" s="991"/>
      <c r="AT23" s="991"/>
      <c r="AU23" s="991"/>
      <c r="AV23" s="991"/>
      <c r="AW23" s="991"/>
      <c r="AX23" s="991"/>
      <c r="AY23" s="991"/>
      <c r="AZ23" s="991"/>
      <c r="BA23" s="991"/>
      <c r="BB23" s="991"/>
      <c r="BC23" s="991"/>
      <c r="BD23" s="991"/>
      <c r="BE23" s="991"/>
      <c r="BF23" s="991"/>
      <c r="BG23" s="991"/>
      <c r="BH23" s="991"/>
      <c r="BI23" s="991"/>
      <c r="BJ23" s="991"/>
      <c r="BK23" s="991"/>
      <c r="BL23" s="991"/>
      <c r="BM23" s="991"/>
      <c r="BN23" s="991"/>
      <c r="BO23" s="991"/>
      <c r="BP23" s="991"/>
      <c r="BQ23" s="991"/>
      <c r="BR23" s="991"/>
      <c r="BS23" s="991"/>
      <c r="BT23" s="991"/>
      <c r="BU23" s="991"/>
      <c r="BV23" s="991"/>
      <c r="BW23" s="991"/>
      <c r="BX23" s="991"/>
      <c r="BY23" s="991"/>
      <c r="BZ23" s="991"/>
      <c r="CA23" s="991"/>
      <c r="CB23" s="991"/>
      <c r="CC23" s="991"/>
      <c r="CD23" s="991"/>
      <c r="CE23" s="991"/>
      <c r="CF23" s="991"/>
      <c r="CG23" s="991"/>
      <c r="CH23" s="991"/>
      <c r="CI23" s="991"/>
      <c r="CJ23" s="991"/>
      <c r="CK23" s="991"/>
      <c r="CL23" s="991"/>
      <c r="CM23" s="991"/>
      <c r="CN23" s="991"/>
      <c r="CO23" s="991"/>
      <c r="CP23" s="991"/>
      <c r="CQ23" s="991"/>
      <c r="CR23" s="991"/>
      <c r="CS23" s="991"/>
      <c r="CT23" s="991"/>
      <c r="CU23" s="991"/>
      <c r="CV23" s="991"/>
      <c r="CW23" s="991"/>
      <c r="CX23" s="991"/>
      <c r="CY23" s="991"/>
      <c r="CZ23" s="991"/>
      <c r="DA23" s="991"/>
      <c r="DB23" s="991"/>
      <c r="DC23" s="991"/>
      <c r="DD23" s="991"/>
      <c r="DE23" s="991"/>
      <c r="DF23" s="991"/>
      <c r="DG23" s="991"/>
      <c r="DH23" s="991"/>
      <c r="DI23" s="991"/>
      <c r="DJ23" s="991"/>
      <c r="DK23" s="991"/>
      <c r="DL23" s="991"/>
      <c r="DM23" s="991"/>
      <c r="DN23" s="991"/>
      <c r="DO23" s="991"/>
      <c r="DP23" s="991"/>
      <c r="DQ23" s="991"/>
      <c r="DR23" s="991"/>
      <c r="DS23" s="991"/>
      <c r="DT23" s="991"/>
      <c r="DU23" s="991"/>
      <c r="DV23" s="991"/>
      <c r="DW23" s="991"/>
      <c r="DX23" s="991"/>
      <c r="DY23" s="991"/>
      <c r="DZ23" s="991"/>
      <c r="EA23" s="991"/>
      <c r="EB23" s="991"/>
      <c r="EC23" s="991"/>
      <c r="ED23" s="991"/>
      <c r="EE23" s="991"/>
      <c r="EF23" s="991"/>
      <c r="EG23" s="991"/>
      <c r="EH23" s="991"/>
      <c r="EI23" s="991"/>
      <c r="EJ23" s="991"/>
      <c r="EK23" s="991"/>
      <c r="EL23" s="991"/>
      <c r="EM23" s="991"/>
      <c r="EN23" s="991"/>
      <c r="EO23" s="991"/>
      <c r="EP23" s="991"/>
      <c r="EQ23" s="991"/>
      <c r="ER23" s="991"/>
      <c r="ES23" s="991"/>
      <c r="ET23" s="991"/>
      <c r="EU23" s="991"/>
      <c r="EV23" s="991"/>
      <c r="EW23" s="991"/>
      <c r="EX23" s="991"/>
      <c r="EY23" s="991"/>
      <c r="EZ23" s="991"/>
      <c r="FA23" s="991"/>
      <c r="FB23" s="991"/>
      <c r="FC23" s="991"/>
      <c r="FD23" s="991"/>
      <c r="FE23" s="991"/>
      <c r="FF23" s="991"/>
      <c r="FG23" s="991"/>
      <c r="FH23" s="991"/>
      <c r="FI23" s="991"/>
      <c r="FJ23" s="991"/>
      <c r="FK23" s="991"/>
      <c r="FL23" s="991"/>
      <c r="FM23" s="991"/>
      <c r="FN23" s="991"/>
      <c r="FO23" s="991"/>
    </row>
    <row r="24" spans="1:176" s="49" customFormat="1" ht="15" customHeight="1">
      <c r="A24" s="756" t="s">
        <v>529</v>
      </c>
      <c r="B24" s="757" t="s">
        <v>4209</v>
      </c>
      <c r="C24" s="1081">
        <f>SUM(C12:C23)</f>
        <v>37</v>
      </c>
      <c r="D24" s="758">
        <f>SUM(D8:D23)</f>
        <v>0</v>
      </c>
      <c r="E24" s="754" t="s">
        <v>529</v>
      </c>
      <c r="F24" s="754" t="s">
        <v>529</v>
      </c>
    </row>
    <row r="25" spans="1:176">
      <c r="A25" s="347"/>
      <c r="B25" s="1082"/>
      <c r="C25" s="1076"/>
      <c r="D25" s="1076"/>
      <c r="E25" s="1083"/>
      <c r="F25" s="1083"/>
    </row>
    <row r="26" spans="1:176" s="1038" customFormat="1">
      <c r="A26" s="1256" t="s">
        <v>4103</v>
      </c>
      <c r="B26" s="1256" t="s">
        <v>4103</v>
      </c>
      <c r="C26" s="1076"/>
      <c r="D26" s="1076"/>
      <c r="E26" s="1083"/>
      <c r="F26" s="1083"/>
      <c r="G26" s="1037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7"/>
      <c r="AB26" s="1037"/>
      <c r="AC26" s="1037"/>
      <c r="AD26" s="1037"/>
      <c r="AE26" s="1037"/>
      <c r="AF26" s="1037"/>
      <c r="AG26" s="1037"/>
      <c r="AH26" s="1037"/>
      <c r="AI26" s="1037"/>
      <c r="AJ26" s="1037"/>
      <c r="AK26" s="1037"/>
      <c r="AL26" s="1037"/>
      <c r="AM26" s="1037"/>
      <c r="AN26" s="1037"/>
      <c r="AO26" s="1037"/>
      <c r="AP26" s="1037"/>
      <c r="AQ26" s="1037"/>
      <c r="AR26" s="1037"/>
      <c r="AS26" s="1037"/>
      <c r="AT26" s="1037"/>
      <c r="AU26" s="1037"/>
      <c r="AV26" s="1037"/>
      <c r="AW26" s="1037"/>
      <c r="AX26" s="1037"/>
      <c r="AY26" s="1037"/>
      <c r="AZ26" s="1037"/>
      <c r="BA26" s="1037"/>
      <c r="BB26" s="1037"/>
      <c r="BC26" s="1037"/>
      <c r="BD26" s="1037"/>
      <c r="BE26" s="1037"/>
      <c r="BF26" s="1037"/>
      <c r="BG26" s="1037"/>
      <c r="BH26" s="1037"/>
      <c r="BI26" s="1037"/>
      <c r="BJ26" s="1037"/>
      <c r="BK26" s="1037"/>
      <c r="BL26" s="1037"/>
      <c r="BM26" s="1037"/>
      <c r="BN26" s="1037"/>
      <c r="BO26" s="1037"/>
      <c r="BP26" s="1037"/>
      <c r="BQ26" s="1037"/>
      <c r="BR26" s="1037"/>
      <c r="BS26" s="1037"/>
      <c r="BT26" s="1037"/>
      <c r="BU26" s="1037"/>
      <c r="BV26" s="1037"/>
      <c r="BW26" s="1037"/>
      <c r="BX26" s="1037"/>
      <c r="BY26" s="1037"/>
      <c r="BZ26" s="1037"/>
      <c r="CA26" s="1037"/>
      <c r="CB26" s="1037"/>
      <c r="CC26" s="1037"/>
      <c r="CD26" s="1037"/>
      <c r="CE26" s="1037"/>
      <c r="CF26" s="1037"/>
      <c r="CG26" s="1037"/>
      <c r="CH26" s="1037"/>
      <c r="CI26" s="1037"/>
      <c r="CJ26" s="1037"/>
      <c r="CK26" s="1037"/>
      <c r="CL26" s="1037"/>
      <c r="CM26" s="1037"/>
      <c r="CN26" s="1037"/>
      <c r="CO26" s="1037"/>
      <c r="CP26" s="1037"/>
      <c r="CQ26" s="1037"/>
      <c r="CR26" s="1037"/>
      <c r="CS26" s="1037"/>
      <c r="CT26" s="1037"/>
      <c r="CU26" s="1037"/>
      <c r="CV26" s="1037"/>
      <c r="CW26" s="1037"/>
      <c r="CX26" s="1037"/>
      <c r="CY26" s="1037"/>
      <c r="CZ26" s="1037"/>
      <c r="DA26" s="1037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7"/>
      <c r="DO26" s="1037"/>
      <c r="DP26" s="1037"/>
      <c r="DQ26" s="1037"/>
      <c r="DR26" s="1037"/>
      <c r="DS26" s="1037"/>
      <c r="DT26" s="1037"/>
      <c r="DU26" s="1037"/>
      <c r="DV26" s="1037"/>
      <c r="DW26" s="1037"/>
      <c r="DX26" s="1037"/>
      <c r="DY26" s="1037"/>
      <c r="DZ26" s="1037"/>
      <c r="EA26" s="1037"/>
      <c r="EB26" s="1037"/>
      <c r="EC26" s="1037"/>
      <c r="ED26" s="1037"/>
      <c r="EE26" s="1037"/>
      <c r="EF26" s="1037"/>
      <c r="EG26" s="1037"/>
      <c r="EH26" s="1037"/>
      <c r="EI26" s="1037"/>
      <c r="EJ26" s="1037"/>
      <c r="EK26" s="1037"/>
      <c r="EL26" s="1037"/>
      <c r="EM26" s="1037"/>
      <c r="EN26" s="1037"/>
      <c r="EO26" s="1037"/>
      <c r="EP26" s="1037"/>
      <c r="EQ26" s="1037"/>
      <c r="ER26" s="1037"/>
      <c r="ES26" s="1037"/>
      <c r="ET26" s="1037"/>
      <c r="EU26" s="1037"/>
      <c r="EV26" s="1037"/>
      <c r="EW26" s="1037"/>
      <c r="EX26" s="1037"/>
      <c r="EY26" s="1037"/>
      <c r="EZ26" s="1037"/>
      <c r="FA26" s="1037"/>
      <c r="FB26" s="1037"/>
      <c r="FC26" s="1037"/>
      <c r="FD26" s="1037"/>
      <c r="FE26" s="1037"/>
      <c r="FF26" s="1037"/>
      <c r="FG26" s="1037"/>
      <c r="FH26" s="1037"/>
      <c r="FI26" s="1037"/>
      <c r="FJ26" s="1037"/>
      <c r="FK26" s="1037"/>
      <c r="FL26" s="1037"/>
      <c r="FM26" s="1037"/>
      <c r="FN26" s="1037"/>
      <c r="FO26" s="1037"/>
      <c r="FP26" s="1037"/>
      <c r="FQ26" s="1037"/>
      <c r="FR26" s="1037"/>
      <c r="FS26" s="1037"/>
      <c r="FT26" s="1037"/>
    </row>
    <row r="27" spans="1:176" s="1080" customFormat="1" ht="13.8">
      <c r="A27" s="281" t="s">
        <v>4246</v>
      </c>
      <c r="B27" s="281" t="s">
        <v>4246</v>
      </c>
      <c r="C27" s="801">
        <v>0</v>
      </c>
      <c r="D27" s="801">
        <v>0</v>
      </c>
      <c r="E27" s="292">
        <v>0</v>
      </c>
      <c r="F27" s="292">
        <v>0</v>
      </c>
      <c r="G27" s="1008"/>
      <c r="H27" s="1008"/>
      <c r="I27" s="1008"/>
      <c r="J27" s="1008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1008"/>
      <c r="AA27" s="1008"/>
      <c r="AB27" s="1008"/>
      <c r="AC27" s="1008"/>
      <c r="AD27" s="1008"/>
      <c r="AE27" s="1008"/>
      <c r="AF27" s="1008"/>
      <c r="AG27" s="1008"/>
      <c r="AH27" s="1008"/>
      <c r="AI27" s="1008"/>
      <c r="AJ27" s="1008"/>
      <c r="AK27" s="1008"/>
      <c r="AL27" s="1008"/>
      <c r="AM27" s="1008"/>
      <c r="AN27" s="1008"/>
      <c r="AO27" s="1008"/>
      <c r="AP27" s="1008"/>
      <c r="AQ27" s="1008"/>
      <c r="AR27" s="1008"/>
      <c r="AS27" s="1008"/>
      <c r="AT27" s="1008"/>
      <c r="AU27" s="1008"/>
      <c r="AV27" s="1008"/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8"/>
      <c r="BH27" s="1008"/>
      <c r="BI27" s="1008"/>
      <c r="BJ27" s="1008"/>
      <c r="BK27" s="1008"/>
      <c r="BL27" s="1008"/>
      <c r="BM27" s="1008"/>
      <c r="BN27" s="1008"/>
      <c r="BO27" s="1008"/>
      <c r="BP27" s="1008"/>
      <c r="BQ27" s="1008"/>
      <c r="BR27" s="1008"/>
      <c r="BS27" s="1008"/>
      <c r="BT27" s="1008"/>
      <c r="BU27" s="1008"/>
      <c r="BV27" s="1008"/>
      <c r="BW27" s="1008"/>
      <c r="BX27" s="1008"/>
      <c r="BY27" s="1008"/>
      <c r="BZ27" s="1008"/>
      <c r="CA27" s="1008"/>
      <c r="CB27" s="1008"/>
      <c r="CC27" s="1008"/>
      <c r="CD27" s="1008"/>
      <c r="CE27" s="1008"/>
      <c r="CF27" s="1008"/>
      <c r="CG27" s="1008"/>
      <c r="CH27" s="1008"/>
      <c r="CI27" s="1008"/>
      <c r="CJ27" s="1008"/>
      <c r="CK27" s="1008"/>
      <c r="CL27" s="1008"/>
      <c r="CM27" s="1008"/>
      <c r="CN27" s="1008"/>
      <c r="CO27" s="1008"/>
      <c r="CP27" s="1008"/>
      <c r="CQ27" s="1008"/>
      <c r="CR27" s="1008"/>
      <c r="CS27" s="1008"/>
      <c r="CT27" s="1008"/>
      <c r="CU27" s="1008"/>
      <c r="CV27" s="1008"/>
      <c r="CW27" s="1008"/>
      <c r="CX27" s="1008"/>
      <c r="CY27" s="1008"/>
      <c r="CZ27" s="1008"/>
      <c r="DA27" s="1008"/>
      <c r="DB27" s="1008"/>
      <c r="DC27" s="1008"/>
      <c r="DD27" s="1008"/>
      <c r="DE27" s="1008"/>
      <c r="DF27" s="1008"/>
      <c r="DG27" s="1008"/>
      <c r="DH27" s="1008"/>
      <c r="DI27" s="1008"/>
      <c r="DJ27" s="1008"/>
      <c r="DK27" s="1008"/>
      <c r="DL27" s="1008"/>
      <c r="DM27" s="1008"/>
      <c r="DN27" s="1008"/>
      <c r="DO27" s="1008"/>
      <c r="DP27" s="1008"/>
      <c r="DQ27" s="1008"/>
      <c r="DR27" s="1008"/>
      <c r="DS27" s="1008"/>
      <c r="DT27" s="1008"/>
      <c r="DU27" s="1008"/>
      <c r="DV27" s="1008"/>
      <c r="DW27" s="1008"/>
      <c r="DX27" s="1008"/>
      <c r="DY27" s="1008"/>
      <c r="DZ27" s="1008"/>
      <c r="EA27" s="1008"/>
      <c r="EB27" s="1008"/>
      <c r="EC27" s="1008"/>
      <c r="ED27" s="1008"/>
      <c r="EE27" s="1008"/>
      <c r="EF27" s="1008"/>
      <c r="EG27" s="1008"/>
      <c r="EH27" s="1008"/>
      <c r="EI27" s="1008"/>
      <c r="EJ27" s="1008"/>
      <c r="EK27" s="1008"/>
      <c r="EL27" s="1008"/>
      <c r="EM27" s="1008"/>
      <c r="EN27" s="1008"/>
      <c r="EO27" s="1008"/>
      <c r="EP27" s="1008"/>
      <c r="EQ27" s="1008"/>
      <c r="ER27" s="1008"/>
      <c r="ES27" s="1008"/>
      <c r="ET27" s="1008"/>
      <c r="EU27" s="1008"/>
      <c r="EV27" s="1008"/>
      <c r="EW27" s="1008"/>
      <c r="EX27" s="1008"/>
      <c r="EY27" s="1008"/>
      <c r="EZ27" s="1008"/>
      <c r="FA27" s="1008"/>
      <c r="FB27" s="1008"/>
      <c r="FC27" s="1008"/>
      <c r="FD27" s="1008"/>
      <c r="FE27" s="1008"/>
      <c r="FF27" s="1008"/>
      <c r="FG27" s="1008"/>
      <c r="FH27" s="1008"/>
      <c r="FI27" s="1008"/>
      <c r="FJ27" s="1008"/>
      <c r="FK27" s="1008"/>
      <c r="FL27" s="1008"/>
      <c r="FM27" s="1008"/>
      <c r="FN27" s="1008"/>
      <c r="FO27" s="1008"/>
      <c r="FP27" s="1008"/>
      <c r="FQ27" s="1008"/>
      <c r="FR27" s="1008"/>
      <c r="FS27" s="1008"/>
      <c r="FT27" s="1008"/>
    </row>
    <row r="28" spans="1:176" s="49" customFormat="1" ht="15" customHeight="1">
      <c r="A28" s="760" t="s">
        <v>529</v>
      </c>
      <c r="B28" s="533" t="s">
        <v>4244</v>
      </c>
      <c r="C28" s="1006">
        <v>0</v>
      </c>
      <c r="D28" s="1085">
        <v>0</v>
      </c>
      <c r="E28" s="762" t="s">
        <v>529</v>
      </c>
      <c r="F28" s="762" t="s">
        <v>529</v>
      </c>
    </row>
    <row r="29" spans="1:176" s="1072" customFormat="1">
      <c r="A29" s="1040"/>
      <c r="B29" s="1041"/>
      <c r="C29" s="1040"/>
      <c r="D29" s="1040"/>
      <c r="E29" s="1042"/>
      <c r="F29" s="1042"/>
      <c r="G29" s="1071"/>
      <c r="H29" s="1071"/>
      <c r="I29" s="1071"/>
      <c r="J29" s="1071"/>
      <c r="K29" s="1071"/>
      <c r="L29" s="1071"/>
      <c r="M29" s="1071"/>
      <c r="N29" s="1071"/>
      <c r="O29" s="1071"/>
      <c r="P29" s="1071"/>
      <c r="Q29" s="1071"/>
      <c r="R29" s="1071"/>
      <c r="S29" s="1071"/>
      <c r="T29" s="1071"/>
      <c r="U29" s="1071"/>
      <c r="V29" s="1071"/>
      <c r="W29" s="1071"/>
      <c r="X29" s="1071"/>
      <c r="Y29" s="1071"/>
      <c r="Z29" s="1071"/>
      <c r="AA29" s="1071"/>
      <c r="AB29" s="1071"/>
      <c r="AC29" s="1071"/>
      <c r="AD29" s="1071"/>
      <c r="AE29" s="1071"/>
      <c r="AF29" s="1071"/>
      <c r="AG29" s="1071"/>
      <c r="AH29" s="1071"/>
      <c r="AI29" s="1071"/>
      <c r="AJ29" s="1071"/>
      <c r="AK29" s="1071"/>
      <c r="AL29" s="1071"/>
      <c r="AM29" s="1071"/>
      <c r="AN29" s="1071"/>
      <c r="AO29" s="1071"/>
      <c r="AP29" s="1071"/>
      <c r="AQ29" s="1071"/>
      <c r="AR29" s="1071"/>
      <c r="AS29" s="1071"/>
      <c r="AT29" s="1071"/>
      <c r="AU29" s="1071"/>
      <c r="AV29" s="1071"/>
      <c r="AW29" s="1071"/>
      <c r="AX29" s="1071"/>
      <c r="AY29" s="1071"/>
      <c r="AZ29" s="1071"/>
      <c r="BA29" s="1071"/>
      <c r="BB29" s="1071"/>
      <c r="BC29" s="1071"/>
      <c r="BD29" s="1071"/>
      <c r="BE29" s="1071"/>
      <c r="BF29" s="1071"/>
      <c r="BG29" s="1071"/>
      <c r="BH29" s="1071"/>
      <c r="BI29" s="1071"/>
      <c r="BJ29" s="1071"/>
      <c r="BK29" s="1071"/>
      <c r="BL29" s="1071"/>
      <c r="BM29" s="1071"/>
      <c r="BN29" s="1071"/>
      <c r="BO29" s="1071"/>
      <c r="BP29" s="1071"/>
      <c r="BQ29" s="1071"/>
      <c r="BR29" s="1071"/>
      <c r="BS29" s="1071"/>
      <c r="BT29" s="1071"/>
      <c r="BU29" s="1071"/>
      <c r="BV29" s="1071"/>
      <c r="BW29" s="1071"/>
      <c r="BX29" s="1071"/>
      <c r="BY29" s="1071"/>
      <c r="BZ29" s="1071"/>
      <c r="CA29" s="1071"/>
      <c r="CB29" s="1071"/>
      <c r="CC29" s="1071"/>
      <c r="CD29" s="1071"/>
      <c r="CE29" s="1071"/>
      <c r="CF29" s="1071"/>
      <c r="CG29" s="1071"/>
      <c r="CH29" s="1071"/>
      <c r="CI29" s="1071"/>
      <c r="CJ29" s="1071"/>
      <c r="CK29" s="1071"/>
      <c r="CL29" s="1071"/>
      <c r="CM29" s="1071"/>
      <c r="CN29" s="1071"/>
      <c r="CO29" s="1071"/>
      <c r="CP29" s="1071"/>
      <c r="CQ29" s="1071"/>
      <c r="CR29" s="1071"/>
      <c r="CS29" s="1071"/>
      <c r="CT29" s="1071"/>
      <c r="CU29" s="1071"/>
      <c r="CV29" s="1071"/>
      <c r="CW29" s="1071"/>
      <c r="CX29" s="1071"/>
      <c r="CY29" s="1071"/>
      <c r="CZ29" s="1071"/>
      <c r="DA29" s="1071"/>
      <c r="DB29" s="1071"/>
      <c r="DC29" s="1071"/>
      <c r="DD29" s="1071"/>
      <c r="DE29" s="1071"/>
      <c r="DF29" s="1071"/>
      <c r="DG29" s="1071"/>
      <c r="DH29" s="1071"/>
      <c r="DI29" s="1071"/>
      <c r="DJ29" s="1071"/>
      <c r="DK29" s="1071"/>
      <c r="DL29" s="1071"/>
      <c r="DM29" s="1071"/>
      <c r="DN29" s="1071"/>
      <c r="DO29" s="1071"/>
      <c r="DP29" s="1071"/>
      <c r="DQ29" s="1071"/>
      <c r="DR29" s="1071"/>
      <c r="DS29" s="1071"/>
      <c r="DT29" s="1071"/>
      <c r="DU29" s="1071"/>
      <c r="DV29" s="1071"/>
      <c r="DW29" s="1071"/>
      <c r="DX29" s="1071"/>
      <c r="DY29" s="1071"/>
      <c r="DZ29" s="1071"/>
      <c r="EA29" s="1071"/>
      <c r="EB29" s="1071"/>
      <c r="EC29" s="1071"/>
      <c r="ED29" s="1071"/>
      <c r="EE29" s="1071"/>
      <c r="EF29" s="1071"/>
      <c r="EG29" s="1071"/>
      <c r="EH29" s="1071"/>
      <c r="EI29" s="1071"/>
      <c r="EJ29" s="1071"/>
      <c r="EK29" s="1071"/>
      <c r="EL29" s="1071"/>
      <c r="EM29" s="1071"/>
      <c r="EN29" s="1071"/>
      <c r="EO29" s="1071"/>
      <c r="EP29" s="1071"/>
      <c r="EQ29" s="1071"/>
      <c r="ER29" s="1071"/>
      <c r="ES29" s="1071"/>
      <c r="ET29" s="1071"/>
      <c r="EU29" s="1071"/>
      <c r="EV29" s="1071"/>
      <c r="EW29" s="1071"/>
      <c r="EX29" s="1071"/>
      <c r="EY29" s="1071"/>
      <c r="EZ29" s="1071"/>
      <c r="FA29" s="1071"/>
      <c r="FB29" s="1071"/>
      <c r="FC29" s="1071"/>
      <c r="FD29" s="1071"/>
      <c r="FE29" s="1071"/>
      <c r="FF29" s="1071"/>
      <c r="FG29" s="1071"/>
      <c r="FH29" s="1071"/>
      <c r="FI29" s="1071"/>
      <c r="FJ29" s="1071"/>
      <c r="FK29" s="1071"/>
      <c r="FL29" s="1071"/>
      <c r="FM29" s="1071"/>
      <c r="FN29" s="1071"/>
      <c r="FO29" s="1071"/>
      <c r="FP29" s="1071"/>
      <c r="FQ29" s="1071"/>
      <c r="FR29" s="1071"/>
      <c r="FS29" s="1071"/>
      <c r="FT29" s="1071"/>
    </row>
    <row r="30" spans="1:176" s="1072" customFormat="1">
      <c r="A30" s="1256" t="s">
        <v>4104</v>
      </c>
      <c r="B30" s="1256" t="s">
        <v>4103</v>
      </c>
      <c r="C30" s="1070"/>
      <c r="D30" s="1070"/>
      <c r="E30" s="1083"/>
      <c r="F30" s="1083"/>
      <c r="G30" s="1071"/>
      <c r="H30" s="1071"/>
      <c r="I30" s="1071"/>
      <c r="J30" s="1071"/>
      <c r="K30" s="1071"/>
      <c r="L30" s="1071"/>
      <c r="M30" s="1071"/>
      <c r="N30" s="1071"/>
      <c r="O30" s="1071"/>
      <c r="P30" s="1071"/>
      <c r="Q30" s="1071"/>
      <c r="R30" s="1071"/>
      <c r="S30" s="1071"/>
      <c r="T30" s="1071"/>
      <c r="U30" s="1071"/>
      <c r="V30" s="1071"/>
      <c r="W30" s="1071"/>
      <c r="X30" s="1071"/>
      <c r="Y30" s="1071"/>
      <c r="Z30" s="1071"/>
      <c r="AA30" s="1071"/>
      <c r="AB30" s="1071"/>
      <c r="AC30" s="1071"/>
      <c r="AD30" s="1071"/>
      <c r="AE30" s="1071"/>
      <c r="AF30" s="1071"/>
      <c r="AG30" s="1071"/>
      <c r="AH30" s="1071"/>
      <c r="AI30" s="1071"/>
      <c r="AJ30" s="1071"/>
      <c r="AK30" s="1071"/>
      <c r="AL30" s="1071"/>
      <c r="AM30" s="1071"/>
      <c r="AN30" s="1071"/>
      <c r="AO30" s="1071"/>
      <c r="AP30" s="1071"/>
      <c r="AQ30" s="1071"/>
      <c r="AR30" s="1071"/>
      <c r="AS30" s="1071"/>
      <c r="AT30" s="1071"/>
      <c r="AU30" s="1071"/>
      <c r="AV30" s="1071"/>
      <c r="AW30" s="1071"/>
      <c r="AX30" s="1071"/>
      <c r="AY30" s="1071"/>
      <c r="AZ30" s="1071"/>
      <c r="BA30" s="1071"/>
      <c r="BB30" s="1071"/>
      <c r="BC30" s="1071"/>
      <c r="BD30" s="1071"/>
      <c r="BE30" s="1071"/>
      <c r="BF30" s="1071"/>
      <c r="BG30" s="1071"/>
      <c r="BH30" s="1071"/>
      <c r="BI30" s="1071"/>
      <c r="BJ30" s="1071"/>
      <c r="BK30" s="1071"/>
      <c r="BL30" s="1071"/>
      <c r="BM30" s="1071"/>
      <c r="BN30" s="1071"/>
      <c r="BO30" s="1071"/>
      <c r="BP30" s="1071"/>
      <c r="BQ30" s="1071"/>
      <c r="BR30" s="1071"/>
      <c r="BS30" s="1071"/>
      <c r="BT30" s="1071"/>
      <c r="BU30" s="1071"/>
      <c r="BV30" s="1071"/>
      <c r="BW30" s="1071"/>
      <c r="BX30" s="1071"/>
      <c r="BY30" s="1071"/>
      <c r="BZ30" s="1071"/>
      <c r="CA30" s="1071"/>
      <c r="CB30" s="1071"/>
      <c r="CC30" s="1071"/>
      <c r="CD30" s="1071"/>
      <c r="CE30" s="1071"/>
      <c r="CF30" s="1071"/>
      <c r="CG30" s="1071"/>
      <c r="CH30" s="1071"/>
      <c r="CI30" s="1071"/>
      <c r="CJ30" s="1071"/>
      <c r="CK30" s="1071"/>
      <c r="CL30" s="1071"/>
      <c r="CM30" s="1071"/>
      <c r="CN30" s="1071"/>
      <c r="CO30" s="1071"/>
      <c r="CP30" s="1071"/>
      <c r="CQ30" s="1071"/>
      <c r="CR30" s="1071"/>
      <c r="CS30" s="1071"/>
      <c r="CT30" s="1071"/>
      <c r="CU30" s="1071"/>
      <c r="CV30" s="1071"/>
      <c r="CW30" s="1071"/>
      <c r="CX30" s="1071"/>
      <c r="CY30" s="1071"/>
      <c r="CZ30" s="1071"/>
      <c r="DA30" s="1071"/>
      <c r="DB30" s="1071"/>
      <c r="DC30" s="1071"/>
      <c r="DD30" s="1071"/>
      <c r="DE30" s="1071"/>
      <c r="DF30" s="1071"/>
      <c r="DG30" s="1071"/>
      <c r="DH30" s="1071"/>
      <c r="DI30" s="1071"/>
      <c r="DJ30" s="1071"/>
      <c r="DK30" s="1071"/>
      <c r="DL30" s="1071"/>
      <c r="DM30" s="1071"/>
      <c r="DN30" s="1071"/>
      <c r="DO30" s="1071"/>
      <c r="DP30" s="1071"/>
      <c r="DQ30" s="1071"/>
      <c r="DR30" s="1071"/>
      <c r="DS30" s="1071"/>
      <c r="DT30" s="1071"/>
      <c r="DU30" s="1071"/>
      <c r="DV30" s="1071"/>
      <c r="DW30" s="1071"/>
      <c r="DX30" s="1071"/>
      <c r="DY30" s="1071"/>
      <c r="DZ30" s="1071"/>
      <c r="EA30" s="1071"/>
      <c r="EB30" s="1071"/>
      <c r="EC30" s="1071"/>
      <c r="ED30" s="1071"/>
      <c r="EE30" s="1071"/>
      <c r="EF30" s="1071"/>
      <c r="EG30" s="1071"/>
      <c r="EH30" s="1071"/>
      <c r="EI30" s="1071"/>
      <c r="EJ30" s="1071"/>
      <c r="EK30" s="1071"/>
      <c r="EL30" s="1071"/>
      <c r="EM30" s="1071"/>
      <c r="EN30" s="1071"/>
      <c r="EO30" s="1071"/>
      <c r="EP30" s="1071"/>
      <c r="EQ30" s="1071"/>
      <c r="ER30" s="1071"/>
      <c r="ES30" s="1071"/>
      <c r="ET30" s="1071"/>
      <c r="EU30" s="1071"/>
      <c r="EV30" s="1071"/>
      <c r="EW30" s="1071"/>
      <c r="EX30" s="1071"/>
      <c r="EY30" s="1071"/>
      <c r="EZ30" s="1071"/>
      <c r="FA30" s="1071"/>
      <c r="FB30" s="1071"/>
      <c r="FC30" s="1071"/>
      <c r="FD30" s="1071"/>
      <c r="FE30" s="1071"/>
      <c r="FF30" s="1071"/>
      <c r="FG30" s="1071"/>
      <c r="FH30" s="1071"/>
      <c r="FI30" s="1071"/>
      <c r="FJ30" s="1071"/>
      <c r="FK30" s="1071"/>
      <c r="FL30" s="1071"/>
      <c r="FM30" s="1071"/>
      <c r="FN30" s="1071"/>
      <c r="FO30" s="1071"/>
      <c r="FP30" s="1071"/>
      <c r="FQ30" s="1071"/>
      <c r="FR30" s="1071"/>
      <c r="FS30" s="1071"/>
      <c r="FT30" s="1071"/>
    </row>
    <row r="31" spans="1:176" s="1080" customFormat="1" ht="13.8">
      <c r="A31" s="1025" t="s">
        <v>7373</v>
      </c>
      <c r="B31" s="1105" t="s">
        <v>7359</v>
      </c>
      <c r="C31" s="1106">
        <v>0</v>
      </c>
      <c r="D31" s="240">
        <v>23424</v>
      </c>
      <c r="E31" s="240">
        <v>129.08000000000001</v>
      </c>
      <c r="F31" s="240">
        <v>129.08000000000001</v>
      </c>
      <c r="G31" s="1008" t="s">
        <v>6864</v>
      </c>
      <c r="H31" s="1008"/>
      <c r="I31" s="1008"/>
      <c r="J31" s="1008"/>
      <c r="K31" s="1008"/>
      <c r="L31" s="1008"/>
      <c r="M31" s="1008"/>
      <c r="N31" s="1008"/>
      <c r="O31" s="1008"/>
      <c r="P31" s="1008"/>
      <c r="Q31" s="1008"/>
      <c r="R31" s="1008"/>
      <c r="S31" s="1008"/>
      <c r="T31" s="1008"/>
      <c r="U31" s="1008"/>
      <c r="V31" s="1008"/>
      <c r="W31" s="1008"/>
      <c r="X31" s="1008"/>
      <c r="Y31" s="1008"/>
      <c r="Z31" s="1008"/>
      <c r="AA31" s="1008"/>
      <c r="AB31" s="1008"/>
      <c r="AC31" s="1008"/>
      <c r="AD31" s="1008"/>
      <c r="AE31" s="1008"/>
      <c r="AF31" s="1008"/>
      <c r="AG31" s="1008"/>
      <c r="AH31" s="1008"/>
      <c r="AI31" s="1008"/>
      <c r="AJ31" s="1008"/>
      <c r="AK31" s="1008"/>
      <c r="AL31" s="1008"/>
      <c r="AM31" s="1008"/>
      <c r="AN31" s="1008"/>
      <c r="AO31" s="1008"/>
      <c r="AP31" s="1008"/>
      <c r="AQ31" s="1008"/>
      <c r="AR31" s="1008"/>
      <c r="AS31" s="1008"/>
      <c r="AT31" s="1008"/>
      <c r="AU31" s="1008"/>
      <c r="AV31" s="1008"/>
      <c r="AW31" s="1008"/>
      <c r="AX31" s="1008"/>
      <c r="AY31" s="1008"/>
      <c r="AZ31" s="1008"/>
      <c r="BA31" s="1008"/>
      <c r="BB31" s="1008"/>
      <c r="BC31" s="1008"/>
      <c r="BD31" s="1008"/>
      <c r="BE31" s="1008"/>
      <c r="BF31" s="1008"/>
      <c r="BG31" s="1008"/>
      <c r="BH31" s="1008"/>
      <c r="BI31" s="1008"/>
      <c r="BJ31" s="1008"/>
      <c r="BK31" s="1008"/>
      <c r="BL31" s="1008"/>
      <c r="BM31" s="1008"/>
      <c r="BN31" s="1008"/>
      <c r="BO31" s="1008"/>
      <c r="BP31" s="1008"/>
      <c r="BQ31" s="1008"/>
      <c r="BR31" s="1008"/>
      <c r="BS31" s="1008"/>
      <c r="BT31" s="1008"/>
      <c r="BU31" s="1008"/>
      <c r="BV31" s="1008"/>
      <c r="BW31" s="1008"/>
      <c r="BX31" s="1008"/>
      <c r="BY31" s="1008"/>
      <c r="BZ31" s="1008"/>
      <c r="CA31" s="1008"/>
      <c r="CB31" s="1008"/>
      <c r="CC31" s="1008"/>
      <c r="CD31" s="1008"/>
      <c r="CE31" s="1008"/>
      <c r="CF31" s="1008"/>
      <c r="CG31" s="1008"/>
      <c r="CH31" s="1008"/>
      <c r="CI31" s="1008"/>
      <c r="CJ31" s="1008"/>
      <c r="CK31" s="1008"/>
      <c r="CL31" s="1008"/>
      <c r="CM31" s="1008"/>
      <c r="CN31" s="1008"/>
      <c r="CO31" s="1008"/>
      <c r="CP31" s="1008"/>
      <c r="CQ31" s="1008"/>
      <c r="CR31" s="1008"/>
      <c r="CS31" s="1008"/>
      <c r="CT31" s="1008"/>
      <c r="CU31" s="1008"/>
      <c r="CV31" s="1008"/>
      <c r="CW31" s="1008"/>
      <c r="CX31" s="1008"/>
      <c r="CY31" s="1008"/>
      <c r="CZ31" s="1008"/>
      <c r="DA31" s="1008"/>
      <c r="DB31" s="1008"/>
      <c r="DC31" s="1008"/>
      <c r="DD31" s="1008"/>
      <c r="DE31" s="1008"/>
      <c r="DF31" s="1008"/>
      <c r="DG31" s="1008"/>
      <c r="DH31" s="1008"/>
      <c r="DI31" s="1008"/>
      <c r="DJ31" s="1008"/>
      <c r="DK31" s="1008"/>
      <c r="DL31" s="1008"/>
      <c r="DM31" s="1008"/>
      <c r="DN31" s="1008"/>
      <c r="DO31" s="1008"/>
      <c r="DP31" s="1008"/>
      <c r="DQ31" s="1008"/>
      <c r="DR31" s="1008"/>
      <c r="DS31" s="1008"/>
      <c r="DT31" s="1008"/>
      <c r="DU31" s="1008"/>
      <c r="DV31" s="1008"/>
      <c r="DW31" s="1008"/>
      <c r="DX31" s="1008"/>
      <c r="DY31" s="1008"/>
      <c r="DZ31" s="1008"/>
      <c r="EA31" s="1008"/>
      <c r="EB31" s="1008"/>
      <c r="EC31" s="1008"/>
      <c r="ED31" s="1008"/>
      <c r="EE31" s="1008"/>
      <c r="EF31" s="1008"/>
      <c r="EG31" s="1008"/>
      <c r="EH31" s="1008"/>
      <c r="EI31" s="1008"/>
      <c r="EJ31" s="1008"/>
      <c r="EK31" s="1008"/>
      <c r="EL31" s="1008"/>
      <c r="EM31" s="1008"/>
      <c r="EN31" s="1008"/>
      <c r="EO31" s="1008"/>
      <c r="EP31" s="1008"/>
      <c r="EQ31" s="1008"/>
      <c r="ER31" s="1008"/>
      <c r="ES31" s="1008"/>
      <c r="ET31" s="1008"/>
      <c r="EU31" s="1008"/>
      <c r="EV31" s="1008"/>
      <c r="EW31" s="1008"/>
      <c r="EX31" s="1008"/>
      <c r="EY31" s="1008"/>
      <c r="EZ31" s="1008"/>
      <c r="FA31" s="1008"/>
      <c r="FB31" s="1008"/>
      <c r="FC31" s="1008"/>
      <c r="FD31" s="1008"/>
      <c r="FE31" s="1008"/>
      <c r="FF31" s="1008"/>
      <c r="FG31" s="1008"/>
      <c r="FH31" s="1008"/>
      <c r="FI31" s="1008"/>
      <c r="FJ31" s="1008"/>
      <c r="FK31" s="1008"/>
      <c r="FL31" s="1008"/>
      <c r="FM31" s="1008"/>
      <c r="FN31" s="1008"/>
      <c r="FO31" s="1008"/>
      <c r="FP31" s="1008"/>
      <c r="FQ31" s="1008"/>
      <c r="FR31" s="1008"/>
      <c r="FS31" s="1008"/>
      <c r="FT31" s="1008"/>
    </row>
    <row r="32" spans="1:176" s="49" customFormat="1" ht="15" customHeight="1">
      <c r="A32" s="760" t="s">
        <v>529</v>
      </c>
      <c r="B32" s="533" t="s">
        <v>4247</v>
      </c>
      <c r="C32" s="1006">
        <f>SUM(C31)</f>
        <v>0</v>
      </c>
      <c r="D32" s="62">
        <f>SUM(D31)</f>
        <v>23424</v>
      </c>
      <c r="E32" s="762" t="s">
        <v>529</v>
      </c>
      <c r="F32" s="762" t="s">
        <v>529</v>
      </c>
    </row>
    <row r="33" spans="1:176" s="49" customFormat="1" ht="15" customHeight="1">
      <c r="A33" s="629"/>
      <c r="B33" s="61"/>
      <c r="C33" s="147"/>
      <c r="D33" s="147"/>
      <c r="E33" s="754"/>
      <c r="F33" s="754"/>
    </row>
    <row r="34" spans="1:176" s="49" customFormat="1" ht="15" customHeight="1">
      <c r="A34" s="629"/>
      <c r="B34" s="1004" t="s">
        <v>4105</v>
      </c>
      <c r="C34" s="1005">
        <f>C24+C28+C32</f>
        <v>37</v>
      </c>
      <c r="D34" s="1005">
        <f>D24+D28+D32</f>
        <v>23424</v>
      </c>
      <c r="E34" s="754"/>
      <c r="F34" s="754"/>
    </row>
    <row r="35" spans="1:176">
      <c r="A35" s="347"/>
      <c r="B35" s="1082"/>
      <c r="C35" s="1076"/>
      <c r="D35" s="1076"/>
      <c r="E35" s="1083"/>
      <c r="F35" s="1083"/>
    </row>
    <row r="36" spans="1:176">
      <c r="A36" s="347"/>
      <c r="B36" s="1082"/>
      <c r="C36" s="1076"/>
      <c r="D36" s="1076"/>
      <c r="E36" s="1083"/>
      <c r="F36" s="1083"/>
    </row>
    <row r="37" spans="1:176" s="49" customFormat="1" ht="15" customHeight="1">
      <c r="A37" s="1259" t="s">
        <v>4101</v>
      </c>
      <c r="B37" s="1259"/>
      <c r="C37" s="544" t="s">
        <v>529</v>
      </c>
      <c r="D37" s="544"/>
      <c r="E37" s="64" t="s">
        <v>529</v>
      </c>
      <c r="F37" s="64" t="s">
        <v>529</v>
      </c>
    </row>
    <row r="38" spans="1:176" s="49" customFormat="1" ht="15" customHeight="1">
      <c r="A38" s="1256" t="s">
        <v>4248</v>
      </c>
      <c r="B38" s="1256"/>
      <c r="C38" s="545"/>
      <c r="D38" s="545"/>
      <c r="E38" s="545"/>
      <c r="F38" s="545"/>
      <c r="G38" s="545"/>
    </row>
    <row r="39" spans="1:176" s="992" customFormat="1" ht="13.8">
      <c r="A39" s="1052" t="s">
        <v>4246</v>
      </c>
      <c r="B39" s="1053" t="s">
        <v>7374</v>
      </c>
      <c r="C39" s="239">
        <v>6</v>
      </c>
      <c r="D39" s="239">
        <v>0</v>
      </c>
      <c r="E39" s="240">
        <v>7049.92</v>
      </c>
      <c r="F39" s="240">
        <v>7049.92</v>
      </c>
      <c r="G39" s="991"/>
      <c r="H39" s="991"/>
      <c r="I39" s="991"/>
      <c r="J39" s="991"/>
      <c r="K39" s="991"/>
      <c r="L39" s="991"/>
      <c r="M39" s="991"/>
      <c r="N39" s="991"/>
      <c r="O39" s="991"/>
      <c r="P39" s="991"/>
      <c r="Q39" s="991"/>
      <c r="R39" s="991"/>
      <c r="S39" s="991"/>
      <c r="T39" s="991"/>
      <c r="U39" s="991"/>
      <c r="V39" s="991"/>
      <c r="W39" s="991"/>
      <c r="X39" s="991"/>
      <c r="Y39" s="991"/>
      <c r="Z39" s="991"/>
      <c r="AA39" s="991"/>
      <c r="AB39" s="991"/>
      <c r="AC39" s="991"/>
      <c r="AD39" s="991"/>
      <c r="AE39" s="991"/>
      <c r="AF39" s="991"/>
      <c r="AG39" s="991"/>
      <c r="AH39" s="991"/>
      <c r="AI39" s="991"/>
      <c r="AJ39" s="991"/>
      <c r="AK39" s="991"/>
      <c r="AL39" s="991"/>
      <c r="AM39" s="991"/>
      <c r="AN39" s="991"/>
      <c r="AO39" s="991"/>
      <c r="AP39" s="991"/>
      <c r="AQ39" s="991"/>
      <c r="AR39" s="991"/>
      <c r="AS39" s="991"/>
      <c r="AT39" s="991"/>
      <c r="AU39" s="991"/>
      <c r="AV39" s="991"/>
      <c r="AW39" s="991"/>
      <c r="AX39" s="991"/>
      <c r="AY39" s="991"/>
      <c r="AZ39" s="991"/>
      <c r="BA39" s="991"/>
      <c r="BB39" s="991"/>
      <c r="BC39" s="991"/>
      <c r="BD39" s="991"/>
      <c r="BE39" s="991"/>
      <c r="BF39" s="991"/>
      <c r="BG39" s="991"/>
      <c r="BH39" s="991"/>
      <c r="BI39" s="991"/>
      <c r="BJ39" s="991"/>
      <c r="BK39" s="991"/>
      <c r="BL39" s="991"/>
      <c r="BM39" s="991"/>
      <c r="BN39" s="991"/>
      <c r="BO39" s="991"/>
      <c r="BP39" s="991"/>
      <c r="BQ39" s="991"/>
      <c r="BR39" s="991"/>
      <c r="BS39" s="991"/>
      <c r="BT39" s="991"/>
      <c r="BU39" s="991"/>
      <c r="BV39" s="991"/>
      <c r="BW39" s="991"/>
      <c r="BX39" s="991"/>
      <c r="BY39" s="991"/>
      <c r="BZ39" s="991"/>
      <c r="CA39" s="991"/>
      <c r="CB39" s="991"/>
      <c r="CC39" s="991"/>
      <c r="CD39" s="991"/>
      <c r="CE39" s="991"/>
      <c r="CF39" s="991"/>
      <c r="CG39" s="991"/>
      <c r="CH39" s="991"/>
      <c r="CI39" s="991"/>
      <c r="CJ39" s="991"/>
      <c r="CK39" s="991"/>
      <c r="CL39" s="991"/>
      <c r="CM39" s="991"/>
      <c r="CN39" s="991"/>
      <c r="CO39" s="991"/>
      <c r="CP39" s="991"/>
      <c r="CQ39" s="991"/>
      <c r="CR39" s="991"/>
      <c r="CS39" s="991"/>
      <c r="CT39" s="991"/>
      <c r="CU39" s="991"/>
      <c r="CV39" s="991"/>
      <c r="CW39" s="991"/>
      <c r="CX39" s="991"/>
      <c r="CY39" s="991"/>
      <c r="CZ39" s="991"/>
      <c r="DA39" s="991"/>
      <c r="DB39" s="991"/>
      <c r="DC39" s="991"/>
      <c r="DD39" s="991"/>
      <c r="DE39" s="991"/>
      <c r="DF39" s="991"/>
      <c r="DG39" s="991"/>
      <c r="DH39" s="991"/>
      <c r="DI39" s="991"/>
      <c r="DJ39" s="991"/>
      <c r="DK39" s="991"/>
      <c r="DL39" s="991"/>
      <c r="DM39" s="991"/>
      <c r="DN39" s="991"/>
      <c r="DO39" s="991"/>
      <c r="DP39" s="991"/>
      <c r="DQ39" s="991"/>
      <c r="DR39" s="991"/>
      <c r="DS39" s="991"/>
      <c r="DT39" s="991"/>
      <c r="DU39" s="991"/>
      <c r="DV39" s="991"/>
      <c r="DW39" s="991"/>
      <c r="DX39" s="991"/>
      <c r="DY39" s="991"/>
      <c r="DZ39" s="991"/>
      <c r="EA39" s="991"/>
      <c r="EB39" s="991"/>
      <c r="EC39" s="991"/>
      <c r="ED39" s="991"/>
      <c r="EE39" s="991"/>
      <c r="EF39" s="991"/>
      <c r="EG39" s="991"/>
      <c r="EH39" s="991"/>
      <c r="EI39" s="991"/>
      <c r="EJ39" s="991"/>
      <c r="EK39" s="991"/>
      <c r="EL39" s="991"/>
      <c r="EM39" s="991"/>
      <c r="EN39" s="991"/>
      <c r="EO39" s="991"/>
      <c r="EP39" s="991"/>
      <c r="EQ39" s="991"/>
      <c r="ER39" s="991"/>
      <c r="ES39" s="991"/>
      <c r="ET39" s="991"/>
      <c r="EU39" s="991"/>
      <c r="EV39" s="991"/>
      <c r="EW39" s="991"/>
      <c r="EX39" s="991"/>
      <c r="EY39" s="991"/>
      <c r="EZ39" s="991"/>
      <c r="FA39" s="991"/>
      <c r="FB39" s="991"/>
      <c r="FC39" s="991"/>
      <c r="FD39" s="991"/>
      <c r="FE39" s="991"/>
      <c r="FF39" s="991"/>
      <c r="FG39" s="991"/>
      <c r="FH39" s="991"/>
      <c r="FI39" s="991"/>
      <c r="FJ39" s="991"/>
      <c r="FK39" s="991"/>
      <c r="FL39" s="991"/>
      <c r="FM39" s="991"/>
      <c r="FN39" s="991"/>
      <c r="FO39" s="991"/>
    </row>
    <row r="40" spans="1:176" s="49" customFormat="1" ht="15" customHeight="1">
      <c r="A40" s="760" t="s">
        <v>529</v>
      </c>
      <c r="B40" s="533" t="s">
        <v>6360</v>
      </c>
      <c r="C40" s="1006">
        <v>6</v>
      </c>
      <c r="D40" s="62">
        <v>0</v>
      </c>
      <c r="E40" s="762" t="s">
        <v>529</v>
      </c>
      <c r="F40" s="762" t="s">
        <v>529</v>
      </c>
    </row>
    <row r="41" spans="1:176">
      <c r="A41" s="347"/>
      <c r="B41" s="1082"/>
      <c r="C41" s="1076"/>
      <c r="D41" s="1076"/>
      <c r="E41" s="1083"/>
      <c r="F41" s="1083"/>
    </row>
    <row r="42" spans="1:176" s="49" customFormat="1" ht="13.8">
      <c r="A42" s="1264" t="s">
        <v>4107</v>
      </c>
      <c r="B42" s="1265"/>
      <c r="C42" s="767"/>
      <c r="D42" s="767"/>
    </row>
    <row r="43" spans="1:176" s="1080" customFormat="1" ht="13.8">
      <c r="A43" s="281" t="s">
        <v>4246</v>
      </c>
      <c r="B43" s="281" t="s">
        <v>4246</v>
      </c>
      <c r="C43" s="801">
        <v>0</v>
      </c>
      <c r="D43" s="801">
        <v>0</v>
      </c>
      <c r="E43" s="292">
        <v>0</v>
      </c>
      <c r="F43" s="292">
        <v>0</v>
      </c>
      <c r="G43" s="1008"/>
      <c r="H43" s="1008"/>
      <c r="I43" s="1008"/>
      <c r="J43" s="1008"/>
      <c r="K43" s="1008"/>
      <c r="L43" s="1008"/>
      <c r="M43" s="1008"/>
      <c r="N43" s="1008"/>
      <c r="O43" s="1008"/>
      <c r="P43" s="1008"/>
      <c r="Q43" s="1008"/>
      <c r="R43" s="1008"/>
      <c r="S43" s="1008"/>
      <c r="T43" s="1008"/>
      <c r="U43" s="1008"/>
      <c r="V43" s="1008"/>
      <c r="W43" s="1008"/>
      <c r="X43" s="1008"/>
      <c r="Y43" s="1008"/>
      <c r="Z43" s="1008"/>
      <c r="AA43" s="1008"/>
      <c r="AB43" s="1008"/>
      <c r="AC43" s="1008"/>
      <c r="AD43" s="1008"/>
      <c r="AE43" s="1008"/>
      <c r="AF43" s="1008"/>
      <c r="AG43" s="1008"/>
      <c r="AH43" s="1008"/>
      <c r="AI43" s="1008"/>
      <c r="AJ43" s="1008"/>
      <c r="AK43" s="1008"/>
      <c r="AL43" s="1008"/>
      <c r="AM43" s="1008"/>
      <c r="AN43" s="1008"/>
      <c r="AO43" s="1008"/>
      <c r="AP43" s="1008"/>
      <c r="AQ43" s="1008"/>
      <c r="AR43" s="1008"/>
      <c r="AS43" s="1008"/>
      <c r="AT43" s="1008"/>
      <c r="AU43" s="1008"/>
      <c r="AV43" s="1008"/>
      <c r="AW43" s="1008"/>
      <c r="AX43" s="1008"/>
      <c r="AY43" s="1008"/>
      <c r="AZ43" s="1008"/>
      <c r="BA43" s="1008"/>
      <c r="BB43" s="1008"/>
      <c r="BC43" s="1008"/>
      <c r="BD43" s="1008"/>
      <c r="BE43" s="1008"/>
      <c r="BF43" s="1008"/>
      <c r="BG43" s="1008"/>
      <c r="BH43" s="1008"/>
      <c r="BI43" s="1008"/>
      <c r="BJ43" s="1008"/>
      <c r="BK43" s="1008"/>
      <c r="BL43" s="1008"/>
      <c r="BM43" s="1008"/>
      <c r="BN43" s="1008"/>
      <c r="BO43" s="1008"/>
      <c r="BP43" s="1008"/>
      <c r="BQ43" s="1008"/>
      <c r="BR43" s="1008"/>
      <c r="BS43" s="1008"/>
      <c r="BT43" s="1008"/>
      <c r="BU43" s="1008"/>
      <c r="BV43" s="1008"/>
      <c r="BW43" s="1008"/>
      <c r="BX43" s="1008"/>
      <c r="BY43" s="1008"/>
      <c r="BZ43" s="1008"/>
      <c r="CA43" s="1008"/>
      <c r="CB43" s="1008"/>
      <c r="CC43" s="1008"/>
      <c r="CD43" s="1008"/>
      <c r="CE43" s="1008"/>
      <c r="CF43" s="1008"/>
      <c r="CG43" s="1008"/>
      <c r="CH43" s="1008"/>
      <c r="CI43" s="1008"/>
      <c r="CJ43" s="1008"/>
      <c r="CK43" s="1008"/>
      <c r="CL43" s="1008"/>
      <c r="CM43" s="1008"/>
      <c r="CN43" s="1008"/>
      <c r="CO43" s="1008"/>
      <c r="CP43" s="1008"/>
      <c r="CQ43" s="1008"/>
      <c r="CR43" s="1008"/>
      <c r="CS43" s="1008"/>
      <c r="CT43" s="1008"/>
      <c r="CU43" s="1008"/>
      <c r="CV43" s="1008"/>
      <c r="CW43" s="1008"/>
      <c r="CX43" s="1008"/>
      <c r="CY43" s="1008"/>
      <c r="CZ43" s="1008"/>
      <c r="DA43" s="1008"/>
      <c r="DB43" s="1008"/>
      <c r="DC43" s="1008"/>
      <c r="DD43" s="1008"/>
      <c r="DE43" s="1008"/>
      <c r="DF43" s="1008"/>
      <c r="DG43" s="1008"/>
      <c r="DH43" s="1008"/>
      <c r="DI43" s="1008"/>
      <c r="DJ43" s="1008"/>
      <c r="DK43" s="1008"/>
      <c r="DL43" s="1008"/>
      <c r="DM43" s="1008"/>
      <c r="DN43" s="1008"/>
      <c r="DO43" s="1008"/>
      <c r="DP43" s="1008"/>
      <c r="DQ43" s="1008"/>
      <c r="DR43" s="1008"/>
      <c r="DS43" s="1008"/>
      <c r="DT43" s="1008"/>
      <c r="DU43" s="1008"/>
      <c r="DV43" s="1008"/>
      <c r="DW43" s="1008"/>
      <c r="DX43" s="1008"/>
      <c r="DY43" s="1008"/>
      <c r="DZ43" s="1008"/>
      <c r="EA43" s="1008"/>
      <c r="EB43" s="1008"/>
      <c r="EC43" s="1008"/>
      <c r="ED43" s="1008"/>
      <c r="EE43" s="1008"/>
      <c r="EF43" s="1008"/>
      <c r="EG43" s="1008"/>
      <c r="EH43" s="1008"/>
      <c r="EI43" s="1008"/>
      <c r="EJ43" s="1008"/>
      <c r="EK43" s="1008"/>
      <c r="EL43" s="1008"/>
      <c r="EM43" s="1008"/>
      <c r="EN43" s="1008"/>
      <c r="EO43" s="1008"/>
      <c r="EP43" s="1008"/>
      <c r="EQ43" s="1008"/>
      <c r="ER43" s="1008"/>
      <c r="ES43" s="1008"/>
      <c r="ET43" s="1008"/>
      <c r="EU43" s="1008"/>
      <c r="EV43" s="1008"/>
      <c r="EW43" s="1008"/>
      <c r="EX43" s="1008"/>
      <c r="EY43" s="1008"/>
      <c r="EZ43" s="1008"/>
      <c r="FA43" s="1008"/>
      <c r="FB43" s="1008"/>
      <c r="FC43" s="1008"/>
      <c r="FD43" s="1008"/>
      <c r="FE43" s="1008"/>
      <c r="FF43" s="1008"/>
      <c r="FG43" s="1008"/>
      <c r="FH43" s="1008"/>
      <c r="FI43" s="1008"/>
      <c r="FJ43" s="1008"/>
      <c r="FK43" s="1008"/>
      <c r="FL43" s="1008"/>
      <c r="FM43" s="1008"/>
      <c r="FN43" s="1008"/>
      <c r="FO43" s="1008"/>
      <c r="FP43" s="1008"/>
      <c r="FQ43" s="1008"/>
      <c r="FR43" s="1008"/>
      <c r="FS43" s="1008"/>
      <c r="FT43" s="1008"/>
    </row>
    <row r="44" spans="1:176" s="49" customFormat="1" ht="13.8">
      <c r="A44" s="768" t="s">
        <v>529</v>
      </c>
      <c r="B44" s="155" t="s">
        <v>4280</v>
      </c>
      <c r="C44" s="1007">
        <v>0</v>
      </c>
      <c r="D44" s="62">
        <f>SUM(D39:D43)</f>
        <v>0</v>
      </c>
      <c r="E44" s="762" t="s">
        <v>529</v>
      </c>
      <c r="F44" s="762" t="s">
        <v>529</v>
      </c>
    </row>
    <row r="46" spans="1:176">
      <c r="A46" s="1008" t="s">
        <v>7141</v>
      </c>
    </row>
    <row r="48" spans="1:176">
      <c r="B48" s="1093"/>
    </row>
  </sheetData>
  <mergeCells count="2745">
    <mergeCell ref="A11:B11"/>
    <mergeCell ref="A26:B26"/>
    <mergeCell ref="A30:B30"/>
    <mergeCell ref="A37:B37"/>
    <mergeCell ref="A38:B38"/>
    <mergeCell ref="A42:B4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XDN2:XDS2"/>
    <mergeCell ref="XDT2:XDY2"/>
    <mergeCell ref="WXZ2:WYE2"/>
    <mergeCell ref="WYF2:WYK2"/>
    <mergeCell ref="WYL2:WYQ2"/>
    <mergeCell ref="WYR2:WYW2"/>
    <mergeCell ref="WYX2:WZC2"/>
    <mergeCell ref="WZD2:WZI2"/>
    <mergeCell ref="WWP2:WWU2"/>
    <mergeCell ref="WWV2:WXA2"/>
    <mergeCell ref="WXB2:WXG2"/>
    <mergeCell ref="WXH2:WXM2"/>
    <mergeCell ref="WXN2:WXS2"/>
    <mergeCell ref="WXT2:WXY2"/>
    <mergeCell ref="WVF2:WVK2"/>
    <mergeCell ref="WVL2:WVQ2"/>
    <mergeCell ref="WVR2:WVW2"/>
    <mergeCell ref="XDZ2:XEE2"/>
    <mergeCell ref="XEF2:XEK2"/>
    <mergeCell ref="XEL2:XEQ2"/>
    <mergeCell ref="XER2:XEU2"/>
    <mergeCell ref="XCD2:XCI2"/>
    <mergeCell ref="XCJ2:XCO2"/>
    <mergeCell ref="XCP2:XCU2"/>
    <mergeCell ref="XCV2:XDA2"/>
    <mergeCell ref="XDB2:XDG2"/>
    <mergeCell ref="XDH2:XDM2"/>
    <mergeCell ref="XAT2:XAY2"/>
    <mergeCell ref="XAZ2:XBE2"/>
    <mergeCell ref="XBF2:XBK2"/>
    <mergeCell ref="XBL2:XBQ2"/>
    <mergeCell ref="XBR2:XBW2"/>
    <mergeCell ref="XBX2:XCC2"/>
    <mergeCell ref="WZJ2:WZO2"/>
    <mergeCell ref="WZP2:WZU2"/>
    <mergeCell ref="WZV2:XAA2"/>
    <mergeCell ref="XAB2:XAG2"/>
    <mergeCell ref="XAH2:XAM2"/>
    <mergeCell ref="XAN2:XAS2"/>
    <mergeCell ref="WVX2:WWC2"/>
    <mergeCell ref="WWD2:WWI2"/>
    <mergeCell ref="WWJ2:WWO2"/>
    <mergeCell ref="WTV2:WUA2"/>
    <mergeCell ref="WUB2:WUG2"/>
    <mergeCell ref="WUH2:WUM2"/>
    <mergeCell ref="WUN2:WUS2"/>
    <mergeCell ref="WUT2:WUY2"/>
    <mergeCell ref="WUZ2:WVE2"/>
    <mergeCell ref="WSL2:WSQ2"/>
    <mergeCell ref="WSR2:WSW2"/>
    <mergeCell ref="WSX2:WTC2"/>
    <mergeCell ref="WTD2:WTI2"/>
    <mergeCell ref="WTJ2:WTO2"/>
    <mergeCell ref="WTP2:WTU2"/>
    <mergeCell ref="WRB2:WRG2"/>
    <mergeCell ref="WRH2:WRM2"/>
    <mergeCell ref="WRN2:WRS2"/>
    <mergeCell ref="WRT2:WRY2"/>
    <mergeCell ref="WRZ2:WSE2"/>
    <mergeCell ref="WSF2:WSK2"/>
    <mergeCell ref="WPR2:WPW2"/>
    <mergeCell ref="WPX2:WQC2"/>
    <mergeCell ref="WQD2:WQI2"/>
    <mergeCell ref="WQJ2:WQO2"/>
    <mergeCell ref="WQP2:WQU2"/>
    <mergeCell ref="WQV2:WRA2"/>
    <mergeCell ref="WOH2:WOM2"/>
    <mergeCell ref="WON2:WOS2"/>
    <mergeCell ref="WOT2:WOY2"/>
    <mergeCell ref="WOZ2:WPE2"/>
    <mergeCell ref="WPF2:WPK2"/>
    <mergeCell ref="WPL2:WPQ2"/>
    <mergeCell ref="WMX2:WNC2"/>
    <mergeCell ref="WND2:WNI2"/>
    <mergeCell ref="WNJ2:WNO2"/>
    <mergeCell ref="WNP2:WNU2"/>
    <mergeCell ref="WNV2:WOA2"/>
    <mergeCell ref="WOB2:WOG2"/>
    <mergeCell ref="WLN2:WLS2"/>
    <mergeCell ref="WLT2:WLY2"/>
    <mergeCell ref="WLZ2:WME2"/>
    <mergeCell ref="WMF2:WMK2"/>
    <mergeCell ref="WML2:WMQ2"/>
    <mergeCell ref="WMR2:WMW2"/>
    <mergeCell ref="WKD2:WKI2"/>
    <mergeCell ref="WKJ2:WKO2"/>
    <mergeCell ref="WKP2:WKU2"/>
    <mergeCell ref="WKV2:WLA2"/>
    <mergeCell ref="WLB2:WLG2"/>
    <mergeCell ref="WLH2:WLM2"/>
    <mergeCell ref="WIT2:WIY2"/>
    <mergeCell ref="WIZ2:WJE2"/>
    <mergeCell ref="WJF2:WJK2"/>
    <mergeCell ref="WJL2:WJQ2"/>
    <mergeCell ref="WJR2:WJW2"/>
    <mergeCell ref="WJX2:WKC2"/>
    <mergeCell ref="WHJ2:WHO2"/>
    <mergeCell ref="WHP2:WHU2"/>
    <mergeCell ref="WHV2:WIA2"/>
    <mergeCell ref="WIB2:WIG2"/>
    <mergeCell ref="WIH2:WIM2"/>
    <mergeCell ref="WIN2:WIS2"/>
    <mergeCell ref="WFZ2:WGE2"/>
    <mergeCell ref="WGF2:WGK2"/>
    <mergeCell ref="WGL2:WGQ2"/>
    <mergeCell ref="WGR2:WGW2"/>
    <mergeCell ref="WGX2:WHC2"/>
    <mergeCell ref="WHD2:WHI2"/>
    <mergeCell ref="WEP2:WEU2"/>
    <mergeCell ref="WEV2:WFA2"/>
    <mergeCell ref="WFB2:WFG2"/>
    <mergeCell ref="WFH2:WFM2"/>
    <mergeCell ref="WFN2:WFS2"/>
    <mergeCell ref="WFT2:WFY2"/>
    <mergeCell ref="WDF2:WDK2"/>
    <mergeCell ref="WDL2:WDQ2"/>
    <mergeCell ref="WDR2:WDW2"/>
    <mergeCell ref="WDX2:WEC2"/>
    <mergeCell ref="WED2:WEI2"/>
    <mergeCell ref="WEJ2:WEO2"/>
    <mergeCell ref="WBV2:WCA2"/>
    <mergeCell ref="WCB2:WCG2"/>
    <mergeCell ref="WCH2:WCM2"/>
    <mergeCell ref="WCN2:WCS2"/>
    <mergeCell ref="WCT2:WCY2"/>
    <mergeCell ref="WCZ2:WDE2"/>
    <mergeCell ref="WAL2:WAQ2"/>
    <mergeCell ref="WAR2:WAW2"/>
    <mergeCell ref="WAX2:WBC2"/>
    <mergeCell ref="WBD2:WBI2"/>
    <mergeCell ref="WBJ2:WBO2"/>
    <mergeCell ref="WBP2:WBU2"/>
    <mergeCell ref="VZB2:VZG2"/>
    <mergeCell ref="VZH2:VZM2"/>
    <mergeCell ref="VZN2:VZS2"/>
    <mergeCell ref="VZT2:VZY2"/>
    <mergeCell ref="VZZ2:WAE2"/>
    <mergeCell ref="WAF2:WAK2"/>
    <mergeCell ref="VXR2:VXW2"/>
    <mergeCell ref="VXX2:VYC2"/>
    <mergeCell ref="VYD2:VYI2"/>
    <mergeCell ref="VYJ2:VYO2"/>
    <mergeCell ref="VYP2:VYU2"/>
    <mergeCell ref="VYV2:VZA2"/>
    <mergeCell ref="VWH2:VWM2"/>
    <mergeCell ref="VWN2:VWS2"/>
    <mergeCell ref="VWT2:VWY2"/>
    <mergeCell ref="VWZ2:VXE2"/>
    <mergeCell ref="VXF2:VXK2"/>
    <mergeCell ref="VXL2:VXQ2"/>
    <mergeCell ref="VUX2:VVC2"/>
    <mergeCell ref="VVD2:VVI2"/>
    <mergeCell ref="VVJ2:VVO2"/>
    <mergeCell ref="VVP2:VVU2"/>
    <mergeCell ref="VVV2:VWA2"/>
    <mergeCell ref="VWB2:VWG2"/>
    <mergeCell ref="VTN2:VTS2"/>
    <mergeCell ref="VTT2:VTY2"/>
    <mergeCell ref="VTZ2:VUE2"/>
    <mergeCell ref="VUF2:VUK2"/>
    <mergeCell ref="VUL2:VUQ2"/>
    <mergeCell ref="VUR2:VUW2"/>
    <mergeCell ref="VSD2:VSI2"/>
    <mergeCell ref="VSJ2:VSO2"/>
    <mergeCell ref="VSP2:VSU2"/>
    <mergeCell ref="VSV2:VTA2"/>
    <mergeCell ref="VTB2:VTG2"/>
    <mergeCell ref="VTH2:VTM2"/>
    <mergeCell ref="VQT2:VQY2"/>
    <mergeCell ref="VQZ2:VRE2"/>
    <mergeCell ref="VRF2:VRK2"/>
    <mergeCell ref="VRL2:VRQ2"/>
    <mergeCell ref="VRR2:VRW2"/>
    <mergeCell ref="VRX2:VSC2"/>
    <mergeCell ref="VPJ2:VPO2"/>
    <mergeCell ref="VPP2:VPU2"/>
    <mergeCell ref="VPV2:VQA2"/>
    <mergeCell ref="VQB2:VQG2"/>
    <mergeCell ref="VQH2:VQM2"/>
    <mergeCell ref="VQN2:VQS2"/>
    <mergeCell ref="VNZ2:VOE2"/>
    <mergeCell ref="VOF2:VOK2"/>
    <mergeCell ref="VOL2:VOQ2"/>
    <mergeCell ref="VOR2:VOW2"/>
    <mergeCell ref="VOX2:VPC2"/>
    <mergeCell ref="VPD2:VPI2"/>
    <mergeCell ref="VMP2:VMU2"/>
    <mergeCell ref="VMV2:VNA2"/>
    <mergeCell ref="VNB2:VNG2"/>
    <mergeCell ref="VNH2:VNM2"/>
    <mergeCell ref="VNN2:VNS2"/>
    <mergeCell ref="VNT2:VNY2"/>
    <mergeCell ref="VLF2:VLK2"/>
    <mergeCell ref="VLL2:VLQ2"/>
    <mergeCell ref="VLR2:VLW2"/>
    <mergeCell ref="VLX2:VMC2"/>
    <mergeCell ref="VMD2:VMI2"/>
    <mergeCell ref="VMJ2:VMO2"/>
    <mergeCell ref="VJV2:VKA2"/>
    <mergeCell ref="VKB2:VKG2"/>
    <mergeCell ref="VKH2:VKM2"/>
    <mergeCell ref="VKN2:VKS2"/>
    <mergeCell ref="VKT2:VKY2"/>
    <mergeCell ref="VKZ2:VLE2"/>
    <mergeCell ref="VIL2:VIQ2"/>
    <mergeCell ref="VIR2:VIW2"/>
    <mergeCell ref="VIX2:VJC2"/>
    <mergeCell ref="VJD2:VJI2"/>
    <mergeCell ref="VJJ2:VJO2"/>
    <mergeCell ref="VJP2:VJU2"/>
    <mergeCell ref="VHB2:VHG2"/>
    <mergeCell ref="VHH2:VHM2"/>
    <mergeCell ref="VHN2:VHS2"/>
    <mergeCell ref="VHT2:VHY2"/>
    <mergeCell ref="VHZ2:VIE2"/>
    <mergeCell ref="VIF2:VIK2"/>
    <mergeCell ref="VFR2:VFW2"/>
    <mergeCell ref="VFX2:VGC2"/>
    <mergeCell ref="VGD2:VGI2"/>
    <mergeCell ref="VGJ2:VGO2"/>
    <mergeCell ref="VGP2:VGU2"/>
    <mergeCell ref="VGV2:VHA2"/>
    <mergeCell ref="VEH2:VEM2"/>
    <mergeCell ref="VEN2:VES2"/>
    <mergeCell ref="VET2:VEY2"/>
    <mergeCell ref="VEZ2:VFE2"/>
    <mergeCell ref="VFF2:VFK2"/>
    <mergeCell ref="VFL2:VFQ2"/>
    <mergeCell ref="VCX2:VDC2"/>
    <mergeCell ref="VDD2:VDI2"/>
    <mergeCell ref="VDJ2:VDO2"/>
    <mergeCell ref="VDP2:VDU2"/>
    <mergeCell ref="VDV2:VEA2"/>
    <mergeCell ref="VEB2:VEG2"/>
    <mergeCell ref="VBN2:VBS2"/>
    <mergeCell ref="VBT2:VBY2"/>
    <mergeCell ref="VBZ2:VCE2"/>
    <mergeCell ref="VCF2:VCK2"/>
    <mergeCell ref="VCL2:VCQ2"/>
    <mergeCell ref="VCR2:VCW2"/>
    <mergeCell ref="VAD2:VAI2"/>
    <mergeCell ref="VAJ2:VAO2"/>
    <mergeCell ref="VAP2:VAU2"/>
    <mergeCell ref="VAV2:VBA2"/>
    <mergeCell ref="VBB2:VBG2"/>
    <mergeCell ref="VBH2:VBM2"/>
    <mergeCell ref="UYT2:UYY2"/>
    <mergeCell ref="UYZ2:UZE2"/>
    <mergeCell ref="UZF2:UZK2"/>
    <mergeCell ref="UZL2:UZQ2"/>
    <mergeCell ref="UZR2:UZW2"/>
    <mergeCell ref="UZX2:VAC2"/>
    <mergeCell ref="UXJ2:UXO2"/>
    <mergeCell ref="UXP2:UXU2"/>
    <mergeCell ref="UXV2:UYA2"/>
    <mergeCell ref="UYB2:UYG2"/>
    <mergeCell ref="UYH2:UYM2"/>
    <mergeCell ref="UYN2:UYS2"/>
    <mergeCell ref="UVZ2:UWE2"/>
    <mergeCell ref="UWF2:UWK2"/>
    <mergeCell ref="UWL2:UWQ2"/>
    <mergeCell ref="UWR2:UWW2"/>
    <mergeCell ref="UWX2:UXC2"/>
    <mergeCell ref="UXD2:UXI2"/>
    <mergeCell ref="UUP2:UUU2"/>
    <mergeCell ref="UUV2:UVA2"/>
    <mergeCell ref="UVB2:UVG2"/>
    <mergeCell ref="UVH2:UVM2"/>
    <mergeCell ref="UVN2:UVS2"/>
    <mergeCell ref="UVT2:UVY2"/>
    <mergeCell ref="UTF2:UTK2"/>
    <mergeCell ref="UTL2:UTQ2"/>
    <mergeCell ref="UTR2:UTW2"/>
    <mergeCell ref="UTX2:UUC2"/>
    <mergeCell ref="UUD2:UUI2"/>
    <mergeCell ref="UUJ2:UUO2"/>
    <mergeCell ref="URV2:USA2"/>
    <mergeCell ref="USB2:USG2"/>
    <mergeCell ref="USH2:USM2"/>
    <mergeCell ref="USN2:USS2"/>
    <mergeCell ref="UST2:USY2"/>
    <mergeCell ref="USZ2:UTE2"/>
    <mergeCell ref="UQL2:UQQ2"/>
    <mergeCell ref="UQR2:UQW2"/>
    <mergeCell ref="UQX2:URC2"/>
    <mergeCell ref="URD2:URI2"/>
    <mergeCell ref="URJ2:URO2"/>
    <mergeCell ref="URP2:URU2"/>
    <mergeCell ref="UPB2:UPG2"/>
    <mergeCell ref="UPH2:UPM2"/>
    <mergeCell ref="UPN2:UPS2"/>
    <mergeCell ref="UPT2:UPY2"/>
    <mergeCell ref="UPZ2:UQE2"/>
    <mergeCell ref="UQF2:UQK2"/>
    <mergeCell ref="UNR2:UNW2"/>
    <mergeCell ref="UNX2:UOC2"/>
    <mergeCell ref="UOD2:UOI2"/>
    <mergeCell ref="UOJ2:UOO2"/>
    <mergeCell ref="UOP2:UOU2"/>
    <mergeCell ref="UOV2:UPA2"/>
    <mergeCell ref="UMH2:UMM2"/>
    <mergeCell ref="UMN2:UMS2"/>
    <mergeCell ref="UMT2:UMY2"/>
    <mergeCell ref="UMZ2:UNE2"/>
    <mergeCell ref="UNF2:UNK2"/>
    <mergeCell ref="UNL2:UNQ2"/>
    <mergeCell ref="UKX2:ULC2"/>
    <mergeCell ref="ULD2:ULI2"/>
    <mergeCell ref="ULJ2:ULO2"/>
    <mergeCell ref="ULP2:ULU2"/>
    <mergeCell ref="ULV2:UMA2"/>
    <mergeCell ref="UMB2:UMG2"/>
    <mergeCell ref="UJN2:UJS2"/>
    <mergeCell ref="UJT2:UJY2"/>
    <mergeCell ref="UJZ2:UKE2"/>
    <mergeCell ref="UKF2:UKK2"/>
    <mergeCell ref="UKL2:UKQ2"/>
    <mergeCell ref="UKR2:UKW2"/>
    <mergeCell ref="UID2:UII2"/>
    <mergeCell ref="UIJ2:UIO2"/>
    <mergeCell ref="UIP2:UIU2"/>
    <mergeCell ref="UIV2:UJA2"/>
    <mergeCell ref="UJB2:UJG2"/>
    <mergeCell ref="UJH2:UJM2"/>
    <mergeCell ref="UGT2:UGY2"/>
    <mergeCell ref="UGZ2:UHE2"/>
    <mergeCell ref="UHF2:UHK2"/>
    <mergeCell ref="UHL2:UHQ2"/>
    <mergeCell ref="UHR2:UHW2"/>
    <mergeCell ref="UHX2:UIC2"/>
    <mergeCell ref="UFJ2:UFO2"/>
    <mergeCell ref="UFP2:UFU2"/>
    <mergeCell ref="UFV2:UGA2"/>
    <mergeCell ref="UGB2:UGG2"/>
    <mergeCell ref="UGH2:UGM2"/>
    <mergeCell ref="UGN2:UGS2"/>
    <mergeCell ref="UDZ2:UEE2"/>
    <mergeCell ref="UEF2:UEK2"/>
    <mergeCell ref="UEL2:UEQ2"/>
    <mergeCell ref="UER2:UEW2"/>
    <mergeCell ref="UEX2:UFC2"/>
    <mergeCell ref="UFD2:UFI2"/>
    <mergeCell ref="UCP2:UCU2"/>
    <mergeCell ref="UCV2:UDA2"/>
    <mergeCell ref="UDB2:UDG2"/>
    <mergeCell ref="UDH2:UDM2"/>
    <mergeCell ref="UDN2:UDS2"/>
    <mergeCell ref="UDT2:UDY2"/>
    <mergeCell ref="UBF2:UBK2"/>
    <mergeCell ref="UBL2:UBQ2"/>
    <mergeCell ref="UBR2:UBW2"/>
    <mergeCell ref="UBX2:UCC2"/>
    <mergeCell ref="UCD2:UCI2"/>
    <mergeCell ref="UCJ2:UCO2"/>
    <mergeCell ref="TZV2:UAA2"/>
    <mergeCell ref="UAB2:UAG2"/>
    <mergeCell ref="UAH2:UAM2"/>
    <mergeCell ref="UAN2:UAS2"/>
    <mergeCell ref="UAT2:UAY2"/>
    <mergeCell ref="UAZ2:UBE2"/>
    <mergeCell ref="TYL2:TYQ2"/>
    <mergeCell ref="TYR2:TYW2"/>
    <mergeCell ref="TYX2:TZC2"/>
    <mergeCell ref="TZD2:TZI2"/>
    <mergeCell ref="TZJ2:TZO2"/>
    <mergeCell ref="TZP2:TZU2"/>
    <mergeCell ref="TXB2:TXG2"/>
    <mergeCell ref="TXH2:TXM2"/>
    <mergeCell ref="TXN2:TXS2"/>
    <mergeCell ref="TXT2:TXY2"/>
    <mergeCell ref="TXZ2:TYE2"/>
    <mergeCell ref="TYF2:TYK2"/>
    <mergeCell ref="TVR2:TVW2"/>
    <mergeCell ref="TVX2:TWC2"/>
    <mergeCell ref="TWD2:TWI2"/>
    <mergeCell ref="TWJ2:TWO2"/>
    <mergeCell ref="TWP2:TWU2"/>
    <mergeCell ref="TWV2:TXA2"/>
    <mergeCell ref="TUH2:TUM2"/>
    <mergeCell ref="TUN2:TUS2"/>
    <mergeCell ref="TUT2:TUY2"/>
    <mergeCell ref="TUZ2:TVE2"/>
    <mergeCell ref="TVF2:TVK2"/>
    <mergeCell ref="TVL2:TVQ2"/>
    <mergeCell ref="TSX2:TTC2"/>
    <mergeCell ref="TTD2:TTI2"/>
    <mergeCell ref="TTJ2:TTO2"/>
    <mergeCell ref="TTP2:TTU2"/>
    <mergeCell ref="TTV2:TUA2"/>
    <mergeCell ref="TUB2:TUG2"/>
    <mergeCell ref="TRN2:TRS2"/>
    <mergeCell ref="TRT2:TRY2"/>
    <mergeCell ref="TRZ2:TSE2"/>
    <mergeCell ref="TSF2:TSK2"/>
    <mergeCell ref="TSL2:TSQ2"/>
    <mergeCell ref="TSR2:TSW2"/>
    <mergeCell ref="TQD2:TQI2"/>
    <mergeCell ref="TQJ2:TQO2"/>
    <mergeCell ref="TQP2:TQU2"/>
    <mergeCell ref="TQV2:TRA2"/>
    <mergeCell ref="TRB2:TRG2"/>
    <mergeCell ref="TRH2:TRM2"/>
    <mergeCell ref="TOT2:TOY2"/>
    <mergeCell ref="TOZ2:TPE2"/>
    <mergeCell ref="TPF2:TPK2"/>
    <mergeCell ref="TPL2:TPQ2"/>
    <mergeCell ref="TPR2:TPW2"/>
    <mergeCell ref="TPX2:TQC2"/>
    <mergeCell ref="TNJ2:TNO2"/>
    <mergeCell ref="TNP2:TNU2"/>
    <mergeCell ref="TNV2:TOA2"/>
    <mergeCell ref="TOB2:TOG2"/>
    <mergeCell ref="TOH2:TOM2"/>
    <mergeCell ref="TON2:TOS2"/>
    <mergeCell ref="TLZ2:TME2"/>
    <mergeCell ref="TMF2:TMK2"/>
    <mergeCell ref="TML2:TMQ2"/>
    <mergeCell ref="TMR2:TMW2"/>
    <mergeCell ref="TMX2:TNC2"/>
    <mergeCell ref="TND2:TNI2"/>
    <mergeCell ref="TKP2:TKU2"/>
    <mergeCell ref="TKV2:TLA2"/>
    <mergeCell ref="TLB2:TLG2"/>
    <mergeCell ref="TLH2:TLM2"/>
    <mergeCell ref="TLN2:TLS2"/>
    <mergeCell ref="TLT2:TLY2"/>
    <mergeCell ref="TJF2:TJK2"/>
    <mergeCell ref="TJL2:TJQ2"/>
    <mergeCell ref="TJR2:TJW2"/>
    <mergeCell ref="TJX2:TKC2"/>
    <mergeCell ref="TKD2:TKI2"/>
    <mergeCell ref="TKJ2:TKO2"/>
    <mergeCell ref="THV2:TIA2"/>
    <mergeCell ref="TIB2:TIG2"/>
    <mergeCell ref="TIH2:TIM2"/>
    <mergeCell ref="TIN2:TIS2"/>
    <mergeCell ref="TIT2:TIY2"/>
    <mergeCell ref="TIZ2:TJE2"/>
    <mergeCell ref="TGL2:TGQ2"/>
    <mergeCell ref="TGR2:TGW2"/>
    <mergeCell ref="TGX2:THC2"/>
    <mergeCell ref="THD2:THI2"/>
    <mergeCell ref="THJ2:THO2"/>
    <mergeCell ref="THP2:THU2"/>
    <mergeCell ref="TFB2:TFG2"/>
    <mergeCell ref="TFH2:TFM2"/>
    <mergeCell ref="TFN2:TFS2"/>
    <mergeCell ref="TFT2:TFY2"/>
    <mergeCell ref="TFZ2:TGE2"/>
    <mergeCell ref="TGF2:TGK2"/>
    <mergeCell ref="TDR2:TDW2"/>
    <mergeCell ref="TDX2:TEC2"/>
    <mergeCell ref="TED2:TEI2"/>
    <mergeCell ref="TEJ2:TEO2"/>
    <mergeCell ref="TEP2:TEU2"/>
    <mergeCell ref="TEV2:TFA2"/>
    <mergeCell ref="TCH2:TCM2"/>
    <mergeCell ref="TCN2:TCS2"/>
    <mergeCell ref="TCT2:TCY2"/>
    <mergeCell ref="TCZ2:TDE2"/>
    <mergeCell ref="TDF2:TDK2"/>
    <mergeCell ref="TDL2:TDQ2"/>
    <mergeCell ref="TAX2:TBC2"/>
    <mergeCell ref="TBD2:TBI2"/>
    <mergeCell ref="TBJ2:TBO2"/>
    <mergeCell ref="TBP2:TBU2"/>
    <mergeCell ref="TBV2:TCA2"/>
    <mergeCell ref="TCB2:TCG2"/>
    <mergeCell ref="SZN2:SZS2"/>
    <mergeCell ref="SZT2:SZY2"/>
    <mergeCell ref="SZZ2:TAE2"/>
    <mergeCell ref="TAF2:TAK2"/>
    <mergeCell ref="TAL2:TAQ2"/>
    <mergeCell ref="TAR2:TAW2"/>
    <mergeCell ref="SYD2:SYI2"/>
    <mergeCell ref="SYJ2:SYO2"/>
    <mergeCell ref="SYP2:SYU2"/>
    <mergeCell ref="SYV2:SZA2"/>
    <mergeCell ref="SZB2:SZG2"/>
    <mergeCell ref="SZH2:SZM2"/>
    <mergeCell ref="SWT2:SWY2"/>
    <mergeCell ref="SWZ2:SXE2"/>
    <mergeCell ref="SXF2:SXK2"/>
    <mergeCell ref="SXL2:SXQ2"/>
    <mergeCell ref="SXR2:SXW2"/>
    <mergeCell ref="SXX2:SYC2"/>
    <mergeCell ref="SVJ2:SVO2"/>
    <mergeCell ref="SVP2:SVU2"/>
    <mergeCell ref="SVV2:SWA2"/>
    <mergeCell ref="SWB2:SWG2"/>
    <mergeCell ref="SWH2:SWM2"/>
    <mergeCell ref="SWN2:SWS2"/>
    <mergeCell ref="STZ2:SUE2"/>
    <mergeCell ref="SUF2:SUK2"/>
    <mergeCell ref="SUL2:SUQ2"/>
    <mergeCell ref="SUR2:SUW2"/>
    <mergeCell ref="SUX2:SVC2"/>
    <mergeCell ref="SVD2:SVI2"/>
    <mergeCell ref="SSP2:SSU2"/>
    <mergeCell ref="SSV2:STA2"/>
    <mergeCell ref="STB2:STG2"/>
    <mergeCell ref="STH2:STM2"/>
    <mergeCell ref="STN2:STS2"/>
    <mergeCell ref="STT2:STY2"/>
    <mergeCell ref="SRF2:SRK2"/>
    <mergeCell ref="SRL2:SRQ2"/>
    <mergeCell ref="SRR2:SRW2"/>
    <mergeCell ref="SRX2:SSC2"/>
    <mergeCell ref="SSD2:SSI2"/>
    <mergeCell ref="SSJ2:SSO2"/>
    <mergeCell ref="SPV2:SQA2"/>
    <mergeCell ref="SQB2:SQG2"/>
    <mergeCell ref="SQH2:SQM2"/>
    <mergeCell ref="SQN2:SQS2"/>
    <mergeCell ref="SQT2:SQY2"/>
    <mergeCell ref="SQZ2:SRE2"/>
    <mergeCell ref="SOL2:SOQ2"/>
    <mergeCell ref="SOR2:SOW2"/>
    <mergeCell ref="SOX2:SPC2"/>
    <mergeCell ref="SPD2:SPI2"/>
    <mergeCell ref="SPJ2:SPO2"/>
    <mergeCell ref="SPP2:SPU2"/>
    <mergeCell ref="SNB2:SNG2"/>
    <mergeCell ref="SNH2:SNM2"/>
    <mergeCell ref="SNN2:SNS2"/>
    <mergeCell ref="SNT2:SNY2"/>
    <mergeCell ref="SNZ2:SOE2"/>
    <mergeCell ref="SOF2:SOK2"/>
    <mergeCell ref="SLR2:SLW2"/>
    <mergeCell ref="SLX2:SMC2"/>
    <mergeCell ref="SMD2:SMI2"/>
    <mergeCell ref="SMJ2:SMO2"/>
    <mergeCell ref="SMP2:SMU2"/>
    <mergeCell ref="SMV2:SNA2"/>
    <mergeCell ref="SKH2:SKM2"/>
    <mergeCell ref="SKN2:SKS2"/>
    <mergeCell ref="SKT2:SKY2"/>
    <mergeCell ref="SKZ2:SLE2"/>
    <mergeCell ref="SLF2:SLK2"/>
    <mergeCell ref="SLL2:SLQ2"/>
    <mergeCell ref="SIX2:SJC2"/>
    <mergeCell ref="SJD2:SJI2"/>
    <mergeCell ref="SJJ2:SJO2"/>
    <mergeCell ref="SJP2:SJU2"/>
    <mergeCell ref="SJV2:SKA2"/>
    <mergeCell ref="SKB2:SKG2"/>
    <mergeCell ref="SHN2:SHS2"/>
    <mergeCell ref="SHT2:SHY2"/>
    <mergeCell ref="SHZ2:SIE2"/>
    <mergeCell ref="SIF2:SIK2"/>
    <mergeCell ref="SIL2:SIQ2"/>
    <mergeCell ref="SIR2:SIW2"/>
    <mergeCell ref="SGD2:SGI2"/>
    <mergeCell ref="SGJ2:SGO2"/>
    <mergeCell ref="SGP2:SGU2"/>
    <mergeCell ref="SGV2:SHA2"/>
    <mergeCell ref="SHB2:SHG2"/>
    <mergeCell ref="SHH2:SHM2"/>
    <mergeCell ref="SET2:SEY2"/>
    <mergeCell ref="SEZ2:SFE2"/>
    <mergeCell ref="SFF2:SFK2"/>
    <mergeCell ref="SFL2:SFQ2"/>
    <mergeCell ref="SFR2:SFW2"/>
    <mergeCell ref="SFX2:SGC2"/>
    <mergeCell ref="SDJ2:SDO2"/>
    <mergeCell ref="SDP2:SDU2"/>
    <mergeCell ref="SDV2:SEA2"/>
    <mergeCell ref="SEB2:SEG2"/>
    <mergeCell ref="SEH2:SEM2"/>
    <mergeCell ref="SEN2:SES2"/>
    <mergeCell ref="SBZ2:SCE2"/>
    <mergeCell ref="SCF2:SCK2"/>
    <mergeCell ref="SCL2:SCQ2"/>
    <mergeCell ref="SCR2:SCW2"/>
    <mergeCell ref="SCX2:SDC2"/>
    <mergeCell ref="SDD2:SDI2"/>
    <mergeCell ref="SAP2:SAU2"/>
    <mergeCell ref="SAV2:SBA2"/>
    <mergeCell ref="SBB2:SBG2"/>
    <mergeCell ref="SBH2:SBM2"/>
    <mergeCell ref="SBN2:SBS2"/>
    <mergeCell ref="SBT2:SBY2"/>
    <mergeCell ref="RZF2:RZK2"/>
    <mergeCell ref="RZL2:RZQ2"/>
    <mergeCell ref="RZR2:RZW2"/>
    <mergeCell ref="RZX2:SAC2"/>
    <mergeCell ref="SAD2:SAI2"/>
    <mergeCell ref="SAJ2:SAO2"/>
    <mergeCell ref="RXV2:RYA2"/>
    <mergeCell ref="RYB2:RYG2"/>
    <mergeCell ref="RYH2:RYM2"/>
    <mergeCell ref="RYN2:RYS2"/>
    <mergeCell ref="RYT2:RYY2"/>
    <mergeCell ref="RYZ2:RZE2"/>
    <mergeCell ref="RWL2:RWQ2"/>
    <mergeCell ref="RWR2:RWW2"/>
    <mergeCell ref="RWX2:RXC2"/>
    <mergeCell ref="RXD2:RXI2"/>
    <mergeCell ref="RXJ2:RXO2"/>
    <mergeCell ref="RXP2:RXU2"/>
    <mergeCell ref="RVB2:RVG2"/>
    <mergeCell ref="RVH2:RVM2"/>
    <mergeCell ref="RVN2:RVS2"/>
    <mergeCell ref="RVT2:RVY2"/>
    <mergeCell ref="RVZ2:RWE2"/>
    <mergeCell ref="RWF2:RWK2"/>
    <mergeCell ref="RTR2:RTW2"/>
    <mergeCell ref="RTX2:RUC2"/>
    <mergeCell ref="RUD2:RUI2"/>
    <mergeCell ref="RUJ2:RUO2"/>
    <mergeCell ref="RUP2:RUU2"/>
    <mergeCell ref="RUV2:RVA2"/>
    <mergeCell ref="RSH2:RSM2"/>
    <mergeCell ref="RSN2:RSS2"/>
    <mergeCell ref="RST2:RSY2"/>
    <mergeCell ref="RSZ2:RTE2"/>
    <mergeCell ref="RTF2:RTK2"/>
    <mergeCell ref="RTL2:RTQ2"/>
    <mergeCell ref="RQX2:RRC2"/>
    <mergeCell ref="RRD2:RRI2"/>
    <mergeCell ref="RRJ2:RRO2"/>
    <mergeCell ref="RRP2:RRU2"/>
    <mergeCell ref="RRV2:RSA2"/>
    <mergeCell ref="RSB2:RSG2"/>
    <mergeCell ref="RPN2:RPS2"/>
    <mergeCell ref="RPT2:RPY2"/>
    <mergeCell ref="RPZ2:RQE2"/>
    <mergeCell ref="RQF2:RQK2"/>
    <mergeCell ref="RQL2:RQQ2"/>
    <mergeCell ref="RQR2:RQW2"/>
    <mergeCell ref="ROD2:ROI2"/>
    <mergeCell ref="ROJ2:ROO2"/>
    <mergeCell ref="ROP2:ROU2"/>
    <mergeCell ref="ROV2:RPA2"/>
    <mergeCell ref="RPB2:RPG2"/>
    <mergeCell ref="RPH2:RPM2"/>
    <mergeCell ref="RMT2:RMY2"/>
    <mergeCell ref="RMZ2:RNE2"/>
    <mergeCell ref="RNF2:RNK2"/>
    <mergeCell ref="RNL2:RNQ2"/>
    <mergeCell ref="RNR2:RNW2"/>
    <mergeCell ref="RNX2:ROC2"/>
    <mergeCell ref="RLJ2:RLO2"/>
    <mergeCell ref="RLP2:RLU2"/>
    <mergeCell ref="RLV2:RMA2"/>
    <mergeCell ref="RMB2:RMG2"/>
    <mergeCell ref="RMH2:RMM2"/>
    <mergeCell ref="RMN2:RMS2"/>
    <mergeCell ref="RJZ2:RKE2"/>
    <mergeCell ref="RKF2:RKK2"/>
    <mergeCell ref="RKL2:RKQ2"/>
    <mergeCell ref="RKR2:RKW2"/>
    <mergeCell ref="RKX2:RLC2"/>
    <mergeCell ref="RLD2:RLI2"/>
    <mergeCell ref="RIP2:RIU2"/>
    <mergeCell ref="RIV2:RJA2"/>
    <mergeCell ref="RJB2:RJG2"/>
    <mergeCell ref="RJH2:RJM2"/>
    <mergeCell ref="RJN2:RJS2"/>
    <mergeCell ref="RJT2:RJY2"/>
    <mergeCell ref="RHF2:RHK2"/>
    <mergeCell ref="RHL2:RHQ2"/>
    <mergeCell ref="RHR2:RHW2"/>
    <mergeCell ref="RHX2:RIC2"/>
    <mergeCell ref="RID2:RII2"/>
    <mergeCell ref="RIJ2:RIO2"/>
    <mergeCell ref="RFV2:RGA2"/>
    <mergeCell ref="RGB2:RGG2"/>
    <mergeCell ref="RGH2:RGM2"/>
    <mergeCell ref="RGN2:RGS2"/>
    <mergeCell ref="RGT2:RGY2"/>
    <mergeCell ref="RGZ2:RHE2"/>
    <mergeCell ref="REL2:REQ2"/>
    <mergeCell ref="RER2:REW2"/>
    <mergeCell ref="REX2:RFC2"/>
    <mergeCell ref="RFD2:RFI2"/>
    <mergeCell ref="RFJ2:RFO2"/>
    <mergeCell ref="RFP2:RFU2"/>
    <mergeCell ref="RDB2:RDG2"/>
    <mergeCell ref="RDH2:RDM2"/>
    <mergeCell ref="RDN2:RDS2"/>
    <mergeCell ref="RDT2:RDY2"/>
    <mergeCell ref="RDZ2:REE2"/>
    <mergeCell ref="REF2:REK2"/>
    <mergeCell ref="RBR2:RBW2"/>
    <mergeCell ref="RBX2:RCC2"/>
    <mergeCell ref="RCD2:RCI2"/>
    <mergeCell ref="RCJ2:RCO2"/>
    <mergeCell ref="RCP2:RCU2"/>
    <mergeCell ref="RCV2:RDA2"/>
    <mergeCell ref="RAH2:RAM2"/>
    <mergeCell ref="RAN2:RAS2"/>
    <mergeCell ref="RAT2:RAY2"/>
    <mergeCell ref="RAZ2:RBE2"/>
    <mergeCell ref="RBF2:RBK2"/>
    <mergeCell ref="RBL2:RBQ2"/>
    <mergeCell ref="QYX2:QZC2"/>
    <mergeCell ref="QZD2:QZI2"/>
    <mergeCell ref="QZJ2:QZO2"/>
    <mergeCell ref="QZP2:QZU2"/>
    <mergeCell ref="QZV2:RAA2"/>
    <mergeCell ref="RAB2:RAG2"/>
    <mergeCell ref="QXN2:QXS2"/>
    <mergeCell ref="QXT2:QXY2"/>
    <mergeCell ref="QXZ2:QYE2"/>
    <mergeCell ref="QYF2:QYK2"/>
    <mergeCell ref="QYL2:QYQ2"/>
    <mergeCell ref="QYR2:QYW2"/>
    <mergeCell ref="QWD2:QWI2"/>
    <mergeCell ref="QWJ2:QWO2"/>
    <mergeCell ref="QWP2:QWU2"/>
    <mergeCell ref="QWV2:QXA2"/>
    <mergeCell ref="QXB2:QXG2"/>
    <mergeCell ref="QXH2:QXM2"/>
    <mergeCell ref="QUT2:QUY2"/>
    <mergeCell ref="QUZ2:QVE2"/>
    <mergeCell ref="QVF2:QVK2"/>
    <mergeCell ref="QVL2:QVQ2"/>
    <mergeCell ref="QVR2:QVW2"/>
    <mergeCell ref="QVX2:QWC2"/>
    <mergeCell ref="QTJ2:QTO2"/>
    <mergeCell ref="QTP2:QTU2"/>
    <mergeCell ref="QTV2:QUA2"/>
    <mergeCell ref="QUB2:QUG2"/>
    <mergeCell ref="QUH2:QUM2"/>
    <mergeCell ref="QUN2:QUS2"/>
    <mergeCell ref="QRZ2:QSE2"/>
    <mergeCell ref="QSF2:QSK2"/>
    <mergeCell ref="QSL2:QSQ2"/>
    <mergeCell ref="QSR2:QSW2"/>
    <mergeCell ref="QSX2:QTC2"/>
    <mergeCell ref="QTD2:QTI2"/>
    <mergeCell ref="QQP2:QQU2"/>
    <mergeCell ref="QQV2:QRA2"/>
    <mergeCell ref="QRB2:QRG2"/>
    <mergeCell ref="QRH2:QRM2"/>
    <mergeCell ref="QRN2:QRS2"/>
    <mergeCell ref="QRT2:QRY2"/>
    <mergeCell ref="QPF2:QPK2"/>
    <mergeCell ref="QPL2:QPQ2"/>
    <mergeCell ref="QPR2:QPW2"/>
    <mergeCell ref="QPX2:QQC2"/>
    <mergeCell ref="QQD2:QQI2"/>
    <mergeCell ref="QQJ2:QQO2"/>
    <mergeCell ref="QNV2:QOA2"/>
    <mergeCell ref="QOB2:QOG2"/>
    <mergeCell ref="QOH2:QOM2"/>
    <mergeCell ref="QON2:QOS2"/>
    <mergeCell ref="QOT2:QOY2"/>
    <mergeCell ref="QOZ2:QPE2"/>
    <mergeCell ref="QML2:QMQ2"/>
    <mergeCell ref="QMR2:QMW2"/>
    <mergeCell ref="QMX2:QNC2"/>
    <mergeCell ref="QND2:QNI2"/>
    <mergeCell ref="QNJ2:QNO2"/>
    <mergeCell ref="QNP2:QNU2"/>
    <mergeCell ref="QLB2:QLG2"/>
    <mergeCell ref="QLH2:QLM2"/>
    <mergeCell ref="QLN2:QLS2"/>
    <mergeCell ref="QLT2:QLY2"/>
    <mergeCell ref="QLZ2:QME2"/>
    <mergeCell ref="QMF2:QMK2"/>
    <mergeCell ref="QJR2:QJW2"/>
    <mergeCell ref="QJX2:QKC2"/>
    <mergeCell ref="QKD2:QKI2"/>
    <mergeCell ref="QKJ2:QKO2"/>
    <mergeCell ref="QKP2:QKU2"/>
    <mergeCell ref="QKV2:QLA2"/>
    <mergeCell ref="QIH2:QIM2"/>
    <mergeCell ref="QIN2:QIS2"/>
    <mergeCell ref="QIT2:QIY2"/>
    <mergeCell ref="QIZ2:QJE2"/>
    <mergeCell ref="QJF2:QJK2"/>
    <mergeCell ref="QJL2:QJQ2"/>
    <mergeCell ref="QGX2:QHC2"/>
    <mergeCell ref="QHD2:QHI2"/>
    <mergeCell ref="QHJ2:QHO2"/>
    <mergeCell ref="QHP2:QHU2"/>
    <mergeCell ref="QHV2:QIA2"/>
    <mergeCell ref="QIB2:QIG2"/>
    <mergeCell ref="QFN2:QFS2"/>
    <mergeCell ref="QFT2:QFY2"/>
    <mergeCell ref="QFZ2:QGE2"/>
    <mergeCell ref="QGF2:QGK2"/>
    <mergeCell ref="QGL2:QGQ2"/>
    <mergeCell ref="QGR2:QGW2"/>
    <mergeCell ref="QED2:QEI2"/>
    <mergeCell ref="QEJ2:QEO2"/>
    <mergeCell ref="QEP2:QEU2"/>
    <mergeCell ref="QEV2:QFA2"/>
    <mergeCell ref="QFB2:QFG2"/>
    <mergeCell ref="QFH2:QFM2"/>
    <mergeCell ref="QCT2:QCY2"/>
    <mergeCell ref="QCZ2:QDE2"/>
    <mergeCell ref="QDF2:QDK2"/>
    <mergeCell ref="QDL2:QDQ2"/>
    <mergeCell ref="QDR2:QDW2"/>
    <mergeCell ref="QDX2:QEC2"/>
    <mergeCell ref="QBJ2:QBO2"/>
    <mergeCell ref="QBP2:QBU2"/>
    <mergeCell ref="QBV2:QCA2"/>
    <mergeCell ref="QCB2:QCG2"/>
    <mergeCell ref="QCH2:QCM2"/>
    <mergeCell ref="QCN2:QCS2"/>
    <mergeCell ref="PZZ2:QAE2"/>
    <mergeCell ref="QAF2:QAK2"/>
    <mergeCell ref="QAL2:QAQ2"/>
    <mergeCell ref="QAR2:QAW2"/>
    <mergeCell ref="QAX2:QBC2"/>
    <mergeCell ref="QBD2:QBI2"/>
    <mergeCell ref="PYP2:PYU2"/>
    <mergeCell ref="PYV2:PZA2"/>
    <mergeCell ref="PZB2:PZG2"/>
    <mergeCell ref="PZH2:PZM2"/>
    <mergeCell ref="PZN2:PZS2"/>
    <mergeCell ref="PZT2:PZY2"/>
    <mergeCell ref="PXF2:PXK2"/>
    <mergeCell ref="PXL2:PXQ2"/>
    <mergeCell ref="PXR2:PXW2"/>
    <mergeCell ref="PXX2:PYC2"/>
    <mergeCell ref="PYD2:PYI2"/>
    <mergeCell ref="PYJ2:PYO2"/>
    <mergeCell ref="PVV2:PWA2"/>
    <mergeCell ref="PWB2:PWG2"/>
    <mergeCell ref="PWH2:PWM2"/>
    <mergeCell ref="PWN2:PWS2"/>
    <mergeCell ref="PWT2:PWY2"/>
    <mergeCell ref="PWZ2:PXE2"/>
    <mergeCell ref="PUL2:PUQ2"/>
    <mergeCell ref="PUR2:PUW2"/>
    <mergeCell ref="PUX2:PVC2"/>
    <mergeCell ref="PVD2:PVI2"/>
    <mergeCell ref="PVJ2:PVO2"/>
    <mergeCell ref="PVP2:PVU2"/>
    <mergeCell ref="PTB2:PTG2"/>
    <mergeCell ref="PTH2:PTM2"/>
    <mergeCell ref="PTN2:PTS2"/>
    <mergeCell ref="PTT2:PTY2"/>
    <mergeCell ref="PTZ2:PUE2"/>
    <mergeCell ref="PUF2:PUK2"/>
    <mergeCell ref="PRR2:PRW2"/>
    <mergeCell ref="PRX2:PSC2"/>
    <mergeCell ref="PSD2:PSI2"/>
    <mergeCell ref="PSJ2:PSO2"/>
    <mergeCell ref="PSP2:PSU2"/>
    <mergeCell ref="PSV2:PTA2"/>
    <mergeCell ref="PQH2:PQM2"/>
    <mergeCell ref="PQN2:PQS2"/>
    <mergeCell ref="PQT2:PQY2"/>
    <mergeCell ref="PQZ2:PRE2"/>
    <mergeCell ref="PRF2:PRK2"/>
    <mergeCell ref="PRL2:PRQ2"/>
    <mergeCell ref="POX2:PPC2"/>
    <mergeCell ref="PPD2:PPI2"/>
    <mergeCell ref="PPJ2:PPO2"/>
    <mergeCell ref="PPP2:PPU2"/>
    <mergeCell ref="PPV2:PQA2"/>
    <mergeCell ref="PQB2:PQG2"/>
    <mergeCell ref="PNN2:PNS2"/>
    <mergeCell ref="PNT2:PNY2"/>
    <mergeCell ref="PNZ2:POE2"/>
    <mergeCell ref="POF2:POK2"/>
    <mergeCell ref="POL2:POQ2"/>
    <mergeCell ref="POR2:POW2"/>
    <mergeCell ref="PMD2:PMI2"/>
    <mergeCell ref="PMJ2:PMO2"/>
    <mergeCell ref="PMP2:PMU2"/>
    <mergeCell ref="PMV2:PNA2"/>
    <mergeCell ref="PNB2:PNG2"/>
    <mergeCell ref="PNH2:PNM2"/>
    <mergeCell ref="PKT2:PKY2"/>
    <mergeCell ref="PKZ2:PLE2"/>
    <mergeCell ref="PLF2:PLK2"/>
    <mergeCell ref="PLL2:PLQ2"/>
    <mergeCell ref="PLR2:PLW2"/>
    <mergeCell ref="PLX2:PMC2"/>
    <mergeCell ref="PJJ2:PJO2"/>
    <mergeCell ref="PJP2:PJU2"/>
    <mergeCell ref="PJV2:PKA2"/>
    <mergeCell ref="PKB2:PKG2"/>
    <mergeCell ref="PKH2:PKM2"/>
    <mergeCell ref="PKN2:PKS2"/>
    <mergeCell ref="PHZ2:PIE2"/>
    <mergeCell ref="PIF2:PIK2"/>
    <mergeCell ref="PIL2:PIQ2"/>
    <mergeCell ref="PIR2:PIW2"/>
    <mergeCell ref="PIX2:PJC2"/>
    <mergeCell ref="PJD2:PJI2"/>
    <mergeCell ref="PGP2:PGU2"/>
    <mergeCell ref="PGV2:PHA2"/>
    <mergeCell ref="PHB2:PHG2"/>
    <mergeCell ref="PHH2:PHM2"/>
    <mergeCell ref="PHN2:PHS2"/>
    <mergeCell ref="PHT2:PHY2"/>
    <mergeCell ref="PFF2:PFK2"/>
    <mergeCell ref="PFL2:PFQ2"/>
    <mergeCell ref="PFR2:PFW2"/>
    <mergeCell ref="PFX2:PGC2"/>
    <mergeCell ref="PGD2:PGI2"/>
    <mergeCell ref="PGJ2:PGO2"/>
    <mergeCell ref="PDV2:PEA2"/>
    <mergeCell ref="PEB2:PEG2"/>
    <mergeCell ref="PEH2:PEM2"/>
    <mergeCell ref="PEN2:PES2"/>
    <mergeCell ref="PET2:PEY2"/>
    <mergeCell ref="PEZ2:PFE2"/>
    <mergeCell ref="PCL2:PCQ2"/>
    <mergeCell ref="PCR2:PCW2"/>
    <mergeCell ref="PCX2:PDC2"/>
    <mergeCell ref="PDD2:PDI2"/>
    <mergeCell ref="PDJ2:PDO2"/>
    <mergeCell ref="PDP2:PDU2"/>
    <mergeCell ref="PBB2:PBG2"/>
    <mergeCell ref="PBH2:PBM2"/>
    <mergeCell ref="PBN2:PBS2"/>
    <mergeCell ref="PBT2:PBY2"/>
    <mergeCell ref="PBZ2:PCE2"/>
    <mergeCell ref="PCF2:PCK2"/>
    <mergeCell ref="OZR2:OZW2"/>
    <mergeCell ref="OZX2:PAC2"/>
    <mergeCell ref="PAD2:PAI2"/>
    <mergeCell ref="PAJ2:PAO2"/>
    <mergeCell ref="PAP2:PAU2"/>
    <mergeCell ref="PAV2:PBA2"/>
    <mergeCell ref="OYH2:OYM2"/>
    <mergeCell ref="OYN2:OYS2"/>
    <mergeCell ref="OYT2:OYY2"/>
    <mergeCell ref="OYZ2:OZE2"/>
    <mergeCell ref="OZF2:OZK2"/>
    <mergeCell ref="OZL2:OZQ2"/>
    <mergeCell ref="OWX2:OXC2"/>
    <mergeCell ref="OXD2:OXI2"/>
    <mergeCell ref="OXJ2:OXO2"/>
    <mergeCell ref="OXP2:OXU2"/>
    <mergeCell ref="OXV2:OYA2"/>
    <mergeCell ref="OYB2:OYG2"/>
    <mergeCell ref="OVN2:OVS2"/>
    <mergeCell ref="OVT2:OVY2"/>
    <mergeCell ref="OVZ2:OWE2"/>
    <mergeCell ref="OWF2:OWK2"/>
    <mergeCell ref="OWL2:OWQ2"/>
    <mergeCell ref="OWR2:OWW2"/>
    <mergeCell ref="OUD2:OUI2"/>
    <mergeCell ref="OUJ2:OUO2"/>
    <mergeCell ref="OUP2:OUU2"/>
    <mergeCell ref="OUV2:OVA2"/>
    <mergeCell ref="OVB2:OVG2"/>
    <mergeCell ref="OVH2:OVM2"/>
    <mergeCell ref="OST2:OSY2"/>
    <mergeCell ref="OSZ2:OTE2"/>
    <mergeCell ref="OTF2:OTK2"/>
    <mergeCell ref="OTL2:OTQ2"/>
    <mergeCell ref="OTR2:OTW2"/>
    <mergeCell ref="OTX2:OUC2"/>
    <mergeCell ref="ORJ2:ORO2"/>
    <mergeCell ref="ORP2:ORU2"/>
    <mergeCell ref="ORV2:OSA2"/>
    <mergeCell ref="OSB2:OSG2"/>
    <mergeCell ref="OSH2:OSM2"/>
    <mergeCell ref="OSN2:OSS2"/>
    <mergeCell ref="OPZ2:OQE2"/>
    <mergeCell ref="OQF2:OQK2"/>
    <mergeCell ref="OQL2:OQQ2"/>
    <mergeCell ref="OQR2:OQW2"/>
    <mergeCell ref="OQX2:ORC2"/>
    <mergeCell ref="ORD2:ORI2"/>
    <mergeCell ref="OOP2:OOU2"/>
    <mergeCell ref="OOV2:OPA2"/>
    <mergeCell ref="OPB2:OPG2"/>
    <mergeCell ref="OPH2:OPM2"/>
    <mergeCell ref="OPN2:OPS2"/>
    <mergeCell ref="OPT2:OPY2"/>
    <mergeCell ref="ONF2:ONK2"/>
    <mergeCell ref="ONL2:ONQ2"/>
    <mergeCell ref="ONR2:ONW2"/>
    <mergeCell ref="ONX2:OOC2"/>
    <mergeCell ref="OOD2:OOI2"/>
    <mergeCell ref="OOJ2:OOO2"/>
    <mergeCell ref="OLV2:OMA2"/>
    <mergeCell ref="OMB2:OMG2"/>
    <mergeCell ref="OMH2:OMM2"/>
    <mergeCell ref="OMN2:OMS2"/>
    <mergeCell ref="OMT2:OMY2"/>
    <mergeCell ref="OMZ2:ONE2"/>
    <mergeCell ref="OKL2:OKQ2"/>
    <mergeCell ref="OKR2:OKW2"/>
    <mergeCell ref="OKX2:OLC2"/>
    <mergeCell ref="OLD2:OLI2"/>
    <mergeCell ref="OLJ2:OLO2"/>
    <mergeCell ref="OLP2:OLU2"/>
    <mergeCell ref="OJB2:OJG2"/>
    <mergeCell ref="OJH2:OJM2"/>
    <mergeCell ref="OJN2:OJS2"/>
    <mergeCell ref="OJT2:OJY2"/>
    <mergeCell ref="OJZ2:OKE2"/>
    <mergeCell ref="OKF2:OKK2"/>
    <mergeCell ref="OHR2:OHW2"/>
    <mergeCell ref="OHX2:OIC2"/>
    <mergeCell ref="OID2:OII2"/>
    <mergeCell ref="OIJ2:OIO2"/>
    <mergeCell ref="OIP2:OIU2"/>
    <mergeCell ref="OIV2:OJA2"/>
    <mergeCell ref="OGH2:OGM2"/>
    <mergeCell ref="OGN2:OGS2"/>
    <mergeCell ref="OGT2:OGY2"/>
    <mergeCell ref="OGZ2:OHE2"/>
    <mergeCell ref="OHF2:OHK2"/>
    <mergeCell ref="OHL2:OHQ2"/>
    <mergeCell ref="OEX2:OFC2"/>
    <mergeCell ref="OFD2:OFI2"/>
    <mergeCell ref="OFJ2:OFO2"/>
    <mergeCell ref="OFP2:OFU2"/>
    <mergeCell ref="OFV2:OGA2"/>
    <mergeCell ref="OGB2:OGG2"/>
    <mergeCell ref="ODN2:ODS2"/>
    <mergeCell ref="ODT2:ODY2"/>
    <mergeCell ref="ODZ2:OEE2"/>
    <mergeCell ref="OEF2:OEK2"/>
    <mergeCell ref="OEL2:OEQ2"/>
    <mergeCell ref="OER2:OEW2"/>
    <mergeCell ref="OCD2:OCI2"/>
    <mergeCell ref="OCJ2:OCO2"/>
    <mergeCell ref="OCP2:OCU2"/>
    <mergeCell ref="OCV2:ODA2"/>
    <mergeCell ref="ODB2:ODG2"/>
    <mergeCell ref="ODH2:ODM2"/>
    <mergeCell ref="OAT2:OAY2"/>
    <mergeCell ref="OAZ2:OBE2"/>
    <mergeCell ref="OBF2:OBK2"/>
    <mergeCell ref="OBL2:OBQ2"/>
    <mergeCell ref="OBR2:OBW2"/>
    <mergeCell ref="OBX2:OCC2"/>
    <mergeCell ref="NZJ2:NZO2"/>
    <mergeCell ref="NZP2:NZU2"/>
    <mergeCell ref="NZV2:OAA2"/>
    <mergeCell ref="OAB2:OAG2"/>
    <mergeCell ref="OAH2:OAM2"/>
    <mergeCell ref="OAN2:OAS2"/>
    <mergeCell ref="NXZ2:NYE2"/>
    <mergeCell ref="NYF2:NYK2"/>
    <mergeCell ref="NYL2:NYQ2"/>
    <mergeCell ref="NYR2:NYW2"/>
    <mergeCell ref="NYX2:NZC2"/>
    <mergeCell ref="NZD2:NZI2"/>
    <mergeCell ref="NWP2:NWU2"/>
    <mergeCell ref="NWV2:NXA2"/>
    <mergeCell ref="NXB2:NXG2"/>
    <mergeCell ref="NXH2:NXM2"/>
    <mergeCell ref="NXN2:NXS2"/>
    <mergeCell ref="NXT2:NXY2"/>
    <mergeCell ref="NVF2:NVK2"/>
    <mergeCell ref="NVL2:NVQ2"/>
    <mergeCell ref="NVR2:NVW2"/>
    <mergeCell ref="NVX2:NWC2"/>
    <mergeCell ref="NWD2:NWI2"/>
    <mergeCell ref="NWJ2:NWO2"/>
    <mergeCell ref="NTV2:NUA2"/>
    <mergeCell ref="NUB2:NUG2"/>
    <mergeCell ref="NUH2:NUM2"/>
    <mergeCell ref="NUN2:NUS2"/>
    <mergeCell ref="NUT2:NUY2"/>
    <mergeCell ref="NUZ2:NVE2"/>
    <mergeCell ref="NSL2:NSQ2"/>
    <mergeCell ref="NSR2:NSW2"/>
    <mergeCell ref="NSX2:NTC2"/>
    <mergeCell ref="NTD2:NTI2"/>
    <mergeCell ref="NTJ2:NTO2"/>
    <mergeCell ref="NTP2:NTU2"/>
    <mergeCell ref="NRB2:NRG2"/>
    <mergeCell ref="NRH2:NRM2"/>
    <mergeCell ref="NRN2:NRS2"/>
    <mergeCell ref="NRT2:NRY2"/>
    <mergeCell ref="NRZ2:NSE2"/>
    <mergeCell ref="NSF2:NSK2"/>
    <mergeCell ref="NPR2:NPW2"/>
    <mergeCell ref="NPX2:NQC2"/>
    <mergeCell ref="NQD2:NQI2"/>
    <mergeCell ref="NQJ2:NQO2"/>
    <mergeCell ref="NQP2:NQU2"/>
    <mergeCell ref="NQV2:NRA2"/>
    <mergeCell ref="NOH2:NOM2"/>
    <mergeCell ref="NON2:NOS2"/>
    <mergeCell ref="NOT2:NOY2"/>
    <mergeCell ref="NOZ2:NPE2"/>
    <mergeCell ref="NPF2:NPK2"/>
    <mergeCell ref="NPL2:NPQ2"/>
    <mergeCell ref="NMX2:NNC2"/>
    <mergeCell ref="NND2:NNI2"/>
    <mergeCell ref="NNJ2:NNO2"/>
    <mergeCell ref="NNP2:NNU2"/>
    <mergeCell ref="NNV2:NOA2"/>
    <mergeCell ref="NOB2:NOG2"/>
    <mergeCell ref="NLN2:NLS2"/>
    <mergeCell ref="NLT2:NLY2"/>
    <mergeCell ref="NLZ2:NME2"/>
    <mergeCell ref="NMF2:NMK2"/>
    <mergeCell ref="NML2:NMQ2"/>
    <mergeCell ref="NMR2:NMW2"/>
    <mergeCell ref="NKD2:NKI2"/>
    <mergeCell ref="NKJ2:NKO2"/>
    <mergeCell ref="NKP2:NKU2"/>
    <mergeCell ref="NKV2:NLA2"/>
    <mergeCell ref="NLB2:NLG2"/>
    <mergeCell ref="NLH2:NLM2"/>
    <mergeCell ref="NIT2:NIY2"/>
    <mergeCell ref="NIZ2:NJE2"/>
    <mergeCell ref="NJF2:NJK2"/>
    <mergeCell ref="NJL2:NJQ2"/>
    <mergeCell ref="NJR2:NJW2"/>
    <mergeCell ref="NJX2:NKC2"/>
    <mergeCell ref="NHJ2:NHO2"/>
    <mergeCell ref="NHP2:NHU2"/>
    <mergeCell ref="NHV2:NIA2"/>
    <mergeCell ref="NIB2:NIG2"/>
    <mergeCell ref="NIH2:NIM2"/>
    <mergeCell ref="NIN2:NIS2"/>
    <mergeCell ref="NFZ2:NGE2"/>
    <mergeCell ref="NGF2:NGK2"/>
    <mergeCell ref="NGL2:NGQ2"/>
    <mergeCell ref="NGR2:NGW2"/>
    <mergeCell ref="NGX2:NHC2"/>
    <mergeCell ref="NHD2:NHI2"/>
    <mergeCell ref="NEP2:NEU2"/>
    <mergeCell ref="NEV2:NFA2"/>
    <mergeCell ref="NFB2:NFG2"/>
    <mergeCell ref="NFH2:NFM2"/>
    <mergeCell ref="NFN2:NFS2"/>
    <mergeCell ref="NFT2:NFY2"/>
    <mergeCell ref="NDF2:NDK2"/>
    <mergeCell ref="NDL2:NDQ2"/>
    <mergeCell ref="NDR2:NDW2"/>
    <mergeCell ref="NDX2:NEC2"/>
    <mergeCell ref="NED2:NEI2"/>
    <mergeCell ref="NEJ2:NEO2"/>
    <mergeCell ref="NBV2:NCA2"/>
    <mergeCell ref="NCB2:NCG2"/>
    <mergeCell ref="NCH2:NCM2"/>
    <mergeCell ref="NCN2:NCS2"/>
    <mergeCell ref="NCT2:NCY2"/>
    <mergeCell ref="NCZ2:NDE2"/>
    <mergeCell ref="NAL2:NAQ2"/>
    <mergeCell ref="NAR2:NAW2"/>
    <mergeCell ref="NAX2:NBC2"/>
    <mergeCell ref="NBD2:NBI2"/>
    <mergeCell ref="NBJ2:NBO2"/>
    <mergeCell ref="NBP2:NBU2"/>
    <mergeCell ref="MZB2:MZG2"/>
    <mergeCell ref="MZH2:MZM2"/>
    <mergeCell ref="MZN2:MZS2"/>
    <mergeCell ref="MZT2:MZY2"/>
    <mergeCell ref="MZZ2:NAE2"/>
    <mergeCell ref="NAF2:NAK2"/>
    <mergeCell ref="MXR2:MXW2"/>
    <mergeCell ref="MXX2:MYC2"/>
    <mergeCell ref="MYD2:MYI2"/>
    <mergeCell ref="MYJ2:MYO2"/>
    <mergeCell ref="MYP2:MYU2"/>
    <mergeCell ref="MYV2:MZA2"/>
    <mergeCell ref="MWH2:MWM2"/>
    <mergeCell ref="MWN2:MWS2"/>
    <mergeCell ref="MWT2:MWY2"/>
    <mergeCell ref="MWZ2:MXE2"/>
    <mergeCell ref="MXF2:MXK2"/>
    <mergeCell ref="MXL2:MXQ2"/>
    <mergeCell ref="MUX2:MVC2"/>
    <mergeCell ref="MVD2:MVI2"/>
    <mergeCell ref="MVJ2:MVO2"/>
    <mergeCell ref="MVP2:MVU2"/>
    <mergeCell ref="MVV2:MWA2"/>
    <mergeCell ref="MWB2:MWG2"/>
    <mergeCell ref="MTN2:MTS2"/>
    <mergeCell ref="MTT2:MTY2"/>
    <mergeCell ref="MTZ2:MUE2"/>
    <mergeCell ref="MUF2:MUK2"/>
    <mergeCell ref="MUL2:MUQ2"/>
    <mergeCell ref="MUR2:MUW2"/>
    <mergeCell ref="MSD2:MSI2"/>
    <mergeCell ref="MSJ2:MSO2"/>
    <mergeCell ref="MSP2:MSU2"/>
    <mergeCell ref="MSV2:MTA2"/>
    <mergeCell ref="MTB2:MTG2"/>
    <mergeCell ref="MTH2:MTM2"/>
    <mergeCell ref="MQT2:MQY2"/>
    <mergeCell ref="MQZ2:MRE2"/>
    <mergeCell ref="MRF2:MRK2"/>
    <mergeCell ref="MRL2:MRQ2"/>
    <mergeCell ref="MRR2:MRW2"/>
    <mergeCell ref="MRX2:MSC2"/>
    <mergeCell ref="MPJ2:MPO2"/>
    <mergeCell ref="MPP2:MPU2"/>
    <mergeCell ref="MPV2:MQA2"/>
    <mergeCell ref="MQB2:MQG2"/>
    <mergeCell ref="MQH2:MQM2"/>
    <mergeCell ref="MQN2:MQS2"/>
    <mergeCell ref="MNZ2:MOE2"/>
    <mergeCell ref="MOF2:MOK2"/>
    <mergeCell ref="MOL2:MOQ2"/>
    <mergeCell ref="MOR2:MOW2"/>
    <mergeCell ref="MOX2:MPC2"/>
    <mergeCell ref="MPD2:MPI2"/>
    <mergeCell ref="MMP2:MMU2"/>
    <mergeCell ref="MMV2:MNA2"/>
    <mergeCell ref="MNB2:MNG2"/>
    <mergeCell ref="MNH2:MNM2"/>
    <mergeCell ref="MNN2:MNS2"/>
    <mergeCell ref="MNT2:MNY2"/>
    <mergeCell ref="MLF2:MLK2"/>
    <mergeCell ref="MLL2:MLQ2"/>
    <mergeCell ref="MLR2:MLW2"/>
    <mergeCell ref="MLX2:MMC2"/>
    <mergeCell ref="MMD2:MMI2"/>
    <mergeCell ref="MMJ2:MMO2"/>
    <mergeCell ref="MJV2:MKA2"/>
    <mergeCell ref="MKB2:MKG2"/>
    <mergeCell ref="MKH2:MKM2"/>
    <mergeCell ref="MKN2:MKS2"/>
    <mergeCell ref="MKT2:MKY2"/>
    <mergeCell ref="MKZ2:MLE2"/>
    <mergeCell ref="MIL2:MIQ2"/>
    <mergeCell ref="MIR2:MIW2"/>
    <mergeCell ref="MIX2:MJC2"/>
    <mergeCell ref="MJD2:MJI2"/>
    <mergeCell ref="MJJ2:MJO2"/>
    <mergeCell ref="MJP2:MJU2"/>
    <mergeCell ref="MHB2:MHG2"/>
    <mergeCell ref="MHH2:MHM2"/>
    <mergeCell ref="MHN2:MHS2"/>
    <mergeCell ref="MHT2:MHY2"/>
    <mergeCell ref="MHZ2:MIE2"/>
    <mergeCell ref="MIF2:MIK2"/>
    <mergeCell ref="MFR2:MFW2"/>
    <mergeCell ref="MFX2:MGC2"/>
    <mergeCell ref="MGD2:MGI2"/>
    <mergeCell ref="MGJ2:MGO2"/>
    <mergeCell ref="MGP2:MGU2"/>
    <mergeCell ref="MGV2:MHA2"/>
    <mergeCell ref="MEH2:MEM2"/>
    <mergeCell ref="MEN2:MES2"/>
    <mergeCell ref="MET2:MEY2"/>
    <mergeCell ref="MEZ2:MFE2"/>
    <mergeCell ref="MFF2:MFK2"/>
    <mergeCell ref="MFL2:MFQ2"/>
    <mergeCell ref="MCX2:MDC2"/>
    <mergeCell ref="MDD2:MDI2"/>
    <mergeCell ref="MDJ2:MDO2"/>
    <mergeCell ref="MDP2:MDU2"/>
    <mergeCell ref="MDV2:MEA2"/>
    <mergeCell ref="MEB2:MEG2"/>
    <mergeCell ref="MBN2:MBS2"/>
    <mergeCell ref="MBT2:MBY2"/>
    <mergeCell ref="MBZ2:MCE2"/>
    <mergeCell ref="MCF2:MCK2"/>
    <mergeCell ref="MCL2:MCQ2"/>
    <mergeCell ref="MCR2:MCW2"/>
    <mergeCell ref="MAD2:MAI2"/>
    <mergeCell ref="MAJ2:MAO2"/>
    <mergeCell ref="MAP2:MAU2"/>
    <mergeCell ref="MAV2:MBA2"/>
    <mergeCell ref="MBB2:MBG2"/>
    <mergeCell ref="MBH2:MBM2"/>
    <mergeCell ref="LYT2:LYY2"/>
    <mergeCell ref="LYZ2:LZE2"/>
    <mergeCell ref="LZF2:LZK2"/>
    <mergeCell ref="LZL2:LZQ2"/>
    <mergeCell ref="LZR2:LZW2"/>
    <mergeCell ref="LZX2:MAC2"/>
    <mergeCell ref="LXJ2:LXO2"/>
    <mergeCell ref="LXP2:LXU2"/>
    <mergeCell ref="LXV2:LYA2"/>
    <mergeCell ref="LYB2:LYG2"/>
    <mergeCell ref="LYH2:LYM2"/>
    <mergeCell ref="LYN2:LYS2"/>
    <mergeCell ref="LVZ2:LWE2"/>
    <mergeCell ref="LWF2:LWK2"/>
    <mergeCell ref="LWL2:LWQ2"/>
    <mergeCell ref="LWR2:LWW2"/>
    <mergeCell ref="LWX2:LXC2"/>
    <mergeCell ref="LXD2:LXI2"/>
    <mergeCell ref="LUP2:LUU2"/>
    <mergeCell ref="LUV2:LVA2"/>
    <mergeCell ref="LVB2:LVG2"/>
    <mergeCell ref="LVH2:LVM2"/>
    <mergeCell ref="LVN2:LVS2"/>
    <mergeCell ref="LVT2:LVY2"/>
    <mergeCell ref="LTF2:LTK2"/>
    <mergeCell ref="LTL2:LTQ2"/>
    <mergeCell ref="LTR2:LTW2"/>
    <mergeCell ref="LTX2:LUC2"/>
    <mergeCell ref="LUD2:LUI2"/>
    <mergeCell ref="LUJ2:LUO2"/>
    <mergeCell ref="LRV2:LSA2"/>
    <mergeCell ref="LSB2:LSG2"/>
    <mergeCell ref="LSH2:LSM2"/>
    <mergeCell ref="LSN2:LSS2"/>
    <mergeCell ref="LST2:LSY2"/>
    <mergeCell ref="LSZ2:LTE2"/>
    <mergeCell ref="LQL2:LQQ2"/>
    <mergeCell ref="LQR2:LQW2"/>
    <mergeCell ref="LQX2:LRC2"/>
    <mergeCell ref="LRD2:LRI2"/>
    <mergeCell ref="LRJ2:LRO2"/>
    <mergeCell ref="LRP2:LRU2"/>
    <mergeCell ref="LPB2:LPG2"/>
    <mergeCell ref="LPH2:LPM2"/>
    <mergeCell ref="LPN2:LPS2"/>
    <mergeCell ref="LPT2:LPY2"/>
    <mergeCell ref="LPZ2:LQE2"/>
    <mergeCell ref="LQF2:LQK2"/>
    <mergeCell ref="LNR2:LNW2"/>
    <mergeCell ref="LNX2:LOC2"/>
    <mergeCell ref="LOD2:LOI2"/>
    <mergeCell ref="LOJ2:LOO2"/>
    <mergeCell ref="LOP2:LOU2"/>
    <mergeCell ref="LOV2:LPA2"/>
    <mergeCell ref="LMH2:LMM2"/>
    <mergeCell ref="LMN2:LMS2"/>
    <mergeCell ref="LMT2:LMY2"/>
    <mergeCell ref="LMZ2:LNE2"/>
    <mergeCell ref="LNF2:LNK2"/>
    <mergeCell ref="LNL2:LNQ2"/>
    <mergeCell ref="LKX2:LLC2"/>
    <mergeCell ref="LLD2:LLI2"/>
    <mergeCell ref="LLJ2:LLO2"/>
    <mergeCell ref="LLP2:LLU2"/>
    <mergeCell ref="LLV2:LMA2"/>
    <mergeCell ref="LMB2:LMG2"/>
    <mergeCell ref="LJN2:LJS2"/>
    <mergeCell ref="LJT2:LJY2"/>
    <mergeCell ref="LJZ2:LKE2"/>
    <mergeCell ref="LKF2:LKK2"/>
    <mergeCell ref="LKL2:LKQ2"/>
    <mergeCell ref="LKR2:LKW2"/>
    <mergeCell ref="LID2:LII2"/>
    <mergeCell ref="LIJ2:LIO2"/>
    <mergeCell ref="LIP2:LIU2"/>
    <mergeCell ref="LIV2:LJA2"/>
    <mergeCell ref="LJB2:LJG2"/>
    <mergeCell ref="LJH2:LJM2"/>
    <mergeCell ref="LGT2:LGY2"/>
    <mergeCell ref="LGZ2:LHE2"/>
    <mergeCell ref="LHF2:LHK2"/>
    <mergeCell ref="LHL2:LHQ2"/>
    <mergeCell ref="LHR2:LHW2"/>
    <mergeCell ref="LHX2:LIC2"/>
    <mergeCell ref="LFJ2:LFO2"/>
    <mergeCell ref="LFP2:LFU2"/>
    <mergeCell ref="LFV2:LGA2"/>
    <mergeCell ref="LGB2:LGG2"/>
    <mergeCell ref="LGH2:LGM2"/>
    <mergeCell ref="LGN2:LGS2"/>
    <mergeCell ref="LDZ2:LEE2"/>
    <mergeCell ref="LEF2:LEK2"/>
    <mergeCell ref="LEL2:LEQ2"/>
    <mergeCell ref="LER2:LEW2"/>
    <mergeCell ref="LEX2:LFC2"/>
    <mergeCell ref="LFD2:LFI2"/>
    <mergeCell ref="LCP2:LCU2"/>
    <mergeCell ref="LCV2:LDA2"/>
    <mergeCell ref="LDB2:LDG2"/>
    <mergeCell ref="LDH2:LDM2"/>
    <mergeCell ref="LDN2:LDS2"/>
    <mergeCell ref="LDT2:LDY2"/>
    <mergeCell ref="LBF2:LBK2"/>
    <mergeCell ref="LBL2:LBQ2"/>
    <mergeCell ref="LBR2:LBW2"/>
    <mergeCell ref="LBX2:LCC2"/>
    <mergeCell ref="LCD2:LCI2"/>
    <mergeCell ref="LCJ2:LCO2"/>
    <mergeCell ref="KZV2:LAA2"/>
    <mergeCell ref="LAB2:LAG2"/>
    <mergeCell ref="LAH2:LAM2"/>
    <mergeCell ref="LAN2:LAS2"/>
    <mergeCell ref="LAT2:LAY2"/>
    <mergeCell ref="LAZ2:LBE2"/>
    <mergeCell ref="KYL2:KYQ2"/>
    <mergeCell ref="KYR2:KYW2"/>
    <mergeCell ref="KYX2:KZC2"/>
    <mergeCell ref="KZD2:KZI2"/>
    <mergeCell ref="KZJ2:KZO2"/>
    <mergeCell ref="KZP2:KZU2"/>
    <mergeCell ref="KXB2:KXG2"/>
    <mergeCell ref="KXH2:KXM2"/>
    <mergeCell ref="KXN2:KXS2"/>
    <mergeCell ref="KXT2:KXY2"/>
    <mergeCell ref="KXZ2:KYE2"/>
    <mergeCell ref="KYF2:KYK2"/>
    <mergeCell ref="KVR2:KVW2"/>
    <mergeCell ref="KVX2:KWC2"/>
    <mergeCell ref="KWD2:KWI2"/>
    <mergeCell ref="KWJ2:KWO2"/>
    <mergeCell ref="KWP2:KWU2"/>
    <mergeCell ref="KWV2:KXA2"/>
    <mergeCell ref="KUH2:KUM2"/>
    <mergeCell ref="KUN2:KUS2"/>
    <mergeCell ref="KUT2:KUY2"/>
    <mergeCell ref="KUZ2:KVE2"/>
    <mergeCell ref="KVF2:KVK2"/>
    <mergeCell ref="KVL2:KVQ2"/>
    <mergeCell ref="KSX2:KTC2"/>
    <mergeCell ref="KTD2:KTI2"/>
    <mergeCell ref="KTJ2:KTO2"/>
    <mergeCell ref="KTP2:KTU2"/>
    <mergeCell ref="KTV2:KUA2"/>
    <mergeCell ref="KUB2:KUG2"/>
    <mergeCell ref="KRN2:KRS2"/>
    <mergeCell ref="KRT2:KRY2"/>
    <mergeCell ref="KRZ2:KSE2"/>
    <mergeCell ref="KSF2:KSK2"/>
    <mergeCell ref="KSL2:KSQ2"/>
    <mergeCell ref="KSR2:KSW2"/>
    <mergeCell ref="KQD2:KQI2"/>
    <mergeCell ref="KQJ2:KQO2"/>
    <mergeCell ref="KQP2:KQU2"/>
    <mergeCell ref="KQV2:KRA2"/>
    <mergeCell ref="KRB2:KRG2"/>
    <mergeCell ref="KRH2:KRM2"/>
    <mergeCell ref="KOT2:KOY2"/>
    <mergeCell ref="KOZ2:KPE2"/>
    <mergeCell ref="KPF2:KPK2"/>
    <mergeCell ref="KPL2:KPQ2"/>
    <mergeCell ref="KPR2:KPW2"/>
    <mergeCell ref="KPX2:KQC2"/>
    <mergeCell ref="KNJ2:KNO2"/>
    <mergeCell ref="KNP2:KNU2"/>
    <mergeCell ref="KNV2:KOA2"/>
    <mergeCell ref="KOB2:KOG2"/>
    <mergeCell ref="KOH2:KOM2"/>
    <mergeCell ref="KON2:KOS2"/>
    <mergeCell ref="KLZ2:KME2"/>
    <mergeCell ref="KMF2:KMK2"/>
    <mergeCell ref="KML2:KMQ2"/>
    <mergeCell ref="KMR2:KMW2"/>
    <mergeCell ref="KMX2:KNC2"/>
    <mergeCell ref="KND2:KNI2"/>
    <mergeCell ref="KKP2:KKU2"/>
    <mergeCell ref="KKV2:KLA2"/>
    <mergeCell ref="KLB2:KLG2"/>
    <mergeCell ref="KLH2:KLM2"/>
    <mergeCell ref="KLN2:KLS2"/>
    <mergeCell ref="KLT2:KLY2"/>
    <mergeCell ref="KJF2:KJK2"/>
    <mergeCell ref="KJL2:KJQ2"/>
    <mergeCell ref="KJR2:KJW2"/>
    <mergeCell ref="KJX2:KKC2"/>
    <mergeCell ref="KKD2:KKI2"/>
    <mergeCell ref="KKJ2:KKO2"/>
    <mergeCell ref="KHV2:KIA2"/>
    <mergeCell ref="KIB2:KIG2"/>
    <mergeCell ref="KIH2:KIM2"/>
    <mergeCell ref="KIN2:KIS2"/>
    <mergeCell ref="KIT2:KIY2"/>
    <mergeCell ref="KIZ2:KJE2"/>
    <mergeCell ref="KGL2:KGQ2"/>
    <mergeCell ref="KGR2:KGW2"/>
    <mergeCell ref="KGX2:KHC2"/>
    <mergeCell ref="KHD2:KHI2"/>
    <mergeCell ref="KHJ2:KHO2"/>
    <mergeCell ref="KHP2:KHU2"/>
    <mergeCell ref="KFB2:KFG2"/>
    <mergeCell ref="KFH2:KFM2"/>
    <mergeCell ref="KFN2:KFS2"/>
    <mergeCell ref="KFT2:KFY2"/>
    <mergeCell ref="KFZ2:KGE2"/>
    <mergeCell ref="KGF2:KGK2"/>
    <mergeCell ref="KDR2:KDW2"/>
    <mergeCell ref="KDX2:KEC2"/>
    <mergeCell ref="KED2:KEI2"/>
    <mergeCell ref="KEJ2:KEO2"/>
    <mergeCell ref="KEP2:KEU2"/>
    <mergeCell ref="KEV2:KFA2"/>
    <mergeCell ref="KCH2:KCM2"/>
    <mergeCell ref="KCN2:KCS2"/>
    <mergeCell ref="KCT2:KCY2"/>
    <mergeCell ref="KCZ2:KDE2"/>
    <mergeCell ref="KDF2:KDK2"/>
    <mergeCell ref="KDL2:KDQ2"/>
    <mergeCell ref="KAX2:KBC2"/>
    <mergeCell ref="KBD2:KBI2"/>
    <mergeCell ref="KBJ2:KBO2"/>
    <mergeCell ref="KBP2:KBU2"/>
    <mergeCell ref="KBV2:KCA2"/>
    <mergeCell ref="KCB2:KCG2"/>
    <mergeCell ref="JZN2:JZS2"/>
    <mergeCell ref="JZT2:JZY2"/>
    <mergeCell ref="JZZ2:KAE2"/>
    <mergeCell ref="KAF2:KAK2"/>
    <mergeCell ref="KAL2:KAQ2"/>
    <mergeCell ref="KAR2:KAW2"/>
    <mergeCell ref="JYD2:JYI2"/>
    <mergeCell ref="JYJ2:JYO2"/>
    <mergeCell ref="JYP2:JYU2"/>
    <mergeCell ref="JYV2:JZA2"/>
    <mergeCell ref="JZB2:JZG2"/>
    <mergeCell ref="JZH2:JZM2"/>
    <mergeCell ref="JWT2:JWY2"/>
    <mergeCell ref="JWZ2:JXE2"/>
    <mergeCell ref="JXF2:JXK2"/>
    <mergeCell ref="JXL2:JXQ2"/>
    <mergeCell ref="JXR2:JXW2"/>
    <mergeCell ref="JXX2:JYC2"/>
    <mergeCell ref="JVJ2:JVO2"/>
    <mergeCell ref="JVP2:JVU2"/>
    <mergeCell ref="JVV2:JWA2"/>
    <mergeCell ref="JWB2:JWG2"/>
    <mergeCell ref="JWH2:JWM2"/>
    <mergeCell ref="JWN2:JWS2"/>
    <mergeCell ref="JTZ2:JUE2"/>
    <mergeCell ref="JUF2:JUK2"/>
    <mergeCell ref="JUL2:JUQ2"/>
    <mergeCell ref="JUR2:JUW2"/>
    <mergeCell ref="JUX2:JVC2"/>
    <mergeCell ref="JVD2:JVI2"/>
    <mergeCell ref="JSP2:JSU2"/>
    <mergeCell ref="JSV2:JTA2"/>
    <mergeCell ref="JTB2:JTG2"/>
    <mergeCell ref="JTH2:JTM2"/>
    <mergeCell ref="JTN2:JTS2"/>
    <mergeCell ref="JTT2:JTY2"/>
    <mergeCell ref="JRF2:JRK2"/>
    <mergeCell ref="JRL2:JRQ2"/>
    <mergeCell ref="JRR2:JRW2"/>
    <mergeCell ref="JRX2:JSC2"/>
    <mergeCell ref="JSD2:JSI2"/>
    <mergeCell ref="JSJ2:JSO2"/>
    <mergeCell ref="JPV2:JQA2"/>
    <mergeCell ref="JQB2:JQG2"/>
    <mergeCell ref="JQH2:JQM2"/>
    <mergeCell ref="JQN2:JQS2"/>
    <mergeCell ref="JQT2:JQY2"/>
    <mergeCell ref="JQZ2:JRE2"/>
    <mergeCell ref="JOL2:JOQ2"/>
    <mergeCell ref="JOR2:JOW2"/>
    <mergeCell ref="JOX2:JPC2"/>
    <mergeCell ref="JPD2:JPI2"/>
    <mergeCell ref="JPJ2:JPO2"/>
    <mergeCell ref="JPP2:JPU2"/>
    <mergeCell ref="JNB2:JNG2"/>
    <mergeCell ref="JNH2:JNM2"/>
    <mergeCell ref="JNN2:JNS2"/>
    <mergeCell ref="JNT2:JNY2"/>
    <mergeCell ref="JNZ2:JOE2"/>
    <mergeCell ref="JOF2:JOK2"/>
    <mergeCell ref="JLR2:JLW2"/>
    <mergeCell ref="JLX2:JMC2"/>
    <mergeCell ref="JMD2:JMI2"/>
    <mergeCell ref="JMJ2:JMO2"/>
    <mergeCell ref="JMP2:JMU2"/>
    <mergeCell ref="JMV2:JNA2"/>
    <mergeCell ref="JKH2:JKM2"/>
    <mergeCell ref="JKN2:JKS2"/>
    <mergeCell ref="JKT2:JKY2"/>
    <mergeCell ref="JKZ2:JLE2"/>
    <mergeCell ref="JLF2:JLK2"/>
    <mergeCell ref="JLL2:JLQ2"/>
    <mergeCell ref="JIX2:JJC2"/>
    <mergeCell ref="JJD2:JJI2"/>
    <mergeCell ref="JJJ2:JJO2"/>
    <mergeCell ref="JJP2:JJU2"/>
    <mergeCell ref="JJV2:JKA2"/>
    <mergeCell ref="JKB2:JKG2"/>
    <mergeCell ref="JHN2:JHS2"/>
    <mergeCell ref="JHT2:JHY2"/>
    <mergeCell ref="JHZ2:JIE2"/>
    <mergeCell ref="JIF2:JIK2"/>
    <mergeCell ref="JIL2:JIQ2"/>
    <mergeCell ref="JIR2:JIW2"/>
    <mergeCell ref="JGD2:JGI2"/>
    <mergeCell ref="JGJ2:JGO2"/>
    <mergeCell ref="JGP2:JGU2"/>
    <mergeCell ref="JGV2:JHA2"/>
    <mergeCell ref="JHB2:JHG2"/>
    <mergeCell ref="JHH2:JHM2"/>
    <mergeCell ref="JET2:JEY2"/>
    <mergeCell ref="JEZ2:JFE2"/>
    <mergeCell ref="JFF2:JFK2"/>
    <mergeCell ref="JFL2:JFQ2"/>
    <mergeCell ref="JFR2:JFW2"/>
    <mergeCell ref="JFX2:JGC2"/>
    <mergeCell ref="JDJ2:JDO2"/>
    <mergeCell ref="JDP2:JDU2"/>
    <mergeCell ref="JDV2:JEA2"/>
    <mergeCell ref="JEB2:JEG2"/>
    <mergeCell ref="JEH2:JEM2"/>
    <mergeCell ref="JEN2:JES2"/>
    <mergeCell ref="JBZ2:JCE2"/>
    <mergeCell ref="JCF2:JCK2"/>
    <mergeCell ref="JCL2:JCQ2"/>
    <mergeCell ref="JCR2:JCW2"/>
    <mergeCell ref="JCX2:JDC2"/>
    <mergeCell ref="JDD2:JDI2"/>
    <mergeCell ref="JAP2:JAU2"/>
    <mergeCell ref="JAV2:JBA2"/>
    <mergeCell ref="JBB2:JBG2"/>
    <mergeCell ref="JBH2:JBM2"/>
    <mergeCell ref="JBN2:JBS2"/>
    <mergeCell ref="JBT2:JBY2"/>
    <mergeCell ref="IZF2:IZK2"/>
    <mergeCell ref="IZL2:IZQ2"/>
    <mergeCell ref="IZR2:IZW2"/>
    <mergeCell ref="IZX2:JAC2"/>
    <mergeCell ref="JAD2:JAI2"/>
    <mergeCell ref="JAJ2:JAO2"/>
    <mergeCell ref="IXV2:IYA2"/>
    <mergeCell ref="IYB2:IYG2"/>
    <mergeCell ref="IYH2:IYM2"/>
    <mergeCell ref="IYN2:IYS2"/>
    <mergeCell ref="IYT2:IYY2"/>
    <mergeCell ref="IYZ2:IZE2"/>
    <mergeCell ref="IWL2:IWQ2"/>
    <mergeCell ref="IWR2:IWW2"/>
    <mergeCell ref="IWX2:IXC2"/>
    <mergeCell ref="IXD2:IXI2"/>
    <mergeCell ref="IXJ2:IXO2"/>
    <mergeCell ref="IXP2:IXU2"/>
    <mergeCell ref="IVB2:IVG2"/>
    <mergeCell ref="IVH2:IVM2"/>
    <mergeCell ref="IVN2:IVS2"/>
    <mergeCell ref="IVT2:IVY2"/>
    <mergeCell ref="IVZ2:IWE2"/>
    <mergeCell ref="IWF2:IWK2"/>
    <mergeCell ref="ITR2:ITW2"/>
    <mergeCell ref="ITX2:IUC2"/>
    <mergeCell ref="IUD2:IUI2"/>
    <mergeCell ref="IUJ2:IUO2"/>
    <mergeCell ref="IUP2:IUU2"/>
    <mergeCell ref="IUV2:IVA2"/>
    <mergeCell ref="ISH2:ISM2"/>
    <mergeCell ref="ISN2:ISS2"/>
    <mergeCell ref="IST2:ISY2"/>
    <mergeCell ref="ISZ2:ITE2"/>
    <mergeCell ref="ITF2:ITK2"/>
    <mergeCell ref="ITL2:ITQ2"/>
    <mergeCell ref="IQX2:IRC2"/>
    <mergeCell ref="IRD2:IRI2"/>
    <mergeCell ref="IRJ2:IRO2"/>
    <mergeCell ref="IRP2:IRU2"/>
    <mergeCell ref="IRV2:ISA2"/>
    <mergeCell ref="ISB2:ISG2"/>
    <mergeCell ref="IPN2:IPS2"/>
    <mergeCell ref="IPT2:IPY2"/>
    <mergeCell ref="IPZ2:IQE2"/>
    <mergeCell ref="IQF2:IQK2"/>
    <mergeCell ref="IQL2:IQQ2"/>
    <mergeCell ref="IQR2:IQW2"/>
    <mergeCell ref="IOD2:IOI2"/>
    <mergeCell ref="IOJ2:IOO2"/>
    <mergeCell ref="IOP2:IOU2"/>
    <mergeCell ref="IOV2:IPA2"/>
    <mergeCell ref="IPB2:IPG2"/>
    <mergeCell ref="IPH2:IPM2"/>
    <mergeCell ref="IMT2:IMY2"/>
    <mergeCell ref="IMZ2:INE2"/>
    <mergeCell ref="INF2:INK2"/>
    <mergeCell ref="INL2:INQ2"/>
    <mergeCell ref="INR2:INW2"/>
    <mergeCell ref="INX2:IOC2"/>
    <mergeCell ref="ILJ2:ILO2"/>
    <mergeCell ref="ILP2:ILU2"/>
    <mergeCell ref="ILV2:IMA2"/>
    <mergeCell ref="IMB2:IMG2"/>
    <mergeCell ref="IMH2:IMM2"/>
    <mergeCell ref="IMN2:IMS2"/>
    <mergeCell ref="IJZ2:IKE2"/>
    <mergeCell ref="IKF2:IKK2"/>
    <mergeCell ref="IKL2:IKQ2"/>
    <mergeCell ref="IKR2:IKW2"/>
    <mergeCell ref="IKX2:ILC2"/>
    <mergeCell ref="ILD2:ILI2"/>
    <mergeCell ref="IIP2:IIU2"/>
    <mergeCell ref="IIV2:IJA2"/>
    <mergeCell ref="IJB2:IJG2"/>
    <mergeCell ref="IJH2:IJM2"/>
    <mergeCell ref="IJN2:IJS2"/>
    <mergeCell ref="IJT2:IJY2"/>
    <mergeCell ref="IHF2:IHK2"/>
    <mergeCell ref="IHL2:IHQ2"/>
    <mergeCell ref="IHR2:IHW2"/>
    <mergeCell ref="IHX2:IIC2"/>
    <mergeCell ref="IID2:III2"/>
    <mergeCell ref="IIJ2:IIO2"/>
    <mergeCell ref="IFV2:IGA2"/>
    <mergeCell ref="IGB2:IGG2"/>
    <mergeCell ref="IGH2:IGM2"/>
    <mergeCell ref="IGN2:IGS2"/>
    <mergeCell ref="IGT2:IGY2"/>
    <mergeCell ref="IGZ2:IHE2"/>
    <mergeCell ref="IEL2:IEQ2"/>
    <mergeCell ref="IER2:IEW2"/>
    <mergeCell ref="IEX2:IFC2"/>
    <mergeCell ref="IFD2:IFI2"/>
    <mergeCell ref="IFJ2:IFO2"/>
    <mergeCell ref="IFP2:IFU2"/>
    <mergeCell ref="IDB2:IDG2"/>
    <mergeCell ref="IDH2:IDM2"/>
    <mergeCell ref="IDN2:IDS2"/>
    <mergeCell ref="IDT2:IDY2"/>
    <mergeCell ref="IDZ2:IEE2"/>
    <mergeCell ref="IEF2:IEK2"/>
    <mergeCell ref="IBR2:IBW2"/>
    <mergeCell ref="IBX2:ICC2"/>
    <mergeCell ref="ICD2:ICI2"/>
    <mergeCell ref="ICJ2:ICO2"/>
    <mergeCell ref="ICP2:ICU2"/>
    <mergeCell ref="ICV2:IDA2"/>
    <mergeCell ref="IAH2:IAM2"/>
    <mergeCell ref="IAN2:IAS2"/>
    <mergeCell ref="IAT2:IAY2"/>
    <mergeCell ref="IAZ2:IBE2"/>
    <mergeCell ref="IBF2:IBK2"/>
    <mergeCell ref="IBL2:IBQ2"/>
    <mergeCell ref="HYX2:HZC2"/>
    <mergeCell ref="HZD2:HZI2"/>
    <mergeCell ref="HZJ2:HZO2"/>
    <mergeCell ref="HZP2:HZU2"/>
    <mergeCell ref="HZV2:IAA2"/>
    <mergeCell ref="IAB2:IAG2"/>
    <mergeCell ref="HXN2:HXS2"/>
    <mergeCell ref="HXT2:HXY2"/>
    <mergeCell ref="HXZ2:HYE2"/>
    <mergeCell ref="HYF2:HYK2"/>
    <mergeCell ref="HYL2:HYQ2"/>
    <mergeCell ref="HYR2:HYW2"/>
    <mergeCell ref="HWD2:HWI2"/>
    <mergeCell ref="HWJ2:HWO2"/>
    <mergeCell ref="HWP2:HWU2"/>
    <mergeCell ref="HWV2:HXA2"/>
    <mergeCell ref="HXB2:HXG2"/>
    <mergeCell ref="HXH2:HXM2"/>
    <mergeCell ref="HUT2:HUY2"/>
    <mergeCell ref="HUZ2:HVE2"/>
    <mergeCell ref="HVF2:HVK2"/>
    <mergeCell ref="HVL2:HVQ2"/>
    <mergeCell ref="HVR2:HVW2"/>
    <mergeCell ref="HVX2:HWC2"/>
    <mergeCell ref="HTJ2:HTO2"/>
    <mergeCell ref="HTP2:HTU2"/>
    <mergeCell ref="HTV2:HUA2"/>
    <mergeCell ref="HUB2:HUG2"/>
    <mergeCell ref="HUH2:HUM2"/>
    <mergeCell ref="HUN2:HUS2"/>
    <mergeCell ref="HRZ2:HSE2"/>
    <mergeCell ref="HSF2:HSK2"/>
    <mergeCell ref="HSL2:HSQ2"/>
    <mergeCell ref="HSR2:HSW2"/>
    <mergeCell ref="HSX2:HTC2"/>
    <mergeCell ref="HTD2:HTI2"/>
    <mergeCell ref="HQP2:HQU2"/>
    <mergeCell ref="HQV2:HRA2"/>
    <mergeCell ref="HRB2:HRG2"/>
    <mergeCell ref="HRH2:HRM2"/>
    <mergeCell ref="HRN2:HRS2"/>
    <mergeCell ref="HRT2:HRY2"/>
    <mergeCell ref="HPF2:HPK2"/>
    <mergeCell ref="HPL2:HPQ2"/>
    <mergeCell ref="HPR2:HPW2"/>
    <mergeCell ref="HPX2:HQC2"/>
    <mergeCell ref="HQD2:HQI2"/>
    <mergeCell ref="HQJ2:HQO2"/>
    <mergeCell ref="HNV2:HOA2"/>
    <mergeCell ref="HOB2:HOG2"/>
    <mergeCell ref="HOH2:HOM2"/>
    <mergeCell ref="HON2:HOS2"/>
    <mergeCell ref="HOT2:HOY2"/>
    <mergeCell ref="HOZ2:HPE2"/>
    <mergeCell ref="HML2:HMQ2"/>
    <mergeCell ref="HMR2:HMW2"/>
    <mergeCell ref="HMX2:HNC2"/>
    <mergeCell ref="HND2:HNI2"/>
    <mergeCell ref="HNJ2:HNO2"/>
    <mergeCell ref="HNP2:HNU2"/>
    <mergeCell ref="HLB2:HLG2"/>
    <mergeCell ref="HLH2:HLM2"/>
    <mergeCell ref="HLN2:HLS2"/>
    <mergeCell ref="HLT2:HLY2"/>
    <mergeCell ref="HLZ2:HME2"/>
    <mergeCell ref="HMF2:HMK2"/>
    <mergeCell ref="HJR2:HJW2"/>
    <mergeCell ref="HJX2:HKC2"/>
    <mergeCell ref="HKD2:HKI2"/>
    <mergeCell ref="HKJ2:HKO2"/>
    <mergeCell ref="HKP2:HKU2"/>
    <mergeCell ref="HKV2:HLA2"/>
    <mergeCell ref="HIH2:HIM2"/>
    <mergeCell ref="HIN2:HIS2"/>
    <mergeCell ref="HIT2:HIY2"/>
    <mergeCell ref="HIZ2:HJE2"/>
    <mergeCell ref="HJF2:HJK2"/>
    <mergeCell ref="HJL2:HJQ2"/>
    <mergeCell ref="HGX2:HHC2"/>
    <mergeCell ref="HHD2:HHI2"/>
    <mergeCell ref="HHJ2:HHO2"/>
    <mergeCell ref="HHP2:HHU2"/>
    <mergeCell ref="HHV2:HIA2"/>
    <mergeCell ref="HIB2:HIG2"/>
    <mergeCell ref="HFN2:HFS2"/>
    <mergeCell ref="HFT2:HFY2"/>
    <mergeCell ref="HFZ2:HGE2"/>
    <mergeCell ref="HGF2:HGK2"/>
    <mergeCell ref="HGL2:HGQ2"/>
    <mergeCell ref="HGR2:HGW2"/>
    <mergeCell ref="HED2:HEI2"/>
    <mergeCell ref="HEJ2:HEO2"/>
    <mergeCell ref="HEP2:HEU2"/>
    <mergeCell ref="HEV2:HFA2"/>
    <mergeCell ref="HFB2:HFG2"/>
    <mergeCell ref="HFH2:HFM2"/>
    <mergeCell ref="HCT2:HCY2"/>
    <mergeCell ref="HCZ2:HDE2"/>
    <mergeCell ref="HDF2:HDK2"/>
    <mergeCell ref="HDL2:HDQ2"/>
    <mergeCell ref="HDR2:HDW2"/>
    <mergeCell ref="HDX2:HEC2"/>
    <mergeCell ref="HBJ2:HBO2"/>
    <mergeCell ref="HBP2:HBU2"/>
    <mergeCell ref="HBV2:HCA2"/>
    <mergeCell ref="HCB2:HCG2"/>
    <mergeCell ref="HCH2:HCM2"/>
    <mergeCell ref="HCN2:HCS2"/>
    <mergeCell ref="GZZ2:HAE2"/>
    <mergeCell ref="HAF2:HAK2"/>
    <mergeCell ref="HAL2:HAQ2"/>
    <mergeCell ref="HAR2:HAW2"/>
    <mergeCell ref="HAX2:HBC2"/>
    <mergeCell ref="HBD2:HBI2"/>
    <mergeCell ref="GYP2:GYU2"/>
    <mergeCell ref="GYV2:GZA2"/>
    <mergeCell ref="GZB2:GZG2"/>
    <mergeCell ref="GZH2:GZM2"/>
    <mergeCell ref="GZN2:GZS2"/>
    <mergeCell ref="GZT2:GZY2"/>
    <mergeCell ref="GXF2:GXK2"/>
    <mergeCell ref="GXL2:GXQ2"/>
    <mergeCell ref="GXR2:GXW2"/>
    <mergeCell ref="GXX2:GYC2"/>
    <mergeCell ref="GYD2:GYI2"/>
    <mergeCell ref="GYJ2:GYO2"/>
    <mergeCell ref="GVV2:GWA2"/>
    <mergeCell ref="GWB2:GWG2"/>
    <mergeCell ref="GWH2:GWM2"/>
    <mergeCell ref="GWN2:GWS2"/>
    <mergeCell ref="GWT2:GWY2"/>
    <mergeCell ref="GWZ2:GXE2"/>
    <mergeCell ref="GUL2:GUQ2"/>
    <mergeCell ref="GUR2:GUW2"/>
    <mergeCell ref="GUX2:GVC2"/>
    <mergeCell ref="GVD2:GVI2"/>
    <mergeCell ref="GVJ2:GVO2"/>
    <mergeCell ref="GVP2:GVU2"/>
    <mergeCell ref="GTB2:GTG2"/>
    <mergeCell ref="GTH2:GTM2"/>
    <mergeCell ref="GTN2:GTS2"/>
    <mergeCell ref="GTT2:GTY2"/>
    <mergeCell ref="GTZ2:GUE2"/>
    <mergeCell ref="GUF2:GUK2"/>
    <mergeCell ref="GRR2:GRW2"/>
    <mergeCell ref="GRX2:GSC2"/>
    <mergeCell ref="GSD2:GSI2"/>
    <mergeCell ref="GSJ2:GSO2"/>
    <mergeCell ref="GSP2:GSU2"/>
    <mergeCell ref="GSV2:GTA2"/>
    <mergeCell ref="GQH2:GQM2"/>
    <mergeCell ref="GQN2:GQS2"/>
    <mergeCell ref="GQT2:GQY2"/>
    <mergeCell ref="GQZ2:GRE2"/>
    <mergeCell ref="GRF2:GRK2"/>
    <mergeCell ref="GRL2:GRQ2"/>
    <mergeCell ref="GOX2:GPC2"/>
    <mergeCell ref="GPD2:GPI2"/>
    <mergeCell ref="GPJ2:GPO2"/>
    <mergeCell ref="GPP2:GPU2"/>
    <mergeCell ref="GPV2:GQA2"/>
    <mergeCell ref="GQB2:GQG2"/>
    <mergeCell ref="GNN2:GNS2"/>
    <mergeCell ref="GNT2:GNY2"/>
    <mergeCell ref="GNZ2:GOE2"/>
    <mergeCell ref="GOF2:GOK2"/>
    <mergeCell ref="GOL2:GOQ2"/>
    <mergeCell ref="GOR2:GOW2"/>
    <mergeCell ref="GMD2:GMI2"/>
    <mergeCell ref="GMJ2:GMO2"/>
    <mergeCell ref="GMP2:GMU2"/>
    <mergeCell ref="GMV2:GNA2"/>
    <mergeCell ref="GNB2:GNG2"/>
    <mergeCell ref="GNH2:GNM2"/>
    <mergeCell ref="GKT2:GKY2"/>
    <mergeCell ref="GKZ2:GLE2"/>
    <mergeCell ref="GLF2:GLK2"/>
    <mergeCell ref="GLL2:GLQ2"/>
    <mergeCell ref="GLR2:GLW2"/>
    <mergeCell ref="GLX2:GMC2"/>
    <mergeCell ref="GJJ2:GJO2"/>
    <mergeCell ref="GJP2:GJU2"/>
    <mergeCell ref="GJV2:GKA2"/>
    <mergeCell ref="GKB2:GKG2"/>
    <mergeCell ref="GKH2:GKM2"/>
    <mergeCell ref="GKN2:GKS2"/>
    <mergeCell ref="GHZ2:GIE2"/>
    <mergeCell ref="GIF2:GIK2"/>
    <mergeCell ref="GIL2:GIQ2"/>
    <mergeCell ref="GIR2:GIW2"/>
    <mergeCell ref="GIX2:GJC2"/>
    <mergeCell ref="GJD2:GJI2"/>
    <mergeCell ref="GGP2:GGU2"/>
    <mergeCell ref="GGV2:GHA2"/>
    <mergeCell ref="GHB2:GHG2"/>
    <mergeCell ref="GHH2:GHM2"/>
    <mergeCell ref="GHN2:GHS2"/>
    <mergeCell ref="GHT2:GHY2"/>
    <mergeCell ref="GFF2:GFK2"/>
    <mergeCell ref="GFL2:GFQ2"/>
    <mergeCell ref="GFR2:GFW2"/>
    <mergeCell ref="GFX2:GGC2"/>
    <mergeCell ref="GGD2:GGI2"/>
    <mergeCell ref="GGJ2:GGO2"/>
    <mergeCell ref="GDV2:GEA2"/>
    <mergeCell ref="GEB2:GEG2"/>
    <mergeCell ref="GEH2:GEM2"/>
    <mergeCell ref="GEN2:GES2"/>
    <mergeCell ref="GET2:GEY2"/>
    <mergeCell ref="GEZ2:GFE2"/>
    <mergeCell ref="GCL2:GCQ2"/>
    <mergeCell ref="GCR2:GCW2"/>
    <mergeCell ref="GCX2:GDC2"/>
    <mergeCell ref="GDD2:GDI2"/>
    <mergeCell ref="GDJ2:GDO2"/>
    <mergeCell ref="GDP2:GDU2"/>
    <mergeCell ref="GBB2:GBG2"/>
    <mergeCell ref="GBH2:GBM2"/>
    <mergeCell ref="GBN2:GBS2"/>
    <mergeCell ref="GBT2:GBY2"/>
    <mergeCell ref="GBZ2:GCE2"/>
    <mergeCell ref="GCF2:GCK2"/>
    <mergeCell ref="FZR2:FZW2"/>
    <mergeCell ref="FZX2:GAC2"/>
    <mergeCell ref="GAD2:GAI2"/>
    <mergeCell ref="GAJ2:GAO2"/>
    <mergeCell ref="GAP2:GAU2"/>
    <mergeCell ref="GAV2:GBA2"/>
    <mergeCell ref="FYH2:FYM2"/>
    <mergeCell ref="FYN2:FYS2"/>
    <mergeCell ref="FYT2:FYY2"/>
    <mergeCell ref="FYZ2:FZE2"/>
    <mergeCell ref="FZF2:FZK2"/>
    <mergeCell ref="FZL2:FZQ2"/>
    <mergeCell ref="FWX2:FXC2"/>
    <mergeCell ref="FXD2:FXI2"/>
    <mergeCell ref="FXJ2:FXO2"/>
    <mergeCell ref="FXP2:FXU2"/>
    <mergeCell ref="FXV2:FYA2"/>
    <mergeCell ref="FYB2:FYG2"/>
    <mergeCell ref="FVN2:FVS2"/>
    <mergeCell ref="FVT2:FVY2"/>
    <mergeCell ref="FVZ2:FWE2"/>
    <mergeCell ref="FWF2:FWK2"/>
    <mergeCell ref="FWL2:FWQ2"/>
    <mergeCell ref="FWR2:FWW2"/>
    <mergeCell ref="FUD2:FUI2"/>
    <mergeCell ref="FUJ2:FUO2"/>
    <mergeCell ref="FUP2:FUU2"/>
    <mergeCell ref="FUV2:FVA2"/>
    <mergeCell ref="FVB2:FVG2"/>
    <mergeCell ref="FVH2:FVM2"/>
    <mergeCell ref="FST2:FSY2"/>
    <mergeCell ref="FSZ2:FTE2"/>
    <mergeCell ref="FTF2:FTK2"/>
    <mergeCell ref="FTL2:FTQ2"/>
    <mergeCell ref="FTR2:FTW2"/>
    <mergeCell ref="FTX2:FUC2"/>
    <mergeCell ref="FRJ2:FRO2"/>
    <mergeCell ref="FRP2:FRU2"/>
    <mergeCell ref="FRV2:FSA2"/>
    <mergeCell ref="FSB2:FSG2"/>
    <mergeCell ref="FSH2:FSM2"/>
    <mergeCell ref="FSN2:FSS2"/>
    <mergeCell ref="FPZ2:FQE2"/>
    <mergeCell ref="FQF2:FQK2"/>
    <mergeCell ref="FQL2:FQQ2"/>
    <mergeCell ref="FQR2:FQW2"/>
    <mergeCell ref="FQX2:FRC2"/>
    <mergeCell ref="FRD2:FRI2"/>
    <mergeCell ref="FOP2:FOU2"/>
    <mergeCell ref="FOV2:FPA2"/>
    <mergeCell ref="FPB2:FPG2"/>
    <mergeCell ref="FPH2:FPM2"/>
    <mergeCell ref="FPN2:FPS2"/>
    <mergeCell ref="FPT2:FPY2"/>
    <mergeCell ref="FNF2:FNK2"/>
    <mergeCell ref="FNL2:FNQ2"/>
    <mergeCell ref="FNR2:FNW2"/>
    <mergeCell ref="FNX2:FOC2"/>
    <mergeCell ref="FOD2:FOI2"/>
    <mergeCell ref="FOJ2:FOO2"/>
    <mergeCell ref="FLV2:FMA2"/>
    <mergeCell ref="FMB2:FMG2"/>
    <mergeCell ref="FMH2:FMM2"/>
    <mergeCell ref="FMN2:FMS2"/>
    <mergeCell ref="FMT2:FMY2"/>
    <mergeCell ref="FMZ2:FNE2"/>
    <mergeCell ref="FKL2:FKQ2"/>
    <mergeCell ref="FKR2:FKW2"/>
    <mergeCell ref="FKX2:FLC2"/>
    <mergeCell ref="FLD2:FLI2"/>
    <mergeCell ref="FLJ2:FLO2"/>
    <mergeCell ref="FLP2:FLU2"/>
    <mergeCell ref="FJB2:FJG2"/>
    <mergeCell ref="FJH2:FJM2"/>
    <mergeCell ref="FJN2:FJS2"/>
    <mergeCell ref="FJT2:FJY2"/>
    <mergeCell ref="FJZ2:FKE2"/>
    <mergeCell ref="FKF2:FKK2"/>
    <mergeCell ref="FHR2:FHW2"/>
    <mergeCell ref="FHX2:FIC2"/>
    <mergeCell ref="FID2:FII2"/>
    <mergeCell ref="FIJ2:FIO2"/>
    <mergeCell ref="FIP2:FIU2"/>
    <mergeCell ref="FIV2:FJA2"/>
    <mergeCell ref="FGH2:FGM2"/>
    <mergeCell ref="FGN2:FGS2"/>
    <mergeCell ref="FGT2:FGY2"/>
    <mergeCell ref="FGZ2:FHE2"/>
    <mergeCell ref="FHF2:FHK2"/>
    <mergeCell ref="FHL2:FHQ2"/>
    <mergeCell ref="FEX2:FFC2"/>
    <mergeCell ref="FFD2:FFI2"/>
    <mergeCell ref="FFJ2:FFO2"/>
    <mergeCell ref="FFP2:FFU2"/>
    <mergeCell ref="FFV2:FGA2"/>
    <mergeCell ref="FGB2:FGG2"/>
    <mergeCell ref="FDN2:FDS2"/>
    <mergeCell ref="FDT2:FDY2"/>
    <mergeCell ref="FDZ2:FEE2"/>
    <mergeCell ref="FEF2:FEK2"/>
    <mergeCell ref="FEL2:FEQ2"/>
    <mergeCell ref="FER2:FEW2"/>
    <mergeCell ref="FCD2:FCI2"/>
    <mergeCell ref="FCJ2:FCO2"/>
    <mergeCell ref="FCP2:FCU2"/>
    <mergeCell ref="FCV2:FDA2"/>
    <mergeCell ref="FDB2:FDG2"/>
    <mergeCell ref="FDH2:FDM2"/>
    <mergeCell ref="FAT2:FAY2"/>
    <mergeCell ref="FAZ2:FBE2"/>
    <mergeCell ref="FBF2:FBK2"/>
    <mergeCell ref="FBL2:FBQ2"/>
    <mergeCell ref="FBR2:FBW2"/>
    <mergeCell ref="FBX2:FCC2"/>
    <mergeCell ref="EZJ2:EZO2"/>
    <mergeCell ref="EZP2:EZU2"/>
    <mergeCell ref="EZV2:FAA2"/>
    <mergeCell ref="FAB2:FAG2"/>
    <mergeCell ref="FAH2:FAM2"/>
    <mergeCell ref="FAN2:FAS2"/>
    <mergeCell ref="EXZ2:EYE2"/>
    <mergeCell ref="EYF2:EYK2"/>
    <mergeCell ref="EYL2:EYQ2"/>
    <mergeCell ref="EYR2:EYW2"/>
    <mergeCell ref="EYX2:EZC2"/>
    <mergeCell ref="EZD2:EZI2"/>
    <mergeCell ref="EWP2:EWU2"/>
    <mergeCell ref="EWV2:EXA2"/>
    <mergeCell ref="EXB2:EXG2"/>
    <mergeCell ref="EXH2:EXM2"/>
    <mergeCell ref="EXN2:EXS2"/>
    <mergeCell ref="EXT2:EXY2"/>
    <mergeCell ref="EVF2:EVK2"/>
    <mergeCell ref="EVL2:EVQ2"/>
    <mergeCell ref="EVR2:EVW2"/>
    <mergeCell ref="EVX2:EWC2"/>
    <mergeCell ref="EWD2:EWI2"/>
    <mergeCell ref="EWJ2:EWO2"/>
    <mergeCell ref="ETV2:EUA2"/>
    <mergeCell ref="EUB2:EUG2"/>
    <mergeCell ref="EUH2:EUM2"/>
    <mergeCell ref="EUN2:EUS2"/>
    <mergeCell ref="EUT2:EUY2"/>
    <mergeCell ref="EUZ2:EVE2"/>
    <mergeCell ref="ESL2:ESQ2"/>
    <mergeCell ref="ESR2:ESW2"/>
    <mergeCell ref="ESX2:ETC2"/>
    <mergeCell ref="ETD2:ETI2"/>
    <mergeCell ref="ETJ2:ETO2"/>
    <mergeCell ref="ETP2:ETU2"/>
    <mergeCell ref="ERB2:ERG2"/>
    <mergeCell ref="ERH2:ERM2"/>
    <mergeCell ref="ERN2:ERS2"/>
    <mergeCell ref="ERT2:ERY2"/>
    <mergeCell ref="ERZ2:ESE2"/>
    <mergeCell ref="ESF2:ESK2"/>
    <mergeCell ref="EPR2:EPW2"/>
    <mergeCell ref="EPX2:EQC2"/>
    <mergeCell ref="EQD2:EQI2"/>
    <mergeCell ref="EQJ2:EQO2"/>
    <mergeCell ref="EQP2:EQU2"/>
    <mergeCell ref="EQV2:ERA2"/>
    <mergeCell ref="EOH2:EOM2"/>
    <mergeCell ref="EON2:EOS2"/>
    <mergeCell ref="EOT2:EOY2"/>
    <mergeCell ref="EOZ2:EPE2"/>
    <mergeCell ref="EPF2:EPK2"/>
    <mergeCell ref="EPL2:EPQ2"/>
    <mergeCell ref="EMX2:ENC2"/>
    <mergeCell ref="END2:ENI2"/>
    <mergeCell ref="ENJ2:ENO2"/>
    <mergeCell ref="ENP2:ENU2"/>
    <mergeCell ref="ENV2:EOA2"/>
    <mergeCell ref="EOB2:EOG2"/>
    <mergeCell ref="ELN2:ELS2"/>
    <mergeCell ref="ELT2:ELY2"/>
    <mergeCell ref="ELZ2:EME2"/>
    <mergeCell ref="EMF2:EMK2"/>
    <mergeCell ref="EML2:EMQ2"/>
    <mergeCell ref="EMR2:EMW2"/>
    <mergeCell ref="EKD2:EKI2"/>
    <mergeCell ref="EKJ2:EKO2"/>
    <mergeCell ref="EKP2:EKU2"/>
    <mergeCell ref="EKV2:ELA2"/>
    <mergeCell ref="ELB2:ELG2"/>
    <mergeCell ref="ELH2:ELM2"/>
    <mergeCell ref="EIT2:EIY2"/>
    <mergeCell ref="EIZ2:EJE2"/>
    <mergeCell ref="EJF2:EJK2"/>
    <mergeCell ref="EJL2:EJQ2"/>
    <mergeCell ref="EJR2:EJW2"/>
    <mergeCell ref="EJX2:EKC2"/>
    <mergeCell ref="EHJ2:EHO2"/>
    <mergeCell ref="EHP2:EHU2"/>
    <mergeCell ref="EHV2:EIA2"/>
    <mergeCell ref="EIB2:EIG2"/>
    <mergeCell ref="EIH2:EIM2"/>
    <mergeCell ref="EIN2:EIS2"/>
    <mergeCell ref="EFZ2:EGE2"/>
    <mergeCell ref="EGF2:EGK2"/>
    <mergeCell ref="EGL2:EGQ2"/>
    <mergeCell ref="EGR2:EGW2"/>
    <mergeCell ref="EGX2:EHC2"/>
    <mergeCell ref="EHD2:EHI2"/>
    <mergeCell ref="EEP2:EEU2"/>
    <mergeCell ref="EEV2:EFA2"/>
    <mergeCell ref="EFB2:EFG2"/>
    <mergeCell ref="EFH2:EFM2"/>
    <mergeCell ref="EFN2:EFS2"/>
    <mergeCell ref="EFT2:EFY2"/>
    <mergeCell ref="EDF2:EDK2"/>
    <mergeCell ref="EDL2:EDQ2"/>
    <mergeCell ref="EDR2:EDW2"/>
    <mergeCell ref="EDX2:EEC2"/>
    <mergeCell ref="EED2:EEI2"/>
    <mergeCell ref="EEJ2:EEO2"/>
    <mergeCell ref="EBV2:ECA2"/>
    <mergeCell ref="ECB2:ECG2"/>
    <mergeCell ref="ECH2:ECM2"/>
    <mergeCell ref="ECN2:ECS2"/>
    <mergeCell ref="ECT2:ECY2"/>
    <mergeCell ref="ECZ2:EDE2"/>
    <mergeCell ref="EAL2:EAQ2"/>
    <mergeCell ref="EAR2:EAW2"/>
    <mergeCell ref="EAX2:EBC2"/>
    <mergeCell ref="EBD2:EBI2"/>
    <mergeCell ref="EBJ2:EBO2"/>
    <mergeCell ref="EBP2:EBU2"/>
    <mergeCell ref="DZB2:DZG2"/>
    <mergeCell ref="DZH2:DZM2"/>
    <mergeCell ref="DZN2:DZS2"/>
    <mergeCell ref="DZT2:DZY2"/>
    <mergeCell ref="DZZ2:EAE2"/>
    <mergeCell ref="EAF2:EAK2"/>
    <mergeCell ref="DXR2:DXW2"/>
    <mergeCell ref="DXX2:DYC2"/>
    <mergeCell ref="DYD2:DYI2"/>
    <mergeCell ref="DYJ2:DYO2"/>
    <mergeCell ref="DYP2:DYU2"/>
    <mergeCell ref="DYV2:DZA2"/>
    <mergeCell ref="DWH2:DWM2"/>
    <mergeCell ref="DWN2:DWS2"/>
    <mergeCell ref="DWT2:DWY2"/>
    <mergeCell ref="DWZ2:DXE2"/>
    <mergeCell ref="DXF2:DXK2"/>
    <mergeCell ref="DXL2:DXQ2"/>
    <mergeCell ref="DUX2:DVC2"/>
    <mergeCell ref="DVD2:DVI2"/>
    <mergeCell ref="DVJ2:DVO2"/>
    <mergeCell ref="DVP2:DVU2"/>
    <mergeCell ref="DVV2:DWA2"/>
    <mergeCell ref="DWB2:DWG2"/>
    <mergeCell ref="DTN2:DTS2"/>
    <mergeCell ref="DTT2:DTY2"/>
    <mergeCell ref="DTZ2:DUE2"/>
    <mergeCell ref="DUF2:DUK2"/>
    <mergeCell ref="DUL2:DUQ2"/>
    <mergeCell ref="DUR2:DUW2"/>
    <mergeCell ref="DSD2:DSI2"/>
    <mergeCell ref="DSJ2:DSO2"/>
    <mergeCell ref="DSP2:DSU2"/>
    <mergeCell ref="DSV2:DTA2"/>
    <mergeCell ref="DTB2:DTG2"/>
    <mergeCell ref="DTH2:DTM2"/>
    <mergeCell ref="DQT2:DQY2"/>
    <mergeCell ref="DQZ2:DRE2"/>
    <mergeCell ref="DRF2:DRK2"/>
    <mergeCell ref="DRL2:DRQ2"/>
    <mergeCell ref="DRR2:DRW2"/>
    <mergeCell ref="DRX2:DSC2"/>
    <mergeCell ref="DPJ2:DPO2"/>
    <mergeCell ref="DPP2:DPU2"/>
    <mergeCell ref="DPV2:DQA2"/>
    <mergeCell ref="DQB2:DQG2"/>
    <mergeCell ref="DQH2:DQM2"/>
    <mergeCell ref="DQN2:DQS2"/>
    <mergeCell ref="DNZ2:DOE2"/>
    <mergeCell ref="DOF2:DOK2"/>
    <mergeCell ref="DOL2:DOQ2"/>
    <mergeCell ref="DOR2:DOW2"/>
    <mergeCell ref="DOX2:DPC2"/>
    <mergeCell ref="DPD2:DPI2"/>
    <mergeCell ref="DMP2:DMU2"/>
    <mergeCell ref="DMV2:DNA2"/>
    <mergeCell ref="DNB2:DNG2"/>
    <mergeCell ref="DNH2:DNM2"/>
    <mergeCell ref="DNN2:DNS2"/>
    <mergeCell ref="DNT2:DNY2"/>
    <mergeCell ref="DLF2:DLK2"/>
    <mergeCell ref="DLL2:DLQ2"/>
    <mergeCell ref="DLR2:DLW2"/>
    <mergeCell ref="DLX2:DMC2"/>
    <mergeCell ref="DMD2:DMI2"/>
    <mergeCell ref="DMJ2:DMO2"/>
    <mergeCell ref="DJV2:DKA2"/>
    <mergeCell ref="DKB2:DKG2"/>
    <mergeCell ref="DKH2:DKM2"/>
    <mergeCell ref="DKN2:DKS2"/>
    <mergeCell ref="DKT2:DKY2"/>
    <mergeCell ref="DKZ2:DLE2"/>
    <mergeCell ref="DIL2:DIQ2"/>
    <mergeCell ref="DIR2:DIW2"/>
    <mergeCell ref="DIX2:DJC2"/>
    <mergeCell ref="DJD2:DJI2"/>
    <mergeCell ref="DJJ2:DJO2"/>
    <mergeCell ref="DJP2:DJU2"/>
    <mergeCell ref="DHB2:DHG2"/>
    <mergeCell ref="DHH2:DHM2"/>
    <mergeCell ref="DHN2:DHS2"/>
    <mergeCell ref="DHT2:DHY2"/>
    <mergeCell ref="DHZ2:DIE2"/>
    <mergeCell ref="DIF2:DIK2"/>
    <mergeCell ref="DFR2:DFW2"/>
    <mergeCell ref="DFX2:DGC2"/>
    <mergeCell ref="DGD2:DGI2"/>
    <mergeCell ref="DGJ2:DGO2"/>
    <mergeCell ref="DGP2:DGU2"/>
    <mergeCell ref="DGV2:DHA2"/>
    <mergeCell ref="DEH2:DEM2"/>
    <mergeCell ref="DEN2:DES2"/>
    <mergeCell ref="DET2:DEY2"/>
    <mergeCell ref="DEZ2:DFE2"/>
    <mergeCell ref="DFF2:DFK2"/>
    <mergeCell ref="DFL2:DFQ2"/>
    <mergeCell ref="DCX2:DDC2"/>
    <mergeCell ref="DDD2:DDI2"/>
    <mergeCell ref="DDJ2:DDO2"/>
    <mergeCell ref="DDP2:DDU2"/>
    <mergeCell ref="DDV2:DEA2"/>
    <mergeCell ref="DEB2:DEG2"/>
    <mergeCell ref="DBN2:DBS2"/>
    <mergeCell ref="DBT2:DBY2"/>
    <mergeCell ref="DBZ2:DCE2"/>
    <mergeCell ref="DCF2:DCK2"/>
    <mergeCell ref="DCL2:DCQ2"/>
    <mergeCell ref="DCR2:DCW2"/>
    <mergeCell ref="DAD2:DAI2"/>
    <mergeCell ref="DAJ2:DAO2"/>
    <mergeCell ref="DAP2:DAU2"/>
    <mergeCell ref="DAV2:DBA2"/>
    <mergeCell ref="DBB2:DBG2"/>
    <mergeCell ref="DBH2:DBM2"/>
    <mergeCell ref="CYT2:CYY2"/>
    <mergeCell ref="CYZ2:CZE2"/>
    <mergeCell ref="CZF2:CZK2"/>
    <mergeCell ref="CZL2:CZQ2"/>
    <mergeCell ref="CZR2:CZW2"/>
    <mergeCell ref="CZX2:DAC2"/>
    <mergeCell ref="CXJ2:CXO2"/>
    <mergeCell ref="CXP2:CXU2"/>
    <mergeCell ref="CXV2:CYA2"/>
    <mergeCell ref="CYB2:CYG2"/>
    <mergeCell ref="CYH2:CYM2"/>
    <mergeCell ref="CYN2:CYS2"/>
    <mergeCell ref="CVZ2:CWE2"/>
    <mergeCell ref="CWF2:CWK2"/>
    <mergeCell ref="CWL2:CWQ2"/>
    <mergeCell ref="CWR2:CWW2"/>
    <mergeCell ref="CWX2:CXC2"/>
    <mergeCell ref="CXD2:CXI2"/>
    <mergeCell ref="CUP2:CUU2"/>
    <mergeCell ref="CUV2:CVA2"/>
    <mergeCell ref="CVB2:CVG2"/>
    <mergeCell ref="CVH2:CVM2"/>
    <mergeCell ref="CVN2:CVS2"/>
    <mergeCell ref="CVT2:CVY2"/>
    <mergeCell ref="CTF2:CTK2"/>
    <mergeCell ref="CTL2:CTQ2"/>
    <mergeCell ref="CTR2:CTW2"/>
    <mergeCell ref="CTX2:CUC2"/>
    <mergeCell ref="CUD2:CUI2"/>
    <mergeCell ref="CUJ2:CUO2"/>
    <mergeCell ref="CRV2:CSA2"/>
    <mergeCell ref="CSB2:CSG2"/>
    <mergeCell ref="CSH2:CSM2"/>
    <mergeCell ref="CSN2:CSS2"/>
    <mergeCell ref="CST2:CSY2"/>
    <mergeCell ref="CSZ2:CTE2"/>
    <mergeCell ref="CQL2:CQQ2"/>
    <mergeCell ref="CQR2:CQW2"/>
    <mergeCell ref="CQX2:CRC2"/>
    <mergeCell ref="CRD2:CRI2"/>
    <mergeCell ref="CRJ2:CRO2"/>
    <mergeCell ref="CRP2:CRU2"/>
    <mergeCell ref="CPB2:CPG2"/>
    <mergeCell ref="CPH2:CPM2"/>
    <mergeCell ref="CPN2:CPS2"/>
    <mergeCell ref="CPT2:CPY2"/>
    <mergeCell ref="CPZ2:CQE2"/>
    <mergeCell ref="CQF2:CQK2"/>
    <mergeCell ref="CNR2:CNW2"/>
    <mergeCell ref="CNX2:COC2"/>
    <mergeCell ref="COD2:COI2"/>
    <mergeCell ref="COJ2:COO2"/>
    <mergeCell ref="COP2:COU2"/>
    <mergeCell ref="COV2:CPA2"/>
    <mergeCell ref="CMH2:CMM2"/>
    <mergeCell ref="CMN2:CMS2"/>
    <mergeCell ref="CMT2:CMY2"/>
    <mergeCell ref="CMZ2:CNE2"/>
    <mergeCell ref="CNF2:CNK2"/>
    <mergeCell ref="CNL2:CNQ2"/>
    <mergeCell ref="CKX2:CLC2"/>
    <mergeCell ref="CLD2:CLI2"/>
    <mergeCell ref="CLJ2:CLO2"/>
    <mergeCell ref="CLP2:CLU2"/>
    <mergeCell ref="CLV2:CMA2"/>
    <mergeCell ref="CMB2:CMG2"/>
    <mergeCell ref="CJN2:CJS2"/>
    <mergeCell ref="CJT2:CJY2"/>
    <mergeCell ref="CJZ2:CKE2"/>
    <mergeCell ref="CKF2:CKK2"/>
    <mergeCell ref="CKL2:CKQ2"/>
    <mergeCell ref="CKR2:CKW2"/>
    <mergeCell ref="CID2:CII2"/>
    <mergeCell ref="CIJ2:CIO2"/>
    <mergeCell ref="CIP2:CIU2"/>
    <mergeCell ref="CIV2:CJA2"/>
    <mergeCell ref="CJB2:CJG2"/>
    <mergeCell ref="CJH2:CJM2"/>
    <mergeCell ref="CGT2:CGY2"/>
    <mergeCell ref="CGZ2:CHE2"/>
    <mergeCell ref="CHF2:CHK2"/>
    <mergeCell ref="CHL2:CHQ2"/>
    <mergeCell ref="CHR2:CHW2"/>
    <mergeCell ref="CHX2:CIC2"/>
    <mergeCell ref="CFJ2:CFO2"/>
    <mergeCell ref="CFP2:CFU2"/>
    <mergeCell ref="CFV2:CGA2"/>
    <mergeCell ref="CGB2:CGG2"/>
    <mergeCell ref="CGH2:CGM2"/>
    <mergeCell ref="CGN2:CGS2"/>
    <mergeCell ref="CDZ2:CEE2"/>
    <mergeCell ref="CEF2:CEK2"/>
    <mergeCell ref="CEL2:CEQ2"/>
    <mergeCell ref="CER2:CEW2"/>
    <mergeCell ref="CEX2:CFC2"/>
    <mergeCell ref="CFD2:CFI2"/>
    <mergeCell ref="CCP2:CCU2"/>
    <mergeCell ref="CCV2:CDA2"/>
    <mergeCell ref="CDB2:CDG2"/>
    <mergeCell ref="CDH2:CDM2"/>
    <mergeCell ref="CDN2:CDS2"/>
    <mergeCell ref="CDT2:CDY2"/>
    <mergeCell ref="CBF2:CBK2"/>
    <mergeCell ref="CBL2:CBQ2"/>
    <mergeCell ref="CBR2:CBW2"/>
    <mergeCell ref="CBX2:CCC2"/>
    <mergeCell ref="CCD2:CCI2"/>
    <mergeCell ref="CCJ2:CCO2"/>
    <mergeCell ref="BZV2:CAA2"/>
    <mergeCell ref="CAB2:CAG2"/>
    <mergeCell ref="CAH2:CAM2"/>
    <mergeCell ref="CAN2:CAS2"/>
    <mergeCell ref="CAT2:CAY2"/>
    <mergeCell ref="CAZ2:CBE2"/>
    <mergeCell ref="BYL2:BYQ2"/>
    <mergeCell ref="BYR2:BYW2"/>
    <mergeCell ref="BYX2:BZC2"/>
    <mergeCell ref="BZD2:BZI2"/>
    <mergeCell ref="BZJ2:BZO2"/>
    <mergeCell ref="BZP2:BZU2"/>
    <mergeCell ref="BXB2:BXG2"/>
    <mergeCell ref="BXH2:BXM2"/>
    <mergeCell ref="BXN2:BXS2"/>
    <mergeCell ref="BXT2:BXY2"/>
    <mergeCell ref="BXZ2:BYE2"/>
    <mergeCell ref="BYF2:BYK2"/>
    <mergeCell ref="BVR2:BVW2"/>
    <mergeCell ref="BVX2:BWC2"/>
    <mergeCell ref="BWD2:BWI2"/>
    <mergeCell ref="BWJ2:BWO2"/>
    <mergeCell ref="BWP2:BWU2"/>
    <mergeCell ref="BWV2:BXA2"/>
    <mergeCell ref="BUH2:BUM2"/>
    <mergeCell ref="BUN2:BUS2"/>
    <mergeCell ref="BUT2:BUY2"/>
    <mergeCell ref="BUZ2:BVE2"/>
    <mergeCell ref="BVF2:BVK2"/>
    <mergeCell ref="BVL2:BVQ2"/>
    <mergeCell ref="BSX2:BTC2"/>
    <mergeCell ref="BTD2:BTI2"/>
    <mergeCell ref="BTJ2:BTO2"/>
    <mergeCell ref="BTP2:BTU2"/>
    <mergeCell ref="BTV2:BUA2"/>
    <mergeCell ref="BUB2:BUG2"/>
    <mergeCell ref="BRN2:BRS2"/>
    <mergeCell ref="BRT2:BRY2"/>
    <mergeCell ref="BRZ2:BSE2"/>
    <mergeCell ref="BSF2:BSK2"/>
    <mergeCell ref="BSL2:BSQ2"/>
    <mergeCell ref="BSR2:BSW2"/>
    <mergeCell ref="BQD2:BQI2"/>
    <mergeCell ref="BQJ2:BQO2"/>
    <mergeCell ref="BQP2:BQU2"/>
    <mergeCell ref="BQV2:BRA2"/>
    <mergeCell ref="BRB2:BRG2"/>
    <mergeCell ref="BRH2:BRM2"/>
    <mergeCell ref="BOT2:BOY2"/>
    <mergeCell ref="BOZ2:BPE2"/>
    <mergeCell ref="BPF2:BPK2"/>
    <mergeCell ref="BPL2:BPQ2"/>
    <mergeCell ref="BPR2:BPW2"/>
    <mergeCell ref="BPX2:BQC2"/>
    <mergeCell ref="BNJ2:BNO2"/>
    <mergeCell ref="BNP2:BNU2"/>
    <mergeCell ref="BNV2:BOA2"/>
    <mergeCell ref="BOB2:BOG2"/>
    <mergeCell ref="BOH2:BOM2"/>
    <mergeCell ref="BON2:BOS2"/>
    <mergeCell ref="BLZ2:BME2"/>
    <mergeCell ref="BMF2:BMK2"/>
    <mergeCell ref="BML2:BMQ2"/>
    <mergeCell ref="BMR2:BMW2"/>
    <mergeCell ref="BMX2:BNC2"/>
    <mergeCell ref="BND2:BNI2"/>
    <mergeCell ref="BKP2:BKU2"/>
    <mergeCell ref="BKV2:BLA2"/>
    <mergeCell ref="BLB2:BLG2"/>
    <mergeCell ref="BLH2:BLM2"/>
    <mergeCell ref="BLN2:BLS2"/>
    <mergeCell ref="BLT2:BLY2"/>
    <mergeCell ref="BJF2:BJK2"/>
    <mergeCell ref="BJL2:BJQ2"/>
    <mergeCell ref="BJR2:BJW2"/>
    <mergeCell ref="BJX2:BKC2"/>
    <mergeCell ref="BKD2:BKI2"/>
    <mergeCell ref="BKJ2:BKO2"/>
    <mergeCell ref="BHV2:BIA2"/>
    <mergeCell ref="BIB2:BIG2"/>
    <mergeCell ref="BIH2:BIM2"/>
    <mergeCell ref="BIN2:BIS2"/>
    <mergeCell ref="BIT2:BIY2"/>
    <mergeCell ref="BIZ2:BJE2"/>
    <mergeCell ref="BGL2:BGQ2"/>
    <mergeCell ref="BGR2:BGW2"/>
    <mergeCell ref="BGX2:BHC2"/>
    <mergeCell ref="BHD2:BHI2"/>
    <mergeCell ref="BHJ2:BHO2"/>
    <mergeCell ref="BHP2:BHU2"/>
    <mergeCell ref="BFB2:BFG2"/>
    <mergeCell ref="BFH2:BFM2"/>
    <mergeCell ref="BFN2:BFS2"/>
    <mergeCell ref="BFT2:BFY2"/>
    <mergeCell ref="BFZ2:BGE2"/>
    <mergeCell ref="BGF2:BGK2"/>
    <mergeCell ref="BDR2:BDW2"/>
    <mergeCell ref="BDX2:BEC2"/>
    <mergeCell ref="BED2:BEI2"/>
    <mergeCell ref="BEJ2:BEO2"/>
    <mergeCell ref="BEP2:BEU2"/>
    <mergeCell ref="BEV2:BFA2"/>
    <mergeCell ref="BCH2:BCM2"/>
    <mergeCell ref="BCN2:BCS2"/>
    <mergeCell ref="BCT2:BCY2"/>
    <mergeCell ref="BCZ2:BDE2"/>
    <mergeCell ref="BDF2:BDK2"/>
    <mergeCell ref="BDL2:BDQ2"/>
    <mergeCell ref="BAX2:BBC2"/>
    <mergeCell ref="BBD2:BBI2"/>
    <mergeCell ref="BBJ2:BBO2"/>
    <mergeCell ref="BBP2:BBU2"/>
    <mergeCell ref="BBV2:BCA2"/>
    <mergeCell ref="BCB2:BCG2"/>
    <mergeCell ref="AZN2:AZS2"/>
    <mergeCell ref="AZT2:AZY2"/>
    <mergeCell ref="AZZ2:BAE2"/>
    <mergeCell ref="BAF2:BAK2"/>
    <mergeCell ref="BAL2:BAQ2"/>
    <mergeCell ref="BAR2:BAW2"/>
    <mergeCell ref="AYD2:AYI2"/>
    <mergeCell ref="AYJ2:AYO2"/>
    <mergeCell ref="AYP2:AYU2"/>
    <mergeCell ref="AYV2:AZA2"/>
    <mergeCell ref="AZB2:AZG2"/>
    <mergeCell ref="AZH2:AZM2"/>
    <mergeCell ref="AWT2:AWY2"/>
    <mergeCell ref="AWZ2:AXE2"/>
    <mergeCell ref="AXF2:AXK2"/>
    <mergeCell ref="AXL2:AXQ2"/>
    <mergeCell ref="AXR2:AXW2"/>
    <mergeCell ref="AXX2:AYC2"/>
    <mergeCell ref="AVJ2:AVO2"/>
    <mergeCell ref="AVP2:AVU2"/>
    <mergeCell ref="AVV2:AWA2"/>
    <mergeCell ref="AWB2:AWG2"/>
    <mergeCell ref="AWH2:AWM2"/>
    <mergeCell ref="AWN2:AWS2"/>
    <mergeCell ref="ATZ2:AUE2"/>
    <mergeCell ref="AUF2:AUK2"/>
    <mergeCell ref="AUL2:AUQ2"/>
    <mergeCell ref="AUR2:AUW2"/>
    <mergeCell ref="AUX2:AVC2"/>
    <mergeCell ref="AVD2:AVI2"/>
    <mergeCell ref="ASP2:ASU2"/>
    <mergeCell ref="ASV2:ATA2"/>
    <mergeCell ref="ATB2:ATG2"/>
    <mergeCell ref="ATH2:ATM2"/>
    <mergeCell ref="ATN2:ATS2"/>
    <mergeCell ref="ATT2:ATY2"/>
    <mergeCell ref="ARF2:ARK2"/>
    <mergeCell ref="ARL2:ARQ2"/>
    <mergeCell ref="ARR2:ARW2"/>
    <mergeCell ref="ARX2:ASC2"/>
    <mergeCell ref="ASD2:ASI2"/>
    <mergeCell ref="ASJ2:ASO2"/>
    <mergeCell ref="APV2:AQA2"/>
    <mergeCell ref="AQB2:AQG2"/>
    <mergeCell ref="AQH2:AQM2"/>
    <mergeCell ref="AQN2:AQS2"/>
    <mergeCell ref="AQT2:AQY2"/>
    <mergeCell ref="AQZ2:ARE2"/>
    <mergeCell ref="AOL2:AOQ2"/>
    <mergeCell ref="AOR2:AOW2"/>
    <mergeCell ref="AOX2:APC2"/>
    <mergeCell ref="APD2:API2"/>
    <mergeCell ref="APJ2:APO2"/>
    <mergeCell ref="APP2:APU2"/>
    <mergeCell ref="ANB2:ANG2"/>
    <mergeCell ref="ANH2:ANM2"/>
    <mergeCell ref="ANN2:ANS2"/>
    <mergeCell ref="ANT2:ANY2"/>
    <mergeCell ref="ANZ2:AOE2"/>
    <mergeCell ref="AOF2:AOK2"/>
    <mergeCell ref="ALR2:ALW2"/>
    <mergeCell ref="ALX2:AMC2"/>
    <mergeCell ref="AMD2:AMI2"/>
    <mergeCell ref="AMJ2:AMO2"/>
    <mergeCell ref="AMP2:AMU2"/>
    <mergeCell ref="AMV2:ANA2"/>
    <mergeCell ref="AKH2:AKM2"/>
    <mergeCell ref="AKN2:AKS2"/>
    <mergeCell ref="AKT2:AKY2"/>
    <mergeCell ref="AKZ2:ALE2"/>
    <mergeCell ref="ALF2:ALK2"/>
    <mergeCell ref="ALL2:ALQ2"/>
    <mergeCell ref="AIX2:AJC2"/>
    <mergeCell ref="AJD2:AJI2"/>
    <mergeCell ref="AJJ2:AJO2"/>
    <mergeCell ref="AJP2:AJU2"/>
    <mergeCell ref="AJV2:AKA2"/>
    <mergeCell ref="AKB2:AKG2"/>
    <mergeCell ref="AHN2:AHS2"/>
    <mergeCell ref="AHT2:AHY2"/>
    <mergeCell ref="AHZ2:AIE2"/>
    <mergeCell ref="AIF2:AIK2"/>
    <mergeCell ref="AIL2:AIQ2"/>
    <mergeCell ref="AIR2:AIW2"/>
    <mergeCell ref="AGD2:AGI2"/>
    <mergeCell ref="AGJ2:AGO2"/>
    <mergeCell ref="AGP2:AGU2"/>
    <mergeCell ref="AGV2:AHA2"/>
    <mergeCell ref="AHB2:AHG2"/>
    <mergeCell ref="AHH2:AHM2"/>
    <mergeCell ref="AET2:AEY2"/>
    <mergeCell ref="AEZ2:AFE2"/>
    <mergeCell ref="AFF2:AFK2"/>
    <mergeCell ref="AFL2:AFQ2"/>
    <mergeCell ref="AFR2:AFW2"/>
    <mergeCell ref="AFX2:AGC2"/>
    <mergeCell ref="ADJ2:ADO2"/>
    <mergeCell ref="ADP2:ADU2"/>
    <mergeCell ref="ADV2:AEA2"/>
    <mergeCell ref="AEB2:AEG2"/>
    <mergeCell ref="AEH2:AEM2"/>
    <mergeCell ref="AEN2:AES2"/>
    <mergeCell ref="ABZ2:ACE2"/>
    <mergeCell ref="ACF2:ACK2"/>
    <mergeCell ref="ACL2:ACQ2"/>
    <mergeCell ref="ACR2:ACW2"/>
    <mergeCell ref="ACX2:ADC2"/>
    <mergeCell ref="ADD2:ADI2"/>
    <mergeCell ref="AAP2:AAU2"/>
    <mergeCell ref="AAV2:ABA2"/>
    <mergeCell ref="ABB2:ABG2"/>
    <mergeCell ref="ABH2:ABM2"/>
    <mergeCell ref="ABN2:ABS2"/>
    <mergeCell ref="ABT2:ABY2"/>
    <mergeCell ref="ZF2:ZK2"/>
    <mergeCell ref="ZL2:ZQ2"/>
    <mergeCell ref="ZR2:ZW2"/>
    <mergeCell ref="ZX2:AAC2"/>
    <mergeCell ref="AAD2:AAI2"/>
    <mergeCell ref="AAJ2:AAO2"/>
    <mergeCell ref="XV2:YA2"/>
    <mergeCell ref="YB2:YG2"/>
    <mergeCell ref="YH2:YM2"/>
    <mergeCell ref="YN2:YS2"/>
    <mergeCell ref="YT2:YY2"/>
    <mergeCell ref="YZ2:ZE2"/>
    <mergeCell ref="WL2:WQ2"/>
    <mergeCell ref="WR2:WW2"/>
    <mergeCell ref="WX2:XC2"/>
    <mergeCell ref="XD2:XI2"/>
    <mergeCell ref="XJ2:XO2"/>
    <mergeCell ref="XP2:XU2"/>
    <mergeCell ref="VB2:VG2"/>
    <mergeCell ref="VH2:VM2"/>
    <mergeCell ref="VN2:VS2"/>
    <mergeCell ref="VT2:VY2"/>
    <mergeCell ref="VZ2:WE2"/>
    <mergeCell ref="WF2:WK2"/>
    <mergeCell ref="TR2:TW2"/>
    <mergeCell ref="TX2:UC2"/>
    <mergeCell ref="UD2:UI2"/>
    <mergeCell ref="UJ2:UO2"/>
    <mergeCell ref="UP2:UU2"/>
    <mergeCell ref="UV2:VA2"/>
    <mergeCell ref="SH2:SM2"/>
    <mergeCell ref="SN2:SS2"/>
    <mergeCell ref="ST2:SY2"/>
    <mergeCell ref="SZ2:TE2"/>
    <mergeCell ref="TF2:TK2"/>
    <mergeCell ref="TL2:TQ2"/>
    <mergeCell ref="QX2:RC2"/>
    <mergeCell ref="RD2:RI2"/>
    <mergeCell ref="RJ2:RO2"/>
    <mergeCell ref="RP2:RU2"/>
    <mergeCell ref="RV2:SA2"/>
    <mergeCell ref="SB2:SG2"/>
    <mergeCell ref="PN2:PS2"/>
    <mergeCell ref="PT2:PY2"/>
    <mergeCell ref="PZ2:QE2"/>
    <mergeCell ref="QF2:QK2"/>
    <mergeCell ref="QL2:QQ2"/>
    <mergeCell ref="QR2:QW2"/>
    <mergeCell ref="OD2:OI2"/>
    <mergeCell ref="OJ2:OO2"/>
    <mergeCell ref="OP2:OU2"/>
    <mergeCell ref="OV2:PA2"/>
    <mergeCell ref="PB2:PG2"/>
    <mergeCell ref="PH2:PM2"/>
    <mergeCell ref="MT2:MY2"/>
    <mergeCell ref="MZ2:NE2"/>
    <mergeCell ref="NF2:NK2"/>
    <mergeCell ref="NL2:NQ2"/>
    <mergeCell ref="NR2:NW2"/>
    <mergeCell ref="NX2:OC2"/>
    <mergeCell ref="LJ2:LO2"/>
    <mergeCell ref="LP2:LU2"/>
    <mergeCell ref="LV2:MA2"/>
    <mergeCell ref="MB2:MG2"/>
    <mergeCell ref="MH2:MM2"/>
    <mergeCell ref="MN2:MS2"/>
    <mergeCell ref="JZ2:KE2"/>
    <mergeCell ref="KF2:KK2"/>
    <mergeCell ref="KL2:KQ2"/>
    <mergeCell ref="KR2:KW2"/>
    <mergeCell ref="KX2:LC2"/>
    <mergeCell ref="LD2:LI2"/>
    <mergeCell ref="IP2:IU2"/>
    <mergeCell ref="IV2:JA2"/>
    <mergeCell ref="JB2:JG2"/>
    <mergeCell ref="JH2:JM2"/>
    <mergeCell ref="JN2:JS2"/>
    <mergeCell ref="JT2:JY2"/>
    <mergeCell ref="HF2:HK2"/>
    <mergeCell ref="HL2:HQ2"/>
    <mergeCell ref="HR2:HW2"/>
    <mergeCell ref="HX2:IC2"/>
    <mergeCell ref="ID2:II2"/>
    <mergeCell ref="IJ2:IO2"/>
    <mergeCell ref="FV2:GA2"/>
    <mergeCell ref="GB2:GG2"/>
    <mergeCell ref="GH2:GM2"/>
    <mergeCell ref="GN2:GS2"/>
    <mergeCell ref="GT2:GY2"/>
    <mergeCell ref="GZ2:HE2"/>
    <mergeCell ref="EL2:EQ2"/>
    <mergeCell ref="ER2:EW2"/>
    <mergeCell ref="EX2:FC2"/>
    <mergeCell ref="FD2:FI2"/>
    <mergeCell ref="FJ2:FO2"/>
    <mergeCell ref="FP2:FU2"/>
    <mergeCell ref="A2:F2"/>
    <mergeCell ref="H2:I2"/>
    <mergeCell ref="J2:O2"/>
    <mergeCell ref="P2:U2"/>
    <mergeCell ref="V2:AA2"/>
    <mergeCell ref="AB2:AG2"/>
    <mergeCell ref="DB2:DG2"/>
    <mergeCell ref="DH2:DM2"/>
    <mergeCell ref="DN2:DS2"/>
    <mergeCell ref="DT2:DY2"/>
    <mergeCell ref="DZ2:EE2"/>
    <mergeCell ref="EF2:EK2"/>
    <mergeCell ref="BR2:BW2"/>
    <mergeCell ref="BX2:CC2"/>
    <mergeCell ref="CD2:CI2"/>
    <mergeCell ref="CJ2:CO2"/>
    <mergeCell ref="CP2:CU2"/>
    <mergeCell ref="CV2:DA2"/>
    <mergeCell ref="AH2:AM2"/>
    <mergeCell ref="AN2:AS2"/>
    <mergeCell ref="AT2:AY2"/>
    <mergeCell ref="AZ2:BE2"/>
    <mergeCell ref="BF2:BK2"/>
    <mergeCell ref="BL2:BQ2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4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4"/>
  <sheetViews>
    <sheetView showGridLines="0" topLeftCell="A2" zoomScaleNormal="100" zoomScaleSheetLayoutView="90" workbookViewId="0"/>
  </sheetViews>
  <sheetFormatPr baseColWidth="10" defaultColWidth="11.44140625" defaultRowHeight="15.6"/>
  <cols>
    <col min="1" max="1" width="14.88671875" style="1009" customWidth="1"/>
    <col min="2" max="2" width="41" style="1009" bestFit="1" customWidth="1"/>
    <col min="3" max="3" width="12.109375" style="1009" bestFit="1" customWidth="1"/>
    <col min="4" max="4" width="17" style="1009" bestFit="1" customWidth="1"/>
    <col min="5" max="5" width="13.88671875" style="1009" bestFit="1" customWidth="1"/>
    <col min="6" max="6" width="12.88671875" style="1009" bestFit="1" customWidth="1"/>
    <col min="7" max="7" width="13" style="1009" customWidth="1"/>
    <col min="8" max="8" width="13.33203125" style="1009" customWidth="1"/>
    <col min="9" max="9" width="11.88671875" style="1009" customWidth="1"/>
    <col min="10" max="10" width="12.6640625" style="1009" customWidth="1"/>
    <col min="11" max="11" width="11.5546875" style="1009" bestFit="1" customWidth="1"/>
    <col min="12" max="12" width="2.88671875" style="1010" customWidth="1"/>
    <col min="13" max="16384" width="11.44140625" style="1009"/>
  </cols>
  <sheetData>
    <row r="2" spans="1:11">
      <c r="A2" s="1404" t="s">
        <v>4095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</row>
    <row r="3" spans="1:11" s="1010" customFormat="1">
      <c r="A3" s="1420" t="s">
        <v>46</v>
      </c>
      <c r="B3" s="1420"/>
      <c r="C3" s="1420"/>
      <c r="D3" s="1420"/>
      <c r="E3" s="1420"/>
      <c r="F3" s="1420"/>
      <c r="G3" s="1420"/>
      <c r="H3" s="1420"/>
      <c r="I3" s="1420"/>
      <c r="J3" s="1420"/>
      <c r="K3" s="1420"/>
    </row>
    <row r="4" spans="1:11" s="1010" customFormat="1">
      <c r="A4" s="1274" t="s">
        <v>4096</v>
      </c>
      <c r="B4" s="1274"/>
      <c r="C4" s="1274"/>
      <c r="D4" s="1274"/>
      <c r="E4" s="1274"/>
      <c r="F4" s="1274"/>
      <c r="G4" s="1274"/>
      <c r="H4" s="1274"/>
      <c r="I4" s="1274"/>
      <c r="J4" s="1274"/>
      <c r="K4" s="1274"/>
    </row>
    <row r="5" spans="1:11" s="1010" customFormat="1">
      <c r="A5" s="1274" t="s">
        <v>4365</v>
      </c>
      <c r="B5" s="1274"/>
      <c r="C5" s="1274"/>
      <c r="D5" s="1274"/>
      <c r="E5" s="1274"/>
      <c r="F5" s="1274"/>
      <c r="G5" s="1274"/>
      <c r="H5" s="1274"/>
      <c r="I5" s="1274"/>
      <c r="J5" s="1274"/>
      <c r="K5" s="1274"/>
    </row>
    <row r="6" spans="1:11" s="1010" customFormat="1">
      <c r="A6" s="1412" t="s">
        <v>4157</v>
      </c>
      <c r="B6" s="1412"/>
      <c r="C6" s="1412"/>
      <c r="D6" s="1412"/>
      <c r="E6" s="1412"/>
      <c r="F6" s="1412"/>
      <c r="G6" s="1412"/>
      <c r="H6" s="1412"/>
      <c r="I6" s="1412"/>
      <c r="J6" s="1412"/>
      <c r="K6" s="1412"/>
    </row>
    <row r="7" spans="1:11" s="1010" customFormat="1">
      <c r="A7" s="1009"/>
      <c r="B7" s="1009"/>
      <c r="C7" s="277"/>
      <c r="D7" s="277"/>
      <c r="E7" s="277"/>
      <c r="F7" s="277"/>
      <c r="G7" s="277"/>
      <c r="H7" s="277"/>
      <c r="I7" s="277"/>
      <c r="J7" s="277"/>
      <c r="K7" s="277"/>
    </row>
    <row r="8" spans="1:11" s="837" customFormat="1">
      <c r="A8" s="979" t="s">
        <v>4282</v>
      </c>
      <c r="C8" s="930"/>
      <c r="D8" s="930"/>
      <c r="E8" s="930"/>
      <c r="F8" s="930"/>
      <c r="G8" s="930"/>
      <c r="H8" s="930"/>
      <c r="I8" s="930"/>
      <c r="J8" s="930"/>
      <c r="K8" s="930"/>
    </row>
    <row r="9" spans="1:11" s="837" customFormat="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1" s="837" customFormat="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1" s="929" customFormat="1" ht="13.8">
      <c r="A11" s="1107" t="s">
        <v>7360</v>
      </c>
      <c r="B11" s="1105" t="s">
        <v>7105</v>
      </c>
      <c r="C11" s="1108">
        <v>72522</v>
      </c>
      <c r="D11" s="678">
        <v>0</v>
      </c>
      <c r="E11" s="678">
        <v>0</v>
      </c>
      <c r="F11" s="1108">
        <f>+C11+D11+E11</f>
        <v>72522</v>
      </c>
      <c r="G11" s="1109">
        <f>C11/30*24</f>
        <v>58017.600000000006</v>
      </c>
      <c r="H11" s="678">
        <v>0</v>
      </c>
      <c r="I11" s="1108">
        <f>F11/30*40</f>
        <v>96696</v>
      </c>
      <c r="J11" s="678">
        <v>0</v>
      </c>
      <c r="K11" s="1108">
        <f>G11+H11+I11</f>
        <v>154713.60000000001</v>
      </c>
    </row>
    <row r="12" spans="1:11" s="929" customFormat="1" ht="13.8">
      <c r="A12" s="1107" t="s">
        <v>7361</v>
      </c>
      <c r="B12" s="1105" t="s">
        <v>6932</v>
      </c>
      <c r="C12" s="1108">
        <v>54399.199999999997</v>
      </c>
      <c r="D12" s="678">
        <v>0</v>
      </c>
      <c r="E12" s="678">
        <v>0</v>
      </c>
      <c r="F12" s="1108">
        <f>+C12+D12+E12</f>
        <v>54399.199999999997</v>
      </c>
      <c r="G12" s="1109">
        <f>C12/30*24</f>
        <v>43519.360000000001</v>
      </c>
      <c r="H12" s="678">
        <v>0</v>
      </c>
      <c r="I12" s="1108">
        <f>F12/30*40</f>
        <v>72532.266666666663</v>
      </c>
      <c r="J12" s="678">
        <v>0</v>
      </c>
      <c r="K12" s="1108">
        <f>G12+H12+I12</f>
        <v>116051.62666666666</v>
      </c>
    </row>
    <row r="13" spans="1:11" s="929" customFormat="1" ht="13.8">
      <c r="A13" s="1107" t="s">
        <v>7362</v>
      </c>
      <c r="B13" s="1105" t="s">
        <v>4372</v>
      </c>
      <c r="C13" s="1108">
        <v>28035.85</v>
      </c>
      <c r="D13" s="678">
        <v>0</v>
      </c>
      <c r="E13" s="678">
        <v>0</v>
      </c>
      <c r="F13" s="1108">
        <f>+C13+D13+E13</f>
        <v>28035.85</v>
      </c>
      <c r="G13" s="1109">
        <f>C13/30*24</f>
        <v>22428.68</v>
      </c>
      <c r="H13" s="678">
        <v>0</v>
      </c>
      <c r="I13" s="1108">
        <f>F13/30*40</f>
        <v>37381.133333333331</v>
      </c>
      <c r="J13" s="678">
        <v>0</v>
      </c>
      <c r="K13" s="1108">
        <f>G13+H13+I13</f>
        <v>59809.813333333332</v>
      </c>
    </row>
    <row r="14" spans="1:11" s="837" customFormat="1">
      <c r="A14" s="1110"/>
      <c r="B14" s="1110"/>
      <c r="C14" s="1111"/>
      <c r="D14" s="1112"/>
      <c r="E14" s="1112"/>
      <c r="F14" s="1111"/>
      <c r="G14" s="1111"/>
      <c r="H14" s="1111"/>
      <c r="I14" s="1111"/>
      <c r="J14" s="1111"/>
      <c r="K14" s="1111"/>
    </row>
    <row r="15" spans="1:11" s="837" customFormat="1">
      <c r="A15" s="1113"/>
      <c r="B15" s="1114"/>
      <c r="C15" s="1113"/>
      <c r="D15" s="1113"/>
      <c r="E15" s="1113"/>
      <c r="F15" s="1113"/>
      <c r="G15" s="1113"/>
      <c r="H15" s="1113"/>
      <c r="I15" s="1113"/>
      <c r="J15" s="1113"/>
      <c r="K15" s="1113"/>
    </row>
    <row r="16" spans="1:11" s="837" customFormat="1" ht="15.75" customHeight="1">
      <c r="A16" s="1115" t="s">
        <v>4296</v>
      </c>
      <c r="B16" s="1114"/>
      <c r="C16" s="1113"/>
      <c r="D16" s="1113"/>
      <c r="E16" s="1113"/>
      <c r="F16" s="1113"/>
      <c r="G16" s="1113"/>
      <c r="H16" s="1113"/>
      <c r="I16" s="1113"/>
      <c r="J16" s="1113"/>
      <c r="K16" s="1113"/>
    </row>
    <row r="17" spans="1:12" s="837" customFormat="1" ht="16.5" customHeight="1">
      <c r="A17" s="1251" t="s">
        <v>4283</v>
      </c>
      <c r="B17" s="1251" t="s">
        <v>4159</v>
      </c>
      <c r="C17" s="1251" t="s">
        <v>4285</v>
      </c>
      <c r="D17" s="1251" t="s">
        <v>4285</v>
      </c>
      <c r="E17" s="1251" t="s">
        <v>4285</v>
      </c>
      <c r="F17" s="1251" t="s">
        <v>4285</v>
      </c>
      <c r="G17" s="1251" t="s">
        <v>4286</v>
      </c>
      <c r="H17" s="1251" t="s">
        <v>4286</v>
      </c>
      <c r="I17" s="1251" t="s">
        <v>4286</v>
      </c>
      <c r="J17" s="1251" t="s">
        <v>4286</v>
      </c>
      <c r="K17" s="1251" t="s">
        <v>4286</v>
      </c>
    </row>
    <row r="18" spans="1:12" s="837" customFormat="1" ht="27.6">
      <c r="A18" s="1251" t="s">
        <v>4283</v>
      </c>
      <c r="B18" s="1251" t="s">
        <v>6362</v>
      </c>
      <c r="C18" s="110" t="s">
        <v>4287</v>
      </c>
      <c r="D18" s="110" t="s">
        <v>4288</v>
      </c>
      <c r="E18" s="110" t="s">
        <v>4289</v>
      </c>
      <c r="F18" s="110" t="s">
        <v>4290</v>
      </c>
      <c r="G18" s="110" t="s">
        <v>4291</v>
      </c>
      <c r="H18" s="110" t="s">
        <v>4292</v>
      </c>
      <c r="I18" s="110" t="s">
        <v>4293</v>
      </c>
      <c r="J18" s="110" t="s">
        <v>4294</v>
      </c>
      <c r="K18" s="110" t="s">
        <v>4290</v>
      </c>
    </row>
    <row r="19" spans="1:12" s="929" customFormat="1" ht="13.8">
      <c r="A19" s="1107" t="s">
        <v>7363</v>
      </c>
      <c r="B19" s="1105" t="s">
        <v>4179</v>
      </c>
      <c r="C19" s="1109">
        <v>17192.7</v>
      </c>
      <c r="D19" s="1109">
        <v>1380.5</v>
      </c>
      <c r="E19" s="678">
        <v>0</v>
      </c>
      <c r="F19" s="1109">
        <f t="shared" ref="F19:F28" si="0">+C19+E19+D19</f>
        <v>18573.2</v>
      </c>
      <c r="G19" s="1109">
        <f t="shared" ref="G19:G28" si="1">C19/30*24</f>
        <v>13754.16</v>
      </c>
      <c r="H19" s="678">
        <v>0</v>
      </c>
      <c r="I19" s="1108">
        <f t="shared" ref="I19:I27" si="2">F19/30*40</f>
        <v>24764.266666666666</v>
      </c>
      <c r="J19" s="678">
        <v>0</v>
      </c>
      <c r="K19" s="1108">
        <f t="shared" ref="K19:K27" si="3">G19+H19+I19</f>
        <v>38518.426666666666</v>
      </c>
    </row>
    <row r="20" spans="1:12" s="1068" customFormat="1" ht="13.8">
      <c r="A20" s="1107" t="s">
        <v>7364</v>
      </c>
      <c r="B20" s="1105" t="s">
        <v>6956</v>
      </c>
      <c r="C20" s="1109">
        <v>13525.15</v>
      </c>
      <c r="D20" s="1109">
        <v>1380.5</v>
      </c>
      <c r="E20" s="678">
        <v>0</v>
      </c>
      <c r="F20" s="1109">
        <f t="shared" si="0"/>
        <v>14905.65</v>
      </c>
      <c r="G20" s="1109">
        <f t="shared" si="1"/>
        <v>10820.119999999999</v>
      </c>
      <c r="H20" s="678">
        <v>0</v>
      </c>
      <c r="I20" s="1108">
        <f t="shared" si="2"/>
        <v>19874.199999999997</v>
      </c>
      <c r="J20" s="678">
        <v>0</v>
      </c>
      <c r="K20" s="1108">
        <f t="shared" si="3"/>
        <v>30694.319999999996</v>
      </c>
      <c r="L20" s="929"/>
    </row>
    <row r="21" spans="1:12" s="1068" customFormat="1" ht="13.8">
      <c r="A21" s="1107" t="s">
        <v>7365</v>
      </c>
      <c r="B21" s="1105" t="s">
        <v>5103</v>
      </c>
      <c r="C21" s="1109">
        <v>10749</v>
      </c>
      <c r="D21" s="1109">
        <v>1380.5</v>
      </c>
      <c r="E21" s="678">
        <v>0</v>
      </c>
      <c r="F21" s="1109">
        <f t="shared" si="0"/>
        <v>12129.5</v>
      </c>
      <c r="G21" s="1109">
        <f t="shared" si="1"/>
        <v>8599.2000000000007</v>
      </c>
      <c r="H21" s="678">
        <v>0</v>
      </c>
      <c r="I21" s="1108">
        <f t="shared" si="2"/>
        <v>16172.666666666666</v>
      </c>
      <c r="J21" s="678">
        <v>0</v>
      </c>
      <c r="K21" s="1108">
        <f t="shared" si="3"/>
        <v>24771.866666666669</v>
      </c>
      <c r="L21" s="929"/>
    </row>
    <row r="22" spans="1:12" s="1068" customFormat="1" ht="13.8">
      <c r="A22" s="1107" t="s">
        <v>7366</v>
      </c>
      <c r="B22" s="1105" t="s">
        <v>4725</v>
      </c>
      <c r="C22" s="1109">
        <v>8319.9</v>
      </c>
      <c r="D22" s="1109">
        <v>1380.5</v>
      </c>
      <c r="E22" s="678">
        <v>0</v>
      </c>
      <c r="F22" s="1109">
        <f t="shared" si="0"/>
        <v>9700.4</v>
      </c>
      <c r="G22" s="1109">
        <f t="shared" si="1"/>
        <v>6655.92</v>
      </c>
      <c r="H22" s="678">
        <v>0</v>
      </c>
      <c r="I22" s="1108">
        <f t="shared" si="2"/>
        <v>12933.866666666665</v>
      </c>
      <c r="J22" s="678">
        <v>0</v>
      </c>
      <c r="K22" s="1108">
        <f t="shared" si="3"/>
        <v>19589.786666666667</v>
      </c>
      <c r="L22" s="929"/>
    </row>
    <row r="23" spans="1:12" s="1068" customFormat="1" ht="13.8">
      <c r="A23" s="1107" t="s">
        <v>7367</v>
      </c>
      <c r="B23" s="1105" t="s">
        <v>7368</v>
      </c>
      <c r="C23" s="1109">
        <v>6388.55</v>
      </c>
      <c r="D23" s="1109">
        <v>1380.5</v>
      </c>
      <c r="E23" s="678">
        <v>0</v>
      </c>
      <c r="F23" s="1109">
        <f t="shared" si="0"/>
        <v>7769.05</v>
      </c>
      <c r="G23" s="1109">
        <f t="shared" si="1"/>
        <v>5110.84</v>
      </c>
      <c r="H23" s="678">
        <v>0</v>
      </c>
      <c r="I23" s="1108">
        <f t="shared" si="2"/>
        <v>10358.733333333334</v>
      </c>
      <c r="J23" s="678">
        <v>0</v>
      </c>
      <c r="K23" s="1108">
        <f t="shared" si="3"/>
        <v>15469.573333333334</v>
      </c>
      <c r="L23" s="929"/>
    </row>
    <row r="24" spans="1:12" s="1068" customFormat="1" ht="13.8">
      <c r="A24" s="1107" t="s">
        <v>7369</v>
      </c>
      <c r="B24" s="1105" t="s">
        <v>7301</v>
      </c>
      <c r="C24" s="1109">
        <v>9250.25</v>
      </c>
      <c r="D24" s="1109">
        <v>1380.5</v>
      </c>
      <c r="E24" s="678">
        <v>0</v>
      </c>
      <c r="F24" s="1109">
        <f t="shared" si="0"/>
        <v>10630.75</v>
      </c>
      <c r="G24" s="1109">
        <f t="shared" si="1"/>
        <v>7400.1999999999989</v>
      </c>
      <c r="H24" s="678">
        <v>0</v>
      </c>
      <c r="I24" s="1108">
        <f t="shared" si="2"/>
        <v>14174.333333333334</v>
      </c>
      <c r="J24" s="678">
        <v>0</v>
      </c>
      <c r="K24" s="1108">
        <f t="shared" si="3"/>
        <v>21574.533333333333</v>
      </c>
      <c r="L24" s="929"/>
    </row>
    <row r="25" spans="1:12" s="1068" customFormat="1" ht="13.8">
      <c r="A25" s="1107" t="s">
        <v>7370</v>
      </c>
      <c r="B25" s="1105" t="s">
        <v>7323</v>
      </c>
      <c r="C25" s="1109">
        <v>19295.900000000001</v>
      </c>
      <c r="D25" s="1109">
        <v>1380.5</v>
      </c>
      <c r="E25" s="678">
        <v>0</v>
      </c>
      <c r="F25" s="1109">
        <f t="shared" si="0"/>
        <v>20676.400000000001</v>
      </c>
      <c r="G25" s="1109">
        <f t="shared" si="1"/>
        <v>15436.720000000001</v>
      </c>
      <c r="H25" s="678">
        <v>0</v>
      </c>
      <c r="I25" s="1108">
        <f t="shared" si="2"/>
        <v>27568.533333333333</v>
      </c>
      <c r="J25" s="678">
        <v>0</v>
      </c>
      <c r="K25" s="1108">
        <f t="shared" si="3"/>
        <v>43005.253333333334</v>
      </c>
      <c r="L25" s="929"/>
    </row>
    <row r="26" spans="1:12" s="1068" customFormat="1" ht="13.8">
      <c r="A26" s="1107" t="s">
        <v>7371</v>
      </c>
      <c r="B26" s="1105" t="s">
        <v>7325</v>
      </c>
      <c r="C26" s="1109">
        <v>21639.75</v>
      </c>
      <c r="D26" s="1109">
        <v>1380.5</v>
      </c>
      <c r="E26" s="678">
        <v>0</v>
      </c>
      <c r="F26" s="1109">
        <f t="shared" si="0"/>
        <v>23020.25</v>
      </c>
      <c r="G26" s="1109">
        <f t="shared" si="1"/>
        <v>17311.800000000003</v>
      </c>
      <c r="H26" s="678">
        <v>0</v>
      </c>
      <c r="I26" s="1108">
        <f t="shared" si="2"/>
        <v>30693.666666666668</v>
      </c>
      <c r="J26" s="678">
        <v>0</v>
      </c>
      <c r="K26" s="1108">
        <f t="shared" si="3"/>
        <v>48005.466666666674</v>
      </c>
      <c r="L26" s="929"/>
    </row>
    <row r="27" spans="1:12" s="1068" customFormat="1" ht="13.8">
      <c r="A27" s="1107" t="s">
        <v>7372</v>
      </c>
      <c r="B27" s="1105" t="s">
        <v>7327</v>
      </c>
      <c r="C27" s="1109">
        <v>24250.9</v>
      </c>
      <c r="D27" s="1109">
        <v>1380.5</v>
      </c>
      <c r="E27" s="678">
        <v>0</v>
      </c>
      <c r="F27" s="1109">
        <f t="shared" si="0"/>
        <v>25631.4</v>
      </c>
      <c r="G27" s="1109">
        <f t="shared" si="1"/>
        <v>19400.72</v>
      </c>
      <c r="H27" s="678">
        <v>0</v>
      </c>
      <c r="I27" s="1108">
        <f t="shared" si="2"/>
        <v>34175.199999999997</v>
      </c>
      <c r="J27" s="678">
        <v>0</v>
      </c>
      <c r="K27" s="1108">
        <f t="shared" si="3"/>
        <v>53575.92</v>
      </c>
      <c r="L27" s="929"/>
    </row>
    <row r="28" spans="1:12" s="1068" customFormat="1" ht="13.8">
      <c r="A28" s="1107" t="s">
        <v>7373</v>
      </c>
      <c r="B28" s="1105" t="s">
        <v>7359</v>
      </c>
      <c r="C28" s="1109">
        <v>129.08000000000001</v>
      </c>
      <c r="D28" s="1109">
        <f>34.5/4</f>
        <v>8.625</v>
      </c>
      <c r="E28" s="678">
        <v>0</v>
      </c>
      <c r="F28" s="1109">
        <f t="shared" si="0"/>
        <v>137.70500000000001</v>
      </c>
      <c r="G28" s="1116">
        <f t="shared" si="1"/>
        <v>103.26400000000001</v>
      </c>
      <c r="H28" s="678">
        <v>0</v>
      </c>
      <c r="I28" s="1105">
        <f>C28/30*40</f>
        <v>172.10666666666668</v>
      </c>
      <c r="J28" s="1117">
        <f>20.65/4</f>
        <v>5.1624999999999996</v>
      </c>
      <c r="K28" s="1105">
        <f>+G28+H28+I28+J28</f>
        <v>280.53316666666672</v>
      </c>
      <c r="L28" s="929" t="s">
        <v>6864</v>
      </c>
    </row>
    <row r="30" spans="1:12">
      <c r="A30" s="929" t="s">
        <v>7141</v>
      </c>
    </row>
    <row r="32" spans="1:12" s="977" customFormat="1">
      <c r="A32" s="837"/>
      <c r="B32" s="928" t="s">
        <v>6922</v>
      </c>
      <c r="C32" s="929"/>
      <c r="D32" s="930"/>
      <c r="E32" s="930"/>
      <c r="F32" s="930"/>
      <c r="G32" s="930"/>
      <c r="H32" s="930"/>
      <c r="I32" s="930"/>
      <c r="J32" s="930"/>
      <c r="K32" s="930"/>
    </row>
    <row r="33" spans="1:11" s="977" customFormat="1" ht="15.75" customHeight="1">
      <c r="A33" s="837"/>
      <c r="B33" s="796" t="s">
        <v>4283</v>
      </c>
      <c r="C33" s="1388" t="s">
        <v>3218</v>
      </c>
      <c r="D33" s="1388"/>
      <c r="E33" s="1388"/>
      <c r="F33" s="1388"/>
      <c r="G33" s="930"/>
      <c r="H33" s="930"/>
      <c r="I33" s="930"/>
      <c r="J33" s="930"/>
      <c r="K33" s="930"/>
    </row>
    <row r="34" spans="1:11" s="977" customFormat="1">
      <c r="A34" s="930"/>
      <c r="B34" s="983" t="s">
        <v>4246</v>
      </c>
      <c r="C34" s="1416" t="s">
        <v>7342</v>
      </c>
      <c r="D34" s="1416"/>
      <c r="E34" s="1416"/>
      <c r="F34" s="1416"/>
      <c r="G34" s="930"/>
      <c r="H34" s="930"/>
      <c r="I34" s="930"/>
      <c r="J34" s="930"/>
      <c r="K34" s="930"/>
    </row>
  </sheetData>
  <mergeCells count="15">
    <mergeCell ref="C34:F34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7:A18"/>
    <mergeCell ref="B17:B18"/>
    <mergeCell ref="C17:F17"/>
    <mergeCell ref="G17:K17"/>
    <mergeCell ref="C33:F33"/>
  </mergeCells>
  <printOptions horizontalCentered="1"/>
  <pageMargins left="0.59055118110236227" right="0.59055118110236227" top="1.1811023622047245" bottom="0.78740157480314965" header="0.39370078740157483" footer="0.39370078740157483"/>
  <pageSetup scale="70" fitToHeight="0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W54"/>
  <sheetViews>
    <sheetView showGridLines="0" topLeftCell="B3" zoomScaleNormal="100" zoomScaleSheetLayoutView="64" workbookViewId="0"/>
  </sheetViews>
  <sheetFormatPr baseColWidth="10" defaultColWidth="11.44140625" defaultRowHeight="15.6"/>
  <cols>
    <col min="1" max="1" width="22.5546875" style="837" customWidth="1"/>
    <col min="2" max="2" width="51.88671875" style="837" customWidth="1"/>
    <col min="3" max="3" width="13.88671875" style="837" customWidth="1"/>
    <col min="4" max="4" width="24.6640625" style="837" customWidth="1"/>
    <col min="5" max="5" width="17.6640625" style="837" customWidth="1"/>
    <col min="6" max="6" width="17.6640625" style="790" customWidth="1"/>
    <col min="7" max="7" width="3.44140625" style="790" customWidth="1"/>
    <col min="8" max="179" width="11.44140625" style="1092"/>
    <col min="180" max="16384" width="11.44140625" style="1093"/>
  </cols>
  <sheetData>
    <row r="2" spans="1:179">
      <c r="A2" s="1302" t="s">
        <v>4095</v>
      </c>
      <c r="B2" s="1302"/>
      <c r="C2" s="1302"/>
      <c r="D2" s="1302"/>
      <c r="E2" s="1302"/>
      <c r="F2" s="1302"/>
    </row>
    <row r="3" spans="1:179">
      <c r="A3" s="1302" t="s">
        <v>42</v>
      </c>
      <c r="B3" s="1302"/>
      <c r="C3" s="1302"/>
      <c r="D3" s="1302"/>
      <c r="E3" s="1302"/>
      <c r="F3" s="1302"/>
    </row>
    <row r="4" spans="1:179">
      <c r="A4" s="1302" t="s">
        <v>6753</v>
      </c>
      <c r="B4" s="1302"/>
      <c r="C4" s="1302"/>
      <c r="D4" s="1302"/>
      <c r="E4" s="1302"/>
      <c r="F4" s="1302"/>
    </row>
    <row r="5" spans="1:179">
      <c r="A5" s="1302" t="s">
        <v>4156</v>
      </c>
      <c r="B5" s="1302"/>
      <c r="C5" s="1302"/>
      <c r="D5" s="1302"/>
      <c r="E5" s="1302"/>
      <c r="F5" s="1302"/>
    </row>
    <row r="6" spans="1:179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</row>
    <row r="7" spans="1:179" s="1072" customFormat="1" ht="14.25" customHeight="1">
      <c r="A7" s="1075"/>
      <c r="B7" s="1070"/>
      <c r="C7" s="1076"/>
      <c r="D7" s="1077"/>
      <c r="E7" s="1077"/>
      <c r="F7" s="1071"/>
      <c r="G7" s="1071"/>
      <c r="H7" s="1071"/>
      <c r="I7" s="1071"/>
      <c r="J7" s="1071"/>
      <c r="K7" s="1071"/>
      <c r="L7" s="1071"/>
      <c r="M7" s="1071"/>
      <c r="N7" s="1071"/>
      <c r="O7" s="1071"/>
      <c r="P7" s="1071"/>
      <c r="Q7" s="1071"/>
      <c r="R7" s="1071"/>
      <c r="S7" s="1071"/>
      <c r="T7" s="1071"/>
      <c r="U7" s="1071"/>
      <c r="V7" s="1071"/>
      <c r="W7" s="1071"/>
      <c r="X7" s="1071"/>
      <c r="Y7" s="1071"/>
      <c r="Z7" s="1071"/>
      <c r="AA7" s="1071"/>
      <c r="AB7" s="1071"/>
      <c r="AC7" s="1071"/>
      <c r="AD7" s="1071"/>
      <c r="AE7" s="1071"/>
      <c r="AF7" s="1071"/>
      <c r="AG7" s="1071"/>
      <c r="AH7" s="1071"/>
      <c r="AI7" s="1071"/>
      <c r="AJ7" s="1071"/>
      <c r="AK7" s="1071"/>
      <c r="AL7" s="1071"/>
      <c r="AM7" s="1071"/>
      <c r="AN7" s="1071"/>
      <c r="AO7" s="1071"/>
      <c r="AP7" s="1071"/>
      <c r="AQ7" s="1071"/>
      <c r="AR7" s="1071"/>
      <c r="AS7" s="1071"/>
      <c r="AT7" s="1071"/>
      <c r="AU7" s="1071"/>
      <c r="AV7" s="1071"/>
      <c r="AW7" s="1071"/>
      <c r="AX7" s="1071"/>
      <c r="AY7" s="1071"/>
      <c r="AZ7" s="1071"/>
      <c r="BA7" s="1071"/>
      <c r="BB7" s="1071"/>
      <c r="BC7" s="1071"/>
      <c r="BD7" s="1071"/>
      <c r="BE7" s="1071"/>
      <c r="BF7" s="1071"/>
      <c r="BG7" s="1071"/>
      <c r="BH7" s="1071"/>
      <c r="BI7" s="1071"/>
      <c r="BJ7" s="1071"/>
      <c r="BK7" s="1071"/>
      <c r="BL7" s="1071"/>
      <c r="BM7" s="1071"/>
      <c r="BN7" s="1071"/>
      <c r="BO7" s="1071"/>
      <c r="BP7" s="1071"/>
      <c r="BQ7" s="1071"/>
      <c r="BR7" s="1071"/>
      <c r="BS7" s="1071"/>
      <c r="BT7" s="1071"/>
      <c r="BU7" s="1071"/>
      <c r="BV7" s="1071"/>
      <c r="BW7" s="1071"/>
      <c r="BX7" s="1071"/>
      <c r="BY7" s="1071"/>
      <c r="BZ7" s="1071"/>
      <c r="CA7" s="1071"/>
      <c r="CB7" s="1071"/>
      <c r="CC7" s="1071"/>
      <c r="CD7" s="1071"/>
      <c r="CE7" s="1071"/>
      <c r="CF7" s="1071"/>
      <c r="CG7" s="1071"/>
      <c r="CH7" s="1071"/>
      <c r="CI7" s="1071"/>
      <c r="CJ7" s="1071"/>
      <c r="CK7" s="1071"/>
      <c r="CL7" s="1071"/>
      <c r="CM7" s="1071"/>
      <c r="CN7" s="1071"/>
      <c r="CO7" s="1071"/>
      <c r="CP7" s="1071"/>
      <c r="CQ7" s="1071"/>
      <c r="CR7" s="1071"/>
      <c r="CS7" s="1071"/>
      <c r="CT7" s="1071"/>
      <c r="CU7" s="1071"/>
      <c r="CV7" s="1071"/>
      <c r="CW7" s="1071"/>
      <c r="CX7" s="1071"/>
      <c r="CY7" s="1071"/>
      <c r="CZ7" s="1071"/>
      <c r="DA7" s="1071"/>
      <c r="DB7" s="1071"/>
      <c r="DC7" s="1071"/>
      <c r="DD7" s="1071"/>
      <c r="DE7" s="1071"/>
      <c r="DF7" s="1071"/>
      <c r="DG7" s="1071"/>
      <c r="DH7" s="1071"/>
      <c r="DI7" s="1071"/>
      <c r="DJ7" s="1071"/>
      <c r="DK7" s="1071"/>
      <c r="DL7" s="1071"/>
      <c r="DM7" s="1071"/>
      <c r="DN7" s="1071"/>
      <c r="DO7" s="1071"/>
      <c r="DP7" s="1071"/>
      <c r="DQ7" s="1071"/>
      <c r="DR7" s="1071"/>
      <c r="DS7" s="1071"/>
      <c r="DT7" s="1071"/>
      <c r="DU7" s="1071"/>
      <c r="DV7" s="1071"/>
      <c r="DW7" s="1071"/>
      <c r="DX7" s="1071"/>
      <c r="DY7" s="1071"/>
      <c r="DZ7" s="1071"/>
      <c r="EA7" s="1071"/>
      <c r="EB7" s="1071"/>
      <c r="EC7" s="1071"/>
      <c r="ED7" s="1071"/>
      <c r="EE7" s="1071"/>
      <c r="EF7" s="1071"/>
      <c r="EG7" s="1071"/>
      <c r="EH7" s="1071"/>
      <c r="EI7" s="1071"/>
      <c r="EJ7" s="1071"/>
      <c r="EK7" s="1071"/>
      <c r="EL7" s="1071"/>
      <c r="EM7" s="1071"/>
      <c r="EN7" s="1071"/>
      <c r="EO7" s="1071"/>
      <c r="EP7" s="1071"/>
      <c r="EQ7" s="1071"/>
      <c r="ER7" s="1071"/>
      <c r="ES7" s="1071"/>
      <c r="ET7" s="1071"/>
      <c r="EU7" s="1071"/>
      <c r="EV7" s="1071"/>
      <c r="EW7" s="1071"/>
      <c r="EX7" s="1071"/>
      <c r="EY7" s="1071"/>
      <c r="EZ7" s="1071"/>
      <c r="FA7" s="1071"/>
      <c r="FB7" s="1071"/>
      <c r="FC7" s="1071"/>
      <c r="FD7" s="1071"/>
      <c r="FE7" s="1071"/>
      <c r="FF7" s="1071"/>
      <c r="FG7" s="1071"/>
    </row>
    <row r="8" spans="1:179" s="49" customFormat="1" ht="14.2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2" t="s">
        <v>4161</v>
      </c>
      <c r="F8" s="1252" t="s">
        <v>4161</v>
      </c>
    </row>
    <row r="9" spans="1:179" s="49" customFormat="1" ht="14.25" customHeight="1">
      <c r="A9" s="1251" t="s">
        <v>4158</v>
      </c>
      <c r="B9" s="1251" t="s">
        <v>4159</v>
      </c>
      <c r="C9" s="1251" t="s">
        <v>4160</v>
      </c>
      <c r="D9" s="1251"/>
      <c r="E9" s="50" t="s">
        <v>4162</v>
      </c>
      <c r="F9" s="50" t="s">
        <v>4163</v>
      </c>
    </row>
    <row r="10" spans="1:179" s="1072" customFormat="1" ht="14.25" customHeight="1">
      <c r="A10" s="1075"/>
      <c r="B10" s="1070"/>
      <c r="C10" s="1076"/>
      <c r="D10" s="1077"/>
      <c r="E10" s="1077"/>
      <c r="F10" s="1071"/>
      <c r="G10" s="1071"/>
      <c r="H10" s="1071"/>
      <c r="I10" s="1071"/>
      <c r="J10" s="1071"/>
      <c r="K10" s="1071"/>
      <c r="L10" s="1071"/>
      <c r="M10" s="1071"/>
      <c r="N10" s="1071"/>
      <c r="O10" s="1071"/>
      <c r="P10" s="1071"/>
      <c r="Q10" s="1071"/>
      <c r="R10" s="1071"/>
      <c r="S10" s="1071"/>
      <c r="T10" s="1071"/>
      <c r="U10" s="1071"/>
      <c r="V10" s="1071"/>
      <c r="W10" s="1071"/>
      <c r="X10" s="1071"/>
      <c r="Y10" s="1071"/>
      <c r="Z10" s="1071"/>
      <c r="AA10" s="1071"/>
      <c r="AB10" s="1071"/>
      <c r="AC10" s="1071"/>
      <c r="AD10" s="1071"/>
      <c r="AE10" s="1071"/>
      <c r="AF10" s="1071"/>
      <c r="AG10" s="1071"/>
      <c r="AH10" s="1071"/>
      <c r="AI10" s="1071"/>
      <c r="AJ10" s="1071"/>
      <c r="AK10" s="1071"/>
      <c r="AL10" s="1071"/>
      <c r="AM10" s="1071"/>
      <c r="AN10" s="1071"/>
      <c r="AO10" s="1071"/>
      <c r="AP10" s="1071"/>
      <c r="AQ10" s="1071"/>
      <c r="AR10" s="1071"/>
      <c r="AS10" s="1071"/>
      <c r="AT10" s="1071"/>
      <c r="AU10" s="1071"/>
      <c r="AV10" s="1071"/>
      <c r="AW10" s="1071"/>
      <c r="AX10" s="1071"/>
      <c r="AY10" s="1071"/>
      <c r="AZ10" s="1071"/>
      <c r="BA10" s="1071"/>
      <c r="BB10" s="1071"/>
      <c r="BC10" s="1071"/>
      <c r="BD10" s="1071"/>
      <c r="BE10" s="1071"/>
      <c r="BF10" s="1071"/>
      <c r="BG10" s="1071"/>
      <c r="BH10" s="1071"/>
      <c r="BI10" s="1071"/>
      <c r="BJ10" s="1071"/>
      <c r="BK10" s="1071"/>
      <c r="BL10" s="1071"/>
      <c r="BM10" s="1071"/>
      <c r="BN10" s="1071"/>
      <c r="BO10" s="1071"/>
      <c r="BP10" s="1071"/>
      <c r="BQ10" s="1071"/>
      <c r="BR10" s="1071"/>
      <c r="BS10" s="1071"/>
      <c r="BT10" s="1071"/>
      <c r="BU10" s="1071"/>
      <c r="BV10" s="1071"/>
      <c r="BW10" s="1071"/>
      <c r="BX10" s="1071"/>
      <c r="BY10" s="1071"/>
      <c r="BZ10" s="1071"/>
      <c r="CA10" s="1071"/>
      <c r="CB10" s="1071"/>
      <c r="CC10" s="1071"/>
      <c r="CD10" s="1071"/>
      <c r="CE10" s="1071"/>
      <c r="CF10" s="1071"/>
      <c r="CG10" s="1071"/>
      <c r="CH10" s="1071"/>
      <c r="CI10" s="1071"/>
      <c r="CJ10" s="1071"/>
      <c r="CK10" s="1071"/>
      <c r="CL10" s="1071"/>
      <c r="CM10" s="1071"/>
      <c r="CN10" s="1071"/>
      <c r="CO10" s="1071"/>
      <c r="CP10" s="1071"/>
      <c r="CQ10" s="1071"/>
      <c r="CR10" s="1071"/>
      <c r="CS10" s="1071"/>
      <c r="CT10" s="1071"/>
      <c r="CU10" s="1071"/>
      <c r="CV10" s="1071"/>
      <c r="CW10" s="1071"/>
      <c r="CX10" s="1071"/>
      <c r="CY10" s="1071"/>
      <c r="CZ10" s="1071"/>
      <c r="DA10" s="1071"/>
      <c r="DB10" s="1071"/>
      <c r="DC10" s="1071"/>
      <c r="DD10" s="1071"/>
      <c r="DE10" s="1071"/>
      <c r="DF10" s="1071"/>
      <c r="DG10" s="1071"/>
      <c r="DH10" s="1071"/>
      <c r="DI10" s="1071"/>
      <c r="DJ10" s="1071"/>
      <c r="DK10" s="1071"/>
      <c r="DL10" s="1071"/>
      <c r="DM10" s="1071"/>
      <c r="DN10" s="1071"/>
      <c r="DO10" s="1071"/>
      <c r="DP10" s="1071"/>
      <c r="DQ10" s="1071"/>
      <c r="DR10" s="1071"/>
      <c r="DS10" s="1071"/>
      <c r="DT10" s="1071"/>
      <c r="DU10" s="1071"/>
      <c r="DV10" s="1071"/>
      <c r="DW10" s="1071"/>
      <c r="DX10" s="1071"/>
      <c r="DY10" s="1071"/>
      <c r="DZ10" s="1071"/>
      <c r="EA10" s="1071"/>
      <c r="EB10" s="1071"/>
      <c r="EC10" s="1071"/>
      <c r="ED10" s="1071"/>
      <c r="EE10" s="1071"/>
      <c r="EF10" s="1071"/>
      <c r="EG10" s="1071"/>
      <c r="EH10" s="1071"/>
      <c r="EI10" s="1071"/>
      <c r="EJ10" s="1071"/>
      <c r="EK10" s="1071"/>
      <c r="EL10" s="1071"/>
      <c r="EM10" s="1071"/>
      <c r="EN10" s="1071"/>
      <c r="EO10" s="1071"/>
      <c r="EP10" s="1071"/>
      <c r="EQ10" s="1071"/>
      <c r="ER10" s="1071"/>
      <c r="ES10" s="1071"/>
      <c r="ET10" s="1071"/>
      <c r="EU10" s="1071"/>
      <c r="EV10" s="1071"/>
      <c r="EW10" s="1071"/>
      <c r="EX10" s="1071"/>
      <c r="EY10" s="1071"/>
      <c r="EZ10" s="1071"/>
      <c r="FA10" s="1071"/>
      <c r="FB10" s="1071"/>
      <c r="FC10" s="1071"/>
      <c r="FD10" s="1071"/>
      <c r="FE10" s="1071"/>
      <c r="FF10" s="1071"/>
      <c r="FG10" s="1071"/>
    </row>
    <row r="11" spans="1:179" s="1072" customFormat="1">
      <c r="A11" s="1418" t="s">
        <v>4102</v>
      </c>
      <c r="B11" s="1419" t="s">
        <v>4102</v>
      </c>
      <c r="C11" s="1078"/>
      <c r="D11" s="1078"/>
      <c r="E11" s="1079"/>
      <c r="F11" s="1079"/>
      <c r="G11" s="1071"/>
      <c r="H11" s="1071"/>
      <c r="I11" s="1071"/>
      <c r="J11" s="1071"/>
      <c r="K11" s="1071"/>
      <c r="L11" s="1071"/>
      <c r="M11" s="1071"/>
      <c r="N11" s="1071"/>
      <c r="O11" s="1071"/>
      <c r="P11" s="1071"/>
      <c r="Q11" s="1071"/>
      <c r="R11" s="1071"/>
      <c r="S11" s="1071"/>
      <c r="T11" s="1071"/>
      <c r="U11" s="1071"/>
      <c r="V11" s="1071"/>
      <c r="W11" s="1071"/>
      <c r="X11" s="1071"/>
      <c r="Y11" s="1071"/>
      <c r="Z11" s="1071"/>
      <c r="AA11" s="1071"/>
      <c r="AB11" s="1071"/>
      <c r="AC11" s="1071"/>
      <c r="AD11" s="1071"/>
      <c r="AE11" s="1071"/>
      <c r="AF11" s="1071"/>
      <c r="AG11" s="1071"/>
      <c r="AH11" s="1071"/>
      <c r="AI11" s="1071"/>
      <c r="AJ11" s="1071"/>
      <c r="AK11" s="1071"/>
      <c r="AL11" s="1071"/>
      <c r="AM11" s="1071"/>
      <c r="AN11" s="1071"/>
      <c r="AO11" s="1071"/>
      <c r="AP11" s="1071"/>
      <c r="AQ11" s="1071"/>
      <c r="AR11" s="1071"/>
      <c r="AS11" s="1071"/>
      <c r="AT11" s="1071"/>
      <c r="AU11" s="1071"/>
      <c r="AV11" s="1071"/>
      <c r="AW11" s="1071"/>
      <c r="AX11" s="1071"/>
      <c r="AY11" s="1071"/>
      <c r="AZ11" s="1071"/>
      <c r="BA11" s="1071"/>
      <c r="BB11" s="1071"/>
      <c r="BC11" s="1071"/>
      <c r="BD11" s="1071"/>
      <c r="BE11" s="1071"/>
      <c r="BF11" s="1071"/>
      <c r="BG11" s="1071"/>
      <c r="BH11" s="1071"/>
      <c r="BI11" s="1071"/>
      <c r="BJ11" s="1071"/>
      <c r="BK11" s="1071"/>
      <c r="BL11" s="1071"/>
      <c r="BM11" s="1071"/>
      <c r="BN11" s="1071"/>
      <c r="BO11" s="1071"/>
      <c r="BP11" s="1071"/>
      <c r="BQ11" s="1071"/>
      <c r="BR11" s="1071"/>
      <c r="BS11" s="1071"/>
      <c r="BT11" s="1071"/>
      <c r="BU11" s="1071"/>
      <c r="BV11" s="1071"/>
      <c r="BW11" s="1071"/>
      <c r="BX11" s="1071"/>
      <c r="BY11" s="1071"/>
      <c r="BZ11" s="1071"/>
      <c r="CA11" s="1071"/>
      <c r="CB11" s="1071"/>
      <c r="CC11" s="1071"/>
      <c r="CD11" s="1071"/>
      <c r="CE11" s="1071"/>
      <c r="CF11" s="1071"/>
      <c r="CG11" s="1071"/>
      <c r="CH11" s="1071"/>
      <c r="CI11" s="1071"/>
      <c r="CJ11" s="1071"/>
      <c r="CK11" s="1071"/>
      <c r="CL11" s="1071"/>
      <c r="CM11" s="1071"/>
      <c r="CN11" s="1071"/>
      <c r="CO11" s="1071"/>
      <c r="CP11" s="1071"/>
      <c r="CQ11" s="1071"/>
      <c r="CR11" s="1071"/>
      <c r="CS11" s="1071"/>
      <c r="CT11" s="1071"/>
      <c r="CU11" s="1071"/>
      <c r="CV11" s="1071"/>
      <c r="CW11" s="1071"/>
      <c r="CX11" s="1071"/>
      <c r="CY11" s="1071"/>
      <c r="CZ11" s="1071"/>
      <c r="DA11" s="1071"/>
      <c r="DB11" s="1071"/>
      <c r="DC11" s="1071"/>
      <c r="DD11" s="1071"/>
      <c r="DE11" s="1071"/>
      <c r="DF11" s="1071"/>
      <c r="DG11" s="1071"/>
      <c r="DH11" s="1071"/>
      <c r="DI11" s="1071"/>
      <c r="DJ11" s="1071"/>
      <c r="DK11" s="1071"/>
      <c r="DL11" s="1071"/>
      <c r="DM11" s="1071"/>
      <c r="DN11" s="1071"/>
      <c r="DO11" s="1071"/>
      <c r="DP11" s="1071"/>
      <c r="DQ11" s="1071"/>
      <c r="DR11" s="1071"/>
      <c r="DS11" s="1071"/>
      <c r="DT11" s="1071"/>
      <c r="DU11" s="1071"/>
      <c r="DV11" s="1071"/>
      <c r="DW11" s="1071"/>
      <c r="DX11" s="1071"/>
      <c r="DY11" s="1071"/>
      <c r="DZ11" s="1071"/>
      <c r="EA11" s="1071"/>
      <c r="EB11" s="1071"/>
      <c r="EC11" s="1071"/>
      <c r="ED11" s="1071"/>
      <c r="EE11" s="1071"/>
      <c r="EF11" s="1071"/>
      <c r="EG11" s="1071"/>
      <c r="EH11" s="1071"/>
      <c r="EI11" s="1071"/>
      <c r="EJ11" s="1071"/>
      <c r="EK11" s="1071"/>
      <c r="EL11" s="1071"/>
      <c r="EM11" s="1071"/>
      <c r="EN11" s="1071"/>
      <c r="EO11" s="1071"/>
      <c r="EP11" s="1071"/>
      <c r="EQ11" s="1071"/>
      <c r="ER11" s="1071"/>
      <c r="ES11" s="1071"/>
      <c r="ET11" s="1071"/>
      <c r="EU11" s="1071"/>
      <c r="EV11" s="1071"/>
      <c r="EW11" s="1071"/>
      <c r="EX11" s="1071"/>
      <c r="EY11" s="1071"/>
      <c r="EZ11" s="1071"/>
      <c r="FA11" s="1071"/>
      <c r="FB11" s="1071"/>
      <c r="FC11" s="1071"/>
      <c r="FD11" s="1071"/>
      <c r="FE11" s="1071"/>
      <c r="FF11" s="1071"/>
      <c r="FG11" s="1071"/>
    </row>
    <row r="12" spans="1:179" s="992" customFormat="1" ht="13.8">
      <c r="A12" s="941" t="s">
        <v>7375</v>
      </c>
      <c r="B12" s="1118" t="s">
        <v>7105</v>
      </c>
      <c r="C12" s="1119">
        <v>1</v>
      </c>
      <c r="D12" s="1120">
        <v>0</v>
      </c>
      <c r="E12" s="1121">
        <v>83786.080000000002</v>
      </c>
      <c r="F12" s="1121">
        <v>83786.080000000002</v>
      </c>
      <c r="G12" s="816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991"/>
      <c r="S12" s="991"/>
      <c r="T12" s="991"/>
      <c r="U12" s="991"/>
      <c r="V12" s="991"/>
      <c r="W12" s="991"/>
      <c r="X12" s="991"/>
      <c r="Y12" s="991"/>
      <c r="Z12" s="991"/>
      <c r="AA12" s="991"/>
      <c r="AB12" s="991"/>
      <c r="AC12" s="991"/>
      <c r="AD12" s="991"/>
      <c r="AE12" s="991"/>
      <c r="AF12" s="991"/>
      <c r="AG12" s="991"/>
      <c r="AH12" s="991"/>
      <c r="AI12" s="991"/>
      <c r="AJ12" s="991"/>
      <c r="AK12" s="991"/>
      <c r="AL12" s="991"/>
      <c r="AM12" s="991"/>
      <c r="AN12" s="991"/>
      <c r="AO12" s="991"/>
      <c r="AP12" s="991"/>
      <c r="AQ12" s="991"/>
      <c r="AR12" s="991"/>
      <c r="AS12" s="991"/>
      <c r="AT12" s="991"/>
      <c r="AU12" s="991"/>
      <c r="AV12" s="991"/>
      <c r="AW12" s="991"/>
      <c r="AX12" s="991"/>
      <c r="AY12" s="991"/>
      <c r="AZ12" s="991"/>
      <c r="BA12" s="991"/>
      <c r="BB12" s="991"/>
      <c r="BC12" s="991"/>
      <c r="BD12" s="991"/>
      <c r="BE12" s="991"/>
      <c r="BF12" s="991"/>
      <c r="BG12" s="991"/>
      <c r="BH12" s="991"/>
      <c r="BI12" s="991"/>
      <c r="BJ12" s="991"/>
      <c r="BK12" s="991"/>
      <c r="BL12" s="991"/>
      <c r="BM12" s="991"/>
      <c r="BN12" s="991"/>
      <c r="BO12" s="991"/>
      <c r="BP12" s="991"/>
      <c r="BQ12" s="991"/>
      <c r="BR12" s="991"/>
      <c r="BS12" s="991"/>
      <c r="BT12" s="991"/>
      <c r="BU12" s="991"/>
      <c r="BV12" s="991"/>
      <c r="BW12" s="991"/>
      <c r="BX12" s="991"/>
      <c r="BY12" s="991"/>
      <c r="BZ12" s="991"/>
      <c r="CA12" s="991"/>
      <c r="CB12" s="991"/>
      <c r="CC12" s="991"/>
      <c r="CD12" s="991"/>
      <c r="CE12" s="991"/>
      <c r="CF12" s="991"/>
      <c r="CG12" s="991"/>
      <c r="CH12" s="991"/>
      <c r="CI12" s="991"/>
      <c r="CJ12" s="991"/>
      <c r="CK12" s="991"/>
      <c r="CL12" s="991"/>
      <c r="CM12" s="991"/>
      <c r="CN12" s="991"/>
      <c r="CO12" s="991"/>
      <c r="CP12" s="991"/>
      <c r="CQ12" s="991"/>
      <c r="CR12" s="991"/>
      <c r="CS12" s="991"/>
      <c r="CT12" s="991"/>
      <c r="CU12" s="991"/>
      <c r="CV12" s="991"/>
      <c r="CW12" s="991"/>
      <c r="CX12" s="991"/>
      <c r="CY12" s="991"/>
      <c r="CZ12" s="991"/>
      <c r="DA12" s="991"/>
      <c r="DB12" s="991"/>
      <c r="DC12" s="991"/>
      <c r="DD12" s="991"/>
      <c r="DE12" s="991"/>
      <c r="DF12" s="991"/>
      <c r="DG12" s="991"/>
      <c r="DH12" s="991"/>
      <c r="DI12" s="991"/>
      <c r="DJ12" s="991"/>
      <c r="DK12" s="991"/>
      <c r="DL12" s="991"/>
      <c r="DM12" s="991"/>
      <c r="DN12" s="991"/>
      <c r="DO12" s="991"/>
      <c r="DP12" s="991"/>
      <c r="DQ12" s="991"/>
      <c r="DR12" s="991"/>
      <c r="DS12" s="991"/>
      <c r="DT12" s="991"/>
      <c r="DU12" s="991"/>
      <c r="DV12" s="991"/>
      <c r="DW12" s="991"/>
      <c r="DX12" s="991"/>
      <c r="DY12" s="991"/>
      <c r="DZ12" s="991"/>
      <c r="EA12" s="991"/>
      <c r="EB12" s="991"/>
      <c r="EC12" s="991"/>
      <c r="ED12" s="991"/>
      <c r="EE12" s="991"/>
      <c r="EF12" s="991"/>
      <c r="EG12" s="991"/>
      <c r="EH12" s="991"/>
      <c r="EI12" s="991"/>
      <c r="EJ12" s="991"/>
      <c r="EK12" s="991"/>
      <c r="EL12" s="991"/>
      <c r="EM12" s="991"/>
      <c r="EN12" s="991"/>
      <c r="EO12" s="991"/>
      <c r="EP12" s="991"/>
      <c r="EQ12" s="991"/>
      <c r="ER12" s="991"/>
      <c r="ES12" s="991"/>
      <c r="ET12" s="991"/>
      <c r="EU12" s="991"/>
      <c r="EV12" s="991"/>
      <c r="EW12" s="991"/>
      <c r="EX12" s="991"/>
      <c r="EY12" s="991"/>
      <c r="EZ12" s="991"/>
      <c r="FA12" s="991"/>
      <c r="FB12" s="991"/>
      <c r="FC12" s="991"/>
      <c r="FD12" s="991"/>
      <c r="FE12" s="991"/>
      <c r="FF12" s="991"/>
      <c r="FG12" s="991"/>
      <c r="FH12" s="991"/>
      <c r="FI12" s="991"/>
      <c r="FJ12" s="991"/>
      <c r="FK12" s="991"/>
      <c r="FL12" s="991"/>
      <c r="FM12" s="991"/>
      <c r="FN12" s="991"/>
      <c r="FO12" s="991"/>
      <c r="FP12" s="991"/>
      <c r="FQ12" s="991"/>
      <c r="FR12" s="991"/>
      <c r="FS12" s="991"/>
      <c r="FT12" s="991"/>
      <c r="FU12" s="991"/>
      <c r="FV12" s="991"/>
      <c r="FW12" s="991"/>
    </row>
    <row r="13" spans="1:179" s="992" customFormat="1" ht="13.8">
      <c r="A13" s="941" t="s">
        <v>7376</v>
      </c>
      <c r="B13" s="1118" t="s">
        <v>4326</v>
      </c>
      <c r="C13" s="1119">
        <v>3</v>
      </c>
      <c r="D13" s="1120">
        <v>0</v>
      </c>
      <c r="E13" s="1121">
        <v>48662.720000000001</v>
      </c>
      <c r="F13" s="1121">
        <v>48662.720000000001</v>
      </c>
      <c r="G13" s="816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991"/>
      <c r="S13" s="991"/>
      <c r="T13" s="991"/>
      <c r="U13" s="991"/>
      <c r="V13" s="991"/>
      <c r="W13" s="991"/>
      <c r="X13" s="991"/>
      <c r="Y13" s="991"/>
      <c r="Z13" s="991"/>
      <c r="AA13" s="991"/>
      <c r="AB13" s="991"/>
      <c r="AC13" s="991"/>
      <c r="AD13" s="991"/>
      <c r="AE13" s="991"/>
      <c r="AF13" s="991"/>
      <c r="AG13" s="991"/>
      <c r="AH13" s="991"/>
      <c r="AI13" s="991"/>
      <c r="AJ13" s="991"/>
      <c r="AK13" s="991"/>
      <c r="AL13" s="991"/>
      <c r="AM13" s="991"/>
      <c r="AN13" s="991"/>
      <c r="AO13" s="991"/>
      <c r="AP13" s="991"/>
      <c r="AQ13" s="991"/>
      <c r="AR13" s="991"/>
      <c r="AS13" s="991"/>
      <c r="AT13" s="991"/>
      <c r="AU13" s="991"/>
      <c r="AV13" s="991"/>
      <c r="AW13" s="991"/>
      <c r="AX13" s="991"/>
      <c r="AY13" s="991"/>
      <c r="AZ13" s="991"/>
      <c r="BA13" s="991"/>
      <c r="BB13" s="991"/>
      <c r="BC13" s="991"/>
      <c r="BD13" s="991"/>
      <c r="BE13" s="991"/>
      <c r="BF13" s="991"/>
      <c r="BG13" s="991"/>
      <c r="BH13" s="991"/>
      <c r="BI13" s="991"/>
      <c r="BJ13" s="991"/>
      <c r="BK13" s="991"/>
      <c r="BL13" s="991"/>
      <c r="BM13" s="991"/>
      <c r="BN13" s="991"/>
      <c r="BO13" s="991"/>
      <c r="BP13" s="991"/>
      <c r="BQ13" s="991"/>
      <c r="BR13" s="991"/>
      <c r="BS13" s="991"/>
      <c r="BT13" s="991"/>
      <c r="BU13" s="991"/>
      <c r="BV13" s="991"/>
      <c r="BW13" s="991"/>
      <c r="BX13" s="991"/>
      <c r="BY13" s="991"/>
      <c r="BZ13" s="991"/>
      <c r="CA13" s="991"/>
      <c r="CB13" s="991"/>
      <c r="CC13" s="991"/>
      <c r="CD13" s="991"/>
      <c r="CE13" s="991"/>
      <c r="CF13" s="991"/>
      <c r="CG13" s="991"/>
      <c r="CH13" s="991"/>
      <c r="CI13" s="991"/>
      <c r="CJ13" s="991"/>
      <c r="CK13" s="991"/>
      <c r="CL13" s="991"/>
      <c r="CM13" s="991"/>
      <c r="CN13" s="991"/>
      <c r="CO13" s="991"/>
      <c r="CP13" s="991"/>
      <c r="CQ13" s="991"/>
      <c r="CR13" s="991"/>
      <c r="CS13" s="991"/>
      <c r="CT13" s="991"/>
      <c r="CU13" s="991"/>
      <c r="CV13" s="991"/>
      <c r="CW13" s="991"/>
      <c r="CX13" s="991"/>
      <c r="CY13" s="991"/>
      <c r="CZ13" s="991"/>
      <c r="DA13" s="991"/>
      <c r="DB13" s="991"/>
      <c r="DC13" s="991"/>
      <c r="DD13" s="991"/>
      <c r="DE13" s="991"/>
      <c r="DF13" s="991"/>
      <c r="DG13" s="991"/>
      <c r="DH13" s="991"/>
      <c r="DI13" s="991"/>
      <c r="DJ13" s="991"/>
      <c r="DK13" s="991"/>
      <c r="DL13" s="991"/>
      <c r="DM13" s="991"/>
      <c r="DN13" s="991"/>
      <c r="DO13" s="991"/>
      <c r="DP13" s="991"/>
      <c r="DQ13" s="991"/>
      <c r="DR13" s="991"/>
      <c r="DS13" s="991"/>
      <c r="DT13" s="991"/>
      <c r="DU13" s="991"/>
      <c r="DV13" s="991"/>
      <c r="DW13" s="991"/>
      <c r="DX13" s="991"/>
      <c r="DY13" s="991"/>
      <c r="DZ13" s="991"/>
      <c r="EA13" s="991"/>
      <c r="EB13" s="991"/>
      <c r="EC13" s="991"/>
      <c r="ED13" s="991"/>
      <c r="EE13" s="991"/>
      <c r="EF13" s="991"/>
      <c r="EG13" s="991"/>
      <c r="EH13" s="991"/>
      <c r="EI13" s="991"/>
      <c r="EJ13" s="991"/>
      <c r="EK13" s="991"/>
      <c r="EL13" s="991"/>
      <c r="EM13" s="991"/>
      <c r="EN13" s="991"/>
      <c r="EO13" s="991"/>
      <c r="EP13" s="991"/>
      <c r="EQ13" s="991"/>
      <c r="ER13" s="991"/>
      <c r="ES13" s="991"/>
      <c r="ET13" s="991"/>
      <c r="EU13" s="991"/>
      <c r="EV13" s="991"/>
      <c r="EW13" s="991"/>
      <c r="EX13" s="991"/>
      <c r="EY13" s="991"/>
      <c r="EZ13" s="991"/>
      <c r="FA13" s="991"/>
      <c r="FB13" s="991"/>
      <c r="FC13" s="991"/>
      <c r="FD13" s="991"/>
      <c r="FE13" s="991"/>
      <c r="FF13" s="991"/>
      <c r="FG13" s="991"/>
      <c r="FH13" s="991"/>
      <c r="FI13" s="991"/>
      <c r="FJ13" s="991"/>
      <c r="FK13" s="991"/>
      <c r="FL13" s="991"/>
      <c r="FM13" s="991"/>
      <c r="FN13" s="991"/>
      <c r="FO13" s="991"/>
      <c r="FP13" s="991"/>
      <c r="FQ13" s="991"/>
      <c r="FR13" s="991"/>
      <c r="FS13" s="991"/>
      <c r="FT13" s="991"/>
      <c r="FU13" s="991"/>
      <c r="FV13" s="991"/>
      <c r="FW13" s="991"/>
    </row>
    <row r="14" spans="1:179" s="992" customFormat="1" ht="13.8">
      <c r="A14" s="941" t="s">
        <v>7377</v>
      </c>
      <c r="B14" s="1118" t="s">
        <v>7378</v>
      </c>
      <c r="C14" s="1119">
        <v>8</v>
      </c>
      <c r="D14" s="1120">
        <v>0</v>
      </c>
      <c r="E14" s="1121">
        <v>24504.34</v>
      </c>
      <c r="F14" s="1121">
        <v>24504.34</v>
      </c>
      <c r="G14" s="816"/>
      <c r="H14" s="991"/>
      <c r="I14" s="991"/>
      <c r="J14" s="991"/>
      <c r="K14" s="991"/>
      <c r="L14" s="991"/>
      <c r="M14" s="991"/>
      <c r="N14" s="991"/>
      <c r="O14" s="991"/>
      <c r="P14" s="991"/>
      <c r="Q14" s="991"/>
      <c r="R14" s="991"/>
      <c r="S14" s="991"/>
      <c r="T14" s="991"/>
      <c r="U14" s="991"/>
      <c r="V14" s="991"/>
      <c r="W14" s="991"/>
      <c r="X14" s="991"/>
      <c r="Y14" s="991"/>
      <c r="Z14" s="991"/>
      <c r="AA14" s="991"/>
      <c r="AB14" s="991"/>
      <c r="AC14" s="991"/>
      <c r="AD14" s="991"/>
      <c r="AE14" s="991"/>
      <c r="AF14" s="991"/>
      <c r="AG14" s="991"/>
      <c r="AH14" s="991"/>
      <c r="AI14" s="991"/>
      <c r="AJ14" s="991"/>
      <c r="AK14" s="991"/>
      <c r="AL14" s="991"/>
      <c r="AM14" s="991"/>
      <c r="AN14" s="991"/>
      <c r="AO14" s="991"/>
      <c r="AP14" s="991"/>
      <c r="AQ14" s="991"/>
      <c r="AR14" s="991"/>
      <c r="AS14" s="991"/>
      <c r="AT14" s="991"/>
      <c r="AU14" s="991"/>
      <c r="AV14" s="991"/>
      <c r="AW14" s="991"/>
      <c r="AX14" s="991"/>
      <c r="AY14" s="991"/>
      <c r="AZ14" s="991"/>
      <c r="BA14" s="991"/>
      <c r="BB14" s="991"/>
      <c r="BC14" s="991"/>
      <c r="BD14" s="991"/>
      <c r="BE14" s="991"/>
      <c r="BF14" s="991"/>
      <c r="BG14" s="991"/>
      <c r="BH14" s="991"/>
      <c r="BI14" s="991"/>
      <c r="BJ14" s="991"/>
      <c r="BK14" s="991"/>
      <c r="BL14" s="991"/>
      <c r="BM14" s="991"/>
      <c r="BN14" s="991"/>
      <c r="BO14" s="991"/>
      <c r="BP14" s="991"/>
      <c r="BQ14" s="991"/>
      <c r="BR14" s="991"/>
      <c r="BS14" s="991"/>
      <c r="BT14" s="991"/>
      <c r="BU14" s="991"/>
      <c r="BV14" s="991"/>
      <c r="BW14" s="991"/>
      <c r="BX14" s="991"/>
      <c r="BY14" s="991"/>
      <c r="BZ14" s="991"/>
      <c r="CA14" s="991"/>
      <c r="CB14" s="991"/>
      <c r="CC14" s="991"/>
      <c r="CD14" s="991"/>
      <c r="CE14" s="991"/>
      <c r="CF14" s="991"/>
      <c r="CG14" s="991"/>
      <c r="CH14" s="991"/>
      <c r="CI14" s="991"/>
      <c r="CJ14" s="991"/>
      <c r="CK14" s="991"/>
      <c r="CL14" s="991"/>
      <c r="CM14" s="991"/>
      <c r="CN14" s="991"/>
      <c r="CO14" s="991"/>
      <c r="CP14" s="991"/>
      <c r="CQ14" s="991"/>
      <c r="CR14" s="991"/>
      <c r="CS14" s="991"/>
      <c r="CT14" s="991"/>
      <c r="CU14" s="991"/>
      <c r="CV14" s="991"/>
      <c r="CW14" s="991"/>
      <c r="CX14" s="991"/>
      <c r="CY14" s="991"/>
      <c r="CZ14" s="991"/>
      <c r="DA14" s="991"/>
      <c r="DB14" s="991"/>
      <c r="DC14" s="991"/>
      <c r="DD14" s="991"/>
      <c r="DE14" s="991"/>
      <c r="DF14" s="991"/>
      <c r="DG14" s="991"/>
      <c r="DH14" s="991"/>
      <c r="DI14" s="991"/>
      <c r="DJ14" s="991"/>
      <c r="DK14" s="991"/>
      <c r="DL14" s="991"/>
      <c r="DM14" s="991"/>
      <c r="DN14" s="991"/>
      <c r="DO14" s="991"/>
      <c r="DP14" s="991"/>
      <c r="DQ14" s="991"/>
      <c r="DR14" s="991"/>
      <c r="DS14" s="991"/>
      <c r="DT14" s="991"/>
      <c r="DU14" s="991"/>
      <c r="DV14" s="991"/>
      <c r="DW14" s="991"/>
      <c r="DX14" s="991"/>
      <c r="DY14" s="991"/>
      <c r="DZ14" s="991"/>
      <c r="EA14" s="991"/>
      <c r="EB14" s="991"/>
      <c r="EC14" s="991"/>
      <c r="ED14" s="991"/>
      <c r="EE14" s="991"/>
      <c r="EF14" s="991"/>
      <c r="EG14" s="991"/>
      <c r="EH14" s="991"/>
      <c r="EI14" s="991"/>
      <c r="EJ14" s="991"/>
      <c r="EK14" s="991"/>
      <c r="EL14" s="991"/>
      <c r="EM14" s="991"/>
      <c r="EN14" s="991"/>
      <c r="EO14" s="991"/>
      <c r="EP14" s="991"/>
      <c r="EQ14" s="991"/>
      <c r="ER14" s="991"/>
      <c r="ES14" s="991"/>
      <c r="ET14" s="991"/>
      <c r="EU14" s="991"/>
      <c r="EV14" s="991"/>
      <c r="EW14" s="991"/>
      <c r="EX14" s="991"/>
      <c r="EY14" s="991"/>
      <c r="EZ14" s="991"/>
      <c r="FA14" s="991"/>
      <c r="FB14" s="991"/>
      <c r="FC14" s="991"/>
      <c r="FD14" s="991"/>
      <c r="FE14" s="991"/>
      <c r="FF14" s="991"/>
      <c r="FG14" s="991"/>
      <c r="FH14" s="991"/>
      <c r="FI14" s="991"/>
      <c r="FJ14" s="991"/>
      <c r="FK14" s="991"/>
      <c r="FL14" s="991"/>
      <c r="FM14" s="991"/>
      <c r="FN14" s="991"/>
      <c r="FO14" s="991"/>
      <c r="FP14" s="991"/>
      <c r="FQ14" s="991"/>
      <c r="FR14" s="991"/>
      <c r="FS14" s="991"/>
      <c r="FT14" s="991"/>
      <c r="FU14" s="991"/>
      <c r="FV14" s="991"/>
      <c r="FW14" s="991"/>
    </row>
    <row r="15" spans="1:179" s="992" customFormat="1" ht="13.8">
      <c r="A15" s="941" t="s">
        <v>7379</v>
      </c>
      <c r="B15" s="1118" t="s">
        <v>4372</v>
      </c>
      <c r="C15" s="1119">
        <v>8</v>
      </c>
      <c r="D15" s="1120">
        <v>0</v>
      </c>
      <c r="E15" s="1121">
        <v>24504.34</v>
      </c>
      <c r="F15" s="1121">
        <v>24504.34</v>
      </c>
      <c r="G15" s="816"/>
      <c r="H15" s="991"/>
      <c r="I15" s="991"/>
      <c r="J15" s="991"/>
      <c r="K15" s="991"/>
      <c r="L15" s="991"/>
      <c r="M15" s="991"/>
      <c r="N15" s="991"/>
      <c r="O15" s="991"/>
      <c r="P15" s="991"/>
      <c r="Q15" s="991"/>
      <c r="R15" s="991"/>
      <c r="S15" s="991"/>
      <c r="T15" s="991"/>
      <c r="U15" s="991"/>
      <c r="V15" s="991"/>
      <c r="W15" s="991"/>
      <c r="X15" s="991"/>
      <c r="Y15" s="991"/>
      <c r="Z15" s="991"/>
      <c r="AA15" s="991"/>
      <c r="AB15" s="991"/>
      <c r="AC15" s="991"/>
      <c r="AD15" s="991"/>
      <c r="AE15" s="991"/>
      <c r="AF15" s="991"/>
      <c r="AG15" s="991"/>
      <c r="AH15" s="991"/>
      <c r="AI15" s="991"/>
      <c r="AJ15" s="991"/>
      <c r="AK15" s="991"/>
      <c r="AL15" s="991"/>
      <c r="AM15" s="991"/>
      <c r="AN15" s="991"/>
      <c r="AO15" s="991"/>
      <c r="AP15" s="991"/>
      <c r="AQ15" s="991"/>
      <c r="AR15" s="991"/>
      <c r="AS15" s="991"/>
      <c r="AT15" s="991"/>
      <c r="AU15" s="991"/>
      <c r="AV15" s="991"/>
      <c r="AW15" s="991"/>
      <c r="AX15" s="991"/>
      <c r="AY15" s="991"/>
      <c r="AZ15" s="991"/>
      <c r="BA15" s="991"/>
      <c r="BB15" s="991"/>
      <c r="BC15" s="991"/>
      <c r="BD15" s="991"/>
      <c r="BE15" s="991"/>
      <c r="BF15" s="991"/>
      <c r="BG15" s="991"/>
      <c r="BH15" s="991"/>
      <c r="BI15" s="991"/>
      <c r="BJ15" s="991"/>
      <c r="BK15" s="991"/>
      <c r="BL15" s="991"/>
      <c r="BM15" s="991"/>
      <c r="BN15" s="991"/>
      <c r="BO15" s="991"/>
      <c r="BP15" s="991"/>
      <c r="BQ15" s="991"/>
      <c r="BR15" s="991"/>
      <c r="BS15" s="991"/>
      <c r="BT15" s="991"/>
      <c r="BU15" s="991"/>
      <c r="BV15" s="991"/>
      <c r="BW15" s="991"/>
      <c r="BX15" s="991"/>
      <c r="BY15" s="991"/>
      <c r="BZ15" s="991"/>
      <c r="CA15" s="991"/>
      <c r="CB15" s="991"/>
      <c r="CC15" s="991"/>
      <c r="CD15" s="991"/>
      <c r="CE15" s="991"/>
      <c r="CF15" s="991"/>
      <c r="CG15" s="991"/>
      <c r="CH15" s="991"/>
      <c r="CI15" s="991"/>
      <c r="CJ15" s="991"/>
      <c r="CK15" s="991"/>
      <c r="CL15" s="991"/>
      <c r="CM15" s="991"/>
      <c r="CN15" s="991"/>
      <c r="CO15" s="991"/>
      <c r="CP15" s="991"/>
      <c r="CQ15" s="991"/>
      <c r="CR15" s="991"/>
      <c r="CS15" s="991"/>
      <c r="CT15" s="991"/>
      <c r="CU15" s="991"/>
      <c r="CV15" s="991"/>
      <c r="CW15" s="991"/>
      <c r="CX15" s="991"/>
      <c r="CY15" s="991"/>
      <c r="CZ15" s="991"/>
      <c r="DA15" s="991"/>
      <c r="DB15" s="991"/>
      <c r="DC15" s="991"/>
      <c r="DD15" s="991"/>
      <c r="DE15" s="991"/>
      <c r="DF15" s="991"/>
      <c r="DG15" s="991"/>
      <c r="DH15" s="991"/>
      <c r="DI15" s="991"/>
      <c r="DJ15" s="991"/>
      <c r="DK15" s="991"/>
      <c r="DL15" s="991"/>
      <c r="DM15" s="991"/>
      <c r="DN15" s="991"/>
      <c r="DO15" s="991"/>
      <c r="DP15" s="991"/>
      <c r="DQ15" s="991"/>
      <c r="DR15" s="991"/>
      <c r="DS15" s="991"/>
      <c r="DT15" s="991"/>
      <c r="DU15" s="991"/>
      <c r="DV15" s="991"/>
      <c r="DW15" s="991"/>
      <c r="DX15" s="991"/>
      <c r="DY15" s="991"/>
      <c r="DZ15" s="991"/>
      <c r="EA15" s="991"/>
      <c r="EB15" s="991"/>
      <c r="EC15" s="991"/>
      <c r="ED15" s="991"/>
      <c r="EE15" s="991"/>
      <c r="EF15" s="991"/>
      <c r="EG15" s="991"/>
      <c r="EH15" s="991"/>
      <c r="EI15" s="991"/>
      <c r="EJ15" s="991"/>
      <c r="EK15" s="991"/>
      <c r="EL15" s="991"/>
      <c r="EM15" s="991"/>
      <c r="EN15" s="991"/>
      <c r="EO15" s="991"/>
      <c r="EP15" s="991"/>
      <c r="EQ15" s="991"/>
      <c r="ER15" s="991"/>
      <c r="ES15" s="991"/>
      <c r="ET15" s="991"/>
      <c r="EU15" s="991"/>
      <c r="EV15" s="991"/>
      <c r="EW15" s="991"/>
      <c r="EX15" s="991"/>
      <c r="EY15" s="991"/>
      <c r="EZ15" s="991"/>
      <c r="FA15" s="991"/>
      <c r="FB15" s="991"/>
      <c r="FC15" s="991"/>
      <c r="FD15" s="991"/>
      <c r="FE15" s="991"/>
      <c r="FF15" s="991"/>
      <c r="FG15" s="991"/>
      <c r="FH15" s="991"/>
      <c r="FI15" s="991"/>
      <c r="FJ15" s="991"/>
      <c r="FK15" s="991"/>
      <c r="FL15" s="991"/>
      <c r="FM15" s="991"/>
      <c r="FN15" s="991"/>
      <c r="FO15" s="991"/>
      <c r="FP15" s="991"/>
      <c r="FQ15" s="991"/>
      <c r="FR15" s="991"/>
      <c r="FS15" s="991"/>
      <c r="FT15" s="991"/>
      <c r="FU15" s="991"/>
      <c r="FV15" s="991"/>
      <c r="FW15" s="991"/>
    </row>
    <row r="16" spans="1:179" s="49" customFormat="1" ht="15" customHeight="1">
      <c r="A16" s="760" t="s">
        <v>529</v>
      </c>
      <c r="B16" s="533" t="s">
        <v>4209</v>
      </c>
      <c r="C16" s="1006">
        <f>SUM(C12:C15)</f>
        <v>20</v>
      </c>
      <c r="D16" s="1096">
        <f>SUM(D12:D15)</f>
        <v>0</v>
      </c>
      <c r="E16" s="762" t="s">
        <v>529</v>
      </c>
      <c r="F16" s="762" t="s">
        <v>529</v>
      </c>
    </row>
    <row r="17" spans="1:179">
      <c r="A17" s="1122"/>
      <c r="B17" s="1122"/>
      <c r="C17" s="1123"/>
      <c r="D17" s="1123"/>
      <c r="E17" s="1124"/>
      <c r="F17" s="1124"/>
    </row>
    <row r="18" spans="1:179">
      <c r="A18" s="1122"/>
      <c r="B18" s="1122"/>
      <c r="C18" s="1123"/>
      <c r="D18" s="1123"/>
      <c r="E18" s="1124"/>
      <c r="F18" s="1124"/>
    </row>
    <row r="19" spans="1:179" s="1038" customFormat="1">
      <c r="A19" s="1256" t="s">
        <v>4103</v>
      </c>
      <c r="B19" s="1256" t="s">
        <v>4103</v>
      </c>
      <c r="C19" s="1076"/>
      <c r="D19" s="1076"/>
      <c r="E19" s="1083"/>
      <c r="F19" s="1083"/>
      <c r="G19" s="1037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7"/>
      <c r="AB19" s="1037"/>
      <c r="AC19" s="1037"/>
      <c r="AD19" s="1037"/>
      <c r="AE19" s="1037"/>
      <c r="AF19" s="1037"/>
      <c r="AG19" s="1037"/>
      <c r="AH19" s="1037"/>
      <c r="AI19" s="1037"/>
      <c r="AJ19" s="1037"/>
      <c r="AK19" s="1037"/>
      <c r="AL19" s="1037"/>
      <c r="AM19" s="1037"/>
      <c r="AN19" s="1037"/>
      <c r="AO19" s="1037"/>
      <c r="AP19" s="1037"/>
      <c r="AQ19" s="1037"/>
      <c r="AR19" s="1037"/>
      <c r="AS19" s="1037"/>
      <c r="AT19" s="1037"/>
      <c r="AU19" s="1037"/>
      <c r="AV19" s="1037"/>
      <c r="AW19" s="1037"/>
      <c r="AX19" s="1037"/>
      <c r="AY19" s="1037"/>
      <c r="AZ19" s="1037"/>
      <c r="BA19" s="1037"/>
      <c r="BB19" s="1037"/>
      <c r="BC19" s="1037"/>
      <c r="BD19" s="1037"/>
      <c r="BE19" s="1037"/>
      <c r="BF19" s="1037"/>
      <c r="BG19" s="1037"/>
      <c r="BH19" s="1037"/>
      <c r="BI19" s="1037"/>
      <c r="BJ19" s="1037"/>
      <c r="BK19" s="1037"/>
      <c r="BL19" s="1037"/>
      <c r="BM19" s="1037"/>
      <c r="BN19" s="1037"/>
      <c r="BO19" s="1037"/>
      <c r="BP19" s="1037"/>
      <c r="BQ19" s="1037"/>
      <c r="BR19" s="1037"/>
      <c r="BS19" s="1037"/>
      <c r="BT19" s="1037"/>
      <c r="BU19" s="1037"/>
      <c r="BV19" s="1037"/>
      <c r="BW19" s="1037"/>
      <c r="BX19" s="1037"/>
      <c r="BY19" s="1037"/>
      <c r="BZ19" s="1037"/>
      <c r="CA19" s="1037"/>
      <c r="CB19" s="1037"/>
      <c r="CC19" s="1037"/>
      <c r="CD19" s="1037"/>
      <c r="CE19" s="1037"/>
      <c r="CF19" s="1037"/>
      <c r="CG19" s="1037"/>
      <c r="CH19" s="1037"/>
      <c r="CI19" s="1037"/>
      <c r="CJ19" s="1037"/>
      <c r="CK19" s="1037"/>
      <c r="CL19" s="1037"/>
      <c r="CM19" s="1037"/>
      <c r="CN19" s="1037"/>
      <c r="CO19" s="1037"/>
      <c r="CP19" s="1037"/>
      <c r="CQ19" s="1037"/>
      <c r="CR19" s="1037"/>
      <c r="CS19" s="1037"/>
      <c r="CT19" s="1037"/>
      <c r="CU19" s="1037"/>
      <c r="CV19" s="1037"/>
      <c r="CW19" s="1037"/>
      <c r="CX19" s="1037"/>
      <c r="CY19" s="1037"/>
      <c r="CZ19" s="1037"/>
      <c r="DA19" s="1037"/>
      <c r="DB19" s="1037"/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7"/>
      <c r="DO19" s="1037"/>
      <c r="DP19" s="1037"/>
      <c r="DQ19" s="1037"/>
      <c r="DR19" s="1037"/>
      <c r="DS19" s="1037"/>
      <c r="DT19" s="1037"/>
      <c r="DU19" s="1037"/>
      <c r="DV19" s="1037"/>
      <c r="DW19" s="1037"/>
      <c r="DX19" s="1037"/>
      <c r="DY19" s="1037"/>
      <c r="DZ19" s="1037"/>
      <c r="EA19" s="1037"/>
      <c r="EB19" s="1037"/>
      <c r="EC19" s="1037"/>
      <c r="ED19" s="1037"/>
      <c r="EE19" s="1037"/>
      <c r="EF19" s="1037"/>
      <c r="EG19" s="1037"/>
      <c r="EH19" s="1037"/>
      <c r="EI19" s="1037"/>
      <c r="EJ19" s="1037"/>
      <c r="EK19" s="1037"/>
      <c r="EL19" s="1037"/>
      <c r="EM19" s="1037"/>
      <c r="EN19" s="1037"/>
      <c r="EO19" s="1037"/>
      <c r="EP19" s="1037"/>
      <c r="EQ19" s="1037"/>
      <c r="ER19" s="1037"/>
      <c r="ES19" s="1037"/>
      <c r="ET19" s="1037"/>
      <c r="EU19" s="1037"/>
      <c r="EV19" s="1037"/>
      <c r="EW19" s="1037"/>
      <c r="EX19" s="1037"/>
      <c r="EY19" s="1037"/>
      <c r="EZ19" s="1037"/>
      <c r="FA19" s="1037"/>
      <c r="FB19" s="1037"/>
      <c r="FC19" s="1037"/>
      <c r="FD19" s="1037"/>
      <c r="FE19" s="1037"/>
      <c r="FF19" s="1037"/>
      <c r="FG19" s="1037"/>
      <c r="FH19" s="1037"/>
      <c r="FI19" s="1037"/>
    </row>
    <row r="20" spans="1:179" s="992" customFormat="1" ht="13.8">
      <c r="A20" s="941" t="s">
        <v>7380</v>
      </c>
      <c r="B20" s="1118" t="s">
        <v>7381</v>
      </c>
      <c r="C20" s="1119">
        <v>1</v>
      </c>
      <c r="D20" s="1120">
        <v>0</v>
      </c>
      <c r="E20" s="1121">
        <v>15694.75</v>
      </c>
      <c r="F20" s="1121">
        <v>15694.75</v>
      </c>
      <c r="G20" s="816"/>
      <c r="H20" s="991"/>
      <c r="I20" s="991"/>
      <c r="J20" s="991"/>
      <c r="K20" s="991"/>
      <c r="L20" s="991"/>
      <c r="M20" s="991"/>
      <c r="N20" s="991"/>
      <c r="O20" s="991"/>
      <c r="P20" s="991"/>
      <c r="Q20" s="991"/>
      <c r="R20" s="991"/>
      <c r="S20" s="991"/>
      <c r="T20" s="991"/>
      <c r="U20" s="991"/>
      <c r="V20" s="991"/>
      <c r="W20" s="991"/>
      <c r="X20" s="991"/>
      <c r="Y20" s="991"/>
      <c r="Z20" s="991"/>
      <c r="AA20" s="991"/>
      <c r="AB20" s="991"/>
      <c r="AC20" s="991"/>
      <c r="AD20" s="991"/>
      <c r="AE20" s="991"/>
      <c r="AF20" s="991"/>
      <c r="AG20" s="991"/>
      <c r="AH20" s="991"/>
      <c r="AI20" s="991"/>
      <c r="AJ20" s="991"/>
      <c r="AK20" s="991"/>
      <c r="AL20" s="991"/>
      <c r="AM20" s="991"/>
      <c r="AN20" s="991"/>
      <c r="AO20" s="991"/>
      <c r="AP20" s="991"/>
      <c r="AQ20" s="991"/>
      <c r="AR20" s="991"/>
      <c r="AS20" s="991"/>
      <c r="AT20" s="991"/>
      <c r="AU20" s="991"/>
      <c r="AV20" s="991"/>
      <c r="AW20" s="991"/>
      <c r="AX20" s="991"/>
      <c r="AY20" s="991"/>
      <c r="AZ20" s="991"/>
      <c r="BA20" s="991"/>
      <c r="BB20" s="991"/>
      <c r="BC20" s="991"/>
      <c r="BD20" s="991"/>
      <c r="BE20" s="991"/>
      <c r="BF20" s="991"/>
      <c r="BG20" s="991"/>
      <c r="BH20" s="991"/>
      <c r="BI20" s="991"/>
      <c r="BJ20" s="991"/>
      <c r="BK20" s="991"/>
      <c r="BL20" s="991"/>
      <c r="BM20" s="991"/>
      <c r="BN20" s="991"/>
      <c r="BO20" s="991"/>
      <c r="BP20" s="991"/>
      <c r="BQ20" s="991"/>
      <c r="BR20" s="991"/>
      <c r="BS20" s="991"/>
      <c r="BT20" s="991"/>
      <c r="BU20" s="991"/>
      <c r="BV20" s="991"/>
      <c r="BW20" s="991"/>
      <c r="BX20" s="991"/>
      <c r="BY20" s="991"/>
      <c r="BZ20" s="991"/>
      <c r="CA20" s="991"/>
      <c r="CB20" s="991"/>
      <c r="CC20" s="991"/>
      <c r="CD20" s="991"/>
      <c r="CE20" s="991"/>
      <c r="CF20" s="991"/>
      <c r="CG20" s="991"/>
      <c r="CH20" s="991"/>
      <c r="CI20" s="991"/>
      <c r="CJ20" s="991"/>
      <c r="CK20" s="991"/>
      <c r="CL20" s="991"/>
      <c r="CM20" s="991"/>
      <c r="CN20" s="991"/>
      <c r="CO20" s="991"/>
      <c r="CP20" s="991"/>
      <c r="CQ20" s="991"/>
      <c r="CR20" s="991"/>
      <c r="CS20" s="991"/>
      <c r="CT20" s="991"/>
      <c r="CU20" s="991"/>
      <c r="CV20" s="991"/>
      <c r="CW20" s="991"/>
      <c r="CX20" s="991"/>
      <c r="CY20" s="991"/>
      <c r="CZ20" s="991"/>
      <c r="DA20" s="991"/>
      <c r="DB20" s="991"/>
      <c r="DC20" s="991"/>
      <c r="DD20" s="991"/>
      <c r="DE20" s="991"/>
      <c r="DF20" s="991"/>
      <c r="DG20" s="991"/>
      <c r="DH20" s="991"/>
      <c r="DI20" s="991"/>
      <c r="DJ20" s="991"/>
      <c r="DK20" s="991"/>
      <c r="DL20" s="991"/>
      <c r="DM20" s="991"/>
      <c r="DN20" s="991"/>
      <c r="DO20" s="991"/>
      <c r="DP20" s="991"/>
      <c r="DQ20" s="991"/>
      <c r="DR20" s="991"/>
      <c r="DS20" s="991"/>
      <c r="DT20" s="991"/>
      <c r="DU20" s="991"/>
      <c r="DV20" s="991"/>
      <c r="DW20" s="991"/>
      <c r="DX20" s="991"/>
      <c r="DY20" s="991"/>
      <c r="DZ20" s="991"/>
      <c r="EA20" s="991"/>
      <c r="EB20" s="991"/>
      <c r="EC20" s="991"/>
      <c r="ED20" s="991"/>
      <c r="EE20" s="991"/>
      <c r="EF20" s="991"/>
      <c r="EG20" s="991"/>
      <c r="EH20" s="991"/>
      <c r="EI20" s="991"/>
      <c r="EJ20" s="991"/>
      <c r="EK20" s="991"/>
      <c r="EL20" s="991"/>
      <c r="EM20" s="991"/>
      <c r="EN20" s="991"/>
      <c r="EO20" s="991"/>
      <c r="EP20" s="991"/>
      <c r="EQ20" s="991"/>
      <c r="ER20" s="991"/>
      <c r="ES20" s="991"/>
      <c r="ET20" s="991"/>
      <c r="EU20" s="991"/>
      <c r="EV20" s="991"/>
      <c r="EW20" s="991"/>
      <c r="EX20" s="991"/>
      <c r="EY20" s="991"/>
      <c r="EZ20" s="991"/>
      <c r="FA20" s="991"/>
      <c r="FB20" s="991"/>
      <c r="FC20" s="991"/>
      <c r="FD20" s="991"/>
      <c r="FE20" s="991"/>
      <c r="FF20" s="991"/>
      <c r="FG20" s="991"/>
      <c r="FH20" s="991"/>
      <c r="FI20" s="991"/>
      <c r="FJ20" s="991"/>
      <c r="FK20" s="991"/>
      <c r="FL20" s="991"/>
      <c r="FM20" s="991"/>
      <c r="FN20" s="991"/>
      <c r="FO20" s="991"/>
      <c r="FP20" s="991"/>
      <c r="FQ20" s="991"/>
      <c r="FR20" s="991"/>
      <c r="FS20" s="991"/>
      <c r="FT20" s="991"/>
      <c r="FU20" s="991"/>
      <c r="FV20" s="991"/>
      <c r="FW20" s="991"/>
    </row>
    <row r="21" spans="1:179" s="992" customFormat="1" ht="13.8">
      <c r="A21" s="941" t="s">
        <v>7382</v>
      </c>
      <c r="B21" s="1118" t="s">
        <v>7383</v>
      </c>
      <c r="C21" s="1119">
        <v>1</v>
      </c>
      <c r="D21" s="1120">
        <v>0</v>
      </c>
      <c r="E21" s="1125">
        <v>24521.41</v>
      </c>
      <c r="F21" s="1125">
        <v>24521.41</v>
      </c>
      <c r="G21" s="816"/>
      <c r="H21" s="991"/>
      <c r="I21" s="991"/>
      <c r="J21" s="991"/>
      <c r="K21" s="991"/>
      <c r="L21" s="991"/>
      <c r="M21" s="991"/>
      <c r="N21" s="991"/>
      <c r="O21" s="991"/>
      <c r="P21" s="991"/>
      <c r="Q21" s="991"/>
      <c r="R21" s="991"/>
      <c r="S21" s="991"/>
      <c r="T21" s="991"/>
      <c r="U21" s="991"/>
      <c r="V21" s="991"/>
      <c r="W21" s="991"/>
      <c r="X21" s="991"/>
      <c r="Y21" s="991"/>
      <c r="Z21" s="991"/>
      <c r="AA21" s="991"/>
      <c r="AB21" s="991"/>
      <c r="AC21" s="991"/>
      <c r="AD21" s="991"/>
      <c r="AE21" s="991"/>
      <c r="AF21" s="991"/>
      <c r="AG21" s="991"/>
      <c r="AH21" s="991"/>
      <c r="AI21" s="991"/>
      <c r="AJ21" s="991"/>
      <c r="AK21" s="991"/>
      <c r="AL21" s="991"/>
      <c r="AM21" s="991"/>
      <c r="AN21" s="991"/>
      <c r="AO21" s="991"/>
      <c r="AP21" s="991"/>
      <c r="AQ21" s="991"/>
      <c r="AR21" s="991"/>
      <c r="AS21" s="991"/>
      <c r="AT21" s="991"/>
      <c r="AU21" s="991"/>
      <c r="AV21" s="991"/>
      <c r="AW21" s="991"/>
      <c r="AX21" s="991"/>
      <c r="AY21" s="991"/>
      <c r="AZ21" s="991"/>
      <c r="BA21" s="991"/>
      <c r="BB21" s="991"/>
      <c r="BC21" s="991"/>
      <c r="BD21" s="991"/>
      <c r="BE21" s="991"/>
      <c r="BF21" s="991"/>
      <c r="BG21" s="991"/>
      <c r="BH21" s="991"/>
      <c r="BI21" s="991"/>
      <c r="BJ21" s="991"/>
      <c r="BK21" s="991"/>
      <c r="BL21" s="991"/>
      <c r="BM21" s="991"/>
      <c r="BN21" s="991"/>
      <c r="BO21" s="991"/>
      <c r="BP21" s="991"/>
      <c r="BQ21" s="991"/>
      <c r="BR21" s="991"/>
      <c r="BS21" s="991"/>
      <c r="BT21" s="991"/>
      <c r="BU21" s="991"/>
      <c r="BV21" s="991"/>
      <c r="BW21" s="991"/>
      <c r="BX21" s="991"/>
      <c r="BY21" s="991"/>
      <c r="BZ21" s="991"/>
      <c r="CA21" s="991"/>
      <c r="CB21" s="991"/>
      <c r="CC21" s="991"/>
      <c r="CD21" s="991"/>
      <c r="CE21" s="991"/>
      <c r="CF21" s="991"/>
      <c r="CG21" s="991"/>
      <c r="CH21" s="991"/>
      <c r="CI21" s="991"/>
      <c r="CJ21" s="991"/>
      <c r="CK21" s="991"/>
      <c r="CL21" s="991"/>
      <c r="CM21" s="991"/>
      <c r="CN21" s="991"/>
      <c r="CO21" s="991"/>
      <c r="CP21" s="991"/>
      <c r="CQ21" s="991"/>
      <c r="CR21" s="991"/>
      <c r="CS21" s="991"/>
      <c r="CT21" s="991"/>
      <c r="CU21" s="991"/>
      <c r="CV21" s="991"/>
      <c r="CW21" s="991"/>
      <c r="CX21" s="991"/>
      <c r="CY21" s="991"/>
      <c r="CZ21" s="991"/>
      <c r="DA21" s="991"/>
      <c r="DB21" s="991"/>
      <c r="DC21" s="991"/>
      <c r="DD21" s="991"/>
      <c r="DE21" s="991"/>
      <c r="DF21" s="991"/>
      <c r="DG21" s="991"/>
      <c r="DH21" s="991"/>
      <c r="DI21" s="991"/>
      <c r="DJ21" s="991"/>
      <c r="DK21" s="991"/>
      <c r="DL21" s="991"/>
      <c r="DM21" s="991"/>
      <c r="DN21" s="991"/>
      <c r="DO21" s="991"/>
      <c r="DP21" s="991"/>
      <c r="DQ21" s="991"/>
      <c r="DR21" s="991"/>
      <c r="DS21" s="991"/>
      <c r="DT21" s="991"/>
      <c r="DU21" s="991"/>
      <c r="DV21" s="991"/>
      <c r="DW21" s="991"/>
      <c r="DX21" s="991"/>
      <c r="DY21" s="991"/>
      <c r="DZ21" s="991"/>
      <c r="EA21" s="991"/>
      <c r="EB21" s="991"/>
      <c r="EC21" s="991"/>
      <c r="ED21" s="991"/>
      <c r="EE21" s="991"/>
      <c r="EF21" s="991"/>
      <c r="EG21" s="991"/>
      <c r="EH21" s="991"/>
      <c r="EI21" s="991"/>
      <c r="EJ21" s="991"/>
      <c r="EK21" s="991"/>
      <c r="EL21" s="991"/>
      <c r="EM21" s="991"/>
      <c r="EN21" s="991"/>
      <c r="EO21" s="991"/>
      <c r="EP21" s="991"/>
      <c r="EQ21" s="991"/>
      <c r="ER21" s="991"/>
      <c r="ES21" s="991"/>
      <c r="ET21" s="991"/>
      <c r="EU21" s="991"/>
      <c r="EV21" s="991"/>
      <c r="EW21" s="991"/>
      <c r="EX21" s="991"/>
      <c r="EY21" s="991"/>
      <c r="EZ21" s="991"/>
      <c r="FA21" s="991"/>
      <c r="FB21" s="991"/>
      <c r="FC21" s="991"/>
      <c r="FD21" s="991"/>
      <c r="FE21" s="991"/>
      <c r="FF21" s="991"/>
      <c r="FG21" s="991"/>
      <c r="FH21" s="991"/>
      <c r="FI21" s="991"/>
      <c r="FJ21" s="991"/>
      <c r="FK21" s="991"/>
      <c r="FL21" s="991"/>
      <c r="FM21" s="991"/>
      <c r="FN21" s="991"/>
      <c r="FO21" s="991"/>
      <c r="FP21" s="991"/>
      <c r="FQ21" s="991"/>
      <c r="FR21" s="991"/>
      <c r="FS21" s="991"/>
      <c r="FT21" s="991"/>
      <c r="FU21" s="991"/>
      <c r="FV21" s="991"/>
      <c r="FW21" s="991"/>
    </row>
    <row r="22" spans="1:179" s="992" customFormat="1" ht="13.8">
      <c r="A22" s="941" t="s">
        <v>7384</v>
      </c>
      <c r="B22" s="1118" t="s">
        <v>7385</v>
      </c>
      <c r="C22" s="1119">
        <v>2</v>
      </c>
      <c r="D22" s="1120">
        <v>0</v>
      </c>
      <c r="E22" s="1121">
        <v>21391.71</v>
      </c>
      <c r="F22" s="1121">
        <v>21391.71</v>
      </c>
      <c r="G22" s="816"/>
      <c r="H22" s="991"/>
      <c r="I22" s="991"/>
      <c r="J22" s="991"/>
      <c r="K22" s="991"/>
      <c r="L22" s="991"/>
      <c r="M22" s="991"/>
      <c r="N22" s="991"/>
      <c r="O22" s="991"/>
      <c r="P22" s="991"/>
      <c r="Q22" s="991"/>
      <c r="R22" s="991"/>
      <c r="S22" s="991"/>
      <c r="T22" s="991"/>
      <c r="U22" s="991"/>
      <c r="V22" s="991"/>
      <c r="W22" s="991"/>
      <c r="X22" s="991"/>
      <c r="Y22" s="991"/>
      <c r="Z22" s="991"/>
      <c r="AA22" s="991"/>
      <c r="AB22" s="991"/>
      <c r="AC22" s="991"/>
      <c r="AD22" s="991"/>
      <c r="AE22" s="991"/>
      <c r="AF22" s="991"/>
      <c r="AG22" s="991"/>
      <c r="AH22" s="991"/>
      <c r="AI22" s="991"/>
      <c r="AJ22" s="991"/>
      <c r="AK22" s="991"/>
      <c r="AL22" s="991"/>
      <c r="AM22" s="991"/>
      <c r="AN22" s="991"/>
      <c r="AO22" s="991"/>
      <c r="AP22" s="991"/>
      <c r="AQ22" s="991"/>
      <c r="AR22" s="991"/>
      <c r="AS22" s="991"/>
      <c r="AT22" s="991"/>
      <c r="AU22" s="991"/>
      <c r="AV22" s="991"/>
      <c r="AW22" s="991"/>
      <c r="AX22" s="991"/>
      <c r="AY22" s="991"/>
      <c r="AZ22" s="991"/>
      <c r="BA22" s="991"/>
      <c r="BB22" s="991"/>
      <c r="BC22" s="991"/>
      <c r="BD22" s="991"/>
      <c r="BE22" s="991"/>
      <c r="BF22" s="991"/>
      <c r="BG22" s="991"/>
      <c r="BH22" s="991"/>
      <c r="BI22" s="991"/>
      <c r="BJ22" s="991"/>
      <c r="BK22" s="991"/>
      <c r="BL22" s="991"/>
      <c r="BM22" s="991"/>
      <c r="BN22" s="991"/>
      <c r="BO22" s="991"/>
      <c r="BP22" s="991"/>
      <c r="BQ22" s="991"/>
      <c r="BR22" s="991"/>
      <c r="BS22" s="991"/>
      <c r="BT22" s="991"/>
      <c r="BU22" s="991"/>
      <c r="BV22" s="991"/>
      <c r="BW22" s="991"/>
      <c r="BX22" s="991"/>
      <c r="BY22" s="991"/>
      <c r="BZ22" s="991"/>
      <c r="CA22" s="991"/>
      <c r="CB22" s="991"/>
      <c r="CC22" s="991"/>
      <c r="CD22" s="991"/>
      <c r="CE22" s="991"/>
      <c r="CF22" s="991"/>
      <c r="CG22" s="991"/>
      <c r="CH22" s="991"/>
      <c r="CI22" s="991"/>
      <c r="CJ22" s="991"/>
      <c r="CK22" s="991"/>
      <c r="CL22" s="991"/>
      <c r="CM22" s="991"/>
      <c r="CN22" s="991"/>
      <c r="CO22" s="991"/>
      <c r="CP22" s="991"/>
      <c r="CQ22" s="991"/>
      <c r="CR22" s="991"/>
      <c r="CS22" s="991"/>
      <c r="CT22" s="991"/>
      <c r="CU22" s="991"/>
      <c r="CV22" s="991"/>
      <c r="CW22" s="991"/>
      <c r="CX22" s="991"/>
      <c r="CY22" s="991"/>
      <c r="CZ22" s="991"/>
      <c r="DA22" s="991"/>
      <c r="DB22" s="991"/>
      <c r="DC22" s="991"/>
      <c r="DD22" s="991"/>
      <c r="DE22" s="991"/>
      <c r="DF22" s="991"/>
      <c r="DG22" s="991"/>
      <c r="DH22" s="991"/>
      <c r="DI22" s="991"/>
      <c r="DJ22" s="991"/>
      <c r="DK22" s="991"/>
      <c r="DL22" s="991"/>
      <c r="DM22" s="991"/>
      <c r="DN22" s="991"/>
      <c r="DO22" s="991"/>
      <c r="DP22" s="991"/>
      <c r="DQ22" s="991"/>
      <c r="DR22" s="991"/>
      <c r="DS22" s="991"/>
      <c r="DT22" s="991"/>
      <c r="DU22" s="991"/>
      <c r="DV22" s="991"/>
      <c r="DW22" s="991"/>
      <c r="DX22" s="991"/>
      <c r="DY22" s="991"/>
      <c r="DZ22" s="991"/>
      <c r="EA22" s="991"/>
      <c r="EB22" s="991"/>
      <c r="EC22" s="991"/>
      <c r="ED22" s="991"/>
      <c r="EE22" s="991"/>
      <c r="EF22" s="991"/>
      <c r="EG22" s="991"/>
      <c r="EH22" s="991"/>
      <c r="EI22" s="991"/>
      <c r="EJ22" s="991"/>
      <c r="EK22" s="991"/>
      <c r="EL22" s="991"/>
      <c r="EM22" s="991"/>
      <c r="EN22" s="991"/>
      <c r="EO22" s="991"/>
      <c r="EP22" s="991"/>
      <c r="EQ22" s="991"/>
      <c r="ER22" s="991"/>
      <c r="ES22" s="991"/>
      <c r="ET22" s="991"/>
      <c r="EU22" s="991"/>
      <c r="EV22" s="991"/>
      <c r="EW22" s="991"/>
      <c r="EX22" s="991"/>
      <c r="EY22" s="991"/>
      <c r="EZ22" s="991"/>
      <c r="FA22" s="991"/>
      <c r="FB22" s="991"/>
      <c r="FC22" s="991"/>
      <c r="FD22" s="991"/>
      <c r="FE22" s="991"/>
      <c r="FF22" s="991"/>
      <c r="FG22" s="991"/>
      <c r="FH22" s="991"/>
      <c r="FI22" s="991"/>
      <c r="FJ22" s="991"/>
      <c r="FK22" s="991"/>
      <c r="FL22" s="991"/>
      <c r="FM22" s="991"/>
      <c r="FN22" s="991"/>
      <c r="FO22" s="991"/>
      <c r="FP22" s="991"/>
      <c r="FQ22" s="991"/>
      <c r="FR22" s="991"/>
      <c r="FS22" s="991"/>
      <c r="FT22" s="991"/>
      <c r="FU22" s="991"/>
      <c r="FV22" s="991"/>
      <c r="FW22" s="991"/>
    </row>
    <row r="23" spans="1:179" s="992" customFormat="1" ht="13.8">
      <c r="A23" s="941" t="s">
        <v>7386</v>
      </c>
      <c r="B23" s="1118" t="s">
        <v>7387</v>
      </c>
      <c r="C23" s="1119">
        <v>8</v>
      </c>
      <c r="D23" s="1120">
        <v>0</v>
      </c>
      <c r="E23" s="1121">
        <v>19155.189999999999</v>
      </c>
      <c r="F23" s="1121">
        <v>19155.189999999999</v>
      </c>
      <c r="G23" s="816"/>
      <c r="H23" s="991"/>
      <c r="I23" s="991"/>
      <c r="J23" s="991"/>
      <c r="K23" s="991"/>
      <c r="L23" s="991"/>
      <c r="M23" s="991"/>
      <c r="N23" s="991"/>
      <c r="O23" s="991"/>
      <c r="P23" s="991"/>
      <c r="Q23" s="991"/>
      <c r="R23" s="991"/>
      <c r="S23" s="991"/>
      <c r="T23" s="991"/>
      <c r="U23" s="991"/>
      <c r="V23" s="991"/>
      <c r="W23" s="991"/>
      <c r="X23" s="991"/>
      <c r="Y23" s="991"/>
      <c r="Z23" s="991"/>
      <c r="AA23" s="991"/>
      <c r="AB23" s="991"/>
      <c r="AC23" s="991"/>
      <c r="AD23" s="991"/>
      <c r="AE23" s="991"/>
      <c r="AF23" s="991"/>
      <c r="AG23" s="991"/>
      <c r="AH23" s="991"/>
      <c r="AI23" s="991"/>
      <c r="AJ23" s="991"/>
      <c r="AK23" s="991"/>
      <c r="AL23" s="991"/>
      <c r="AM23" s="991"/>
      <c r="AN23" s="991"/>
      <c r="AO23" s="991"/>
      <c r="AP23" s="991"/>
      <c r="AQ23" s="991"/>
      <c r="AR23" s="991"/>
      <c r="AS23" s="991"/>
      <c r="AT23" s="991"/>
      <c r="AU23" s="991"/>
      <c r="AV23" s="991"/>
      <c r="AW23" s="991"/>
      <c r="AX23" s="991"/>
      <c r="AY23" s="991"/>
      <c r="AZ23" s="991"/>
      <c r="BA23" s="991"/>
      <c r="BB23" s="991"/>
      <c r="BC23" s="991"/>
      <c r="BD23" s="991"/>
      <c r="BE23" s="991"/>
      <c r="BF23" s="991"/>
      <c r="BG23" s="991"/>
      <c r="BH23" s="991"/>
      <c r="BI23" s="991"/>
      <c r="BJ23" s="991"/>
      <c r="BK23" s="991"/>
      <c r="BL23" s="991"/>
      <c r="BM23" s="991"/>
      <c r="BN23" s="991"/>
      <c r="BO23" s="991"/>
      <c r="BP23" s="991"/>
      <c r="BQ23" s="991"/>
      <c r="BR23" s="991"/>
      <c r="BS23" s="991"/>
      <c r="BT23" s="991"/>
      <c r="BU23" s="991"/>
      <c r="BV23" s="991"/>
      <c r="BW23" s="991"/>
      <c r="BX23" s="991"/>
      <c r="BY23" s="991"/>
      <c r="BZ23" s="991"/>
      <c r="CA23" s="991"/>
      <c r="CB23" s="991"/>
      <c r="CC23" s="991"/>
      <c r="CD23" s="991"/>
      <c r="CE23" s="991"/>
      <c r="CF23" s="991"/>
      <c r="CG23" s="991"/>
      <c r="CH23" s="991"/>
      <c r="CI23" s="991"/>
      <c r="CJ23" s="991"/>
      <c r="CK23" s="991"/>
      <c r="CL23" s="991"/>
      <c r="CM23" s="991"/>
      <c r="CN23" s="991"/>
      <c r="CO23" s="991"/>
      <c r="CP23" s="991"/>
      <c r="CQ23" s="991"/>
      <c r="CR23" s="991"/>
      <c r="CS23" s="991"/>
      <c r="CT23" s="991"/>
      <c r="CU23" s="991"/>
      <c r="CV23" s="991"/>
      <c r="CW23" s="991"/>
      <c r="CX23" s="991"/>
      <c r="CY23" s="991"/>
      <c r="CZ23" s="991"/>
      <c r="DA23" s="991"/>
      <c r="DB23" s="991"/>
      <c r="DC23" s="991"/>
      <c r="DD23" s="991"/>
      <c r="DE23" s="991"/>
      <c r="DF23" s="991"/>
      <c r="DG23" s="991"/>
      <c r="DH23" s="991"/>
      <c r="DI23" s="991"/>
      <c r="DJ23" s="991"/>
      <c r="DK23" s="991"/>
      <c r="DL23" s="991"/>
      <c r="DM23" s="991"/>
      <c r="DN23" s="991"/>
      <c r="DO23" s="991"/>
      <c r="DP23" s="991"/>
      <c r="DQ23" s="991"/>
      <c r="DR23" s="991"/>
      <c r="DS23" s="991"/>
      <c r="DT23" s="991"/>
      <c r="DU23" s="991"/>
      <c r="DV23" s="991"/>
      <c r="DW23" s="991"/>
      <c r="DX23" s="991"/>
      <c r="DY23" s="991"/>
      <c r="DZ23" s="991"/>
      <c r="EA23" s="991"/>
      <c r="EB23" s="991"/>
      <c r="EC23" s="991"/>
      <c r="ED23" s="991"/>
      <c r="EE23" s="991"/>
      <c r="EF23" s="991"/>
      <c r="EG23" s="991"/>
      <c r="EH23" s="991"/>
      <c r="EI23" s="991"/>
      <c r="EJ23" s="991"/>
      <c r="EK23" s="991"/>
      <c r="EL23" s="991"/>
      <c r="EM23" s="991"/>
      <c r="EN23" s="991"/>
      <c r="EO23" s="991"/>
      <c r="EP23" s="991"/>
      <c r="EQ23" s="991"/>
      <c r="ER23" s="991"/>
      <c r="ES23" s="991"/>
      <c r="ET23" s="991"/>
      <c r="EU23" s="991"/>
      <c r="EV23" s="991"/>
      <c r="EW23" s="991"/>
      <c r="EX23" s="991"/>
      <c r="EY23" s="991"/>
      <c r="EZ23" s="991"/>
      <c r="FA23" s="991"/>
      <c r="FB23" s="991"/>
      <c r="FC23" s="991"/>
      <c r="FD23" s="991"/>
      <c r="FE23" s="991"/>
      <c r="FF23" s="991"/>
      <c r="FG23" s="991"/>
      <c r="FH23" s="991"/>
      <c r="FI23" s="991"/>
      <c r="FJ23" s="991"/>
      <c r="FK23" s="991"/>
      <c r="FL23" s="991"/>
      <c r="FM23" s="991"/>
      <c r="FN23" s="991"/>
      <c r="FO23" s="991"/>
      <c r="FP23" s="991"/>
      <c r="FQ23" s="991"/>
      <c r="FR23" s="991"/>
      <c r="FS23" s="991"/>
      <c r="FT23" s="991"/>
      <c r="FU23" s="991"/>
      <c r="FV23" s="991"/>
      <c r="FW23" s="991"/>
    </row>
    <row r="24" spans="1:179" s="992" customFormat="1" ht="13.8">
      <c r="A24" s="941" t="s">
        <v>7388</v>
      </c>
      <c r="B24" s="1126" t="s">
        <v>7389</v>
      </c>
      <c r="C24" s="1119">
        <v>1</v>
      </c>
      <c r="D24" s="1120">
        <v>0</v>
      </c>
      <c r="E24" s="1121">
        <v>18567.169999999998</v>
      </c>
      <c r="F24" s="1121">
        <v>18567.169999999998</v>
      </c>
      <c r="G24" s="816"/>
      <c r="H24" s="991"/>
      <c r="I24" s="991"/>
      <c r="J24" s="991"/>
      <c r="K24" s="991"/>
      <c r="L24" s="991"/>
      <c r="M24" s="991"/>
      <c r="N24" s="991"/>
      <c r="O24" s="991"/>
      <c r="P24" s="991"/>
      <c r="Q24" s="991"/>
      <c r="R24" s="991"/>
      <c r="S24" s="991"/>
      <c r="T24" s="991"/>
      <c r="U24" s="991"/>
      <c r="V24" s="991"/>
      <c r="W24" s="991"/>
      <c r="X24" s="991"/>
      <c r="Y24" s="991"/>
      <c r="Z24" s="991"/>
      <c r="AA24" s="991"/>
      <c r="AB24" s="991"/>
      <c r="AC24" s="991"/>
      <c r="AD24" s="991"/>
      <c r="AE24" s="991"/>
      <c r="AF24" s="991"/>
      <c r="AG24" s="991"/>
      <c r="AH24" s="991"/>
      <c r="AI24" s="991"/>
      <c r="AJ24" s="991"/>
      <c r="AK24" s="991"/>
      <c r="AL24" s="991"/>
      <c r="AM24" s="991"/>
      <c r="AN24" s="991"/>
      <c r="AO24" s="991"/>
      <c r="AP24" s="991"/>
      <c r="AQ24" s="991"/>
      <c r="AR24" s="991"/>
      <c r="AS24" s="991"/>
      <c r="AT24" s="991"/>
      <c r="AU24" s="991"/>
      <c r="AV24" s="991"/>
      <c r="AW24" s="991"/>
      <c r="AX24" s="991"/>
      <c r="AY24" s="991"/>
      <c r="AZ24" s="991"/>
      <c r="BA24" s="991"/>
      <c r="BB24" s="991"/>
      <c r="BC24" s="991"/>
      <c r="BD24" s="991"/>
      <c r="BE24" s="991"/>
      <c r="BF24" s="991"/>
      <c r="BG24" s="991"/>
      <c r="BH24" s="991"/>
      <c r="BI24" s="991"/>
      <c r="BJ24" s="991"/>
      <c r="BK24" s="991"/>
      <c r="BL24" s="991"/>
      <c r="BM24" s="991"/>
      <c r="BN24" s="991"/>
      <c r="BO24" s="991"/>
      <c r="BP24" s="991"/>
      <c r="BQ24" s="991"/>
      <c r="BR24" s="991"/>
      <c r="BS24" s="991"/>
      <c r="BT24" s="991"/>
      <c r="BU24" s="991"/>
      <c r="BV24" s="991"/>
      <c r="BW24" s="991"/>
      <c r="BX24" s="991"/>
      <c r="BY24" s="991"/>
      <c r="BZ24" s="991"/>
      <c r="CA24" s="991"/>
      <c r="CB24" s="991"/>
      <c r="CC24" s="991"/>
      <c r="CD24" s="991"/>
      <c r="CE24" s="991"/>
      <c r="CF24" s="991"/>
      <c r="CG24" s="991"/>
      <c r="CH24" s="991"/>
      <c r="CI24" s="991"/>
      <c r="CJ24" s="991"/>
      <c r="CK24" s="991"/>
      <c r="CL24" s="991"/>
      <c r="CM24" s="991"/>
      <c r="CN24" s="991"/>
      <c r="CO24" s="991"/>
      <c r="CP24" s="991"/>
      <c r="CQ24" s="991"/>
      <c r="CR24" s="991"/>
      <c r="CS24" s="991"/>
      <c r="CT24" s="991"/>
      <c r="CU24" s="991"/>
      <c r="CV24" s="991"/>
      <c r="CW24" s="991"/>
      <c r="CX24" s="991"/>
      <c r="CY24" s="991"/>
      <c r="CZ24" s="991"/>
      <c r="DA24" s="991"/>
      <c r="DB24" s="991"/>
      <c r="DC24" s="991"/>
      <c r="DD24" s="991"/>
      <c r="DE24" s="991"/>
      <c r="DF24" s="991"/>
      <c r="DG24" s="991"/>
      <c r="DH24" s="991"/>
      <c r="DI24" s="991"/>
      <c r="DJ24" s="991"/>
      <c r="DK24" s="991"/>
      <c r="DL24" s="991"/>
      <c r="DM24" s="991"/>
      <c r="DN24" s="991"/>
      <c r="DO24" s="991"/>
      <c r="DP24" s="991"/>
      <c r="DQ24" s="991"/>
      <c r="DR24" s="991"/>
      <c r="DS24" s="991"/>
      <c r="DT24" s="991"/>
      <c r="DU24" s="991"/>
      <c r="DV24" s="991"/>
      <c r="DW24" s="991"/>
      <c r="DX24" s="991"/>
      <c r="DY24" s="991"/>
      <c r="DZ24" s="991"/>
      <c r="EA24" s="991"/>
      <c r="EB24" s="991"/>
      <c r="EC24" s="991"/>
      <c r="ED24" s="991"/>
      <c r="EE24" s="991"/>
      <c r="EF24" s="991"/>
      <c r="EG24" s="991"/>
      <c r="EH24" s="991"/>
      <c r="EI24" s="991"/>
      <c r="EJ24" s="991"/>
      <c r="EK24" s="991"/>
      <c r="EL24" s="991"/>
      <c r="EM24" s="991"/>
      <c r="EN24" s="991"/>
      <c r="EO24" s="991"/>
      <c r="EP24" s="991"/>
      <c r="EQ24" s="991"/>
      <c r="ER24" s="991"/>
      <c r="ES24" s="991"/>
      <c r="ET24" s="991"/>
      <c r="EU24" s="991"/>
      <c r="EV24" s="991"/>
      <c r="EW24" s="991"/>
      <c r="EX24" s="991"/>
      <c r="EY24" s="991"/>
      <c r="EZ24" s="991"/>
      <c r="FA24" s="991"/>
      <c r="FB24" s="991"/>
      <c r="FC24" s="991"/>
      <c r="FD24" s="991"/>
      <c r="FE24" s="991"/>
      <c r="FF24" s="991"/>
      <c r="FG24" s="991"/>
      <c r="FH24" s="991"/>
      <c r="FI24" s="991"/>
      <c r="FJ24" s="991"/>
      <c r="FK24" s="991"/>
      <c r="FL24" s="991"/>
      <c r="FM24" s="991"/>
      <c r="FN24" s="991"/>
      <c r="FO24" s="991"/>
      <c r="FP24" s="991"/>
      <c r="FQ24" s="991"/>
      <c r="FR24" s="991"/>
      <c r="FS24" s="991"/>
      <c r="FT24" s="991"/>
      <c r="FU24" s="991"/>
      <c r="FV24" s="991"/>
      <c r="FW24" s="991"/>
    </row>
    <row r="25" spans="1:179" s="992" customFormat="1" ht="13.8">
      <c r="A25" s="941" t="s">
        <v>7390</v>
      </c>
      <c r="B25" s="1127" t="s">
        <v>7391</v>
      </c>
      <c r="C25" s="1119">
        <v>6</v>
      </c>
      <c r="D25" s="1120">
        <v>0</v>
      </c>
      <c r="E25" s="1121">
        <v>15694.75</v>
      </c>
      <c r="F25" s="1121">
        <v>15694.75</v>
      </c>
      <c r="G25" s="1128"/>
      <c r="H25" s="991"/>
      <c r="I25" s="991"/>
      <c r="J25" s="991"/>
      <c r="K25" s="991"/>
      <c r="L25" s="991"/>
      <c r="M25" s="991"/>
      <c r="N25" s="991"/>
      <c r="O25" s="991"/>
      <c r="P25" s="991"/>
      <c r="Q25" s="991"/>
      <c r="R25" s="991"/>
      <c r="S25" s="991"/>
      <c r="T25" s="991"/>
      <c r="U25" s="991"/>
      <c r="V25" s="991"/>
      <c r="W25" s="991"/>
      <c r="X25" s="991"/>
      <c r="Y25" s="991"/>
      <c r="Z25" s="991"/>
      <c r="AA25" s="991"/>
      <c r="AB25" s="991"/>
      <c r="AC25" s="991"/>
      <c r="AD25" s="991"/>
      <c r="AE25" s="991"/>
      <c r="AF25" s="991"/>
      <c r="AG25" s="991"/>
      <c r="AH25" s="991"/>
      <c r="AI25" s="991"/>
      <c r="AJ25" s="991"/>
      <c r="AK25" s="991"/>
      <c r="AL25" s="991"/>
      <c r="AM25" s="991"/>
      <c r="AN25" s="991"/>
      <c r="AO25" s="991"/>
      <c r="AP25" s="991"/>
      <c r="AQ25" s="991"/>
      <c r="AR25" s="991"/>
      <c r="AS25" s="991"/>
      <c r="AT25" s="991"/>
      <c r="AU25" s="991"/>
      <c r="AV25" s="991"/>
      <c r="AW25" s="991"/>
      <c r="AX25" s="991"/>
      <c r="AY25" s="991"/>
      <c r="AZ25" s="991"/>
      <c r="BA25" s="991"/>
      <c r="BB25" s="991"/>
      <c r="BC25" s="991"/>
      <c r="BD25" s="991"/>
      <c r="BE25" s="991"/>
      <c r="BF25" s="991"/>
      <c r="BG25" s="991"/>
      <c r="BH25" s="991"/>
      <c r="BI25" s="991"/>
      <c r="BJ25" s="991"/>
      <c r="BK25" s="991"/>
      <c r="BL25" s="991"/>
      <c r="BM25" s="991"/>
      <c r="BN25" s="991"/>
      <c r="BO25" s="991"/>
      <c r="BP25" s="991"/>
      <c r="BQ25" s="991"/>
      <c r="BR25" s="991"/>
      <c r="BS25" s="991"/>
      <c r="BT25" s="991"/>
      <c r="BU25" s="991"/>
      <c r="BV25" s="991"/>
      <c r="BW25" s="991"/>
      <c r="BX25" s="991"/>
      <c r="BY25" s="991"/>
      <c r="BZ25" s="991"/>
      <c r="CA25" s="991"/>
      <c r="CB25" s="991"/>
      <c r="CC25" s="991"/>
      <c r="CD25" s="991"/>
      <c r="CE25" s="991"/>
      <c r="CF25" s="991"/>
      <c r="CG25" s="991"/>
      <c r="CH25" s="991"/>
      <c r="CI25" s="991"/>
      <c r="CJ25" s="991"/>
      <c r="CK25" s="991"/>
      <c r="CL25" s="991"/>
      <c r="CM25" s="991"/>
      <c r="CN25" s="991"/>
      <c r="CO25" s="991"/>
      <c r="CP25" s="991"/>
      <c r="CQ25" s="991"/>
      <c r="CR25" s="991"/>
      <c r="CS25" s="991"/>
      <c r="CT25" s="991"/>
      <c r="CU25" s="991"/>
      <c r="CV25" s="991"/>
      <c r="CW25" s="991"/>
      <c r="CX25" s="991"/>
      <c r="CY25" s="991"/>
      <c r="CZ25" s="991"/>
      <c r="DA25" s="991"/>
      <c r="DB25" s="991"/>
      <c r="DC25" s="991"/>
      <c r="DD25" s="991"/>
      <c r="DE25" s="991"/>
      <c r="DF25" s="991"/>
      <c r="DG25" s="991"/>
      <c r="DH25" s="991"/>
      <c r="DI25" s="991"/>
      <c r="DJ25" s="991"/>
      <c r="DK25" s="991"/>
      <c r="DL25" s="991"/>
      <c r="DM25" s="991"/>
      <c r="DN25" s="991"/>
      <c r="DO25" s="991"/>
      <c r="DP25" s="991"/>
      <c r="DQ25" s="991"/>
      <c r="DR25" s="991"/>
      <c r="DS25" s="991"/>
      <c r="DT25" s="991"/>
      <c r="DU25" s="991"/>
      <c r="DV25" s="991"/>
      <c r="DW25" s="991"/>
      <c r="DX25" s="991"/>
      <c r="DY25" s="991"/>
      <c r="DZ25" s="991"/>
      <c r="EA25" s="991"/>
      <c r="EB25" s="991"/>
      <c r="EC25" s="991"/>
      <c r="ED25" s="991"/>
      <c r="EE25" s="991"/>
      <c r="EF25" s="991"/>
      <c r="EG25" s="991"/>
      <c r="EH25" s="991"/>
      <c r="EI25" s="991"/>
      <c r="EJ25" s="991"/>
      <c r="EK25" s="991"/>
      <c r="EL25" s="991"/>
      <c r="EM25" s="991"/>
      <c r="EN25" s="991"/>
      <c r="EO25" s="991"/>
      <c r="EP25" s="991"/>
      <c r="EQ25" s="991"/>
      <c r="ER25" s="991"/>
      <c r="ES25" s="991"/>
      <c r="ET25" s="991"/>
      <c r="EU25" s="991"/>
      <c r="EV25" s="991"/>
      <c r="EW25" s="991"/>
      <c r="EX25" s="991"/>
      <c r="EY25" s="991"/>
      <c r="EZ25" s="991"/>
      <c r="FA25" s="991"/>
      <c r="FB25" s="991"/>
      <c r="FC25" s="991"/>
      <c r="FD25" s="991"/>
      <c r="FE25" s="991"/>
      <c r="FF25" s="991"/>
      <c r="FG25" s="991"/>
      <c r="FH25" s="991"/>
      <c r="FI25" s="991"/>
      <c r="FJ25" s="991"/>
      <c r="FK25" s="991"/>
      <c r="FL25" s="991"/>
      <c r="FM25" s="991"/>
      <c r="FN25" s="991"/>
      <c r="FO25" s="991"/>
      <c r="FP25" s="991"/>
      <c r="FQ25" s="991"/>
      <c r="FR25" s="991"/>
      <c r="FS25" s="991"/>
      <c r="FT25" s="991"/>
      <c r="FU25" s="991"/>
      <c r="FV25" s="991"/>
      <c r="FW25" s="991"/>
    </row>
    <row r="26" spans="1:179" s="992" customFormat="1" ht="13.8">
      <c r="A26" s="941" t="s">
        <v>7392</v>
      </c>
      <c r="B26" s="1118" t="s">
        <v>7393</v>
      </c>
      <c r="C26" s="1119">
        <v>2</v>
      </c>
      <c r="D26" s="1120">
        <v>0</v>
      </c>
      <c r="E26" s="1121">
        <v>19155.189999999999</v>
      </c>
      <c r="F26" s="1121">
        <v>19155.189999999999</v>
      </c>
      <c r="G26" s="816"/>
      <c r="H26" s="991"/>
      <c r="I26" s="991"/>
      <c r="J26" s="991"/>
      <c r="K26" s="991"/>
      <c r="L26" s="991"/>
      <c r="M26" s="991"/>
      <c r="N26" s="991"/>
      <c r="O26" s="991"/>
      <c r="P26" s="991"/>
      <c r="Q26" s="991"/>
      <c r="R26" s="991"/>
      <c r="S26" s="991"/>
      <c r="T26" s="991"/>
      <c r="U26" s="991"/>
      <c r="V26" s="991"/>
      <c r="W26" s="991"/>
      <c r="X26" s="991"/>
      <c r="Y26" s="991"/>
      <c r="Z26" s="991"/>
      <c r="AA26" s="991"/>
      <c r="AB26" s="991"/>
      <c r="AC26" s="991"/>
      <c r="AD26" s="991"/>
      <c r="AE26" s="991"/>
      <c r="AF26" s="991"/>
      <c r="AG26" s="991"/>
      <c r="AH26" s="991"/>
      <c r="AI26" s="991"/>
      <c r="AJ26" s="991"/>
      <c r="AK26" s="991"/>
      <c r="AL26" s="991"/>
      <c r="AM26" s="991"/>
      <c r="AN26" s="991"/>
      <c r="AO26" s="991"/>
      <c r="AP26" s="991"/>
      <c r="AQ26" s="991"/>
      <c r="AR26" s="991"/>
      <c r="AS26" s="991"/>
      <c r="AT26" s="991"/>
      <c r="AU26" s="991"/>
      <c r="AV26" s="991"/>
      <c r="AW26" s="991"/>
      <c r="AX26" s="991"/>
      <c r="AY26" s="991"/>
      <c r="AZ26" s="991"/>
      <c r="BA26" s="991"/>
      <c r="BB26" s="991"/>
      <c r="BC26" s="991"/>
      <c r="BD26" s="991"/>
      <c r="BE26" s="991"/>
      <c r="BF26" s="991"/>
      <c r="BG26" s="991"/>
      <c r="BH26" s="991"/>
      <c r="BI26" s="991"/>
      <c r="BJ26" s="991"/>
      <c r="BK26" s="991"/>
      <c r="BL26" s="991"/>
      <c r="BM26" s="991"/>
      <c r="BN26" s="991"/>
      <c r="BO26" s="991"/>
      <c r="BP26" s="991"/>
      <c r="BQ26" s="991"/>
      <c r="BR26" s="991"/>
      <c r="BS26" s="991"/>
      <c r="BT26" s="991"/>
      <c r="BU26" s="991"/>
      <c r="BV26" s="991"/>
      <c r="BW26" s="991"/>
      <c r="BX26" s="991"/>
      <c r="BY26" s="991"/>
      <c r="BZ26" s="991"/>
      <c r="CA26" s="991"/>
      <c r="CB26" s="991"/>
      <c r="CC26" s="991"/>
      <c r="CD26" s="991"/>
      <c r="CE26" s="991"/>
      <c r="CF26" s="991"/>
      <c r="CG26" s="991"/>
      <c r="CH26" s="991"/>
      <c r="CI26" s="991"/>
      <c r="CJ26" s="991"/>
      <c r="CK26" s="991"/>
      <c r="CL26" s="991"/>
      <c r="CM26" s="991"/>
      <c r="CN26" s="991"/>
      <c r="CO26" s="991"/>
      <c r="CP26" s="991"/>
      <c r="CQ26" s="991"/>
      <c r="CR26" s="991"/>
      <c r="CS26" s="991"/>
      <c r="CT26" s="991"/>
      <c r="CU26" s="991"/>
      <c r="CV26" s="991"/>
      <c r="CW26" s="991"/>
      <c r="CX26" s="991"/>
      <c r="CY26" s="991"/>
      <c r="CZ26" s="991"/>
      <c r="DA26" s="991"/>
      <c r="DB26" s="991"/>
      <c r="DC26" s="991"/>
      <c r="DD26" s="991"/>
      <c r="DE26" s="991"/>
      <c r="DF26" s="991"/>
      <c r="DG26" s="991"/>
      <c r="DH26" s="991"/>
      <c r="DI26" s="991"/>
      <c r="DJ26" s="991"/>
      <c r="DK26" s="991"/>
      <c r="DL26" s="991"/>
      <c r="DM26" s="991"/>
      <c r="DN26" s="991"/>
      <c r="DO26" s="991"/>
      <c r="DP26" s="991"/>
      <c r="DQ26" s="991"/>
      <c r="DR26" s="991"/>
      <c r="DS26" s="991"/>
      <c r="DT26" s="991"/>
      <c r="DU26" s="991"/>
      <c r="DV26" s="991"/>
      <c r="DW26" s="991"/>
      <c r="DX26" s="991"/>
      <c r="DY26" s="991"/>
      <c r="DZ26" s="991"/>
      <c r="EA26" s="991"/>
      <c r="EB26" s="991"/>
      <c r="EC26" s="991"/>
      <c r="ED26" s="991"/>
      <c r="EE26" s="991"/>
      <c r="EF26" s="991"/>
      <c r="EG26" s="991"/>
      <c r="EH26" s="991"/>
      <c r="EI26" s="991"/>
      <c r="EJ26" s="991"/>
      <c r="EK26" s="991"/>
      <c r="EL26" s="991"/>
      <c r="EM26" s="991"/>
      <c r="EN26" s="991"/>
      <c r="EO26" s="991"/>
      <c r="EP26" s="991"/>
      <c r="EQ26" s="991"/>
      <c r="ER26" s="991"/>
      <c r="ES26" s="991"/>
      <c r="ET26" s="991"/>
      <c r="EU26" s="991"/>
      <c r="EV26" s="991"/>
      <c r="EW26" s="991"/>
      <c r="EX26" s="991"/>
      <c r="EY26" s="991"/>
      <c r="EZ26" s="991"/>
      <c r="FA26" s="991"/>
      <c r="FB26" s="991"/>
      <c r="FC26" s="991"/>
      <c r="FD26" s="991"/>
      <c r="FE26" s="991"/>
      <c r="FF26" s="991"/>
      <c r="FG26" s="991"/>
      <c r="FH26" s="991"/>
      <c r="FI26" s="991"/>
      <c r="FJ26" s="991"/>
      <c r="FK26" s="991"/>
      <c r="FL26" s="991"/>
      <c r="FM26" s="991"/>
      <c r="FN26" s="991"/>
      <c r="FO26" s="991"/>
      <c r="FP26" s="991"/>
      <c r="FQ26" s="991"/>
      <c r="FR26" s="991"/>
      <c r="FS26" s="991"/>
      <c r="FT26" s="991"/>
      <c r="FU26" s="991"/>
      <c r="FV26" s="991"/>
      <c r="FW26" s="991"/>
    </row>
    <row r="27" spans="1:179" s="992" customFormat="1" ht="13.8">
      <c r="A27" s="941" t="s">
        <v>7394</v>
      </c>
      <c r="B27" s="1118" t="s">
        <v>7395</v>
      </c>
      <c r="C27" s="1119">
        <v>5</v>
      </c>
      <c r="D27" s="1120">
        <v>0</v>
      </c>
      <c r="E27" s="1121">
        <v>12862.05</v>
      </c>
      <c r="F27" s="1121">
        <v>12862.05</v>
      </c>
      <c r="G27" s="816"/>
      <c r="H27" s="991"/>
      <c r="I27" s="991"/>
      <c r="J27" s="991"/>
      <c r="K27" s="991"/>
      <c r="L27" s="991"/>
      <c r="M27" s="991"/>
      <c r="N27" s="991"/>
      <c r="O27" s="991"/>
      <c r="P27" s="991"/>
      <c r="Q27" s="991"/>
      <c r="R27" s="991"/>
      <c r="S27" s="991"/>
      <c r="T27" s="991"/>
      <c r="U27" s="991"/>
      <c r="V27" s="991"/>
      <c r="W27" s="991"/>
      <c r="X27" s="991"/>
      <c r="Y27" s="991"/>
      <c r="Z27" s="991"/>
      <c r="AA27" s="991"/>
      <c r="AB27" s="991"/>
      <c r="AC27" s="991"/>
      <c r="AD27" s="991"/>
      <c r="AE27" s="991"/>
      <c r="AF27" s="991"/>
      <c r="AG27" s="991"/>
      <c r="AH27" s="991"/>
      <c r="AI27" s="991"/>
      <c r="AJ27" s="991"/>
      <c r="AK27" s="991"/>
      <c r="AL27" s="991"/>
      <c r="AM27" s="991"/>
      <c r="AN27" s="991"/>
      <c r="AO27" s="991"/>
      <c r="AP27" s="991"/>
      <c r="AQ27" s="991"/>
      <c r="AR27" s="991"/>
      <c r="AS27" s="991"/>
      <c r="AT27" s="991"/>
      <c r="AU27" s="991"/>
      <c r="AV27" s="991"/>
      <c r="AW27" s="991"/>
      <c r="AX27" s="991"/>
      <c r="AY27" s="991"/>
      <c r="AZ27" s="991"/>
      <c r="BA27" s="991"/>
      <c r="BB27" s="991"/>
      <c r="BC27" s="991"/>
      <c r="BD27" s="991"/>
      <c r="BE27" s="991"/>
      <c r="BF27" s="991"/>
      <c r="BG27" s="991"/>
      <c r="BH27" s="991"/>
      <c r="BI27" s="991"/>
      <c r="BJ27" s="991"/>
      <c r="BK27" s="991"/>
      <c r="BL27" s="991"/>
      <c r="BM27" s="991"/>
      <c r="BN27" s="991"/>
      <c r="BO27" s="991"/>
      <c r="BP27" s="991"/>
      <c r="BQ27" s="991"/>
      <c r="BR27" s="991"/>
      <c r="BS27" s="991"/>
      <c r="BT27" s="991"/>
      <c r="BU27" s="991"/>
      <c r="BV27" s="991"/>
      <c r="BW27" s="991"/>
      <c r="BX27" s="991"/>
      <c r="BY27" s="991"/>
      <c r="BZ27" s="991"/>
      <c r="CA27" s="991"/>
      <c r="CB27" s="991"/>
      <c r="CC27" s="991"/>
      <c r="CD27" s="991"/>
      <c r="CE27" s="991"/>
      <c r="CF27" s="991"/>
      <c r="CG27" s="991"/>
      <c r="CH27" s="991"/>
      <c r="CI27" s="991"/>
      <c r="CJ27" s="991"/>
      <c r="CK27" s="991"/>
      <c r="CL27" s="991"/>
      <c r="CM27" s="991"/>
      <c r="CN27" s="991"/>
      <c r="CO27" s="991"/>
      <c r="CP27" s="991"/>
      <c r="CQ27" s="991"/>
      <c r="CR27" s="991"/>
      <c r="CS27" s="991"/>
      <c r="CT27" s="991"/>
      <c r="CU27" s="991"/>
      <c r="CV27" s="991"/>
      <c r="CW27" s="991"/>
      <c r="CX27" s="991"/>
      <c r="CY27" s="991"/>
      <c r="CZ27" s="991"/>
      <c r="DA27" s="991"/>
      <c r="DB27" s="991"/>
      <c r="DC27" s="991"/>
      <c r="DD27" s="991"/>
      <c r="DE27" s="991"/>
      <c r="DF27" s="991"/>
      <c r="DG27" s="991"/>
      <c r="DH27" s="991"/>
      <c r="DI27" s="991"/>
      <c r="DJ27" s="991"/>
      <c r="DK27" s="991"/>
      <c r="DL27" s="991"/>
      <c r="DM27" s="991"/>
      <c r="DN27" s="991"/>
      <c r="DO27" s="991"/>
      <c r="DP27" s="991"/>
      <c r="DQ27" s="991"/>
      <c r="DR27" s="991"/>
      <c r="DS27" s="991"/>
      <c r="DT27" s="991"/>
      <c r="DU27" s="991"/>
      <c r="DV27" s="991"/>
      <c r="DW27" s="991"/>
      <c r="DX27" s="991"/>
      <c r="DY27" s="991"/>
      <c r="DZ27" s="991"/>
      <c r="EA27" s="991"/>
      <c r="EB27" s="991"/>
      <c r="EC27" s="991"/>
      <c r="ED27" s="991"/>
      <c r="EE27" s="991"/>
      <c r="EF27" s="991"/>
      <c r="EG27" s="991"/>
      <c r="EH27" s="991"/>
      <c r="EI27" s="991"/>
      <c r="EJ27" s="991"/>
      <c r="EK27" s="991"/>
      <c r="EL27" s="991"/>
      <c r="EM27" s="991"/>
      <c r="EN27" s="991"/>
      <c r="EO27" s="991"/>
      <c r="EP27" s="991"/>
      <c r="EQ27" s="991"/>
      <c r="ER27" s="991"/>
      <c r="ES27" s="991"/>
      <c r="ET27" s="991"/>
      <c r="EU27" s="991"/>
      <c r="EV27" s="991"/>
      <c r="EW27" s="991"/>
      <c r="EX27" s="991"/>
      <c r="EY27" s="991"/>
      <c r="EZ27" s="991"/>
      <c r="FA27" s="991"/>
      <c r="FB27" s="991"/>
      <c r="FC27" s="991"/>
      <c r="FD27" s="991"/>
      <c r="FE27" s="991"/>
      <c r="FF27" s="991"/>
      <c r="FG27" s="991"/>
      <c r="FH27" s="991"/>
      <c r="FI27" s="991"/>
      <c r="FJ27" s="991"/>
      <c r="FK27" s="991"/>
      <c r="FL27" s="991"/>
      <c r="FM27" s="991"/>
      <c r="FN27" s="991"/>
      <c r="FO27" s="991"/>
      <c r="FP27" s="991"/>
      <c r="FQ27" s="991"/>
      <c r="FR27" s="991"/>
      <c r="FS27" s="991"/>
      <c r="FT27" s="991"/>
      <c r="FU27" s="991"/>
      <c r="FV27" s="991"/>
      <c r="FW27" s="991"/>
    </row>
    <row r="28" spans="1:179" s="992" customFormat="1" ht="13.8">
      <c r="A28" s="941" t="s">
        <v>7396</v>
      </c>
      <c r="B28" s="1118" t="s">
        <v>7397</v>
      </c>
      <c r="C28" s="1119">
        <v>8</v>
      </c>
      <c r="D28" s="1120">
        <v>0</v>
      </c>
      <c r="E28" s="1121">
        <v>10450.5</v>
      </c>
      <c r="F28" s="1121">
        <v>10450.5</v>
      </c>
      <c r="G28" s="816"/>
      <c r="H28" s="991"/>
      <c r="I28" s="991"/>
      <c r="J28" s="991"/>
      <c r="K28" s="991"/>
      <c r="L28" s="991"/>
      <c r="M28" s="991"/>
      <c r="N28" s="991"/>
      <c r="O28" s="991"/>
      <c r="P28" s="991"/>
      <c r="Q28" s="991"/>
      <c r="R28" s="991"/>
      <c r="S28" s="991"/>
      <c r="T28" s="991"/>
      <c r="U28" s="991"/>
      <c r="V28" s="991"/>
      <c r="W28" s="991"/>
      <c r="X28" s="991"/>
      <c r="Y28" s="991"/>
      <c r="Z28" s="991"/>
      <c r="AA28" s="991"/>
      <c r="AB28" s="991"/>
      <c r="AC28" s="991"/>
      <c r="AD28" s="991"/>
      <c r="AE28" s="991"/>
      <c r="AF28" s="991"/>
      <c r="AG28" s="991"/>
      <c r="AH28" s="991"/>
      <c r="AI28" s="991"/>
      <c r="AJ28" s="991"/>
      <c r="AK28" s="991"/>
      <c r="AL28" s="991"/>
      <c r="AM28" s="991"/>
      <c r="AN28" s="991"/>
      <c r="AO28" s="991"/>
      <c r="AP28" s="991"/>
      <c r="AQ28" s="991"/>
      <c r="AR28" s="991"/>
      <c r="AS28" s="991"/>
      <c r="AT28" s="991"/>
      <c r="AU28" s="991"/>
      <c r="AV28" s="991"/>
      <c r="AW28" s="991"/>
      <c r="AX28" s="991"/>
      <c r="AY28" s="991"/>
      <c r="AZ28" s="991"/>
      <c r="BA28" s="991"/>
      <c r="BB28" s="991"/>
      <c r="BC28" s="991"/>
      <c r="BD28" s="991"/>
      <c r="BE28" s="991"/>
      <c r="BF28" s="991"/>
      <c r="BG28" s="991"/>
      <c r="BH28" s="991"/>
      <c r="BI28" s="991"/>
      <c r="BJ28" s="991"/>
      <c r="BK28" s="991"/>
      <c r="BL28" s="991"/>
      <c r="BM28" s="991"/>
      <c r="BN28" s="991"/>
      <c r="BO28" s="991"/>
      <c r="BP28" s="991"/>
      <c r="BQ28" s="991"/>
      <c r="BR28" s="991"/>
      <c r="BS28" s="991"/>
      <c r="BT28" s="991"/>
      <c r="BU28" s="991"/>
      <c r="BV28" s="991"/>
      <c r="BW28" s="991"/>
      <c r="BX28" s="991"/>
      <c r="BY28" s="991"/>
      <c r="BZ28" s="991"/>
      <c r="CA28" s="991"/>
      <c r="CB28" s="991"/>
      <c r="CC28" s="991"/>
      <c r="CD28" s="991"/>
      <c r="CE28" s="991"/>
      <c r="CF28" s="991"/>
      <c r="CG28" s="991"/>
      <c r="CH28" s="991"/>
      <c r="CI28" s="991"/>
      <c r="CJ28" s="991"/>
      <c r="CK28" s="991"/>
      <c r="CL28" s="991"/>
      <c r="CM28" s="991"/>
      <c r="CN28" s="991"/>
      <c r="CO28" s="991"/>
      <c r="CP28" s="991"/>
      <c r="CQ28" s="991"/>
      <c r="CR28" s="991"/>
      <c r="CS28" s="991"/>
      <c r="CT28" s="991"/>
      <c r="CU28" s="991"/>
      <c r="CV28" s="991"/>
      <c r="CW28" s="991"/>
      <c r="CX28" s="991"/>
      <c r="CY28" s="991"/>
      <c r="CZ28" s="991"/>
      <c r="DA28" s="991"/>
      <c r="DB28" s="991"/>
      <c r="DC28" s="991"/>
      <c r="DD28" s="991"/>
      <c r="DE28" s="991"/>
      <c r="DF28" s="991"/>
      <c r="DG28" s="991"/>
      <c r="DH28" s="991"/>
      <c r="DI28" s="991"/>
      <c r="DJ28" s="991"/>
      <c r="DK28" s="991"/>
      <c r="DL28" s="991"/>
      <c r="DM28" s="991"/>
      <c r="DN28" s="991"/>
      <c r="DO28" s="991"/>
      <c r="DP28" s="991"/>
      <c r="DQ28" s="991"/>
      <c r="DR28" s="991"/>
      <c r="DS28" s="991"/>
      <c r="DT28" s="991"/>
      <c r="DU28" s="991"/>
      <c r="DV28" s="991"/>
      <c r="DW28" s="991"/>
      <c r="DX28" s="991"/>
      <c r="DY28" s="991"/>
      <c r="DZ28" s="991"/>
      <c r="EA28" s="991"/>
      <c r="EB28" s="991"/>
      <c r="EC28" s="991"/>
      <c r="ED28" s="991"/>
      <c r="EE28" s="991"/>
      <c r="EF28" s="991"/>
      <c r="EG28" s="991"/>
      <c r="EH28" s="991"/>
      <c r="EI28" s="991"/>
      <c r="EJ28" s="991"/>
      <c r="EK28" s="991"/>
      <c r="EL28" s="991"/>
      <c r="EM28" s="991"/>
      <c r="EN28" s="991"/>
      <c r="EO28" s="991"/>
      <c r="EP28" s="991"/>
      <c r="EQ28" s="991"/>
      <c r="ER28" s="991"/>
      <c r="ES28" s="991"/>
      <c r="ET28" s="991"/>
      <c r="EU28" s="991"/>
      <c r="EV28" s="991"/>
      <c r="EW28" s="991"/>
      <c r="EX28" s="991"/>
      <c r="EY28" s="991"/>
      <c r="EZ28" s="991"/>
      <c r="FA28" s="991"/>
      <c r="FB28" s="991"/>
      <c r="FC28" s="991"/>
      <c r="FD28" s="991"/>
      <c r="FE28" s="991"/>
      <c r="FF28" s="991"/>
      <c r="FG28" s="991"/>
      <c r="FH28" s="991"/>
      <c r="FI28" s="991"/>
      <c r="FJ28" s="991"/>
      <c r="FK28" s="991"/>
      <c r="FL28" s="991"/>
      <c r="FM28" s="991"/>
      <c r="FN28" s="991"/>
      <c r="FO28" s="991"/>
      <c r="FP28" s="991"/>
      <c r="FQ28" s="991"/>
      <c r="FR28" s="991"/>
      <c r="FS28" s="991"/>
      <c r="FT28" s="991"/>
      <c r="FU28" s="991"/>
      <c r="FV28" s="991"/>
      <c r="FW28" s="991"/>
    </row>
    <row r="29" spans="1:179" s="992" customFormat="1" ht="13.8">
      <c r="A29" s="941" t="s">
        <v>7398</v>
      </c>
      <c r="B29" s="1118" t="s">
        <v>7114</v>
      </c>
      <c r="C29" s="1119">
        <v>4</v>
      </c>
      <c r="D29" s="1120">
        <v>0</v>
      </c>
      <c r="E29" s="1121">
        <v>9855.61</v>
      </c>
      <c r="F29" s="1121">
        <v>9855.61</v>
      </c>
      <c r="G29" s="816"/>
      <c r="H29" s="991"/>
      <c r="I29" s="991"/>
      <c r="J29" s="991"/>
      <c r="K29" s="991"/>
      <c r="L29" s="991"/>
      <c r="M29" s="991"/>
      <c r="N29" s="991"/>
      <c r="O29" s="991"/>
      <c r="P29" s="991"/>
      <c r="Q29" s="991"/>
      <c r="R29" s="991"/>
      <c r="S29" s="991"/>
      <c r="T29" s="991"/>
      <c r="U29" s="991"/>
      <c r="V29" s="991"/>
      <c r="W29" s="991"/>
      <c r="X29" s="991"/>
      <c r="Y29" s="991"/>
      <c r="Z29" s="991"/>
      <c r="AA29" s="991"/>
      <c r="AB29" s="991"/>
      <c r="AC29" s="991"/>
      <c r="AD29" s="991"/>
      <c r="AE29" s="991"/>
      <c r="AF29" s="991"/>
      <c r="AG29" s="991"/>
      <c r="AH29" s="991"/>
      <c r="AI29" s="991"/>
      <c r="AJ29" s="991"/>
      <c r="AK29" s="991"/>
      <c r="AL29" s="991"/>
      <c r="AM29" s="991"/>
      <c r="AN29" s="991"/>
      <c r="AO29" s="991"/>
      <c r="AP29" s="991"/>
      <c r="AQ29" s="991"/>
      <c r="AR29" s="991"/>
      <c r="AS29" s="991"/>
      <c r="AT29" s="991"/>
      <c r="AU29" s="991"/>
      <c r="AV29" s="991"/>
      <c r="AW29" s="991"/>
      <c r="AX29" s="991"/>
      <c r="AY29" s="991"/>
      <c r="AZ29" s="991"/>
      <c r="BA29" s="991"/>
      <c r="BB29" s="991"/>
      <c r="BC29" s="991"/>
      <c r="BD29" s="991"/>
      <c r="BE29" s="991"/>
      <c r="BF29" s="991"/>
      <c r="BG29" s="991"/>
      <c r="BH29" s="991"/>
      <c r="BI29" s="991"/>
      <c r="BJ29" s="991"/>
      <c r="BK29" s="991"/>
      <c r="BL29" s="991"/>
      <c r="BM29" s="991"/>
      <c r="BN29" s="991"/>
      <c r="BO29" s="991"/>
      <c r="BP29" s="991"/>
      <c r="BQ29" s="991"/>
      <c r="BR29" s="991"/>
      <c r="BS29" s="991"/>
      <c r="BT29" s="991"/>
      <c r="BU29" s="991"/>
      <c r="BV29" s="991"/>
      <c r="BW29" s="991"/>
      <c r="BX29" s="991"/>
      <c r="BY29" s="991"/>
      <c r="BZ29" s="991"/>
      <c r="CA29" s="991"/>
      <c r="CB29" s="991"/>
      <c r="CC29" s="991"/>
      <c r="CD29" s="991"/>
      <c r="CE29" s="991"/>
      <c r="CF29" s="991"/>
      <c r="CG29" s="991"/>
      <c r="CH29" s="991"/>
      <c r="CI29" s="991"/>
      <c r="CJ29" s="991"/>
      <c r="CK29" s="991"/>
      <c r="CL29" s="991"/>
      <c r="CM29" s="991"/>
      <c r="CN29" s="991"/>
      <c r="CO29" s="991"/>
      <c r="CP29" s="991"/>
      <c r="CQ29" s="991"/>
      <c r="CR29" s="991"/>
      <c r="CS29" s="991"/>
      <c r="CT29" s="991"/>
      <c r="CU29" s="991"/>
      <c r="CV29" s="991"/>
      <c r="CW29" s="991"/>
      <c r="CX29" s="991"/>
      <c r="CY29" s="991"/>
      <c r="CZ29" s="991"/>
      <c r="DA29" s="991"/>
      <c r="DB29" s="991"/>
      <c r="DC29" s="991"/>
      <c r="DD29" s="991"/>
      <c r="DE29" s="991"/>
      <c r="DF29" s="991"/>
      <c r="DG29" s="991"/>
      <c r="DH29" s="991"/>
      <c r="DI29" s="991"/>
      <c r="DJ29" s="991"/>
      <c r="DK29" s="991"/>
      <c r="DL29" s="991"/>
      <c r="DM29" s="991"/>
      <c r="DN29" s="991"/>
      <c r="DO29" s="991"/>
      <c r="DP29" s="991"/>
      <c r="DQ29" s="991"/>
      <c r="DR29" s="991"/>
      <c r="DS29" s="991"/>
      <c r="DT29" s="991"/>
      <c r="DU29" s="991"/>
      <c r="DV29" s="991"/>
      <c r="DW29" s="991"/>
      <c r="DX29" s="991"/>
      <c r="DY29" s="991"/>
      <c r="DZ29" s="991"/>
      <c r="EA29" s="991"/>
      <c r="EB29" s="991"/>
      <c r="EC29" s="991"/>
      <c r="ED29" s="991"/>
      <c r="EE29" s="991"/>
      <c r="EF29" s="991"/>
      <c r="EG29" s="991"/>
      <c r="EH29" s="991"/>
      <c r="EI29" s="991"/>
      <c r="EJ29" s="991"/>
      <c r="EK29" s="991"/>
      <c r="EL29" s="991"/>
      <c r="EM29" s="991"/>
      <c r="EN29" s="991"/>
      <c r="EO29" s="991"/>
      <c r="EP29" s="991"/>
      <c r="EQ29" s="991"/>
      <c r="ER29" s="991"/>
      <c r="ES29" s="991"/>
      <c r="ET29" s="991"/>
      <c r="EU29" s="991"/>
      <c r="EV29" s="991"/>
      <c r="EW29" s="991"/>
      <c r="EX29" s="991"/>
      <c r="EY29" s="991"/>
      <c r="EZ29" s="991"/>
      <c r="FA29" s="991"/>
      <c r="FB29" s="991"/>
      <c r="FC29" s="991"/>
      <c r="FD29" s="991"/>
      <c r="FE29" s="991"/>
      <c r="FF29" s="991"/>
      <c r="FG29" s="991"/>
      <c r="FH29" s="991"/>
      <c r="FI29" s="991"/>
      <c r="FJ29" s="991"/>
      <c r="FK29" s="991"/>
      <c r="FL29" s="991"/>
      <c r="FM29" s="991"/>
      <c r="FN29" s="991"/>
      <c r="FO29" s="991"/>
      <c r="FP29" s="991"/>
      <c r="FQ29" s="991"/>
      <c r="FR29" s="991"/>
      <c r="FS29" s="991"/>
      <c r="FT29" s="991"/>
      <c r="FU29" s="991"/>
      <c r="FV29" s="991"/>
      <c r="FW29" s="991"/>
    </row>
    <row r="30" spans="1:179" s="992" customFormat="1" ht="13.8">
      <c r="A30" s="941" t="s">
        <v>7399</v>
      </c>
      <c r="B30" s="1118" t="s">
        <v>7400</v>
      </c>
      <c r="C30" s="1119">
        <v>8</v>
      </c>
      <c r="D30" s="1120">
        <v>0</v>
      </c>
      <c r="E30" s="1121">
        <v>9386.23</v>
      </c>
      <c r="F30" s="1121">
        <v>9386.23</v>
      </c>
      <c r="G30" s="816"/>
      <c r="H30" s="991"/>
      <c r="I30" s="991"/>
      <c r="J30" s="991"/>
      <c r="K30" s="991"/>
      <c r="L30" s="991"/>
      <c r="M30" s="991"/>
      <c r="N30" s="991"/>
      <c r="O30" s="991"/>
      <c r="P30" s="991"/>
      <c r="Q30" s="991"/>
      <c r="R30" s="991"/>
      <c r="S30" s="991"/>
      <c r="T30" s="991"/>
      <c r="U30" s="991"/>
      <c r="V30" s="991"/>
      <c r="W30" s="991"/>
      <c r="X30" s="991"/>
      <c r="Y30" s="991"/>
      <c r="Z30" s="991"/>
      <c r="AA30" s="991"/>
      <c r="AB30" s="991"/>
      <c r="AC30" s="991"/>
      <c r="AD30" s="991"/>
      <c r="AE30" s="991"/>
      <c r="AF30" s="991"/>
      <c r="AG30" s="991"/>
      <c r="AH30" s="991"/>
      <c r="AI30" s="991"/>
      <c r="AJ30" s="991"/>
      <c r="AK30" s="991"/>
      <c r="AL30" s="991"/>
      <c r="AM30" s="991"/>
      <c r="AN30" s="991"/>
      <c r="AO30" s="991"/>
      <c r="AP30" s="991"/>
      <c r="AQ30" s="991"/>
      <c r="AR30" s="991"/>
      <c r="AS30" s="991"/>
      <c r="AT30" s="991"/>
      <c r="AU30" s="991"/>
      <c r="AV30" s="991"/>
      <c r="AW30" s="991"/>
      <c r="AX30" s="991"/>
      <c r="AY30" s="991"/>
      <c r="AZ30" s="991"/>
      <c r="BA30" s="991"/>
      <c r="BB30" s="991"/>
      <c r="BC30" s="991"/>
      <c r="BD30" s="991"/>
      <c r="BE30" s="991"/>
      <c r="BF30" s="991"/>
      <c r="BG30" s="991"/>
      <c r="BH30" s="991"/>
      <c r="BI30" s="991"/>
      <c r="BJ30" s="991"/>
      <c r="BK30" s="991"/>
      <c r="BL30" s="991"/>
      <c r="BM30" s="991"/>
      <c r="BN30" s="991"/>
      <c r="BO30" s="991"/>
      <c r="BP30" s="991"/>
      <c r="BQ30" s="991"/>
      <c r="BR30" s="991"/>
      <c r="BS30" s="991"/>
      <c r="BT30" s="991"/>
      <c r="BU30" s="991"/>
      <c r="BV30" s="991"/>
      <c r="BW30" s="991"/>
      <c r="BX30" s="991"/>
      <c r="BY30" s="991"/>
      <c r="BZ30" s="991"/>
      <c r="CA30" s="991"/>
      <c r="CB30" s="991"/>
      <c r="CC30" s="991"/>
      <c r="CD30" s="991"/>
      <c r="CE30" s="991"/>
      <c r="CF30" s="991"/>
      <c r="CG30" s="991"/>
      <c r="CH30" s="991"/>
      <c r="CI30" s="991"/>
      <c r="CJ30" s="991"/>
      <c r="CK30" s="991"/>
      <c r="CL30" s="991"/>
      <c r="CM30" s="991"/>
      <c r="CN30" s="991"/>
      <c r="CO30" s="991"/>
      <c r="CP30" s="991"/>
      <c r="CQ30" s="991"/>
      <c r="CR30" s="991"/>
      <c r="CS30" s="991"/>
      <c r="CT30" s="991"/>
      <c r="CU30" s="991"/>
      <c r="CV30" s="991"/>
      <c r="CW30" s="991"/>
      <c r="CX30" s="991"/>
      <c r="CY30" s="991"/>
      <c r="CZ30" s="991"/>
      <c r="DA30" s="991"/>
      <c r="DB30" s="991"/>
      <c r="DC30" s="991"/>
      <c r="DD30" s="991"/>
      <c r="DE30" s="991"/>
      <c r="DF30" s="991"/>
      <c r="DG30" s="991"/>
      <c r="DH30" s="991"/>
      <c r="DI30" s="991"/>
      <c r="DJ30" s="991"/>
      <c r="DK30" s="991"/>
      <c r="DL30" s="991"/>
      <c r="DM30" s="991"/>
      <c r="DN30" s="991"/>
      <c r="DO30" s="991"/>
      <c r="DP30" s="991"/>
      <c r="DQ30" s="991"/>
      <c r="DR30" s="991"/>
      <c r="DS30" s="991"/>
      <c r="DT30" s="991"/>
      <c r="DU30" s="991"/>
      <c r="DV30" s="991"/>
      <c r="DW30" s="991"/>
      <c r="DX30" s="991"/>
      <c r="DY30" s="991"/>
      <c r="DZ30" s="991"/>
      <c r="EA30" s="991"/>
      <c r="EB30" s="991"/>
      <c r="EC30" s="991"/>
      <c r="ED30" s="991"/>
      <c r="EE30" s="991"/>
      <c r="EF30" s="991"/>
      <c r="EG30" s="991"/>
      <c r="EH30" s="991"/>
      <c r="EI30" s="991"/>
      <c r="EJ30" s="991"/>
      <c r="EK30" s="991"/>
      <c r="EL30" s="991"/>
      <c r="EM30" s="991"/>
      <c r="EN30" s="991"/>
      <c r="EO30" s="991"/>
      <c r="EP30" s="991"/>
      <c r="EQ30" s="991"/>
      <c r="ER30" s="991"/>
      <c r="ES30" s="991"/>
      <c r="ET30" s="991"/>
      <c r="EU30" s="991"/>
      <c r="EV30" s="991"/>
      <c r="EW30" s="991"/>
      <c r="EX30" s="991"/>
      <c r="EY30" s="991"/>
      <c r="EZ30" s="991"/>
      <c r="FA30" s="991"/>
      <c r="FB30" s="991"/>
      <c r="FC30" s="991"/>
      <c r="FD30" s="991"/>
      <c r="FE30" s="991"/>
      <c r="FF30" s="991"/>
      <c r="FG30" s="991"/>
      <c r="FH30" s="991"/>
      <c r="FI30" s="991"/>
      <c r="FJ30" s="991"/>
      <c r="FK30" s="991"/>
      <c r="FL30" s="991"/>
      <c r="FM30" s="991"/>
      <c r="FN30" s="991"/>
      <c r="FO30" s="991"/>
      <c r="FP30" s="991"/>
      <c r="FQ30" s="991"/>
      <c r="FR30" s="991"/>
      <c r="FS30" s="991"/>
      <c r="FT30" s="991"/>
      <c r="FU30" s="991"/>
      <c r="FV30" s="991"/>
      <c r="FW30" s="991"/>
    </row>
    <row r="31" spans="1:179" s="992" customFormat="1" ht="13.8">
      <c r="A31" s="941" t="s">
        <v>7401</v>
      </c>
      <c r="B31" s="1118" t="s">
        <v>7402</v>
      </c>
      <c r="C31" s="1119">
        <v>7</v>
      </c>
      <c r="D31" s="1120">
        <v>0</v>
      </c>
      <c r="E31" s="1121">
        <v>8106.35</v>
      </c>
      <c r="F31" s="1121">
        <v>8106.35</v>
      </c>
      <c r="G31" s="816"/>
      <c r="H31" s="991"/>
      <c r="I31" s="991"/>
      <c r="J31" s="991"/>
      <c r="K31" s="991"/>
      <c r="L31" s="991"/>
      <c r="M31" s="991"/>
      <c r="N31" s="991"/>
      <c r="O31" s="991"/>
      <c r="P31" s="991"/>
      <c r="Q31" s="991"/>
      <c r="R31" s="991"/>
      <c r="S31" s="991"/>
      <c r="T31" s="991"/>
      <c r="U31" s="991"/>
      <c r="V31" s="991"/>
      <c r="W31" s="991"/>
      <c r="X31" s="991"/>
      <c r="Y31" s="991"/>
      <c r="Z31" s="991"/>
      <c r="AA31" s="991"/>
      <c r="AB31" s="991"/>
      <c r="AC31" s="991"/>
      <c r="AD31" s="991"/>
      <c r="AE31" s="991"/>
      <c r="AF31" s="991"/>
      <c r="AG31" s="991"/>
      <c r="AH31" s="991"/>
      <c r="AI31" s="991"/>
      <c r="AJ31" s="991"/>
      <c r="AK31" s="991"/>
      <c r="AL31" s="991"/>
      <c r="AM31" s="991"/>
      <c r="AN31" s="991"/>
      <c r="AO31" s="991"/>
      <c r="AP31" s="991"/>
      <c r="AQ31" s="991"/>
      <c r="AR31" s="991"/>
      <c r="AS31" s="991"/>
      <c r="AT31" s="991"/>
      <c r="AU31" s="991"/>
      <c r="AV31" s="991"/>
      <c r="AW31" s="991"/>
      <c r="AX31" s="991"/>
      <c r="AY31" s="991"/>
      <c r="AZ31" s="991"/>
      <c r="BA31" s="991"/>
      <c r="BB31" s="991"/>
      <c r="BC31" s="991"/>
      <c r="BD31" s="991"/>
      <c r="BE31" s="991"/>
      <c r="BF31" s="991"/>
      <c r="BG31" s="991"/>
      <c r="BH31" s="991"/>
      <c r="BI31" s="991"/>
      <c r="BJ31" s="991"/>
      <c r="BK31" s="991"/>
      <c r="BL31" s="991"/>
      <c r="BM31" s="991"/>
      <c r="BN31" s="991"/>
      <c r="BO31" s="991"/>
      <c r="BP31" s="991"/>
      <c r="BQ31" s="991"/>
      <c r="BR31" s="991"/>
      <c r="BS31" s="991"/>
      <c r="BT31" s="991"/>
      <c r="BU31" s="991"/>
      <c r="BV31" s="991"/>
      <c r="BW31" s="991"/>
      <c r="BX31" s="991"/>
      <c r="BY31" s="991"/>
      <c r="BZ31" s="991"/>
      <c r="CA31" s="991"/>
      <c r="CB31" s="991"/>
      <c r="CC31" s="991"/>
      <c r="CD31" s="991"/>
      <c r="CE31" s="991"/>
      <c r="CF31" s="991"/>
      <c r="CG31" s="991"/>
      <c r="CH31" s="991"/>
      <c r="CI31" s="991"/>
      <c r="CJ31" s="991"/>
      <c r="CK31" s="991"/>
      <c r="CL31" s="991"/>
      <c r="CM31" s="991"/>
      <c r="CN31" s="991"/>
      <c r="CO31" s="991"/>
      <c r="CP31" s="991"/>
      <c r="CQ31" s="991"/>
      <c r="CR31" s="991"/>
      <c r="CS31" s="991"/>
      <c r="CT31" s="991"/>
      <c r="CU31" s="991"/>
      <c r="CV31" s="991"/>
      <c r="CW31" s="991"/>
      <c r="CX31" s="991"/>
      <c r="CY31" s="991"/>
      <c r="CZ31" s="991"/>
      <c r="DA31" s="991"/>
      <c r="DB31" s="991"/>
      <c r="DC31" s="991"/>
      <c r="DD31" s="991"/>
      <c r="DE31" s="991"/>
      <c r="DF31" s="991"/>
      <c r="DG31" s="991"/>
      <c r="DH31" s="991"/>
      <c r="DI31" s="991"/>
      <c r="DJ31" s="991"/>
      <c r="DK31" s="991"/>
      <c r="DL31" s="991"/>
      <c r="DM31" s="991"/>
      <c r="DN31" s="991"/>
      <c r="DO31" s="991"/>
      <c r="DP31" s="991"/>
      <c r="DQ31" s="991"/>
      <c r="DR31" s="991"/>
      <c r="DS31" s="991"/>
      <c r="DT31" s="991"/>
      <c r="DU31" s="991"/>
      <c r="DV31" s="991"/>
      <c r="DW31" s="991"/>
      <c r="DX31" s="991"/>
      <c r="DY31" s="991"/>
      <c r="DZ31" s="991"/>
      <c r="EA31" s="991"/>
      <c r="EB31" s="991"/>
      <c r="EC31" s="991"/>
      <c r="ED31" s="991"/>
      <c r="EE31" s="991"/>
      <c r="EF31" s="991"/>
      <c r="EG31" s="991"/>
      <c r="EH31" s="991"/>
      <c r="EI31" s="991"/>
      <c r="EJ31" s="991"/>
      <c r="EK31" s="991"/>
      <c r="EL31" s="991"/>
      <c r="EM31" s="991"/>
      <c r="EN31" s="991"/>
      <c r="EO31" s="991"/>
      <c r="EP31" s="991"/>
      <c r="EQ31" s="991"/>
      <c r="ER31" s="991"/>
      <c r="ES31" s="991"/>
      <c r="ET31" s="991"/>
      <c r="EU31" s="991"/>
      <c r="EV31" s="991"/>
      <c r="EW31" s="991"/>
      <c r="EX31" s="991"/>
      <c r="EY31" s="991"/>
      <c r="EZ31" s="991"/>
      <c r="FA31" s="991"/>
      <c r="FB31" s="991"/>
      <c r="FC31" s="991"/>
      <c r="FD31" s="991"/>
      <c r="FE31" s="991"/>
      <c r="FF31" s="991"/>
      <c r="FG31" s="991"/>
      <c r="FH31" s="991"/>
      <c r="FI31" s="991"/>
      <c r="FJ31" s="991"/>
      <c r="FK31" s="991"/>
      <c r="FL31" s="991"/>
      <c r="FM31" s="991"/>
      <c r="FN31" s="991"/>
      <c r="FO31" s="991"/>
      <c r="FP31" s="991"/>
      <c r="FQ31" s="991"/>
      <c r="FR31" s="991"/>
      <c r="FS31" s="991"/>
      <c r="FT31" s="991"/>
      <c r="FU31" s="991"/>
      <c r="FV31" s="991"/>
      <c r="FW31" s="991"/>
    </row>
    <row r="32" spans="1:179" s="992" customFormat="1" ht="13.8">
      <c r="A32" s="941" t="s">
        <v>7403</v>
      </c>
      <c r="B32" s="1118" t="s">
        <v>7404</v>
      </c>
      <c r="C32" s="1119">
        <v>21</v>
      </c>
      <c r="D32" s="1120">
        <v>0</v>
      </c>
      <c r="E32" s="1121">
        <v>6874.62</v>
      </c>
      <c r="F32" s="1121">
        <v>6874.62</v>
      </c>
      <c r="G32" s="816"/>
      <c r="H32" s="991"/>
      <c r="I32" s="991"/>
      <c r="J32" s="991"/>
      <c r="K32" s="991"/>
      <c r="L32" s="991"/>
      <c r="M32" s="991"/>
      <c r="N32" s="991"/>
      <c r="O32" s="991"/>
      <c r="P32" s="991"/>
      <c r="Q32" s="991"/>
      <c r="R32" s="991"/>
      <c r="S32" s="991"/>
      <c r="T32" s="991"/>
      <c r="U32" s="991"/>
      <c r="V32" s="991"/>
      <c r="W32" s="991"/>
      <c r="X32" s="991"/>
      <c r="Y32" s="991"/>
      <c r="Z32" s="991"/>
      <c r="AA32" s="991"/>
      <c r="AB32" s="991"/>
      <c r="AC32" s="991"/>
      <c r="AD32" s="991"/>
      <c r="AE32" s="991"/>
      <c r="AF32" s="991"/>
      <c r="AG32" s="991"/>
      <c r="AH32" s="991"/>
      <c r="AI32" s="991"/>
      <c r="AJ32" s="991"/>
      <c r="AK32" s="991"/>
      <c r="AL32" s="991"/>
      <c r="AM32" s="991"/>
      <c r="AN32" s="991"/>
      <c r="AO32" s="991"/>
      <c r="AP32" s="991"/>
      <c r="AQ32" s="991"/>
      <c r="AR32" s="991"/>
      <c r="AS32" s="991"/>
      <c r="AT32" s="991"/>
      <c r="AU32" s="991"/>
      <c r="AV32" s="991"/>
      <c r="AW32" s="991"/>
      <c r="AX32" s="991"/>
      <c r="AY32" s="991"/>
      <c r="AZ32" s="991"/>
      <c r="BA32" s="991"/>
      <c r="BB32" s="991"/>
      <c r="BC32" s="991"/>
      <c r="BD32" s="991"/>
      <c r="BE32" s="991"/>
      <c r="BF32" s="991"/>
      <c r="BG32" s="991"/>
      <c r="BH32" s="991"/>
      <c r="BI32" s="991"/>
      <c r="BJ32" s="991"/>
      <c r="BK32" s="991"/>
      <c r="BL32" s="991"/>
      <c r="BM32" s="991"/>
      <c r="BN32" s="991"/>
      <c r="BO32" s="991"/>
      <c r="BP32" s="991"/>
      <c r="BQ32" s="991"/>
      <c r="BR32" s="991"/>
      <c r="BS32" s="991"/>
      <c r="BT32" s="991"/>
      <c r="BU32" s="991"/>
      <c r="BV32" s="991"/>
      <c r="BW32" s="991"/>
      <c r="BX32" s="991"/>
      <c r="BY32" s="991"/>
      <c r="BZ32" s="991"/>
      <c r="CA32" s="991"/>
      <c r="CB32" s="991"/>
      <c r="CC32" s="991"/>
      <c r="CD32" s="991"/>
      <c r="CE32" s="991"/>
      <c r="CF32" s="991"/>
      <c r="CG32" s="991"/>
      <c r="CH32" s="991"/>
      <c r="CI32" s="991"/>
      <c r="CJ32" s="991"/>
      <c r="CK32" s="991"/>
      <c r="CL32" s="991"/>
      <c r="CM32" s="991"/>
      <c r="CN32" s="991"/>
      <c r="CO32" s="991"/>
      <c r="CP32" s="991"/>
      <c r="CQ32" s="991"/>
      <c r="CR32" s="991"/>
      <c r="CS32" s="991"/>
      <c r="CT32" s="991"/>
      <c r="CU32" s="991"/>
      <c r="CV32" s="991"/>
      <c r="CW32" s="991"/>
      <c r="CX32" s="991"/>
      <c r="CY32" s="991"/>
      <c r="CZ32" s="991"/>
      <c r="DA32" s="991"/>
      <c r="DB32" s="991"/>
      <c r="DC32" s="991"/>
      <c r="DD32" s="991"/>
      <c r="DE32" s="991"/>
      <c r="DF32" s="991"/>
      <c r="DG32" s="991"/>
      <c r="DH32" s="991"/>
      <c r="DI32" s="991"/>
      <c r="DJ32" s="991"/>
      <c r="DK32" s="991"/>
      <c r="DL32" s="991"/>
      <c r="DM32" s="991"/>
      <c r="DN32" s="991"/>
      <c r="DO32" s="991"/>
      <c r="DP32" s="991"/>
      <c r="DQ32" s="991"/>
      <c r="DR32" s="991"/>
      <c r="DS32" s="991"/>
      <c r="DT32" s="991"/>
      <c r="DU32" s="991"/>
      <c r="DV32" s="991"/>
      <c r="DW32" s="991"/>
      <c r="DX32" s="991"/>
      <c r="DY32" s="991"/>
      <c r="DZ32" s="991"/>
      <c r="EA32" s="991"/>
      <c r="EB32" s="991"/>
      <c r="EC32" s="991"/>
      <c r="ED32" s="991"/>
      <c r="EE32" s="991"/>
      <c r="EF32" s="991"/>
      <c r="EG32" s="991"/>
      <c r="EH32" s="991"/>
      <c r="EI32" s="991"/>
      <c r="EJ32" s="991"/>
      <c r="EK32" s="991"/>
      <c r="EL32" s="991"/>
      <c r="EM32" s="991"/>
      <c r="EN32" s="991"/>
      <c r="EO32" s="991"/>
      <c r="EP32" s="991"/>
      <c r="EQ32" s="991"/>
      <c r="ER32" s="991"/>
      <c r="ES32" s="991"/>
      <c r="ET32" s="991"/>
      <c r="EU32" s="991"/>
      <c r="EV32" s="991"/>
      <c r="EW32" s="991"/>
      <c r="EX32" s="991"/>
      <c r="EY32" s="991"/>
      <c r="EZ32" s="991"/>
      <c r="FA32" s="991"/>
      <c r="FB32" s="991"/>
      <c r="FC32" s="991"/>
      <c r="FD32" s="991"/>
      <c r="FE32" s="991"/>
      <c r="FF32" s="991"/>
      <c r="FG32" s="991"/>
      <c r="FH32" s="991"/>
      <c r="FI32" s="991"/>
      <c r="FJ32" s="991"/>
      <c r="FK32" s="991"/>
      <c r="FL32" s="991"/>
      <c r="FM32" s="991"/>
      <c r="FN32" s="991"/>
      <c r="FO32" s="991"/>
      <c r="FP32" s="991"/>
      <c r="FQ32" s="991"/>
      <c r="FR32" s="991"/>
      <c r="FS32" s="991"/>
      <c r="FT32" s="991"/>
      <c r="FU32" s="991"/>
      <c r="FV32" s="991"/>
      <c r="FW32" s="991"/>
    </row>
    <row r="33" spans="1:179" s="49" customFormat="1" ht="15" customHeight="1">
      <c r="A33" s="760" t="s">
        <v>529</v>
      </c>
      <c r="B33" s="533" t="s">
        <v>4244</v>
      </c>
      <c r="C33" s="1006">
        <f>SUM(C20:C32)</f>
        <v>74</v>
      </c>
      <c r="D33" s="1085">
        <f>SUM(D15:D32)</f>
        <v>0</v>
      </c>
      <c r="E33" s="762" t="s">
        <v>529</v>
      </c>
      <c r="F33" s="762" t="s">
        <v>529</v>
      </c>
    </row>
    <row r="34" spans="1:179">
      <c r="A34" s="1129"/>
      <c r="B34" s="1130"/>
      <c r="C34" s="1129"/>
      <c r="D34" s="1129"/>
      <c r="E34" s="1131"/>
      <c r="F34" s="1131"/>
    </row>
    <row r="35" spans="1:179" s="1072" customFormat="1">
      <c r="A35" s="1256" t="s">
        <v>4104</v>
      </c>
      <c r="B35" s="1256" t="s">
        <v>4103</v>
      </c>
      <c r="C35" s="1070"/>
      <c r="D35" s="1070"/>
      <c r="E35" s="1083"/>
      <c r="F35" s="1083"/>
      <c r="G35" s="1071"/>
      <c r="H35" s="1071"/>
      <c r="I35" s="1071"/>
      <c r="J35" s="1071"/>
      <c r="K35" s="1071"/>
      <c r="L35" s="1071"/>
      <c r="M35" s="1071"/>
      <c r="N35" s="1071"/>
      <c r="O35" s="1071"/>
      <c r="P35" s="1071"/>
      <c r="Q35" s="1071"/>
      <c r="R35" s="1071"/>
      <c r="S35" s="1071"/>
      <c r="T35" s="1071"/>
      <c r="U35" s="1071"/>
      <c r="V35" s="1071"/>
      <c r="W35" s="1071"/>
      <c r="X35" s="1071"/>
      <c r="Y35" s="1071"/>
      <c r="Z35" s="1071"/>
      <c r="AA35" s="1071"/>
      <c r="AB35" s="1071"/>
      <c r="AC35" s="1071"/>
      <c r="AD35" s="1071"/>
      <c r="AE35" s="1071"/>
      <c r="AF35" s="1071"/>
      <c r="AG35" s="1071"/>
      <c r="AH35" s="1071"/>
      <c r="AI35" s="1071"/>
      <c r="AJ35" s="1071"/>
      <c r="AK35" s="1071"/>
      <c r="AL35" s="1071"/>
      <c r="AM35" s="1071"/>
      <c r="AN35" s="1071"/>
      <c r="AO35" s="1071"/>
      <c r="AP35" s="1071"/>
      <c r="AQ35" s="1071"/>
      <c r="AR35" s="1071"/>
      <c r="AS35" s="1071"/>
      <c r="AT35" s="1071"/>
      <c r="AU35" s="1071"/>
      <c r="AV35" s="1071"/>
      <c r="AW35" s="1071"/>
      <c r="AX35" s="1071"/>
      <c r="AY35" s="1071"/>
      <c r="AZ35" s="1071"/>
      <c r="BA35" s="1071"/>
      <c r="BB35" s="1071"/>
      <c r="BC35" s="1071"/>
      <c r="BD35" s="1071"/>
      <c r="BE35" s="1071"/>
      <c r="BF35" s="1071"/>
      <c r="BG35" s="1071"/>
      <c r="BH35" s="1071"/>
      <c r="BI35" s="1071"/>
      <c r="BJ35" s="1071"/>
      <c r="BK35" s="1071"/>
      <c r="BL35" s="1071"/>
      <c r="BM35" s="1071"/>
      <c r="BN35" s="1071"/>
      <c r="BO35" s="1071"/>
      <c r="BP35" s="1071"/>
      <c r="BQ35" s="1071"/>
      <c r="BR35" s="1071"/>
      <c r="BS35" s="1071"/>
      <c r="BT35" s="1071"/>
      <c r="BU35" s="1071"/>
      <c r="BV35" s="1071"/>
      <c r="BW35" s="1071"/>
      <c r="BX35" s="1071"/>
      <c r="BY35" s="1071"/>
      <c r="BZ35" s="1071"/>
      <c r="CA35" s="1071"/>
      <c r="CB35" s="1071"/>
      <c r="CC35" s="1071"/>
      <c r="CD35" s="1071"/>
      <c r="CE35" s="1071"/>
      <c r="CF35" s="1071"/>
      <c r="CG35" s="1071"/>
      <c r="CH35" s="1071"/>
      <c r="CI35" s="1071"/>
      <c r="CJ35" s="1071"/>
      <c r="CK35" s="1071"/>
      <c r="CL35" s="1071"/>
      <c r="CM35" s="1071"/>
      <c r="CN35" s="1071"/>
      <c r="CO35" s="1071"/>
      <c r="CP35" s="1071"/>
      <c r="CQ35" s="1071"/>
      <c r="CR35" s="1071"/>
      <c r="CS35" s="1071"/>
      <c r="CT35" s="1071"/>
      <c r="CU35" s="1071"/>
      <c r="CV35" s="1071"/>
      <c r="CW35" s="1071"/>
      <c r="CX35" s="1071"/>
      <c r="CY35" s="1071"/>
      <c r="CZ35" s="1071"/>
      <c r="DA35" s="1071"/>
      <c r="DB35" s="1071"/>
      <c r="DC35" s="1071"/>
      <c r="DD35" s="1071"/>
      <c r="DE35" s="1071"/>
      <c r="DF35" s="1071"/>
      <c r="DG35" s="1071"/>
      <c r="DH35" s="1071"/>
      <c r="DI35" s="1071"/>
      <c r="DJ35" s="1071"/>
      <c r="DK35" s="1071"/>
      <c r="DL35" s="1071"/>
      <c r="DM35" s="1071"/>
      <c r="DN35" s="1071"/>
      <c r="DO35" s="1071"/>
      <c r="DP35" s="1071"/>
      <c r="DQ35" s="1071"/>
      <c r="DR35" s="1071"/>
      <c r="DS35" s="1071"/>
      <c r="DT35" s="1071"/>
      <c r="DU35" s="1071"/>
      <c r="DV35" s="1071"/>
      <c r="DW35" s="1071"/>
      <c r="DX35" s="1071"/>
      <c r="DY35" s="1071"/>
      <c r="DZ35" s="1071"/>
      <c r="EA35" s="1071"/>
      <c r="EB35" s="1071"/>
      <c r="EC35" s="1071"/>
      <c r="ED35" s="1071"/>
      <c r="EE35" s="1071"/>
      <c r="EF35" s="1071"/>
      <c r="EG35" s="1071"/>
      <c r="EH35" s="1071"/>
      <c r="EI35" s="1071"/>
      <c r="EJ35" s="1071"/>
      <c r="EK35" s="1071"/>
      <c r="EL35" s="1071"/>
      <c r="EM35" s="1071"/>
      <c r="EN35" s="1071"/>
      <c r="EO35" s="1071"/>
      <c r="EP35" s="1071"/>
      <c r="EQ35" s="1071"/>
      <c r="ER35" s="1071"/>
      <c r="ES35" s="1071"/>
      <c r="ET35" s="1071"/>
      <c r="EU35" s="1071"/>
      <c r="EV35" s="1071"/>
      <c r="EW35" s="1071"/>
      <c r="EX35" s="1071"/>
      <c r="EY35" s="1071"/>
      <c r="EZ35" s="1071"/>
      <c r="FA35" s="1071"/>
      <c r="FB35" s="1071"/>
      <c r="FC35" s="1071"/>
      <c r="FD35" s="1071"/>
      <c r="FE35" s="1071"/>
      <c r="FF35" s="1071"/>
      <c r="FG35" s="1071"/>
      <c r="FH35" s="1071"/>
      <c r="FI35" s="1071"/>
      <c r="FJ35" s="1071"/>
    </row>
    <row r="36" spans="1:179" s="817" customFormat="1" ht="13.8">
      <c r="A36" s="941" t="s">
        <v>7405</v>
      </c>
      <c r="B36" s="1118" t="s">
        <v>7406</v>
      </c>
      <c r="C36" s="1132">
        <v>0</v>
      </c>
      <c r="D36" s="1120">
        <v>28704</v>
      </c>
      <c r="E36" s="1121">
        <v>120.93</v>
      </c>
      <c r="F36" s="1121">
        <v>120.93</v>
      </c>
      <c r="G36" s="1133"/>
      <c r="H36" s="816"/>
      <c r="I36" s="816"/>
      <c r="J36" s="816"/>
      <c r="K36" s="816"/>
      <c r="L36" s="816"/>
      <c r="M36" s="816"/>
      <c r="N36" s="816"/>
      <c r="O36" s="816"/>
      <c r="P36" s="816"/>
      <c r="Q36" s="816"/>
      <c r="R36" s="816"/>
      <c r="S36" s="816"/>
      <c r="T36" s="816"/>
      <c r="U36" s="816"/>
      <c r="V36" s="816"/>
      <c r="W36" s="816"/>
      <c r="X36" s="816"/>
      <c r="Y36" s="816"/>
      <c r="Z36" s="816"/>
      <c r="AA36" s="816"/>
      <c r="AB36" s="816"/>
      <c r="AC36" s="816"/>
      <c r="AD36" s="816"/>
      <c r="AE36" s="816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  <c r="AQ36" s="816"/>
      <c r="AR36" s="816"/>
      <c r="AS36" s="816"/>
      <c r="AT36" s="816"/>
      <c r="AU36" s="816"/>
      <c r="AV36" s="816"/>
      <c r="AW36" s="816"/>
      <c r="AX36" s="816"/>
      <c r="AY36" s="816"/>
      <c r="AZ36" s="816"/>
      <c r="BA36" s="816"/>
      <c r="BB36" s="816"/>
      <c r="BC36" s="816"/>
      <c r="BD36" s="816"/>
      <c r="BE36" s="816"/>
      <c r="BF36" s="816"/>
      <c r="BG36" s="816"/>
      <c r="BH36" s="816"/>
      <c r="BI36" s="816"/>
      <c r="BJ36" s="816"/>
      <c r="BK36" s="816"/>
      <c r="BL36" s="816"/>
      <c r="BM36" s="816"/>
      <c r="BN36" s="816"/>
      <c r="BO36" s="816"/>
      <c r="BP36" s="816"/>
      <c r="BQ36" s="816"/>
      <c r="BR36" s="816"/>
      <c r="BS36" s="816"/>
      <c r="BT36" s="816"/>
      <c r="BU36" s="816"/>
      <c r="BV36" s="816"/>
      <c r="BW36" s="816"/>
      <c r="BX36" s="816"/>
      <c r="BY36" s="816"/>
      <c r="BZ36" s="816"/>
      <c r="CA36" s="816"/>
      <c r="CB36" s="816"/>
      <c r="CC36" s="816"/>
      <c r="CD36" s="816"/>
      <c r="CE36" s="816"/>
      <c r="CF36" s="816"/>
      <c r="CG36" s="816"/>
      <c r="CH36" s="816"/>
      <c r="CI36" s="816"/>
      <c r="CJ36" s="816"/>
      <c r="CK36" s="816"/>
      <c r="CL36" s="816"/>
      <c r="CM36" s="816"/>
      <c r="CN36" s="816"/>
      <c r="CO36" s="816"/>
      <c r="CP36" s="816"/>
      <c r="CQ36" s="816"/>
      <c r="CR36" s="816"/>
      <c r="CS36" s="816"/>
      <c r="CT36" s="816"/>
      <c r="CU36" s="816"/>
      <c r="CV36" s="816"/>
      <c r="CW36" s="816"/>
      <c r="CX36" s="816"/>
      <c r="CY36" s="816"/>
      <c r="CZ36" s="816"/>
      <c r="DA36" s="816"/>
      <c r="DB36" s="816"/>
      <c r="DC36" s="816"/>
      <c r="DD36" s="816"/>
      <c r="DE36" s="816"/>
      <c r="DF36" s="816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816"/>
      <c r="DR36" s="816"/>
      <c r="DS36" s="816"/>
      <c r="DT36" s="816"/>
      <c r="DU36" s="816"/>
      <c r="DV36" s="816"/>
      <c r="DW36" s="816"/>
      <c r="DX36" s="816"/>
      <c r="DY36" s="816"/>
      <c r="DZ36" s="816"/>
      <c r="EA36" s="816"/>
      <c r="EB36" s="816"/>
      <c r="EC36" s="816"/>
      <c r="ED36" s="816"/>
      <c r="EE36" s="816"/>
      <c r="EF36" s="816"/>
      <c r="EG36" s="816"/>
      <c r="EH36" s="816"/>
      <c r="EI36" s="816"/>
      <c r="EJ36" s="816"/>
      <c r="EK36" s="816"/>
      <c r="EL36" s="816"/>
      <c r="EM36" s="816"/>
      <c r="EN36" s="816"/>
      <c r="EO36" s="816"/>
      <c r="EP36" s="816"/>
      <c r="EQ36" s="816"/>
      <c r="ER36" s="816"/>
      <c r="ES36" s="816"/>
      <c r="ET36" s="816"/>
      <c r="EU36" s="816"/>
      <c r="EV36" s="816"/>
      <c r="EW36" s="816"/>
      <c r="EX36" s="816"/>
      <c r="EY36" s="816"/>
      <c r="EZ36" s="816"/>
      <c r="FA36" s="816"/>
      <c r="FB36" s="816"/>
      <c r="FC36" s="816"/>
      <c r="FD36" s="816"/>
      <c r="FE36" s="816"/>
      <c r="FF36" s="816"/>
      <c r="FG36" s="816"/>
      <c r="FH36" s="816"/>
      <c r="FI36" s="816"/>
      <c r="FJ36" s="816"/>
      <c r="FK36" s="816"/>
      <c r="FL36" s="816"/>
      <c r="FM36" s="816"/>
      <c r="FN36" s="816"/>
      <c r="FO36" s="816"/>
      <c r="FP36" s="816"/>
      <c r="FQ36" s="816"/>
      <c r="FR36" s="816"/>
      <c r="FS36" s="816"/>
      <c r="FT36" s="816"/>
      <c r="FU36" s="816"/>
      <c r="FV36" s="816"/>
      <c r="FW36" s="816"/>
    </row>
    <row r="37" spans="1:179" s="49" customFormat="1" ht="15" customHeight="1">
      <c r="A37" s="760" t="s">
        <v>529</v>
      </c>
      <c r="B37" s="533" t="s">
        <v>4247</v>
      </c>
      <c r="C37" s="1006">
        <f>SUM(C36)</f>
        <v>0</v>
      </c>
      <c r="D37" s="62">
        <f>SUM(D36)</f>
        <v>28704</v>
      </c>
      <c r="E37" s="762" t="s">
        <v>529</v>
      </c>
      <c r="F37" s="762" t="s">
        <v>529</v>
      </c>
    </row>
    <row r="38" spans="1:179" s="66" customFormat="1" ht="15" customHeight="1">
      <c r="A38" s="61"/>
      <c r="B38" s="61"/>
      <c r="C38" s="147"/>
      <c r="D38" s="147"/>
      <c r="E38" s="1134"/>
      <c r="F38" s="1134"/>
    </row>
    <row r="39" spans="1:179" s="49" customFormat="1" ht="15" customHeight="1">
      <c r="A39" s="629"/>
      <c r="B39" s="1004" t="s">
        <v>4105</v>
      </c>
      <c r="C39" s="1005">
        <f>C16+C33+C37</f>
        <v>94</v>
      </c>
      <c r="D39" s="1005">
        <f>D28+D32+D36</f>
        <v>28704</v>
      </c>
      <c r="E39" s="754"/>
      <c r="F39" s="754"/>
    </row>
    <row r="40" spans="1:179" s="49" customFormat="1" ht="15" customHeight="1">
      <c r="A40" s="629"/>
      <c r="B40" s="87"/>
      <c r="C40" s="88"/>
      <c r="D40" s="88"/>
      <c r="E40" s="754"/>
      <c r="F40" s="754"/>
    </row>
    <row r="41" spans="1:179">
      <c r="A41" s="1122"/>
      <c r="B41" s="1122"/>
      <c r="C41" s="1123"/>
      <c r="D41" s="1123"/>
      <c r="E41" s="1124"/>
      <c r="F41" s="1124"/>
    </row>
    <row r="42" spans="1:179" s="49" customFormat="1" ht="15" customHeight="1">
      <c r="A42" s="1259" t="s">
        <v>4101</v>
      </c>
      <c r="B42" s="1259"/>
      <c r="C42" s="544" t="s">
        <v>529</v>
      </c>
      <c r="D42" s="544"/>
      <c r="E42" s="64" t="s">
        <v>529</v>
      </c>
      <c r="F42" s="64" t="s">
        <v>529</v>
      </c>
    </row>
    <row r="43" spans="1:179" s="49" customFormat="1" ht="15" customHeight="1">
      <c r="A43" s="1256" t="s">
        <v>4248</v>
      </c>
      <c r="B43" s="1256"/>
      <c r="C43" s="545"/>
      <c r="D43" s="545"/>
      <c r="E43" s="545"/>
      <c r="F43" s="545"/>
    </row>
    <row r="44" spans="1:179" s="817" customFormat="1" ht="13.8">
      <c r="A44" s="941" t="s">
        <v>7405</v>
      </c>
      <c r="B44" s="1118" t="s">
        <v>7406</v>
      </c>
      <c r="C44" s="1135">
        <v>0</v>
      </c>
      <c r="D44" s="1120">
        <v>124</v>
      </c>
      <c r="E44" s="1121">
        <v>120.93</v>
      </c>
      <c r="F44" s="1121">
        <v>120.93</v>
      </c>
      <c r="G44" s="816" t="s">
        <v>6864</v>
      </c>
      <c r="H44" s="816"/>
      <c r="I44" s="816"/>
      <c r="J44" s="816"/>
      <c r="K44" s="816"/>
      <c r="L44" s="816"/>
      <c r="M44" s="816"/>
      <c r="N44" s="816"/>
      <c r="O44" s="816"/>
      <c r="P44" s="816"/>
      <c r="Q44" s="816"/>
      <c r="R44" s="816"/>
      <c r="S44" s="816"/>
      <c r="T44" s="816"/>
      <c r="U44" s="816"/>
      <c r="V44" s="816"/>
      <c r="W44" s="816"/>
      <c r="X44" s="816"/>
      <c r="Y44" s="816"/>
      <c r="Z44" s="816"/>
      <c r="AA44" s="816"/>
      <c r="AB44" s="816"/>
      <c r="AC44" s="816"/>
      <c r="AD44" s="816"/>
      <c r="AE44" s="816"/>
      <c r="AF44" s="816"/>
      <c r="AG44" s="816"/>
      <c r="AH44" s="816"/>
      <c r="AI44" s="816"/>
      <c r="AJ44" s="816"/>
      <c r="AK44" s="816"/>
      <c r="AL44" s="816"/>
      <c r="AM44" s="816"/>
      <c r="AN44" s="816"/>
      <c r="AO44" s="816"/>
      <c r="AP44" s="816"/>
      <c r="AQ44" s="816"/>
      <c r="AR44" s="816"/>
      <c r="AS44" s="816"/>
      <c r="AT44" s="816"/>
      <c r="AU44" s="816"/>
      <c r="AV44" s="816"/>
      <c r="AW44" s="816"/>
      <c r="AX44" s="816"/>
      <c r="AY44" s="816"/>
      <c r="AZ44" s="816"/>
      <c r="BA44" s="816"/>
      <c r="BB44" s="816"/>
      <c r="BC44" s="816"/>
      <c r="BD44" s="816"/>
      <c r="BE44" s="816"/>
      <c r="BF44" s="816"/>
      <c r="BG44" s="816"/>
      <c r="BH44" s="816"/>
      <c r="BI44" s="816"/>
      <c r="BJ44" s="816"/>
      <c r="BK44" s="816"/>
      <c r="BL44" s="816"/>
      <c r="BM44" s="816"/>
      <c r="BN44" s="816"/>
      <c r="BO44" s="816"/>
      <c r="BP44" s="816"/>
      <c r="BQ44" s="816"/>
      <c r="BR44" s="816"/>
      <c r="BS44" s="816"/>
      <c r="BT44" s="816"/>
      <c r="BU44" s="816"/>
      <c r="BV44" s="816"/>
      <c r="BW44" s="816"/>
      <c r="BX44" s="816"/>
      <c r="BY44" s="816"/>
      <c r="BZ44" s="816"/>
      <c r="CA44" s="816"/>
      <c r="CB44" s="816"/>
      <c r="CC44" s="816"/>
      <c r="CD44" s="816"/>
      <c r="CE44" s="816"/>
      <c r="CF44" s="816"/>
      <c r="CG44" s="816"/>
      <c r="CH44" s="816"/>
      <c r="CI44" s="816"/>
      <c r="CJ44" s="816"/>
      <c r="CK44" s="816"/>
      <c r="CL44" s="816"/>
      <c r="CM44" s="816"/>
      <c r="CN44" s="816"/>
      <c r="CO44" s="816"/>
      <c r="CP44" s="816"/>
      <c r="CQ44" s="816"/>
      <c r="CR44" s="816"/>
      <c r="CS44" s="816"/>
      <c r="CT44" s="816"/>
      <c r="CU44" s="816"/>
      <c r="CV44" s="816"/>
      <c r="CW44" s="816"/>
      <c r="CX44" s="816"/>
      <c r="CY44" s="816"/>
      <c r="CZ44" s="816"/>
      <c r="DA44" s="816"/>
      <c r="DB44" s="816"/>
      <c r="DC44" s="816"/>
      <c r="DD44" s="816"/>
      <c r="DE44" s="816"/>
      <c r="DF44" s="816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816"/>
      <c r="DR44" s="816"/>
      <c r="DS44" s="816"/>
      <c r="DT44" s="816"/>
      <c r="DU44" s="816"/>
      <c r="DV44" s="816"/>
      <c r="DW44" s="816"/>
      <c r="DX44" s="816"/>
      <c r="DY44" s="816"/>
      <c r="DZ44" s="816"/>
      <c r="EA44" s="816"/>
      <c r="EB44" s="816"/>
      <c r="EC44" s="816"/>
      <c r="ED44" s="816"/>
      <c r="EE44" s="816"/>
      <c r="EF44" s="816"/>
      <c r="EG44" s="816"/>
      <c r="EH44" s="816"/>
      <c r="EI44" s="816"/>
      <c r="EJ44" s="816"/>
      <c r="EK44" s="816"/>
      <c r="EL44" s="816"/>
      <c r="EM44" s="816"/>
      <c r="EN44" s="816"/>
      <c r="EO44" s="816"/>
      <c r="EP44" s="816"/>
      <c r="EQ44" s="816"/>
      <c r="ER44" s="816"/>
      <c r="ES44" s="816"/>
      <c r="ET44" s="816"/>
      <c r="EU44" s="816"/>
      <c r="EV44" s="816"/>
      <c r="EW44" s="816"/>
      <c r="EX44" s="816"/>
      <c r="EY44" s="816"/>
      <c r="EZ44" s="816"/>
      <c r="FA44" s="816"/>
      <c r="FB44" s="816"/>
      <c r="FC44" s="816"/>
      <c r="FD44" s="816"/>
      <c r="FE44" s="816"/>
      <c r="FF44" s="816"/>
      <c r="FG44" s="816"/>
      <c r="FH44" s="816"/>
      <c r="FI44" s="816"/>
      <c r="FJ44" s="816"/>
      <c r="FK44" s="816"/>
      <c r="FL44" s="816"/>
      <c r="FM44" s="816"/>
      <c r="FN44" s="816"/>
      <c r="FO44" s="816"/>
      <c r="FP44" s="816"/>
      <c r="FQ44" s="816"/>
      <c r="FR44" s="816"/>
      <c r="FS44" s="816"/>
      <c r="FT44" s="816"/>
      <c r="FU44" s="816"/>
      <c r="FV44" s="816"/>
      <c r="FW44" s="816"/>
    </row>
    <row r="45" spans="1:179" s="49" customFormat="1" ht="15" customHeight="1">
      <c r="A45" s="760" t="s">
        <v>529</v>
      </c>
      <c r="B45" s="533" t="s">
        <v>6360</v>
      </c>
      <c r="C45" s="1006">
        <f>SUM(C42:C44)</f>
        <v>0</v>
      </c>
      <c r="D45" s="62">
        <f>SUM(D42:D44)</f>
        <v>124</v>
      </c>
      <c r="E45" s="762" t="s">
        <v>529</v>
      </c>
      <c r="F45" s="762" t="s">
        <v>529</v>
      </c>
    </row>
    <row r="46" spans="1:179">
      <c r="A46" s="1122"/>
      <c r="B46" s="1122"/>
      <c r="C46" s="1123"/>
      <c r="D46" s="1123"/>
      <c r="E46" s="1136"/>
      <c r="F46" s="1136"/>
    </row>
    <row r="47" spans="1:179" s="49" customFormat="1" ht="13.8">
      <c r="A47" s="1264" t="s">
        <v>4107</v>
      </c>
      <c r="B47" s="1265"/>
      <c r="C47" s="767"/>
      <c r="D47" s="767"/>
    </row>
    <row r="48" spans="1:179" s="992" customFormat="1" ht="13.8">
      <c r="A48" s="1137" t="s">
        <v>4246</v>
      </c>
      <c r="B48" s="1137" t="s">
        <v>4336</v>
      </c>
      <c r="C48" s="1138">
        <v>1</v>
      </c>
      <c r="D48" s="1120">
        <v>0</v>
      </c>
      <c r="E48" s="1139">
        <v>15320.76</v>
      </c>
      <c r="F48" s="1139">
        <f>+C48*E48</f>
        <v>15320.76</v>
      </c>
      <c r="G48" s="816"/>
      <c r="H48" s="991"/>
      <c r="I48" s="991"/>
      <c r="J48" s="991"/>
      <c r="K48" s="991"/>
      <c r="L48" s="991"/>
      <c r="M48" s="991"/>
      <c r="N48" s="991"/>
      <c r="O48" s="991"/>
      <c r="P48" s="991"/>
      <c r="Q48" s="991"/>
      <c r="R48" s="991"/>
      <c r="S48" s="991"/>
      <c r="T48" s="991"/>
      <c r="U48" s="991"/>
      <c r="V48" s="991"/>
      <c r="W48" s="991"/>
      <c r="X48" s="991"/>
      <c r="Y48" s="991"/>
      <c r="Z48" s="991"/>
      <c r="AA48" s="991"/>
      <c r="AB48" s="991"/>
      <c r="AC48" s="991"/>
      <c r="AD48" s="991"/>
      <c r="AE48" s="991"/>
      <c r="AF48" s="991"/>
      <c r="AG48" s="991"/>
      <c r="AH48" s="991"/>
      <c r="AI48" s="991"/>
      <c r="AJ48" s="991"/>
      <c r="AK48" s="991"/>
      <c r="AL48" s="991"/>
      <c r="AM48" s="991"/>
      <c r="AN48" s="991"/>
      <c r="AO48" s="991"/>
      <c r="AP48" s="991"/>
      <c r="AQ48" s="991"/>
      <c r="AR48" s="991"/>
      <c r="AS48" s="991"/>
      <c r="AT48" s="991"/>
      <c r="AU48" s="991"/>
      <c r="AV48" s="991"/>
      <c r="AW48" s="991"/>
      <c r="AX48" s="991"/>
      <c r="AY48" s="991"/>
      <c r="AZ48" s="991"/>
      <c r="BA48" s="991"/>
      <c r="BB48" s="991"/>
      <c r="BC48" s="991"/>
      <c r="BD48" s="991"/>
      <c r="BE48" s="991"/>
      <c r="BF48" s="991"/>
      <c r="BG48" s="991"/>
      <c r="BH48" s="991"/>
      <c r="BI48" s="991"/>
      <c r="BJ48" s="991"/>
      <c r="BK48" s="991"/>
      <c r="BL48" s="991"/>
      <c r="BM48" s="991"/>
      <c r="BN48" s="991"/>
      <c r="BO48" s="991"/>
      <c r="BP48" s="991"/>
      <c r="BQ48" s="991"/>
      <c r="BR48" s="991"/>
      <c r="BS48" s="991"/>
      <c r="BT48" s="991"/>
      <c r="BU48" s="991"/>
      <c r="BV48" s="991"/>
      <c r="BW48" s="991"/>
      <c r="BX48" s="991"/>
      <c r="BY48" s="991"/>
      <c r="BZ48" s="991"/>
      <c r="CA48" s="991"/>
      <c r="CB48" s="991"/>
      <c r="CC48" s="991"/>
      <c r="CD48" s="991"/>
      <c r="CE48" s="991"/>
      <c r="CF48" s="991"/>
      <c r="CG48" s="991"/>
      <c r="CH48" s="991"/>
      <c r="CI48" s="991"/>
      <c r="CJ48" s="991"/>
      <c r="CK48" s="991"/>
      <c r="CL48" s="991"/>
      <c r="CM48" s="991"/>
      <c r="CN48" s="991"/>
      <c r="CO48" s="991"/>
      <c r="CP48" s="991"/>
      <c r="CQ48" s="991"/>
      <c r="CR48" s="991"/>
      <c r="CS48" s="991"/>
      <c r="CT48" s="991"/>
      <c r="CU48" s="991"/>
      <c r="CV48" s="991"/>
      <c r="CW48" s="991"/>
      <c r="CX48" s="991"/>
      <c r="CY48" s="991"/>
      <c r="CZ48" s="991"/>
      <c r="DA48" s="991"/>
      <c r="DB48" s="991"/>
      <c r="DC48" s="991"/>
      <c r="DD48" s="991"/>
      <c r="DE48" s="991"/>
      <c r="DF48" s="991"/>
      <c r="DG48" s="991"/>
      <c r="DH48" s="991"/>
      <c r="DI48" s="991"/>
      <c r="DJ48" s="991"/>
      <c r="DK48" s="991"/>
      <c r="DL48" s="991"/>
      <c r="DM48" s="991"/>
      <c r="DN48" s="991"/>
      <c r="DO48" s="991"/>
      <c r="DP48" s="991"/>
      <c r="DQ48" s="991"/>
      <c r="DR48" s="991"/>
      <c r="DS48" s="991"/>
      <c r="DT48" s="991"/>
      <c r="DU48" s="991"/>
      <c r="DV48" s="991"/>
      <c r="DW48" s="991"/>
      <c r="DX48" s="991"/>
      <c r="DY48" s="991"/>
      <c r="DZ48" s="991"/>
      <c r="EA48" s="991"/>
      <c r="EB48" s="991"/>
      <c r="EC48" s="991"/>
      <c r="ED48" s="991"/>
      <c r="EE48" s="991"/>
      <c r="EF48" s="991"/>
      <c r="EG48" s="991"/>
      <c r="EH48" s="991"/>
      <c r="EI48" s="991"/>
      <c r="EJ48" s="991"/>
      <c r="EK48" s="991"/>
      <c r="EL48" s="991"/>
      <c r="EM48" s="991"/>
      <c r="EN48" s="991"/>
      <c r="EO48" s="991"/>
      <c r="EP48" s="991"/>
      <c r="EQ48" s="991"/>
      <c r="ER48" s="991"/>
      <c r="ES48" s="991"/>
      <c r="ET48" s="991"/>
      <c r="EU48" s="991"/>
      <c r="EV48" s="991"/>
      <c r="EW48" s="991"/>
      <c r="EX48" s="991"/>
      <c r="EY48" s="991"/>
      <c r="EZ48" s="991"/>
      <c r="FA48" s="991"/>
      <c r="FB48" s="991"/>
      <c r="FC48" s="991"/>
      <c r="FD48" s="991"/>
      <c r="FE48" s="991"/>
      <c r="FF48" s="991"/>
      <c r="FG48" s="991"/>
      <c r="FH48" s="991"/>
      <c r="FI48" s="991"/>
      <c r="FJ48" s="991"/>
      <c r="FK48" s="991"/>
      <c r="FL48" s="991"/>
      <c r="FM48" s="991"/>
      <c r="FN48" s="991"/>
      <c r="FO48" s="991"/>
      <c r="FP48" s="991"/>
      <c r="FQ48" s="991"/>
      <c r="FR48" s="991"/>
      <c r="FS48" s="991"/>
      <c r="FT48" s="991"/>
      <c r="FU48" s="991"/>
      <c r="FV48" s="991"/>
      <c r="FW48" s="991"/>
    </row>
    <row r="49" spans="1:179" s="992" customFormat="1" ht="13.8">
      <c r="A49" s="1137" t="s">
        <v>4246</v>
      </c>
      <c r="B49" s="1137" t="s">
        <v>7407</v>
      </c>
      <c r="C49" s="1138">
        <v>2</v>
      </c>
      <c r="D49" s="1120">
        <v>0</v>
      </c>
      <c r="E49" s="1139">
        <v>5471.7</v>
      </c>
      <c r="F49" s="1139">
        <f>+C49*E49</f>
        <v>10943.4</v>
      </c>
      <c r="G49" s="816"/>
      <c r="H49" s="991"/>
      <c r="I49" s="991"/>
      <c r="J49" s="991"/>
      <c r="K49" s="991"/>
      <c r="L49" s="991"/>
      <c r="M49" s="991"/>
      <c r="N49" s="991"/>
      <c r="O49" s="991"/>
      <c r="P49" s="991"/>
      <c r="Q49" s="991"/>
      <c r="R49" s="991"/>
      <c r="S49" s="991"/>
      <c r="T49" s="991"/>
      <c r="U49" s="991"/>
      <c r="V49" s="991"/>
      <c r="W49" s="991"/>
      <c r="X49" s="991"/>
      <c r="Y49" s="991"/>
      <c r="Z49" s="991"/>
      <c r="AA49" s="991"/>
      <c r="AB49" s="991"/>
      <c r="AC49" s="991"/>
      <c r="AD49" s="991"/>
      <c r="AE49" s="991"/>
      <c r="AF49" s="991"/>
      <c r="AG49" s="991"/>
      <c r="AH49" s="991"/>
      <c r="AI49" s="991"/>
      <c r="AJ49" s="991"/>
      <c r="AK49" s="991"/>
      <c r="AL49" s="991"/>
      <c r="AM49" s="991"/>
      <c r="AN49" s="991"/>
      <c r="AO49" s="991"/>
      <c r="AP49" s="991"/>
      <c r="AQ49" s="991"/>
      <c r="AR49" s="991"/>
      <c r="AS49" s="991"/>
      <c r="AT49" s="991"/>
      <c r="AU49" s="991"/>
      <c r="AV49" s="991"/>
      <c r="AW49" s="991"/>
      <c r="AX49" s="991"/>
      <c r="AY49" s="991"/>
      <c r="AZ49" s="991"/>
      <c r="BA49" s="991"/>
      <c r="BB49" s="991"/>
      <c r="BC49" s="991"/>
      <c r="BD49" s="991"/>
      <c r="BE49" s="991"/>
      <c r="BF49" s="991"/>
      <c r="BG49" s="991"/>
      <c r="BH49" s="991"/>
      <c r="BI49" s="991"/>
      <c r="BJ49" s="991"/>
      <c r="BK49" s="991"/>
      <c r="BL49" s="991"/>
      <c r="BM49" s="991"/>
      <c r="BN49" s="991"/>
      <c r="BO49" s="991"/>
      <c r="BP49" s="991"/>
      <c r="BQ49" s="991"/>
      <c r="BR49" s="991"/>
      <c r="BS49" s="991"/>
      <c r="BT49" s="991"/>
      <c r="BU49" s="991"/>
      <c r="BV49" s="991"/>
      <c r="BW49" s="991"/>
      <c r="BX49" s="991"/>
      <c r="BY49" s="991"/>
      <c r="BZ49" s="991"/>
      <c r="CA49" s="991"/>
      <c r="CB49" s="991"/>
      <c r="CC49" s="991"/>
      <c r="CD49" s="991"/>
      <c r="CE49" s="991"/>
      <c r="CF49" s="991"/>
      <c r="CG49" s="991"/>
      <c r="CH49" s="991"/>
      <c r="CI49" s="991"/>
      <c r="CJ49" s="991"/>
      <c r="CK49" s="991"/>
      <c r="CL49" s="991"/>
      <c r="CM49" s="991"/>
      <c r="CN49" s="991"/>
      <c r="CO49" s="991"/>
      <c r="CP49" s="991"/>
      <c r="CQ49" s="991"/>
      <c r="CR49" s="991"/>
      <c r="CS49" s="991"/>
      <c r="CT49" s="991"/>
      <c r="CU49" s="991"/>
      <c r="CV49" s="991"/>
      <c r="CW49" s="991"/>
      <c r="CX49" s="991"/>
      <c r="CY49" s="991"/>
      <c r="CZ49" s="991"/>
      <c r="DA49" s="991"/>
      <c r="DB49" s="991"/>
      <c r="DC49" s="991"/>
      <c r="DD49" s="991"/>
      <c r="DE49" s="991"/>
      <c r="DF49" s="991"/>
      <c r="DG49" s="991"/>
      <c r="DH49" s="991"/>
      <c r="DI49" s="991"/>
      <c r="DJ49" s="991"/>
      <c r="DK49" s="991"/>
      <c r="DL49" s="991"/>
      <c r="DM49" s="991"/>
      <c r="DN49" s="991"/>
      <c r="DO49" s="991"/>
      <c r="DP49" s="991"/>
      <c r="DQ49" s="991"/>
      <c r="DR49" s="991"/>
      <c r="DS49" s="991"/>
      <c r="DT49" s="991"/>
      <c r="DU49" s="991"/>
      <c r="DV49" s="991"/>
      <c r="DW49" s="991"/>
      <c r="DX49" s="991"/>
      <c r="DY49" s="991"/>
      <c r="DZ49" s="991"/>
      <c r="EA49" s="991"/>
      <c r="EB49" s="991"/>
      <c r="EC49" s="991"/>
      <c r="ED49" s="991"/>
      <c r="EE49" s="991"/>
      <c r="EF49" s="991"/>
      <c r="EG49" s="991"/>
      <c r="EH49" s="991"/>
      <c r="EI49" s="991"/>
      <c r="EJ49" s="991"/>
      <c r="EK49" s="991"/>
      <c r="EL49" s="991"/>
      <c r="EM49" s="991"/>
      <c r="EN49" s="991"/>
      <c r="EO49" s="991"/>
      <c r="EP49" s="991"/>
      <c r="EQ49" s="991"/>
      <c r="ER49" s="991"/>
      <c r="ES49" s="991"/>
      <c r="ET49" s="991"/>
      <c r="EU49" s="991"/>
      <c r="EV49" s="991"/>
      <c r="EW49" s="991"/>
      <c r="EX49" s="991"/>
      <c r="EY49" s="991"/>
      <c r="EZ49" s="991"/>
      <c r="FA49" s="991"/>
      <c r="FB49" s="991"/>
      <c r="FC49" s="991"/>
      <c r="FD49" s="991"/>
      <c r="FE49" s="991"/>
      <c r="FF49" s="991"/>
      <c r="FG49" s="991"/>
      <c r="FH49" s="991"/>
      <c r="FI49" s="991"/>
      <c r="FJ49" s="991"/>
      <c r="FK49" s="991"/>
      <c r="FL49" s="991"/>
      <c r="FM49" s="991"/>
      <c r="FN49" s="991"/>
      <c r="FO49" s="991"/>
      <c r="FP49" s="991"/>
      <c r="FQ49" s="991"/>
      <c r="FR49" s="991"/>
      <c r="FS49" s="991"/>
      <c r="FT49" s="991"/>
      <c r="FU49" s="991"/>
      <c r="FV49" s="991"/>
      <c r="FW49" s="991"/>
    </row>
    <row r="50" spans="1:179" s="49" customFormat="1" ht="13.8">
      <c r="A50" s="768" t="s">
        <v>529</v>
      </c>
      <c r="B50" s="155" t="s">
        <v>4280</v>
      </c>
      <c r="C50" s="1007">
        <f>SUM(C48:C49)</f>
        <v>3</v>
      </c>
      <c r="D50" s="1140">
        <f>SUM(D48:D49)</f>
        <v>0</v>
      </c>
      <c r="E50" s="762" t="s">
        <v>529</v>
      </c>
      <c r="F50" s="762" t="s">
        <v>529</v>
      </c>
    </row>
    <row r="52" spans="1:179">
      <c r="A52" s="1008" t="s">
        <v>7408</v>
      </c>
    </row>
    <row r="54" spans="1:179">
      <c r="B54" s="1093"/>
    </row>
  </sheetData>
  <mergeCells count="16">
    <mergeCell ref="A47:B47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19:B19"/>
    <mergeCell ref="A35:B35"/>
    <mergeCell ref="A42:B42"/>
    <mergeCell ref="A43:B43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40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3"/>
  <sheetViews>
    <sheetView showGridLines="0" topLeftCell="A2" zoomScaleNormal="100" zoomScaleSheetLayoutView="90" workbookViewId="0"/>
  </sheetViews>
  <sheetFormatPr baseColWidth="10" defaultColWidth="11.44140625" defaultRowHeight="15.6"/>
  <cols>
    <col min="1" max="1" width="14.88671875" style="1009" customWidth="1"/>
    <col min="2" max="2" width="38.5546875" style="1009" bestFit="1" customWidth="1"/>
    <col min="3" max="3" width="15.44140625" style="1009" customWidth="1"/>
    <col min="4" max="4" width="17" style="1009" bestFit="1" customWidth="1"/>
    <col min="5" max="5" width="15.6640625" style="1009" customWidth="1"/>
    <col min="6" max="6" width="12.88671875" style="1009" bestFit="1" customWidth="1"/>
    <col min="7" max="7" width="13" style="1009" customWidth="1"/>
    <col min="8" max="8" width="13.33203125" style="1009" customWidth="1"/>
    <col min="9" max="9" width="11.88671875" style="1009" customWidth="1"/>
    <col min="10" max="10" width="12.6640625" style="1009" customWidth="1"/>
    <col min="11" max="11" width="12.6640625" style="1010" bestFit="1" customWidth="1"/>
    <col min="12" max="12" width="3.33203125" style="1009" customWidth="1"/>
    <col min="13" max="16384" width="11.44140625" style="1009"/>
  </cols>
  <sheetData>
    <row r="2" spans="1:11">
      <c r="A2" s="1404" t="s">
        <v>4095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</row>
    <row r="3" spans="1:11" s="1010" customFormat="1">
      <c r="A3" s="1274" t="s">
        <v>42</v>
      </c>
      <c r="B3" s="1274"/>
      <c r="C3" s="1274"/>
      <c r="D3" s="1274"/>
      <c r="E3" s="1274"/>
      <c r="F3" s="1274"/>
      <c r="G3" s="1274"/>
      <c r="H3" s="1274"/>
      <c r="I3" s="1274"/>
      <c r="J3" s="1274"/>
      <c r="K3" s="1274"/>
    </row>
    <row r="4" spans="1:11" s="1010" customFormat="1">
      <c r="A4" s="1274" t="s">
        <v>4096</v>
      </c>
      <c r="B4" s="1274"/>
      <c r="C4" s="1274"/>
      <c r="D4" s="1274"/>
      <c r="E4" s="1274"/>
      <c r="F4" s="1274"/>
      <c r="G4" s="1274"/>
      <c r="H4" s="1274"/>
      <c r="I4" s="1274"/>
      <c r="J4" s="1274"/>
      <c r="K4" s="1274"/>
    </row>
    <row r="5" spans="1:11" s="1010" customFormat="1">
      <c r="A5" s="1274" t="s">
        <v>4365</v>
      </c>
      <c r="B5" s="1274"/>
      <c r="C5" s="1274"/>
      <c r="D5" s="1274"/>
      <c r="E5" s="1274"/>
      <c r="F5" s="1274"/>
      <c r="G5" s="1274"/>
      <c r="H5" s="1274"/>
      <c r="I5" s="1274"/>
      <c r="J5" s="1274"/>
      <c r="K5" s="1274"/>
    </row>
    <row r="6" spans="1:11" s="1010" customFormat="1">
      <c r="A6" s="1412" t="s">
        <v>4157</v>
      </c>
      <c r="B6" s="1412"/>
      <c r="C6" s="1412"/>
      <c r="D6" s="1412"/>
      <c r="E6" s="1412"/>
      <c r="F6" s="1412"/>
      <c r="G6" s="1412"/>
      <c r="H6" s="1412"/>
      <c r="I6" s="1412"/>
      <c r="J6" s="1412"/>
      <c r="K6" s="1412"/>
    </row>
    <row r="7" spans="1:11" s="1010" customFormat="1">
      <c r="A7" s="1009"/>
      <c r="B7" s="1009"/>
      <c r="C7" s="277"/>
      <c r="D7" s="277"/>
      <c r="E7" s="277"/>
      <c r="F7" s="277"/>
      <c r="G7" s="277"/>
      <c r="H7" s="277"/>
      <c r="I7" s="277"/>
      <c r="J7" s="277"/>
    </row>
    <row r="8" spans="1:11" s="1010" customFormat="1">
      <c r="A8" s="369" t="s">
        <v>4282</v>
      </c>
      <c r="B8" s="1009"/>
      <c r="C8" s="277"/>
      <c r="D8" s="277"/>
      <c r="E8" s="277"/>
      <c r="F8" s="277"/>
      <c r="G8" s="277"/>
      <c r="H8" s="277"/>
      <c r="I8" s="277"/>
      <c r="J8" s="277"/>
      <c r="K8" s="277"/>
    </row>
    <row r="9" spans="1:11" s="837" customFormat="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1" s="837" customFormat="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1" s="1068" customFormat="1" ht="13.8">
      <c r="A11" s="941" t="s">
        <v>7375</v>
      </c>
      <c r="B11" s="1118" t="s">
        <v>7105</v>
      </c>
      <c r="C11" s="1141">
        <v>83786.080000000002</v>
      </c>
      <c r="D11" s="678">
        <v>0</v>
      </c>
      <c r="E11" s="678">
        <v>0</v>
      </c>
      <c r="F11" s="1142">
        <f>SUM(C11:E11)</f>
        <v>83786.080000000002</v>
      </c>
      <c r="G11" s="1142">
        <f>+(C11/30)*10</f>
        <v>27928.693333333336</v>
      </c>
      <c r="H11" s="1142">
        <f>+(C11/30)*5</f>
        <v>13964.346666666668</v>
      </c>
      <c r="I11" s="1142">
        <f>+(C11/30)*40</f>
        <v>111714.77333333335</v>
      </c>
      <c r="J11" s="678">
        <v>0</v>
      </c>
      <c r="K11" s="1142">
        <f>SUM(G11:J11)</f>
        <v>153607.81333333335</v>
      </c>
    </row>
    <row r="12" spans="1:11" s="1068" customFormat="1" ht="13.8">
      <c r="A12" s="941" t="s">
        <v>7376</v>
      </c>
      <c r="B12" s="1118" t="s">
        <v>4326</v>
      </c>
      <c r="C12" s="1141">
        <v>48662.720000000001</v>
      </c>
      <c r="D12" s="678">
        <v>0</v>
      </c>
      <c r="E12" s="678">
        <v>0</v>
      </c>
      <c r="F12" s="1142">
        <f>SUM(C12:E12)</f>
        <v>48662.720000000001</v>
      </c>
      <c r="G12" s="1142">
        <f>+(C12/30)*10</f>
        <v>16220.906666666668</v>
      </c>
      <c r="H12" s="1142">
        <f>+(C12/30)*5</f>
        <v>8110.4533333333338</v>
      </c>
      <c r="I12" s="1142">
        <f>+(C12/30)*40</f>
        <v>64883.626666666671</v>
      </c>
      <c r="J12" s="678">
        <v>0</v>
      </c>
      <c r="K12" s="1142">
        <f>SUM(G12:J12)</f>
        <v>89214.986666666664</v>
      </c>
    </row>
    <row r="13" spans="1:11" s="1068" customFormat="1" ht="13.8">
      <c r="A13" s="941" t="s">
        <v>7377</v>
      </c>
      <c r="B13" s="1118" t="s">
        <v>7378</v>
      </c>
      <c r="C13" s="1141">
        <v>24504.34</v>
      </c>
      <c r="D13" s="678">
        <v>0</v>
      </c>
      <c r="E13" s="678">
        <v>0</v>
      </c>
      <c r="F13" s="1142">
        <f>SUM(C13:E13)</f>
        <v>24504.34</v>
      </c>
      <c r="G13" s="1142">
        <f>+(C13/30)*10</f>
        <v>8168.1133333333328</v>
      </c>
      <c r="H13" s="1142">
        <f>+(C13/30)*5</f>
        <v>4084.0566666666664</v>
      </c>
      <c r="I13" s="1142">
        <f>+(C13/30)*40</f>
        <v>32672.453333333331</v>
      </c>
      <c r="J13" s="678">
        <v>0</v>
      </c>
      <c r="K13" s="1142">
        <f>SUM(G13:J13)</f>
        <v>44924.623333333329</v>
      </c>
    </row>
    <row r="14" spans="1:11" s="1068" customFormat="1" ht="13.8">
      <c r="A14" s="941" t="s">
        <v>7379</v>
      </c>
      <c r="B14" s="1118" t="s">
        <v>4372</v>
      </c>
      <c r="C14" s="1141">
        <v>24504.34</v>
      </c>
      <c r="D14" s="678">
        <v>0</v>
      </c>
      <c r="E14" s="678">
        <v>0</v>
      </c>
      <c r="F14" s="1142">
        <f>SUM(C14:E14)</f>
        <v>24504.34</v>
      </c>
      <c r="G14" s="1142">
        <f>+(C14/30)*10</f>
        <v>8168.1133333333328</v>
      </c>
      <c r="H14" s="1142">
        <f>+(C14/30)*5</f>
        <v>4084.0566666666664</v>
      </c>
      <c r="I14" s="1142">
        <f>+(C14/30)*40</f>
        <v>32672.453333333331</v>
      </c>
      <c r="J14" s="678">
        <v>0</v>
      </c>
      <c r="K14" s="1142">
        <f>SUM(G14:J14)</f>
        <v>44924.623333333329</v>
      </c>
    </row>
    <row r="15" spans="1:11" s="1010" customFormat="1">
      <c r="A15" s="366"/>
      <c r="B15" s="366"/>
      <c r="C15" s="1143"/>
      <c r="D15" s="1143"/>
      <c r="E15" s="1143"/>
      <c r="F15" s="1143"/>
      <c r="G15" s="1144"/>
      <c r="H15" s="1143"/>
      <c r="I15" s="1143"/>
      <c r="J15" s="1143"/>
      <c r="K15" s="1145"/>
    </row>
    <row r="16" spans="1:11" s="1010" customFormat="1">
      <c r="A16" s="277"/>
      <c r="B16" s="1009"/>
      <c r="C16" s="277"/>
      <c r="D16" s="277"/>
      <c r="E16" s="277"/>
      <c r="F16" s="277"/>
      <c r="G16" s="277"/>
      <c r="H16" s="277"/>
      <c r="I16" s="277"/>
      <c r="J16" s="277"/>
      <c r="K16" s="277"/>
    </row>
    <row r="17" spans="1:12" s="1010" customFormat="1">
      <c r="A17" s="369" t="s">
        <v>4296</v>
      </c>
      <c r="B17" s="1009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2" s="837" customFormat="1" ht="16.5" customHeight="1">
      <c r="A18" s="1251" t="s">
        <v>4283</v>
      </c>
      <c r="B18" s="1251" t="s">
        <v>4284</v>
      </c>
      <c r="C18" s="1251" t="s">
        <v>4285</v>
      </c>
      <c r="D18" s="1251"/>
      <c r="E18" s="1251"/>
      <c r="F18" s="1251"/>
      <c r="G18" s="1251" t="s">
        <v>4286</v>
      </c>
      <c r="H18" s="1251"/>
      <c r="I18" s="1251"/>
      <c r="J18" s="1251"/>
      <c r="K18" s="1251"/>
    </row>
    <row r="19" spans="1:12" s="837" customFormat="1" ht="27.6">
      <c r="A19" s="1251"/>
      <c r="B19" s="1251"/>
      <c r="C19" s="110" t="s">
        <v>4287</v>
      </c>
      <c r="D19" s="110" t="s">
        <v>4288</v>
      </c>
      <c r="E19" s="110" t="s">
        <v>4289</v>
      </c>
      <c r="F19" s="110" t="s">
        <v>4290</v>
      </c>
      <c r="G19" s="110" t="s">
        <v>4291</v>
      </c>
      <c r="H19" s="110" t="s">
        <v>4292</v>
      </c>
      <c r="I19" s="110" t="s">
        <v>4293</v>
      </c>
      <c r="J19" s="110" t="s">
        <v>4294</v>
      </c>
      <c r="K19" s="110" t="s">
        <v>4290</v>
      </c>
    </row>
    <row r="20" spans="1:12" s="1068" customFormat="1" ht="13.8">
      <c r="A20" s="941" t="s">
        <v>7380</v>
      </c>
      <c r="B20" s="1118" t="s">
        <v>7381</v>
      </c>
      <c r="C20" s="1141">
        <v>15694.75</v>
      </c>
      <c r="D20" s="678">
        <v>0</v>
      </c>
      <c r="E20" s="678">
        <v>0</v>
      </c>
      <c r="F20" s="1142">
        <f t="shared" ref="F20:F33" si="0">SUM(C20:E20)</f>
        <v>15694.75</v>
      </c>
      <c r="G20" s="1142">
        <f t="shared" ref="G20:G33" si="1">+(C20/30)*10</f>
        <v>5231.583333333333</v>
      </c>
      <c r="H20" s="1142">
        <f t="shared" ref="H20:H33" si="2">+(C20/30)*5</f>
        <v>2615.7916666666665</v>
      </c>
      <c r="I20" s="1142">
        <f t="shared" ref="I20:I33" si="3">+(C20/30)*40</f>
        <v>20926.333333333332</v>
      </c>
      <c r="J20" s="678">
        <v>0</v>
      </c>
      <c r="K20" s="1142">
        <f t="shared" ref="K20:K33" si="4">SUM(G20:J20)</f>
        <v>28773.708333333332</v>
      </c>
    </row>
    <row r="21" spans="1:12" s="1068" customFormat="1" ht="13.8">
      <c r="A21" s="941" t="s">
        <v>7382</v>
      </c>
      <c r="B21" s="1118" t="s">
        <v>7383</v>
      </c>
      <c r="C21" s="1141">
        <v>24521.41</v>
      </c>
      <c r="D21" s="678">
        <v>0</v>
      </c>
      <c r="E21" s="678">
        <v>0</v>
      </c>
      <c r="F21" s="1142">
        <f t="shared" si="0"/>
        <v>24521.41</v>
      </c>
      <c r="G21" s="1142">
        <f t="shared" si="1"/>
        <v>8173.8033333333333</v>
      </c>
      <c r="H21" s="1142">
        <f t="shared" si="2"/>
        <v>4086.9016666666666</v>
      </c>
      <c r="I21" s="1142">
        <f t="shared" si="3"/>
        <v>32695.213333333333</v>
      </c>
      <c r="J21" s="678">
        <v>0</v>
      </c>
      <c r="K21" s="1142">
        <f t="shared" si="4"/>
        <v>44955.918333333335</v>
      </c>
    </row>
    <row r="22" spans="1:12" s="1068" customFormat="1" ht="13.8">
      <c r="A22" s="941" t="s">
        <v>7384</v>
      </c>
      <c r="B22" s="1118" t="s">
        <v>7385</v>
      </c>
      <c r="C22" s="1141">
        <v>21391.71</v>
      </c>
      <c r="D22" s="678">
        <v>0</v>
      </c>
      <c r="E22" s="678">
        <v>0</v>
      </c>
      <c r="F22" s="1142">
        <f t="shared" si="0"/>
        <v>21391.71</v>
      </c>
      <c r="G22" s="1142">
        <f t="shared" si="1"/>
        <v>7130.57</v>
      </c>
      <c r="H22" s="1142">
        <f t="shared" si="2"/>
        <v>3565.2849999999999</v>
      </c>
      <c r="I22" s="1142">
        <f t="shared" si="3"/>
        <v>28522.28</v>
      </c>
      <c r="J22" s="678">
        <v>0</v>
      </c>
      <c r="K22" s="1142">
        <f t="shared" si="4"/>
        <v>39218.134999999995</v>
      </c>
    </row>
    <row r="23" spans="1:12" s="1068" customFormat="1" ht="13.8">
      <c r="A23" s="941" t="s">
        <v>7386</v>
      </c>
      <c r="B23" s="1118" t="s">
        <v>7387</v>
      </c>
      <c r="C23" s="1141">
        <v>19155.189999999999</v>
      </c>
      <c r="D23" s="678">
        <v>0</v>
      </c>
      <c r="E23" s="678">
        <v>0</v>
      </c>
      <c r="F23" s="1142">
        <f t="shared" si="0"/>
        <v>19155.189999999999</v>
      </c>
      <c r="G23" s="1142">
        <f t="shared" si="1"/>
        <v>6385.0633333333326</v>
      </c>
      <c r="H23" s="1142">
        <f t="shared" si="2"/>
        <v>3192.5316666666663</v>
      </c>
      <c r="I23" s="1142">
        <f t="shared" si="3"/>
        <v>25540.25333333333</v>
      </c>
      <c r="J23" s="678">
        <v>0</v>
      </c>
      <c r="K23" s="1142">
        <f t="shared" si="4"/>
        <v>35117.848333333328</v>
      </c>
    </row>
    <row r="24" spans="1:12" s="1068" customFormat="1" ht="13.8">
      <c r="A24" s="941" t="s">
        <v>7388</v>
      </c>
      <c r="B24" s="1118" t="s">
        <v>7389</v>
      </c>
      <c r="C24" s="1141">
        <v>18567.169999999998</v>
      </c>
      <c r="D24" s="678">
        <v>0</v>
      </c>
      <c r="E24" s="678">
        <v>0</v>
      </c>
      <c r="F24" s="1142">
        <f t="shared" si="0"/>
        <v>18567.169999999998</v>
      </c>
      <c r="G24" s="1142">
        <f t="shared" si="1"/>
        <v>6189.0566666666664</v>
      </c>
      <c r="H24" s="1142">
        <f t="shared" si="2"/>
        <v>3094.5283333333332</v>
      </c>
      <c r="I24" s="1142">
        <f t="shared" si="3"/>
        <v>24756.226666666666</v>
      </c>
      <c r="J24" s="678">
        <v>0</v>
      </c>
      <c r="K24" s="1142">
        <f t="shared" si="4"/>
        <v>34039.811666666661</v>
      </c>
    </row>
    <row r="25" spans="1:12" s="1068" customFormat="1" ht="11.25" customHeight="1">
      <c r="A25" s="1146" t="s">
        <v>7405</v>
      </c>
      <c r="B25" s="1126" t="s">
        <v>7406</v>
      </c>
      <c r="C25" s="1141">
        <v>120.93</v>
      </c>
      <c r="D25" s="678">
        <v>0</v>
      </c>
      <c r="E25" s="678">
        <v>0</v>
      </c>
      <c r="F25" s="1142">
        <f t="shared" si="0"/>
        <v>120.93</v>
      </c>
      <c r="G25" s="1142">
        <f t="shared" si="1"/>
        <v>40.31</v>
      </c>
      <c r="H25" s="1142">
        <f t="shared" si="2"/>
        <v>20.155000000000001</v>
      </c>
      <c r="I25" s="1142">
        <f t="shared" si="3"/>
        <v>161.24</v>
      </c>
      <c r="J25" s="678">
        <v>0</v>
      </c>
      <c r="K25" s="1142">
        <f t="shared" si="4"/>
        <v>221.70500000000001</v>
      </c>
      <c r="L25" s="1068" t="s">
        <v>6864</v>
      </c>
    </row>
    <row r="26" spans="1:12" s="1068" customFormat="1" ht="13.8">
      <c r="A26" s="1146" t="s">
        <v>7390</v>
      </c>
      <c r="B26" s="1126" t="s">
        <v>7391</v>
      </c>
      <c r="C26" s="1141">
        <v>15694.75</v>
      </c>
      <c r="D26" s="678">
        <v>0</v>
      </c>
      <c r="E26" s="678">
        <v>0</v>
      </c>
      <c r="F26" s="1142">
        <f t="shared" si="0"/>
        <v>15694.75</v>
      </c>
      <c r="G26" s="1142">
        <f t="shared" si="1"/>
        <v>5231.583333333333</v>
      </c>
      <c r="H26" s="1142">
        <f t="shared" si="2"/>
        <v>2615.7916666666665</v>
      </c>
      <c r="I26" s="1142">
        <f t="shared" si="3"/>
        <v>20926.333333333332</v>
      </c>
      <c r="J26" s="678">
        <v>0</v>
      </c>
      <c r="K26" s="1142">
        <f t="shared" si="4"/>
        <v>28773.708333333332</v>
      </c>
    </row>
    <row r="27" spans="1:12" s="1068" customFormat="1" ht="13.8">
      <c r="A27" s="941" t="s">
        <v>7392</v>
      </c>
      <c r="B27" s="1118" t="s">
        <v>7393</v>
      </c>
      <c r="C27" s="1141">
        <v>19155.189999999999</v>
      </c>
      <c r="D27" s="678">
        <v>0</v>
      </c>
      <c r="E27" s="678">
        <v>0</v>
      </c>
      <c r="F27" s="1142">
        <f t="shared" si="0"/>
        <v>19155.189999999999</v>
      </c>
      <c r="G27" s="1142">
        <f t="shared" si="1"/>
        <v>6385.0633333333326</v>
      </c>
      <c r="H27" s="1142">
        <f t="shared" si="2"/>
        <v>3192.5316666666663</v>
      </c>
      <c r="I27" s="1142">
        <f t="shared" si="3"/>
        <v>25540.25333333333</v>
      </c>
      <c r="J27" s="678">
        <v>0</v>
      </c>
      <c r="K27" s="1142">
        <f t="shared" si="4"/>
        <v>35117.848333333328</v>
      </c>
    </row>
    <row r="28" spans="1:12" s="1068" customFormat="1" ht="13.8">
      <c r="A28" s="941" t="s">
        <v>7394</v>
      </c>
      <c r="B28" s="1118" t="s">
        <v>7395</v>
      </c>
      <c r="C28" s="1141">
        <v>12862.05</v>
      </c>
      <c r="D28" s="678">
        <v>0</v>
      </c>
      <c r="E28" s="678">
        <v>0</v>
      </c>
      <c r="F28" s="1142">
        <f t="shared" si="0"/>
        <v>12862.05</v>
      </c>
      <c r="G28" s="1142">
        <f t="shared" si="1"/>
        <v>4287.3499999999995</v>
      </c>
      <c r="H28" s="1142">
        <f t="shared" si="2"/>
        <v>2143.6749999999997</v>
      </c>
      <c r="I28" s="1142">
        <f t="shared" si="3"/>
        <v>17149.399999999998</v>
      </c>
      <c r="J28" s="678">
        <v>0</v>
      </c>
      <c r="K28" s="1142">
        <f t="shared" si="4"/>
        <v>23580.424999999996</v>
      </c>
    </row>
    <row r="29" spans="1:12" s="1068" customFormat="1" ht="13.8">
      <c r="A29" s="941" t="s">
        <v>7396</v>
      </c>
      <c r="B29" s="1118" t="s">
        <v>7397</v>
      </c>
      <c r="C29" s="1141">
        <v>10450.5</v>
      </c>
      <c r="D29" s="678">
        <v>0</v>
      </c>
      <c r="E29" s="678">
        <v>0</v>
      </c>
      <c r="F29" s="1142">
        <f t="shared" si="0"/>
        <v>10450.5</v>
      </c>
      <c r="G29" s="1142">
        <f t="shared" si="1"/>
        <v>3483.5</v>
      </c>
      <c r="H29" s="1142">
        <f t="shared" si="2"/>
        <v>1741.75</v>
      </c>
      <c r="I29" s="1142">
        <f t="shared" si="3"/>
        <v>13934</v>
      </c>
      <c r="J29" s="678">
        <v>0</v>
      </c>
      <c r="K29" s="1142">
        <f t="shared" si="4"/>
        <v>19159.25</v>
      </c>
    </row>
    <row r="30" spans="1:12" s="1068" customFormat="1" ht="13.8">
      <c r="A30" s="941" t="s">
        <v>7398</v>
      </c>
      <c r="B30" s="1118" t="s">
        <v>7114</v>
      </c>
      <c r="C30" s="1141">
        <v>9855.61</v>
      </c>
      <c r="D30" s="678">
        <v>0</v>
      </c>
      <c r="E30" s="678">
        <v>0</v>
      </c>
      <c r="F30" s="1142">
        <f t="shared" si="0"/>
        <v>9855.61</v>
      </c>
      <c r="G30" s="1142">
        <f t="shared" si="1"/>
        <v>3285.2033333333334</v>
      </c>
      <c r="H30" s="1142">
        <f t="shared" si="2"/>
        <v>1642.6016666666667</v>
      </c>
      <c r="I30" s="1142">
        <f t="shared" si="3"/>
        <v>13140.813333333334</v>
      </c>
      <c r="J30" s="678">
        <v>0</v>
      </c>
      <c r="K30" s="1142">
        <f t="shared" si="4"/>
        <v>18068.618333333332</v>
      </c>
    </row>
    <row r="31" spans="1:12" s="1068" customFormat="1" ht="13.8">
      <c r="A31" s="941" t="s">
        <v>7399</v>
      </c>
      <c r="B31" s="1118" t="s">
        <v>7400</v>
      </c>
      <c r="C31" s="1141">
        <v>9386.23</v>
      </c>
      <c r="D31" s="678">
        <v>0</v>
      </c>
      <c r="E31" s="678">
        <v>0</v>
      </c>
      <c r="F31" s="1142">
        <f t="shared" si="0"/>
        <v>9386.23</v>
      </c>
      <c r="G31" s="1142">
        <f t="shared" si="1"/>
        <v>3128.7433333333329</v>
      </c>
      <c r="H31" s="1142">
        <f t="shared" si="2"/>
        <v>1564.3716666666664</v>
      </c>
      <c r="I31" s="1142">
        <f t="shared" si="3"/>
        <v>12514.973333333332</v>
      </c>
      <c r="J31" s="678">
        <v>0</v>
      </c>
      <c r="K31" s="1142">
        <f t="shared" si="4"/>
        <v>17208.088333333333</v>
      </c>
    </row>
    <row r="32" spans="1:12" s="1068" customFormat="1" ht="13.8">
      <c r="A32" s="941" t="s">
        <v>7401</v>
      </c>
      <c r="B32" s="1118" t="s">
        <v>7402</v>
      </c>
      <c r="C32" s="1141">
        <v>8106.35</v>
      </c>
      <c r="D32" s="678">
        <v>0</v>
      </c>
      <c r="E32" s="678">
        <v>0</v>
      </c>
      <c r="F32" s="1142">
        <f t="shared" si="0"/>
        <v>8106.35</v>
      </c>
      <c r="G32" s="1142">
        <f t="shared" si="1"/>
        <v>2702.1166666666668</v>
      </c>
      <c r="H32" s="1142">
        <f t="shared" si="2"/>
        <v>1351.0583333333334</v>
      </c>
      <c r="I32" s="1142">
        <f t="shared" si="3"/>
        <v>10808.466666666667</v>
      </c>
      <c r="J32" s="678">
        <v>0</v>
      </c>
      <c r="K32" s="1142">
        <f t="shared" si="4"/>
        <v>14861.641666666666</v>
      </c>
    </row>
    <row r="33" spans="1:12" s="1010" customFormat="1">
      <c r="A33" s="941" t="s">
        <v>7403</v>
      </c>
      <c r="B33" s="1118" t="s">
        <v>7404</v>
      </c>
      <c r="C33" s="1141">
        <v>6874.62</v>
      </c>
      <c r="D33" s="678">
        <v>0</v>
      </c>
      <c r="E33" s="678">
        <v>0</v>
      </c>
      <c r="F33" s="1142">
        <f t="shared" si="0"/>
        <v>6874.62</v>
      </c>
      <c r="G33" s="1142">
        <f t="shared" si="1"/>
        <v>2291.54</v>
      </c>
      <c r="H33" s="1142">
        <f t="shared" si="2"/>
        <v>1145.77</v>
      </c>
      <c r="I33" s="1142">
        <f t="shared" si="3"/>
        <v>9166.16</v>
      </c>
      <c r="J33" s="678">
        <v>0</v>
      </c>
      <c r="K33" s="1142">
        <f t="shared" si="4"/>
        <v>12603.47</v>
      </c>
      <c r="L33" s="1068"/>
    </row>
    <row r="34" spans="1:12">
      <c r="A34" s="929" t="s">
        <v>7141</v>
      </c>
      <c r="C34" s="277"/>
      <c r="D34" s="277"/>
      <c r="E34" s="277"/>
      <c r="F34" s="277"/>
      <c r="G34" s="277"/>
      <c r="H34" s="277"/>
      <c r="I34" s="277"/>
      <c r="J34" s="277"/>
      <c r="K34" s="277"/>
      <c r="L34" s="1010"/>
    </row>
    <row r="35" spans="1:12">
      <c r="K35" s="1009"/>
    </row>
    <row r="36" spans="1:12">
      <c r="K36" s="1009"/>
    </row>
    <row r="37" spans="1:12">
      <c r="K37" s="1009"/>
    </row>
    <row r="38" spans="1:12">
      <c r="K38" s="1009"/>
    </row>
    <row r="39" spans="1:12">
      <c r="K39" s="1009"/>
    </row>
    <row r="40" spans="1:12">
      <c r="K40" s="1009"/>
    </row>
    <row r="41" spans="1:12">
      <c r="K41" s="1009"/>
    </row>
    <row r="42" spans="1:12">
      <c r="K42" s="1009"/>
    </row>
    <row r="43" spans="1:12">
      <c r="K43" s="1009"/>
    </row>
  </sheetData>
  <mergeCells count="13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9" fitToHeight="0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51"/>
  <sheetViews>
    <sheetView showGridLines="0" topLeftCell="B2" zoomScaleNormal="100" zoomScaleSheetLayoutView="100" workbookViewId="0"/>
  </sheetViews>
  <sheetFormatPr baseColWidth="10" defaultColWidth="11.44140625" defaultRowHeight="15.6"/>
  <cols>
    <col min="1" max="1" width="22.5546875" style="1071" customWidth="1"/>
    <col min="2" max="2" width="39" style="1071" customWidth="1"/>
    <col min="3" max="3" width="13.88671875" style="1071" customWidth="1"/>
    <col min="4" max="4" width="24.6640625" style="1071" customWidth="1"/>
    <col min="5" max="6" width="17.6640625" style="1071" customWidth="1"/>
    <col min="7" max="7" width="3.33203125" style="839" customWidth="1"/>
    <col min="8" max="8" width="11.44140625" style="839"/>
    <col min="9" max="179" width="11.44140625" style="1071"/>
    <col min="180" max="16384" width="11.44140625" style="1072"/>
  </cols>
  <sheetData>
    <row r="1" spans="1:179">
      <c r="A1" s="1070"/>
      <c r="B1" s="1070"/>
      <c r="C1" s="1070"/>
      <c r="D1" s="1070"/>
      <c r="E1" s="1070"/>
    </row>
    <row r="2" spans="1:179">
      <c r="A2" s="1309" t="s">
        <v>4095</v>
      </c>
      <c r="B2" s="1309"/>
      <c r="C2" s="1309"/>
      <c r="D2" s="1309"/>
      <c r="E2" s="1309"/>
      <c r="F2" s="1309"/>
    </row>
    <row r="3" spans="1:179">
      <c r="A3" s="1309" t="s">
        <v>48</v>
      </c>
      <c r="B3" s="1309"/>
      <c r="C3" s="1309"/>
      <c r="D3" s="1309"/>
      <c r="E3" s="1309"/>
      <c r="F3" s="1309"/>
    </row>
    <row r="4" spans="1:179">
      <c r="A4" s="1309" t="s">
        <v>6753</v>
      </c>
      <c r="B4" s="1309"/>
      <c r="C4" s="1309"/>
      <c r="D4" s="1309"/>
      <c r="E4" s="1309"/>
      <c r="F4" s="1309"/>
    </row>
    <row r="5" spans="1:179">
      <c r="A5" s="1309" t="s">
        <v>4156</v>
      </c>
      <c r="B5" s="1309"/>
      <c r="C5" s="1309"/>
      <c r="D5" s="1309"/>
      <c r="E5" s="1309"/>
      <c r="F5" s="1309"/>
    </row>
    <row r="6" spans="1:179" s="1093" customFormat="1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  <c r="G6" s="1092"/>
      <c r="H6" s="1092"/>
      <c r="I6" s="1092"/>
      <c r="J6" s="1092"/>
      <c r="K6" s="1092"/>
      <c r="L6" s="1092"/>
      <c r="M6" s="1092"/>
      <c r="N6" s="1092"/>
      <c r="O6" s="1092"/>
      <c r="P6" s="1092"/>
      <c r="Q6" s="1092"/>
      <c r="R6" s="1092"/>
      <c r="S6" s="1092"/>
      <c r="T6" s="1092"/>
      <c r="U6" s="1092"/>
      <c r="V6" s="1092"/>
      <c r="W6" s="1092"/>
      <c r="X6" s="1092"/>
      <c r="Y6" s="1092"/>
      <c r="Z6" s="1092"/>
      <c r="AA6" s="1092"/>
      <c r="AB6" s="1092"/>
      <c r="AC6" s="1092"/>
      <c r="AD6" s="1092"/>
      <c r="AE6" s="1092"/>
      <c r="AF6" s="1092"/>
      <c r="AG6" s="1092"/>
      <c r="AH6" s="1092"/>
      <c r="AI6" s="1092"/>
      <c r="AJ6" s="1092"/>
      <c r="AK6" s="1092"/>
      <c r="AL6" s="1092"/>
      <c r="AM6" s="1092"/>
      <c r="AN6" s="1092"/>
      <c r="AO6" s="1092"/>
      <c r="AP6" s="1092"/>
      <c r="AQ6" s="1092"/>
      <c r="AR6" s="1092"/>
      <c r="AS6" s="1092"/>
      <c r="AT6" s="1092"/>
      <c r="AU6" s="1092"/>
      <c r="AV6" s="1092"/>
      <c r="AW6" s="1092"/>
      <c r="AX6" s="1092"/>
      <c r="AY6" s="1092"/>
      <c r="AZ6" s="1092"/>
      <c r="BA6" s="1092"/>
      <c r="BB6" s="1092"/>
      <c r="BC6" s="1092"/>
      <c r="BD6" s="1092"/>
      <c r="BE6" s="1092"/>
      <c r="BF6" s="1092"/>
      <c r="BG6" s="1092"/>
      <c r="BH6" s="1092"/>
      <c r="BI6" s="1092"/>
      <c r="BJ6" s="1092"/>
      <c r="BK6" s="1092"/>
      <c r="BL6" s="1092"/>
      <c r="BM6" s="1092"/>
      <c r="BN6" s="1092"/>
      <c r="BO6" s="1092"/>
      <c r="BP6" s="1092"/>
      <c r="BQ6" s="1092"/>
      <c r="BR6" s="1092"/>
      <c r="BS6" s="1092"/>
      <c r="BT6" s="1092"/>
      <c r="BU6" s="1092"/>
      <c r="BV6" s="1092"/>
      <c r="BW6" s="1092"/>
      <c r="BX6" s="1092"/>
      <c r="BY6" s="1092"/>
      <c r="BZ6" s="1092"/>
      <c r="CA6" s="1092"/>
      <c r="CB6" s="1092"/>
      <c r="CC6" s="1092"/>
      <c r="CD6" s="1092"/>
      <c r="CE6" s="1092"/>
      <c r="CF6" s="1092"/>
      <c r="CG6" s="1092"/>
      <c r="CH6" s="1092"/>
      <c r="CI6" s="1092"/>
      <c r="CJ6" s="1092"/>
      <c r="CK6" s="1092"/>
      <c r="CL6" s="1092"/>
      <c r="CM6" s="1092"/>
      <c r="CN6" s="1092"/>
      <c r="CO6" s="1092"/>
      <c r="CP6" s="1092"/>
      <c r="CQ6" s="1092"/>
      <c r="CR6" s="1092"/>
      <c r="CS6" s="1092"/>
      <c r="CT6" s="1092"/>
      <c r="CU6" s="1092"/>
      <c r="CV6" s="1092"/>
      <c r="CW6" s="1092"/>
      <c r="CX6" s="1092"/>
      <c r="CY6" s="1092"/>
      <c r="CZ6" s="1092"/>
      <c r="DA6" s="1092"/>
      <c r="DB6" s="1092"/>
      <c r="DC6" s="1092"/>
      <c r="DD6" s="1092"/>
      <c r="DE6" s="1092"/>
      <c r="DF6" s="1092"/>
      <c r="DG6" s="1092"/>
      <c r="DH6" s="1092"/>
      <c r="DI6" s="1092"/>
      <c r="DJ6" s="1092"/>
      <c r="DK6" s="1092"/>
      <c r="DL6" s="1092"/>
      <c r="DM6" s="1092"/>
      <c r="DN6" s="1092"/>
      <c r="DO6" s="1092"/>
      <c r="DP6" s="1092"/>
      <c r="DQ6" s="1092"/>
      <c r="DR6" s="1092"/>
      <c r="DS6" s="1092"/>
      <c r="DT6" s="1092"/>
      <c r="DU6" s="1092"/>
      <c r="DV6" s="1092"/>
      <c r="DW6" s="1092"/>
      <c r="DX6" s="1092"/>
      <c r="DY6" s="1092"/>
      <c r="DZ6" s="1092"/>
      <c r="EA6" s="1092"/>
      <c r="EB6" s="1092"/>
      <c r="EC6" s="1092"/>
      <c r="ED6" s="1092"/>
      <c r="EE6" s="1092"/>
      <c r="EF6" s="1092"/>
      <c r="EG6" s="1092"/>
      <c r="EH6" s="1092"/>
      <c r="EI6" s="1092"/>
      <c r="EJ6" s="1092"/>
      <c r="EK6" s="1092"/>
      <c r="EL6" s="1092"/>
      <c r="EM6" s="1092"/>
      <c r="EN6" s="1092"/>
      <c r="EO6" s="1092"/>
      <c r="EP6" s="1092"/>
      <c r="EQ6" s="1092"/>
      <c r="ER6" s="1092"/>
      <c r="ES6" s="1092"/>
      <c r="ET6" s="1092"/>
      <c r="EU6" s="1092"/>
      <c r="EV6" s="1092"/>
      <c r="EW6" s="1092"/>
      <c r="EX6" s="1092"/>
      <c r="EY6" s="1092"/>
      <c r="EZ6" s="1092"/>
      <c r="FA6" s="1092"/>
      <c r="FB6" s="1092"/>
      <c r="FC6" s="1092"/>
      <c r="FD6" s="1092"/>
      <c r="FE6" s="1092"/>
      <c r="FF6" s="1092"/>
      <c r="FG6" s="1092"/>
      <c r="FH6" s="1092"/>
      <c r="FI6" s="1092"/>
      <c r="FJ6" s="1092"/>
      <c r="FK6" s="1092"/>
      <c r="FL6" s="1092"/>
      <c r="FM6" s="1092"/>
      <c r="FN6" s="1092"/>
      <c r="FO6" s="1092"/>
      <c r="FP6" s="1092"/>
      <c r="FQ6" s="1092"/>
      <c r="FR6" s="1092"/>
      <c r="FS6" s="1092"/>
      <c r="FT6" s="1092"/>
      <c r="FU6" s="1092"/>
      <c r="FV6" s="1092"/>
    </row>
    <row r="7" spans="1:179" ht="14.25" customHeight="1">
      <c r="A7" s="1075"/>
      <c r="B7" s="1070"/>
      <c r="C7" s="1076"/>
      <c r="D7" s="1077"/>
      <c r="E7" s="1077"/>
      <c r="G7" s="1071"/>
      <c r="H7" s="1071"/>
      <c r="FG7" s="1072"/>
      <c r="FH7" s="1072"/>
      <c r="FI7" s="1072"/>
      <c r="FJ7" s="1072"/>
      <c r="FK7" s="1072"/>
      <c r="FL7" s="1072"/>
      <c r="FM7" s="1072"/>
      <c r="FN7" s="1072"/>
      <c r="FO7" s="1072"/>
      <c r="FP7" s="1072"/>
      <c r="FQ7" s="1072"/>
      <c r="FR7" s="1072"/>
      <c r="FS7" s="1072"/>
      <c r="FT7" s="1072"/>
      <c r="FU7" s="1072"/>
      <c r="FV7" s="1072"/>
      <c r="FW7" s="1072"/>
    </row>
    <row r="8" spans="1:179" s="49" customFormat="1" ht="14.2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2" t="s">
        <v>4161</v>
      </c>
      <c r="F8" s="1252" t="s">
        <v>4161</v>
      </c>
    </row>
    <row r="9" spans="1:179" s="49" customFormat="1" ht="14.25" customHeight="1">
      <c r="A9" s="1251" t="s">
        <v>4158</v>
      </c>
      <c r="B9" s="1251" t="s">
        <v>4159</v>
      </c>
      <c r="C9" s="1251" t="s">
        <v>4160</v>
      </c>
      <c r="D9" s="1251"/>
      <c r="E9" s="50" t="s">
        <v>4162</v>
      </c>
      <c r="F9" s="50" t="s">
        <v>4163</v>
      </c>
    </row>
    <row r="10" spans="1:179">
      <c r="A10" s="1075"/>
      <c r="B10" s="1070"/>
      <c r="C10" s="1076"/>
      <c r="D10" s="1077"/>
      <c r="E10" s="1077"/>
    </row>
    <row r="11" spans="1:179">
      <c r="A11" s="1418" t="s">
        <v>4102</v>
      </c>
      <c r="B11" s="1419" t="s">
        <v>4102</v>
      </c>
      <c r="C11" s="1078"/>
      <c r="D11" s="1078"/>
      <c r="E11" s="1079"/>
      <c r="F11" s="1079"/>
      <c r="G11" s="1071"/>
      <c r="H11" s="1071"/>
      <c r="FG11" s="1072"/>
      <c r="FH11" s="1072"/>
      <c r="FI11" s="1072"/>
      <c r="FJ11" s="1072"/>
      <c r="FK11" s="1072"/>
      <c r="FL11" s="1072"/>
      <c r="FM11" s="1072"/>
      <c r="FN11" s="1072"/>
      <c r="FO11" s="1072"/>
      <c r="FP11" s="1072"/>
      <c r="FQ11" s="1072"/>
      <c r="FR11" s="1072"/>
      <c r="FS11" s="1072"/>
      <c r="FT11" s="1072"/>
      <c r="FU11" s="1072"/>
      <c r="FV11" s="1072"/>
      <c r="FW11" s="1072"/>
    </row>
    <row r="12" spans="1:179" s="1095" customFormat="1" ht="13.8">
      <c r="A12" s="281" t="s">
        <v>7409</v>
      </c>
      <c r="B12" s="281" t="s">
        <v>7105</v>
      </c>
      <c r="C12" s="801">
        <v>1</v>
      </c>
      <c r="D12" s="801">
        <v>0</v>
      </c>
      <c r="E12" s="292">
        <v>72522</v>
      </c>
      <c r="F12" s="292">
        <v>72522</v>
      </c>
      <c r="G12" s="1147"/>
      <c r="H12" s="1147"/>
      <c r="I12" s="1094"/>
      <c r="J12" s="1094"/>
      <c r="K12" s="1094"/>
      <c r="L12" s="1094"/>
      <c r="M12" s="1094"/>
      <c r="N12" s="1094"/>
      <c r="O12" s="1094"/>
      <c r="P12" s="1094"/>
      <c r="Q12" s="1094"/>
      <c r="R12" s="1094"/>
      <c r="S12" s="1094"/>
      <c r="T12" s="1094"/>
      <c r="U12" s="1094"/>
      <c r="V12" s="1094"/>
      <c r="W12" s="1094"/>
      <c r="X12" s="1094"/>
      <c r="Y12" s="1094"/>
      <c r="Z12" s="1094"/>
      <c r="AA12" s="1094"/>
      <c r="AB12" s="1094"/>
      <c r="AC12" s="1094"/>
      <c r="AD12" s="1094"/>
      <c r="AE12" s="1094"/>
      <c r="AF12" s="1094"/>
      <c r="AG12" s="1094"/>
      <c r="AH12" s="1094"/>
      <c r="AI12" s="1094"/>
      <c r="AJ12" s="1094"/>
      <c r="AK12" s="1094"/>
      <c r="AL12" s="1094"/>
      <c r="AM12" s="1094"/>
      <c r="AN12" s="1094"/>
      <c r="AO12" s="1094"/>
      <c r="AP12" s="1094"/>
      <c r="AQ12" s="1094"/>
      <c r="AR12" s="1094"/>
      <c r="AS12" s="1094"/>
      <c r="AT12" s="1094"/>
      <c r="AU12" s="1094"/>
      <c r="AV12" s="1094"/>
      <c r="AW12" s="1094"/>
      <c r="AX12" s="1094"/>
      <c r="AY12" s="1094"/>
      <c r="AZ12" s="1094"/>
      <c r="BA12" s="1094"/>
      <c r="BB12" s="1094"/>
      <c r="BC12" s="1094"/>
      <c r="BD12" s="1094"/>
      <c r="BE12" s="1094"/>
      <c r="BF12" s="1094"/>
      <c r="BG12" s="1094"/>
      <c r="BH12" s="1094"/>
      <c r="BI12" s="1094"/>
      <c r="BJ12" s="1094"/>
      <c r="BK12" s="1094"/>
      <c r="BL12" s="1094"/>
      <c r="BM12" s="1094"/>
      <c r="BN12" s="1094"/>
      <c r="BO12" s="1094"/>
      <c r="BP12" s="1094"/>
      <c r="BQ12" s="1094"/>
      <c r="BR12" s="1094"/>
      <c r="BS12" s="1094"/>
      <c r="BT12" s="1094"/>
      <c r="BU12" s="1094"/>
      <c r="BV12" s="1094"/>
      <c r="BW12" s="1094"/>
      <c r="BX12" s="1094"/>
      <c r="BY12" s="1094"/>
      <c r="BZ12" s="1094"/>
      <c r="CA12" s="1094"/>
      <c r="CB12" s="1094"/>
      <c r="CC12" s="1094"/>
      <c r="CD12" s="1094"/>
      <c r="CE12" s="1094"/>
      <c r="CF12" s="1094"/>
      <c r="CG12" s="1094"/>
      <c r="CH12" s="1094"/>
      <c r="CI12" s="1094"/>
      <c r="CJ12" s="1094"/>
      <c r="CK12" s="1094"/>
      <c r="CL12" s="1094"/>
      <c r="CM12" s="1094"/>
      <c r="CN12" s="1094"/>
      <c r="CO12" s="1094"/>
      <c r="CP12" s="1094"/>
      <c r="CQ12" s="1094"/>
      <c r="CR12" s="1094"/>
      <c r="CS12" s="1094"/>
      <c r="CT12" s="1094"/>
      <c r="CU12" s="1094"/>
      <c r="CV12" s="1094"/>
      <c r="CW12" s="1094"/>
      <c r="CX12" s="1094"/>
      <c r="CY12" s="1094"/>
      <c r="CZ12" s="1094"/>
      <c r="DA12" s="1094"/>
      <c r="DB12" s="1094"/>
      <c r="DC12" s="1094"/>
      <c r="DD12" s="1094"/>
      <c r="DE12" s="1094"/>
      <c r="DF12" s="1094"/>
      <c r="DG12" s="1094"/>
      <c r="DH12" s="1094"/>
      <c r="DI12" s="1094"/>
      <c r="DJ12" s="1094"/>
      <c r="DK12" s="1094"/>
      <c r="DL12" s="1094"/>
      <c r="DM12" s="1094"/>
      <c r="DN12" s="1094"/>
      <c r="DO12" s="1094"/>
      <c r="DP12" s="1094"/>
      <c r="DQ12" s="1094"/>
      <c r="DR12" s="1094"/>
      <c r="DS12" s="1094"/>
      <c r="DT12" s="1094"/>
      <c r="DU12" s="1094"/>
      <c r="DV12" s="1094"/>
      <c r="DW12" s="1094"/>
      <c r="DX12" s="1094"/>
      <c r="DY12" s="1094"/>
      <c r="DZ12" s="1094"/>
      <c r="EA12" s="1094"/>
      <c r="EB12" s="1094"/>
      <c r="EC12" s="1094"/>
      <c r="ED12" s="1094"/>
      <c r="EE12" s="1094"/>
      <c r="EF12" s="1094"/>
      <c r="EG12" s="1094"/>
      <c r="EH12" s="1094"/>
      <c r="EI12" s="1094"/>
      <c r="EJ12" s="1094"/>
      <c r="EK12" s="1094"/>
      <c r="EL12" s="1094"/>
      <c r="EM12" s="1094"/>
      <c r="EN12" s="1094"/>
      <c r="EO12" s="1094"/>
      <c r="EP12" s="1094"/>
      <c r="EQ12" s="1094"/>
      <c r="ER12" s="1094"/>
      <c r="ES12" s="1094"/>
      <c r="ET12" s="1094"/>
      <c r="EU12" s="1094"/>
      <c r="EV12" s="1094"/>
      <c r="EW12" s="1094"/>
      <c r="EX12" s="1094"/>
      <c r="EY12" s="1094"/>
      <c r="EZ12" s="1094"/>
      <c r="FA12" s="1094"/>
      <c r="FB12" s="1094"/>
      <c r="FC12" s="1094"/>
      <c r="FD12" s="1094"/>
      <c r="FE12" s="1094"/>
      <c r="FF12" s="1094"/>
      <c r="FG12" s="1094"/>
      <c r="FH12" s="1094"/>
      <c r="FI12" s="1094"/>
      <c r="FJ12" s="1094"/>
      <c r="FK12" s="1094"/>
      <c r="FL12" s="1094"/>
      <c r="FM12" s="1094"/>
      <c r="FN12" s="1094"/>
      <c r="FO12" s="1094"/>
      <c r="FP12" s="1094"/>
      <c r="FQ12" s="1094"/>
      <c r="FR12" s="1094"/>
      <c r="FS12" s="1094"/>
      <c r="FT12" s="1094"/>
      <c r="FU12" s="1094"/>
      <c r="FV12" s="1094"/>
      <c r="FW12" s="1094"/>
    </row>
    <row r="13" spans="1:179" s="1095" customFormat="1" ht="13.8">
      <c r="A13" s="281" t="s">
        <v>4308</v>
      </c>
      <c r="B13" s="281" t="s">
        <v>6932</v>
      </c>
      <c r="C13" s="801">
        <v>6</v>
      </c>
      <c r="D13" s="801">
        <v>0</v>
      </c>
      <c r="E13" s="292">
        <v>54399.199999999997</v>
      </c>
      <c r="F13" s="292">
        <v>54399.199999999997</v>
      </c>
      <c r="G13" s="1147"/>
      <c r="H13" s="1147"/>
      <c r="I13" s="1094"/>
      <c r="J13" s="1094"/>
      <c r="K13" s="1094"/>
      <c r="L13" s="1094"/>
      <c r="M13" s="1094"/>
      <c r="N13" s="1094"/>
      <c r="O13" s="1094"/>
      <c r="P13" s="1094"/>
      <c r="Q13" s="1094"/>
      <c r="R13" s="1094"/>
      <c r="S13" s="1094"/>
      <c r="T13" s="1094"/>
      <c r="U13" s="1094"/>
      <c r="V13" s="1094"/>
      <c r="W13" s="1094"/>
      <c r="X13" s="1094"/>
      <c r="Y13" s="1094"/>
      <c r="Z13" s="1094"/>
      <c r="AA13" s="1094"/>
      <c r="AB13" s="1094"/>
      <c r="AC13" s="1094"/>
      <c r="AD13" s="1094"/>
      <c r="AE13" s="1094"/>
      <c r="AF13" s="1094"/>
      <c r="AG13" s="1094"/>
      <c r="AH13" s="1094"/>
      <c r="AI13" s="1094"/>
      <c r="AJ13" s="1094"/>
      <c r="AK13" s="1094"/>
      <c r="AL13" s="1094"/>
      <c r="AM13" s="1094"/>
      <c r="AN13" s="1094"/>
      <c r="AO13" s="1094"/>
      <c r="AP13" s="1094"/>
      <c r="AQ13" s="1094"/>
      <c r="AR13" s="1094"/>
      <c r="AS13" s="1094"/>
      <c r="AT13" s="1094"/>
      <c r="AU13" s="1094"/>
      <c r="AV13" s="1094"/>
      <c r="AW13" s="1094"/>
      <c r="AX13" s="1094"/>
      <c r="AY13" s="1094"/>
      <c r="AZ13" s="1094"/>
      <c r="BA13" s="1094"/>
      <c r="BB13" s="1094"/>
      <c r="BC13" s="1094"/>
      <c r="BD13" s="1094"/>
      <c r="BE13" s="1094"/>
      <c r="BF13" s="1094"/>
      <c r="BG13" s="1094"/>
      <c r="BH13" s="1094"/>
      <c r="BI13" s="1094"/>
      <c r="BJ13" s="1094"/>
      <c r="BK13" s="1094"/>
      <c r="BL13" s="1094"/>
      <c r="BM13" s="1094"/>
      <c r="BN13" s="1094"/>
      <c r="BO13" s="1094"/>
      <c r="BP13" s="1094"/>
      <c r="BQ13" s="1094"/>
      <c r="BR13" s="1094"/>
      <c r="BS13" s="1094"/>
      <c r="BT13" s="1094"/>
      <c r="BU13" s="1094"/>
      <c r="BV13" s="1094"/>
      <c r="BW13" s="1094"/>
      <c r="BX13" s="1094"/>
      <c r="BY13" s="1094"/>
      <c r="BZ13" s="1094"/>
      <c r="CA13" s="1094"/>
      <c r="CB13" s="1094"/>
      <c r="CC13" s="1094"/>
      <c r="CD13" s="1094"/>
      <c r="CE13" s="1094"/>
      <c r="CF13" s="1094"/>
      <c r="CG13" s="1094"/>
      <c r="CH13" s="1094"/>
      <c r="CI13" s="1094"/>
      <c r="CJ13" s="1094"/>
      <c r="CK13" s="1094"/>
      <c r="CL13" s="1094"/>
      <c r="CM13" s="1094"/>
      <c r="CN13" s="1094"/>
      <c r="CO13" s="1094"/>
      <c r="CP13" s="1094"/>
      <c r="CQ13" s="1094"/>
      <c r="CR13" s="1094"/>
      <c r="CS13" s="1094"/>
      <c r="CT13" s="1094"/>
      <c r="CU13" s="1094"/>
      <c r="CV13" s="1094"/>
      <c r="CW13" s="1094"/>
      <c r="CX13" s="1094"/>
      <c r="CY13" s="1094"/>
      <c r="CZ13" s="1094"/>
      <c r="DA13" s="1094"/>
      <c r="DB13" s="1094"/>
      <c r="DC13" s="1094"/>
      <c r="DD13" s="1094"/>
      <c r="DE13" s="1094"/>
      <c r="DF13" s="1094"/>
      <c r="DG13" s="1094"/>
      <c r="DH13" s="1094"/>
      <c r="DI13" s="1094"/>
      <c r="DJ13" s="1094"/>
      <c r="DK13" s="1094"/>
      <c r="DL13" s="1094"/>
      <c r="DM13" s="1094"/>
      <c r="DN13" s="1094"/>
      <c r="DO13" s="1094"/>
      <c r="DP13" s="1094"/>
      <c r="DQ13" s="1094"/>
      <c r="DR13" s="1094"/>
      <c r="DS13" s="1094"/>
      <c r="DT13" s="1094"/>
      <c r="DU13" s="1094"/>
      <c r="DV13" s="1094"/>
      <c r="DW13" s="1094"/>
      <c r="DX13" s="1094"/>
      <c r="DY13" s="1094"/>
      <c r="DZ13" s="1094"/>
      <c r="EA13" s="1094"/>
      <c r="EB13" s="1094"/>
      <c r="EC13" s="1094"/>
      <c r="ED13" s="1094"/>
      <c r="EE13" s="1094"/>
      <c r="EF13" s="1094"/>
      <c r="EG13" s="1094"/>
      <c r="EH13" s="1094"/>
      <c r="EI13" s="1094"/>
      <c r="EJ13" s="1094"/>
      <c r="EK13" s="1094"/>
      <c r="EL13" s="1094"/>
      <c r="EM13" s="1094"/>
      <c r="EN13" s="1094"/>
      <c r="EO13" s="1094"/>
      <c r="EP13" s="1094"/>
      <c r="EQ13" s="1094"/>
      <c r="ER13" s="1094"/>
      <c r="ES13" s="1094"/>
      <c r="ET13" s="1094"/>
      <c r="EU13" s="1094"/>
      <c r="EV13" s="1094"/>
      <c r="EW13" s="1094"/>
      <c r="EX13" s="1094"/>
      <c r="EY13" s="1094"/>
      <c r="EZ13" s="1094"/>
      <c r="FA13" s="1094"/>
      <c r="FB13" s="1094"/>
      <c r="FC13" s="1094"/>
      <c r="FD13" s="1094"/>
      <c r="FE13" s="1094"/>
      <c r="FF13" s="1094"/>
      <c r="FG13" s="1094"/>
      <c r="FH13" s="1094"/>
      <c r="FI13" s="1094"/>
      <c r="FJ13" s="1094"/>
      <c r="FK13" s="1094"/>
      <c r="FL13" s="1094"/>
      <c r="FM13" s="1094"/>
      <c r="FN13" s="1094"/>
      <c r="FO13" s="1094"/>
      <c r="FP13" s="1094"/>
      <c r="FQ13" s="1094"/>
      <c r="FR13" s="1094"/>
      <c r="FS13" s="1094"/>
      <c r="FT13" s="1094"/>
      <c r="FU13" s="1094"/>
      <c r="FV13" s="1094"/>
      <c r="FW13" s="1094"/>
    </row>
    <row r="14" spans="1:179" s="1095" customFormat="1" ht="13.8">
      <c r="A14" s="281" t="s">
        <v>4310</v>
      </c>
      <c r="B14" s="281" t="s">
        <v>6373</v>
      </c>
      <c r="C14" s="801">
        <v>5</v>
      </c>
      <c r="D14" s="801">
        <v>0</v>
      </c>
      <c r="E14" s="292">
        <v>28035.85</v>
      </c>
      <c r="F14" s="292">
        <v>28035.85</v>
      </c>
      <c r="G14" s="1147"/>
      <c r="H14" s="1147"/>
      <c r="I14" s="1094"/>
      <c r="J14" s="1094"/>
      <c r="K14" s="1094"/>
      <c r="L14" s="1094"/>
      <c r="M14" s="1094"/>
      <c r="N14" s="1094"/>
      <c r="O14" s="1094"/>
      <c r="P14" s="1094"/>
      <c r="Q14" s="1094"/>
      <c r="R14" s="1094"/>
      <c r="S14" s="1094"/>
      <c r="T14" s="1094"/>
      <c r="U14" s="1094"/>
      <c r="V14" s="1094"/>
      <c r="W14" s="1094"/>
      <c r="X14" s="1094"/>
      <c r="Y14" s="1094"/>
      <c r="Z14" s="1094"/>
      <c r="AA14" s="1094"/>
      <c r="AB14" s="1094"/>
      <c r="AC14" s="1094"/>
      <c r="AD14" s="1094"/>
      <c r="AE14" s="1094"/>
      <c r="AF14" s="1094"/>
      <c r="AG14" s="1094"/>
      <c r="AH14" s="1094"/>
      <c r="AI14" s="1094"/>
      <c r="AJ14" s="1094"/>
      <c r="AK14" s="1094"/>
      <c r="AL14" s="1094"/>
      <c r="AM14" s="1094"/>
      <c r="AN14" s="1094"/>
      <c r="AO14" s="1094"/>
      <c r="AP14" s="1094"/>
      <c r="AQ14" s="1094"/>
      <c r="AR14" s="1094"/>
      <c r="AS14" s="1094"/>
      <c r="AT14" s="1094"/>
      <c r="AU14" s="1094"/>
      <c r="AV14" s="1094"/>
      <c r="AW14" s="1094"/>
      <c r="AX14" s="1094"/>
      <c r="AY14" s="1094"/>
      <c r="AZ14" s="1094"/>
      <c r="BA14" s="1094"/>
      <c r="BB14" s="1094"/>
      <c r="BC14" s="1094"/>
      <c r="BD14" s="1094"/>
      <c r="BE14" s="1094"/>
      <c r="BF14" s="1094"/>
      <c r="BG14" s="1094"/>
      <c r="BH14" s="1094"/>
      <c r="BI14" s="1094"/>
      <c r="BJ14" s="1094"/>
      <c r="BK14" s="1094"/>
      <c r="BL14" s="1094"/>
      <c r="BM14" s="1094"/>
      <c r="BN14" s="1094"/>
      <c r="BO14" s="1094"/>
      <c r="BP14" s="1094"/>
      <c r="BQ14" s="1094"/>
      <c r="BR14" s="1094"/>
      <c r="BS14" s="1094"/>
      <c r="BT14" s="1094"/>
      <c r="BU14" s="1094"/>
      <c r="BV14" s="1094"/>
      <c r="BW14" s="1094"/>
      <c r="BX14" s="1094"/>
      <c r="BY14" s="1094"/>
      <c r="BZ14" s="1094"/>
      <c r="CA14" s="1094"/>
      <c r="CB14" s="1094"/>
      <c r="CC14" s="1094"/>
      <c r="CD14" s="1094"/>
      <c r="CE14" s="1094"/>
      <c r="CF14" s="1094"/>
      <c r="CG14" s="1094"/>
      <c r="CH14" s="1094"/>
      <c r="CI14" s="1094"/>
      <c r="CJ14" s="1094"/>
      <c r="CK14" s="1094"/>
      <c r="CL14" s="1094"/>
      <c r="CM14" s="1094"/>
      <c r="CN14" s="1094"/>
      <c r="CO14" s="1094"/>
      <c r="CP14" s="1094"/>
      <c r="CQ14" s="1094"/>
      <c r="CR14" s="1094"/>
      <c r="CS14" s="1094"/>
      <c r="CT14" s="1094"/>
      <c r="CU14" s="1094"/>
      <c r="CV14" s="1094"/>
      <c r="CW14" s="1094"/>
      <c r="CX14" s="1094"/>
      <c r="CY14" s="1094"/>
      <c r="CZ14" s="1094"/>
      <c r="DA14" s="1094"/>
      <c r="DB14" s="1094"/>
      <c r="DC14" s="1094"/>
      <c r="DD14" s="1094"/>
      <c r="DE14" s="1094"/>
      <c r="DF14" s="1094"/>
      <c r="DG14" s="1094"/>
      <c r="DH14" s="1094"/>
      <c r="DI14" s="1094"/>
      <c r="DJ14" s="1094"/>
      <c r="DK14" s="1094"/>
      <c r="DL14" s="1094"/>
      <c r="DM14" s="1094"/>
      <c r="DN14" s="1094"/>
      <c r="DO14" s="1094"/>
      <c r="DP14" s="1094"/>
      <c r="DQ14" s="1094"/>
      <c r="DR14" s="1094"/>
      <c r="DS14" s="1094"/>
      <c r="DT14" s="1094"/>
      <c r="DU14" s="1094"/>
      <c r="DV14" s="1094"/>
      <c r="DW14" s="1094"/>
      <c r="DX14" s="1094"/>
      <c r="DY14" s="1094"/>
      <c r="DZ14" s="1094"/>
      <c r="EA14" s="1094"/>
      <c r="EB14" s="1094"/>
      <c r="EC14" s="1094"/>
      <c r="ED14" s="1094"/>
      <c r="EE14" s="1094"/>
      <c r="EF14" s="1094"/>
      <c r="EG14" s="1094"/>
      <c r="EH14" s="1094"/>
      <c r="EI14" s="1094"/>
      <c r="EJ14" s="1094"/>
      <c r="EK14" s="1094"/>
      <c r="EL14" s="1094"/>
      <c r="EM14" s="1094"/>
      <c r="EN14" s="1094"/>
      <c r="EO14" s="1094"/>
      <c r="EP14" s="1094"/>
      <c r="EQ14" s="1094"/>
      <c r="ER14" s="1094"/>
      <c r="ES14" s="1094"/>
      <c r="ET14" s="1094"/>
      <c r="EU14" s="1094"/>
      <c r="EV14" s="1094"/>
      <c r="EW14" s="1094"/>
      <c r="EX14" s="1094"/>
      <c r="EY14" s="1094"/>
      <c r="EZ14" s="1094"/>
      <c r="FA14" s="1094"/>
      <c r="FB14" s="1094"/>
      <c r="FC14" s="1094"/>
      <c r="FD14" s="1094"/>
      <c r="FE14" s="1094"/>
      <c r="FF14" s="1094"/>
      <c r="FG14" s="1094"/>
      <c r="FH14" s="1094"/>
      <c r="FI14" s="1094"/>
      <c r="FJ14" s="1094"/>
      <c r="FK14" s="1094"/>
      <c r="FL14" s="1094"/>
      <c r="FM14" s="1094"/>
      <c r="FN14" s="1094"/>
      <c r="FO14" s="1094"/>
      <c r="FP14" s="1094"/>
      <c r="FQ14" s="1094"/>
      <c r="FR14" s="1094"/>
      <c r="FS14" s="1094"/>
      <c r="FT14" s="1094"/>
      <c r="FU14" s="1094"/>
      <c r="FV14" s="1094"/>
      <c r="FW14" s="1094"/>
    </row>
    <row r="15" spans="1:179" s="49" customFormat="1" ht="15" customHeight="1">
      <c r="A15" s="760" t="s">
        <v>529</v>
      </c>
      <c r="B15" s="533" t="s">
        <v>4209</v>
      </c>
      <c r="C15" s="1006">
        <f>SUM(C12:C14)</f>
        <v>12</v>
      </c>
      <c r="D15" s="1096">
        <f>SUM(D11:D14)</f>
        <v>0</v>
      </c>
      <c r="E15" s="762" t="s">
        <v>529</v>
      </c>
      <c r="F15" s="762" t="s">
        <v>529</v>
      </c>
    </row>
    <row r="16" spans="1:179" s="1038" customFormat="1">
      <c r="A16" s="347"/>
      <c r="B16" s="1082"/>
      <c r="C16" s="1076"/>
      <c r="D16" s="1076"/>
      <c r="E16" s="1083"/>
      <c r="F16" s="1083"/>
      <c r="G16" s="1148"/>
      <c r="H16" s="1148"/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7"/>
      <c r="AB16" s="1037"/>
      <c r="AC16" s="1037"/>
      <c r="AD16" s="1037"/>
      <c r="AE16" s="1037"/>
      <c r="AF16" s="1037"/>
      <c r="AG16" s="1037"/>
      <c r="AH16" s="1037"/>
      <c r="AI16" s="1037"/>
      <c r="AJ16" s="1037"/>
      <c r="AK16" s="1037"/>
      <c r="AL16" s="1037"/>
      <c r="AM16" s="1037"/>
      <c r="AN16" s="1037"/>
      <c r="AO16" s="1037"/>
      <c r="AP16" s="1037"/>
      <c r="AQ16" s="1037"/>
      <c r="AR16" s="1037"/>
      <c r="AS16" s="1037"/>
      <c r="AT16" s="1037"/>
      <c r="AU16" s="1037"/>
      <c r="AV16" s="1037"/>
      <c r="AW16" s="1037"/>
      <c r="AX16" s="1037"/>
      <c r="AY16" s="1037"/>
      <c r="AZ16" s="1037"/>
      <c r="BA16" s="1037"/>
      <c r="BB16" s="1037"/>
      <c r="BC16" s="1037"/>
      <c r="BD16" s="1037"/>
      <c r="BE16" s="1037"/>
      <c r="BF16" s="1037"/>
      <c r="BG16" s="1037"/>
      <c r="BH16" s="1037"/>
      <c r="BI16" s="1037"/>
      <c r="BJ16" s="1037"/>
      <c r="BK16" s="1037"/>
      <c r="BL16" s="1037"/>
      <c r="BM16" s="1037"/>
      <c r="BN16" s="1037"/>
      <c r="BO16" s="1037"/>
      <c r="BP16" s="1037"/>
      <c r="BQ16" s="1037"/>
      <c r="BR16" s="1037"/>
      <c r="BS16" s="1037"/>
      <c r="BT16" s="1037"/>
      <c r="BU16" s="1037"/>
      <c r="BV16" s="1037"/>
      <c r="BW16" s="1037"/>
      <c r="BX16" s="1037"/>
      <c r="BY16" s="1037"/>
      <c r="BZ16" s="1037"/>
      <c r="CA16" s="1037"/>
      <c r="CB16" s="1037"/>
      <c r="CC16" s="1037"/>
      <c r="CD16" s="1037"/>
      <c r="CE16" s="1037"/>
      <c r="CF16" s="1037"/>
      <c r="CG16" s="1037"/>
      <c r="CH16" s="1037"/>
      <c r="CI16" s="1037"/>
      <c r="CJ16" s="1037"/>
      <c r="CK16" s="1037"/>
      <c r="CL16" s="1037"/>
      <c r="CM16" s="1037"/>
      <c r="CN16" s="1037"/>
      <c r="CO16" s="1037"/>
      <c r="CP16" s="1037"/>
      <c r="CQ16" s="1037"/>
      <c r="CR16" s="1037"/>
      <c r="CS16" s="1037"/>
      <c r="CT16" s="1037"/>
      <c r="CU16" s="1037"/>
      <c r="CV16" s="1037"/>
      <c r="CW16" s="1037"/>
      <c r="CX16" s="1037"/>
      <c r="CY16" s="1037"/>
      <c r="CZ16" s="1037"/>
      <c r="DA16" s="1037"/>
      <c r="DB16" s="1037"/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7"/>
      <c r="DN16" s="1037"/>
      <c r="DO16" s="1037"/>
      <c r="DP16" s="1037"/>
      <c r="DQ16" s="1037"/>
      <c r="DR16" s="1037"/>
      <c r="DS16" s="1037"/>
      <c r="DT16" s="1037"/>
      <c r="DU16" s="1037"/>
      <c r="DV16" s="1037"/>
      <c r="DW16" s="1037"/>
      <c r="DX16" s="1037"/>
      <c r="DY16" s="1037"/>
      <c r="DZ16" s="1037"/>
      <c r="EA16" s="1037"/>
      <c r="EB16" s="1037"/>
      <c r="EC16" s="1037"/>
      <c r="ED16" s="1037"/>
      <c r="EE16" s="1037"/>
      <c r="EF16" s="1037"/>
      <c r="EG16" s="1037"/>
      <c r="EH16" s="1037"/>
      <c r="EI16" s="1037"/>
      <c r="EJ16" s="1037"/>
      <c r="EK16" s="1037"/>
      <c r="EL16" s="1037"/>
      <c r="EM16" s="1037"/>
      <c r="EN16" s="1037"/>
      <c r="EO16" s="1037"/>
      <c r="EP16" s="1037"/>
      <c r="EQ16" s="1037"/>
      <c r="ER16" s="1037"/>
      <c r="ES16" s="1037"/>
      <c r="ET16" s="1037"/>
      <c r="EU16" s="1037"/>
      <c r="EV16" s="1037"/>
      <c r="EW16" s="1037"/>
      <c r="EX16" s="1037"/>
      <c r="EY16" s="1037"/>
      <c r="EZ16" s="1037"/>
      <c r="FA16" s="1037"/>
      <c r="FB16" s="1037"/>
      <c r="FC16" s="1037"/>
      <c r="FD16" s="1037"/>
      <c r="FE16" s="1037"/>
      <c r="FF16" s="1037"/>
      <c r="FG16" s="1037"/>
      <c r="FH16" s="1037"/>
      <c r="FI16" s="1037"/>
      <c r="FJ16" s="1037"/>
      <c r="FK16" s="1037"/>
      <c r="FL16" s="1037"/>
      <c r="FM16" s="1037"/>
      <c r="FN16" s="1037"/>
      <c r="FO16" s="1037"/>
      <c r="FP16" s="1037"/>
      <c r="FQ16" s="1037"/>
      <c r="FR16" s="1037"/>
      <c r="FS16" s="1037"/>
      <c r="FT16" s="1037"/>
      <c r="FU16" s="1037"/>
      <c r="FV16" s="1037"/>
      <c r="FW16" s="1037"/>
    </row>
    <row r="17" spans="1:179" s="1038" customFormat="1">
      <c r="A17" s="1256" t="s">
        <v>4103</v>
      </c>
      <c r="B17" s="1256" t="s">
        <v>4103</v>
      </c>
      <c r="C17" s="1076"/>
      <c r="D17" s="1076"/>
      <c r="E17" s="1083"/>
      <c r="F17" s="1083"/>
      <c r="G17" s="1037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7"/>
      <c r="AB17" s="1037"/>
      <c r="AC17" s="1037"/>
      <c r="AD17" s="1037"/>
      <c r="AE17" s="1037"/>
      <c r="AF17" s="1037"/>
      <c r="AG17" s="1037"/>
      <c r="AH17" s="1037"/>
      <c r="AI17" s="1037"/>
      <c r="AJ17" s="1037"/>
      <c r="AK17" s="1037"/>
      <c r="AL17" s="1037"/>
      <c r="AM17" s="1037"/>
      <c r="AN17" s="1037"/>
      <c r="AO17" s="1037"/>
      <c r="AP17" s="1037"/>
      <c r="AQ17" s="1037"/>
      <c r="AR17" s="1037"/>
      <c r="AS17" s="1037"/>
      <c r="AT17" s="1037"/>
      <c r="AU17" s="1037"/>
      <c r="AV17" s="1037"/>
      <c r="AW17" s="1037"/>
      <c r="AX17" s="1037"/>
      <c r="AY17" s="1037"/>
      <c r="AZ17" s="1037"/>
      <c r="BA17" s="1037"/>
      <c r="BB17" s="1037"/>
      <c r="BC17" s="1037"/>
      <c r="BD17" s="1037"/>
      <c r="BE17" s="1037"/>
      <c r="BF17" s="1037"/>
      <c r="BG17" s="1037"/>
      <c r="BH17" s="1037"/>
      <c r="BI17" s="1037"/>
      <c r="BJ17" s="1037"/>
      <c r="BK17" s="1037"/>
      <c r="BL17" s="1037"/>
      <c r="BM17" s="1037"/>
      <c r="BN17" s="1037"/>
      <c r="BO17" s="1037"/>
      <c r="BP17" s="1037"/>
      <c r="BQ17" s="1037"/>
      <c r="BR17" s="1037"/>
      <c r="BS17" s="1037"/>
      <c r="BT17" s="1037"/>
      <c r="BU17" s="1037"/>
      <c r="BV17" s="1037"/>
      <c r="BW17" s="1037"/>
      <c r="BX17" s="1037"/>
      <c r="BY17" s="1037"/>
      <c r="BZ17" s="1037"/>
      <c r="CA17" s="1037"/>
      <c r="CB17" s="1037"/>
      <c r="CC17" s="1037"/>
      <c r="CD17" s="1037"/>
      <c r="CE17" s="1037"/>
      <c r="CF17" s="1037"/>
      <c r="CG17" s="1037"/>
      <c r="CH17" s="1037"/>
      <c r="CI17" s="1037"/>
      <c r="CJ17" s="1037"/>
      <c r="CK17" s="1037"/>
      <c r="CL17" s="1037"/>
      <c r="CM17" s="1037"/>
      <c r="CN17" s="1037"/>
      <c r="CO17" s="1037"/>
      <c r="CP17" s="1037"/>
      <c r="CQ17" s="1037"/>
      <c r="CR17" s="1037"/>
      <c r="CS17" s="1037"/>
      <c r="CT17" s="1037"/>
      <c r="CU17" s="1037"/>
      <c r="CV17" s="1037"/>
      <c r="CW17" s="1037"/>
      <c r="CX17" s="1037"/>
      <c r="CY17" s="1037"/>
      <c r="CZ17" s="1037"/>
      <c r="DA17" s="1037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7"/>
      <c r="DN17" s="1037"/>
      <c r="DO17" s="1037"/>
      <c r="DP17" s="1037"/>
      <c r="DQ17" s="1037"/>
      <c r="DR17" s="1037"/>
      <c r="DS17" s="1037"/>
      <c r="DT17" s="1037"/>
      <c r="DU17" s="1037"/>
      <c r="DV17" s="1037"/>
      <c r="DW17" s="1037"/>
      <c r="DX17" s="1037"/>
      <c r="DY17" s="1037"/>
      <c r="DZ17" s="1037"/>
      <c r="EA17" s="1037"/>
      <c r="EB17" s="1037"/>
      <c r="EC17" s="1037"/>
      <c r="ED17" s="1037"/>
      <c r="EE17" s="1037"/>
      <c r="EF17" s="1037"/>
      <c r="EG17" s="1037"/>
      <c r="EH17" s="1037"/>
      <c r="EI17" s="1037"/>
      <c r="EJ17" s="1037"/>
      <c r="EK17" s="1037"/>
      <c r="EL17" s="1037"/>
      <c r="EM17" s="1037"/>
      <c r="EN17" s="1037"/>
      <c r="EO17" s="1037"/>
      <c r="EP17" s="1037"/>
      <c r="EQ17" s="1037"/>
      <c r="ER17" s="1037"/>
      <c r="ES17" s="1037"/>
      <c r="ET17" s="1037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37"/>
      <c r="FG17" s="1037"/>
      <c r="FH17" s="1037"/>
    </row>
    <row r="18" spans="1:179" s="1080" customFormat="1" ht="13.8">
      <c r="A18" s="281" t="s">
        <v>7410</v>
      </c>
      <c r="B18" s="281" t="s">
        <v>7411</v>
      </c>
      <c r="C18" s="282">
        <v>2</v>
      </c>
      <c r="D18" s="282">
        <v>0</v>
      </c>
      <c r="E18" s="292">
        <v>19295.900000000001</v>
      </c>
      <c r="F18" s="292">
        <v>19295.900000000001</v>
      </c>
      <c r="G18" s="1149"/>
      <c r="H18" s="1149"/>
      <c r="I18" s="1008"/>
      <c r="J18" s="1008"/>
      <c r="K18" s="1008"/>
      <c r="L18" s="1008"/>
      <c r="M18" s="1008"/>
      <c r="N18" s="1008"/>
      <c r="O18" s="1008"/>
      <c r="P18" s="1008"/>
      <c r="Q18" s="1008"/>
      <c r="R18" s="1008"/>
      <c r="S18" s="1008"/>
      <c r="T18" s="1008"/>
      <c r="U18" s="1008"/>
      <c r="V18" s="1008"/>
      <c r="W18" s="1008"/>
      <c r="X18" s="1008"/>
      <c r="Y18" s="1008"/>
      <c r="Z18" s="1008"/>
      <c r="AA18" s="1008"/>
      <c r="AB18" s="1008"/>
      <c r="AC18" s="1008"/>
      <c r="AD18" s="1008"/>
      <c r="AE18" s="1008"/>
      <c r="AF18" s="1008"/>
      <c r="AG18" s="1008"/>
      <c r="AH18" s="1008"/>
      <c r="AI18" s="1008"/>
      <c r="AJ18" s="1008"/>
      <c r="AK18" s="1008"/>
      <c r="AL18" s="1008"/>
      <c r="AM18" s="1008"/>
      <c r="AN18" s="1008"/>
      <c r="AO18" s="1008"/>
      <c r="AP18" s="1008"/>
      <c r="AQ18" s="1008"/>
      <c r="AR18" s="1008"/>
      <c r="AS18" s="1008"/>
      <c r="AT18" s="1008"/>
      <c r="AU18" s="1008"/>
      <c r="AV18" s="1008"/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8"/>
      <c r="BH18" s="1008"/>
      <c r="BI18" s="1008"/>
      <c r="BJ18" s="1008"/>
      <c r="BK18" s="1008"/>
      <c r="BL18" s="1008"/>
      <c r="BM18" s="1008"/>
      <c r="BN18" s="1008"/>
      <c r="BO18" s="1008"/>
      <c r="BP18" s="1008"/>
      <c r="BQ18" s="1008"/>
      <c r="BR18" s="1008"/>
      <c r="BS18" s="1008"/>
      <c r="BT18" s="1008"/>
      <c r="BU18" s="1008"/>
      <c r="BV18" s="1008"/>
      <c r="BW18" s="1008"/>
      <c r="BX18" s="1008"/>
      <c r="BY18" s="1008"/>
      <c r="BZ18" s="1008"/>
      <c r="CA18" s="1008"/>
      <c r="CB18" s="1008"/>
      <c r="CC18" s="1008"/>
      <c r="CD18" s="1008"/>
      <c r="CE18" s="1008"/>
      <c r="CF18" s="1008"/>
      <c r="CG18" s="1008"/>
      <c r="CH18" s="1008"/>
      <c r="CI18" s="1008"/>
      <c r="CJ18" s="1008"/>
      <c r="CK18" s="1008"/>
      <c r="CL18" s="1008"/>
      <c r="CM18" s="1008"/>
      <c r="CN18" s="1008"/>
      <c r="CO18" s="1008"/>
      <c r="CP18" s="1008"/>
      <c r="CQ18" s="1008"/>
      <c r="CR18" s="1008"/>
      <c r="CS18" s="1008"/>
      <c r="CT18" s="1008"/>
      <c r="CU18" s="1008"/>
      <c r="CV18" s="1008"/>
      <c r="CW18" s="1008"/>
      <c r="CX18" s="1008"/>
      <c r="CY18" s="1008"/>
      <c r="CZ18" s="1008"/>
      <c r="DA18" s="1008"/>
      <c r="DB18" s="1008"/>
      <c r="DC18" s="1008"/>
      <c r="DD18" s="1008"/>
      <c r="DE18" s="1008"/>
      <c r="DF18" s="1008"/>
      <c r="DG18" s="1008"/>
      <c r="DH18" s="1008"/>
      <c r="DI18" s="1008"/>
      <c r="DJ18" s="1008"/>
      <c r="DK18" s="1008"/>
      <c r="DL18" s="1008"/>
      <c r="DM18" s="1008"/>
      <c r="DN18" s="1008"/>
      <c r="DO18" s="1008"/>
      <c r="DP18" s="1008"/>
      <c r="DQ18" s="1008"/>
      <c r="DR18" s="1008"/>
      <c r="DS18" s="1008"/>
      <c r="DT18" s="1008"/>
      <c r="DU18" s="1008"/>
      <c r="DV18" s="1008"/>
      <c r="DW18" s="1008"/>
      <c r="DX18" s="1008"/>
      <c r="DY18" s="1008"/>
      <c r="DZ18" s="1008"/>
      <c r="EA18" s="1008"/>
      <c r="EB18" s="1008"/>
      <c r="EC18" s="1008"/>
      <c r="ED18" s="1008"/>
      <c r="EE18" s="1008"/>
      <c r="EF18" s="1008"/>
      <c r="EG18" s="1008"/>
      <c r="EH18" s="1008"/>
      <c r="EI18" s="1008"/>
      <c r="EJ18" s="1008"/>
      <c r="EK18" s="1008"/>
      <c r="EL18" s="1008"/>
      <c r="EM18" s="1008"/>
      <c r="EN18" s="1008"/>
      <c r="EO18" s="1008"/>
      <c r="EP18" s="1008"/>
      <c r="EQ18" s="1008"/>
      <c r="ER18" s="1008"/>
      <c r="ES18" s="1008"/>
      <c r="ET18" s="1008"/>
      <c r="EU18" s="1008"/>
      <c r="EV18" s="1008"/>
      <c r="EW18" s="1008"/>
      <c r="EX18" s="1008"/>
      <c r="EY18" s="1008"/>
      <c r="EZ18" s="1008"/>
      <c r="FA18" s="1008"/>
      <c r="FB18" s="1008"/>
      <c r="FC18" s="1008"/>
      <c r="FD18" s="1008"/>
      <c r="FE18" s="1008"/>
      <c r="FF18" s="1008"/>
      <c r="FG18" s="1008"/>
      <c r="FH18" s="1008"/>
      <c r="FI18" s="1008"/>
      <c r="FJ18" s="1008"/>
      <c r="FK18" s="1008"/>
      <c r="FL18" s="1008"/>
      <c r="FM18" s="1008"/>
      <c r="FN18" s="1008"/>
      <c r="FO18" s="1008"/>
      <c r="FP18" s="1008"/>
      <c r="FQ18" s="1008"/>
      <c r="FR18" s="1008"/>
      <c r="FS18" s="1008"/>
      <c r="FT18" s="1008"/>
      <c r="FU18" s="1008"/>
      <c r="FV18" s="1008"/>
      <c r="FW18" s="1008"/>
    </row>
    <row r="19" spans="1:179" s="1080" customFormat="1" ht="13.8">
      <c r="A19" s="281" t="s">
        <v>7412</v>
      </c>
      <c r="B19" s="281" t="s">
        <v>7327</v>
      </c>
      <c r="C19" s="282">
        <v>17</v>
      </c>
      <c r="D19" s="282">
        <v>0</v>
      </c>
      <c r="E19" s="292">
        <v>24250.9</v>
      </c>
      <c r="F19" s="292">
        <v>24250.9</v>
      </c>
      <c r="G19" s="1149"/>
      <c r="H19" s="1149"/>
      <c r="I19" s="1008"/>
      <c r="J19" s="1008"/>
      <c r="K19" s="1008"/>
      <c r="L19" s="1008"/>
      <c r="M19" s="1008"/>
      <c r="N19" s="1008"/>
      <c r="O19" s="1008"/>
      <c r="P19" s="1008"/>
      <c r="Q19" s="1008"/>
      <c r="R19" s="1008"/>
      <c r="S19" s="1008"/>
      <c r="T19" s="1008"/>
      <c r="U19" s="1008"/>
      <c r="V19" s="1008"/>
      <c r="W19" s="1008"/>
      <c r="X19" s="1008"/>
      <c r="Y19" s="1008"/>
      <c r="Z19" s="1008"/>
      <c r="AA19" s="1008"/>
      <c r="AB19" s="1008"/>
      <c r="AC19" s="1008"/>
      <c r="AD19" s="1008"/>
      <c r="AE19" s="1008"/>
      <c r="AF19" s="1008"/>
      <c r="AG19" s="1008"/>
      <c r="AH19" s="1008"/>
      <c r="AI19" s="1008"/>
      <c r="AJ19" s="1008"/>
      <c r="AK19" s="1008"/>
      <c r="AL19" s="1008"/>
      <c r="AM19" s="1008"/>
      <c r="AN19" s="1008"/>
      <c r="AO19" s="1008"/>
      <c r="AP19" s="1008"/>
      <c r="AQ19" s="1008"/>
      <c r="AR19" s="1008"/>
      <c r="AS19" s="1008"/>
      <c r="AT19" s="1008"/>
      <c r="AU19" s="1008"/>
      <c r="AV19" s="1008"/>
      <c r="AW19" s="1008"/>
      <c r="AX19" s="1008"/>
      <c r="AY19" s="1008"/>
      <c r="AZ19" s="1008"/>
      <c r="BA19" s="1008"/>
      <c r="BB19" s="1008"/>
      <c r="BC19" s="1008"/>
      <c r="BD19" s="1008"/>
      <c r="BE19" s="1008"/>
      <c r="BF19" s="1008"/>
      <c r="BG19" s="1008"/>
      <c r="BH19" s="1008"/>
      <c r="BI19" s="1008"/>
      <c r="BJ19" s="1008"/>
      <c r="BK19" s="1008"/>
      <c r="BL19" s="1008"/>
      <c r="BM19" s="1008"/>
      <c r="BN19" s="1008"/>
      <c r="BO19" s="1008"/>
      <c r="BP19" s="1008"/>
      <c r="BQ19" s="1008"/>
      <c r="BR19" s="1008"/>
      <c r="BS19" s="1008"/>
      <c r="BT19" s="1008"/>
      <c r="BU19" s="1008"/>
      <c r="BV19" s="1008"/>
      <c r="BW19" s="1008"/>
      <c r="BX19" s="1008"/>
      <c r="BY19" s="1008"/>
      <c r="BZ19" s="1008"/>
      <c r="CA19" s="1008"/>
      <c r="CB19" s="1008"/>
      <c r="CC19" s="1008"/>
      <c r="CD19" s="1008"/>
      <c r="CE19" s="1008"/>
      <c r="CF19" s="1008"/>
      <c r="CG19" s="1008"/>
      <c r="CH19" s="1008"/>
      <c r="CI19" s="1008"/>
      <c r="CJ19" s="1008"/>
      <c r="CK19" s="1008"/>
      <c r="CL19" s="1008"/>
      <c r="CM19" s="1008"/>
      <c r="CN19" s="1008"/>
      <c r="CO19" s="1008"/>
      <c r="CP19" s="1008"/>
      <c r="CQ19" s="1008"/>
      <c r="CR19" s="1008"/>
      <c r="CS19" s="1008"/>
      <c r="CT19" s="1008"/>
      <c r="CU19" s="1008"/>
      <c r="CV19" s="1008"/>
      <c r="CW19" s="1008"/>
      <c r="CX19" s="1008"/>
      <c r="CY19" s="1008"/>
      <c r="CZ19" s="1008"/>
      <c r="DA19" s="1008"/>
      <c r="DB19" s="1008"/>
      <c r="DC19" s="1008"/>
      <c r="DD19" s="1008"/>
      <c r="DE19" s="1008"/>
      <c r="DF19" s="1008"/>
      <c r="DG19" s="1008"/>
      <c r="DH19" s="1008"/>
      <c r="DI19" s="1008"/>
      <c r="DJ19" s="1008"/>
      <c r="DK19" s="1008"/>
      <c r="DL19" s="1008"/>
      <c r="DM19" s="1008"/>
      <c r="DN19" s="1008"/>
      <c r="DO19" s="1008"/>
      <c r="DP19" s="1008"/>
      <c r="DQ19" s="1008"/>
      <c r="DR19" s="1008"/>
      <c r="DS19" s="1008"/>
      <c r="DT19" s="1008"/>
      <c r="DU19" s="1008"/>
      <c r="DV19" s="1008"/>
      <c r="DW19" s="1008"/>
      <c r="DX19" s="1008"/>
      <c r="DY19" s="1008"/>
      <c r="DZ19" s="1008"/>
      <c r="EA19" s="1008"/>
      <c r="EB19" s="1008"/>
      <c r="EC19" s="1008"/>
      <c r="ED19" s="1008"/>
      <c r="EE19" s="1008"/>
      <c r="EF19" s="1008"/>
      <c r="EG19" s="1008"/>
      <c r="EH19" s="1008"/>
      <c r="EI19" s="1008"/>
      <c r="EJ19" s="1008"/>
      <c r="EK19" s="1008"/>
      <c r="EL19" s="1008"/>
      <c r="EM19" s="1008"/>
      <c r="EN19" s="1008"/>
      <c r="EO19" s="1008"/>
      <c r="EP19" s="1008"/>
      <c r="EQ19" s="1008"/>
      <c r="ER19" s="1008"/>
      <c r="ES19" s="1008"/>
      <c r="ET19" s="1008"/>
      <c r="EU19" s="1008"/>
      <c r="EV19" s="1008"/>
      <c r="EW19" s="1008"/>
      <c r="EX19" s="1008"/>
      <c r="EY19" s="1008"/>
      <c r="EZ19" s="1008"/>
      <c r="FA19" s="1008"/>
      <c r="FB19" s="1008"/>
      <c r="FC19" s="1008"/>
      <c r="FD19" s="1008"/>
      <c r="FE19" s="1008"/>
      <c r="FF19" s="1008"/>
      <c r="FG19" s="1008"/>
      <c r="FH19" s="1008"/>
      <c r="FI19" s="1008"/>
      <c r="FJ19" s="1008"/>
      <c r="FK19" s="1008"/>
      <c r="FL19" s="1008"/>
      <c r="FM19" s="1008"/>
      <c r="FN19" s="1008"/>
      <c r="FO19" s="1008"/>
      <c r="FP19" s="1008"/>
      <c r="FQ19" s="1008"/>
      <c r="FR19" s="1008"/>
      <c r="FS19" s="1008"/>
      <c r="FT19" s="1008"/>
      <c r="FU19" s="1008"/>
      <c r="FV19" s="1008"/>
      <c r="FW19" s="1008"/>
    </row>
    <row r="20" spans="1:179" s="1080" customFormat="1" ht="13.8">
      <c r="A20" s="281" t="s">
        <v>7413</v>
      </c>
      <c r="B20" s="281" t="s">
        <v>4179</v>
      </c>
      <c r="C20" s="282">
        <v>5</v>
      </c>
      <c r="D20" s="282">
        <v>0</v>
      </c>
      <c r="E20" s="292">
        <v>17192.7</v>
      </c>
      <c r="F20" s="292">
        <v>17192.7</v>
      </c>
      <c r="G20" s="1149"/>
      <c r="H20" s="1149"/>
      <c r="I20" s="1008"/>
      <c r="J20" s="1008"/>
      <c r="K20" s="1008"/>
      <c r="L20" s="1008"/>
      <c r="M20" s="1008"/>
      <c r="N20" s="1008"/>
      <c r="O20" s="1008"/>
      <c r="P20" s="1008"/>
      <c r="Q20" s="1008"/>
      <c r="R20" s="1008"/>
      <c r="S20" s="1008"/>
      <c r="T20" s="1008"/>
      <c r="U20" s="1008"/>
      <c r="V20" s="1008"/>
      <c r="W20" s="1008"/>
      <c r="X20" s="1008"/>
      <c r="Y20" s="1008"/>
      <c r="Z20" s="1008"/>
      <c r="AA20" s="1008"/>
      <c r="AB20" s="1008"/>
      <c r="AC20" s="1008"/>
      <c r="AD20" s="1008"/>
      <c r="AE20" s="1008"/>
      <c r="AF20" s="1008"/>
      <c r="AG20" s="1008"/>
      <c r="AH20" s="1008"/>
      <c r="AI20" s="1008"/>
      <c r="AJ20" s="1008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8"/>
      <c r="BH20" s="1008"/>
      <c r="BI20" s="1008"/>
      <c r="BJ20" s="1008"/>
      <c r="BK20" s="1008"/>
      <c r="BL20" s="1008"/>
      <c r="BM20" s="1008"/>
      <c r="BN20" s="1008"/>
      <c r="BO20" s="1008"/>
      <c r="BP20" s="1008"/>
      <c r="BQ20" s="1008"/>
      <c r="BR20" s="1008"/>
      <c r="BS20" s="1008"/>
      <c r="BT20" s="1008"/>
      <c r="BU20" s="1008"/>
      <c r="BV20" s="1008"/>
      <c r="BW20" s="1008"/>
      <c r="BX20" s="1008"/>
      <c r="BY20" s="1008"/>
      <c r="BZ20" s="1008"/>
      <c r="CA20" s="1008"/>
      <c r="CB20" s="1008"/>
      <c r="CC20" s="1008"/>
      <c r="CD20" s="1008"/>
      <c r="CE20" s="1008"/>
      <c r="CF20" s="1008"/>
      <c r="CG20" s="1008"/>
      <c r="CH20" s="1008"/>
      <c r="CI20" s="1008"/>
      <c r="CJ20" s="1008"/>
      <c r="CK20" s="1008"/>
      <c r="CL20" s="1008"/>
      <c r="CM20" s="1008"/>
      <c r="CN20" s="1008"/>
      <c r="CO20" s="1008"/>
      <c r="CP20" s="1008"/>
      <c r="CQ20" s="1008"/>
      <c r="CR20" s="1008"/>
      <c r="CS20" s="1008"/>
      <c r="CT20" s="1008"/>
      <c r="CU20" s="1008"/>
      <c r="CV20" s="1008"/>
      <c r="CW20" s="1008"/>
      <c r="CX20" s="1008"/>
      <c r="CY20" s="1008"/>
      <c r="CZ20" s="1008"/>
      <c r="DA20" s="1008"/>
      <c r="DB20" s="1008"/>
      <c r="DC20" s="1008"/>
      <c r="DD20" s="1008"/>
      <c r="DE20" s="1008"/>
      <c r="DF20" s="1008"/>
      <c r="DG20" s="1008"/>
      <c r="DH20" s="1008"/>
      <c r="DI20" s="1008"/>
      <c r="DJ20" s="1008"/>
      <c r="DK20" s="1008"/>
      <c r="DL20" s="1008"/>
      <c r="DM20" s="1008"/>
      <c r="DN20" s="1008"/>
      <c r="DO20" s="1008"/>
      <c r="DP20" s="1008"/>
      <c r="DQ20" s="1008"/>
      <c r="DR20" s="1008"/>
      <c r="DS20" s="1008"/>
      <c r="DT20" s="1008"/>
      <c r="DU20" s="1008"/>
      <c r="DV20" s="1008"/>
      <c r="DW20" s="1008"/>
      <c r="DX20" s="1008"/>
      <c r="DY20" s="1008"/>
      <c r="DZ20" s="1008"/>
      <c r="EA20" s="1008"/>
      <c r="EB20" s="1008"/>
      <c r="EC20" s="1008"/>
      <c r="ED20" s="1008"/>
      <c r="EE20" s="1008"/>
      <c r="EF20" s="1008"/>
      <c r="EG20" s="1008"/>
      <c r="EH20" s="1008"/>
      <c r="EI20" s="1008"/>
      <c r="EJ20" s="1008"/>
      <c r="EK20" s="1008"/>
      <c r="EL20" s="1008"/>
      <c r="EM20" s="1008"/>
      <c r="EN20" s="1008"/>
      <c r="EO20" s="1008"/>
      <c r="EP20" s="1008"/>
      <c r="EQ20" s="1008"/>
      <c r="ER20" s="1008"/>
      <c r="ES20" s="1008"/>
      <c r="ET20" s="1008"/>
      <c r="EU20" s="1008"/>
      <c r="EV20" s="1008"/>
      <c r="EW20" s="1008"/>
      <c r="EX20" s="1008"/>
      <c r="EY20" s="1008"/>
      <c r="EZ20" s="1008"/>
      <c r="FA20" s="1008"/>
      <c r="FB20" s="1008"/>
      <c r="FC20" s="1008"/>
      <c r="FD20" s="1008"/>
      <c r="FE20" s="1008"/>
      <c r="FF20" s="1008"/>
      <c r="FG20" s="1008"/>
      <c r="FH20" s="1008"/>
      <c r="FI20" s="1008"/>
      <c r="FJ20" s="1008"/>
      <c r="FK20" s="1008"/>
      <c r="FL20" s="1008"/>
      <c r="FM20" s="1008"/>
      <c r="FN20" s="1008"/>
      <c r="FO20" s="1008"/>
      <c r="FP20" s="1008"/>
      <c r="FQ20" s="1008"/>
      <c r="FR20" s="1008"/>
      <c r="FS20" s="1008"/>
      <c r="FT20" s="1008"/>
      <c r="FU20" s="1008"/>
      <c r="FV20" s="1008"/>
      <c r="FW20" s="1008"/>
    </row>
    <row r="21" spans="1:179" s="1080" customFormat="1" ht="13.8">
      <c r="A21" s="281" t="s">
        <v>7414</v>
      </c>
      <c r="B21" s="281" t="s">
        <v>5103</v>
      </c>
      <c r="C21" s="282">
        <v>10</v>
      </c>
      <c r="D21" s="282">
        <v>0</v>
      </c>
      <c r="E21" s="292">
        <v>10749</v>
      </c>
      <c r="F21" s="292">
        <v>10749</v>
      </c>
      <c r="G21" s="1149"/>
      <c r="H21" s="1149"/>
      <c r="I21" s="1008"/>
      <c r="J21" s="1008"/>
      <c r="K21" s="1008"/>
      <c r="L21" s="1008"/>
      <c r="M21" s="1008"/>
      <c r="N21" s="1008"/>
      <c r="O21" s="1008"/>
      <c r="P21" s="1008"/>
      <c r="Q21" s="1008"/>
      <c r="R21" s="1008"/>
      <c r="S21" s="1008"/>
      <c r="T21" s="1008"/>
      <c r="U21" s="1008"/>
      <c r="V21" s="1008"/>
      <c r="W21" s="1008"/>
      <c r="X21" s="1008"/>
      <c r="Y21" s="1008"/>
      <c r="Z21" s="1008"/>
      <c r="AA21" s="1008"/>
      <c r="AB21" s="1008"/>
      <c r="AC21" s="1008"/>
      <c r="AD21" s="1008"/>
      <c r="AE21" s="1008"/>
      <c r="AF21" s="1008"/>
      <c r="AG21" s="1008"/>
      <c r="AH21" s="1008"/>
      <c r="AI21" s="1008"/>
      <c r="AJ21" s="1008"/>
      <c r="AK21" s="1008"/>
      <c r="AL21" s="1008"/>
      <c r="AM21" s="1008"/>
      <c r="AN21" s="1008"/>
      <c r="AO21" s="1008"/>
      <c r="AP21" s="1008"/>
      <c r="AQ21" s="1008"/>
      <c r="AR21" s="1008"/>
      <c r="AS21" s="1008"/>
      <c r="AT21" s="1008"/>
      <c r="AU21" s="1008"/>
      <c r="AV21" s="1008"/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8"/>
      <c r="BH21" s="1008"/>
      <c r="BI21" s="1008"/>
      <c r="BJ21" s="1008"/>
      <c r="BK21" s="1008"/>
      <c r="BL21" s="1008"/>
      <c r="BM21" s="1008"/>
      <c r="BN21" s="1008"/>
      <c r="BO21" s="1008"/>
      <c r="BP21" s="1008"/>
      <c r="BQ21" s="1008"/>
      <c r="BR21" s="1008"/>
      <c r="BS21" s="1008"/>
      <c r="BT21" s="1008"/>
      <c r="BU21" s="1008"/>
      <c r="BV21" s="1008"/>
      <c r="BW21" s="1008"/>
      <c r="BX21" s="1008"/>
      <c r="BY21" s="1008"/>
      <c r="BZ21" s="1008"/>
      <c r="CA21" s="1008"/>
      <c r="CB21" s="1008"/>
      <c r="CC21" s="1008"/>
      <c r="CD21" s="1008"/>
      <c r="CE21" s="1008"/>
      <c r="CF21" s="1008"/>
      <c r="CG21" s="1008"/>
      <c r="CH21" s="1008"/>
      <c r="CI21" s="1008"/>
      <c r="CJ21" s="1008"/>
      <c r="CK21" s="1008"/>
      <c r="CL21" s="1008"/>
      <c r="CM21" s="1008"/>
      <c r="CN21" s="1008"/>
      <c r="CO21" s="1008"/>
      <c r="CP21" s="1008"/>
      <c r="CQ21" s="1008"/>
      <c r="CR21" s="1008"/>
      <c r="CS21" s="1008"/>
      <c r="CT21" s="1008"/>
      <c r="CU21" s="1008"/>
      <c r="CV21" s="1008"/>
      <c r="CW21" s="1008"/>
      <c r="CX21" s="1008"/>
      <c r="CY21" s="1008"/>
      <c r="CZ21" s="1008"/>
      <c r="DA21" s="1008"/>
      <c r="DB21" s="1008"/>
      <c r="DC21" s="1008"/>
      <c r="DD21" s="1008"/>
      <c r="DE21" s="1008"/>
      <c r="DF21" s="1008"/>
      <c r="DG21" s="1008"/>
      <c r="DH21" s="1008"/>
      <c r="DI21" s="1008"/>
      <c r="DJ21" s="1008"/>
      <c r="DK21" s="1008"/>
      <c r="DL21" s="1008"/>
      <c r="DM21" s="1008"/>
      <c r="DN21" s="1008"/>
      <c r="DO21" s="1008"/>
      <c r="DP21" s="1008"/>
      <c r="DQ21" s="1008"/>
      <c r="DR21" s="1008"/>
      <c r="DS21" s="1008"/>
      <c r="DT21" s="1008"/>
      <c r="DU21" s="1008"/>
      <c r="DV21" s="1008"/>
      <c r="DW21" s="1008"/>
      <c r="DX21" s="1008"/>
      <c r="DY21" s="1008"/>
      <c r="DZ21" s="1008"/>
      <c r="EA21" s="1008"/>
      <c r="EB21" s="1008"/>
      <c r="EC21" s="1008"/>
      <c r="ED21" s="1008"/>
      <c r="EE21" s="1008"/>
      <c r="EF21" s="1008"/>
      <c r="EG21" s="1008"/>
      <c r="EH21" s="1008"/>
      <c r="EI21" s="1008"/>
      <c r="EJ21" s="1008"/>
      <c r="EK21" s="1008"/>
      <c r="EL21" s="1008"/>
      <c r="EM21" s="1008"/>
      <c r="EN21" s="1008"/>
      <c r="EO21" s="1008"/>
      <c r="EP21" s="1008"/>
      <c r="EQ21" s="1008"/>
      <c r="ER21" s="1008"/>
      <c r="ES21" s="1008"/>
      <c r="ET21" s="1008"/>
      <c r="EU21" s="1008"/>
      <c r="EV21" s="1008"/>
      <c r="EW21" s="1008"/>
      <c r="EX21" s="1008"/>
      <c r="EY21" s="1008"/>
      <c r="EZ21" s="1008"/>
      <c r="FA21" s="1008"/>
      <c r="FB21" s="1008"/>
      <c r="FC21" s="1008"/>
      <c r="FD21" s="1008"/>
      <c r="FE21" s="1008"/>
      <c r="FF21" s="1008"/>
      <c r="FG21" s="1008"/>
      <c r="FH21" s="1008"/>
      <c r="FI21" s="1008"/>
      <c r="FJ21" s="1008"/>
      <c r="FK21" s="1008"/>
      <c r="FL21" s="1008"/>
      <c r="FM21" s="1008"/>
      <c r="FN21" s="1008"/>
      <c r="FO21" s="1008"/>
      <c r="FP21" s="1008"/>
      <c r="FQ21" s="1008"/>
      <c r="FR21" s="1008"/>
      <c r="FS21" s="1008"/>
      <c r="FT21" s="1008"/>
      <c r="FU21" s="1008"/>
      <c r="FV21" s="1008"/>
      <c r="FW21" s="1008"/>
    </row>
    <row r="22" spans="1:179" s="1080" customFormat="1" ht="13.8">
      <c r="A22" s="281" t="s">
        <v>7415</v>
      </c>
      <c r="B22" s="281" t="s">
        <v>7416</v>
      </c>
      <c r="C22" s="282">
        <v>3</v>
      </c>
      <c r="D22" s="282">
        <v>0</v>
      </c>
      <c r="E22" s="292">
        <v>9250.25</v>
      </c>
      <c r="F22" s="292">
        <v>9250.25</v>
      </c>
      <c r="G22" s="1149"/>
      <c r="H22" s="1149"/>
      <c r="I22" s="1008"/>
      <c r="J22" s="1008"/>
      <c r="K22" s="1008"/>
      <c r="L22" s="1008"/>
      <c r="M22" s="1008"/>
      <c r="N22" s="1008"/>
      <c r="O22" s="1008"/>
      <c r="P22" s="1008"/>
      <c r="Q22" s="1008"/>
      <c r="R22" s="1008"/>
      <c r="S22" s="1008"/>
      <c r="T22" s="1008"/>
      <c r="U22" s="1008"/>
      <c r="V22" s="1008"/>
      <c r="W22" s="1008"/>
      <c r="X22" s="1008"/>
      <c r="Y22" s="1008"/>
      <c r="Z22" s="1008"/>
      <c r="AA22" s="1008"/>
      <c r="AB22" s="1008"/>
      <c r="AC22" s="1008"/>
      <c r="AD22" s="1008"/>
      <c r="AE22" s="1008"/>
      <c r="AF22" s="1008"/>
      <c r="AG22" s="1008"/>
      <c r="AH22" s="1008"/>
      <c r="AI22" s="1008"/>
      <c r="AJ22" s="1008"/>
      <c r="AK22" s="1008"/>
      <c r="AL22" s="1008"/>
      <c r="AM22" s="1008"/>
      <c r="AN22" s="1008"/>
      <c r="AO22" s="1008"/>
      <c r="AP22" s="1008"/>
      <c r="AQ22" s="1008"/>
      <c r="AR22" s="1008"/>
      <c r="AS22" s="1008"/>
      <c r="AT22" s="1008"/>
      <c r="AU22" s="1008"/>
      <c r="AV22" s="1008"/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8"/>
      <c r="BH22" s="1008"/>
      <c r="BI22" s="1008"/>
      <c r="BJ22" s="1008"/>
      <c r="BK22" s="1008"/>
      <c r="BL22" s="1008"/>
      <c r="BM22" s="1008"/>
      <c r="BN22" s="1008"/>
      <c r="BO22" s="1008"/>
      <c r="BP22" s="1008"/>
      <c r="BQ22" s="1008"/>
      <c r="BR22" s="1008"/>
      <c r="BS22" s="1008"/>
      <c r="BT22" s="1008"/>
      <c r="BU22" s="1008"/>
      <c r="BV22" s="1008"/>
      <c r="BW22" s="1008"/>
      <c r="BX22" s="1008"/>
      <c r="BY22" s="1008"/>
      <c r="BZ22" s="1008"/>
      <c r="CA22" s="1008"/>
      <c r="CB22" s="1008"/>
      <c r="CC22" s="1008"/>
      <c r="CD22" s="1008"/>
      <c r="CE22" s="1008"/>
      <c r="CF22" s="1008"/>
      <c r="CG22" s="1008"/>
      <c r="CH22" s="1008"/>
      <c r="CI22" s="1008"/>
      <c r="CJ22" s="1008"/>
      <c r="CK22" s="1008"/>
      <c r="CL22" s="1008"/>
      <c r="CM22" s="1008"/>
      <c r="CN22" s="1008"/>
      <c r="CO22" s="1008"/>
      <c r="CP22" s="1008"/>
      <c r="CQ22" s="1008"/>
      <c r="CR22" s="1008"/>
      <c r="CS22" s="1008"/>
      <c r="CT22" s="1008"/>
      <c r="CU22" s="1008"/>
      <c r="CV22" s="1008"/>
      <c r="CW22" s="1008"/>
      <c r="CX22" s="1008"/>
      <c r="CY22" s="1008"/>
      <c r="CZ22" s="1008"/>
      <c r="DA22" s="1008"/>
      <c r="DB22" s="1008"/>
      <c r="DC22" s="1008"/>
      <c r="DD22" s="1008"/>
      <c r="DE22" s="1008"/>
      <c r="DF22" s="1008"/>
      <c r="DG22" s="1008"/>
      <c r="DH22" s="1008"/>
      <c r="DI22" s="1008"/>
      <c r="DJ22" s="1008"/>
      <c r="DK22" s="1008"/>
      <c r="DL22" s="1008"/>
      <c r="DM22" s="1008"/>
      <c r="DN22" s="1008"/>
      <c r="DO22" s="1008"/>
      <c r="DP22" s="1008"/>
      <c r="DQ22" s="1008"/>
      <c r="DR22" s="1008"/>
      <c r="DS22" s="1008"/>
      <c r="DT22" s="1008"/>
      <c r="DU22" s="1008"/>
      <c r="DV22" s="1008"/>
      <c r="DW22" s="1008"/>
      <c r="DX22" s="1008"/>
      <c r="DY22" s="1008"/>
      <c r="DZ22" s="1008"/>
      <c r="EA22" s="1008"/>
      <c r="EB22" s="1008"/>
      <c r="EC22" s="1008"/>
      <c r="ED22" s="1008"/>
      <c r="EE22" s="1008"/>
      <c r="EF22" s="1008"/>
      <c r="EG22" s="1008"/>
      <c r="EH22" s="1008"/>
      <c r="EI22" s="1008"/>
      <c r="EJ22" s="1008"/>
      <c r="EK22" s="1008"/>
      <c r="EL22" s="1008"/>
      <c r="EM22" s="1008"/>
      <c r="EN22" s="1008"/>
      <c r="EO22" s="1008"/>
      <c r="EP22" s="1008"/>
      <c r="EQ22" s="1008"/>
      <c r="ER22" s="1008"/>
      <c r="ES22" s="1008"/>
      <c r="ET22" s="1008"/>
      <c r="EU22" s="1008"/>
      <c r="EV22" s="1008"/>
      <c r="EW22" s="1008"/>
      <c r="EX22" s="1008"/>
      <c r="EY22" s="1008"/>
      <c r="EZ22" s="1008"/>
      <c r="FA22" s="1008"/>
      <c r="FB22" s="1008"/>
      <c r="FC22" s="1008"/>
      <c r="FD22" s="1008"/>
      <c r="FE22" s="1008"/>
      <c r="FF22" s="1008"/>
      <c r="FG22" s="1008"/>
      <c r="FH22" s="1008"/>
      <c r="FI22" s="1008"/>
      <c r="FJ22" s="1008"/>
      <c r="FK22" s="1008"/>
      <c r="FL22" s="1008"/>
      <c r="FM22" s="1008"/>
      <c r="FN22" s="1008"/>
      <c r="FO22" s="1008"/>
      <c r="FP22" s="1008"/>
      <c r="FQ22" s="1008"/>
      <c r="FR22" s="1008"/>
      <c r="FS22" s="1008"/>
      <c r="FT22" s="1008"/>
      <c r="FU22" s="1008"/>
      <c r="FV22" s="1008"/>
      <c r="FW22" s="1008"/>
    </row>
    <row r="23" spans="1:179" s="1080" customFormat="1" ht="13.8">
      <c r="A23" s="281" t="s">
        <v>7417</v>
      </c>
      <c r="B23" s="281" t="s">
        <v>7418</v>
      </c>
      <c r="C23" s="282">
        <v>1</v>
      </c>
      <c r="D23" s="282">
        <v>0</v>
      </c>
      <c r="E23" s="292">
        <v>9250.25</v>
      </c>
      <c r="F23" s="292">
        <v>9250.25</v>
      </c>
      <c r="G23" s="1149"/>
      <c r="H23" s="1149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08"/>
      <c r="AC23" s="1008"/>
      <c r="AD23" s="1008"/>
      <c r="AE23" s="1008"/>
      <c r="AF23" s="1008"/>
      <c r="AG23" s="1008"/>
      <c r="AH23" s="1008"/>
      <c r="AI23" s="1008"/>
      <c r="AJ23" s="1008"/>
      <c r="AK23" s="1008"/>
      <c r="AL23" s="1008"/>
      <c r="AM23" s="1008"/>
      <c r="AN23" s="1008"/>
      <c r="AO23" s="1008"/>
      <c r="AP23" s="1008"/>
      <c r="AQ23" s="1008"/>
      <c r="AR23" s="1008"/>
      <c r="AS23" s="1008"/>
      <c r="AT23" s="1008"/>
      <c r="AU23" s="1008"/>
      <c r="AV23" s="1008"/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8"/>
      <c r="BH23" s="1008"/>
      <c r="BI23" s="1008"/>
      <c r="BJ23" s="1008"/>
      <c r="BK23" s="1008"/>
      <c r="BL23" s="1008"/>
      <c r="BM23" s="1008"/>
      <c r="BN23" s="1008"/>
      <c r="BO23" s="1008"/>
      <c r="BP23" s="1008"/>
      <c r="BQ23" s="1008"/>
      <c r="BR23" s="1008"/>
      <c r="BS23" s="1008"/>
      <c r="BT23" s="1008"/>
      <c r="BU23" s="1008"/>
      <c r="BV23" s="1008"/>
      <c r="BW23" s="1008"/>
      <c r="BX23" s="1008"/>
      <c r="BY23" s="1008"/>
      <c r="BZ23" s="1008"/>
      <c r="CA23" s="1008"/>
      <c r="CB23" s="1008"/>
      <c r="CC23" s="1008"/>
      <c r="CD23" s="1008"/>
      <c r="CE23" s="1008"/>
      <c r="CF23" s="1008"/>
      <c r="CG23" s="1008"/>
      <c r="CH23" s="1008"/>
      <c r="CI23" s="1008"/>
      <c r="CJ23" s="1008"/>
      <c r="CK23" s="1008"/>
      <c r="CL23" s="1008"/>
      <c r="CM23" s="1008"/>
      <c r="CN23" s="1008"/>
      <c r="CO23" s="1008"/>
      <c r="CP23" s="1008"/>
      <c r="CQ23" s="1008"/>
      <c r="CR23" s="1008"/>
      <c r="CS23" s="1008"/>
      <c r="CT23" s="1008"/>
      <c r="CU23" s="1008"/>
      <c r="CV23" s="1008"/>
      <c r="CW23" s="1008"/>
      <c r="CX23" s="1008"/>
      <c r="CY23" s="1008"/>
      <c r="CZ23" s="1008"/>
      <c r="DA23" s="1008"/>
      <c r="DB23" s="1008"/>
      <c r="DC23" s="1008"/>
      <c r="DD23" s="1008"/>
      <c r="DE23" s="1008"/>
      <c r="DF23" s="1008"/>
      <c r="DG23" s="1008"/>
      <c r="DH23" s="1008"/>
      <c r="DI23" s="1008"/>
      <c r="DJ23" s="1008"/>
      <c r="DK23" s="1008"/>
      <c r="DL23" s="1008"/>
      <c r="DM23" s="1008"/>
      <c r="DN23" s="1008"/>
      <c r="DO23" s="1008"/>
      <c r="DP23" s="1008"/>
      <c r="DQ23" s="1008"/>
      <c r="DR23" s="1008"/>
      <c r="DS23" s="1008"/>
      <c r="DT23" s="1008"/>
      <c r="DU23" s="1008"/>
      <c r="DV23" s="1008"/>
      <c r="DW23" s="1008"/>
      <c r="DX23" s="1008"/>
      <c r="DY23" s="1008"/>
      <c r="DZ23" s="1008"/>
      <c r="EA23" s="1008"/>
      <c r="EB23" s="1008"/>
      <c r="EC23" s="1008"/>
      <c r="ED23" s="1008"/>
      <c r="EE23" s="1008"/>
      <c r="EF23" s="1008"/>
      <c r="EG23" s="1008"/>
      <c r="EH23" s="1008"/>
      <c r="EI23" s="1008"/>
      <c r="EJ23" s="1008"/>
      <c r="EK23" s="1008"/>
      <c r="EL23" s="1008"/>
      <c r="EM23" s="1008"/>
      <c r="EN23" s="1008"/>
      <c r="EO23" s="1008"/>
      <c r="EP23" s="1008"/>
      <c r="EQ23" s="1008"/>
      <c r="ER23" s="1008"/>
      <c r="ES23" s="1008"/>
      <c r="ET23" s="1008"/>
      <c r="EU23" s="1008"/>
      <c r="EV23" s="1008"/>
      <c r="EW23" s="1008"/>
      <c r="EX23" s="1008"/>
      <c r="EY23" s="1008"/>
      <c r="EZ23" s="1008"/>
      <c r="FA23" s="1008"/>
      <c r="FB23" s="1008"/>
      <c r="FC23" s="1008"/>
      <c r="FD23" s="1008"/>
      <c r="FE23" s="1008"/>
      <c r="FF23" s="1008"/>
      <c r="FG23" s="1008"/>
      <c r="FH23" s="1008"/>
      <c r="FI23" s="1008"/>
      <c r="FJ23" s="1008"/>
      <c r="FK23" s="1008"/>
      <c r="FL23" s="1008"/>
      <c r="FM23" s="1008"/>
      <c r="FN23" s="1008"/>
      <c r="FO23" s="1008"/>
      <c r="FP23" s="1008"/>
      <c r="FQ23" s="1008"/>
      <c r="FR23" s="1008"/>
      <c r="FS23" s="1008"/>
      <c r="FT23" s="1008"/>
      <c r="FU23" s="1008"/>
      <c r="FV23" s="1008"/>
      <c r="FW23" s="1008"/>
    </row>
    <row r="24" spans="1:179" s="1080" customFormat="1" ht="13.8">
      <c r="A24" s="281" t="s">
        <v>7419</v>
      </c>
      <c r="B24" s="281" t="s">
        <v>4352</v>
      </c>
      <c r="C24" s="282">
        <v>2</v>
      </c>
      <c r="D24" s="282">
        <v>0</v>
      </c>
      <c r="E24" s="292">
        <v>8319.9</v>
      </c>
      <c r="F24" s="292">
        <v>8319.9</v>
      </c>
      <c r="G24" s="1149"/>
      <c r="H24" s="1149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1008"/>
      <c r="Y24" s="1008"/>
      <c r="Z24" s="1008"/>
      <c r="AA24" s="1008"/>
      <c r="AB24" s="1008"/>
      <c r="AC24" s="1008"/>
      <c r="AD24" s="1008"/>
      <c r="AE24" s="1008"/>
      <c r="AF24" s="1008"/>
      <c r="AG24" s="1008"/>
      <c r="AH24" s="1008"/>
      <c r="AI24" s="1008"/>
      <c r="AJ24" s="1008"/>
      <c r="AK24" s="1008"/>
      <c r="AL24" s="1008"/>
      <c r="AM24" s="1008"/>
      <c r="AN24" s="1008"/>
      <c r="AO24" s="1008"/>
      <c r="AP24" s="1008"/>
      <c r="AQ24" s="1008"/>
      <c r="AR24" s="1008"/>
      <c r="AS24" s="1008"/>
      <c r="AT24" s="1008"/>
      <c r="AU24" s="1008"/>
      <c r="AV24" s="1008"/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8"/>
      <c r="BH24" s="1008"/>
      <c r="BI24" s="1008"/>
      <c r="BJ24" s="1008"/>
      <c r="BK24" s="1008"/>
      <c r="BL24" s="1008"/>
      <c r="BM24" s="1008"/>
      <c r="BN24" s="1008"/>
      <c r="BO24" s="1008"/>
      <c r="BP24" s="1008"/>
      <c r="BQ24" s="1008"/>
      <c r="BR24" s="1008"/>
      <c r="BS24" s="1008"/>
      <c r="BT24" s="1008"/>
      <c r="BU24" s="1008"/>
      <c r="BV24" s="1008"/>
      <c r="BW24" s="1008"/>
      <c r="BX24" s="1008"/>
      <c r="BY24" s="1008"/>
      <c r="BZ24" s="1008"/>
      <c r="CA24" s="1008"/>
      <c r="CB24" s="1008"/>
      <c r="CC24" s="1008"/>
      <c r="CD24" s="1008"/>
      <c r="CE24" s="1008"/>
      <c r="CF24" s="1008"/>
      <c r="CG24" s="1008"/>
      <c r="CH24" s="1008"/>
      <c r="CI24" s="1008"/>
      <c r="CJ24" s="1008"/>
      <c r="CK24" s="1008"/>
      <c r="CL24" s="1008"/>
      <c r="CM24" s="1008"/>
      <c r="CN24" s="1008"/>
      <c r="CO24" s="1008"/>
      <c r="CP24" s="1008"/>
      <c r="CQ24" s="1008"/>
      <c r="CR24" s="1008"/>
      <c r="CS24" s="1008"/>
      <c r="CT24" s="1008"/>
      <c r="CU24" s="1008"/>
      <c r="CV24" s="1008"/>
      <c r="CW24" s="1008"/>
      <c r="CX24" s="1008"/>
      <c r="CY24" s="1008"/>
      <c r="CZ24" s="1008"/>
      <c r="DA24" s="1008"/>
      <c r="DB24" s="1008"/>
      <c r="DC24" s="1008"/>
      <c r="DD24" s="1008"/>
      <c r="DE24" s="1008"/>
      <c r="DF24" s="1008"/>
      <c r="DG24" s="1008"/>
      <c r="DH24" s="1008"/>
      <c r="DI24" s="1008"/>
      <c r="DJ24" s="1008"/>
      <c r="DK24" s="1008"/>
      <c r="DL24" s="1008"/>
      <c r="DM24" s="1008"/>
      <c r="DN24" s="1008"/>
      <c r="DO24" s="1008"/>
      <c r="DP24" s="1008"/>
      <c r="DQ24" s="1008"/>
      <c r="DR24" s="1008"/>
      <c r="DS24" s="1008"/>
      <c r="DT24" s="1008"/>
      <c r="DU24" s="1008"/>
      <c r="DV24" s="1008"/>
      <c r="DW24" s="1008"/>
      <c r="DX24" s="1008"/>
      <c r="DY24" s="1008"/>
      <c r="DZ24" s="1008"/>
      <c r="EA24" s="1008"/>
      <c r="EB24" s="1008"/>
      <c r="EC24" s="1008"/>
      <c r="ED24" s="1008"/>
      <c r="EE24" s="1008"/>
      <c r="EF24" s="1008"/>
      <c r="EG24" s="1008"/>
      <c r="EH24" s="1008"/>
      <c r="EI24" s="1008"/>
      <c r="EJ24" s="1008"/>
      <c r="EK24" s="1008"/>
      <c r="EL24" s="1008"/>
      <c r="EM24" s="1008"/>
      <c r="EN24" s="1008"/>
      <c r="EO24" s="1008"/>
      <c r="EP24" s="1008"/>
      <c r="EQ24" s="1008"/>
      <c r="ER24" s="1008"/>
      <c r="ES24" s="1008"/>
      <c r="ET24" s="1008"/>
      <c r="EU24" s="1008"/>
      <c r="EV24" s="1008"/>
      <c r="EW24" s="1008"/>
      <c r="EX24" s="1008"/>
      <c r="EY24" s="1008"/>
      <c r="EZ24" s="1008"/>
      <c r="FA24" s="1008"/>
      <c r="FB24" s="1008"/>
      <c r="FC24" s="1008"/>
      <c r="FD24" s="1008"/>
      <c r="FE24" s="1008"/>
      <c r="FF24" s="1008"/>
      <c r="FG24" s="1008"/>
      <c r="FH24" s="1008"/>
      <c r="FI24" s="1008"/>
      <c r="FJ24" s="1008"/>
      <c r="FK24" s="1008"/>
      <c r="FL24" s="1008"/>
      <c r="FM24" s="1008"/>
      <c r="FN24" s="1008"/>
      <c r="FO24" s="1008"/>
      <c r="FP24" s="1008"/>
      <c r="FQ24" s="1008"/>
      <c r="FR24" s="1008"/>
      <c r="FS24" s="1008"/>
      <c r="FT24" s="1008"/>
      <c r="FU24" s="1008"/>
      <c r="FV24" s="1008"/>
      <c r="FW24" s="1008"/>
    </row>
    <row r="25" spans="1:179" s="1080" customFormat="1" ht="13.8">
      <c r="A25" s="281" t="s">
        <v>7420</v>
      </c>
      <c r="B25" s="281" t="s">
        <v>6638</v>
      </c>
      <c r="C25" s="282">
        <v>2</v>
      </c>
      <c r="D25" s="282">
        <v>0</v>
      </c>
      <c r="E25" s="292">
        <v>8319.9</v>
      </c>
      <c r="F25" s="292">
        <v>8319.9</v>
      </c>
      <c r="G25" s="1149"/>
      <c r="H25" s="1149"/>
      <c r="I25" s="1008"/>
      <c r="J25" s="1008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1008"/>
      <c r="Y25" s="1008"/>
      <c r="Z25" s="1008"/>
      <c r="AA25" s="1008"/>
      <c r="AB25" s="1008"/>
      <c r="AC25" s="1008"/>
      <c r="AD25" s="1008"/>
      <c r="AE25" s="1008"/>
      <c r="AF25" s="1008"/>
      <c r="AG25" s="1008"/>
      <c r="AH25" s="1008"/>
      <c r="AI25" s="1008"/>
      <c r="AJ25" s="1008"/>
      <c r="AK25" s="1008"/>
      <c r="AL25" s="1008"/>
      <c r="AM25" s="1008"/>
      <c r="AN25" s="1008"/>
      <c r="AO25" s="1008"/>
      <c r="AP25" s="1008"/>
      <c r="AQ25" s="1008"/>
      <c r="AR25" s="1008"/>
      <c r="AS25" s="1008"/>
      <c r="AT25" s="1008"/>
      <c r="AU25" s="1008"/>
      <c r="AV25" s="1008"/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8"/>
      <c r="BH25" s="1008"/>
      <c r="BI25" s="1008"/>
      <c r="BJ25" s="1008"/>
      <c r="BK25" s="1008"/>
      <c r="BL25" s="1008"/>
      <c r="BM25" s="1008"/>
      <c r="BN25" s="1008"/>
      <c r="BO25" s="1008"/>
      <c r="BP25" s="1008"/>
      <c r="BQ25" s="1008"/>
      <c r="BR25" s="1008"/>
      <c r="BS25" s="1008"/>
      <c r="BT25" s="1008"/>
      <c r="BU25" s="1008"/>
      <c r="BV25" s="1008"/>
      <c r="BW25" s="1008"/>
      <c r="BX25" s="1008"/>
      <c r="BY25" s="1008"/>
      <c r="BZ25" s="1008"/>
      <c r="CA25" s="1008"/>
      <c r="CB25" s="1008"/>
      <c r="CC25" s="1008"/>
      <c r="CD25" s="1008"/>
      <c r="CE25" s="1008"/>
      <c r="CF25" s="1008"/>
      <c r="CG25" s="1008"/>
      <c r="CH25" s="1008"/>
      <c r="CI25" s="1008"/>
      <c r="CJ25" s="1008"/>
      <c r="CK25" s="1008"/>
      <c r="CL25" s="1008"/>
      <c r="CM25" s="1008"/>
      <c r="CN25" s="1008"/>
      <c r="CO25" s="1008"/>
      <c r="CP25" s="1008"/>
      <c r="CQ25" s="1008"/>
      <c r="CR25" s="1008"/>
      <c r="CS25" s="1008"/>
      <c r="CT25" s="1008"/>
      <c r="CU25" s="1008"/>
      <c r="CV25" s="1008"/>
      <c r="CW25" s="1008"/>
      <c r="CX25" s="1008"/>
      <c r="CY25" s="1008"/>
      <c r="CZ25" s="1008"/>
      <c r="DA25" s="1008"/>
      <c r="DB25" s="1008"/>
      <c r="DC25" s="1008"/>
      <c r="DD25" s="1008"/>
      <c r="DE25" s="1008"/>
      <c r="DF25" s="1008"/>
      <c r="DG25" s="1008"/>
      <c r="DH25" s="1008"/>
      <c r="DI25" s="1008"/>
      <c r="DJ25" s="1008"/>
      <c r="DK25" s="1008"/>
      <c r="DL25" s="1008"/>
      <c r="DM25" s="1008"/>
      <c r="DN25" s="1008"/>
      <c r="DO25" s="1008"/>
      <c r="DP25" s="1008"/>
      <c r="DQ25" s="1008"/>
      <c r="DR25" s="1008"/>
      <c r="DS25" s="1008"/>
      <c r="DT25" s="1008"/>
      <c r="DU25" s="1008"/>
      <c r="DV25" s="1008"/>
      <c r="DW25" s="1008"/>
      <c r="DX25" s="1008"/>
      <c r="DY25" s="1008"/>
      <c r="DZ25" s="1008"/>
      <c r="EA25" s="1008"/>
      <c r="EB25" s="1008"/>
      <c r="EC25" s="1008"/>
      <c r="ED25" s="1008"/>
      <c r="EE25" s="1008"/>
      <c r="EF25" s="1008"/>
      <c r="EG25" s="1008"/>
      <c r="EH25" s="1008"/>
      <c r="EI25" s="1008"/>
      <c r="EJ25" s="1008"/>
      <c r="EK25" s="1008"/>
      <c r="EL25" s="1008"/>
      <c r="EM25" s="1008"/>
      <c r="EN25" s="1008"/>
      <c r="EO25" s="1008"/>
      <c r="EP25" s="1008"/>
      <c r="EQ25" s="1008"/>
      <c r="ER25" s="1008"/>
      <c r="ES25" s="1008"/>
      <c r="ET25" s="1008"/>
      <c r="EU25" s="1008"/>
      <c r="EV25" s="1008"/>
      <c r="EW25" s="1008"/>
      <c r="EX25" s="1008"/>
      <c r="EY25" s="1008"/>
      <c r="EZ25" s="1008"/>
      <c r="FA25" s="1008"/>
      <c r="FB25" s="1008"/>
      <c r="FC25" s="1008"/>
      <c r="FD25" s="1008"/>
      <c r="FE25" s="1008"/>
      <c r="FF25" s="1008"/>
      <c r="FG25" s="1008"/>
      <c r="FH25" s="1008"/>
      <c r="FI25" s="1008"/>
      <c r="FJ25" s="1008"/>
      <c r="FK25" s="1008"/>
      <c r="FL25" s="1008"/>
      <c r="FM25" s="1008"/>
      <c r="FN25" s="1008"/>
      <c r="FO25" s="1008"/>
      <c r="FP25" s="1008"/>
      <c r="FQ25" s="1008"/>
      <c r="FR25" s="1008"/>
      <c r="FS25" s="1008"/>
      <c r="FT25" s="1008"/>
      <c r="FU25" s="1008"/>
      <c r="FV25" s="1008"/>
      <c r="FW25" s="1008"/>
    </row>
    <row r="26" spans="1:179" s="1080" customFormat="1" ht="13.8">
      <c r="A26" s="281" t="s">
        <v>7421</v>
      </c>
      <c r="B26" s="281" t="s">
        <v>7301</v>
      </c>
      <c r="C26" s="282">
        <v>1</v>
      </c>
      <c r="D26" s="282">
        <v>0</v>
      </c>
      <c r="E26" s="292">
        <v>9250.25</v>
      </c>
      <c r="F26" s="292">
        <v>9250.25</v>
      </c>
      <c r="G26" s="1149"/>
      <c r="H26" s="1149"/>
      <c r="I26" s="1008"/>
      <c r="J26" s="1008"/>
      <c r="K26" s="1008"/>
      <c r="L26" s="1008"/>
      <c r="M26" s="1008"/>
      <c r="N26" s="1008"/>
      <c r="O26" s="1008"/>
      <c r="P26" s="1008"/>
      <c r="Q26" s="1008"/>
      <c r="R26" s="1008"/>
      <c r="S26" s="1008"/>
      <c r="T26" s="1008"/>
      <c r="U26" s="1008"/>
      <c r="V26" s="1008"/>
      <c r="W26" s="1008"/>
      <c r="X26" s="1008"/>
      <c r="Y26" s="1008"/>
      <c r="Z26" s="1008"/>
      <c r="AA26" s="1008"/>
      <c r="AB26" s="1008"/>
      <c r="AC26" s="1008"/>
      <c r="AD26" s="1008"/>
      <c r="AE26" s="1008"/>
      <c r="AF26" s="1008"/>
      <c r="AG26" s="1008"/>
      <c r="AH26" s="1008"/>
      <c r="AI26" s="1008"/>
      <c r="AJ26" s="1008"/>
      <c r="AK26" s="1008"/>
      <c r="AL26" s="1008"/>
      <c r="AM26" s="1008"/>
      <c r="AN26" s="1008"/>
      <c r="AO26" s="1008"/>
      <c r="AP26" s="1008"/>
      <c r="AQ26" s="1008"/>
      <c r="AR26" s="1008"/>
      <c r="AS26" s="1008"/>
      <c r="AT26" s="1008"/>
      <c r="AU26" s="1008"/>
      <c r="AV26" s="1008"/>
      <c r="AW26" s="1008"/>
      <c r="AX26" s="1008"/>
      <c r="AY26" s="1008"/>
      <c r="AZ26" s="1008"/>
      <c r="BA26" s="1008"/>
      <c r="BB26" s="1008"/>
      <c r="BC26" s="1008"/>
      <c r="BD26" s="1008"/>
      <c r="BE26" s="1008"/>
      <c r="BF26" s="1008"/>
      <c r="BG26" s="1008"/>
      <c r="BH26" s="1008"/>
      <c r="BI26" s="1008"/>
      <c r="BJ26" s="1008"/>
      <c r="BK26" s="1008"/>
      <c r="BL26" s="1008"/>
      <c r="BM26" s="1008"/>
      <c r="BN26" s="1008"/>
      <c r="BO26" s="1008"/>
      <c r="BP26" s="1008"/>
      <c r="BQ26" s="1008"/>
      <c r="BR26" s="1008"/>
      <c r="BS26" s="1008"/>
      <c r="BT26" s="1008"/>
      <c r="BU26" s="1008"/>
      <c r="BV26" s="1008"/>
      <c r="BW26" s="1008"/>
      <c r="BX26" s="1008"/>
      <c r="BY26" s="1008"/>
      <c r="BZ26" s="1008"/>
      <c r="CA26" s="1008"/>
      <c r="CB26" s="1008"/>
      <c r="CC26" s="1008"/>
      <c r="CD26" s="1008"/>
      <c r="CE26" s="1008"/>
      <c r="CF26" s="1008"/>
      <c r="CG26" s="1008"/>
      <c r="CH26" s="1008"/>
      <c r="CI26" s="1008"/>
      <c r="CJ26" s="1008"/>
      <c r="CK26" s="1008"/>
      <c r="CL26" s="1008"/>
      <c r="CM26" s="1008"/>
      <c r="CN26" s="1008"/>
      <c r="CO26" s="1008"/>
      <c r="CP26" s="1008"/>
      <c r="CQ26" s="1008"/>
      <c r="CR26" s="1008"/>
      <c r="CS26" s="1008"/>
      <c r="CT26" s="1008"/>
      <c r="CU26" s="1008"/>
      <c r="CV26" s="1008"/>
      <c r="CW26" s="1008"/>
      <c r="CX26" s="1008"/>
      <c r="CY26" s="1008"/>
      <c r="CZ26" s="1008"/>
      <c r="DA26" s="1008"/>
      <c r="DB26" s="1008"/>
      <c r="DC26" s="1008"/>
      <c r="DD26" s="1008"/>
      <c r="DE26" s="1008"/>
      <c r="DF26" s="1008"/>
      <c r="DG26" s="1008"/>
      <c r="DH26" s="1008"/>
      <c r="DI26" s="1008"/>
      <c r="DJ26" s="1008"/>
      <c r="DK26" s="1008"/>
      <c r="DL26" s="1008"/>
      <c r="DM26" s="1008"/>
      <c r="DN26" s="1008"/>
      <c r="DO26" s="1008"/>
      <c r="DP26" s="1008"/>
      <c r="DQ26" s="1008"/>
      <c r="DR26" s="1008"/>
      <c r="DS26" s="1008"/>
      <c r="DT26" s="1008"/>
      <c r="DU26" s="1008"/>
      <c r="DV26" s="1008"/>
      <c r="DW26" s="1008"/>
      <c r="DX26" s="1008"/>
      <c r="DY26" s="1008"/>
      <c r="DZ26" s="1008"/>
      <c r="EA26" s="1008"/>
      <c r="EB26" s="1008"/>
      <c r="EC26" s="1008"/>
      <c r="ED26" s="1008"/>
      <c r="EE26" s="1008"/>
      <c r="EF26" s="1008"/>
      <c r="EG26" s="1008"/>
      <c r="EH26" s="1008"/>
      <c r="EI26" s="1008"/>
      <c r="EJ26" s="1008"/>
      <c r="EK26" s="1008"/>
      <c r="EL26" s="1008"/>
      <c r="EM26" s="1008"/>
      <c r="EN26" s="1008"/>
      <c r="EO26" s="1008"/>
      <c r="EP26" s="1008"/>
      <c r="EQ26" s="1008"/>
      <c r="ER26" s="1008"/>
      <c r="ES26" s="1008"/>
      <c r="ET26" s="1008"/>
      <c r="EU26" s="1008"/>
      <c r="EV26" s="1008"/>
      <c r="EW26" s="1008"/>
      <c r="EX26" s="1008"/>
      <c r="EY26" s="1008"/>
      <c r="EZ26" s="1008"/>
      <c r="FA26" s="1008"/>
      <c r="FB26" s="1008"/>
      <c r="FC26" s="1008"/>
      <c r="FD26" s="1008"/>
      <c r="FE26" s="1008"/>
      <c r="FF26" s="1008"/>
      <c r="FG26" s="1008"/>
      <c r="FH26" s="1008"/>
      <c r="FI26" s="1008"/>
      <c r="FJ26" s="1008"/>
      <c r="FK26" s="1008"/>
      <c r="FL26" s="1008"/>
      <c r="FM26" s="1008"/>
      <c r="FN26" s="1008"/>
      <c r="FO26" s="1008"/>
      <c r="FP26" s="1008"/>
      <c r="FQ26" s="1008"/>
      <c r="FR26" s="1008"/>
      <c r="FS26" s="1008"/>
      <c r="FT26" s="1008"/>
      <c r="FU26" s="1008"/>
      <c r="FV26" s="1008"/>
      <c r="FW26" s="1008"/>
    </row>
    <row r="27" spans="1:179" s="1080" customFormat="1" ht="13.8">
      <c r="A27" s="281" t="s">
        <v>7422</v>
      </c>
      <c r="B27" s="281" t="s">
        <v>7423</v>
      </c>
      <c r="C27" s="282">
        <v>5</v>
      </c>
      <c r="D27" s="282">
        <v>0</v>
      </c>
      <c r="E27" s="292">
        <v>8319.9</v>
      </c>
      <c r="F27" s="292">
        <v>8319.9</v>
      </c>
      <c r="G27" s="1149"/>
      <c r="H27" s="1149"/>
      <c r="I27" s="1008"/>
      <c r="J27" s="1008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1008"/>
      <c r="AA27" s="1008"/>
      <c r="AB27" s="1008"/>
      <c r="AC27" s="1008"/>
      <c r="AD27" s="1008"/>
      <c r="AE27" s="1008"/>
      <c r="AF27" s="1008"/>
      <c r="AG27" s="1008"/>
      <c r="AH27" s="1008"/>
      <c r="AI27" s="1008"/>
      <c r="AJ27" s="1008"/>
      <c r="AK27" s="1008"/>
      <c r="AL27" s="1008"/>
      <c r="AM27" s="1008"/>
      <c r="AN27" s="1008"/>
      <c r="AO27" s="1008"/>
      <c r="AP27" s="1008"/>
      <c r="AQ27" s="1008"/>
      <c r="AR27" s="1008"/>
      <c r="AS27" s="1008"/>
      <c r="AT27" s="1008"/>
      <c r="AU27" s="1008"/>
      <c r="AV27" s="1008"/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8"/>
      <c r="BH27" s="1008"/>
      <c r="BI27" s="1008"/>
      <c r="BJ27" s="1008"/>
      <c r="BK27" s="1008"/>
      <c r="BL27" s="1008"/>
      <c r="BM27" s="1008"/>
      <c r="BN27" s="1008"/>
      <c r="BO27" s="1008"/>
      <c r="BP27" s="1008"/>
      <c r="BQ27" s="1008"/>
      <c r="BR27" s="1008"/>
      <c r="BS27" s="1008"/>
      <c r="BT27" s="1008"/>
      <c r="BU27" s="1008"/>
      <c r="BV27" s="1008"/>
      <c r="BW27" s="1008"/>
      <c r="BX27" s="1008"/>
      <c r="BY27" s="1008"/>
      <c r="BZ27" s="1008"/>
      <c r="CA27" s="1008"/>
      <c r="CB27" s="1008"/>
      <c r="CC27" s="1008"/>
      <c r="CD27" s="1008"/>
      <c r="CE27" s="1008"/>
      <c r="CF27" s="1008"/>
      <c r="CG27" s="1008"/>
      <c r="CH27" s="1008"/>
      <c r="CI27" s="1008"/>
      <c r="CJ27" s="1008"/>
      <c r="CK27" s="1008"/>
      <c r="CL27" s="1008"/>
      <c r="CM27" s="1008"/>
      <c r="CN27" s="1008"/>
      <c r="CO27" s="1008"/>
      <c r="CP27" s="1008"/>
      <c r="CQ27" s="1008"/>
      <c r="CR27" s="1008"/>
      <c r="CS27" s="1008"/>
      <c r="CT27" s="1008"/>
      <c r="CU27" s="1008"/>
      <c r="CV27" s="1008"/>
      <c r="CW27" s="1008"/>
      <c r="CX27" s="1008"/>
      <c r="CY27" s="1008"/>
      <c r="CZ27" s="1008"/>
      <c r="DA27" s="1008"/>
      <c r="DB27" s="1008"/>
      <c r="DC27" s="1008"/>
      <c r="DD27" s="1008"/>
      <c r="DE27" s="1008"/>
      <c r="DF27" s="1008"/>
      <c r="DG27" s="1008"/>
      <c r="DH27" s="1008"/>
      <c r="DI27" s="1008"/>
      <c r="DJ27" s="1008"/>
      <c r="DK27" s="1008"/>
      <c r="DL27" s="1008"/>
      <c r="DM27" s="1008"/>
      <c r="DN27" s="1008"/>
      <c r="DO27" s="1008"/>
      <c r="DP27" s="1008"/>
      <c r="DQ27" s="1008"/>
      <c r="DR27" s="1008"/>
      <c r="DS27" s="1008"/>
      <c r="DT27" s="1008"/>
      <c r="DU27" s="1008"/>
      <c r="DV27" s="1008"/>
      <c r="DW27" s="1008"/>
      <c r="DX27" s="1008"/>
      <c r="DY27" s="1008"/>
      <c r="DZ27" s="1008"/>
      <c r="EA27" s="1008"/>
      <c r="EB27" s="1008"/>
      <c r="EC27" s="1008"/>
      <c r="ED27" s="1008"/>
      <c r="EE27" s="1008"/>
      <c r="EF27" s="1008"/>
      <c r="EG27" s="1008"/>
      <c r="EH27" s="1008"/>
      <c r="EI27" s="1008"/>
      <c r="EJ27" s="1008"/>
      <c r="EK27" s="1008"/>
      <c r="EL27" s="1008"/>
      <c r="EM27" s="1008"/>
      <c r="EN27" s="1008"/>
      <c r="EO27" s="1008"/>
      <c r="EP27" s="1008"/>
      <c r="EQ27" s="1008"/>
      <c r="ER27" s="1008"/>
      <c r="ES27" s="1008"/>
      <c r="ET27" s="1008"/>
      <c r="EU27" s="1008"/>
      <c r="EV27" s="1008"/>
      <c r="EW27" s="1008"/>
      <c r="EX27" s="1008"/>
      <c r="EY27" s="1008"/>
      <c r="EZ27" s="1008"/>
      <c r="FA27" s="1008"/>
      <c r="FB27" s="1008"/>
      <c r="FC27" s="1008"/>
      <c r="FD27" s="1008"/>
      <c r="FE27" s="1008"/>
      <c r="FF27" s="1008"/>
      <c r="FG27" s="1008"/>
      <c r="FH27" s="1008"/>
      <c r="FI27" s="1008"/>
      <c r="FJ27" s="1008"/>
      <c r="FK27" s="1008"/>
      <c r="FL27" s="1008"/>
      <c r="FM27" s="1008"/>
      <c r="FN27" s="1008"/>
      <c r="FO27" s="1008"/>
      <c r="FP27" s="1008"/>
      <c r="FQ27" s="1008"/>
      <c r="FR27" s="1008"/>
      <c r="FS27" s="1008"/>
      <c r="FT27" s="1008"/>
      <c r="FU27" s="1008"/>
      <c r="FV27" s="1008"/>
      <c r="FW27" s="1008"/>
    </row>
    <row r="28" spans="1:179" s="1149" customFormat="1" ht="27.6">
      <c r="A28" s="349" t="s">
        <v>7424</v>
      </c>
      <c r="B28" s="349" t="s">
        <v>7425</v>
      </c>
      <c r="C28" s="352">
        <v>1</v>
      </c>
      <c r="D28" s="282">
        <v>0</v>
      </c>
      <c r="E28" s="283">
        <v>7608.95</v>
      </c>
      <c r="F28" s="283">
        <v>7608.95</v>
      </c>
    </row>
    <row r="29" spans="1:179" s="1080" customFormat="1" ht="13.8">
      <c r="A29" s="281" t="s">
        <v>7426</v>
      </c>
      <c r="B29" s="281" t="s">
        <v>7427</v>
      </c>
      <c r="C29" s="282">
        <v>1</v>
      </c>
      <c r="D29" s="282">
        <v>0</v>
      </c>
      <c r="E29" s="292">
        <v>7916.45</v>
      </c>
      <c r="F29" s="292">
        <v>7916.45</v>
      </c>
      <c r="G29" s="1149"/>
      <c r="H29" s="1149"/>
      <c r="I29" s="1008"/>
      <c r="J29" s="1008"/>
      <c r="K29" s="1008"/>
      <c r="L29" s="1008"/>
      <c r="M29" s="1008"/>
      <c r="N29" s="1008"/>
      <c r="O29" s="1008"/>
      <c r="P29" s="1008"/>
      <c r="Q29" s="1008"/>
      <c r="R29" s="1008"/>
      <c r="S29" s="1008"/>
      <c r="T29" s="1008"/>
      <c r="U29" s="1008"/>
      <c r="V29" s="1008"/>
      <c r="W29" s="1008"/>
      <c r="X29" s="1008"/>
      <c r="Y29" s="1008"/>
      <c r="Z29" s="1008"/>
      <c r="AA29" s="1008"/>
      <c r="AB29" s="1008"/>
      <c r="AC29" s="1008"/>
      <c r="AD29" s="1008"/>
      <c r="AE29" s="1008"/>
      <c r="AF29" s="1008"/>
      <c r="AG29" s="1008"/>
      <c r="AH29" s="1008"/>
      <c r="AI29" s="1008"/>
      <c r="AJ29" s="1008"/>
      <c r="AK29" s="1008"/>
      <c r="AL29" s="1008"/>
      <c r="AM29" s="1008"/>
      <c r="AN29" s="1008"/>
      <c r="AO29" s="1008"/>
      <c r="AP29" s="1008"/>
      <c r="AQ29" s="1008"/>
      <c r="AR29" s="1008"/>
      <c r="AS29" s="1008"/>
      <c r="AT29" s="1008"/>
      <c r="AU29" s="1008"/>
      <c r="AV29" s="1008"/>
      <c r="AW29" s="1008"/>
      <c r="AX29" s="1008"/>
      <c r="AY29" s="1008"/>
      <c r="AZ29" s="1008"/>
      <c r="BA29" s="1008"/>
      <c r="BB29" s="1008"/>
      <c r="BC29" s="1008"/>
      <c r="BD29" s="1008"/>
      <c r="BE29" s="1008"/>
      <c r="BF29" s="1008"/>
      <c r="BG29" s="1008"/>
      <c r="BH29" s="1008"/>
      <c r="BI29" s="1008"/>
      <c r="BJ29" s="1008"/>
      <c r="BK29" s="1008"/>
      <c r="BL29" s="1008"/>
      <c r="BM29" s="1008"/>
      <c r="BN29" s="1008"/>
      <c r="BO29" s="1008"/>
      <c r="BP29" s="1008"/>
      <c r="BQ29" s="1008"/>
      <c r="BR29" s="1008"/>
      <c r="BS29" s="1008"/>
      <c r="BT29" s="1008"/>
      <c r="BU29" s="1008"/>
      <c r="BV29" s="1008"/>
      <c r="BW29" s="1008"/>
      <c r="BX29" s="1008"/>
      <c r="BY29" s="1008"/>
      <c r="BZ29" s="1008"/>
      <c r="CA29" s="1008"/>
      <c r="CB29" s="1008"/>
      <c r="CC29" s="1008"/>
      <c r="CD29" s="1008"/>
      <c r="CE29" s="1008"/>
      <c r="CF29" s="1008"/>
      <c r="CG29" s="1008"/>
      <c r="CH29" s="1008"/>
      <c r="CI29" s="1008"/>
      <c r="CJ29" s="1008"/>
      <c r="CK29" s="1008"/>
      <c r="CL29" s="1008"/>
      <c r="CM29" s="1008"/>
      <c r="CN29" s="1008"/>
      <c r="CO29" s="1008"/>
      <c r="CP29" s="1008"/>
      <c r="CQ29" s="1008"/>
      <c r="CR29" s="1008"/>
      <c r="CS29" s="1008"/>
      <c r="CT29" s="1008"/>
      <c r="CU29" s="1008"/>
      <c r="CV29" s="1008"/>
      <c r="CW29" s="1008"/>
      <c r="CX29" s="1008"/>
      <c r="CY29" s="1008"/>
      <c r="CZ29" s="1008"/>
      <c r="DA29" s="1008"/>
      <c r="DB29" s="1008"/>
      <c r="DC29" s="1008"/>
      <c r="DD29" s="1008"/>
      <c r="DE29" s="1008"/>
      <c r="DF29" s="1008"/>
      <c r="DG29" s="1008"/>
      <c r="DH29" s="1008"/>
      <c r="DI29" s="1008"/>
      <c r="DJ29" s="1008"/>
      <c r="DK29" s="1008"/>
      <c r="DL29" s="1008"/>
      <c r="DM29" s="1008"/>
      <c r="DN29" s="1008"/>
      <c r="DO29" s="1008"/>
      <c r="DP29" s="1008"/>
      <c r="DQ29" s="1008"/>
      <c r="DR29" s="1008"/>
      <c r="DS29" s="1008"/>
      <c r="DT29" s="1008"/>
      <c r="DU29" s="1008"/>
      <c r="DV29" s="1008"/>
      <c r="DW29" s="1008"/>
      <c r="DX29" s="1008"/>
      <c r="DY29" s="1008"/>
      <c r="DZ29" s="1008"/>
      <c r="EA29" s="1008"/>
      <c r="EB29" s="1008"/>
      <c r="EC29" s="1008"/>
      <c r="ED29" s="1008"/>
      <c r="EE29" s="1008"/>
      <c r="EF29" s="1008"/>
      <c r="EG29" s="1008"/>
      <c r="EH29" s="1008"/>
      <c r="EI29" s="1008"/>
      <c r="EJ29" s="1008"/>
      <c r="EK29" s="1008"/>
      <c r="EL29" s="1008"/>
      <c r="EM29" s="1008"/>
      <c r="EN29" s="1008"/>
      <c r="EO29" s="1008"/>
      <c r="EP29" s="1008"/>
      <c r="EQ29" s="1008"/>
      <c r="ER29" s="1008"/>
      <c r="ES29" s="1008"/>
      <c r="ET29" s="1008"/>
      <c r="EU29" s="1008"/>
      <c r="EV29" s="1008"/>
      <c r="EW29" s="1008"/>
      <c r="EX29" s="1008"/>
      <c r="EY29" s="1008"/>
      <c r="EZ29" s="1008"/>
      <c r="FA29" s="1008"/>
      <c r="FB29" s="1008"/>
      <c r="FC29" s="1008"/>
      <c r="FD29" s="1008"/>
      <c r="FE29" s="1008"/>
      <c r="FF29" s="1008"/>
      <c r="FG29" s="1008"/>
      <c r="FH29" s="1008"/>
      <c r="FI29" s="1008"/>
      <c r="FJ29" s="1008"/>
      <c r="FK29" s="1008"/>
      <c r="FL29" s="1008"/>
      <c r="FM29" s="1008"/>
      <c r="FN29" s="1008"/>
      <c r="FO29" s="1008"/>
      <c r="FP29" s="1008"/>
      <c r="FQ29" s="1008"/>
      <c r="FR29" s="1008"/>
      <c r="FS29" s="1008"/>
      <c r="FT29" s="1008"/>
      <c r="FU29" s="1008"/>
      <c r="FV29" s="1008"/>
      <c r="FW29" s="1008"/>
    </row>
    <row r="30" spans="1:179" s="1080" customFormat="1" ht="13.8">
      <c r="A30" s="281" t="s">
        <v>7428</v>
      </c>
      <c r="B30" s="281" t="s">
        <v>7429</v>
      </c>
      <c r="C30" s="282">
        <v>1</v>
      </c>
      <c r="D30" s="282">
        <v>0</v>
      </c>
      <c r="E30" s="292">
        <v>7086.15</v>
      </c>
      <c r="F30" s="292">
        <v>7086.15</v>
      </c>
      <c r="G30" s="1149"/>
      <c r="H30" s="1149"/>
      <c r="I30" s="1008"/>
      <c r="J30" s="1008"/>
      <c r="K30" s="1008"/>
      <c r="L30" s="1008"/>
      <c r="M30" s="1008"/>
      <c r="N30" s="1008"/>
      <c r="O30" s="1008"/>
      <c r="P30" s="1008"/>
      <c r="Q30" s="1008"/>
      <c r="R30" s="1008"/>
      <c r="S30" s="1008"/>
      <c r="T30" s="1008"/>
      <c r="U30" s="1008"/>
      <c r="V30" s="1008"/>
      <c r="W30" s="1008"/>
      <c r="X30" s="1008"/>
      <c r="Y30" s="1008"/>
      <c r="Z30" s="1008"/>
      <c r="AA30" s="1008"/>
      <c r="AB30" s="1008"/>
      <c r="AC30" s="1008"/>
      <c r="AD30" s="1008"/>
      <c r="AE30" s="1008"/>
      <c r="AF30" s="1008"/>
      <c r="AG30" s="1008"/>
      <c r="AH30" s="1008"/>
      <c r="AI30" s="1008"/>
      <c r="AJ30" s="1008"/>
      <c r="AK30" s="1008"/>
      <c r="AL30" s="1008"/>
      <c r="AM30" s="1008"/>
      <c r="AN30" s="1008"/>
      <c r="AO30" s="1008"/>
      <c r="AP30" s="1008"/>
      <c r="AQ30" s="1008"/>
      <c r="AR30" s="1008"/>
      <c r="AS30" s="1008"/>
      <c r="AT30" s="1008"/>
      <c r="AU30" s="1008"/>
      <c r="AV30" s="1008"/>
      <c r="AW30" s="1008"/>
      <c r="AX30" s="1008"/>
      <c r="AY30" s="1008"/>
      <c r="AZ30" s="1008"/>
      <c r="BA30" s="1008"/>
      <c r="BB30" s="1008"/>
      <c r="BC30" s="1008"/>
      <c r="BD30" s="1008"/>
      <c r="BE30" s="1008"/>
      <c r="BF30" s="1008"/>
      <c r="BG30" s="1008"/>
      <c r="BH30" s="1008"/>
      <c r="BI30" s="1008"/>
      <c r="BJ30" s="1008"/>
      <c r="BK30" s="1008"/>
      <c r="BL30" s="1008"/>
      <c r="BM30" s="1008"/>
      <c r="BN30" s="1008"/>
      <c r="BO30" s="1008"/>
      <c r="BP30" s="1008"/>
      <c r="BQ30" s="1008"/>
      <c r="BR30" s="1008"/>
      <c r="BS30" s="1008"/>
      <c r="BT30" s="1008"/>
      <c r="BU30" s="1008"/>
      <c r="BV30" s="1008"/>
      <c r="BW30" s="1008"/>
      <c r="BX30" s="1008"/>
      <c r="BY30" s="1008"/>
      <c r="BZ30" s="1008"/>
      <c r="CA30" s="1008"/>
      <c r="CB30" s="1008"/>
      <c r="CC30" s="1008"/>
      <c r="CD30" s="1008"/>
      <c r="CE30" s="1008"/>
      <c r="CF30" s="1008"/>
      <c r="CG30" s="1008"/>
      <c r="CH30" s="1008"/>
      <c r="CI30" s="1008"/>
      <c r="CJ30" s="1008"/>
      <c r="CK30" s="1008"/>
      <c r="CL30" s="1008"/>
      <c r="CM30" s="1008"/>
      <c r="CN30" s="1008"/>
      <c r="CO30" s="1008"/>
      <c r="CP30" s="1008"/>
      <c r="CQ30" s="1008"/>
      <c r="CR30" s="1008"/>
      <c r="CS30" s="1008"/>
      <c r="CT30" s="1008"/>
      <c r="CU30" s="1008"/>
      <c r="CV30" s="1008"/>
      <c r="CW30" s="1008"/>
      <c r="CX30" s="1008"/>
      <c r="CY30" s="1008"/>
      <c r="CZ30" s="1008"/>
      <c r="DA30" s="1008"/>
      <c r="DB30" s="1008"/>
      <c r="DC30" s="1008"/>
      <c r="DD30" s="1008"/>
      <c r="DE30" s="1008"/>
      <c r="DF30" s="1008"/>
      <c r="DG30" s="1008"/>
      <c r="DH30" s="1008"/>
      <c r="DI30" s="1008"/>
      <c r="DJ30" s="1008"/>
      <c r="DK30" s="1008"/>
      <c r="DL30" s="1008"/>
      <c r="DM30" s="1008"/>
      <c r="DN30" s="1008"/>
      <c r="DO30" s="1008"/>
      <c r="DP30" s="1008"/>
      <c r="DQ30" s="1008"/>
      <c r="DR30" s="1008"/>
      <c r="DS30" s="1008"/>
      <c r="DT30" s="1008"/>
      <c r="DU30" s="1008"/>
      <c r="DV30" s="1008"/>
      <c r="DW30" s="1008"/>
      <c r="DX30" s="1008"/>
      <c r="DY30" s="1008"/>
      <c r="DZ30" s="1008"/>
      <c r="EA30" s="1008"/>
      <c r="EB30" s="1008"/>
      <c r="EC30" s="1008"/>
      <c r="ED30" s="1008"/>
      <c r="EE30" s="1008"/>
      <c r="EF30" s="1008"/>
      <c r="EG30" s="1008"/>
      <c r="EH30" s="1008"/>
      <c r="EI30" s="1008"/>
      <c r="EJ30" s="1008"/>
      <c r="EK30" s="1008"/>
      <c r="EL30" s="1008"/>
      <c r="EM30" s="1008"/>
      <c r="EN30" s="1008"/>
      <c r="EO30" s="1008"/>
      <c r="EP30" s="1008"/>
      <c r="EQ30" s="1008"/>
      <c r="ER30" s="1008"/>
      <c r="ES30" s="1008"/>
      <c r="ET30" s="1008"/>
      <c r="EU30" s="1008"/>
      <c r="EV30" s="1008"/>
      <c r="EW30" s="1008"/>
      <c r="EX30" s="1008"/>
      <c r="EY30" s="1008"/>
      <c r="EZ30" s="1008"/>
      <c r="FA30" s="1008"/>
      <c r="FB30" s="1008"/>
      <c r="FC30" s="1008"/>
      <c r="FD30" s="1008"/>
      <c r="FE30" s="1008"/>
      <c r="FF30" s="1008"/>
      <c r="FG30" s="1008"/>
      <c r="FH30" s="1008"/>
      <c r="FI30" s="1008"/>
      <c r="FJ30" s="1008"/>
      <c r="FK30" s="1008"/>
      <c r="FL30" s="1008"/>
      <c r="FM30" s="1008"/>
      <c r="FN30" s="1008"/>
      <c r="FO30" s="1008"/>
      <c r="FP30" s="1008"/>
      <c r="FQ30" s="1008"/>
      <c r="FR30" s="1008"/>
      <c r="FS30" s="1008"/>
      <c r="FT30" s="1008"/>
      <c r="FU30" s="1008"/>
      <c r="FV30" s="1008"/>
      <c r="FW30" s="1008"/>
    </row>
    <row r="31" spans="1:179" s="1080" customFormat="1" ht="13.8">
      <c r="A31" s="281" t="s">
        <v>7430</v>
      </c>
      <c r="B31" s="281" t="s">
        <v>7431</v>
      </c>
      <c r="C31" s="282">
        <v>2</v>
      </c>
      <c r="D31" s="282">
        <v>0</v>
      </c>
      <c r="E31" s="292">
        <v>7327.05</v>
      </c>
      <c r="F31" s="292">
        <v>7327.05</v>
      </c>
      <c r="G31" s="1149"/>
      <c r="H31" s="1149"/>
      <c r="I31" s="1008"/>
      <c r="J31" s="1008"/>
      <c r="K31" s="1008"/>
      <c r="L31" s="1008"/>
      <c r="M31" s="1008"/>
      <c r="N31" s="1008"/>
      <c r="O31" s="1008"/>
      <c r="P31" s="1008"/>
      <c r="Q31" s="1008"/>
      <c r="R31" s="1008"/>
      <c r="S31" s="1008"/>
      <c r="T31" s="1008"/>
      <c r="U31" s="1008"/>
      <c r="V31" s="1008"/>
      <c r="W31" s="1008"/>
      <c r="X31" s="1008"/>
      <c r="Y31" s="1008"/>
      <c r="Z31" s="1008"/>
      <c r="AA31" s="1008"/>
      <c r="AB31" s="1008"/>
      <c r="AC31" s="1008"/>
      <c r="AD31" s="1008"/>
      <c r="AE31" s="1008"/>
      <c r="AF31" s="1008"/>
      <c r="AG31" s="1008"/>
      <c r="AH31" s="1008"/>
      <c r="AI31" s="1008"/>
      <c r="AJ31" s="1008"/>
      <c r="AK31" s="1008"/>
      <c r="AL31" s="1008"/>
      <c r="AM31" s="1008"/>
      <c r="AN31" s="1008"/>
      <c r="AO31" s="1008"/>
      <c r="AP31" s="1008"/>
      <c r="AQ31" s="1008"/>
      <c r="AR31" s="1008"/>
      <c r="AS31" s="1008"/>
      <c r="AT31" s="1008"/>
      <c r="AU31" s="1008"/>
      <c r="AV31" s="1008"/>
      <c r="AW31" s="1008"/>
      <c r="AX31" s="1008"/>
      <c r="AY31" s="1008"/>
      <c r="AZ31" s="1008"/>
      <c r="BA31" s="1008"/>
      <c r="BB31" s="1008"/>
      <c r="BC31" s="1008"/>
      <c r="BD31" s="1008"/>
      <c r="BE31" s="1008"/>
      <c r="BF31" s="1008"/>
      <c r="BG31" s="1008"/>
      <c r="BH31" s="1008"/>
      <c r="BI31" s="1008"/>
      <c r="BJ31" s="1008"/>
      <c r="BK31" s="1008"/>
      <c r="BL31" s="1008"/>
      <c r="BM31" s="1008"/>
      <c r="BN31" s="1008"/>
      <c r="BO31" s="1008"/>
      <c r="BP31" s="1008"/>
      <c r="BQ31" s="1008"/>
      <c r="BR31" s="1008"/>
      <c r="BS31" s="1008"/>
      <c r="BT31" s="1008"/>
      <c r="BU31" s="1008"/>
      <c r="BV31" s="1008"/>
      <c r="BW31" s="1008"/>
      <c r="BX31" s="1008"/>
      <c r="BY31" s="1008"/>
      <c r="BZ31" s="1008"/>
      <c r="CA31" s="1008"/>
      <c r="CB31" s="1008"/>
      <c r="CC31" s="1008"/>
      <c r="CD31" s="1008"/>
      <c r="CE31" s="1008"/>
      <c r="CF31" s="1008"/>
      <c r="CG31" s="1008"/>
      <c r="CH31" s="1008"/>
      <c r="CI31" s="1008"/>
      <c r="CJ31" s="1008"/>
      <c r="CK31" s="1008"/>
      <c r="CL31" s="1008"/>
      <c r="CM31" s="1008"/>
      <c r="CN31" s="1008"/>
      <c r="CO31" s="1008"/>
      <c r="CP31" s="1008"/>
      <c r="CQ31" s="1008"/>
      <c r="CR31" s="1008"/>
      <c r="CS31" s="1008"/>
      <c r="CT31" s="1008"/>
      <c r="CU31" s="1008"/>
      <c r="CV31" s="1008"/>
      <c r="CW31" s="1008"/>
      <c r="CX31" s="1008"/>
      <c r="CY31" s="1008"/>
      <c r="CZ31" s="1008"/>
      <c r="DA31" s="1008"/>
      <c r="DB31" s="1008"/>
      <c r="DC31" s="1008"/>
      <c r="DD31" s="1008"/>
      <c r="DE31" s="1008"/>
      <c r="DF31" s="1008"/>
      <c r="DG31" s="1008"/>
      <c r="DH31" s="1008"/>
      <c r="DI31" s="1008"/>
      <c r="DJ31" s="1008"/>
      <c r="DK31" s="1008"/>
      <c r="DL31" s="1008"/>
      <c r="DM31" s="1008"/>
      <c r="DN31" s="1008"/>
      <c r="DO31" s="1008"/>
      <c r="DP31" s="1008"/>
      <c r="DQ31" s="1008"/>
      <c r="DR31" s="1008"/>
      <c r="DS31" s="1008"/>
      <c r="DT31" s="1008"/>
      <c r="DU31" s="1008"/>
      <c r="DV31" s="1008"/>
      <c r="DW31" s="1008"/>
      <c r="DX31" s="1008"/>
      <c r="DY31" s="1008"/>
      <c r="DZ31" s="1008"/>
      <c r="EA31" s="1008"/>
      <c r="EB31" s="1008"/>
      <c r="EC31" s="1008"/>
      <c r="ED31" s="1008"/>
      <c r="EE31" s="1008"/>
      <c r="EF31" s="1008"/>
      <c r="EG31" s="1008"/>
      <c r="EH31" s="1008"/>
      <c r="EI31" s="1008"/>
      <c r="EJ31" s="1008"/>
      <c r="EK31" s="1008"/>
      <c r="EL31" s="1008"/>
      <c r="EM31" s="1008"/>
      <c r="EN31" s="1008"/>
      <c r="EO31" s="1008"/>
      <c r="EP31" s="1008"/>
      <c r="EQ31" s="1008"/>
      <c r="ER31" s="1008"/>
      <c r="ES31" s="1008"/>
      <c r="ET31" s="1008"/>
      <c r="EU31" s="1008"/>
      <c r="EV31" s="1008"/>
      <c r="EW31" s="1008"/>
      <c r="EX31" s="1008"/>
      <c r="EY31" s="1008"/>
      <c r="EZ31" s="1008"/>
      <c r="FA31" s="1008"/>
      <c r="FB31" s="1008"/>
      <c r="FC31" s="1008"/>
      <c r="FD31" s="1008"/>
      <c r="FE31" s="1008"/>
      <c r="FF31" s="1008"/>
      <c r="FG31" s="1008"/>
      <c r="FH31" s="1008"/>
      <c r="FI31" s="1008"/>
      <c r="FJ31" s="1008"/>
      <c r="FK31" s="1008"/>
      <c r="FL31" s="1008"/>
      <c r="FM31" s="1008"/>
      <c r="FN31" s="1008"/>
      <c r="FO31" s="1008"/>
      <c r="FP31" s="1008"/>
      <c r="FQ31" s="1008"/>
      <c r="FR31" s="1008"/>
      <c r="FS31" s="1008"/>
      <c r="FT31" s="1008"/>
      <c r="FU31" s="1008"/>
      <c r="FV31" s="1008"/>
      <c r="FW31" s="1008"/>
    </row>
    <row r="32" spans="1:179" s="1080" customFormat="1" ht="27.6">
      <c r="A32" s="281" t="s">
        <v>7432</v>
      </c>
      <c r="B32" s="281" t="s">
        <v>7337</v>
      </c>
      <c r="C32" s="282">
        <v>17</v>
      </c>
      <c r="D32" s="282">
        <v>0</v>
      </c>
      <c r="E32" s="292">
        <v>6388.55</v>
      </c>
      <c r="F32" s="292">
        <v>6388.55</v>
      </c>
      <c r="G32" s="1149"/>
      <c r="H32" s="1149"/>
      <c r="I32" s="1008"/>
      <c r="J32" s="1008"/>
      <c r="K32" s="1008"/>
      <c r="L32" s="1008"/>
      <c r="M32" s="1008"/>
      <c r="N32" s="1008"/>
      <c r="O32" s="1008"/>
      <c r="P32" s="1008"/>
      <c r="Q32" s="1008"/>
      <c r="R32" s="1008"/>
      <c r="S32" s="1008"/>
      <c r="T32" s="1008"/>
      <c r="U32" s="1008"/>
      <c r="V32" s="1008"/>
      <c r="W32" s="1008"/>
      <c r="X32" s="1008"/>
      <c r="Y32" s="1008"/>
      <c r="Z32" s="1008"/>
      <c r="AA32" s="1008"/>
      <c r="AB32" s="1008"/>
      <c r="AC32" s="1008"/>
      <c r="AD32" s="1008"/>
      <c r="AE32" s="1008"/>
      <c r="AF32" s="1008"/>
      <c r="AG32" s="1008"/>
      <c r="AH32" s="1008"/>
      <c r="AI32" s="1008"/>
      <c r="AJ32" s="1008"/>
      <c r="AK32" s="1008"/>
      <c r="AL32" s="1008"/>
      <c r="AM32" s="1008"/>
      <c r="AN32" s="1008"/>
      <c r="AO32" s="1008"/>
      <c r="AP32" s="1008"/>
      <c r="AQ32" s="1008"/>
      <c r="AR32" s="1008"/>
      <c r="AS32" s="1008"/>
      <c r="AT32" s="1008"/>
      <c r="AU32" s="1008"/>
      <c r="AV32" s="1008"/>
      <c r="AW32" s="1008"/>
      <c r="AX32" s="1008"/>
      <c r="AY32" s="1008"/>
      <c r="AZ32" s="1008"/>
      <c r="BA32" s="1008"/>
      <c r="BB32" s="1008"/>
      <c r="BC32" s="1008"/>
      <c r="BD32" s="1008"/>
      <c r="BE32" s="1008"/>
      <c r="BF32" s="1008"/>
      <c r="BG32" s="1008"/>
      <c r="BH32" s="1008"/>
      <c r="BI32" s="1008"/>
      <c r="BJ32" s="1008"/>
      <c r="BK32" s="1008"/>
      <c r="BL32" s="1008"/>
      <c r="BM32" s="1008"/>
      <c r="BN32" s="1008"/>
      <c r="BO32" s="1008"/>
      <c r="BP32" s="1008"/>
      <c r="BQ32" s="1008"/>
      <c r="BR32" s="1008"/>
      <c r="BS32" s="1008"/>
      <c r="BT32" s="1008"/>
      <c r="BU32" s="1008"/>
      <c r="BV32" s="1008"/>
      <c r="BW32" s="1008"/>
      <c r="BX32" s="1008"/>
      <c r="BY32" s="1008"/>
      <c r="BZ32" s="1008"/>
      <c r="CA32" s="1008"/>
      <c r="CB32" s="1008"/>
      <c r="CC32" s="1008"/>
      <c r="CD32" s="1008"/>
      <c r="CE32" s="1008"/>
      <c r="CF32" s="1008"/>
      <c r="CG32" s="1008"/>
      <c r="CH32" s="1008"/>
      <c r="CI32" s="1008"/>
      <c r="CJ32" s="1008"/>
      <c r="CK32" s="1008"/>
      <c r="CL32" s="1008"/>
      <c r="CM32" s="1008"/>
      <c r="CN32" s="1008"/>
      <c r="CO32" s="1008"/>
      <c r="CP32" s="1008"/>
      <c r="CQ32" s="1008"/>
      <c r="CR32" s="1008"/>
      <c r="CS32" s="1008"/>
      <c r="CT32" s="1008"/>
      <c r="CU32" s="1008"/>
      <c r="CV32" s="1008"/>
      <c r="CW32" s="1008"/>
      <c r="CX32" s="1008"/>
      <c r="CY32" s="1008"/>
      <c r="CZ32" s="1008"/>
      <c r="DA32" s="1008"/>
      <c r="DB32" s="1008"/>
      <c r="DC32" s="1008"/>
      <c r="DD32" s="1008"/>
      <c r="DE32" s="1008"/>
      <c r="DF32" s="1008"/>
      <c r="DG32" s="1008"/>
      <c r="DH32" s="1008"/>
      <c r="DI32" s="1008"/>
      <c r="DJ32" s="1008"/>
      <c r="DK32" s="1008"/>
      <c r="DL32" s="1008"/>
      <c r="DM32" s="1008"/>
      <c r="DN32" s="1008"/>
      <c r="DO32" s="1008"/>
      <c r="DP32" s="1008"/>
      <c r="DQ32" s="1008"/>
      <c r="DR32" s="1008"/>
      <c r="DS32" s="1008"/>
      <c r="DT32" s="1008"/>
      <c r="DU32" s="1008"/>
      <c r="DV32" s="1008"/>
      <c r="DW32" s="1008"/>
      <c r="DX32" s="1008"/>
      <c r="DY32" s="1008"/>
      <c r="DZ32" s="1008"/>
      <c r="EA32" s="1008"/>
      <c r="EB32" s="1008"/>
      <c r="EC32" s="1008"/>
      <c r="ED32" s="1008"/>
      <c r="EE32" s="1008"/>
      <c r="EF32" s="1008"/>
      <c r="EG32" s="1008"/>
      <c r="EH32" s="1008"/>
      <c r="EI32" s="1008"/>
      <c r="EJ32" s="1008"/>
      <c r="EK32" s="1008"/>
      <c r="EL32" s="1008"/>
      <c r="EM32" s="1008"/>
      <c r="EN32" s="1008"/>
      <c r="EO32" s="1008"/>
      <c r="EP32" s="1008"/>
      <c r="EQ32" s="1008"/>
      <c r="ER32" s="1008"/>
      <c r="ES32" s="1008"/>
      <c r="ET32" s="1008"/>
      <c r="EU32" s="1008"/>
      <c r="EV32" s="1008"/>
      <c r="EW32" s="1008"/>
      <c r="EX32" s="1008"/>
      <c r="EY32" s="1008"/>
      <c r="EZ32" s="1008"/>
      <c r="FA32" s="1008"/>
      <c r="FB32" s="1008"/>
      <c r="FC32" s="1008"/>
      <c r="FD32" s="1008"/>
      <c r="FE32" s="1008"/>
      <c r="FF32" s="1008"/>
      <c r="FG32" s="1008"/>
      <c r="FH32" s="1008"/>
      <c r="FI32" s="1008"/>
      <c r="FJ32" s="1008"/>
      <c r="FK32" s="1008"/>
      <c r="FL32" s="1008"/>
      <c r="FM32" s="1008"/>
      <c r="FN32" s="1008"/>
      <c r="FO32" s="1008"/>
      <c r="FP32" s="1008"/>
      <c r="FQ32" s="1008"/>
      <c r="FR32" s="1008"/>
      <c r="FS32" s="1008"/>
      <c r="FT32" s="1008"/>
      <c r="FU32" s="1008"/>
      <c r="FV32" s="1008"/>
      <c r="FW32" s="1008"/>
    </row>
    <row r="33" spans="1:179" s="49" customFormat="1" ht="15" customHeight="1">
      <c r="A33" s="756" t="s">
        <v>529</v>
      </c>
      <c r="B33" s="757" t="s">
        <v>4244</v>
      </c>
      <c r="C33" s="1081">
        <f>SUM(C18:C32)</f>
        <v>70</v>
      </c>
      <c r="D33" s="758">
        <f>SUM(D15:D32)</f>
        <v>0</v>
      </c>
      <c r="E33" s="754" t="s">
        <v>529</v>
      </c>
      <c r="F33" s="754" t="s">
        <v>529</v>
      </c>
    </row>
    <row r="34" spans="1:179">
      <c r="A34" s="1040"/>
      <c r="B34" s="1041"/>
      <c r="C34" s="1040"/>
      <c r="D34" s="1040"/>
      <c r="E34" s="1042"/>
      <c r="F34" s="1042"/>
    </row>
    <row r="35" spans="1:179">
      <c r="A35" s="1256" t="s">
        <v>4104</v>
      </c>
      <c r="B35" s="1256" t="s">
        <v>4103</v>
      </c>
      <c r="C35" s="1070"/>
      <c r="D35" s="1070"/>
      <c r="E35" s="1083"/>
      <c r="F35" s="1083"/>
      <c r="G35" s="1071"/>
      <c r="H35" s="1071"/>
      <c r="FJ35" s="1072"/>
      <c r="FK35" s="1072"/>
      <c r="FL35" s="1072"/>
      <c r="FM35" s="1072"/>
      <c r="FN35" s="1072"/>
      <c r="FO35" s="1072"/>
      <c r="FP35" s="1072"/>
      <c r="FQ35" s="1072"/>
      <c r="FR35" s="1072"/>
      <c r="FS35" s="1072"/>
      <c r="FT35" s="1072"/>
      <c r="FU35" s="1072"/>
      <c r="FV35" s="1072"/>
      <c r="FW35" s="1072"/>
    </row>
    <row r="36" spans="1:179" s="1080" customFormat="1" ht="13.8">
      <c r="A36" s="281" t="s">
        <v>7433</v>
      </c>
      <c r="B36" s="281" t="s">
        <v>7434</v>
      </c>
      <c r="C36" s="240">
        <v>0</v>
      </c>
      <c r="D36" s="240">
        <v>41952</v>
      </c>
      <c r="E36" s="832">
        <f>560.85/4</f>
        <v>140.21250000000001</v>
      </c>
      <c r="F36" s="832">
        <f>560.85/4</f>
        <v>140.21250000000001</v>
      </c>
      <c r="G36" s="1149" t="s">
        <v>6864</v>
      </c>
      <c r="H36" s="1149"/>
      <c r="I36" s="1008"/>
      <c r="J36" s="1008"/>
      <c r="K36" s="1008"/>
      <c r="L36" s="1008"/>
      <c r="M36" s="1008"/>
      <c r="N36" s="1008"/>
      <c r="O36" s="1008"/>
      <c r="P36" s="1008"/>
      <c r="Q36" s="1008"/>
      <c r="R36" s="1008"/>
      <c r="S36" s="1008"/>
      <c r="T36" s="1008"/>
      <c r="U36" s="1008"/>
      <c r="V36" s="1008"/>
      <c r="W36" s="1008"/>
      <c r="X36" s="1008"/>
      <c r="Y36" s="1008"/>
      <c r="Z36" s="1008"/>
      <c r="AA36" s="1008"/>
      <c r="AB36" s="1008"/>
      <c r="AC36" s="1008"/>
      <c r="AD36" s="1008"/>
      <c r="AE36" s="1008"/>
      <c r="AF36" s="1008"/>
      <c r="AG36" s="1008"/>
      <c r="AH36" s="1008"/>
      <c r="AI36" s="1008"/>
      <c r="AJ36" s="1008"/>
      <c r="AK36" s="1008"/>
      <c r="AL36" s="1008"/>
      <c r="AM36" s="1008"/>
      <c r="AN36" s="1008"/>
      <c r="AO36" s="1008"/>
      <c r="AP36" s="1008"/>
      <c r="AQ36" s="1008"/>
      <c r="AR36" s="1008"/>
      <c r="AS36" s="1008"/>
      <c r="AT36" s="1008"/>
      <c r="AU36" s="1008"/>
      <c r="AV36" s="1008"/>
      <c r="AW36" s="1008"/>
      <c r="AX36" s="1008"/>
      <c r="AY36" s="1008"/>
      <c r="AZ36" s="1008"/>
      <c r="BA36" s="1008"/>
      <c r="BB36" s="1008"/>
      <c r="BC36" s="1008"/>
      <c r="BD36" s="1008"/>
      <c r="BE36" s="1008"/>
      <c r="BF36" s="1008"/>
      <c r="BG36" s="1008"/>
      <c r="BH36" s="1008"/>
      <c r="BI36" s="1008"/>
      <c r="BJ36" s="1008"/>
      <c r="BK36" s="1008"/>
      <c r="BL36" s="1008"/>
      <c r="BM36" s="1008"/>
      <c r="BN36" s="1008"/>
      <c r="BO36" s="1008"/>
      <c r="BP36" s="1008"/>
      <c r="BQ36" s="1008"/>
      <c r="BR36" s="1008"/>
      <c r="BS36" s="1008"/>
      <c r="BT36" s="1008"/>
      <c r="BU36" s="1008"/>
      <c r="BV36" s="1008"/>
      <c r="BW36" s="1008"/>
      <c r="BX36" s="1008"/>
      <c r="BY36" s="1008"/>
      <c r="BZ36" s="1008"/>
      <c r="CA36" s="1008"/>
      <c r="CB36" s="1008"/>
      <c r="CC36" s="1008"/>
      <c r="CD36" s="1008"/>
      <c r="CE36" s="1008"/>
      <c r="CF36" s="1008"/>
      <c r="CG36" s="1008"/>
      <c r="CH36" s="1008"/>
      <c r="CI36" s="1008"/>
      <c r="CJ36" s="1008"/>
      <c r="CK36" s="1008"/>
      <c r="CL36" s="1008"/>
      <c r="CM36" s="1008"/>
      <c r="CN36" s="1008"/>
      <c r="CO36" s="1008"/>
      <c r="CP36" s="1008"/>
      <c r="CQ36" s="1008"/>
      <c r="CR36" s="1008"/>
      <c r="CS36" s="1008"/>
      <c r="CT36" s="1008"/>
      <c r="CU36" s="1008"/>
      <c r="CV36" s="1008"/>
      <c r="CW36" s="1008"/>
      <c r="CX36" s="1008"/>
      <c r="CY36" s="1008"/>
      <c r="CZ36" s="1008"/>
      <c r="DA36" s="1008"/>
      <c r="DB36" s="1008"/>
      <c r="DC36" s="1008"/>
      <c r="DD36" s="1008"/>
      <c r="DE36" s="1008"/>
      <c r="DF36" s="1008"/>
      <c r="DG36" s="1008"/>
      <c r="DH36" s="1008"/>
      <c r="DI36" s="1008"/>
      <c r="DJ36" s="1008"/>
      <c r="DK36" s="1008"/>
      <c r="DL36" s="1008"/>
      <c r="DM36" s="1008"/>
      <c r="DN36" s="1008"/>
      <c r="DO36" s="1008"/>
      <c r="DP36" s="1008"/>
      <c r="DQ36" s="1008"/>
      <c r="DR36" s="1008"/>
      <c r="DS36" s="1008"/>
      <c r="DT36" s="1008"/>
      <c r="DU36" s="1008"/>
      <c r="DV36" s="1008"/>
      <c r="DW36" s="1008"/>
      <c r="DX36" s="1008"/>
      <c r="DY36" s="1008"/>
      <c r="DZ36" s="1008"/>
      <c r="EA36" s="1008"/>
      <c r="EB36" s="1008"/>
      <c r="EC36" s="1008"/>
      <c r="ED36" s="1008"/>
      <c r="EE36" s="1008"/>
      <c r="EF36" s="1008"/>
      <c r="EG36" s="1008"/>
      <c r="EH36" s="1008"/>
      <c r="EI36" s="1008"/>
      <c r="EJ36" s="1008"/>
      <c r="EK36" s="1008"/>
      <c r="EL36" s="1008"/>
      <c r="EM36" s="1008"/>
      <c r="EN36" s="1008"/>
      <c r="EO36" s="1008"/>
      <c r="EP36" s="1008"/>
      <c r="EQ36" s="1008"/>
      <c r="ER36" s="1008"/>
      <c r="ES36" s="1008"/>
      <c r="ET36" s="1008"/>
      <c r="EU36" s="1008"/>
      <c r="EV36" s="1008"/>
      <c r="EW36" s="1008"/>
      <c r="EX36" s="1008"/>
      <c r="EY36" s="1008"/>
      <c r="EZ36" s="1008"/>
      <c r="FA36" s="1008"/>
      <c r="FB36" s="1008"/>
      <c r="FC36" s="1008"/>
      <c r="FD36" s="1008"/>
      <c r="FE36" s="1008"/>
      <c r="FF36" s="1008"/>
      <c r="FG36" s="1008"/>
      <c r="FH36" s="1008"/>
      <c r="FI36" s="1008"/>
      <c r="FJ36" s="1008"/>
      <c r="FK36" s="1008"/>
      <c r="FL36" s="1008"/>
      <c r="FM36" s="1008"/>
      <c r="FN36" s="1008"/>
      <c r="FO36" s="1008"/>
      <c r="FP36" s="1008"/>
      <c r="FQ36" s="1008"/>
      <c r="FR36" s="1008"/>
      <c r="FS36" s="1008"/>
      <c r="FT36" s="1008"/>
      <c r="FU36" s="1008"/>
      <c r="FV36" s="1008"/>
      <c r="FW36" s="1008"/>
    </row>
    <row r="37" spans="1:179" s="49" customFormat="1" ht="15" customHeight="1">
      <c r="A37" s="760" t="s">
        <v>529</v>
      </c>
      <c r="B37" s="533" t="s">
        <v>4247</v>
      </c>
      <c r="C37" s="1006">
        <f>SUM(C36)</f>
        <v>0</v>
      </c>
      <c r="D37" s="62">
        <f>SUM(D36)</f>
        <v>41952</v>
      </c>
      <c r="E37" s="762" t="s">
        <v>529</v>
      </c>
      <c r="F37" s="762" t="s">
        <v>529</v>
      </c>
    </row>
    <row r="38" spans="1:179" s="839" customFormat="1">
      <c r="A38" s="1097"/>
      <c r="B38" s="1098"/>
      <c r="C38" s="1097"/>
      <c r="D38" s="1099"/>
      <c r="E38" s="365"/>
      <c r="F38" s="365"/>
    </row>
    <row r="39" spans="1:179" s="49" customFormat="1" ht="15" customHeight="1">
      <c r="A39" s="629"/>
      <c r="B39" s="1004" t="s">
        <v>4105</v>
      </c>
      <c r="C39" s="1005">
        <f>C15+C33+C37</f>
        <v>82</v>
      </c>
      <c r="D39" s="1005">
        <f>D19+D32+D36</f>
        <v>41952</v>
      </c>
      <c r="E39" s="754"/>
      <c r="F39" s="754"/>
    </row>
    <row r="40" spans="1:179">
      <c r="A40" s="347"/>
      <c r="B40" s="1082"/>
      <c r="C40" s="1076"/>
      <c r="D40" s="1076"/>
      <c r="E40" s="1083"/>
      <c r="F40" s="1083"/>
    </row>
    <row r="41" spans="1:179" s="49" customFormat="1" ht="15" customHeight="1">
      <c r="A41" s="1259" t="s">
        <v>4101</v>
      </c>
      <c r="B41" s="1259"/>
      <c r="C41" s="544" t="s">
        <v>529</v>
      </c>
      <c r="D41" s="544"/>
      <c r="E41" s="64" t="s">
        <v>529</v>
      </c>
      <c r="F41" s="64" t="s">
        <v>529</v>
      </c>
    </row>
    <row r="42" spans="1:179" s="49" customFormat="1" ht="15" customHeight="1">
      <c r="A42" s="1256" t="s">
        <v>4248</v>
      </c>
      <c r="B42" s="1256"/>
      <c r="C42" s="545"/>
      <c r="D42" s="545"/>
      <c r="E42" s="545"/>
      <c r="F42" s="545"/>
    </row>
    <row r="43" spans="1:179" s="992" customFormat="1" ht="13.8">
      <c r="A43" s="1052" t="s">
        <v>4246</v>
      </c>
      <c r="B43" s="1053" t="s">
        <v>4246</v>
      </c>
      <c r="C43" s="239">
        <v>0</v>
      </c>
      <c r="D43" s="239">
        <v>0</v>
      </c>
      <c r="E43" s="240">
        <v>0</v>
      </c>
      <c r="F43" s="240">
        <v>0</v>
      </c>
      <c r="G43" s="991"/>
      <c r="H43" s="991"/>
      <c r="I43" s="991"/>
      <c r="J43" s="991"/>
      <c r="K43" s="991"/>
      <c r="L43" s="991"/>
      <c r="M43" s="991"/>
      <c r="N43" s="991"/>
      <c r="O43" s="991"/>
      <c r="P43" s="991"/>
      <c r="Q43" s="991"/>
      <c r="R43" s="991"/>
      <c r="S43" s="991"/>
      <c r="T43" s="991"/>
      <c r="U43" s="991"/>
      <c r="V43" s="991"/>
      <c r="W43" s="991"/>
      <c r="X43" s="991"/>
      <c r="Y43" s="991"/>
      <c r="Z43" s="991"/>
      <c r="AA43" s="991"/>
      <c r="AB43" s="991"/>
      <c r="AC43" s="991"/>
      <c r="AD43" s="991"/>
      <c r="AE43" s="991"/>
      <c r="AF43" s="991"/>
      <c r="AG43" s="991"/>
      <c r="AH43" s="991"/>
      <c r="AI43" s="991"/>
      <c r="AJ43" s="991"/>
      <c r="AK43" s="991"/>
      <c r="AL43" s="991"/>
      <c r="AM43" s="991"/>
      <c r="AN43" s="991"/>
      <c r="AO43" s="991"/>
      <c r="AP43" s="991"/>
      <c r="AQ43" s="991"/>
      <c r="AR43" s="991"/>
      <c r="AS43" s="991"/>
      <c r="AT43" s="991"/>
      <c r="AU43" s="991"/>
      <c r="AV43" s="991"/>
      <c r="AW43" s="991"/>
      <c r="AX43" s="991"/>
      <c r="AY43" s="991"/>
      <c r="AZ43" s="991"/>
      <c r="BA43" s="991"/>
      <c r="BB43" s="991"/>
      <c r="BC43" s="991"/>
      <c r="BD43" s="991"/>
      <c r="BE43" s="991"/>
      <c r="BF43" s="991"/>
      <c r="BG43" s="991"/>
      <c r="BH43" s="991"/>
      <c r="BI43" s="991"/>
      <c r="BJ43" s="991"/>
      <c r="BK43" s="991"/>
      <c r="BL43" s="991"/>
      <c r="BM43" s="991"/>
      <c r="BN43" s="991"/>
      <c r="BO43" s="991"/>
      <c r="BP43" s="991"/>
      <c r="BQ43" s="991"/>
      <c r="BR43" s="991"/>
      <c r="BS43" s="991"/>
      <c r="BT43" s="991"/>
      <c r="BU43" s="991"/>
      <c r="BV43" s="991"/>
      <c r="BW43" s="991"/>
      <c r="BX43" s="991"/>
      <c r="BY43" s="991"/>
      <c r="BZ43" s="991"/>
      <c r="CA43" s="991"/>
      <c r="CB43" s="991"/>
      <c r="CC43" s="991"/>
      <c r="CD43" s="991"/>
      <c r="CE43" s="991"/>
      <c r="CF43" s="991"/>
      <c r="CG43" s="991"/>
      <c r="CH43" s="991"/>
      <c r="CI43" s="991"/>
      <c r="CJ43" s="991"/>
      <c r="CK43" s="991"/>
      <c r="CL43" s="991"/>
      <c r="CM43" s="991"/>
      <c r="CN43" s="991"/>
      <c r="CO43" s="991"/>
      <c r="CP43" s="991"/>
      <c r="CQ43" s="991"/>
      <c r="CR43" s="991"/>
      <c r="CS43" s="991"/>
      <c r="CT43" s="991"/>
      <c r="CU43" s="991"/>
      <c r="CV43" s="991"/>
      <c r="CW43" s="991"/>
      <c r="CX43" s="991"/>
      <c r="CY43" s="991"/>
      <c r="CZ43" s="991"/>
      <c r="DA43" s="991"/>
      <c r="DB43" s="991"/>
      <c r="DC43" s="991"/>
      <c r="DD43" s="991"/>
      <c r="DE43" s="991"/>
      <c r="DF43" s="991"/>
      <c r="DG43" s="991"/>
      <c r="DH43" s="991"/>
      <c r="DI43" s="991"/>
      <c r="DJ43" s="991"/>
      <c r="DK43" s="991"/>
      <c r="DL43" s="991"/>
      <c r="DM43" s="991"/>
      <c r="DN43" s="991"/>
      <c r="DO43" s="991"/>
      <c r="DP43" s="991"/>
      <c r="DQ43" s="991"/>
      <c r="DR43" s="991"/>
      <c r="DS43" s="991"/>
      <c r="DT43" s="991"/>
      <c r="DU43" s="991"/>
      <c r="DV43" s="991"/>
      <c r="DW43" s="991"/>
      <c r="DX43" s="991"/>
      <c r="DY43" s="991"/>
      <c r="DZ43" s="991"/>
      <c r="EA43" s="991"/>
      <c r="EB43" s="991"/>
      <c r="EC43" s="991"/>
      <c r="ED43" s="991"/>
      <c r="EE43" s="991"/>
      <c r="EF43" s="991"/>
      <c r="EG43" s="991"/>
      <c r="EH43" s="991"/>
      <c r="EI43" s="991"/>
      <c r="EJ43" s="991"/>
      <c r="EK43" s="991"/>
      <c r="EL43" s="991"/>
      <c r="EM43" s="991"/>
      <c r="EN43" s="991"/>
      <c r="EO43" s="991"/>
      <c r="EP43" s="991"/>
      <c r="EQ43" s="991"/>
      <c r="ER43" s="991"/>
      <c r="ES43" s="991"/>
      <c r="ET43" s="991"/>
      <c r="EU43" s="991"/>
      <c r="EV43" s="991"/>
      <c r="EW43" s="991"/>
      <c r="EX43" s="991"/>
      <c r="EY43" s="991"/>
      <c r="EZ43" s="991"/>
      <c r="FA43" s="991"/>
      <c r="FB43" s="991"/>
      <c r="FC43" s="991"/>
      <c r="FD43" s="991"/>
      <c r="FE43" s="991"/>
      <c r="FF43" s="991"/>
      <c r="FG43" s="991"/>
      <c r="FH43" s="991"/>
      <c r="FI43" s="991"/>
      <c r="FJ43" s="991"/>
      <c r="FK43" s="991"/>
      <c r="FL43" s="991"/>
      <c r="FM43" s="991"/>
      <c r="FN43" s="991"/>
    </row>
    <row r="44" spans="1:179" s="49" customFormat="1" ht="15" customHeight="1">
      <c r="A44" s="760" t="s">
        <v>529</v>
      </c>
      <c r="B44" s="533" t="s">
        <v>6360</v>
      </c>
      <c r="C44" s="1006">
        <f>SUM(C40:C43)</f>
        <v>0</v>
      </c>
      <c r="D44" s="62">
        <v>0</v>
      </c>
      <c r="E44" s="762" t="s">
        <v>529</v>
      </c>
      <c r="F44" s="762" t="s">
        <v>529</v>
      </c>
    </row>
    <row r="45" spans="1:179" s="1093" customFormat="1">
      <c r="A45" s="347"/>
      <c r="B45" s="1082"/>
      <c r="C45" s="1076"/>
      <c r="D45" s="1076"/>
      <c r="E45" s="1083"/>
      <c r="F45" s="1083"/>
      <c r="G45" s="1092"/>
      <c r="H45" s="1092"/>
      <c r="I45" s="1092"/>
      <c r="J45" s="1092"/>
      <c r="K45" s="1092"/>
      <c r="L45" s="1092"/>
      <c r="M45" s="1092"/>
      <c r="N45" s="1092"/>
      <c r="O45" s="1092"/>
      <c r="P45" s="1092"/>
      <c r="Q45" s="1092"/>
      <c r="R45" s="1092"/>
      <c r="S45" s="1092"/>
      <c r="T45" s="1092"/>
      <c r="U45" s="1092"/>
      <c r="V45" s="1092"/>
      <c r="W45" s="1092"/>
      <c r="X45" s="1092"/>
      <c r="Y45" s="1092"/>
      <c r="Z45" s="1092"/>
      <c r="AA45" s="1092"/>
      <c r="AB45" s="1092"/>
      <c r="AC45" s="1092"/>
      <c r="AD45" s="1092"/>
      <c r="AE45" s="1092"/>
      <c r="AF45" s="1092"/>
      <c r="AG45" s="1092"/>
      <c r="AH45" s="1092"/>
      <c r="AI45" s="1092"/>
      <c r="AJ45" s="1092"/>
      <c r="AK45" s="1092"/>
      <c r="AL45" s="1092"/>
      <c r="AM45" s="1092"/>
      <c r="AN45" s="1092"/>
      <c r="AO45" s="1092"/>
      <c r="AP45" s="1092"/>
      <c r="AQ45" s="1092"/>
      <c r="AR45" s="1092"/>
      <c r="AS45" s="1092"/>
      <c r="AT45" s="1092"/>
      <c r="AU45" s="1092"/>
      <c r="AV45" s="1092"/>
      <c r="AW45" s="1092"/>
      <c r="AX45" s="1092"/>
      <c r="AY45" s="1092"/>
      <c r="AZ45" s="1092"/>
      <c r="BA45" s="1092"/>
      <c r="BB45" s="1092"/>
      <c r="BC45" s="1092"/>
      <c r="BD45" s="1092"/>
      <c r="BE45" s="1092"/>
      <c r="BF45" s="1092"/>
      <c r="BG45" s="1092"/>
      <c r="BH45" s="1092"/>
      <c r="BI45" s="1092"/>
      <c r="BJ45" s="1092"/>
      <c r="BK45" s="1092"/>
      <c r="BL45" s="1092"/>
      <c r="BM45" s="1092"/>
      <c r="BN45" s="1092"/>
      <c r="BO45" s="1092"/>
      <c r="BP45" s="1092"/>
      <c r="BQ45" s="1092"/>
      <c r="BR45" s="1092"/>
      <c r="BS45" s="1092"/>
      <c r="BT45" s="1092"/>
      <c r="BU45" s="1092"/>
      <c r="BV45" s="1092"/>
      <c r="BW45" s="1092"/>
      <c r="BX45" s="1092"/>
      <c r="BY45" s="1092"/>
      <c r="BZ45" s="1092"/>
      <c r="CA45" s="1092"/>
      <c r="CB45" s="1092"/>
      <c r="CC45" s="1092"/>
      <c r="CD45" s="1092"/>
      <c r="CE45" s="1092"/>
      <c r="CF45" s="1092"/>
      <c r="CG45" s="1092"/>
      <c r="CH45" s="1092"/>
      <c r="CI45" s="1092"/>
      <c r="CJ45" s="1092"/>
      <c r="CK45" s="1092"/>
      <c r="CL45" s="1092"/>
      <c r="CM45" s="1092"/>
      <c r="CN45" s="1092"/>
      <c r="CO45" s="1092"/>
      <c r="CP45" s="1092"/>
      <c r="CQ45" s="1092"/>
      <c r="CR45" s="1092"/>
      <c r="CS45" s="1092"/>
      <c r="CT45" s="1092"/>
      <c r="CU45" s="1092"/>
      <c r="CV45" s="1092"/>
      <c r="CW45" s="1092"/>
      <c r="CX45" s="1092"/>
      <c r="CY45" s="1092"/>
      <c r="CZ45" s="1092"/>
      <c r="DA45" s="1092"/>
      <c r="DB45" s="1092"/>
      <c r="DC45" s="1092"/>
      <c r="DD45" s="1092"/>
      <c r="DE45" s="1092"/>
      <c r="DF45" s="1092"/>
      <c r="DG45" s="1092"/>
      <c r="DH45" s="1092"/>
      <c r="DI45" s="1092"/>
      <c r="DJ45" s="1092"/>
      <c r="DK45" s="1092"/>
      <c r="DL45" s="1092"/>
      <c r="DM45" s="1092"/>
      <c r="DN45" s="1092"/>
      <c r="DO45" s="1092"/>
      <c r="DP45" s="1092"/>
      <c r="DQ45" s="1092"/>
      <c r="DR45" s="1092"/>
      <c r="DS45" s="1092"/>
      <c r="DT45" s="1092"/>
      <c r="DU45" s="1092"/>
      <c r="DV45" s="1092"/>
      <c r="DW45" s="1092"/>
      <c r="DX45" s="1092"/>
      <c r="DY45" s="1092"/>
      <c r="DZ45" s="1092"/>
      <c r="EA45" s="1092"/>
      <c r="EB45" s="1092"/>
      <c r="EC45" s="1092"/>
      <c r="ED45" s="1092"/>
      <c r="EE45" s="1092"/>
      <c r="EF45" s="1092"/>
      <c r="EG45" s="1092"/>
      <c r="EH45" s="1092"/>
      <c r="EI45" s="1092"/>
      <c r="EJ45" s="1092"/>
      <c r="EK45" s="1092"/>
      <c r="EL45" s="1092"/>
      <c r="EM45" s="1092"/>
      <c r="EN45" s="1092"/>
      <c r="EO45" s="1092"/>
      <c r="EP45" s="1092"/>
      <c r="EQ45" s="1092"/>
      <c r="ER45" s="1092"/>
      <c r="ES45" s="1092"/>
      <c r="ET45" s="1092"/>
      <c r="EU45" s="1092"/>
      <c r="EV45" s="1092"/>
      <c r="EW45" s="1092"/>
      <c r="EX45" s="1092"/>
      <c r="EY45" s="1092"/>
      <c r="EZ45" s="1092"/>
      <c r="FA45" s="1092"/>
      <c r="FB45" s="1092"/>
      <c r="FC45" s="1092"/>
      <c r="FD45" s="1092"/>
      <c r="FE45" s="1092"/>
      <c r="FF45" s="1092"/>
      <c r="FG45" s="1092"/>
      <c r="FH45" s="1092"/>
      <c r="FI45" s="1092"/>
      <c r="FJ45" s="1092"/>
      <c r="FK45" s="1092"/>
      <c r="FL45" s="1092"/>
      <c r="FM45" s="1092"/>
      <c r="FN45" s="1092"/>
    </row>
    <row r="46" spans="1:179" s="49" customFormat="1" ht="13.8">
      <c r="A46" s="1264" t="s">
        <v>4107</v>
      </c>
      <c r="B46" s="1265"/>
      <c r="C46" s="767"/>
      <c r="D46" s="767"/>
    </row>
    <row r="47" spans="1:179" s="1080" customFormat="1" ht="13.8">
      <c r="A47" s="281" t="s">
        <v>4246</v>
      </c>
      <c r="B47" s="281" t="s">
        <v>4246</v>
      </c>
      <c r="C47" s="801">
        <v>0</v>
      </c>
      <c r="D47" s="801">
        <v>0</v>
      </c>
      <c r="E47" s="292">
        <v>0</v>
      </c>
      <c r="F47" s="292">
        <v>0</v>
      </c>
      <c r="G47" s="1008"/>
      <c r="H47" s="1008"/>
      <c r="I47" s="1008"/>
      <c r="J47" s="1008"/>
      <c r="K47" s="1008"/>
      <c r="L47" s="1008"/>
      <c r="M47" s="1008"/>
      <c r="N47" s="1008"/>
      <c r="O47" s="1008"/>
      <c r="P47" s="1008"/>
      <c r="Q47" s="1008"/>
      <c r="R47" s="1008"/>
      <c r="S47" s="1008"/>
      <c r="T47" s="1008"/>
      <c r="U47" s="1008"/>
      <c r="V47" s="1008"/>
      <c r="W47" s="1008"/>
      <c r="X47" s="1008"/>
      <c r="Y47" s="1008"/>
      <c r="Z47" s="1008"/>
      <c r="AA47" s="1008"/>
      <c r="AB47" s="1008"/>
      <c r="AC47" s="1008"/>
      <c r="AD47" s="1008"/>
      <c r="AE47" s="1008"/>
      <c r="AF47" s="1008"/>
      <c r="AG47" s="1008"/>
      <c r="AH47" s="1008"/>
      <c r="AI47" s="1008"/>
      <c r="AJ47" s="1008"/>
      <c r="AK47" s="1008"/>
      <c r="AL47" s="1008"/>
      <c r="AM47" s="1008"/>
      <c r="AN47" s="1008"/>
      <c r="AO47" s="1008"/>
      <c r="AP47" s="1008"/>
      <c r="AQ47" s="1008"/>
      <c r="AR47" s="1008"/>
      <c r="AS47" s="1008"/>
      <c r="AT47" s="1008"/>
      <c r="AU47" s="1008"/>
      <c r="AV47" s="1008"/>
      <c r="AW47" s="1008"/>
      <c r="AX47" s="1008"/>
      <c r="AY47" s="1008"/>
      <c r="AZ47" s="1008"/>
      <c r="BA47" s="1008"/>
      <c r="BB47" s="1008"/>
      <c r="BC47" s="1008"/>
      <c r="BD47" s="1008"/>
      <c r="BE47" s="1008"/>
      <c r="BF47" s="1008"/>
      <c r="BG47" s="1008"/>
      <c r="BH47" s="1008"/>
      <c r="BI47" s="1008"/>
      <c r="BJ47" s="1008"/>
      <c r="BK47" s="1008"/>
      <c r="BL47" s="1008"/>
      <c r="BM47" s="1008"/>
      <c r="BN47" s="1008"/>
      <c r="BO47" s="1008"/>
      <c r="BP47" s="1008"/>
      <c r="BQ47" s="1008"/>
      <c r="BR47" s="1008"/>
      <c r="BS47" s="1008"/>
      <c r="BT47" s="1008"/>
      <c r="BU47" s="1008"/>
      <c r="BV47" s="1008"/>
      <c r="BW47" s="1008"/>
      <c r="BX47" s="1008"/>
      <c r="BY47" s="1008"/>
      <c r="BZ47" s="1008"/>
      <c r="CA47" s="1008"/>
      <c r="CB47" s="1008"/>
      <c r="CC47" s="1008"/>
      <c r="CD47" s="1008"/>
      <c r="CE47" s="1008"/>
      <c r="CF47" s="1008"/>
      <c r="CG47" s="1008"/>
      <c r="CH47" s="1008"/>
      <c r="CI47" s="1008"/>
      <c r="CJ47" s="1008"/>
      <c r="CK47" s="1008"/>
      <c r="CL47" s="1008"/>
      <c r="CM47" s="1008"/>
      <c r="CN47" s="1008"/>
      <c r="CO47" s="1008"/>
      <c r="CP47" s="1008"/>
      <c r="CQ47" s="1008"/>
      <c r="CR47" s="1008"/>
      <c r="CS47" s="1008"/>
      <c r="CT47" s="1008"/>
      <c r="CU47" s="1008"/>
      <c r="CV47" s="1008"/>
      <c r="CW47" s="1008"/>
      <c r="CX47" s="1008"/>
      <c r="CY47" s="1008"/>
      <c r="CZ47" s="1008"/>
      <c r="DA47" s="1008"/>
      <c r="DB47" s="1008"/>
      <c r="DC47" s="1008"/>
      <c r="DD47" s="1008"/>
      <c r="DE47" s="1008"/>
      <c r="DF47" s="1008"/>
      <c r="DG47" s="1008"/>
      <c r="DH47" s="1008"/>
      <c r="DI47" s="1008"/>
      <c r="DJ47" s="1008"/>
      <c r="DK47" s="1008"/>
      <c r="DL47" s="1008"/>
      <c r="DM47" s="1008"/>
      <c r="DN47" s="1008"/>
      <c r="DO47" s="1008"/>
      <c r="DP47" s="1008"/>
      <c r="DQ47" s="1008"/>
      <c r="DR47" s="1008"/>
      <c r="DS47" s="1008"/>
      <c r="DT47" s="1008"/>
      <c r="DU47" s="1008"/>
      <c r="DV47" s="1008"/>
      <c r="DW47" s="1008"/>
      <c r="DX47" s="1008"/>
      <c r="DY47" s="1008"/>
      <c r="DZ47" s="1008"/>
      <c r="EA47" s="1008"/>
      <c r="EB47" s="1008"/>
      <c r="EC47" s="1008"/>
      <c r="ED47" s="1008"/>
      <c r="EE47" s="1008"/>
      <c r="EF47" s="1008"/>
      <c r="EG47" s="1008"/>
      <c r="EH47" s="1008"/>
      <c r="EI47" s="1008"/>
      <c r="EJ47" s="1008"/>
      <c r="EK47" s="1008"/>
      <c r="EL47" s="1008"/>
      <c r="EM47" s="1008"/>
      <c r="EN47" s="1008"/>
      <c r="EO47" s="1008"/>
      <c r="EP47" s="1008"/>
      <c r="EQ47" s="1008"/>
      <c r="ER47" s="1008"/>
      <c r="ES47" s="1008"/>
      <c r="ET47" s="1008"/>
      <c r="EU47" s="1008"/>
      <c r="EV47" s="1008"/>
      <c r="EW47" s="1008"/>
      <c r="EX47" s="1008"/>
      <c r="EY47" s="1008"/>
      <c r="EZ47" s="1008"/>
      <c r="FA47" s="1008"/>
      <c r="FB47" s="1008"/>
      <c r="FC47" s="1008"/>
      <c r="FD47" s="1008"/>
      <c r="FE47" s="1008"/>
      <c r="FF47" s="1008"/>
      <c r="FG47" s="1008"/>
      <c r="FH47" s="1008"/>
      <c r="FI47" s="1008"/>
      <c r="FJ47" s="1008"/>
      <c r="FK47" s="1008"/>
      <c r="FL47" s="1008"/>
      <c r="FM47" s="1008"/>
      <c r="FN47" s="1008"/>
      <c r="FO47" s="1008"/>
      <c r="FP47" s="1008"/>
      <c r="FQ47" s="1008"/>
      <c r="FR47" s="1008"/>
      <c r="FS47" s="1008"/>
    </row>
    <row r="48" spans="1:179" s="49" customFormat="1" ht="13.8">
      <c r="A48" s="768" t="s">
        <v>529</v>
      </c>
      <c r="B48" s="155" t="s">
        <v>4280</v>
      </c>
      <c r="C48" s="1007">
        <v>0</v>
      </c>
      <c r="D48" s="62">
        <f>SUM(D43:D47)</f>
        <v>0</v>
      </c>
      <c r="E48" s="762" t="s">
        <v>529</v>
      </c>
      <c r="F48" s="762" t="s">
        <v>529</v>
      </c>
    </row>
    <row r="49" spans="1:2">
      <c r="A49" s="1008" t="s">
        <v>7141</v>
      </c>
    </row>
    <row r="51" spans="1:2">
      <c r="B51" s="1072"/>
    </row>
  </sheetData>
  <mergeCells count="16">
    <mergeCell ref="A46:B46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17:B17"/>
    <mergeCell ref="A35:B35"/>
    <mergeCell ref="A41:B41"/>
    <mergeCell ref="A42:B42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4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9"/>
  <sheetViews>
    <sheetView showGridLines="0" topLeftCell="A2" zoomScaleNormal="100" zoomScaleSheetLayoutView="80" workbookViewId="0"/>
  </sheetViews>
  <sheetFormatPr baseColWidth="10" defaultColWidth="11.44140625" defaultRowHeight="15.6"/>
  <cols>
    <col min="1" max="1" width="11.109375" style="837" customWidth="1"/>
    <col min="2" max="2" width="52.5546875" style="837" customWidth="1"/>
    <col min="3" max="3" width="12" style="837" bestFit="1" customWidth="1"/>
    <col min="4" max="4" width="17.33203125" style="837" customWidth="1"/>
    <col min="5" max="5" width="14.88671875" style="837" customWidth="1"/>
    <col min="6" max="6" width="11.44140625" style="837"/>
    <col min="7" max="7" width="13" style="837" customWidth="1"/>
    <col min="8" max="8" width="13.33203125" style="837" customWidth="1"/>
    <col min="9" max="9" width="11.88671875" style="837" customWidth="1"/>
    <col min="10" max="10" width="12.6640625" style="837" customWidth="1"/>
    <col min="11" max="11" width="11.44140625" style="837"/>
    <col min="12" max="12" width="3.5546875" style="837" customWidth="1"/>
    <col min="13" max="16384" width="11.44140625" style="837"/>
  </cols>
  <sheetData>
    <row r="2" spans="1:11">
      <c r="A2" s="1410" t="s">
        <v>4095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0"/>
    </row>
    <row r="3" spans="1:11" s="977" customFormat="1">
      <c r="A3" s="1311" t="s">
        <v>48</v>
      </c>
      <c r="B3" s="1311"/>
      <c r="C3" s="1311"/>
      <c r="D3" s="1311"/>
      <c r="E3" s="1311"/>
      <c r="F3" s="1311"/>
      <c r="G3" s="1311"/>
      <c r="H3" s="1311"/>
      <c r="I3" s="1311"/>
      <c r="J3" s="1311"/>
      <c r="K3" s="1311"/>
    </row>
    <row r="4" spans="1:11" s="977" customFormat="1">
      <c r="A4" s="1311" t="s">
        <v>4096</v>
      </c>
      <c r="B4" s="1311"/>
      <c r="C4" s="1311"/>
      <c r="D4" s="1311"/>
      <c r="E4" s="1311"/>
      <c r="F4" s="1311"/>
      <c r="G4" s="1311"/>
      <c r="H4" s="1311"/>
      <c r="I4" s="1311"/>
      <c r="J4" s="1311"/>
      <c r="K4" s="1311"/>
    </row>
    <row r="5" spans="1:11" s="977" customFormat="1">
      <c r="A5" s="1311" t="s">
        <v>4365</v>
      </c>
      <c r="B5" s="1311"/>
      <c r="C5" s="1311"/>
      <c r="D5" s="1311"/>
      <c r="E5" s="1311"/>
      <c r="F5" s="1311"/>
      <c r="G5" s="1311"/>
      <c r="H5" s="1311"/>
      <c r="I5" s="1311"/>
      <c r="J5" s="1311"/>
      <c r="K5" s="1311"/>
    </row>
    <row r="6" spans="1:11" s="977" customFormat="1">
      <c r="A6" s="1417" t="s">
        <v>4157</v>
      </c>
      <c r="B6" s="1417"/>
      <c r="C6" s="1417"/>
      <c r="D6" s="1417"/>
      <c r="E6" s="1417"/>
      <c r="F6" s="1417"/>
      <c r="G6" s="1417"/>
      <c r="H6" s="1417"/>
      <c r="I6" s="1417"/>
      <c r="J6" s="1417"/>
      <c r="K6" s="1417"/>
    </row>
    <row r="7" spans="1:11" s="977" customFormat="1">
      <c r="A7" s="837"/>
      <c r="B7" s="837"/>
      <c r="C7" s="930"/>
      <c r="D7" s="930"/>
      <c r="E7" s="930"/>
      <c r="F7" s="930"/>
      <c r="G7" s="930"/>
      <c r="H7" s="930"/>
      <c r="I7" s="930"/>
      <c r="J7" s="930"/>
      <c r="K7" s="930"/>
    </row>
    <row r="8" spans="1:11">
      <c r="A8" s="979" t="s">
        <v>4282</v>
      </c>
      <c r="C8" s="930"/>
      <c r="D8" s="930"/>
      <c r="E8" s="930"/>
      <c r="F8" s="930"/>
      <c r="G8" s="930"/>
      <c r="H8" s="930"/>
      <c r="I8" s="930"/>
      <c r="J8" s="930"/>
      <c r="K8" s="930"/>
    </row>
    <row r="9" spans="1:1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1" s="929" customFormat="1" ht="13.8">
      <c r="A11" s="677" t="s">
        <v>7409</v>
      </c>
      <c r="B11" s="677" t="s">
        <v>7105</v>
      </c>
      <c r="C11" s="292">
        <v>72522</v>
      </c>
      <c r="D11" s="678">
        <v>0</v>
      </c>
      <c r="E11" s="678">
        <v>0</v>
      </c>
      <c r="F11" s="679">
        <f>SUM(C11:E11)</f>
        <v>72522</v>
      </c>
      <c r="G11" s="679">
        <f>C11/30*10</f>
        <v>24174</v>
      </c>
      <c r="H11" s="679">
        <v>0</v>
      </c>
      <c r="I11" s="700">
        <f>C11/30*40</f>
        <v>96696</v>
      </c>
      <c r="J11" s="679">
        <v>0</v>
      </c>
      <c r="K11" s="679">
        <f>SUM(G11:J11)</f>
        <v>120870</v>
      </c>
    </row>
    <row r="12" spans="1:11" s="929" customFormat="1" ht="13.8">
      <c r="A12" s="677" t="s">
        <v>4308</v>
      </c>
      <c r="B12" s="677" t="s">
        <v>6932</v>
      </c>
      <c r="C12" s="292">
        <v>54399.199999999997</v>
      </c>
      <c r="D12" s="678">
        <v>0</v>
      </c>
      <c r="E12" s="678">
        <v>0</v>
      </c>
      <c r="F12" s="679">
        <f>SUM(C12:E12)</f>
        <v>54399.199999999997</v>
      </c>
      <c r="G12" s="679">
        <f>C12/30*10</f>
        <v>18133.066666666666</v>
      </c>
      <c r="H12" s="679">
        <v>0</v>
      </c>
      <c r="I12" s="700">
        <f>C12/30*40</f>
        <v>72532.266666666663</v>
      </c>
      <c r="J12" s="679">
        <v>0</v>
      </c>
      <c r="K12" s="679">
        <f>SUM(G12:J12)</f>
        <v>90665.333333333328</v>
      </c>
    </row>
    <row r="13" spans="1:11" s="929" customFormat="1" ht="13.8">
      <c r="A13" s="677" t="s">
        <v>4310</v>
      </c>
      <c r="B13" s="677" t="s">
        <v>6373</v>
      </c>
      <c r="C13" s="292">
        <v>28035.85</v>
      </c>
      <c r="D13" s="678">
        <v>0</v>
      </c>
      <c r="E13" s="678">
        <v>0</v>
      </c>
      <c r="F13" s="679">
        <f>SUM(C13:E13)</f>
        <v>28035.85</v>
      </c>
      <c r="G13" s="679">
        <f>C13/30*10</f>
        <v>9345.2833333333328</v>
      </c>
      <c r="H13" s="679">
        <v>0</v>
      </c>
      <c r="I13" s="700">
        <f>C13/30*40</f>
        <v>37381.133333333331</v>
      </c>
      <c r="J13" s="679">
        <v>0</v>
      </c>
      <c r="K13" s="679">
        <f>SUM(G13:J13)</f>
        <v>46726.416666666664</v>
      </c>
    </row>
    <row r="14" spans="1:11">
      <c r="A14" s="1011"/>
      <c r="B14" s="1011"/>
      <c r="C14" s="1012"/>
      <c r="D14" s="1012"/>
      <c r="E14" s="1012"/>
      <c r="F14" s="1012"/>
      <c r="G14" s="1012"/>
      <c r="H14" s="1012"/>
      <c r="I14" s="1012"/>
      <c r="J14" s="1012"/>
      <c r="K14" s="1013"/>
    </row>
    <row r="15" spans="1:11">
      <c r="A15" s="930"/>
      <c r="C15" s="930"/>
      <c r="D15" s="930"/>
      <c r="E15" s="930"/>
      <c r="F15" s="930"/>
      <c r="G15" s="930"/>
      <c r="H15" s="930"/>
      <c r="I15" s="930"/>
      <c r="J15" s="930"/>
      <c r="K15" s="930"/>
    </row>
    <row r="16" spans="1:11">
      <c r="A16" s="979" t="s">
        <v>4296</v>
      </c>
      <c r="C16" s="930"/>
      <c r="D16" s="930"/>
      <c r="E16" s="930"/>
      <c r="F16" s="930"/>
      <c r="G16" s="930"/>
      <c r="H16" s="930"/>
      <c r="I16" s="930"/>
      <c r="J16" s="930"/>
      <c r="K16" s="930"/>
    </row>
    <row r="17" spans="1:12" ht="16.5" customHeight="1">
      <c r="A17" s="1251" t="s">
        <v>4283</v>
      </c>
      <c r="B17" s="1251" t="s">
        <v>4159</v>
      </c>
      <c r="C17" s="1251" t="s">
        <v>4285</v>
      </c>
      <c r="D17" s="1251" t="s">
        <v>4285</v>
      </c>
      <c r="E17" s="1251" t="s">
        <v>4285</v>
      </c>
      <c r="F17" s="1251" t="s">
        <v>4285</v>
      </c>
      <c r="G17" s="1251" t="s">
        <v>4286</v>
      </c>
      <c r="H17" s="1251" t="s">
        <v>4286</v>
      </c>
      <c r="I17" s="1251" t="s">
        <v>4286</v>
      </c>
      <c r="J17" s="1251" t="s">
        <v>4286</v>
      </c>
      <c r="K17" s="1251" t="s">
        <v>4286</v>
      </c>
    </row>
    <row r="18" spans="1:12" ht="27.6">
      <c r="A18" s="1251" t="s">
        <v>4283</v>
      </c>
      <c r="B18" s="1251" t="s">
        <v>6362</v>
      </c>
      <c r="C18" s="110" t="s">
        <v>4287</v>
      </c>
      <c r="D18" s="110" t="s">
        <v>4288</v>
      </c>
      <c r="E18" s="110" t="s">
        <v>4289</v>
      </c>
      <c r="F18" s="110" t="s">
        <v>4290</v>
      </c>
      <c r="G18" s="110" t="s">
        <v>4291</v>
      </c>
      <c r="H18" s="110" t="s">
        <v>4292</v>
      </c>
      <c r="I18" s="110" t="s">
        <v>4293</v>
      </c>
      <c r="J18" s="110" t="s">
        <v>4294</v>
      </c>
      <c r="K18" s="110" t="s">
        <v>4290</v>
      </c>
    </row>
    <row r="19" spans="1:12" s="929" customFormat="1" ht="13.8">
      <c r="A19" s="289" t="s">
        <v>7410</v>
      </c>
      <c r="B19" s="677" t="s">
        <v>7323</v>
      </c>
      <c r="C19" s="292">
        <v>19295.900000000001</v>
      </c>
      <c r="D19" s="678">
        <v>1380.5</v>
      </c>
      <c r="E19" s="678">
        <v>0</v>
      </c>
      <c r="F19" s="679">
        <f t="shared" ref="F19:F34" si="0">SUM(C19:E19)</f>
        <v>20676.400000000001</v>
      </c>
      <c r="G19" s="679">
        <f t="shared" ref="G19:G34" si="1">C19/30*24</f>
        <v>15436.720000000001</v>
      </c>
      <c r="H19" s="679">
        <v>0</v>
      </c>
      <c r="I19" s="679">
        <f t="shared" ref="I19:I34" si="2">C19/30*40</f>
        <v>25727.866666666669</v>
      </c>
      <c r="J19" s="679">
        <v>0</v>
      </c>
      <c r="K19" s="679">
        <f t="shared" ref="K19:K34" si="3">SUM(G19:J19)</f>
        <v>41164.58666666667</v>
      </c>
    </row>
    <row r="20" spans="1:12" s="929" customFormat="1" ht="13.8">
      <c r="A20" s="289" t="s">
        <v>7412</v>
      </c>
      <c r="B20" s="677" t="s">
        <v>7327</v>
      </c>
      <c r="C20" s="292">
        <v>24250.9</v>
      </c>
      <c r="D20" s="678">
        <v>1380.5</v>
      </c>
      <c r="E20" s="678">
        <v>0</v>
      </c>
      <c r="F20" s="679">
        <f t="shared" si="0"/>
        <v>25631.4</v>
      </c>
      <c r="G20" s="679">
        <f t="shared" si="1"/>
        <v>19400.72</v>
      </c>
      <c r="H20" s="679">
        <v>0</v>
      </c>
      <c r="I20" s="679">
        <f t="shared" si="2"/>
        <v>32334.533333333333</v>
      </c>
      <c r="J20" s="679">
        <v>0</v>
      </c>
      <c r="K20" s="679">
        <f t="shared" si="3"/>
        <v>51735.253333333334</v>
      </c>
    </row>
    <row r="21" spans="1:12" s="929" customFormat="1" ht="13.8">
      <c r="A21" s="1150" t="s">
        <v>7433</v>
      </c>
      <c r="B21" s="677" t="s">
        <v>7435</v>
      </c>
      <c r="C21" s="959">
        <f>560.85/4</f>
        <v>140.21250000000001</v>
      </c>
      <c r="D21" s="678">
        <f>1380.5/40/4</f>
        <v>8.6281250000000007</v>
      </c>
      <c r="E21" s="678">
        <v>0</v>
      </c>
      <c r="F21" s="679">
        <f t="shared" si="0"/>
        <v>148.84062500000002</v>
      </c>
      <c r="G21" s="679">
        <f t="shared" si="1"/>
        <v>112.17</v>
      </c>
      <c r="H21" s="679">
        <v>0</v>
      </c>
      <c r="I21" s="679">
        <f t="shared" si="2"/>
        <v>186.95</v>
      </c>
      <c r="J21" s="679">
        <f>22.72/4</f>
        <v>5.68</v>
      </c>
      <c r="K21" s="679">
        <f t="shared" si="3"/>
        <v>304.8</v>
      </c>
      <c r="L21" s="929" t="s">
        <v>6864</v>
      </c>
    </row>
    <row r="22" spans="1:12" s="929" customFormat="1" ht="13.8">
      <c r="A22" s="677" t="s">
        <v>7413</v>
      </c>
      <c r="B22" s="677" t="s">
        <v>4179</v>
      </c>
      <c r="C22" s="292">
        <v>17192.7</v>
      </c>
      <c r="D22" s="678">
        <v>1380.5</v>
      </c>
      <c r="E22" s="678">
        <v>0</v>
      </c>
      <c r="F22" s="679">
        <f t="shared" si="0"/>
        <v>18573.2</v>
      </c>
      <c r="G22" s="679">
        <f t="shared" si="1"/>
        <v>13754.16</v>
      </c>
      <c r="H22" s="679">
        <v>0</v>
      </c>
      <c r="I22" s="679">
        <f t="shared" si="2"/>
        <v>22923.600000000002</v>
      </c>
      <c r="J22" s="679">
        <v>0</v>
      </c>
      <c r="K22" s="679">
        <f t="shared" si="3"/>
        <v>36677.760000000002</v>
      </c>
    </row>
    <row r="23" spans="1:12" s="929" customFormat="1" ht="13.8">
      <c r="A23" s="677" t="s">
        <v>7414</v>
      </c>
      <c r="B23" s="677" t="s">
        <v>5103</v>
      </c>
      <c r="C23" s="292">
        <v>10749</v>
      </c>
      <c r="D23" s="678">
        <v>1380.5</v>
      </c>
      <c r="E23" s="678">
        <v>0</v>
      </c>
      <c r="F23" s="679">
        <f t="shared" si="0"/>
        <v>12129.5</v>
      </c>
      <c r="G23" s="679">
        <f t="shared" si="1"/>
        <v>8599.2000000000007</v>
      </c>
      <c r="H23" s="679">
        <v>0</v>
      </c>
      <c r="I23" s="679">
        <f t="shared" si="2"/>
        <v>14332</v>
      </c>
      <c r="J23" s="679">
        <v>0</v>
      </c>
      <c r="K23" s="679">
        <f t="shared" si="3"/>
        <v>22931.200000000001</v>
      </c>
    </row>
    <row r="24" spans="1:12" s="929" customFormat="1" ht="13.8">
      <c r="A24" s="677" t="s">
        <v>7415</v>
      </c>
      <c r="B24" s="677" t="s">
        <v>7416</v>
      </c>
      <c r="C24" s="292">
        <v>9250.25</v>
      </c>
      <c r="D24" s="678">
        <v>1380.5</v>
      </c>
      <c r="E24" s="678">
        <v>0</v>
      </c>
      <c r="F24" s="679">
        <f t="shared" si="0"/>
        <v>10630.75</v>
      </c>
      <c r="G24" s="679">
        <f t="shared" si="1"/>
        <v>7400.1999999999989</v>
      </c>
      <c r="H24" s="679">
        <v>0</v>
      </c>
      <c r="I24" s="679">
        <f t="shared" si="2"/>
        <v>12333.666666666666</v>
      </c>
      <c r="J24" s="679">
        <v>0</v>
      </c>
      <c r="K24" s="679">
        <f t="shared" si="3"/>
        <v>19733.866666666665</v>
      </c>
    </row>
    <row r="25" spans="1:12" s="929" customFormat="1" ht="13.8">
      <c r="A25" s="677" t="s">
        <v>7417</v>
      </c>
      <c r="B25" s="677" t="s">
        <v>7418</v>
      </c>
      <c r="C25" s="292">
        <v>9250.25</v>
      </c>
      <c r="D25" s="678">
        <v>1380.5</v>
      </c>
      <c r="E25" s="678">
        <v>0</v>
      </c>
      <c r="F25" s="679">
        <f t="shared" si="0"/>
        <v>10630.75</v>
      </c>
      <c r="G25" s="679">
        <f t="shared" si="1"/>
        <v>7400.1999999999989</v>
      </c>
      <c r="H25" s="679">
        <v>0</v>
      </c>
      <c r="I25" s="679">
        <f t="shared" si="2"/>
        <v>12333.666666666666</v>
      </c>
      <c r="J25" s="679">
        <v>0</v>
      </c>
      <c r="K25" s="679">
        <f t="shared" si="3"/>
        <v>19733.866666666665</v>
      </c>
    </row>
    <row r="26" spans="1:12" s="929" customFormat="1" ht="13.8">
      <c r="A26" s="677" t="s">
        <v>7419</v>
      </c>
      <c r="B26" s="677" t="s">
        <v>4352</v>
      </c>
      <c r="C26" s="292">
        <v>8319.9</v>
      </c>
      <c r="D26" s="678">
        <v>1380.5</v>
      </c>
      <c r="E26" s="678">
        <v>0</v>
      </c>
      <c r="F26" s="679">
        <f t="shared" si="0"/>
        <v>9700.4</v>
      </c>
      <c r="G26" s="679">
        <f t="shared" si="1"/>
        <v>6655.92</v>
      </c>
      <c r="H26" s="679">
        <v>0</v>
      </c>
      <c r="I26" s="679">
        <f t="shared" si="2"/>
        <v>11093.199999999999</v>
      </c>
      <c r="J26" s="679">
        <v>0</v>
      </c>
      <c r="K26" s="679">
        <f t="shared" si="3"/>
        <v>17749.12</v>
      </c>
    </row>
    <row r="27" spans="1:12" s="929" customFormat="1" ht="13.8">
      <c r="A27" s="677" t="s">
        <v>7420</v>
      </c>
      <c r="B27" s="677" t="s">
        <v>6638</v>
      </c>
      <c r="C27" s="292">
        <v>8319.9</v>
      </c>
      <c r="D27" s="678">
        <v>1380.5</v>
      </c>
      <c r="E27" s="678">
        <v>0</v>
      </c>
      <c r="F27" s="679">
        <f t="shared" si="0"/>
        <v>9700.4</v>
      </c>
      <c r="G27" s="679">
        <f t="shared" si="1"/>
        <v>6655.92</v>
      </c>
      <c r="H27" s="679">
        <v>0</v>
      </c>
      <c r="I27" s="679">
        <f t="shared" si="2"/>
        <v>11093.199999999999</v>
      </c>
      <c r="J27" s="679">
        <v>0</v>
      </c>
      <c r="K27" s="679">
        <f t="shared" si="3"/>
        <v>17749.12</v>
      </c>
    </row>
    <row r="28" spans="1:12" s="929" customFormat="1" ht="13.8">
      <c r="A28" s="677" t="s">
        <v>7421</v>
      </c>
      <c r="B28" s="677" t="s">
        <v>7301</v>
      </c>
      <c r="C28" s="292">
        <v>9250.25</v>
      </c>
      <c r="D28" s="678">
        <v>1380.5</v>
      </c>
      <c r="E28" s="678">
        <v>0</v>
      </c>
      <c r="F28" s="679">
        <f t="shared" si="0"/>
        <v>10630.75</v>
      </c>
      <c r="G28" s="679">
        <f t="shared" si="1"/>
        <v>7400.1999999999989</v>
      </c>
      <c r="H28" s="679">
        <v>0</v>
      </c>
      <c r="I28" s="679">
        <f t="shared" si="2"/>
        <v>12333.666666666666</v>
      </c>
      <c r="J28" s="679">
        <v>0</v>
      </c>
      <c r="K28" s="679">
        <f t="shared" si="3"/>
        <v>19733.866666666665</v>
      </c>
    </row>
    <row r="29" spans="1:12" s="929" customFormat="1" ht="13.8">
      <c r="A29" s="677" t="s">
        <v>7422</v>
      </c>
      <c r="B29" s="677" t="s">
        <v>7423</v>
      </c>
      <c r="C29" s="292">
        <v>8319.9</v>
      </c>
      <c r="D29" s="678">
        <v>1380.5</v>
      </c>
      <c r="E29" s="678">
        <v>0</v>
      </c>
      <c r="F29" s="679">
        <f t="shared" si="0"/>
        <v>9700.4</v>
      </c>
      <c r="G29" s="679">
        <f t="shared" si="1"/>
        <v>6655.92</v>
      </c>
      <c r="H29" s="679">
        <v>0</v>
      </c>
      <c r="I29" s="679">
        <f t="shared" si="2"/>
        <v>11093.199999999999</v>
      </c>
      <c r="J29" s="679">
        <v>0</v>
      </c>
      <c r="K29" s="679">
        <f t="shared" si="3"/>
        <v>17749.12</v>
      </c>
    </row>
    <row r="30" spans="1:12" s="929" customFormat="1" ht="13.8">
      <c r="A30" s="677" t="s">
        <v>7424</v>
      </c>
      <c r="B30" s="677" t="s">
        <v>7174</v>
      </c>
      <c r="C30" s="292">
        <v>7608.95</v>
      </c>
      <c r="D30" s="678">
        <v>1380.5</v>
      </c>
      <c r="E30" s="678">
        <v>0</v>
      </c>
      <c r="F30" s="679">
        <f t="shared" si="0"/>
        <v>8989.4500000000007</v>
      </c>
      <c r="G30" s="679">
        <f t="shared" si="1"/>
        <v>6087.16</v>
      </c>
      <c r="H30" s="679">
        <v>0</v>
      </c>
      <c r="I30" s="679">
        <f t="shared" si="2"/>
        <v>10145.266666666666</v>
      </c>
      <c r="J30" s="679">
        <v>0</v>
      </c>
      <c r="K30" s="679">
        <f t="shared" si="3"/>
        <v>16232.426666666666</v>
      </c>
    </row>
    <row r="31" spans="1:12" s="929" customFormat="1" ht="13.8">
      <c r="A31" s="677" t="s">
        <v>7426</v>
      </c>
      <c r="B31" s="677" t="s">
        <v>7436</v>
      </c>
      <c r="C31" s="292">
        <v>7916.45</v>
      </c>
      <c r="D31" s="678">
        <v>1380.5</v>
      </c>
      <c r="E31" s="678">
        <v>0</v>
      </c>
      <c r="F31" s="679">
        <f t="shared" si="0"/>
        <v>9296.9500000000007</v>
      </c>
      <c r="G31" s="679">
        <f t="shared" si="1"/>
        <v>6333.16</v>
      </c>
      <c r="H31" s="679">
        <v>0</v>
      </c>
      <c r="I31" s="679">
        <f t="shared" si="2"/>
        <v>10555.266666666666</v>
      </c>
      <c r="J31" s="679">
        <v>0</v>
      </c>
      <c r="K31" s="679">
        <f t="shared" si="3"/>
        <v>16888.426666666666</v>
      </c>
    </row>
    <row r="32" spans="1:12" s="929" customFormat="1" ht="13.8">
      <c r="A32" s="677" t="s">
        <v>7428</v>
      </c>
      <c r="B32" s="677" t="s">
        <v>7437</v>
      </c>
      <c r="C32" s="292">
        <v>7086.15</v>
      </c>
      <c r="D32" s="678">
        <v>1380.5</v>
      </c>
      <c r="E32" s="678">
        <v>0</v>
      </c>
      <c r="F32" s="679">
        <f t="shared" si="0"/>
        <v>8466.65</v>
      </c>
      <c r="G32" s="679">
        <f t="shared" si="1"/>
        <v>5668.92</v>
      </c>
      <c r="H32" s="679">
        <v>0</v>
      </c>
      <c r="I32" s="679">
        <f t="shared" si="2"/>
        <v>9448.1999999999989</v>
      </c>
      <c r="J32" s="679">
        <v>0</v>
      </c>
      <c r="K32" s="679">
        <f t="shared" si="3"/>
        <v>15117.119999999999</v>
      </c>
    </row>
    <row r="33" spans="1:11" s="929" customFormat="1" ht="13.8">
      <c r="A33" s="677" t="s">
        <v>7430</v>
      </c>
      <c r="B33" s="677" t="s">
        <v>7438</v>
      </c>
      <c r="C33" s="292">
        <v>7327.05</v>
      </c>
      <c r="D33" s="678">
        <v>1380.5</v>
      </c>
      <c r="E33" s="678">
        <v>0</v>
      </c>
      <c r="F33" s="679">
        <f t="shared" si="0"/>
        <v>8707.5499999999993</v>
      </c>
      <c r="G33" s="679">
        <f t="shared" si="1"/>
        <v>5861.64</v>
      </c>
      <c r="H33" s="679">
        <v>0</v>
      </c>
      <c r="I33" s="679">
        <f t="shared" si="2"/>
        <v>9769.4000000000015</v>
      </c>
      <c r="J33" s="679">
        <v>0</v>
      </c>
      <c r="K33" s="679">
        <f t="shared" si="3"/>
        <v>15631.04</v>
      </c>
    </row>
    <row r="34" spans="1:11" s="929" customFormat="1" ht="13.8">
      <c r="A34" s="677" t="s">
        <v>7432</v>
      </c>
      <c r="B34" s="677" t="s">
        <v>7337</v>
      </c>
      <c r="C34" s="292">
        <v>6388.55</v>
      </c>
      <c r="D34" s="678">
        <v>1380.5</v>
      </c>
      <c r="E34" s="678">
        <v>0</v>
      </c>
      <c r="F34" s="679">
        <f t="shared" si="0"/>
        <v>7769.05</v>
      </c>
      <c r="G34" s="679">
        <f t="shared" si="1"/>
        <v>5110.84</v>
      </c>
      <c r="H34" s="679">
        <v>0</v>
      </c>
      <c r="I34" s="679">
        <f t="shared" si="2"/>
        <v>8518.0666666666675</v>
      </c>
      <c r="J34" s="679">
        <v>0</v>
      </c>
      <c r="K34" s="679">
        <f t="shared" si="3"/>
        <v>13628.906666666668</v>
      </c>
    </row>
    <row r="35" spans="1:11">
      <c r="A35" s="929" t="s">
        <v>7141</v>
      </c>
    </row>
    <row r="37" spans="1:11" s="977" customFormat="1">
      <c r="A37" s="837"/>
      <c r="B37" s="928" t="s">
        <v>4978</v>
      </c>
      <c r="C37" s="929"/>
      <c r="D37" s="930"/>
      <c r="E37" s="930"/>
      <c r="F37" s="930"/>
      <c r="G37" s="930"/>
      <c r="H37" s="930"/>
      <c r="I37" s="930"/>
      <c r="J37" s="930"/>
      <c r="K37" s="930"/>
    </row>
    <row r="38" spans="1:11" s="977" customFormat="1" ht="15.75" customHeight="1">
      <c r="A38" s="837"/>
      <c r="B38" s="796" t="s">
        <v>4283</v>
      </c>
      <c r="C38" s="1388" t="s">
        <v>3218</v>
      </c>
      <c r="D38" s="1388"/>
      <c r="E38" s="1388"/>
      <c r="F38" s="1388"/>
      <c r="G38" s="930"/>
      <c r="H38" s="930"/>
      <c r="I38" s="930"/>
      <c r="J38" s="930"/>
      <c r="K38" s="930"/>
    </row>
    <row r="39" spans="1:11" s="977" customFormat="1">
      <c r="A39" s="930"/>
      <c r="B39" s="983" t="s">
        <v>4246</v>
      </c>
      <c r="C39" s="1416" t="s">
        <v>7342</v>
      </c>
      <c r="D39" s="1416"/>
      <c r="E39" s="1416"/>
      <c r="F39" s="1416"/>
      <c r="G39" s="930"/>
      <c r="H39" s="930"/>
      <c r="I39" s="930"/>
      <c r="J39" s="930"/>
      <c r="K39" s="930"/>
    </row>
  </sheetData>
  <mergeCells count="15">
    <mergeCell ref="C39:F39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7:A18"/>
    <mergeCell ref="B17:B18"/>
    <mergeCell ref="C17:F17"/>
    <mergeCell ref="G17:K17"/>
    <mergeCell ref="C38:F38"/>
  </mergeCells>
  <printOptions horizontalCentered="1"/>
  <pageMargins left="0.59055118110236227" right="0.59055118110236227" top="1.1811023622047245" bottom="0.78740157480314965" header="0.39370078740157483" footer="0.39370078740157483"/>
  <pageSetup scale="67" fitToHeight="0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49"/>
  <sheetViews>
    <sheetView showGridLines="0" topLeftCell="B2" zoomScaleNormal="100" zoomScaleSheetLayoutView="90" workbookViewId="0"/>
  </sheetViews>
  <sheetFormatPr baseColWidth="10" defaultColWidth="11.44140625" defaultRowHeight="15.6"/>
  <cols>
    <col min="1" max="1" width="12.88671875" style="1071" customWidth="1"/>
    <col min="2" max="2" width="42" style="1071" customWidth="1"/>
    <col min="3" max="3" width="11.5546875" style="1071" customWidth="1"/>
    <col min="4" max="4" width="12.6640625" style="1071" customWidth="1"/>
    <col min="5" max="6" width="17.6640625" style="1071" customWidth="1"/>
    <col min="7" max="7" width="3.33203125" style="1071" customWidth="1"/>
    <col min="8" max="173" width="11.44140625" style="1071"/>
    <col min="174" max="16384" width="11.44140625" style="1072"/>
  </cols>
  <sheetData>
    <row r="1" spans="1:179">
      <c r="A1" s="1070"/>
      <c r="B1" s="1070"/>
      <c r="C1" s="1070"/>
      <c r="D1" s="1070"/>
      <c r="E1" s="1070"/>
    </row>
    <row r="2" spans="1:179" s="1093" customFormat="1">
      <c r="A2" s="1302" t="s">
        <v>4095</v>
      </c>
      <c r="B2" s="1302"/>
      <c r="C2" s="1302"/>
      <c r="D2" s="1302"/>
      <c r="E2" s="1302"/>
      <c r="F2" s="1302"/>
      <c r="G2" s="790"/>
      <c r="H2" s="1092"/>
      <c r="I2" s="1092"/>
      <c r="J2" s="1092"/>
      <c r="K2" s="1092"/>
      <c r="L2" s="1092"/>
      <c r="M2" s="1092"/>
      <c r="N2" s="1092"/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1092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2"/>
      <c r="CI2" s="1092"/>
      <c r="CJ2" s="1092"/>
      <c r="CK2" s="1092"/>
      <c r="CL2" s="1092"/>
      <c r="CM2" s="1092"/>
      <c r="CN2" s="1092"/>
      <c r="CO2" s="1092"/>
      <c r="CP2" s="1092"/>
      <c r="CQ2" s="1092"/>
      <c r="CR2" s="1092"/>
      <c r="CS2" s="1092"/>
      <c r="CT2" s="1092"/>
      <c r="CU2" s="1092"/>
      <c r="CV2" s="1092"/>
      <c r="CW2" s="1092"/>
      <c r="CX2" s="1092"/>
      <c r="CY2" s="1092"/>
      <c r="CZ2" s="1092"/>
      <c r="DA2" s="1092"/>
      <c r="DB2" s="1092"/>
      <c r="DC2" s="1092"/>
      <c r="DD2" s="1092"/>
      <c r="DE2" s="1092"/>
      <c r="DF2" s="1092"/>
      <c r="DG2" s="1092"/>
      <c r="DH2" s="1092"/>
      <c r="DI2" s="1092"/>
      <c r="DJ2" s="1092"/>
      <c r="DK2" s="1092"/>
      <c r="DL2" s="1092"/>
      <c r="DM2" s="1092"/>
      <c r="DN2" s="1092"/>
      <c r="DO2" s="1092"/>
      <c r="DP2" s="1092"/>
      <c r="DQ2" s="1092"/>
      <c r="DR2" s="1092"/>
      <c r="DS2" s="1092"/>
      <c r="DT2" s="1092"/>
      <c r="DU2" s="1092"/>
      <c r="DV2" s="1092"/>
      <c r="DW2" s="1092"/>
      <c r="DX2" s="1092"/>
      <c r="DY2" s="1092"/>
      <c r="DZ2" s="1092"/>
      <c r="EA2" s="1092"/>
      <c r="EB2" s="1092"/>
      <c r="EC2" s="1092"/>
      <c r="ED2" s="1092"/>
      <c r="EE2" s="1092"/>
      <c r="EF2" s="1092"/>
      <c r="EG2" s="1092"/>
      <c r="EH2" s="1092"/>
      <c r="EI2" s="1092"/>
      <c r="EJ2" s="1092"/>
      <c r="EK2" s="1092"/>
      <c r="EL2" s="1092"/>
      <c r="EM2" s="1092"/>
      <c r="EN2" s="1092"/>
      <c r="EO2" s="1092"/>
      <c r="EP2" s="1092"/>
      <c r="EQ2" s="1092"/>
      <c r="ER2" s="1092"/>
      <c r="ES2" s="1092"/>
      <c r="ET2" s="1092"/>
      <c r="EU2" s="1092"/>
      <c r="EV2" s="1092"/>
      <c r="EW2" s="1092"/>
      <c r="EX2" s="1092"/>
      <c r="EY2" s="1092"/>
      <c r="EZ2" s="1092"/>
      <c r="FA2" s="1092"/>
      <c r="FB2" s="1092"/>
      <c r="FC2" s="1092"/>
      <c r="FD2" s="1092"/>
      <c r="FE2" s="1092"/>
      <c r="FF2" s="1092"/>
      <c r="FG2" s="1092"/>
      <c r="FH2" s="1092"/>
      <c r="FI2" s="1092"/>
      <c r="FJ2" s="1092"/>
      <c r="FK2" s="1092"/>
      <c r="FL2" s="1092"/>
      <c r="FM2" s="1092"/>
      <c r="FN2" s="1092"/>
      <c r="FO2" s="1092"/>
      <c r="FP2" s="1092"/>
      <c r="FQ2" s="1092"/>
      <c r="FR2" s="1092"/>
      <c r="FS2" s="1092"/>
      <c r="FT2" s="1092"/>
      <c r="FU2" s="1092"/>
      <c r="FV2" s="1092"/>
      <c r="FW2" s="1092"/>
    </row>
    <row r="3" spans="1:179">
      <c r="A3" s="1284" t="s">
        <v>43</v>
      </c>
      <c r="B3" s="1284"/>
      <c r="C3" s="1284"/>
      <c r="D3" s="1284"/>
      <c r="E3" s="1284"/>
      <c r="F3" s="1284"/>
    </row>
    <row r="4" spans="1:179">
      <c r="A4" s="1309" t="s">
        <v>6753</v>
      </c>
      <c r="B4" s="1309"/>
      <c r="C4" s="1309"/>
      <c r="D4" s="1309"/>
      <c r="E4" s="1309"/>
      <c r="F4" s="1309"/>
    </row>
    <row r="5" spans="1:179">
      <c r="A5" s="1309" t="s">
        <v>4156</v>
      </c>
      <c r="B5" s="1309"/>
      <c r="C5" s="1309"/>
      <c r="D5" s="1309"/>
      <c r="E5" s="1309"/>
      <c r="F5" s="1309"/>
    </row>
    <row r="6" spans="1:179" s="1093" customFormat="1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  <c r="G6" s="790"/>
      <c r="H6" s="1092"/>
      <c r="I6" s="1092"/>
      <c r="J6" s="1092"/>
      <c r="K6" s="1092"/>
      <c r="L6" s="1092"/>
      <c r="M6" s="1092"/>
      <c r="N6" s="1092"/>
      <c r="O6" s="1092"/>
      <c r="P6" s="1092"/>
      <c r="Q6" s="1092"/>
      <c r="R6" s="1092"/>
      <c r="S6" s="1092"/>
      <c r="T6" s="1092"/>
      <c r="U6" s="1092"/>
      <c r="V6" s="1092"/>
      <c r="W6" s="1092"/>
      <c r="X6" s="1092"/>
      <c r="Y6" s="1092"/>
      <c r="Z6" s="1092"/>
      <c r="AA6" s="1092"/>
      <c r="AB6" s="1092"/>
      <c r="AC6" s="1092"/>
      <c r="AD6" s="1092"/>
      <c r="AE6" s="1092"/>
      <c r="AF6" s="1092"/>
      <c r="AG6" s="1092"/>
      <c r="AH6" s="1092"/>
      <c r="AI6" s="1092"/>
      <c r="AJ6" s="1092"/>
      <c r="AK6" s="1092"/>
      <c r="AL6" s="1092"/>
      <c r="AM6" s="1092"/>
      <c r="AN6" s="1092"/>
      <c r="AO6" s="1092"/>
      <c r="AP6" s="1092"/>
      <c r="AQ6" s="1092"/>
      <c r="AR6" s="1092"/>
      <c r="AS6" s="1092"/>
      <c r="AT6" s="1092"/>
      <c r="AU6" s="1092"/>
      <c r="AV6" s="1092"/>
      <c r="AW6" s="1092"/>
      <c r="AX6" s="1092"/>
      <c r="AY6" s="1092"/>
      <c r="AZ6" s="1092"/>
      <c r="BA6" s="1092"/>
      <c r="BB6" s="1092"/>
      <c r="BC6" s="1092"/>
      <c r="BD6" s="1092"/>
      <c r="BE6" s="1092"/>
      <c r="BF6" s="1092"/>
      <c r="BG6" s="1092"/>
      <c r="BH6" s="1092"/>
      <c r="BI6" s="1092"/>
      <c r="BJ6" s="1092"/>
      <c r="BK6" s="1092"/>
      <c r="BL6" s="1092"/>
      <c r="BM6" s="1092"/>
      <c r="BN6" s="1092"/>
      <c r="BO6" s="1092"/>
      <c r="BP6" s="1092"/>
      <c r="BQ6" s="1092"/>
      <c r="BR6" s="1092"/>
      <c r="BS6" s="1092"/>
      <c r="BT6" s="1092"/>
      <c r="BU6" s="1092"/>
      <c r="BV6" s="1092"/>
      <c r="BW6" s="1092"/>
      <c r="BX6" s="1092"/>
      <c r="BY6" s="1092"/>
      <c r="BZ6" s="1092"/>
      <c r="CA6" s="1092"/>
      <c r="CB6" s="1092"/>
      <c r="CC6" s="1092"/>
      <c r="CD6" s="1092"/>
      <c r="CE6" s="1092"/>
      <c r="CF6" s="1092"/>
      <c r="CG6" s="1092"/>
      <c r="CH6" s="1092"/>
      <c r="CI6" s="1092"/>
      <c r="CJ6" s="1092"/>
      <c r="CK6" s="1092"/>
      <c r="CL6" s="1092"/>
      <c r="CM6" s="1092"/>
      <c r="CN6" s="1092"/>
      <c r="CO6" s="1092"/>
      <c r="CP6" s="1092"/>
      <c r="CQ6" s="1092"/>
      <c r="CR6" s="1092"/>
      <c r="CS6" s="1092"/>
      <c r="CT6" s="1092"/>
      <c r="CU6" s="1092"/>
      <c r="CV6" s="1092"/>
      <c r="CW6" s="1092"/>
      <c r="CX6" s="1092"/>
      <c r="CY6" s="1092"/>
      <c r="CZ6" s="1092"/>
      <c r="DA6" s="1092"/>
      <c r="DB6" s="1092"/>
      <c r="DC6" s="1092"/>
      <c r="DD6" s="1092"/>
      <c r="DE6" s="1092"/>
      <c r="DF6" s="1092"/>
      <c r="DG6" s="1092"/>
      <c r="DH6" s="1092"/>
      <c r="DI6" s="1092"/>
      <c r="DJ6" s="1092"/>
      <c r="DK6" s="1092"/>
      <c r="DL6" s="1092"/>
      <c r="DM6" s="1092"/>
      <c r="DN6" s="1092"/>
      <c r="DO6" s="1092"/>
      <c r="DP6" s="1092"/>
      <c r="DQ6" s="1092"/>
      <c r="DR6" s="1092"/>
      <c r="DS6" s="1092"/>
      <c r="DT6" s="1092"/>
      <c r="DU6" s="1092"/>
      <c r="DV6" s="1092"/>
      <c r="DW6" s="1092"/>
      <c r="DX6" s="1092"/>
      <c r="DY6" s="1092"/>
      <c r="DZ6" s="1092"/>
      <c r="EA6" s="1092"/>
      <c r="EB6" s="1092"/>
      <c r="EC6" s="1092"/>
      <c r="ED6" s="1092"/>
      <c r="EE6" s="1092"/>
      <c r="EF6" s="1092"/>
      <c r="EG6" s="1092"/>
      <c r="EH6" s="1092"/>
      <c r="EI6" s="1092"/>
      <c r="EJ6" s="1092"/>
      <c r="EK6" s="1092"/>
      <c r="EL6" s="1092"/>
      <c r="EM6" s="1092"/>
      <c r="EN6" s="1092"/>
      <c r="EO6" s="1092"/>
      <c r="EP6" s="1092"/>
      <c r="EQ6" s="1092"/>
      <c r="ER6" s="1092"/>
      <c r="ES6" s="1092"/>
      <c r="ET6" s="1092"/>
      <c r="EU6" s="1092"/>
      <c r="EV6" s="1092"/>
      <c r="EW6" s="1092"/>
      <c r="EX6" s="1092"/>
      <c r="EY6" s="1092"/>
      <c r="EZ6" s="1092"/>
      <c r="FA6" s="1092"/>
      <c r="FB6" s="1092"/>
      <c r="FC6" s="1092"/>
      <c r="FD6" s="1092"/>
      <c r="FE6" s="1092"/>
      <c r="FF6" s="1092"/>
      <c r="FG6" s="1092"/>
      <c r="FH6" s="1092"/>
      <c r="FI6" s="1092"/>
      <c r="FJ6" s="1092"/>
      <c r="FK6" s="1092"/>
      <c r="FL6" s="1092"/>
      <c r="FM6" s="1092"/>
      <c r="FN6" s="1092"/>
      <c r="FO6" s="1092"/>
      <c r="FP6" s="1092"/>
      <c r="FQ6" s="1092"/>
      <c r="FR6" s="1092"/>
      <c r="FS6" s="1092"/>
      <c r="FT6" s="1092"/>
      <c r="FU6" s="1092"/>
      <c r="FV6" s="1092"/>
      <c r="FW6" s="1092"/>
    </row>
    <row r="7" spans="1:179" ht="14.25" customHeight="1">
      <c r="A7" s="1075"/>
      <c r="B7" s="1070"/>
      <c r="C7" s="1076"/>
      <c r="D7" s="1077"/>
      <c r="E7" s="1077"/>
      <c r="FH7" s="1072"/>
      <c r="FI7" s="1072"/>
      <c r="FJ7" s="1072"/>
      <c r="FK7" s="1072"/>
      <c r="FL7" s="1072"/>
      <c r="FM7" s="1072"/>
      <c r="FN7" s="1072"/>
      <c r="FO7" s="1072"/>
      <c r="FP7" s="1072"/>
      <c r="FQ7" s="1072"/>
    </row>
    <row r="8" spans="1:179" s="49" customFormat="1" ht="14.2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2" t="s">
        <v>4161</v>
      </c>
      <c r="F8" s="1252" t="s">
        <v>4161</v>
      </c>
    </row>
    <row r="9" spans="1:179" s="49" customFormat="1" ht="14.25" customHeight="1">
      <c r="A9" s="1251" t="s">
        <v>4158</v>
      </c>
      <c r="B9" s="1251" t="s">
        <v>4159</v>
      </c>
      <c r="C9" s="1251" t="s">
        <v>4160</v>
      </c>
      <c r="D9" s="1251"/>
      <c r="E9" s="50" t="s">
        <v>4162</v>
      </c>
      <c r="F9" s="50" t="s">
        <v>4163</v>
      </c>
    </row>
    <row r="10" spans="1:179">
      <c r="A10" s="1101"/>
      <c r="B10" s="1101"/>
      <c r="C10" s="1101"/>
      <c r="D10" s="1101"/>
      <c r="E10" s="1101"/>
    </row>
    <row r="11" spans="1:179">
      <c r="A11" s="1418" t="s">
        <v>4102</v>
      </c>
      <c r="B11" s="1419" t="s">
        <v>4102</v>
      </c>
      <c r="C11" s="1078"/>
      <c r="D11" s="1078"/>
      <c r="E11" s="1079"/>
      <c r="F11" s="1079"/>
      <c r="FH11" s="1072"/>
      <c r="FI11" s="1072"/>
      <c r="FJ11" s="1072"/>
      <c r="FK11" s="1072"/>
      <c r="FL11" s="1072"/>
      <c r="FM11" s="1072"/>
      <c r="FN11" s="1072"/>
      <c r="FO11" s="1072"/>
      <c r="FP11" s="1072"/>
      <c r="FQ11" s="1072"/>
    </row>
    <row r="12" spans="1:179" s="1080" customFormat="1" ht="13.8">
      <c r="A12" s="238" t="s">
        <v>7439</v>
      </c>
      <c r="B12" s="1151" t="s">
        <v>7105</v>
      </c>
      <c r="C12" s="1106">
        <v>1</v>
      </c>
      <c r="D12" s="1152">
        <v>0</v>
      </c>
      <c r="E12" s="1153">
        <v>68417.100000000006</v>
      </c>
      <c r="F12" s="1153">
        <f>+E12</f>
        <v>68417.100000000006</v>
      </c>
      <c r="G12" s="1008"/>
      <c r="H12" s="1008"/>
      <c r="I12" s="1008"/>
      <c r="J12" s="1008"/>
      <c r="K12" s="1008"/>
      <c r="L12" s="1008"/>
      <c r="M12" s="1008"/>
      <c r="N12" s="1008"/>
      <c r="O12" s="1008"/>
      <c r="P12" s="1008"/>
      <c r="Q12" s="1008"/>
      <c r="R12" s="1008"/>
      <c r="S12" s="1008"/>
      <c r="T12" s="1008"/>
      <c r="U12" s="1008"/>
      <c r="V12" s="1008"/>
      <c r="W12" s="1008"/>
      <c r="X12" s="1008"/>
      <c r="Y12" s="1008"/>
      <c r="Z12" s="1008"/>
      <c r="AA12" s="1008"/>
      <c r="AB12" s="1008"/>
      <c r="AC12" s="1008"/>
      <c r="AD12" s="1008"/>
      <c r="AE12" s="1008"/>
      <c r="AF12" s="1008"/>
      <c r="AG12" s="1008"/>
      <c r="AH12" s="1008"/>
      <c r="AI12" s="1008"/>
      <c r="AJ12" s="1008"/>
      <c r="AK12" s="1008"/>
      <c r="AL12" s="1008"/>
      <c r="AM12" s="1008"/>
      <c r="AN12" s="1008"/>
      <c r="AO12" s="1008"/>
      <c r="AP12" s="1008"/>
      <c r="AQ12" s="1008"/>
      <c r="AR12" s="1008"/>
      <c r="AS12" s="1008"/>
      <c r="AT12" s="1008"/>
      <c r="AU12" s="1008"/>
      <c r="AV12" s="1008"/>
      <c r="AW12" s="1008"/>
      <c r="AX12" s="1008"/>
      <c r="AY12" s="1008"/>
      <c r="AZ12" s="1008"/>
      <c r="BA12" s="1008"/>
      <c r="BB12" s="1008"/>
      <c r="BC12" s="1008"/>
      <c r="BD12" s="1008"/>
      <c r="BE12" s="1008"/>
      <c r="BF12" s="1008"/>
      <c r="BG12" s="1008"/>
      <c r="BH12" s="1008"/>
      <c r="BI12" s="1008"/>
      <c r="BJ12" s="1008"/>
      <c r="BK12" s="1008"/>
      <c r="BL12" s="1008"/>
      <c r="BM12" s="1008"/>
      <c r="BN12" s="1008"/>
      <c r="BO12" s="1008"/>
      <c r="BP12" s="1008"/>
      <c r="BQ12" s="1008"/>
      <c r="BR12" s="1008"/>
      <c r="BS12" s="1008"/>
      <c r="BT12" s="1008"/>
      <c r="BU12" s="1008"/>
      <c r="BV12" s="1008"/>
      <c r="BW12" s="1008"/>
      <c r="BX12" s="1008"/>
      <c r="BY12" s="1008"/>
      <c r="BZ12" s="1008"/>
      <c r="CA12" s="1008"/>
      <c r="CB12" s="1008"/>
      <c r="CC12" s="1008"/>
      <c r="CD12" s="1008"/>
      <c r="CE12" s="1008"/>
      <c r="CF12" s="1008"/>
      <c r="CG12" s="1008"/>
      <c r="CH12" s="1008"/>
      <c r="CI12" s="1008"/>
      <c r="CJ12" s="1008"/>
      <c r="CK12" s="1008"/>
      <c r="CL12" s="1008"/>
      <c r="CM12" s="1008"/>
      <c r="CN12" s="1008"/>
      <c r="CO12" s="1008"/>
      <c r="CP12" s="1008"/>
      <c r="CQ12" s="1008"/>
      <c r="CR12" s="1008"/>
      <c r="CS12" s="1008"/>
      <c r="CT12" s="1008"/>
      <c r="CU12" s="1008"/>
      <c r="CV12" s="1008"/>
      <c r="CW12" s="1008"/>
      <c r="CX12" s="1008"/>
      <c r="CY12" s="1008"/>
      <c r="CZ12" s="1008"/>
      <c r="DA12" s="1008"/>
      <c r="DB12" s="1008"/>
      <c r="DC12" s="1008"/>
      <c r="DD12" s="1008"/>
      <c r="DE12" s="1008"/>
      <c r="DF12" s="1008"/>
      <c r="DG12" s="1008"/>
      <c r="DH12" s="1008"/>
      <c r="DI12" s="1008"/>
      <c r="DJ12" s="1008"/>
      <c r="DK12" s="1008"/>
      <c r="DL12" s="1008"/>
      <c r="DM12" s="1008"/>
      <c r="DN12" s="1008"/>
      <c r="DO12" s="1008"/>
      <c r="DP12" s="1008"/>
      <c r="DQ12" s="1008"/>
      <c r="DR12" s="1008"/>
      <c r="DS12" s="1008"/>
      <c r="DT12" s="1008"/>
      <c r="DU12" s="1008"/>
      <c r="DV12" s="1008"/>
      <c r="DW12" s="1008"/>
      <c r="DX12" s="1008"/>
      <c r="DY12" s="1008"/>
      <c r="DZ12" s="1008"/>
      <c r="EA12" s="1008"/>
      <c r="EB12" s="1008"/>
      <c r="EC12" s="1008"/>
      <c r="ED12" s="1008"/>
      <c r="EE12" s="1008"/>
      <c r="EF12" s="1008"/>
      <c r="EG12" s="1008"/>
      <c r="EH12" s="1008"/>
      <c r="EI12" s="1008"/>
      <c r="EJ12" s="1008"/>
      <c r="EK12" s="1008"/>
      <c r="EL12" s="1008"/>
      <c r="EM12" s="1008"/>
      <c r="EN12" s="1008"/>
      <c r="EO12" s="1008"/>
      <c r="EP12" s="1008"/>
      <c r="EQ12" s="1008"/>
      <c r="ER12" s="1008"/>
      <c r="ES12" s="1008"/>
      <c r="ET12" s="1008"/>
      <c r="EU12" s="1008"/>
      <c r="EV12" s="1008"/>
      <c r="EW12" s="1008"/>
      <c r="EX12" s="1008"/>
      <c r="EY12" s="1008"/>
      <c r="EZ12" s="1008"/>
      <c r="FA12" s="1008"/>
      <c r="FB12" s="1008"/>
      <c r="FC12" s="1008"/>
      <c r="FD12" s="1008"/>
      <c r="FE12" s="1008"/>
      <c r="FF12" s="1008"/>
      <c r="FG12" s="1008"/>
      <c r="FH12" s="1008"/>
      <c r="FI12" s="1008"/>
      <c r="FJ12" s="1008"/>
      <c r="FK12" s="1008"/>
      <c r="FL12" s="1008"/>
      <c r="FM12" s="1008"/>
      <c r="FN12" s="1008"/>
      <c r="FO12" s="1008"/>
      <c r="FP12" s="1008"/>
      <c r="FQ12" s="1008"/>
    </row>
    <row r="13" spans="1:179" s="1080" customFormat="1" ht="13.8">
      <c r="A13" s="238" t="s">
        <v>7440</v>
      </c>
      <c r="B13" s="1151" t="s">
        <v>7441</v>
      </c>
      <c r="C13" s="1106">
        <v>1</v>
      </c>
      <c r="D13" s="1152">
        <v>0</v>
      </c>
      <c r="E13" s="1153">
        <v>52622.400000000001</v>
      </c>
      <c r="F13" s="1153">
        <f>+E13</f>
        <v>52622.400000000001</v>
      </c>
      <c r="G13" s="1008"/>
      <c r="H13" s="1008"/>
      <c r="I13" s="1008"/>
      <c r="J13" s="1008"/>
      <c r="K13" s="1008"/>
      <c r="L13" s="1008"/>
      <c r="M13" s="1008"/>
      <c r="N13" s="1008"/>
      <c r="O13" s="1008"/>
      <c r="P13" s="1008"/>
      <c r="Q13" s="1008"/>
      <c r="R13" s="1008"/>
      <c r="S13" s="1008"/>
      <c r="T13" s="1008"/>
      <c r="U13" s="1008"/>
      <c r="V13" s="1008"/>
      <c r="W13" s="1008"/>
      <c r="X13" s="1008"/>
      <c r="Y13" s="1008"/>
      <c r="Z13" s="1008"/>
      <c r="AA13" s="1008"/>
      <c r="AB13" s="1008"/>
      <c r="AC13" s="1008"/>
      <c r="AD13" s="1008"/>
      <c r="AE13" s="1008"/>
      <c r="AF13" s="1008"/>
      <c r="AG13" s="1008"/>
      <c r="AH13" s="1008"/>
      <c r="AI13" s="1008"/>
      <c r="AJ13" s="1008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  <c r="AU13" s="1008"/>
      <c r="AV13" s="1008"/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8"/>
      <c r="BH13" s="1008"/>
      <c r="BI13" s="1008"/>
      <c r="BJ13" s="1008"/>
      <c r="BK13" s="1008"/>
      <c r="BL13" s="1008"/>
      <c r="BM13" s="1008"/>
      <c r="BN13" s="1008"/>
      <c r="BO13" s="1008"/>
      <c r="BP13" s="1008"/>
      <c r="BQ13" s="1008"/>
      <c r="BR13" s="1008"/>
      <c r="BS13" s="1008"/>
      <c r="BT13" s="1008"/>
      <c r="BU13" s="1008"/>
      <c r="BV13" s="1008"/>
      <c r="BW13" s="1008"/>
      <c r="BX13" s="1008"/>
      <c r="BY13" s="1008"/>
      <c r="BZ13" s="1008"/>
      <c r="CA13" s="1008"/>
      <c r="CB13" s="1008"/>
      <c r="CC13" s="1008"/>
      <c r="CD13" s="1008"/>
      <c r="CE13" s="1008"/>
      <c r="CF13" s="1008"/>
      <c r="CG13" s="1008"/>
      <c r="CH13" s="1008"/>
      <c r="CI13" s="1008"/>
      <c r="CJ13" s="1008"/>
      <c r="CK13" s="1008"/>
      <c r="CL13" s="1008"/>
      <c r="CM13" s="1008"/>
      <c r="CN13" s="1008"/>
      <c r="CO13" s="1008"/>
      <c r="CP13" s="1008"/>
      <c r="CQ13" s="1008"/>
      <c r="CR13" s="1008"/>
      <c r="CS13" s="1008"/>
      <c r="CT13" s="1008"/>
      <c r="CU13" s="1008"/>
      <c r="CV13" s="1008"/>
      <c r="CW13" s="1008"/>
      <c r="CX13" s="1008"/>
      <c r="CY13" s="1008"/>
      <c r="CZ13" s="1008"/>
      <c r="DA13" s="1008"/>
      <c r="DB13" s="1008"/>
      <c r="DC13" s="1008"/>
      <c r="DD13" s="1008"/>
      <c r="DE13" s="1008"/>
      <c r="DF13" s="1008"/>
      <c r="DG13" s="1008"/>
      <c r="DH13" s="1008"/>
      <c r="DI13" s="1008"/>
      <c r="DJ13" s="1008"/>
      <c r="DK13" s="1008"/>
      <c r="DL13" s="1008"/>
      <c r="DM13" s="1008"/>
      <c r="DN13" s="1008"/>
      <c r="DO13" s="1008"/>
      <c r="DP13" s="1008"/>
      <c r="DQ13" s="1008"/>
      <c r="DR13" s="1008"/>
      <c r="DS13" s="1008"/>
      <c r="DT13" s="1008"/>
      <c r="DU13" s="1008"/>
      <c r="DV13" s="1008"/>
      <c r="DW13" s="1008"/>
      <c r="DX13" s="1008"/>
      <c r="DY13" s="1008"/>
      <c r="DZ13" s="1008"/>
      <c r="EA13" s="1008"/>
      <c r="EB13" s="1008"/>
      <c r="EC13" s="1008"/>
      <c r="ED13" s="1008"/>
      <c r="EE13" s="1008"/>
      <c r="EF13" s="1008"/>
      <c r="EG13" s="1008"/>
      <c r="EH13" s="1008"/>
      <c r="EI13" s="1008"/>
      <c r="EJ13" s="1008"/>
      <c r="EK13" s="1008"/>
      <c r="EL13" s="1008"/>
      <c r="EM13" s="1008"/>
      <c r="EN13" s="1008"/>
      <c r="EO13" s="1008"/>
      <c r="EP13" s="1008"/>
      <c r="EQ13" s="1008"/>
      <c r="ER13" s="1008"/>
      <c r="ES13" s="1008"/>
      <c r="ET13" s="1008"/>
      <c r="EU13" s="1008"/>
      <c r="EV13" s="1008"/>
      <c r="EW13" s="1008"/>
      <c r="EX13" s="1008"/>
      <c r="EY13" s="1008"/>
      <c r="EZ13" s="1008"/>
      <c r="FA13" s="1008"/>
      <c r="FB13" s="1008"/>
      <c r="FC13" s="1008"/>
      <c r="FD13" s="1008"/>
      <c r="FE13" s="1008"/>
      <c r="FF13" s="1008"/>
      <c r="FG13" s="1008"/>
      <c r="FH13" s="1008"/>
      <c r="FI13" s="1008"/>
      <c r="FJ13" s="1008"/>
      <c r="FK13" s="1008"/>
      <c r="FL13" s="1008"/>
      <c r="FM13" s="1008"/>
      <c r="FN13" s="1008"/>
      <c r="FO13" s="1008"/>
      <c r="FP13" s="1008"/>
      <c r="FQ13" s="1008"/>
    </row>
    <row r="14" spans="1:179" s="1080" customFormat="1" ht="13.8">
      <c r="A14" s="238" t="s">
        <v>7442</v>
      </c>
      <c r="B14" s="1151" t="s">
        <v>4326</v>
      </c>
      <c r="C14" s="1106">
        <v>2</v>
      </c>
      <c r="D14" s="1152">
        <v>0</v>
      </c>
      <c r="E14" s="1153">
        <v>46434.3</v>
      </c>
      <c r="F14" s="1153">
        <f>+E14</f>
        <v>46434.3</v>
      </c>
      <c r="G14" s="1008"/>
      <c r="H14" s="1008"/>
      <c r="I14" s="1008"/>
      <c r="J14" s="1008"/>
      <c r="K14" s="1008"/>
      <c r="L14" s="1008"/>
      <c r="M14" s="1008"/>
      <c r="N14" s="1008"/>
      <c r="O14" s="1008"/>
      <c r="P14" s="1008"/>
      <c r="Q14" s="1008"/>
      <c r="R14" s="1008"/>
      <c r="S14" s="1008"/>
      <c r="T14" s="1008"/>
      <c r="U14" s="1008"/>
      <c r="V14" s="1008"/>
      <c r="W14" s="1008"/>
      <c r="X14" s="1008"/>
      <c r="Y14" s="1008"/>
      <c r="Z14" s="1008"/>
      <c r="AA14" s="1008"/>
      <c r="AB14" s="1008"/>
      <c r="AC14" s="1008"/>
      <c r="AD14" s="1008"/>
      <c r="AE14" s="1008"/>
      <c r="AF14" s="1008"/>
      <c r="AG14" s="1008"/>
      <c r="AH14" s="1008"/>
      <c r="AI14" s="1008"/>
      <c r="AJ14" s="1008"/>
      <c r="AK14" s="1008"/>
      <c r="AL14" s="1008"/>
      <c r="AM14" s="1008"/>
      <c r="AN14" s="1008"/>
      <c r="AO14" s="1008"/>
      <c r="AP14" s="1008"/>
      <c r="AQ14" s="1008"/>
      <c r="AR14" s="1008"/>
      <c r="AS14" s="1008"/>
      <c r="AT14" s="1008"/>
      <c r="AU14" s="1008"/>
      <c r="AV14" s="1008"/>
      <c r="AW14" s="1008"/>
      <c r="AX14" s="1008"/>
      <c r="AY14" s="1008"/>
      <c r="AZ14" s="1008"/>
      <c r="BA14" s="1008"/>
      <c r="BB14" s="1008"/>
      <c r="BC14" s="1008"/>
      <c r="BD14" s="1008"/>
      <c r="BE14" s="1008"/>
      <c r="BF14" s="1008"/>
      <c r="BG14" s="1008"/>
      <c r="BH14" s="1008"/>
      <c r="BI14" s="1008"/>
      <c r="BJ14" s="1008"/>
      <c r="BK14" s="1008"/>
      <c r="BL14" s="1008"/>
      <c r="BM14" s="1008"/>
      <c r="BN14" s="1008"/>
      <c r="BO14" s="1008"/>
      <c r="BP14" s="1008"/>
      <c r="BQ14" s="1008"/>
      <c r="BR14" s="1008"/>
      <c r="BS14" s="1008"/>
      <c r="BT14" s="1008"/>
      <c r="BU14" s="1008"/>
      <c r="BV14" s="1008"/>
      <c r="BW14" s="1008"/>
      <c r="BX14" s="1008"/>
      <c r="BY14" s="1008"/>
      <c r="BZ14" s="1008"/>
      <c r="CA14" s="1008"/>
      <c r="CB14" s="1008"/>
      <c r="CC14" s="1008"/>
      <c r="CD14" s="1008"/>
      <c r="CE14" s="1008"/>
      <c r="CF14" s="1008"/>
      <c r="CG14" s="1008"/>
      <c r="CH14" s="1008"/>
      <c r="CI14" s="1008"/>
      <c r="CJ14" s="1008"/>
      <c r="CK14" s="1008"/>
      <c r="CL14" s="1008"/>
      <c r="CM14" s="1008"/>
      <c r="CN14" s="1008"/>
      <c r="CO14" s="1008"/>
      <c r="CP14" s="1008"/>
      <c r="CQ14" s="1008"/>
      <c r="CR14" s="1008"/>
      <c r="CS14" s="1008"/>
      <c r="CT14" s="1008"/>
      <c r="CU14" s="1008"/>
      <c r="CV14" s="1008"/>
      <c r="CW14" s="1008"/>
      <c r="CX14" s="1008"/>
      <c r="CY14" s="1008"/>
      <c r="CZ14" s="1008"/>
      <c r="DA14" s="1008"/>
      <c r="DB14" s="1008"/>
      <c r="DC14" s="1008"/>
      <c r="DD14" s="1008"/>
      <c r="DE14" s="1008"/>
      <c r="DF14" s="1008"/>
      <c r="DG14" s="1008"/>
      <c r="DH14" s="1008"/>
      <c r="DI14" s="1008"/>
      <c r="DJ14" s="1008"/>
      <c r="DK14" s="1008"/>
      <c r="DL14" s="1008"/>
      <c r="DM14" s="1008"/>
      <c r="DN14" s="1008"/>
      <c r="DO14" s="1008"/>
      <c r="DP14" s="1008"/>
      <c r="DQ14" s="1008"/>
      <c r="DR14" s="1008"/>
      <c r="DS14" s="1008"/>
      <c r="DT14" s="1008"/>
      <c r="DU14" s="1008"/>
      <c r="DV14" s="1008"/>
      <c r="DW14" s="1008"/>
      <c r="DX14" s="1008"/>
      <c r="DY14" s="1008"/>
      <c r="DZ14" s="1008"/>
      <c r="EA14" s="1008"/>
      <c r="EB14" s="1008"/>
      <c r="EC14" s="1008"/>
      <c r="ED14" s="1008"/>
      <c r="EE14" s="1008"/>
      <c r="EF14" s="1008"/>
      <c r="EG14" s="1008"/>
      <c r="EH14" s="1008"/>
      <c r="EI14" s="1008"/>
      <c r="EJ14" s="1008"/>
      <c r="EK14" s="1008"/>
      <c r="EL14" s="1008"/>
      <c r="EM14" s="1008"/>
      <c r="EN14" s="1008"/>
      <c r="EO14" s="1008"/>
      <c r="EP14" s="1008"/>
      <c r="EQ14" s="1008"/>
      <c r="ER14" s="1008"/>
      <c r="ES14" s="1008"/>
      <c r="ET14" s="1008"/>
      <c r="EU14" s="1008"/>
      <c r="EV14" s="1008"/>
      <c r="EW14" s="1008"/>
      <c r="EX14" s="1008"/>
      <c r="EY14" s="1008"/>
      <c r="EZ14" s="1008"/>
      <c r="FA14" s="1008"/>
      <c r="FB14" s="1008"/>
      <c r="FC14" s="1008"/>
      <c r="FD14" s="1008"/>
      <c r="FE14" s="1008"/>
      <c r="FF14" s="1008"/>
      <c r="FG14" s="1008"/>
      <c r="FH14" s="1008"/>
      <c r="FI14" s="1008"/>
      <c r="FJ14" s="1008"/>
      <c r="FK14" s="1008"/>
      <c r="FL14" s="1008"/>
      <c r="FM14" s="1008"/>
      <c r="FN14" s="1008"/>
      <c r="FO14" s="1008"/>
      <c r="FP14" s="1008"/>
      <c r="FQ14" s="1008"/>
    </row>
    <row r="15" spans="1:179" s="1080" customFormat="1" ht="13.8">
      <c r="A15" s="238" t="s">
        <v>7443</v>
      </c>
      <c r="B15" s="1151" t="s">
        <v>4372</v>
      </c>
      <c r="C15" s="1106">
        <v>2</v>
      </c>
      <c r="D15" s="1152">
        <v>0</v>
      </c>
      <c r="E15" s="1153">
        <v>24768.65</v>
      </c>
      <c r="F15" s="1153">
        <f>+E15</f>
        <v>24768.65</v>
      </c>
      <c r="G15" s="1008"/>
      <c r="H15" s="1008"/>
      <c r="I15" s="1008"/>
      <c r="J15" s="1008"/>
      <c r="K15" s="1008"/>
      <c r="L15" s="1008"/>
      <c r="M15" s="1008"/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8"/>
      <c r="Y15" s="1008"/>
      <c r="Z15" s="1008"/>
      <c r="AA15" s="1008"/>
      <c r="AB15" s="1008"/>
      <c r="AC15" s="1008"/>
      <c r="AD15" s="1008"/>
      <c r="AE15" s="1008"/>
      <c r="AF15" s="1008"/>
      <c r="AG15" s="1008"/>
      <c r="AH15" s="1008"/>
      <c r="AI15" s="1008"/>
      <c r="AJ15" s="1008"/>
      <c r="AK15" s="1008"/>
      <c r="AL15" s="1008"/>
      <c r="AM15" s="1008"/>
      <c r="AN15" s="1008"/>
      <c r="AO15" s="1008"/>
      <c r="AP15" s="1008"/>
      <c r="AQ15" s="1008"/>
      <c r="AR15" s="1008"/>
      <c r="AS15" s="1008"/>
      <c r="AT15" s="1008"/>
      <c r="AU15" s="1008"/>
      <c r="AV15" s="1008"/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8"/>
      <c r="BH15" s="1008"/>
      <c r="BI15" s="1008"/>
      <c r="BJ15" s="1008"/>
      <c r="BK15" s="1008"/>
      <c r="BL15" s="1008"/>
      <c r="BM15" s="1008"/>
      <c r="BN15" s="1008"/>
      <c r="BO15" s="1008"/>
      <c r="BP15" s="1008"/>
      <c r="BQ15" s="1008"/>
      <c r="BR15" s="1008"/>
      <c r="BS15" s="1008"/>
      <c r="BT15" s="1008"/>
      <c r="BU15" s="1008"/>
      <c r="BV15" s="1008"/>
      <c r="BW15" s="1008"/>
      <c r="BX15" s="1008"/>
      <c r="BY15" s="1008"/>
      <c r="BZ15" s="1008"/>
      <c r="CA15" s="1008"/>
      <c r="CB15" s="1008"/>
      <c r="CC15" s="1008"/>
      <c r="CD15" s="1008"/>
      <c r="CE15" s="1008"/>
      <c r="CF15" s="1008"/>
      <c r="CG15" s="1008"/>
      <c r="CH15" s="1008"/>
      <c r="CI15" s="1008"/>
      <c r="CJ15" s="1008"/>
      <c r="CK15" s="1008"/>
      <c r="CL15" s="1008"/>
      <c r="CM15" s="1008"/>
      <c r="CN15" s="1008"/>
      <c r="CO15" s="1008"/>
      <c r="CP15" s="1008"/>
      <c r="CQ15" s="1008"/>
      <c r="CR15" s="1008"/>
      <c r="CS15" s="1008"/>
      <c r="CT15" s="1008"/>
      <c r="CU15" s="1008"/>
      <c r="CV15" s="1008"/>
      <c r="CW15" s="1008"/>
      <c r="CX15" s="1008"/>
      <c r="CY15" s="1008"/>
      <c r="CZ15" s="1008"/>
      <c r="DA15" s="1008"/>
      <c r="DB15" s="1008"/>
      <c r="DC15" s="1008"/>
      <c r="DD15" s="1008"/>
      <c r="DE15" s="1008"/>
      <c r="DF15" s="1008"/>
      <c r="DG15" s="1008"/>
      <c r="DH15" s="1008"/>
      <c r="DI15" s="1008"/>
      <c r="DJ15" s="1008"/>
      <c r="DK15" s="1008"/>
      <c r="DL15" s="1008"/>
      <c r="DM15" s="1008"/>
      <c r="DN15" s="1008"/>
      <c r="DO15" s="1008"/>
      <c r="DP15" s="1008"/>
      <c r="DQ15" s="1008"/>
      <c r="DR15" s="1008"/>
      <c r="DS15" s="1008"/>
      <c r="DT15" s="1008"/>
      <c r="DU15" s="1008"/>
      <c r="DV15" s="1008"/>
      <c r="DW15" s="1008"/>
      <c r="DX15" s="1008"/>
      <c r="DY15" s="1008"/>
      <c r="DZ15" s="1008"/>
      <c r="EA15" s="1008"/>
      <c r="EB15" s="1008"/>
      <c r="EC15" s="1008"/>
      <c r="ED15" s="1008"/>
      <c r="EE15" s="1008"/>
      <c r="EF15" s="1008"/>
      <c r="EG15" s="1008"/>
      <c r="EH15" s="1008"/>
      <c r="EI15" s="1008"/>
      <c r="EJ15" s="1008"/>
      <c r="EK15" s="1008"/>
      <c r="EL15" s="1008"/>
      <c r="EM15" s="1008"/>
      <c r="EN15" s="1008"/>
      <c r="EO15" s="1008"/>
      <c r="EP15" s="1008"/>
      <c r="EQ15" s="1008"/>
      <c r="ER15" s="1008"/>
      <c r="ES15" s="1008"/>
      <c r="ET15" s="1008"/>
      <c r="EU15" s="1008"/>
      <c r="EV15" s="1008"/>
      <c r="EW15" s="1008"/>
      <c r="EX15" s="1008"/>
      <c r="EY15" s="1008"/>
      <c r="EZ15" s="1008"/>
      <c r="FA15" s="1008"/>
      <c r="FB15" s="1008"/>
      <c r="FC15" s="1008"/>
      <c r="FD15" s="1008"/>
      <c r="FE15" s="1008"/>
      <c r="FF15" s="1008"/>
      <c r="FG15" s="1008"/>
      <c r="FH15" s="1008"/>
      <c r="FI15" s="1008"/>
      <c r="FJ15" s="1008"/>
      <c r="FK15" s="1008"/>
      <c r="FL15" s="1008"/>
      <c r="FM15" s="1008"/>
      <c r="FN15" s="1008"/>
      <c r="FO15" s="1008"/>
      <c r="FP15" s="1008"/>
      <c r="FQ15" s="1008"/>
    </row>
    <row r="16" spans="1:179" s="49" customFormat="1" ht="15" customHeight="1">
      <c r="A16" s="760" t="s">
        <v>529</v>
      </c>
      <c r="B16" s="533" t="s">
        <v>4209</v>
      </c>
      <c r="C16" s="1006">
        <f>SUM(C12:C15)</f>
        <v>6</v>
      </c>
      <c r="D16" s="1096">
        <f>SUM(D12:D15)</f>
        <v>0</v>
      </c>
      <c r="E16" s="762" t="s">
        <v>529</v>
      </c>
      <c r="F16" s="762" t="s">
        <v>529</v>
      </c>
    </row>
    <row r="17" spans="1:173" s="1038" customFormat="1">
      <c r="A17" s="347"/>
      <c r="B17" s="1082"/>
      <c r="C17" s="1076"/>
      <c r="D17" s="1076"/>
      <c r="E17" s="1083"/>
      <c r="F17" s="1083"/>
      <c r="G17" s="1037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7"/>
      <c r="AB17" s="1037"/>
      <c r="AC17" s="1037"/>
      <c r="AD17" s="1037"/>
      <c r="AE17" s="1037"/>
      <c r="AF17" s="1037"/>
      <c r="AG17" s="1037"/>
      <c r="AH17" s="1037"/>
      <c r="AI17" s="1037"/>
      <c r="AJ17" s="1037"/>
      <c r="AK17" s="1037"/>
      <c r="AL17" s="1037"/>
      <c r="AM17" s="1037"/>
      <c r="AN17" s="1037"/>
      <c r="AO17" s="1037"/>
      <c r="AP17" s="1037"/>
      <c r="AQ17" s="1037"/>
      <c r="AR17" s="1037"/>
      <c r="AS17" s="1037"/>
      <c r="AT17" s="1037"/>
      <c r="AU17" s="1037"/>
      <c r="AV17" s="1037"/>
      <c r="AW17" s="1037"/>
      <c r="AX17" s="1037"/>
      <c r="AY17" s="1037"/>
      <c r="AZ17" s="1037"/>
      <c r="BA17" s="1037"/>
      <c r="BB17" s="1037"/>
      <c r="BC17" s="1037"/>
      <c r="BD17" s="1037"/>
      <c r="BE17" s="1037"/>
      <c r="BF17" s="1037"/>
      <c r="BG17" s="1037"/>
      <c r="BH17" s="1037"/>
      <c r="BI17" s="1037"/>
      <c r="BJ17" s="1037"/>
      <c r="BK17" s="1037"/>
      <c r="BL17" s="1037"/>
      <c r="BM17" s="1037"/>
      <c r="BN17" s="1037"/>
      <c r="BO17" s="1037"/>
      <c r="BP17" s="1037"/>
      <c r="BQ17" s="1037"/>
      <c r="BR17" s="1037"/>
      <c r="BS17" s="1037"/>
      <c r="BT17" s="1037"/>
      <c r="BU17" s="1037"/>
      <c r="BV17" s="1037"/>
      <c r="BW17" s="1037"/>
      <c r="BX17" s="1037"/>
      <c r="BY17" s="1037"/>
      <c r="BZ17" s="1037"/>
      <c r="CA17" s="1037"/>
      <c r="CB17" s="1037"/>
      <c r="CC17" s="1037"/>
      <c r="CD17" s="1037"/>
      <c r="CE17" s="1037"/>
      <c r="CF17" s="1037"/>
      <c r="CG17" s="1037"/>
      <c r="CH17" s="1037"/>
      <c r="CI17" s="1037"/>
      <c r="CJ17" s="1037"/>
      <c r="CK17" s="1037"/>
      <c r="CL17" s="1037"/>
      <c r="CM17" s="1037"/>
      <c r="CN17" s="1037"/>
      <c r="CO17" s="1037"/>
      <c r="CP17" s="1037"/>
      <c r="CQ17" s="1037"/>
      <c r="CR17" s="1037"/>
      <c r="CS17" s="1037"/>
      <c r="CT17" s="1037"/>
      <c r="CU17" s="1037"/>
      <c r="CV17" s="1037"/>
      <c r="CW17" s="1037"/>
      <c r="CX17" s="1037"/>
      <c r="CY17" s="1037"/>
      <c r="CZ17" s="1037"/>
      <c r="DA17" s="1037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7"/>
      <c r="DN17" s="1037"/>
      <c r="DO17" s="1037"/>
      <c r="DP17" s="1037"/>
      <c r="DQ17" s="1037"/>
      <c r="DR17" s="1037"/>
      <c r="DS17" s="1037"/>
      <c r="DT17" s="1037"/>
      <c r="DU17" s="1037"/>
      <c r="DV17" s="1037"/>
      <c r="DW17" s="1037"/>
      <c r="DX17" s="1037"/>
      <c r="DY17" s="1037"/>
      <c r="DZ17" s="1037"/>
      <c r="EA17" s="1037"/>
      <c r="EB17" s="1037"/>
      <c r="EC17" s="1037"/>
      <c r="ED17" s="1037"/>
      <c r="EE17" s="1037"/>
      <c r="EF17" s="1037"/>
      <c r="EG17" s="1037"/>
      <c r="EH17" s="1037"/>
      <c r="EI17" s="1037"/>
      <c r="EJ17" s="1037"/>
      <c r="EK17" s="1037"/>
      <c r="EL17" s="1037"/>
      <c r="EM17" s="1037"/>
      <c r="EN17" s="1037"/>
      <c r="EO17" s="1037"/>
      <c r="EP17" s="1037"/>
      <c r="EQ17" s="1037"/>
      <c r="ER17" s="1037"/>
      <c r="ES17" s="1037"/>
      <c r="ET17" s="1037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37"/>
      <c r="FG17" s="1037"/>
      <c r="FH17" s="1037"/>
      <c r="FI17" s="1037"/>
      <c r="FJ17" s="1037"/>
      <c r="FK17" s="1037"/>
      <c r="FL17" s="1037"/>
      <c r="FM17" s="1037"/>
      <c r="FN17" s="1037"/>
      <c r="FO17" s="1037"/>
      <c r="FP17" s="1037"/>
      <c r="FQ17" s="1037"/>
    </row>
    <row r="18" spans="1:173" s="1038" customFormat="1">
      <c r="A18" s="1256" t="s">
        <v>4103</v>
      </c>
      <c r="B18" s="1256" t="s">
        <v>4103</v>
      </c>
      <c r="C18" s="1076"/>
      <c r="D18" s="1076"/>
      <c r="E18" s="1083"/>
      <c r="F18" s="1083"/>
      <c r="G18" s="1037"/>
      <c r="H18" s="1037"/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7"/>
      <c r="AB18" s="1037"/>
      <c r="AC18" s="1037"/>
      <c r="AD18" s="1037"/>
      <c r="AE18" s="1037"/>
      <c r="AF18" s="1037"/>
      <c r="AG18" s="1037"/>
      <c r="AH18" s="1037"/>
      <c r="AI18" s="1037"/>
      <c r="AJ18" s="1037"/>
      <c r="AK18" s="1037"/>
      <c r="AL18" s="1037"/>
      <c r="AM18" s="1037"/>
      <c r="AN18" s="1037"/>
      <c r="AO18" s="1037"/>
      <c r="AP18" s="1037"/>
      <c r="AQ18" s="1037"/>
      <c r="AR18" s="1037"/>
      <c r="AS18" s="1037"/>
      <c r="AT18" s="1037"/>
      <c r="AU18" s="1037"/>
      <c r="AV18" s="1037"/>
      <c r="AW18" s="1037"/>
      <c r="AX18" s="1037"/>
      <c r="AY18" s="1037"/>
      <c r="AZ18" s="1037"/>
      <c r="BA18" s="1037"/>
      <c r="BB18" s="1037"/>
      <c r="BC18" s="1037"/>
      <c r="BD18" s="1037"/>
      <c r="BE18" s="1037"/>
      <c r="BF18" s="1037"/>
      <c r="BG18" s="1037"/>
      <c r="BH18" s="1037"/>
      <c r="BI18" s="1037"/>
      <c r="BJ18" s="1037"/>
      <c r="BK18" s="1037"/>
      <c r="BL18" s="1037"/>
      <c r="BM18" s="1037"/>
      <c r="BN18" s="1037"/>
      <c r="BO18" s="1037"/>
      <c r="BP18" s="1037"/>
      <c r="BQ18" s="1037"/>
      <c r="BR18" s="1037"/>
      <c r="BS18" s="1037"/>
      <c r="BT18" s="1037"/>
      <c r="BU18" s="1037"/>
      <c r="BV18" s="1037"/>
      <c r="BW18" s="1037"/>
      <c r="BX18" s="1037"/>
      <c r="BY18" s="1037"/>
      <c r="BZ18" s="1037"/>
      <c r="CA18" s="1037"/>
      <c r="CB18" s="1037"/>
      <c r="CC18" s="1037"/>
      <c r="CD18" s="1037"/>
      <c r="CE18" s="1037"/>
      <c r="CF18" s="1037"/>
      <c r="CG18" s="1037"/>
      <c r="CH18" s="1037"/>
      <c r="CI18" s="1037"/>
      <c r="CJ18" s="1037"/>
      <c r="CK18" s="1037"/>
      <c r="CL18" s="1037"/>
      <c r="CM18" s="1037"/>
      <c r="CN18" s="1037"/>
      <c r="CO18" s="1037"/>
      <c r="CP18" s="1037"/>
      <c r="CQ18" s="1037"/>
      <c r="CR18" s="1037"/>
      <c r="CS18" s="1037"/>
      <c r="CT18" s="1037"/>
      <c r="CU18" s="1037"/>
      <c r="CV18" s="1037"/>
      <c r="CW18" s="1037"/>
      <c r="CX18" s="1037"/>
      <c r="CY18" s="1037"/>
      <c r="CZ18" s="1037"/>
      <c r="DA18" s="1037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7"/>
      <c r="DN18" s="1037"/>
      <c r="DO18" s="1037"/>
      <c r="DP18" s="1037"/>
      <c r="DQ18" s="1037"/>
      <c r="DR18" s="1037"/>
      <c r="DS18" s="1037"/>
      <c r="DT18" s="1037"/>
      <c r="DU18" s="1037"/>
      <c r="DV18" s="1037"/>
      <c r="DW18" s="1037"/>
      <c r="DX18" s="1037"/>
      <c r="DY18" s="1037"/>
      <c r="DZ18" s="1037"/>
      <c r="EA18" s="1037"/>
      <c r="EB18" s="1037"/>
      <c r="EC18" s="1037"/>
      <c r="ED18" s="1037"/>
      <c r="EE18" s="1037"/>
      <c r="EF18" s="1037"/>
      <c r="EG18" s="1037"/>
      <c r="EH18" s="1037"/>
      <c r="EI18" s="1037"/>
      <c r="EJ18" s="1037"/>
      <c r="EK18" s="1037"/>
      <c r="EL18" s="1037"/>
      <c r="EM18" s="1037"/>
      <c r="EN18" s="1037"/>
      <c r="EO18" s="1037"/>
      <c r="EP18" s="1037"/>
      <c r="EQ18" s="1037"/>
      <c r="ER18" s="1037"/>
      <c r="ES18" s="1037"/>
      <c r="ET18" s="1037"/>
      <c r="EU18" s="1037"/>
      <c r="EV18" s="1037"/>
      <c r="EW18" s="1037"/>
      <c r="EX18" s="1037"/>
      <c r="EY18" s="1037"/>
      <c r="EZ18" s="1037"/>
      <c r="FA18" s="1037"/>
      <c r="FB18" s="1037"/>
      <c r="FC18" s="1037"/>
      <c r="FD18" s="1037"/>
      <c r="FE18" s="1037"/>
      <c r="FF18" s="1037"/>
      <c r="FG18" s="1037"/>
      <c r="FH18" s="1037"/>
      <c r="FI18" s="1037"/>
    </row>
    <row r="19" spans="1:173" s="1095" customFormat="1" ht="13.8">
      <c r="A19" s="281" t="s">
        <v>7444</v>
      </c>
      <c r="B19" s="281" t="s">
        <v>4179</v>
      </c>
      <c r="C19" s="801">
        <v>6</v>
      </c>
      <c r="D19" s="1154">
        <v>0</v>
      </c>
      <c r="E19" s="292">
        <v>17109.3</v>
      </c>
      <c r="F19" s="292">
        <f t="shared" ref="F19:F27" si="0">+E19</f>
        <v>17109.3</v>
      </c>
      <c r="G19" s="1094"/>
      <c r="H19" s="1094"/>
      <c r="I19" s="1094"/>
      <c r="J19" s="1094"/>
      <c r="K19" s="1094"/>
      <c r="L19" s="1094"/>
      <c r="M19" s="1094"/>
      <c r="N19" s="1094"/>
      <c r="O19" s="1094"/>
      <c r="P19" s="1094"/>
      <c r="Q19" s="1094"/>
      <c r="R19" s="1094"/>
      <c r="S19" s="1094"/>
      <c r="T19" s="1094"/>
      <c r="U19" s="1094"/>
      <c r="V19" s="1094"/>
      <c r="W19" s="1094"/>
      <c r="X19" s="1094"/>
      <c r="Y19" s="1094"/>
      <c r="Z19" s="1094"/>
      <c r="AA19" s="1094"/>
      <c r="AB19" s="1094"/>
      <c r="AC19" s="1094"/>
      <c r="AD19" s="1094"/>
      <c r="AE19" s="1094"/>
      <c r="AF19" s="1094"/>
      <c r="AG19" s="1094"/>
      <c r="AH19" s="1094"/>
      <c r="AI19" s="1094"/>
      <c r="AJ19" s="1094"/>
      <c r="AK19" s="1094"/>
      <c r="AL19" s="1094"/>
      <c r="AM19" s="1094"/>
      <c r="AN19" s="1094"/>
      <c r="AO19" s="1094"/>
      <c r="AP19" s="1094"/>
      <c r="AQ19" s="1094"/>
      <c r="AR19" s="1094"/>
      <c r="AS19" s="1094"/>
      <c r="AT19" s="1094"/>
      <c r="AU19" s="1094"/>
      <c r="AV19" s="1094"/>
      <c r="AW19" s="1094"/>
      <c r="AX19" s="1094"/>
      <c r="AY19" s="1094"/>
      <c r="AZ19" s="1094"/>
      <c r="BA19" s="1094"/>
      <c r="BB19" s="1094"/>
      <c r="BC19" s="1094"/>
      <c r="BD19" s="1094"/>
      <c r="BE19" s="1094"/>
      <c r="BF19" s="1094"/>
      <c r="BG19" s="1094"/>
      <c r="BH19" s="1094"/>
      <c r="BI19" s="1094"/>
      <c r="BJ19" s="1094"/>
      <c r="BK19" s="1094"/>
      <c r="BL19" s="1094"/>
      <c r="BM19" s="1094"/>
      <c r="BN19" s="1094"/>
      <c r="BO19" s="1094"/>
      <c r="BP19" s="1094"/>
      <c r="BQ19" s="1094"/>
      <c r="BR19" s="1094"/>
      <c r="BS19" s="1094"/>
      <c r="BT19" s="1094"/>
      <c r="BU19" s="1094"/>
      <c r="BV19" s="1094"/>
      <c r="BW19" s="1094"/>
      <c r="BX19" s="1094"/>
      <c r="BY19" s="1094"/>
      <c r="BZ19" s="1094"/>
      <c r="CA19" s="1094"/>
      <c r="CB19" s="1094"/>
      <c r="CC19" s="1094"/>
      <c r="CD19" s="1094"/>
      <c r="CE19" s="1094"/>
      <c r="CF19" s="1094"/>
      <c r="CG19" s="1094"/>
      <c r="CH19" s="1094"/>
      <c r="CI19" s="1094"/>
      <c r="CJ19" s="1094"/>
      <c r="CK19" s="1094"/>
      <c r="CL19" s="1094"/>
      <c r="CM19" s="1094"/>
      <c r="CN19" s="1094"/>
      <c r="CO19" s="1094"/>
      <c r="CP19" s="1094"/>
      <c r="CQ19" s="1094"/>
      <c r="CR19" s="1094"/>
      <c r="CS19" s="1094"/>
      <c r="CT19" s="1094"/>
      <c r="CU19" s="1094"/>
      <c r="CV19" s="1094"/>
      <c r="CW19" s="1094"/>
      <c r="CX19" s="1094"/>
      <c r="CY19" s="1094"/>
      <c r="CZ19" s="1094"/>
      <c r="DA19" s="1094"/>
      <c r="DB19" s="1094"/>
      <c r="DC19" s="1094"/>
      <c r="DD19" s="1094"/>
      <c r="DE19" s="1094"/>
      <c r="DF19" s="1094"/>
      <c r="DG19" s="1094"/>
      <c r="DH19" s="1094"/>
      <c r="DI19" s="1094"/>
      <c r="DJ19" s="1094"/>
      <c r="DK19" s="1094"/>
      <c r="DL19" s="1094"/>
      <c r="DM19" s="1094"/>
      <c r="DN19" s="1094"/>
      <c r="DO19" s="1094"/>
      <c r="DP19" s="1094"/>
      <c r="DQ19" s="1094"/>
      <c r="DR19" s="1094"/>
      <c r="DS19" s="1094"/>
      <c r="DT19" s="1094"/>
      <c r="DU19" s="1094"/>
      <c r="DV19" s="1094"/>
      <c r="DW19" s="1094"/>
      <c r="DX19" s="1094"/>
      <c r="DY19" s="1094"/>
      <c r="DZ19" s="1094"/>
      <c r="EA19" s="1094"/>
      <c r="EB19" s="1094"/>
      <c r="EC19" s="1094"/>
      <c r="ED19" s="1094"/>
      <c r="EE19" s="1094"/>
      <c r="EF19" s="1094"/>
      <c r="EG19" s="1094"/>
      <c r="EH19" s="1094"/>
      <c r="EI19" s="1094"/>
      <c r="EJ19" s="1094"/>
      <c r="EK19" s="1094"/>
      <c r="EL19" s="1094"/>
      <c r="EM19" s="1094"/>
      <c r="EN19" s="1094"/>
      <c r="EO19" s="1094"/>
      <c r="EP19" s="1094"/>
      <c r="EQ19" s="1094"/>
      <c r="ER19" s="1094"/>
      <c r="ES19" s="1094"/>
      <c r="ET19" s="1094"/>
      <c r="EU19" s="1094"/>
      <c r="EV19" s="1094"/>
      <c r="EW19" s="1094"/>
      <c r="EX19" s="1094"/>
      <c r="EY19" s="1094"/>
      <c r="EZ19" s="1094"/>
      <c r="FA19" s="1094"/>
      <c r="FB19" s="1094"/>
      <c r="FC19" s="1094"/>
      <c r="FD19" s="1094"/>
      <c r="FE19" s="1094"/>
      <c r="FF19" s="1094"/>
      <c r="FG19" s="1094"/>
      <c r="FH19" s="1094"/>
      <c r="FI19" s="1094"/>
      <c r="FJ19" s="1094"/>
      <c r="FK19" s="1094"/>
      <c r="FL19" s="1094"/>
      <c r="FM19" s="1094"/>
      <c r="FN19" s="1094"/>
      <c r="FO19" s="1094"/>
      <c r="FP19" s="1094"/>
      <c r="FQ19" s="1094"/>
    </row>
    <row r="20" spans="1:173" s="1095" customFormat="1" ht="13.8">
      <c r="A20" s="281" t="s">
        <v>7445</v>
      </c>
      <c r="B20" s="281" t="s">
        <v>5510</v>
      </c>
      <c r="C20" s="801">
        <v>1</v>
      </c>
      <c r="D20" s="1154">
        <v>0</v>
      </c>
      <c r="E20" s="292">
        <v>12235.17</v>
      </c>
      <c r="F20" s="292">
        <f t="shared" si="0"/>
        <v>12235.17</v>
      </c>
      <c r="G20" s="1094"/>
      <c r="H20" s="1094"/>
      <c r="I20" s="1094"/>
      <c r="J20" s="1094"/>
      <c r="K20" s="1094"/>
      <c r="L20" s="1094"/>
      <c r="M20" s="1094"/>
      <c r="N20" s="1094"/>
      <c r="O20" s="1094"/>
      <c r="P20" s="1094"/>
      <c r="Q20" s="1094"/>
      <c r="R20" s="1094"/>
      <c r="S20" s="1094"/>
      <c r="T20" s="1094"/>
      <c r="U20" s="1094"/>
      <c r="V20" s="1094"/>
      <c r="W20" s="1094"/>
      <c r="X20" s="1094"/>
      <c r="Y20" s="1094"/>
      <c r="Z20" s="1094"/>
      <c r="AA20" s="1094"/>
      <c r="AB20" s="1094"/>
      <c r="AC20" s="1094"/>
      <c r="AD20" s="1094"/>
      <c r="AE20" s="1094"/>
      <c r="AF20" s="1094"/>
      <c r="AG20" s="1094"/>
      <c r="AH20" s="1094"/>
      <c r="AI20" s="1094"/>
      <c r="AJ20" s="1094"/>
      <c r="AK20" s="1094"/>
      <c r="AL20" s="1094"/>
      <c r="AM20" s="1094"/>
      <c r="AN20" s="1094"/>
      <c r="AO20" s="1094"/>
      <c r="AP20" s="1094"/>
      <c r="AQ20" s="1094"/>
      <c r="AR20" s="1094"/>
      <c r="AS20" s="1094"/>
      <c r="AT20" s="1094"/>
      <c r="AU20" s="1094"/>
      <c r="AV20" s="1094"/>
      <c r="AW20" s="1094"/>
      <c r="AX20" s="1094"/>
      <c r="AY20" s="1094"/>
      <c r="AZ20" s="1094"/>
      <c r="BA20" s="1094"/>
      <c r="BB20" s="1094"/>
      <c r="BC20" s="1094"/>
      <c r="BD20" s="1094"/>
      <c r="BE20" s="1094"/>
      <c r="BF20" s="1094"/>
      <c r="BG20" s="1094"/>
      <c r="BH20" s="1094"/>
      <c r="BI20" s="1094"/>
      <c r="BJ20" s="1094"/>
      <c r="BK20" s="1094"/>
      <c r="BL20" s="1094"/>
      <c r="BM20" s="1094"/>
      <c r="BN20" s="1094"/>
      <c r="BO20" s="1094"/>
      <c r="BP20" s="1094"/>
      <c r="BQ20" s="1094"/>
      <c r="BR20" s="1094"/>
      <c r="BS20" s="1094"/>
      <c r="BT20" s="1094"/>
      <c r="BU20" s="1094"/>
      <c r="BV20" s="1094"/>
      <c r="BW20" s="1094"/>
      <c r="BX20" s="1094"/>
      <c r="BY20" s="1094"/>
      <c r="BZ20" s="1094"/>
      <c r="CA20" s="1094"/>
      <c r="CB20" s="1094"/>
      <c r="CC20" s="1094"/>
      <c r="CD20" s="1094"/>
      <c r="CE20" s="1094"/>
      <c r="CF20" s="1094"/>
      <c r="CG20" s="1094"/>
      <c r="CH20" s="1094"/>
      <c r="CI20" s="1094"/>
      <c r="CJ20" s="1094"/>
      <c r="CK20" s="1094"/>
      <c r="CL20" s="1094"/>
      <c r="CM20" s="1094"/>
      <c r="CN20" s="1094"/>
      <c r="CO20" s="1094"/>
      <c r="CP20" s="1094"/>
      <c r="CQ20" s="1094"/>
      <c r="CR20" s="1094"/>
      <c r="CS20" s="1094"/>
      <c r="CT20" s="1094"/>
      <c r="CU20" s="1094"/>
      <c r="CV20" s="1094"/>
      <c r="CW20" s="1094"/>
      <c r="CX20" s="1094"/>
      <c r="CY20" s="1094"/>
      <c r="CZ20" s="1094"/>
      <c r="DA20" s="1094"/>
      <c r="DB20" s="1094"/>
      <c r="DC20" s="1094"/>
      <c r="DD20" s="1094"/>
      <c r="DE20" s="1094"/>
      <c r="DF20" s="1094"/>
      <c r="DG20" s="1094"/>
      <c r="DH20" s="1094"/>
      <c r="DI20" s="1094"/>
      <c r="DJ20" s="1094"/>
      <c r="DK20" s="1094"/>
      <c r="DL20" s="1094"/>
      <c r="DM20" s="1094"/>
      <c r="DN20" s="1094"/>
      <c r="DO20" s="1094"/>
      <c r="DP20" s="1094"/>
      <c r="DQ20" s="1094"/>
      <c r="DR20" s="1094"/>
      <c r="DS20" s="1094"/>
      <c r="DT20" s="1094"/>
      <c r="DU20" s="1094"/>
      <c r="DV20" s="1094"/>
      <c r="DW20" s="1094"/>
      <c r="DX20" s="1094"/>
      <c r="DY20" s="1094"/>
      <c r="DZ20" s="1094"/>
      <c r="EA20" s="1094"/>
      <c r="EB20" s="1094"/>
      <c r="EC20" s="1094"/>
      <c r="ED20" s="1094"/>
      <c r="EE20" s="1094"/>
      <c r="EF20" s="1094"/>
      <c r="EG20" s="1094"/>
      <c r="EH20" s="1094"/>
      <c r="EI20" s="1094"/>
      <c r="EJ20" s="1094"/>
      <c r="EK20" s="1094"/>
      <c r="EL20" s="1094"/>
      <c r="EM20" s="1094"/>
      <c r="EN20" s="1094"/>
      <c r="EO20" s="1094"/>
      <c r="EP20" s="1094"/>
      <c r="EQ20" s="1094"/>
      <c r="ER20" s="1094"/>
      <c r="ES20" s="1094"/>
      <c r="ET20" s="1094"/>
      <c r="EU20" s="1094"/>
      <c r="EV20" s="1094"/>
      <c r="EW20" s="1094"/>
      <c r="EX20" s="1094"/>
      <c r="EY20" s="1094"/>
      <c r="EZ20" s="1094"/>
      <c r="FA20" s="1094"/>
      <c r="FB20" s="1094"/>
      <c r="FC20" s="1094"/>
      <c r="FD20" s="1094"/>
      <c r="FE20" s="1094"/>
      <c r="FF20" s="1094"/>
      <c r="FG20" s="1094"/>
      <c r="FH20" s="1094"/>
      <c r="FI20" s="1094"/>
      <c r="FJ20" s="1094"/>
      <c r="FK20" s="1094"/>
      <c r="FL20" s="1094"/>
      <c r="FM20" s="1094"/>
      <c r="FN20" s="1094"/>
      <c r="FO20" s="1094"/>
      <c r="FP20" s="1094"/>
      <c r="FQ20" s="1094"/>
    </row>
    <row r="21" spans="1:173" s="1160" customFormat="1" ht="13.8">
      <c r="A21" s="1155" t="s">
        <v>7446</v>
      </c>
      <c r="B21" s="1155" t="s">
        <v>6956</v>
      </c>
      <c r="C21" s="1156">
        <v>0</v>
      </c>
      <c r="D21" s="1157">
        <v>0</v>
      </c>
      <c r="E21" s="290">
        <v>13459.69</v>
      </c>
      <c r="F21" s="290">
        <f t="shared" si="0"/>
        <v>13459.69</v>
      </c>
      <c r="G21" s="1158"/>
      <c r="H21" s="1159"/>
      <c r="I21" s="1159"/>
      <c r="J21" s="1159"/>
      <c r="K21" s="1159"/>
      <c r="L21" s="1159"/>
      <c r="M21" s="1159"/>
      <c r="N21" s="1159"/>
      <c r="O21" s="1159"/>
      <c r="P21" s="1159"/>
      <c r="Q21" s="1159"/>
      <c r="R21" s="1159"/>
      <c r="S21" s="1159"/>
      <c r="T21" s="1159"/>
      <c r="U21" s="1159"/>
      <c r="V21" s="1159"/>
      <c r="W21" s="1159"/>
      <c r="X21" s="1159"/>
      <c r="Y21" s="1159"/>
      <c r="Z21" s="1159"/>
      <c r="AA21" s="1159"/>
      <c r="AB21" s="1159"/>
      <c r="AC21" s="1159"/>
      <c r="AD21" s="1159"/>
      <c r="AE21" s="1159"/>
      <c r="AF21" s="1159"/>
      <c r="AG21" s="1159"/>
      <c r="AH21" s="1159"/>
      <c r="AI21" s="1159"/>
      <c r="AJ21" s="1159"/>
      <c r="AK21" s="1159"/>
      <c r="AL21" s="1159"/>
      <c r="AM21" s="1159"/>
      <c r="AN21" s="1159"/>
      <c r="AO21" s="1159"/>
      <c r="AP21" s="1159"/>
      <c r="AQ21" s="1159"/>
      <c r="AR21" s="1159"/>
      <c r="AS21" s="1159"/>
      <c r="AT21" s="1159"/>
      <c r="AU21" s="1159"/>
      <c r="AV21" s="1159"/>
      <c r="AW21" s="1159"/>
      <c r="AX21" s="1159"/>
      <c r="AY21" s="1159"/>
      <c r="AZ21" s="1159"/>
      <c r="BA21" s="1159"/>
      <c r="BB21" s="1159"/>
      <c r="BC21" s="1159"/>
      <c r="BD21" s="1159"/>
      <c r="BE21" s="1159"/>
      <c r="BF21" s="1159"/>
      <c r="BG21" s="1159"/>
      <c r="BH21" s="1159"/>
      <c r="BI21" s="1159"/>
      <c r="BJ21" s="1159"/>
      <c r="BK21" s="1159"/>
      <c r="BL21" s="1159"/>
      <c r="BM21" s="1159"/>
      <c r="BN21" s="1159"/>
      <c r="BO21" s="1159"/>
      <c r="BP21" s="1159"/>
      <c r="BQ21" s="1159"/>
      <c r="BR21" s="1159"/>
      <c r="BS21" s="1159"/>
      <c r="BT21" s="1159"/>
      <c r="BU21" s="1159"/>
      <c r="BV21" s="1159"/>
      <c r="BW21" s="1159"/>
      <c r="BX21" s="1159"/>
      <c r="BY21" s="1159"/>
      <c r="BZ21" s="1159"/>
      <c r="CA21" s="1159"/>
      <c r="CB21" s="1159"/>
      <c r="CC21" s="1159"/>
      <c r="CD21" s="1159"/>
      <c r="CE21" s="1159"/>
      <c r="CF21" s="1159"/>
      <c r="CG21" s="1159"/>
      <c r="CH21" s="1159"/>
      <c r="CI21" s="1159"/>
      <c r="CJ21" s="1159"/>
      <c r="CK21" s="1159"/>
      <c r="CL21" s="1159"/>
      <c r="CM21" s="1159"/>
      <c r="CN21" s="1159"/>
      <c r="CO21" s="1159"/>
      <c r="CP21" s="1159"/>
      <c r="CQ21" s="1159"/>
      <c r="CR21" s="1159"/>
      <c r="CS21" s="1159"/>
      <c r="CT21" s="1159"/>
      <c r="CU21" s="1159"/>
      <c r="CV21" s="1159"/>
      <c r="CW21" s="1159"/>
      <c r="CX21" s="1159"/>
      <c r="CY21" s="1159"/>
      <c r="CZ21" s="1159"/>
      <c r="DA21" s="1159"/>
      <c r="DB21" s="1159"/>
      <c r="DC21" s="1159"/>
      <c r="DD21" s="1159"/>
      <c r="DE21" s="1159"/>
      <c r="DF21" s="1159"/>
      <c r="DG21" s="1159"/>
      <c r="DH21" s="1159"/>
      <c r="DI21" s="1159"/>
      <c r="DJ21" s="1159"/>
      <c r="DK21" s="1159"/>
      <c r="DL21" s="1159"/>
      <c r="DM21" s="1159"/>
      <c r="DN21" s="1159"/>
      <c r="DO21" s="1159"/>
      <c r="DP21" s="1159"/>
      <c r="DQ21" s="1159"/>
      <c r="DR21" s="1159"/>
      <c r="DS21" s="1159"/>
      <c r="DT21" s="1159"/>
      <c r="DU21" s="1159"/>
      <c r="DV21" s="1159"/>
      <c r="DW21" s="1159"/>
      <c r="DX21" s="1159"/>
      <c r="DY21" s="1159"/>
      <c r="DZ21" s="1159"/>
      <c r="EA21" s="1159"/>
      <c r="EB21" s="1159"/>
      <c r="EC21" s="1159"/>
      <c r="ED21" s="1159"/>
      <c r="EE21" s="1159"/>
      <c r="EF21" s="1159"/>
      <c r="EG21" s="1159"/>
      <c r="EH21" s="1159"/>
      <c r="EI21" s="1159"/>
      <c r="EJ21" s="1159"/>
      <c r="EK21" s="1159"/>
      <c r="EL21" s="1159"/>
      <c r="EM21" s="1159"/>
      <c r="EN21" s="1159"/>
      <c r="EO21" s="1159"/>
      <c r="EP21" s="1159"/>
      <c r="EQ21" s="1159"/>
      <c r="ER21" s="1159"/>
      <c r="ES21" s="1159"/>
      <c r="ET21" s="1159"/>
      <c r="EU21" s="1159"/>
      <c r="EV21" s="1159"/>
      <c r="EW21" s="1159"/>
      <c r="EX21" s="1159"/>
      <c r="EY21" s="1159"/>
      <c r="EZ21" s="1159"/>
      <c r="FA21" s="1159"/>
      <c r="FB21" s="1159"/>
      <c r="FC21" s="1159"/>
      <c r="FD21" s="1159"/>
      <c r="FE21" s="1159"/>
      <c r="FF21" s="1159"/>
      <c r="FG21" s="1159"/>
      <c r="FH21" s="1159"/>
      <c r="FI21" s="1159"/>
      <c r="FJ21" s="1159"/>
      <c r="FK21" s="1159"/>
      <c r="FL21" s="1159"/>
      <c r="FM21" s="1159"/>
      <c r="FN21" s="1159"/>
      <c r="FO21" s="1159"/>
      <c r="FP21" s="1159"/>
      <c r="FQ21" s="1159"/>
    </row>
    <row r="22" spans="1:173" s="1095" customFormat="1" ht="13.8">
      <c r="A22" s="281" t="s">
        <v>7447</v>
      </c>
      <c r="B22" s="281" t="s">
        <v>6763</v>
      </c>
      <c r="C22" s="801">
        <v>1</v>
      </c>
      <c r="D22" s="1154">
        <v>0</v>
      </c>
      <c r="E22" s="292">
        <v>10697.05</v>
      </c>
      <c r="F22" s="292">
        <f t="shared" si="0"/>
        <v>10697.05</v>
      </c>
      <c r="G22" s="1094"/>
      <c r="H22" s="1094"/>
      <c r="I22" s="1094"/>
      <c r="J22" s="1094"/>
      <c r="K22" s="1094"/>
      <c r="L22" s="1094"/>
      <c r="M22" s="1094"/>
      <c r="N22" s="1094"/>
      <c r="O22" s="1094"/>
      <c r="P22" s="1094"/>
      <c r="Q22" s="1094"/>
      <c r="R22" s="1094"/>
      <c r="S22" s="1094"/>
      <c r="T22" s="1094"/>
      <c r="U22" s="1094"/>
      <c r="V22" s="1094"/>
      <c r="W22" s="1094"/>
      <c r="X22" s="1094"/>
      <c r="Y22" s="1094"/>
      <c r="Z22" s="1094"/>
      <c r="AA22" s="1094"/>
      <c r="AB22" s="1094"/>
      <c r="AC22" s="1094"/>
      <c r="AD22" s="1094"/>
      <c r="AE22" s="1094"/>
      <c r="AF22" s="1094"/>
      <c r="AG22" s="1094"/>
      <c r="AH22" s="1094"/>
      <c r="AI22" s="1094"/>
      <c r="AJ22" s="1094"/>
      <c r="AK22" s="1094"/>
      <c r="AL22" s="1094"/>
      <c r="AM22" s="1094"/>
      <c r="AN22" s="1094"/>
      <c r="AO22" s="1094"/>
      <c r="AP22" s="1094"/>
      <c r="AQ22" s="1094"/>
      <c r="AR22" s="1094"/>
      <c r="AS22" s="1094"/>
      <c r="AT22" s="1094"/>
      <c r="AU22" s="1094"/>
      <c r="AV22" s="1094"/>
      <c r="AW22" s="1094"/>
      <c r="AX22" s="1094"/>
      <c r="AY22" s="1094"/>
      <c r="AZ22" s="1094"/>
      <c r="BA22" s="1094"/>
      <c r="BB22" s="1094"/>
      <c r="BC22" s="1094"/>
      <c r="BD22" s="1094"/>
      <c r="BE22" s="1094"/>
      <c r="BF22" s="1094"/>
      <c r="BG22" s="1094"/>
      <c r="BH22" s="1094"/>
      <c r="BI22" s="1094"/>
      <c r="BJ22" s="1094"/>
      <c r="BK22" s="1094"/>
      <c r="BL22" s="1094"/>
      <c r="BM22" s="1094"/>
      <c r="BN22" s="1094"/>
      <c r="BO22" s="1094"/>
      <c r="BP22" s="1094"/>
      <c r="BQ22" s="1094"/>
      <c r="BR22" s="1094"/>
      <c r="BS22" s="1094"/>
      <c r="BT22" s="1094"/>
      <c r="BU22" s="1094"/>
      <c r="BV22" s="1094"/>
      <c r="BW22" s="1094"/>
      <c r="BX22" s="1094"/>
      <c r="BY22" s="1094"/>
      <c r="BZ22" s="1094"/>
      <c r="CA22" s="1094"/>
      <c r="CB22" s="1094"/>
      <c r="CC22" s="1094"/>
      <c r="CD22" s="1094"/>
      <c r="CE22" s="1094"/>
      <c r="CF22" s="1094"/>
      <c r="CG22" s="1094"/>
      <c r="CH22" s="1094"/>
      <c r="CI22" s="1094"/>
      <c r="CJ22" s="1094"/>
      <c r="CK22" s="1094"/>
      <c r="CL22" s="1094"/>
      <c r="CM22" s="1094"/>
      <c r="CN22" s="1094"/>
      <c r="CO22" s="1094"/>
      <c r="CP22" s="1094"/>
      <c r="CQ22" s="1094"/>
      <c r="CR22" s="1094"/>
      <c r="CS22" s="1094"/>
      <c r="CT22" s="1094"/>
      <c r="CU22" s="1094"/>
      <c r="CV22" s="1094"/>
      <c r="CW22" s="1094"/>
      <c r="CX22" s="1094"/>
      <c r="CY22" s="1094"/>
      <c r="CZ22" s="1094"/>
      <c r="DA22" s="1094"/>
      <c r="DB22" s="1094"/>
      <c r="DC22" s="1094"/>
      <c r="DD22" s="1094"/>
      <c r="DE22" s="1094"/>
      <c r="DF22" s="1094"/>
      <c r="DG22" s="1094"/>
      <c r="DH22" s="1094"/>
      <c r="DI22" s="1094"/>
      <c r="DJ22" s="1094"/>
      <c r="DK22" s="1094"/>
      <c r="DL22" s="1094"/>
      <c r="DM22" s="1094"/>
      <c r="DN22" s="1094"/>
      <c r="DO22" s="1094"/>
      <c r="DP22" s="1094"/>
      <c r="DQ22" s="1094"/>
      <c r="DR22" s="1094"/>
      <c r="DS22" s="1094"/>
      <c r="DT22" s="1094"/>
      <c r="DU22" s="1094"/>
      <c r="DV22" s="1094"/>
      <c r="DW22" s="1094"/>
      <c r="DX22" s="1094"/>
      <c r="DY22" s="1094"/>
      <c r="DZ22" s="1094"/>
      <c r="EA22" s="1094"/>
      <c r="EB22" s="1094"/>
      <c r="EC22" s="1094"/>
      <c r="ED22" s="1094"/>
      <c r="EE22" s="1094"/>
      <c r="EF22" s="1094"/>
      <c r="EG22" s="1094"/>
      <c r="EH22" s="1094"/>
      <c r="EI22" s="1094"/>
      <c r="EJ22" s="1094"/>
      <c r="EK22" s="1094"/>
      <c r="EL22" s="1094"/>
      <c r="EM22" s="1094"/>
      <c r="EN22" s="1094"/>
      <c r="EO22" s="1094"/>
      <c r="EP22" s="1094"/>
      <c r="EQ22" s="1094"/>
      <c r="ER22" s="1094"/>
      <c r="ES22" s="1094"/>
      <c r="ET22" s="1094"/>
      <c r="EU22" s="1094"/>
      <c r="EV22" s="1094"/>
      <c r="EW22" s="1094"/>
      <c r="EX22" s="1094"/>
      <c r="EY22" s="1094"/>
      <c r="EZ22" s="1094"/>
      <c r="FA22" s="1094"/>
      <c r="FB22" s="1094"/>
      <c r="FC22" s="1094"/>
      <c r="FD22" s="1094"/>
      <c r="FE22" s="1094"/>
      <c r="FF22" s="1094"/>
      <c r="FG22" s="1094"/>
      <c r="FH22" s="1094"/>
      <c r="FI22" s="1094"/>
      <c r="FJ22" s="1094"/>
      <c r="FK22" s="1094"/>
      <c r="FL22" s="1094"/>
      <c r="FM22" s="1094"/>
      <c r="FN22" s="1094"/>
      <c r="FO22" s="1094"/>
      <c r="FP22" s="1094"/>
      <c r="FQ22" s="1094"/>
    </row>
    <row r="23" spans="1:173" s="1095" customFormat="1" ht="13.8">
      <c r="A23" s="281" t="s">
        <v>7448</v>
      </c>
      <c r="B23" s="281" t="s">
        <v>7340</v>
      </c>
      <c r="C23" s="801">
        <v>1</v>
      </c>
      <c r="D23" s="1154">
        <v>0</v>
      </c>
      <c r="E23" s="292">
        <v>9205.31</v>
      </c>
      <c r="F23" s="292">
        <f t="shared" si="0"/>
        <v>9205.31</v>
      </c>
      <c r="G23" s="1094"/>
      <c r="H23" s="1094"/>
      <c r="I23" s="1094"/>
      <c r="J23" s="1094"/>
      <c r="K23" s="1094"/>
      <c r="L23" s="1094"/>
      <c r="M23" s="1094"/>
      <c r="N23" s="1094"/>
      <c r="O23" s="1094"/>
      <c r="P23" s="1094"/>
      <c r="Q23" s="1094"/>
      <c r="R23" s="1094"/>
      <c r="S23" s="1094"/>
      <c r="T23" s="1094"/>
      <c r="U23" s="1094"/>
      <c r="V23" s="1094"/>
      <c r="W23" s="1094"/>
      <c r="X23" s="1094"/>
      <c r="Y23" s="1094"/>
      <c r="Z23" s="1094"/>
      <c r="AA23" s="1094"/>
      <c r="AB23" s="1094"/>
      <c r="AC23" s="1094"/>
      <c r="AD23" s="1094"/>
      <c r="AE23" s="1094"/>
      <c r="AF23" s="1094"/>
      <c r="AG23" s="1094"/>
      <c r="AH23" s="1094"/>
      <c r="AI23" s="1094"/>
      <c r="AJ23" s="1094"/>
      <c r="AK23" s="1094"/>
      <c r="AL23" s="1094"/>
      <c r="AM23" s="1094"/>
      <c r="AN23" s="1094"/>
      <c r="AO23" s="1094"/>
      <c r="AP23" s="1094"/>
      <c r="AQ23" s="1094"/>
      <c r="AR23" s="1094"/>
      <c r="AS23" s="1094"/>
      <c r="AT23" s="1094"/>
      <c r="AU23" s="1094"/>
      <c r="AV23" s="1094"/>
      <c r="AW23" s="1094"/>
      <c r="AX23" s="1094"/>
      <c r="AY23" s="1094"/>
      <c r="AZ23" s="1094"/>
      <c r="BA23" s="1094"/>
      <c r="BB23" s="1094"/>
      <c r="BC23" s="1094"/>
      <c r="BD23" s="1094"/>
      <c r="BE23" s="1094"/>
      <c r="BF23" s="1094"/>
      <c r="BG23" s="1094"/>
      <c r="BH23" s="1094"/>
      <c r="BI23" s="1094"/>
      <c r="BJ23" s="1094"/>
      <c r="BK23" s="1094"/>
      <c r="BL23" s="1094"/>
      <c r="BM23" s="1094"/>
      <c r="BN23" s="1094"/>
      <c r="BO23" s="1094"/>
      <c r="BP23" s="1094"/>
      <c r="BQ23" s="1094"/>
      <c r="BR23" s="1094"/>
      <c r="BS23" s="1094"/>
      <c r="BT23" s="1094"/>
      <c r="BU23" s="1094"/>
      <c r="BV23" s="1094"/>
      <c r="BW23" s="1094"/>
      <c r="BX23" s="1094"/>
      <c r="BY23" s="1094"/>
      <c r="BZ23" s="1094"/>
      <c r="CA23" s="1094"/>
      <c r="CB23" s="1094"/>
      <c r="CC23" s="1094"/>
      <c r="CD23" s="1094"/>
      <c r="CE23" s="1094"/>
      <c r="CF23" s="1094"/>
      <c r="CG23" s="1094"/>
      <c r="CH23" s="1094"/>
      <c r="CI23" s="1094"/>
      <c r="CJ23" s="1094"/>
      <c r="CK23" s="1094"/>
      <c r="CL23" s="1094"/>
      <c r="CM23" s="1094"/>
      <c r="CN23" s="1094"/>
      <c r="CO23" s="1094"/>
      <c r="CP23" s="1094"/>
      <c r="CQ23" s="1094"/>
      <c r="CR23" s="1094"/>
      <c r="CS23" s="1094"/>
      <c r="CT23" s="1094"/>
      <c r="CU23" s="1094"/>
      <c r="CV23" s="1094"/>
      <c r="CW23" s="1094"/>
      <c r="CX23" s="1094"/>
      <c r="CY23" s="1094"/>
      <c r="CZ23" s="1094"/>
      <c r="DA23" s="1094"/>
      <c r="DB23" s="1094"/>
      <c r="DC23" s="1094"/>
      <c r="DD23" s="1094"/>
      <c r="DE23" s="1094"/>
      <c r="DF23" s="1094"/>
      <c r="DG23" s="1094"/>
      <c r="DH23" s="1094"/>
      <c r="DI23" s="1094"/>
      <c r="DJ23" s="1094"/>
      <c r="DK23" s="1094"/>
      <c r="DL23" s="1094"/>
      <c r="DM23" s="1094"/>
      <c r="DN23" s="1094"/>
      <c r="DO23" s="1094"/>
      <c r="DP23" s="1094"/>
      <c r="DQ23" s="1094"/>
      <c r="DR23" s="1094"/>
      <c r="DS23" s="1094"/>
      <c r="DT23" s="1094"/>
      <c r="DU23" s="1094"/>
      <c r="DV23" s="1094"/>
      <c r="DW23" s="1094"/>
      <c r="DX23" s="1094"/>
      <c r="DY23" s="1094"/>
      <c r="DZ23" s="1094"/>
      <c r="EA23" s="1094"/>
      <c r="EB23" s="1094"/>
      <c r="EC23" s="1094"/>
      <c r="ED23" s="1094"/>
      <c r="EE23" s="1094"/>
      <c r="EF23" s="1094"/>
      <c r="EG23" s="1094"/>
      <c r="EH23" s="1094"/>
      <c r="EI23" s="1094"/>
      <c r="EJ23" s="1094"/>
      <c r="EK23" s="1094"/>
      <c r="EL23" s="1094"/>
      <c r="EM23" s="1094"/>
      <c r="EN23" s="1094"/>
      <c r="EO23" s="1094"/>
      <c r="EP23" s="1094"/>
      <c r="EQ23" s="1094"/>
      <c r="ER23" s="1094"/>
      <c r="ES23" s="1094"/>
      <c r="ET23" s="1094"/>
      <c r="EU23" s="1094"/>
      <c r="EV23" s="1094"/>
      <c r="EW23" s="1094"/>
      <c r="EX23" s="1094"/>
      <c r="EY23" s="1094"/>
      <c r="EZ23" s="1094"/>
      <c r="FA23" s="1094"/>
      <c r="FB23" s="1094"/>
      <c r="FC23" s="1094"/>
      <c r="FD23" s="1094"/>
      <c r="FE23" s="1094"/>
      <c r="FF23" s="1094"/>
      <c r="FG23" s="1094"/>
      <c r="FH23" s="1094"/>
      <c r="FI23" s="1094"/>
      <c r="FJ23" s="1094"/>
      <c r="FK23" s="1094"/>
      <c r="FL23" s="1094"/>
      <c r="FM23" s="1094"/>
      <c r="FN23" s="1094"/>
      <c r="FO23" s="1094"/>
      <c r="FP23" s="1094"/>
      <c r="FQ23" s="1094"/>
    </row>
    <row r="24" spans="1:173" s="1095" customFormat="1" ht="13.8">
      <c r="A24" s="281" t="s">
        <v>7449</v>
      </c>
      <c r="B24" s="281" t="s">
        <v>7026</v>
      </c>
      <c r="C24" s="801">
        <v>1</v>
      </c>
      <c r="D24" s="1154">
        <v>0</v>
      </c>
      <c r="E24" s="292">
        <v>9205.31</v>
      </c>
      <c r="F24" s="292">
        <f t="shared" si="0"/>
        <v>9205.31</v>
      </c>
      <c r="G24" s="1094"/>
      <c r="H24" s="1094"/>
      <c r="I24" s="1094"/>
      <c r="J24" s="1094"/>
      <c r="K24" s="1094"/>
      <c r="L24" s="1094"/>
      <c r="M24" s="1094"/>
      <c r="N24" s="1094"/>
      <c r="O24" s="1094"/>
      <c r="P24" s="1094"/>
      <c r="Q24" s="1094"/>
      <c r="R24" s="1094"/>
      <c r="S24" s="1094"/>
      <c r="T24" s="1094"/>
      <c r="U24" s="1094"/>
      <c r="V24" s="1094"/>
      <c r="W24" s="1094"/>
      <c r="X24" s="1094"/>
      <c r="Y24" s="1094"/>
      <c r="Z24" s="1094"/>
      <c r="AA24" s="1094"/>
      <c r="AB24" s="1094"/>
      <c r="AC24" s="1094"/>
      <c r="AD24" s="1094"/>
      <c r="AE24" s="1094"/>
      <c r="AF24" s="1094"/>
      <c r="AG24" s="1094"/>
      <c r="AH24" s="1094"/>
      <c r="AI24" s="1094"/>
      <c r="AJ24" s="1094"/>
      <c r="AK24" s="1094"/>
      <c r="AL24" s="1094"/>
      <c r="AM24" s="1094"/>
      <c r="AN24" s="1094"/>
      <c r="AO24" s="1094"/>
      <c r="AP24" s="1094"/>
      <c r="AQ24" s="1094"/>
      <c r="AR24" s="1094"/>
      <c r="AS24" s="1094"/>
      <c r="AT24" s="1094"/>
      <c r="AU24" s="1094"/>
      <c r="AV24" s="1094"/>
      <c r="AW24" s="1094"/>
      <c r="AX24" s="1094"/>
      <c r="AY24" s="1094"/>
      <c r="AZ24" s="1094"/>
      <c r="BA24" s="1094"/>
      <c r="BB24" s="1094"/>
      <c r="BC24" s="1094"/>
      <c r="BD24" s="1094"/>
      <c r="BE24" s="1094"/>
      <c r="BF24" s="1094"/>
      <c r="BG24" s="1094"/>
      <c r="BH24" s="1094"/>
      <c r="BI24" s="1094"/>
      <c r="BJ24" s="1094"/>
      <c r="BK24" s="1094"/>
      <c r="BL24" s="1094"/>
      <c r="BM24" s="1094"/>
      <c r="BN24" s="1094"/>
      <c r="BO24" s="1094"/>
      <c r="BP24" s="1094"/>
      <c r="BQ24" s="1094"/>
      <c r="BR24" s="1094"/>
      <c r="BS24" s="1094"/>
      <c r="BT24" s="1094"/>
      <c r="BU24" s="1094"/>
      <c r="BV24" s="1094"/>
      <c r="BW24" s="1094"/>
      <c r="BX24" s="1094"/>
      <c r="BY24" s="1094"/>
      <c r="BZ24" s="1094"/>
      <c r="CA24" s="1094"/>
      <c r="CB24" s="1094"/>
      <c r="CC24" s="1094"/>
      <c r="CD24" s="1094"/>
      <c r="CE24" s="1094"/>
      <c r="CF24" s="1094"/>
      <c r="CG24" s="1094"/>
      <c r="CH24" s="1094"/>
      <c r="CI24" s="1094"/>
      <c r="CJ24" s="1094"/>
      <c r="CK24" s="1094"/>
      <c r="CL24" s="1094"/>
      <c r="CM24" s="1094"/>
      <c r="CN24" s="1094"/>
      <c r="CO24" s="1094"/>
      <c r="CP24" s="1094"/>
      <c r="CQ24" s="1094"/>
      <c r="CR24" s="1094"/>
      <c r="CS24" s="1094"/>
      <c r="CT24" s="1094"/>
      <c r="CU24" s="1094"/>
      <c r="CV24" s="1094"/>
      <c r="CW24" s="1094"/>
      <c r="CX24" s="1094"/>
      <c r="CY24" s="1094"/>
      <c r="CZ24" s="1094"/>
      <c r="DA24" s="1094"/>
      <c r="DB24" s="1094"/>
      <c r="DC24" s="1094"/>
      <c r="DD24" s="1094"/>
      <c r="DE24" s="1094"/>
      <c r="DF24" s="1094"/>
      <c r="DG24" s="1094"/>
      <c r="DH24" s="1094"/>
      <c r="DI24" s="1094"/>
      <c r="DJ24" s="1094"/>
      <c r="DK24" s="1094"/>
      <c r="DL24" s="1094"/>
      <c r="DM24" s="1094"/>
      <c r="DN24" s="1094"/>
      <c r="DO24" s="1094"/>
      <c r="DP24" s="1094"/>
      <c r="DQ24" s="1094"/>
      <c r="DR24" s="1094"/>
      <c r="DS24" s="1094"/>
      <c r="DT24" s="1094"/>
      <c r="DU24" s="1094"/>
      <c r="DV24" s="1094"/>
      <c r="DW24" s="1094"/>
      <c r="DX24" s="1094"/>
      <c r="DY24" s="1094"/>
      <c r="DZ24" s="1094"/>
      <c r="EA24" s="1094"/>
      <c r="EB24" s="1094"/>
      <c r="EC24" s="1094"/>
      <c r="ED24" s="1094"/>
      <c r="EE24" s="1094"/>
      <c r="EF24" s="1094"/>
      <c r="EG24" s="1094"/>
      <c r="EH24" s="1094"/>
      <c r="EI24" s="1094"/>
      <c r="EJ24" s="1094"/>
      <c r="EK24" s="1094"/>
      <c r="EL24" s="1094"/>
      <c r="EM24" s="1094"/>
      <c r="EN24" s="1094"/>
      <c r="EO24" s="1094"/>
      <c r="EP24" s="1094"/>
      <c r="EQ24" s="1094"/>
      <c r="ER24" s="1094"/>
      <c r="ES24" s="1094"/>
      <c r="ET24" s="1094"/>
      <c r="EU24" s="1094"/>
      <c r="EV24" s="1094"/>
      <c r="EW24" s="1094"/>
      <c r="EX24" s="1094"/>
      <c r="EY24" s="1094"/>
      <c r="EZ24" s="1094"/>
      <c r="FA24" s="1094"/>
      <c r="FB24" s="1094"/>
      <c r="FC24" s="1094"/>
      <c r="FD24" s="1094"/>
      <c r="FE24" s="1094"/>
      <c r="FF24" s="1094"/>
      <c r="FG24" s="1094"/>
      <c r="FH24" s="1094"/>
      <c r="FI24" s="1094"/>
      <c r="FJ24" s="1094"/>
      <c r="FK24" s="1094"/>
      <c r="FL24" s="1094"/>
      <c r="FM24" s="1094"/>
      <c r="FN24" s="1094"/>
      <c r="FO24" s="1094"/>
      <c r="FP24" s="1094"/>
      <c r="FQ24" s="1094"/>
    </row>
    <row r="25" spans="1:173" s="1095" customFormat="1" ht="13.8">
      <c r="A25" s="281" t="s">
        <v>7450</v>
      </c>
      <c r="B25" s="281" t="s">
        <v>4725</v>
      </c>
      <c r="C25" s="801">
        <v>4</v>
      </c>
      <c r="D25" s="1154">
        <v>0</v>
      </c>
      <c r="E25" s="292">
        <v>8279.6299999999992</v>
      </c>
      <c r="F25" s="292">
        <f t="shared" si="0"/>
        <v>8279.6299999999992</v>
      </c>
      <c r="G25" s="1094"/>
      <c r="H25" s="1094"/>
      <c r="I25" s="1094"/>
      <c r="J25" s="1094"/>
      <c r="K25" s="1094"/>
      <c r="L25" s="1094"/>
      <c r="M25" s="1094"/>
      <c r="N25" s="1094"/>
      <c r="O25" s="1094"/>
      <c r="P25" s="1094"/>
      <c r="Q25" s="1094"/>
      <c r="R25" s="1094"/>
      <c r="S25" s="1094"/>
      <c r="T25" s="1094"/>
      <c r="U25" s="1094"/>
      <c r="V25" s="1094"/>
      <c r="W25" s="1094"/>
      <c r="X25" s="1094"/>
      <c r="Y25" s="1094"/>
      <c r="Z25" s="1094"/>
      <c r="AA25" s="1094"/>
      <c r="AB25" s="1094"/>
      <c r="AC25" s="1094"/>
      <c r="AD25" s="1094"/>
      <c r="AE25" s="1094"/>
      <c r="AF25" s="1094"/>
      <c r="AG25" s="1094"/>
      <c r="AH25" s="1094"/>
      <c r="AI25" s="1094"/>
      <c r="AJ25" s="1094"/>
      <c r="AK25" s="1094"/>
      <c r="AL25" s="1094"/>
      <c r="AM25" s="1094"/>
      <c r="AN25" s="1094"/>
      <c r="AO25" s="1094"/>
      <c r="AP25" s="1094"/>
      <c r="AQ25" s="1094"/>
      <c r="AR25" s="1094"/>
      <c r="AS25" s="1094"/>
      <c r="AT25" s="1094"/>
      <c r="AU25" s="1094"/>
      <c r="AV25" s="1094"/>
      <c r="AW25" s="1094"/>
      <c r="AX25" s="1094"/>
      <c r="AY25" s="1094"/>
      <c r="AZ25" s="1094"/>
      <c r="BA25" s="1094"/>
      <c r="BB25" s="1094"/>
      <c r="BC25" s="1094"/>
      <c r="BD25" s="1094"/>
      <c r="BE25" s="1094"/>
      <c r="BF25" s="1094"/>
      <c r="BG25" s="1094"/>
      <c r="BH25" s="1094"/>
      <c r="BI25" s="1094"/>
      <c r="BJ25" s="1094"/>
      <c r="BK25" s="1094"/>
      <c r="BL25" s="1094"/>
      <c r="BM25" s="1094"/>
      <c r="BN25" s="1094"/>
      <c r="BO25" s="1094"/>
      <c r="BP25" s="1094"/>
      <c r="BQ25" s="1094"/>
      <c r="BR25" s="1094"/>
      <c r="BS25" s="1094"/>
      <c r="BT25" s="1094"/>
      <c r="BU25" s="1094"/>
      <c r="BV25" s="1094"/>
      <c r="BW25" s="1094"/>
      <c r="BX25" s="1094"/>
      <c r="BY25" s="1094"/>
      <c r="BZ25" s="1094"/>
      <c r="CA25" s="1094"/>
      <c r="CB25" s="1094"/>
      <c r="CC25" s="1094"/>
      <c r="CD25" s="1094"/>
      <c r="CE25" s="1094"/>
      <c r="CF25" s="1094"/>
      <c r="CG25" s="1094"/>
      <c r="CH25" s="1094"/>
      <c r="CI25" s="1094"/>
      <c r="CJ25" s="1094"/>
      <c r="CK25" s="1094"/>
      <c r="CL25" s="1094"/>
      <c r="CM25" s="1094"/>
      <c r="CN25" s="1094"/>
      <c r="CO25" s="1094"/>
      <c r="CP25" s="1094"/>
      <c r="CQ25" s="1094"/>
      <c r="CR25" s="1094"/>
      <c r="CS25" s="1094"/>
      <c r="CT25" s="1094"/>
      <c r="CU25" s="1094"/>
      <c r="CV25" s="1094"/>
      <c r="CW25" s="1094"/>
      <c r="CX25" s="1094"/>
      <c r="CY25" s="1094"/>
      <c r="CZ25" s="1094"/>
      <c r="DA25" s="1094"/>
      <c r="DB25" s="1094"/>
      <c r="DC25" s="1094"/>
      <c r="DD25" s="1094"/>
      <c r="DE25" s="1094"/>
      <c r="DF25" s="1094"/>
      <c r="DG25" s="1094"/>
      <c r="DH25" s="1094"/>
      <c r="DI25" s="1094"/>
      <c r="DJ25" s="1094"/>
      <c r="DK25" s="1094"/>
      <c r="DL25" s="1094"/>
      <c r="DM25" s="1094"/>
      <c r="DN25" s="1094"/>
      <c r="DO25" s="1094"/>
      <c r="DP25" s="1094"/>
      <c r="DQ25" s="1094"/>
      <c r="DR25" s="1094"/>
      <c r="DS25" s="1094"/>
      <c r="DT25" s="1094"/>
      <c r="DU25" s="1094"/>
      <c r="DV25" s="1094"/>
      <c r="DW25" s="1094"/>
      <c r="DX25" s="1094"/>
      <c r="DY25" s="1094"/>
      <c r="DZ25" s="1094"/>
      <c r="EA25" s="1094"/>
      <c r="EB25" s="1094"/>
      <c r="EC25" s="1094"/>
      <c r="ED25" s="1094"/>
      <c r="EE25" s="1094"/>
      <c r="EF25" s="1094"/>
      <c r="EG25" s="1094"/>
      <c r="EH25" s="1094"/>
      <c r="EI25" s="1094"/>
      <c r="EJ25" s="1094"/>
      <c r="EK25" s="1094"/>
      <c r="EL25" s="1094"/>
      <c r="EM25" s="1094"/>
      <c r="EN25" s="1094"/>
      <c r="EO25" s="1094"/>
      <c r="EP25" s="1094"/>
      <c r="EQ25" s="1094"/>
      <c r="ER25" s="1094"/>
      <c r="ES25" s="1094"/>
      <c r="ET25" s="1094"/>
      <c r="EU25" s="1094"/>
      <c r="EV25" s="1094"/>
      <c r="EW25" s="1094"/>
      <c r="EX25" s="1094"/>
      <c r="EY25" s="1094"/>
      <c r="EZ25" s="1094"/>
      <c r="FA25" s="1094"/>
      <c r="FB25" s="1094"/>
      <c r="FC25" s="1094"/>
      <c r="FD25" s="1094"/>
      <c r="FE25" s="1094"/>
      <c r="FF25" s="1094"/>
      <c r="FG25" s="1094"/>
      <c r="FH25" s="1094"/>
      <c r="FI25" s="1094"/>
      <c r="FJ25" s="1094"/>
      <c r="FK25" s="1094"/>
      <c r="FL25" s="1094"/>
      <c r="FM25" s="1094"/>
      <c r="FN25" s="1094"/>
      <c r="FO25" s="1094"/>
      <c r="FP25" s="1094"/>
      <c r="FQ25" s="1094"/>
    </row>
    <row r="26" spans="1:173" s="1095" customFormat="1" ht="15" customHeight="1">
      <c r="A26" s="281" t="s">
        <v>7451</v>
      </c>
      <c r="B26" s="281" t="s">
        <v>7327</v>
      </c>
      <c r="C26" s="801">
        <v>4</v>
      </c>
      <c r="D26" s="1154">
        <v>0</v>
      </c>
      <c r="E26" s="292">
        <v>24017.4</v>
      </c>
      <c r="F26" s="292">
        <f t="shared" si="0"/>
        <v>24017.4</v>
      </c>
      <c r="G26" s="1094"/>
      <c r="H26" s="1094"/>
      <c r="I26" s="1094"/>
      <c r="J26" s="1094"/>
      <c r="K26" s="1094"/>
      <c r="L26" s="1094"/>
      <c r="M26" s="1094"/>
      <c r="N26" s="1094"/>
      <c r="O26" s="1094"/>
      <c r="P26" s="1094"/>
      <c r="Q26" s="1094"/>
      <c r="R26" s="1094"/>
      <c r="S26" s="1094"/>
      <c r="T26" s="1094"/>
      <c r="U26" s="1094"/>
      <c r="V26" s="1094"/>
      <c r="W26" s="1094"/>
      <c r="X26" s="1094"/>
      <c r="Y26" s="1094"/>
      <c r="Z26" s="1094"/>
      <c r="AA26" s="1094"/>
      <c r="AB26" s="1094"/>
      <c r="AC26" s="1094"/>
      <c r="AD26" s="1094"/>
      <c r="AE26" s="1094"/>
      <c r="AF26" s="1094"/>
      <c r="AG26" s="1094"/>
      <c r="AH26" s="1094"/>
      <c r="AI26" s="1094"/>
      <c r="AJ26" s="1094"/>
      <c r="AK26" s="1094"/>
      <c r="AL26" s="1094"/>
      <c r="AM26" s="1094"/>
      <c r="AN26" s="1094"/>
      <c r="AO26" s="1094"/>
      <c r="AP26" s="1094"/>
      <c r="AQ26" s="1094"/>
      <c r="AR26" s="1094"/>
      <c r="AS26" s="1094"/>
      <c r="AT26" s="1094"/>
      <c r="AU26" s="1094"/>
      <c r="AV26" s="1094"/>
      <c r="AW26" s="1094"/>
      <c r="AX26" s="1094"/>
      <c r="AY26" s="1094"/>
      <c r="AZ26" s="1094"/>
      <c r="BA26" s="1094"/>
      <c r="BB26" s="1094"/>
      <c r="BC26" s="1094"/>
      <c r="BD26" s="1094"/>
      <c r="BE26" s="1094"/>
      <c r="BF26" s="1094"/>
      <c r="BG26" s="1094"/>
      <c r="BH26" s="1094"/>
      <c r="BI26" s="1094"/>
      <c r="BJ26" s="1094"/>
      <c r="BK26" s="1094"/>
      <c r="BL26" s="1094"/>
      <c r="BM26" s="1094"/>
      <c r="BN26" s="1094"/>
      <c r="BO26" s="1094"/>
      <c r="BP26" s="1094"/>
      <c r="BQ26" s="1094"/>
      <c r="BR26" s="1094"/>
      <c r="BS26" s="1094"/>
      <c r="BT26" s="1094"/>
      <c r="BU26" s="1094"/>
      <c r="BV26" s="1094"/>
      <c r="BW26" s="1094"/>
      <c r="BX26" s="1094"/>
      <c r="BY26" s="1094"/>
      <c r="BZ26" s="1094"/>
      <c r="CA26" s="1094"/>
      <c r="CB26" s="1094"/>
      <c r="CC26" s="1094"/>
      <c r="CD26" s="1094"/>
      <c r="CE26" s="1094"/>
      <c r="CF26" s="1094"/>
      <c r="CG26" s="1094"/>
      <c r="CH26" s="1094"/>
      <c r="CI26" s="1094"/>
      <c r="CJ26" s="1094"/>
      <c r="CK26" s="1094"/>
      <c r="CL26" s="1094"/>
      <c r="CM26" s="1094"/>
      <c r="CN26" s="1094"/>
      <c r="CO26" s="1094"/>
      <c r="CP26" s="1094"/>
      <c r="CQ26" s="1094"/>
      <c r="CR26" s="1094"/>
      <c r="CS26" s="1094"/>
      <c r="CT26" s="1094"/>
      <c r="CU26" s="1094"/>
      <c r="CV26" s="1094"/>
      <c r="CW26" s="1094"/>
      <c r="CX26" s="1094"/>
      <c r="CY26" s="1094"/>
      <c r="CZ26" s="1094"/>
      <c r="DA26" s="1094"/>
      <c r="DB26" s="1094"/>
      <c r="DC26" s="1094"/>
      <c r="DD26" s="1094"/>
      <c r="DE26" s="1094"/>
      <c r="DF26" s="1094"/>
      <c r="DG26" s="1094"/>
      <c r="DH26" s="1094"/>
      <c r="DI26" s="1094"/>
      <c r="DJ26" s="1094"/>
      <c r="DK26" s="1094"/>
      <c r="DL26" s="1094"/>
      <c r="DM26" s="1094"/>
      <c r="DN26" s="1094"/>
      <c r="DO26" s="1094"/>
      <c r="DP26" s="1094"/>
      <c r="DQ26" s="1094"/>
      <c r="DR26" s="1094"/>
      <c r="DS26" s="1094"/>
      <c r="DT26" s="1094"/>
      <c r="DU26" s="1094"/>
      <c r="DV26" s="1094"/>
      <c r="DW26" s="1094"/>
      <c r="DX26" s="1094"/>
      <c r="DY26" s="1094"/>
      <c r="DZ26" s="1094"/>
      <c r="EA26" s="1094"/>
      <c r="EB26" s="1094"/>
      <c r="EC26" s="1094"/>
      <c r="ED26" s="1094"/>
      <c r="EE26" s="1094"/>
      <c r="EF26" s="1094"/>
      <c r="EG26" s="1094"/>
      <c r="EH26" s="1094"/>
      <c r="EI26" s="1094"/>
      <c r="EJ26" s="1094"/>
      <c r="EK26" s="1094"/>
      <c r="EL26" s="1094"/>
      <c r="EM26" s="1094"/>
      <c r="EN26" s="1094"/>
      <c r="EO26" s="1094"/>
      <c r="EP26" s="1094"/>
      <c r="EQ26" s="1094"/>
      <c r="ER26" s="1094"/>
      <c r="ES26" s="1094"/>
      <c r="ET26" s="1094"/>
      <c r="EU26" s="1094"/>
      <c r="EV26" s="1094"/>
      <c r="EW26" s="1094"/>
      <c r="EX26" s="1094"/>
      <c r="EY26" s="1094"/>
      <c r="EZ26" s="1094"/>
      <c r="FA26" s="1094"/>
      <c r="FB26" s="1094"/>
      <c r="FC26" s="1094"/>
      <c r="FD26" s="1094"/>
      <c r="FE26" s="1094"/>
      <c r="FF26" s="1094"/>
      <c r="FG26" s="1094"/>
      <c r="FH26" s="1094"/>
      <c r="FI26" s="1094"/>
      <c r="FJ26" s="1094"/>
      <c r="FK26" s="1094"/>
      <c r="FL26" s="1094"/>
      <c r="FM26" s="1094"/>
      <c r="FN26" s="1094"/>
      <c r="FO26" s="1094"/>
      <c r="FP26" s="1094"/>
      <c r="FQ26" s="1094"/>
    </row>
    <row r="27" spans="1:173" s="1095" customFormat="1" ht="13.8">
      <c r="A27" s="281" t="s">
        <v>7452</v>
      </c>
      <c r="B27" s="281" t="s">
        <v>7325</v>
      </c>
      <c r="C27" s="801">
        <v>3</v>
      </c>
      <c r="D27" s="1154">
        <v>0</v>
      </c>
      <c r="E27" s="292">
        <v>21847.82</v>
      </c>
      <c r="F27" s="292">
        <f t="shared" si="0"/>
        <v>21847.82</v>
      </c>
      <c r="G27" s="1094"/>
      <c r="H27" s="1094"/>
      <c r="I27" s="1094"/>
      <c r="J27" s="1094"/>
      <c r="K27" s="1094"/>
      <c r="L27" s="1094"/>
      <c r="M27" s="1094"/>
      <c r="N27" s="1094"/>
      <c r="O27" s="1094"/>
      <c r="P27" s="1094"/>
      <c r="Q27" s="1094"/>
      <c r="R27" s="1094"/>
      <c r="S27" s="1094"/>
      <c r="T27" s="1094"/>
      <c r="U27" s="1094"/>
      <c r="V27" s="1094"/>
      <c r="W27" s="1094"/>
      <c r="X27" s="1094"/>
      <c r="Y27" s="1094"/>
      <c r="Z27" s="1094"/>
      <c r="AA27" s="1094"/>
      <c r="AB27" s="1094"/>
      <c r="AC27" s="1094"/>
      <c r="AD27" s="1094"/>
      <c r="AE27" s="1094"/>
      <c r="AF27" s="1094"/>
      <c r="AG27" s="1094"/>
      <c r="AH27" s="1094"/>
      <c r="AI27" s="1094"/>
      <c r="AJ27" s="1094"/>
      <c r="AK27" s="1094"/>
      <c r="AL27" s="1094"/>
      <c r="AM27" s="1094"/>
      <c r="AN27" s="1094"/>
      <c r="AO27" s="1094"/>
      <c r="AP27" s="1094"/>
      <c r="AQ27" s="1094"/>
      <c r="AR27" s="1094"/>
      <c r="AS27" s="1094"/>
      <c r="AT27" s="1094"/>
      <c r="AU27" s="1094"/>
      <c r="AV27" s="1094"/>
      <c r="AW27" s="1094"/>
      <c r="AX27" s="1094"/>
      <c r="AY27" s="1094"/>
      <c r="AZ27" s="1094"/>
      <c r="BA27" s="1094"/>
      <c r="BB27" s="1094"/>
      <c r="BC27" s="1094"/>
      <c r="BD27" s="1094"/>
      <c r="BE27" s="1094"/>
      <c r="BF27" s="1094"/>
      <c r="BG27" s="1094"/>
      <c r="BH27" s="1094"/>
      <c r="BI27" s="1094"/>
      <c r="BJ27" s="1094"/>
      <c r="BK27" s="1094"/>
      <c r="BL27" s="1094"/>
      <c r="BM27" s="1094"/>
      <c r="BN27" s="1094"/>
      <c r="BO27" s="1094"/>
      <c r="BP27" s="1094"/>
      <c r="BQ27" s="1094"/>
      <c r="BR27" s="1094"/>
      <c r="BS27" s="1094"/>
      <c r="BT27" s="1094"/>
      <c r="BU27" s="1094"/>
      <c r="BV27" s="1094"/>
      <c r="BW27" s="1094"/>
      <c r="BX27" s="1094"/>
      <c r="BY27" s="1094"/>
      <c r="BZ27" s="1094"/>
      <c r="CA27" s="1094"/>
      <c r="CB27" s="1094"/>
      <c r="CC27" s="1094"/>
      <c r="CD27" s="1094"/>
      <c r="CE27" s="1094"/>
      <c r="CF27" s="1094"/>
      <c r="CG27" s="1094"/>
      <c r="CH27" s="1094"/>
      <c r="CI27" s="1094"/>
      <c r="CJ27" s="1094"/>
      <c r="CK27" s="1094"/>
      <c r="CL27" s="1094"/>
      <c r="CM27" s="1094"/>
      <c r="CN27" s="1094"/>
      <c r="CO27" s="1094"/>
      <c r="CP27" s="1094"/>
      <c r="CQ27" s="1094"/>
      <c r="CR27" s="1094"/>
      <c r="CS27" s="1094"/>
      <c r="CT27" s="1094"/>
      <c r="CU27" s="1094"/>
      <c r="CV27" s="1094"/>
      <c r="CW27" s="1094"/>
      <c r="CX27" s="1094"/>
      <c r="CY27" s="1094"/>
      <c r="CZ27" s="1094"/>
      <c r="DA27" s="1094"/>
      <c r="DB27" s="1094"/>
      <c r="DC27" s="1094"/>
      <c r="DD27" s="1094"/>
      <c r="DE27" s="1094"/>
      <c r="DF27" s="1094"/>
      <c r="DG27" s="1094"/>
      <c r="DH27" s="1094"/>
      <c r="DI27" s="1094"/>
      <c r="DJ27" s="1094"/>
      <c r="DK27" s="1094"/>
      <c r="DL27" s="1094"/>
      <c r="DM27" s="1094"/>
      <c r="DN27" s="1094"/>
      <c r="DO27" s="1094"/>
      <c r="DP27" s="1094"/>
      <c r="DQ27" s="1094"/>
      <c r="DR27" s="1094"/>
      <c r="DS27" s="1094"/>
      <c r="DT27" s="1094"/>
      <c r="DU27" s="1094"/>
      <c r="DV27" s="1094"/>
      <c r="DW27" s="1094"/>
      <c r="DX27" s="1094"/>
      <c r="DY27" s="1094"/>
      <c r="DZ27" s="1094"/>
      <c r="EA27" s="1094"/>
      <c r="EB27" s="1094"/>
      <c r="EC27" s="1094"/>
      <c r="ED27" s="1094"/>
      <c r="EE27" s="1094"/>
      <c r="EF27" s="1094"/>
      <c r="EG27" s="1094"/>
      <c r="EH27" s="1094"/>
      <c r="EI27" s="1094"/>
      <c r="EJ27" s="1094"/>
      <c r="EK27" s="1094"/>
      <c r="EL27" s="1094"/>
      <c r="EM27" s="1094"/>
      <c r="EN27" s="1094"/>
      <c r="EO27" s="1094"/>
      <c r="EP27" s="1094"/>
      <c r="EQ27" s="1094"/>
      <c r="ER27" s="1094"/>
      <c r="ES27" s="1094"/>
      <c r="ET27" s="1094"/>
      <c r="EU27" s="1094"/>
      <c r="EV27" s="1094"/>
      <c r="EW27" s="1094"/>
      <c r="EX27" s="1094"/>
      <c r="EY27" s="1094"/>
      <c r="EZ27" s="1094"/>
      <c r="FA27" s="1094"/>
      <c r="FB27" s="1094"/>
      <c r="FC27" s="1094"/>
      <c r="FD27" s="1094"/>
      <c r="FE27" s="1094"/>
      <c r="FF27" s="1094"/>
      <c r="FG27" s="1094"/>
      <c r="FH27" s="1094"/>
      <c r="FI27" s="1094"/>
      <c r="FJ27" s="1094"/>
      <c r="FK27" s="1094"/>
      <c r="FL27" s="1094"/>
      <c r="FM27" s="1094"/>
      <c r="FN27" s="1094"/>
      <c r="FO27" s="1094"/>
      <c r="FP27" s="1094"/>
      <c r="FQ27" s="1094"/>
    </row>
    <row r="28" spans="1:173" s="1160" customFormat="1" ht="13.8">
      <c r="A28" s="1155" t="s">
        <v>7453</v>
      </c>
      <c r="B28" s="1088" t="s">
        <v>7329</v>
      </c>
      <c r="C28" s="1157">
        <v>0</v>
      </c>
      <c r="D28" s="1157">
        <v>0</v>
      </c>
      <c r="E28" s="290">
        <v>27757.32</v>
      </c>
      <c r="F28" s="290">
        <v>27757.32</v>
      </c>
      <c r="G28" s="1158"/>
      <c r="H28" s="1159"/>
      <c r="I28" s="1159"/>
      <c r="J28" s="1159"/>
      <c r="K28" s="1159"/>
      <c r="L28" s="1159"/>
      <c r="M28" s="1159"/>
      <c r="N28" s="1159"/>
      <c r="O28" s="1159"/>
      <c r="P28" s="1159"/>
      <c r="Q28" s="1159"/>
      <c r="R28" s="1159"/>
      <c r="S28" s="1159"/>
      <c r="T28" s="1159"/>
      <c r="U28" s="1159"/>
      <c r="V28" s="1159"/>
      <c r="W28" s="1159"/>
      <c r="X28" s="1159"/>
      <c r="Y28" s="1159"/>
      <c r="Z28" s="1159"/>
      <c r="AA28" s="1159"/>
      <c r="AB28" s="1159"/>
      <c r="AC28" s="1159"/>
      <c r="AD28" s="1159"/>
      <c r="AE28" s="1159"/>
      <c r="AF28" s="1159"/>
      <c r="AG28" s="1159"/>
      <c r="AH28" s="1159"/>
      <c r="AI28" s="1159"/>
      <c r="AJ28" s="1159"/>
      <c r="AK28" s="1159"/>
      <c r="AL28" s="1159"/>
      <c r="AM28" s="1159"/>
      <c r="AN28" s="1159"/>
      <c r="AO28" s="1159"/>
      <c r="AP28" s="1159"/>
      <c r="AQ28" s="1159"/>
      <c r="AR28" s="1159"/>
      <c r="AS28" s="1159"/>
      <c r="AT28" s="1159"/>
      <c r="AU28" s="1159"/>
      <c r="AV28" s="1159"/>
      <c r="AW28" s="1159"/>
      <c r="AX28" s="1159"/>
      <c r="AY28" s="1159"/>
      <c r="AZ28" s="1159"/>
      <c r="BA28" s="1159"/>
      <c r="BB28" s="1159"/>
      <c r="BC28" s="1159"/>
      <c r="BD28" s="1159"/>
      <c r="BE28" s="1159"/>
      <c r="BF28" s="1159"/>
      <c r="BG28" s="1159"/>
      <c r="BH28" s="1159"/>
      <c r="BI28" s="1159"/>
      <c r="BJ28" s="1159"/>
      <c r="BK28" s="1159"/>
      <c r="BL28" s="1159"/>
      <c r="BM28" s="1159"/>
      <c r="BN28" s="1159"/>
      <c r="BO28" s="1159"/>
      <c r="BP28" s="1159"/>
      <c r="BQ28" s="1159"/>
      <c r="BR28" s="1159"/>
      <c r="BS28" s="1159"/>
      <c r="BT28" s="1159"/>
      <c r="BU28" s="1159"/>
      <c r="BV28" s="1159"/>
      <c r="BW28" s="1159"/>
      <c r="BX28" s="1159"/>
      <c r="BY28" s="1159"/>
      <c r="BZ28" s="1159"/>
      <c r="CA28" s="1159"/>
      <c r="CB28" s="1159"/>
      <c r="CC28" s="1159"/>
      <c r="CD28" s="1159"/>
      <c r="CE28" s="1159"/>
      <c r="CF28" s="1159"/>
      <c r="CG28" s="1159"/>
      <c r="CH28" s="1159"/>
      <c r="CI28" s="1159"/>
      <c r="CJ28" s="1159"/>
      <c r="CK28" s="1159"/>
      <c r="CL28" s="1159"/>
      <c r="CM28" s="1159"/>
      <c r="CN28" s="1159"/>
      <c r="CO28" s="1159"/>
      <c r="CP28" s="1159"/>
      <c r="CQ28" s="1159"/>
      <c r="CR28" s="1159"/>
      <c r="CS28" s="1159"/>
      <c r="CT28" s="1159"/>
      <c r="CU28" s="1159"/>
      <c r="CV28" s="1159"/>
      <c r="CW28" s="1159"/>
      <c r="CX28" s="1159"/>
      <c r="CY28" s="1159"/>
      <c r="CZ28" s="1159"/>
      <c r="DA28" s="1159"/>
      <c r="DB28" s="1159"/>
      <c r="DC28" s="1159"/>
      <c r="DD28" s="1159"/>
      <c r="DE28" s="1159"/>
      <c r="DF28" s="1159"/>
      <c r="DG28" s="1159"/>
      <c r="DH28" s="1159"/>
      <c r="DI28" s="1159"/>
      <c r="DJ28" s="1159"/>
      <c r="DK28" s="1159"/>
      <c r="DL28" s="1159"/>
      <c r="DM28" s="1159"/>
      <c r="DN28" s="1159"/>
      <c r="DO28" s="1159"/>
      <c r="DP28" s="1159"/>
      <c r="DQ28" s="1159"/>
      <c r="DR28" s="1159"/>
      <c r="DS28" s="1159"/>
      <c r="DT28" s="1159"/>
      <c r="DU28" s="1159"/>
      <c r="DV28" s="1159"/>
      <c r="DW28" s="1159"/>
      <c r="DX28" s="1159"/>
      <c r="DY28" s="1159"/>
      <c r="DZ28" s="1159"/>
      <c r="EA28" s="1159"/>
      <c r="EB28" s="1159"/>
      <c r="EC28" s="1159"/>
      <c r="ED28" s="1159"/>
      <c r="EE28" s="1159"/>
      <c r="EF28" s="1159"/>
      <c r="EG28" s="1159"/>
      <c r="EH28" s="1159"/>
      <c r="EI28" s="1159"/>
      <c r="EJ28" s="1159"/>
      <c r="EK28" s="1159"/>
      <c r="EL28" s="1159"/>
      <c r="EM28" s="1159"/>
      <c r="EN28" s="1159"/>
      <c r="EO28" s="1159"/>
      <c r="EP28" s="1159"/>
      <c r="EQ28" s="1159"/>
      <c r="ER28" s="1159"/>
      <c r="ES28" s="1159"/>
      <c r="ET28" s="1159"/>
      <c r="EU28" s="1159"/>
      <c r="EV28" s="1159"/>
      <c r="EW28" s="1159"/>
      <c r="EX28" s="1159"/>
      <c r="EY28" s="1159"/>
      <c r="EZ28" s="1159"/>
      <c r="FA28" s="1159"/>
      <c r="FB28" s="1159"/>
      <c r="FC28" s="1159"/>
      <c r="FD28" s="1159"/>
      <c r="FE28" s="1159"/>
      <c r="FF28" s="1159"/>
      <c r="FG28" s="1159"/>
      <c r="FH28" s="1159"/>
      <c r="FI28" s="1159"/>
      <c r="FJ28" s="1159"/>
      <c r="FK28" s="1159"/>
      <c r="FL28" s="1159"/>
      <c r="FM28" s="1159"/>
      <c r="FN28" s="1159"/>
      <c r="FO28" s="1159"/>
      <c r="FP28" s="1159"/>
      <c r="FQ28" s="1159"/>
    </row>
    <row r="29" spans="1:173" s="49" customFormat="1" ht="15" customHeight="1">
      <c r="A29" s="760" t="s">
        <v>529</v>
      </c>
      <c r="B29" s="533" t="s">
        <v>4244</v>
      </c>
      <c r="C29" s="1006">
        <f>SUM(C19:C28)</f>
        <v>21</v>
      </c>
      <c r="D29" s="1085">
        <f>SUM(D11:D28)</f>
        <v>0</v>
      </c>
      <c r="E29" s="762" t="s">
        <v>529</v>
      </c>
      <c r="F29" s="762" t="s">
        <v>529</v>
      </c>
    </row>
    <row r="30" spans="1:173">
      <c r="A30" s="1040"/>
      <c r="B30" s="1041"/>
      <c r="C30" s="1040"/>
      <c r="D30" s="1040"/>
      <c r="E30" s="1042"/>
      <c r="F30" s="1042"/>
    </row>
    <row r="31" spans="1:173">
      <c r="A31" s="1256" t="s">
        <v>4104</v>
      </c>
      <c r="B31" s="1256" t="s">
        <v>4103</v>
      </c>
      <c r="C31" s="1070"/>
      <c r="D31" s="1070"/>
      <c r="E31" s="1083"/>
      <c r="F31" s="1083"/>
      <c r="FK31" s="1072"/>
      <c r="FL31" s="1072"/>
      <c r="FM31" s="1072"/>
      <c r="FN31" s="1072"/>
      <c r="FO31" s="1072"/>
      <c r="FP31" s="1072"/>
      <c r="FQ31" s="1072"/>
    </row>
    <row r="32" spans="1:173" s="1080" customFormat="1" ht="13.8">
      <c r="A32" s="281" t="s">
        <v>7454</v>
      </c>
      <c r="B32" s="281" t="s">
        <v>7455</v>
      </c>
      <c r="C32" s="1154">
        <v>0</v>
      </c>
      <c r="D32" s="1161">
        <v>47148</v>
      </c>
      <c r="E32" s="959">
        <f>566.24/4</f>
        <v>141.56</v>
      </c>
      <c r="F32" s="959">
        <f>566.24/4</f>
        <v>141.56</v>
      </c>
      <c r="G32" s="1008" t="s">
        <v>6864</v>
      </c>
      <c r="H32" s="1008"/>
      <c r="I32" s="1008"/>
      <c r="J32" s="1008"/>
      <c r="K32" s="1008"/>
      <c r="L32" s="1008"/>
      <c r="M32" s="1008"/>
      <c r="N32" s="1008"/>
      <c r="O32" s="1008"/>
      <c r="P32" s="1008"/>
      <c r="Q32" s="1008"/>
      <c r="R32" s="1008"/>
      <c r="S32" s="1008"/>
      <c r="T32" s="1008"/>
      <c r="U32" s="1008"/>
      <c r="V32" s="1008"/>
      <c r="W32" s="1008"/>
      <c r="X32" s="1008"/>
      <c r="Y32" s="1008"/>
      <c r="Z32" s="1008"/>
      <c r="AA32" s="1008"/>
      <c r="AB32" s="1008"/>
      <c r="AC32" s="1008"/>
      <c r="AD32" s="1008"/>
      <c r="AE32" s="1008"/>
      <c r="AF32" s="1008"/>
      <c r="AG32" s="1008"/>
      <c r="AH32" s="1008"/>
      <c r="AI32" s="1008"/>
      <c r="AJ32" s="1008"/>
      <c r="AK32" s="1008"/>
      <c r="AL32" s="1008"/>
      <c r="AM32" s="1008"/>
      <c r="AN32" s="1008"/>
      <c r="AO32" s="1008"/>
      <c r="AP32" s="1008"/>
      <c r="AQ32" s="1008"/>
      <c r="AR32" s="1008"/>
      <c r="AS32" s="1008"/>
      <c r="AT32" s="1008"/>
      <c r="AU32" s="1008"/>
      <c r="AV32" s="1008"/>
      <c r="AW32" s="1008"/>
      <c r="AX32" s="1008"/>
      <c r="AY32" s="1008"/>
      <c r="AZ32" s="1008"/>
      <c r="BA32" s="1008"/>
      <c r="BB32" s="1008"/>
      <c r="BC32" s="1008"/>
      <c r="BD32" s="1008"/>
      <c r="BE32" s="1008"/>
      <c r="BF32" s="1008"/>
      <c r="BG32" s="1008"/>
      <c r="BH32" s="1008"/>
      <c r="BI32" s="1008"/>
      <c r="BJ32" s="1008"/>
      <c r="BK32" s="1008"/>
      <c r="BL32" s="1008"/>
      <c r="BM32" s="1008"/>
      <c r="BN32" s="1008"/>
      <c r="BO32" s="1008"/>
      <c r="BP32" s="1008"/>
      <c r="BQ32" s="1008"/>
      <c r="BR32" s="1008"/>
      <c r="BS32" s="1008"/>
      <c r="BT32" s="1008"/>
      <c r="BU32" s="1008"/>
      <c r="BV32" s="1008"/>
      <c r="BW32" s="1008"/>
      <c r="BX32" s="1008"/>
      <c r="BY32" s="1008"/>
      <c r="BZ32" s="1008"/>
      <c r="CA32" s="1008"/>
      <c r="CB32" s="1008"/>
      <c r="CC32" s="1008"/>
      <c r="CD32" s="1008"/>
      <c r="CE32" s="1008"/>
      <c r="CF32" s="1008"/>
      <c r="CG32" s="1008"/>
      <c r="CH32" s="1008"/>
      <c r="CI32" s="1008"/>
      <c r="CJ32" s="1008"/>
      <c r="CK32" s="1008"/>
      <c r="CL32" s="1008"/>
      <c r="CM32" s="1008"/>
      <c r="CN32" s="1008"/>
      <c r="CO32" s="1008"/>
      <c r="CP32" s="1008"/>
      <c r="CQ32" s="1008"/>
      <c r="CR32" s="1008"/>
      <c r="CS32" s="1008"/>
      <c r="CT32" s="1008"/>
      <c r="CU32" s="1008"/>
      <c r="CV32" s="1008"/>
      <c r="CW32" s="1008"/>
      <c r="CX32" s="1008"/>
      <c r="CY32" s="1008"/>
      <c r="CZ32" s="1008"/>
      <c r="DA32" s="1008"/>
      <c r="DB32" s="1008"/>
      <c r="DC32" s="1008"/>
      <c r="DD32" s="1008"/>
      <c r="DE32" s="1008"/>
      <c r="DF32" s="1008"/>
      <c r="DG32" s="1008"/>
      <c r="DH32" s="1008"/>
      <c r="DI32" s="1008"/>
      <c r="DJ32" s="1008"/>
      <c r="DK32" s="1008"/>
      <c r="DL32" s="1008"/>
      <c r="DM32" s="1008"/>
      <c r="DN32" s="1008"/>
      <c r="DO32" s="1008"/>
      <c r="DP32" s="1008"/>
      <c r="DQ32" s="1008"/>
      <c r="DR32" s="1008"/>
      <c r="DS32" s="1008"/>
      <c r="DT32" s="1008"/>
      <c r="DU32" s="1008"/>
      <c r="DV32" s="1008"/>
      <c r="DW32" s="1008"/>
      <c r="DX32" s="1008"/>
      <c r="DY32" s="1008"/>
      <c r="DZ32" s="1008"/>
      <c r="EA32" s="1008"/>
      <c r="EB32" s="1008"/>
      <c r="EC32" s="1008"/>
      <c r="ED32" s="1008"/>
      <c r="EE32" s="1008"/>
      <c r="EF32" s="1008"/>
      <c r="EG32" s="1008"/>
      <c r="EH32" s="1008"/>
      <c r="EI32" s="1008"/>
      <c r="EJ32" s="1008"/>
      <c r="EK32" s="1008"/>
      <c r="EL32" s="1008"/>
      <c r="EM32" s="1008"/>
      <c r="EN32" s="1008"/>
      <c r="EO32" s="1008"/>
      <c r="EP32" s="1008"/>
      <c r="EQ32" s="1008"/>
      <c r="ER32" s="1008"/>
      <c r="ES32" s="1008"/>
      <c r="ET32" s="1008"/>
      <c r="EU32" s="1008"/>
      <c r="EV32" s="1008"/>
      <c r="EW32" s="1008"/>
      <c r="EX32" s="1008"/>
      <c r="EY32" s="1008"/>
      <c r="EZ32" s="1008"/>
      <c r="FA32" s="1008"/>
      <c r="FB32" s="1008"/>
      <c r="FC32" s="1008"/>
      <c r="FD32" s="1008"/>
      <c r="FE32" s="1008"/>
      <c r="FF32" s="1008"/>
      <c r="FG32" s="1008"/>
      <c r="FH32" s="1008"/>
      <c r="FI32" s="1008"/>
      <c r="FJ32" s="1008"/>
      <c r="FK32" s="1008"/>
      <c r="FL32" s="1008"/>
      <c r="FM32" s="1008"/>
      <c r="FN32" s="1008"/>
      <c r="FO32" s="1008"/>
      <c r="FP32" s="1008"/>
      <c r="FQ32" s="1008"/>
    </row>
    <row r="33" spans="1:179" s="49" customFormat="1" ht="15" customHeight="1">
      <c r="A33" s="760" t="s">
        <v>529</v>
      </c>
      <c r="B33" s="533" t="s">
        <v>4247</v>
      </c>
      <c r="C33" s="1006">
        <f>SUM(C32)</f>
        <v>0</v>
      </c>
      <c r="D33" s="62">
        <f>SUM(D32)</f>
        <v>47148</v>
      </c>
      <c r="E33" s="762" t="s">
        <v>529</v>
      </c>
      <c r="F33" s="762" t="s">
        <v>529</v>
      </c>
    </row>
    <row r="34" spans="1:179" s="49" customFormat="1" ht="15" customHeight="1">
      <c r="A34" s="629"/>
      <c r="B34" s="61"/>
      <c r="C34" s="147"/>
      <c r="D34" s="147"/>
      <c r="E34" s="754"/>
      <c r="F34" s="754"/>
    </row>
    <row r="35" spans="1:179" s="49" customFormat="1" ht="15" customHeight="1">
      <c r="A35" s="629"/>
      <c r="B35" s="1004" t="s">
        <v>4105</v>
      </c>
      <c r="C35" s="1005">
        <f>C16+C29+C33</f>
        <v>27</v>
      </c>
      <c r="D35" s="1005">
        <f>D16+D29+D33</f>
        <v>47148</v>
      </c>
      <c r="E35" s="754"/>
      <c r="F35" s="754"/>
    </row>
    <row r="36" spans="1:179">
      <c r="A36" s="347"/>
      <c r="B36" s="1082"/>
      <c r="C36" s="1076"/>
      <c r="D36" s="1076"/>
      <c r="E36" s="1083"/>
      <c r="F36" s="1083"/>
    </row>
    <row r="37" spans="1:179" s="49" customFormat="1" ht="15" customHeight="1">
      <c r="A37" s="1259" t="s">
        <v>4101</v>
      </c>
      <c r="B37" s="1259"/>
      <c r="C37" s="544"/>
      <c r="D37" s="544"/>
      <c r="E37" s="64"/>
      <c r="F37" s="64"/>
    </row>
    <row r="38" spans="1:179" s="49" customFormat="1" ht="15" customHeight="1">
      <c r="A38" s="1256" t="s">
        <v>7456</v>
      </c>
      <c r="B38" s="1256"/>
      <c r="C38" s="545"/>
      <c r="D38" s="545"/>
      <c r="E38" s="545"/>
      <c r="F38" s="545"/>
    </row>
    <row r="39" spans="1:179" s="817" customFormat="1" ht="13.8">
      <c r="A39" s="941" t="s">
        <v>7449</v>
      </c>
      <c r="B39" s="1118" t="s">
        <v>7309</v>
      </c>
      <c r="C39" s="1135">
        <v>1</v>
      </c>
      <c r="D39" s="1120">
        <v>0</v>
      </c>
      <c r="E39" s="1121">
        <v>8470.49</v>
      </c>
      <c r="F39" s="1121">
        <v>8470.49</v>
      </c>
      <c r="G39" s="816"/>
      <c r="H39" s="816"/>
      <c r="I39" s="816"/>
      <c r="J39" s="816"/>
      <c r="K39" s="816"/>
      <c r="L39" s="816"/>
      <c r="M39" s="816"/>
      <c r="N39" s="816"/>
      <c r="O39" s="816"/>
      <c r="P39" s="816"/>
      <c r="Q39" s="816"/>
      <c r="R39" s="816"/>
      <c r="S39" s="816"/>
      <c r="T39" s="816"/>
      <c r="U39" s="816"/>
      <c r="V39" s="816"/>
      <c r="W39" s="816"/>
      <c r="X39" s="816"/>
      <c r="Y39" s="816"/>
      <c r="Z39" s="816"/>
      <c r="AA39" s="816"/>
      <c r="AB39" s="816"/>
      <c r="AC39" s="816"/>
      <c r="AD39" s="816"/>
      <c r="AE39" s="816"/>
      <c r="AF39" s="816"/>
      <c r="AG39" s="816"/>
      <c r="AH39" s="816"/>
      <c r="AI39" s="816"/>
      <c r="AJ39" s="816"/>
      <c r="AK39" s="816"/>
      <c r="AL39" s="816"/>
      <c r="AM39" s="816"/>
      <c r="AN39" s="816"/>
      <c r="AO39" s="816"/>
      <c r="AP39" s="816"/>
      <c r="AQ39" s="816"/>
      <c r="AR39" s="816"/>
      <c r="AS39" s="816"/>
      <c r="AT39" s="816"/>
      <c r="AU39" s="816"/>
      <c r="AV39" s="816"/>
      <c r="AW39" s="816"/>
      <c r="AX39" s="816"/>
      <c r="AY39" s="816"/>
      <c r="AZ39" s="816"/>
      <c r="BA39" s="816"/>
      <c r="BB39" s="816"/>
      <c r="BC39" s="816"/>
      <c r="BD39" s="816"/>
      <c r="BE39" s="816"/>
      <c r="BF39" s="816"/>
      <c r="BG39" s="816"/>
      <c r="BH39" s="816"/>
      <c r="BI39" s="816"/>
      <c r="BJ39" s="816"/>
      <c r="BK39" s="816"/>
      <c r="BL39" s="816"/>
      <c r="BM39" s="816"/>
      <c r="BN39" s="816"/>
      <c r="BO39" s="816"/>
      <c r="BP39" s="816"/>
      <c r="BQ39" s="816"/>
      <c r="BR39" s="816"/>
      <c r="BS39" s="816"/>
      <c r="BT39" s="816"/>
      <c r="BU39" s="816"/>
      <c r="BV39" s="816"/>
      <c r="BW39" s="816"/>
      <c r="BX39" s="816"/>
      <c r="BY39" s="816"/>
      <c r="BZ39" s="816"/>
      <c r="CA39" s="816"/>
      <c r="CB39" s="816"/>
      <c r="CC39" s="816"/>
      <c r="CD39" s="816"/>
      <c r="CE39" s="816"/>
      <c r="CF39" s="816"/>
      <c r="CG39" s="816"/>
      <c r="CH39" s="816"/>
      <c r="CI39" s="816"/>
      <c r="CJ39" s="816"/>
      <c r="CK39" s="816"/>
      <c r="CL39" s="816"/>
      <c r="CM39" s="816"/>
      <c r="CN39" s="816"/>
      <c r="CO39" s="816"/>
      <c r="CP39" s="816"/>
      <c r="CQ39" s="816"/>
      <c r="CR39" s="816"/>
      <c r="CS39" s="816"/>
      <c r="CT39" s="816"/>
      <c r="CU39" s="816"/>
      <c r="CV39" s="816"/>
      <c r="CW39" s="816"/>
      <c r="CX39" s="816"/>
      <c r="CY39" s="816"/>
      <c r="CZ39" s="816"/>
      <c r="DA39" s="816"/>
      <c r="DB39" s="816"/>
      <c r="DC39" s="816"/>
      <c r="DD39" s="816"/>
      <c r="DE39" s="816"/>
      <c r="DF39" s="816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816"/>
      <c r="DR39" s="816"/>
      <c r="DS39" s="816"/>
      <c r="DT39" s="816"/>
      <c r="DU39" s="816"/>
      <c r="DV39" s="816"/>
      <c r="DW39" s="816"/>
      <c r="DX39" s="816"/>
      <c r="DY39" s="816"/>
      <c r="DZ39" s="816"/>
      <c r="EA39" s="816"/>
      <c r="EB39" s="816"/>
      <c r="EC39" s="816"/>
      <c r="ED39" s="816"/>
      <c r="EE39" s="816"/>
      <c r="EF39" s="816"/>
      <c r="EG39" s="816"/>
      <c r="EH39" s="816"/>
      <c r="EI39" s="816"/>
      <c r="EJ39" s="816"/>
      <c r="EK39" s="816"/>
      <c r="EL39" s="816"/>
      <c r="EM39" s="816"/>
      <c r="EN39" s="816"/>
      <c r="EO39" s="816"/>
      <c r="EP39" s="816"/>
      <c r="EQ39" s="816"/>
      <c r="ER39" s="816"/>
      <c r="ES39" s="816"/>
      <c r="ET39" s="816"/>
      <c r="EU39" s="816"/>
      <c r="EV39" s="816"/>
      <c r="EW39" s="816"/>
      <c r="EX39" s="816"/>
      <c r="EY39" s="816"/>
      <c r="EZ39" s="816"/>
      <c r="FA39" s="816"/>
      <c r="FB39" s="816"/>
      <c r="FC39" s="816"/>
      <c r="FD39" s="816"/>
      <c r="FE39" s="816"/>
      <c r="FF39" s="816"/>
      <c r="FG39" s="816"/>
      <c r="FH39" s="816"/>
      <c r="FI39" s="816"/>
      <c r="FJ39" s="816"/>
      <c r="FK39" s="816"/>
      <c r="FL39" s="816"/>
      <c r="FM39" s="816"/>
      <c r="FN39" s="816"/>
      <c r="FO39" s="816"/>
      <c r="FP39" s="816"/>
      <c r="FQ39" s="816"/>
      <c r="FR39" s="816"/>
      <c r="FS39" s="816"/>
      <c r="FT39" s="816"/>
      <c r="FU39" s="816"/>
      <c r="FV39" s="816"/>
      <c r="FW39" s="816"/>
    </row>
    <row r="40" spans="1:179" s="49" customFormat="1" ht="15" customHeight="1">
      <c r="A40" s="760"/>
      <c r="B40" s="533" t="s">
        <v>6360</v>
      </c>
      <c r="C40" s="1006">
        <f>SUM(C39:C39)</f>
        <v>1</v>
      </c>
      <c r="D40" s="62">
        <f>SUM(D39:D39)</f>
        <v>0</v>
      </c>
      <c r="E40" s="762"/>
      <c r="F40" s="762"/>
    </row>
    <row r="41" spans="1:179">
      <c r="A41" s="347"/>
      <c r="B41" s="1082"/>
      <c r="C41" s="1076"/>
      <c r="D41" s="1076"/>
      <c r="E41" s="1083"/>
      <c r="F41" s="1083"/>
    </row>
    <row r="42" spans="1:179">
      <c r="A42" s="347"/>
      <c r="B42" s="1082"/>
      <c r="C42" s="1076"/>
      <c r="D42" s="1076"/>
      <c r="E42" s="1083"/>
      <c r="F42" s="1083"/>
    </row>
    <row r="43" spans="1:179" s="49" customFormat="1" ht="13.8">
      <c r="A43" s="1264" t="s">
        <v>4107</v>
      </c>
      <c r="B43" s="1265"/>
      <c r="C43" s="767"/>
      <c r="D43" s="767"/>
    </row>
    <row r="44" spans="1:179" s="1080" customFormat="1" ht="13.8">
      <c r="A44" s="239" t="s">
        <v>7457</v>
      </c>
      <c r="B44" s="238" t="s">
        <v>7458</v>
      </c>
      <c r="C44" s="239">
        <v>1</v>
      </c>
      <c r="D44" s="239" t="s">
        <v>4246</v>
      </c>
      <c r="E44" s="240">
        <v>32830.199999999997</v>
      </c>
      <c r="F44" s="240">
        <f>+E44</f>
        <v>32830.199999999997</v>
      </c>
      <c r="G44" s="1008"/>
      <c r="H44" s="1008"/>
      <c r="I44" s="1008"/>
      <c r="J44" s="1008"/>
      <c r="K44" s="1008"/>
      <c r="L44" s="1008"/>
      <c r="M44" s="1008"/>
      <c r="N44" s="1008"/>
      <c r="O44" s="1008"/>
      <c r="P44" s="1008"/>
      <c r="Q44" s="1008"/>
      <c r="R44" s="1008"/>
      <c r="S44" s="1008"/>
      <c r="T44" s="1008"/>
      <c r="U44" s="1008"/>
      <c r="V44" s="1008"/>
      <c r="W44" s="1008"/>
      <c r="X44" s="1008"/>
      <c r="Y44" s="1008"/>
      <c r="Z44" s="1008"/>
      <c r="AA44" s="1008"/>
      <c r="AB44" s="1008"/>
      <c r="AC44" s="1008"/>
      <c r="AD44" s="1008"/>
      <c r="AE44" s="1008"/>
      <c r="AF44" s="1008"/>
      <c r="AG44" s="1008"/>
      <c r="AH44" s="1008"/>
      <c r="AI44" s="1008"/>
      <c r="AJ44" s="1008"/>
      <c r="AK44" s="1008"/>
      <c r="AL44" s="1008"/>
      <c r="AM44" s="1008"/>
      <c r="AN44" s="1008"/>
      <c r="AO44" s="1008"/>
      <c r="AP44" s="1008"/>
      <c r="AQ44" s="1008"/>
      <c r="AR44" s="1008"/>
      <c r="AS44" s="1008"/>
      <c r="AT44" s="1008"/>
      <c r="AU44" s="1008"/>
      <c r="AV44" s="1008"/>
      <c r="AW44" s="1008"/>
      <c r="AX44" s="1008"/>
      <c r="AY44" s="1008"/>
      <c r="AZ44" s="1008"/>
      <c r="BA44" s="1008"/>
      <c r="BB44" s="1008"/>
      <c r="BC44" s="1008"/>
      <c r="BD44" s="1008"/>
      <c r="BE44" s="1008"/>
      <c r="BF44" s="1008"/>
      <c r="BG44" s="1008"/>
      <c r="BH44" s="1008"/>
      <c r="BI44" s="1008"/>
      <c r="BJ44" s="1008"/>
      <c r="BK44" s="1008"/>
      <c r="BL44" s="1008"/>
      <c r="BM44" s="1008"/>
      <c r="BN44" s="1008"/>
      <c r="BO44" s="1008"/>
      <c r="BP44" s="1008"/>
      <c r="BQ44" s="1008"/>
      <c r="BR44" s="1008"/>
      <c r="BS44" s="1008"/>
      <c r="BT44" s="1008"/>
      <c r="BU44" s="1008"/>
      <c r="BV44" s="1008"/>
      <c r="BW44" s="1008"/>
      <c r="BX44" s="1008"/>
      <c r="BY44" s="1008"/>
      <c r="BZ44" s="1008"/>
      <c r="CA44" s="1008"/>
      <c r="CB44" s="1008"/>
      <c r="CC44" s="1008"/>
      <c r="CD44" s="1008"/>
      <c r="CE44" s="1008"/>
      <c r="CF44" s="1008"/>
      <c r="CG44" s="1008"/>
      <c r="CH44" s="1008"/>
      <c r="CI44" s="1008"/>
      <c r="CJ44" s="1008"/>
      <c r="CK44" s="1008"/>
      <c r="CL44" s="1008"/>
      <c r="CM44" s="1008"/>
      <c r="CN44" s="1008"/>
      <c r="CO44" s="1008"/>
      <c r="CP44" s="1008"/>
      <c r="CQ44" s="1008"/>
      <c r="CR44" s="1008"/>
      <c r="CS44" s="1008"/>
      <c r="CT44" s="1008"/>
      <c r="CU44" s="1008"/>
      <c r="CV44" s="1008"/>
      <c r="CW44" s="1008"/>
      <c r="CX44" s="1008"/>
      <c r="CY44" s="1008"/>
      <c r="CZ44" s="1008"/>
      <c r="DA44" s="1008"/>
      <c r="DB44" s="1008"/>
      <c r="DC44" s="1008"/>
      <c r="DD44" s="1008"/>
      <c r="DE44" s="1008"/>
      <c r="DF44" s="1008"/>
      <c r="DG44" s="1008"/>
      <c r="DH44" s="1008"/>
      <c r="DI44" s="1008"/>
      <c r="DJ44" s="1008"/>
      <c r="DK44" s="1008"/>
      <c r="DL44" s="1008"/>
      <c r="DM44" s="1008"/>
      <c r="DN44" s="1008"/>
      <c r="DO44" s="1008"/>
      <c r="DP44" s="1008"/>
      <c r="DQ44" s="1008"/>
      <c r="DR44" s="1008"/>
      <c r="DS44" s="1008"/>
      <c r="DT44" s="1008"/>
      <c r="DU44" s="1008"/>
      <c r="DV44" s="1008"/>
      <c r="DW44" s="1008"/>
      <c r="DX44" s="1008"/>
      <c r="DY44" s="1008"/>
      <c r="DZ44" s="1008"/>
      <c r="EA44" s="1008"/>
      <c r="EB44" s="1008"/>
      <c r="EC44" s="1008"/>
      <c r="ED44" s="1008"/>
      <c r="EE44" s="1008"/>
      <c r="EF44" s="1008"/>
      <c r="EG44" s="1008"/>
      <c r="EH44" s="1008"/>
      <c r="EI44" s="1008"/>
      <c r="EJ44" s="1008"/>
      <c r="EK44" s="1008"/>
      <c r="EL44" s="1008"/>
      <c r="EM44" s="1008"/>
      <c r="EN44" s="1008"/>
      <c r="EO44" s="1008"/>
      <c r="EP44" s="1008"/>
      <c r="EQ44" s="1008"/>
      <c r="ER44" s="1008"/>
      <c r="ES44" s="1008"/>
      <c r="ET44" s="1008"/>
      <c r="EU44" s="1008"/>
      <c r="EV44" s="1008"/>
      <c r="EW44" s="1008"/>
      <c r="EX44" s="1008"/>
      <c r="EY44" s="1008"/>
      <c r="EZ44" s="1008"/>
      <c r="FA44" s="1008"/>
      <c r="FB44" s="1008"/>
      <c r="FC44" s="1008"/>
      <c r="FD44" s="1008"/>
      <c r="FE44" s="1008"/>
      <c r="FF44" s="1008"/>
      <c r="FG44" s="1008"/>
      <c r="FH44" s="1008"/>
      <c r="FI44" s="1008"/>
      <c r="FJ44" s="1008"/>
      <c r="FK44" s="1008"/>
      <c r="FL44" s="1008"/>
      <c r="FM44" s="1008"/>
      <c r="FN44" s="1008"/>
      <c r="FO44" s="1008"/>
      <c r="FP44" s="1008"/>
      <c r="FQ44" s="1008"/>
    </row>
    <row r="45" spans="1:179" s="49" customFormat="1" ht="13.8">
      <c r="A45" s="768" t="s">
        <v>529</v>
      </c>
      <c r="B45" s="155" t="s">
        <v>4280</v>
      </c>
      <c r="C45" s="1007">
        <f>SUM(C43:C44)</f>
        <v>1</v>
      </c>
      <c r="D45" s="1140">
        <f>SUM(D43:D44)</f>
        <v>0</v>
      </c>
      <c r="E45" s="762" t="s">
        <v>529</v>
      </c>
      <c r="F45" s="762" t="s">
        <v>529</v>
      </c>
    </row>
    <row r="47" spans="1:179">
      <c r="A47" s="1008" t="s">
        <v>7141</v>
      </c>
    </row>
    <row r="49" spans="2:2">
      <c r="B49" s="1072"/>
    </row>
  </sheetData>
  <mergeCells count="16">
    <mergeCell ref="A43:B43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18:B18"/>
    <mergeCell ref="A31:B31"/>
    <mergeCell ref="A37:B37"/>
    <mergeCell ref="A38:B38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29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6"/>
  <sheetViews>
    <sheetView showGridLines="0" topLeftCell="A2" zoomScaleNormal="100" zoomScaleSheetLayoutView="80" workbookViewId="0"/>
  </sheetViews>
  <sheetFormatPr baseColWidth="10" defaultColWidth="11.44140625" defaultRowHeight="15.6"/>
  <cols>
    <col min="1" max="1" width="15.6640625" style="837" customWidth="1"/>
    <col min="2" max="2" width="34.5546875" style="837" customWidth="1"/>
    <col min="3" max="3" width="12.109375" style="837" bestFit="1" customWidth="1"/>
    <col min="4" max="4" width="16.109375" style="837" customWidth="1"/>
    <col min="5" max="5" width="15.6640625" style="837" customWidth="1"/>
    <col min="6" max="6" width="12.6640625" style="837" bestFit="1" customWidth="1"/>
    <col min="7" max="7" width="13" style="837" customWidth="1"/>
    <col min="8" max="8" width="13.33203125" style="837" customWidth="1"/>
    <col min="9" max="9" width="11.88671875" style="837" customWidth="1"/>
    <col min="10" max="10" width="14.109375" style="837" customWidth="1"/>
    <col min="11" max="11" width="13.33203125" style="837" customWidth="1"/>
    <col min="12" max="12" width="4" style="977" customWidth="1"/>
    <col min="13" max="16384" width="11.44140625" style="837"/>
  </cols>
  <sheetData>
    <row r="2" spans="1:12">
      <c r="A2" s="1410" t="s">
        <v>4095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0"/>
    </row>
    <row r="3" spans="1:12" s="977" customFormat="1">
      <c r="A3" s="1274" t="s">
        <v>43</v>
      </c>
      <c r="B3" s="1274"/>
      <c r="C3" s="1274"/>
      <c r="D3" s="1274"/>
      <c r="E3" s="1274"/>
      <c r="F3" s="1274"/>
      <c r="G3" s="1274"/>
      <c r="H3" s="1274"/>
      <c r="I3" s="1274"/>
      <c r="J3" s="1274"/>
      <c r="K3" s="1274"/>
      <c r="L3" s="369"/>
    </row>
    <row r="4" spans="1:12" s="977" customFormat="1">
      <c r="A4" s="1311" t="s">
        <v>4096</v>
      </c>
      <c r="B4" s="1311"/>
      <c r="C4" s="1311"/>
      <c r="D4" s="1311"/>
      <c r="E4" s="1311"/>
      <c r="F4" s="1311"/>
      <c r="G4" s="1311"/>
      <c r="H4" s="1311"/>
      <c r="I4" s="1311"/>
      <c r="J4" s="1311"/>
      <c r="K4" s="1311"/>
    </row>
    <row r="5" spans="1:12" s="977" customFormat="1">
      <c r="A5" s="1311" t="s">
        <v>4365</v>
      </c>
      <c r="B5" s="1311"/>
      <c r="C5" s="1311"/>
      <c r="D5" s="1311"/>
      <c r="E5" s="1311"/>
      <c r="F5" s="1311"/>
      <c r="G5" s="1311"/>
      <c r="H5" s="1311"/>
      <c r="I5" s="1311"/>
      <c r="J5" s="1311"/>
      <c r="K5" s="1311"/>
    </row>
    <row r="6" spans="1:12" s="977" customFormat="1">
      <c r="A6" s="1417" t="s">
        <v>4157</v>
      </c>
      <c r="B6" s="1417"/>
      <c r="C6" s="1417"/>
      <c r="D6" s="1417"/>
      <c r="E6" s="1417"/>
      <c r="F6" s="1417"/>
      <c r="G6" s="1417"/>
      <c r="H6" s="1417"/>
      <c r="I6" s="1417"/>
      <c r="J6" s="1417"/>
      <c r="K6" s="1417"/>
    </row>
    <row r="7" spans="1:12" s="977" customFormat="1">
      <c r="A7" s="837"/>
      <c r="B7" s="837"/>
      <c r="C7" s="930"/>
      <c r="D7" s="930"/>
      <c r="E7" s="930"/>
      <c r="F7" s="930"/>
      <c r="G7" s="930"/>
      <c r="H7" s="930"/>
      <c r="I7" s="930"/>
      <c r="J7" s="930"/>
      <c r="K7" s="930"/>
    </row>
    <row r="8" spans="1:12" s="1163" customFormat="1">
      <c r="A8" s="1162" t="s">
        <v>4282</v>
      </c>
      <c r="B8" s="837"/>
      <c r="C8" s="930"/>
      <c r="D8" s="930"/>
      <c r="E8" s="930"/>
      <c r="F8" s="930"/>
      <c r="G8" s="930"/>
      <c r="H8" s="930"/>
      <c r="I8" s="930"/>
      <c r="J8" s="930"/>
      <c r="K8" s="930"/>
    </row>
    <row r="9" spans="1:12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  <c r="L9" s="837"/>
    </row>
    <row r="10" spans="1:12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  <c r="L10" s="837"/>
    </row>
    <row r="11" spans="1:12" s="1165" customFormat="1" ht="13.8">
      <c r="A11" s="677" t="s">
        <v>7439</v>
      </c>
      <c r="B11" s="677" t="s">
        <v>7105</v>
      </c>
      <c r="C11" s="292">
        <v>68417.100000000006</v>
      </c>
      <c r="D11" s="1164">
        <v>0</v>
      </c>
      <c r="E11" s="678">
        <v>32924</v>
      </c>
      <c r="F11" s="679">
        <f>+C11+D11+E11</f>
        <v>101341.1</v>
      </c>
      <c r="G11" s="292">
        <f>+(C11/30)*10</f>
        <v>22805.7</v>
      </c>
      <c r="H11" s="292">
        <f>+(C11/30)*5</f>
        <v>11402.85</v>
      </c>
      <c r="I11" s="292">
        <f>+(C11/30)*40</f>
        <v>91222.8</v>
      </c>
      <c r="J11" s="292">
        <v>0</v>
      </c>
      <c r="K11" s="292">
        <f>+G11+H11+I11+J11</f>
        <v>125431.35</v>
      </c>
    </row>
    <row r="12" spans="1:12" s="1165" customFormat="1" ht="13.8">
      <c r="A12" s="677" t="s">
        <v>7440</v>
      </c>
      <c r="B12" s="677" t="s">
        <v>7441</v>
      </c>
      <c r="C12" s="292">
        <v>52622.400000000001</v>
      </c>
      <c r="D12" s="678">
        <v>0</v>
      </c>
      <c r="E12" s="678">
        <v>0</v>
      </c>
      <c r="F12" s="679">
        <f>+C12+D12+E12</f>
        <v>52622.400000000001</v>
      </c>
      <c r="G12" s="292">
        <f>+(C12/30)*10</f>
        <v>17540.800000000003</v>
      </c>
      <c r="H12" s="292">
        <f>+(C12/30)*5</f>
        <v>8770.4000000000015</v>
      </c>
      <c r="I12" s="292">
        <f>+(C12/30)*40</f>
        <v>70163.200000000012</v>
      </c>
      <c r="J12" s="292">
        <v>0</v>
      </c>
      <c r="K12" s="292">
        <f>+G12+H12+I12+J12</f>
        <v>96474.400000000023</v>
      </c>
    </row>
    <row r="13" spans="1:12" s="1165" customFormat="1" ht="13.8">
      <c r="A13" s="677" t="s">
        <v>7442</v>
      </c>
      <c r="B13" s="677" t="s">
        <v>4326</v>
      </c>
      <c r="C13" s="292">
        <v>46434.3</v>
      </c>
      <c r="D13" s="678">
        <v>0</v>
      </c>
      <c r="E13" s="678">
        <v>0</v>
      </c>
      <c r="F13" s="679">
        <f>+C13+D13+E13</f>
        <v>46434.3</v>
      </c>
      <c r="G13" s="292">
        <f>+(C13/30)*10</f>
        <v>15478.100000000002</v>
      </c>
      <c r="H13" s="292">
        <f>+(C13/30)*5</f>
        <v>7739.0500000000011</v>
      </c>
      <c r="I13" s="292">
        <f>+(C13/30)*40</f>
        <v>61912.400000000009</v>
      </c>
      <c r="J13" s="292">
        <v>0</v>
      </c>
      <c r="K13" s="292">
        <f>+G13+H13+I13+J13</f>
        <v>85129.550000000017</v>
      </c>
    </row>
    <row r="14" spans="1:12" s="1165" customFormat="1" ht="13.8">
      <c r="A14" s="677" t="s">
        <v>7443</v>
      </c>
      <c r="B14" s="677" t="s">
        <v>4372</v>
      </c>
      <c r="C14" s="292">
        <v>24768.65</v>
      </c>
      <c r="D14" s="678">
        <v>0</v>
      </c>
      <c r="E14" s="678">
        <v>0</v>
      </c>
      <c r="F14" s="679">
        <f>+C14+D14+E14</f>
        <v>24768.65</v>
      </c>
      <c r="G14" s="292">
        <f>+(C14/30)*10</f>
        <v>8256.2166666666672</v>
      </c>
      <c r="H14" s="292">
        <f>+(C14/30)*5</f>
        <v>4128.1083333333336</v>
      </c>
      <c r="I14" s="292">
        <f>+(C14/30)*40</f>
        <v>33024.866666666669</v>
      </c>
      <c r="J14" s="292">
        <v>0</v>
      </c>
      <c r="K14" s="292">
        <f>+G14+H14+I14+J14</f>
        <v>45409.191666666666</v>
      </c>
    </row>
    <row r="15" spans="1:12" s="1163" customFormat="1">
      <c r="A15" s="1011"/>
      <c r="B15" s="1011"/>
      <c r="C15" s="1012"/>
      <c r="D15" s="1012"/>
      <c r="E15" s="1012"/>
      <c r="F15" s="1012"/>
      <c r="G15" s="1012"/>
      <c r="H15" s="1012"/>
      <c r="I15" s="1012"/>
      <c r="J15" s="1012"/>
      <c r="K15" s="1013"/>
    </row>
    <row r="16" spans="1:12" s="1163" customFormat="1">
      <c r="A16" s="930"/>
      <c r="B16" s="837"/>
      <c r="C16" s="930"/>
      <c r="D16" s="930"/>
      <c r="E16" s="930"/>
      <c r="F16" s="930"/>
      <c r="G16" s="930"/>
      <c r="H16" s="930"/>
      <c r="I16" s="930"/>
      <c r="J16" s="930"/>
      <c r="K16" s="930"/>
    </row>
    <row r="17" spans="1:12" s="1163" customFormat="1">
      <c r="A17" s="979" t="s">
        <v>4296</v>
      </c>
      <c r="B17" s="837"/>
      <c r="C17" s="930"/>
      <c r="D17" s="930"/>
      <c r="E17" s="930"/>
      <c r="F17" s="930"/>
      <c r="G17" s="930"/>
      <c r="H17" s="930"/>
      <c r="I17" s="930"/>
      <c r="J17" s="930"/>
      <c r="K17" s="930"/>
    </row>
    <row r="18" spans="1:12" ht="16.5" customHeight="1">
      <c r="A18" s="1251" t="s">
        <v>4283</v>
      </c>
      <c r="B18" s="1251" t="s">
        <v>4159</v>
      </c>
      <c r="C18" s="1251" t="s">
        <v>4285</v>
      </c>
      <c r="D18" s="1251" t="s">
        <v>4285</v>
      </c>
      <c r="E18" s="1251" t="s">
        <v>4285</v>
      </c>
      <c r="F18" s="1251" t="s">
        <v>4285</v>
      </c>
      <c r="G18" s="1251" t="s">
        <v>4286</v>
      </c>
      <c r="H18" s="1251" t="s">
        <v>4286</v>
      </c>
      <c r="I18" s="1251" t="s">
        <v>4286</v>
      </c>
      <c r="J18" s="1251" t="s">
        <v>4286</v>
      </c>
      <c r="K18" s="1251" t="s">
        <v>4286</v>
      </c>
      <c r="L18" s="837"/>
    </row>
    <row r="19" spans="1:12" ht="27.6">
      <c r="A19" s="1251" t="s">
        <v>4283</v>
      </c>
      <c r="B19" s="1251" t="s">
        <v>6362</v>
      </c>
      <c r="C19" s="110" t="s">
        <v>4287</v>
      </c>
      <c r="D19" s="110" t="s">
        <v>4288</v>
      </c>
      <c r="E19" s="110" t="s">
        <v>4289</v>
      </c>
      <c r="F19" s="110" t="s">
        <v>4290</v>
      </c>
      <c r="G19" s="110" t="s">
        <v>4291</v>
      </c>
      <c r="H19" s="110" t="s">
        <v>4292</v>
      </c>
      <c r="I19" s="110" t="s">
        <v>4293</v>
      </c>
      <c r="J19" s="110" t="s">
        <v>4294</v>
      </c>
      <c r="K19" s="110" t="s">
        <v>4290</v>
      </c>
      <c r="L19" s="837"/>
    </row>
    <row r="20" spans="1:12" s="1165" customFormat="1" ht="13.8">
      <c r="A20" s="677" t="s">
        <v>7444</v>
      </c>
      <c r="B20" s="677" t="s">
        <v>4179</v>
      </c>
      <c r="C20" s="292">
        <v>17109.3</v>
      </c>
      <c r="D20" s="678">
        <v>1040</v>
      </c>
      <c r="E20" s="678">
        <v>0</v>
      </c>
      <c r="F20" s="679">
        <f t="shared" ref="F20:F30" si="0">+C20+D20+E20</f>
        <v>18149.3</v>
      </c>
      <c r="G20" s="292">
        <f t="shared" ref="G20:G30" si="1">+(C20/30)*10</f>
        <v>5703.0999999999995</v>
      </c>
      <c r="H20" s="292">
        <f t="shared" ref="H20:H30" si="2">+(C20/30)*5</f>
        <v>2851.5499999999997</v>
      </c>
      <c r="I20" s="292">
        <f t="shared" ref="I20:I30" si="3">+(C20/30)*40</f>
        <v>22812.399999999998</v>
      </c>
      <c r="J20" s="292">
        <v>0</v>
      </c>
      <c r="K20" s="292">
        <f t="shared" ref="K20:K30" si="4">+G20+H20+I20+J20</f>
        <v>31367.049999999996</v>
      </c>
    </row>
    <row r="21" spans="1:12" s="1165" customFormat="1" ht="13.8">
      <c r="A21" s="677" t="s">
        <v>7445</v>
      </c>
      <c r="B21" s="677" t="s">
        <v>5510</v>
      </c>
      <c r="C21" s="292">
        <v>12235.17</v>
      </c>
      <c r="D21" s="678">
        <v>1040</v>
      </c>
      <c r="E21" s="678">
        <v>0</v>
      </c>
      <c r="F21" s="679">
        <f t="shared" si="0"/>
        <v>13275.17</v>
      </c>
      <c r="G21" s="292">
        <f t="shared" si="1"/>
        <v>4078.39</v>
      </c>
      <c r="H21" s="292">
        <f t="shared" si="2"/>
        <v>2039.1949999999999</v>
      </c>
      <c r="I21" s="292">
        <f t="shared" si="3"/>
        <v>16313.56</v>
      </c>
      <c r="J21" s="292">
        <v>0</v>
      </c>
      <c r="K21" s="292">
        <f t="shared" si="4"/>
        <v>22431.145</v>
      </c>
    </row>
    <row r="22" spans="1:12" s="1166" customFormat="1" ht="13.8">
      <c r="A22" s="1088" t="s">
        <v>7446</v>
      </c>
      <c r="B22" s="1088" t="s">
        <v>6956</v>
      </c>
      <c r="C22" s="290">
        <v>13459.69</v>
      </c>
      <c r="D22" s="678">
        <v>1040</v>
      </c>
      <c r="E22" s="678">
        <v>0</v>
      </c>
      <c r="F22" s="679">
        <f t="shared" si="0"/>
        <v>14499.69</v>
      </c>
      <c r="G22" s="290">
        <f t="shared" si="1"/>
        <v>4486.5633333333335</v>
      </c>
      <c r="H22" s="290">
        <f t="shared" si="2"/>
        <v>2243.2816666666668</v>
      </c>
      <c r="I22" s="290">
        <f t="shared" si="3"/>
        <v>17946.253333333334</v>
      </c>
      <c r="J22" s="290">
        <v>0</v>
      </c>
      <c r="K22" s="290">
        <f t="shared" si="4"/>
        <v>24676.098333333335</v>
      </c>
    </row>
    <row r="23" spans="1:12" s="1165" customFormat="1" ht="13.8">
      <c r="A23" s="677" t="s">
        <v>7447</v>
      </c>
      <c r="B23" s="677" t="s">
        <v>6763</v>
      </c>
      <c r="C23" s="292">
        <v>10697.05</v>
      </c>
      <c r="D23" s="678">
        <v>1040</v>
      </c>
      <c r="E23" s="678">
        <v>0</v>
      </c>
      <c r="F23" s="679">
        <f t="shared" si="0"/>
        <v>11737.05</v>
      </c>
      <c r="G23" s="292">
        <f t="shared" si="1"/>
        <v>3565.6833333333334</v>
      </c>
      <c r="H23" s="292">
        <f t="shared" si="2"/>
        <v>1782.8416666666667</v>
      </c>
      <c r="I23" s="292">
        <f t="shared" si="3"/>
        <v>14262.733333333334</v>
      </c>
      <c r="J23" s="292">
        <v>0</v>
      </c>
      <c r="K23" s="292">
        <f t="shared" si="4"/>
        <v>19611.258333333331</v>
      </c>
    </row>
    <row r="24" spans="1:12" s="1165" customFormat="1" ht="13.8">
      <c r="A24" s="677" t="s">
        <v>7448</v>
      </c>
      <c r="B24" s="677" t="s">
        <v>7340</v>
      </c>
      <c r="C24" s="292">
        <v>9205.31</v>
      </c>
      <c r="D24" s="678">
        <v>1040</v>
      </c>
      <c r="E24" s="678">
        <v>0</v>
      </c>
      <c r="F24" s="679">
        <f t="shared" si="0"/>
        <v>10245.31</v>
      </c>
      <c r="G24" s="292">
        <f t="shared" si="1"/>
        <v>3068.4366666666665</v>
      </c>
      <c r="H24" s="292">
        <f t="shared" si="2"/>
        <v>1534.2183333333332</v>
      </c>
      <c r="I24" s="292">
        <f t="shared" si="3"/>
        <v>12273.746666666666</v>
      </c>
      <c r="J24" s="292">
        <v>0</v>
      </c>
      <c r="K24" s="292">
        <f t="shared" si="4"/>
        <v>16876.401666666665</v>
      </c>
    </row>
    <row r="25" spans="1:12" s="1165" customFormat="1" ht="13.8">
      <c r="A25" s="677" t="s">
        <v>7449</v>
      </c>
      <c r="B25" s="677" t="s">
        <v>7026</v>
      </c>
      <c r="C25" s="292">
        <v>9205.31</v>
      </c>
      <c r="D25" s="678">
        <v>1040</v>
      </c>
      <c r="E25" s="678">
        <v>0</v>
      </c>
      <c r="F25" s="679">
        <f t="shared" si="0"/>
        <v>10245.31</v>
      </c>
      <c r="G25" s="292">
        <f t="shared" si="1"/>
        <v>3068.4366666666665</v>
      </c>
      <c r="H25" s="292">
        <f t="shared" si="2"/>
        <v>1534.2183333333332</v>
      </c>
      <c r="I25" s="292">
        <f t="shared" si="3"/>
        <v>12273.746666666666</v>
      </c>
      <c r="J25" s="292">
        <v>0</v>
      </c>
      <c r="K25" s="292">
        <f t="shared" si="4"/>
        <v>16876.401666666665</v>
      </c>
    </row>
    <row r="26" spans="1:12" s="1165" customFormat="1" ht="13.8">
      <c r="A26" s="677" t="s">
        <v>7450</v>
      </c>
      <c r="B26" s="677" t="s">
        <v>4725</v>
      </c>
      <c r="C26" s="292">
        <v>8279.6299999999992</v>
      </c>
      <c r="D26" s="678">
        <v>1040</v>
      </c>
      <c r="E26" s="678">
        <v>0</v>
      </c>
      <c r="F26" s="679">
        <f t="shared" si="0"/>
        <v>9319.6299999999992</v>
      </c>
      <c r="G26" s="292">
        <f t="shared" si="1"/>
        <v>2759.8766666666666</v>
      </c>
      <c r="H26" s="292">
        <f t="shared" si="2"/>
        <v>1379.9383333333333</v>
      </c>
      <c r="I26" s="292">
        <f t="shared" si="3"/>
        <v>11039.506666666666</v>
      </c>
      <c r="J26" s="292">
        <v>0</v>
      </c>
      <c r="K26" s="292">
        <f t="shared" si="4"/>
        <v>15179.321666666667</v>
      </c>
    </row>
    <row r="27" spans="1:12" s="1165" customFormat="1" ht="13.8">
      <c r="A27" s="677" t="s">
        <v>7451</v>
      </c>
      <c r="B27" s="677" t="s">
        <v>7327</v>
      </c>
      <c r="C27" s="292">
        <v>24017.4</v>
      </c>
      <c r="D27" s="678">
        <v>1040</v>
      </c>
      <c r="E27" s="678">
        <v>0</v>
      </c>
      <c r="F27" s="679">
        <f t="shared" si="0"/>
        <v>25057.4</v>
      </c>
      <c r="G27" s="292">
        <f t="shared" si="1"/>
        <v>8005.8</v>
      </c>
      <c r="H27" s="292">
        <f t="shared" si="2"/>
        <v>4002.9</v>
      </c>
      <c r="I27" s="292">
        <f t="shared" si="3"/>
        <v>32023.200000000001</v>
      </c>
      <c r="J27" s="292">
        <v>693.2</v>
      </c>
      <c r="K27" s="292">
        <f t="shared" si="4"/>
        <v>44725.1</v>
      </c>
    </row>
    <row r="28" spans="1:12" s="1165" customFormat="1" ht="13.8">
      <c r="A28" s="677" t="s">
        <v>7452</v>
      </c>
      <c r="B28" s="677" t="s">
        <v>7325</v>
      </c>
      <c r="C28" s="292">
        <v>21847.82</v>
      </c>
      <c r="D28" s="678">
        <v>1040</v>
      </c>
      <c r="E28" s="678">
        <v>0</v>
      </c>
      <c r="F28" s="679">
        <f t="shared" si="0"/>
        <v>22887.82</v>
      </c>
      <c r="G28" s="292">
        <f t="shared" si="1"/>
        <v>7282.6066666666666</v>
      </c>
      <c r="H28" s="292">
        <f t="shared" si="2"/>
        <v>3641.3033333333333</v>
      </c>
      <c r="I28" s="292">
        <f t="shared" si="3"/>
        <v>29130.426666666666</v>
      </c>
      <c r="J28" s="292">
        <v>693.2</v>
      </c>
      <c r="K28" s="292">
        <f t="shared" si="4"/>
        <v>40747.536666666667</v>
      </c>
    </row>
    <row r="29" spans="1:12" s="1166" customFormat="1" ht="13.8">
      <c r="A29" s="1088" t="s">
        <v>7453</v>
      </c>
      <c r="B29" s="1088" t="s">
        <v>7329</v>
      </c>
      <c r="C29" s="290">
        <v>27757.32</v>
      </c>
      <c r="D29" s="678">
        <v>1040</v>
      </c>
      <c r="E29" s="678">
        <v>0</v>
      </c>
      <c r="F29" s="679">
        <f t="shared" si="0"/>
        <v>28797.32</v>
      </c>
      <c r="G29" s="290">
        <f t="shared" si="1"/>
        <v>9252.44</v>
      </c>
      <c r="H29" s="290">
        <f t="shared" si="2"/>
        <v>4626.22</v>
      </c>
      <c r="I29" s="290">
        <f t="shared" si="3"/>
        <v>37009.760000000002</v>
      </c>
      <c r="J29" s="290">
        <v>0</v>
      </c>
      <c r="K29" s="290">
        <f t="shared" si="4"/>
        <v>50888.42</v>
      </c>
    </row>
    <row r="30" spans="1:12" s="1166" customFormat="1" ht="13.8">
      <c r="A30" s="1088" t="s">
        <v>7454</v>
      </c>
      <c r="B30" s="1088" t="s">
        <v>7455</v>
      </c>
      <c r="C30" s="290">
        <f>566.24/4</f>
        <v>141.56</v>
      </c>
      <c r="D30" s="678">
        <f>25.95/4</f>
        <v>6.4874999999999998</v>
      </c>
      <c r="E30" s="678">
        <v>0</v>
      </c>
      <c r="F30" s="679">
        <f t="shared" si="0"/>
        <v>148.04750000000001</v>
      </c>
      <c r="G30" s="290">
        <f t="shared" si="1"/>
        <v>47.186666666666667</v>
      </c>
      <c r="H30" s="290">
        <f t="shared" si="2"/>
        <v>23.593333333333334</v>
      </c>
      <c r="I30" s="290">
        <f t="shared" si="3"/>
        <v>188.74666666666667</v>
      </c>
      <c r="J30" s="290">
        <f>15.9/4</f>
        <v>3.9750000000000001</v>
      </c>
      <c r="K30" s="290">
        <f t="shared" si="4"/>
        <v>263.50166666666667</v>
      </c>
      <c r="L30" s="1166" t="s">
        <v>6864</v>
      </c>
    </row>
    <row r="31" spans="1:12" s="977" customFormat="1">
      <c r="A31" s="837"/>
      <c r="B31" s="837"/>
      <c r="C31" s="930"/>
      <c r="D31" s="930"/>
      <c r="E31" s="930"/>
      <c r="F31" s="930"/>
      <c r="G31" s="930"/>
      <c r="H31" s="930"/>
      <c r="I31" s="930"/>
      <c r="J31" s="930"/>
      <c r="K31" s="930"/>
    </row>
    <row r="32" spans="1:12" s="977" customFormat="1">
      <c r="A32" s="929" t="s">
        <v>7141</v>
      </c>
      <c r="B32" s="837"/>
      <c r="C32" s="930"/>
      <c r="D32" s="930"/>
      <c r="E32" s="930"/>
      <c r="F32" s="930"/>
      <c r="G32" s="930"/>
      <c r="H32" s="930"/>
      <c r="I32" s="930"/>
      <c r="J32" s="930"/>
      <c r="K32" s="930"/>
    </row>
    <row r="34" spans="1:11" s="977" customFormat="1">
      <c r="A34" s="837"/>
      <c r="B34" s="928" t="s">
        <v>7459</v>
      </c>
      <c r="C34" s="929"/>
      <c r="D34" s="930"/>
      <c r="E34" s="930"/>
      <c r="F34" s="930"/>
      <c r="G34" s="930"/>
      <c r="H34" s="930"/>
      <c r="I34" s="930"/>
      <c r="J34" s="930"/>
      <c r="K34" s="930"/>
    </row>
    <row r="35" spans="1:11" s="977" customFormat="1" ht="15.75" customHeight="1">
      <c r="A35" s="837"/>
      <c r="B35" s="796" t="s">
        <v>4283</v>
      </c>
      <c r="C35" s="1388" t="s">
        <v>3218</v>
      </c>
      <c r="D35" s="1388"/>
      <c r="E35" s="1388"/>
      <c r="F35" s="1388"/>
      <c r="G35" s="930"/>
      <c r="H35" s="930"/>
      <c r="I35" s="930"/>
      <c r="J35" s="930"/>
      <c r="K35" s="930"/>
    </row>
    <row r="36" spans="1:11" s="977" customFormat="1">
      <c r="A36" s="930"/>
      <c r="B36" s="983" t="s">
        <v>4246</v>
      </c>
      <c r="C36" s="1416" t="s">
        <v>7342</v>
      </c>
      <c r="D36" s="1416"/>
      <c r="E36" s="1416"/>
      <c r="F36" s="1416"/>
      <c r="G36" s="930"/>
      <c r="H36" s="930"/>
      <c r="I36" s="930"/>
      <c r="J36" s="930"/>
      <c r="K36" s="930"/>
    </row>
  </sheetData>
  <mergeCells count="15">
    <mergeCell ref="C36:F36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8:A19"/>
    <mergeCell ref="B18:B19"/>
    <mergeCell ref="C18:F18"/>
    <mergeCell ref="G18:K18"/>
    <mergeCell ref="C35:F35"/>
  </mergeCells>
  <printOptions horizontalCentered="1"/>
  <pageMargins left="0.59055118110236227" right="0.59055118110236227" top="1.1811023622047245" bottom="0.78740157480314965" header="0.39370078740157483" footer="0.39370078740157483"/>
  <pageSetup scale="70" fitToHeight="0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76"/>
  <sheetViews>
    <sheetView showGridLines="0" topLeftCell="B2" zoomScaleNormal="100" zoomScaleSheetLayoutView="80" workbookViewId="0"/>
  </sheetViews>
  <sheetFormatPr baseColWidth="10" defaultColWidth="11.44140625" defaultRowHeight="15.6"/>
  <cols>
    <col min="1" max="1" width="22.5546875" style="837" customWidth="1"/>
    <col min="2" max="2" width="39" style="837" customWidth="1"/>
    <col min="3" max="3" width="13.88671875" style="837" customWidth="1"/>
    <col min="4" max="4" width="24.6640625" style="837" customWidth="1"/>
    <col min="5" max="5" width="17.6640625" style="837" customWidth="1"/>
    <col min="6" max="6" width="17.6640625" style="790" customWidth="1"/>
    <col min="7" max="7" width="4.6640625" style="790" customWidth="1"/>
    <col min="8" max="179" width="11.44140625" style="790"/>
    <col min="180" max="16384" width="11.44140625" style="791"/>
  </cols>
  <sheetData>
    <row r="1" spans="1:179">
      <c r="A1" s="1167"/>
      <c r="B1" s="1167"/>
      <c r="C1" s="1167"/>
      <c r="D1" s="1167"/>
      <c r="E1" s="1167"/>
    </row>
    <row r="2" spans="1:179">
      <c r="A2" s="1421" t="s">
        <v>4095</v>
      </c>
      <c r="B2" s="1421"/>
      <c r="C2" s="1421"/>
      <c r="D2" s="1421"/>
      <c r="E2" s="1421"/>
      <c r="F2" s="1421"/>
    </row>
    <row r="3" spans="1:179">
      <c r="A3" s="1421" t="s">
        <v>30</v>
      </c>
      <c r="B3" s="1421"/>
      <c r="C3" s="1421"/>
      <c r="D3" s="1421"/>
      <c r="E3" s="1421"/>
      <c r="F3" s="1421"/>
    </row>
    <row r="4" spans="1:179">
      <c r="A4" s="1421" t="s">
        <v>6753</v>
      </c>
      <c r="B4" s="1421"/>
      <c r="C4" s="1421"/>
      <c r="D4" s="1421"/>
      <c r="E4" s="1421"/>
      <c r="F4" s="1421"/>
    </row>
    <row r="5" spans="1:179">
      <c r="A5" s="1421" t="s">
        <v>4156</v>
      </c>
      <c r="B5" s="1421"/>
      <c r="C5" s="1421"/>
      <c r="D5" s="1421"/>
      <c r="E5" s="1421"/>
      <c r="F5" s="1421"/>
    </row>
    <row r="6" spans="1:179">
      <c r="A6" s="1275" t="s">
        <v>4157</v>
      </c>
      <c r="B6" s="1275" t="s">
        <v>4157</v>
      </c>
      <c r="C6" s="1275" t="s">
        <v>4157</v>
      </c>
      <c r="D6" s="1275"/>
      <c r="E6" s="1275" t="s">
        <v>4157</v>
      </c>
      <c r="F6" s="1275" t="s">
        <v>4157</v>
      </c>
      <c r="FU6" s="791"/>
      <c r="FV6" s="791"/>
      <c r="FW6" s="791"/>
    </row>
    <row r="7" spans="1:179" s="1022" customFormat="1" ht="14.25" customHeight="1">
      <c r="A7" s="962"/>
      <c r="B7" s="1019"/>
      <c r="C7" s="1020"/>
      <c r="D7" s="1021"/>
      <c r="E7" s="1021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  <c r="BB7" s="837"/>
      <c r="BC7" s="837"/>
      <c r="BD7" s="837"/>
      <c r="BE7" s="837"/>
      <c r="BF7" s="837"/>
      <c r="BG7" s="837"/>
      <c r="BH7" s="837"/>
      <c r="BI7" s="837"/>
      <c r="BJ7" s="837"/>
      <c r="BK7" s="837"/>
      <c r="BL7" s="837"/>
      <c r="BM7" s="837"/>
      <c r="BN7" s="837"/>
      <c r="BO7" s="837"/>
      <c r="BP7" s="837"/>
      <c r="BQ7" s="837"/>
      <c r="BR7" s="837"/>
      <c r="BS7" s="837"/>
      <c r="BT7" s="837"/>
      <c r="BU7" s="837"/>
      <c r="BV7" s="837"/>
      <c r="BW7" s="837"/>
      <c r="BX7" s="837"/>
      <c r="BY7" s="837"/>
      <c r="BZ7" s="837"/>
      <c r="CA7" s="837"/>
      <c r="CB7" s="837"/>
      <c r="CC7" s="837"/>
      <c r="CD7" s="837"/>
      <c r="CE7" s="837"/>
      <c r="CF7" s="837"/>
      <c r="CG7" s="837"/>
      <c r="CH7" s="837"/>
      <c r="CI7" s="837"/>
      <c r="CJ7" s="837"/>
      <c r="CK7" s="837"/>
      <c r="CL7" s="837"/>
      <c r="CM7" s="837"/>
      <c r="CN7" s="837"/>
      <c r="CO7" s="837"/>
      <c r="CP7" s="837"/>
      <c r="CQ7" s="837"/>
      <c r="CR7" s="837"/>
      <c r="CS7" s="837"/>
      <c r="CT7" s="837"/>
      <c r="CU7" s="837"/>
      <c r="CV7" s="837"/>
      <c r="CW7" s="837"/>
      <c r="CX7" s="837"/>
      <c r="CY7" s="837"/>
      <c r="CZ7" s="837"/>
      <c r="DA7" s="837"/>
      <c r="DB7" s="837"/>
      <c r="DC7" s="837"/>
      <c r="DD7" s="837"/>
      <c r="DE7" s="837"/>
      <c r="DF7" s="837"/>
      <c r="DG7" s="837"/>
      <c r="DH7" s="837"/>
      <c r="DI7" s="837"/>
      <c r="DJ7" s="837"/>
      <c r="DK7" s="837"/>
      <c r="DL7" s="837"/>
      <c r="DM7" s="837"/>
      <c r="DN7" s="837"/>
      <c r="DO7" s="837"/>
      <c r="DP7" s="837"/>
      <c r="DQ7" s="837"/>
      <c r="DR7" s="837"/>
      <c r="DS7" s="837"/>
      <c r="DT7" s="837"/>
      <c r="DU7" s="837"/>
      <c r="DV7" s="837"/>
      <c r="DW7" s="837"/>
      <c r="DX7" s="837"/>
      <c r="DY7" s="837"/>
      <c r="DZ7" s="837"/>
      <c r="EA7" s="837"/>
      <c r="EB7" s="837"/>
      <c r="EC7" s="837"/>
      <c r="ED7" s="837"/>
      <c r="EE7" s="837"/>
      <c r="EF7" s="837"/>
      <c r="EG7" s="837"/>
      <c r="EH7" s="837"/>
      <c r="EI7" s="837"/>
      <c r="EJ7" s="837"/>
      <c r="EK7" s="837"/>
      <c r="EL7" s="837"/>
      <c r="EM7" s="837"/>
      <c r="EN7" s="837"/>
      <c r="EO7" s="837"/>
      <c r="EP7" s="837"/>
      <c r="EQ7" s="837"/>
      <c r="ER7" s="837"/>
      <c r="ES7" s="837"/>
      <c r="ET7" s="837"/>
      <c r="EU7" s="837"/>
      <c r="EV7" s="837"/>
      <c r="EW7" s="837"/>
      <c r="EX7" s="837"/>
      <c r="EY7" s="837"/>
      <c r="EZ7" s="837"/>
      <c r="FA7" s="837"/>
      <c r="FB7" s="837"/>
      <c r="FC7" s="837"/>
      <c r="FD7" s="837"/>
    </row>
    <row r="8" spans="1:179" s="1023" customFormat="1" ht="14.2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1" t="s">
        <v>4161</v>
      </c>
      <c r="F8" s="1251" t="s">
        <v>4161</v>
      </c>
    </row>
    <row r="9" spans="1:179" s="1023" customFormat="1" ht="14.25" customHeight="1">
      <c r="A9" s="1251" t="s">
        <v>4158</v>
      </c>
      <c r="B9" s="1251" t="s">
        <v>4159</v>
      </c>
      <c r="C9" s="1251" t="s">
        <v>4160</v>
      </c>
      <c r="D9" s="1251"/>
      <c r="E9" s="110" t="s">
        <v>4162</v>
      </c>
      <c r="F9" s="110" t="s">
        <v>4163</v>
      </c>
    </row>
    <row r="10" spans="1:179" ht="19.5" customHeight="1">
      <c r="A10" s="1168"/>
      <c r="B10" s="1167"/>
      <c r="C10" s="1123"/>
      <c r="D10" s="1169"/>
      <c r="E10" s="1169"/>
    </row>
    <row r="11" spans="1:179" s="1022" customFormat="1">
      <c r="A11" s="1413" t="s">
        <v>4102</v>
      </c>
      <c r="B11" s="1414" t="s">
        <v>4102</v>
      </c>
      <c r="C11" s="799"/>
      <c r="D11" s="799"/>
      <c r="E11" s="800"/>
      <c r="F11" s="800"/>
      <c r="G11" s="837"/>
      <c r="H11" s="837"/>
      <c r="I11" s="837"/>
      <c r="J11" s="837"/>
      <c r="K11" s="837"/>
      <c r="L11" s="837"/>
      <c r="M11" s="837"/>
      <c r="N11" s="837"/>
      <c r="O11" s="837"/>
      <c r="P11" s="837"/>
      <c r="Q11" s="837"/>
      <c r="R11" s="837"/>
      <c r="S11" s="837"/>
      <c r="T11" s="837"/>
      <c r="U11" s="837"/>
      <c r="V11" s="837"/>
      <c r="W11" s="837"/>
      <c r="X11" s="837"/>
      <c r="Y11" s="837"/>
      <c r="Z11" s="837"/>
      <c r="AA11" s="837"/>
      <c r="AB11" s="837"/>
      <c r="AC11" s="837"/>
      <c r="AD11" s="837"/>
      <c r="AE11" s="837"/>
      <c r="AF11" s="837"/>
      <c r="AG11" s="837"/>
      <c r="AH11" s="837"/>
      <c r="AI11" s="837"/>
      <c r="AJ11" s="837"/>
      <c r="AK11" s="837"/>
      <c r="AL11" s="837"/>
      <c r="AM11" s="837"/>
      <c r="AN11" s="837"/>
      <c r="AO11" s="837"/>
      <c r="AP11" s="837"/>
      <c r="AQ11" s="837"/>
      <c r="AR11" s="837"/>
      <c r="AS11" s="837"/>
      <c r="AT11" s="837"/>
      <c r="AU11" s="837"/>
      <c r="AV11" s="837"/>
      <c r="AW11" s="837"/>
      <c r="AX11" s="837"/>
      <c r="AY11" s="837"/>
      <c r="AZ11" s="837"/>
      <c r="BA11" s="837"/>
      <c r="BB11" s="837"/>
      <c r="BC11" s="837"/>
      <c r="BD11" s="837"/>
      <c r="BE11" s="837"/>
      <c r="BF11" s="837"/>
      <c r="BG11" s="837"/>
      <c r="BH11" s="837"/>
      <c r="BI11" s="837"/>
      <c r="BJ11" s="837"/>
      <c r="BK11" s="837"/>
      <c r="BL11" s="837"/>
      <c r="BM11" s="837"/>
      <c r="BN11" s="837"/>
      <c r="BO11" s="837"/>
      <c r="BP11" s="837"/>
      <c r="BQ11" s="837"/>
      <c r="BR11" s="837"/>
      <c r="BS11" s="837"/>
      <c r="BT11" s="837"/>
      <c r="BU11" s="837"/>
      <c r="BV11" s="837"/>
      <c r="BW11" s="837"/>
      <c r="BX11" s="837"/>
      <c r="BY11" s="837"/>
      <c r="BZ11" s="837"/>
      <c r="CA11" s="837"/>
      <c r="CB11" s="837"/>
      <c r="CC11" s="837"/>
      <c r="CD11" s="837"/>
      <c r="CE11" s="837"/>
      <c r="CF11" s="837"/>
      <c r="CG11" s="837"/>
      <c r="CH11" s="837"/>
      <c r="CI11" s="837"/>
      <c r="CJ11" s="837"/>
      <c r="CK11" s="837"/>
      <c r="CL11" s="837"/>
      <c r="CM11" s="837"/>
      <c r="CN11" s="837"/>
      <c r="CO11" s="837"/>
      <c r="CP11" s="837"/>
      <c r="CQ11" s="837"/>
      <c r="CR11" s="837"/>
      <c r="CS11" s="837"/>
      <c r="CT11" s="837"/>
      <c r="CU11" s="837"/>
      <c r="CV11" s="837"/>
      <c r="CW11" s="837"/>
      <c r="CX11" s="837"/>
      <c r="CY11" s="837"/>
      <c r="CZ11" s="837"/>
      <c r="DA11" s="837"/>
      <c r="DB11" s="837"/>
      <c r="DC11" s="837"/>
      <c r="DD11" s="837"/>
      <c r="DE11" s="837"/>
      <c r="DF11" s="837"/>
      <c r="DG11" s="837"/>
      <c r="DH11" s="837"/>
      <c r="DI11" s="837"/>
      <c r="DJ11" s="837"/>
      <c r="DK11" s="837"/>
      <c r="DL11" s="837"/>
      <c r="DM11" s="837"/>
      <c r="DN11" s="837"/>
      <c r="DO11" s="837"/>
      <c r="DP11" s="837"/>
      <c r="DQ11" s="837"/>
      <c r="DR11" s="837"/>
      <c r="DS11" s="837"/>
      <c r="DT11" s="837"/>
      <c r="DU11" s="837"/>
      <c r="DV11" s="837"/>
      <c r="DW11" s="837"/>
      <c r="DX11" s="837"/>
      <c r="DY11" s="837"/>
      <c r="DZ11" s="837"/>
      <c r="EA11" s="837"/>
      <c r="EB11" s="837"/>
      <c r="EC11" s="837"/>
      <c r="ED11" s="837"/>
      <c r="EE11" s="837"/>
      <c r="EF11" s="837"/>
      <c r="EG11" s="837"/>
      <c r="EH11" s="837"/>
      <c r="EI11" s="837"/>
      <c r="EJ11" s="837"/>
      <c r="EK11" s="837"/>
      <c r="EL11" s="837"/>
      <c r="EM11" s="837"/>
      <c r="EN11" s="837"/>
      <c r="EO11" s="837"/>
      <c r="EP11" s="837"/>
      <c r="EQ11" s="837"/>
      <c r="ER11" s="837"/>
      <c r="ES11" s="837"/>
      <c r="ET11" s="837"/>
      <c r="EU11" s="837"/>
      <c r="EV11" s="837"/>
      <c r="EW11" s="837"/>
      <c r="EX11" s="837"/>
      <c r="EY11" s="837"/>
      <c r="EZ11" s="837"/>
      <c r="FA11" s="837"/>
      <c r="FB11" s="837"/>
      <c r="FC11" s="837"/>
      <c r="FD11" s="837"/>
    </row>
    <row r="12" spans="1:179" s="1173" customFormat="1" ht="13.8">
      <c r="A12" s="1170" t="s">
        <v>7460</v>
      </c>
      <c r="B12" s="1170" t="s">
        <v>4165</v>
      </c>
      <c r="C12" s="1171">
        <v>1</v>
      </c>
      <c r="D12" s="1171">
        <v>0</v>
      </c>
      <c r="E12" s="292">
        <v>58066.3</v>
      </c>
      <c r="F12" s="292">
        <v>58066.3</v>
      </c>
      <c r="G12" s="1172"/>
      <c r="H12" s="1172"/>
      <c r="I12" s="1172"/>
      <c r="J12" s="1172"/>
      <c r="K12" s="1172"/>
      <c r="L12" s="1172"/>
      <c r="M12" s="1172"/>
      <c r="N12" s="1172"/>
      <c r="O12" s="1172"/>
      <c r="P12" s="1172"/>
      <c r="Q12" s="1172"/>
      <c r="R12" s="1172"/>
      <c r="S12" s="1172"/>
      <c r="T12" s="1172"/>
      <c r="U12" s="1172"/>
      <c r="V12" s="1172"/>
      <c r="W12" s="1172"/>
      <c r="X12" s="1172"/>
      <c r="Y12" s="1172"/>
      <c r="Z12" s="1172"/>
      <c r="AA12" s="1172"/>
      <c r="AB12" s="1172"/>
      <c r="AC12" s="1172"/>
      <c r="AD12" s="1172"/>
      <c r="AE12" s="1172"/>
      <c r="AF12" s="1172"/>
      <c r="AG12" s="1172"/>
      <c r="AH12" s="1172"/>
      <c r="AI12" s="1172"/>
      <c r="AJ12" s="1172"/>
      <c r="AK12" s="1172"/>
      <c r="AL12" s="1172"/>
      <c r="AM12" s="1172"/>
      <c r="AN12" s="1172"/>
      <c r="AO12" s="1172"/>
      <c r="AP12" s="1172"/>
      <c r="AQ12" s="1172"/>
      <c r="AR12" s="1172"/>
      <c r="AS12" s="1172"/>
      <c r="AT12" s="1172"/>
      <c r="AU12" s="1172"/>
      <c r="AV12" s="1172"/>
      <c r="AW12" s="1172"/>
      <c r="AX12" s="1172"/>
      <c r="AY12" s="1172"/>
      <c r="AZ12" s="1172"/>
      <c r="BA12" s="1172"/>
      <c r="BB12" s="1172"/>
      <c r="BC12" s="1172"/>
      <c r="BD12" s="1172"/>
      <c r="BE12" s="1172"/>
      <c r="BF12" s="1172"/>
      <c r="BG12" s="1172"/>
      <c r="BH12" s="1172"/>
      <c r="BI12" s="1172"/>
      <c r="BJ12" s="1172"/>
      <c r="BK12" s="1172"/>
      <c r="BL12" s="1172"/>
      <c r="BM12" s="1172"/>
      <c r="BN12" s="1172"/>
      <c r="BO12" s="1172"/>
      <c r="BP12" s="1172"/>
      <c r="BQ12" s="1172"/>
      <c r="BR12" s="1172"/>
      <c r="BS12" s="1172"/>
      <c r="BT12" s="1172"/>
      <c r="BU12" s="1172"/>
      <c r="BV12" s="1172"/>
      <c r="BW12" s="1172"/>
      <c r="BX12" s="1172"/>
      <c r="BY12" s="1172"/>
      <c r="BZ12" s="1172"/>
      <c r="CA12" s="1172"/>
      <c r="CB12" s="1172"/>
      <c r="CC12" s="1172"/>
      <c r="CD12" s="1172"/>
      <c r="CE12" s="1172"/>
      <c r="CF12" s="1172"/>
      <c r="CG12" s="1172"/>
      <c r="CH12" s="1172"/>
      <c r="CI12" s="1172"/>
      <c r="CJ12" s="1172"/>
      <c r="CK12" s="1172"/>
      <c r="CL12" s="1172"/>
      <c r="CM12" s="1172"/>
      <c r="CN12" s="1172"/>
      <c r="CO12" s="1172"/>
      <c r="CP12" s="1172"/>
      <c r="CQ12" s="1172"/>
      <c r="CR12" s="1172"/>
      <c r="CS12" s="1172"/>
      <c r="CT12" s="1172"/>
      <c r="CU12" s="1172"/>
      <c r="CV12" s="1172"/>
      <c r="CW12" s="1172"/>
      <c r="CX12" s="1172"/>
      <c r="CY12" s="1172"/>
      <c r="CZ12" s="1172"/>
      <c r="DA12" s="1172"/>
      <c r="DB12" s="1172"/>
      <c r="DC12" s="1172"/>
      <c r="DD12" s="1172"/>
      <c r="DE12" s="1172"/>
      <c r="DF12" s="1172"/>
      <c r="DG12" s="1172"/>
      <c r="DH12" s="1172"/>
      <c r="DI12" s="1172"/>
      <c r="DJ12" s="1172"/>
      <c r="DK12" s="1172"/>
      <c r="DL12" s="1172"/>
      <c r="DM12" s="1172"/>
      <c r="DN12" s="1172"/>
      <c r="DO12" s="1172"/>
      <c r="DP12" s="1172"/>
      <c r="DQ12" s="1172"/>
      <c r="DR12" s="1172"/>
      <c r="DS12" s="1172"/>
      <c r="DT12" s="1172"/>
      <c r="DU12" s="1172"/>
      <c r="DV12" s="1172"/>
      <c r="DW12" s="1172"/>
      <c r="DX12" s="1172"/>
      <c r="DY12" s="1172"/>
      <c r="DZ12" s="1172"/>
      <c r="EA12" s="1172"/>
      <c r="EB12" s="1172"/>
      <c r="EC12" s="1172"/>
      <c r="ED12" s="1172"/>
      <c r="EE12" s="1172"/>
      <c r="EF12" s="1172"/>
      <c r="EG12" s="1172"/>
      <c r="EH12" s="1172"/>
      <c r="EI12" s="1172"/>
      <c r="EJ12" s="1172"/>
      <c r="EK12" s="1172"/>
      <c r="EL12" s="1172"/>
      <c r="EM12" s="1172"/>
      <c r="EN12" s="1172"/>
      <c r="EO12" s="1172"/>
      <c r="EP12" s="1172"/>
      <c r="EQ12" s="1172"/>
      <c r="ER12" s="1172"/>
      <c r="ES12" s="1172"/>
      <c r="ET12" s="1172"/>
      <c r="EU12" s="1172"/>
      <c r="EV12" s="1172"/>
      <c r="EW12" s="1172"/>
      <c r="EX12" s="1172"/>
      <c r="EY12" s="1172"/>
      <c r="EZ12" s="1172"/>
      <c r="FA12" s="1172"/>
      <c r="FB12" s="1172"/>
      <c r="FC12" s="1172"/>
      <c r="FD12" s="1172"/>
      <c r="FE12" s="1172"/>
      <c r="FF12" s="1172"/>
      <c r="FG12" s="1172"/>
      <c r="FH12" s="1172"/>
      <c r="FI12" s="1172"/>
      <c r="FJ12" s="1172"/>
      <c r="FK12" s="1172"/>
      <c r="FL12" s="1172"/>
      <c r="FM12" s="1172"/>
      <c r="FN12" s="1172"/>
      <c r="FO12" s="1172"/>
      <c r="FP12" s="1172"/>
      <c r="FQ12" s="1172"/>
      <c r="FR12" s="1172"/>
      <c r="FS12" s="1172"/>
      <c r="FT12" s="1172"/>
      <c r="FU12" s="1172"/>
      <c r="FV12" s="1172"/>
      <c r="FW12" s="1172"/>
    </row>
    <row r="13" spans="1:179" s="1173" customFormat="1" ht="13.8">
      <c r="A13" s="1170" t="s">
        <v>7461</v>
      </c>
      <c r="B13" s="1170" t="s">
        <v>6785</v>
      </c>
      <c r="C13" s="1171">
        <v>3</v>
      </c>
      <c r="D13" s="1171">
        <v>0</v>
      </c>
      <c r="E13" s="292">
        <v>44891.5</v>
      </c>
      <c r="F13" s="292">
        <v>44891.5</v>
      </c>
      <c r="G13" s="1172"/>
      <c r="H13" s="1172"/>
      <c r="I13" s="1172"/>
      <c r="J13" s="1172"/>
      <c r="K13" s="1172"/>
      <c r="L13" s="1172"/>
      <c r="M13" s="1172"/>
      <c r="N13" s="1172"/>
      <c r="O13" s="1172"/>
      <c r="P13" s="1172"/>
      <c r="Q13" s="1172"/>
      <c r="R13" s="1172"/>
      <c r="S13" s="1172"/>
      <c r="T13" s="1172"/>
      <c r="U13" s="1172"/>
      <c r="V13" s="1172"/>
      <c r="W13" s="1172"/>
      <c r="X13" s="1172"/>
      <c r="Y13" s="1172"/>
      <c r="Z13" s="1172"/>
      <c r="AA13" s="1172"/>
      <c r="AB13" s="1172"/>
      <c r="AC13" s="1172"/>
      <c r="AD13" s="1172"/>
      <c r="AE13" s="1172"/>
      <c r="AF13" s="1172"/>
      <c r="AG13" s="1172"/>
      <c r="AH13" s="1172"/>
      <c r="AI13" s="1172"/>
      <c r="AJ13" s="1172"/>
      <c r="AK13" s="1172"/>
      <c r="AL13" s="1172"/>
      <c r="AM13" s="1172"/>
      <c r="AN13" s="1172"/>
      <c r="AO13" s="1172"/>
      <c r="AP13" s="1172"/>
      <c r="AQ13" s="1172"/>
      <c r="AR13" s="1172"/>
      <c r="AS13" s="1172"/>
      <c r="AT13" s="1172"/>
      <c r="AU13" s="1172"/>
      <c r="AV13" s="1172"/>
      <c r="AW13" s="1172"/>
      <c r="AX13" s="1172"/>
      <c r="AY13" s="1172"/>
      <c r="AZ13" s="1172"/>
      <c r="BA13" s="1172"/>
      <c r="BB13" s="1172"/>
      <c r="BC13" s="1172"/>
      <c r="BD13" s="1172"/>
      <c r="BE13" s="1172"/>
      <c r="BF13" s="1172"/>
      <c r="BG13" s="1172"/>
      <c r="BH13" s="1172"/>
      <c r="BI13" s="1172"/>
      <c r="BJ13" s="1172"/>
      <c r="BK13" s="1172"/>
      <c r="BL13" s="1172"/>
      <c r="BM13" s="1172"/>
      <c r="BN13" s="1172"/>
      <c r="BO13" s="1172"/>
      <c r="BP13" s="1172"/>
      <c r="BQ13" s="1172"/>
      <c r="BR13" s="1172"/>
      <c r="BS13" s="1172"/>
      <c r="BT13" s="1172"/>
      <c r="BU13" s="1172"/>
      <c r="BV13" s="1172"/>
      <c r="BW13" s="1172"/>
      <c r="BX13" s="1172"/>
      <c r="BY13" s="1172"/>
      <c r="BZ13" s="1172"/>
      <c r="CA13" s="1172"/>
      <c r="CB13" s="1172"/>
      <c r="CC13" s="1172"/>
      <c r="CD13" s="1172"/>
      <c r="CE13" s="1172"/>
      <c r="CF13" s="1172"/>
      <c r="CG13" s="1172"/>
      <c r="CH13" s="1172"/>
      <c r="CI13" s="1172"/>
      <c r="CJ13" s="1172"/>
      <c r="CK13" s="1172"/>
      <c r="CL13" s="1172"/>
      <c r="CM13" s="1172"/>
      <c r="CN13" s="1172"/>
      <c r="CO13" s="1172"/>
      <c r="CP13" s="1172"/>
      <c r="CQ13" s="1172"/>
      <c r="CR13" s="1172"/>
      <c r="CS13" s="1172"/>
      <c r="CT13" s="1172"/>
      <c r="CU13" s="1172"/>
      <c r="CV13" s="1172"/>
      <c r="CW13" s="1172"/>
      <c r="CX13" s="1172"/>
      <c r="CY13" s="1172"/>
      <c r="CZ13" s="1172"/>
      <c r="DA13" s="1172"/>
      <c r="DB13" s="1172"/>
      <c r="DC13" s="1172"/>
      <c r="DD13" s="1172"/>
      <c r="DE13" s="1172"/>
      <c r="DF13" s="1172"/>
      <c r="DG13" s="1172"/>
      <c r="DH13" s="1172"/>
      <c r="DI13" s="1172"/>
      <c r="DJ13" s="1172"/>
      <c r="DK13" s="1172"/>
      <c r="DL13" s="1172"/>
      <c r="DM13" s="1172"/>
      <c r="DN13" s="1172"/>
      <c r="DO13" s="1172"/>
      <c r="DP13" s="1172"/>
      <c r="DQ13" s="1172"/>
      <c r="DR13" s="1172"/>
      <c r="DS13" s="1172"/>
      <c r="DT13" s="1172"/>
      <c r="DU13" s="1172"/>
      <c r="DV13" s="1172"/>
      <c r="DW13" s="1172"/>
      <c r="DX13" s="1172"/>
      <c r="DY13" s="1172"/>
      <c r="DZ13" s="1172"/>
      <c r="EA13" s="1172"/>
      <c r="EB13" s="1172"/>
      <c r="EC13" s="1172"/>
      <c r="ED13" s="1172"/>
      <c r="EE13" s="1172"/>
      <c r="EF13" s="1172"/>
      <c r="EG13" s="1172"/>
      <c r="EH13" s="1172"/>
      <c r="EI13" s="1172"/>
      <c r="EJ13" s="1172"/>
      <c r="EK13" s="1172"/>
      <c r="EL13" s="1172"/>
      <c r="EM13" s="1172"/>
      <c r="EN13" s="1172"/>
      <c r="EO13" s="1172"/>
      <c r="EP13" s="1172"/>
      <c r="EQ13" s="1172"/>
      <c r="ER13" s="1172"/>
      <c r="ES13" s="1172"/>
      <c r="ET13" s="1172"/>
      <c r="EU13" s="1172"/>
      <c r="EV13" s="1172"/>
      <c r="EW13" s="1172"/>
      <c r="EX13" s="1172"/>
      <c r="EY13" s="1172"/>
      <c r="EZ13" s="1172"/>
      <c r="FA13" s="1172"/>
      <c r="FB13" s="1172"/>
      <c r="FC13" s="1172"/>
      <c r="FD13" s="1172"/>
      <c r="FE13" s="1172"/>
      <c r="FF13" s="1172"/>
      <c r="FG13" s="1172"/>
      <c r="FH13" s="1172"/>
      <c r="FI13" s="1172"/>
      <c r="FJ13" s="1172"/>
      <c r="FK13" s="1172"/>
      <c r="FL13" s="1172"/>
      <c r="FM13" s="1172"/>
      <c r="FN13" s="1172"/>
      <c r="FO13" s="1172"/>
      <c r="FP13" s="1172"/>
      <c r="FQ13" s="1172"/>
      <c r="FR13" s="1172"/>
      <c r="FS13" s="1172"/>
      <c r="FT13" s="1172"/>
      <c r="FU13" s="1172"/>
      <c r="FV13" s="1172"/>
      <c r="FW13" s="1172"/>
    </row>
    <row r="14" spans="1:179" s="1173" customFormat="1" ht="13.8">
      <c r="A14" s="1170" t="s">
        <v>7462</v>
      </c>
      <c r="B14" s="1170" t="s">
        <v>5681</v>
      </c>
      <c r="C14" s="1171">
        <v>4</v>
      </c>
      <c r="D14" s="1171">
        <v>0</v>
      </c>
      <c r="E14" s="292">
        <v>38802.75</v>
      </c>
      <c r="F14" s="292">
        <v>38802.75</v>
      </c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172"/>
      <c r="T14" s="1172"/>
      <c r="U14" s="1172"/>
      <c r="V14" s="1172"/>
      <c r="W14" s="1172"/>
      <c r="X14" s="1172"/>
      <c r="Y14" s="1172"/>
      <c r="Z14" s="1172"/>
      <c r="AA14" s="1172"/>
      <c r="AB14" s="1172"/>
      <c r="AC14" s="1172"/>
      <c r="AD14" s="1172"/>
      <c r="AE14" s="1172"/>
      <c r="AF14" s="1172"/>
      <c r="AG14" s="1172"/>
      <c r="AH14" s="1172"/>
      <c r="AI14" s="1172"/>
      <c r="AJ14" s="1172"/>
      <c r="AK14" s="1172"/>
      <c r="AL14" s="1172"/>
      <c r="AM14" s="1172"/>
      <c r="AN14" s="1172"/>
      <c r="AO14" s="1172"/>
      <c r="AP14" s="1172"/>
      <c r="AQ14" s="1172"/>
      <c r="AR14" s="1172"/>
      <c r="AS14" s="1172"/>
      <c r="AT14" s="1172"/>
      <c r="AU14" s="1172"/>
      <c r="AV14" s="1172"/>
      <c r="AW14" s="1172"/>
      <c r="AX14" s="1172"/>
      <c r="AY14" s="1172"/>
      <c r="AZ14" s="1172"/>
      <c r="BA14" s="1172"/>
      <c r="BB14" s="1172"/>
      <c r="BC14" s="1172"/>
      <c r="BD14" s="1172"/>
      <c r="BE14" s="1172"/>
      <c r="BF14" s="1172"/>
      <c r="BG14" s="1172"/>
      <c r="BH14" s="1172"/>
      <c r="BI14" s="1172"/>
      <c r="BJ14" s="1172"/>
      <c r="BK14" s="1172"/>
      <c r="BL14" s="1172"/>
      <c r="BM14" s="1172"/>
      <c r="BN14" s="1172"/>
      <c r="BO14" s="1172"/>
      <c r="BP14" s="1172"/>
      <c r="BQ14" s="1172"/>
      <c r="BR14" s="1172"/>
      <c r="BS14" s="1172"/>
      <c r="BT14" s="1172"/>
      <c r="BU14" s="1172"/>
      <c r="BV14" s="1172"/>
      <c r="BW14" s="1172"/>
      <c r="BX14" s="1172"/>
      <c r="BY14" s="1172"/>
      <c r="BZ14" s="1172"/>
      <c r="CA14" s="1172"/>
      <c r="CB14" s="1172"/>
      <c r="CC14" s="1172"/>
      <c r="CD14" s="1172"/>
      <c r="CE14" s="1172"/>
      <c r="CF14" s="1172"/>
      <c r="CG14" s="1172"/>
      <c r="CH14" s="1172"/>
      <c r="CI14" s="1172"/>
      <c r="CJ14" s="1172"/>
      <c r="CK14" s="1172"/>
      <c r="CL14" s="1172"/>
      <c r="CM14" s="1172"/>
      <c r="CN14" s="1172"/>
      <c r="CO14" s="1172"/>
      <c r="CP14" s="1172"/>
      <c r="CQ14" s="1172"/>
      <c r="CR14" s="1172"/>
      <c r="CS14" s="1172"/>
      <c r="CT14" s="1172"/>
      <c r="CU14" s="1172"/>
      <c r="CV14" s="1172"/>
      <c r="CW14" s="1172"/>
      <c r="CX14" s="1172"/>
      <c r="CY14" s="1172"/>
      <c r="CZ14" s="1172"/>
      <c r="DA14" s="1172"/>
      <c r="DB14" s="1172"/>
      <c r="DC14" s="1172"/>
      <c r="DD14" s="1172"/>
      <c r="DE14" s="1172"/>
      <c r="DF14" s="1172"/>
      <c r="DG14" s="1172"/>
      <c r="DH14" s="1172"/>
      <c r="DI14" s="1172"/>
      <c r="DJ14" s="1172"/>
      <c r="DK14" s="1172"/>
      <c r="DL14" s="1172"/>
      <c r="DM14" s="1172"/>
      <c r="DN14" s="1172"/>
      <c r="DO14" s="1172"/>
      <c r="DP14" s="1172"/>
      <c r="DQ14" s="1172"/>
      <c r="DR14" s="1172"/>
      <c r="DS14" s="1172"/>
      <c r="DT14" s="1172"/>
      <c r="DU14" s="1172"/>
      <c r="DV14" s="1172"/>
      <c r="DW14" s="1172"/>
      <c r="DX14" s="1172"/>
      <c r="DY14" s="1172"/>
      <c r="DZ14" s="1172"/>
      <c r="EA14" s="1172"/>
      <c r="EB14" s="1172"/>
      <c r="EC14" s="1172"/>
      <c r="ED14" s="1172"/>
      <c r="EE14" s="1172"/>
      <c r="EF14" s="1172"/>
      <c r="EG14" s="1172"/>
      <c r="EH14" s="1172"/>
      <c r="EI14" s="1172"/>
      <c r="EJ14" s="1172"/>
      <c r="EK14" s="1172"/>
      <c r="EL14" s="1172"/>
      <c r="EM14" s="1172"/>
      <c r="EN14" s="1172"/>
      <c r="EO14" s="1172"/>
      <c r="EP14" s="1172"/>
      <c r="EQ14" s="1172"/>
      <c r="ER14" s="1172"/>
      <c r="ES14" s="1172"/>
      <c r="ET14" s="1172"/>
      <c r="EU14" s="1172"/>
      <c r="EV14" s="1172"/>
      <c r="EW14" s="1172"/>
      <c r="EX14" s="1172"/>
      <c r="EY14" s="1172"/>
      <c r="EZ14" s="1172"/>
      <c r="FA14" s="1172"/>
      <c r="FB14" s="1172"/>
      <c r="FC14" s="1172"/>
      <c r="FD14" s="1172"/>
      <c r="FE14" s="1172"/>
      <c r="FF14" s="1172"/>
      <c r="FG14" s="1172"/>
      <c r="FH14" s="1172"/>
      <c r="FI14" s="1172"/>
      <c r="FJ14" s="1172"/>
      <c r="FK14" s="1172"/>
      <c r="FL14" s="1172"/>
      <c r="FM14" s="1172"/>
      <c r="FN14" s="1172"/>
      <c r="FO14" s="1172"/>
      <c r="FP14" s="1172"/>
      <c r="FQ14" s="1172"/>
      <c r="FR14" s="1172"/>
      <c r="FS14" s="1172"/>
      <c r="FT14" s="1172"/>
      <c r="FU14" s="1172"/>
      <c r="FV14" s="1172"/>
      <c r="FW14" s="1172"/>
    </row>
    <row r="15" spans="1:179" s="1173" customFormat="1" ht="13.8">
      <c r="A15" s="1170" t="s">
        <v>7463</v>
      </c>
      <c r="B15" s="1170" t="s">
        <v>4372</v>
      </c>
      <c r="C15" s="1171">
        <v>12</v>
      </c>
      <c r="D15" s="1171">
        <v>0</v>
      </c>
      <c r="E15" s="292">
        <v>27510.6</v>
      </c>
      <c r="F15" s="292">
        <v>27510.6</v>
      </c>
      <c r="G15" s="1172"/>
      <c r="H15" s="1172"/>
      <c r="I15" s="1172"/>
      <c r="J15" s="1172"/>
      <c r="K15" s="1172"/>
      <c r="L15" s="1172"/>
      <c r="M15" s="1172"/>
      <c r="N15" s="1172"/>
      <c r="O15" s="1172"/>
      <c r="P15" s="1172"/>
      <c r="Q15" s="1172"/>
      <c r="R15" s="1172"/>
      <c r="S15" s="1172"/>
      <c r="T15" s="1172"/>
      <c r="U15" s="1172"/>
      <c r="V15" s="1172"/>
      <c r="W15" s="1172"/>
      <c r="X15" s="1172"/>
      <c r="Y15" s="1172"/>
      <c r="Z15" s="1172"/>
      <c r="AA15" s="1172"/>
      <c r="AB15" s="1172"/>
      <c r="AC15" s="1172"/>
      <c r="AD15" s="1172"/>
      <c r="AE15" s="1172"/>
      <c r="AF15" s="1172"/>
      <c r="AG15" s="1172"/>
      <c r="AH15" s="1172"/>
      <c r="AI15" s="1172"/>
      <c r="AJ15" s="1172"/>
      <c r="AK15" s="1172"/>
      <c r="AL15" s="1172"/>
      <c r="AM15" s="1172"/>
      <c r="AN15" s="1172"/>
      <c r="AO15" s="1172"/>
      <c r="AP15" s="1172"/>
      <c r="AQ15" s="1172"/>
      <c r="AR15" s="1172"/>
      <c r="AS15" s="1172"/>
      <c r="AT15" s="1172"/>
      <c r="AU15" s="1172"/>
      <c r="AV15" s="1172"/>
      <c r="AW15" s="1172"/>
      <c r="AX15" s="1172"/>
      <c r="AY15" s="1172"/>
      <c r="AZ15" s="1172"/>
      <c r="BA15" s="1172"/>
      <c r="BB15" s="1172"/>
      <c r="BC15" s="1172"/>
      <c r="BD15" s="1172"/>
      <c r="BE15" s="1172"/>
      <c r="BF15" s="1172"/>
      <c r="BG15" s="1172"/>
      <c r="BH15" s="1172"/>
      <c r="BI15" s="1172"/>
      <c r="BJ15" s="1172"/>
      <c r="BK15" s="1172"/>
      <c r="BL15" s="1172"/>
      <c r="BM15" s="1172"/>
      <c r="BN15" s="1172"/>
      <c r="BO15" s="1172"/>
      <c r="BP15" s="1172"/>
      <c r="BQ15" s="1172"/>
      <c r="BR15" s="1172"/>
      <c r="BS15" s="1172"/>
      <c r="BT15" s="1172"/>
      <c r="BU15" s="1172"/>
      <c r="BV15" s="1172"/>
      <c r="BW15" s="1172"/>
      <c r="BX15" s="1172"/>
      <c r="BY15" s="1172"/>
      <c r="BZ15" s="1172"/>
      <c r="CA15" s="1172"/>
      <c r="CB15" s="1172"/>
      <c r="CC15" s="1172"/>
      <c r="CD15" s="1172"/>
      <c r="CE15" s="1172"/>
      <c r="CF15" s="1172"/>
      <c r="CG15" s="1172"/>
      <c r="CH15" s="1172"/>
      <c r="CI15" s="1172"/>
      <c r="CJ15" s="1172"/>
      <c r="CK15" s="1172"/>
      <c r="CL15" s="1172"/>
      <c r="CM15" s="1172"/>
      <c r="CN15" s="1172"/>
      <c r="CO15" s="1172"/>
      <c r="CP15" s="1172"/>
      <c r="CQ15" s="1172"/>
      <c r="CR15" s="1172"/>
      <c r="CS15" s="1172"/>
      <c r="CT15" s="1172"/>
      <c r="CU15" s="1172"/>
      <c r="CV15" s="1172"/>
      <c r="CW15" s="1172"/>
      <c r="CX15" s="1172"/>
      <c r="CY15" s="1172"/>
      <c r="CZ15" s="1172"/>
      <c r="DA15" s="1172"/>
      <c r="DB15" s="1172"/>
      <c r="DC15" s="1172"/>
      <c r="DD15" s="1172"/>
      <c r="DE15" s="1172"/>
      <c r="DF15" s="1172"/>
      <c r="DG15" s="1172"/>
      <c r="DH15" s="1172"/>
      <c r="DI15" s="1172"/>
      <c r="DJ15" s="1172"/>
      <c r="DK15" s="1172"/>
      <c r="DL15" s="1172"/>
      <c r="DM15" s="1172"/>
      <c r="DN15" s="1172"/>
      <c r="DO15" s="1172"/>
      <c r="DP15" s="1172"/>
      <c r="DQ15" s="1172"/>
      <c r="DR15" s="1172"/>
      <c r="DS15" s="1172"/>
      <c r="DT15" s="1172"/>
      <c r="DU15" s="1172"/>
      <c r="DV15" s="1172"/>
      <c r="DW15" s="1172"/>
      <c r="DX15" s="1172"/>
      <c r="DY15" s="1172"/>
      <c r="DZ15" s="1172"/>
      <c r="EA15" s="1172"/>
      <c r="EB15" s="1172"/>
      <c r="EC15" s="1172"/>
      <c r="ED15" s="1172"/>
      <c r="EE15" s="1172"/>
      <c r="EF15" s="1172"/>
      <c r="EG15" s="1172"/>
      <c r="EH15" s="1172"/>
      <c r="EI15" s="1172"/>
      <c r="EJ15" s="1172"/>
      <c r="EK15" s="1172"/>
      <c r="EL15" s="1172"/>
      <c r="EM15" s="1172"/>
      <c r="EN15" s="1172"/>
      <c r="EO15" s="1172"/>
      <c r="EP15" s="1172"/>
      <c r="EQ15" s="1172"/>
      <c r="ER15" s="1172"/>
      <c r="ES15" s="1172"/>
      <c r="ET15" s="1172"/>
      <c r="EU15" s="1172"/>
      <c r="EV15" s="1172"/>
      <c r="EW15" s="1172"/>
      <c r="EX15" s="1172"/>
      <c r="EY15" s="1172"/>
      <c r="EZ15" s="1172"/>
      <c r="FA15" s="1172"/>
      <c r="FB15" s="1172"/>
      <c r="FC15" s="1172"/>
      <c r="FD15" s="1172"/>
      <c r="FE15" s="1172"/>
      <c r="FF15" s="1172"/>
      <c r="FG15" s="1172"/>
      <c r="FH15" s="1172"/>
      <c r="FI15" s="1172"/>
      <c r="FJ15" s="1172"/>
      <c r="FK15" s="1172"/>
      <c r="FL15" s="1172"/>
      <c r="FM15" s="1172"/>
      <c r="FN15" s="1172"/>
      <c r="FO15" s="1172"/>
      <c r="FP15" s="1172"/>
      <c r="FQ15" s="1172"/>
      <c r="FR15" s="1172"/>
      <c r="FS15" s="1172"/>
      <c r="FT15" s="1172"/>
      <c r="FU15" s="1172"/>
      <c r="FV15" s="1172"/>
      <c r="FW15" s="1172"/>
    </row>
    <row r="16" spans="1:179" s="1023" customFormat="1" ht="15" customHeight="1">
      <c r="A16" s="1044" t="s">
        <v>529</v>
      </c>
      <c r="B16" s="611" t="s">
        <v>4209</v>
      </c>
      <c r="C16" s="1045">
        <f>SUM(C12:C15)</f>
        <v>20</v>
      </c>
      <c r="D16" s="1174">
        <f>SUM(D12:D15)</f>
        <v>0</v>
      </c>
      <c r="E16" s="1046" t="s">
        <v>529</v>
      </c>
      <c r="F16" s="1046" t="s">
        <v>529</v>
      </c>
    </row>
    <row r="17" spans="1:179" s="1178" customFormat="1">
      <c r="A17" s="1122"/>
      <c r="B17" s="1122"/>
      <c r="C17" s="1175"/>
      <c r="D17" s="1175"/>
      <c r="E17" s="1176"/>
      <c r="F17" s="1176"/>
      <c r="G17" s="1177"/>
      <c r="H17" s="1177"/>
      <c r="I17" s="1177"/>
      <c r="J17" s="1177"/>
      <c r="K17" s="1177"/>
      <c r="L17" s="1177"/>
      <c r="M17" s="1177"/>
      <c r="N17" s="1177"/>
      <c r="O17" s="1177"/>
      <c r="P17" s="1177"/>
      <c r="Q17" s="1177"/>
      <c r="R17" s="1177"/>
      <c r="S17" s="1177"/>
      <c r="T17" s="1177"/>
      <c r="U17" s="1177"/>
      <c r="V17" s="1177"/>
      <c r="W17" s="1177"/>
      <c r="X17" s="1177"/>
      <c r="Y17" s="1177"/>
      <c r="Z17" s="1177"/>
      <c r="AA17" s="1177"/>
      <c r="AB17" s="1177"/>
      <c r="AC17" s="1177"/>
      <c r="AD17" s="1177"/>
      <c r="AE17" s="1177"/>
      <c r="AF17" s="1177"/>
      <c r="AG17" s="1177"/>
      <c r="AH17" s="1177"/>
      <c r="AI17" s="1177"/>
      <c r="AJ17" s="1177"/>
      <c r="AK17" s="1177"/>
      <c r="AL17" s="1177"/>
      <c r="AM17" s="1177"/>
      <c r="AN17" s="1177"/>
      <c r="AO17" s="1177"/>
      <c r="AP17" s="1177"/>
      <c r="AQ17" s="1177"/>
      <c r="AR17" s="1177"/>
      <c r="AS17" s="1177"/>
      <c r="AT17" s="1177"/>
      <c r="AU17" s="1177"/>
      <c r="AV17" s="1177"/>
      <c r="AW17" s="1177"/>
      <c r="AX17" s="1177"/>
      <c r="AY17" s="1177"/>
      <c r="AZ17" s="1177"/>
      <c r="BA17" s="1177"/>
      <c r="BB17" s="1177"/>
      <c r="BC17" s="1177"/>
      <c r="BD17" s="1177"/>
      <c r="BE17" s="1177"/>
      <c r="BF17" s="1177"/>
      <c r="BG17" s="1177"/>
      <c r="BH17" s="1177"/>
      <c r="BI17" s="1177"/>
      <c r="BJ17" s="1177"/>
      <c r="BK17" s="1177"/>
      <c r="BL17" s="1177"/>
      <c r="BM17" s="1177"/>
      <c r="BN17" s="1177"/>
      <c r="BO17" s="1177"/>
      <c r="BP17" s="1177"/>
      <c r="BQ17" s="1177"/>
      <c r="BR17" s="1177"/>
      <c r="BS17" s="1177"/>
      <c r="BT17" s="1177"/>
      <c r="BU17" s="1177"/>
      <c r="BV17" s="1177"/>
      <c r="BW17" s="1177"/>
      <c r="BX17" s="1177"/>
      <c r="BY17" s="1177"/>
      <c r="BZ17" s="1177"/>
      <c r="CA17" s="1177"/>
      <c r="CB17" s="1177"/>
      <c r="CC17" s="1177"/>
      <c r="CD17" s="1177"/>
      <c r="CE17" s="1177"/>
      <c r="CF17" s="1177"/>
      <c r="CG17" s="1177"/>
      <c r="CH17" s="1177"/>
      <c r="CI17" s="1177"/>
      <c r="CJ17" s="1177"/>
      <c r="CK17" s="1177"/>
      <c r="CL17" s="1177"/>
      <c r="CM17" s="1177"/>
      <c r="CN17" s="1177"/>
      <c r="CO17" s="1177"/>
      <c r="CP17" s="1177"/>
      <c r="CQ17" s="1177"/>
      <c r="CR17" s="1177"/>
      <c r="CS17" s="1177"/>
      <c r="CT17" s="1177"/>
      <c r="CU17" s="1177"/>
      <c r="CV17" s="1177"/>
      <c r="CW17" s="1177"/>
      <c r="CX17" s="1177"/>
      <c r="CY17" s="1177"/>
      <c r="CZ17" s="1177"/>
      <c r="DA17" s="1177"/>
      <c r="DB17" s="1177"/>
      <c r="DC17" s="1177"/>
      <c r="DD17" s="1177"/>
      <c r="DE17" s="1177"/>
      <c r="DF17" s="1177"/>
      <c r="DG17" s="1177"/>
      <c r="DH17" s="1177"/>
      <c r="DI17" s="1177"/>
      <c r="DJ17" s="1177"/>
      <c r="DK17" s="1177"/>
      <c r="DL17" s="1177"/>
      <c r="DM17" s="1177"/>
      <c r="DN17" s="1177"/>
      <c r="DO17" s="1177"/>
      <c r="DP17" s="1177"/>
      <c r="DQ17" s="1177"/>
      <c r="DR17" s="1177"/>
      <c r="DS17" s="1177"/>
      <c r="DT17" s="1177"/>
      <c r="DU17" s="1177"/>
      <c r="DV17" s="1177"/>
      <c r="DW17" s="1177"/>
      <c r="DX17" s="1177"/>
      <c r="DY17" s="1177"/>
      <c r="DZ17" s="1177"/>
      <c r="EA17" s="1177"/>
      <c r="EB17" s="1177"/>
      <c r="EC17" s="1177"/>
      <c r="ED17" s="1177"/>
      <c r="EE17" s="1177"/>
      <c r="EF17" s="1177"/>
      <c r="EG17" s="1177"/>
      <c r="EH17" s="1177"/>
      <c r="EI17" s="1177"/>
      <c r="EJ17" s="1177"/>
      <c r="EK17" s="1177"/>
      <c r="EL17" s="1177"/>
      <c r="EM17" s="1177"/>
      <c r="EN17" s="1177"/>
      <c r="EO17" s="1177"/>
      <c r="EP17" s="1177"/>
      <c r="EQ17" s="1177"/>
      <c r="ER17" s="1177"/>
      <c r="ES17" s="1177"/>
      <c r="ET17" s="1177"/>
      <c r="EU17" s="1177"/>
      <c r="EV17" s="1177"/>
      <c r="EW17" s="1177"/>
      <c r="EX17" s="1177"/>
      <c r="EY17" s="1177"/>
      <c r="EZ17" s="1177"/>
      <c r="FA17" s="1177"/>
      <c r="FB17" s="1177"/>
      <c r="FC17" s="1177"/>
      <c r="FD17" s="1177"/>
      <c r="FE17" s="1177"/>
      <c r="FF17" s="1177"/>
      <c r="FG17" s="1177"/>
      <c r="FH17" s="1177"/>
      <c r="FI17" s="1177"/>
      <c r="FJ17" s="1177"/>
      <c r="FK17" s="1177"/>
      <c r="FL17" s="1177"/>
      <c r="FM17" s="1177"/>
      <c r="FN17" s="1177"/>
      <c r="FO17" s="1177"/>
      <c r="FP17" s="1177"/>
      <c r="FQ17" s="1177"/>
      <c r="FR17" s="1177"/>
      <c r="FS17" s="1177"/>
      <c r="FT17" s="1177"/>
      <c r="FU17" s="1177"/>
      <c r="FV17" s="1177"/>
      <c r="FW17" s="1177"/>
    </row>
    <row r="18" spans="1:179" s="1038" customFormat="1">
      <c r="A18" s="1276" t="s">
        <v>4103</v>
      </c>
      <c r="B18" s="1276" t="s">
        <v>4103</v>
      </c>
      <c r="C18" s="1020"/>
      <c r="D18" s="1020"/>
      <c r="E18" s="1036"/>
      <c r="F18" s="1036"/>
      <c r="G18" s="1037"/>
      <c r="H18" s="1037"/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7"/>
      <c r="AB18" s="1037"/>
      <c r="AC18" s="1037"/>
      <c r="AD18" s="1037"/>
      <c r="AE18" s="1037"/>
      <c r="AF18" s="1037"/>
      <c r="AG18" s="1037"/>
      <c r="AH18" s="1037"/>
      <c r="AI18" s="1037"/>
      <c r="AJ18" s="1037"/>
      <c r="AK18" s="1037"/>
      <c r="AL18" s="1037"/>
      <c r="AM18" s="1037"/>
      <c r="AN18" s="1037"/>
      <c r="AO18" s="1037"/>
      <c r="AP18" s="1037"/>
      <c r="AQ18" s="1037"/>
      <c r="AR18" s="1037"/>
      <c r="AS18" s="1037"/>
      <c r="AT18" s="1037"/>
      <c r="AU18" s="1037"/>
      <c r="AV18" s="1037"/>
      <c r="AW18" s="1037"/>
      <c r="AX18" s="1037"/>
      <c r="AY18" s="1037"/>
      <c r="AZ18" s="1037"/>
      <c r="BA18" s="1037"/>
      <c r="BB18" s="1037"/>
      <c r="BC18" s="1037"/>
      <c r="BD18" s="1037"/>
      <c r="BE18" s="1037"/>
      <c r="BF18" s="1037"/>
      <c r="BG18" s="1037"/>
      <c r="BH18" s="1037"/>
      <c r="BI18" s="1037"/>
      <c r="BJ18" s="1037"/>
      <c r="BK18" s="1037"/>
      <c r="BL18" s="1037"/>
      <c r="BM18" s="1037"/>
      <c r="BN18" s="1037"/>
      <c r="BO18" s="1037"/>
      <c r="BP18" s="1037"/>
      <c r="BQ18" s="1037"/>
      <c r="BR18" s="1037"/>
      <c r="BS18" s="1037"/>
      <c r="BT18" s="1037"/>
      <c r="BU18" s="1037"/>
      <c r="BV18" s="1037"/>
      <c r="BW18" s="1037"/>
      <c r="BX18" s="1037"/>
      <c r="BY18" s="1037"/>
      <c r="BZ18" s="1037"/>
      <c r="CA18" s="1037"/>
      <c r="CB18" s="1037"/>
      <c r="CC18" s="1037"/>
      <c r="CD18" s="1037"/>
      <c r="CE18" s="1037"/>
      <c r="CF18" s="1037"/>
      <c r="CG18" s="1037"/>
      <c r="CH18" s="1037"/>
      <c r="CI18" s="1037"/>
      <c r="CJ18" s="1037"/>
      <c r="CK18" s="1037"/>
      <c r="CL18" s="1037"/>
      <c r="CM18" s="1037"/>
      <c r="CN18" s="1037"/>
      <c r="CO18" s="1037"/>
      <c r="CP18" s="1037"/>
      <c r="CQ18" s="1037"/>
      <c r="CR18" s="1037"/>
      <c r="CS18" s="1037"/>
      <c r="CT18" s="1037"/>
      <c r="CU18" s="1037"/>
      <c r="CV18" s="1037"/>
      <c r="CW18" s="1037"/>
      <c r="CX18" s="1037"/>
      <c r="CY18" s="1037"/>
      <c r="CZ18" s="1037"/>
      <c r="DA18" s="1037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7"/>
      <c r="DN18" s="1037"/>
      <c r="DO18" s="1037"/>
      <c r="DP18" s="1037"/>
      <c r="DQ18" s="1037"/>
      <c r="DR18" s="1037"/>
      <c r="DS18" s="1037"/>
      <c r="DT18" s="1037"/>
      <c r="DU18" s="1037"/>
      <c r="DV18" s="1037"/>
      <c r="DW18" s="1037"/>
      <c r="DX18" s="1037"/>
      <c r="DY18" s="1037"/>
      <c r="DZ18" s="1037"/>
      <c r="EA18" s="1037"/>
      <c r="EB18" s="1037"/>
      <c r="EC18" s="1037"/>
      <c r="ED18" s="1037"/>
      <c r="EE18" s="1037"/>
      <c r="EF18" s="1037"/>
      <c r="EG18" s="1037"/>
      <c r="EH18" s="1037"/>
      <c r="EI18" s="1037"/>
      <c r="EJ18" s="1037"/>
      <c r="EK18" s="1037"/>
      <c r="EL18" s="1037"/>
      <c r="EM18" s="1037"/>
      <c r="EN18" s="1037"/>
      <c r="EO18" s="1037"/>
      <c r="EP18" s="1037"/>
      <c r="EQ18" s="1037"/>
      <c r="ER18" s="1037"/>
      <c r="ES18" s="1037"/>
      <c r="ET18" s="1037"/>
      <c r="EU18" s="1037"/>
      <c r="EV18" s="1037"/>
      <c r="EW18" s="1037"/>
      <c r="EX18" s="1037"/>
      <c r="EY18" s="1037"/>
      <c r="EZ18" s="1037"/>
      <c r="FA18" s="1037"/>
      <c r="FB18" s="1037"/>
      <c r="FC18" s="1037"/>
      <c r="FD18" s="1037"/>
      <c r="FE18" s="1037"/>
      <c r="FF18" s="1037"/>
    </row>
    <row r="19" spans="1:179" s="817" customFormat="1" ht="13.8">
      <c r="A19" s="1170" t="s">
        <v>6801</v>
      </c>
      <c r="B19" s="1170" t="s">
        <v>6956</v>
      </c>
      <c r="C19" s="1179">
        <v>1</v>
      </c>
      <c r="D19" s="1179">
        <v>0</v>
      </c>
      <c r="E19" s="292">
        <v>13750.15</v>
      </c>
      <c r="F19" s="292">
        <v>13750.15</v>
      </c>
      <c r="G19" s="816"/>
      <c r="H19" s="816"/>
      <c r="I19" s="816"/>
      <c r="J19" s="816"/>
      <c r="K19" s="816"/>
      <c r="L19" s="816"/>
      <c r="M19" s="816"/>
      <c r="N19" s="816"/>
      <c r="O19" s="816"/>
      <c r="P19" s="816"/>
      <c r="Q19" s="816"/>
      <c r="R19" s="816"/>
      <c r="S19" s="816"/>
      <c r="T19" s="816"/>
      <c r="U19" s="816"/>
      <c r="V19" s="816"/>
      <c r="W19" s="816"/>
      <c r="X19" s="816"/>
      <c r="Y19" s="816"/>
      <c r="Z19" s="816"/>
      <c r="AA19" s="816"/>
      <c r="AB19" s="816"/>
      <c r="AC19" s="816"/>
      <c r="AD19" s="816"/>
      <c r="AE19" s="816"/>
      <c r="AF19" s="816"/>
      <c r="AG19" s="816"/>
      <c r="AH19" s="816"/>
      <c r="AI19" s="816"/>
      <c r="AJ19" s="816"/>
      <c r="AK19" s="816"/>
      <c r="AL19" s="816"/>
      <c r="AM19" s="816"/>
      <c r="AN19" s="816"/>
      <c r="AO19" s="816"/>
      <c r="AP19" s="816"/>
      <c r="AQ19" s="816"/>
      <c r="AR19" s="816"/>
      <c r="AS19" s="816"/>
      <c r="AT19" s="816"/>
      <c r="AU19" s="816"/>
      <c r="AV19" s="816"/>
      <c r="AW19" s="816"/>
      <c r="AX19" s="816"/>
      <c r="AY19" s="816"/>
      <c r="AZ19" s="816"/>
      <c r="BA19" s="816"/>
      <c r="BB19" s="816"/>
      <c r="BC19" s="816"/>
      <c r="BD19" s="816"/>
      <c r="BE19" s="816"/>
      <c r="BF19" s="816"/>
      <c r="BG19" s="816"/>
      <c r="BH19" s="816"/>
      <c r="BI19" s="816"/>
      <c r="BJ19" s="816"/>
      <c r="BK19" s="816"/>
      <c r="BL19" s="816"/>
      <c r="BM19" s="816"/>
      <c r="BN19" s="816"/>
      <c r="BO19" s="816"/>
      <c r="BP19" s="816"/>
      <c r="BQ19" s="816"/>
      <c r="BR19" s="816"/>
      <c r="BS19" s="816"/>
      <c r="BT19" s="816"/>
      <c r="BU19" s="816"/>
      <c r="BV19" s="816"/>
      <c r="BW19" s="816"/>
      <c r="BX19" s="816"/>
      <c r="BY19" s="816"/>
      <c r="BZ19" s="816"/>
      <c r="CA19" s="816"/>
      <c r="CB19" s="816"/>
      <c r="CC19" s="816"/>
      <c r="CD19" s="816"/>
      <c r="CE19" s="816"/>
      <c r="CF19" s="816"/>
      <c r="CG19" s="816"/>
      <c r="CH19" s="816"/>
      <c r="CI19" s="816"/>
      <c r="CJ19" s="816"/>
      <c r="CK19" s="816"/>
      <c r="CL19" s="816"/>
      <c r="CM19" s="816"/>
      <c r="CN19" s="816"/>
      <c r="CO19" s="816"/>
      <c r="CP19" s="816"/>
      <c r="CQ19" s="816"/>
      <c r="CR19" s="816"/>
      <c r="CS19" s="816"/>
      <c r="CT19" s="816"/>
      <c r="CU19" s="816"/>
      <c r="CV19" s="816"/>
      <c r="CW19" s="816"/>
      <c r="CX19" s="816"/>
      <c r="CY19" s="816"/>
      <c r="CZ19" s="816"/>
      <c r="DA19" s="816"/>
      <c r="DB19" s="816"/>
      <c r="DC19" s="816"/>
      <c r="DD19" s="816"/>
      <c r="DE19" s="816"/>
      <c r="DF19" s="816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816"/>
      <c r="DR19" s="816"/>
      <c r="DS19" s="816"/>
      <c r="DT19" s="816"/>
      <c r="DU19" s="816"/>
      <c r="DV19" s="816"/>
      <c r="DW19" s="816"/>
      <c r="DX19" s="816"/>
      <c r="DY19" s="816"/>
      <c r="DZ19" s="816"/>
      <c r="EA19" s="816"/>
      <c r="EB19" s="816"/>
      <c r="EC19" s="816"/>
      <c r="ED19" s="816"/>
      <c r="EE19" s="816"/>
      <c r="EF19" s="816"/>
      <c r="EG19" s="816"/>
      <c r="EH19" s="816"/>
      <c r="EI19" s="816"/>
      <c r="EJ19" s="816"/>
      <c r="EK19" s="816"/>
      <c r="EL19" s="816"/>
      <c r="EM19" s="816"/>
      <c r="EN19" s="816"/>
      <c r="EO19" s="816"/>
      <c r="EP19" s="816"/>
      <c r="EQ19" s="816"/>
      <c r="ER19" s="816"/>
      <c r="ES19" s="816"/>
      <c r="ET19" s="816"/>
      <c r="EU19" s="816"/>
      <c r="EV19" s="816"/>
      <c r="EW19" s="816"/>
      <c r="EX19" s="816"/>
      <c r="EY19" s="816"/>
      <c r="EZ19" s="816"/>
      <c r="FA19" s="816"/>
      <c r="FB19" s="816"/>
      <c r="FC19" s="816"/>
      <c r="FD19" s="816"/>
      <c r="FE19" s="816"/>
      <c r="FF19" s="816"/>
      <c r="FG19" s="816"/>
      <c r="FH19" s="816"/>
      <c r="FI19" s="816"/>
      <c r="FJ19" s="816"/>
      <c r="FK19" s="816"/>
      <c r="FL19" s="816"/>
      <c r="FM19" s="816"/>
      <c r="FN19" s="816"/>
      <c r="FO19" s="816"/>
      <c r="FP19" s="816"/>
      <c r="FQ19" s="816"/>
      <c r="FR19" s="816"/>
      <c r="FS19" s="816"/>
      <c r="FT19" s="816"/>
      <c r="FU19" s="816"/>
      <c r="FV19" s="816"/>
      <c r="FW19" s="816"/>
    </row>
    <row r="20" spans="1:179" s="817" customFormat="1" ht="13.8">
      <c r="A20" s="1170" t="s">
        <v>6805</v>
      </c>
      <c r="B20" s="1170" t="s">
        <v>4916</v>
      </c>
      <c r="C20" s="1179">
        <v>3</v>
      </c>
      <c r="D20" s="1179">
        <v>0</v>
      </c>
      <c r="E20" s="292">
        <v>12449.6</v>
      </c>
      <c r="F20" s="292">
        <v>12449.6</v>
      </c>
      <c r="G20" s="816"/>
      <c r="H20" s="816"/>
      <c r="I20" s="816"/>
      <c r="J20" s="816"/>
      <c r="K20" s="816"/>
      <c r="L20" s="816"/>
      <c r="M20" s="816"/>
      <c r="N20" s="816"/>
      <c r="O20" s="816"/>
      <c r="P20" s="816"/>
      <c r="Q20" s="816"/>
      <c r="R20" s="816"/>
      <c r="S20" s="816"/>
      <c r="T20" s="816"/>
      <c r="U20" s="816"/>
      <c r="V20" s="816"/>
      <c r="W20" s="816"/>
      <c r="X20" s="816"/>
      <c r="Y20" s="816"/>
      <c r="Z20" s="816"/>
      <c r="AA20" s="816"/>
      <c r="AB20" s="816"/>
      <c r="AC20" s="816"/>
      <c r="AD20" s="816"/>
      <c r="AE20" s="816"/>
      <c r="AF20" s="816"/>
      <c r="AG20" s="816"/>
      <c r="AH20" s="816"/>
      <c r="AI20" s="816"/>
      <c r="AJ20" s="816"/>
      <c r="AK20" s="816"/>
      <c r="AL20" s="816"/>
      <c r="AM20" s="816"/>
      <c r="AN20" s="816"/>
      <c r="AO20" s="816"/>
      <c r="AP20" s="816"/>
      <c r="AQ20" s="816"/>
      <c r="AR20" s="816"/>
      <c r="AS20" s="816"/>
      <c r="AT20" s="816"/>
      <c r="AU20" s="816"/>
      <c r="AV20" s="816"/>
      <c r="AW20" s="816"/>
      <c r="AX20" s="816"/>
      <c r="AY20" s="816"/>
      <c r="AZ20" s="816"/>
      <c r="BA20" s="816"/>
      <c r="BB20" s="816"/>
      <c r="BC20" s="816"/>
      <c r="BD20" s="816"/>
      <c r="BE20" s="816"/>
      <c r="BF20" s="816"/>
      <c r="BG20" s="816"/>
      <c r="BH20" s="816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16"/>
      <c r="DE20" s="816"/>
      <c r="DF20" s="816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816"/>
      <c r="DR20" s="816"/>
      <c r="DS20" s="816"/>
      <c r="DT20" s="816"/>
      <c r="DU20" s="816"/>
      <c r="DV20" s="816"/>
      <c r="DW20" s="816"/>
      <c r="DX20" s="816"/>
      <c r="DY20" s="816"/>
      <c r="DZ20" s="816"/>
      <c r="EA20" s="816"/>
      <c r="EB20" s="816"/>
      <c r="EC20" s="816"/>
      <c r="ED20" s="816"/>
      <c r="EE20" s="816"/>
      <c r="EF20" s="816"/>
      <c r="EG20" s="816"/>
      <c r="EH20" s="816"/>
      <c r="EI20" s="816"/>
      <c r="EJ20" s="816"/>
      <c r="EK20" s="816"/>
      <c r="EL20" s="816"/>
      <c r="EM20" s="816"/>
      <c r="EN20" s="816"/>
      <c r="EO20" s="816"/>
      <c r="EP20" s="816"/>
      <c r="EQ20" s="816"/>
      <c r="ER20" s="816"/>
      <c r="ES20" s="816"/>
      <c r="ET20" s="816"/>
      <c r="EU20" s="816"/>
      <c r="EV20" s="816"/>
      <c r="EW20" s="816"/>
      <c r="EX20" s="816"/>
      <c r="EY20" s="816"/>
      <c r="EZ20" s="816"/>
      <c r="FA20" s="816"/>
      <c r="FB20" s="816"/>
      <c r="FC20" s="816"/>
      <c r="FD20" s="816"/>
      <c r="FE20" s="816"/>
      <c r="FF20" s="816"/>
      <c r="FG20" s="816"/>
      <c r="FH20" s="816"/>
      <c r="FI20" s="816"/>
      <c r="FJ20" s="816"/>
      <c r="FK20" s="816"/>
      <c r="FL20" s="816"/>
      <c r="FM20" s="816"/>
      <c r="FN20" s="816"/>
      <c r="FO20" s="816"/>
      <c r="FP20" s="816"/>
      <c r="FQ20" s="816"/>
      <c r="FR20" s="816"/>
      <c r="FS20" s="816"/>
      <c r="FT20" s="816"/>
      <c r="FU20" s="816"/>
      <c r="FV20" s="816"/>
      <c r="FW20" s="816"/>
    </row>
    <row r="21" spans="1:179" s="817" customFormat="1" ht="13.8">
      <c r="A21" s="1170" t="s">
        <v>7464</v>
      </c>
      <c r="B21" s="1170" t="s">
        <v>4361</v>
      </c>
      <c r="C21" s="1179">
        <v>1</v>
      </c>
      <c r="D21" s="1179">
        <v>0</v>
      </c>
      <c r="E21" s="292">
        <v>11846.4</v>
      </c>
      <c r="F21" s="292">
        <v>11846.4</v>
      </c>
      <c r="G21" s="816"/>
      <c r="H21" s="816"/>
      <c r="I21" s="816"/>
      <c r="J21" s="816"/>
      <c r="K21" s="816"/>
      <c r="L21" s="816"/>
      <c r="M21" s="816"/>
      <c r="N21" s="816"/>
      <c r="O21" s="816"/>
      <c r="P21" s="816"/>
      <c r="Q21" s="816"/>
      <c r="R21" s="816"/>
      <c r="S21" s="816"/>
      <c r="T21" s="816"/>
      <c r="U21" s="816"/>
      <c r="V21" s="816"/>
      <c r="W21" s="816"/>
      <c r="X21" s="816"/>
      <c r="Y21" s="816"/>
      <c r="Z21" s="816"/>
      <c r="AA21" s="816"/>
      <c r="AB21" s="816"/>
      <c r="AC21" s="816"/>
      <c r="AD21" s="816"/>
      <c r="AE21" s="816"/>
      <c r="AF21" s="816"/>
      <c r="AG21" s="816"/>
      <c r="AH21" s="816"/>
      <c r="AI21" s="816"/>
      <c r="AJ21" s="816"/>
      <c r="AK21" s="816"/>
      <c r="AL21" s="816"/>
      <c r="AM21" s="816"/>
      <c r="AN21" s="816"/>
      <c r="AO21" s="816"/>
      <c r="AP21" s="816"/>
      <c r="AQ21" s="816"/>
      <c r="AR21" s="816"/>
      <c r="AS21" s="816"/>
      <c r="AT21" s="816"/>
      <c r="AU21" s="816"/>
      <c r="AV21" s="816"/>
      <c r="AW21" s="816"/>
      <c r="AX21" s="816"/>
      <c r="AY21" s="816"/>
      <c r="AZ21" s="816"/>
      <c r="BA21" s="816"/>
      <c r="BB21" s="816"/>
      <c r="BC21" s="816"/>
      <c r="BD21" s="816"/>
      <c r="BE21" s="816"/>
      <c r="BF21" s="816"/>
      <c r="BG21" s="816"/>
      <c r="BH21" s="816"/>
      <c r="BI21" s="816"/>
      <c r="BJ21" s="816"/>
      <c r="BK21" s="816"/>
      <c r="BL21" s="816"/>
      <c r="BM21" s="816"/>
      <c r="BN21" s="816"/>
      <c r="BO21" s="816"/>
      <c r="BP21" s="816"/>
      <c r="BQ21" s="816"/>
      <c r="BR21" s="816"/>
      <c r="BS21" s="816"/>
      <c r="BT21" s="816"/>
      <c r="BU21" s="816"/>
      <c r="BV21" s="816"/>
      <c r="BW21" s="816"/>
      <c r="BX21" s="816"/>
      <c r="BY21" s="816"/>
      <c r="BZ21" s="816"/>
      <c r="CA21" s="816"/>
      <c r="CB21" s="816"/>
      <c r="CC21" s="816"/>
      <c r="CD21" s="816"/>
      <c r="CE21" s="816"/>
      <c r="CF21" s="816"/>
      <c r="CG21" s="816"/>
      <c r="CH21" s="816"/>
      <c r="CI21" s="816"/>
      <c r="CJ21" s="816"/>
      <c r="CK21" s="816"/>
      <c r="CL21" s="816"/>
      <c r="CM21" s="816"/>
      <c r="CN21" s="816"/>
      <c r="CO21" s="816"/>
      <c r="CP21" s="816"/>
      <c r="CQ21" s="816"/>
      <c r="CR21" s="816"/>
      <c r="CS21" s="816"/>
      <c r="CT21" s="816"/>
      <c r="CU21" s="816"/>
      <c r="CV21" s="816"/>
      <c r="CW21" s="816"/>
      <c r="CX21" s="816"/>
      <c r="CY21" s="816"/>
      <c r="CZ21" s="816"/>
      <c r="DA21" s="816"/>
      <c r="DB21" s="816"/>
      <c r="DC21" s="816"/>
      <c r="DD21" s="816"/>
      <c r="DE21" s="816"/>
      <c r="DF21" s="816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816"/>
      <c r="DR21" s="816"/>
      <c r="DS21" s="816"/>
      <c r="DT21" s="816"/>
      <c r="DU21" s="816"/>
      <c r="DV21" s="816"/>
      <c r="DW21" s="816"/>
      <c r="DX21" s="816"/>
      <c r="DY21" s="816"/>
      <c r="DZ21" s="816"/>
      <c r="EA21" s="816"/>
      <c r="EB21" s="816"/>
      <c r="EC21" s="816"/>
      <c r="ED21" s="816"/>
      <c r="EE21" s="816"/>
      <c r="EF21" s="816"/>
      <c r="EG21" s="816"/>
      <c r="EH21" s="816"/>
      <c r="EI21" s="816"/>
      <c r="EJ21" s="816"/>
      <c r="EK21" s="816"/>
      <c r="EL21" s="816"/>
      <c r="EM21" s="816"/>
      <c r="EN21" s="816"/>
      <c r="EO21" s="816"/>
      <c r="EP21" s="816"/>
      <c r="EQ21" s="816"/>
      <c r="ER21" s="816"/>
      <c r="ES21" s="816"/>
      <c r="ET21" s="816"/>
      <c r="EU21" s="816"/>
      <c r="EV21" s="816"/>
      <c r="EW21" s="816"/>
      <c r="EX21" s="816"/>
      <c r="EY21" s="816"/>
      <c r="EZ21" s="816"/>
      <c r="FA21" s="816"/>
      <c r="FB21" s="816"/>
      <c r="FC21" s="816"/>
      <c r="FD21" s="816"/>
      <c r="FE21" s="816"/>
      <c r="FF21" s="816"/>
      <c r="FG21" s="816"/>
      <c r="FH21" s="816"/>
      <c r="FI21" s="816"/>
      <c r="FJ21" s="816"/>
      <c r="FK21" s="816"/>
      <c r="FL21" s="816"/>
      <c r="FM21" s="816"/>
      <c r="FN21" s="816"/>
      <c r="FO21" s="816"/>
      <c r="FP21" s="816"/>
      <c r="FQ21" s="816"/>
      <c r="FR21" s="816"/>
      <c r="FS21" s="816"/>
      <c r="FT21" s="816"/>
      <c r="FU21" s="816"/>
      <c r="FV21" s="816"/>
      <c r="FW21" s="816"/>
    </row>
    <row r="22" spans="1:179" s="817" customFormat="1" ht="13.8">
      <c r="A22" s="1170" t="s">
        <v>7465</v>
      </c>
      <c r="B22" s="1170" t="s">
        <v>6944</v>
      </c>
      <c r="C22" s="1179">
        <v>3</v>
      </c>
      <c r="D22" s="1179">
        <v>0</v>
      </c>
      <c r="E22" s="292">
        <v>11846.4</v>
      </c>
      <c r="F22" s="292">
        <v>11846.4</v>
      </c>
      <c r="G22" s="816"/>
      <c r="H22" s="816"/>
      <c r="I22" s="816"/>
      <c r="J22" s="816"/>
      <c r="K22" s="816"/>
      <c r="L22" s="816"/>
      <c r="M22" s="816"/>
      <c r="N22" s="816"/>
      <c r="O22" s="816"/>
      <c r="P22" s="816"/>
      <c r="Q22" s="816"/>
      <c r="R22" s="816"/>
      <c r="S22" s="816"/>
      <c r="T22" s="816"/>
      <c r="U22" s="816"/>
      <c r="V22" s="816"/>
      <c r="W22" s="816"/>
      <c r="X22" s="816"/>
      <c r="Y22" s="816"/>
      <c r="Z22" s="816"/>
      <c r="AA22" s="816"/>
      <c r="AB22" s="816"/>
      <c r="AC22" s="816"/>
      <c r="AD22" s="816"/>
      <c r="AE22" s="816"/>
      <c r="AF22" s="816"/>
      <c r="AG22" s="816"/>
      <c r="AH22" s="816"/>
      <c r="AI22" s="816"/>
      <c r="AJ22" s="816"/>
      <c r="AK22" s="816"/>
      <c r="AL22" s="816"/>
      <c r="AM22" s="816"/>
      <c r="AN22" s="816"/>
      <c r="AO22" s="816"/>
      <c r="AP22" s="816"/>
      <c r="AQ22" s="816"/>
      <c r="AR22" s="816"/>
      <c r="AS22" s="816"/>
      <c r="AT22" s="816"/>
      <c r="AU22" s="816"/>
      <c r="AV22" s="816"/>
      <c r="AW22" s="816"/>
      <c r="AX22" s="816"/>
      <c r="AY22" s="816"/>
      <c r="AZ22" s="816"/>
      <c r="BA22" s="816"/>
      <c r="BB22" s="816"/>
      <c r="BC22" s="816"/>
      <c r="BD22" s="816"/>
      <c r="BE22" s="816"/>
      <c r="BF22" s="816"/>
      <c r="BG22" s="816"/>
      <c r="BH22" s="816"/>
      <c r="BI22" s="816"/>
      <c r="BJ22" s="816"/>
      <c r="BK22" s="816"/>
      <c r="BL22" s="816"/>
      <c r="BM22" s="816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16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16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  <c r="CW22" s="816"/>
      <c r="CX22" s="816"/>
      <c r="CY22" s="816"/>
      <c r="CZ22" s="816"/>
      <c r="DA22" s="816"/>
      <c r="DB22" s="816"/>
      <c r="DC22" s="816"/>
      <c r="DD22" s="816"/>
      <c r="DE22" s="816"/>
      <c r="DF22" s="816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816"/>
      <c r="DR22" s="816"/>
      <c r="DS22" s="816"/>
      <c r="DT22" s="816"/>
      <c r="DU22" s="816"/>
      <c r="DV22" s="816"/>
      <c r="DW22" s="816"/>
      <c r="DX22" s="816"/>
      <c r="DY22" s="816"/>
      <c r="DZ22" s="816"/>
      <c r="EA22" s="816"/>
      <c r="EB22" s="816"/>
      <c r="EC22" s="816"/>
      <c r="ED22" s="816"/>
      <c r="EE22" s="816"/>
      <c r="EF22" s="816"/>
      <c r="EG22" s="816"/>
      <c r="EH22" s="816"/>
      <c r="EI22" s="816"/>
      <c r="EJ22" s="816"/>
      <c r="EK22" s="816"/>
      <c r="EL22" s="816"/>
      <c r="EM22" s="816"/>
      <c r="EN22" s="816"/>
      <c r="EO22" s="816"/>
      <c r="EP22" s="816"/>
      <c r="EQ22" s="816"/>
      <c r="ER22" s="816"/>
      <c r="ES22" s="816"/>
      <c r="ET22" s="816"/>
      <c r="EU22" s="816"/>
      <c r="EV22" s="816"/>
      <c r="EW22" s="816"/>
      <c r="EX22" s="816"/>
      <c r="EY22" s="816"/>
      <c r="EZ22" s="816"/>
      <c r="FA22" s="816"/>
      <c r="FB22" s="816"/>
      <c r="FC22" s="816"/>
      <c r="FD22" s="816"/>
      <c r="FE22" s="816"/>
      <c r="FF22" s="816"/>
      <c r="FG22" s="816"/>
      <c r="FH22" s="816"/>
      <c r="FI22" s="816"/>
      <c r="FJ22" s="816"/>
      <c r="FK22" s="816"/>
      <c r="FL22" s="816"/>
      <c r="FM22" s="816"/>
      <c r="FN22" s="816"/>
      <c r="FO22" s="816"/>
      <c r="FP22" s="816"/>
      <c r="FQ22" s="816"/>
      <c r="FR22" s="816"/>
      <c r="FS22" s="816"/>
      <c r="FT22" s="816"/>
      <c r="FU22" s="816"/>
      <c r="FV22" s="816"/>
      <c r="FW22" s="816"/>
    </row>
    <row r="23" spans="1:179" s="817" customFormat="1" ht="13.8">
      <c r="A23" s="1170" t="s">
        <v>7466</v>
      </c>
      <c r="B23" s="1170" t="s">
        <v>5103</v>
      </c>
      <c r="C23" s="1179">
        <v>2</v>
      </c>
      <c r="D23" s="1179">
        <v>0</v>
      </c>
      <c r="E23" s="292">
        <v>11273.25</v>
      </c>
      <c r="F23" s="292">
        <v>11273.25</v>
      </c>
      <c r="G23" s="816"/>
      <c r="H23" s="816"/>
      <c r="I23" s="816"/>
      <c r="J23" s="816"/>
      <c r="K23" s="816"/>
      <c r="L23" s="816"/>
      <c r="M23" s="816"/>
      <c r="N23" s="816"/>
      <c r="O23" s="816"/>
      <c r="P23" s="816"/>
      <c r="Q23" s="816"/>
      <c r="R23" s="816"/>
      <c r="S23" s="816"/>
      <c r="T23" s="816"/>
      <c r="U23" s="816"/>
      <c r="V23" s="816"/>
      <c r="W23" s="816"/>
      <c r="X23" s="816"/>
      <c r="Y23" s="816"/>
      <c r="Z23" s="816"/>
      <c r="AA23" s="816"/>
      <c r="AB23" s="816"/>
      <c r="AC23" s="816"/>
      <c r="AD23" s="816"/>
      <c r="AE23" s="816"/>
      <c r="AF23" s="816"/>
      <c r="AG23" s="816"/>
      <c r="AH23" s="816"/>
      <c r="AI23" s="816"/>
      <c r="AJ23" s="816"/>
      <c r="AK23" s="816"/>
      <c r="AL23" s="816"/>
      <c r="AM23" s="816"/>
      <c r="AN23" s="816"/>
      <c r="AO23" s="816"/>
      <c r="AP23" s="816"/>
      <c r="AQ23" s="816"/>
      <c r="AR23" s="816"/>
      <c r="AS23" s="816"/>
      <c r="AT23" s="816"/>
      <c r="AU23" s="816"/>
      <c r="AV23" s="816"/>
      <c r="AW23" s="816"/>
      <c r="AX23" s="816"/>
      <c r="AY23" s="816"/>
      <c r="AZ23" s="816"/>
      <c r="BA23" s="816"/>
      <c r="BB23" s="816"/>
      <c r="BC23" s="816"/>
      <c r="BD23" s="816"/>
      <c r="BE23" s="816"/>
      <c r="BF23" s="816"/>
      <c r="BG23" s="816"/>
      <c r="BH23" s="816"/>
      <c r="BI23" s="816"/>
      <c r="BJ23" s="816"/>
      <c r="BK23" s="816"/>
      <c r="BL23" s="816"/>
      <c r="BM23" s="816"/>
      <c r="BN23" s="816"/>
      <c r="BO23" s="816"/>
      <c r="BP23" s="816"/>
      <c r="BQ23" s="816"/>
      <c r="BR23" s="816"/>
      <c r="BS23" s="816"/>
      <c r="BT23" s="816"/>
      <c r="BU23" s="816"/>
      <c r="BV23" s="816"/>
      <c r="BW23" s="816"/>
      <c r="BX23" s="816"/>
      <c r="BY23" s="816"/>
      <c r="BZ23" s="816"/>
      <c r="CA23" s="816"/>
      <c r="CB23" s="816"/>
      <c r="CC23" s="816"/>
      <c r="CD23" s="816"/>
      <c r="CE23" s="816"/>
      <c r="CF23" s="816"/>
      <c r="CG23" s="816"/>
      <c r="CH23" s="816"/>
      <c r="CI23" s="816"/>
      <c r="CJ23" s="816"/>
      <c r="CK23" s="816"/>
      <c r="CL23" s="816"/>
      <c r="CM23" s="816"/>
      <c r="CN23" s="816"/>
      <c r="CO23" s="816"/>
      <c r="CP23" s="816"/>
      <c r="CQ23" s="816"/>
      <c r="CR23" s="816"/>
      <c r="CS23" s="816"/>
      <c r="CT23" s="816"/>
      <c r="CU23" s="816"/>
      <c r="CV23" s="816"/>
      <c r="CW23" s="816"/>
      <c r="CX23" s="816"/>
      <c r="CY23" s="816"/>
      <c r="CZ23" s="816"/>
      <c r="DA23" s="816"/>
      <c r="DB23" s="816"/>
      <c r="DC23" s="816"/>
      <c r="DD23" s="816"/>
      <c r="DE23" s="816"/>
      <c r="DF23" s="816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816"/>
      <c r="DR23" s="816"/>
      <c r="DS23" s="816"/>
      <c r="DT23" s="816"/>
      <c r="DU23" s="816"/>
      <c r="DV23" s="816"/>
      <c r="DW23" s="816"/>
      <c r="DX23" s="816"/>
      <c r="DY23" s="816"/>
      <c r="DZ23" s="816"/>
      <c r="EA23" s="816"/>
      <c r="EB23" s="816"/>
      <c r="EC23" s="816"/>
      <c r="ED23" s="816"/>
      <c r="EE23" s="816"/>
      <c r="EF23" s="816"/>
      <c r="EG23" s="816"/>
      <c r="EH23" s="816"/>
      <c r="EI23" s="816"/>
      <c r="EJ23" s="816"/>
      <c r="EK23" s="816"/>
      <c r="EL23" s="816"/>
      <c r="EM23" s="816"/>
      <c r="EN23" s="816"/>
      <c r="EO23" s="816"/>
      <c r="EP23" s="816"/>
      <c r="EQ23" s="816"/>
      <c r="ER23" s="816"/>
      <c r="ES23" s="816"/>
      <c r="ET23" s="816"/>
      <c r="EU23" s="816"/>
      <c r="EV23" s="816"/>
      <c r="EW23" s="816"/>
      <c r="EX23" s="816"/>
      <c r="EY23" s="816"/>
      <c r="EZ23" s="816"/>
      <c r="FA23" s="816"/>
      <c r="FB23" s="816"/>
      <c r="FC23" s="816"/>
      <c r="FD23" s="816"/>
      <c r="FE23" s="816"/>
      <c r="FF23" s="816"/>
      <c r="FG23" s="816"/>
      <c r="FH23" s="816"/>
      <c r="FI23" s="816"/>
      <c r="FJ23" s="816"/>
      <c r="FK23" s="816"/>
      <c r="FL23" s="816"/>
      <c r="FM23" s="816"/>
      <c r="FN23" s="816"/>
      <c r="FO23" s="816"/>
      <c r="FP23" s="816"/>
      <c r="FQ23" s="816"/>
      <c r="FR23" s="816"/>
      <c r="FS23" s="816"/>
      <c r="FT23" s="816"/>
      <c r="FU23" s="816"/>
      <c r="FV23" s="816"/>
      <c r="FW23" s="816"/>
    </row>
    <row r="24" spans="1:179" s="817" customFormat="1" ht="13.8">
      <c r="A24" s="1170" t="s">
        <v>6807</v>
      </c>
      <c r="B24" s="1170" t="s">
        <v>7467</v>
      </c>
      <c r="C24" s="1179">
        <v>1</v>
      </c>
      <c r="D24" s="1179">
        <v>0</v>
      </c>
      <c r="E24" s="292">
        <v>11273.25</v>
      </c>
      <c r="F24" s="292">
        <v>11273.25</v>
      </c>
      <c r="G24" s="816"/>
      <c r="H24" s="816"/>
      <c r="I24" s="816"/>
      <c r="J24" s="816"/>
      <c r="K24" s="816"/>
      <c r="L24" s="816"/>
      <c r="M24" s="816"/>
      <c r="N24" s="816"/>
      <c r="O24" s="816"/>
      <c r="P24" s="816"/>
      <c r="Q24" s="816"/>
      <c r="R24" s="816"/>
      <c r="S24" s="816"/>
      <c r="T24" s="816"/>
      <c r="U24" s="816"/>
      <c r="V24" s="816"/>
      <c r="W24" s="816"/>
      <c r="X24" s="816"/>
      <c r="Y24" s="816"/>
      <c r="Z24" s="816"/>
      <c r="AA24" s="816"/>
      <c r="AB24" s="816"/>
      <c r="AC24" s="816"/>
      <c r="AD24" s="816"/>
      <c r="AE24" s="816"/>
      <c r="AF24" s="816"/>
      <c r="AG24" s="816"/>
      <c r="AH24" s="816"/>
      <c r="AI24" s="816"/>
      <c r="AJ24" s="816"/>
      <c r="AK24" s="816"/>
      <c r="AL24" s="816"/>
      <c r="AM24" s="816"/>
      <c r="AN24" s="816"/>
      <c r="AO24" s="816"/>
      <c r="AP24" s="816"/>
      <c r="AQ24" s="816"/>
      <c r="AR24" s="816"/>
      <c r="AS24" s="816"/>
      <c r="AT24" s="816"/>
      <c r="AU24" s="816"/>
      <c r="AV24" s="816"/>
      <c r="AW24" s="816"/>
      <c r="AX24" s="816"/>
      <c r="AY24" s="816"/>
      <c r="AZ24" s="816"/>
      <c r="BA24" s="816"/>
      <c r="BB24" s="816"/>
      <c r="BC24" s="816"/>
      <c r="BD24" s="816"/>
      <c r="BE24" s="816"/>
      <c r="BF24" s="816"/>
      <c r="BG24" s="816"/>
      <c r="BH24" s="816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816"/>
      <c r="FH24" s="816"/>
      <c r="FI24" s="816"/>
      <c r="FJ24" s="816"/>
      <c r="FK24" s="816"/>
      <c r="FL24" s="816"/>
      <c r="FM24" s="816"/>
      <c r="FN24" s="816"/>
      <c r="FO24" s="816"/>
      <c r="FP24" s="816"/>
      <c r="FQ24" s="816"/>
      <c r="FR24" s="816"/>
      <c r="FS24" s="816"/>
      <c r="FT24" s="816"/>
      <c r="FU24" s="816"/>
      <c r="FV24" s="816"/>
      <c r="FW24" s="816"/>
    </row>
    <row r="25" spans="1:179" s="817" customFormat="1" ht="13.8">
      <c r="A25" s="1170" t="s">
        <v>6811</v>
      </c>
      <c r="B25" s="1170" t="s">
        <v>7468</v>
      </c>
      <c r="C25" s="1179">
        <v>1</v>
      </c>
      <c r="D25" s="1179">
        <v>0</v>
      </c>
      <c r="E25" s="292">
        <v>10735.3</v>
      </c>
      <c r="F25" s="292">
        <v>10735.3</v>
      </c>
      <c r="G25" s="816"/>
      <c r="H25" s="816"/>
      <c r="I25" s="816"/>
      <c r="J25" s="816"/>
      <c r="K25" s="816"/>
      <c r="L25" s="816"/>
      <c r="M25" s="816"/>
      <c r="N25" s="816"/>
      <c r="O25" s="816"/>
      <c r="P25" s="816"/>
      <c r="Q25" s="816"/>
      <c r="R25" s="816"/>
      <c r="S25" s="816"/>
      <c r="T25" s="816"/>
      <c r="U25" s="816"/>
      <c r="V25" s="816"/>
      <c r="W25" s="816"/>
      <c r="X25" s="816"/>
      <c r="Y25" s="816"/>
      <c r="Z25" s="816"/>
      <c r="AA25" s="816"/>
      <c r="AB25" s="816"/>
      <c r="AC25" s="816"/>
      <c r="AD25" s="816"/>
      <c r="AE25" s="816"/>
      <c r="AF25" s="816"/>
      <c r="AG25" s="816"/>
      <c r="AH25" s="816"/>
      <c r="AI25" s="816"/>
      <c r="AJ25" s="816"/>
      <c r="AK25" s="816"/>
      <c r="AL25" s="816"/>
      <c r="AM25" s="816"/>
      <c r="AN25" s="816"/>
      <c r="AO25" s="816"/>
      <c r="AP25" s="816"/>
      <c r="AQ25" s="816"/>
      <c r="AR25" s="816"/>
      <c r="AS25" s="816"/>
      <c r="AT25" s="816"/>
      <c r="AU25" s="816"/>
      <c r="AV25" s="816"/>
      <c r="AW25" s="816"/>
      <c r="AX25" s="816"/>
      <c r="AY25" s="816"/>
      <c r="AZ25" s="816"/>
      <c r="BA25" s="816"/>
      <c r="BB25" s="816"/>
      <c r="BC25" s="816"/>
      <c r="BD25" s="816"/>
      <c r="BE25" s="816"/>
      <c r="BF25" s="816"/>
      <c r="BG25" s="816"/>
      <c r="BH25" s="816"/>
      <c r="BI25" s="816"/>
      <c r="BJ25" s="816"/>
      <c r="BK25" s="816"/>
      <c r="BL25" s="816"/>
      <c r="BM25" s="816"/>
      <c r="BN25" s="816"/>
      <c r="BO25" s="816"/>
      <c r="BP25" s="816"/>
      <c r="BQ25" s="816"/>
      <c r="BR25" s="816"/>
      <c r="BS25" s="816"/>
      <c r="BT25" s="816"/>
      <c r="BU25" s="816"/>
      <c r="BV25" s="816"/>
      <c r="BW25" s="816"/>
      <c r="BX25" s="816"/>
      <c r="BY25" s="816"/>
      <c r="BZ25" s="816"/>
      <c r="CA25" s="816"/>
      <c r="CB25" s="816"/>
      <c r="CC25" s="816"/>
      <c r="CD25" s="816"/>
      <c r="CE25" s="816"/>
      <c r="CF25" s="816"/>
      <c r="CG25" s="816"/>
      <c r="CH25" s="816"/>
      <c r="CI25" s="816"/>
      <c r="CJ25" s="816"/>
      <c r="CK25" s="816"/>
      <c r="CL25" s="816"/>
      <c r="CM25" s="816"/>
      <c r="CN25" s="816"/>
      <c r="CO25" s="816"/>
      <c r="CP25" s="816"/>
      <c r="CQ25" s="816"/>
      <c r="CR25" s="816"/>
      <c r="CS25" s="816"/>
      <c r="CT25" s="816"/>
      <c r="CU25" s="816"/>
      <c r="CV25" s="816"/>
      <c r="CW25" s="816"/>
      <c r="CX25" s="816"/>
      <c r="CY25" s="816"/>
      <c r="CZ25" s="816"/>
      <c r="DA25" s="816"/>
      <c r="DB25" s="816"/>
      <c r="DC25" s="816"/>
      <c r="DD25" s="816"/>
      <c r="DE25" s="816"/>
      <c r="DF25" s="816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816"/>
      <c r="DR25" s="816"/>
      <c r="DS25" s="816"/>
      <c r="DT25" s="816"/>
      <c r="DU25" s="816"/>
      <c r="DV25" s="816"/>
      <c r="DW25" s="816"/>
      <c r="DX25" s="816"/>
      <c r="DY25" s="816"/>
      <c r="DZ25" s="816"/>
      <c r="EA25" s="816"/>
      <c r="EB25" s="816"/>
      <c r="EC25" s="816"/>
      <c r="ED25" s="816"/>
      <c r="EE25" s="816"/>
      <c r="EF25" s="816"/>
      <c r="EG25" s="816"/>
      <c r="EH25" s="816"/>
      <c r="EI25" s="816"/>
      <c r="EJ25" s="816"/>
      <c r="EK25" s="816"/>
      <c r="EL25" s="816"/>
      <c r="EM25" s="816"/>
      <c r="EN25" s="816"/>
      <c r="EO25" s="816"/>
      <c r="EP25" s="816"/>
      <c r="EQ25" s="816"/>
      <c r="ER25" s="816"/>
      <c r="ES25" s="816"/>
      <c r="ET25" s="816"/>
      <c r="EU25" s="816"/>
      <c r="EV25" s="816"/>
      <c r="EW25" s="816"/>
      <c r="EX25" s="816"/>
      <c r="EY25" s="816"/>
      <c r="EZ25" s="816"/>
      <c r="FA25" s="816"/>
      <c r="FB25" s="816"/>
      <c r="FC25" s="816"/>
      <c r="FD25" s="816"/>
      <c r="FE25" s="816"/>
      <c r="FF25" s="816"/>
      <c r="FG25" s="816"/>
      <c r="FH25" s="816"/>
      <c r="FI25" s="816"/>
      <c r="FJ25" s="816"/>
      <c r="FK25" s="816"/>
      <c r="FL25" s="816"/>
      <c r="FM25" s="816"/>
      <c r="FN25" s="816"/>
      <c r="FO25" s="816"/>
      <c r="FP25" s="816"/>
      <c r="FQ25" s="816"/>
      <c r="FR25" s="816"/>
      <c r="FS25" s="816"/>
      <c r="FT25" s="816"/>
      <c r="FU25" s="816"/>
      <c r="FV25" s="816"/>
      <c r="FW25" s="816"/>
    </row>
    <row r="26" spans="1:179" s="817" customFormat="1" ht="13.8">
      <c r="A26" s="1170" t="s">
        <v>7469</v>
      </c>
      <c r="B26" s="1170" t="s">
        <v>7470</v>
      </c>
      <c r="C26" s="1179">
        <v>2</v>
      </c>
      <c r="D26" s="1179">
        <v>0</v>
      </c>
      <c r="E26" s="292">
        <v>10225.450000000001</v>
      </c>
      <c r="F26" s="292">
        <v>10225.450000000001</v>
      </c>
      <c r="G26" s="816"/>
      <c r="H26" s="816"/>
      <c r="I26" s="816"/>
      <c r="J26" s="816"/>
      <c r="K26" s="816"/>
      <c r="L26" s="816"/>
      <c r="M26" s="816"/>
      <c r="N26" s="816"/>
      <c r="O26" s="816"/>
      <c r="P26" s="816"/>
      <c r="Q26" s="816"/>
      <c r="R26" s="816"/>
      <c r="S26" s="816"/>
      <c r="T26" s="816"/>
      <c r="U26" s="816"/>
      <c r="V26" s="816"/>
      <c r="W26" s="816"/>
      <c r="X26" s="816"/>
      <c r="Y26" s="816"/>
      <c r="Z26" s="816"/>
      <c r="AA26" s="816"/>
      <c r="AB26" s="816"/>
      <c r="AC26" s="816"/>
      <c r="AD26" s="816"/>
      <c r="AE26" s="816"/>
      <c r="AF26" s="816"/>
      <c r="AG26" s="816"/>
      <c r="AH26" s="816"/>
      <c r="AI26" s="816"/>
      <c r="AJ26" s="816"/>
      <c r="AK26" s="816"/>
      <c r="AL26" s="816"/>
      <c r="AM26" s="816"/>
      <c r="AN26" s="816"/>
      <c r="AO26" s="816"/>
      <c r="AP26" s="816"/>
      <c r="AQ26" s="816"/>
      <c r="AR26" s="816"/>
      <c r="AS26" s="816"/>
      <c r="AT26" s="816"/>
      <c r="AU26" s="816"/>
      <c r="AV26" s="816"/>
      <c r="AW26" s="816"/>
      <c r="AX26" s="816"/>
      <c r="AY26" s="816"/>
      <c r="AZ26" s="816"/>
      <c r="BA26" s="816"/>
      <c r="BB26" s="816"/>
      <c r="BC26" s="816"/>
      <c r="BD26" s="816"/>
      <c r="BE26" s="816"/>
      <c r="BF26" s="816"/>
      <c r="BG26" s="816"/>
      <c r="BH26" s="816"/>
      <c r="BI26" s="816"/>
      <c r="BJ26" s="816"/>
      <c r="BK26" s="816"/>
      <c r="BL26" s="816"/>
      <c r="BM26" s="816"/>
      <c r="BN26" s="816"/>
      <c r="BO26" s="816"/>
      <c r="BP26" s="816"/>
      <c r="BQ26" s="816"/>
      <c r="BR26" s="816"/>
      <c r="BS26" s="816"/>
      <c r="BT26" s="816"/>
      <c r="BU26" s="816"/>
      <c r="BV26" s="816"/>
      <c r="BW26" s="816"/>
      <c r="BX26" s="816"/>
      <c r="BY26" s="816"/>
      <c r="BZ26" s="816"/>
      <c r="CA26" s="816"/>
      <c r="CB26" s="816"/>
      <c r="CC26" s="816"/>
      <c r="CD26" s="816"/>
      <c r="CE26" s="816"/>
      <c r="CF26" s="816"/>
      <c r="CG26" s="816"/>
      <c r="CH26" s="816"/>
      <c r="CI26" s="816"/>
      <c r="CJ26" s="816"/>
      <c r="CK26" s="816"/>
      <c r="CL26" s="816"/>
      <c r="CM26" s="816"/>
      <c r="CN26" s="816"/>
      <c r="CO26" s="816"/>
      <c r="CP26" s="816"/>
      <c r="CQ26" s="816"/>
      <c r="CR26" s="816"/>
      <c r="CS26" s="816"/>
      <c r="CT26" s="816"/>
      <c r="CU26" s="816"/>
      <c r="CV26" s="816"/>
      <c r="CW26" s="816"/>
      <c r="CX26" s="816"/>
      <c r="CY26" s="816"/>
      <c r="CZ26" s="816"/>
      <c r="DA26" s="816"/>
      <c r="DB26" s="816"/>
      <c r="DC26" s="816"/>
      <c r="DD26" s="816"/>
      <c r="DE26" s="816"/>
      <c r="DF26" s="816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816"/>
      <c r="DR26" s="816"/>
      <c r="DS26" s="816"/>
      <c r="DT26" s="816"/>
      <c r="DU26" s="816"/>
      <c r="DV26" s="816"/>
      <c r="DW26" s="816"/>
      <c r="DX26" s="816"/>
      <c r="DY26" s="816"/>
      <c r="DZ26" s="816"/>
      <c r="EA26" s="816"/>
      <c r="EB26" s="816"/>
      <c r="EC26" s="816"/>
      <c r="ED26" s="816"/>
      <c r="EE26" s="816"/>
      <c r="EF26" s="816"/>
      <c r="EG26" s="816"/>
      <c r="EH26" s="816"/>
      <c r="EI26" s="816"/>
      <c r="EJ26" s="816"/>
      <c r="EK26" s="816"/>
      <c r="EL26" s="816"/>
      <c r="EM26" s="816"/>
      <c r="EN26" s="816"/>
      <c r="EO26" s="816"/>
      <c r="EP26" s="816"/>
      <c r="EQ26" s="816"/>
      <c r="ER26" s="816"/>
      <c r="ES26" s="816"/>
      <c r="ET26" s="816"/>
      <c r="EU26" s="816"/>
      <c r="EV26" s="816"/>
      <c r="EW26" s="816"/>
      <c r="EX26" s="816"/>
      <c r="EY26" s="816"/>
      <c r="EZ26" s="816"/>
      <c r="FA26" s="816"/>
      <c r="FB26" s="816"/>
      <c r="FC26" s="816"/>
      <c r="FD26" s="816"/>
      <c r="FE26" s="816"/>
      <c r="FF26" s="816"/>
      <c r="FG26" s="816"/>
      <c r="FH26" s="816"/>
      <c r="FI26" s="816"/>
      <c r="FJ26" s="816"/>
      <c r="FK26" s="816"/>
      <c r="FL26" s="816"/>
      <c r="FM26" s="816"/>
      <c r="FN26" s="816"/>
      <c r="FO26" s="816"/>
      <c r="FP26" s="816"/>
      <c r="FQ26" s="816"/>
      <c r="FR26" s="816"/>
      <c r="FS26" s="816"/>
      <c r="FT26" s="816"/>
      <c r="FU26" s="816"/>
      <c r="FV26" s="816"/>
      <c r="FW26" s="816"/>
    </row>
    <row r="27" spans="1:179" s="817" customFormat="1" ht="13.8">
      <c r="A27" s="1170" t="s">
        <v>6827</v>
      </c>
      <c r="B27" s="1170" t="s">
        <v>7471</v>
      </c>
      <c r="C27" s="1179">
        <v>1</v>
      </c>
      <c r="D27" s="1179">
        <v>0</v>
      </c>
      <c r="E27" s="292">
        <v>9263.35</v>
      </c>
      <c r="F27" s="292">
        <v>9263.35</v>
      </c>
      <c r="G27" s="816"/>
      <c r="H27" s="816"/>
      <c r="I27" s="816"/>
      <c r="J27" s="816"/>
      <c r="K27" s="816"/>
      <c r="L27" s="816"/>
      <c r="M27" s="816"/>
      <c r="N27" s="816"/>
      <c r="O27" s="816"/>
      <c r="P27" s="816"/>
      <c r="Q27" s="816"/>
      <c r="R27" s="816"/>
      <c r="S27" s="816"/>
      <c r="T27" s="816"/>
      <c r="U27" s="816"/>
      <c r="V27" s="816"/>
      <c r="W27" s="816"/>
      <c r="X27" s="816"/>
      <c r="Y27" s="816"/>
      <c r="Z27" s="816"/>
      <c r="AA27" s="816"/>
      <c r="AB27" s="816"/>
      <c r="AC27" s="816"/>
      <c r="AD27" s="816"/>
      <c r="AE27" s="816"/>
      <c r="AF27" s="816"/>
      <c r="AG27" s="816"/>
      <c r="AH27" s="816"/>
      <c r="AI27" s="816"/>
      <c r="AJ27" s="816"/>
      <c r="AK27" s="816"/>
      <c r="AL27" s="816"/>
      <c r="AM27" s="816"/>
      <c r="AN27" s="816"/>
      <c r="AO27" s="816"/>
      <c r="AP27" s="816"/>
      <c r="AQ27" s="816"/>
      <c r="AR27" s="816"/>
      <c r="AS27" s="816"/>
      <c r="AT27" s="816"/>
      <c r="AU27" s="816"/>
      <c r="AV27" s="816"/>
      <c r="AW27" s="816"/>
      <c r="AX27" s="816"/>
      <c r="AY27" s="816"/>
      <c r="AZ27" s="816"/>
      <c r="BA27" s="816"/>
      <c r="BB27" s="816"/>
      <c r="BC27" s="816"/>
      <c r="BD27" s="816"/>
      <c r="BE27" s="816"/>
      <c r="BF27" s="816"/>
      <c r="BG27" s="816"/>
      <c r="BH27" s="816"/>
      <c r="BI27" s="816"/>
      <c r="BJ27" s="816"/>
      <c r="BK27" s="816"/>
      <c r="BL27" s="816"/>
      <c r="BM27" s="816"/>
      <c r="BN27" s="816"/>
      <c r="BO27" s="816"/>
      <c r="BP27" s="816"/>
      <c r="BQ27" s="816"/>
      <c r="BR27" s="816"/>
      <c r="BS27" s="816"/>
      <c r="BT27" s="816"/>
      <c r="BU27" s="816"/>
      <c r="BV27" s="816"/>
      <c r="BW27" s="816"/>
      <c r="BX27" s="816"/>
      <c r="BY27" s="816"/>
      <c r="BZ27" s="816"/>
      <c r="CA27" s="816"/>
      <c r="CB27" s="816"/>
      <c r="CC27" s="816"/>
      <c r="CD27" s="816"/>
      <c r="CE27" s="816"/>
      <c r="CF27" s="816"/>
      <c r="CG27" s="816"/>
      <c r="CH27" s="816"/>
      <c r="CI27" s="816"/>
      <c r="CJ27" s="816"/>
      <c r="CK27" s="816"/>
      <c r="CL27" s="816"/>
      <c r="CM27" s="816"/>
      <c r="CN27" s="816"/>
      <c r="CO27" s="816"/>
      <c r="CP27" s="816"/>
      <c r="CQ27" s="816"/>
      <c r="CR27" s="816"/>
      <c r="CS27" s="816"/>
      <c r="CT27" s="816"/>
      <c r="CU27" s="816"/>
      <c r="CV27" s="816"/>
      <c r="CW27" s="816"/>
      <c r="CX27" s="816"/>
      <c r="CY27" s="816"/>
      <c r="CZ27" s="816"/>
      <c r="DA27" s="816"/>
      <c r="DB27" s="816"/>
      <c r="DC27" s="816"/>
      <c r="DD27" s="816"/>
      <c r="DE27" s="816"/>
      <c r="DF27" s="816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816"/>
      <c r="DR27" s="816"/>
      <c r="DS27" s="816"/>
      <c r="DT27" s="816"/>
      <c r="DU27" s="816"/>
      <c r="DV27" s="816"/>
      <c r="DW27" s="816"/>
      <c r="DX27" s="816"/>
      <c r="DY27" s="816"/>
      <c r="DZ27" s="816"/>
      <c r="EA27" s="816"/>
      <c r="EB27" s="816"/>
      <c r="EC27" s="816"/>
      <c r="ED27" s="816"/>
      <c r="EE27" s="816"/>
      <c r="EF27" s="816"/>
      <c r="EG27" s="816"/>
      <c r="EH27" s="816"/>
      <c r="EI27" s="816"/>
      <c r="EJ27" s="816"/>
      <c r="EK27" s="816"/>
      <c r="EL27" s="816"/>
      <c r="EM27" s="816"/>
      <c r="EN27" s="816"/>
      <c r="EO27" s="816"/>
      <c r="EP27" s="816"/>
      <c r="EQ27" s="816"/>
      <c r="ER27" s="816"/>
      <c r="ES27" s="816"/>
      <c r="ET27" s="816"/>
      <c r="EU27" s="816"/>
      <c r="EV27" s="816"/>
      <c r="EW27" s="816"/>
      <c r="EX27" s="816"/>
      <c r="EY27" s="816"/>
      <c r="EZ27" s="816"/>
      <c r="FA27" s="816"/>
      <c r="FB27" s="816"/>
      <c r="FC27" s="816"/>
      <c r="FD27" s="816"/>
      <c r="FE27" s="816"/>
      <c r="FF27" s="816"/>
      <c r="FG27" s="816"/>
      <c r="FH27" s="816"/>
      <c r="FI27" s="816"/>
      <c r="FJ27" s="816"/>
      <c r="FK27" s="816"/>
      <c r="FL27" s="816"/>
      <c r="FM27" s="816"/>
      <c r="FN27" s="816"/>
      <c r="FO27" s="816"/>
      <c r="FP27" s="816"/>
      <c r="FQ27" s="816"/>
      <c r="FR27" s="816"/>
      <c r="FS27" s="816"/>
      <c r="FT27" s="816"/>
      <c r="FU27" s="816"/>
      <c r="FV27" s="816"/>
      <c r="FW27" s="816"/>
    </row>
    <row r="28" spans="1:179" s="817" customFormat="1" ht="13.8">
      <c r="A28" s="1170" t="s">
        <v>7472</v>
      </c>
      <c r="B28" s="1170" t="s">
        <v>6949</v>
      </c>
      <c r="C28" s="1179">
        <v>1</v>
      </c>
      <c r="D28" s="1179">
        <v>0</v>
      </c>
      <c r="E28" s="292">
        <v>8811.9500000000007</v>
      </c>
      <c r="F28" s="292">
        <v>8811.9500000000007</v>
      </c>
      <c r="G28" s="816"/>
      <c r="H28" s="816"/>
      <c r="I28" s="816"/>
      <c r="J28" s="816"/>
      <c r="K28" s="816"/>
      <c r="L28" s="816"/>
      <c r="M28" s="816"/>
      <c r="N28" s="816"/>
      <c r="O28" s="816"/>
      <c r="P28" s="816"/>
      <c r="Q28" s="816"/>
      <c r="R28" s="816"/>
      <c r="S28" s="816"/>
      <c r="T28" s="816"/>
      <c r="U28" s="816"/>
      <c r="V28" s="816"/>
      <c r="W28" s="816"/>
      <c r="X28" s="816"/>
      <c r="Y28" s="816"/>
      <c r="Z28" s="816"/>
      <c r="AA28" s="816"/>
      <c r="AB28" s="816"/>
      <c r="AC28" s="816"/>
      <c r="AD28" s="816"/>
      <c r="AE28" s="816"/>
      <c r="AF28" s="816"/>
      <c r="AG28" s="816"/>
      <c r="AH28" s="816"/>
      <c r="AI28" s="816"/>
      <c r="AJ28" s="816"/>
      <c r="AK28" s="816"/>
      <c r="AL28" s="816"/>
      <c r="AM28" s="816"/>
      <c r="AN28" s="816"/>
      <c r="AO28" s="816"/>
      <c r="AP28" s="816"/>
      <c r="AQ28" s="816"/>
      <c r="AR28" s="816"/>
      <c r="AS28" s="816"/>
      <c r="AT28" s="816"/>
      <c r="AU28" s="816"/>
      <c r="AV28" s="816"/>
      <c r="AW28" s="816"/>
      <c r="AX28" s="816"/>
      <c r="AY28" s="816"/>
      <c r="AZ28" s="816"/>
      <c r="BA28" s="816"/>
      <c r="BB28" s="816"/>
      <c r="BC28" s="816"/>
      <c r="BD28" s="816"/>
      <c r="BE28" s="816"/>
      <c r="BF28" s="816"/>
      <c r="BG28" s="816"/>
      <c r="BH28" s="816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816"/>
      <c r="FH28" s="816"/>
      <c r="FI28" s="816"/>
      <c r="FJ28" s="816"/>
      <c r="FK28" s="816"/>
      <c r="FL28" s="816"/>
      <c r="FM28" s="816"/>
      <c r="FN28" s="816"/>
      <c r="FO28" s="816"/>
      <c r="FP28" s="816"/>
      <c r="FQ28" s="816"/>
      <c r="FR28" s="816"/>
      <c r="FS28" s="816"/>
      <c r="FT28" s="816"/>
      <c r="FU28" s="816"/>
      <c r="FV28" s="816"/>
      <c r="FW28" s="816"/>
    </row>
    <row r="29" spans="1:179" s="817" customFormat="1" ht="13.8">
      <c r="A29" s="1170" t="s">
        <v>7473</v>
      </c>
      <c r="B29" s="1170" t="s">
        <v>7474</v>
      </c>
      <c r="C29" s="1179">
        <v>0</v>
      </c>
      <c r="D29" s="1179">
        <v>0</v>
      </c>
      <c r="E29" s="292">
        <v>8811.9500000000007</v>
      </c>
      <c r="F29" s="292">
        <v>8811.9500000000007</v>
      </c>
      <c r="G29" s="816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816"/>
      <c r="S29" s="816"/>
      <c r="T29" s="816"/>
      <c r="U29" s="816"/>
      <c r="V29" s="816"/>
      <c r="W29" s="816"/>
      <c r="X29" s="816"/>
      <c r="Y29" s="816"/>
      <c r="Z29" s="816"/>
      <c r="AA29" s="816"/>
      <c r="AB29" s="816"/>
      <c r="AC29" s="816"/>
      <c r="AD29" s="816"/>
      <c r="AE29" s="816"/>
      <c r="AF29" s="816"/>
      <c r="AG29" s="816"/>
      <c r="AH29" s="816"/>
      <c r="AI29" s="816"/>
      <c r="AJ29" s="816"/>
      <c r="AK29" s="816"/>
      <c r="AL29" s="816"/>
      <c r="AM29" s="816"/>
      <c r="AN29" s="816"/>
      <c r="AO29" s="816"/>
      <c r="AP29" s="816"/>
      <c r="AQ29" s="816"/>
      <c r="AR29" s="816"/>
      <c r="AS29" s="816"/>
      <c r="AT29" s="816"/>
      <c r="AU29" s="816"/>
      <c r="AV29" s="816"/>
      <c r="AW29" s="816"/>
      <c r="AX29" s="816"/>
      <c r="AY29" s="816"/>
      <c r="AZ29" s="816"/>
      <c r="BA29" s="816"/>
      <c r="BB29" s="816"/>
      <c r="BC29" s="816"/>
      <c r="BD29" s="816"/>
      <c r="BE29" s="816"/>
      <c r="BF29" s="816"/>
      <c r="BG29" s="816"/>
      <c r="BH29" s="816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  <c r="BT29" s="816"/>
      <c r="BU29" s="816"/>
      <c r="BV29" s="816"/>
      <c r="BW29" s="816"/>
      <c r="BX29" s="816"/>
      <c r="BY29" s="816"/>
      <c r="BZ29" s="816"/>
      <c r="CA29" s="816"/>
      <c r="CB29" s="816"/>
      <c r="CC29" s="816"/>
      <c r="CD29" s="816"/>
      <c r="CE29" s="816"/>
      <c r="CF29" s="816"/>
      <c r="CG29" s="816"/>
      <c r="CH29" s="816"/>
      <c r="CI29" s="816"/>
      <c r="CJ29" s="816"/>
      <c r="CK29" s="816"/>
      <c r="CL29" s="816"/>
      <c r="CM29" s="816"/>
      <c r="CN29" s="816"/>
      <c r="CO29" s="816"/>
      <c r="CP29" s="816"/>
      <c r="CQ29" s="816"/>
      <c r="CR29" s="816"/>
      <c r="CS29" s="816"/>
      <c r="CT29" s="816"/>
      <c r="CU29" s="816"/>
      <c r="CV29" s="816"/>
      <c r="CW29" s="816"/>
      <c r="CX29" s="816"/>
      <c r="CY29" s="816"/>
      <c r="CZ29" s="816"/>
      <c r="DA29" s="816"/>
      <c r="DB29" s="816"/>
      <c r="DC29" s="816"/>
      <c r="DD29" s="816"/>
      <c r="DE29" s="816"/>
      <c r="DF29" s="816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816"/>
      <c r="DR29" s="816"/>
      <c r="DS29" s="816"/>
      <c r="DT29" s="816"/>
      <c r="DU29" s="816"/>
      <c r="DV29" s="816"/>
      <c r="DW29" s="816"/>
      <c r="DX29" s="816"/>
      <c r="DY29" s="816"/>
      <c r="DZ29" s="816"/>
      <c r="EA29" s="816"/>
      <c r="EB29" s="816"/>
      <c r="EC29" s="816"/>
      <c r="ED29" s="816"/>
      <c r="EE29" s="816"/>
      <c r="EF29" s="816"/>
      <c r="EG29" s="816"/>
      <c r="EH29" s="816"/>
      <c r="EI29" s="816"/>
      <c r="EJ29" s="816"/>
      <c r="EK29" s="816"/>
      <c r="EL29" s="816"/>
      <c r="EM29" s="816"/>
      <c r="EN29" s="816"/>
      <c r="EO29" s="816"/>
      <c r="EP29" s="816"/>
      <c r="EQ29" s="816"/>
      <c r="ER29" s="816"/>
      <c r="ES29" s="816"/>
      <c r="ET29" s="816"/>
      <c r="EU29" s="816"/>
      <c r="EV29" s="816"/>
      <c r="EW29" s="816"/>
      <c r="EX29" s="816"/>
      <c r="EY29" s="816"/>
      <c r="EZ29" s="816"/>
      <c r="FA29" s="816"/>
      <c r="FB29" s="816"/>
      <c r="FC29" s="816"/>
      <c r="FD29" s="816"/>
      <c r="FE29" s="816"/>
      <c r="FF29" s="816"/>
      <c r="FG29" s="816"/>
      <c r="FH29" s="816"/>
      <c r="FI29" s="816"/>
      <c r="FJ29" s="816"/>
      <c r="FK29" s="816"/>
      <c r="FL29" s="816"/>
      <c r="FM29" s="816"/>
      <c r="FN29" s="816"/>
      <c r="FO29" s="816"/>
      <c r="FP29" s="816"/>
      <c r="FQ29" s="816"/>
      <c r="FR29" s="816"/>
      <c r="FS29" s="816"/>
      <c r="FT29" s="816"/>
      <c r="FU29" s="816"/>
      <c r="FV29" s="816"/>
      <c r="FW29" s="816"/>
    </row>
    <row r="30" spans="1:179" s="817" customFormat="1" ht="13.8">
      <c r="A30" s="1170" t="s">
        <v>6816</v>
      </c>
      <c r="B30" s="1170" t="s">
        <v>4678</v>
      </c>
      <c r="C30" s="1179">
        <v>0</v>
      </c>
      <c r="D30" s="1179">
        <v>0</v>
      </c>
      <c r="E30" s="292">
        <v>8388.15</v>
      </c>
      <c r="F30" s="292">
        <v>8388.15</v>
      </c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  <c r="AJ30" s="816"/>
      <c r="AK30" s="816"/>
      <c r="AL30" s="816"/>
      <c r="AM30" s="816"/>
      <c r="AN30" s="816"/>
      <c r="AO30" s="816"/>
      <c r="AP30" s="816"/>
      <c r="AQ30" s="816"/>
      <c r="AR30" s="816"/>
      <c r="AS30" s="816"/>
      <c r="AT30" s="816"/>
      <c r="AU30" s="816"/>
      <c r="AV30" s="816"/>
      <c r="AW30" s="816"/>
      <c r="AX30" s="816"/>
      <c r="AY30" s="816"/>
      <c r="AZ30" s="816"/>
      <c r="BA30" s="816"/>
      <c r="BB30" s="816"/>
      <c r="BC30" s="816"/>
      <c r="BD30" s="816"/>
      <c r="BE30" s="816"/>
      <c r="BF30" s="816"/>
      <c r="BG30" s="816"/>
      <c r="BH30" s="816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  <c r="BT30" s="816"/>
      <c r="BU30" s="816"/>
      <c r="BV30" s="816"/>
      <c r="BW30" s="816"/>
      <c r="BX30" s="816"/>
      <c r="BY30" s="816"/>
      <c r="BZ30" s="816"/>
      <c r="CA30" s="816"/>
      <c r="CB30" s="816"/>
      <c r="CC30" s="816"/>
      <c r="CD30" s="816"/>
      <c r="CE30" s="816"/>
      <c r="CF30" s="816"/>
      <c r="CG30" s="816"/>
      <c r="CH30" s="816"/>
      <c r="CI30" s="816"/>
      <c r="CJ30" s="816"/>
      <c r="CK30" s="816"/>
      <c r="CL30" s="816"/>
      <c r="CM30" s="816"/>
      <c r="CN30" s="816"/>
      <c r="CO30" s="816"/>
      <c r="CP30" s="816"/>
      <c r="CQ30" s="816"/>
      <c r="CR30" s="816"/>
      <c r="CS30" s="816"/>
      <c r="CT30" s="816"/>
      <c r="CU30" s="816"/>
      <c r="CV30" s="816"/>
      <c r="CW30" s="816"/>
      <c r="CX30" s="816"/>
      <c r="CY30" s="816"/>
      <c r="CZ30" s="816"/>
      <c r="DA30" s="816"/>
      <c r="DB30" s="816"/>
      <c r="DC30" s="816"/>
      <c r="DD30" s="816"/>
      <c r="DE30" s="816"/>
      <c r="DF30" s="816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816"/>
      <c r="DR30" s="816"/>
      <c r="DS30" s="816"/>
      <c r="DT30" s="816"/>
      <c r="DU30" s="816"/>
      <c r="DV30" s="816"/>
      <c r="DW30" s="816"/>
      <c r="DX30" s="816"/>
      <c r="DY30" s="816"/>
      <c r="DZ30" s="816"/>
      <c r="EA30" s="816"/>
      <c r="EB30" s="816"/>
      <c r="EC30" s="816"/>
      <c r="ED30" s="816"/>
      <c r="EE30" s="816"/>
      <c r="EF30" s="816"/>
      <c r="EG30" s="816"/>
      <c r="EH30" s="816"/>
      <c r="EI30" s="816"/>
      <c r="EJ30" s="816"/>
      <c r="EK30" s="816"/>
      <c r="EL30" s="816"/>
      <c r="EM30" s="816"/>
      <c r="EN30" s="816"/>
      <c r="EO30" s="816"/>
      <c r="EP30" s="816"/>
      <c r="EQ30" s="816"/>
      <c r="ER30" s="816"/>
      <c r="ES30" s="816"/>
      <c r="ET30" s="816"/>
      <c r="EU30" s="816"/>
      <c r="EV30" s="816"/>
      <c r="EW30" s="816"/>
      <c r="EX30" s="816"/>
      <c r="EY30" s="816"/>
      <c r="EZ30" s="816"/>
      <c r="FA30" s="816"/>
      <c r="FB30" s="816"/>
      <c r="FC30" s="816"/>
      <c r="FD30" s="816"/>
      <c r="FE30" s="816"/>
      <c r="FF30" s="816"/>
      <c r="FG30" s="816"/>
      <c r="FH30" s="816"/>
      <c r="FI30" s="816"/>
      <c r="FJ30" s="816"/>
      <c r="FK30" s="816"/>
      <c r="FL30" s="816"/>
      <c r="FM30" s="816"/>
      <c r="FN30" s="816"/>
      <c r="FO30" s="816"/>
      <c r="FP30" s="816"/>
      <c r="FQ30" s="816"/>
      <c r="FR30" s="816"/>
      <c r="FS30" s="816"/>
      <c r="FT30" s="816"/>
      <c r="FU30" s="816"/>
      <c r="FV30" s="816"/>
      <c r="FW30" s="816"/>
    </row>
    <row r="31" spans="1:179" s="817" customFormat="1" ht="13.8">
      <c r="A31" s="1170" t="s">
        <v>6823</v>
      </c>
      <c r="B31" s="1170" t="s">
        <v>7475</v>
      </c>
      <c r="C31" s="1179">
        <v>2</v>
      </c>
      <c r="D31" s="1179">
        <v>0</v>
      </c>
      <c r="E31" s="292">
        <v>7992.45</v>
      </c>
      <c r="F31" s="292">
        <v>7992.45</v>
      </c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/>
      <c r="W31" s="816"/>
      <c r="X31" s="816"/>
      <c r="Y31" s="816"/>
      <c r="Z31" s="816"/>
      <c r="AA31" s="816"/>
      <c r="AB31" s="816"/>
      <c r="AC31" s="816"/>
      <c r="AD31" s="816"/>
      <c r="AE31" s="816"/>
      <c r="AF31" s="816"/>
      <c r="AG31" s="816"/>
      <c r="AH31" s="816"/>
      <c r="AI31" s="816"/>
      <c r="AJ31" s="816"/>
      <c r="AK31" s="816"/>
      <c r="AL31" s="816"/>
      <c r="AM31" s="816"/>
      <c r="AN31" s="816"/>
      <c r="AO31" s="816"/>
      <c r="AP31" s="816"/>
      <c r="AQ31" s="816"/>
      <c r="AR31" s="816"/>
      <c r="AS31" s="816"/>
      <c r="AT31" s="816"/>
      <c r="AU31" s="816"/>
      <c r="AV31" s="816"/>
      <c r="AW31" s="816"/>
      <c r="AX31" s="816"/>
      <c r="AY31" s="816"/>
      <c r="AZ31" s="816"/>
      <c r="BA31" s="816"/>
      <c r="BB31" s="816"/>
      <c r="BC31" s="816"/>
      <c r="BD31" s="816"/>
      <c r="BE31" s="816"/>
      <c r="BF31" s="816"/>
      <c r="BG31" s="816"/>
      <c r="BH31" s="816"/>
      <c r="BI31" s="816"/>
      <c r="BJ31" s="816"/>
      <c r="BK31" s="816"/>
      <c r="BL31" s="816"/>
      <c r="BM31" s="816"/>
      <c r="BN31" s="816"/>
      <c r="BO31" s="816"/>
      <c r="BP31" s="816"/>
      <c r="BQ31" s="816"/>
      <c r="BR31" s="816"/>
      <c r="BS31" s="816"/>
      <c r="BT31" s="816"/>
      <c r="BU31" s="816"/>
      <c r="BV31" s="816"/>
      <c r="BW31" s="816"/>
      <c r="BX31" s="816"/>
      <c r="BY31" s="816"/>
      <c r="BZ31" s="816"/>
      <c r="CA31" s="816"/>
      <c r="CB31" s="816"/>
      <c r="CC31" s="816"/>
      <c r="CD31" s="816"/>
      <c r="CE31" s="816"/>
      <c r="CF31" s="816"/>
      <c r="CG31" s="816"/>
      <c r="CH31" s="816"/>
      <c r="CI31" s="816"/>
      <c r="CJ31" s="816"/>
      <c r="CK31" s="816"/>
      <c r="CL31" s="816"/>
      <c r="CM31" s="816"/>
      <c r="CN31" s="816"/>
      <c r="CO31" s="816"/>
      <c r="CP31" s="816"/>
      <c r="CQ31" s="816"/>
      <c r="CR31" s="816"/>
      <c r="CS31" s="816"/>
      <c r="CT31" s="816"/>
      <c r="CU31" s="816"/>
      <c r="CV31" s="816"/>
      <c r="CW31" s="816"/>
      <c r="CX31" s="816"/>
      <c r="CY31" s="816"/>
      <c r="CZ31" s="816"/>
      <c r="DA31" s="816"/>
      <c r="DB31" s="816"/>
      <c r="DC31" s="816"/>
      <c r="DD31" s="816"/>
      <c r="DE31" s="816"/>
      <c r="DF31" s="816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816"/>
      <c r="DR31" s="816"/>
      <c r="DS31" s="816"/>
      <c r="DT31" s="816"/>
      <c r="DU31" s="816"/>
      <c r="DV31" s="816"/>
      <c r="DW31" s="816"/>
      <c r="DX31" s="816"/>
      <c r="DY31" s="816"/>
      <c r="DZ31" s="816"/>
      <c r="EA31" s="816"/>
      <c r="EB31" s="816"/>
      <c r="EC31" s="816"/>
      <c r="ED31" s="816"/>
      <c r="EE31" s="816"/>
      <c r="EF31" s="816"/>
      <c r="EG31" s="816"/>
      <c r="EH31" s="816"/>
      <c r="EI31" s="816"/>
      <c r="EJ31" s="816"/>
      <c r="EK31" s="816"/>
      <c r="EL31" s="816"/>
      <c r="EM31" s="816"/>
      <c r="EN31" s="816"/>
      <c r="EO31" s="816"/>
      <c r="EP31" s="816"/>
      <c r="EQ31" s="816"/>
      <c r="ER31" s="816"/>
      <c r="ES31" s="816"/>
      <c r="ET31" s="816"/>
      <c r="EU31" s="816"/>
      <c r="EV31" s="816"/>
      <c r="EW31" s="816"/>
      <c r="EX31" s="816"/>
      <c r="EY31" s="816"/>
      <c r="EZ31" s="816"/>
      <c r="FA31" s="816"/>
      <c r="FB31" s="816"/>
      <c r="FC31" s="816"/>
      <c r="FD31" s="816"/>
      <c r="FE31" s="816"/>
      <c r="FF31" s="816"/>
      <c r="FG31" s="816"/>
      <c r="FH31" s="816"/>
      <c r="FI31" s="816"/>
      <c r="FJ31" s="816"/>
      <c r="FK31" s="816"/>
      <c r="FL31" s="816"/>
      <c r="FM31" s="816"/>
      <c r="FN31" s="816"/>
      <c r="FO31" s="816"/>
      <c r="FP31" s="816"/>
      <c r="FQ31" s="816"/>
      <c r="FR31" s="816"/>
      <c r="FS31" s="816"/>
      <c r="FT31" s="816"/>
      <c r="FU31" s="816"/>
      <c r="FV31" s="816"/>
      <c r="FW31" s="816"/>
    </row>
    <row r="32" spans="1:179" s="817" customFormat="1" ht="13.8">
      <c r="A32" s="1170" t="s">
        <v>6821</v>
      </c>
      <c r="B32" s="1170" t="s">
        <v>7476</v>
      </c>
      <c r="C32" s="1179">
        <v>3</v>
      </c>
      <c r="D32" s="1179">
        <v>0</v>
      </c>
      <c r="E32" s="292">
        <v>7617.55</v>
      </c>
      <c r="F32" s="292">
        <v>7617.55</v>
      </c>
      <c r="G32" s="816"/>
      <c r="H32" s="816"/>
      <c r="I32" s="816"/>
      <c r="J32" s="816"/>
      <c r="K32" s="816"/>
      <c r="L32" s="816"/>
      <c r="M32" s="816"/>
      <c r="N32" s="816"/>
      <c r="O32" s="816"/>
      <c r="P32" s="816"/>
      <c r="Q32" s="816"/>
      <c r="R32" s="816"/>
      <c r="S32" s="816"/>
      <c r="T32" s="816"/>
      <c r="U32" s="816"/>
      <c r="V32" s="816"/>
      <c r="W32" s="816"/>
      <c r="X32" s="816"/>
      <c r="Y32" s="816"/>
      <c r="Z32" s="816"/>
      <c r="AA32" s="816"/>
      <c r="AB32" s="816"/>
      <c r="AC32" s="816"/>
      <c r="AD32" s="816"/>
      <c r="AE32" s="816"/>
      <c r="AF32" s="816"/>
      <c r="AG32" s="816"/>
      <c r="AH32" s="816"/>
      <c r="AI32" s="816"/>
      <c r="AJ32" s="816"/>
      <c r="AK32" s="816"/>
      <c r="AL32" s="816"/>
      <c r="AM32" s="816"/>
      <c r="AN32" s="816"/>
      <c r="AO32" s="816"/>
      <c r="AP32" s="816"/>
      <c r="AQ32" s="816"/>
      <c r="AR32" s="816"/>
      <c r="AS32" s="816"/>
      <c r="AT32" s="816"/>
      <c r="AU32" s="816"/>
      <c r="AV32" s="816"/>
      <c r="AW32" s="816"/>
      <c r="AX32" s="816"/>
      <c r="AY32" s="816"/>
      <c r="AZ32" s="816"/>
      <c r="BA32" s="816"/>
      <c r="BB32" s="816"/>
      <c r="BC32" s="816"/>
      <c r="BD32" s="816"/>
      <c r="BE32" s="816"/>
      <c r="BF32" s="816"/>
      <c r="BG32" s="816"/>
      <c r="BH32" s="816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816"/>
      <c r="FH32" s="816"/>
      <c r="FI32" s="816"/>
      <c r="FJ32" s="816"/>
      <c r="FK32" s="816"/>
      <c r="FL32" s="816"/>
      <c r="FM32" s="816"/>
      <c r="FN32" s="816"/>
      <c r="FO32" s="816"/>
      <c r="FP32" s="816"/>
      <c r="FQ32" s="816"/>
      <c r="FR32" s="816"/>
      <c r="FS32" s="816"/>
      <c r="FT32" s="816"/>
      <c r="FU32" s="816"/>
      <c r="FV32" s="816"/>
      <c r="FW32" s="816"/>
    </row>
    <row r="33" spans="1:179" s="817" customFormat="1" ht="13.8">
      <c r="A33" s="1170" t="s">
        <v>7477</v>
      </c>
      <c r="B33" s="1170" t="s">
        <v>7478</v>
      </c>
      <c r="C33" s="1179">
        <v>1</v>
      </c>
      <c r="D33" s="1179">
        <v>0</v>
      </c>
      <c r="E33" s="292">
        <v>7617.55</v>
      </c>
      <c r="F33" s="292">
        <v>7617.55</v>
      </c>
      <c r="G33" s="816"/>
      <c r="H33" s="816"/>
      <c r="I33" s="816"/>
      <c r="J33" s="816"/>
      <c r="K33" s="816"/>
      <c r="L33" s="816"/>
      <c r="M33" s="816"/>
      <c r="N33" s="816"/>
      <c r="O33" s="816"/>
      <c r="P33" s="816"/>
      <c r="Q33" s="816"/>
      <c r="R33" s="816"/>
      <c r="S33" s="816"/>
      <c r="T33" s="816"/>
      <c r="U33" s="816"/>
      <c r="V33" s="816"/>
      <c r="W33" s="816"/>
      <c r="X33" s="816"/>
      <c r="Y33" s="816"/>
      <c r="Z33" s="816"/>
      <c r="AA33" s="816"/>
      <c r="AB33" s="816"/>
      <c r="AC33" s="816"/>
      <c r="AD33" s="816"/>
      <c r="AE33" s="816"/>
      <c r="AF33" s="816"/>
      <c r="AG33" s="816"/>
      <c r="AH33" s="816"/>
      <c r="AI33" s="816"/>
      <c r="AJ33" s="816"/>
      <c r="AK33" s="816"/>
      <c r="AL33" s="816"/>
      <c r="AM33" s="816"/>
      <c r="AN33" s="816"/>
      <c r="AO33" s="816"/>
      <c r="AP33" s="816"/>
      <c r="AQ33" s="816"/>
      <c r="AR33" s="816"/>
      <c r="AS33" s="816"/>
      <c r="AT33" s="816"/>
      <c r="AU33" s="816"/>
      <c r="AV33" s="816"/>
      <c r="AW33" s="816"/>
      <c r="AX33" s="816"/>
      <c r="AY33" s="816"/>
      <c r="AZ33" s="816"/>
      <c r="BA33" s="816"/>
      <c r="BB33" s="816"/>
      <c r="BC33" s="816"/>
      <c r="BD33" s="816"/>
      <c r="BE33" s="816"/>
      <c r="BF33" s="816"/>
      <c r="BG33" s="816"/>
      <c r="BH33" s="816"/>
      <c r="BI33" s="816"/>
      <c r="BJ33" s="816"/>
      <c r="BK33" s="816"/>
      <c r="BL33" s="816"/>
      <c r="BM33" s="816"/>
      <c r="BN33" s="816"/>
      <c r="BO33" s="816"/>
      <c r="BP33" s="816"/>
      <c r="BQ33" s="816"/>
      <c r="BR33" s="816"/>
      <c r="BS33" s="816"/>
      <c r="BT33" s="816"/>
      <c r="BU33" s="816"/>
      <c r="BV33" s="816"/>
      <c r="BW33" s="816"/>
      <c r="BX33" s="816"/>
      <c r="BY33" s="816"/>
      <c r="BZ33" s="816"/>
      <c r="CA33" s="816"/>
      <c r="CB33" s="816"/>
      <c r="CC33" s="816"/>
      <c r="CD33" s="816"/>
      <c r="CE33" s="816"/>
      <c r="CF33" s="816"/>
      <c r="CG33" s="816"/>
      <c r="CH33" s="816"/>
      <c r="CI33" s="816"/>
      <c r="CJ33" s="816"/>
      <c r="CK33" s="816"/>
      <c r="CL33" s="816"/>
      <c r="CM33" s="816"/>
      <c r="CN33" s="816"/>
      <c r="CO33" s="816"/>
      <c r="CP33" s="816"/>
      <c r="CQ33" s="816"/>
      <c r="CR33" s="816"/>
      <c r="CS33" s="816"/>
      <c r="CT33" s="816"/>
      <c r="CU33" s="816"/>
      <c r="CV33" s="816"/>
      <c r="CW33" s="816"/>
      <c r="CX33" s="816"/>
      <c r="CY33" s="816"/>
      <c r="CZ33" s="816"/>
      <c r="DA33" s="816"/>
      <c r="DB33" s="816"/>
      <c r="DC33" s="816"/>
      <c r="DD33" s="816"/>
      <c r="DE33" s="816"/>
      <c r="DF33" s="816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816"/>
      <c r="DR33" s="816"/>
      <c r="DS33" s="816"/>
      <c r="DT33" s="816"/>
      <c r="DU33" s="816"/>
      <c r="DV33" s="816"/>
      <c r="DW33" s="816"/>
      <c r="DX33" s="816"/>
      <c r="DY33" s="816"/>
      <c r="DZ33" s="816"/>
      <c r="EA33" s="816"/>
      <c r="EB33" s="816"/>
      <c r="EC33" s="816"/>
      <c r="ED33" s="816"/>
      <c r="EE33" s="816"/>
      <c r="EF33" s="816"/>
      <c r="EG33" s="816"/>
      <c r="EH33" s="816"/>
      <c r="EI33" s="816"/>
      <c r="EJ33" s="816"/>
      <c r="EK33" s="816"/>
      <c r="EL33" s="816"/>
      <c r="EM33" s="816"/>
      <c r="EN33" s="816"/>
      <c r="EO33" s="816"/>
      <c r="EP33" s="816"/>
      <c r="EQ33" s="816"/>
      <c r="ER33" s="816"/>
      <c r="ES33" s="816"/>
      <c r="ET33" s="816"/>
      <c r="EU33" s="816"/>
      <c r="EV33" s="816"/>
      <c r="EW33" s="816"/>
      <c r="EX33" s="816"/>
      <c r="EY33" s="816"/>
      <c r="EZ33" s="816"/>
      <c r="FA33" s="816"/>
      <c r="FB33" s="816"/>
      <c r="FC33" s="816"/>
      <c r="FD33" s="816"/>
      <c r="FE33" s="816"/>
      <c r="FF33" s="816"/>
      <c r="FG33" s="816"/>
      <c r="FH33" s="816"/>
      <c r="FI33" s="816"/>
      <c r="FJ33" s="816"/>
      <c r="FK33" s="816"/>
      <c r="FL33" s="816"/>
      <c r="FM33" s="816"/>
      <c r="FN33" s="816"/>
      <c r="FO33" s="816"/>
      <c r="FP33" s="816"/>
      <c r="FQ33" s="816"/>
      <c r="FR33" s="816"/>
      <c r="FS33" s="816"/>
      <c r="FT33" s="816"/>
      <c r="FU33" s="816"/>
      <c r="FV33" s="816"/>
      <c r="FW33" s="816"/>
    </row>
    <row r="34" spans="1:179" s="817" customFormat="1" ht="13.8">
      <c r="A34" s="1170" t="s">
        <v>7479</v>
      </c>
      <c r="B34" s="1170" t="s">
        <v>5269</v>
      </c>
      <c r="C34" s="1179">
        <v>0</v>
      </c>
      <c r="D34" s="1179">
        <v>0</v>
      </c>
      <c r="E34" s="292">
        <v>7281.05</v>
      </c>
      <c r="F34" s="292">
        <v>7281.05</v>
      </c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  <c r="AD34" s="816"/>
      <c r="AE34" s="816"/>
      <c r="AF34" s="816"/>
      <c r="AG34" s="816"/>
      <c r="AH34" s="816"/>
      <c r="AI34" s="816"/>
      <c r="AJ34" s="816"/>
      <c r="AK34" s="816"/>
      <c r="AL34" s="816"/>
      <c r="AM34" s="816"/>
      <c r="AN34" s="816"/>
      <c r="AO34" s="816"/>
      <c r="AP34" s="816"/>
      <c r="AQ34" s="816"/>
      <c r="AR34" s="816"/>
      <c r="AS34" s="816"/>
      <c r="AT34" s="816"/>
      <c r="AU34" s="816"/>
      <c r="AV34" s="816"/>
      <c r="AW34" s="816"/>
      <c r="AX34" s="816"/>
      <c r="AY34" s="816"/>
      <c r="AZ34" s="816"/>
      <c r="BA34" s="816"/>
      <c r="BB34" s="816"/>
      <c r="BC34" s="816"/>
      <c r="BD34" s="816"/>
      <c r="BE34" s="816"/>
      <c r="BF34" s="816"/>
      <c r="BG34" s="816"/>
      <c r="BH34" s="816"/>
      <c r="BI34" s="816"/>
      <c r="BJ34" s="816"/>
      <c r="BK34" s="816"/>
      <c r="BL34" s="816"/>
      <c r="BM34" s="816"/>
      <c r="BN34" s="816"/>
      <c r="BO34" s="816"/>
      <c r="BP34" s="816"/>
      <c r="BQ34" s="816"/>
      <c r="BR34" s="816"/>
      <c r="BS34" s="816"/>
      <c r="BT34" s="816"/>
      <c r="BU34" s="816"/>
      <c r="BV34" s="816"/>
      <c r="BW34" s="816"/>
      <c r="BX34" s="816"/>
      <c r="BY34" s="816"/>
      <c r="BZ34" s="816"/>
      <c r="CA34" s="816"/>
      <c r="CB34" s="816"/>
      <c r="CC34" s="816"/>
      <c r="CD34" s="816"/>
      <c r="CE34" s="816"/>
      <c r="CF34" s="816"/>
      <c r="CG34" s="816"/>
      <c r="CH34" s="816"/>
      <c r="CI34" s="816"/>
      <c r="CJ34" s="816"/>
      <c r="CK34" s="816"/>
      <c r="CL34" s="816"/>
      <c r="CM34" s="816"/>
      <c r="CN34" s="816"/>
      <c r="CO34" s="816"/>
      <c r="CP34" s="816"/>
      <c r="CQ34" s="816"/>
      <c r="CR34" s="816"/>
      <c r="CS34" s="816"/>
      <c r="CT34" s="816"/>
      <c r="CU34" s="816"/>
      <c r="CV34" s="816"/>
      <c r="CW34" s="816"/>
      <c r="CX34" s="816"/>
      <c r="CY34" s="816"/>
      <c r="CZ34" s="816"/>
      <c r="DA34" s="816"/>
      <c r="DB34" s="816"/>
      <c r="DC34" s="816"/>
      <c r="DD34" s="816"/>
      <c r="DE34" s="816"/>
      <c r="DF34" s="816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816"/>
      <c r="DR34" s="816"/>
      <c r="DS34" s="816"/>
      <c r="DT34" s="816"/>
      <c r="DU34" s="816"/>
      <c r="DV34" s="816"/>
      <c r="DW34" s="816"/>
      <c r="DX34" s="816"/>
      <c r="DY34" s="816"/>
      <c r="DZ34" s="816"/>
      <c r="EA34" s="816"/>
      <c r="EB34" s="816"/>
      <c r="EC34" s="816"/>
      <c r="ED34" s="816"/>
      <c r="EE34" s="816"/>
      <c r="EF34" s="816"/>
      <c r="EG34" s="816"/>
      <c r="EH34" s="816"/>
      <c r="EI34" s="816"/>
      <c r="EJ34" s="816"/>
      <c r="EK34" s="816"/>
      <c r="EL34" s="816"/>
      <c r="EM34" s="816"/>
      <c r="EN34" s="816"/>
      <c r="EO34" s="816"/>
      <c r="EP34" s="816"/>
      <c r="EQ34" s="816"/>
      <c r="ER34" s="816"/>
      <c r="ES34" s="816"/>
      <c r="ET34" s="816"/>
      <c r="EU34" s="816"/>
      <c r="EV34" s="816"/>
      <c r="EW34" s="816"/>
      <c r="EX34" s="816"/>
      <c r="EY34" s="816"/>
      <c r="EZ34" s="816"/>
      <c r="FA34" s="816"/>
      <c r="FB34" s="816"/>
      <c r="FC34" s="816"/>
      <c r="FD34" s="816"/>
      <c r="FE34" s="816"/>
      <c r="FF34" s="816"/>
      <c r="FG34" s="816"/>
      <c r="FH34" s="816"/>
      <c r="FI34" s="816"/>
      <c r="FJ34" s="816"/>
      <c r="FK34" s="816"/>
      <c r="FL34" s="816"/>
      <c r="FM34" s="816"/>
      <c r="FN34" s="816"/>
      <c r="FO34" s="816"/>
      <c r="FP34" s="816"/>
      <c r="FQ34" s="816"/>
      <c r="FR34" s="816"/>
      <c r="FS34" s="816"/>
      <c r="FT34" s="816"/>
      <c r="FU34" s="816"/>
      <c r="FV34" s="816"/>
      <c r="FW34" s="816"/>
    </row>
    <row r="35" spans="1:179" s="817" customFormat="1" ht="13.8">
      <c r="A35" s="1170" t="s">
        <v>7480</v>
      </c>
      <c r="B35" s="1170" t="s">
        <v>4362</v>
      </c>
      <c r="C35" s="1179">
        <v>0</v>
      </c>
      <c r="D35" s="1179">
        <v>0</v>
      </c>
      <c r="E35" s="292">
        <v>7281.05</v>
      </c>
      <c r="F35" s="292">
        <v>7281.05</v>
      </c>
      <c r="G35" s="816"/>
      <c r="H35" s="816"/>
      <c r="I35" s="816"/>
      <c r="J35" s="816"/>
      <c r="K35" s="816"/>
      <c r="L35" s="816"/>
      <c r="M35" s="816"/>
      <c r="N35" s="816"/>
      <c r="O35" s="816"/>
      <c r="P35" s="816"/>
      <c r="Q35" s="816"/>
      <c r="R35" s="816"/>
      <c r="S35" s="816"/>
      <c r="T35" s="816"/>
      <c r="U35" s="816"/>
      <c r="V35" s="816"/>
      <c r="W35" s="816"/>
      <c r="X35" s="816"/>
      <c r="Y35" s="816"/>
      <c r="Z35" s="816"/>
      <c r="AA35" s="816"/>
      <c r="AB35" s="816"/>
      <c r="AC35" s="816"/>
      <c r="AD35" s="816"/>
      <c r="AE35" s="816"/>
      <c r="AF35" s="816"/>
      <c r="AG35" s="816"/>
      <c r="AH35" s="816"/>
      <c r="AI35" s="816"/>
      <c r="AJ35" s="816"/>
      <c r="AK35" s="816"/>
      <c r="AL35" s="816"/>
      <c r="AM35" s="816"/>
      <c r="AN35" s="816"/>
      <c r="AO35" s="816"/>
      <c r="AP35" s="816"/>
      <c r="AQ35" s="816"/>
      <c r="AR35" s="816"/>
      <c r="AS35" s="816"/>
      <c r="AT35" s="816"/>
      <c r="AU35" s="816"/>
      <c r="AV35" s="816"/>
      <c r="AW35" s="816"/>
      <c r="AX35" s="816"/>
      <c r="AY35" s="816"/>
      <c r="AZ35" s="816"/>
      <c r="BA35" s="816"/>
      <c r="BB35" s="816"/>
      <c r="BC35" s="816"/>
      <c r="BD35" s="816"/>
      <c r="BE35" s="816"/>
      <c r="BF35" s="816"/>
      <c r="BG35" s="816"/>
      <c r="BH35" s="816"/>
      <c r="BI35" s="816"/>
      <c r="BJ35" s="816"/>
      <c r="BK35" s="816"/>
      <c r="BL35" s="816"/>
      <c r="BM35" s="816"/>
      <c r="BN35" s="816"/>
      <c r="BO35" s="816"/>
      <c r="BP35" s="816"/>
      <c r="BQ35" s="816"/>
      <c r="BR35" s="816"/>
      <c r="BS35" s="816"/>
      <c r="BT35" s="816"/>
      <c r="BU35" s="816"/>
      <c r="BV35" s="816"/>
      <c r="BW35" s="816"/>
      <c r="BX35" s="816"/>
      <c r="BY35" s="816"/>
      <c r="BZ35" s="816"/>
      <c r="CA35" s="816"/>
      <c r="CB35" s="816"/>
      <c r="CC35" s="816"/>
      <c r="CD35" s="816"/>
      <c r="CE35" s="816"/>
      <c r="CF35" s="816"/>
      <c r="CG35" s="816"/>
      <c r="CH35" s="816"/>
      <c r="CI35" s="816"/>
      <c r="CJ35" s="816"/>
      <c r="CK35" s="816"/>
      <c r="CL35" s="816"/>
      <c r="CM35" s="816"/>
      <c r="CN35" s="816"/>
      <c r="CO35" s="816"/>
      <c r="CP35" s="816"/>
      <c r="CQ35" s="816"/>
      <c r="CR35" s="816"/>
      <c r="CS35" s="816"/>
      <c r="CT35" s="816"/>
      <c r="CU35" s="816"/>
      <c r="CV35" s="816"/>
      <c r="CW35" s="816"/>
      <c r="CX35" s="816"/>
      <c r="CY35" s="816"/>
      <c r="CZ35" s="816"/>
      <c r="DA35" s="816"/>
      <c r="DB35" s="816"/>
      <c r="DC35" s="816"/>
      <c r="DD35" s="816"/>
      <c r="DE35" s="816"/>
      <c r="DF35" s="816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816"/>
      <c r="DR35" s="816"/>
      <c r="DS35" s="816"/>
      <c r="DT35" s="816"/>
      <c r="DU35" s="816"/>
      <c r="DV35" s="816"/>
      <c r="DW35" s="816"/>
      <c r="DX35" s="816"/>
      <c r="DY35" s="816"/>
      <c r="DZ35" s="816"/>
      <c r="EA35" s="816"/>
      <c r="EB35" s="816"/>
      <c r="EC35" s="816"/>
      <c r="ED35" s="816"/>
      <c r="EE35" s="816"/>
      <c r="EF35" s="816"/>
      <c r="EG35" s="816"/>
      <c r="EH35" s="816"/>
      <c r="EI35" s="816"/>
      <c r="EJ35" s="816"/>
      <c r="EK35" s="816"/>
      <c r="EL35" s="816"/>
      <c r="EM35" s="816"/>
      <c r="EN35" s="816"/>
      <c r="EO35" s="816"/>
      <c r="EP35" s="816"/>
      <c r="EQ35" s="816"/>
      <c r="ER35" s="816"/>
      <c r="ES35" s="816"/>
      <c r="ET35" s="816"/>
      <c r="EU35" s="816"/>
      <c r="EV35" s="816"/>
      <c r="EW35" s="816"/>
      <c r="EX35" s="816"/>
      <c r="EY35" s="816"/>
      <c r="EZ35" s="816"/>
      <c r="FA35" s="816"/>
      <c r="FB35" s="816"/>
      <c r="FC35" s="816"/>
      <c r="FD35" s="816"/>
      <c r="FE35" s="816"/>
      <c r="FF35" s="816"/>
      <c r="FG35" s="816"/>
      <c r="FH35" s="816"/>
      <c r="FI35" s="816"/>
      <c r="FJ35" s="816"/>
      <c r="FK35" s="816"/>
      <c r="FL35" s="816"/>
      <c r="FM35" s="816"/>
      <c r="FN35" s="816"/>
      <c r="FO35" s="816"/>
      <c r="FP35" s="816"/>
      <c r="FQ35" s="816"/>
      <c r="FR35" s="816"/>
      <c r="FS35" s="816"/>
      <c r="FT35" s="816"/>
      <c r="FU35" s="816"/>
      <c r="FV35" s="816"/>
      <c r="FW35" s="816"/>
    </row>
    <row r="36" spans="1:179" s="817" customFormat="1" ht="13.8">
      <c r="A36" s="1170" t="s">
        <v>7481</v>
      </c>
      <c r="B36" s="1170" t="s">
        <v>5330</v>
      </c>
      <c r="C36" s="1179">
        <v>3</v>
      </c>
      <c r="D36" s="1179">
        <v>0</v>
      </c>
      <c r="E36" s="292">
        <v>7281.05</v>
      </c>
      <c r="F36" s="292">
        <v>7281.05</v>
      </c>
      <c r="G36" s="816"/>
      <c r="H36" s="816"/>
      <c r="I36" s="816"/>
      <c r="J36" s="816"/>
      <c r="K36" s="816"/>
      <c r="L36" s="816"/>
      <c r="M36" s="816"/>
      <c r="N36" s="816"/>
      <c r="O36" s="816"/>
      <c r="P36" s="816"/>
      <c r="Q36" s="816"/>
      <c r="R36" s="816"/>
      <c r="S36" s="816"/>
      <c r="T36" s="816"/>
      <c r="U36" s="816"/>
      <c r="V36" s="816"/>
      <c r="W36" s="816"/>
      <c r="X36" s="816"/>
      <c r="Y36" s="816"/>
      <c r="Z36" s="816"/>
      <c r="AA36" s="816"/>
      <c r="AB36" s="816"/>
      <c r="AC36" s="816"/>
      <c r="AD36" s="816"/>
      <c r="AE36" s="816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  <c r="AQ36" s="816"/>
      <c r="AR36" s="816"/>
      <c r="AS36" s="816"/>
      <c r="AT36" s="816"/>
      <c r="AU36" s="816"/>
      <c r="AV36" s="816"/>
      <c r="AW36" s="816"/>
      <c r="AX36" s="816"/>
      <c r="AY36" s="816"/>
      <c r="AZ36" s="816"/>
      <c r="BA36" s="816"/>
      <c r="BB36" s="816"/>
      <c r="BC36" s="816"/>
      <c r="BD36" s="816"/>
      <c r="BE36" s="816"/>
      <c r="BF36" s="816"/>
      <c r="BG36" s="816"/>
      <c r="BH36" s="816"/>
      <c r="BI36" s="816"/>
      <c r="BJ36" s="816"/>
      <c r="BK36" s="816"/>
      <c r="BL36" s="816"/>
      <c r="BM36" s="816"/>
      <c r="BN36" s="816"/>
      <c r="BO36" s="816"/>
      <c r="BP36" s="816"/>
      <c r="BQ36" s="816"/>
      <c r="BR36" s="816"/>
      <c r="BS36" s="816"/>
      <c r="BT36" s="816"/>
      <c r="BU36" s="816"/>
      <c r="BV36" s="816"/>
      <c r="BW36" s="816"/>
      <c r="BX36" s="816"/>
      <c r="BY36" s="816"/>
      <c r="BZ36" s="816"/>
      <c r="CA36" s="816"/>
      <c r="CB36" s="816"/>
      <c r="CC36" s="816"/>
      <c r="CD36" s="816"/>
      <c r="CE36" s="816"/>
      <c r="CF36" s="816"/>
      <c r="CG36" s="816"/>
      <c r="CH36" s="816"/>
      <c r="CI36" s="816"/>
      <c r="CJ36" s="816"/>
      <c r="CK36" s="816"/>
      <c r="CL36" s="816"/>
      <c r="CM36" s="816"/>
      <c r="CN36" s="816"/>
      <c r="CO36" s="816"/>
      <c r="CP36" s="816"/>
      <c r="CQ36" s="816"/>
      <c r="CR36" s="816"/>
      <c r="CS36" s="816"/>
      <c r="CT36" s="816"/>
      <c r="CU36" s="816"/>
      <c r="CV36" s="816"/>
      <c r="CW36" s="816"/>
      <c r="CX36" s="816"/>
      <c r="CY36" s="816"/>
      <c r="CZ36" s="816"/>
      <c r="DA36" s="816"/>
      <c r="DB36" s="816"/>
      <c r="DC36" s="816"/>
      <c r="DD36" s="816"/>
      <c r="DE36" s="816"/>
      <c r="DF36" s="816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816"/>
      <c r="DR36" s="816"/>
      <c r="DS36" s="816"/>
      <c r="DT36" s="816"/>
      <c r="DU36" s="816"/>
      <c r="DV36" s="816"/>
      <c r="DW36" s="816"/>
      <c r="DX36" s="816"/>
      <c r="DY36" s="816"/>
      <c r="DZ36" s="816"/>
      <c r="EA36" s="816"/>
      <c r="EB36" s="816"/>
      <c r="EC36" s="816"/>
      <c r="ED36" s="816"/>
      <c r="EE36" s="816"/>
      <c r="EF36" s="816"/>
      <c r="EG36" s="816"/>
      <c r="EH36" s="816"/>
      <c r="EI36" s="816"/>
      <c r="EJ36" s="816"/>
      <c r="EK36" s="816"/>
      <c r="EL36" s="816"/>
      <c r="EM36" s="816"/>
      <c r="EN36" s="816"/>
      <c r="EO36" s="816"/>
      <c r="EP36" s="816"/>
      <c r="EQ36" s="816"/>
      <c r="ER36" s="816"/>
      <c r="ES36" s="816"/>
      <c r="ET36" s="816"/>
      <c r="EU36" s="816"/>
      <c r="EV36" s="816"/>
      <c r="EW36" s="816"/>
      <c r="EX36" s="816"/>
      <c r="EY36" s="816"/>
      <c r="EZ36" s="816"/>
      <c r="FA36" s="816"/>
      <c r="FB36" s="816"/>
      <c r="FC36" s="816"/>
      <c r="FD36" s="816"/>
      <c r="FE36" s="816"/>
      <c r="FF36" s="816"/>
      <c r="FG36" s="816"/>
      <c r="FH36" s="816"/>
      <c r="FI36" s="816"/>
      <c r="FJ36" s="816"/>
      <c r="FK36" s="816"/>
      <c r="FL36" s="816"/>
      <c r="FM36" s="816"/>
      <c r="FN36" s="816"/>
      <c r="FO36" s="816"/>
      <c r="FP36" s="816"/>
      <c r="FQ36" s="816"/>
      <c r="FR36" s="816"/>
      <c r="FS36" s="816"/>
      <c r="FT36" s="816"/>
      <c r="FU36" s="816"/>
      <c r="FV36" s="816"/>
      <c r="FW36" s="816"/>
    </row>
    <row r="37" spans="1:179" s="817" customFormat="1" ht="13.8">
      <c r="A37" s="1170" t="s">
        <v>6829</v>
      </c>
      <c r="B37" s="1170" t="s">
        <v>4199</v>
      </c>
      <c r="C37" s="1179">
        <v>0</v>
      </c>
      <c r="D37" s="1179">
        <v>0</v>
      </c>
      <c r="E37" s="292">
        <v>7281.05</v>
      </c>
      <c r="F37" s="292">
        <v>7281.05</v>
      </c>
      <c r="G37" s="816"/>
      <c r="H37" s="816"/>
      <c r="I37" s="816"/>
      <c r="J37" s="816"/>
      <c r="K37" s="816"/>
      <c r="L37" s="816"/>
      <c r="M37" s="816"/>
      <c r="N37" s="816"/>
      <c r="O37" s="816"/>
      <c r="P37" s="816"/>
      <c r="Q37" s="816"/>
      <c r="R37" s="816"/>
      <c r="S37" s="816"/>
      <c r="T37" s="816"/>
      <c r="U37" s="816"/>
      <c r="V37" s="816"/>
      <c r="W37" s="816"/>
      <c r="X37" s="816"/>
      <c r="Y37" s="816"/>
      <c r="Z37" s="816"/>
      <c r="AA37" s="816"/>
      <c r="AB37" s="816"/>
      <c r="AC37" s="816"/>
      <c r="AD37" s="816"/>
      <c r="AE37" s="816"/>
      <c r="AF37" s="816"/>
      <c r="AG37" s="816"/>
      <c r="AH37" s="816"/>
      <c r="AI37" s="816"/>
      <c r="AJ37" s="816"/>
      <c r="AK37" s="816"/>
      <c r="AL37" s="816"/>
      <c r="AM37" s="816"/>
      <c r="AN37" s="816"/>
      <c r="AO37" s="816"/>
      <c r="AP37" s="816"/>
      <c r="AQ37" s="816"/>
      <c r="AR37" s="816"/>
      <c r="AS37" s="816"/>
      <c r="AT37" s="816"/>
      <c r="AU37" s="816"/>
      <c r="AV37" s="816"/>
      <c r="AW37" s="816"/>
      <c r="AX37" s="816"/>
      <c r="AY37" s="816"/>
      <c r="AZ37" s="816"/>
      <c r="BA37" s="816"/>
      <c r="BB37" s="816"/>
      <c r="BC37" s="816"/>
      <c r="BD37" s="816"/>
      <c r="BE37" s="816"/>
      <c r="BF37" s="816"/>
      <c r="BG37" s="816"/>
      <c r="BH37" s="816"/>
      <c r="BI37" s="816"/>
      <c r="BJ37" s="816"/>
      <c r="BK37" s="816"/>
      <c r="BL37" s="816"/>
      <c r="BM37" s="816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16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16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  <c r="CW37" s="816"/>
      <c r="CX37" s="816"/>
      <c r="CY37" s="816"/>
      <c r="CZ37" s="816"/>
      <c r="DA37" s="816"/>
      <c r="DB37" s="816"/>
      <c r="DC37" s="816"/>
      <c r="DD37" s="816"/>
      <c r="DE37" s="816"/>
      <c r="DF37" s="816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816"/>
      <c r="DR37" s="816"/>
      <c r="DS37" s="816"/>
      <c r="DT37" s="816"/>
      <c r="DU37" s="816"/>
      <c r="DV37" s="816"/>
      <c r="DW37" s="816"/>
      <c r="DX37" s="816"/>
      <c r="DY37" s="816"/>
      <c r="DZ37" s="816"/>
      <c r="EA37" s="816"/>
      <c r="EB37" s="816"/>
      <c r="EC37" s="816"/>
      <c r="ED37" s="816"/>
      <c r="EE37" s="816"/>
      <c r="EF37" s="816"/>
      <c r="EG37" s="816"/>
      <c r="EH37" s="816"/>
      <c r="EI37" s="816"/>
      <c r="EJ37" s="816"/>
      <c r="EK37" s="816"/>
      <c r="EL37" s="816"/>
      <c r="EM37" s="816"/>
      <c r="EN37" s="816"/>
      <c r="EO37" s="816"/>
      <c r="EP37" s="816"/>
      <c r="EQ37" s="816"/>
      <c r="ER37" s="816"/>
      <c r="ES37" s="816"/>
      <c r="ET37" s="816"/>
      <c r="EU37" s="816"/>
      <c r="EV37" s="816"/>
      <c r="EW37" s="816"/>
      <c r="EX37" s="816"/>
      <c r="EY37" s="816"/>
      <c r="EZ37" s="816"/>
      <c r="FA37" s="816"/>
      <c r="FB37" s="816"/>
      <c r="FC37" s="816"/>
      <c r="FD37" s="816"/>
      <c r="FE37" s="816"/>
      <c r="FF37" s="816"/>
      <c r="FG37" s="816"/>
      <c r="FH37" s="816"/>
      <c r="FI37" s="816"/>
      <c r="FJ37" s="816"/>
      <c r="FK37" s="816"/>
      <c r="FL37" s="816"/>
      <c r="FM37" s="816"/>
      <c r="FN37" s="816"/>
      <c r="FO37" s="816"/>
      <c r="FP37" s="816"/>
      <c r="FQ37" s="816"/>
      <c r="FR37" s="816"/>
      <c r="FS37" s="816"/>
      <c r="FT37" s="816"/>
      <c r="FU37" s="816"/>
      <c r="FV37" s="816"/>
      <c r="FW37" s="816"/>
    </row>
    <row r="38" spans="1:179" s="817" customFormat="1" ht="13.8">
      <c r="A38" s="1170" t="s">
        <v>7482</v>
      </c>
      <c r="B38" s="1170" t="s">
        <v>4922</v>
      </c>
      <c r="C38" s="1179">
        <v>2</v>
      </c>
      <c r="D38" s="1179">
        <v>0</v>
      </c>
      <c r="E38" s="292">
        <v>6756.1</v>
      </c>
      <c r="F38" s="292">
        <v>6756.1</v>
      </c>
      <c r="G38" s="816"/>
      <c r="H38" s="816"/>
      <c r="I38" s="816"/>
      <c r="J38" s="816"/>
      <c r="K38" s="816"/>
      <c r="L38" s="816"/>
      <c r="M38" s="816"/>
      <c r="N38" s="816"/>
      <c r="O38" s="816"/>
      <c r="P38" s="816"/>
      <c r="Q38" s="816"/>
      <c r="R38" s="816"/>
      <c r="S38" s="816"/>
      <c r="T38" s="816"/>
      <c r="U38" s="816"/>
      <c r="V38" s="816"/>
      <c r="W38" s="816"/>
      <c r="X38" s="816"/>
      <c r="Y38" s="816"/>
      <c r="Z38" s="816"/>
      <c r="AA38" s="816"/>
      <c r="AB38" s="816"/>
      <c r="AC38" s="816"/>
      <c r="AD38" s="816"/>
      <c r="AE38" s="816"/>
      <c r="AF38" s="816"/>
      <c r="AG38" s="816"/>
      <c r="AH38" s="816"/>
      <c r="AI38" s="816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816"/>
      <c r="AX38" s="816"/>
      <c r="AY38" s="816"/>
      <c r="AZ38" s="816"/>
      <c r="BA38" s="816"/>
      <c r="BB38" s="816"/>
      <c r="BC38" s="816"/>
      <c r="BD38" s="816"/>
      <c r="BE38" s="816"/>
      <c r="BF38" s="816"/>
      <c r="BG38" s="816"/>
      <c r="BH38" s="816"/>
      <c r="BI38" s="816"/>
      <c r="BJ38" s="816"/>
      <c r="BK38" s="816"/>
      <c r="BL38" s="816"/>
      <c r="BM38" s="816"/>
      <c r="BN38" s="816"/>
      <c r="BO38" s="816"/>
      <c r="BP38" s="816"/>
      <c r="BQ38" s="816"/>
      <c r="BR38" s="816"/>
      <c r="BS38" s="816"/>
      <c r="BT38" s="816"/>
      <c r="BU38" s="816"/>
      <c r="BV38" s="816"/>
      <c r="BW38" s="816"/>
      <c r="BX38" s="816"/>
      <c r="BY38" s="816"/>
      <c r="BZ38" s="816"/>
      <c r="CA38" s="816"/>
      <c r="CB38" s="816"/>
      <c r="CC38" s="816"/>
      <c r="CD38" s="816"/>
      <c r="CE38" s="816"/>
      <c r="CF38" s="816"/>
      <c r="CG38" s="816"/>
      <c r="CH38" s="816"/>
      <c r="CI38" s="816"/>
      <c r="CJ38" s="816"/>
      <c r="CK38" s="816"/>
      <c r="CL38" s="816"/>
      <c r="CM38" s="816"/>
      <c r="CN38" s="816"/>
      <c r="CO38" s="816"/>
      <c r="CP38" s="816"/>
      <c r="CQ38" s="816"/>
      <c r="CR38" s="816"/>
      <c r="CS38" s="816"/>
      <c r="CT38" s="816"/>
      <c r="CU38" s="816"/>
      <c r="CV38" s="816"/>
      <c r="CW38" s="816"/>
      <c r="CX38" s="816"/>
      <c r="CY38" s="816"/>
      <c r="CZ38" s="816"/>
      <c r="DA38" s="816"/>
      <c r="DB38" s="816"/>
      <c r="DC38" s="816"/>
      <c r="DD38" s="816"/>
      <c r="DE38" s="816"/>
      <c r="DF38" s="816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816"/>
      <c r="DR38" s="816"/>
      <c r="DS38" s="816"/>
      <c r="DT38" s="816"/>
      <c r="DU38" s="816"/>
      <c r="DV38" s="816"/>
      <c r="DW38" s="816"/>
      <c r="DX38" s="816"/>
      <c r="DY38" s="816"/>
      <c r="DZ38" s="816"/>
      <c r="EA38" s="816"/>
      <c r="EB38" s="816"/>
      <c r="EC38" s="816"/>
      <c r="ED38" s="816"/>
      <c r="EE38" s="816"/>
      <c r="EF38" s="816"/>
      <c r="EG38" s="816"/>
      <c r="EH38" s="816"/>
      <c r="EI38" s="816"/>
      <c r="EJ38" s="816"/>
      <c r="EK38" s="816"/>
      <c r="EL38" s="816"/>
      <c r="EM38" s="816"/>
      <c r="EN38" s="816"/>
      <c r="EO38" s="816"/>
      <c r="EP38" s="816"/>
      <c r="EQ38" s="816"/>
      <c r="ER38" s="816"/>
      <c r="ES38" s="816"/>
      <c r="ET38" s="816"/>
      <c r="EU38" s="816"/>
      <c r="EV38" s="816"/>
      <c r="EW38" s="816"/>
      <c r="EX38" s="816"/>
      <c r="EY38" s="816"/>
      <c r="EZ38" s="816"/>
      <c r="FA38" s="816"/>
      <c r="FB38" s="816"/>
      <c r="FC38" s="816"/>
      <c r="FD38" s="816"/>
      <c r="FE38" s="816"/>
      <c r="FF38" s="816"/>
      <c r="FG38" s="816"/>
      <c r="FH38" s="816"/>
      <c r="FI38" s="816"/>
      <c r="FJ38" s="816"/>
      <c r="FK38" s="816"/>
      <c r="FL38" s="816"/>
      <c r="FM38" s="816"/>
      <c r="FN38" s="816"/>
      <c r="FO38" s="816"/>
      <c r="FP38" s="816"/>
      <c r="FQ38" s="816"/>
      <c r="FR38" s="816"/>
      <c r="FS38" s="816"/>
      <c r="FT38" s="816"/>
      <c r="FU38" s="816"/>
      <c r="FV38" s="816"/>
      <c r="FW38" s="816"/>
    </row>
    <row r="39" spans="1:179" s="817" customFormat="1" ht="13.8">
      <c r="A39" s="1170" t="s">
        <v>7483</v>
      </c>
      <c r="B39" s="1170" t="s">
        <v>7347</v>
      </c>
      <c r="C39" s="1179">
        <v>10</v>
      </c>
      <c r="D39" s="1179">
        <v>0</v>
      </c>
      <c r="E39" s="292">
        <v>20433.349999999999</v>
      </c>
      <c r="F39" s="292">
        <v>20433.349999999999</v>
      </c>
      <c r="G39" s="816"/>
      <c r="H39" s="816"/>
      <c r="I39" s="816"/>
      <c r="J39" s="816"/>
      <c r="K39" s="816"/>
      <c r="L39" s="816"/>
      <c r="M39" s="816"/>
      <c r="N39" s="816"/>
      <c r="O39" s="816"/>
      <c r="P39" s="816"/>
      <c r="Q39" s="816"/>
      <c r="R39" s="816"/>
      <c r="S39" s="816"/>
      <c r="T39" s="816"/>
      <c r="U39" s="816"/>
      <c r="V39" s="816"/>
      <c r="W39" s="816"/>
      <c r="X39" s="816"/>
      <c r="Y39" s="816"/>
      <c r="Z39" s="816"/>
      <c r="AA39" s="816"/>
      <c r="AB39" s="816"/>
      <c r="AC39" s="816"/>
      <c r="AD39" s="816"/>
      <c r="AE39" s="816"/>
      <c r="AF39" s="816"/>
      <c r="AG39" s="816"/>
      <c r="AH39" s="816"/>
      <c r="AI39" s="816"/>
      <c r="AJ39" s="816"/>
      <c r="AK39" s="816"/>
      <c r="AL39" s="816"/>
      <c r="AM39" s="816"/>
      <c r="AN39" s="816"/>
      <c r="AO39" s="816"/>
      <c r="AP39" s="816"/>
      <c r="AQ39" s="816"/>
      <c r="AR39" s="816"/>
      <c r="AS39" s="816"/>
      <c r="AT39" s="816"/>
      <c r="AU39" s="816"/>
      <c r="AV39" s="816"/>
      <c r="AW39" s="816"/>
      <c r="AX39" s="816"/>
      <c r="AY39" s="816"/>
      <c r="AZ39" s="816"/>
      <c r="BA39" s="816"/>
      <c r="BB39" s="816"/>
      <c r="BC39" s="816"/>
      <c r="BD39" s="816"/>
      <c r="BE39" s="816"/>
      <c r="BF39" s="816"/>
      <c r="BG39" s="816"/>
      <c r="BH39" s="816"/>
      <c r="BI39" s="816"/>
      <c r="BJ39" s="816"/>
      <c r="BK39" s="816"/>
      <c r="BL39" s="816"/>
      <c r="BM39" s="816"/>
      <c r="BN39" s="816"/>
      <c r="BO39" s="816"/>
      <c r="BP39" s="816"/>
      <c r="BQ39" s="816"/>
      <c r="BR39" s="816"/>
      <c r="BS39" s="816"/>
      <c r="BT39" s="816"/>
      <c r="BU39" s="816"/>
      <c r="BV39" s="816"/>
      <c r="BW39" s="816"/>
      <c r="BX39" s="816"/>
      <c r="BY39" s="816"/>
      <c r="BZ39" s="816"/>
      <c r="CA39" s="816"/>
      <c r="CB39" s="816"/>
      <c r="CC39" s="816"/>
      <c r="CD39" s="816"/>
      <c r="CE39" s="816"/>
      <c r="CF39" s="816"/>
      <c r="CG39" s="816"/>
      <c r="CH39" s="816"/>
      <c r="CI39" s="816"/>
      <c r="CJ39" s="816"/>
      <c r="CK39" s="816"/>
      <c r="CL39" s="816"/>
      <c r="CM39" s="816"/>
      <c r="CN39" s="816"/>
      <c r="CO39" s="816"/>
      <c r="CP39" s="816"/>
      <c r="CQ39" s="816"/>
      <c r="CR39" s="816"/>
      <c r="CS39" s="816"/>
      <c r="CT39" s="816"/>
      <c r="CU39" s="816"/>
      <c r="CV39" s="816"/>
      <c r="CW39" s="816"/>
      <c r="CX39" s="816"/>
      <c r="CY39" s="816"/>
      <c r="CZ39" s="816"/>
      <c r="DA39" s="816"/>
      <c r="DB39" s="816"/>
      <c r="DC39" s="816"/>
      <c r="DD39" s="816"/>
      <c r="DE39" s="816"/>
      <c r="DF39" s="816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816"/>
      <c r="DR39" s="816"/>
      <c r="DS39" s="816"/>
      <c r="DT39" s="816"/>
      <c r="DU39" s="816"/>
      <c r="DV39" s="816"/>
      <c r="DW39" s="816"/>
      <c r="DX39" s="816"/>
      <c r="DY39" s="816"/>
      <c r="DZ39" s="816"/>
      <c r="EA39" s="816"/>
      <c r="EB39" s="816"/>
      <c r="EC39" s="816"/>
      <c r="ED39" s="816"/>
      <c r="EE39" s="816"/>
      <c r="EF39" s="816"/>
      <c r="EG39" s="816"/>
      <c r="EH39" s="816"/>
      <c r="EI39" s="816"/>
      <c r="EJ39" s="816"/>
      <c r="EK39" s="816"/>
      <c r="EL39" s="816"/>
      <c r="EM39" s="816"/>
      <c r="EN39" s="816"/>
      <c r="EO39" s="816"/>
      <c r="EP39" s="816"/>
      <c r="EQ39" s="816"/>
      <c r="ER39" s="816"/>
      <c r="ES39" s="816"/>
      <c r="ET39" s="816"/>
      <c r="EU39" s="816"/>
      <c r="EV39" s="816"/>
      <c r="EW39" s="816"/>
      <c r="EX39" s="816"/>
      <c r="EY39" s="816"/>
      <c r="EZ39" s="816"/>
      <c r="FA39" s="816"/>
      <c r="FB39" s="816"/>
      <c r="FC39" s="816"/>
      <c r="FD39" s="816"/>
      <c r="FE39" s="816"/>
      <c r="FF39" s="816"/>
      <c r="FG39" s="816"/>
      <c r="FH39" s="816"/>
      <c r="FI39" s="816"/>
      <c r="FJ39" s="816"/>
      <c r="FK39" s="816"/>
      <c r="FL39" s="816"/>
      <c r="FM39" s="816"/>
      <c r="FN39" s="816"/>
      <c r="FO39" s="816"/>
      <c r="FP39" s="816"/>
      <c r="FQ39" s="816"/>
      <c r="FR39" s="816"/>
      <c r="FS39" s="816"/>
      <c r="FT39" s="816"/>
      <c r="FU39" s="816"/>
      <c r="FV39" s="816"/>
      <c r="FW39" s="816"/>
    </row>
    <row r="40" spans="1:179" s="817" customFormat="1" ht="13.8">
      <c r="A40" s="1170" t="s">
        <v>7484</v>
      </c>
      <c r="B40" s="1170" t="s">
        <v>7485</v>
      </c>
      <c r="C40" s="1179">
        <v>4</v>
      </c>
      <c r="D40" s="1179">
        <v>0</v>
      </c>
      <c r="E40" s="292">
        <v>22915.200000000001</v>
      </c>
      <c r="F40" s="292">
        <v>22915.200000000001</v>
      </c>
      <c r="G40" s="816"/>
      <c r="H40" s="816"/>
      <c r="I40" s="816"/>
      <c r="J40" s="816"/>
      <c r="K40" s="816"/>
      <c r="L40" s="816"/>
      <c r="M40" s="816"/>
      <c r="N40" s="816"/>
      <c r="O40" s="816"/>
      <c r="P40" s="816"/>
      <c r="Q40" s="816"/>
      <c r="R40" s="816"/>
      <c r="S40" s="816"/>
      <c r="T40" s="816"/>
      <c r="U40" s="816"/>
      <c r="V40" s="816"/>
      <c r="W40" s="816"/>
      <c r="X40" s="816"/>
      <c r="Y40" s="816"/>
      <c r="Z40" s="816"/>
      <c r="AA40" s="816"/>
      <c r="AB40" s="816"/>
      <c r="AC40" s="816"/>
      <c r="AD40" s="816"/>
      <c r="AE40" s="816"/>
      <c r="AF40" s="816"/>
      <c r="AG40" s="816"/>
      <c r="AH40" s="816"/>
      <c r="AI40" s="816"/>
      <c r="AJ40" s="816"/>
      <c r="AK40" s="816"/>
      <c r="AL40" s="816"/>
      <c r="AM40" s="816"/>
      <c r="AN40" s="816"/>
      <c r="AO40" s="816"/>
      <c r="AP40" s="816"/>
      <c r="AQ40" s="816"/>
      <c r="AR40" s="816"/>
      <c r="AS40" s="816"/>
      <c r="AT40" s="816"/>
      <c r="AU40" s="816"/>
      <c r="AV40" s="816"/>
      <c r="AW40" s="816"/>
      <c r="AX40" s="816"/>
      <c r="AY40" s="816"/>
      <c r="AZ40" s="816"/>
      <c r="BA40" s="816"/>
      <c r="BB40" s="816"/>
      <c r="BC40" s="816"/>
      <c r="BD40" s="816"/>
      <c r="BE40" s="816"/>
      <c r="BF40" s="816"/>
      <c r="BG40" s="816"/>
      <c r="BH40" s="816"/>
      <c r="BI40" s="816"/>
      <c r="BJ40" s="816"/>
      <c r="BK40" s="816"/>
      <c r="BL40" s="816"/>
      <c r="BM40" s="816"/>
      <c r="BN40" s="816"/>
      <c r="BO40" s="816"/>
      <c r="BP40" s="816"/>
      <c r="BQ40" s="816"/>
      <c r="BR40" s="816"/>
      <c r="BS40" s="816"/>
      <c r="BT40" s="816"/>
      <c r="BU40" s="816"/>
      <c r="BV40" s="816"/>
      <c r="BW40" s="816"/>
      <c r="BX40" s="816"/>
      <c r="BY40" s="816"/>
      <c r="BZ40" s="816"/>
      <c r="CA40" s="816"/>
      <c r="CB40" s="816"/>
      <c r="CC40" s="816"/>
      <c r="CD40" s="816"/>
      <c r="CE40" s="816"/>
      <c r="CF40" s="816"/>
      <c r="CG40" s="816"/>
      <c r="CH40" s="816"/>
      <c r="CI40" s="816"/>
      <c r="CJ40" s="816"/>
      <c r="CK40" s="816"/>
      <c r="CL40" s="816"/>
      <c r="CM40" s="816"/>
      <c r="CN40" s="816"/>
      <c r="CO40" s="816"/>
      <c r="CP40" s="816"/>
      <c r="CQ40" s="816"/>
      <c r="CR40" s="816"/>
      <c r="CS40" s="816"/>
      <c r="CT40" s="816"/>
      <c r="CU40" s="816"/>
      <c r="CV40" s="816"/>
      <c r="CW40" s="816"/>
      <c r="CX40" s="816"/>
      <c r="CY40" s="816"/>
      <c r="CZ40" s="816"/>
      <c r="DA40" s="816"/>
      <c r="DB40" s="816"/>
      <c r="DC40" s="816"/>
      <c r="DD40" s="816"/>
      <c r="DE40" s="816"/>
      <c r="DF40" s="816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816"/>
      <c r="DR40" s="816"/>
      <c r="DS40" s="816"/>
      <c r="DT40" s="816"/>
      <c r="DU40" s="816"/>
      <c r="DV40" s="816"/>
      <c r="DW40" s="816"/>
      <c r="DX40" s="816"/>
      <c r="DY40" s="816"/>
      <c r="DZ40" s="816"/>
      <c r="EA40" s="816"/>
      <c r="EB40" s="816"/>
      <c r="EC40" s="816"/>
      <c r="ED40" s="816"/>
      <c r="EE40" s="816"/>
      <c r="EF40" s="816"/>
      <c r="EG40" s="816"/>
      <c r="EH40" s="816"/>
      <c r="EI40" s="816"/>
      <c r="EJ40" s="816"/>
      <c r="EK40" s="816"/>
      <c r="EL40" s="816"/>
      <c r="EM40" s="816"/>
      <c r="EN40" s="816"/>
      <c r="EO40" s="816"/>
      <c r="EP40" s="816"/>
      <c r="EQ40" s="816"/>
      <c r="ER40" s="816"/>
      <c r="ES40" s="816"/>
      <c r="ET40" s="816"/>
      <c r="EU40" s="816"/>
      <c r="EV40" s="816"/>
      <c r="EW40" s="816"/>
      <c r="EX40" s="816"/>
      <c r="EY40" s="816"/>
      <c r="EZ40" s="816"/>
      <c r="FA40" s="816"/>
      <c r="FB40" s="816"/>
      <c r="FC40" s="816"/>
      <c r="FD40" s="816"/>
      <c r="FE40" s="816"/>
      <c r="FF40" s="816"/>
      <c r="FG40" s="816"/>
      <c r="FH40" s="816"/>
      <c r="FI40" s="816"/>
      <c r="FJ40" s="816"/>
      <c r="FK40" s="816"/>
      <c r="FL40" s="816"/>
      <c r="FM40" s="816"/>
      <c r="FN40" s="816"/>
      <c r="FO40" s="816"/>
      <c r="FP40" s="816"/>
      <c r="FQ40" s="816"/>
      <c r="FR40" s="816"/>
      <c r="FS40" s="816"/>
      <c r="FT40" s="816"/>
      <c r="FU40" s="816"/>
      <c r="FV40" s="816"/>
      <c r="FW40" s="816"/>
    </row>
    <row r="41" spans="1:179" s="817" customFormat="1" ht="13.8">
      <c r="A41" s="1170" t="s">
        <v>7486</v>
      </c>
      <c r="B41" s="1170" t="s">
        <v>7339</v>
      </c>
      <c r="C41" s="1179">
        <v>2</v>
      </c>
      <c r="D41" s="1179">
        <v>0</v>
      </c>
      <c r="E41" s="292">
        <v>25680.15</v>
      </c>
      <c r="F41" s="292">
        <v>25680.15</v>
      </c>
      <c r="G41" s="816"/>
      <c r="H41" s="816"/>
      <c r="I41" s="816"/>
      <c r="J41" s="816"/>
      <c r="K41" s="816"/>
      <c r="L41" s="816"/>
      <c r="M41" s="816"/>
      <c r="N41" s="816"/>
      <c r="O41" s="816"/>
      <c r="P41" s="816"/>
      <c r="Q41" s="816"/>
      <c r="R41" s="816"/>
      <c r="S41" s="816"/>
      <c r="T41" s="816"/>
      <c r="U41" s="816"/>
      <c r="V41" s="816"/>
      <c r="W41" s="816"/>
      <c r="X41" s="816"/>
      <c r="Y41" s="816"/>
      <c r="Z41" s="816"/>
      <c r="AA41" s="816"/>
      <c r="AB41" s="816"/>
      <c r="AC41" s="816"/>
      <c r="AD41" s="816"/>
      <c r="AE41" s="816"/>
      <c r="AF41" s="816"/>
      <c r="AG41" s="816"/>
      <c r="AH41" s="816"/>
      <c r="AI41" s="816"/>
      <c r="AJ41" s="816"/>
      <c r="AK41" s="816"/>
      <c r="AL41" s="816"/>
      <c r="AM41" s="816"/>
      <c r="AN41" s="816"/>
      <c r="AO41" s="816"/>
      <c r="AP41" s="816"/>
      <c r="AQ41" s="816"/>
      <c r="AR41" s="816"/>
      <c r="AS41" s="816"/>
      <c r="AT41" s="816"/>
      <c r="AU41" s="816"/>
      <c r="AV41" s="816"/>
      <c r="AW41" s="816"/>
      <c r="AX41" s="816"/>
      <c r="AY41" s="816"/>
      <c r="AZ41" s="816"/>
      <c r="BA41" s="816"/>
      <c r="BB41" s="816"/>
      <c r="BC41" s="816"/>
      <c r="BD41" s="816"/>
      <c r="BE41" s="816"/>
      <c r="BF41" s="816"/>
      <c r="BG41" s="816"/>
      <c r="BH41" s="816"/>
      <c r="BI41" s="816"/>
      <c r="BJ41" s="816"/>
      <c r="BK41" s="816"/>
      <c r="BL41" s="816"/>
      <c r="BM41" s="816"/>
      <c r="BN41" s="816"/>
      <c r="BO41" s="816"/>
      <c r="BP41" s="816"/>
      <c r="BQ41" s="816"/>
      <c r="BR41" s="816"/>
      <c r="BS41" s="816"/>
      <c r="BT41" s="816"/>
      <c r="BU41" s="816"/>
      <c r="BV41" s="816"/>
      <c r="BW41" s="816"/>
      <c r="BX41" s="816"/>
      <c r="BY41" s="816"/>
      <c r="BZ41" s="816"/>
      <c r="CA41" s="816"/>
      <c r="CB41" s="816"/>
      <c r="CC41" s="816"/>
      <c r="CD41" s="816"/>
      <c r="CE41" s="816"/>
      <c r="CF41" s="816"/>
      <c r="CG41" s="816"/>
      <c r="CH41" s="816"/>
      <c r="CI41" s="816"/>
      <c r="CJ41" s="816"/>
      <c r="CK41" s="816"/>
      <c r="CL41" s="816"/>
      <c r="CM41" s="816"/>
      <c r="CN41" s="816"/>
      <c r="CO41" s="816"/>
      <c r="CP41" s="816"/>
      <c r="CQ41" s="816"/>
      <c r="CR41" s="816"/>
      <c r="CS41" s="816"/>
      <c r="CT41" s="816"/>
      <c r="CU41" s="816"/>
      <c r="CV41" s="816"/>
      <c r="CW41" s="816"/>
      <c r="CX41" s="816"/>
      <c r="CY41" s="816"/>
      <c r="CZ41" s="816"/>
      <c r="DA41" s="816"/>
      <c r="DB41" s="816"/>
      <c r="DC41" s="816"/>
      <c r="DD41" s="816"/>
      <c r="DE41" s="816"/>
      <c r="DF41" s="816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816"/>
      <c r="DR41" s="816"/>
      <c r="DS41" s="816"/>
      <c r="DT41" s="816"/>
      <c r="DU41" s="816"/>
      <c r="DV41" s="816"/>
      <c r="DW41" s="816"/>
      <c r="DX41" s="816"/>
      <c r="DY41" s="816"/>
      <c r="DZ41" s="816"/>
      <c r="EA41" s="816"/>
      <c r="EB41" s="816"/>
      <c r="EC41" s="816"/>
      <c r="ED41" s="816"/>
      <c r="EE41" s="816"/>
      <c r="EF41" s="816"/>
      <c r="EG41" s="816"/>
      <c r="EH41" s="816"/>
      <c r="EI41" s="816"/>
      <c r="EJ41" s="816"/>
      <c r="EK41" s="816"/>
      <c r="EL41" s="816"/>
      <c r="EM41" s="816"/>
      <c r="EN41" s="816"/>
      <c r="EO41" s="816"/>
      <c r="EP41" s="816"/>
      <c r="EQ41" s="816"/>
      <c r="ER41" s="816"/>
      <c r="ES41" s="816"/>
      <c r="ET41" s="816"/>
      <c r="EU41" s="816"/>
      <c r="EV41" s="816"/>
      <c r="EW41" s="816"/>
      <c r="EX41" s="816"/>
      <c r="EY41" s="816"/>
      <c r="EZ41" s="816"/>
      <c r="FA41" s="816"/>
      <c r="FB41" s="816"/>
      <c r="FC41" s="816"/>
      <c r="FD41" s="816"/>
      <c r="FE41" s="816"/>
      <c r="FF41" s="816"/>
      <c r="FG41" s="816"/>
      <c r="FH41" s="816"/>
      <c r="FI41" s="816"/>
      <c r="FJ41" s="816"/>
      <c r="FK41" s="816"/>
      <c r="FL41" s="816"/>
      <c r="FM41" s="816"/>
      <c r="FN41" s="816"/>
      <c r="FO41" s="816"/>
      <c r="FP41" s="816"/>
      <c r="FQ41" s="816"/>
      <c r="FR41" s="816"/>
      <c r="FS41" s="816"/>
      <c r="FT41" s="816"/>
      <c r="FU41" s="816"/>
      <c r="FV41" s="816"/>
      <c r="FW41" s="816"/>
    </row>
    <row r="42" spans="1:179" s="817" customFormat="1" ht="13.8">
      <c r="A42" s="1170" t="s">
        <v>7487</v>
      </c>
      <c r="B42" s="1170" t="s">
        <v>7488</v>
      </c>
      <c r="C42" s="1179">
        <v>5</v>
      </c>
      <c r="D42" s="1179">
        <v>0</v>
      </c>
      <c r="E42" s="292">
        <v>29678.75</v>
      </c>
      <c r="F42" s="292">
        <v>29678.75</v>
      </c>
      <c r="G42" s="816"/>
      <c r="H42" s="816"/>
      <c r="I42" s="816"/>
      <c r="J42" s="816"/>
      <c r="K42" s="816"/>
      <c r="L42" s="816"/>
      <c r="M42" s="816"/>
      <c r="N42" s="816"/>
      <c r="O42" s="816"/>
      <c r="P42" s="816"/>
      <c r="Q42" s="816"/>
      <c r="R42" s="816"/>
      <c r="S42" s="816"/>
      <c r="T42" s="816"/>
      <c r="U42" s="816"/>
      <c r="V42" s="816"/>
      <c r="W42" s="816"/>
      <c r="X42" s="816"/>
      <c r="Y42" s="816"/>
      <c r="Z42" s="816"/>
      <c r="AA42" s="816"/>
      <c r="AB42" s="816"/>
      <c r="AC42" s="816"/>
      <c r="AD42" s="816"/>
      <c r="AE42" s="816"/>
      <c r="AF42" s="816"/>
      <c r="AG42" s="816"/>
      <c r="AH42" s="816"/>
      <c r="AI42" s="816"/>
      <c r="AJ42" s="816"/>
      <c r="AK42" s="816"/>
      <c r="AL42" s="816"/>
      <c r="AM42" s="816"/>
      <c r="AN42" s="816"/>
      <c r="AO42" s="816"/>
      <c r="AP42" s="816"/>
      <c r="AQ42" s="816"/>
      <c r="AR42" s="816"/>
      <c r="AS42" s="816"/>
      <c r="AT42" s="816"/>
      <c r="AU42" s="816"/>
      <c r="AV42" s="816"/>
      <c r="AW42" s="816"/>
      <c r="AX42" s="816"/>
      <c r="AY42" s="816"/>
      <c r="AZ42" s="816"/>
      <c r="BA42" s="816"/>
      <c r="BB42" s="816"/>
      <c r="BC42" s="816"/>
      <c r="BD42" s="816"/>
      <c r="BE42" s="816"/>
      <c r="BF42" s="816"/>
      <c r="BG42" s="816"/>
      <c r="BH42" s="816"/>
      <c r="BI42" s="816"/>
      <c r="BJ42" s="816"/>
      <c r="BK42" s="816"/>
      <c r="BL42" s="816"/>
      <c r="BM42" s="816"/>
      <c r="BN42" s="816"/>
      <c r="BO42" s="816"/>
      <c r="BP42" s="816"/>
      <c r="BQ42" s="816"/>
      <c r="BR42" s="816"/>
      <c r="BS42" s="816"/>
      <c r="BT42" s="816"/>
      <c r="BU42" s="816"/>
      <c r="BV42" s="816"/>
      <c r="BW42" s="816"/>
      <c r="BX42" s="816"/>
      <c r="BY42" s="816"/>
      <c r="BZ42" s="816"/>
      <c r="CA42" s="816"/>
      <c r="CB42" s="816"/>
      <c r="CC42" s="816"/>
      <c r="CD42" s="816"/>
      <c r="CE42" s="816"/>
      <c r="CF42" s="816"/>
      <c r="CG42" s="816"/>
      <c r="CH42" s="816"/>
      <c r="CI42" s="816"/>
      <c r="CJ42" s="816"/>
      <c r="CK42" s="816"/>
      <c r="CL42" s="816"/>
      <c r="CM42" s="816"/>
      <c r="CN42" s="816"/>
      <c r="CO42" s="816"/>
      <c r="CP42" s="816"/>
      <c r="CQ42" s="816"/>
      <c r="CR42" s="816"/>
      <c r="CS42" s="816"/>
      <c r="CT42" s="816"/>
      <c r="CU42" s="816"/>
      <c r="CV42" s="816"/>
      <c r="CW42" s="816"/>
      <c r="CX42" s="816"/>
      <c r="CY42" s="816"/>
      <c r="CZ42" s="816"/>
      <c r="DA42" s="816"/>
      <c r="DB42" s="816"/>
      <c r="DC42" s="816"/>
      <c r="DD42" s="816"/>
      <c r="DE42" s="816"/>
      <c r="DF42" s="816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816"/>
      <c r="DR42" s="816"/>
      <c r="DS42" s="816"/>
      <c r="DT42" s="816"/>
      <c r="DU42" s="816"/>
      <c r="DV42" s="816"/>
      <c r="DW42" s="816"/>
      <c r="DX42" s="816"/>
      <c r="DY42" s="816"/>
      <c r="DZ42" s="816"/>
      <c r="EA42" s="816"/>
      <c r="EB42" s="816"/>
      <c r="EC42" s="816"/>
      <c r="ED42" s="816"/>
      <c r="EE42" s="816"/>
      <c r="EF42" s="816"/>
      <c r="EG42" s="816"/>
      <c r="EH42" s="816"/>
      <c r="EI42" s="816"/>
      <c r="EJ42" s="816"/>
      <c r="EK42" s="816"/>
      <c r="EL42" s="816"/>
      <c r="EM42" s="816"/>
      <c r="EN42" s="816"/>
      <c r="EO42" s="816"/>
      <c r="EP42" s="816"/>
      <c r="EQ42" s="816"/>
      <c r="ER42" s="816"/>
      <c r="ES42" s="816"/>
      <c r="ET42" s="816"/>
      <c r="EU42" s="816"/>
      <c r="EV42" s="816"/>
      <c r="EW42" s="816"/>
      <c r="EX42" s="816"/>
      <c r="EY42" s="816"/>
      <c r="EZ42" s="816"/>
      <c r="FA42" s="816"/>
      <c r="FB42" s="816"/>
      <c r="FC42" s="816"/>
      <c r="FD42" s="816"/>
      <c r="FE42" s="816"/>
      <c r="FF42" s="816"/>
      <c r="FG42" s="816"/>
      <c r="FH42" s="816"/>
      <c r="FI42" s="816"/>
      <c r="FJ42" s="816"/>
      <c r="FK42" s="816"/>
      <c r="FL42" s="816"/>
      <c r="FM42" s="816"/>
      <c r="FN42" s="816"/>
      <c r="FO42" s="816"/>
      <c r="FP42" s="816"/>
      <c r="FQ42" s="816"/>
      <c r="FR42" s="816"/>
      <c r="FS42" s="816"/>
      <c r="FT42" s="816"/>
      <c r="FU42" s="816"/>
      <c r="FV42" s="816"/>
      <c r="FW42" s="816"/>
    </row>
    <row r="43" spans="1:179" s="817" customFormat="1" ht="13.8">
      <c r="A43" s="1170" t="s">
        <v>7489</v>
      </c>
      <c r="B43" s="1170" t="s">
        <v>7490</v>
      </c>
      <c r="C43" s="1179">
        <v>0</v>
      </c>
      <c r="D43" s="1180">
        <v>9648</v>
      </c>
      <c r="E43" s="292">
        <v>130.56</v>
      </c>
      <c r="F43" s="292">
        <v>130.56</v>
      </c>
      <c r="G43" s="816"/>
      <c r="H43" s="816"/>
      <c r="I43" s="816"/>
      <c r="J43" s="816"/>
      <c r="K43" s="816"/>
      <c r="L43" s="816"/>
      <c r="M43" s="816"/>
      <c r="N43" s="816"/>
      <c r="O43" s="816"/>
      <c r="P43" s="816"/>
      <c r="Q43" s="816"/>
      <c r="R43" s="816"/>
      <c r="S43" s="816"/>
      <c r="T43" s="816"/>
      <c r="U43" s="816"/>
      <c r="V43" s="816"/>
      <c r="W43" s="816"/>
      <c r="X43" s="816"/>
      <c r="Y43" s="816"/>
      <c r="Z43" s="816"/>
      <c r="AA43" s="816"/>
      <c r="AB43" s="816"/>
      <c r="AC43" s="816"/>
      <c r="AD43" s="816"/>
      <c r="AE43" s="816"/>
      <c r="AF43" s="816"/>
      <c r="AG43" s="816"/>
      <c r="AH43" s="816"/>
      <c r="AI43" s="816"/>
      <c r="AJ43" s="816"/>
      <c r="AK43" s="816"/>
      <c r="AL43" s="816"/>
      <c r="AM43" s="816"/>
      <c r="AN43" s="816"/>
      <c r="AO43" s="816"/>
      <c r="AP43" s="816"/>
      <c r="AQ43" s="816"/>
      <c r="AR43" s="816"/>
      <c r="AS43" s="816"/>
      <c r="AT43" s="816"/>
      <c r="AU43" s="816"/>
      <c r="AV43" s="816"/>
      <c r="AW43" s="816"/>
      <c r="AX43" s="816"/>
      <c r="AY43" s="816"/>
      <c r="AZ43" s="816"/>
      <c r="BA43" s="816"/>
      <c r="BB43" s="816"/>
      <c r="BC43" s="816"/>
      <c r="BD43" s="816"/>
      <c r="BE43" s="816"/>
      <c r="BF43" s="816"/>
      <c r="BG43" s="816"/>
      <c r="BH43" s="816"/>
      <c r="BI43" s="816"/>
      <c r="BJ43" s="816"/>
      <c r="BK43" s="816"/>
      <c r="BL43" s="816"/>
      <c r="BM43" s="816"/>
      <c r="BN43" s="816"/>
      <c r="BO43" s="816"/>
      <c r="BP43" s="816"/>
      <c r="BQ43" s="816"/>
      <c r="BR43" s="816"/>
      <c r="BS43" s="816"/>
      <c r="BT43" s="816"/>
      <c r="BU43" s="816"/>
      <c r="BV43" s="816"/>
      <c r="BW43" s="816"/>
      <c r="BX43" s="816"/>
      <c r="BY43" s="816"/>
      <c r="BZ43" s="816"/>
      <c r="CA43" s="816"/>
      <c r="CB43" s="816"/>
      <c r="CC43" s="816"/>
      <c r="CD43" s="816"/>
      <c r="CE43" s="816"/>
      <c r="CF43" s="816"/>
      <c r="CG43" s="816"/>
      <c r="CH43" s="816"/>
      <c r="CI43" s="816"/>
      <c r="CJ43" s="816"/>
      <c r="CK43" s="816"/>
      <c r="CL43" s="816"/>
      <c r="CM43" s="816"/>
      <c r="CN43" s="816"/>
      <c r="CO43" s="816"/>
      <c r="CP43" s="816"/>
      <c r="CQ43" s="816"/>
      <c r="CR43" s="816"/>
      <c r="CS43" s="816"/>
      <c r="CT43" s="816"/>
      <c r="CU43" s="816"/>
      <c r="CV43" s="816"/>
      <c r="CW43" s="816"/>
      <c r="CX43" s="816"/>
      <c r="CY43" s="816"/>
      <c r="CZ43" s="816"/>
      <c r="DA43" s="816"/>
      <c r="DB43" s="816"/>
      <c r="DC43" s="816"/>
      <c r="DD43" s="816"/>
      <c r="DE43" s="816"/>
      <c r="DF43" s="816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816"/>
      <c r="DR43" s="816"/>
      <c r="DS43" s="816"/>
      <c r="DT43" s="816"/>
      <c r="DU43" s="816"/>
      <c r="DV43" s="816"/>
      <c r="DW43" s="816"/>
      <c r="DX43" s="816"/>
      <c r="DY43" s="816"/>
      <c r="DZ43" s="816"/>
      <c r="EA43" s="816"/>
      <c r="EB43" s="816"/>
      <c r="EC43" s="816"/>
      <c r="ED43" s="816"/>
      <c r="EE43" s="816"/>
      <c r="EF43" s="816"/>
      <c r="EG43" s="816"/>
      <c r="EH43" s="816"/>
      <c r="EI43" s="816"/>
      <c r="EJ43" s="816"/>
      <c r="EK43" s="816"/>
      <c r="EL43" s="816"/>
      <c r="EM43" s="816"/>
      <c r="EN43" s="816"/>
      <c r="EO43" s="816"/>
      <c r="EP43" s="816"/>
      <c r="EQ43" s="816"/>
      <c r="ER43" s="816"/>
      <c r="ES43" s="816"/>
      <c r="ET43" s="816"/>
      <c r="EU43" s="816"/>
      <c r="EV43" s="816"/>
      <c r="EW43" s="816"/>
      <c r="EX43" s="816"/>
      <c r="EY43" s="816"/>
      <c r="EZ43" s="816"/>
      <c r="FA43" s="816"/>
      <c r="FB43" s="816"/>
      <c r="FC43" s="816"/>
      <c r="FD43" s="816"/>
      <c r="FE43" s="816"/>
      <c r="FF43" s="816"/>
      <c r="FG43" s="816"/>
      <c r="FH43" s="816"/>
      <c r="FI43" s="816"/>
      <c r="FJ43" s="816"/>
      <c r="FK43" s="816"/>
      <c r="FL43" s="816"/>
      <c r="FM43" s="816"/>
      <c r="FN43" s="816"/>
      <c r="FO43" s="816"/>
      <c r="FP43" s="816"/>
      <c r="FQ43" s="816"/>
      <c r="FR43" s="816"/>
      <c r="FS43" s="816"/>
      <c r="FT43" s="816"/>
      <c r="FU43" s="816"/>
      <c r="FV43" s="816"/>
      <c r="FW43" s="816"/>
    </row>
    <row r="44" spans="1:179" s="817" customFormat="1" ht="13.8">
      <c r="A44" s="1170" t="s">
        <v>7491</v>
      </c>
      <c r="B44" s="1170" t="s">
        <v>7492</v>
      </c>
      <c r="C44" s="1179">
        <v>0</v>
      </c>
      <c r="D44" s="1180">
        <v>4992</v>
      </c>
      <c r="E44" s="292">
        <v>148.53</v>
      </c>
      <c r="F44" s="292">
        <v>148.53</v>
      </c>
      <c r="G44" s="816"/>
      <c r="H44" s="816"/>
      <c r="I44" s="816"/>
      <c r="J44" s="816"/>
      <c r="K44" s="816"/>
      <c r="L44" s="816"/>
      <c r="M44" s="816"/>
      <c r="N44" s="816"/>
      <c r="O44" s="816"/>
      <c r="P44" s="816"/>
      <c r="Q44" s="816"/>
      <c r="R44" s="816"/>
      <c r="S44" s="816"/>
      <c r="T44" s="816"/>
      <c r="U44" s="816"/>
      <c r="V44" s="816"/>
      <c r="W44" s="816"/>
      <c r="X44" s="816"/>
      <c r="Y44" s="816"/>
      <c r="Z44" s="816"/>
      <c r="AA44" s="816"/>
      <c r="AB44" s="816"/>
      <c r="AC44" s="816"/>
      <c r="AD44" s="816"/>
      <c r="AE44" s="816"/>
      <c r="AF44" s="816"/>
      <c r="AG44" s="816"/>
      <c r="AH44" s="816"/>
      <c r="AI44" s="816"/>
      <c r="AJ44" s="816"/>
      <c r="AK44" s="816"/>
      <c r="AL44" s="816"/>
      <c r="AM44" s="816"/>
      <c r="AN44" s="816"/>
      <c r="AO44" s="816"/>
      <c r="AP44" s="816"/>
      <c r="AQ44" s="816"/>
      <c r="AR44" s="816"/>
      <c r="AS44" s="816"/>
      <c r="AT44" s="816"/>
      <c r="AU44" s="816"/>
      <c r="AV44" s="816"/>
      <c r="AW44" s="816"/>
      <c r="AX44" s="816"/>
      <c r="AY44" s="816"/>
      <c r="AZ44" s="816"/>
      <c r="BA44" s="816"/>
      <c r="BB44" s="816"/>
      <c r="BC44" s="816"/>
      <c r="BD44" s="816"/>
      <c r="BE44" s="816"/>
      <c r="BF44" s="816"/>
      <c r="BG44" s="816"/>
      <c r="BH44" s="816"/>
      <c r="BI44" s="816"/>
      <c r="BJ44" s="816"/>
      <c r="BK44" s="816"/>
      <c r="BL44" s="816"/>
      <c r="BM44" s="816"/>
      <c r="BN44" s="816"/>
      <c r="BO44" s="816"/>
      <c r="BP44" s="816"/>
      <c r="BQ44" s="816"/>
      <c r="BR44" s="816"/>
      <c r="BS44" s="816"/>
      <c r="BT44" s="816"/>
      <c r="BU44" s="816"/>
      <c r="BV44" s="816"/>
      <c r="BW44" s="816"/>
      <c r="BX44" s="816"/>
      <c r="BY44" s="816"/>
      <c r="BZ44" s="816"/>
      <c r="CA44" s="816"/>
      <c r="CB44" s="816"/>
      <c r="CC44" s="816"/>
      <c r="CD44" s="816"/>
      <c r="CE44" s="816"/>
      <c r="CF44" s="816"/>
      <c r="CG44" s="816"/>
      <c r="CH44" s="816"/>
      <c r="CI44" s="816"/>
      <c r="CJ44" s="816"/>
      <c r="CK44" s="816"/>
      <c r="CL44" s="816"/>
      <c r="CM44" s="816"/>
      <c r="CN44" s="816"/>
      <c r="CO44" s="816"/>
      <c r="CP44" s="816"/>
      <c r="CQ44" s="816"/>
      <c r="CR44" s="816"/>
      <c r="CS44" s="816"/>
      <c r="CT44" s="816"/>
      <c r="CU44" s="816"/>
      <c r="CV44" s="816"/>
      <c r="CW44" s="816"/>
      <c r="CX44" s="816"/>
      <c r="CY44" s="816"/>
      <c r="CZ44" s="816"/>
      <c r="DA44" s="816"/>
      <c r="DB44" s="816"/>
      <c r="DC44" s="816"/>
      <c r="DD44" s="816"/>
      <c r="DE44" s="816"/>
      <c r="DF44" s="816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816"/>
      <c r="DR44" s="816"/>
      <c r="DS44" s="816"/>
      <c r="DT44" s="816"/>
      <c r="DU44" s="816"/>
      <c r="DV44" s="816"/>
      <c r="DW44" s="816"/>
      <c r="DX44" s="816"/>
      <c r="DY44" s="816"/>
      <c r="DZ44" s="816"/>
      <c r="EA44" s="816"/>
      <c r="EB44" s="816"/>
      <c r="EC44" s="816"/>
      <c r="ED44" s="816"/>
      <c r="EE44" s="816"/>
      <c r="EF44" s="816"/>
      <c r="EG44" s="816"/>
      <c r="EH44" s="816"/>
      <c r="EI44" s="816"/>
      <c r="EJ44" s="816"/>
      <c r="EK44" s="816"/>
      <c r="EL44" s="816"/>
      <c r="EM44" s="816"/>
      <c r="EN44" s="816"/>
      <c r="EO44" s="816"/>
      <c r="EP44" s="816"/>
      <c r="EQ44" s="816"/>
      <c r="ER44" s="816"/>
      <c r="ES44" s="816"/>
      <c r="ET44" s="816"/>
      <c r="EU44" s="816"/>
      <c r="EV44" s="816"/>
      <c r="EW44" s="816"/>
      <c r="EX44" s="816"/>
      <c r="EY44" s="816"/>
      <c r="EZ44" s="816"/>
      <c r="FA44" s="816"/>
      <c r="FB44" s="816"/>
      <c r="FC44" s="816"/>
      <c r="FD44" s="816"/>
      <c r="FE44" s="816"/>
      <c r="FF44" s="816"/>
      <c r="FG44" s="816"/>
      <c r="FH44" s="816"/>
      <c r="FI44" s="816"/>
      <c r="FJ44" s="816"/>
      <c r="FK44" s="816"/>
      <c r="FL44" s="816"/>
      <c r="FM44" s="816"/>
      <c r="FN44" s="816"/>
      <c r="FO44" s="816"/>
      <c r="FP44" s="816"/>
      <c r="FQ44" s="816"/>
      <c r="FR44" s="816"/>
      <c r="FS44" s="816"/>
      <c r="FT44" s="816"/>
      <c r="FU44" s="816"/>
      <c r="FV44" s="816"/>
      <c r="FW44" s="816"/>
    </row>
    <row r="45" spans="1:179" s="1023" customFormat="1" ht="15" customHeight="1">
      <c r="A45" s="1029" t="s">
        <v>529</v>
      </c>
      <c r="B45" s="605" t="s">
        <v>4244</v>
      </c>
      <c r="C45" s="1030">
        <f>SUM(C19:C44)</f>
        <v>48</v>
      </c>
      <c r="D45" s="1181">
        <f>SUM(D19:D44)</f>
        <v>14640</v>
      </c>
      <c r="E45" s="1039" t="s">
        <v>529</v>
      </c>
      <c r="F45" s="1039" t="s">
        <v>529</v>
      </c>
    </row>
    <row r="46" spans="1:179">
      <c r="A46" s="1182"/>
      <c r="B46" s="1183"/>
      <c r="C46" s="1182"/>
      <c r="D46" s="1182"/>
      <c r="E46" s="1184"/>
      <c r="F46" s="1184"/>
    </row>
    <row r="47" spans="1:179" s="1022" customFormat="1">
      <c r="A47" s="1276" t="s">
        <v>4104</v>
      </c>
      <c r="B47" s="1276" t="s">
        <v>4103</v>
      </c>
      <c r="C47" s="1019"/>
      <c r="D47" s="1019"/>
      <c r="E47" s="1036"/>
      <c r="F47" s="1036"/>
      <c r="G47" s="837"/>
      <c r="H47" s="837"/>
      <c r="I47" s="837"/>
      <c r="J47" s="837"/>
      <c r="K47" s="837"/>
      <c r="L47" s="837"/>
      <c r="M47" s="837"/>
      <c r="N47" s="837"/>
      <c r="O47" s="837"/>
      <c r="P47" s="837"/>
      <c r="Q47" s="837"/>
      <c r="R47" s="837"/>
      <c r="S47" s="837"/>
      <c r="T47" s="837"/>
      <c r="U47" s="837"/>
      <c r="V47" s="837"/>
      <c r="W47" s="837"/>
      <c r="X47" s="837"/>
      <c r="Y47" s="837"/>
      <c r="Z47" s="837"/>
      <c r="AA47" s="837"/>
      <c r="AB47" s="837"/>
      <c r="AC47" s="837"/>
      <c r="AD47" s="837"/>
      <c r="AE47" s="837"/>
      <c r="AF47" s="837"/>
      <c r="AG47" s="837"/>
      <c r="AH47" s="837"/>
      <c r="AI47" s="837"/>
      <c r="AJ47" s="837"/>
      <c r="AK47" s="837"/>
      <c r="AL47" s="837"/>
      <c r="AM47" s="837"/>
      <c r="AN47" s="837"/>
      <c r="AO47" s="837"/>
      <c r="AP47" s="837"/>
      <c r="AQ47" s="837"/>
      <c r="AR47" s="837"/>
      <c r="AS47" s="837"/>
      <c r="AT47" s="837"/>
      <c r="AU47" s="837"/>
      <c r="AV47" s="837"/>
      <c r="AW47" s="837"/>
      <c r="AX47" s="837"/>
      <c r="AY47" s="837"/>
      <c r="AZ47" s="837"/>
      <c r="BA47" s="837"/>
      <c r="BB47" s="837"/>
      <c r="BC47" s="837"/>
      <c r="BD47" s="837"/>
      <c r="BE47" s="837"/>
      <c r="BF47" s="837"/>
      <c r="BG47" s="837"/>
      <c r="BH47" s="837"/>
      <c r="BI47" s="837"/>
      <c r="BJ47" s="837"/>
      <c r="BK47" s="837"/>
      <c r="BL47" s="837"/>
      <c r="BM47" s="837"/>
      <c r="BN47" s="837"/>
      <c r="BO47" s="837"/>
      <c r="BP47" s="837"/>
      <c r="BQ47" s="837"/>
      <c r="BR47" s="837"/>
      <c r="BS47" s="837"/>
      <c r="BT47" s="837"/>
      <c r="BU47" s="837"/>
      <c r="BV47" s="837"/>
      <c r="BW47" s="837"/>
      <c r="BX47" s="837"/>
      <c r="BY47" s="837"/>
      <c r="BZ47" s="837"/>
      <c r="CA47" s="837"/>
      <c r="CB47" s="837"/>
      <c r="CC47" s="837"/>
      <c r="CD47" s="837"/>
      <c r="CE47" s="837"/>
      <c r="CF47" s="837"/>
      <c r="CG47" s="837"/>
      <c r="CH47" s="837"/>
      <c r="CI47" s="837"/>
      <c r="CJ47" s="837"/>
      <c r="CK47" s="837"/>
      <c r="CL47" s="837"/>
      <c r="CM47" s="837"/>
      <c r="CN47" s="837"/>
      <c r="CO47" s="837"/>
      <c r="CP47" s="837"/>
      <c r="CQ47" s="837"/>
      <c r="CR47" s="837"/>
      <c r="CS47" s="837"/>
      <c r="CT47" s="837"/>
      <c r="CU47" s="837"/>
      <c r="CV47" s="837"/>
      <c r="CW47" s="837"/>
      <c r="CX47" s="837"/>
      <c r="CY47" s="837"/>
      <c r="CZ47" s="837"/>
      <c r="DA47" s="837"/>
      <c r="DB47" s="837"/>
      <c r="DC47" s="837"/>
      <c r="DD47" s="837"/>
      <c r="DE47" s="837"/>
      <c r="DF47" s="837"/>
      <c r="DG47" s="837"/>
      <c r="DH47" s="837"/>
      <c r="DI47" s="837"/>
      <c r="DJ47" s="837"/>
      <c r="DK47" s="837"/>
      <c r="DL47" s="837"/>
      <c r="DM47" s="837"/>
      <c r="DN47" s="837"/>
      <c r="DO47" s="837"/>
      <c r="DP47" s="837"/>
      <c r="DQ47" s="837"/>
      <c r="DR47" s="837"/>
      <c r="DS47" s="837"/>
      <c r="DT47" s="837"/>
      <c r="DU47" s="837"/>
      <c r="DV47" s="837"/>
      <c r="DW47" s="837"/>
      <c r="DX47" s="837"/>
      <c r="DY47" s="837"/>
      <c r="DZ47" s="837"/>
      <c r="EA47" s="837"/>
      <c r="EB47" s="837"/>
      <c r="EC47" s="837"/>
      <c r="ED47" s="837"/>
      <c r="EE47" s="837"/>
      <c r="EF47" s="837"/>
      <c r="EG47" s="837"/>
      <c r="EH47" s="837"/>
      <c r="EI47" s="837"/>
      <c r="EJ47" s="837"/>
      <c r="EK47" s="837"/>
      <c r="EL47" s="837"/>
      <c r="EM47" s="837"/>
      <c r="EN47" s="837"/>
      <c r="EO47" s="837"/>
      <c r="EP47" s="837"/>
      <c r="EQ47" s="837"/>
      <c r="ER47" s="837"/>
      <c r="ES47" s="837"/>
      <c r="ET47" s="837"/>
      <c r="EU47" s="837"/>
      <c r="EV47" s="837"/>
      <c r="EW47" s="837"/>
      <c r="EX47" s="837"/>
      <c r="EY47" s="837"/>
      <c r="EZ47" s="837"/>
      <c r="FA47" s="837"/>
      <c r="FB47" s="837"/>
      <c r="FC47" s="837"/>
      <c r="FD47" s="837"/>
      <c r="FE47" s="837"/>
      <c r="FF47" s="837"/>
      <c r="FG47" s="837"/>
    </row>
    <row r="48" spans="1:179" s="817" customFormat="1" ht="13.8">
      <c r="A48" s="1185" t="s">
        <v>7466</v>
      </c>
      <c r="B48" s="1185" t="s">
        <v>5103</v>
      </c>
      <c r="C48" s="1186">
        <v>1</v>
      </c>
      <c r="D48" s="1186">
        <v>0</v>
      </c>
      <c r="E48" s="292">
        <v>11273.25</v>
      </c>
      <c r="F48" s="292">
        <v>11273.25</v>
      </c>
      <c r="G48" s="816"/>
      <c r="H48" s="816"/>
      <c r="I48" s="816"/>
      <c r="J48" s="816"/>
      <c r="K48" s="816"/>
      <c r="L48" s="816"/>
      <c r="M48" s="816"/>
      <c r="N48" s="816"/>
      <c r="O48" s="816"/>
      <c r="P48" s="816"/>
      <c r="Q48" s="816"/>
      <c r="R48" s="816"/>
      <c r="S48" s="816"/>
      <c r="T48" s="816"/>
      <c r="U48" s="816"/>
      <c r="V48" s="816"/>
      <c r="W48" s="816"/>
      <c r="X48" s="816"/>
      <c r="Y48" s="816"/>
      <c r="Z48" s="816"/>
      <c r="AA48" s="816"/>
      <c r="AB48" s="816"/>
      <c r="AC48" s="816"/>
      <c r="AD48" s="816"/>
      <c r="AE48" s="816"/>
      <c r="AF48" s="816"/>
      <c r="AG48" s="816"/>
      <c r="AH48" s="816"/>
      <c r="AI48" s="816"/>
      <c r="AJ48" s="816"/>
      <c r="AK48" s="816"/>
      <c r="AL48" s="816"/>
      <c r="AM48" s="816"/>
      <c r="AN48" s="816"/>
      <c r="AO48" s="816"/>
      <c r="AP48" s="816"/>
      <c r="AQ48" s="816"/>
      <c r="AR48" s="816"/>
      <c r="AS48" s="816"/>
      <c r="AT48" s="816"/>
      <c r="AU48" s="816"/>
      <c r="AV48" s="816"/>
      <c r="AW48" s="816"/>
      <c r="AX48" s="816"/>
      <c r="AY48" s="816"/>
      <c r="AZ48" s="816"/>
      <c r="BA48" s="816"/>
      <c r="BB48" s="816"/>
      <c r="BC48" s="816"/>
      <c r="BD48" s="816"/>
      <c r="BE48" s="816"/>
      <c r="BF48" s="816"/>
      <c r="BG48" s="816"/>
      <c r="BH48" s="816"/>
      <c r="BI48" s="816"/>
      <c r="BJ48" s="816"/>
      <c r="BK48" s="816"/>
      <c r="BL48" s="816"/>
      <c r="BM48" s="816"/>
      <c r="BN48" s="816"/>
      <c r="BO48" s="816"/>
      <c r="BP48" s="816"/>
      <c r="BQ48" s="816"/>
      <c r="BR48" s="816"/>
      <c r="BS48" s="816"/>
      <c r="BT48" s="816"/>
      <c r="BU48" s="816"/>
      <c r="BV48" s="816"/>
      <c r="BW48" s="816"/>
      <c r="BX48" s="816"/>
      <c r="BY48" s="816"/>
      <c r="BZ48" s="816"/>
      <c r="CA48" s="816"/>
      <c r="CB48" s="816"/>
      <c r="CC48" s="816"/>
      <c r="CD48" s="816"/>
      <c r="CE48" s="816"/>
      <c r="CF48" s="816"/>
      <c r="CG48" s="816"/>
      <c r="CH48" s="816"/>
      <c r="CI48" s="816"/>
      <c r="CJ48" s="816"/>
      <c r="CK48" s="816"/>
      <c r="CL48" s="816"/>
      <c r="CM48" s="816"/>
      <c r="CN48" s="816"/>
      <c r="CO48" s="816"/>
      <c r="CP48" s="816"/>
      <c r="CQ48" s="816"/>
      <c r="CR48" s="816"/>
      <c r="CS48" s="816"/>
      <c r="CT48" s="816"/>
      <c r="CU48" s="816"/>
      <c r="CV48" s="816"/>
      <c r="CW48" s="816"/>
      <c r="CX48" s="816"/>
      <c r="CY48" s="816"/>
      <c r="CZ48" s="816"/>
      <c r="DA48" s="816"/>
      <c r="DB48" s="816"/>
      <c r="DC48" s="816"/>
      <c r="DD48" s="816"/>
      <c r="DE48" s="816"/>
      <c r="DF48" s="816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816"/>
      <c r="DR48" s="816"/>
      <c r="DS48" s="816"/>
      <c r="DT48" s="816"/>
      <c r="DU48" s="816"/>
      <c r="DV48" s="816"/>
      <c r="DW48" s="816"/>
      <c r="DX48" s="816"/>
      <c r="DY48" s="816"/>
      <c r="DZ48" s="816"/>
      <c r="EA48" s="816"/>
      <c r="EB48" s="816"/>
      <c r="EC48" s="816"/>
      <c r="ED48" s="816"/>
      <c r="EE48" s="816"/>
      <c r="EF48" s="816"/>
      <c r="EG48" s="816"/>
      <c r="EH48" s="816"/>
      <c r="EI48" s="816"/>
      <c r="EJ48" s="816"/>
      <c r="EK48" s="816"/>
      <c r="EL48" s="816"/>
      <c r="EM48" s="816"/>
      <c r="EN48" s="816"/>
      <c r="EO48" s="816"/>
      <c r="EP48" s="816"/>
      <c r="EQ48" s="816"/>
      <c r="ER48" s="816"/>
      <c r="ES48" s="816"/>
      <c r="ET48" s="816"/>
      <c r="EU48" s="816"/>
      <c r="EV48" s="816"/>
      <c r="EW48" s="816"/>
      <c r="EX48" s="816"/>
      <c r="EY48" s="816"/>
      <c r="EZ48" s="816"/>
      <c r="FA48" s="816"/>
      <c r="FB48" s="816"/>
      <c r="FC48" s="816"/>
      <c r="FD48" s="816"/>
      <c r="FE48" s="816"/>
      <c r="FF48" s="816"/>
      <c r="FG48" s="816"/>
      <c r="FH48" s="816"/>
      <c r="FI48" s="816"/>
      <c r="FJ48" s="816"/>
      <c r="FK48" s="816"/>
      <c r="FL48" s="816"/>
      <c r="FM48" s="816"/>
      <c r="FN48" s="816"/>
      <c r="FO48" s="816"/>
      <c r="FP48" s="816"/>
      <c r="FQ48" s="816"/>
      <c r="FR48" s="816"/>
      <c r="FS48" s="816"/>
      <c r="FT48" s="816"/>
      <c r="FU48" s="816"/>
      <c r="FV48" s="816"/>
      <c r="FW48" s="816"/>
    </row>
    <row r="49" spans="1:179" s="817" customFormat="1" ht="13.8">
      <c r="A49" s="1185" t="s">
        <v>6827</v>
      </c>
      <c r="B49" s="1185" t="s">
        <v>7471</v>
      </c>
      <c r="C49" s="1186">
        <v>2</v>
      </c>
      <c r="D49" s="1186">
        <v>0</v>
      </c>
      <c r="E49" s="292">
        <v>9263.35</v>
      </c>
      <c r="F49" s="292">
        <v>9263.35</v>
      </c>
      <c r="G49" s="816"/>
      <c r="H49" s="816"/>
      <c r="I49" s="816"/>
      <c r="J49" s="816"/>
      <c r="K49" s="816"/>
      <c r="L49" s="816"/>
      <c r="M49" s="816"/>
      <c r="N49" s="816"/>
      <c r="O49" s="816"/>
      <c r="P49" s="816"/>
      <c r="Q49" s="816"/>
      <c r="R49" s="816"/>
      <c r="S49" s="816"/>
      <c r="T49" s="816"/>
      <c r="U49" s="816"/>
      <c r="V49" s="816"/>
      <c r="W49" s="816"/>
      <c r="X49" s="816"/>
      <c r="Y49" s="816"/>
      <c r="Z49" s="816"/>
      <c r="AA49" s="816"/>
      <c r="AB49" s="816"/>
      <c r="AC49" s="816"/>
      <c r="AD49" s="816"/>
      <c r="AE49" s="816"/>
      <c r="AF49" s="816"/>
      <c r="AG49" s="816"/>
      <c r="AH49" s="816"/>
      <c r="AI49" s="816"/>
      <c r="AJ49" s="816"/>
      <c r="AK49" s="816"/>
      <c r="AL49" s="816"/>
      <c r="AM49" s="816"/>
      <c r="AN49" s="816"/>
      <c r="AO49" s="816"/>
      <c r="AP49" s="816"/>
      <c r="AQ49" s="816"/>
      <c r="AR49" s="816"/>
      <c r="AS49" s="816"/>
      <c r="AT49" s="816"/>
      <c r="AU49" s="816"/>
      <c r="AV49" s="816"/>
      <c r="AW49" s="816"/>
      <c r="AX49" s="816"/>
      <c r="AY49" s="816"/>
      <c r="AZ49" s="816"/>
      <c r="BA49" s="816"/>
      <c r="BB49" s="816"/>
      <c r="BC49" s="816"/>
      <c r="BD49" s="816"/>
      <c r="BE49" s="816"/>
      <c r="BF49" s="816"/>
      <c r="BG49" s="816"/>
      <c r="BH49" s="816"/>
      <c r="BI49" s="816"/>
      <c r="BJ49" s="816"/>
      <c r="BK49" s="816"/>
      <c r="BL49" s="816"/>
      <c r="BM49" s="816"/>
      <c r="BN49" s="816"/>
      <c r="BO49" s="816"/>
      <c r="BP49" s="816"/>
      <c r="BQ49" s="816"/>
      <c r="BR49" s="816"/>
      <c r="BS49" s="816"/>
      <c r="BT49" s="816"/>
      <c r="BU49" s="816"/>
      <c r="BV49" s="816"/>
      <c r="BW49" s="816"/>
      <c r="BX49" s="816"/>
      <c r="BY49" s="816"/>
      <c r="BZ49" s="816"/>
      <c r="CA49" s="816"/>
      <c r="CB49" s="816"/>
      <c r="CC49" s="816"/>
      <c r="CD49" s="816"/>
      <c r="CE49" s="816"/>
      <c r="CF49" s="816"/>
      <c r="CG49" s="816"/>
      <c r="CH49" s="816"/>
      <c r="CI49" s="816"/>
      <c r="CJ49" s="816"/>
      <c r="CK49" s="816"/>
      <c r="CL49" s="816"/>
      <c r="CM49" s="816"/>
      <c r="CN49" s="816"/>
      <c r="CO49" s="816"/>
      <c r="CP49" s="816"/>
      <c r="CQ49" s="816"/>
      <c r="CR49" s="816"/>
      <c r="CS49" s="816"/>
      <c r="CT49" s="816"/>
      <c r="CU49" s="816"/>
      <c r="CV49" s="816"/>
      <c r="CW49" s="816"/>
      <c r="CX49" s="816"/>
      <c r="CY49" s="816"/>
      <c r="CZ49" s="816"/>
      <c r="DA49" s="816"/>
      <c r="DB49" s="816"/>
      <c r="DC49" s="816"/>
      <c r="DD49" s="816"/>
      <c r="DE49" s="816"/>
      <c r="DF49" s="816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816"/>
      <c r="DR49" s="816"/>
      <c r="DS49" s="816"/>
      <c r="DT49" s="816"/>
      <c r="DU49" s="816"/>
      <c r="DV49" s="816"/>
      <c r="DW49" s="816"/>
      <c r="DX49" s="816"/>
      <c r="DY49" s="816"/>
      <c r="DZ49" s="816"/>
      <c r="EA49" s="816"/>
      <c r="EB49" s="816"/>
      <c r="EC49" s="816"/>
      <c r="ED49" s="816"/>
      <c r="EE49" s="816"/>
      <c r="EF49" s="816"/>
      <c r="EG49" s="816"/>
      <c r="EH49" s="816"/>
      <c r="EI49" s="816"/>
      <c r="EJ49" s="816"/>
      <c r="EK49" s="816"/>
      <c r="EL49" s="816"/>
      <c r="EM49" s="816"/>
      <c r="EN49" s="816"/>
      <c r="EO49" s="816"/>
      <c r="EP49" s="816"/>
      <c r="EQ49" s="816"/>
      <c r="ER49" s="816"/>
      <c r="ES49" s="816"/>
      <c r="ET49" s="816"/>
      <c r="EU49" s="816"/>
      <c r="EV49" s="816"/>
      <c r="EW49" s="816"/>
      <c r="EX49" s="816"/>
      <c r="EY49" s="816"/>
      <c r="EZ49" s="816"/>
      <c r="FA49" s="816"/>
      <c r="FB49" s="816"/>
      <c r="FC49" s="816"/>
      <c r="FD49" s="816"/>
      <c r="FE49" s="816"/>
      <c r="FF49" s="816"/>
      <c r="FG49" s="816"/>
      <c r="FH49" s="816"/>
      <c r="FI49" s="816"/>
      <c r="FJ49" s="816"/>
      <c r="FK49" s="816"/>
      <c r="FL49" s="816"/>
      <c r="FM49" s="816"/>
      <c r="FN49" s="816"/>
      <c r="FO49" s="816"/>
      <c r="FP49" s="816"/>
      <c r="FQ49" s="816"/>
      <c r="FR49" s="816"/>
      <c r="FS49" s="816"/>
      <c r="FT49" s="816"/>
      <c r="FU49" s="816"/>
      <c r="FV49" s="816"/>
      <c r="FW49" s="816"/>
    </row>
    <row r="50" spans="1:179" s="817" customFormat="1" ht="13.8">
      <c r="A50" s="1185" t="s">
        <v>6829</v>
      </c>
      <c r="B50" s="1185" t="s">
        <v>4199</v>
      </c>
      <c r="C50" s="1186">
        <v>1</v>
      </c>
      <c r="D50" s="1186">
        <v>0</v>
      </c>
      <c r="E50" s="292">
        <v>7281.05</v>
      </c>
      <c r="F50" s="292">
        <v>7281.05</v>
      </c>
      <c r="G50" s="816"/>
      <c r="H50" s="816"/>
      <c r="I50" s="816"/>
      <c r="J50" s="816"/>
      <c r="K50" s="816"/>
      <c r="L50" s="816"/>
      <c r="M50" s="816"/>
      <c r="N50" s="816"/>
      <c r="O50" s="816"/>
      <c r="P50" s="816"/>
      <c r="Q50" s="816"/>
      <c r="R50" s="816"/>
      <c r="S50" s="816"/>
      <c r="T50" s="816"/>
      <c r="U50" s="816"/>
      <c r="V50" s="816"/>
      <c r="W50" s="816"/>
      <c r="X50" s="816"/>
      <c r="Y50" s="816"/>
      <c r="Z50" s="816"/>
      <c r="AA50" s="816"/>
      <c r="AB50" s="816"/>
      <c r="AC50" s="816"/>
      <c r="AD50" s="816"/>
      <c r="AE50" s="816"/>
      <c r="AF50" s="816"/>
      <c r="AG50" s="816"/>
      <c r="AH50" s="816"/>
      <c r="AI50" s="816"/>
      <c r="AJ50" s="816"/>
      <c r="AK50" s="816"/>
      <c r="AL50" s="816"/>
      <c r="AM50" s="816"/>
      <c r="AN50" s="816"/>
      <c r="AO50" s="816"/>
      <c r="AP50" s="816"/>
      <c r="AQ50" s="816"/>
      <c r="AR50" s="816"/>
      <c r="AS50" s="816"/>
      <c r="AT50" s="816"/>
      <c r="AU50" s="816"/>
      <c r="AV50" s="816"/>
      <c r="AW50" s="816"/>
      <c r="AX50" s="816"/>
      <c r="AY50" s="816"/>
      <c r="AZ50" s="816"/>
      <c r="BA50" s="816"/>
      <c r="BB50" s="816"/>
      <c r="BC50" s="816"/>
      <c r="BD50" s="816"/>
      <c r="BE50" s="816"/>
      <c r="BF50" s="816"/>
      <c r="BG50" s="816"/>
      <c r="BH50" s="816"/>
      <c r="BI50" s="816"/>
      <c r="BJ50" s="816"/>
      <c r="BK50" s="816"/>
      <c r="BL50" s="816"/>
      <c r="BM50" s="816"/>
      <c r="BN50" s="816"/>
      <c r="BO50" s="816"/>
      <c r="BP50" s="816"/>
      <c r="BQ50" s="816"/>
      <c r="BR50" s="816"/>
      <c r="BS50" s="816"/>
      <c r="BT50" s="816"/>
      <c r="BU50" s="816"/>
      <c r="BV50" s="816"/>
      <c r="BW50" s="816"/>
      <c r="BX50" s="816"/>
      <c r="BY50" s="816"/>
      <c r="BZ50" s="816"/>
      <c r="CA50" s="816"/>
      <c r="CB50" s="816"/>
      <c r="CC50" s="816"/>
      <c r="CD50" s="816"/>
      <c r="CE50" s="816"/>
      <c r="CF50" s="816"/>
      <c r="CG50" s="816"/>
      <c r="CH50" s="816"/>
      <c r="CI50" s="816"/>
      <c r="CJ50" s="816"/>
      <c r="CK50" s="816"/>
      <c r="CL50" s="816"/>
      <c r="CM50" s="816"/>
      <c r="CN50" s="816"/>
      <c r="CO50" s="816"/>
      <c r="CP50" s="816"/>
      <c r="CQ50" s="816"/>
      <c r="CR50" s="816"/>
      <c r="CS50" s="816"/>
      <c r="CT50" s="816"/>
      <c r="CU50" s="816"/>
      <c r="CV50" s="816"/>
      <c r="CW50" s="816"/>
      <c r="CX50" s="816"/>
      <c r="CY50" s="816"/>
      <c r="CZ50" s="816"/>
      <c r="DA50" s="816"/>
      <c r="DB50" s="816"/>
      <c r="DC50" s="816"/>
      <c r="DD50" s="816"/>
      <c r="DE50" s="816"/>
      <c r="DF50" s="816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816"/>
      <c r="DR50" s="816"/>
      <c r="DS50" s="816"/>
      <c r="DT50" s="816"/>
      <c r="DU50" s="816"/>
      <c r="DV50" s="816"/>
      <c r="DW50" s="816"/>
      <c r="DX50" s="816"/>
      <c r="DY50" s="816"/>
      <c r="DZ50" s="816"/>
      <c r="EA50" s="816"/>
      <c r="EB50" s="816"/>
      <c r="EC50" s="816"/>
      <c r="ED50" s="816"/>
      <c r="EE50" s="816"/>
      <c r="EF50" s="816"/>
      <c r="EG50" s="816"/>
      <c r="EH50" s="816"/>
      <c r="EI50" s="816"/>
      <c r="EJ50" s="816"/>
      <c r="EK50" s="816"/>
      <c r="EL50" s="816"/>
      <c r="EM50" s="816"/>
      <c r="EN50" s="816"/>
      <c r="EO50" s="816"/>
      <c r="EP50" s="816"/>
      <c r="EQ50" s="816"/>
      <c r="ER50" s="816"/>
      <c r="ES50" s="816"/>
      <c r="ET50" s="816"/>
      <c r="EU50" s="816"/>
      <c r="EV50" s="816"/>
      <c r="EW50" s="816"/>
      <c r="EX50" s="816"/>
      <c r="EY50" s="816"/>
      <c r="EZ50" s="816"/>
      <c r="FA50" s="816"/>
      <c r="FB50" s="816"/>
      <c r="FC50" s="816"/>
      <c r="FD50" s="816"/>
      <c r="FE50" s="816"/>
      <c r="FF50" s="816"/>
      <c r="FG50" s="816"/>
      <c r="FH50" s="816"/>
      <c r="FI50" s="816"/>
      <c r="FJ50" s="816"/>
      <c r="FK50" s="816"/>
      <c r="FL50" s="816"/>
      <c r="FM50" s="816"/>
      <c r="FN50" s="816"/>
      <c r="FO50" s="816"/>
      <c r="FP50" s="816"/>
      <c r="FQ50" s="816"/>
      <c r="FR50" s="816"/>
      <c r="FS50" s="816"/>
      <c r="FT50" s="816"/>
      <c r="FU50" s="816"/>
      <c r="FV50" s="816"/>
      <c r="FW50" s="816"/>
    </row>
    <row r="51" spans="1:179" s="817" customFormat="1" ht="13.8">
      <c r="A51" s="1185" t="s">
        <v>6823</v>
      </c>
      <c r="B51" s="1185" t="s">
        <v>7475</v>
      </c>
      <c r="C51" s="1186">
        <v>2</v>
      </c>
      <c r="D51" s="1186">
        <v>0</v>
      </c>
      <c r="E51" s="292">
        <v>7992.45</v>
      </c>
      <c r="F51" s="292">
        <v>7992.45</v>
      </c>
      <c r="G51" s="816"/>
      <c r="H51" s="816"/>
      <c r="I51" s="816"/>
      <c r="J51" s="816"/>
      <c r="K51" s="816"/>
      <c r="L51" s="816"/>
      <c r="M51" s="816"/>
      <c r="N51" s="816"/>
      <c r="O51" s="816"/>
      <c r="P51" s="816"/>
      <c r="Q51" s="816"/>
      <c r="R51" s="816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816"/>
      <c r="AH51" s="816"/>
      <c r="AI51" s="816"/>
      <c r="AJ51" s="816"/>
      <c r="AK51" s="816"/>
      <c r="AL51" s="816"/>
      <c r="AM51" s="816"/>
      <c r="AN51" s="816"/>
      <c r="AO51" s="816"/>
      <c r="AP51" s="816"/>
      <c r="AQ51" s="816"/>
      <c r="AR51" s="816"/>
      <c r="AS51" s="816"/>
      <c r="AT51" s="816"/>
      <c r="AU51" s="816"/>
      <c r="AV51" s="816"/>
      <c r="AW51" s="816"/>
      <c r="AX51" s="816"/>
      <c r="AY51" s="816"/>
      <c r="AZ51" s="816"/>
      <c r="BA51" s="816"/>
      <c r="BB51" s="816"/>
      <c r="BC51" s="816"/>
      <c r="BD51" s="816"/>
      <c r="BE51" s="816"/>
      <c r="BF51" s="816"/>
      <c r="BG51" s="816"/>
      <c r="BH51" s="816"/>
      <c r="BI51" s="816"/>
      <c r="BJ51" s="816"/>
      <c r="BK51" s="816"/>
      <c r="BL51" s="816"/>
      <c r="BM51" s="816"/>
      <c r="BN51" s="816"/>
      <c r="BO51" s="816"/>
      <c r="BP51" s="816"/>
      <c r="BQ51" s="816"/>
      <c r="BR51" s="816"/>
      <c r="BS51" s="816"/>
      <c r="BT51" s="816"/>
      <c r="BU51" s="816"/>
      <c r="BV51" s="816"/>
      <c r="BW51" s="816"/>
      <c r="BX51" s="816"/>
      <c r="BY51" s="816"/>
      <c r="BZ51" s="816"/>
      <c r="CA51" s="816"/>
      <c r="CB51" s="816"/>
      <c r="CC51" s="816"/>
      <c r="CD51" s="816"/>
      <c r="CE51" s="816"/>
      <c r="CF51" s="816"/>
      <c r="CG51" s="816"/>
      <c r="CH51" s="816"/>
      <c r="CI51" s="816"/>
      <c r="CJ51" s="816"/>
      <c r="CK51" s="816"/>
      <c r="CL51" s="816"/>
      <c r="CM51" s="816"/>
      <c r="CN51" s="816"/>
      <c r="CO51" s="816"/>
      <c r="CP51" s="816"/>
      <c r="CQ51" s="816"/>
      <c r="CR51" s="816"/>
      <c r="CS51" s="816"/>
      <c r="CT51" s="816"/>
      <c r="CU51" s="816"/>
      <c r="CV51" s="816"/>
      <c r="CW51" s="816"/>
      <c r="CX51" s="816"/>
      <c r="CY51" s="816"/>
      <c r="CZ51" s="816"/>
      <c r="DA51" s="816"/>
      <c r="DB51" s="816"/>
      <c r="DC51" s="816"/>
      <c r="DD51" s="816"/>
      <c r="DE51" s="816"/>
      <c r="DF51" s="816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816"/>
      <c r="DR51" s="816"/>
      <c r="DS51" s="816"/>
      <c r="DT51" s="816"/>
      <c r="DU51" s="816"/>
      <c r="DV51" s="816"/>
      <c r="DW51" s="816"/>
      <c r="DX51" s="816"/>
      <c r="DY51" s="816"/>
      <c r="DZ51" s="816"/>
      <c r="EA51" s="816"/>
      <c r="EB51" s="816"/>
      <c r="EC51" s="816"/>
      <c r="ED51" s="816"/>
      <c r="EE51" s="816"/>
      <c r="EF51" s="816"/>
      <c r="EG51" s="816"/>
      <c r="EH51" s="816"/>
      <c r="EI51" s="816"/>
      <c r="EJ51" s="816"/>
      <c r="EK51" s="816"/>
      <c r="EL51" s="816"/>
      <c r="EM51" s="816"/>
      <c r="EN51" s="816"/>
      <c r="EO51" s="816"/>
      <c r="EP51" s="816"/>
      <c r="EQ51" s="816"/>
      <c r="ER51" s="816"/>
      <c r="ES51" s="816"/>
      <c r="ET51" s="816"/>
      <c r="EU51" s="816"/>
      <c r="EV51" s="816"/>
      <c r="EW51" s="816"/>
      <c r="EX51" s="816"/>
      <c r="EY51" s="816"/>
      <c r="EZ51" s="816"/>
      <c r="FA51" s="816"/>
      <c r="FB51" s="816"/>
      <c r="FC51" s="816"/>
      <c r="FD51" s="816"/>
      <c r="FE51" s="816"/>
      <c r="FF51" s="816"/>
      <c r="FG51" s="816"/>
      <c r="FH51" s="816"/>
      <c r="FI51" s="816"/>
      <c r="FJ51" s="816"/>
      <c r="FK51" s="816"/>
      <c r="FL51" s="816"/>
      <c r="FM51" s="816"/>
      <c r="FN51" s="816"/>
      <c r="FO51" s="816"/>
      <c r="FP51" s="816"/>
      <c r="FQ51" s="816"/>
      <c r="FR51" s="816"/>
      <c r="FS51" s="816"/>
      <c r="FT51" s="816"/>
      <c r="FU51" s="816"/>
      <c r="FV51" s="816"/>
      <c r="FW51" s="816"/>
    </row>
    <row r="52" spans="1:179" s="817" customFormat="1" ht="13.8">
      <c r="A52" s="1185" t="s">
        <v>7480</v>
      </c>
      <c r="B52" s="1185" t="s">
        <v>4362</v>
      </c>
      <c r="C52" s="1186">
        <v>1</v>
      </c>
      <c r="D52" s="1186">
        <v>0</v>
      </c>
      <c r="E52" s="1186">
        <v>7281.05</v>
      </c>
      <c r="F52" s="1186">
        <v>7281.05</v>
      </c>
      <c r="G52" s="816"/>
      <c r="H52" s="816"/>
      <c r="I52" s="816"/>
      <c r="J52" s="816"/>
      <c r="K52" s="816"/>
      <c r="L52" s="816"/>
      <c r="M52" s="816"/>
      <c r="N52" s="816"/>
      <c r="O52" s="816"/>
      <c r="P52" s="816"/>
      <c r="Q52" s="816"/>
      <c r="R52" s="816"/>
      <c r="S52" s="816"/>
      <c r="T52" s="816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816"/>
      <c r="AJ52" s="816"/>
      <c r="AK52" s="816"/>
      <c r="AL52" s="816"/>
      <c r="AM52" s="816"/>
      <c r="AN52" s="816"/>
      <c r="AO52" s="816"/>
      <c r="AP52" s="816"/>
      <c r="AQ52" s="816"/>
      <c r="AR52" s="816"/>
      <c r="AS52" s="816"/>
      <c r="AT52" s="816"/>
      <c r="AU52" s="816"/>
      <c r="AV52" s="816"/>
      <c r="AW52" s="816"/>
      <c r="AX52" s="816"/>
      <c r="AY52" s="816"/>
      <c r="AZ52" s="816"/>
      <c r="BA52" s="816"/>
      <c r="BB52" s="816"/>
      <c r="BC52" s="816"/>
      <c r="BD52" s="816"/>
      <c r="BE52" s="816"/>
      <c r="BF52" s="816"/>
      <c r="BG52" s="816"/>
      <c r="BH52" s="816"/>
      <c r="BI52" s="816"/>
      <c r="BJ52" s="816"/>
      <c r="BK52" s="816"/>
      <c r="BL52" s="816"/>
      <c r="BM52" s="816"/>
      <c r="BN52" s="816"/>
      <c r="BO52" s="816"/>
      <c r="BP52" s="816"/>
      <c r="BQ52" s="816"/>
      <c r="BR52" s="816"/>
      <c r="BS52" s="816"/>
      <c r="BT52" s="816"/>
      <c r="BU52" s="816"/>
      <c r="BV52" s="816"/>
      <c r="BW52" s="816"/>
      <c r="BX52" s="816"/>
      <c r="BY52" s="816"/>
      <c r="BZ52" s="816"/>
      <c r="CA52" s="816"/>
      <c r="CB52" s="816"/>
      <c r="CC52" s="816"/>
      <c r="CD52" s="816"/>
      <c r="CE52" s="816"/>
      <c r="CF52" s="816"/>
      <c r="CG52" s="816"/>
      <c r="CH52" s="816"/>
      <c r="CI52" s="816"/>
      <c r="CJ52" s="816"/>
      <c r="CK52" s="816"/>
      <c r="CL52" s="816"/>
      <c r="CM52" s="816"/>
      <c r="CN52" s="816"/>
      <c r="CO52" s="816"/>
      <c r="CP52" s="816"/>
      <c r="CQ52" s="816"/>
      <c r="CR52" s="816"/>
      <c r="CS52" s="816"/>
      <c r="CT52" s="816"/>
      <c r="CU52" s="816"/>
      <c r="CV52" s="816"/>
      <c r="CW52" s="816"/>
      <c r="CX52" s="816"/>
      <c r="CY52" s="816"/>
      <c r="CZ52" s="816"/>
      <c r="DA52" s="816"/>
      <c r="DB52" s="816"/>
      <c r="DC52" s="816"/>
      <c r="DD52" s="816"/>
      <c r="DE52" s="816"/>
      <c r="DF52" s="816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816"/>
      <c r="DR52" s="816"/>
      <c r="DS52" s="816"/>
      <c r="DT52" s="816"/>
      <c r="DU52" s="816"/>
      <c r="DV52" s="816"/>
      <c r="DW52" s="816"/>
      <c r="DX52" s="816"/>
      <c r="DY52" s="816"/>
      <c r="DZ52" s="816"/>
      <c r="EA52" s="816"/>
      <c r="EB52" s="816"/>
      <c r="EC52" s="816"/>
      <c r="ED52" s="816"/>
      <c r="EE52" s="816"/>
      <c r="EF52" s="816"/>
      <c r="EG52" s="816"/>
      <c r="EH52" s="816"/>
      <c r="EI52" s="816"/>
      <c r="EJ52" s="816"/>
      <c r="EK52" s="816"/>
      <c r="EL52" s="816"/>
      <c r="EM52" s="816"/>
      <c r="EN52" s="816"/>
      <c r="EO52" s="816"/>
      <c r="EP52" s="816"/>
      <c r="EQ52" s="816"/>
      <c r="ER52" s="816"/>
      <c r="ES52" s="816"/>
      <c r="ET52" s="816"/>
      <c r="EU52" s="816"/>
      <c r="EV52" s="816"/>
      <c r="EW52" s="816"/>
      <c r="EX52" s="816"/>
      <c r="EY52" s="816"/>
      <c r="EZ52" s="816"/>
      <c r="FA52" s="816"/>
      <c r="FB52" s="816"/>
      <c r="FC52" s="816"/>
      <c r="FD52" s="816"/>
      <c r="FE52" s="816"/>
      <c r="FF52" s="816"/>
      <c r="FG52" s="816"/>
      <c r="FH52" s="816"/>
      <c r="FI52" s="816"/>
      <c r="FJ52" s="816"/>
      <c r="FK52" s="816"/>
      <c r="FL52" s="816"/>
      <c r="FM52" s="816"/>
      <c r="FN52" s="816"/>
      <c r="FO52" s="816"/>
      <c r="FP52" s="816"/>
      <c r="FQ52" s="816"/>
      <c r="FR52" s="816"/>
      <c r="FS52" s="816"/>
      <c r="FT52" s="816"/>
      <c r="FU52" s="816"/>
      <c r="FV52" s="816"/>
      <c r="FW52" s="816"/>
    </row>
    <row r="53" spans="1:179" s="817" customFormat="1" ht="13.8">
      <c r="A53" s="1185" t="s">
        <v>7481</v>
      </c>
      <c r="B53" s="1185" t="s">
        <v>5330</v>
      </c>
      <c r="C53" s="1186">
        <v>3</v>
      </c>
      <c r="D53" s="1186">
        <v>0</v>
      </c>
      <c r="E53" s="1186">
        <v>7281.05</v>
      </c>
      <c r="F53" s="1186">
        <v>7281.05</v>
      </c>
      <c r="G53" s="816"/>
      <c r="H53" s="816"/>
      <c r="I53" s="816"/>
      <c r="J53" s="816"/>
      <c r="K53" s="816"/>
      <c r="L53" s="816"/>
      <c r="M53" s="816"/>
      <c r="N53" s="816"/>
      <c r="O53" s="816"/>
      <c r="P53" s="816"/>
      <c r="Q53" s="816"/>
      <c r="R53" s="816"/>
      <c r="S53" s="816"/>
      <c r="T53" s="816"/>
      <c r="U53" s="816"/>
      <c r="V53" s="816"/>
      <c r="W53" s="816"/>
      <c r="X53" s="816"/>
      <c r="Y53" s="816"/>
      <c r="Z53" s="816"/>
      <c r="AA53" s="816"/>
      <c r="AB53" s="816"/>
      <c r="AC53" s="816"/>
      <c r="AD53" s="816"/>
      <c r="AE53" s="816"/>
      <c r="AF53" s="816"/>
      <c r="AG53" s="816"/>
      <c r="AH53" s="816"/>
      <c r="AI53" s="816"/>
      <c r="AJ53" s="816"/>
      <c r="AK53" s="816"/>
      <c r="AL53" s="816"/>
      <c r="AM53" s="816"/>
      <c r="AN53" s="816"/>
      <c r="AO53" s="816"/>
      <c r="AP53" s="816"/>
      <c r="AQ53" s="816"/>
      <c r="AR53" s="816"/>
      <c r="AS53" s="816"/>
      <c r="AT53" s="816"/>
      <c r="AU53" s="816"/>
      <c r="AV53" s="816"/>
      <c r="AW53" s="816"/>
      <c r="AX53" s="816"/>
      <c r="AY53" s="816"/>
      <c r="AZ53" s="816"/>
      <c r="BA53" s="816"/>
      <c r="BB53" s="816"/>
      <c r="BC53" s="816"/>
      <c r="BD53" s="816"/>
      <c r="BE53" s="816"/>
      <c r="BF53" s="816"/>
      <c r="BG53" s="816"/>
      <c r="BH53" s="816"/>
      <c r="BI53" s="816"/>
      <c r="BJ53" s="816"/>
      <c r="BK53" s="816"/>
      <c r="BL53" s="816"/>
      <c r="BM53" s="816"/>
      <c r="BN53" s="816"/>
      <c r="BO53" s="816"/>
      <c r="BP53" s="816"/>
      <c r="BQ53" s="816"/>
      <c r="BR53" s="816"/>
      <c r="BS53" s="816"/>
      <c r="BT53" s="816"/>
      <c r="BU53" s="816"/>
      <c r="BV53" s="816"/>
      <c r="BW53" s="816"/>
      <c r="BX53" s="816"/>
      <c r="BY53" s="816"/>
      <c r="BZ53" s="816"/>
      <c r="CA53" s="816"/>
      <c r="CB53" s="816"/>
      <c r="CC53" s="816"/>
      <c r="CD53" s="816"/>
      <c r="CE53" s="816"/>
      <c r="CF53" s="816"/>
      <c r="CG53" s="816"/>
      <c r="CH53" s="816"/>
      <c r="CI53" s="816"/>
      <c r="CJ53" s="816"/>
      <c r="CK53" s="816"/>
      <c r="CL53" s="816"/>
      <c r="CM53" s="816"/>
      <c r="CN53" s="816"/>
      <c r="CO53" s="816"/>
      <c r="CP53" s="816"/>
      <c r="CQ53" s="816"/>
      <c r="CR53" s="816"/>
      <c r="CS53" s="816"/>
      <c r="CT53" s="816"/>
      <c r="CU53" s="816"/>
      <c r="CV53" s="816"/>
      <c r="CW53" s="816"/>
      <c r="CX53" s="816"/>
      <c r="CY53" s="816"/>
      <c r="CZ53" s="816"/>
      <c r="DA53" s="816"/>
      <c r="DB53" s="816"/>
      <c r="DC53" s="816"/>
      <c r="DD53" s="816"/>
      <c r="DE53" s="816"/>
      <c r="DF53" s="816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816"/>
      <c r="DR53" s="816"/>
      <c r="DS53" s="816"/>
      <c r="DT53" s="816"/>
      <c r="DU53" s="816"/>
      <c r="DV53" s="816"/>
      <c r="DW53" s="816"/>
      <c r="DX53" s="816"/>
      <c r="DY53" s="816"/>
      <c r="DZ53" s="816"/>
      <c r="EA53" s="816"/>
      <c r="EB53" s="816"/>
      <c r="EC53" s="816"/>
      <c r="ED53" s="816"/>
      <c r="EE53" s="816"/>
      <c r="EF53" s="816"/>
      <c r="EG53" s="816"/>
      <c r="EH53" s="816"/>
      <c r="EI53" s="816"/>
      <c r="EJ53" s="816"/>
      <c r="EK53" s="816"/>
      <c r="EL53" s="816"/>
      <c r="EM53" s="816"/>
      <c r="EN53" s="816"/>
      <c r="EO53" s="816"/>
      <c r="EP53" s="816"/>
      <c r="EQ53" s="816"/>
      <c r="ER53" s="816"/>
      <c r="ES53" s="816"/>
      <c r="ET53" s="816"/>
      <c r="EU53" s="816"/>
      <c r="EV53" s="816"/>
      <c r="EW53" s="816"/>
      <c r="EX53" s="816"/>
      <c r="EY53" s="816"/>
      <c r="EZ53" s="816"/>
      <c r="FA53" s="816"/>
      <c r="FB53" s="816"/>
      <c r="FC53" s="816"/>
      <c r="FD53" s="816"/>
      <c r="FE53" s="816"/>
      <c r="FF53" s="816"/>
      <c r="FG53" s="816"/>
      <c r="FH53" s="816"/>
      <c r="FI53" s="816"/>
      <c r="FJ53" s="816"/>
      <c r="FK53" s="816"/>
      <c r="FL53" s="816"/>
      <c r="FM53" s="816"/>
      <c r="FN53" s="816"/>
      <c r="FO53" s="816"/>
      <c r="FP53" s="816"/>
      <c r="FQ53" s="816"/>
      <c r="FR53" s="816"/>
      <c r="FS53" s="816"/>
      <c r="FT53" s="816"/>
      <c r="FU53" s="816"/>
      <c r="FV53" s="816"/>
      <c r="FW53" s="816"/>
    </row>
    <row r="54" spans="1:179" s="817" customFormat="1" ht="12" customHeight="1">
      <c r="A54" s="1185" t="s">
        <v>7489</v>
      </c>
      <c r="B54" s="1185" t="s">
        <v>7490</v>
      </c>
      <c r="C54" s="1186">
        <v>0</v>
      </c>
      <c r="D54" s="1186">
        <v>16512</v>
      </c>
      <c r="E54" s="1186">
        <v>123.18</v>
      </c>
      <c r="F54" s="1186">
        <v>123.18</v>
      </c>
      <c r="G54" s="816" t="s">
        <v>6864</v>
      </c>
      <c r="H54" s="816"/>
      <c r="I54" s="816"/>
      <c r="J54" s="816"/>
      <c r="K54" s="816"/>
      <c r="L54" s="816"/>
      <c r="M54" s="816"/>
      <c r="N54" s="816"/>
      <c r="O54" s="816"/>
      <c r="P54" s="816"/>
      <c r="Q54" s="816"/>
      <c r="R54" s="816"/>
      <c r="S54" s="816"/>
      <c r="T54" s="816"/>
      <c r="U54" s="816"/>
      <c r="V54" s="816"/>
      <c r="W54" s="816"/>
      <c r="X54" s="816"/>
      <c r="Y54" s="816"/>
      <c r="Z54" s="816"/>
      <c r="AA54" s="816"/>
      <c r="AB54" s="816"/>
      <c r="AC54" s="816"/>
      <c r="AD54" s="816"/>
      <c r="AE54" s="816"/>
      <c r="AF54" s="816"/>
      <c r="AG54" s="816"/>
      <c r="AH54" s="816"/>
      <c r="AI54" s="816"/>
      <c r="AJ54" s="816"/>
      <c r="AK54" s="816"/>
      <c r="AL54" s="816"/>
      <c r="AM54" s="816"/>
      <c r="AN54" s="816"/>
      <c r="AO54" s="816"/>
      <c r="AP54" s="816"/>
      <c r="AQ54" s="816"/>
      <c r="AR54" s="816"/>
      <c r="AS54" s="816"/>
      <c r="AT54" s="816"/>
      <c r="AU54" s="816"/>
      <c r="AV54" s="816"/>
      <c r="AW54" s="816"/>
      <c r="AX54" s="816"/>
      <c r="AY54" s="816"/>
      <c r="AZ54" s="816"/>
      <c r="BA54" s="816"/>
      <c r="BB54" s="816"/>
      <c r="BC54" s="816"/>
      <c r="BD54" s="816"/>
      <c r="BE54" s="816"/>
      <c r="BF54" s="816"/>
      <c r="BG54" s="816"/>
      <c r="BH54" s="816"/>
      <c r="BI54" s="816"/>
      <c r="BJ54" s="816"/>
      <c r="BK54" s="816"/>
      <c r="BL54" s="816"/>
      <c r="BM54" s="816"/>
      <c r="BN54" s="816"/>
      <c r="BO54" s="816"/>
      <c r="BP54" s="816"/>
      <c r="BQ54" s="816"/>
      <c r="BR54" s="816"/>
      <c r="BS54" s="816"/>
      <c r="BT54" s="816"/>
      <c r="BU54" s="816"/>
      <c r="BV54" s="816"/>
      <c r="BW54" s="816"/>
      <c r="BX54" s="816"/>
      <c r="BY54" s="816"/>
      <c r="BZ54" s="816"/>
      <c r="CA54" s="816"/>
      <c r="CB54" s="816"/>
      <c r="CC54" s="816"/>
      <c r="CD54" s="816"/>
      <c r="CE54" s="816"/>
      <c r="CF54" s="816"/>
      <c r="CG54" s="816"/>
      <c r="CH54" s="816"/>
      <c r="CI54" s="816"/>
      <c r="CJ54" s="816"/>
      <c r="CK54" s="816"/>
      <c r="CL54" s="816"/>
      <c r="CM54" s="816"/>
      <c r="CN54" s="816"/>
      <c r="CO54" s="816"/>
      <c r="CP54" s="816"/>
      <c r="CQ54" s="816"/>
      <c r="CR54" s="816"/>
      <c r="CS54" s="816"/>
      <c r="CT54" s="816"/>
      <c r="CU54" s="816"/>
      <c r="CV54" s="816"/>
      <c r="CW54" s="816"/>
      <c r="CX54" s="816"/>
      <c r="CY54" s="816"/>
      <c r="CZ54" s="816"/>
      <c r="DA54" s="816"/>
      <c r="DB54" s="816"/>
      <c r="DC54" s="816"/>
      <c r="DD54" s="816"/>
      <c r="DE54" s="816"/>
      <c r="DF54" s="816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816"/>
      <c r="DR54" s="816"/>
      <c r="DS54" s="816"/>
      <c r="DT54" s="816"/>
      <c r="DU54" s="816"/>
      <c r="DV54" s="816"/>
      <c r="DW54" s="816"/>
      <c r="DX54" s="816"/>
      <c r="DY54" s="816"/>
      <c r="DZ54" s="816"/>
      <c r="EA54" s="816"/>
      <c r="EB54" s="816"/>
      <c r="EC54" s="816"/>
      <c r="ED54" s="816"/>
      <c r="EE54" s="816"/>
      <c r="EF54" s="816"/>
      <c r="EG54" s="816"/>
      <c r="EH54" s="816"/>
      <c r="EI54" s="816"/>
      <c r="EJ54" s="816"/>
      <c r="EK54" s="816"/>
      <c r="EL54" s="816"/>
      <c r="EM54" s="816"/>
      <c r="EN54" s="816"/>
      <c r="EO54" s="816"/>
      <c r="EP54" s="816"/>
      <c r="EQ54" s="816"/>
      <c r="ER54" s="816"/>
      <c r="ES54" s="816"/>
      <c r="ET54" s="816"/>
      <c r="EU54" s="816"/>
      <c r="EV54" s="816"/>
      <c r="EW54" s="816"/>
      <c r="EX54" s="816"/>
      <c r="EY54" s="816"/>
      <c r="EZ54" s="816"/>
      <c r="FA54" s="816"/>
      <c r="FB54" s="816"/>
      <c r="FC54" s="816"/>
      <c r="FD54" s="816"/>
      <c r="FE54" s="816"/>
      <c r="FF54" s="816"/>
      <c r="FG54" s="816"/>
      <c r="FH54" s="816"/>
      <c r="FI54" s="816"/>
      <c r="FJ54" s="816"/>
      <c r="FK54" s="816"/>
      <c r="FL54" s="816"/>
      <c r="FM54" s="816"/>
      <c r="FN54" s="816"/>
      <c r="FO54" s="816"/>
      <c r="FP54" s="816"/>
      <c r="FQ54" s="816"/>
      <c r="FR54" s="816"/>
      <c r="FS54" s="816"/>
      <c r="FT54" s="816"/>
      <c r="FU54" s="816"/>
      <c r="FV54" s="816"/>
      <c r="FW54" s="816"/>
    </row>
    <row r="55" spans="1:179" s="1023" customFormat="1" ht="15" customHeight="1">
      <c r="A55" s="1044" t="s">
        <v>529</v>
      </c>
      <c r="B55" s="611" t="s">
        <v>4247</v>
      </c>
      <c r="C55" s="1045">
        <f>SUM(C48:C54)</f>
        <v>10</v>
      </c>
      <c r="D55" s="625">
        <f>SUM(D54)</f>
        <v>16512</v>
      </c>
      <c r="E55" s="1046" t="s">
        <v>529</v>
      </c>
      <c r="F55" s="1046" t="s">
        <v>529</v>
      </c>
    </row>
    <row r="56" spans="1:179">
      <c r="A56" s="1187"/>
      <c r="B56" s="1188"/>
      <c r="C56" s="1189"/>
      <c r="D56" s="1189"/>
      <c r="E56" s="1190"/>
      <c r="F56" s="1184"/>
    </row>
    <row r="57" spans="1:179" s="1023" customFormat="1" ht="15" customHeight="1">
      <c r="A57" s="581"/>
      <c r="B57" s="1049" t="s">
        <v>4105</v>
      </c>
      <c r="C57" s="1050">
        <f>C16+C45+C55</f>
        <v>78</v>
      </c>
      <c r="D57" s="1050">
        <f>D55+D45</f>
        <v>31152</v>
      </c>
      <c r="E57" s="1032"/>
      <c r="F57" s="1032"/>
    </row>
    <row r="58" spans="1:179">
      <c r="A58" s="1187"/>
      <c r="B58" s="1188"/>
      <c r="C58" s="1189"/>
      <c r="D58" s="1189"/>
      <c r="E58" s="1190"/>
      <c r="F58" s="1184"/>
    </row>
    <row r="59" spans="1:179">
      <c r="A59" s="1167"/>
      <c r="B59" s="1167"/>
      <c r="C59" s="1123"/>
      <c r="D59" s="1123"/>
      <c r="E59" s="1136"/>
      <c r="F59" s="1176"/>
    </row>
    <row r="60" spans="1:179" s="1023" customFormat="1" ht="15" customHeight="1">
      <c r="A60" s="1259" t="s">
        <v>4101</v>
      </c>
      <c r="B60" s="1259"/>
      <c r="C60" s="1039" t="s">
        <v>529</v>
      </c>
      <c r="D60" s="1039"/>
      <c r="E60" s="585" t="s">
        <v>529</v>
      </c>
      <c r="F60" s="585" t="s">
        <v>529</v>
      </c>
    </row>
    <row r="61" spans="1:179" s="1023" customFormat="1" ht="15" customHeight="1">
      <c r="A61" s="1276" t="s">
        <v>4248</v>
      </c>
      <c r="B61" s="1276"/>
      <c r="C61" s="1051"/>
      <c r="D61" s="1051"/>
      <c r="E61" s="1191"/>
      <c r="F61" s="1191"/>
      <c r="G61" s="1051"/>
    </row>
    <row r="62" spans="1:179">
      <c r="A62" s="1192" t="s">
        <v>6801</v>
      </c>
      <c r="B62" s="1192" t="s">
        <v>6956</v>
      </c>
      <c r="C62" s="1193">
        <v>1</v>
      </c>
      <c r="D62" s="1193">
        <v>0</v>
      </c>
      <c r="E62" s="1194">
        <v>12971.85</v>
      </c>
      <c r="F62" s="1194">
        <v>12971.85</v>
      </c>
    </row>
    <row r="63" spans="1:179">
      <c r="A63" s="1192" t="s">
        <v>6805</v>
      </c>
      <c r="B63" s="1192" t="s">
        <v>4916</v>
      </c>
      <c r="C63" s="1193">
        <v>1</v>
      </c>
      <c r="D63" s="1193">
        <v>0</v>
      </c>
      <c r="E63" s="1194">
        <v>11744.9</v>
      </c>
      <c r="F63" s="1194">
        <v>11744.9</v>
      </c>
    </row>
    <row r="64" spans="1:179">
      <c r="A64" s="1192" t="s">
        <v>7464</v>
      </c>
      <c r="B64" s="1192" t="s">
        <v>4361</v>
      </c>
      <c r="C64" s="1193">
        <v>1</v>
      </c>
      <c r="D64" s="1193">
        <v>0</v>
      </c>
      <c r="E64" s="1194">
        <v>11175.85</v>
      </c>
      <c r="F64" s="1194">
        <v>11175.85</v>
      </c>
    </row>
    <row r="65" spans="1:173" ht="14.25" customHeight="1">
      <c r="A65" s="1192" t="s">
        <v>7466</v>
      </c>
      <c r="B65" s="1192" t="s">
        <v>5103</v>
      </c>
      <c r="C65" s="1193">
        <v>2</v>
      </c>
      <c r="D65" s="1193">
        <v>0</v>
      </c>
      <c r="E65" s="1194">
        <v>10635.15</v>
      </c>
      <c r="F65" s="1194">
        <v>10635.15</v>
      </c>
    </row>
    <row r="66" spans="1:173">
      <c r="A66" s="1192" t="s">
        <v>7480</v>
      </c>
      <c r="B66" s="1192" t="s">
        <v>4362</v>
      </c>
      <c r="C66" s="1193">
        <v>7</v>
      </c>
      <c r="D66" s="1193">
        <v>0</v>
      </c>
      <c r="E66" s="1194">
        <v>6868.9</v>
      </c>
      <c r="F66" s="1194">
        <v>6868.9</v>
      </c>
    </row>
    <row r="67" spans="1:173">
      <c r="A67" s="1192" t="s">
        <v>7481</v>
      </c>
      <c r="B67" s="1192" t="s">
        <v>5330</v>
      </c>
      <c r="C67" s="1193">
        <v>8</v>
      </c>
      <c r="D67" s="1193">
        <v>0</v>
      </c>
      <c r="E67" s="1194">
        <v>6868.9</v>
      </c>
      <c r="F67" s="1194">
        <v>6868.9</v>
      </c>
    </row>
    <row r="68" spans="1:173">
      <c r="A68" s="1192" t="s">
        <v>7482</v>
      </c>
      <c r="B68" s="1192" t="s">
        <v>4922</v>
      </c>
      <c r="C68" s="1193">
        <v>3</v>
      </c>
      <c r="D68" s="1193">
        <v>0</v>
      </c>
      <c r="E68" s="1194">
        <v>6373.7</v>
      </c>
      <c r="F68" s="1194">
        <v>6373.7</v>
      </c>
    </row>
    <row r="69" spans="1:173">
      <c r="A69" s="1192" t="s">
        <v>7489</v>
      </c>
      <c r="B69" s="1192" t="s">
        <v>7490</v>
      </c>
      <c r="C69" s="1193">
        <v>0</v>
      </c>
      <c r="D69" s="1186">
        <v>15816</v>
      </c>
      <c r="E69" s="1194">
        <v>123.18</v>
      </c>
      <c r="F69" s="1194">
        <v>123.18</v>
      </c>
    </row>
    <row r="70" spans="1:173" s="1023" customFormat="1" ht="15" customHeight="1">
      <c r="A70" s="1044" t="s">
        <v>529</v>
      </c>
      <c r="B70" s="611" t="s">
        <v>6360</v>
      </c>
      <c r="C70" s="1045">
        <f>SUM(C62:C69)</f>
        <v>23</v>
      </c>
      <c r="D70" s="625">
        <f>SUM(D62:D69)</f>
        <v>15816</v>
      </c>
      <c r="E70" s="1046" t="s">
        <v>529</v>
      </c>
      <c r="F70" s="1046" t="s">
        <v>529</v>
      </c>
    </row>
    <row r="71" spans="1:173">
      <c r="A71" s="1122"/>
      <c r="B71" s="1122"/>
      <c r="C71" s="1175"/>
      <c r="D71" s="1175"/>
      <c r="E71" s="1176"/>
      <c r="F71" s="1176"/>
    </row>
    <row r="72" spans="1:173" s="1023" customFormat="1" ht="13.8">
      <c r="A72" s="1337" t="s">
        <v>4107</v>
      </c>
      <c r="B72" s="1338"/>
      <c r="C72" s="1054"/>
      <c r="D72" s="1054"/>
      <c r="E72" s="1195"/>
      <c r="F72" s="1195"/>
    </row>
    <row r="73" spans="1:173" s="961" customFormat="1" ht="13.8">
      <c r="A73" s="281" t="s">
        <v>4246</v>
      </c>
      <c r="B73" s="281" t="s">
        <v>4246</v>
      </c>
      <c r="C73" s="801">
        <v>0</v>
      </c>
      <c r="D73" s="801">
        <v>0</v>
      </c>
      <c r="E73" s="292">
        <v>0</v>
      </c>
      <c r="F73" s="292">
        <v>0</v>
      </c>
      <c r="G73" s="929"/>
      <c r="H73" s="929"/>
      <c r="I73" s="929"/>
      <c r="J73" s="929"/>
      <c r="K73" s="929"/>
      <c r="L73" s="929"/>
      <c r="M73" s="929"/>
      <c r="N73" s="929"/>
      <c r="O73" s="929"/>
      <c r="P73" s="929"/>
      <c r="Q73" s="929"/>
      <c r="R73" s="929"/>
      <c r="S73" s="929"/>
      <c r="T73" s="929"/>
      <c r="U73" s="929"/>
      <c r="V73" s="929"/>
      <c r="W73" s="929"/>
      <c r="X73" s="929"/>
      <c r="Y73" s="929"/>
      <c r="Z73" s="929"/>
      <c r="AA73" s="929"/>
      <c r="AB73" s="929"/>
      <c r="AC73" s="929"/>
      <c r="AD73" s="929"/>
      <c r="AE73" s="929"/>
      <c r="AF73" s="929"/>
      <c r="AG73" s="929"/>
      <c r="AH73" s="929"/>
      <c r="AI73" s="929"/>
      <c r="AJ73" s="929"/>
      <c r="AK73" s="929"/>
      <c r="AL73" s="929"/>
      <c r="AM73" s="929"/>
      <c r="AN73" s="929"/>
      <c r="AO73" s="929"/>
      <c r="AP73" s="929"/>
      <c r="AQ73" s="929"/>
      <c r="AR73" s="929"/>
      <c r="AS73" s="929"/>
      <c r="AT73" s="929"/>
      <c r="AU73" s="929"/>
      <c r="AV73" s="929"/>
      <c r="AW73" s="929"/>
      <c r="AX73" s="929"/>
      <c r="AY73" s="929"/>
      <c r="AZ73" s="929"/>
      <c r="BA73" s="929"/>
      <c r="BB73" s="929"/>
      <c r="BC73" s="929"/>
      <c r="BD73" s="929"/>
      <c r="BE73" s="929"/>
      <c r="BF73" s="929"/>
      <c r="BG73" s="929"/>
      <c r="BH73" s="929"/>
      <c r="BI73" s="929"/>
      <c r="BJ73" s="929"/>
      <c r="BK73" s="929"/>
      <c r="BL73" s="929"/>
      <c r="BM73" s="929"/>
      <c r="BN73" s="929"/>
      <c r="BO73" s="929"/>
      <c r="BP73" s="929"/>
      <c r="BQ73" s="929"/>
      <c r="BR73" s="929"/>
      <c r="BS73" s="929"/>
      <c r="BT73" s="929"/>
      <c r="BU73" s="929"/>
      <c r="BV73" s="929"/>
      <c r="BW73" s="929"/>
      <c r="BX73" s="929"/>
      <c r="BY73" s="929"/>
      <c r="BZ73" s="929"/>
      <c r="CA73" s="929"/>
      <c r="CB73" s="929"/>
      <c r="CC73" s="929"/>
      <c r="CD73" s="929"/>
      <c r="CE73" s="929"/>
      <c r="CF73" s="929"/>
      <c r="CG73" s="929"/>
      <c r="CH73" s="929"/>
      <c r="CI73" s="929"/>
      <c r="CJ73" s="929"/>
      <c r="CK73" s="929"/>
      <c r="CL73" s="929"/>
      <c r="CM73" s="929"/>
      <c r="CN73" s="929"/>
      <c r="CO73" s="929"/>
      <c r="CP73" s="929"/>
      <c r="CQ73" s="929"/>
      <c r="CR73" s="929"/>
      <c r="CS73" s="929"/>
      <c r="CT73" s="929"/>
      <c r="CU73" s="929"/>
      <c r="CV73" s="929"/>
      <c r="CW73" s="929"/>
      <c r="CX73" s="929"/>
      <c r="CY73" s="929"/>
      <c r="CZ73" s="929"/>
      <c r="DA73" s="929"/>
      <c r="DB73" s="929"/>
      <c r="DC73" s="929"/>
      <c r="DD73" s="929"/>
      <c r="DE73" s="929"/>
      <c r="DF73" s="929"/>
      <c r="DG73" s="929"/>
      <c r="DH73" s="929"/>
      <c r="DI73" s="929"/>
      <c r="DJ73" s="929"/>
      <c r="DK73" s="929"/>
      <c r="DL73" s="929"/>
      <c r="DM73" s="929"/>
      <c r="DN73" s="929"/>
      <c r="DO73" s="929"/>
      <c r="DP73" s="929"/>
      <c r="DQ73" s="929"/>
      <c r="DR73" s="929"/>
      <c r="DS73" s="929"/>
      <c r="DT73" s="929"/>
      <c r="DU73" s="929"/>
      <c r="DV73" s="929"/>
      <c r="DW73" s="929"/>
      <c r="DX73" s="929"/>
      <c r="DY73" s="929"/>
      <c r="DZ73" s="929"/>
      <c r="EA73" s="929"/>
      <c r="EB73" s="929"/>
      <c r="EC73" s="929"/>
      <c r="ED73" s="929"/>
      <c r="EE73" s="929"/>
      <c r="EF73" s="929"/>
      <c r="EG73" s="929"/>
      <c r="EH73" s="929"/>
      <c r="EI73" s="929"/>
      <c r="EJ73" s="929"/>
      <c r="EK73" s="929"/>
      <c r="EL73" s="929"/>
      <c r="EM73" s="929"/>
      <c r="EN73" s="929"/>
      <c r="EO73" s="929"/>
      <c r="EP73" s="929"/>
      <c r="EQ73" s="929"/>
      <c r="ER73" s="929"/>
      <c r="ES73" s="929"/>
      <c r="ET73" s="929"/>
      <c r="EU73" s="929"/>
      <c r="EV73" s="929"/>
      <c r="EW73" s="929"/>
      <c r="EX73" s="929"/>
      <c r="EY73" s="929"/>
      <c r="EZ73" s="929"/>
      <c r="FA73" s="929"/>
      <c r="FB73" s="929"/>
      <c r="FC73" s="929"/>
      <c r="FD73" s="929"/>
      <c r="FE73" s="929"/>
      <c r="FF73" s="929"/>
      <c r="FG73" s="929"/>
      <c r="FH73" s="929"/>
      <c r="FI73" s="929"/>
      <c r="FJ73" s="929"/>
      <c r="FK73" s="929"/>
      <c r="FL73" s="929"/>
      <c r="FM73" s="929"/>
      <c r="FN73" s="929"/>
      <c r="FO73" s="929"/>
      <c r="FP73" s="929"/>
      <c r="FQ73" s="929"/>
    </row>
    <row r="74" spans="1:173" s="1023" customFormat="1" ht="13.8">
      <c r="A74" s="1055" t="s">
        <v>529</v>
      </c>
      <c r="B74" s="614" t="s">
        <v>4280</v>
      </c>
      <c r="C74" s="1056">
        <v>0</v>
      </c>
      <c r="D74" s="625">
        <v>0</v>
      </c>
      <c r="E74" s="1046" t="s">
        <v>529</v>
      </c>
      <c r="F74" s="1046" t="s">
        <v>529</v>
      </c>
    </row>
    <row r="75" spans="1:173" s="1060" customFormat="1">
      <c r="A75" s="1057"/>
      <c r="B75" s="1058"/>
      <c r="C75" s="837"/>
      <c r="D75" s="837"/>
      <c r="E75" s="1059"/>
      <c r="F75" s="1018"/>
      <c r="G75" s="790"/>
      <c r="H75" s="790"/>
      <c r="I75" s="790"/>
      <c r="J75" s="790"/>
      <c r="K75" s="790"/>
      <c r="L75" s="790"/>
      <c r="M75" s="790"/>
      <c r="N75" s="790"/>
      <c r="O75" s="790"/>
      <c r="P75" s="790"/>
      <c r="Q75" s="790"/>
      <c r="R75" s="790"/>
      <c r="S75" s="790"/>
      <c r="T75" s="790"/>
      <c r="U75" s="790"/>
      <c r="V75" s="790"/>
      <c r="W75" s="790"/>
      <c r="X75" s="790"/>
      <c r="Y75" s="790"/>
      <c r="Z75" s="790"/>
      <c r="AA75" s="790"/>
      <c r="AB75" s="790"/>
      <c r="AC75" s="790"/>
      <c r="AD75" s="790"/>
      <c r="AE75" s="790"/>
      <c r="AF75" s="790"/>
      <c r="AG75" s="790"/>
      <c r="AH75" s="790"/>
      <c r="AI75" s="790"/>
      <c r="AJ75" s="790"/>
      <c r="AK75" s="790"/>
      <c r="AL75" s="790"/>
      <c r="AM75" s="790"/>
      <c r="AN75" s="790"/>
      <c r="AO75" s="790"/>
      <c r="AP75" s="790"/>
      <c r="AQ75" s="790"/>
      <c r="AR75" s="790"/>
      <c r="AS75" s="790"/>
      <c r="AT75" s="790"/>
      <c r="AU75" s="790"/>
      <c r="AV75" s="790"/>
      <c r="AW75" s="790"/>
      <c r="AX75" s="790"/>
      <c r="AY75" s="790"/>
      <c r="AZ75" s="790"/>
      <c r="BA75" s="790"/>
      <c r="BB75" s="790"/>
      <c r="BC75" s="790"/>
      <c r="BD75" s="790"/>
      <c r="BE75" s="790"/>
      <c r="BF75" s="790"/>
      <c r="BG75" s="790"/>
      <c r="BH75" s="790"/>
      <c r="BI75" s="790"/>
      <c r="BJ75" s="790"/>
      <c r="BK75" s="790"/>
      <c r="BL75" s="790"/>
      <c r="BM75" s="790"/>
      <c r="BN75" s="790"/>
      <c r="BO75" s="790"/>
      <c r="BP75" s="790"/>
      <c r="BQ75" s="790"/>
      <c r="BR75" s="790"/>
      <c r="BS75" s="790"/>
      <c r="BT75" s="790"/>
      <c r="BU75" s="790"/>
      <c r="BV75" s="790"/>
      <c r="BW75" s="790"/>
      <c r="BX75" s="790"/>
      <c r="BY75" s="790"/>
      <c r="BZ75" s="790"/>
      <c r="CA75" s="790"/>
      <c r="CB75" s="790"/>
      <c r="CC75" s="790"/>
      <c r="CD75" s="790"/>
      <c r="CE75" s="790"/>
      <c r="CF75" s="790"/>
      <c r="CG75" s="790"/>
      <c r="CH75" s="790"/>
      <c r="CI75" s="790"/>
      <c r="CJ75" s="790"/>
      <c r="CK75" s="790"/>
      <c r="CL75" s="790"/>
      <c r="CM75" s="790"/>
      <c r="CN75" s="790"/>
      <c r="CO75" s="790"/>
      <c r="CP75" s="790"/>
      <c r="CQ75" s="790"/>
      <c r="CR75" s="790"/>
      <c r="CS75" s="790"/>
      <c r="CT75" s="790"/>
      <c r="CU75" s="790"/>
      <c r="CV75" s="790"/>
      <c r="CW75" s="790"/>
      <c r="CX75" s="790"/>
      <c r="CY75" s="790"/>
      <c r="CZ75" s="790"/>
      <c r="DA75" s="790"/>
      <c r="DB75" s="790"/>
      <c r="DC75" s="790"/>
      <c r="DD75" s="790"/>
      <c r="DE75" s="790"/>
      <c r="DF75" s="790"/>
      <c r="DG75" s="790"/>
      <c r="DH75" s="790"/>
      <c r="DI75" s="790"/>
      <c r="DJ75" s="790"/>
      <c r="DK75" s="790"/>
      <c r="DL75" s="790"/>
      <c r="DM75" s="790"/>
      <c r="DN75" s="790"/>
      <c r="DO75" s="790"/>
      <c r="DP75" s="790"/>
      <c r="DQ75" s="790"/>
      <c r="DR75" s="790"/>
      <c r="DS75" s="790"/>
      <c r="DT75" s="790"/>
      <c r="DU75" s="790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790"/>
      <c r="FF75" s="790"/>
      <c r="FG75" s="790"/>
      <c r="FH75" s="790"/>
      <c r="FI75" s="790"/>
      <c r="FJ75" s="790"/>
      <c r="FK75" s="790"/>
      <c r="FL75" s="790"/>
      <c r="FM75" s="790"/>
      <c r="FN75" s="790"/>
    </row>
    <row r="76" spans="1:173">
      <c r="A76" s="929" t="s">
        <v>7141</v>
      </c>
    </row>
  </sheetData>
  <mergeCells count="16">
    <mergeCell ref="A72:B72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18:B18"/>
    <mergeCell ref="A47:B47"/>
    <mergeCell ref="A60:B60"/>
    <mergeCell ref="A61:B61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2" manualBreakCount="2">
    <brk id="37" max="16383" man="1"/>
    <brk id="7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"/>
  <sheetViews>
    <sheetView showGridLines="0" workbookViewId="0"/>
  </sheetViews>
  <sheetFormatPr baseColWidth="10" defaultRowHeight="14.4"/>
  <cols>
    <col min="2" max="2" width="51.109375" customWidth="1"/>
    <col min="3" max="8" width="25.88671875" customWidth="1"/>
  </cols>
  <sheetData>
    <row r="2" spans="2:8">
      <c r="B2" s="1227" t="s">
        <v>4073</v>
      </c>
      <c r="C2" s="1227"/>
      <c r="D2" s="1227"/>
      <c r="E2" s="1227"/>
      <c r="F2" s="1227"/>
      <c r="G2" s="1227"/>
      <c r="H2" s="1227"/>
    </row>
    <row r="3" spans="2:8" ht="41.4">
      <c r="B3" s="1" t="s">
        <v>3735</v>
      </c>
      <c r="C3" s="1" t="s">
        <v>2820</v>
      </c>
      <c r="D3" s="1" t="s">
        <v>2821</v>
      </c>
      <c r="E3" s="1" t="s">
        <v>2822</v>
      </c>
      <c r="F3" s="1" t="s">
        <v>2860</v>
      </c>
      <c r="G3" s="1" t="s">
        <v>2861</v>
      </c>
      <c r="H3" s="1" t="s">
        <v>50</v>
      </c>
    </row>
    <row r="4" spans="2:8" ht="27.6">
      <c r="B4" s="2" t="s">
        <v>3736</v>
      </c>
      <c r="C4" s="4" t="s">
        <v>3830</v>
      </c>
      <c r="D4" s="4" t="s">
        <v>474</v>
      </c>
      <c r="E4" s="4" t="s">
        <v>3827</v>
      </c>
      <c r="F4" s="4">
        <v>0</v>
      </c>
      <c r="G4" s="4">
        <v>0</v>
      </c>
      <c r="H4" s="17" t="s">
        <v>3737</v>
      </c>
    </row>
    <row r="5" spans="2:8">
      <c r="B5" s="3" t="s">
        <v>2825</v>
      </c>
      <c r="C5" s="3" t="s">
        <v>3830</v>
      </c>
      <c r="D5" s="3" t="s">
        <v>474</v>
      </c>
      <c r="E5" s="3" t="s">
        <v>3827</v>
      </c>
      <c r="F5" s="3">
        <v>0</v>
      </c>
      <c r="G5" s="3">
        <v>0</v>
      </c>
      <c r="H5" s="3" t="s">
        <v>3737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50"/>
  <sheetViews>
    <sheetView showGridLines="0" topLeftCell="A2" zoomScaleNormal="100" zoomScaleSheetLayoutView="80" workbookViewId="0"/>
  </sheetViews>
  <sheetFormatPr baseColWidth="10" defaultColWidth="11.44140625" defaultRowHeight="15.6"/>
  <cols>
    <col min="1" max="1" width="14.88671875" style="1009" customWidth="1"/>
    <col min="2" max="2" width="38.5546875" style="1009" bestFit="1" customWidth="1"/>
    <col min="3" max="3" width="12.109375" style="1009" bestFit="1" customWidth="1"/>
    <col min="4" max="4" width="17" style="1009" bestFit="1" customWidth="1"/>
    <col min="5" max="5" width="18.109375" style="1009" customWidth="1"/>
    <col min="6" max="6" width="11.5546875" style="1009" bestFit="1" customWidth="1"/>
    <col min="7" max="7" width="13" style="1009" customWidth="1"/>
    <col min="8" max="8" width="13.33203125" style="1009" customWidth="1"/>
    <col min="9" max="9" width="11.88671875" style="1009" customWidth="1"/>
    <col min="10" max="10" width="12.6640625" style="1009" customWidth="1"/>
    <col min="11" max="11" width="12.6640625" style="1009" bestFit="1" customWidth="1"/>
    <col min="12" max="12" width="3.33203125" style="1010" customWidth="1"/>
    <col min="13" max="13" width="11.44140625" style="1010"/>
    <col min="14" max="16384" width="11.44140625" style="1009"/>
  </cols>
  <sheetData>
    <row r="2" spans="1:11">
      <c r="A2" s="1404" t="s">
        <v>4095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</row>
    <row r="3" spans="1:11" s="1010" customFormat="1">
      <c r="A3" s="1274" t="s">
        <v>30</v>
      </c>
      <c r="B3" s="1274"/>
      <c r="C3" s="1274"/>
      <c r="D3" s="1274"/>
      <c r="E3" s="1274"/>
      <c r="F3" s="1274"/>
      <c r="G3" s="1274"/>
      <c r="H3" s="1274"/>
      <c r="I3" s="1274"/>
      <c r="J3" s="1274"/>
      <c r="K3" s="1274"/>
    </row>
    <row r="4" spans="1:11" s="1010" customFormat="1">
      <c r="A4" s="1274" t="s">
        <v>4096</v>
      </c>
      <c r="B4" s="1274"/>
      <c r="C4" s="1274"/>
      <c r="D4" s="1274"/>
      <c r="E4" s="1274"/>
      <c r="F4" s="1274"/>
      <c r="G4" s="1274"/>
      <c r="H4" s="1274"/>
      <c r="I4" s="1274"/>
      <c r="J4" s="1274"/>
      <c r="K4" s="1274"/>
    </row>
    <row r="5" spans="1:11" s="1010" customFormat="1">
      <c r="A5" s="1274" t="s">
        <v>4365</v>
      </c>
      <c r="B5" s="1274"/>
      <c r="C5" s="1274"/>
      <c r="D5" s="1274"/>
      <c r="E5" s="1274"/>
      <c r="F5" s="1274"/>
      <c r="G5" s="1274"/>
      <c r="H5" s="1274"/>
      <c r="I5" s="1274"/>
      <c r="J5" s="1274"/>
      <c r="K5" s="1274"/>
    </row>
    <row r="6" spans="1:11" s="1010" customFormat="1">
      <c r="A6" s="1412" t="s">
        <v>4157</v>
      </c>
      <c r="B6" s="1412"/>
      <c r="C6" s="1412"/>
      <c r="D6" s="1412"/>
      <c r="E6" s="1412"/>
      <c r="F6" s="1412"/>
      <c r="G6" s="1412"/>
      <c r="H6" s="1412"/>
      <c r="I6" s="1412"/>
      <c r="J6" s="1412"/>
      <c r="K6" s="1412"/>
    </row>
    <row r="7" spans="1:11" s="1010" customFormat="1">
      <c r="A7" s="1009"/>
      <c r="B7" s="1009"/>
      <c r="C7" s="277"/>
      <c r="D7" s="277"/>
      <c r="E7" s="277"/>
      <c r="F7" s="277"/>
      <c r="G7" s="277"/>
      <c r="H7" s="277"/>
      <c r="I7" s="277"/>
      <c r="J7" s="277"/>
      <c r="K7" s="277"/>
    </row>
    <row r="8" spans="1:11" s="837" customFormat="1">
      <c r="A8" s="979" t="s">
        <v>4282</v>
      </c>
      <c r="C8" s="930"/>
      <c r="D8" s="930"/>
      <c r="E8" s="930"/>
      <c r="F8" s="930"/>
      <c r="G8" s="930"/>
      <c r="H8" s="930"/>
      <c r="I8" s="930"/>
      <c r="J8" s="930"/>
      <c r="K8" s="930"/>
    </row>
    <row r="9" spans="1:11" s="837" customFormat="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1" s="837" customFormat="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1" s="929" customFormat="1" ht="13.8">
      <c r="A11" s="677" t="s">
        <v>7460</v>
      </c>
      <c r="B11" s="677" t="s">
        <v>4165</v>
      </c>
      <c r="C11" s="292">
        <v>58066.3</v>
      </c>
      <c r="D11" s="292">
        <v>4591.9399999999996</v>
      </c>
      <c r="E11" s="292">
        <v>20000</v>
      </c>
      <c r="F11" s="292">
        <f>+C11+E11+D11</f>
        <v>82658.240000000005</v>
      </c>
      <c r="G11" s="292">
        <f>+(C11/30)*10</f>
        <v>19355.433333333334</v>
      </c>
      <c r="H11" s="292">
        <f>+(C11/30)*5</f>
        <v>9677.7166666666672</v>
      </c>
      <c r="I11" s="292">
        <f>+(C11/30)*40</f>
        <v>77421.733333333337</v>
      </c>
      <c r="J11" s="292">
        <v>0</v>
      </c>
      <c r="K11" s="292">
        <f>+G11+H11+I11+J11</f>
        <v>106454.88333333333</v>
      </c>
    </row>
    <row r="12" spans="1:11" s="929" customFormat="1" ht="13.8">
      <c r="A12" s="677" t="s">
        <v>7461</v>
      </c>
      <c r="B12" s="677" t="s">
        <v>6785</v>
      </c>
      <c r="C12" s="292">
        <v>44891.5</v>
      </c>
      <c r="D12" s="292">
        <v>3478.74</v>
      </c>
      <c r="E12" s="292">
        <v>16000</v>
      </c>
      <c r="F12" s="292">
        <f>+C12+E12+D12</f>
        <v>64370.239999999998</v>
      </c>
      <c r="G12" s="292">
        <f>+(C12/30)*10</f>
        <v>14963.833333333334</v>
      </c>
      <c r="H12" s="292">
        <f>+(C12/30)*5</f>
        <v>7481.916666666667</v>
      </c>
      <c r="I12" s="292">
        <f>+(C12/30)*40</f>
        <v>59855.333333333336</v>
      </c>
      <c r="J12" s="292">
        <v>0</v>
      </c>
      <c r="K12" s="292">
        <f>+G12+H12+I12+J12</f>
        <v>82301.083333333343</v>
      </c>
    </row>
    <row r="13" spans="1:11" s="929" customFormat="1" ht="13.8">
      <c r="A13" s="677" t="s">
        <v>7462</v>
      </c>
      <c r="B13" s="677" t="s">
        <v>5681</v>
      </c>
      <c r="C13" s="292">
        <v>38802.75</v>
      </c>
      <c r="D13" s="292">
        <v>2087.2399999999998</v>
      </c>
      <c r="E13" s="292">
        <v>0</v>
      </c>
      <c r="F13" s="292">
        <f>+C13+E13+D13</f>
        <v>40889.99</v>
      </c>
      <c r="G13" s="292">
        <f>+(C13/30)*10</f>
        <v>12934.25</v>
      </c>
      <c r="H13" s="292">
        <f>+(C13/30)*5</f>
        <v>6467.125</v>
      </c>
      <c r="I13" s="292">
        <f>+(C13/30)*40</f>
        <v>51737</v>
      </c>
      <c r="J13" s="292">
        <v>0</v>
      </c>
      <c r="K13" s="292">
        <f>+G13+H13+I13+J13</f>
        <v>71138.375</v>
      </c>
    </row>
    <row r="14" spans="1:11" s="929" customFormat="1" ht="13.8">
      <c r="A14" s="677" t="s">
        <v>7463</v>
      </c>
      <c r="B14" s="677" t="s">
        <v>4372</v>
      </c>
      <c r="C14" s="292">
        <v>27510.6</v>
      </c>
      <c r="D14" s="292">
        <v>1878.5</v>
      </c>
      <c r="E14" s="292">
        <v>0</v>
      </c>
      <c r="F14" s="292">
        <f>+C14+E14+D14</f>
        <v>29389.1</v>
      </c>
      <c r="G14" s="292">
        <f>+(C14/30)*10</f>
        <v>9170.2000000000007</v>
      </c>
      <c r="H14" s="292">
        <f>+(C14/30)*5</f>
        <v>4585.1000000000004</v>
      </c>
      <c r="I14" s="292">
        <f>+(C14/30)*40</f>
        <v>36680.800000000003</v>
      </c>
      <c r="J14" s="292">
        <v>0</v>
      </c>
      <c r="K14" s="292">
        <f>+G14+H14+I14+J14</f>
        <v>50436.100000000006</v>
      </c>
    </row>
    <row r="15" spans="1:11" s="837" customFormat="1">
      <c r="A15" s="1011"/>
      <c r="B15" s="1011"/>
      <c r="C15" s="1012"/>
      <c r="D15" s="1012"/>
      <c r="E15" s="1012"/>
      <c r="F15" s="1012"/>
      <c r="G15" s="1012"/>
      <c r="H15" s="1012"/>
      <c r="I15" s="1012"/>
      <c r="J15" s="1012"/>
      <c r="K15" s="1013"/>
    </row>
    <row r="16" spans="1:11" s="837" customFormat="1">
      <c r="A16" s="930"/>
      <c r="C16" s="930"/>
      <c r="D16" s="930"/>
      <c r="E16" s="930"/>
      <c r="F16" s="930"/>
      <c r="G16" s="930"/>
      <c r="H16" s="930"/>
      <c r="I16" s="930"/>
      <c r="J16" s="930"/>
      <c r="K16" s="930"/>
    </row>
    <row r="17" spans="1:11" s="837" customFormat="1">
      <c r="A17" s="979" t="s">
        <v>4296</v>
      </c>
      <c r="C17" s="930"/>
      <c r="D17" s="930"/>
      <c r="E17" s="930"/>
      <c r="F17" s="930"/>
      <c r="G17" s="930"/>
      <c r="H17" s="930"/>
      <c r="I17" s="930"/>
      <c r="J17" s="930"/>
      <c r="K17" s="930"/>
    </row>
    <row r="18" spans="1:11" s="837" customFormat="1" ht="16.5" customHeight="1">
      <c r="A18" s="1251" t="s">
        <v>4283</v>
      </c>
      <c r="B18" s="1251" t="s">
        <v>4159</v>
      </c>
      <c r="C18" s="1251" t="s">
        <v>4285</v>
      </c>
      <c r="D18" s="1251" t="s">
        <v>4285</v>
      </c>
      <c r="E18" s="1251" t="s">
        <v>4285</v>
      </c>
      <c r="F18" s="1251" t="s">
        <v>4285</v>
      </c>
      <c r="G18" s="1251" t="s">
        <v>4286</v>
      </c>
      <c r="H18" s="1251" t="s">
        <v>4286</v>
      </c>
      <c r="I18" s="1251" t="s">
        <v>4286</v>
      </c>
      <c r="J18" s="1251" t="s">
        <v>4286</v>
      </c>
      <c r="K18" s="1251" t="s">
        <v>4286</v>
      </c>
    </row>
    <row r="19" spans="1:11" s="837" customFormat="1" ht="27.6">
      <c r="A19" s="1251" t="s">
        <v>4283</v>
      </c>
      <c r="B19" s="1251" t="s">
        <v>6362</v>
      </c>
      <c r="C19" s="110" t="s">
        <v>4287</v>
      </c>
      <c r="D19" s="110" t="s">
        <v>4288</v>
      </c>
      <c r="E19" s="110" t="s">
        <v>4289</v>
      </c>
      <c r="F19" s="110" t="s">
        <v>4290</v>
      </c>
      <c r="G19" s="110" t="s">
        <v>4291</v>
      </c>
      <c r="H19" s="110" t="s">
        <v>4292</v>
      </c>
      <c r="I19" s="110" t="s">
        <v>4293</v>
      </c>
      <c r="J19" s="110" t="s">
        <v>4294</v>
      </c>
      <c r="K19" s="110" t="s">
        <v>4290</v>
      </c>
    </row>
    <row r="20" spans="1:11" s="929" customFormat="1" ht="13.8">
      <c r="A20" s="677" t="s">
        <v>6801</v>
      </c>
      <c r="B20" s="677" t="s">
        <v>6956</v>
      </c>
      <c r="C20" s="292">
        <v>13750.15</v>
      </c>
      <c r="D20" s="292">
        <v>1518.55</v>
      </c>
      <c r="E20" s="292">
        <v>0</v>
      </c>
      <c r="F20" s="292">
        <f t="shared" ref="F20:F45" si="0">+C20+E20+D20</f>
        <v>15268.699999999999</v>
      </c>
      <c r="G20" s="292">
        <f t="shared" ref="G20:G45" si="1">+(C20/30)*10</f>
        <v>4583.3833333333332</v>
      </c>
      <c r="H20" s="292">
        <f t="shared" ref="H20:H45" si="2">+(C20/30)*5</f>
        <v>2291.6916666666666</v>
      </c>
      <c r="I20" s="292">
        <f t="shared" ref="I20:I45" si="3">+(C20/30)*40</f>
        <v>18333.533333333333</v>
      </c>
      <c r="J20" s="292">
        <v>0</v>
      </c>
      <c r="K20" s="292">
        <f t="shared" ref="K20:K45" si="4">+G20+H20+I20+J20</f>
        <v>25208.608333333334</v>
      </c>
    </row>
    <row r="21" spans="1:11" s="929" customFormat="1" ht="13.8">
      <c r="A21" s="677" t="s">
        <v>6805</v>
      </c>
      <c r="B21" s="677" t="s">
        <v>4916</v>
      </c>
      <c r="C21" s="292">
        <v>12449.6</v>
      </c>
      <c r="D21" s="292">
        <v>1518.55</v>
      </c>
      <c r="E21" s="292">
        <v>0</v>
      </c>
      <c r="F21" s="292">
        <f t="shared" si="0"/>
        <v>13968.15</v>
      </c>
      <c r="G21" s="292">
        <f t="shared" si="1"/>
        <v>4149.8666666666668</v>
      </c>
      <c r="H21" s="292">
        <f t="shared" si="2"/>
        <v>2074.9333333333334</v>
      </c>
      <c r="I21" s="292">
        <f t="shared" si="3"/>
        <v>16599.466666666667</v>
      </c>
      <c r="J21" s="292">
        <v>0</v>
      </c>
      <c r="K21" s="292">
        <f t="shared" si="4"/>
        <v>22824.266666666666</v>
      </c>
    </row>
    <row r="22" spans="1:11" s="929" customFormat="1" ht="13.8">
      <c r="A22" s="677" t="s">
        <v>7464</v>
      </c>
      <c r="B22" s="677" t="s">
        <v>4361</v>
      </c>
      <c r="C22" s="292">
        <v>11846.4</v>
      </c>
      <c r="D22" s="292">
        <v>1518.55</v>
      </c>
      <c r="E22" s="292">
        <v>0</v>
      </c>
      <c r="F22" s="292">
        <f t="shared" si="0"/>
        <v>13364.949999999999</v>
      </c>
      <c r="G22" s="292">
        <f t="shared" si="1"/>
        <v>3948.8</v>
      </c>
      <c r="H22" s="292">
        <f t="shared" si="2"/>
        <v>1974.4</v>
      </c>
      <c r="I22" s="292">
        <f t="shared" si="3"/>
        <v>15795.2</v>
      </c>
      <c r="J22" s="292">
        <v>0</v>
      </c>
      <c r="K22" s="292">
        <f t="shared" si="4"/>
        <v>21718.400000000001</v>
      </c>
    </row>
    <row r="23" spans="1:11" s="929" customFormat="1" ht="13.8">
      <c r="A23" s="677" t="s">
        <v>7465</v>
      </c>
      <c r="B23" s="677" t="s">
        <v>6944</v>
      </c>
      <c r="C23" s="292">
        <v>11846.4</v>
      </c>
      <c r="D23" s="292">
        <v>1518.55</v>
      </c>
      <c r="E23" s="292">
        <v>0</v>
      </c>
      <c r="F23" s="292">
        <f t="shared" si="0"/>
        <v>13364.949999999999</v>
      </c>
      <c r="G23" s="292">
        <f t="shared" si="1"/>
        <v>3948.8</v>
      </c>
      <c r="H23" s="292">
        <f t="shared" si="2"/>
        <v>1974.4</v>
      </c>
      <c r="I23" s="292">
        <f t="shared" si="3"/>
        <v>15795.2</v>
      </c>
      <c r="J23" s="292">
        <v>0</v>
      </c>
      <c r="K23" s="292">
        <f t="shared" si="4"/>
        <v>21718.400000000001</v>
      </c>
    </row>
    <row r="24" spans="1:11" s="929" customFormat="1" ht="13.8">
      <c r="A24" s="677" t="s">
        <v>7466</v>
      </c>
      <c r="B24" s="677" t="s">
        <v>5103</v>
      </c>
      <c r="C24" s="292">
        <v>11273.25</v>
      </c>
      <c r="D24" s="292">
        <v>1518.55</v>
      </c>
      <c r="E24" s="292">
        <v>0</v>
      </c>
      <c r="F24" s="292">
        <f t="shared" si="0"/>
        <v>12791.8</v>
      </c>
      <c r="G24" s="292">
        <f t="shared" si="1"/>
        <v>3757.75</v>
      </c>
      <c r="H24" s="292">
        <f t="shared" si="2"/>
        <v>1878.875</v>
      </c>
      <c r="I24" s="292">
        <f t="shared" si="3"/>
        <v>15031</v>
      </c>
      <c r="J24" s="292">
        <v>0</v>
      </c>
      <c r="K24" s="292">
        <f t="shared" si="4"/>
        <v>20667.625</v>
      </c>
    </row>
    <row r="25" spans="1:11" s="929" customFormat="1" ht="13.8">
      <c r="A25" s="677" t="s">
        <v>6807</v>
      </c>
      <c r="B25" s="677" t="s">
        <v>7467</v>
      </c>
      <c r="C25" s="292">
        <v>11273.25</v>
      </c>
      <c r="D25" s="292">
        <v>1518.55</v>
      </c>
      <c r="E25" s="292">
        <v>0</v>
      </c>
      <c r="F25" s="292">
        <f t="shared" si="0"/>
        <v>12791.8</v>
      </c>
      <c r="G25" s="292">
        <f t="shared" si="1"/>
        <v>3757.75</v>
      </c>
      <c r="H25" s="292">
        <f t="shared" si="2"/>
        <v>1878.875</v>
      </c>
      <c r="I25" s="292">
        <f t="shared" si="3"/>
        <v>15031</v>
      </c>
      <c r="J25" s="292">
        <v>0</v>
      </c>
      <c r="K25" s="292">
        <f t="shared" si="4"/>
        <v>20667.625</v>
      </c>
    </row>
    <row r="26" spans="1:11" s="929" customFormat="1" ht="13.8">
      <c r="A26" s="677" t="s">
        <v>6811</v>
      </c>
      <c r="B26" s="677" t="s">
        <v>7468</v>
      </c>
      <c r="C26" s="292">
        <v>10735.3</v>
      </c>
      <c r="D26" s="292">
        <v>1518.55</v>
      </c>
      <c r="E26" s="292">
        <v>0</v>
      </c>
      <c r="F26" s="292">
        <f t="shared" si="0"/>
        <v>12253.849999999999</v>
      </c>
      <c r="G26" s="292">
        <f t="shared" si="1"/>
        <v>3578.4333333333329</v>
      </c>
      <c r="H26" s="292">
        <f t="shared" si="2"/>
        <v>1789.2166666666665</v>
      </c>
      <c r="I26" s="292">
        <f t="shared" si="3"/>
        <v>14313.733333333332</v>
      </c>
      <c r="J26" s="292">
        <v>0</v>
      </c>
      <c r="K26" s="292">
        <f t="shared" si="4"/>
        <v>19681.383333333331</v>
      </c>
    </row>
    <row r="27" spans="1:11" s="929" customFormat="1" ht="13.8">
      <c r="A27" s="677" t="s">
        <v>7469</v>
      </c>
      <c r="B27" s="677" t="s">
        <v>7470</v>
      </c>
      <c r="C27" s="292">
        <v>10225.450000000001</v>
      </c>
      <c r="D27" s="292">
        <v>1518.55</v>
      </c>
      <c r="E27" s="292">
        <v>0</v>
      </c>
      <c r="F27" s="292">
        <f t="shared" si="0"/>
        <v>11744</v>
      </c>
      <c r="G27" s="292">
        <f t="shared" si="1"/>
        <v>3408.4833333333336</v>
      </c>
      <c r="H27" s="292">
        <f t="shared" si="2"/>
        <v>1704.2416666666668</v>
      </c>
      <c r="I27" s="292">
        <f t="shared" si="3"/>
        <v>13633.933333333334</v>
      </c>
      <c r="J27" s="292">
        <v>0</v>
      </c>
      <c r="K27" s="292">
        <f t="shared" si="4"/>
        <v>18746.658333333333</v>
      </c>
    </row>
    <row r="28" spans="1:11" s="929" customFormat="1" ht="13.8">
      <c r="A28" s="677" t="s">
        <v>6827</v>
      </c>
      <c r="B28" s="677" t="s">
        <v>7471</v>
      </c>
      <c r="C28" s="292">
        <v>9263.35</v>
      </c>
      <c r="D28" s="292">
        <v>1518.55</v>
      </c>
      <c r="E28" s="292">
        <v>0</v>
      </c>
      <c r="F28" s="292">
        <f t="shared" si="0"/>
        <v>10781.9</v>
      </c>
      <c r="G28" s="292">
        <f t="shared" si="1"/>
        <v>3087.7833333333338</v>
      </c>
      <c r="H28" s="292">
        <f t="shared" si="2"/>
        <v>1543.8916666666669</v>
      </c>
      <c r="I28" s="292">
        <f t="shared" si="3"/>
        <v>12351.133333333335</v>
      </c>
      <c r="J28" s="292">
        <v>0</v>
      </c>
      <c r="K28" s="292">
        <f t="shared" si="4"/>
        <v>16982.808333333334</v>
      </c>
    </row>
    <row r="29" spans="1:11" s="929" customFormat="1" ht="13.8">
      <c r="A29" s="677" t="s">
        <v>7472</v>
      </c>
      <c r="B29" s="677" t="s">
        <v>6949</v>
      </c>
      <c r="C29" s="292">
        <v>8811.9500000000007</v>
      </c>
      <c r="D29" s="292">
        <v>1518.55</v>
      </c>
      <c r="E29" s="292">
        <v>0</v>
      </c>
      <c r="F29" s="292">
        <f t="shared" si="0"/>
        <v>10330.5</v>
      </c>
      <c r="G29" s="292">
        <f t="shared" si="1"/>
        <v>2937.3166666666666</v>
      </c>
      <c r="H29" s="292">
        <f t="shared" si="2"/>
        <v>1468.6583333333333</v>
      </c>
      <c r="I29" s="292">
        <f t="shared" si="3"/>
        <v>11749.266666666666</v>
      </c>
      <c r="J29" s="292">
        <v>0</v>
      </c>
      <c r="K29" s="292">
        <f t="shared" si="4"/>
        <v>16155.241666666667</v>
      </c>
    </row>
    <row r="30" spans="1:11" s="929" customFormat="1" ht="13.8">
      <c r="A30" s="677" t="s">
        <v>7473</v>
      </c>
      <c r="B30" s="677" t="s">
        <v>7474</v>
      </c>
      <c r="C30" s="292">
        <v>8811.9500000000007</v>
      </c>
      <c r="D30" s="292">
        <v>1518.55</v>
      </c>
      <c r="E30" s="292">
        <v>0</v>
      </c>
      <c r="F30" s="292">
        <f t="shared" si="0"/>
        <v>10330.5</v>
      </c>
      <c r="G30" s="292">
        <f t="shared" si="1"/>
        <v>2937.3166666666666</v>
      </c>
      <c r="H30" s="292">
        <f t="shared" si="2"/>
        <v>1468.6583333333333</v>
      </c>
      <c r="I30" s="292">
        <f t="shared" si="3"/>
        <v>11749.266666666666</v>
      </c>
      <c r="J30" s="292">
        <v>0</v>
      </c>
      <c r="K30" s="292">
        <f t="shared" si="4"/>
        <v>16155.241666666667</v>
      </c>
    </row>
    <row r="31" spans="1:11" s="929" customFormat="1" ht="13.8">
      <c r="A31" s="677" t="s">
        <v>6816</v>
      </c>
      <c r="B31" s="677" t="s">
        <v>4678</v>
      </c>
      <c r="C31" s="292">
        <v>8388.15</v>
      </c>
      <c r="D31" s="292">
        <v>1518.55</v>
      </c>
      <c r="E31" s="292">
        <v>0</v>
      </c>
      <c r="F31" s="292">
        <f t="shared" si="0"/>
        <v>9906.6999999999989</v>
      </c>
      <c r="G31" s="292">
        <f t="shared" si="1"/>
        <v>2796.0499999999997</v>
      </c>
      <c r="H31" s="292">
        <f t="shared" si="2"/>
        <v>1398.0249999999999</v>
      </c>
      <c r="I31" s="292">
        <f t="shared" si="3"/>
        <v>11184.199999999999</v>
      </c>
      <c r="J31" s="292">
        <v>0</v>
      </c>
      <c r="K31" s="292">
        <f t="shared" si="4"/>
        <v>15378.274999999998</v>
      </c>
    </row>
    <row r="32" spans="1:11" s="929" customFormat="1" ht="13.8">
      <c r="A32" s="677" t="s">
        <v>6823</v>
      </c>
      <c r="B32" s="677" t="s">
        <v>7475</v>
      </c>
      <c r="C32" s="292">
        <v>7992.45</v>
      </c>
      <c r="D32" s="292">
        <v>1518.55</v>
      </c>
      <c r="E32" s="292">
        <v>0</v>
      </c>
      <c r="F32" s="292">
        <f t="shared" si="0"/>
        <v>9511</v>
      </c>
      <c r="G32" s="292">
        <f t="shared" si="1"/>
        <v>2664.15</v>
      </c>
      <c r="H32" s="292">
        <f t="shared" si="2"/>
        <v>1332.075</v>
      </c>
      <c r="I32" s="292">
        <f t="shared" si="3"/>
        <v>10656.6</v>
      </c>
      <c r="J32" s="292">
        <v>0</v>
      </c>
      <c r="K32" s="292">
        <f t="shared" si="4"/>
        <v>14652.825000000001</v>
      </c>
    </row>
    <row r="33" spans="1:12" s="929" customFormat="1" ht="13.8">
      <c r="A33" s="677" t="s">
        <v>6821</v>
      </c>
      <c r="B33" s="677" t="s">
        <v>7476</v>
      </c>
      <c r="C33" s="292">
        <v>7617.55</v>
      </c>
      <c r="D33" s="292">
        <v>1518.55</v>
      </c>
      <c r="E33" s="292">
        <v>0</v>
      </c>
      <c r="F33" s="292">
        <f t="shared" si="0"/>
        <v>9136.1</v>
      </c>
      <c r="G33" s="292">
        <f t="shared" si="1"/>
        <v>2539.1833333333334</v>
      </c>
      <c r="H33" s="292">
        <f t="shared" si="2"/>
        <v>1269.5916666666667</v>
      </c>
      <c r="I33" s="292">
        <f t="shared" si="3"/>
        <v>10156.733333333334</v>
      </c>
      <c r="J33" s="292">
        <v>0</v>
      </c>
      <c r="K33" s="292">
        <f t="shared" si="4"/>
        <v>13965.508333333333</v>
      </c>
    </row>
    <row r="34" spans="1:12" s="929" customFormat="1" ht="13.8">
      <c r="A34" s="677" t="s">
        <v>7477</v>
      </c>
      <c r="B34" s="677" t="s">
        <v>7478</v>
      </c>
      <c r="C34" s="292">
        <v>7617.55</v>
      </c>
      <c r="D34" s="292">
        <v>1518.55</v>
      </c>
      <c r="E34" s="292">
        <v>0</v>
      </c>
      <c r="F34" s="292">
        <f t="shared" si="0"/>
        <v>9136.1</v>
      </c>
      <c r="G34" s="292">
        <f t="shared" si="1"/>
        <v>2539.1833333333334</v>
      </c>
      <c r="H34" s="292">
        <f t="shared" si="2"/>
        <v>1269.5916666666667</v>
      </c>
      <c r="I34" s="292">
        <f t="shared" si="3"/>
        <v>10156.733333333334</v>
      </c>
      <c r="J34" s="292">
        <v>0</v>
      </c>
      <c r="K34" s="292">
        <f t="shared" si="4"/>
        <v>13965.508333333333</v>
      </c>
    </row>
    <row r="35" spans="1:12" s="929" customFormat="1" ht="13.8">
      <c r="A35" s="677" t="s">
        <v>7479</v>
      </c>
      <c r="B35" s="677" t="s">
        <v>5269</v>
      </c>
      <c r="C35" s="292">
        <v>7281.05</v>
      </c>
      <c r="D35" s="292">
        <v>1518.55</v>
      </c>
      <c r="E35" s="292">
        <v>0</v>
      </c>
      <c r="F35" s="292">
        <f t="shared" si="0"/>
        <v>8799.6</v>
      </c>
      <c r="G35" s="292">
        <f t="shared" si="1"/>
        <v>2427.0166666666669</v>
      </c>
      <c r="H35" s="292">
        <f t="shared" si="2"/>
        <v>1213.5083333333334</v>
      </c>
      <c r="I35" s="292">
        <f t="shared" si="3"/>
        <v>9708.0666666666675</v>
      </c>
      <c r="J35" s="292">
        <v>0</v>
      </c>
      <c r="K35" s="292">
        <f t="shared" si="4"/>
        <v>13348.591666666667</v>
      </c>
    </row>
    <row r="36" spans="1:12" s="929" customFormat="1" ht="13.8">
      <c r="A36" s="677" t="s">
        <v>7480</v>
      </c>
      <c r="B36" s="677" t="s">
        <v>4362</v>
      </c>
      <c r="C36" s="292">
        <v>7281.05</v>
      </c>
      <c r="D36" s="292">
        <v>1518.55</v>
      </c>
      <c r="E36" s="292">
        <v>0</v>
      </c>
      <c r="F36" s="292">
        <f t="shared" si="0"/>
        <v>8799.6</v>
      </c>
      <c r="G36" s="292">
        <f t="shared" si="1"/>
        <v>2427.0166666666669</v>
      </c>
      <c r="H36" s="292">
        <f t="shared" si="2"/>
        <v>1213.5083333333334</v>
      </c>
      <c r="I36" s="292">
        <f t="shared" si="3"/>
        <v>9708.0666666666675</v>
      </c>
      <c r="J36" s="292">
        <v>0</v>
      </c>
      <c r="K36" s="292">
        <f t="shared" si="4"/>
        <v>13348.591666666667</v>
      </c>
    </row>
    <row r="37" spans="1:12" s="929" customFormat="1" ht="13.8">
      <c r="A37" s="677" t="s">
        <v>7481</v>
      </c>
      <c r="B37" s="677" t="s">
        <v>5330</v>
      </c>
      <c r="C37" s="292">
        <v>7281.05</v>
      </c>
      <c r="D37" s="292">
        <v>1518.55</v>
      </c>
      <c r="E37" s="292">
        <v>0</v>
      </c>
      <c r="F37" s="292">
        <f t="shared" si="0"/>
        <v>8799.6</v>
      </c>
      <c r="G37" s="292">
        <f t="shared" si="1"/>
        <v>2427.0166666666669</v>
      </c>
      <c r="H37" s="292">
        <f t="shared" si="2"/>
        <v>1213.5083333333334</v>
      </c>
      <c r="I37" s="292">
        <f t="shared" si="3"/>
        <v>9708.0666666666675</v>
      </c>
      <c r="J37" s="292">
        <v>0</v>
      </c>
      <c r="K37" s="292">
        <f t="shared" si="4"/>
        <v>13348.591666666667</v>
      </c>
    </row>
    <row r="38" spans="1:12" s="929" customFormat="1" ht="13.8">
      <c r="A38" s="677" t="s">
        <v>6829</v>
      </c>
      <c r="B38" s="677" t="s">
        <v>4199</v>
      </c>
      <c r="C38" s="292">
        <v>7281.05</v>
      </c>
      <c r="D38" s="292">
        <v>1518.55</v>
      </c>
      <c r="E38" s="292">
        <v>0</v>
      </c>
      <c r="F38" s="292">
        <f t="shared" si="0"/>
        <v>8799.6</v>
      </c>
      <c r="G38" s="292">
        <f t="shared" si="1"/>
        <v>2427.0166666666669</v>
      </c>
      <c r="H38" s="292">
        <f t="shared" si="2"/>
        <v>1213.5083333333334</v>
      </c>
      <c r="I38" s="292">
        <f t="shared" si="3"/>
        <v>9708.0666666666675</v>
      </c>
      <c r="J38" s="292">
        <v>0</v>
      </c>
      <c r="K38" s="292">
        <f t="shared" si="4"/>
        <v>13348.591666666667</v>
      </c>
    </row>
    <row r="39" spans="1:12" s="929" customFormat="1" ht="13.8">
      <c r="A39" s="677" t="s">
        <v>7482</v>
      </c>
      <c r="B39" s="677" t="s">
        <v>4922</v>
      </c>
      <c r="C39" s="292">
        <v>6756.1</v>
      </c>
      <c r="D39" s="292">
        <v>1518.55</v>
      </c>
      <c r="E39" s="292">
        <v>0</v>
      </c>
      <c r="F39" s="292">
        <f t="shared" si="0"/>
        <v>8274.65</v>
      </c>
      <c r="G39" s="292">
        <f t="shared" si="1"/>
        <v>2252.0333333333333</v>
      </c>
      <c r="H39" s="292">
        <f t="shared" si="2"/>
        <v>1126.0166666666667</v>
      </c>
      <c r="I39" s="292">
        <f t="shared" si="3"/>
        <v>9008.1333333333332</v>
      </c>
      <c r="J39" s="292">
        <v>0</v>
      </c>
      <c r="K39" s="292">
        <f t="shared" si="4"/>
        <v>12386.183333333334</v>
      </c>
    </row>
    <row r="40" spans="1:12" s="929" customFormat="1" ht="13.8">
      <c r="A40" s="677" t="s">
        <v>7483</v>
      </c>
      <c r="B40" s="677" t="s">
        <v>7347</v>
      </c>
      <c r="C40" s="292">
        <v>20433.349999999999</v>
      </c>
      <c r="D40" s="292">
        <v>1518.55</v>
      </c>
      <c r="E40" s="292">
        <v>0</v>
      </c>
      <c r="F40" s="292">
        <f t="shared" si="0"/>
        <v>21951.899999999998</v>
      </c>
      <c r="G40" s="292">
        <f t="shared" si="1"/>
        <v>6811.1166666666659</v>
      </c>
      <c r="H40" s="292">
        <f t="shared" si="2"/>
        <v>3405.5583333333329</v>
      </c>
      <c r="I40" s="292">
        <f t="shared" si="3"/>
        <v>27244.466666666664</v>
      </c>
      <c r="J40" s="292">
        <v>0</v>
      </c>
      <c r="K40" s="292">
        <f t="shared" si="4"/>
        <v>37461.141666666663</v>
      </c>
    </row>
    <row r="41" spans="1:12" s="929" customFormat="1" ht="13.8">
      <c r="A41" s="677" t="s">
        <v>7484</v>
      </c>
      <c r="B41" s="677" t="s">
        <v>7485</v>
      </c>
      <c r="C41" s="292">
        <v>22915.200000000001</v>
      </c>
      <c r="D41" s="292">
        <v>1518.55</v>
      </c>
      <c r="E41" s="292">
        <v>0</v>
      </c>
      <c r="F41" s="292">
        <f t="shared" si="0"/>
        <v>24433.75</v>
      </c>
      <c r="G41" s="292">
        <f t="shared" si="1"/>
        <v>7638.4000000000005</v>
      </c>
      <c r="H41" s="292">
        <f t="shared" si="2"/>
        <v>3819.2000000000003</v>
      </c>
      <c r="I41" s="292">
        <f t="shared" si="3"/>
        <v>30553.600000000002</v>
      </c>
      <c r="J41" s="292">
        <v>0</v>
      </c>
      <c r="K41" s="292">
        <f t="shared" si="4"/>
        <v>42011.200000000004</v>
      </c>
    </row>
    <row r="42" spans="1:12" s="929" customFormat="1" ht="13.8">
      <c r="A42" s="677" t="s">
        <v>7486</v>
      </c>
      <c r="B42" s="677" t="s">
        <v>7339</v>
      </c>
      <c r="C42" s="292">
        <v>25680.15</v>
      </c>
      <c r="D42" s="292">
        <v>1518.55</v>
      </c>
      <c r="E42" s="292">
        <v>0</v>
      </c>
      <c r="F42" s="292">
        <f t="shared" si="0"/>
        <v>27198.7</v>
      </c>
      <c r="G42" s="292">
        <f t="shared" si="1"/>
        <v>8560.0499999999993</v>
      </c>
      <c r="H42" s="292">
        <f t="shared" si="2"/>
        <v>4280.0249999999996</v>
      </c>
      <c r="I42" s="292">
        <f t="shared" si="3"/>
        <v>34240.199999999997</v>
      </c>
      <c r="J42" s="292">
        <v>0</v>
      </c>
      <c r="K42" s="292">
        <f t="shared" si="4"/>
        <v>47080.274999999994</v>
      </c>
    </row>
    <row r="43" spans="1:12" s="929" customFormat="1" ht="13.8">
      <c r="A43" s="677" t="s">
        <v>7487</v>
      </c>
      <c r="B43" s="677" t="s">
        <v>7488</v>
      </c>
      <c r="C43" s="292">
        <v>29678.75</v>
      </c>
      <c r="D43" s="292">
        <v>1518.55</v>
      </c>
      <c r="E43" s="292">
        <v>0</v>
      </c>
      <c r="F43" s="292">
        <f t="shared" si="0"/>
        <v>31197.3</v>
      </c>
      <c r="G43" s="292">
        <f t="shared" si="1"/>
        <v>9892.9166666666661</v>
      </c>
      <c r="H43" s="292">
        <f t="shared" si="2"/>
        <v>4946.458333333333</v>
      </c>
      <c r="I43" s="292">
        <f t="shared" si="3"/>
        <v>39571.666666666664</v>
      </c>
      <c r="J43" s="292">
        <v>0</v>
      </c>
      <c r="K43" s="292">
        <f t="shared" si="4"/>
        <v>54411.041666666664</v>
      </c>
    </row>
    <row r="44" spans="1:12" s="929" customFormat="1" ht="13.8">
      <c r="A44" s="677" t="s">
        <v>7489</v>
      </c>
      <c r="B44" s="677" t="s">
        <v>7490</v>
      </c>
      <c r="C44" s="292">
        <v>130.56</v>
      </c>
      <c r="D44" s="292">
        <f>37.95/4</f>
        <v>9.4875000000000007</v>
      </c>
      <c r="E44" s="292">
        <v>0</v>
      </c>
      <c r="F44" s="292">
        <f t="shared" si="0"/>
        <v>140.04750000000001</v>
      </c>
      <c r="G44" s="292">
        <f t="shared" si="1"/>
        <v>43.52</v>
      </c>
      <c r="H44" s="292">
        <f t="shared" si="2"/>
        <v>21.76</v>
      </c>
      <c r="I44" s="292">
        <f t="shared" si="3"/>
        <v>174.08</v>
      </c>
      <c r="J44" s="292">
        <f>20.85/4</f>
        <v>5.2125000000000004</v>
      </c>
      <c r="K44" s="292">
        <f t="shared" si="4"/>
        <v>244.57250000000002</v>
      </c>
      <c r="L44" s="929" t="s">
        <v>6864</v>
      </c>
    </row>
    <row r="45" spans="1:12" s="929" customFormat="1" ht="13.8">
      <c r="A45" s="677" t="s">
        <v>7491</v>
      </c>
      <c r="B45" s="677" t="s">
        <v>7492</v>
      </c>
      <c r="C45" s="292">
        <v>148.53</v>
      </c>
      <c r="D45" s="292">
        <f>37.95/4</f>
        <v>9.4875000000000007</v>
      </c>
      <c r="E45" s="292">
        <v>0</v>
      </c>
      <c r="F45" s="292">
        <f t="shared" si="0"/>
        <v>158.01750000000001</v>
      </c>
      <c r="G45" s="292">
        <f t="shared" si="1"/>
        <v>49.51</v>
      </c>
      <c r="H45" s="292">
        <f t="shared" si="2"/>
        <v>24.754999999999999</v>
      </c>
      <c r="I45" s="292">
        <f t="shared" si="3"/>
        <v>198.04</v>
      </c>
      <c r="J45" s="292">
        <f>22.5/4</f>
        <v>5.625</v>
      </c>
      <c r="K45" s="292">
        <f t="shared" si="4"/>
        <v>277.93</v>
      </c>
      <c r="L45" s="929" t="s">
        <v>6864</v>
      </c>
    </row>
    <row r="46" spans="1:12" s="1010" customFormat="1">
      <c r="A46" s="929" t="s">
        <v>7141</v>
      </c>
      <c r="B46" s="1009"/>
      <c r="C46" s="277"/>
      <c r="D46" s="277"/>
      <c r="E46" s="277"/>
      <c r="F46" s="277"/>
      <c r="G46" s="277"/>
      <c r="H46" s="277"/>
      <c r="I46" s="277"/>
      <c r="J46" s="277"/>
      <c r="K46" s="277"/>
    </row>
    <row r="48" spans="1:12" s="977" customFormat="1">
      <c r="A48" s="837"/>
      <c r="B48" s="928" t="s">
        <v>7459</v>
      </c>
      <c r="C48" s="929"/>
      <c r="D48" s="930"/>
      <c r="E48" s="930"/>
      <c r="F48" s="930"/>
      <c r="G48" s="930"/>
      <c r="H48" s="930"/>
      <c r="I48" s="930"/>
      <c r="J48" s="930"/>
      <c r="K48" s="930"/>
    </row>
    <row r="49" spans="1:11" s="977" customFormat="1" ht="15.75" customHeight="1">
      <c r="A49" s="837"/>
      <c r="B49" s="796" t="s">
        <v>4283</v>
      </c>
      <c r="C49" s="1388" t="s">
        <v>3218</v>
      </c>
      <c r="D49" s="1388"/>
      <c r="E49" s="1388"/>
      <c r="F49" s="1388"/>
      <c r="G49" s="930"/>
      <c r="H49" s="930"/>
      <c r="I49" s="930"/>
      <c r="J49" s="930"/>
      <c r="K49" s="930"/>
    </row>
    <row r="50" spans="1:11" s="977" customFormat="1">
      <c r="A50" s="930"/>
      <c r="B50" s="983" t="s">
        <v>4246</v>
      </c>
      <c r="C50" s="1416" t="s">
        <v>7342</v>
      </c>
      <c r="D50" s="1416"/>
      <c r="E50" s="1416"/>
      <c r="F50" s="1416"/>
      <c r="G50" s="930"/>
      <c r="H50" s="930"/>
      <c r="I50" s="930"/>
      <c r="J50" s="930"/>
      <c r="K50" s="930"/>
    </row>
  </sheetData>
  <mergeCells count="15">
    <mergeCell ref="C50:F50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8:A19"/>
    <mergeCell ref="B18:B19"/>
    <mergeCell ref="C18:F18"/>
    <mergeCell ref="G18:K18"/>
    <mergeCell ref="C49:F49"/>
  </mergeCells>
  <printOptions horizontalCentered="1"/>
  <pageMargins left="0.59055118110236227" right="0.59055118110236227" top="1.1811023622047245" bottom="0.78740157480314965" header="0.39370078740157483" footer="0.39370078740157483"/>
  <pageSetup scale="69" fitToHeight="0" orientation="landscape" r:id="rId1"/>
  <rowBreaks count="1" manualBreakCount="1">
    <brk id="4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57"/>
  <sheetViews>
    <sheetView showGridLines="0" topLeftCell="A3" zoomScaleNormal="100" zoomScaleSheetLayoutView="90" workbookViewId="0"/>
  </sheetViews>
  <sheetFormatPr baseColWidth="10" defaultColWidth="11.44140625" defaultRowHeight="15.6"/>
  <cols>
    <col min="1" max="1" width="23.6640625" style="1071" customWidth="1"/>
    <col min="2" max="2" width="47" style="1071" customWidth="1"/>
    <col min="3" max="3" width="13.88671875" style="1071" customWidth="1"/>
    <col min="4" max="4" width="21.88671875" style="1071" customWidth="1"/>
    <col min="5" max="6" width="17.6640625" style="1071" customWidth="1"/>
    <col min="7" max="7" width="5" style="1071" customWidth="1"/>
    <col min="8" max="161" width="11.44140625" style="1071"/>
    <col min="162" max="16384" width="11.44140625" style="1072"/>
  </cols>
  <sheetData>
    <row r="1" spans="1:16371">
      <c r="A1" s="1070"/>
      <c r="B1" s="1070"/>
      <c r="C1" s="1070"/>
      <c r="D1" s="1070"/>
      <c r="E1" s="1070"/>
    </row>
    <row r="2" spans="1:16371">
      <c r="A2" s="1309" t="s">
        <v>4095</v>
      </c>
      <c r="B2" s="1309"/>
      <c r="C2" s="1309"/>
      <c r="D2" s="1309"/>
      <c r="E2" s="1309"/>
      <c r="F2" s="1309"/>
    </row>
    <row r="3" spans="1:16371">
      <c r="A3" s="1309" t="s">
        <v>28</v>
      </c>
      <c r="B3" s="1309"/>
      <c r="C3" s="1309"/>
      <c r="D3" s="1309"/>
      <c r="E3" s="1309"/>
      <c r="F3" s="1309"/>
      <c r="G3" s="1101"/>
      <c r="H3" s="1309"/>
      <c r="I3" s="1309"/>
      <c r="J3" s="1309"/>
      <c r="K3" s="1309"/>
      <c r="L3" s="1309"/>
      <c r="M3" s="1309"/>
      <c r="N3" s="1309"/>
      <c r="O3" s="1309"/>
      <c r="P3" s="1309"/>
      <c r="Q3" s="1309"/>
      <c r="R3" s="1309"/>
      <c r="S3" s="1309"/>
      <c r="T3" s="1309"/>
      <c r="U3" s="1309"/>
      <c r="V3" s="1309"/>
      <c r="W3" s="1309"/>
      <c r="X3" s="1309"/>
      <c r="Y3" s="1309"/>
      <c r="Z3" s="1309"/>
      <c r="AA3" s="1309"/>
      <c r="AB3" s="1309"/>
      <c r="AC3" s="1309"/>
      <c r="AD3" s="1309"/>
      <c r="AE3" s="1309"/>
      <c r="AF3" s="1309"/>
      <c r="AG3" s="1309"/>
      <c r="AH3" s="1309"/>
      <c r="AI3" s="1309"/>
      <c r="AJ3" s="1309"/>
      <c r="AK3" s="1309"/>
      <c r="AL3" s="1309"/>
      <c r="AM3" s="1309"/>
      <c r="AN3" s="1309"/>
      <c r="AO3" s="1309"/>
      <c r="AP3" s="1309"/>
      <c r="AQ3" s="1309"/>
      <c r="AR3" s="1309"/>
      <c r="AS3" s="1309"/>
      <c r="AT3" s="1309"/>
      <c r="AU3" s="1309"/>
      <c r="AV3" s="1309"/>
      <c r="AW3" s="1309"/>
      <c r="AX3" s="1309"/>
      <c r="AY3" s="1309"/>
      <c r="AZ3" s="1309"/>
      <c r="BA3" s="1309"/>
      <c r="BB3" s="1309"/>
      <c r="BC3" s="1309"/>
      <c r="BD3" s="1309"/>
      <c r="BE3" s="1309"/>
      <c r="BF3" s="1309"/>
      <c r="BG3" s="1309"/>
      <c r="BH3" s="1309"/>
      <c r="BI3" s="1309"/>
      <c r="BJ3" s="1309"/>
      <c r="BK3" s="1309"/>
      <c r="BL3" s="1309"/>
      <c r="BM3" s="1309"/>
      <c r="BN3" s="1309"/>
      <c r="BO3" s="1309"/>
      <c r="BP3" s="1309"/>
      <c r="BQ3" s="1309"/>
      <c r="BR3" s="1309"/>
      <c r="BS3" s="1309"/>
      <c r="BT3" s="1309"/>
      <c r="BU3" s="1309"/>
      <c r="BV3" s="1309"/>
      <c r="BW3" s="1309"/>
      <c r="BX3" s="1309"/>
      <c r="BY3" s="1309"/>
      <c r="BZ3" s="1309"/>
      <c r="CA3" s="1309"/>
      <c r="CB3" s="1309"/>
      <c r="CC3" s="1309"/>
      <c r="CD3" s="1309"/>
      <c r="CE3" s="1309"/>
      <c r="CF3" s="1309"/>
      <c r="CG3" s="1309"/>
      <c r="CH3" s="1309"/>
      <c r="CI3" s="1309"/>
      <c r="CJ3" s="1309"/>
      <c r="CK3" s="1309"/>
      <c r="CL3" s="1309"/>
      <c r="CM3" s="1309"/>
      <c r="CN3" s="1309"/>
      <c r="CO3" s="1309"/>
      <c r="CP3" s="1309"/>
      <c r="CQ3" s="1309"/>
      <c r="CR3" s="1309"/>
      <c r="CS3" s="1309"/>
      <c r="CT3" s="1309"/>
      <c r="CU3" s="1309"/>
      <c r="CV3" s="1309"/>
      <c r="CW3" s="1309"/>
      <c r="CX3" s="1309"/>
      <c r="CY3" s="1309"/>
      <c r="CZ3" s="1309"/>
      <c r="DA3" s="1309"/>
      <c r="DB3" s="1309"/>
      <c r="DC3" s="1309"/>
      <c r="DD3" s="1309"/>
      <c r="DE3" s="1309"/>
      <c r="DF3" s="1309"/>
      <c r="DG3" s="1309"/>
      <c r="DH3" s="1309"/>
      <c r="DI3" s="1309"/>
      <c r="DJ3" s="1309"/>
      <c r="DK3" s="1309"/>
      <c r="DL3" s="1309"/>
      <c r="DM3" s="1309"/>
      <c r="DN3" s="1309"/>
      <c r="DO3" s="1309"/>
      <c r="DP3" s="1309"/>
      <c r="DQ3" s="1309"/>
      <c r="DR3" s="1309"/>
      <c r="DS3" s="1309"/>
      <c r="DT3" s="1309"/>
      <c r="DU3" s="1309"/>
      <c r="DV3" s="1309"/>
      <c r="DW3" s="1309"/>
      <c r="DX3" s="1309"/>
      <c r="DY3" s="1309"/>
      <c r="DZ3" s="1309"/>
      <c r="EA3" s="1309"/>
      <c r="EB3" s="1309"/>
      <c r="EC3" s="1309"/>
      <c r="ED3" s="1309"/>
      <c r="EE3" s="1309"/>
      <c r="EF3" s="1309"/>
      <c r="EG3" s="1309"/>
      <c r="EH3" s="1309"/>
      <c r="EI3" s="1309"/>
      <c r="EJ3" s="1309"/>
      <c r="EK3" s="1309"/>
      <c r="EL3" s="1309"/>
      <c r="EM3" s="1309"/>
      <c r="EN3" s="1309"/>
      <c r="EO3" s="1309"/>
      <c r="EP3" s="1309"/>
      <c r="EQ3" s="1309"/>
      <c r="ER3" s="1309"/>
      <c r="ES3" s="1309"/>
      <c r="ET3" s="1309"/>
      <c r="EU3" s="1309"/>
      <c r="EV3" s="1309"/>
      <c r="EW3" s="1309"/>
      <c r="EX3" s="1309"/>
      <c r="EY3" s="1309"/>
      <c r="EZ3" s="1309"/>
      <c r="FA3" s="1309"/>
      <c r="FB3" s="1309"/>
      <c r="FC3" s="1309"/>
      <c r="FD3" s="1309"/>
      <c r="FE3" s="1309"/>
      <c r="FF3" s="1309"/>
      <c r="FG3" s="1309"/>
      <c r="FH3" s="1309"/>
      <c r="FI3" s="1309"/>
      <c r="FJ3" s="1309"/>
      <c r="FK3" s="1309"/>
      <c r="FL3" s="1309"/>
      <c r="FM3" s="1309"/>
      <c r="FN3" s="1309"/>
      <c r="FO3" s="1309"/>
      <c r="FP3" s="1309"/>
      <c r="FQ3" s="1309"/>
      <c r="FR3" s="1309"/>
      <c r="FS3" s="1309"/>
      <c r="FT3" s="1309"/>
      <c r="FU3" s="1309"/>
      <c r="FV3" s="1309"/>
      <c r="FW3" s="1309"/>
      <c r="FX3" s="1309"/>
      <c r="FY3" s="1309"/>
      <c r="FZ3" s="1309"/>
      <c r="GA3" s="1309"/>
      <c r="GB3" s="1309"/>
      <c r="GC3" s="1309"/>
      <c r="GD3" s="1309"/>
      <c r="GE3" s="1309"/>
      <c r="GF3" s="1309"/>
      <c r="GG3" s="1309"/>
      <c r="GH3" s="1309"/>
      <c r="GI3" s="1309"/>
      <c r="GJ3" s="1309"/>
      <c r="GK3" s="1309"/>
      <c r="GL3" s="1309"/>
      <c r="GM3" s="1309"/>
      <c r="GN3" s="1309"/>
      <c r="GO3" s="1309"/>
      <c r="GP3" s="1309"/>
      <c r="GQ3" s="1309"/>
      <c r="GR3" s="1309"/>
      <c r="GS3" s="1309"/>
      <c r="GT3" s="1309"/>
      <c r="GU3" s="1309"/>
      <c r="GV3" s="1309"/>
      <c r="GW3" s="1309"/>
      <c r="GX3" s="1309"/>
      <c r="GY3" s="1309"/>
      <c r="GZ3" s="1309"/>
      <c r="HA3" s="1309"/>
      <c r="HB3" s="1309"/>
      <c r="HC3" s="1309"/>
      <c r="HD3" s="1309"/>
      <c r="HE3" s="1309"/>
      <c r="HF3" s="1309"/>
      <c r="HG3" s="1309"/>
      <c r="HH3" s="1309"/>
      <c r="HI3" s="1309"/>
      <c r="HJ3" s="1309"/>
      <c r="HK3" s="1309"/>
      <c r="HL3" s="1309"/>
      <c r="HM3" s="1309"/>
      <c r="HN3" s="1309"/>
      <c r="HO3" s="1309"/>
      <c r="HP3" s="1309"/>
      <c r="HQ3" s="1309"/>
      <c r="HR3" s="1309"/>
      <c r="HS3" s="1309"/>
      <c r="HT3" s="1309"/>
      <c r="HU3" s="1309"/>
      <c r="HV3" s="1309"/>
      <c r="HW3" s="1309"/>
      <c r="HX3" s="1309"/>
      <c r="HY3" s="1309"/>
      <c r="HZ3" s="1309"/>
      <c r="IA3" s="1309"/>
      <c r="IB3" s="1309"/>
      <c r="IC3" s="1309"/>
      <c r="ID3" s="1309"/>
      <c r="IE3" s="1309"/>
      <c r="IF3" s="1309"/>
      <c r="IG3" s="1309"/>
      <c r="IH3" s="1309"/>
      <c r="II3" s="1309"/>
      <c r="IJ3" s="1309"/>
      <c r="IK3" s="1309"/>
      <c r="IL3" s="1309"/>
      <c r="IM3" s="1309"/>
      <c r="IN3" s="1309"/>
      <c r="IO3" s="1309"/>
      <c r="IP3" s="1309"/>
      <c r="IQ3" s="1309"/>
      <c r="IR3" s="1309"/>
      <c r="IS3" s="1309"/>
      <c r="IT3" s="1309"/>
      <c r="IU3" s="1309"/>
      <c r="IV3" s="1309"/>
      <c r="IW3" s="1309"/>
      <c r="IX3" s="1309"/>
      <c r="IY3" s="1309"/>
      <c r="IZ3" s="1309"/>
      <c r="JA3" s="1309"/>
      <c r="JB3" s="1309"/>
      <c r="JC3" s="1309"/>
      <c r="JD3" s="1309"/>
      <c r="JE3" s="1309"/>
      <c r="JF3" s="1309"/>
      <c r="JG3" s="1309"/>
      <c r="JH3" s="1309"/>
      <c r="JI3" s="1309"/>
      <c r="JJ3" s="1309"/>
      <c r="JK3" s="1309"/>
      <c r="JL3" s="1309"/>
      <c r="JM3" s="1309"/>
      <c r="JN3" s="1309"/>
      <c r="JO3" s="1309"/>
      <c r="JP3" s="1309"/>
      <c r="JQ3" s="1309"/>
      <c r="JR3" s="1309"/>
      <c r="JS3" s="1309"/>
      <c r="JT3" s="1309"/>
      <c r="JU3" s="1309"/>
      <c r="JV3" s="1309"/>
      <c r="JW3" s="1309"/>
      <c r="JX3" s="1309"/>
      <c r="JY3" s="1309"/>
      <c r="JZ3" s="1309"/>
      <c r="KA3" s="1309"/>
      <c r="KB3" s="1309"/>
      <c r="KC3" s="1309"/>
      <c r="KD3" s="1309"/>
      <c r="KE3" s="1309"/>
      <c r="KF3" s="1309"/>
      <c r="KG3" s="1309"/>
      <c r="KH3" s="1309"/>
      <c r="KI3" s="1309"/>
      <c r="KJ3" s="1309"/>
      <c r="KK3" s="1309"/>
      <c r="KL3" s="1309"/>
      <c r="KM3" s="1309"/>
      <c r="KN3" s="1309"/>
      <c r="KO3" s="1309"/>
      <c r="KP3" s="1309"/>
      <c r="KQ3" s="1309"/>
      <c r="KR3" s="1309"/>
      <c r="KS3" s="1309"/>
      <c r="KT3" s="1309"/>
      <c r="KU3" s="1309"/>
      <c r="KV3" s="1309"/>
      <c r="KW3" s="1309"/>
      <c r="KX3" s="1309"/>
      <c r="KY3" s="1309"/>
      <c r="KZ3" s="1309"/>
      <c r="LA3" s="1309"/>
      <c r="LB3" s="1309"/>
      <c r="LC3" s="1309"/>
      <c r="LD3" s="1309"/>
      <c r="LE3" s="1309"/>
      <c r="LF3" s="1309"/>
      <c r="LG3" s="1309"/>
      <c r="LH3" s="1309"/>
      <c r="LI3" s="1309"/>
      <c r="LJ3" s="1309"/>
      <c r="LK3" s="1309"/>
      <c r="LL3" s="1309"/>
      <c r="LM3" s="1309"/>
      <c r="LN3" s="1309"/>
      <c r="LO3" s="1309"/>
      <c r="LP3" s="1309"/>
      <c r="LQ3" s="1309"/>
      <c r="LR3" s="1309"/>
      <c r="LS3" s="1309"/>
      <c r="LT3" s="1309"/>
      <c r="LU3" s="1309"/>
      <c r="LV3" s="1309"/>
      <c r="LW3" s="1309"/>
      <c r="LX3" s="1309"/>
      <c r="LY3" s="1309"/>
      <c r="LZ3" s="1309"/>
      <c r="MA3" s="1309"/>
      <c r="MB3" s="1309"/>
      <c r="MC3" s="1309"/>
      <c r="MD3" s="1309"/>
      <c r="ME3" s="1309"/>
      <c r="MF3" s="1309"/>
      <c r="MG3" s="1309"/>
      <c r="MH3" s="1309"/>
      <c r="MI3" s="1309"/>
      <c r="MJ3" s="1309"/>
      <c r="MK3" s="1309"/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09"/>
      <c r="OD3" s="1309"/>
      <c r="OE3" s="1309"/>
      <c r="OF3" s="1309"/>
      <c r="OG3" s="1309"/>
      <c r="OH3" s="1309"/>
      <c r="OI3" s="1309"/>
      <c r="OJ3" s="1309"/>
      <c r="OK3" s="1309"/>
      <c r="OL3" s="1309"/>
      <c r="OM3" s="1309"/>
      <c r="ON3" s="1309"/>
      <c r="OO3" s="1309"/>
      <c r="OP3" s="1309"/>
      <c r="OQ3" s="1309"/>
      <c r="OR3" s="1309"/>
      <c r="OS3" s="1309"/>
      <c r="OT3" s="1309"/>
      <c r="OU3" s="1309"/>
      <c r="OV3" s="1309"/>
      <c r="OW3" s="1309"/>
      <c r="OX3" s="1309"/>
      <c r="OY3" s="1309"/>
      <c r="OZ3" s="1309"/>
      <c r="PA3" s="1309"/>
      <c r="PB3" s="1309"/>
      <c r="PC3" s="1309"/>
      <c r="PD3" s="1309"/>
      <c r="PE3" s="1309"/>
      <c r="PF3" s="1309"/>
      <c r="PG3" s="1309"/>
      <c r="PH3" s="1309"/>
      <c r="PI3" s="1309"/>
      <c r="PJ3" s="1309"/>
      <c r="PK3" s="1309"/>
      <c r="PL3" s="1309"/>
      <c r="PM3" s="1309"/>
      <c r="PN3" s="1309"/>
      <c r="PO3" s="1309"/>
      <c r="PP3" s="1309"/>
      <c r="PQ3" s="1309"/>
      <c r="PR3" s="1309"/>
      <c r="PS3" s="1309"/>
      <c r="PT3" s="1309"/>
      <c r="PU3" s="1309"/>
      <c r="PV3" s="1309"/>
      <c r="PW3" s="1309"/>
      <c r="PX3" s="1309"/>
      <c r="PY3" s="1309"/>
      <c r="PZ3" s="1309"/>
      <c r="QA3" s="1309"/>
      <c r="QB3" s="1309"/>
      <c r="QC3" s="1309"/>
      <c r="QD3" s="1309"/>
      <c r="QE3" s="1309"/>
      <c r="QF3" s="1309"/>
      <c r="QG3" s="1309"/>
      <c r="QH3" s="1309"/>
      <c r="QI3" s="1309"/>
      <c r="QJ3" s="1309"/>
      <c r="QK3" s="1309"/>
      <c r="QL3" s="1309"/>
      <c r="QM3" s="1309"/>
      <c r="QN3" s="1309"/>
      <c r="QO3" s="1309"/>
      <c r="QP3" s="1309"/>
      <c r="QQ3" s="1309"/>
      <c r="QR3" s="1309"/>
      <c r="QS3" s="1309"/>
      <c r="QT3" s="1309"/>
      <c r="QU3" s="1309"/>
      <c r="QV3" s="1309"/>
      <c r="QW3" s="1309"/>
      <c r="QX3" s="1309"/>
      <c r="QY3" s="1309"/>
      <c r="QZ3" s="1309"/>
      <c r="RA3" s="1309"/>
      <c r="RB3" s="1309"/>
      <c r="RC3" s="1309"/>
      <c r="RD3" s="1309"/>
      <c r="RE3" s="1309"/>
      <c r="RF3" s="1309"/>
      <c r="RG3" s="1309"/>
      <c r="RH3" s="1309"/>
      <c r="RI3" s="1309"/>
      <c r="RJ3" s="1309"/>
      <c r="RK3" s="1309"/>
      <c r="RL3" s="1309"/>
      <c r="RM3" s="1309"/>
      <c r="RN3" s="1309"/>
      <c r="RO3" s="1309"/>
      <c r="RP3" s="1309"/>
      <c r="RQ3" s="1309"/>
      <c r="RR3" s="1309"/>
      <c r="RS3" s="1309"/>
      <c r="RT3" s="1309"/>
      <c r="RU3" s="1309"/>
      <c r="RV3" s="1309"/>
      <c r="RW3" s="1309"/>
      <c r="RX3" s="1309"/>
      <c r="RY3" s="1309"/>
      <c r="RZ3" s="1309"/>
      <c r="SA3" s="1309"/>
      <c r="SB3" s="1309"/>
      <c r="SC3" s="1309"/>
      <c r="SD3" s="1309"/>
      <c r="SE3" s="1309"/>
      <c r="SF3" s="1309"/>
      <c r="SG3" s="1309"/>
      <c r="SH3" s="1309"/>
      <c r="SI3" s="1309"/>
      <c r="SJ3" s="1309"/>
      <c r="SK3" s="1309"/>
      <c r="SL3" s="1309"/>
      <c r="SM3" s="1309"/>
      <c r="SN3" s="1309"/>
      <c r="SO3" s="1309"/>
      <c r="SP3" s="1309"/>
      <c r="SQ3" s="1309"/>
      <c r="SR3" s="1309"/>
      <c r="SS3" s="1309"/>
      <c r="ST3" s="1309"/>
      <c r="SU3" s="1309"/>
      <c r="SV3" s="1309"/>
      <c r="SW3" s="1309"/>
      <c r="SX3" s="1309"/>
      <c r="SY3" s="1309"/>
      <c r="SZ3" s="1309"/>
      <c r="TA3" s="1309"/>
      <c r="TB3" s="1309"/>
      <c r="TC3" s="1309"/>
      <c r="TD3" s="1309"/>
      <c r="TE3" s="1309"/>
      <c r="TF3" s="1309"/>
      <c r="TG3" s="1309"/>
      <c r="TH3" s="1309"/>
      <c r="TI3" s="1309"/>
      <c r="TJ3" s="1309"/>
      <c r="TK3" s="1309"/>
      <c r="TL3" s="1309"/>
      <c r="TM3" s="1309"/>
      <c r="TN3" s="1309"/>
      <c r="TO3" s="1309"/>
      <c r="TP3" s="1309"/>
      <c r="TQ3" s="1309"/>
      <c r="TR3" s="1309"/>
      <c r="TS3" s="1309"/>
      <c r="TT3" s="1309"/>
      <c r="TU3" s="1309"/>
      <c r="TV3" s="1309"/>
      <c r="TW3" s="1309"/>
      <c r="TX3" s="1309"/>
      <c r="TY3" s="1309"/>
      <c r="TZ3" s="1309"/>
      <c r="UA3" s="1309"/>
      <c r="UB3" s="1309"/>
      <c r="UC3" s="1309"/>
      <c r="UD3" s="1309"/>
      <c r="UE3" s="1309"/>
      <c r="UF3" s="1309"/>
      <c r="UG3" s="1309"/>
      <c r="UH3" s="1309"/>
      <c r="UI3" s="1309"/>
      <c r="UJ3" s="1309"/>
      <c r="UK3" s="1309"/>
      <c r="UL3" s="1309"/>
      <c r="UM3" s="1309"/>
      <c r="UN3" s="1309"/>
      <c r="UO3" s="1309"/>
      <c r="UP3" s="1309"/>
      <c r="UQ3" s="1309"/>
      <c r="UR3" s="1309"/>
      <c r="US3" s="1309"/>
      <c r="UT3" s="1309"/>
      <c r="UU3" s="1309"/>
      <c r="UV3" s="1309"/>
      <c r="UW3" s="1309"/>
      <c r="UX3" s="1309"/>
      <c r="UY3" s="1309"/>
      <c r="UZ3" s="1309"/>
      <c r="VA3" s="1309"/>
      <c r="VB3" s="1309"/>
      <c r="VC3" s="1309"/>
      <c r="VD3" s="1309"/>
      <c r="VE3" s="1309"/>
      <c r="VF3" s="1309"/>
      <c r="VG3" s="1309"/>
      <c r="VH3" s="1309"/>
      <c r="VI3" s="1309"/>
      <c r="VJ3" s="1309"/>
      <c r="VK3" s="1309"/>
      <c r="VL3" s="1309"/>
      <c r="VM3" s="1309"/>
      <c r="VN3" s="1309"/>
      <c r="VO3" s="1309"/>
      <c r="VP3" s="1309"/>
      <c r="VQ3" s="1309"/>
      <c r="VR3" s="1309"/>
      <c r="VS3" s="1309"/>
      <c r="VT3" s="1309"/>
      <c r="VU3" s="1309"/>
      <c r="VV3" s="1309"/>
      <c r="VW3" s="1309"/>
      <c r="VX3" s="1309"/>
      <c r="VY3" s="1309"/>
      <c r="VZ3" s="1309"/>
      <c r="WA3" s="1309"/>
      <c r="WB3" s="1309"/>
      <c r="WC3" s="1309"/>
      <c r="WD3" s="1309"/>
      <c r="WE3" s="1309"/>
      <c r="WF3" s="1309"/>
      <c r="WG3" s="1309"/>
      <c r="WH3" s="1309"/>
      <c r="WI3" s="1309"/>
      <c r="WJ3" s="1309"/>
      <c r="WK3" s="1309"/>
      <c r="WL3" s="1309"/>
      <c r="WM3" s="1309"/>
      <c r="WN3" s="1309"/>
      <c r="WO3" s="1309"/>
      <c r="WP3" s="1309"/>
      <c r="WQ3" s="1309"/>
      <c r="WR3" s="1309"/>
      <c r="WS3" s="1309"/>
      <c r="WT3" s="1309"/>
      <c r="WU3" s="1309"/>
      <c r="WV3" s="1309"/>
      <c r="WW3" s="1309"/>
      <c r="WX3" s="1309"/>
      <c r="WY3" s="1309"/>
      <c r="WZ3" s="1309"/>
      <c r="XA3" s="1309"/>
      <c r="XB3" s="1309"/>
      <c r="XC3" s="1309"/>
      <c r="XD3" s="1309"/>
      <c r="XE3" s="1309"/>
      <c r="XF3" s="1309"/>
      <c r="XG3" s="1309"/>
      <c r="XH3" s="1309"/>
      <c r="XI3" s="1309"/>
      <c r="XJ3" s="1309"/>
      <c r="XK3" s="1309"/>
      <c r="XL3" s="1309"/>
      <c r="XM3" s="1309"/>
      <c r="XN3" s="1309"/>
      <c r="XO3" s="1309"/>
      <c r="XP3" s="1309"/>
      <c r="XQ3" s="1309"/>
      <c r="XR3" s="1309"/>
      <c r="XS3" s="1309"/>
      <c r="XT3" s="1309"/>
      <c r="XU3" s="1309"/>
      <c r="XV3" s="1309"/>
      <c r="XW3" s="1309"/>
      <c r="XX3" s="1309"/>
      <c r="XY3" s="1309"/>
      <c r="XZ3" s="1309"/>
      <c r="YA3" s="1309"/>
      <c r="YB3" s="1309"/>
      <c r="YC3" s="1309"/>
      <c r="YD3" s="1309"/>
      <c r="YE3" s="1309"/>
      <c r="YF3" s="1309"/>
      <c r="YG3" s="1309"/>
      <c r="YH3" s="1309"/>
      <c r="YI3" s="1309"/>
      <c r="YJ3" s="1309"/>
      <c r="YK3" s="1309"/>
      <c r="YL3" s="1309"/>
      <c r="YM3" s="1309"/>
      <c r="YN3" s="1309"/>
      <c r="YO3" s="1309"/>
      <c r="YP3" s="1309"/>
      <c r="YQ3" s="1309"/>
      <c r="YR3" s="1309"/>
      <c r="YS3" s="1309"/>
      <c r="YT3" s="1309"/>
      <c r="YU3" s="1309"/>
      <c r="YV3" s="1309"/>
      <c r="YW3" s="1309"/>
      <c r="YX3" s="1309"/>
      <c r="YY3" s="1309"/>
      <c r="YZ3" s="1309"/>
      <c r="ZA3" s="1309"/>
      <c r="ZB3" s="1309"/>
      <c r="ZC3" s="1309"/>
      <c r="ZD3" s="1309"/>
      <c r="ZE3" s="1309"/>
      <c r="ZF3" s="1309"/>
      <c r="ZG3" s="1309"/>
      <c r="ZH3" s="1309"/>
      <c r="ZI3" s="1309"/>
      <c r="ZJ3" s="1309"/>
      <c r="ZK3" s="1309"/>
      <c r="ZL3" s="1309"/>
      <c r="ZM3" s="1309"/>
      <c r="ZN3" s="1309"/>
      <c r="ZO3" s="1309"/>
      <c r="ZP3" s="1309"/>
      <c r="ZQ3" s="1309"/>
      <c r="ZR3" s="1309"/>
      <c r="ZS3" s="1309"/>
      <c r="ZT3" s="1309"/>
      <c r="ZU3" s="1309"/>
      <c r="ZV3" s="1309"/>
      <c r="ZW3" s="1309"/>
      <c r="ZX3" s="1309"/>
      <c r="ZY3" s="1309"/>
      <c r="ZZ3" s="1309"/>
      <c r="AAA3" s="1309"/>
      <c r="AAB3" s="1309"/>
      <c r="AAC3" s="1309"/>
      <c r="AAD3" s="1309"/>
      <c r="AAE3" s="1309"/>
      <c r="AAF3" s="1309"/>
      <c r="AAG3" s="1309"/>
      <c r="AAH3" s="1309"/>
      <c r="AAI3" s="1309"/>
      <c r="AAJ3" s="1309"/>
      <c r="AAK3" s="1309"/>
      <c r="AAL3" s="1309"/>
      <c r="AAM3" s="1309"/>
      <c r="AAN3" s="1309"/>
      <c r="AAO3" s="1309"/>
      <c r="AAP3" s="1309"/>
      <c r="AAQ3" s="1309"/>
      <c r="AAR3" s="1309"/>
      <c r="AAS3" s="1309"/>
      <c r="AAT3" s="1309"/>
      <c r="AAU3" s="1309"/>
      <c r="AAV3" s="1309"/>
      <c r="AAW3" s="1309"/>
      <c r="AAX3" s="1309"/>
      <c r="AAY3" s="1309"/>
      <c r="AAZ3" s="1309"/>
      <c r="ABA3" s="1309"/>
      <c r="ABB3" s="1309"/>
      <c r="ABC3" s="1309"/>
      <c r="ABD3" s="1309"/>
      <c r="ABE3" s="1309"/>
      <c r="ABF3" s="1309"/>
      <c r="ABG3" s="1309"/>
      <c r="ABH3" s="1309"/>
      <c r="ABI3" s="1309"/>
      <c r="ABJ3" s="1309"/>
      <c r="ABK3" s="1309"/>
      <c r="ABL3" s="1309"/>
      <c r="ABM3" s="1309"/>
      <c r="ABN3" s="1309"/>
      <c r="ABO3" s="1309"/>
      <c r="ABP3" s="1309"/>
      <c r="ABQ3" s="1309"/>
      <c r="ABR3" s="1309"/>
      <c r="ABS3" s="1309"/>
      <c r="ABT3" s="1309"/>
      <c r="ABU3" s="1309"/>
      <c r="ABV3" s="1309"/>
      <c r="ABW3" s="1309"/>
      <c r="ABX3" s="1309"/>
      <c r="ABY3" s="1309"/>
      <c r="ABZ3" s="1309"/>
      <c r="ACA3" s="1309"/>
      <c r="ACB3" s="1309"/>
      <c r="ACC3" s="1309"/>
      <c r="ACD3" s="1309"/>
      <c r="ACE3" s="1309"/>
      <c r="ACF3" s="1309"/>
      <c r="ACG3" s="1309"/>
      <c r="ACH3" s="1309"/>
      <c r="ACI3" s="1309"/>
      <c r="ACJ3" s="1309"/>
      <c r="ACK3" s="1309"/>
      <c r="ACL3" s="1309"/>
      <c r="ACM3" s="1309"/>
      <c r="ACN3" s="1309"/>
      <c r="ACO3" s="1309"/>
      <c r="ACP3" s="1309"/>
      <c r="ACQ3" s="1309"/>
      <c r="ACR3" s="1309"/>
      <c r="ACS3" s="1309"/>
      <c r="ACT3" s="1309"/>
      <c r="ACU3" s="1309"/>
      <c r="ACV3" s="1309"/>
      <c r="ACW3" s="1309"/>
      <c r="ACX3" s="1309"/>
      <c r="ACY3" s="1309"/>
      <c r="ACZ3" s="1309"/>
      <c r="ADA3" s="1309"/>
      <c r="ADB3" s="1309"/>
      <c r="ADC3" s="1309"/>
      <c r="ADD3" s="1309"/>
      <c r="ADE3" s="1309"/>
      <c r="ADF3" s="1309"/>
      <c r="ADG3" s="1309"/>
      <c r="ADH3" s="1309"/>
      <c r="ADI3" s="1309"/>
      <c r="ADJ3" s="1309"/>
      <c r="ADK3" s="1309"/>
      <c r="ADL3" s="1309"/>
      <c r="ADM3" s="1309"/>
      <c r="ADN3" s="1309"/>
      <c r="ADO3" s="1309"/>
      <c r="ADP3" s="1309"/>
      <c r="ADQ3" s="1309"/>
      <c r="ADR3" s="1309"/>
      <c r="ADS3" s="1309"/>
      <c r="ADT3" s="1309"/>
      <c r="ADU3" s="1309"/>
      <c r="ADV3" s="1309"/>
      <c r="ADW3" s="1309"/>
      <c r="ADX3" s="1309"/>
      <c r="ADY3" s="1309"/>
      <c r="ADZ3" s="1309"/>
      <c r="AEA3" s="1309"/>
      <c r="AEB3" s="1309"/>
      <c r="AEC3" s="1309"/>
      <c r="AED3" s="1309"/>
      <c r="AEE3" s="1309"/>
      <c r="AEF3" s="1309"/>
      <c r="AEG3" s="1309"/>
      <c r="AEH3" s="1309"/>
      <c r="AEI3" s="1309"/>
      <c r="AEJ3" s="1309"/>
      <c r="AEK3" s="1309"/>
      <c r="AEL3" s="1309"/>
      <c r="AEM3" s="1309"/>
      <c r="AEN3" s="1309"/>
      <c r="AEO3" s="1309"/>
      <c r="AEP3" s="1309"/>
      <c r="AEQ3" s="1309"/>
      <c r="AER3" s="1309"/>
      <c r="AES3" s="1309"/>
      <c r="AET3" s="1309"/>
      <c r="AEU3" s="1309"/>
      <c r="AEV3" s="1309"/>
      <c r="AEW3" s="1309"/>
      <c r="AEX3" s="1309"/>
      <c r="AEY3" s="1309"/>
      <c r="AEZ3" s="1309"/>
      <c r="AFA3" s="1309"/>
      <c r="AFB3" s="1309"/>
      <c r="AFC3" s="1309"/>
      <c r="AFD3" s="1309"/>
      <c r="AFE3" s="1309"/>
      <c r="AFF3" s="1309"/>
      <c r="AFG3" s="1309"/>
      <c r="AFH3" s="1309"/>
      <c r="AFI3" s="1309"/>
      <c r="AFJ3" s="1309"/>
      <c r="AFK3" s="1309"/>
      <c r="AFL3" s="1309"/>
      <c r="AFM3" s="1309"/>
      <c r="AFN3" s="1309"/>
      <c r="AFO3" s="1309"/>
      <c r="AFP3" s="1309"/>
      <c r="AFQ3" s="1309"/>
      <c r="AFR3" s="1309"/>
      <c r="AFS3" s="1309"/>
      <c r="AFT3" s="1309"/>
      <c r="AFU3" s="1309"/>
      <c r="AFV3" s="1309"/>
      <c r="AFW3" s="1309"/>
      <c r="AFX3" s="1309"/>
      <c r="AFY3" s="1309"/>
      <c r="AFZ3" s="1309"/>
      <c r="AGA3" s="1309"/>
      <c r="AGB3" s="1309"/>
      <c r="AGC3" s="1309"/>
      <c r="AGD3" s="1309"/>
      <c r="AGE3" s="1309"/>
      <c r="AGF3" s="1309"/>
      <c r="AGG3" s="1309"/>
      <c r="AGH3" s="1309"/>
      <c r="AGI3" s="1309"/>
      <c r="AGJ3" s="1309"/>
      <c r="AGK3" s="1309"/>
      <c r="AGL3" s="1309"/>
      <c r="AGM3" s="1309"/>
      <c r="AGN3" s="1309"/>
      <c r="AGO3" s="1309"/>
      <c r="AGP3" s="1309"/>
      <c r="AGQ3" s="1309"/>
      <c r="AGR3" s="1309"/>
      <c r="AGS3" s="1309"/>
      <c r="AGT3" s="1309"/>
      <c r="AGU3" s="1309"/>
      <c r="AGV3" s="1309"/>
      <c r="AGW3" s="1309"/>
      <c r="AGX3" s="1309"/>
      <c r="AGY3" s="1309"/>
      <c r="AGZ3" s="1309"/>
      <c r="AHA3" s="1309"/>
      <c r="AHB3" s="1309"/>
      <c r="AHC3" s="1309"/>
      <c r="AHD3" s="1309"/>
      <c r="AHE3" s="1309"/>
      <c r="AHF3" s="1309"/>
      <c r="AHG3" s="1309"/>
      <c r="AHH3" s="1309"/>
      <c r="AHI3" s="1309"/>
      <c r="AHJ3" s="1309"/>
      <c r="AHK3" s="1309"/>
      <c r="AHL3" s="1309"/>
      <c r="AHM3" s="1309"/>
      <c r="AHN3" s="1309"/>
      <c r="AHO3" s="1309"/>
      <c r="AHP3" s="1309"/>
      <c r="AHQ3" s="1309"/>
      <c r="AHR3" s="1309"/>
      <c r="AHS3" s="1309"/>
      <c r="AHT3" s="1309"/>
      <c r="AHU3" s="1309"/>
      <c r="AHV3" s="1309"/>
      <c r="AHW3" s="1309"/>
      <c r="AHX3" s="1309"/>
      <c r="AHY3" s="1309"/>
      <c r="AHZ3" s="1309"/>
      <c r="AIA3" s="1309"/>
      <c r="AIB3" s="1309"/>
      <c r="AIC3" s="1309"/>
      <c r="AID3" s="1309"/>
      <c r="AIE3" s="1309"/>
      <c r="AIF3" s="1309"/>
      <c r="AIG3" s="1309"/>
      <c r="AIH3" s="1309"/>
      <c r="AII3" s="1309"/>
      <c r="AIJ3" s="1309"/>
      <c r="AIK3" s="1309"/>
      <c r="AIL3" s="1309"/>
      <c r="AIM3" s="1309"/>
      <c r="AIN3" s="1309"/>
      <c r="AIO3" s="1309"/>
      <c r="AIP3" s="1309"/>
      <c r="AIQ3" s="1309"/>
      <c r="AIR3" s="1309"/>
      <c r="AIS3" s="1309"/>
      <c r="AIT3" s="1309"/>
      <c r="AIU3" s="1309"/>
      <c r="AIV3" s="1309"/>
      <c r="AIW3" s="1309"/>
      <c r="AIX3" s="1309"/>
      <c r="AIY3" s="1309"/>
      <c r="AIZ3" s="1309"/>
      <c r="AJA3" s="1309"/>
      <c r="AJB3" s="1309"/>
      <c r="AJC3" s="1309"/>
      <c r="AJD3" s="1309"/>
      <c r="AJE3" s="1309"/>
      <c r="AJF3" s="1309"/>
      <c r="AJG3" s="1309"/>
      <c r="AJH3" s="1309"/>
      <c r="AJI3" s="1309"/>
      <c r="AJJ3" s="1309"/>
      <c r="AJK3" s="1309"/>
      <c r="AJL3" s="1309"/>
      <c r="AJM3" s="1309"/>
      <c r="AJN3" s="1309"/>
      <c r="AJO3" s="1309"/>
      <c r="AJP3" s="1309"/>
      <c r="AJQ3" s="1309"/>
      <c r="AJR3" s="1309"/>
      <c r="AJS3" s="1309"/>
      <c r="AJT3" s="1309"/>
      <c r="AJU3" s="1309"/>
      <c r="AJV3" s="1309"/>
      <c r="AJW3" s="1309"/>
      <c r="AJX3" s="1309"/>
      <c r="AJY3" s="1309"/>
      <c r="AJZ3" s="1309"/>
      <c r="AKA3" s="1309"/>
      <c r="AKB3" s="1309"/>
      <c r="AKC3" s="1309"/>
      <c r="AKD3" s="1309"/>
      <c r="AKE3" s="1309"/>
      <c r="AKF3" s="1309"/>
      <c r="AKG3" s="1309"/>
      <c r="AKH3" s="1309"/>
      <c r="AKI3" s="1309"/>
      <c r="AKJ3" s="1309"/>
      <c r="AKK3" s="1309"/>
      <c r="AKL3" s="1309"/>
      <c r="AKM3" s="1309"/>
      <c r="AKN3" s="1309"/>
      <c r="AKO3" s="1309"/>
      <c r="AKP3" s="1309"/>
      <c r="AKQ3" s="1309"/>
      <c r="AKR3" s="1309"/>
      <c r="AKS3" s="1309"/>
      <c r="AKT3" s="1309"/>
      <c r="AKU3" s="1309"/>
      <c r="AKV3" s="1309"/>
      <c r="AKW3" s="1309"/>
      <c r="AKX3" s="1309"/>
      <c r="AKY3" s="1309"/>
      <c r="AKZ3" s="1309"/>
      <c r="ALA3" s="1309"/>
      <c r="ALB3" s="1309"/>
      <c r="ALC3" s="1309"/>
      <c r="ALD3" s="1309"/>
      <c r="ALE3" s="1309"/>
      <c r="ALF3" s="1309"/>
      <c r="ALG3" s="1309"/>
      <c r="ALH3" s="1309"/>
      <c r="ALI3" s="1309"/>
      <c r="ALJ3" s="1309"/>
      <c r="ALK3" s="1309"/>
      <c r="ALL3" s="1309"/>
      <c r="ALM3" s="1309"/>
      <c r="ALN3" s="1309"/>
      <c r="ALO3" s="1309"/>
      <c r="ALP3" s="1309"/>
      <c r="ALQ3" s="1309"/>
      <c r="ALR3" s="1309"/>
      <c r="ALS3" s="1309"/>
      <c r="ALT3" s="1309"/>
      <c r="ALU3" s="1309"/>
      <c r="ALV3" s="1309"/>
      <c r="ALW3" s="1309"/>
      <c r="ALX3" s="1309"/>
      <c r="ALY3" s="1309"/>
      <c r="ALZ3" s="1309"/>
      <c r="AMA3" s="1309"/>
      <c r="AMB3" s="1309"/>
      <c r="AMC3" s="1309"/>
      <c r="AMD3" s="1309"/>
      <c r="AME3" s="1309"/>
      <c r="AMF3" s="1309"/>
      <c r="AMG3" s="1309"/>
      <c r="AMH3" s="1309"/>
      <c r="AMI3" s="1309"/>
      <c r="AMJ3" s="1309"/>
      <c r="AMK3" s="1309"/>
      <c r="AML3" s="1309"/>
      <c r="AMM3" s="1309"/>
      <c r="AMN3" s="1309"/>
      <c r="AMO3" s="1309"/>
      <c r="AMP3" s="1309"/>
      <c r="AMQ3" s="1309"/>
      <c r="AMR3" s="1309"/>
      <c r="AMS3" s="1309"/>
      <c r="AMT3" s="1309"/>
      <c r="AMU3" s="1309"/>
      <c r="AMV3" s="1309"/>
      <c r="AMW3" s="1309"/>
      <c r="AMX3" s="1309"/>
      <c r="AMY3" s="1309"/>
      <c r="AMZ3" s="1309"/>
      <c r="ANA3" s="1309"/>
      <c r="ANB3" s="1309"/>
      <c r="ANC3" s="1309"/>
      <c r="AND3" s="1309"/>
      <c r="ANE3" s="1309"/>
      <c r="ANF3" s="1309"/>
      <c r="ANG3" s="1309"/>
      <c r="ANH3" s="1309"/>
      <c r="ANI3" s="1309"/>
      <c r="ANJ3" s="1309"/>
      <c r="ANK3" s="1309"/>
      <c r="ANL3" s="1309"/>
      <c r="ANM3" s="1309"/>
      <c r="ANN3" s="1309"/>
      <c r="ANO3" s="1309"/>
      <c r="ANP3" s="1309"/>
      <c r="ANQ3" s="1309"/>
      <c r="ANR3" s="1309"/>
      <c r="ANS3" s="1309"/>
      <c r="ANT3" s="1309"/>
      <c r="ANU3" s="1309"/>
      <c r="ANV3" s="1309"/>
      <c r="ANW3" s="1309"/>
      <c r="ANX3" s="1309"/>
      <c r="ANY3" s="1309"/>
      <c r="ANZ3" s="1309"/>
      <c r="AOA3" s="1309"/>
      <c r="AOB3" s="1309"/>
      <c r="AOC3" s="1309"/>
      <c r="AOD3" s="1309"/>
      <c r="AOE3" s="1309"/>
      <c r="AOF3" s="1309"/>
      <c r="AOG3" s="1309"/>
      <c r="AOH3" s="1309"/>
      <c r="AOI3" s="1309"/>
      <c r="AOJ3" s="1309"/>
      <c r="AOK3" s="1309"/>
      <c r="AOL3" s="1309"/>
      <c r="AOM3" s="1309"/>
      <c r="AON3" s="1309"/>
      <c r="AOO3" s="1309"/>
      <c r="AOP3" s="1309"/>
      <c r="AOQ3" s="1309"/>
      <c r="AOR3" s="1309"/>
      <c r="AOS3" s="1309"/>
      <c r="AOT3" s="1309"/>
      <c r="AOU3" s="1309"/>
      <c r="AOV3" s="1309"/>
      <c r="AOW3" s="1309"/>
      <c r="AOX3" s="1309"/>
      <c r="AOY3" s="1309"/>
      <c r="AOZ3" s="1309"/>
      <c r="APA3" s="1309"/>
      <c r="APB3" s="1309"/>
      <c r="APC3" s="1309"/>
      <c r="APD3" s="1309"/>
      <c r="APE3" s="1309"/>
      <c r="APF3" s="1309"/>
      <c r="APG3" s="1309"/>
      <c r="APH3" s="1309"/>
      <c r="API3" s="1309"/>
      <c r="APJ3" s="1309"/>
      <c r="APK3" s="1309"/>
      <c r="APL3" s="1309"/>
      <c r="APM3" s="1309"/>
      <c r="APN3" s="1309"/>
      <c r="APO3" s="1309"/>
      <c r="APP3" s="1309"/>
      <c r="APQ3" s="1309"/>
      <c r="APR3" s="1309"/>
      <c r="APS3" s="1309"/>
      <c r="APT3" s="1309"/>
      <c r="APU3" s="1309"/>
      <c r="APV3" s="1309"/>
      <c r="APW3" s="1309"/>
      <c r="APX3" s="1309"/>
      <c r="APY3" s="1309"/>
      <c r="APZ3" s="1309"/>
      <c r="AQA3" s="1309"/>
      <c r="AQB3" s="1309"/>
      <c r="AQC3" s="1309"/>
      <c r="AQD3" s="1309"/>
      <c r="AQE3" s="1309"/>
      <c r="AQF3" s="1309"/>
      <c r="AQG3" s="1309"/>
      <c r="AQH3" s="1309"/>
      <c r="AQI3" s="1309"/>
      <c r="AQJ3" s="1309"/>
      <c r="AQK3" s="1309"/>
      <c r="AQL3" s="1309"/>
      <c r="AQM3" s="1309"/>
      <c r="AQN3" s="1309"/>
      <c r="AQO3" s="1309"/>
      <c r="AQP3" s="1309"/>
      <c r="AQQ3" s="1309"/>
      <c r="AQR3" s="1309"/>
      <c r="AQS3" s="1309"/>
      <c r="AQT3" s="1309"/>
      <c r="AQU3" s="1309"/>
      <c r="AQV3" s="1309"/>
      <c r="AQW3" s="1309"/>
      <c r="AQX3" s="1309"/>
      <c r="AQY3" s="1309"/>
      <c r="AQZ3" s="1309"/>
      <c r="ARA3" s="1309"/>
      <c r="ARB3" s="1309"/>
      <c r="ARC3" s="1309"/>
      <c r="ARD3" s="1309"/>
      <c r="ARE3" s="1309"/>
      <c r="ARF3" s="1309"/>
      <c r="ARG3" s="1309"/>
      <c r="ARH3" s="1309"/>
      <c r="ARI3" s="1309"/>
      <c r="ARJ3" s="1309"/>
      <c r="ARK3" s="1309"/>
      <c r="ARL3" s="1309"/>
      <c r="ARM3" s="1309"/>
      <c r="ARN3" s="1309"/>
      <c r="ARO3" s="1309"/>
      <c r="ARP3" s="1309"/>
      <c r="ARQ3" s="1309"/>
      <c r="ARR3" s="1309"/>
      <c r="ARS3" s="1309"/>
      <c r="ART3" s="1309"/>
      <c r="ARU3" s="1309"/>
      <c r="ARV3" s="1309"/>
      <c r="ARW3" s="1309"/>
      <c r="ARX3" s="1309"/>
      <c r="ARY3" s="1309"/>
      <c r="ARZ3" s="1309"/>
      <c r="ASA3" s="1309"/>
      <c r="ASB3" s="1309"/>
      <c r="ASC3" s="1309"/>
      <c r="ASD3" s="1309"/>
      <c r="ASE3" s="1309"/>
      <c r="ASF3" s="1309"/>
      <c r="ASG3" s="1309"/>
      <c r="ASH3" s="1309"/>
      <c r="ASI3" s="1309"/>
      <c r="ASJ3" s="1309"/>
      <c r="ASK3" s="1309"/>
      <c r="ASL3" s="1309"/>
      <c r="ASM3" s="1309"/>
      <c r="ASN3" s="1309"/>
      <c r="ASO3" s="1309"/>
      <c r="ASP3" s="1309"/>
      <c r="ASQ3" s="1309"/>
      <c r="ASR3" s="1309"/>
      <c r="ASS3" s="1309"/>
      <c r="AST3" s="1309"/>
      <c r="ASU3" s="1309"/>
      <c r="ASV3" s="1309"/>
      <c r="ASW3" s="1309"/>
      <c r="ASX3" s="1309"/>
      <c r="ASY3" s="1309"/>
      <c r="ASZ3" s="1309"/>
      <c r="ATA3" s="1309"/>
      <c r="ATB3" s="1309"/>
      <c r="ATC3" s="1309"/>
      <c r="ATD3" s="1309"/>
      <c r="ATE3" s="1309"/>
      <c r="ATF3" s="1309"/>
      <c r="ATG3" s="1309"/>
      <c r="ATH3" s="1309"/>
      <c r="ATI3" s="1309"/>
      <c r="ATJ3" s="1309"/>
      <c r="ATK3" s="1309"/>
      <c r="ATL3" s="1309"/>
      <c r="ATM3" s="1309"/>
      <c r="ATN3" s="1309"/>
      <c r="ATO3" s="1309"/>
      <c r="ATP3" s="1309"/>
      <c r="ATQ3" s="1309"/>
      <c r="ATR3" s="1309"/>
      <c r="ATS3" s="1309"/>
      <c r="ATT3" s="1309"/>
      <c r="ATU3" s="1309"/>
      <c r="ATV3" s="1309"/>
      <c r="ATW3" s="1309"/>
      <c r="ATX3" s="1309"/>
      <c r="ATY3" s="1309"/>
      <c r="ATZ3" s="1309"/>
      <c r="AUA3" s="1309"/>
      <c r="AUB3" s="1309"/>
      <c r="AUC3" s="1309"/>
      <c r="AUD3" s="1309"/>
      <c r="AUE3" s="1309"/>
      <c r="AUF3" s="1309"/>
      <c r="AUG3" s="1309"/>
      <c r="AUH3" s="1309"/>
      <c r="AUI3" s="1309"/>
      <c r="AUJ3" s="1309"/>
      <c r="AUK3" s="1309"/>
      <c r="AUL3" s="1309"/>
      <c r="AUM3" s="1309"/>
      <c r="AUN3" s="1309"/>
      <c r="AUO3" s="1309"/>
      <c r="AUP3" s="1309"/>
      <c r="AUQ3" s="1309"/>
      <c r="AUR3" s="1309"/>
      <c r="AUS3" s="1309"/>
      <c r="AUT3" s="1309"/>
      <c r="AUU3" s="1309"/>
      <c r="AUV3" s="1309"/>
      <c r="AUW3" s="1309"/>
      <c r="AUX3" s="1309"/>
      <c r="AUY3" s="1309"/>
      <c r="AUZ3" s="1309"/>
      <c r="AVA3" s="1309"/>
      <c r="AVB3" s="1309"/>
      <c r="AVC3" s="1309"/>
      <c r="AVD3" s="1309"/>
      <c r="AVE3" s="1309"/>
      <c r="AVF3" s="1309"/>
      <c r="AVG3" s="1309"/>
      <c r="AVH3" s="1309"/>
      <c r="AVI3" s="1309"/>
      <c r="AVJ3" s="1309"/>
      <c r="AVK3" s="1309"/>
      <c r="AVL3" s="1309"/>
      <c r="AVM3" s="1309"/>
      <c r="AVN3" s="1309"/>
      <c r="AVO3" s="1309"/>
      <c r="AVP3" s="1309"/>
      <c r="AVQ3" s="1309"/>
      <c r="AVR3" s="1309"/>
      <c r="AVS3" s="1309"/>
      <c r="AVT3" s="1309"/>
      <c r="AVU3" s="1309"/>
      <c r="AVV3" s="1309"/>
      <c r="AVW3" s="1309"/>
      <c r="AVX3" s="1309"/>
      <c r="AVY3" s="1309"/>
      <c r="AVZ3" s="1309"/>
      <c r="AWA3" s="1309"/>
      <c r="AWB3" s="1309"/>
      <c r="AWC3" s="1309"/>
      <c r="AWD3" s="1309"/>
      <c r="AWE3" s="1309"/>
      <c r="AWF3" s="1309"/>
      <c r="AWG3" s="1309"/>
      <c r="AWH3" s="1309"/>
      <c r="AWI3" s="1309"/>
      <c r="AWJ3" s="1309"/>
      <c r="AWK3" s="1309"/>
      <c r="AWL3" s="1309"/>
      <c r="AWM3" s="1309"/>
      <c r="AWN3" s="1309"/>
      <c r="AWO3" s="1309"/>
      <c r="AWP3" s="1309"/>
      <c r="AWQ3" s="1309"/>
      <c r="AWR3" s="1309"/>
      <c r="AWS3" s="1309"/>
      <c r="AWT3" s="1309"/>
      <c r="AWU3" s="1309"/>
      <c r="AWV3" s="1309"/>
      <c r="AWW3" s="1309"/>
      <c r="AWX3" s="1309"/>
      <c r="AWY3" s="1309"/>
      <c r="AWZ3" s="1309"/>
      <c r="AXA3" s="1309"/>
      <c r="AXB3" s="1309"/>
      <c r="AXC3" s="1309"/>
      <c r="AXD3" s="1309"/>
      <c r="AXE3" s="1309"/>
      <c r="AXF3" s="1309"/>
      <c r="AXG3" s="1309"/>
      <c r="AXH3" s="1309"/>
      <c r="AXI3" s="1309"/>
      <c r="AXJ3" s="1309"/>
      <c r="AXK3" s="1309"/>
      <c r="AXL3" s="1309"/>
      <c r="AXM3" s="1309"/>
      <c r="AXN3" s="1309"/>
      <c r="AXO3" s="1309"/>
      <c r="AXP3" s="1309"/>
      <c r="AXQ3" s="1309"/>
      <c r="AXR3" s="1309"/>
      <c r="AXS3" s="1309"/>
      <c r="AXT3" s="1309"/>
      <c r="AXU3" s="1309"/>
      <c r="AXV3" s="1309"/>
      <c r="AXW3" s="1309"/>
      <c r="AXX3" s="1309"/>
      <c r="AXY3" s="1309"/>
      <c r="AXZ3" s="1309"/>
      <c r="AYA3" s="1309"/>
      <c r="AYB3" s="1309"/>
      <c r="AYC3" s="1309"/>
      <c r="AYD3" s="1309"/>
      <c r="AYE3" s="1309"/>
      <c r="AYF3" s="1309"/>
      <c r="AYG3" s="1309"/>
      <c r="AYH3" s="1309"/>
      <c r="AYI3" s="1309"/>
      <c r="AYJ3" s="1309"/>
      <c r="AYK3" s="1309"/>
      <c r="AYL3" s="1309"/>
      <c r="AYM3" s="1309"/>
      <c r="AYN3" s="1309"/>
      <c r="AYO3" s="1309"/>
      <c r="AYP3" s="1309"/>
      <c r="AYQ3" s="1309"/>
      <c r="AYR3" s="1309"/>
      <c r="AYS3" s="1309"/>
      <c r="AYT3" s="1309"/>
      <c r="AYU3" s="1309"/>
      <c r="AYV3" s="1309"/>
      <c r="AYW3" s="1309"/>
      <c r="AYX3" s="1309"/>
      <c r="AYY3" s="1309"/>
      <c r="AYZ3" s="1309"/>
      <c r="AZA3" s="1309"/>
      <c r="AZB3" s="1309"/>
      <c r="AZC3" s="1309"/>
      <c r="AZD3" s="1309"/>
      <c r="AZE3" s="1309"/>
      <c r="AZF3" s="1309"/>
      <c r="AZG3" s="1309"/>
      <c r="AZH3" s="1309"/>
      <c r="AZI3" s="1309"/>
      <c r="AZJ3" s="1309"/>
      <c r="AZK3" s="1309"/>
      <c r="AZL3" s="1309"/>
      <c r="AZM3" s="1309"/>
      <c r="AZN3" s="1309"/>
      <c r="AZO3" s="1309"/>
      <c r="AZP3" s="1309"/>
      <c r="AZQ3" s="1309"/>
      <c r="AZR3" s="1309"/>
      <c r="AZS3" s="1309"/>
      <c r="AZT3" s="1309"/>
      <c r="AZU3" s="1309"/>
      <c r="AZV3" s="1309"/>
      <c r="AZW3" s="1309"/>
      <c r="AZX3" s="1309"/>
      <c r="AZY3" s="1309"/>
      <c r="AZZ3" s="1309"/>
      <c r="BAA3" s="1309"/>
      <c r="BAB3" s="1309"/>
      <c r="BAC3" s="1309"/>
      <c r="BAD3" s="1309"/>
      <c r="BAE3" s="1309"/>
      <c r="BAF3" s="1309"/>
      <c r="BAG3" s="1309"/>
      <c r="BAH3" s="1309"/>
      <c r="BAI3" s="1309"/>
      <c r="BAJ3" s="1309"/>
      <c r="BAK3" s="1309"/>
      <c r="BAL3" s="1309"/>
      <c r="BAM3" s="1309"/>
      <c r="BAN3" s="1309"/>
      <c r="BAO3" s="1309"/>
      <c r="BAP3" s="1309"/>
      <c r="BAQ3" s="1309"/>
      <c r="BAR3" s="1309"/>
      <c r="BAS3" s="1309"/>
      <c r="BAT3" s="1309"/>
      <c r="BAU3" s="1309"/>
      <c r="BAV3" s="1309"/>
      <c r="BAW3" s="1309"/>
      <c r="BAX3" s="1309"/>
      <c r="BAY3" s="1309"/>
      <c r="BAZ3" s="1309"/>
      <c r="BBA3" s="1309"/>
      <c r="BBB3" s="1309"/>
      <c r="BBC3" s="1309"/>
      <c r="BBD3" s="1309"/>
      <c r="BBE3" s="1309"/>
      <c r="BBF3" s="1309"/>
      <c r="BBG3" s="1309"/>
      <c r="BBH3" s="1309"/>
      <c r="BBI3" s="1309"/>
      <c r="BBJ3" s="1309"/>
      <c r="BBK3" s="1309"/>
      <c r="BBL3" s="1309"/>
      <c r="BBM3" s="1309"/>
      <c r="BBN3" s="1309"/>
      <c r="BBO3" s="1309"/>
      <c r="BBP3" s="1309"/>
      <c r="BBQ3" s="1309"/>
      <c r="BBR3" s="1309"/>
      <c r="BBS3" s="1309"/>
      <c r="BBT3" s="1309"/>
      <c r="BBU3" s="1309"/>
      <c r="BBV3" s="1309"/>
      <c r="BBW3" s="1309"/>
      <c r="BBX3" s="1309"/>
      <c r="BBY3" s="1309"/>
      <c r="BBZ3" s="1309"/>
      <c r="BCA3" s="1309"/>
      <c r="BCB3" s="1309"/>
      <c r="BCC3" s="1309"/>
      <c r="BCD3" s="1309"/>
      <c r="BCE3" s="1309"/>
      <c r="BCF3" s="1309"/>
      <c r="BCG3" s="1309"/>
      <c r="BCH3" s="1309"/>
      <c r="BCI3" s="1309"/>
      <c r="BCJ3" s="1309"/>
      <c r="BCK3" s="1309"/>
      <c r="BCL3" s="1309"/>
      <c r="BCM3" s="1309"/>
      <c r="BCN3" s="1309"/>
      <c r="BCO3" s="1309"/>
      <c r="BCP3" s="1309"/>
      <c r="BCQ3" s="1309"/>
      <c r="BCR3" s="1309"/>
      <c r="BCS3" s="1309"/>
      <c r="BCT3" s="1309"/>
      <c r="BCU3" s="1309"/>
      <c r="BCV3" s="1309"/>
      <c r="BCW3" s="1309"/>
      <c r="BCX3" s="1309"/>
      <c r="BCY3" s="1309"/>
      <c r="BCZ3" s="1309"/>
      <c r="BDA3" s="1309"/>
      <c r="BDB3" s="1309"/>
      <c r="BDC3" s="1309"/>
      <c r="BDD3" s="1309"/>
      <c r="BDE3" s="1309"/>
      <c r="BDF3" s="1309"/>
      <c r="BDG3" s="1309"/>
      <c r="BDH3" s="1309"/>
      <c r="BDI3" s="1309"/>
      <c r="BDJ3" s="1309"/>
      <c r="BDK3" s="1309"/>
      <c r="BDL3" s="1309"/>
      <c r="BDM3" s="1309"/>
      <c r="BDN3" s="1309"/>
      <c r="BDO3" s="1309"/>
      <c r="BDP3" s="1309"/>
      <c r="BDQ3" s="1309"/>
      <c r="BDR3" s="1309"/>
      <c r="BDS3" s="1309"/>
      <c r="BDT3" s="1309"/>
      <c r="BDU3" s="1309"/>
      <c r="BDV3" s="1309"/>
      <c r="BDW3" s="1309"/>
      <c r="BDX3" s="1309"/>
      <c r="BDY3" s="1309"/>
      <c r="BDZ3" s="1309"/>
      <c r="BEA3" s="1309"/>
      <c r="BEB3" s="1309"/>
      <c r="BEC3" s="1309"/>
      <c r="BED3" s="1309"/>
      <c r="BEE3" s="1309"/>
      <c r="BEF3" s="1309"/>
      <c r="BEG3" s="1309"/>
      <c r="BEH3" s="1309"/>
      <c r="BEI3" s="1309"/>
      <c r="BEJ3" s="1309"/>
      <c r="BEK3" s="1309"/>
      <c r="BEL3" s="1309"/>
      <c r="BEM3" s="1309"/>
      <c r="BEN3" s="1309"/>
      <c r="BEO3" s="1309"/>
      <c r="BEP3" s="1309"/>
      <c r="BEQ3" s="1309"/>
      <c r="BER3" s="1309"/>
      <c r="BES3" s="1309"/>
      <c r="BET3" s="1309"/>
      <c r="BEU3" s="1309"/>
      <c r="BEV3" s="1309"/>
      <c r="BEW3" s="1309"/>
      <c r="BEX3" s="1309"/>
      <c r="BEY3" s="1309"/>
      <c r="BEZ3" s="1309"/>
      <c r="BFA3" s="1309"/>
      <c r="BFB3" s="1309"/>
      <c r="BFC3" s="1309"/>
      <c r="BFD3" s="1309"/>
      <c r="BFE3" s="1309"/>
      <c r="BFF3" s="1309"/>
      <c r="BFG3" s="1309"/>
      <c r="BFH3" s="1309"/>
      <c r="BFI3" s="1309"/>
      <c r="BFJ3" s="1309"/>
      <c r="BFK3" s="1309"/>
      <c r="BFL3" s="1309"/>
      <c r="BFM3" s="1309"/>
      <c r="BFN3" s="1309"/>
      <c r="BFO3" s="1309"/>
      <c r="BFP3" s="1309"/>
      <c r="BFQ3" s="1309"/>
      <c r="BFR3" s="1309"/>
      <c r="BFS3" s="1309"/>
      <c r="BFT3" s="1309"/>
      <c r="BFU3" s="1309"/>
      <c r="BFV3" s="1309"/>
      <c r="BFW3" s="1309"/>
      <c r="BFX3" s="1309"/>
      <c r="BFY3" s="1309"/>
      <c r="BFZ3" s="1309"/>
      <c r="BGA3" s="1309"/>
      <c r="BGB3" s="1309"/>
      <c r="BGC3" s="1309"/>
      <c r="BGD3" s="1309"/>
      <c r="BGE3" s="1309"/>
      <c r="BGF3" s="1309"/>
      <c r="BGG3" s="1309"/>
      <c r="BGH3" s="1309"/>
      <c r="BGI3" s="1309"/>
      <c r="BGJ3" s="1309"/>
      <c r="BGK3" s="1309"/>
      <c r="BGL3" s="1309"/>
      <c r="BGM3" s="1309"/>
      <c r="BGN3" s="1309"/>
      <c r="BGO3" s="1309"/>
      <c r="BGP3" s="1309"/>
      <c r="BGQ3" s="1309"/>
      <c r="BGR3" s="1309"/>
      <c r="BGS3" s="1309"/>
      <c r="BGT3" s="1309"/>
      <c r="BGU3" s="1309"/>
      <c r="BGV3" s="1309"/>
      <c r="BGW3" s="1309"/>
      <c r="BGX3" s="1309"/>
      <c r="BGY3" s="1309"/>
      <c r="BGZ3" s="1309"/>
      <c r="BHA3" s="1309"/>
      <c r="BHB3" s="1309"/>
      <c r="BHC3" s="1309"/>
      <c r="BHD3" s="1309"/>
      <c r="BHE3" s="1309"/>
      <c r="BHF3" s="1309"/>
      <c r="BHG3" s="1309"/>
      <c r="BHH3" s="1309"/>
      <c r="BHI3" s="1309"/>
      <c r="BHJ3" s="1309"/>
      <c r="BHK3" s="1309"/>
      <c r="BHL3" s="1309"/>
      <c r="BHM3" s="1309"/>
      <c r="BHN3" s="1309"/>
      <c r="BHO3" s="1309"/>
      <c r="BHP3" s="1309"/>
      <c r="BHQ3" s="1309"/>
      <c r="BHR3" s="1309"/>
      <c r="BHS3" s="1309"/>
      <c r="BHT3" s="1309"/>
      <c r="BHU3" s="1309"/>
      <c r="BHV3" s="1309"/>
      <c r="BHW3" s="1309"/>
      <c r="BHX3" s="1309"/>
      <c r="BHY3" s="1309"/>
      <c r="BHZ3" s="1309"/>
      <c r="BIA3" s="1309"/>
      <c r="BIB3" s="1309"/>
      <c r="BIC3" s="1309"/>
      <c r="BID3" s="1309"/>
      <c r="BIE3" s="1309"/>
      <c r="BIF3" s="1309"/>
      <c r="BIG3" s="1309"/>
      <c r="BIH3" s="1309"/>
      <c r="BII3" s="1309"/>
      <c r="BIJ3" s="1309"/>
      <c r="BIK3" s="1309"/>
      <c r="BIL3" s="1309"/>
      <c r="BIM3" s="1309"/>
      <c r="BIN3" s="1309"/>
      <c r="BIO3" s="1309"/>
      <c r="BIP3" s="1309"/>
      <c r="BIQ3" s="1309"/>
      <c r="BIR3" s="1309"/>
      <c r="BIS3" s="1309"/>
      <c r="BIT3" s="1309"/>
      <c r="BIU3" s="1309"/>
      <c r="BIV3" s="1309"/>
      <c r="BIW3" s="1309"/>
      <c r="BIX3" s="1309"/>
      <c r="BIY3" s="1309"/>
      <c r="BIZ3" s="1309"/>
      <c r="BJA3" s="1309"/>
      <c r="BJB3" s="1309"/>
      <c r="BJC3" s="1309"/>
      <c r="BJD3" s="1309"/>
      <c r="BJE3" s="1309"/>
      <c r="BJF3" s="1309"/>
      <c r="BJG3" s="1309"/>
      <c r="BJH3" s="1309"/>
      <c r="BJI3" s="1309"/>
      <c r="BJJ3" s="1309"/>
      <c r="BJK3" s="1309"/>
      <c r="BJL3" s="1309"/>
      <c r="BJM3" s="1309"/>
      <c r="BJN3" s="1309"/>
      <c r="BJO3" s="1309"/>
      <c r="BJP3" s="1309"/>
      <c r="BJQ3" s="1309"/>
      <c r="BJR3" s="1309"/>
      <c r="BJS3" s="1309"/>
      <c r="BJT3" s="1309"/>
      <c r="BJU3" s="1309"/>
      <c r="BJV3" s="1309"/>
      <c r="BJW3" s="1309"/>
      <c r="BJX3" s="1309"/>
      <c r="BJY3" s="1309"/>
      <c r="BJZ3" s="1309"/>
      <c r="BKA3" s="1309"/>
      <c r="BKB3" s="1309"/>
      <c r="BKC3" s="1309"/>
      <c r="BKD3" s="1309"/>
      <c r="BKE3" s="1309"/>
      <c r="BKF3" s="1309"/>
      <c r="BKG3" s="1309"/>
      <c r="BKH3" s="1309"/>
      <c r="BKI3" s="1309"/>
      <c r="BKJ3" s="1309"/>
      <c r="BKK3" s="1309"/>
      <c r="BKL3" s="1309"/>
      <c r="BKM3" s="1309"/>
      <c r="BKN3" s="1309"/>
      <c r="BKO3" s="1309"/>
      <c r="BKP3" s="1309"/>
      <c r="BKQ3" s="1309"/>
      <c r="BKR3" s="1309"/>
      <c r="BKS3" s="1309"/>
      <c r="BKT3" s="1309"/>
      <c r="BKU3" s="1309"/>
      <c r="BKV3" s="1309"/>
      <c r="BKW3" s="1309"/>
      <c r="BKX3" s="1309"/>
      <c r="BKY3" s="1309"/>
      <c r="BKZ3" s="1309"/>
      <c r="BLA3" s="1309"/>
      <c r="BLB3" s="1309"/>
      <c r="BLC3" s="1309"/>
      <c r="BLD3" s="1309"/>
      <c r="BLE3" s="1309"/>
      <c r="BLF3" s="1309"/>
      <c r="BLG3" s="1309"/>
      <c r="BLH3" s="1309"/>
      <c r="BLI3" s="1309"/>
      <c r="BLJ3" s="1309"/>
      <c r="BLK3" s="1309"/>
      <c r="BLL3" s="1309"/>
      <c r="BLM3" s="1309"/>
      <c r="BLN3" s="1309"/>
      <c r="BLO3" s="1309"/>
      <c r="BLP3" s="1309"/>
      <c r="BLQ3" s="1309"/>
      <c r="BLR3" s="1309"/>
      <c r="BLS3" s="1309"/>
      <c r="BLT3" s="1309"/>
      <c r="BLU3" s="1309"/>
      <c r="BLV3" s="1309"/>
      <c r="BLW3" s="1309"/>
      <c r="BLX3" s="1309"/>
      <c r="BLY3" s="1309"/>
      <c r="BLZ3" s="1309"/>
      <c r="BMA3" s="1309"/>
      <c r="BMB3" s="1309"/>
      <c r="BMC3" s="1309"/>
      <c r="BMD3" s="1309"/>
      <c r="BME3" s="1309"/>
      <c r="BMF3" s="1309"/>
      <c r="BMG3" s="1309"/>
      <c r="BMH3" s="1309"/>
      <c r="BMI3" s="1309"/>
      <c r="BMJ3" s="1309"/>
      <c r="BMK3" s="1309"/>
      <c r="BML3" s="1309"/>
      <c r="BMM3" s="1309"/>
      <c r="BMN3" s="1309"/>
      <c r="BMO3" s="1309"/>
      <c r="BMP3" s="1309"/>
      <c r="BMQ3" s="1309"/>
      <c r="BMR3" s="1309"/>
      <c r="BMS3" s="1309"/>
      <c r="BMT3" s="1309"/>
      <c r="BMU3" s="1309"/>
      <c r="BMV3" s="1309"/>
      <c r="BMW3" s="1309"/>
      <c r="BMX3" s="1309"/>
      <c r="BMY3" s="1309"/>
      <c r="BMZ3" s="1309"/>
      <c r="BNA3" s="1309"/>
      <c r="BNB3" s="1309"/>
      <c r="BNC3" s="1309"/>
      <c r="BND3" s="1309"/>
      <c r="BNE3" s="1309"/>
      <c r="BNF3" s="1309"/>
      <c r="BNG3" s="1309"/>
      <c r="BNH3" s="1309"/>
      <c r="BNI3" s="1309"/>
      <c r="BNJ3" s="1309"/>
      <c r="BNK3" s="1309"/>
      <c r="BNL3" s="1309"/>
      <c r="BNM3" s="1309"/>
      <c r="BNN3" s="1309"/>
      <c r="BNO3" s="1309"/>
      <c r="BNP3" s="1309"/>
      <c r="BNQ3" s="1309"/>
      <c r="BNR3" s="1309"/>
      <c r="BNS3" s="1309"/>
      <c r="BNT3" s="1309"/>
      <c r="BNU3" s="1309"/>
      <c r="BNV3" s="1309"/>
      <c r="BNW3" s="1309"/>
      <c r="BNX3" s="1309"/>
      <c r="BNY3" s="1309"/>
      <c r="BNZ3" s="1309"/>
      <c r="BOA3" s="1309"/>
      <c r="BOB3" s="1309"/>
      <c r="BOC3" s="1309"/>
      <c r="BOD3" s="1309"/>
      <c r="BOE3" s="1309"/>
      <c r="BOF3" s="1309"/>
      <c r="BOG3" s="1309"/>
      <c r="BOH3" s="1309"/>
      <c r="BOI3" s="1309"/>
      <c r="BOJ3" s="1309"/>
      <c r="BOK3" s="1309"/>
      <c r="BOL3" s="1309"/>
      <c r="BOM3" s="1309"/>
      <c r="BON3" s="1309"/>
      <c r="BOO3" s="1309"/>
      <c r="BOP3" s="1309"/>
      <c r="BOQ3" s="1309"/>
      <c r="BOR3" s="1309"/>
      <c r="BOS3" s="1309"/>
      <c r="BOT3" s="1309"/>
      <c r="BOU3" s="1309"/>
      <c r="BOV3" s="1309"/>
      <c r="BOW3" s="1309"/>
      <c r="BOX3" s="1309"/>
      <c r="BOY3" s="1309"/>
      <c r="BOZ3" s="1309"/>
      <c r="BPA3" s="1309"/>
      <c r="BPB3" s="1309"/>
      <c r="BPC3" s="1309"/>
      <c r="BPD3" s="1309"/>
      <c r="BPE3" s="1309"/>
      <c r="BPF3" s="1309"/>
      <c r="BPG3" s="1309"/>
      <c r="BPH3" s="1309"/>
      <c r="BPI3" s="1309"/>
      <c r="BPJ3" s="1309"/>
      <c r="BPK3" s="1309"/>
      <c r="BPL3" s="1309"/>
      <c r="BPM3" s="1309"/>
      <c r="BPN3" s="1309"/>
      <c r="BPO3" s="1309"/>
      <c r="BPP3" s="1309"/>
      <c r="BPQ3" s="1309"/>
      <c r="BPR3" s="1309"/>
      <c r="BPS3" s="1309"/>
      <c r="BPT3" s="1309"/>
      <c r="BPU3" s="1309"/>
      <c r="BPV3" s="1309"/>
      <c r="BPW3" s="1309"/>
      <c r="BPX3" s="1309"/>
      <c r="BPY3" s="1309"/>
      <c r="BPZ3" s="1309"/>
      <c r="BQA3" s="1309"/>
      <c r="BQB3" s="1309"/>
      <c r="BQC3" s="1309"/>
      <c r="BQD3" s="1309"/>
      <c r="BQE3" s="1309"/>
      <c r="BQF3" s="1309"/>
      <c r="BQG3" s="1309"/>
      <c r="BQH3" s="1309"/>
      <c r="BQI3" s="1309"/>
      <c r="BQJ3" s="1309"/>
      <c r="BQK3" s="1309"/>
      <c r="BQL3" s="1309"/>
      <c r="BQM3" s="1309"/>
      <c r="BQN3" s="1309"/>
      <c r="BQO3" s="1309"/>
      <c r="BQP3" s="1309"/>
      <c r="BQQ3" s="1309"/>
      <c r="BQR3" s="1309"/>
      <c r="BQS3" s="1309"/>
      <c r="BQT3" s="1309"/>
      <c r="BQU3" s="1309"/>
      <c r="BQV3" s="1309"/>
      <c r="BQW3" s="1309"/>
      <c r="BQX3" s="1309"/>
      <c r="BQY3" s="1309"/>
      <c r="BQZ3" s="1309"/>
      <c r="BRA3" s="1309"/>
      <c r="BRB3" s="1309"/>
      <c r="BRC3" s="1309"/>
      <c r="BRD3" s="1309"/>
      <c r="BRE3" s="1309"/>
      <c r="BRF3" s="1309"/>
      <c r="BRG3" s="1309"/>
      <c r="BRH3" s="1309"/>
      <c r="BRI3" s="1309"/>
      <c r="BRJ3" s="1309"/>
      <c r="BRK3" s="1309"/>
      <c r="BRL3" s="1309"/>
      <c r="BRM3" s="1309"/>
      <c r="BRN3" s="1309"/>
      <c r="BRO3" s="1309"/>
      <c r="BRP3" s="1309"/>
      <c r="BRQ3" s="1309"/>
      <c r="BRR3" s="1309"/>
      <c r="BRS3" s="1309"/>
      <c r="BRT3" s="1309"/>
      <c r="BRU3" s="1309"/>
      <c r="BRV3" s="1309"/>
      <c r="BRW3" s="1309"/>
      <c r="BRX3" s="1309"/>
      <c r="BRY3" s="1309"/>
      <c r="BRZ3" s="1309"/>
      <c r="BSA3" s="1309"/>
      <c r="BSB3" s="1309"/>
      <c r="BSC3" s="1309"/>
      <c r="BSD3" s="1309"/>
      <c r="BSE3" s="1309"/>
      <c r="BSF3" s="1309"/>
      <c r="BSG3" s="1309"/>
      <c r="BSH3" s="1309"/>
      <c r="BSI3" s="1309"/>
      <c r="BSJ3" s="1309"/>
      <c r="BSK3" s="1309"/>
      <c r="BSL3" s="1309"/>
      <c r="BSM3" s="1309"/>
      <c r="BSN3" s="1309"/>
      <c r="BSO3" s="1309"/>
      <c r="BSP3" s="1309"/>
      <c r="BSQ3" s="1309"/>
      <c r="BSR3" s="1309"/>
      <c r="BSS3" s="1309"/>
      <c r="BST3" s="1309"/>
      <c r="BSU3" s="1309"/>
      <c r="BSV3" s="1309"/>
      <c r="BSW3" s="1309"/>
      <c r="BSX3" s="1309"/>
      <c r="BSY3" s="1309"/>
      <c r="BSZ3" s="1309"/>
      <c r="BTA3" s="1309"/>
      <c r="BTB3" s="1309"/>
      <c r="BTC3" s="1309"/>
      <c r="BTD3" s="1309"/>
      <c r="BTE3" s="1309"/>
      <c r="BTF3" s="1309"/>
      <c r="BTG3" s="1309"/>
      <c r="BTH3" s="1309"/>
      <c r="BTI3" s="1309"/>
      <c r="BTJ3" s="1309"/>
      <c r="BTK3" s="1309"/>
      <c r="BTL3" s="1309"/>
      <c r="BTM3" s="1309"/>
      <c r="BTN3" s="1309"/>
      <c r="BTO3" s="1309"/>
      <c r="BTP3" s="1309"/>
      <c r="BTQ3" s="1309"/>
      <c r="BTR3" s="1309"/>
      <c r="BTS3" s="1309"/>
      <c r="BTT3" s="1309"/>
      <c r="BTU3" s="1309"/>
      <c r="BTV3" s="1309"/>
      <c r="BTW3" s="1309"/>
      <c r="BTX3" s="1309"/>
      <c r="BTY3" s="1309"/>
      <c r="BTZ3" s="1309"/>
      <c r="BUA3" s="1309"/>
      <c r="BUB3" s="1309"/>
      <c r="BUC3" s="1309"/>
      <c r="BUD3" s="1309"/>
      <c r="BUE3" s="1309"/>
      <c r="BUF3" s="1309"/>
      <c r="BUG3" s="1309"/>
      <c r="BUH3" s="1309"/>
      <c r="BUI3" s="1309"/>
      <c r="BUJ3" s="1309"/>
      <c r="BUK3" s="1309"/>
      <c r="BUL3" s="1309"/>
      <c r="BUM3" s="1309"/>
      <c r="BUN3" s="1309"/>
      <c r="BUO3" s="1309"/>
      <c r="BUP3" s="1309"/>
      <c r="BUQ3" s="1309"/>
      <c r="BUR3" s="1309"/>
      <c r="BUS3" s="1309"/>
      <c r="BUT3" s="1309"/>
      <c r="BUU3" s="1309"/>
      <c r="BUV3" s="1309"/>
      <c r="BUW3" s="1309"/>
      <c r="BUX3" s="1309"/>
      <c r="BUY3" s="1309"/>
      <c r="BUZ3" s="1309"/>
      <c r="BVA3" s="1309"/>
      <c r="BVB3" s="1309"/>
      <c r="BVC3" s="1309"/>
      <c r="BVD3" s="1309"/>
      <c r="BVE3" s="1309"/>
      <c r="BVF3" s="1309"/>
      <c r="BVG3" s="1309"/>
      <c r="BVH3" s="1309"/>
      <c r="BVI3" s="1309"/>
      <c r="BVJ3" s="1309"/>
      <c r="BVK3" s="1309"/>
      <c r="BVL3" s="1309"/>
      <c r="BVM3" s="1309"/>
      <c r="BVN3" s="1309"/>
      <c r="BVO3" s="1309"/>
      <c r="BVP3" s="1309"/>
      <c r="BVQ3" s="1309"/>
      <c r="BVR3" s="1309"/>
      <c r="BVS3" s="1309"/>
      <c r="BVT3" s="1309"/>
      <c r="BVU3" s="1309"/>
      <c r="BVV3" s="1309"/>
      <c r="BVW3" s="1309"/>
      <c r="BVX3" s="1309"/>
      <c r="BVY3" s="1309"/>
      <c r="BVZ3" s="1309"/>
      <c r="BWA3" s="1309"/>
      <c r="BWB3" s="1309"/>
      <c r="BWC3" s="1309"/>
      <c r="BWD3" s="1309"/>
      <c r="BWE3" s="1309"/>
      <c r="BWF3" s="1309"/>
      <c r="BWG3" s="1309"/>
      <c r="BWH3" s="1309"/>
      <c r="BWI3" s="1309"/>
      <c r="BWJ3" s="1309"/>
      <c r="BWK3" s="1309"/>
      <c r="BWL3" s="1309"/>
      <c r="BWM3" s="1309"/>
      <c r="BWN3" s="1309"/>
      <c r="BWO3" s="1309"/>
      <c r="BWP3" s="1309"/>
      <c r="BWQ3" s="1309"/>
      <c r="BWR3" s="1309"/>
      <c r="BWS3" s="1309"/>
      <c r="BWT3" s="1309"/>
      <c r="BWU3" s="1309"/>
      <c r="BWV3" s="1309"/>
      <c r="BWW3" s="1309"/>
      <c r="BWX3" s="1309"/>
      <c r="BWY3" s="1309"/>
      <c r="BWZ3" s="1309"/>
      <c r="BXA3" s="1309"/>
      <c r="BXB3" s="1309"/>
      <c r="BXC3" s="1309"/>
      <c r="BXD3" s="1309"/>
      <c r="BXE3" s="1309"/>
      <c r="BXF3" s="1309"/>
      <c r="BXG3" s="1309"/>
      <c r="BXH3" s="1309"/>
      <c r="BXI3" s="1309"/>
      <c r="BXJ3" s="1309"/>
      <c r="BXK3" s="1309"/>
      <c r="BXL3" s="1309"/>
      <c r="BXM3" s="1309"/>
      <c r="BXN3" s="1309"/>
      <c r="BXO3" s="1309"/>
      <c r="BXP3" s="1309"/>
      <c r="BXQ3" s="1309"/>
      <c r="BXR3" s="1309"/>
      <c r="BXS3" s="1309"/>
      <c r="BXT3" s="1309"/>
      <c r="BXU3" s="1309"/>
      <c r="BXV3" s="1309"/>
      <c r="BXW3" s="1309"/>
      <c r="BXX3" s="1309"/>
      <c r="BXY3" s="1309"/>
      <c r="BXZ3" s="1309"/>
      <c r="BYA3" s="1309"/>
      <c r="BYB3" s="1309"/>
      <c r="BYC3" s="1309"/>
      <c r="BYD3" s="1309"/>
      <c r="BYE3" s="1309"/>
      <c r="BYF3" s="1309"/>
      <c r="BYG3" s="1309"/>
      <c r="BYH3" s="1309"/>
      <c r="BYI3" s="1309"/>
      <c r="BYJ3" s="1309"/>
      <c r="BYK3" s="1309"/>
      <c r="BYL3" s="1309"/>
      <c r="BYM3" s="1309"/>
      <c r="BYN3" s="1309"/>
      <c r="BYO3" s="1309"/>
      <c r="BYP3" s="1309"/>
      <c r="BYQ3" s="1309"/>
      <c r="BYR3" s="1309"/>
      <c r="BYS3" s="1309"/>
      <c r="BYT3" s="1309"/>
      <c r="BYU3" s="1309"/>
      <c r="BYV3" s="1309"/>
      <c r="BYW3" s="1309"/>
      <c r="BYX3" s="1309"/>
      <c r="BYY3" s="1309"/>
      <c r="BYZ3" s="1309"/>
      <c r="BZA3" s="1309"/>
      <c r="BZB3" s="1309"/>
      <c r="BZC3" s="1309"/>
      <c r="BZD3" s="1309"/>
      <c r="BZE3" s="1309"/>
      <c r="BZF3" s="1309"/>
      <c r="BZG3" s="1309"/>
      <c r="BZH3" s="1309"/>
      <c r="BZI3" s="1309"/>
      <c r="BZJ3" s="1309"/>
      <c r="BZK3" s="1309"/>
      <c r="BZL3" s="1309"/>
      <c r="BZM3" s="1309"/>
      <c r="BZN3" s="1309"/>
      <c r="BZO3" s="1309"/>
      <c r="BZP3" s="1309"/>
      <c r="BZQ3" s="1309"/>
      <c r="BZR3" s="1309"/>
      <c r="BZS3" s="1309"/>
      <c r="BZT3" s="1309"/>
      <c r="BZU3" s="1309"/>
      <c r="BZV3" s="1309"/>
      <c r="BZW3" s="1309"/>
      <c r="BZX3" s="1309"/>
      <c r="BZY3" s="1309"/>
      <c r="BZZ3" s="1309"/>
      <c r="CAA3" s="1309"/>
      <c r="CAB3" s="1309"/>
      <c r="CAC3" s="1309"/>
      <c r="CAD3" s="1309"/>
      <c r="CAE3" s="1309"/>
      <c r="CAF3" s="1309"/>
      <c r="CAG3" s="1309"/>
      <c r="CAH3" s="1309"/>
      <c r="CAI3" s="1309"/>
      <c r="CAJ3" s="1309"/>
      <c r="CAK3" s="1309"/>
      <c r="CAL3" s="1309"/>
      <c r="CAM3" s="1309"/>
      <c r="CAN3" s="1309"/>
      <c r="CAO3" s="1309"/>
      <c r="CAP3" s="1309"/>
      <c r="CAQ3" s="1309"/>
      <c r="CAR3" s="1309"/>
      <c r="CAS3" s="1309"/>
      <c r="CAT3" s="1309"/>
      <c r="CAU3" s="1309"/>
      <c r="CAV3" s="1309"/>
      <c r="CAW3" s="1309"/>
      <c r="CAX3" s="1309"/>
      <c r="CAY3" s="1309"/>
      <c r="CAZ3" s="1309"/>
      <c r="CBA3" s="1309"/>
      <c r="CBB3" s="1309"/>
      <c r="CBC3" s="1309"/>
      <c r="CBD3" s="1309"/>
      <c r="CBE3" s="1309"/>
      <c r="CBF3" s="1309"/>
      <c r="CBG3" s="1309"/>
      <c r="CBH3" s="1309"/>
      <c r="CBI3" s="1309"/>
      <c r="CBJ3" s="1309"/>
      <c r="CBK3" s="1309"/>
      <c r="CBL3" s="1309"/>
      <c r="CBM3" s="1309"/>
      <c r="CBN3" s="1309"/>
      <c r="CBO3" s="1309"/>
      <c r="CBP3" s="1309"/>
      <c r="CBQ3" s="1309"/>
      <c r="CBR3" s="1309"/>
      <c r="CBS3" s="1309"/>
      <c r="CBT3" s="1309"/>
      <c r="CBU3" s="1309"/>
      <c r="CBV3" s="1309"/>
      <c r="CBW3" s="1309"/>
      <c r="CBX3" s="1309"/>
      <c r="CBY3" s="1309"/>
      <c r="CBZ3" s="1309"/>
      <c r="CCA3" s="1309"/>
      <c r="CCB3" s="1309"/>
      <c r="CCC3" s="1309"/>
      <c r="CCD3" s="1309"/>
      <c r="CCE3" s="1309"/>
      <c r="CCF3" s="1309"/>
      <c r="CCG3" s="1309"/>
      <c r="CCH3" s="1309"/>
      <c r="CCI3" s="1309"/>
      <c r="CCJ3" s="1309"/>
      <c r="CCK3" s="1309"/>
      <c r="CCL3" s="1309"/>
      <c r="CCM3" s="1309"/>
      <c r="CCN3" s="1309"/>
      <c r="CCO3" s="1309"/>
      <c r="CCP3" s="1309"/>
      <c r="CCQ3" s="1309"/>
      <c r="CCR3" s="1309"/>
      <c r="CCS3" s="1309"/>
      <c r="CCT3" s="1309"/>
      <c r="CCU3" s="1309"/>
      <c r="CCV3" s="1309"/>
      <c r="CCW3" s="1309"/>
      <c r="CCX3" s="1309"/>
      <c r="CCY3" s="1309"/>
      <c r="CCZ3" s="1309"/>
      <c r="CDA3" s="1309"/>
      <c r="CDB3" s="1309"/>
      <c r="CDC3" s="1309"/>
      <c r="CDD3" s="1309"/>
      <c r="CDE3" s="1309"/>
      <c r="CDF3" s="1309"/>
      <c r="CDG3" s="1309"/>
      <c r="CDH3" s="1309"/>
      <c r="CDI3" s="1309"/>
      <c r="CDJ3" s="1309"/>
      <c r="CDK3" s="1309"/>
      <c r="CDL3" s="1309"/>
      <c r="CDM3" s="1309"/>
      <c r="CDN3" s="1309"/>
      <c r="CDO3" s="1309"/>
      <c r="CDP3" s="1309"/>
      <c r="CDQ3" s="1309"/>
      <c r="CDR3" s="1309"/>
      <c r="CDS3" s="1309"/>
      <c r="CDT3" s="1309"/>
      <c r="CDU3" s="1309"/>
      <c r="CDV3" s="1309"/>
      <c r="CDW3" s="1309"/>
      <c r="CDX3" s="1309"/>
      <c r="CDY3" s="1309"/>
      <c r="CDZ3" s="1309"/>
      <c r="CEA3" s="1309"/>
      <c r="CEB3" s="1309"/>
      <c r="CEC3" s="1309"/>
      <c r="CED3" s="1309"/>
      <c r="CEE3" s="1309"/>
      <c r="CEF3" s="1309"/>
      <c r="CEG3" s="1309"/>
      <c r="CEH3" s="1309"/>
      <c r="CEI3" s="1309"/>
      <c r="CEJ3" s="1309"/>
      <c r="CEK3" s="1309"/>
      <c r="CEL3" s="1309"/>
      <c r="CEM3" s="1309"/>
      <c r="CEN3" s="1309"/>
      <c r="CEO3" s="1309"/>
      <c r="CEP3" s="1309"/>
      <c r="CEQ3" s="1309"/>
      <c r="CER3" s="1309"/>
      <c r="CES3" s="1309"/>
      <c r="CET3" s="1309"/>
      <c r="CEU3" s="1309"/>
      <c r="CEV3" s="1309"/>
      <c r="CEW3" s="1309"/>
      <c r="CEX3" s="1309"/>
      <c r="CEY3" s="1309"/>
      <c r="CEZ3" s="1309"/>
      <c r="CFA3" s="1309"/>
      <c r="CFB3" s="1309"/>
      <c r="CFC3" s="1309"/>
      <c r="CFD3" s="1309"/>
      <c r="CFE3" s="1309"/>
      <c r="CFF3" s="1309"/>
      <c r="CFG3" s="1309"/>
      <c r="CFH3" s="1309"/>
      <c r="CFI3" s="1309"/>
      <c r="CFJ3" s="1309"/>
      <c r="CFK3" s="1309"/>
      <c r="CFL3" s="1309"/>
      <c r="CFM3" s="1309"/>
      <c r="CFN3" s="1309"/>
      <c r="CFO3" s="1309"/>
      <c r="CFP3" s="1309"/>
      <c r="CFQ3" s="1309"/>
      <c r="CFR3" s="1309"/>
      <c r="CFS3" s="1309"/>
      <c r="CFT3" s="1309"/>
      <c r="CFU3" s="1309"/>
      <c r="CFV3" s="1309"/>
      <c r="CFW3" s="1309"/>
      <c r="CFX3" s="1309"/>
      <c r="CFY3" s="1309"/>
      <c r="CFZ3" s="1309"/>
      <c r="CGA3" s="1309"/>
      <c r="CGB3" s="1309"/>
      <c r="CGC3" s="1309"/>
      <c r="CGD3" s="1309"/>
      <c r="CGE3" s="1309"/>
      <c r="CGF3" s="1309"/>
      <c r="CGG3" s="1309"/>
      <c r="CGH3" s="1309"/>
      <c r="CGI3" s="1309"/>
      <c r="CGJ3" s="1309"/>
      <c r="CGK3" s="1309"/>
      <c r="CGL3" s="1309"/>
      <c r="CGM3" s="1309"/>
      <c r="CGN3" s="1309"/>
      <c r="CGO3" s="1309"/>
      <c r="CGP3" s="1309"/>
      <c r="CGQ3" s="1309"/>
      <c r="CGR3" s="1309"/>
      <c r="CGS3" s="1309"/>
      <c r="CGT3" s="1309"/>
      <c r="CGU3" s="1309"/>
      <c r="CGV3" s="1309"/>
      <c r="CGW3" s="1309"/>
      <c r="CGX3" s="1309"/>
      <c r="CGY3" s="1309"/>
      <c r="CGZ3" s="1309"/>
      <c r="CHA3" s="1309"/>
      <c r="CHB3" s="1309"/>
      <c r="CHC3" s="1309"/>
      <c r="CHD3" s="1309"/>
      <c r="CHE3" s="1309"/>
      <c r="CHF3" s="1309"/>
      <c r="CHG3" s="1309"/>
      <c r="CHH3" s="1309"/>
      <c r="CHI3" s="1309"/>
      <c r="CHJ3" s="1309"/>
      <c r="CHK3" s="1309"/>
      <c r="CHL3" s="1309"/>
      <c r="CHM3" s="1309"/>
      <c r="CHN3" s="1309"/>
      <c r="CHO3" s="1309"/>
      <c r="CHP3" s="1309"/>
      <c r="CHQ3" s="1309"/>
      <c r="CHR3" s="1309"/>
      <c r="CHS3" s="1309"/>
      <c r="CHT3" s="1309"/>
      <c r="CHU3" s="1309"/>
      <c r="CHV3" s="1309"/>
      <c r="CHW3" s="1309"/>
      <c r="CHX3" s="1309"/>
      <c r="CHY3" s="1309"/>
      <c r="CHZ3" s="1309"/>
      <c r="CIA3" s="1309"/>
      <c r="CIB3" s="1309"/>
      <c r="CIC3" s="1309"/>
      <c r="CID3" s="1309"/>
      <c r="CIE3" s="1309"/>
      <c r="CIF3" s="1309"/>
      <c r="CIG3" s="1309"/>
      <c r="CIH3" s="1309"/>
      <c r="CII3" s="1309"/>
      <c r="CIJ3" s="1309"/>
      <c r="CIK3" s="1309"/>
      <c r="CIL3" s="1309"/>
      <c r="CIM3" s="1309"/>
      <c r="CIN3" s="1309"/>
      <c r="CIO3" s="1309"/>
      <c r="CIP3" s="1309"/>
      <c r="CIQ3" s="1309"/>
      <c r="CIR3" s="1309"/>
      <c r="CIS3" s="1309"/>
      <c r="CIT3" s="1309"/>
      <c r="CIU3" s="1309"/>
      <c r="CIV3" s="1309"/>
      <c r="CIW3" s="1309"/>
      <c r="CIX3" s="1309"/>
      <c r="CIY3" s="1309"/>
      <c r="CIZ3" s="1309"/>
      <c r="CJA3" s="1309"/>
      <c r="CJB3" s="1309"/>
      <c r="CJC3" s="1309"/>
      <c r="CJD3" s="1309"/>
      <c r="CJE3" s="1309"/>
      <c r="CJF3" s="1309"/>
      <c r="CJG3" s="1309"/>
      <c r="CJH3" s="1309"/>
      <c r="CJI3" s="1309"/>
      <c r="CJJ3" s="1309"/>
      <c r="CJK3" s="1309"/>
      <c r="CJL3" s="1309"/>
      <c r="CJM3" s="1309"/>
      <c r="CJN3" s="1309"/>
      <c r="CJO3" s="1309"/>
      <c r="CJP3" s="1309"/>
      <c r="CJQ3" s="1309"/>
      <c r="CJR3" s="1309"/>
      <c r="CJS3" s="1309"/>
      <c r="CJT3" s="1309"/>
      <c r="CJU3" s="1309"/>
      <c r="CJV3" s="1309"/>
      <c r="CJW3" s="1309"/>
      <c r="CJX3" s="1309"/>
      <c r="CJY3" s="1309"/>
      <c r="CJZ3" s="1309"/>
      <c r="CKA3" s="1309"/>
      <c r="CKB3" s="1309"/>
      <c r="CKC3" s="1309"/>
      <c r="CKD3" s="1309"/>
      <c r="CKE3" s="1309"/>
      <c r="CKF3" s="1309"/>
      <c r="CKG3" s="1309"/>
      <c r="CKH3" s="1309"/>
      <c r="CKI3" s="1309"/>
      <c r="CKJ3" s="1309"/>
      <c r="CKK3" s="1309"/>
      <c r="CKL3" s="1309"/>
      <c r="CKM3" s="1309"/>
      <c r="CKN3" s="1309"/>
      <c r="CKO3" s="1309"/>
      <c r="CKP3" s="1309"/>
      <c r="CKQ3" s="1309"/>
      <c r="CKR3" s="1309"/>
      <c r="CKS3" s="1309"/>
      <c r="CKT3" s="1309"/>
      <c r="CKU3" s="1309"/>
      <c r="CKV3" s="1309"/>
      <c r="CKW3" s="1309"/>
      <c r="CKX3" s="1309"/>
      <c r="CKY3" s="1309"/>
      <c r="CKZ3" s="1309"/>
      <c r="CLA3" s="1309"/>
      <c r="CLB3" s="1309"/>
      <c r="CLC3" s="1309"/>
      <c r="CLD3" s="1309"/>
      <c r="CLE3" s="1309"/>
      <c r="CLF3" s="1309"/>
      <c r="CLG3" s="1309"/>
      <c r="CLH3" s="1309"/>
      <c r="CLI3" s="1309"/>
      <c r="CLJ3" s="1309"/>
      <c r="CLK3" s="1309"/>
      <c r="CLL3" s="1309"/>
      <c r="CLM3" s="1309"/>
      <c r="CLN3" s="1309"/>
      <c r="CLO3" s="1309"/>
      <c r="CLP3" s="1309"/>
      <c r="CLQ3" s="1309"/>
      <c r="CLR3" s="1309"/>
      <c r="CLS3" s="1309"/>
      <c r="CLT3" s="1309"/>
      <c r="CLU3" s="1309"/>
      <c r="CLV3" s="1309"/>
      <c r="CLW3" s="1309"/>
      <c r="CLX3" s="1309"/>
      <c r="CLY3" s="1309"/>
      <c r="CLZ3" s="1309"/>
      <c r="CMA3" s="1309"/>
      <c r="CMB3" s="1309"/>
      <c r="CMC3" s="1309"/>
      <c r="CMD3" s="1309"/>
      <c r="CME3" s="1309"/>
      <c r="CMF3" s="1309"/>
      <c r="CMG3" s="1309"/>
      <c r="CMH3" s="1309"/>
      <c r="CMI3" s="1309"/>
      <c r="CMJ3" s="1309"/>
      <c r="CMK3" s="1309"/>
      <c r="CML3" s="1309"/>
      <c r="CMM3" s="1309"/>
      <c r="CMN3" s="1309"/>
      <c r="CMO3" s="1309"/>
      <c r="CMP3" s="1309"/>
      <c r="CMQ3" s="1309"/>
      <c r="CMR3" s="1309"/>
      <c r="CMS3" s="1309"/>
      <c r="CMT3" s="1309"/>
      <c r="CMU3" s="1309"/>
      <c r="CMV3" s="1309"/>
      <c r="CMW3" s="1309"/>
      <c r="CMX3" s="1309"/>
      <c r="CMY3" s="1309"/>
      <c r="CMZ3" s="1309"/>
      <c r="CNA3" s="1309"/>
      <c r="CNB3" s="1309"/>
      <c r="CNC3" s="1309"/>
      <c r="CND3" s="1309"/>
      <c r="CNE3" s="1309"/>
      <c r="CNF3" s="1309"/>
      <c r="CNG3" s="1309"/>
      <c r="CNH3" s="1309"/>
      <c r="CNI3" s="1309"/>
      <c r="CNJ3" s="1309"/>
      <c r="CNK3" s="1309"/>
      <c r="CNL3" s="1309"/>
      <c r="CNM3" s="1309"/>
      <c r="CNN3" s="1309"/>
      <c r="CNO3" s="1309"/>
      <c r="CNP3" s="1309"/>
      <c r="CNQ3" s="1309"/>
      <c r="CNR3" s="1309"/>
      <c r="CNS3" s="1309"/>
      <c r="CNT3" s="1309"/>
      <c r="CNU3" s="1309"/>
      <c r="CNV3" s="1309"/>
      <c r="CNW3" s="1309"/>
      <c r="CNX3" s="1309"/>
      <c r="CNY3" s="1309"/>
      <c r="CNZ3" s="1309"/>
      <c r="COA3" s="1309"/>
      <c r="COB3" s="1309"/>
      <c r="COC3" s="1309"/>
      <c r="COD3" s="1309"/>
      <c r="COE3" s="1309"/>
      <c r="COF3" s="1309"/>
      <c r="COG3" s="1309"/>
      <c r="COH3" s="1309"/>
      <c r="COI3" s="1309"/>
      <c r="COJ3" s="1309"/>
      <c r="COK3" s="1309"/>
      <c r="COL3" s="1309"/>
      <c r="COM3" s="1309"/>
      <c r="CON3" s="1309"/>
      <c r="COO3" s="1309"/>
      <c r="COP3" s="1309"/>
      <c r="COQ3" s="1309"/>
      <c r="COR3" s="1309"/>
      <c r="COS3" s="1309"/>
      <c r="COT3" s="1309"/>
      <c r="COU3" s="1309"/>
      <c r="COV3" s="1309"/>
      <c r="COW3" s="1309"/>
      <c r="COX3" s="1309"/>
      <c r="COY3" s="1309"/>
      <c r="COZ3" s="1309"/>
      <c r="CPA3" s="1309"/>
      <c r="CPB3" s="1309"/>
      <c r="CPC3" s="1309"/>
      <c r="CPD3" s="1309"/>
      <c r="CPE3" s="1309"/>
      <c r="CPF3" s="1309"/>
      <c r="CPG3" s="1309"/>
      <c r="CPH3" s="1309"/>
      <c r="CPI3" s="1309"/>
      <c r="CPJ3" s="1309"/>
      <c r="CPK3" s="1309"/>
      <c r="CPL3" s="1309"/>
      <c r="CPM3" s="1309"/>
      <c r="CPN3" s="1309"/>
      <c r="CPO3" s="1309"/>
      <c r="CPP3" s="1309"/>
      <c r="CPQ3" s="1309"/>
      <c r="CPR3" s="1309"/>
      <c r="CPS3" s="1309"/>
      <c r="CPT3" s="1309"/>
      <c r="CPU3" s="1309"/>
      <c r="CPV3" s="1309"/>
      <c r="CPW3" s="1309"/>
      <c r="CPX3" s="1309"/>
      <c r="CPY3" s="1309"/>
      <c r="CPZ3" s="1309"/>
      <c r="CQA3" s="1309"/>
      <c r="CQB3" s="1309"/>
      <c r="CQC3" s="1309"/>
      <c r="CQD3" s="1309"/>
      <c r="CQE3" s="1309"/>
      <c r="CQF3" s="1309"/>
      <c r="CQG3" s="1309"/>
      <c r="CQH3" s="1309"/>
      <c r="CQI3" s="1309"/>
      <c r="CQJ3" s="1309"/>
      <c r="CQK3" s="1309"/>
      <c r="CQL3" s="1309"/>
      <c r="CQM3" s="1309"/>
      <c r="CQN3" s="1309"/>
      <c r="CQO3" s="1309"/>
      <c r="CQP3" s="1309"/>
      <c r="CQQ3" s="1309"/>
      <c r="CQR3" s="1309"/>
      <c r="CQS3" s="1309"/>
      <c r="CQT3" s="1309"/>
      <c r="CQU3" s="1309"/>
      <c r="CQV3" s="1309"/>
      <c r="CQW3" s="1309"/>
      <c r="CQX3" s="1309"/>
      <c r="CQY3" s="1309"/>
      <c r="CQZ3" s="1309"/>
      <c r="CRA3" s="1309"/>
      <c r="CRB3" s="1309"/>
      <c r="CRC3" s="1309"/>
      <c r="CRD3" s="1309"/>
      <c r="CRE3" s="1309"/>
      <c r="CRF3" s="1309"/>
      <c r="CRG3" s="1309"/>
      <c r="CRH3" s="1309"/>
      <c r="CRI3" s="1309"/>
      <c r="CRJ3" s="1309"/>
      <c r="CRK3" s="1309"/>
      <c r="CRL3" s="1309"/>
      <c r="CRM3" s="1309"/>
      <c r="CRN3" s="1309"/>
      <c r="CRO3" s="1309"/>
      <c r="CRP3" s="1309"/>
      <c r="CRQ3" s="1309"/>
      <c r="CRR3" s="1309"/>
      <c r="CRS3" s="1309"/>
      <c r="CRT3" s="1309"/>
      <c r="CRU3" s="1309"/>
      <c r="CRV3" s="1309"/>
      <c r="CRW3" s="1309"/>
      <c r="CRX3" s="1309"/>
      <c r="CRY3" s="1309"/>
      <c r="CRZ3" s="1309"/>
      <c r="CSA3" s="1309"/>
      <c r="CSB3" s="1309"/>
      <c r="CSC3" s="1309"/>
      <c r="CSD3" s="1309"/>
      <c r="CSE3" s="1309"/>
      <c r="CSF3" s="1309"/>
      <c r="CSG3" s="1309"/>
      <c r="CSH3" s="1309"/>
      <c r="CSI3" s="1309"/>
      <c r="CSJ3" s="1309"/>
      <c r="CSK3" s="1309"/>
      <c r="CSL3" s="1309"/>
      <c r="CSM3" s="1309"/>
      <c r="CSN3" s="1309"/>
      <c r="CSO3" s="1309"/>
      <c r="CSP3" s="1309"/>
      <c r="CSQ3" s="1309"/>
      <c r="CSR3" s="1309"/>
      <c r="CSS3" s="1309"/>
      <c r="CST3" s="1309"/>
      <c r="CSU3" s="1309"/>
      <c r="CSV3" s="1309"/>
      <c r="CSW3" s="1309"/>
      <c r="CSX3" s="1309"/>
      <c r="CSY3" s="1309"/>
      <c r="CSZ3" s="1309"/>
      <c r="CTA3" s="1309"/>
      <c r="CTB3" s="1309"/>
      <c r="CTC3" s="1309"/>
      <c r="CTD3" s="1309"/>
      <c r="CTE3" s="1309"/>
      <c r="CTF3" s="1309"/>
      <c r="CTG3" s="1309"/>
      <c r="CTH3" s="1309"/>
      <c r="CTI3" s="1309"/>
      <c r="CTJ3" s="1309"/>
      <c r="CTK3" s="1309"/>
      <c r="CTL3" s="1309"/>
      <c r="CTM3" s="1309"/>
      <c r="CTN3" s="1309"/>
      <c r="CTO3" s="1309"/>
      <c r="CTP3" s="1309"/>
      <c r="CTQ3" s="1309"/>
      <c r="CTR3" s="1309"/>
      <c r="CTS3" s="1309"/>
      <c r="CTT3" s="1309"/>
      <c r="CTU3" s="1309"/>
      <c r="CTV3" s="1309"/>
      <c r="CTW3" s="1309"/>
      <c r="CTX3" s="1309"/>
      <c r="CTY3" s="1309"/>
      <c r="CTZ3" s="1309"/>
      <c r="CUA3" s="1309"/>
      <c r="CUB3" s="1309"/>
      <c r="CUC3" s="1309"/>
      <c r="CUD3" s="1309"/>
      <c r="CUE3" s="1309"/>
      <c r="CUF3" s="1309"/>
      <c r="CUG3" s="1309"/>
      <c r="CUH3" s="1309"/>
      <c r="CUI3" s="1309"/>
      <c r="CUJ3" s="1309"/>
      <c r="CUK3" s="1309"/>
      <c r="CUL3" s="1309"/>
      <c r="CUM3" s="1309"/>
      <c r="CUN3" s="1309"/>
      <c r="CUO3" s="1309"/>
      <c r="CUP3" s="1309"/>
      <c r="CUQ3" s="1309"/>
      <c r="CUR3" s="1309"/>
      <c r="CUS3" s="1309"/>
      <c r="CUT3" s="1309"/>
      <c r="CUU3" s="1309"/>
      <c r="CUV3" s="1309"/>
      <c r="CUW3" s="1309"/>
      <c r="CUX3" s="1309"/>
      <c r="CUY3" s="1309"/>
      <c r="CUZ3" s="1309"/>
      <c r="CVA3" s="1309"/>
      <c r="CVB3" s="1309"/>
      <c r="CVC3" s="1309"/>
      <c r="CVD3" s="1309"/>
      <c r="CVE3" s="1309"/>
      <c r="CVF3" s="1309"/>
      <c r="CVG3" s="1309"/>
      <c r="CVH3" s="1309"/>
      <c r="CVI3" s="1309"/>
      <c r="CVJ3" s="1309"/>
      <c r="CVK3" s="1309"/>
      <c r="CVL3" s="1309"/>
      <c r="CVM3" s="1309"/>
      <c r="CVN3" s="1309"/>
      <c r="CVO3" s="1309"/>
      <c r="CVP3" s="1309"/>
      <c r="CVQ3" s="1309"/>
      <c r="CVR3" s="1309"/>
      <c r="CVS3" s="1309"/>
      <c r="CVT3" s="1309"/>
      <c r="CVU3" s="1309"/>
      <c r="CVV3" s="1309"/>
      <c r="CVW3" s="1309"/>
      <c r="CVX3" s="1309"/>
      <c r="CVY3" s="1309"/>
      <c r="CVZ3" s="1309"/>
      <c r="CWA3" s="1309"/>
      <c r="CWB3" s="1309"/>
      <c r="CWC3" s="1309"/>
      <c r="CWD3" s="1309"/>
      <c r="CWE3" s="1309"/>
      <c r="CWF3" s="1309"/>
      <c r="CWG3" s="1309"/>
      <c r="CWH3" s="1309"/>
      <c r="CWI3" s="1309"/>
      <c r="CWJ3" s="1309"/>
      <c r="CWK3" s="1309"/>
      <c r="CWL3" s="1309"/>
      <c r="CWM3" s="1309"/>
      <c r="CWN3" s="1309"/>
      <c r="CWO3" s="1309"/>
      <c r="CWP3" s="1309"/>
      <c r="CWQ3" s="1309"/>
      <c r="CWR3" s="1309"/>
      <c r="CWS3" s="1309"/>
      <c r="CWT3" s="1309"/>
      <c r="CWU3" s="1309"/>
      <c r="CWV3" s="1309"/>
      <c r="CWW3" s="1309"/>
      <c r="CWX3" s="1309"/>
      <c r="CWY3" s="1309"/>
      <c r="CWZ3" s="1309"/>
      <c r="CXA3" s="1309"/>
      <c r="CXB3" s="1309"/>
      <c r="CXC3" s="1309"/>
      <c r="CXD3" s="1309"/>
      <c r="CXE3" s="1309"/>
      <c r="CXF3" s="1309"/>
      <c r="CXG3" s="1309"/>
      <c r="CXH3" s="1309"/>
      <c r="CXI3" s="1309"/>
      <c r="CXJ3" s="1309"/>
      <c r="CXK3" s="1309"/>
      <c r="CXL3" s="1309"/>
      <c r="CXM3" s="1309"/>
      <c r="CXN3" s="1309"/>
      <c r="CXO3" s="1309"/>
      <c r="CXP3" s="1309"/>
      <c r="CXQ3" s="1309"/>
      <c r="CXR3" s="1309"/>
      <c r="CXS3" s="1309"/>
      <c r="CXT3" s="1309"/>
      <c r="CXU3" s="1309"/>
      <c r="CXV3" s="1309"/>
      <c r="CXW3" s="1309"/>
      <c r="CXX3" s="1309"/>
      <c r="CXY3" s="1309"/>
      <c r="CXZ3" s="1309"/>
      <c r="CYA3" s="1309"/>
      <c r="CYB3" s="1309"/>
      <c r="CYC3" s="1309"/>
      <c r="CYD3" s="1309"/>
      <c r="CYE3" s="1309"/>
      <c r="CYF3" s="1309"/>
      <c r="CYG3" s="1309"/>
      <c r="CYH3" s="1309"/>
      <c r="CYI3" s="1309"/>
      <c r="CYJ3" s="1309"/>
      <c r="CYK3" s="1309"/>
      <c r="CYL3" s="1309"/>
      <c r="CYM3" s="1309"/>
      <c r="CYN3" s="1309"/>
      <c r="CYO3" s="1309"/>
      <c r="CYP3" s="1309"/>
      <c r="CYQ3" s="1309"/>
      <c r="CYR3" s="1309"/>
      <c r="CYS3" s="1309"/>
      <c r="CYT3" s="1309"/>
      <c r="CYU3" s="1309"/>
      <c r="CYV3" s="1309"/>
      <c r="CYW3" s="1309"/>
      <c r="CYX3" s="1309"/>
      <c r="CYY3" s="1309"/>
      <c r="CYZ3" s="1309"/>
      <c r="CZA3" s="1309"/>
      <c r="CZB3" s="1309"/>
      <c r="CZC3" s="1309"/>
      <c r="CZD3" s="1309"/>
      <c r="CZE3" s="1309"/>
      <c r="CZF3" s="1309"/>
      <c r="CZG3" s="1309"/>
      <c r="CZH3" s="1309"/>
      <c r="CZI3" s="1309"/>
      <c r="CZJ3" s="1309"/>
      <c r="CZK3" s="1309"/>
      <c r="CZL3" s="1309"/>
      <c r="CZM3" s="1309"/>
      <c r="CZN3" s="1309"/>
      <c r="CZO3" s="1309"/>
      <c r="CZP3" s="1309"/>
      <c r="CZQ3" s="1309"/>
      <c r="CZR3" s="1309"/>
      <c r="CZS3" s="1309"/>
      <c r="CZT3" s="1309"/>
      <c r="CZU3" s="1309"/>
      <c r="CZV3" s="1309"/>
      <c r="CZW3" s="1309"/>
      <c r="CZX3" s="1309"/>
      <c r="CZY3" s="1309"/>
      <c r="CZZ3" s="1309"/>
      <c r="DAA3" s="1309"/>
      <c r="DAB3" s="1309"/>
      <c r="DAC3" s="1309"/>
      <c r="DAD3" s="1309"/>
      <c r="DAE3" s="1309"/>
      <c r="DAF3" s="1309"/>
      <c r="DAG3" s="1309"/>
      <c r="DAH3" s="1309"/>
      <c r="DAI3" s="1309"/>
      <c r="DAJ3" s="1309"/>
      <c r="DAK3" s="1309"/>
      <c r="DAL3" s="1309"/>
      <c r="DAM3" s="1309"/>
      <c r="DAN3" s="1309"/>
      <c r="DAO3" s="1309"/>
      <c r="DAP3" s="1309"/>
      <c r="DAQ3" s="1309"/>
      <c r="DAR3" s="1309"/>
      <c r="DAS3" s="1309"/>
      <c r="DAT3" s="1309"/>
      <c r="DAU3" s="1309"/>
      <c r="DAV3" s="1309"/>
      <c r="DAW3" s="1309"/>
      <c r="DAX3" s="1309"/>
      <c r="DAY3" s="1309"/>
      <c r="DAZ3" s="1309"/>
      <c r="DBA3" s="1309"/>
      <c r="DBB3" s="1309"/>
      <c r="DBC3" s="1309"/>
      <c r="DBD3" s="1309"/>
      <c r="DBE3" s="1309"/>
      <c r="DBF3" s="1309"/>
      <c r="DBG3" s="1309"/>
      <c r="DBH3" s="1309"/>
      <c r="DBI3" s="1309"/>
      <c r="DBJ3" s="1309"/>
      <c r="DBK3" s="1309"/>
      <c r="DBL3" s="1309"/>
      <c r="DBM3" s="1309"/>
      <c r="DBN3" s="1309"/>
      <c r="DBO3" s="1309"/>
      <c r="DBP3" s="1309"/>
      <c r="DBQ3" s="1309"/>
      <c r="DBR3" s="1309"/>
      <c r="DBS3" s="1309"/>
      <c r="DBT3" s="1309"/>
      <c r="DBU3" s="1309"/>
      <c r="DBV3" s="1309"/>
      <c r="DBW3" s="1309"/>
      <c r="DBX3" s="1309"/>
      <c r="DBY3" s="1309"/>
      <c r="DBZ3" s="1309"/>
      <c r="DCA3" s="1309"/>
      <c r="DCB3" s="1309"/>
      <c r="DCC3" s="1309"/>
      <c r="DCD3" s="1309"/>
      <c r="DCE3" s="1309"/>
      <c r="DCF3" s="1309"/>
      <c r="DCG3" s="1309"/>
      <c r="DCH3" s="1309"/>
      <c r="DCI3" s="1309"/>
      <c r="DCJ3" s="1309"/>
      <c r="DCK3" s="1309"/>
      <c r="DCL3" s="1309"/>
      <c r="DCM3" s="1309"/>
      <c r="DCN3" s="1309"/>
      <c r="DCO3" s="1309"/>
      <c r="DCP3" s="1309"/>
      <c r="DCQ3" s="1309"/>
      <c r="DCR3" s="1309"/>
      <c r="DCS3" s="1309"/>
      <c r="DCT3" s="1309"/>
      <c r="DCU3" s="1309"/>
      <c r="DCV3" s="1309"/>
      <c r="DCW3" s="1309"/>
      <c r="DCX3" s="1309"/>
      <c r="DCY3" s="1309"/>
      <c r="DCZ3" s="1309"/>
      <c r="DDA3" s="1309"/>
      <c r="DDB3" s="1309"/>
      <c r="DDC3" s="1309"/>
      <c r="DDD3" s="1309"/>
      <c r="DDE3" s="1309"/>
      <c r="DDF3" s="1309"/>
      <c r="DDG3" s="1309"/>
      <c r="DDH3" s="1309"/>
      <c r="DDI3" s="1309"/>
      <c r="DDJ3" s="1309"/>
      <c r="DDK3" s="1309"/>
      <c r="DDL3" s="1309"/>
      <c r="DDM3" s="1309"/>
      <c r="DDN3" s="1309"/>
      <c r="DDO3" s="1309"/>
      <c r="DDP3" s="1309"/>
      <c r="DDQ3" s="1309"/>
      <c r="DDR3" s="1309"/>
      <c r="DDS3" s="1309"/>
      <c r="DDT3" s="1309"/>
      <c r="DDU3" s="1309"/>
      <c r="DDV3" s="1309"/>
      <c r="DDW3" s="1309"/>
      <c r="DDX3" s="1309"/>
      <c r="DDY3" s="1309"/>
      <c r="DDZ3" s="1309"/>
      <c r="DEA3" s="1309"/>
      <c r="DEB3" s="1309"/>
      <c r="DEC3" s="1309"/>
      <c r="DED3" s="1309"/>
      <c r="DEE3" s="1309"/>
      <c r="DEF3" s="1309"/>
      <c r="DEG3" s="1309"/>
      <c r="DEH3" s="1309"/>
      <c r="DEI3" s="1309"/>
      <c r="DEJ3" s="1309"/>
      <c r="DEK3" s="1309"/>
      <c r="DEL3" s="1309"/>
      <c r="DEM3" s="1309"/>
      <c r="DEN3" s="1309"/>
      <c r="DEO3" s="1309"/>
      <c r="DEP3" s="1309"/>
      <c r="DEQ3" s="1309"/>
      <c r="DER3" s="1309"/>
      <c r="DES3" s="1309"/>
      <c r="DET3" s="1309"/>
      <c r="DEU3" s="1309"/>
      <c r="DEV3" s="1309"/>
      <c r="DEW3" s="1309"/>
      <c r="DEX3" s="1309"/>
      <c r="DEY3" s="1309"/>
      <c r="DEZ3" s="1309"/>
      <c r="DFA3" s="1309"/>
      <c r="DFB3" s="1309"/>
      <c r="DFC3" s="1309"/>
      <c r="DFD3" s="1309"/>
      <c r="DFE3" s="1309"/>
      <c r="DFF3" s="1309"/>
      <c r="DFG3" s="1309"/>
      <c r="DFH3" s="1309"/>
      <c r="DFI3" s="1309"/>
      <c r="DFJ3" s="1309"/>
      <c r="DFK3" s="1309"/>
      <c r="DFL3" s="1309"/>
      <c r="DFM3" s="1309"/>
      <c r="DFN3" s="1309"/>
      <c r="DFO3" s="1309"/>
      <c r="DFP3" s="1309"/>
      <c r="DFQ3" s="1309"/>
      <c r="DFR3" s="1309"/>
      <c r="DFS3" s="1309"/>
      <c r="DFT3" s="1309"/>
      <c r="DFU3" s="1309"/>
      <c r="DFV3" s="1309"/>
      <c r="DFW3" s="1309"/>
      <c r="DFX3" s="1309"/>
      <c r="DFY3" s="1309"/>
      <c r="DFZ3" s="1309"/>
      <c r="DGA3" s="1309"/>
      <c r="DGB3" s="1309"/>
      <c r="DGC3" s="1309"/>
      <c r="DGD3" s="1309"/>
      <c r="DGE3" s="1309"/>
      <c r="DGF3" s="1309"/>
      <c r="DGG3" s="1309"/>
      <c r="DGH3" s="1309"/>
      <c r="DGI3" s="1309"/>
      <c r="DGJ3" s="1309"/>
      <c r="DGK3" s="1309"/>
      <c r="DGL3" s="1309"/>
      <c r="DGM3" s="1309"/>
      <c r="DGN3" s="1309"/>
      <c r="DGO3" s="1309"/>
      <c r="DGP3" s="1309"/>
      <c r="DGQ3" s="1309"/>
      <c r="DGR3" s="1309"/>
      <c r="DGS3" s="1309"/>
      <c r="DGT3" s="1309"/>
      <c r="DGU3" s="1309"/>
      <c r="DGV3" s="1309"/>
      <c r="DGW3" s="1309"/>
      <c r="DGX3" s="1309"/>
      <c r="DGY3" s="1309"/>
      <c r="DGZ3" s="1309"/>
      <c r="DHA3" s="1309"/>
      <c r="DHB3" s="1309"/>
      <c r="DHC3" s="1309"/>
      <c r="DHD3" s="1309"/>
      <c r="DHE3" s="1309"/>
      <c r="DHF3" s="1309"/>
      <c r="DHG3" s="1309"/>
      <c r="DHH3" s="1309"/>
      <c r="DHI3" s="1309"/>
      <c r="DHJ3" s="1309"/>
      <c r="DHK3" s="1309"/>
      <c r="DHL3" s="1309"/>
      <c r="DHM3" s="1309"/>
      <c r="DHN3" s="1309"/>
      <c r="DHO3" s="1309"/>
      <c r="DHP3" s="1309"/>
      <c r="DHQ3" s="1309"/>
      <c r="DHR3" s="1309"/>
      <c r="DHS3" s="1309"/>
      <c r="DHT3" s="1309"/>
      <c r="DHU3" s="1309"/>
      <c r="DHV3" s="1309"/>
      <c r="DHW3" s="1309"/>
      <c r="DHX3" s="1309"/>
      <c r="DHY3" s="1309"/>
      <c r="DHZ3" s="1309"/>
      <c r="DIA3" s="1309"/>
      <c r="DIB3" s="1309"/>
      <c r="DIC3" s="1309"/>
      <c r="DID3" s="1309"/>
      <c r="DIE3" s="1309"/>
      <c r="DIF3" s="1309"/>
      <c r="DIG3" s="1309"/>
      <c r="DIH3" s="1309"/>
      <c r="DII3" s="1309"/>
      <c r="DIJ3" s="1309"/>
      <c r="DIK3" s="1309"/>
      <c r="DIL3" s="1309"/>
      <c r="DIM3" s="1309"/>
      <c r="DIN3" s="1309"/>
      <c r="DIO3" s="1309"/>
      <c r="DIP3" s="1309"/>
      <c r="DIQ3" s="1309"/>
      <c r="DIR3" s="1309"/>
      <c r="DIS3" s="1309"/>
      <c r="DIT3" s="1309"/>
      <c r="DIU3" s="1309"/>
      <c r="DIV3" s="1309"/>
      <c r="DIW3" s="1309"/>
      <c r="DIX3" s="1309"/>
      <c r="DIY3" s="1309"/>
      <c r="DIZ3" s="1309"/>
      <c r="DJA3" s="1309"/>
      <c r="DJB3" s="1309"/>
      <c r="DJC3" s="1309"/>
      <c r="DJD3" s="1309"/>
      <c r="DJE3" s="1309"/>
      <c r="DJF3" s="1309"/>
      <c r="DJG3" s="1309"/>
      <c r="DJH3" s="1309"/>
      <c r="DJI3" s="1309"/>
      <c r="DJJ3" s="1309"/>
      <c r="DJK3" s="1309"/>
      <c r="DJL3" s="1309"/>
      <c r="DJM3" s="1309"/>
      <c r="DJN3" s="1309"/>
      <c r="DJO3" s="1309"/>
      <c r="DJP3" s="1309"/>
      <c r="DJQ3" s="1309"/>
      <c r="DJR3" s="1309"/>
      <c r="DJS3" s="1309"/>
      <c r="DJT3" s="1309"/>
      <c r="DJU3" s="1309"/>
      <c r="DJV3" s="1309"/>
      <c r="DJW3" s="1309"/>
      <c r="DJX3" s="1309"/>
      <c r="DJY3" s="1309"/>
      <c r="DJZ3" s="1309"/>
      <c r="DKA3" s="1309"/>
      <c r="DKB3" s="1309"/>
      <c r="DKC3" s="1309"/>
      <c r="DKD3" s="1309"/>
      <c r="DKE3" s="1309"/>
      <c r="DKF3" s="1309"/>
      <c r="DKG3" s="1309"/>
      <c r="DKH3" s="1309"/>
      <c r="DKI3" s="1309"/>
      <c r="DKJ3" s="1309"/>
      <c r="DKK3" s="1309"/>
      <c r="DKL3" s="1309"/>
      <c r="DKM3" s="1309"/>
      <c r="DKN3" s="1309"/>
      <c r="DKO3" s="1309"/>
      <c r="DKP3" s="1309"/>
      <c r="DKQ3" s="1309"/>
      <c r="DKR3" s="1309"/>
      <c r="DKS3" s="1309"/>
      <c r="DKT3" s="1309"/>
      <c r="DKU3" s="1309"/>
      <c r="DKV3" s="1309"/>
      <c r="DKW3" s="1309"/>
      <c r="DKX3" s="1309"/>
      <c r="DKY3" s="1309"/>
      <c r="DKZ3" s="1309"/>
      <c r="DLA3" s="1309"/>
      <c r="DLB3" s="1309"/>
      <c r="DLC3" s="1309"/>
      <c r="DLD3" s="1309"/>
      <c r="DLE3" s="1309"/>
      <c r="DLF3" s="1309"/>
      <c r="DLG3" s="1309"/>
      <c r="DLH3" s="1309"/>
      <c r="DLI3" s="1309"/>
      <c r="DLJ3" s="1309"/>
      <c r="DLK3" s="1309"/>
      <c r="DLL3" s="1309"/>
      <c r="DLM3" s="1309"/>
      <c r="DLN3" s="1309"/>
      <c r="DLO3" s="1309"/>
      <c r="DLP3" s="1309"/>
      <c r="DLQ3" s="1309"/>
      <c r="DLR3" s="1309"/>
      <c r="DLS3" s="1309"/>
      <c r="DLT3" s="1309"/>
      <c r="DLU3" s="1309"/>
      <c r="DLV3" s="1309"/>
      <c r="DLW3" s="1309"/>
      <c r="DLX3" s="1309"/>
      <c r="DLY3" s="1309"/>
      <c r="DLZ3" s="1309"/>
      <c r="DMA3" s="1309"/>
      <c r="DMB3" s="1309"/>
      <c r="DMC3" s="1309"/>
      <c r="DMD3" s="1309"/>
      <c r="DME3" s="1309"/>
      <c r="DMF3" s="1309"/>
      <c r="DMG3" s="1309"/>
      <c r="DMH3" s="1309"/>
      <c r="DMI3" s="1309"/>
      <c r="DMJ3" s="1309"/>
      <c r="DMK3" s="1309"/>
      <c r="DML3" s="1309"/>
      <c r="DMM3" s="1309"/>
      <c r="DMN3" s="1309"/>
      <c r="DMO3" s="1309"/>
      <c r="DMP3" s="1309"/>
      <c r="DMQ3" s="1309"/>
      <c r="DMR3" s="1309"/>
      <c r="DMS3" s="1309"/>
      <c r="DMT3" s="1309"/>
      <c r="DMU3" s="1309"/>
      <c r="DMV3" s="1309"/>
      <c r="DMW3" s="1309"/>
      <c r="DMX3" s="1309"/>
      <c r="DMY3" s="1309"/>
      <c r="DMZ3" s="1309"/>
      <c r="DNA3" s="1309"/>
      <c r="DNB3" s="1309"/>
      <c r="DNC3" s="1309"/>
      <c r="DND3" s="1309"/>
      <c r="DNE3" s="1309"/>
      <c r="DNF3" s="1309"/>
      <c r="DNG3" s="1309"/>
      <c r="DNH3" s="1309"/>
      <c r="DNI3" s="1309"/>
      <c r="DNJ3" s="1309"/>
      <c r="DNK3" s="1309"/>
      <c r="DNL3" s="1309"/>
      <c r="DNM3" s="1309"/>
      <c r="DNN3" s="1309"/>
      <c r="DNO3" s="1309"/>
      <c r="DNP3" s="1309"/>
      <c r="DNQ3" s="1309"/>
      <c r="DNR3" s="1309"/>
      <c r="DNS3" s="1309"/>
      <c r="DNT3" s="1309"/>
      <c r="DNU3" s="1309"/>
      <c r="DNV3" s="1309"/>
      <c r="DNW3" s="1309"/>
      <c r="DNX3" s="1309"/>
      <c r="DNY3" s="1309"/>
      <c r="DNZ3" s="1309"/>
      <c r="DOA3" s="1309"/>
      <c r="DOB3" s="1309"/>
      <c r="DOC3" s="1309"/>
      <c r="DOD3" s="1309"/>
      <c r="DOE3" s="1309"/>
      <c r="DOF3" s="1309"/>
      <c r="DOG3" s="1309"/>
      <c r="DOH3" s="1309"/>
      <c r="DOI3" s="1309"/>
      <c r="DOJ3" s="1309"/>
      <c r="DOK3" s="1309"/>
      <c r="DOL3" s="1309"/>
      <c r="DOM3" s="1309"/>
      <c r="DON3" s="1309"/>
      <c r="DOO3" s="1309"/>
      <c r="DOP3" s="1309"/>
      <c r="DOQ3" s="1309"/>
      <c r="DOR3" s="1309"/>
      <c r="DOS3" s="1309"/>
      <c r="DOT3" s="1309"/>
      <c r="DOU3" s="1309"/>
      <c r="DOV3" s="1309"/>
      <c r="DOW3" s="1309"/>
      <c r="DOX3" s="1309"/>
      <c r="DOY3" s="1309"/>
      <c r="DOZ3" s="1309"/>
      <c r="DPA3" s="1309"/>
      <c r="DPB3" s="1309"/>
      <c r="DPC3" s="1309"/>
      <c r="DPD3" s="1309"/>
      <c r="DPE3" s="1309"/>
      <c r="DPF3" s="1309"/>
      <c r="DPG3" s="1309"/>
      <c r="DPH3" s="1309"/>
      <c r="DPI3" s="1309"/>
      <c r="DPJ3" s="1309"/>
      <c r="DPK3" s="1309"/>
      <c r="DPL3" s="1309"/>
      <c r="DPM3" s="1309"/>
      <c r="DPN3" s="1309"/>
      <c r="DPO3" s="1309"/>
      <c r="DPP3" s="1309"/>
      <c r="DPQ3" s="1309"/>
      <c r="DPR3" s="1309"/>
      <c r="DPS3" s="1309"/>
      <c r="DPT3" s="1309"/>
      <c r="DPU3" s="1309"/>
      <c r="DPV3" s="1309"/>
      <c r="DPW3" s="1309"/>
      <c r="DPX3" s="1309"/>
      <c r="DPY3" s="1309"/>
      <c r="DPZ3" s="1309"/>
      <c r="DQA3" s="1309"/>
      <c r="DQB3" s="1309"/>
      <c r="DQC3" s="1309"/>
      <c r="DQD3" s="1309"/>
      <c r="DQE3" s="1309"/>
      <c r="DQF3" s="1309"/>
      <c r="DQG3" s="1309"/>
      <c r="DQH3" s="1309"/>
      <c r="DQI3" s="1309"/>
      <c r="DQJ3" s="1309"/>
      <c r="DQK3" s="1309"/>
      <c r="DQL3" s="1309"/>
      <c r="DQM3" s="1309"/>
      <c r="DQN3" s="1309"/>
      <c r="DQO3" s="1309"/>
      <c r="DQP3" s="1309"/>
      <c r="DQQ3" s="1309"/>
      <c r="DQR3" s="1309"/>
      <c r="DQS3" s="1309"/>
      <c r="DQT3" s="1309"/>
      <c r="DQU3" s="1309"/>
      <c r="DQV3" s="1309"/>
      <c r="DQW3" s="1309"/>
      <c r="DQX3" s="1309"/>
      <c r="DQY3" s="1309"/>
      <c r="DQZ3" s="1309"/>
      <c r="DRA3" s="1309"/>
      <c r="DRB3" s="1309"/>
      <c r="DRC3" s="1309"/>
      <c r="DRD3" s="1309"/>
      <c r="DRE3" s="1309"/>
      <c r="DRF3" s="1309"/>
      <c r="DRG3" s="1309"/>
      <c r="DRH3" s="1309"/>
      <c r="DRI3" s="1309"/>
      <c r="DRJ3" s="1309"/>
      <c r="DRK3" s="1309"/>
      <c r="DRL3" s="1309"/>
      <c r="DRM3" s="1309"/>
      <c r="DRN3" s="1309"/>
      <c r="DRO3" s="1309"/>
      <c r="DRP3" s="1309"/>
      <c r="DRQ3" s="1309"/>
      <c r="DRR3" s="1309"/>
      <c r="DRS3" s="1309"/>
      <c r="DRT3" s="1309"/>
      <c r="DRU3" s="1309"/>
      <c r="DRV3" s="1309"/>
      <c r="DRW3" s="1309"/>
      <c r="DRX3" s="1309"/>
      <c r="DRY3" s="1309"/>
      <c r="DRZ3" s="1309"/>
      <c r="DSA3" s="1309"/>
      <c r="DSB3" s="1309"/>
      <c r="DSC3" s="1309"/>
      <c r="DSD3" s="1309"/>
      <c r="DSE3" s="1309"/>
      <c r="DSF3" s="1309"/>
      <c r="DSG3" s="1309"/>
      <c r="DSH3" s="1309"/>
      <c r="DSI3" s="1309"/>
      <c r="DSJ3" s="1309"/>
      <c r="DSK3" s="1309"/>
      <c r="DSL3" s="1309"/>
      <c r="DSM3" s="1309"/>
      <c r="DSN3" s="1309"/>
      <c r="DSO3" s="1309"/>
      <c r="DSP3" s="1309"/>
      <c r="DSQ3" s="1309"/>
      <c r="DSR3" s="1309"/>
      <c r="DSS3" s="1309"/>
      <c r="DST3" s="1309"/>
      <c r="DSU3" s="1309"/>
      <c r="DSV3" s="1309"/>
      <c r="DSW3" s="1309"/>
      <c r="DSX3" s="1309"/>
      <c r="DSY3" s="1309"/>
      <c r="DSZ3" s="1309"/>
      <c r="DTA3" s="1309"/>
      <c r="DTB3" s="1309"/>
      <c r="DTC3" s="1309"/>
      <c r="DTD3" s="1309"/>
      <c r="DTE3" s="1309"/>
      <c r="DTF3" s="1309"/>
      <c r="DTG3" s="1309"/>
      <c r="DTH3" s="1309"/>
      <c r="DTI3" s="1309"/>
      <c r="DTJ3" s="1309"/>
      <c r="DTK3" s="1309"/>
      <c r="DTL3" s="1309"/>
      <c r="DTM3" s="1309"/>
      <c r="DTN3" s="1309"/>
      <c r="DTO3" s="1309"/>
      <c r="DTP3" s="1309"/>
      <c r="DTQ3" s="1309"/>
      <c r="DTR3" s="1309"/>
      <c r="DTS3" s="1309"/>
      <c r="DTT3" s="1309"/>
      <c r="DTU3" s="1309"/>
      <c r="DTV3" s="1309"/>
      <c r="DTW3" s="1309"/>
      <c r="DTX3" s="1309"/>
      <c r="DTY3" s="1309"/>
      <c r="DTZ3" s="1309"/>
      <c r="DUA3" s="1309"/>
      <c r="DUB3" s="1309"/>
      <c r="DUC3" s="1309"/>
      <c r="DUD3" s="1309"/>
      <c r="DUE3" s="1309"/>
      <c r="DUF3" s="1309"/>
      <c r="DUG3" s="1309"/>
      <c r="DUH3" s="1309"/>
      <c r="DUI3" s="1309"/>
      <c r="DUJ3" s="1309"/>
      <c r="DUK3" s="1309"/>
      <c r="DUL3" s="1309"/>
      <c r="DUM3" s="1309"/>
      <c r="DUN3" s="1309"/>
      <c r="DUO3" s="1309"/>
      <c r="DUP3" s="1309"/>
      <c r="DUQ3" s="1309"/>
      <c r="DUR3" s="1309"/>
      <c r="DUS3" s="1309"/>
      <c r="DUT3" s="1309"/>
      <c r="DUU3" s="1309"/>
      <c r="DUV3" s="1309"/>
      <c r="DUW3" s="1309"/>
      <c r="DUX3" s="1309"/>
      <c r="DUY3" s="1309"/>
      <c r="DUZ3" s="1309"/>
      <c r="DVA3" s="1309"/>
      <c r="DVB3" s="1309"/>
      <c r="DVC3" s="1309"/>
      <c r="DVD3" s="1309"/>
      <c r="DVE3" s="1309"/>
      <c r="DVF3" s="1309"/>
      <c r="DVG3" s="1309"/>
      <c r="DVH3" s="1309"/>
      <c r="DVI3" s="1309"/>
      <c r="DVJ3" s="1309"/>
      <c r="DVK3" s="1309"/>
      <c r="DVL3" s="1309"/>
      <c r="DVM3" s="1309"/>
      <c r="DVN3" s="1309"/>
      <c r="DVO3" s="1309"/>
      <c r="DVP3" s="1309"/>
      <c r="DVQ3" s="1309"/>
      <c r="DVR3" s="1309"/>
      <c r="DVS3" s="1309"/>
      <c r="DVT3" s="1309"/>
      <c r="DVU3" s="1309"/>
      <c r="DVV3" s="1309"/>
      <c r="DVW3" s="1309"/>
      <c r="DVX3" s="1309"/>
      <c r="DVY3" s="1309"/>
      <c r="DVZ3" s="1309"/>
      <c r="DWA3" s="1309"/>
      <c r="DWB3" s="1309"/>
      <c r="DWC3" s="1309"/>
      <c r="DWD3" s="1309"/>
      <c r="DWE3" s="1309"/>
      <c r="DWF3" s="1309"/>
      <c r="DWG3" s="1309"/>
      <c r="DWH3" s="1309"/>
      <c r="DWI3" s="1309"/>
      <c r="DWJ3" s="1309"/>
      <c r="DWK3" s="1309"/>
      <c r="DWL3" s="1309"/>
      <c r="DWM3" s="1309"/>
      <c r="DWN3" s="1309"/>
      <c r="DWO3" s="1309"/>
      <c r="DWP3" s="1309"/>
      <c r="DWQ3" s="1309"/>
      <c r="DWR3" s="1309"/>
      <c r="DWS3" s="1309"/>
      <c r="DWT3" s="1309"/>
      <c r="DWU3" s="1309"/>
      <c r="DWV3" s="1309"/>
      <c r="DWW3" s="1309"/>
      <c r="DWX3" s="1309"/>
      <c r="DWY3" s="1309"/>
      <c r="DWZ3" s="1309"/>
      <c r="DXA3" s="1309"/>
      <c r="DXB3" s="1309"/>
      <c r="DXC3" s="1309"/>
      <c r="DXD3" s="1309"/>
      <c r="DXE3" s="1309"/>
      <c r="DXF3" s="1309"/>
      <c r="DXG3" s="1309"/>
      <c r="DXH3" s="1309"/>
      <c r="DXI3" s="1309"/>
      <c r="DXJ3" s="1309"/>
      <c r="DXK3" s="1309"/>
      <c r="DXL3" s="1309"/>
      <c r="DXM3" s="1309"/>
      <c r="DXN3" s="1309"/>
      <c r="DXO3" s="1309"/>
      <c r="DXP3" s="1309"/>
      <c r="DXQ3" s="1309"/>
      <c r="DXR3" s="1309"/>
      <c r="DXS3" s="1309"/>
      <c r="DXT3" s="1309"/>
      <c r="DXU3" s="1309"/>
      <c r="DXV3" s="1309"/>
      <c r="DXW3" s="1309"/>
      <c r="DXX3" s="1309"/>
      <c r="DXY3" s="1309"/>
      <c r="DXZ3" s="1309"/>
      <c r="DYA3" s="1309"/>
      <c r="DYB3" s="1309"/>
      <c r="DYC3" s="1309"/>
      <c r="DYD3" s="1309"/>
      <c r="DYE3" s="1309"/>
      <c r="DYF3" s="1309"/>
      <c r="DYG3" s="1309"/>
      <c r="DYH3" s="1309"/>
      <c r="DYI3" s="1309"/>
      <c r="DYJ3" s="1309"/>
      <c r="DYK3" s="1309"/>
      <c r="DYL3" s="1309"/>
      <c r="DYM3" s="1309"/>
      <c r="DYN3" s="1309"/>
      <c r="DYO3" s="1309"/>
      <c r="DYP3" s="1309"/>
      <c r="DYQ3" s="1309"/>
      <c r="DYR3" s="1309"/>
      <c r="DYS3" s="1309"/>
      <c r="DYT3" s="1309"/>
      <c r="DYU3" s="1309"/>
      <c r="DYV3" s="1309"/>
      <c r="DYW3" s="1309"/>
      <c r="DYX3" s="1309"/>
      <c r="DYY3" s="1309"/>
      <c r="DYZ3" s="1309"/>
      <c r="DZA3" s="1309"/>
      <c r="DZB3" s="1309"/>
      <c r="DZC3" s="1309"/>
      <c r="DZD3" s="1309"/>
      <c r="DZE3" s="1309"/>
      <c r="DZF3" s="1309"/>
      <c r="DZG3" s="1309"/>
      <c r="DZH3" s="1309"/>
      <c r="DZI3" s="1309"/>
      <c r="DZJ3" s="1309"/>
      <c r="DZK3" s="1309"/>
      <c r="DZL3" s="1309"/>
      <c r="DZM3" s="1309"/>
      <c r="DZN3" s="1309"/>
      <c r="DZO3" s="1309"/>
      <c r="DZP3" s="1309"/>
      <c r="DZQ3" s="1309"/>
      <c r="DZR3" s="1309"/>
      <c r="DZS3" s="1309"/>
      <c r="DZT3" s="1309"/>
      <c r="DZU3" s="1309"/>
      <c r="DZV3" s="1309"/>
      <c r="DZW3" s="1309"/>
      <c r="DZX3" s="1309"/>
      <c r="DZY3" s="1309"/>
      <c r="DZZ3" s="1309"/>
      <c r="EAA3" s="1309"/>
      <c r="EAB3" s="1309"/>
      <c r="EAC3" s="1309"/>
      <c r="EAD3" s="1309"/>
      <c r="EAE3" s="1309"/>
      <c r="EAF3" s="1309"/>
      <c r="EAG3" s="1309"/>
      <c r="EAH3" s="1309"/>
      <c r="EAI3" s="1309"/>
      <c r="EAJ3" s="1309"/>
      <c r="EAK3" s="1309"/>
      <c r="EAL3" s="1309"/>
      <c r="EAM3" s="1309"/>
      <c r="EAN3" s="1309"/>
      <c r="EAO3" s="1309"/>
      <c r="EAP3" s="1309"/>
      <c r="EAQ3" s="1309"/>
      <c r="EAR3" s="1309"/>
      <c r="EAS3" s="1309"/>
      <c r="EAT3" s="1309"/>
      <c r="EAU3" s="1309"/>
      <c r="EAV3" s="1309"/>
      <c r="EAW3" s="1309"/>
      <c r="EAX3" s="1309"/>
      <c r="EAY3" s="1309"/>
      <c r="EAZ3" s="1309"/>
      <c r="EBA3" s="1309"/>
      <c r="EBB3" s="1309"/>
      <c r="EBC3" s="1309"/>
      <c r="EBD3" s="1309"/>
      <c r="EBE3" s="1309"/>
      <c r="EBF3" s="1309"/>
      <c r="EBG3" s="1309"/>
      <c r="EBH3" s="1309"/>
      <c r="EBI3" s="1309"/>
      <c r="EBJ3" s="1309"/>
      <c r="EBK3" s="1309"/>
      <c r="EBL3" s="1309"/>
      <c r="EBM3" s="1309"/>
      <c r="EBN3" s="1309"/>
      <c r="EBO3" s="1309"/>
      <c r="EBP3" s="1309"/>
      <c r="EBQ3" s="1309"/>
      <c r="EBR3" s="1309"/>
      <c r="EBS3" s="1309"/>
      <c r="EBT3" s="1309"/>
      <c r="EBU3" s="1309"/>
      <c r="EBV3" s="1309"/>
      <c r="EBW3" s="1309"/>
      <c r="EBX3" s="1309"/>
      <c r="EBY3" s="1309"/>
      <c r="EBZ3" s="1309"/>
      <c r="ECA3" s="1309"/>
      <c r="ECB3" s="1309"/>
      <c r="ECC3" s="1309"/>
      <c r="ECD3" s="1309"/>
      <c r="ECE3" s="1309"/>
      <c r="ECF3" s="1309"/>
      <c r="ECG3" s="1309"/>
      <c r="ECH3" s="1309"/>
      <c r="ECI3" s="1309"/>
      <c r="ECJ3" s="1309"/>
      <c r="ECK3" s="1309"/>
      <c r="ECL3" s="1309"/>
      <c r="ECM3" s="1309"/>
      <c r="ECN3" s="1309"/>
      <c r="ECO3" s="1309"/>
      <c r="ECP3" s="1309"/>
      <c r="ECQ3" s="1309"/>
      <c r="ECR3" s="1309"/>
      <c r="ECS3" s="1309"/>
      <c r="ECT3" s="1309"/>
      <c r="ECU3" s="1309"/>
      <c r="ECV3" s="1309"/>
      <c r="ECW3" s="1309"/>
      <c r="ECX3" s="1309"/>
      <c r="ECY3" s="1309"/>
      <c r="ECZ3" s="1309"/>
      <c r="EDA3" s="1309"/>
      <c r="EDB3" s="1309"/>
      <c r="EDC3" s="1309"/>
      <c r="EDD3" s="1309"/>
      <c r="EDE3" s="1309"/>
      <c r="EDF3" s="1309"/>
      <c r="EDG3" s="1309"/>
      <c r="EDH3" s="1309"/>
      <c r="EDI3" s="1309"/>
      <c r="EDJ3" s="1309"/>
      <c r="EDK3" s="1309"/>
      <c r="EDL3" s="1309"/>
      <c r="EDM3" s="1309"/>
      <c r="EDN3" s="1309"/>
      <c r="EDO3" s="1309"/>
      <c r="EDP3" s="1309"/>
      <c r="EDQ3" s="1309"/>
      <c r="EDR3" s="1309"/>
      <c r="EDS3" s="1309"/>
      <c r="EDT3" s="1309"/>
      <c r="EDU3" s="1309"/>
      <c r="EDV3" s="1309"/>
      <c r="EDW3" s="1309"/>
      <c r="EDX3" s="1309"/>
      <c r="EDY3" s="1309"/>
      <c r="EDZ3" s="1309"/>
      <c r="EEA3" s="1309"/>
      <c r="EEB3" s="1309"/>
      <c r="EEC3" s="1309"/>
      <c r="EED3" s="1309"/>
      <c r="EEE3" s="1309"/>
      <c r="EEF3" s="1309"/>
      <c r="EEG3" s="1309"/>
      <c r="EEH3" s="1309"/>
      <c r="EEI3" s="1309"/>
      <c r="EEJ3" s="1309"/>
      <c r="EEK3" s="1309"/>
      <c r="EEL3" s="1309"/>
      <c r="EEM3" s="1309"/>
      <c r="EEN3" s="1309"/>
      <c r="EEO3" s="1309"/>
      <c r="EEP3" s="1309"/>
      <c r="EEQ3" s="1309"/>
      <c r="EER3" s="1309"/>
      <c r="EES3" s="1309"/>
      <c r="EET3" s="1309"/>
      <c r="EEU3" s="1309"/>
      <c r="EEV3" s="1309"/>
      <c r="EEW3" s="1309"/>
      <c r="EEX3" s="1309"/>
      <c r="EEY3" s="1309"/>
      <c r="EEZ3" s="1309"/>
      <c r="EFA3" s="1309"/>
      <c r="EFB3" s="1309"/>
      <c r="EFC3" s="1309"/>
      <c r="EFD3" s="1309"/>
      <c r="EFE3" s="1309"/>
      <c r="EFF3" s="1309"/>
      <c r="EFG3" s="1309"/>
      <c r="EFH3" s="1309"/>
      <c r="EFI3" s="1309"/>
      <c r="EFJ3" s="1309"/>
      <c r="EFK3" s="1309"/>
      <c r="EFL3" s="1309"/>
      <c r="EFM3" s="1309"/>
      <c r="EFN3" s="1309"/>
      <c r="EFO3" s="1309"/>
      <c r="EFP3" s="1309"/>
      <c r="EFQ3" s="1309"/>
      <c r="EFR3" s="1309"/>
      <c r="EFS3" s="1309"/>
      <c r="EFT3" s="1309"/>
      <c r="EFU3" s="1309"/>
      <c r="EFV3" s="1309"/>
      <c r="EFW3" s="1309"/>
      <c r="EFX3" s="1309"/>
      <c r="EFY3" s="1309"/>
      <c r="EFZ3" s="1309"/>
      <c r="EGA3" s="1309"/>
      <c r="EGB3" s="1309"/>
      <c r="EGC3" s="1309"/>
      <c r="EGD3" s="1309"/>
      <c r="EGE3" s="1309"/>
      <c r="EGF3" s="1309"/>
      <c r="EGG3" s="1309"/>
      <c r="EGH3" s="1309"/>
      <c r="EGI3" s="1309"/>
      <c r="EGJ3" s="1309"/>
      <c r="EGK3" s="1309"/>
      <c r="EGL3" s="1309"/>
      <c r="EGM3" s="1309"/>
      <c r="EGN3" s="1309"/>
      <c r="EGO3" s="1309"/>
      <c r="EGP3" s="1309"/>
      <c r="EGQ3" s="1309"/>
      <c r="EGR3" s="1309"/>
      <c r="EGS3" s="1309"/>
      <c r="EGT3" s="1309"/>
      <c r="EGU3" s="1309"/>
      <c r="EGV3" s="1309"/>
      <c r="EGW3" s="1309"/>
      <c r="EGX3" s="1309"/>
      <c r="EGY3" s="1309"/>
      <c r="EGZ3" s="1309"/>
      <c r="EHA3" s="1309"/>
      <c r="EHB3" s="1309"/>
      <c r="EHC3" s="1309"/>
      <c r="EHD3" s="1309"/>
      <c r="EHE3" s="1309"/>
      <c r="EHF3" s="1309"/>
      <c r="EHG3" s="1309"/>
      <c r="EHH3" s="1309"/>
      <c r="EHI3" s="1309"/>
      <c r="EHJ3" s="1309"/>
      <c r="EHK3" s="1309"/>
      <c r="EHL3" s="1309"/>
      <c r="EHM3" s="1309"/>
      <c r="EHN3" s="1309"/>
      <c r="EHO3" s="1309"/>
      <c r="EHP3" s="1309"/>
      <c r="EHQ3" s="1309"/>
      <c r="EHR3" s="1309"/>
      <c r="EHS3" s="1309"/>
      <c r="EHT3" s="1309"/>
      <c r="EHU3" s="1309"/>
      <c r="EHV3" s="1309"/>
      <c r="EHW3" s="1309"/>
      <c r="EHX3" s="1309"/>
      <c r="EHY3" s="1309"/>
      <c r="EHZ3" s="1309"/>
      <c r="EIA3" s="1309"/>
      <c r="EIB3" s="1309"/>
      <c r="EIC3" s="1309"/>
      <c r="EID3" s="1309"/>
      <c r="EIE3" s="1309"/>
      <c r="EIF3" s="1309"/>
      <c r="EIG3" s="1309"/>
      <c r="EIH3" s="1309"/>
      <c r="EII3" s="1309"/>
      <c r="EIJ3" s="1309"/>
      <c r="EIK3" s="1309"/>
      <c r="EIL3" s="1309"/>
      <c r="EIM3" s="1309"/>
      <c r="EIN3" s="1309"/>
      <c r="EIO3" s="1309"/>
      <c r="EIP3" s="1309"/>
      <c r="EIQ3" s="1309"/>
      <c r="EIR3" s="1309"/>
      <c r="EIS3" s="1309"/>
      <c r="EIT3" s="1309"/>
      <c r="EIU3" s="1309"/>
      <c r="EIV3" s="1309"/>
      <c r="EIW3" s="1309"/>
      <c r="EIX3" s="1309"/>
      <c r="EIY3" s="1309"/>
      <c r="EIZ3" s="1309"/>
      <c r="EJA3" s="1309"/>
      <c r="EJB3" s="1309"/>
      <c r="EJC3" s="1309"/>
      <c r="EJD3" s="1309"/>
      <c r="EJE3" s="1309"/>
      <c r="EJF3" s="1309"/>
      <c r="EJG3" s="1309"/>
      <c r="EJH3" s="1309"/>
      <c r="EJI3" s="1309"/>
      <c r="EJJ3" s="1309"/>
      <c r="EJK3" s="1309"/>
      <c r="EJL3" s="1309"/>
      <c r="EJM3" s="1309"/>
      <c r="EJN3" s="1309"/>
      <c r="EJO3" s="1309"/>
      <c r="EJP3" s="1309"/>
      <c r="EJQ3" s="1309"/>
      <c r="EJR3" s="1309"/>
      <c r="EJS3" s="1309"/>
      <c r="EJT3" s="1309"/>
      <c r="EJU3" s="1309"/>
      <c r="EJV3" s="1309"/>
      <c r="EJW3" s="1309"/>
      <c r="EJX3" s="1309"/>
      <c r="EJY3" s="1309"/>
      <c r="EJZ3" s="1309"/>
      <c r="EKA3" s="1309"/>
      <c r="EKB3" s="1309"/>
      <c r="EKC3" s="1309"/>
      <c r="EKD3" s="1309"/>
      <c r="EKE3" s="1309"/>
      <c r="EKF3" s="1309"/>
      <c r="EKG3" s="1309"/>
      <c r="EKH3" s="1309"/>
      <c r="EKI3" s="1309"/>
      <c r="EKJ3" s="1309"/>
      <c r="EKK3" s="1309"/>
      <c r="EKL3" s="1309"/>
      <c r="EKM3" s="1309"/>
      <c r="EKN3" s="1309"/>
      <c r="EKO3" s="1309"/>
      <c r="EKP3" s="1309"/>
      <c r="EKQ3" s="1309"/>
      <c r="EKR3" s="1309"/>
      <c r="EKS3" s="1309"/>
      <c r="EKT3" s="1309"/>
      <c r="EKU3" s="1309"/>
      <c r="EKV3" s="1309"/>
      <c r="EKW3" s="1309"/>
      <c r="EKX3" s="1309"/>
      <c r="EKY3" s="1309"/>
      <c r="EKZ3" s="1309"/>
      <c r="ELA3" s="1309"/>
      <c r="ELB3" s="1309"/>
      <c r="ELC3" s="1309"/>
      <c r="ELD3" s="1309"/>
      <c r="ELE3" s="1309"/>
      <c r="ELF3" s="1309"/>
      <c r="ELG3" s="1309"/>
      <c r="ELH3" s="1309"/>
      <c r="ELI3" s="1309"/>
      <c r="ELJ3" s="1309"/>
      <c r="ELK3" s="1309"/>
      <c r="ELL3" s="1309"/>
      <c r="ELM3" s="1309"/>
      <c r="ELN3" s="1309"/>
      <c r="ELO3" s="1309"/>
      <c r="ELP3" s="1309"/>
      <c r="ELQ3" s="1309"/>
      <c r="ELR3" s="1309"/>
      <c r="ELS3" s="1309"/>
      <c r="ELT3" s="1309"/>
      <c r="ELU3" s="1309"/>
      <c r="ELV3" s="1309"/>
      <c r="ELW3" s="1309"/>
      <c r="ELX3" s="1309"/>
      <c r="ELY3" s="1309"/>
      <c r="ELZ3" s="1309"/>
      <c r="EMA3" s="1309"/>
      <c r="EMB3" s="1309"/>
      <c r="EMC3" s="1309"/>
      <c r="EMD3" s="1309"/>
      <c r="EME3" s="1309"/>
      <c r="EMF3" s="1309"/>
      <c r="EMG3" s="1309"/>
      <c r="EMH3" s="1309"/>
      <c r="EMI3" s="1309"/>
      <c r="EMJ3" s="1309"/>
      <c r="EMK3" s="1309"/>
      <c r="EML3" s="1309"/>
      <c r="EMM3" s="1309"/>
      <c r="EMN3" s="1309"/>
      <c r="EMO3" s="1309"/>
      <c r="EMP3" s="1309"/>
      <c r="EMQ3" s="1309"/>
      <c r="EMR3" s="1309"/>
      <c r="EMS3" s="1309"/>
      <c r="EMT3" s="1309"/>
      <c r="EMU3" s="1309"/>
      <c r="EMV3" s="1309"/>
      <c r="EMW3" s="1309"/>
      <c r="EMX3" s="1309"/>
      <c r="EMY3" s="1309"/>
      <c r="EMZ3" s="1309"/>
      <c r="ENA3" s="1309"/>
      <c r="ENB3" s="1309"/>
      <c r="ENC3" s="1309"/>
      <c r="END3" s="1309"/>
      <c r="ENE3" s="1309"/>
      <c r="ENF3" s="1309"/>
      <c r="ENG3" s="1309"/>
      <c r="ENH3" s="1309"/>
      <c r="ENI3" s="1309"/>
      <c r="ENJ3" s="1309"/>
      <c r="ENK3" s="1309"/>
      <c r="ENL3" s="1309"/>
      <c r="ENM3" s="1309"/>
      <c r="ENN3" s="1309"/>
      <c r="ENO3" s="1309"/>
      <c r="ENP3" s="1309"/>
      <c r="ENQ3" s="1309"/>
      <c r="ENR3" s="1309"/>
      <c r="ENS3" s="1309"/>
      <c r="ENT3" s="1309"/>
      <c r="ENU3" s="1309"/>
      <c r="ENV3" s="1309"/>
      <c r="ENW3" s="1309"/>
      <c r="ENX3" s="1309"/>
      <c r="ENY3" s="1309"/>
      <c r="ENZ3" s="1309"/>
      <c r="EOA3" s="1309"/>
      <c r="EOB3" s="1309"/>
      <c r="EOC3" s="1309"/>
      <c r="EOD3" s="1309"/>
      <c r="EOE3" s="1309"/>
      <c r="EOF3" s="1309"/>
      <c r="EOG3" s="1309"/>
      <c r="EOH3" s="1309"/>
      <c r="EOI3" s="1309"/>
      <c r="EOJ3" s="1309"/>
      <c r="EOK3" s="1309"/>
      <c r="EOL3" s="1309"/>
      <c r="EOM3" s="1309"/>
      <c r="EON3" s="1309"/>
      <c r="EOO3" s="1309"/>
      <c r="EOP3" s="1309"/>
      <c r="EOQ3" s="1309"/>
      <c r="EOR3" s="1309"/>
      <c r="EOS3" s="1309"/>
      <c r="EOT3" s="1309"/>
      <c r="EOU3" s="1309"/>
      <c r="EOV3" s="1309"/>
      <c r="EOW3" s="1309"/>
      <c r="EOX3" s="1309"/>
      <c r="EOY3" s="1309"/>
      <c r="EOZ3" s="1309"/>
      <c r="EPA3" s="1309"/>
      <c r="EPB3" s="1309"/>
      <c r="EPC3" s="1309"/>
      <c r="EPD3" s="1309"/>
      <c r="EPE3" s="1309"/>
      <c r="EPF3" s="1309"/>
      <c r="EPG3" s="1309"/>
      <c r="EPH3" s="1309"/>
      <c r="EPI3" s="1309"/>
      <c r="EPJ3" s="1309"/>
      <c r="EPK3" s="1309"/>
      <c r="EPL3" s="1309"/>
      <c r="EPM3" s="1309"/>
      <c r="EPN3" s="1309"/>
      <c r="EPO3" s="1309"/>
      <c r="EPP3" s="1309"/>
      <c r="EPQ3" s="1309"/>
      <c r="EPR3" s="1309"/>
      <c r="EPS3" s="1309"/>
      <c r="EPT3" s="1309"/>
      <c r="EPU3" s="1309"/>
      <c r="EPV3" s="1309"/>
      <c r="EPW3" s="1309"/>
      <c r="EPX3" s="1309"/>
      <c r="EPY3" s="1309"/>
      <c r="EPZ3" s="1309"/>
      <c r="EQA3" s="1309"/>
      <c r="EQB3" s="1309"/>
      <c r="EQC3" s="1309"/>
      <c r="EQD3" s="1309"/>
      <c r="EQE3" s="1309"/>
      <c r="EQF3" s="1309"/>
      <c r="EQG3" s="1309"/>
      <c r="EQH3" s="1309"/>
      <c r="EQI3" s="1309"/>
      <c r="EQJ3" s="1309"/>
      <c r="EQK3" s="1309"/>
      <c r="EQL3" s="1309"/>
      <c r="EQM3" s="1309"/>
      <c r="EQN3" s="1309"/>
      <c r="EQO3" s="1309"/>
      <c r="EQP3" s="1309"/>
      <c r="EQQ3" s="1309"/>
      <c r="EQR3" s="1309"/>
      <c r="EQS3" s="1309"/>
      <c r="EQT3" s="1309"/>
      <c r="EQU3" s="1309"/>
      <c r="EQV3" s="1309"/>
      <c r="EQW3" s="1309"/>
      <c r="EQX3" s="1309"/>
      <c r="EQY3" s="1309"/>
      <c r="EQZ3" s="1309"/>
      <c r="ERA3" s="1309"/>
      <c r="ERB3" s="1309"/>
      <c r="ERC3" s="1309"/>
      <c r="ERD3" s="1309"/>
      <c r="ERE3" s="1309"/>
      <c r="ERF3" s="1309"/>
      <c r="ERG3" s="1309"/>
      <c r="ERH3" s="1309"/>
      <c r="ERI3" s="1309"/>
      <c r="ERJ3" s="1309"/>
      <c r="ERK3" s="1309"/>
      <c r="ERL3" s="1309"/>
      <c r="ERM3" s="1309"/>
      <c r="ERN3" s="1309"/>
      <c r="ERO3" s="1309"/>
      <c r="ERP3" s="1309"/>
      <c r="ERQ3" s="1309"/>
      <c r="ERR3" s="1309"/>
      <c r="ERS3" s="1309"/>
      <c r="ERT3" s="1309"/>
      <c r="ERU3" s="1309"/>
      <c r="ERV3" s="1309"/>
      <c r="ERW3" s="1309"/>
      <c r="ERX3" s="1309"/>
      <c r="ERY3" s="1309"/>
      <c r="ERZ3" s="1309"/>
      <c r="ESA3" s="1309"/>
      <c r="ESB3" s="1309"/>
      <c r="ESC3" s="1309"/>
      <c r="ESD3" s="1309"/>
      <c r="ESE3" s="1309"/>
      <c r="ESF3" s="1309"/>
      <c r="ESG3" s="1309"/>
      <c r="ESH3" s="1309"/>
      <c r="ESI3" s="1309"/>
      <c r="ESJ3" s="1309"/>
      <c r="ESK3" s="1309"/>
      <c r="ESL3" s="1309"/>
      <c r="ESM3" s="1309"/>
      <c r="ESN3" s="1309"/>
      <c r="ESO3" s="1309"/>
      <c r="ESP3" s="1309"/>
      <c r="ESQ3" s="1309"/>
      <c r="ESR3" s="1309"/>
      <c r="ESS3" s="1309"/>
      <c r="EST3" s="1309"/>
      <c r="ESU3" s="1309"/>
      <c r="ESV3" s="1309"/>
      <c r="ESW3" s="1309"/>
      <c r="ESX3" s="1309"/>
      <c r="ESY3" s="1309"/>
      <c r="ESZ3" s="1309"/>
      <c r="ETA3" s="1309"/>
      <c r="ETB3" s="1309"/>
      <c r="ETC3" s="1309"/>
      <c r="ETD3" s="1309"/>
      <c r="ETE3" s="1309"/>
      <c r="ETF3" s="1309"/>
      <c r="ETG3" s="1309"/>
      <c r="ETH3" s="1309"/>
      <c r="ETI3" s="1309"/>
      <c r="ETJ3" s="1309"/>
      <c r="ETK3" s="1309"/>
      <c r="ETL3" s="1309"/>
      <c r="ETM3" s="1309"/>
      <c r="ETN3" s="1309"/>
      <c r="ETO3" s="1309"/>
      <c r="ETP3" s="1309"/>
      <c r="ETQ3" s="1309"/>
      <c r="ETR3" s="1309"/>
      <c r="ETS3" s="1309"/>
      <c r="ETT3" s="1309"/>
      <c r="ETU3" s="1309"/>
      <c r="ETV3" s="1309"/>
      <c r="ETW3" s="1309"/>
      <c r="ETX3" s="1309"/>
      <c r="ETY3" s="1309"/>
      <c r="ETZ3" s="1309"/>
      <c r="EUA3" s="1309"/>
      <c r="EUB3" s="1309"/>
      <c r="EUC3" s="1309"/>
      <c r="EUD3" s="1309"/>
      <c r="EUE3" s="1309"/>
      <c r="EUF3" s="1309"/>
      <c r="EUG3" s="1309"/>
      <c r="EUH3" s="1309"/>
      <c r="EUI3" s="1309"/>
      <c r="EUJ3" s="1309"/>
      <c r="EUK3" s="1309"/>
      <c r="EUL3" s="1309"/>
      <c r="EUM3" s="1309"/>
      <c r="EUN3" s="1309"/>
      <c r="EUO3" s="1309"/>
      <c r="EUP3" s="1309"/>
      <c r="EUQ3" s="1309"/>
      <c r="EUR3" s="1309"/>
      <c r="EUS3" s="1309"/>
      <c r="EUT3" s="1309"/>
      <c r="EUU3" s="1309"/>
      <c r="EUV3" s="1309"/>
      <c r="EUW3" s="1309"/>
      <c r="EUX3" s="1309"/>
      <c r="EUY3" s="1309"/>
      <c r="EUZ3" s="1309"/>
      <c r="EVA3" s="1309"/>
      <c r="EVB3" s="1309"/>
      <c r="EVC3" s="1309"/>
      <c r="EVD3" s="1309"/>
      <c r="EVE3" s="1309"/>
      <c r="EVF3" s="1309"/>
      <c r="EVG3" s="1309"/>
      <c r="EVH3" s="1309"/>
      <c r="EVI3" s="1309"/>
      <c r="EVJ3" s="1309"/>
      <c r="EVK3" s="1309"/>
      <c r="EVL3" s="1309"/>
      <c r="EVM3" s="1309"/>
      <c r="EVN3" s="1309"/>
      <c r="EVO3" s="1309"/>
      <c r="EVP3" s="1309"/>
      <c r="EVQ3" s="1309"/>
      <c r="EVR3" s="1309"/>
      <c r="EVS3" s="1309"/>
      <c r="EVT3" s="1309"/>
      <c r="EVU3" s="1309"/>
      <c r="EVV3" s="1309"/>
      <c r="EVW3" s="1309"/>
      <c r="EVX3" s="1309"/>
      <c r="EVY3" s="1309"/>
      <c r="EVZ3" s="1309"/>
      <c r="EWA3" s="1309"/>
      <c r="EWB3" s="1309"/>
      <c r="EWC3" s="1309"/>
      <c r="EWD3" s="1309"/>
      <c r="EWE3" s="1309"/>
      <c r="EWF3" s="1309"/>
      <c r="EWG3" s="1309"/>
      <c r="EWH3" s="1309"/>
      <c r="EWI3" s="1309"/>
      <c r="EWJ3" s="1309"/>
      <c r="EWK3" s="1309"/>
      <c r="EWL3" s="1309"/>
      <c r="EWM3" s="1309"/>
      <c r="EWN3" s="1309"/>
      <c r="EWO3" s="1309"/>
      <c r="EWP3" s="1309"/>
      <c r="EWQ3" s="1309"/>
      <c r="EWR3" s="1309"/>
      <c r="EWS3" s="1309"/>
      <c r="EWT3" s="1309"/>
      <c r="EWU3" s="1309"/>
      <c r="EWV3" s="1309"/>
      <c r="EWW3" s="1309"/>
      <c r="EWX3" s="1309"/>
      <c r="EWY3" s="1309"/>
      <c r="EWZ3" s="1309"/>
      <c r="EXA3" s="1309"/>
      <c r="EXB3" s="1309"/>
      <c r="EXC3" s="1309"/>
      <c r="EXD3" s="1309"/>
      <c r="EXE3" s="1309"/>
      <c r="EXF3" s="1309"/>
      <c r="EXG3" s="1309"/>
      <c r="EXH3" s="1309"/>
      <c r="EXI3" s="1309"/>
      <c r="EXJ3" s="1309"/>
      <c r="EXK3" s="1309"/>
      <c r="EXL3" s="1309"/>
      <c r="EXM3" s="1309"/>
      <c r="EXN3" s="1309"/>
      <c r="EXO3" s="1309"/>
      <c r="EXP3" s="1309"/>
      <c r="EXQ3" s="1309"/>
      <c r="EXR3" s="1309"/>
      <c r="EXS3" s="1309"/>
      <c r="EXT3" s="1309"/>
      <c r="EXU3" s="1309"/>
      <c r="EXV3" s="1309"/>
      <c r="EXW3" s="1309"/>
      <c r="EXX3" s="1309"/>
      <c r="EXY3" s="1309"/>
      <c r="EXZ3" s="1309"/>
      <c r="EYA3" s="1309"/>
      <c r="EYB3" s="1309"/>
      <c r="EYC3" s="1309"/>
      <c r="EYD3" s="1309"/>
      <c r="EYE3" s="1309"/>
      <c r="EYF3" s="1309"/>
      <c r="EYG3" s="1309"/>
      <c r="EYH3" s="1309"/>
      <c r="EYI3" s="1309"/>
      <c r="EYJ3" s="1309"/>
      <c r="EYK3" s="1309"/>
      <c r="EYL3" s="1309"/>
      <c r="EYM3" s="1309"/>
      <c r="EYN3" s="1309"/>
      <c r="EYO3" s="1309"/>
      <c r="EYP3" s="1309"/>
      <c r="EYQ3" s="1309"/>
      <c r="EYR3" s="1309"/>
      <c r="EYS3" s="1309"/>
      <c r="EYT3" s="1309"/>
      <c r="EYU3" s="1309"/>
      <c r="EYV3" s="1309"/>
      <c r="EYW3" s="1309"/>
      <c r="EYX3" s="1309"/>
      <c r="EYY3" s="1309"/>
      <c r="EYZ3" s="1309"/>
      <c r="EZA3" s="1309"/>
      <c r="EZB3" s="1309"/>
      <c r="EZC3" s="1309"/>
      <c r="EZD3" s="1309"/>
      <c r="EZE3" s="1309"/>
      <c r="EZF3" s="1309"/>
      <c r="EZG3" s="1309"/>
      <c r="EZH3" s="1309"/>
      <c r="EZI3" s="1309"/>
      <c r="EZJ3" s="1309"/>
      <c r="EZK3" s="1309"/>
      <c r="EZL3" s="1309"/>
      <c r="EZM3" s="1309"/>
      <c r="EZN3" s="1309"/>
      <c r="EZO3" s="1309"/>
      <c r="EZP3" s="1309"/>
      <c r="EZQ3" s="1309"/>
      <c r="EZR3" s="1309"/>
      <c r="EZS3" s="1309"/>
      <c r="EZT3" s="1309"/>
      <c r="EZU3" s="1309"/>
      <c r="EZV3" s="1309"/>
      <c r="EZW3" s="1309"/>
      <c r="EZX3" s="1309"/>
      <c r="EZY3" s="1309"/>
      <c r="EZZ3" s="1309"/>
      <c r="FAA3" s="1309"/>
      <c r="FAB3" s="1309"/>
      <c r="FAC3" s="1309"/>
      <c r="FAD3" s="1309"/>
      <c r="FAE3" s="1309"/>
      <c r="FAF3" s="1309"/>
      <c r="FAG3" s="1309"/>
      <c r="FAH3" s="1309"/>
      <c r="FAI3" s="1309"/>
      <c r="FAJ3" s="1309"/>
      <c r="FAK3" s="1309"/>
      <c r="FAL3" s="1309"/>
      <c r="FAM3" s="1309"/>
      <c r="FAN3" s="1309"/>
      <c r="FAO3" s="1309"/>
      <c r="FAP3" s="1309"/>
      <c r="FAQ3" s="1309"/>
      <c r="FAR3" s="1309"/>
      <c r="FAS3" s="1309"/>
      <c r="FAT3" s="1309"/>
      <c r="FAU3" s="1309"/>
      <c r="FAV3" s="1309"/>
      <c r="FAW3" s="1309"/>
      <c r="FAX3" s="1309"/>
      <c r="FAY3" s="1309"/>
      <c r="FAZ3" s="1309"/>
      <c r="FBA3" s="1309"/>
      <c r="FBB3" s="1309"/>
      <c r="FBC3" s="1309"/>
      <c r="FBD3" s="1309"/>
      <c r="FBE3" s="1309"/>
      <c r="FBF3" s="1309"/>
      <c r="FBG3" s="1309"/>
      <c r="FBH3" s="1309"/>
      <c r="FBI3" s="1309"/>
      <c r="FBJ3" s="1309"/>
      <c r="FBK3" s="1309"/>
      <c r="FBL3" s="1309"/>
      <c r="FBM3" s="1309"/>
      <c r="FBN3" s="1309"/>
      <c r="FBO3" s="1309"/>
      <c r="FBP3" s="1309"/>
      <c r="FBQ3" s="1309"/>
      <c r="FBR3" s="1309"/>
      <c r="FBS3" s="1309"/>
      <c r="FBT3" s="1309"/>
      <c r="FBU3" s="1309"/>
      <c r="FBV3" s="1309"/>
      <c r="FBW3" s="1309"/>
      <c r="FBX3" s="1309"/>
      <c r="FBY3" s="1309"/>
      <c r="FBZ3" s="1309"/>
      <c r="FCA3" s="1309"/>
      <c r="FCB3" s="1309"/>
      <c r="FCC3" s="1309"/>
      <c r="FCD3" s="1309"/>
      <c r="FCE3" s="1309"/>
      <c r="FCF3" s="1309"/>
      <c r="FCG3" s="1309"/>
      <c r="FCH3" s="1309"/>
      <c r="FCI3" s="1309"/>
      <c r="FCJ3" s="1309"/>
      <c r="FCK3" s="1309"/>
      <c r="FCL3" s="1309"/>
      <c r="FCM3" s="1309"/>
      <c r="FCN3" s="1309"/>
      <c r="FCO3" s="1309"/>
      <c r="FCP3" s="1309"/>
      <c r="FCQ3" s="1309"/>
      <c r="FCR3" s="1309"/>
      <c r="FCS3" s="1309"/>
      <c r="FCT3" s="1309"/>
      <c r="FCU3" s="1309"/>
      <c r="FCV3" s="1309"/>
      <c r="FCW3" s="1309"/>
      <c r="FCX3" s="1309"/>
      <c r="FCY3" s="1309"/>
      <c r="FCZ3" s="1309"/>
      <c r="FDA3" s="1309"/>
      <c r="FDB3" s="1309"/>
      <c r="FDC3" s="1309"/>
      <c r="FDD3" s="1309"/>
      <c r="FDE3" s="1309"/>
      <c r="FDF3" s="1309"/>
      <c r="FDG3" s="1309"/>
      <c r="FDH3" s="1309"/>
      <c r="FDI3" s="1309"/>
      <c r="FDJ3" s="1309"/>
      <c r="FDK3" s="1309"/>
      <c r="FDL3" s="1309"/>
      <c r="FDM3" s="1309"/>
      <c r="FDN3" s="1309"/>
      <c r="FDO3" s="1309"/>
      <c r="FDP3" s="1309"/>
      <c r="FDQ3" s="1309"/>
      <c r="FDR3" s="1309"/>
      <c r="FDS3" s="1309"/>
      <c r="FDT3" s="1309"/>
      <c r="FDU3" s="1309"/>
      <c r="FDV3" s="1309"/>
      <c r="FDW3" s="1309"/>
      <c r="FDX3" s="1309"/>
      <c r="FDY3" s="1309"/>
      <c r="FDZ3" s="1309"/>
      <c r="FEA3" s="1309"/>
      <c r="FEB3" s="1309"/>
      <c r="FEC3" s="1309"/>
      <c r="FED3" s="1309"/>
      <c r="FEE3" s="1309"/>
      <c r="FEF3" s="1309"/>
      <c r="FEG3" s="1309"/>
      <c r="FEH3" s="1309"/>
      <c r="FEI3" s="1309"/>
      <c r="FEJ3" s="1309"/>
      <c r="FEK3" s="1309"/>
      <c r="FEL3" s="1309"/>
      <c r="FEM3" s="1309"/>
      <c r="FEN3" s="1309"/>
      <c r="FEO3" s="1309"/>
      <c r="FEP3" s="1309"/>
      <c r="FEQ3" s="1309"/>
      <c r="FER3" s="1309"/>
      <c r="FES3" s="1309"/>
      <c r="FET3" s="1309"/>
      <c r="FEU3" s="1309"/>
      <c r="FEV3" s="1309"/>
      <c r="FEW3" s="1309"/>
      <c r="FEX3" s="1309"/>
      <c r="FEY3" s="1309"/>
      <c r="FEZ3" s="1309"/>
      <c r="FFA3" s="1309"/>
      <c r="FFB3" s="1309"/>
      <c r="FFC3" s="1309"/>
      <c r="FFD3" s="1309"/>
      <c r="FFE3" s="1309"/>
      <c r="FFF3" s="1309"/>
      <c r="FFG3" s="1309"/>
      <c r="FFH3" s="1309"/>
      <c r="FFI3" s="1309"/>
      <c r="FFJ3" s="1309"/>
      <c r="FFK3" s="1309"/>
      <c r="FFL3" s="1309"/>
      <c r="FFM3" s="1309"/>
      <c r="FFN3" s="1309"/>
      <c r="FFO3" s="1309"/>
      <c r="FFP3" s="1309"/>
      <c r="FFQ3" s="1309"/>
      <c r="FFR3" s="1309"/>
      <c r="FFS3" s="1309"/>
      <c r="FFT3" s="1309"/>
      <c r="FFU3" s="1309"/>
      <c r="FFV3" s="1309"/>
      <c r="FFW3" s="1309"/>
      <c r="FFX3" s="1309"/>
      <c r="FFY3" s="1309"/>
      <c r="FFZ3" s="1309"/>
      <c r="FGA3" s="1309"/>
      <c r="FGB3" s="1309"/>
      <c r="FGC3" s="1309"/>
      <c r="FGD3" s="1309"/>
      <c r="FGE3" s="1309"/>
      <c r="FGF3" s="1309"/>
      <c r="FGG3" s="1309"/>
      <c r="FGH3" s="1309"/>
      <c r="FGI3" s="1309"/>
      <c r="FGJ3" s="1309"/>
      <c r="FGK3" s="1309"/>
      <c r="FGL3" s="1309"/>
      <c r="FGM3" s="1309"/>
      <c r="FGN3" s="1309"/>
      <c r="FGO3" s="1309"/>
      <c r="FGP3" s="1309"/>
      <c r="FGQ3" s="1309"/>
      <c r="FGR3" s="1309"/>
      <c r="FGS3" s="1309"/>
      <c r="FGT3" s="1309"/>
      <c r="FGU3" s="1309"/>
      <c r="FGV3" s="1309"/>
      <c r="FGW3" s="1309"/>
      <c r="FGX3" s="1309"/>
      <c r="FGY3" s="1309"/>
      <c r="FGZ3" s="1309"/>
      <c r="FHA3" s="1309"/>
      <c r="FHB3" s="1309"/>
      <c r="FHC3" s="1309"/>
      <c r="FHD3" s="1309"/>
      <c r="FHE3" s="1309"/>
      <c r="FHF3" s="1309"/>
      <c r="FHG3" s="1309"/>
      <c r="FHH3" s="1309"/>
      <c r="FHI3" s="1309"/>
      <c r="FHJ3" s="1309"/>
      <c r="FHK3" s="1309"/>
      <c r="FHL3" s="1309"/>
      <c r="FHM3" s="1309"/>
      <c r="FHN3" s="1309"/>
      <c r="FHO3" s="1309"/>
      <c r="FHP3" s="1309"/>
      <c r="FHQ3" s="1309"/>
      <c r="FHR3" s="1309"/>
      <c r="FHS3" s="1309"/>
      <c r="FHT3" s="1309"/>
      <c r="FHU3" s="1309"/>
      <c r="FHV3" s="1309"/>
      <c r="FHW3" s="1309"/>
      <c r="FHX3" s="1309"/>
      <c r="FHY3" s="1309"/>
      <c r="FHZ3" s="1309"/>
      <c r="FIA3" s="1309"/>
      <c r="FIB3" s="1309"/>
      <c r="FIC3" s="1309"/>
      <c r="FID3" s="1309"/>
      <c r="FIE3" s="1309"/>
      <c r="FIF3" s="1309"/>
      <c r="FIG3" s="1309"/>
      <c r="FIH3" s="1309"/>
      <c r="FII3" s="1309"/>
      <c r="FIJ3" s="1309"/>
      <c r="FIK3" s="1309"/>
      <c r="FIL3" s="1309"/>
      <c r="FIM3" s="1309"/>
      <c r="FIN3" s="1309"/>
      <c r="FIO3" s="1309"/>
      <c r="FIP3" s="1309"/>
      <c r="FIQ3" s="1309"/>
      <c r="FIR3" s="1309"/>
      <c r="FIS3" s="1309"/>
      <c r="FIT3" s="1309"/>
      <c r="FIU3" s="1309"/>
      <c r="FIV3" s="1309"/>
      <c r="FIW3" s="1309"/>
      <c r="FIX3" s="1309"/>
      <c r="FIY3" s="1309"/>
      <c r="FIZ3" s="1309"/>
      <c r="FJA3" s="1309"/>
      <c r="FJB3" s="1309"/>
      <c r="FJC3" s="1309"/>
      <c r="FJD3" s="1309"/>
      <c r="FJE3" s="1309"/>
      <c r="FJF3" s="1309"/>
      <c r="FJG3" s="1309"/>
      <c r="FJH3" s="1309"/>
      <c r="FJI3" s="1309"/>
      <c r="FJJ3" s="1309"/>
      <c r="FJK3" s="1309"/>
      <c r="FJL3" s="1309"/>
      <c r="FJM3" s="1309"/>
      <c r="FJN3" s="1309"/>
      <c r="FJO3" s="1309"/>
      <c r="FJP3" s="1309"/>
      <c r="FJQ3" s="1309"/>
      <c r="FJR3" s="1309"/>
      <c r="FJS3" s="1309"/>
      <c r="FJT3" s="1309"/>
      <c r="FJU3" s="1309"/>
      <c r="FJV3" s="1309"/>
      <c r="FJW3" s="1309"/>
      <c r="FJX3" s="1309"/>
      <c r="FJY3" s="1309"/>
      <c r="FJZ3" s="1309"/>
      <c r="FKA3" s="1309"/>
      <c r="FKB3" s="1309"/>
      <c r="FKC3" s="1309"/>
      <c r="FKD3" s="1309"/>
      <c r="FKE3" s="1309"/>
      <c r="FKF3" s="1309"/>
      <c r="FKG3" s="1309"/>
      <c r="FKH3" s="1309"/>
      <c r="FKI3" s="1309"/>
      <c r="FKJ3" s="1309"/>
      <c r="FKK3" s="1309"/>
      <c r="FKL3" s="1309"/>
      <c r="FKM3" s="1309"/>
      <c r="FKN3" s="1309"/>
      <c r="FKO3" s="1309"/>
      <c r="FKP3" s="1309"/>
      <c r="FKQ3" s="1309"/>
      <c r="FKR3" s="1309"/>
      <c r="FKS3" s="1309"/>
      <c r="FKT3" s="1309"/>
      <c r="FKU3" s="1309"/>
      <c r="FKV3" s="1309"/>
      <c r="FKW3" s="1309"/>
      <c r="FKX3" s="1309"/>
      <c r="FKY3" s="1309"/>
      <c r="FKZ3" s="1309"/>
      <c r="FLA3" s="1309"/>
      <c r="FLB3" s="1309"/>
      <c r="FLC3" s="1309"/>
      <c r="FLD3" s="1309"/>
      <c r="FLE3" s="1309"/>
      <c r="FLF3" s="1309"/>
      <c r="FLG3" s="1309"/>
      <c r="FLH3" s="1309"/>
      <c r="FLI3" s="1309"/>
      <c r="FLJ3" s="1309"/>
      <c r="FLK3" s="1309"/>
      <c r="FLL3" s="1309"/>
      <c r="FLM3" s="1309"/>
      <c r="FLN3" s="1309"/>
      <c r="FLO3" s="1309"/>
      <c r="FLP3" s="1309"/>
      <c r="FLQ3" s="1309"/>
      <c r="FLR3" s="1309"/>
      <c r="FLS3" s="1309"/>
      <c r="FLT3" s="1309"/>
      <c r="FLU3" s="1309"/>
      <c r="FLV3" s="1309"/>
      <c r="FLW3" s="1309"/>
      <c r="FLX3" s="1309"/>
      <c r="FLY3" s="1309"/>
      <c r="FLZ3" s="1309"/>
      <c r="FMA3" s="1309"/>
      <c r="FMB3" s="1309"/>
      <c r="FMC3" s="1309"/>
      <c r="FMD3" s="1309"/>
      <c r="FME3" s="1309"/>
      <c r="FMF3" s="1309"/>
      <c r="FMG3" s="1309"/>
      <c r="FMH3" s="1309"/>
      <c r="FMI3" s="1309"/>
      <c r="FMJ3" s="1309"/>
      <c r="FMK3" s="1309"/>
      <c r="FML3" s="1309"/>
      <c r="FMM3" s="1309"/>
      <c r="FMN3" s="1309"/>
      <c r="FMO3" s="1309"/>
      <c r="FMP3" s="1309"/>
      <c r="FMQ3" s="1309"/>
      <c r="FMR3" s="1309"/>
      <c r="FMS3" s="1309"/>
      <c r="FMT3" s="1309"/>
      <c r="FMU3" s="1309"/>
      <c r="FMV3" s="1309"/>
      <c r="FMW3" s="1309"/>
      <c r="FMX3" s="1309"/>
      <c r="FMY3" s="1309"/>
      <c r="FMZ3" s="1309"/>
      <c r="FNA3" s="1309"/>
      <c r="FNB3" s="1309"/>
      <c r="FNC3" s="1309"/>
      <c r="FND3" s="1309"/>
      <c r="FNE3" s="1309"/>
      <c r="FNF3" s="1309"/>
      <c r="FNG3" s="1309"/>
      <c r="FNH3" s="1309"/>
      <c r="FNI3" s="1309"/>
      <c r="FNJ3" s="1309"/>
      <c r="FNK3" s="1309"/>
      <c r="FNL3" s="1309"/>
      <c r="FNM3" s="1309"/>
      <c r="FNN3" s="1309"/>
      <c r="FNO3" s="1309"/>
      <c r="FNP3" s="1309"/>
      <c r="FNQ3" s="1309"/>
      <c r="FNR3" s="1309"/>
      <c r="FNS3" s="1309"/>
      <c r="FNT3" s="1309"/>
      <c r="FNU3" s="1309"/>
      <c r="FNV3" s="1309"/>
      <c r="FNW3" s="1309"/>
      <c r="FNX3" s="1309"/>
      <c r="FNY3" s="1309"/>
      <c r="FNZ3" s="1309"/>
      <c r="FOA3" s="1309"/>
      <c r="FOB3" s="1309"/>
      <c r="FOC3" s="1309"/>
      <c r="FOD3" s="1309"/>
      <c r="FOE3" s="1309"/>
      <c r="FOF3" s="1309"/>
      <c r="FOG3" s="1309"/>
      <c r="FOH3" s="1309"/>
      <c r="FOI3" s="1309"/>
      <c r="FOJ3" s="1309"/>
      <c r="FOK3" s="1309"/>
      <c r="FOL3" s="1309"/>
      <c r="FOM3" s="1309"/>
      <c r="FON3" s="1309"/>
      <c r="FOO3" s="1309"/>
      <c r="FOP3" s="1309"/>
      <c r="FOQ3" s="1309"/>
      <c r="FOR3" s="1309"/>
      <c r="FOS3" s="1309"/>
      <c r="FOT3" s="1309"/>
      <c r="FOU3" s="1309"/>
      <c r="FOV3" s="1309"/>
      <c r="FOW3" s="1309"/>
      <c r="FOX3" s="1309"/>
      <c r="FOY3" s="1309"/>
      <c r="FOZ3" s="1309"/>
      <c r="FPA3" s="1309"/>
      <c r="FPB3" s="1309"/>
      <c r="FPC3" s="1309"/>
      <c r="FPD3" s="1309"/>
      <c r="FPE3" s="1309"/>
      <c r="FPF3" s="1309"/>
      <c r="FPG3" s="1309"/>
      <c r="FPH3" s="1309"/>
      <c r="FPI3" s="1309"/>
      <c r="FPJ3" s="1309"/>
      <c r="FPK3" s="1309"/>
      <c r="FPL3" s="1309"/>
      <c r="FPM3" s="1309"/>
      <c r="FPN3" s="1309"/>
      <c r="FPO3" s="1309"/>
      <c r="FPP3" s="1309"/>
      <c r="FPQ3" s="1309"/>
      <c r="FPR3" s="1309"/>
      <c r="FPS3" s="1309"/>
      <c r="FPT3" s="1309"/>
      <c r="FPU3" s="1309"/>
      <c r="FPV3" s="1309"/>
      <c r="FPW3" s="1309"/>
      <c r="FPX3" s="1309"/>
      <c r="FPY3" s="1309"/>
      <c r="FPZ3" s="1309"/>
      <c r="FQA3" s="1309"/>
      <c r="FQB3" s="1309"/>
      <c r="FQC3" s="1309"/>
      <c r="FQD3" s="1309"/>
      <c r="FQE3" s="1309"/>
      <c r="FQF3" s="1309"/>
      <c r="FQG3" s="1309"/>
      <c r="FQH3" s="1309"/>
      <c r="FQI3" s="1309"/>
      <c r="FQJ3" s="1309"/>
      <c r="FQK3" s="1309"/>
      <c r="FQL3" s="1309"/>
      <c r="FQM3" s="1309"/>
      <c r="FQN3" s="1309"/>
      <c r="FQO3" s="1309"/>
      <c r="FQP3" s="1309"/>
      <c r="FQQ3" s="1309"/>
      <c r="FQR3" s="1309"/>
      <c r="FQS3" s="1309"/>
      <c r="FQT3" s="1309"/>
      <c r="FQU3" s="1309"/>
      <c r="FQV3" s="1309"/>
      <c r="FQW3" s="1309"/>
      <c r="FQX3" s="1309"/>
      <c r="FQY3" s="1309"/>
      <c r="FQZ3" s="1309"/>
      <c r="FRA3" s="1309"/>
      <c r="FRB3" s="1309"/>
      <c r="FRC3" s="1309"/>
      <c r="FRD3" s="1309"/>
      <c r="FRE3" s="1309"/>
      <c r="FRF3" s="1309"/>
      <c r="FRG3" s="1309"/>
      <c r="FRH3" s="1309"/>
      <c r="FRI3" s="1309"/>
      <c r="FRJ3" s="1309"/>
      <c r="FRK3" s="1309"/>
      <c r="FRL3" s="1309"/>
      <c r="FRM3" s="1309"/>
      <c r="FRN3" s="1309"/>
      <c r="FRO3" s="1309"/>
      <c r="FRP3" s="1309"/>
      <c r="FRQ3" s="1309"/>
      <c r="FRR3" s="1309"/>
      <c r="FRS3" s="1309"/>
      <c r="FRT3" s="1309"/>
      <c r="FRU3" s="1309"/>
      <c r="FRV3" s="1309"/>
      <c r="FRW3" s="1309"/>
      <c r="FRX3" s="1309"/>
      <c r="FRY3" s="1309"/>
      <c r="FRZ3" s="1309"/>
      <c r="FSA3" s="1309"/>
      <c r="FSB3" s="1309"/>
      <c r="FSC3" s="1309"/>
      <c r="FSD3" s="1309"/>
      <c r="FSE3" s="1309"/>
      <c r="FSF3" s="1309"/>
      <c r="FSG3" s="1309"/>
      <c r="FSH3" s="1309"/>
      <c r="FSI3" s="1309"/>
      <c r="FSJ3" s="1309"/>
      <c r="FSK3" s="1309"/>
      <c r="FSL3" s="1309"/>
      <c r="FSM3" s="1309"/>
      <c r="FSN3" s="1309"/>
      <c r="FSO3" s="1309"/>
      <c r="FSP3" s="1309"/>
      <c r="FSQ3" s="1309"/>
      <c r="FSR3" s="1309"/>
      <c r="FSS3" s="1309"/>
      <c r="FST3" s="1309"/>
      <c r="FSU3" s="1309"/>
      <c r="FSV3" s="1309"/>
      <c r="FSW3" s="1309"/>
      <c r="FSX3" s="1309"/>
      <c r="FSY3" s="1309"/>
      <c r="FSZ3" s="1309"/>
      <c r="FTA3" s="1309"/>
      <c r="FTB3" s="1309"/>
      <c r="FTC3" s="1309"/>
      <c r="FTD3" s="1309"/>
      <c r="FTE3" s="1309"/>
      <c r="FTF3" s="1309"/>
      <c r="FTG3" s="1309"/>
      <c r="FTH3" s="1309"/>
      <c r="FTI3" s="1309"/>
      <c r="FTJ3" s="1309"/>
      <c r="FTK3" s="1309"/>
      <c r="FTL3" s="1309"/>
      <c r="FTM3" s="1309"/>
      <c r="FTN3" s="1309"/>
      <c r="FTO3" s="1309"/>
      <c r="FTP3" s="1309"/>
      <c r="FTQ3" s="1309"/>
      <c r="FTR3" s="1309"/>
      <c r="FTS3" s="1309"/>
      <c r="FTT3" s="1309"/>
      <c r="FTU3" s="1309"/>
      <c r="FTV3" s="1309"/>
      <c r="FTW3" s="1309"/>
      <c r="FTX3" s="1309"/>
      <c r="FTY3" s="1309"/>
      <c r="FTZ3" s="1309"/>
      <c r="FUA3" s="1309"/>
      <c r="FUB3" s="1309"/>
      <c r="FUC3" s="1309"/>
      <c r="FUD3" s="1309"/>
      <c r="FUE3" s="1309"/>
      <c r="FUF3" s="1309"/>
      <c r="FUG3" s="1309"/>
      <c r="FUH3" s="1309"/>
      <c r="FUI3" s="1309"/>
      <c r="FUJ3" s="1309"/>
      <c r="FUK3" s="1309"/>
      <c r="FUL3" s="1309"/>
      <c r="FUM3" s="1309"/>
      <c r="FUN3" s="1309"/>
      <c r="FUO3" s="1309"/>
      <c r="FUP3" s="1309"/>
      <c r="FUQ3" s="1309"/>
      <c r="FUR3" s="1309"/>
      <c r="FUS3" s="1309"/>
      <c r="FUT3" s="1309"/>
      <c r="FUU3" s="1309"/>
      <c r="FUV3" s="1309"/>
      <c r="FUW3" s="1309"/>
      <c r="FUX3" s="1309"/>
      <c r="FUY3" s="1309"/>
      <c r="FUZ3" s="1309"/>
      <c r="FVA3" s="1309"/>
      <c r="FVB3" s="1309"/>
      <c r="FVC3" s="1309"/>
      <c r="FVD3" s="1309"/>
      <c r="FVE3" s="1309"/>
      <c r="FVF3" s="1309"/>
      <c r="FVG3" s="1309"/>
      <c r="FVH3" s="1309"/>
      <c r="FVI3" s="1309"/>
      <c r="FVJ3" s="1309"/>
      <c r="FVK3" s="1309"/>
      <c r="FVL3" s="1309"/>
      <c r="FVM3" s="1309"/>
      <c r="FVN3" s="1309"/>
      <c r="FVO3" s="1309"/>
      <c r="FVP3" s="1309"/>
      <c r="FVQ3" s="1309"/>
      <c r="FVR3" s="1309"/>
      <c r="FVS3" s="1309"/>
      <c r="FVT3" s="1309"/>
      <c r="FVU3" s="1309"/>
      <c r="FVV3" s="1309"/>
      <c r="FVW3" s="1309"/>
      <c r="FVX3" s="1309"/>
      <c r="FVY3" s="1309"/>
      <c r="FVZ3" s="1309"/>
      <c r="FWA3" s="1309"/>
      <c r="FWB3" s="1309"/>
      <c r="FWC3" s="1309"/>
      <c r="FWD3" s="1309"/>
      <c r="FWE3" s="1309"/>
      <c r="FWF3" s="1309"/>
      <c r="FWG3" s="1309"/>
      <c r="FWH3" s="1309"/>
      <c r="FWI3" s="1309"/>
      <c r="FWJ3" s="1309"/>
      <c r="FWK3" s="1309"/>
      <c r="FWL3" s="1309"/>
      <c r="FWM3" s="1309"/>
      <c r="FWN3" s="1309"/>
      <c r="FWO3" s="1309"/>
      <c r="FWP3" s="1309"/>
      <c r="FWQ3" s="1309"/>
      <c r="FWR3" s="1309"/>
      <c r="FWS3" s="1309"/>
      <c r="FWT3" s="1309"/>
      <c r="FWU3" s="1309"/>
      <c r="FWV3" s="1309"/>
      <c r="FWW3" s="1309"/>
      <c r="FWX3" s="1309"/>
      <c r="FWY3" s="1309"/>
      <c r="FWZ3" s="1309"/>
      <c r="FXA3" s="1309"/>
      <c r="FXB3" s="1309"/>
      <c r="FXC3" s="1309"/>
      <c r="FXD3" s="1309"/>
      <c r="FXE3" s="1309"/>
      <c r="FXF3" s="1309"/>
      <c r="FXG3" s="1309"/>
      <c r="FXH3" s="1309"/>
      <c r="FXI3" s="1309"/>
      <c r="FXJ3" s="1309"/>
      <c r="FXK3" s="1309"/>
      <c r="FXL3" s="1309"/>
      <c r="FXM3" s="1309"/>
      <c r="FXN3" s="1309"/>
      <c r="FXO3" s="1309"/>
      <c r="FXP3" s="1309"/>
      <c r="FXQ3" s="1309"/>
      <c r="FXR3" s="1309"/>
      <c r="FXS3" s="1309"/>
      <c r="FXT3" s="1309"/>
      <c r="FXU3" s="1309"/>
      <c r="FXV3" s="1309"/>
      <c r="FXW3" s="1309"/>
      <c r="FXX3" s="1309"/>
      <c r="FXY3" s="1309"/>
      <c r="FXZ3" s="1309"/>
      <c r="FYA3" s="1309"/>
      <c r="FYB3" s="1309"/>
      <c r="FYC3" s="1309"/>
      <c r="FYD3" s="1309"/>
      <c r="FYE3" s="1309"/>
      <c r="FYF3" s="1309"/>
      <c r="FYG3" s="1309"/>
      <c r="FYH3" s="1309"/>
      <c r="FYI3" s="1309"/>
      <c r="FYJ3" s="1309"/>
      <c r="FYK3" s="1309"/>
      <c r="FYL3" s="1309"/>
      <c r="FYM3" s="1309"/>
      <c r="FYN3" s="1309"/>
      <c r="FYO3" s="1309"/>
      <c r="FYP3" s="1309"/>
      <c r="FYQ3" s="1309"/>
      <c r="FYR3" s="1309"/>
      <c r="FYS3" s="1309"/>
      <c r="FYT3" s="1309"/>
      <c r="FYU3" s="1309"/>
      <c r="FYV3" s="1309"/>
      <c r="FYW3" s="1309"/>
      <c r="FYX3" s="1309"/>
      <c r="FYY3" s="1309"/>
      <c r="FYZ3" s="1309"/>
      <c r="FZA3" s="1309"/>
      <c r="FZB3" s="1309"/>
      <c r="FZC3" s="1309"/>
      <c r="FZD3" s="1309"/>
      <c r="FZE3" s="1309"/>
      <c r="FZF3" s="1309"/>
      <c r="FZG3" s="1309"/>
      <c r="FZH3" s="1309"/>
      <c r="FZI3" s="1309"/>
      <c r="FZJ3" s="1309"/>
      <c r="FZK3" s="1309"/>
      <c r="FZL3" s="1309"/>
      <c r="FZM3" s="1309"/>
      <c r="FZN3" s="1309"/>
      <c r="FZO3" s="1309"/>
      <c r="FZP3" s="1309"/>
      <c r="FZQ3" s="1309"/>
      <c r="FZR3" s="1309"/>
      <c r="FZS3" s="1309"/>
      <c r="FZT3" s="1309"/>
      <c r="FZU3" s="1309"/>
      <c r="FZV3" s="1309"/>
      <c r="FZW3" s="1309"/>
      <c r="FZX3" s="1309"/>
      <c r="FZY3" s="1309"/>
      <c r="FZZ3" s="1309"/>
      <c r="GAA3" s="1309"/>
      <c r="GAB3" s="1309"/>
      <c r="GAC3" s="1309"/>
      <c r="GAD3" s="1309"/>
      <c r="GAE3" s="1309"/>
      <c r="GAF3" s="1309"/>
      <c r="GAG3" s="1309"/>
      <c r="GAH3" s="1309"/>
      <c r="GAI3" s="1309"/>
      <c r="GAJ3" s="1309"/>
      <c r="GAK3" s="1309"/>
      <c r="GAL3" s="1309"/>
      <c r="GAM3" s="1309"/>
      <c r="GAN3" s="1309"/>
      <c r="GAO3" s="1309"/>
      <c r="GAP3" s="1309"/>
      <c r="GAQ3" s="1309"/>
      <c r="GAR3" s="1309"/>
      <c r="GAS3" s="1309"/>
      <c r="GAT3" s="1309"/>
      <c r="GAU3" s="1309"/>
      <c r="GAV3" s="1309"/>
      <c r="GAW3" s="1309"/>
      <c r="GAX3" s="1309"/>
      <c r="GAY3" s="1309"/>
      <c r="GAZ3" s="1309"/>
      <c r="GBA3" s="1309"/>
      <c r="GBB3" s="1309"/>
      <c r="GBC3" s="1309"/>
      <c r="GBD3" s="1309"/>
      <c r="GBE3" s="1309"/>
      <c r="GBF3" s="1309"/>
      <c r="GBG3" s="1309"/>
      <c r="GBH3" s="1309"/>
      <c r="GBI3" s="1309"/>
      <c r="GBJ3" s="1309"/>
      <c r="GBK3" s="1309"/>
      <c r="GBL3" s="1309"/>
      <c r="GBM3" s="1309"/>
      <c r="GBN3" s="1309"/>
      <c r="GBO3" s="1309"/>
      <c r="GBP3" s="1309"/>
      <c r="GBQ3" s="1309"/>
      <c r="GBR3" s="1309"/>
      <c r="GBS3" s="1309"/>
      <c r="GBT3" s="1309"/>
      <c r="GBU3" s="1309"/>
      <c r="GBV3" s="1309"/>
      <c r="GBW3" s="1309"/>
      <c r="GBX3" s="1309"/>
      <c r="GBY3" s="1309"/>
      <c r="GBZ3" s="1309"/>
      <c r="GCA3" s="1309"/>
      <c r="GCB3" s="1309"/>
      <c r="GCC3" s="1309"/>
      <c r="GCD3" s="1309"/>
      <c r="GCE3" s="1309"/>
      <c r="GCF3" s="1309"/>
      <c r="GCG3" s="1309"/>
      <c r="GCH3" s="1309"/>
      <c r="GCI3" s="1309"/>
      <c r="GCJ3" s="1309"/>
      <c r="GCK3" s="1309"/>
      <c r="GCL3" s="1309"/>
      <c r="GCM3" s="1309"/>
      <c r="GCN3" s="1309"/>
      <c r="GCO3" s="1309"/>
      <c r="GCP3" s="1309"/>
      <c r="GCQ3" s="1309"/>
      <c r="GCR3" s="1309"/>
      <c r="GCS3" s="1309"/>
      <c r="GCT3" s="1309"/>
      <c r="GCU3" s="1309"/>
      <c r="GCV3" s="1309"/>
      <c r="GCW3" s="1309"/>
      <c r="GCX3" s="1309"/>
      <c r="GCY3" s="1309"/>
      <c r="GCZ3" s="1309"/>
      <c r="GDA3" s="1309"/>
      <c r="GDB3" s="1309"/>
      <c r="GDC3" s="1309"/>
      <c r="GDD3" s="1309"/>
      <c r="GDE3" s="1309"/>
      <c r="GDF3" s="1309"/>
      <c r="GDG3" s="1309"/>
      <c r="GDH3" s="1309"/>
      <c r="GDI3" s="1309"/>
      <c r="GDJ3" s="1309"/>
      <c r="GDK3" s="1309"/>
      <c r="GDL3" s="1309"/>
      <c r="GDM3" s="1309"/>
      <c r="GDN3" s="1309"/>
      <c r="GDO3" s="1309"/>
      <c r="GDP3" s="1309"/>
      <c r="GDQ3" s="1309"/>
      <c r="GDR3" s="1309"/>
      <c r="GDS3" s="1309"/>
      <c r="GDT3" s="1309"/>
      <c r="GDU3" s="1309"/>
      <c r="GDV3" s="1309"/>
      <c r="GDW3" s="1309"/>
      <c r="GDX3" s="1309"/>
      <c r="GDY3" s="1309"/>
      <c r="GDZ3" s="1309"/>
      <c r="GEA3" s="1309"/>
      <c r="GEB3" s="1309"/>
      <c r="GEC3" s="1309"/>
      <c r="GED3" s="1309"/>
      <c r="GEE3" s="1309"/>
      <c r="GEF3" s="1309"/>
      <c r="GEG3" s="1309"/>
      <c r="GEH3" s="1309"/>
      <c r="GEI3" s="1309"/>
      <c r="GEJ3" s="1309"/>
      <c r="GEK3" s="1309"/>
      <c r="GEL3" s="1309"/>
      <c r="GEM3" s="1309"/>
      <c r="GEN3" s="1309"/>
      <c r="GEO3" s="1309"/>
      <c r="GEP3" s="1309"/>
      <c r="GEQ3" s="1309"/>
      <c r="GER3" s="1309"/>
      <c r="GES3" s="1309"/>
      <c r="GET3" s="1309"/>
      <c r="GEU3" s="1309"/>
      <c r="GEV3" s="1309"/>
      <c r="GEW3" s="1309"/>
      <c r="GEX3" s="1309"/>
      <c r="GEY3" s="1309"/>
      <c r="GEZ3" s="1309"/>
      <c r="GFA3" s="1309"/>
      <c r="GFB3" s="1309"/>
      <c r="GFC3" s="1309"/>
      <c r="GFD3" s="1309"/>
      <c r="GFE3" s="1309"/>
      <c r="GFF3" s="1309"/>
      <c r="GFG3" s="1309"/>
      <c r="GFH3" s="1309"/>
      <c r="GFI3" s="1309"/>
      <c r="GFJ3" s="1309"/>
      <c r="GFK3" s="1309"/>
      <c r="GFL3" s="1309"/>
      <c r="GFM3" s="1309"/>
      <c r="GFN3" s="1309"/>
      <c r="GFO3" s="1309"/>
      <c r="GFP3" s="1309"/>
      <c r="GFQ3" s="1309"/>
      <c r="GFR3" s="1309"/>
      <c r="GFS3" s="1309"/>
      <c r="GFT3" s="1309"/>
      <c r="GFU3" s="1309"/>
      <c r="GFV3" s="1309"/>
      <c r="GFW3" s="1309"/>
      <c r="GFX3" s="1309"/>
      <c r="GFY3" s="1309"/>
      <c r="GFZ3" s="1309"/>
      <c r="GGA3" s="1309"/>
      <c r="GGB3" s="1309"/>
      <c r="GGC3" s="1309"/>
      <c r="GGD3" s="1309"/>
      <c r="GGE3" s="1309"/>
      <c r="GGF3" s="1309"/>
      <c r="GGG3" s="1309"/>
      <c r="GGH3" s="1309"/>
      <c r="GGI3" s="1309"/>
      <c r="GGJ3" s="1309"/>
      <c r="GGK3" s="1309"/>
      <c r="GGL3" s="1309"/>
      <c r="GGM3" s="1309"/>
      <c r="GGN3" s="1309"/>
      <c r="GGO3" s="1309"/>
      <c r="GGP3" s="1309"/>
      <c r="GGQ3" s="1309"/>
      <c r="GGR3" s="1309"/>
      <c r="GGS3" s="1309"/>
      <c r="GGT3" s="1309"/>
      <c r="GGU3" s="1309"/>
      <c r="GGV3" s="1309"/>
      <c r="GGW3" s="1309"/>
      <c r="GGX3" s="1309"/>
      <c r="GGY3" s="1309"/>
      <c r="GGZ3" s="1309"/>
      <c r="GHA3" s="1309"/>
      <c r="GHB3" s="1309"/>
      <c r="GHC3" s="1309"/>
      <c r="GHD3" s="1309"/>
      <c r="GHE3" s="1309"/>
      <c r="GHF3" s="1309"/>
      <c r="GHG3" s="1309"/>
      <c r="GHH3" s="1309"/>
      <c r="GHI3" s="1309"/>
      <c r="GHJ3" s="1309"/>
      <c r="GHK3" s="1309"/>
      <c r="GHL3" s="1309"/>
      <c r="GHM3" s="1309"/>
      <c r="GHN3" s="1309"/>
      <c r="GHO3" s="1309"/>
      <c r="GHP3" s="1309"/>
      <c r="GHQ3" s="1309"/>
      <c r="GHR3" s="1309"/>
      <c r="GHS3" s="1309"/>
      <c r="GHT3" s="1309"/>
      <c r="GHU3" s="1309"/>
      <c r="GHV3" s="1309"/>
      <c r="GHW3" s="1309"/>
      <c r="GHX3" s="1309"/>
      <c r="GHY3" s="1309"/>
      <c r="GHZ3" s="1309"/>
      <c r="GIA3" s="1309"/>
      <c r="GIB3" s="1309"/>
      <c r="GIC3" s="1309"/>
      <c r="GID3" s="1309"/>
      <c r="GIE3" s="1309"/>
      <c r="GIF3" s="1309"/>
      <c r="GIG3" s="1309"/>
      <c r="GIH3" s="1309"/>
      <c r="GII3" s="1309"/>
      <c r="GIJ3" s="1309"/>
      <c r="GIK3" s="1309"/>
      <c r="GIL3" s="1309"/>
      <c r="GIM3" s="1309"/>
      <c r="GIN3" s="1309"/>
      <c r="GIO3" s="1309"/>
      <c r="GIP3" s="1309"/>
      <c r="GIQ3" s="1309"/>
      <c r="GIR3" s="1309"/>
      <c r="GIS3" s="1309"/>
      <c r="GIT3" s="1309"/>
      <c r="GIU3" s="1309"/>
      <c r="GIV3" s="1309"/>
      <c r="GIW3" s="1309"/>
      <c r="GIX3" s="1309"/>
      <c r="GIY3" s="1309"/>
      <c r="GIZ3" s="1309"/>
      <c r="GJA3" s="1309"/>
      <c r="GJB3" s="1309"/>
      <c r="GJC3" s="1309"/>
      <c r="GJD3" s="1309"/>
      <c r="GJE3" s="1309"/>
      <c r="GJF3" s="1309"/>
      <c r="GJG3" s="1309"/>
      <c r="GJH3" s="1309"/>
      <c r="GJI3" s="1309"/>
      <c r="GJJ3" s="1309"/>
      <c r="GJK3" s="1309"/>
      <c r="GJL3" s="1309"/>
      <c r="GJM3" s="1309"/>
      <c r="GJN3" s="1309"/>
      <c r="GJO3" s="1309"/>
      <c r="GJP3" s="1309"/>
      <c r="GJQ3" s="1309"/>
      <c r="GJR3" s="1309"/>
      <c r="GJS3" s="1309"/>
      <c r="GJT3" s="1309"/>
      <c r="GJU3" s="1309"/>
      <c r="GJV3" s="1309"/>
      <c r="GJW3" s="1309"/>
      <c r="GJX3" s="1309"/>
      <c r="GJY3" s="1309"/>
      <c r="GJZ3" s="1309"/>
      <c r="GKA3" s="1309"/>
      <c r="GKB3" s="1309"/>
      <c r="GKC3" s="1309"/>
      <c r="GKD3" s="1309"/>
      <c r="GKE3" s="1309"/>
      <c r="GKF3" s="1309"/>
      <c r="GKG3" s="1309"/>
      <c r="GKH3" s="1309"/>
      <c r="GKI3" s="1309"/>
      <c r="GKJ3" s="1309"/>
      <c r="GKK3" s="1309"/>
      <c r="GKL3" s="1309"/>
      <c r="GKM3" s="1309"/>
      <c r="GKN3" s="1309"/>
      <c r="GKO3" s="1309"/>
      <c r="GKP3" s="1309"/>
      <c r="GKQ3" s="1309"/>
      <c r="GKR3" s="1309"/>
      <c r="GKS3" s="1309"/>
      <c r="GKT3" s="1309"/>
      <c r="GKU3" s="1309"/>
      <c r="GKV3" s="1309"/>
      <c r="GKW3" s="1309"/>
      <c r="GKX3" s="1309"/>
      <c r="GKY3" s="1309"/>
      <c r="GKZ3" s="1309"/>
      <c r="GLA3" s="1309"/>
      <c r="GLB3" s="1309"/>
      <c r="GLC3" s="1309"/>
      <c r="GLD3" s="1309"/>
      <c r="GLE3" s="1309"/>
      <c r="GLF3" s="1309"/>
      <c r="GLG3" s="1309"/>
      <c r="GLH3" s="1309"/>
      <c r="GLI3" s="1309"/>
      <c r="GLJ3" s="1309"/>
      <c r="GLK3" s="1309"/>
      <c r="GLL3" s="1309"/>
      <c r="GLM3" s="1309"/>
      <c r="GLN3" s="1309"/>
      <c r="GLO3" s="1309"/>
      <c r="GLP3" s="1309"/>
      <c r="GLQ3" s="1309"/>
      <c r="GLR3" s="1309"/>
      <c r="GLS3" s="1309"/>
      <c r="GLT3" s="1309"/>
      <c r="GLU3" s="1309"/>
      <c r="GLV3" s="1309"/>
      <c r="GLW3" s="1309"/>
      <c r="GLX3" s="1309"/>
      <c r="GLY3" s="1309"/>
      <c r="GLZ3" s="1309"/>
      <c r="GMA3" s="1309"/>
      <c r="GMB3" s="1309"/>
      <c r="GMC3" s="1309"/>
      <c r="GMD3" s="1309"/>
      <c r="GME3" s="1309"/>
      <c r="GMF3" s="1309"/>
      <c r="GMG3" s="1309"/>
      <c r="GMH3" s="1309"/>
      <c r="GMI3" s="1309"/>
      <c r="GMJ3" s="1309"/>
      <c r="GMK3" s="1309"/>
      <c r="GML3" s="1309"/>
      <c r="GMM3" s="1309"/>
      <c r="GMN3" s="1309"/>
      <c r="GMO3" s="1309"/>
      <c r="GMP3" s="1309"/>
      <c r="GMQ3" s="1309"/>
      <c r="GMR3" s="1309"/>
      <c r="GMS3" s="1309"/>
      <c r="GMT3" s="1309"/>
      <c r="GMU3" s="1309"/>
      <c r="GMV3" s="1309"/>
      <c r="GMW3" s="1309"/>
      <c r="GMX3" s="1309"/>
      <c r="GMY3" s="1309"/>
      <c r="GMZ3" s="1309"/>
      <c r="GNA3" s="1309"/>
      <c r="GNB3" s="1309"/>
      <c r="GNC3" s="1309"/>
      <c r="GND3" s="1309"/>
      <c r="GNE3" s="1309"/>
      <c r="GNF3" s="1309"/>
      <c r="GNG3" s="1309"/>
      <c r="GNH3" s="1309"/>
      <c r="GNI3" s="1309"/>
      <c r="GNJ3" s="1309"/>
      <c r="GNK3" s="1309"/>
      <c r="GNL3" s="1309"/>
      <c r="GNM3" s="1309"/>
      <c r="GNN3" s="1309"/>
      <c r="GNO3" s="1309"/>
      <c r="GNP3" s="1309"/>
      <c r="GNQ3" s="1309"/>
      <c r="GNR3" s="1309"/>
      <c r="GNS3" s="1309"/>
      <c r="GNT3" s="1309"/>
      <c r="GNU3" s="1309"/>
      <c r="GNV3" s="1309"/>
      <c r="GNW3" s="1309"/>
      <c r="GNX3" s="1309"/>
      <c r="GNY3" s="1309"/>
      <c r="GNZ3" s="1309"/>
      <c r="GOA3" s="1309"/>
      <c r="GOB3" s="1309"/>
      <c r="GOC3" s="1309"/>
      <c r="GOD3" s="1309"/>
      <c r="GOE3" s="1309"/>
      <c r="GOF3" s="1309"/>
      <c r="GOG3" s="1309"/>
      <c r="GOH3" s="1309"/>
      <c r="GOI3" s="1309"/>
      <c r="GOJ3" s="1309"/>
      <c r="GOK3" s="1309"/>
      <c r="GOL3" s="1309"/>
      <c r="GOM3" s="1309"/>
      <c r="GON3" s="1309"/>
      <c r="GOO3" s="1309"/>
      <c r="GOP3" s="1309"/>
      <c r="GOQ3" s="1309"/>
      <c r="GOR3" s="1309"/>
      <c r="GOS3" s="1309"/>
      <c r="GOT3" s="1309"/>
      <c r="GOU3" s="1309"/>
      <c r="GOV3" s="1309"/>
      <c r="GOW3" s="1309"/>
      <c r="GOX3" s="1309"/>
      <c r="GOY3" s="1309"/>
      <c r="GOZ3" s="1309"/>
      <c r="GPA3" s="1309"/>
      <c r="GPB3" s="1309"/>
      <c r="GPC3" s="1309"/>
      <c r="GPD3" s="1309"/>
      <c r="GPE3" s="1309"/>
      <c r="GPF3" s="1309"/>
      <c r="GPG3" s="1309"/>
      <c r="GPH3" s="1309"/>
      <c r="GPI3" s="1309"/>
      <c r="GPJ3" s="1309"/>
      <c r="GPK3" s="1309"/>
      <c r="GPL3" s="1309"/>
      <c r="GPM3" s="1309"/>
      <c r="GPN3" s="1309"/>
      <c r="GPO3" s="1309"/>
      <c r="GPP3" s="1309"/>
      <c r="GPQ3" s="1309"/>
      <c r="GPR3" s="1309"/>
      <c r="GPS3" s="1309"/>
      <c r="GPT3" s="1309"/>
      <c r="GPU3" s="1309"/>
      <c r="GPV3" s="1309"/>
      <c r="GPW3" s="1309"/>
      <c r="GPX3" s="1309"/>
      <c r="GPY3" s="1309"/>
      <c r="GPZ3" s="1309"/>
      <c r="GQA3" s="1309"/>
      <c r="GQB3" s="1309"/>
      <c r="GQC3" s="1309"/>
      <c r="GQD3" s="1309"/>
      <c r="GQE3" s="1309"/>
      <c r="GQF3" s="1309"/>
      <c r="GQG3" s="1309"/>
      <c r="GQH3" s="1309"/>
      <c r="GQI3" s="1309"/>
      <c r="GQJ3" s="1309"/>
      <c r="GQK3" s="1309"/>
      <c r="GQL3" s="1309"/>
      <c r="GQM3" s="1309"/>
      <c r="GQN3" s="1309"/>
      <c r="GQO3" s="1309"/>
      <c r="GQP3" s="1309"/>
      <c r="GQQ3" s="1309"/>
      <c r="GQR3" s="1309"/>
      <c r="GQS3" s="1309"/>
      <c r="GQT3" s="1309"/>
      <c r="GQU3" s="1309"/>
      <c r="GQV3" s="1309"/>
      <c r="GQW3" s="1309"/>
      <c r="GQX3" s="1309"/>
      <c r="GQY3" s="1309"/>
      <c r="GQZ3" s="1309"/>
      <c r="GRA3" s="1309"/>
      <c r="GRB3" s="1309"/>
      <c r="GRC3" s="1309"/>
      <c r="GRD3" s="1309"/>
      <c r="GRE3" s="1309"/>
      <c r="GRF3" s="1309"/>
      <c r="GRG3" s="1309"/>
      <c r="GRH3" s="1309"/>
      <c r="GRI3" s="1309"/>
      <c r="GRJ3" s="1309"/>
      <c r="GRK3" s="1309"/>
      <c r="GRL3" s="1309"/>
      <c r="GRM3" s="1309"/>
      <c r="GRN3" s="1309"/>
      <c r="GRO3" s="1309"/>
      <c r="GRP3" s="1309"/>
      <c r="GRQ3" s="1309"/>
      <c r="GRR3" s="1309"/>
      <c r="GRS3" s="1309"/>
      <c r="GRT3" s="1309"/>
      <c r="GRU3" s="1309"/>
      <c r="GRV3" s="1309"/>
      <c r="GRW3" s="1309"/>
      <c r="GRX3" s="1309"/>
      <c r="GRY3" s="1309"/>
      <c r="GRZ3" s="1309"/>
      <c r="GSA3" s="1309"/>
      <c r="GSB3" s="1309"/>
      <c r="GSC3" s="1309"/>
      <c r="GSD3" s="1309"/>
      <c r="GSE3" s="1309"/>
      <c r="GSF3" s="1309"/>
      <c r="GSG3" s="1309"/>
      <c r="GSH3" s="1309"/>
      <c r="GSI3" s="1309"/>
      <c r="GSJ3" s="1309"/>
      <c r="GSK3" s="1309"/>
      <c r="GSL3" s="1309"/>
      <c r="GSM3" s="1309"/>
      <c r="GSN3" s="1309"/>
      <c r="GSO3" s="1309"/>
      <c r="GSP3" s="1309"/>
      <c r="GSQ3" s="1309"/>
      <c r="GSR3" s="1309"/>
      <c r="GSS3" s="1309"/>
      <c r="GST3" s="1309"/>
      <c r="GSU3" s="1309"/>
      <c r="GSV3" s="1309"/>
      <c r="GSW3" s="1309"/>
      <c r="GSX3" s="1309"/>
      <c r="GSY3" s="1309"/>
      <c r="GSZ3" s="1309"/>
      <c r="GTA3" s="1309"/>
      <c r="GTB3" s="1309"/>
      <c r="GTC3" s="1309"/>
      <c r="GTD3" s="1309"/>
      <c r="GTE3" s="1309"/>
      <c r="GTF3" s="1309"/>
      <c r="GTG3" s="1309"/>
      <c r="GTH3" s="1309"/>
      <c r="GTI3" s="1309"/>
      <c r="GTJ3" s="1309"/>
      <c r="GTK3" s="1309"/>
      <c r="GTL3" s="1309"/>
      <c r="GTM3" s="1309"/>
      <c r="GTN3" s="1309"/>
      <c r="GTO3" s="1309"/>
      <c r="GTP3" s="1309"/>
      <c r="GTQ3" s="1309"/>
      <c r="GTR3" s="1309"/>
      <c r="GTS3" s="1309"/>
      <c r="GTT3" s="1309"/>
      <c r="GTU3" s="1309"/>
      <c r="GTV3" s="1309"/>
      <c r="GTW3" s="1309"/>
      <c r="GTX3" s="1309"/>
      <c r="GTY3" s="1309"/>
      <c r="GTZ3" s="1309"/>
      <c r="GUA3" s="1309"/>
      <c r="GUB3" s="1309"/>
      <c r="GUC3" s="1309"/>
      <c r="GUD3" s="1309"/>
      <c r="GUE3" s="1309"/>
      <c r="GUF3" s="1309"/>
      <c r="GUG3" s="1309"/>
      <c r="GUH3" s="1309"/>
      <c r="GUI3" s="1309"/>
      <c r="GUJ3" s="1309"/>
      <c r="GUK3" s="1309"/>
      <c r="GUL3" s="1309"/>
      <c r="GUM3" s="1309"/>
      <c r="GUN3" s="1309"/>
      <c r="GUO3" s="1309"/>
      <c r="GUP3" s="1309"/>
      <c r="GUQ3" s="1309"/>
      <c r="GUR3" s="1309"/>
      <c r="GUS3" s="1309"/>
      <c r="GUT3" s="1309"/>
      <c r="GUU3" s="1309"/>
      <c r="GUV3" s="1309"/>
      <c r="GUW3" s="1309"/>
      <c r="GUX3" s="1309"/>
      <c r="GUY3" s="1309"/>
      <c r="GUZ3" s="1309"/>
      <c r="GVA3" s="1309"/>
      <c r="GVB3" s="1309"/>
      <c r="GVC3" s="1309"/>
      <c r="GVD3" s="1309"/>
      <c r="GVE3" s="1309"/>
      <c r="GVF3" s="1309"/>
      <c r="GVG3" s="1309"/>
      <c r="GVH3" s="1309"/>
      <c r="GVI3" s="1309"/>
      <c r="GVJ3" s="1309"/>
      <c r="GVK3" s="1309"/>
      <c r="GVL3" s="1309"/>
      <c r="GVM3" s="1309"/>
      <c r="GVN3" s="1309"/>
      <c r="GVO3" s="1309"/>
      <c r="GVP3" s="1309"/>
      <c r="GVQ3" s="1309"/>
      <c r="GVR3" s="1309"/>
      <c r="GVS3" s="1309"/>
      <c r="GVT3" s="1309"/>
      <c r="GVU3" s="1309"/>
      <c r="GVV3" s="1309"/>
      <c r="GVW3" s="1309"/>
      <c r="GVX3" s="1309"/>
      <c r="GVY3" s="1309"/>
      <c r="GVZ3" s="1309"/>
      <c r="GWA3" s="1309"/>
      <c r="GWB3" s="1309"/>
      <c r="GWC3" s="1309"/>
      <c r="GWD3" s="1309"/>
      <c r="GWE3" s="1309"/>
      <c r="GWF3" s="1309"/>
      <c r="GWG3" s="1309"/>
      <c r="GWH3" s="1309"/>
      <c r="GWI3" s="1309"/>
      <c r="GWJ3" s="1309"/>
      <c r="GWK3" s="1309"/>
      <c r="GWL3" s="1309"/>
      <c r="GWM3" s="1309"/>
      <c r="GWN3" s="1309"/>
      <c r="GWO3" s="1309"/>
      <c r="GWP3" s="1309"/>
      <c r="GWQ3" s="1309"/>
      <c r="GWR3" s="1309"/>
      <c r="GWS3" s="1309"/>
      <c r="GWT3" s="1309"/>
      <c r="GWU3" s="1309"/>
      <c r="GWV3" s="1309"/>
      <c r="GWW3" s="1309"/>
      <c r="GWX3" s="1309"/>
      <c r="GWY3" s="1309"/>
      <c r="GWZ3" s="1309"/>
      <c r="GXA3" s="1309"/>
      <c r="GXB3" s="1309"/>
      <c r="GXC3" s="1309"/>
      <c r="GXD3" s="1309"/>
      <c r="GXE3" s="1309"/>
      <c r="GXF3" s="1309"/>
      <c r="GXG3" s="1309"/>
      <c r="GXH3" s="1309"/>
      <c r="GXI3" s="1309"/>
      <c r="GXJ3" s="1309"/>
      <c r="GXK3" s="1309"/>
      <c r="GXL3" s="1309"/>
      <c r="GXM3" s="1309"/>
      <c r="GXN3" s="1309"/>
      <c r="GXO3" s="1309"/>
      <c r="GXP3" s="1309"/>
      <c r="GXQ3" s="1309"/>
      <c r="GXR3" s="1309"/>
      <c r="GXS3" s="1309"/>
      <c r="GXT3" s="1309"/>
      <c r="GXU3" s="1309"/>
      <c r="GXV3" s="1309"/>
      <c r="GXW3" s="1309"/>
      <c r="GXX3" s="1309"/>
      <c r="GXY3" s="1309"/>
      <c r="GXZ3" s="1309"/>
      <c r="GYA3" s="1309"/>
      <c r="GYB3" s="1309"/>
      <c r="GYC3" s="1309"/>
      <c r="GYD3" s="1309"/>
      <c r="GYE3" s="1309"/>
      <c r="GYF3" s="1309"/>
      <c r="GYG3" s="1309"/>
      <c r="GYH3" s="1309"/>
      <c r="GYI3" s="1309"/>
      <c r="GYJ3" s="1309"/>
      <c r="GYK3" s="1309"/>
      <c r="GYL3" s="1309"/>
      <c r="GYM3" s="1309"/>
      <c r="GYN3" s="1309"/>
      <c r="GYO3" s="1309"/>
      <c r="GYP3" s="1309"/>
      <c r="GYQ3" s="1309"/>
      <c r="GYR3" s="1309"/>
      <c r="GYS3" s="1309"/>
      <c r="GYT3" s="1309"/>
      <c r="GYU3" s="1309"/>
      <c r="GYV3" s="1309"/>
      <c r="GYW3" s="1309"/>
      <c r="GYX3" s="1309"/>
      <c r="GYY3" s="1309"/>
      <c r="GYZ3" s="1309"/>
      <c r="GZA3" s="1309"/>
      <c r="GZB3" s="1309"/>
      <c r="GZC3" s="1309"/>
      <c r="GZD3" s="1309"/>
      <c r="GZE3" s="1309"/>
      <c r="GZF3" s="1309"/>
      <c r="GZG3" s="1309"/>
      <c r="GZH3" s="1309"/>
      <c r="GZI3" s="1309"/>
      <c r="GZJ3" s="1309"/>
      <c r="GZK3" s="1309"/>
      <c r="GZL3" s="1309"/>
      <c r="GZM3" s="1309"/>
      <c r="GZN3" s="1309"/>
      <c r="GZO3" s="1309"/>
      <c r="GZP3" s="1309"/>
      <c r="GZQ3" s="1309"/>
      <c r="GZR3" s="1309"/>
      <c r="GZS3" s="1309"/>
      <c r="GZT3" s="1309"/>
      <c r="GZU3" s="1309"/>
      <c r="GZV3" s="1309"/>
      <c r="GZW3" s="1309"/>
      <c r="GZX3" s="1309"/>
      <c r="GZY3" s="1309"/>
      <c r="GZZ3" s="1309"/>
      <c r="HAA3" s="1309"/>
      <c r="HAB3" s="1309"/>
      <c r="HAC3" s="1309"/>
      <c r="HAD3" s="1309"/>
      <c r="HAE3" s="1309"/>
      <c r="HAF3" s="1309"/>
      <c r="HAG3" s="1309"/>
      <c r="HAH3" s="1309"/>
      <c r="HAI3" s="1309"/>
      <c r="HAJ3" s="1309"/>
      <c r="HAK3" s="1309"/>
      <c r="HAL3" s="1309"/>
      <c r="HAM3" s="1309"/>
      <c r="HAN3" s="1309"/>
      <c r="HAO3" s="1309"/>
      <c r="HAP3" s="1309"/>
      <c r="HAQ3" s="1309"/>
      <c r="HAR3" s="1309"/>
      <c r="HAS3" s="1309"/>
      <c r="HAT3" s="1309"/>
      <c r="HAU3" s="1309"/>
      <c r="HAV3" s="1309"/>
      <c r="HAW3" s="1309"/>
      <c r="HAX3" s="1309"/>
      <c r="HAY3" s="1309"/>
      <c r="HAZ3" s="1309"/>
      <c r="HBA3" s="1309"/>
      <c r="HBB3" s="1309"/>
      <c r="HBC3" s="1309"/>
      <c r="HBD3" s="1309"/>
      <c r="HBE3" s="1309"/>
      <c r="HBF3" s="1309"/>
      <c r="HBG3" s="1309"/>
      <c r="HBH3" s="1309"/>
      <c r="HBI3" s="1309"/>
      <c r="HBJ3" s="1309"/>
      <c r="HBK3" s="1309"/>
      <c r="HBL3" s="1309"/>
      <c r="HBM3" s="1309"/>
      <c r="HBN3" s="1309"/>
      <c r="HBO3" s="1309"/>
      <c r="HBP3" s="1309"/>
      <c r="HBQ3" s="1309"/>
      <c r="HBR3" s="1309"/>
      <c r="HBS3" s="1309"/>
      <c r="HBT3" s="1309"/>
      <c r="HBU3" s="1309"/>
      <c r="HBV3" s="1309"/>
      <c r="HBW3" s="1309"/>
      <c r="HBX3" s="1309"/>
      <c r="HBY3" s="1309"/>
      <c r="HBZ3" s="1309"/>
      <c r="HCA3" s="1309"/>
      <c r="HCB3" s="1309"/>
      <c r="HCC3" s="1309"/>
      <c r="HCD3" s="1309"/>
      <c r="HCE3" s="1309"/>
      <c r="HCF3" s="1309"/>
      <c r="HCG3" s="1309"/>
      <c r="HCH3" s="1309"/>
      <c r="HCI3" s="1309"/>
      <c r="HCJ3" s="1309"/>
      <c r="HCK3" s="1309"/>
      <c r="HCL3" s="1309"/>
      <c r="HCM3" s="1309"/>
      <c r="HCN3" s="1309"/>
      <c r="HCO3" s="1309"/>
      <c r="HCP3" s="1309"/>
      <c r="HCQ3" s="1309"/>
      <c r="HCR3" s="1309"/>
      <c r="HCS3" s="1309"/>
      <c r="HCT3" s="1309"/>
      <c r="HCU3" s="1309"/>
      <c r="HCV3" s="1309"/>
      <c r="HCW3" s="1309"/>
      <c r="HCX3" s="1309"/>
      <c r="HCY3" s="1309"/>
      <c r="HCZ3" s="1309"/>
      <c r="HDA3" s="1309"/>
      <c r="HDB3" s="1309"/>
      <c r="HDC3" s="1309"/>
      <c r="HDD3" s="1309"/>
      <c r="HDE3" s="1309"/>
      <c r="HDF3" s="1309"/>
      <c r="HDG3" s="1309"/>
      <c r="HDH3" s="1309"/>
      <c r="HDI3" s="1309"/>
      <c r="HDJ3" s="1309"/>
      <c r="HDK3" s="1309"/>
      <c r="HDL3" s="1309"/>
      <c r="HDM3" s="1309"/>
      <c r="HDN3" s="1309"/>
      <c r="HDO3" s="1309"/>
      <c r="HDP3" s="1309"/>
      <c r="HDQ3" s="1309"/>
      <c r="HDR3" s="1309"/>
      <c r="HDS3" s="1309"/>
      <c r="HDT3" s="1309"/>
      <c r="HDU3" s="1309"/>
      <c r="HDV3" s="1309"/>
      <c r="HDW3" s="1309"/>
      <c r="HDX3" s="1309"/>
      <c r="HDY3" s="1309"/>
      <c r="HDZ3" s="1309"/>
      <c r="HEA3" s="1309"/>
      <c r="HEB3" s="1309"/>
      <c r="HEC3" s="1309"/>
      <c r="HED3" s="1309"/>
      <c r="HEE3" s="1309"/>
      <c r="HEF3" s="1309"/>
      <c r="HEG3" s="1309"/>
      <c r="HEH3" s="1309"/>
      <c r="HEI3" s="1309"/>
      <c r="HEJ3" s="1309"/>
      <c r="HEK3" s="1309"/>
      <c r="HEL3" s="1309"/>
      <c r="HEM3" s="1309"/>
      <c r="HEN3" s="1309"/>
      <c r="HEO3" s="1309"/>
      <c r="HEP3" s="1309"/>
      <c r="HEQ3" s="1309"/>
      <c r="HER3" s="1309"/>
      <c r="HES3" s="1309"/>
      <c r="HET3" s="1309"/>
      <c r="HEU3" s="1309"/>
      <c r="HEV3" s="1309"/>
      <c r="HEW3" s="1309"/>
      <c r="HEX3" s="1309"/>
      <c r="HEY3" s="1309"/>
      <c r="HEZ3" s="1309"/>
      <c r="HFA3" s="1309"/>
      <c r="HFB3" s="1309"/>
      <c r="HFC3" s="1309"/>
      <c r="HFD3" s="1309"/>
      <c r="HFE3" s="1309"/>
      <c r="HFF3" s="1309"/>
      <c r="HFG3" s="1309"/>
      <c r="HFH3" s="1309"/>
      <c r="HFI3" s="1309"/>
      <c r="HFJ3" s="1309"/>
      <c r="HFK3" s="1309"/>
      <c r="HFL3" s="1309"/>
      <c r="HFM3" s="1309"/>
      <c r="HFN3" s="1309"/>
      <c r="HFO3" s="1309"/>
      <c r="HFP3" s="1309"/>
      <c r="HFQ3" s="1309"/>
      <c r="HFR3" s="1309"/>
      <c r="HFS3" s="1309"/>
      <c r="HFT3" s="1309"/>
      <c r="HFU3" s="1309"/>
      <c r="HFV3" s="1309"/>
      <c r="HFW3" s="1309"/>
      <c r="HFX3" s="1309"/>
      <c r="HFY3" s="1309"/>
      <c r="HFZ3" s="1309"/>
      <c r="HGA3" s="1309"/>
      <c r="HGB3" s="1309"/>
      <c r="HGC3" s="1309"/>
      <c r="HGD3" s="1309"/>
      <c r="HGE3" s="1309"/>
      <c r="HGF3" s="1309"/>
      <c r="HGG3" s="1309"/>
      <c r="HGH3" s="1309"/>
      <c r="HGI3" s="1309"/>
      <c r="HGJ3" s="1309"/>
      <c r="HGK3" s="1309"/>
      <c r="HGL3" s="1309"/>
      <c r="HGM3" s="1309"/>
      <c r="HGN3" s="1309"/>
      <c r="HGO3" s="1309"/>
      <c r="HGP3" s="1309"/>
      <c r="HGQ3" s="1309"/>
      <c r="HGR3" s="1309"/>
      <c r="HGS3" s="1309"/>
      <c r="HGT3" s="1309"/>
      <c r="HGU3" s="1309"/>
      <c r="HGV3" s="1309"/>
      <c r="HGW3" s="1309"/>
      <c r="HGX3" s="1309"/>
      <c r="HGY3" s="1309"/>
      <c r="HGZ3" s="1309"/>
      <c r="HHA3" s="1309"/>
      <c r="HHB3" s="1309"/>
      <c r="HHC3" s="1309"/>
      <c r="HHD3" s="1309"/>
      <c r="HHE3" s="1309"/>
      <c r="HHF3" s="1309"/>
      <c r="HHG3" s="1309"/>
      <c r="HHH3" s="1309"/>
      <c r="HHI3" s="1309"/>
      <c r="HHJ3" s="1309"/>
      <c r="HHK3" s="1309"/>
      <c r="HHL3" s="1309"/>
      <c r="HHM3" s="1309"/>
      <c r="HHN3" s="1309"/>
      <c r="HHO3" s="1309"/>
      <c r="HHP3" s="1309"/>
      <c r="HHQ3" s="1309"/>
      <c r="HHR3" s="1309"/>
      <c r="HHS3" s="1309"/>
      <c r="HHT3" s="1309"/>
      <c r="HHU3" s="1309"/>
      <c r="HHV3" s="1309"/>
      <c r="HHW3" s="1309"/>
      <c r="HHX3" s="1309"/>
      <c r="HHY3" s="1309"/>
      <c r="HHZ3" s="1309"/>
      <c r="HIA3" s="1309"/>
      <c r="HIB3" s="1309"/>
      <c r="HIC3" s="1309"/>
      <c r="HID3" s="1309"/>
      <c r="HIE3" s="1309"/>
      <c r="HIF3" s="1309"/>
      <c r="HIG3" s="1309"/>
      <c r="HIH3" s="1309"/>
      <c r="HII3" s="1309"/>
      <c r="HIJ3" s="1309"/>
      <c r="HIK3" s="1309"/>
      <c r="HIL3" s="1309"/>
      <c r="HIM3" s="1309"/>
      <c r="HIN3" s="1309"/>
      <c r="HIO3" s="1309"/>
      <c r="HIP3" s="1309"/>
      <c r="HIQ3" s="1309"/>
      <c r="HIR3" s="1309"/>
      <c r="HIS3" s="1309"/>
      <c r="HIT3" s="1309"/>
      <c r="HIU3" s="1309"/>
      <c r="HIV3" s="1309"/>
      <c r="HIW3" s="1309"/>
      <c r="HIX3" s="1309"/>
      <c r="HIY3" s="1309"/>
      <c r="HIZ3" s="1309"/>
      <c r="HJA3" s="1309"/>
      <c r="HJB3" s="1309"/>
      <c r="HJC3" s="1309"/>
      <c r="HJD3" s="1309"/>
      <c r="HJE3" s="1309"/>
      <c r="HJF3" s="1309"/>
      <c r="HJG3" s="1309"/>
      <c r="HJH3" s="1309"/>
      <c r="HJI3" s="1309"/>
      <c r="HJJ3" s="1309"/>
      <c r="HJK3" s="1309"/>
      <c r="HJL3" s="1309"/>
      <c r="HJM3" s="1309"/>
      <c r="HJN3" s="1309"/>
      <c r="HJO3" s="1309"/>
      <c r="HJP3" s="1309"/>
      <c r="HJQ3" s="1309"/>
      <c r="HJR3" s="1309"/>
      <c r="HJS3" s="1309"/>
      <c r="HJT3" s="1309"/>
      <c r="HJU3" s="1309"/>
      <c r="HJV3" s="1309"/>
      <c r="HJW3" s="1309"/>
      <c r="HJX3" s="1309"/>
      <c r="HJY3" s="1309"/>
      <c r="HJZ3" s="1309"/>
      <c r="HKA3" s="1309"/>
      <c r="HKB3" s="1309"/>
      <c r="HKC3" s="1309"/>
      <c r="HKD3" s="1309"/>
      <c r="HKE3" s="1309"/>
      <c r="HKF3" s="1309"/>
      <c r="HKG3" s="1309"/>
      <c r="HKH3" s="1309"/>
      <c r="HKI3" s="1309"/>
      <c r="HKJ3" s="1309"/>
      <c r="HKK3" s="1309"/>
      <c r="HKL3" s="1309"/>
      <c r="HKM3" s="1309"/>
      <c r="HKN3" s="1309"/>
      <c r="HKO3" s="1309"/>
      <c r="HKP3" s="1309"/>
      <c r="HKQ3" s="1309"/>
      <c r="HKR3" s="1309"/>
      <c r="HKS3" s="1309"/>
      <c r="HKT3" s="1309"/>
      <c r="HKU3" s="1309"/>
      <c r="HKV3" s="1309"/>
      <c r="HKW3" s="1309"/>
      <c r="HKX3" s="1309"/>
      <c r="HKY3" s="1309"/>
      <c r="HKZ3" s="1309"/>
      <c r="HLA3" s="1309"/>
      <c r="HLB3" s="1309"/>
      <c r="HLC3" s="1309"/>
      <c r="HLD3" s="1309"/>
      <c r="HLE3" s="1309"/>
      <c r="HLF3" s="1309"/>
      <c r="HLG3" s="1309"/>
      <c r="HLH3" s="1309"/>
      <c r="HLI3" s="1309"/>
      <c r="HLJ3" s="1309"/>
      <c r="HLK3" s="1309"/>
      <c r="HLL3" s="1309"/>
      <c r="HLM3" s="1309"/>
      <c r="HLN3" s="1309"/>
      <c r="HLO3" s="1309"/>
      <c r="HLP3" s="1309"/>
      <c r="HLQ3" s="1309"/>
      <c r="HLR3" s="1309"/>
      <c r="HLS3" s="1309"/>
      <c r="HLT3" s="1309"/>
      <c r="HLU3" s="1309"/>
      <c r="HLV3" s="1309"/>
      <c r="HLW3" s="1309"/>
      <c r="HLX3" s="1309"/>
      <c r="HLY3" s="1309"/>
      <c r="HLZ3" s="1309"/>
      <c r="HMA3" s="1309"/>
      <c r="HMB3" s="1309"/>
      <c r="HMC3" s="1309"/>
      <c r="HMD3" s="1309"/>
      <c r="HME3" s="1309"/>
      <c r="HMF3" s="1309"/>
      <c r="HMG3" s="1309"/>
      <c r="HMH3" s="1309"/>
      <c r="HMI3" s="1309"/>
      <c r="HMJ3" s="1309"/>
      <c r="HMK3" s="1309"/>
      <c r="HML3" s="1309"/>
      <c r="HMM3" s="1309"/>
      <c r="HMN3" s="1309"/>
      <c r="HMO3" s="1309"/>
      <c r="HMP3" s="1309"/>
      <c r="HMQ3" s="1309"/>
      <c r="HMR3" s="1309"/>
      <c r="HMS3" s="1309"/>
      <c r="HMT3" s="1309"/>
      <c r="HMU3" s="1309"/>
      <c r="HMV3" s="1309"/>
      <c r="HMW3" s="1309"/>
      <c r="HMX3" s="1309"/>
      <c r="HMY3" s="1309"/>
      <c r="HMZ3" s="1309"/>
      <c r="HNA3" s="1309"/>
      <c r="HNB3" s="1309"/>
      <c r="HNC3" s="1309"/>
      <c r="HND3" s="1309"/>
      <c r="HNE3" s="1309"/>
      <c r="HNF3" s="1309"/>
      <c r="HNG3" s="1309"/>
      <c r="HNH3" s="1309"/>
      <c r="HNI3" s="1309"/>
      <c r="HNJ3" s="1309"/>
      <c r="HNK3" s="1309"/>
      <c r="HNL3" s="1309"/>
      <c r="HNM3" s="1309"/>
      <c r="HNN3" s="1309"/>
      <c r="HNO3" s="1309"/>
      <c r="HNP3" s="1309"/>
      <c r="HNQ3" s="1309"/>
      <c r="HNR3" s="1309"/>
      <c r="HNS3" s="1309"/>
      <c r="HNT3" s="1309"/>
      <c r="HNU3" s="1309"/>
      <c r="HNV3" s="1309"/>
      <c r="HNW3" s="1309"/>
      <c r="HNX3" s="1309"/>
      <c r="HNY3" s="1309"/>
      <c r="HNZ3" s="1309"/>
      <c r="HOA3" s="1309"/>
      <c r="HOB3" s="1309"/>
      <c r="HOC3" s="1309"/>
      <c r="HOD3" s="1309"/>
      <c r="HOE3" s="1309"/>
      <c r="HOF3" s="1309"/>
      <c r="HOG3" s="1309"/>
      <c r="HOH3" s="1309"/>
      <c r="HOI3" s="1309"/>
      <c r="HOJ3" s="1309"/>
      <c r="HOK3" s="1309"/>
      <c r="HOL3" s="1309"/>
      <c r="HOM3" s="1309"/>
      <c r="HON3" s="1309"/>
      <c r="HOO3" s="1309"/>
      <c r="HOP3" s="1309"/>
      <c r="HOQ3" s="1309"/>
      <c r="HOR3" s="1309"/>
      <c r="HOS3" s="1309"/>
      <c r="HOT3" s="1309"/>
      <c r="HOU3" s="1309"/>
      <c r="HOV3" s="1309"/>
      <c r="HOW3" s="1309"/>
      <c r="HOX3" s="1309"/>
      <c r="HOY3" s="1309"/>
      <c r="HOZ3" s="1309"/>
      <c r="HPA3" s="1309"/>
      <c r="HPB3" s="1309"/>
      <c r="HPC3" s="1309"/>
      <c r="HPD3" s="1309"/>
      <c r="HPE3" s="1309"/>
      <c r="HPF3" s="1309"/>
      <c r="HPG3" s="1309"/>
      <c r="HPH3" s="1309"/>
      <c r="HPI3" s="1309"/>
      <c r="HPJ3" s="1309"/>
      <c r="HPK3" s="1309"/>
      <c r="HPL3" s="1309"/>
      <c r="HPM3" s="1309"/>
      <c r="HPN3" s="1309"/>
      <c r="HPO3" s="1309"/>
      <c r="HPP3" s="1309"/>
      <c r="HPQ3" s="1309"/>
      <c r="HPR3" s="1309"/>
      <c r="HPS3" s="1309"/>
      <c r="HPT3" s="1309"/>
      <c r="HPU3" s="1309"/>
      <c r="HPV3" s="1309"/>
      <c r="HPW3" s="1309"/>
      <c r="HPX3" s="1309"/>
      <c r="HPY3" s="1309"/>
      <c r="HPZ3" s="1309"/>
      <c r="HQA3" s="1309"/>
      <c r="HQB3" s="1309"/>
      <c r="HQC3" s="1309"/>
      <c r="HQD3" s="1309"/>
      <c r="HQE3" s="1309"/>
      <c r="HQF3" s="1309"/>
      <c r="HQG3" s="1309"/>
      <c r="HQH3" s="1309"/>
      <c r="HQI3" s="1309"/>
      <c r="HQJ3" s="1309"/>
      <c r="HQK3" s="1309"/>
      <c r="HQL3" s="1309"/>
      <c r="HQM3" s="1309"/>
      <c r="HQN3" s="1309"/>
      <c r="HQO3" s="1309"/>
      <c r="HQP3" s="1309"/>
      <c r="HQQ3" s="1309"/>
      <c r="HQR3" s="1309"/>
      <c r="HQS3" s="1309"/>
      <c r="HQT3" s="1309"/>
      <c r="HQU3" s="1309"/>
      <c r="HQV3" s="1309"/>
      <c r="HQW3" s="1309"/>
      <c r="HQX3" s="1309"/>
      <c r="HQY3" s="1309"/>
      <c r="HQZ3" s="1309"/>
      <c r="HRA3" s="1309"/>
      <c r="HRB3" s="1309"/>
      <c r="HRC3" s="1309"/>
      <c r="HRD3" s="1309"/>
      <c r="HRE3" s="1309"/>
      <c r="HRF3" s="1309"/>
      <c r="HRG3" s="1309"/>
      <c r="HRH3" s="1309"/>
      <c r="HRI3" s="1309"/>
      <c r="HRJ3" s="1309"/>
      <c r="HRK3" s="1309"/>
      <c r="HRL3" s="1309"/>
      <c r="HRM3" s="1309"/>
      <c r="HRN3" s="1309"/>
      <c r="HRO3" s="1309"/>
      <c r="HRP3" s="1309"/>
      <c r="HRQ3" s="1309"/>
      <c r="HRR3" s="1309"/>
      <c r="HRS3" s="1309"/>
      <c r="HRT3" s="1309"/>
      <c r="HRU3" s="1309"/>
      <c r="HRV3" s="1309"/>
      <c r="HRW3" s="1309"/>
      <c r="HRX3" s="1309"/>
      <c r="HRY3" s="1309"/>
      <c r="HRZ3" s="1309"/>
      <c r="HSA3" s="1309"/>
      <c r="HSB3" s="1309"/>
      <c r="HSC3" s="1309"/>
      <c r="HSD3" s="1309"/>
      <c r="HSE3" s="1309"/>
      <c r="HSF3" s="1309"/>
      <c r="HSG3" s="1309"/>
      <c r="HSH3" s="1309"/>
      <c r="HSI3" s="1309"/>
      <c r="HSJ3" s="1309"/>
      <c r="HSK3" s="1309"/>
      <c r="HSL3" s="1309"/>
      <c r="HSM3" s="1309"/>
      <c r="HSN3" s="1309"/>
      <c r="HSO3" s="1309"/>
      <c r="HSP3" s="1309"/>
      <c r="HSQ3" s="1309"/>
      <c r="HSR3" s="1309"/>
      <c r="HSS3" s="1309"/>
      <c r="HST3" s="1309"/>
      <c r="HSU3" s="1309"/>
      <c r="HSV3" s="1309"/>
      <c r="HSW3" s="1309"/>
      <c r="HSX3" s="1309"/>
      <c r="HSY3" s="1309"/>
      <c r="HSZ3" s="1309"/>
      <c r="HTA3" s="1309"/>
      <c r="HTB3" s="1309"/>
      <c r="HTC3" s="1309"/>
      <c r="HTD3" s="1309"/>
      <c r="HTE3" s="1309"/>
      <c r="HTF3" s="1309"/>
      <c r="HTG3" s="1309"/>
      <c r="HTH3" s="1309"/>
      <c r="HTI3" s="1309"/>
      <c r="HTJ3" s="1309"/>
      <c r="HTK3" s="1309"/>
      <c r="HTL3" s="1309"/>
      <c r="HTM3" s="1309"/>
      <c r="HTN3" s="1309"/>
      <c r="HTO3" s="1309"/>
      <c r="HTP3" s="1309"/>
      <c r="HTQ3" s="1309"/>
      <c r="HTR3" s="1309"/>
      <c r="HTS3" s="1309"/>
      <c r="HTT3" s="1309"/>
      <c r="HTU3" s="1309"/>
      <c r="HTV3" s="1309"/>
      <c r="HTW3" s="1309"/>
      <c r="HTX3" s="1309"/>
      <c r="HTY3" s="1309"/>
      <c r="HTZ3" s="1309"/>
      <c r="HUA3" s="1309"/>
      <c r="HUB3" s="1309"/>
      <c r="HUC3" s="1309"/>
      <c r="HUD3" s="1309"/>
      <c r="HUE3" s="1309"/>
      <c r="HUF3" s="1309"/>
      <c r="HUG3" s="1309"/>
      <c r="HUH3" s="1309"/>
      <c r="HUI3" s="1309"/>
      <c r="HUJ3" s="1309"/>
      <c r="HUK3" s="1309"/>
      <c r="HUL3" s="1309"/>
      <c r="HUM3" s="1309"/>
      <c r="HUN3" s="1309"/>
      <c r="HUO3" s="1309"/>
      <c r="HUP3" s="1309"/>
      <c r="HUQ3" s="1309"/>
      <c r="HUR3" s="1309"/>
      <c r="HUS3" s="1309"/>
      <c r="HUT3" s="1309"/>
      <c r="HUU3" s="1309"/>
      <c r="HUV3" s="1309"/>
      <c r="HUW3" s="1309"/>
      <c r="HUX3" s="1309"/>
      <c r="HUY3" s="1309"/>
      <c r="HUZ3" s="1309"/>
      <c r="HVA3" s="1309"/>
      <c r="HVB3" s="1309"/>
      <c r="HVC3" s="1309"/>
      <c r="HVD3" s="1309"/>
      <c r="HVE3" s="1309"/>
      <c r="HVF3" s="1309"/>
      <c r="HVG3" s="1309"/>
      <c r="HVH3" s="1309"/>
      <c r="HVI3" s="1309"/>
      <c r="HVJ3" s="1309"/>
      <c r="HVK3" s="1309"/>
      <c r="HVL3" s="1309"/>
      <c r="HVM3" s="1309"/>
      <c r="HVN3" s="1309"/>
      <c r="HVO3" s="1309"/>
      <c r="HVP3" s="1309"/>
      <c r="HVQ3" s="1309"/>
      <c r="HVR3" s="1309"/>
      <c r="HVS3" s="1309"/>
      <c r="HVT3" s="1309"/>
      <c r="HVU3" s="1309"/>
      <c r="HVV3" s="1309"/>
      <c r="HVW3" s="1309"/>
      <c r="HVX3" s="1309"/>
      <c r="HVY3" s="1309"/>
      <c r="HVZ3" s="1309"/>
      <c r="HWA3" s="1309"/>
      <c r="HWB3" s="1309"/>
      <c r="HWC3" s="1309"/>
      <c r="HWD3" s="1309"/>
      <c r="HWE3" s="1309"/>
      <c r="HWF3" s="1309"/>
      <c r="HWG3" s="1309"/>
      <c r="HWH3" s="1309"/>
      <c r="HWI3" s="1309"/>
      <c r="HWJ3" s="1309"/>
      <c r="HWK3" s="1309"/>
      <c r="HWL3" s="1309"/>
      <c r="HWM3" s="1309"/>
      <c r="HWN3" s="1309"/>
      <c r="HWO3" s="1309"/>
      <c r="HWP3" s="1309"/>
      <c r="HWQ3" s="1309"/>
      <c r="HWR3" s="1309"/>
      <c r="HWS3" s="1309"/>
      <c r="HWT3" s="1309"/>
      <c r="HWU3" s="1309"/>
      <c r="HWV3" s="1309"/>
      <c r="HWW3" s="1309"/>
      <c r="HWX3" s="1309"/>
      <c r="HWY3" s="1309"/>
      <c r="HWZ3" s="1309"/>
      <c r="HXA3" s="1309"/>
      <c r="HXB3" s="1309"/>
      <c r="HXC3" s="1309"/>
      <c r="HXD3" s="1309"/>
      <c r="HXE3" s="1309"/>
      <c r="HXF3" s="1309"/>
      <c r="HXG3" s="1309"/>
      <c r="HXH3" s="1309"/>
      <c r="HXI3" s="1309"/>
      <c r="HXJ3" s="1309"/>
      <c r="HXK3" s="1309"/>
      <c r="HXL3" s="1309"/>
      <c r="HXM3" s="1309"/>
      <c r="HXN3" s="1309"/>
      <c r="HXO3" s="1309"/>
      <c r="HXP3" s="1309"/>
      <c r="HXQ3" s="1309"/>
      <c r="HXR3" s="1309"/>
      <c r="HXS3" s="1309"/>
      <c r="HXT3" s="1309"/>
      <c r="HXU3" s="1309"/>
      <c r="HXV3" s="1309"/>
      <c r="HXW3" s="1309"/>
      <c r="HXX3" s="1309"/>
      <c r="HXY3" s="1309"/>
      <c r="HXZ3" s="1309"/>
      <c r="HYA3" s="1309"/>
      <c r="HYB3" s="1309"/>
      <c r="HYC3" s="1309"/>
      <c r="HYD3" s="1309"/>
      <c r="HYE3" s="1309"/>
      <c r="HYF3" s="1309"/>
      <c r="HYG3" s="1309"/>
      <c r="HYH3" s="1309"/>
      <c r="HYI3" s="1309"/>
      <c r="HYJ3" s="1309"/>
      <c r="HYK3" s="1309"/>
      <c r="HYL3" s="1309"/>
      <c r="HYM3" s="1309"/>
      <c r="HYN3" s="1309"/>
      <c r="HYO3" s="1309"/>
      <c r="HYP3" s="1309"/>
      <c r="HYQ3" s="1309"/>
      <c r="HYR3" s="1309"/>
      <c r="HYS3" s="1309"/>
      <c r="HYT3" s="1309"/>
      <c r="HYU3" s="1309"/>
      <c r="HYV3" s="1309"/>
      <c r="HYW3" s="1309"/>
      <c r="HYX3" s="1309"/>
      <c r="HYY3" s="1309"/>
      <c r="HYZ3" s="1309"/>
      <c r="HZA3" s="1309"/>
      <c r="HZB3" s="1309"/>
      <c r="HZC3" s="1309"/>
      <c r="HZD3" s="1309"/>
      <c r="HZE3" s="1309"/>
      <c r="HZF3" s="1309"/>
      <c r="HZG3" s="1309"/>
      <c r="HZH3" s="1309"/>
      <c r="HZI3" s="1309"/>
      <c r="HZJ3" s="1309"/>
      <c r="HZK3" s="1309"/>
      <c r="HZL3" s="1309"/>
      <c r="HZM3" s="1309"/>
      <c r="HZN3" s="1309"/>
      <c r="HZO3" s="1309"/>
      <c r="HZP3" s="1309"/>
      <c r="HZQ3" s="1309"/>
      <c r="HZR3" s="1309"/>
      <c r="HZS3" s="1309"/>
      <c r="HZT3" s="1309"/>
      <c r="HZU3" s="1309"/>
      <c r="HZV3" s="1309"/>
      <c r="HZW3" s="1309"/>
      <c r="HZX3" s="1309"/>
      <c r="HZY3" s="1309"/>
      <c r="HZZ3" s="1309"/>
      <c r="IAA3" s="1309"/>
      <c r="IAB3" s="1309"/>
      <c r="IAC3" s="1309"/>
      <c r="IAD3" s="1309"/>
      <c r="IAE3" s="1309"/>
      <c r="IAF3" s="1309"/>
      <c r="IAG3" s="1309"/>
      <c r="IAH3" s="1309"/>
      <c r="IAI3" s="1309"/>
      <c r="IAJ3" s="1309"/>
      <c r="IAK3" s="1309"/>
      <c r="IAL3" s="1309"/>
      <c r="IAM3" s="1309"/>
      <c r="IAN3" s="1309"/>
      <c r="IAO3" s="1309"/>
      <c r="IAP3" s="1309"/>
      <c r="IAQ3" s="1309"/>
      <c r="IAR3" s="1309"/>
      <c r="IAS3" s="1309"/>
      <c r="IAT3" s="1309"/>
      <c r="IAU3" s="1309"/>
      <c r="IAV3" s="1309"/>
      <c r="IAW3" s="1309"/>
      <c r="IAX3" s="1309"/>
      <c r="IAY3" s="1309"/>
      <c r="IAZ3" s="1309"/>
      <c r="IBA3" s="1309"/>
      <c r="IBB3" s="1309"/>
      <c r="IBC3" s="1309"/>
      <c r="IBD3" s="1309"/>
      <c r="IBE3" s="1309"/>
      <c r="IBF3" s="1309"/>
      <c r="IBG3" s="1309"/>
      <c r="IBH3" s="1309"/>
      <c r="IBI3" s="1309"/>
      <c r="IBJ3" s="1309"/>
      <c r="IBK3" s="1309"/>
      <c r="IBL3" s="1309"/>
      <c r="IBM3" s="1309"/>
      <c r="IBN3" s="1309"/>
      <c r="IBO3" s="1309"/>
      <c r="IBP3" s="1309"/>
      <c r="IBQ3" s="1309"/>
      <c r="IBR3" s="1309"/>
      <c r="IBS3" s="1309"/>
      <c r="IBT3" s="1309"/>
      <c r="IBU3" s="1309"/>
      <c r="IBV3" s="1309"/>
      <c r="IBW3" s="1309"/>
      <c r="IBX3" s="1309"/>
      <c r="IBY3" s="1309"/>
      <c r="IBZ3" s="1309"/>
      <c r="ICA3" s="1309"/>
      <c r="ICB3" s="1309"/>
      <c r="ICC3" s="1309"/>
      <c r="ICD3" s="1309"/>
      <c r="ICE3" s="1309"/>
      <c r="ICF3" s="1309"/>
      <c r="ICG3" s="1309"/>
      <c r="ICH3" s="1309"/>
      <c r="ICI3" s="1309"/>
      <c r="ICJ3" s="1309"/>
      <c r="ICK3" s="1309"/>
      <c r="ICL3" s="1309"/>
      <c r="ICM3" s="1309"/>
      <c r="ICN3" s="1309"/>
      <c r="ICO3" s="1309"/>
      <c r="ICP3" s="1309"/>
      <c r="ICQ3" s="1309"/>
      <c r="ICR3" s="1309"/>
      <c r="ICS3" s="1309"/>
      <c r="ICT3" s="1309"/>
      <c r="ICU3" s="1309"/>
      <c r="ICV3" s="1309"/>
      <c r="ICW3" s="1309"/>
      <c r="ICX3" s="1309"/>
      <c r="ICY3" s="1309"/>
      <c r="ICZ3" s="1309"/>
      <c r="IDA3" s="1309"/>
      <c r="IDB3" s="1309"/>
      <c r="IDC3" s="1309"/>
      <c r="IDD3" s="1309"/>
      <c r="IDE3" s="1309"/>
      <c r="IDF3" s="1309"/>
      <c r="IDG3" s="1309"/>
      <c r="IDH3" s="1309"/>
      <c r="IDI3" s="1309"/>
      <c r="IDJ3" s="1309"/>
      <c r="IDK3" s="1309"/>
      <c r="IDL3" s="1309"/>
      <c r="IDM3" s="1309"/>
      <c r="IDN3" s="1309"/>
      <c r="IDO3" s="1309"/>
      <c r="IDP3" s="1309"/>
      <c r="IDQ3" s="1309"/>
      <c r="IDR3" s="1309"/>
      <c r="IDS3" s="1309"/>
      <c r="IDT3" s="1309"/>
      <c r="IDU3" s="1309"/>
      <c r="IDV3" s="1309"/>
      <c r="IDW3" s="1309"/>
      <c r="IDX3" s="1309"/>
      <c r="IDY3" s="1309"/>
      <c r="IDZ3" s="1309"/>
      <c r="IEA3" s="1309"/>
      <c r="IEB3" s="1309"/>
      <c r="IEC3" s="1309"/>
      <c r="IED3" s="1309"/>
      <c r="IEE3" s="1309"/>
      <c r="IEF3" s="1309"/>
      <c r="IEG3" s="1309"/>
      <c r="IEH3" s="1309"/>
      <c r="IEI3" s="1309"/>
      <c r="IEJ3" s="1309"/>
      <c r="IEK3" s="1309"/>
      <c r="IEL3" s="1309"/>
      <c r="IEM3" s="1309"/>
      <c r="IEN3" s="1309"/>
      <c r="IEO3" s="1309"/>
      <c r="IEP3" s="1309"/>
      <c r="IEQ3" s="1309"/>
      <c r="IER3" s="1309"/>
      <c r="IES3" s="1309"/>
      <c r="IET3" s="1309"/>
      <c r="IEU3" s="1309"/>
      <c r="IEV3" s="1309"/>
      <c r="IEW3" s="1309"/>
      <c r="IEX3" s="1309"/>
      <c r="IEY3" s="1309"/>
      <c r="IEZ3" s="1309"/>
      <c r="IFA3" s="1309"/>
      <c r="IFB3" s="1309"/>
      <c r="IFC3" s="1309"/>
      <c r="IFD3" s="1309"/>
      <c r="IFE3" s="1309"/>
      <c r="IFF3" s="1309"/>
      <c r="IFG3" s="1309"/>
      <c r="IFH3" s="1309"/>
      <c r="IFI3" s="1309"/>
      <c r="IFJ3" s="1309"/>
      <c r="IFK3" s="1309"/>
      <c r="IFL3" s="1309"/>
      <c r="IFM3" s="1309"/>
      <c r="IFN3" s="1309"/>
      <c r="IFO3" s="1309"/>
      <c r="IFP3" s="1309"/>
      <c r="IFQ3" s="1309"/>
      <c r="IFR3" s="1309"/>
      <c r="IFS3" s="1309"/>
      <c r="IFT3" s="1309"/>
      <c r="IFU3" s="1309"/>
      <c r="IFV3" s="1309"/>
      <c r="IFW3" s="1309"/>
      <c r="IFX3" s="1309"/>
      <c r="IFY3" s="1309"/>
      <c r="IFZ3" s="1309"/>
      <c r="IGA3" s="1309"/>
      <c r="IGB3" s="1309"/>
      <c r="IGC3" s="1309"/>
      <c r="IGD3" s="1309"/>
      <c r="IGE3" s="1309"/>
      <c r="IGF3" s="1309"/>
      <c r="IGG3" s="1309"/>
      <c r="IGH3" s="1309"/>
      <c r="IGI3" s="1309"/>
      <c r="IGJ3" s="1309"/>
      <c r="IGK3" s="1309"/>
      <c r="IGL3" s="1309"/>
      <c r="IGM3" s="1309"/>
      <c r="IGN3" s="1309"/>
      <c r="IGO3" s="1309"/>
      <c r="IGP3" s="1309"/>
      <c r="IGQ3" s="1309"/>
      <c r="IGR3" s="1309"/>
      <c r="IGS3" s="1309"/>
      <c r="IGT3" s="1309"/>
      <c r="IGU3" s="1309"/>
      <c r="IGV3" s="1309"/>
      <c r="IGW3" s="1309"/>
      <c r="IGX3" s="1309"/>
      <c r="IGY3" s="1309"/>
      <c r="IGZ3" s="1309"/>
      <c r="IHA3" s="1309"/>
      <c r="IHB3" s="1309"/>
      <c r="IHC3" s="1309"/>
      <c r="IHD3" s="1309"/>
      <c r="IHE3" s="1309"/>
      <c r="IHF3" s="1309"/>
      <c r="IHG3" s="1309"/>
      <c r="IHH3" s="1309"/>
      <c r="IHI3" s="1309"/>
      <c r="IHJ3" s="1309"/>
      <c r="IHK3" s="1309"/>
      <c r="IHL3" s="1309"/>
      <c r="IHM3" s="1309"/>
      <c r="IHN3" s="1309"/>
      <c r="IHO3" s="1309"/>
      <c r="IHP3" s="1309"/>
      <c r="IHQ3" s="1309"/>
      <c r="IHR3" s="1309"/>
      <c r="IHS3" s="1309"/>
      <c r="IHT3" s="1309"/>
      <c r="IHU3" s="1309"/>
      <c r="IHV3" s="1309"/>
      <c r="IHW3" s="1309"/>
      <c r="IHX3" s="1309"/>
      <c r="IHY3" s="1309"/>
      <c r="IHZ3" s="1309"/>
      <c r="IIA3" s="1309"/>
      <c r="IIB3" s="1309"/>
      <c r="IIC3" s="1309"/>
      <c r="IID3" s="1309"/>
      <c r="IIE3" s="1309"/>
      <c r="IIF3" s="1309"/>
      <c r="IIG3" s="1309"/>
      <c r="IIH3" s="1309"/>
      <c r="III3" s="1309"/>
      <c r="IIJ3" s="1309"/>
      <c r="IIK3" s="1309"/>
      <c r="IIL3" s="1309"/>
      <c r="IIM3" s="1309"/>
      <c r="IIN3" s="1309"/>
      <c r="IIO3" s="1309"/>
      <c r="IIP3" s="1309"/>
      <c r="IIQ3" s="1309"/>
      <c r="IIR3" s="1309"/>
      <c r="IIS3" s="1309"/>
      <c r="IIT3" s="1309"/>
      <c r="IIU3" s="1309"/>
      <c r="IIV3" s="1309"/>
      <c r="IIW3" s="1309"/>
      <c r="IIX3" s="1309"/>
      <c r="IIY3" s="1309"/>
      <c r="IIZ3" s="1309"/>
      <c r="IJA3" s="1309"/>
      <c r="IJB3" s="1309"/>
      <c r="IJC3" s="1309"/>
      <c r="IJD3" s="1309"/>
      <c r="IJE3" s="1309"/>
      <c r="IJF3" s="1309"/>
      <c r="IJG3" s="1309"/>
      <c r="IJH3" s="1309"/>
      <c r="IJI3" s="1309"/>
      <c r="IJJ3" s="1309"/>
      <c r="IJK3" s="1309"/>
      <c r="IJL3" s="1309"/>
      <c r="IJM3" s="1309"/>
      <c r="IJN3" s="1309"/>
      <c r="IJO3" s="1309"/>
      <c r="IJP3" s="1309"/>
      <c r="IJQ3" s="1309"/>
      <c r="IJR3" s="1309"/>
      <c r="IJS3" s="1309"/>
      <c r="IJT3" s="1309"/>
      <c r="IJU3" s="1309"/>
      <c r="IJV3" s="1309"/>
      <c r="IJW3" s="1309"/>
      <c r="IJX3" s="1309"/>
      <c r="IJY3" s="1309"/>
      <c r="IJZ3" s="1309"/>
      <c r="IKA3" s="1309"/>
      <c r="IKB3" s="1309"/>
      <c r="IKC3" s="1309"/>
      <c r="IKD3" s="1309"/>
      <c r="IKE3" s="1309"/>
      <c r="IKF3" s="1309"/>
      <c r="IKG3" s="1309"/>
      <c r="IKH3" s="1309"/>
      <c r="IKI3" s="1309"/>
      <c r="IKJ3" s="1309"/>
      <c r="IKK3" s="1309"/>
      <c r="IKL3" s="1309"/>
      <c r="IKM3" s="1309"/>
      <c r="IKN3" s="1309"/>
      <c r="IKO3" s="1309"/>
      <c r="IKP3" s="1309"/>
      <c r="IKQ3" s="1309"/>
      <c r="IKR3" s="1309"/>
      <c r="IKS3" s="1309"/>
      <c r="IKT3" s="1309"/>
      <c r="IKU3" s="1309"/>
      <c r="IKV3" s="1309"/>
      <c r="IKW3" s="1309"/>
      <c r="IKX3" s="1309"/>
      <c r="IKY3" s="1309"/>
      <c r="IKZ3" s="1309"/>
      <c r="ILA3" s="1309"/>
      <c r="ILB3" s="1309"/>
      <c r="ILC3" s="1309"/>
      <c r="ILD3" s="1309"/>
      <c r="ILE3" s="1309"/>
      <c r="ILF3" s="1309"/>
      <c r="ILG3" s="1309"/>
      <c r="ILH3" s="1309"/>
      <c r="ILI3" s="1309"/>
      <c r="ILJ3" s="1309"/>
      <c r="ILK3" s="1309"/>
      <c r="ILL3" s="1309"/>
      <c r="ILM3" s="1309"/>
      <c r="ILN3" s="1309"/>
      <c r="ILO3" s="1309"/>
      <c r="ILP3" s="1309"/>
      <c r="ILQ3" s="1309"/>
      <c r="ILR3" s="1309"/>
      <c r="ILS3" s="1309"/>
      <c r="ILT3" s="1309"/>
      <c r="ILU3" s="1309"/>
      <c r="ILV3" s="1309"/>
      <c r="ILW3" s="1309"/>
      <c r="ILX3" s="1309"/>
      <c r="ILY3" s="1309"/>
      <c r="ILZ3" s="1309"/>
      <c r="IMA3" s="1309"/>
      <c r="IMB3" s="1309"/>
      <c r="IMC3" s="1309"/>
      <c r="IMD3" s="1309"/>
      <c r="IME3" s="1309"/>
      <c r="IMF3" s="1309"/>
      <c r="IMG3" s="1309"/>
      <c r="IMH3" s="1309"/>
      <c r="IMI3" s="1309"/>
      <c r="IMJ3" s="1309"/>
      <c r="IMK3" s="1309"/>
      <c r="IML3" s="1309"/>
      <c r="IMM3" s="1309"/>
      <c r="IMN3" s="1309"/>
      <c r="IMO3" s="1309"/>
      <c r="IMP3" s="1309"/>
      <c r="IMQ3" s="1309"/>
      <c r="IMR3" s="1309"/>
      <c r="IMS3" s="1309"/>
      <c r="IMT3" s="1309"/>
      <c r="IMU3" s="1309"/>
      <c r="IMV3" s="1309"/>
      <c r="IMW3" s="1309"/>
      <c r="IMX3" s="1309"/>
      <c r="IMY3" s="1309"/>
      <c r="IMZ3" s="1309"/>
      <c r="INA3" s="1309"/>
      <c r="INB3" s="1309"/>
      <c r="INC3" s="1309"/>
      <c r="IND3" s="1309"/>
      <c r="INE3" s="1309"/>
      <c r="INF3" s="1309"/>
      <c r="ING3" s="1309"/>
      <c r="INH3" s="1309"/>
      <c r="INI3" s="1309"/>
      <c r="INJ3" s="1309"/>
      <c r="INK3" s="1309"/>
      <c r="INL3" s="1309"/>
      <c r="INM3" s="1309"/>
      <c r="INN3" s="1309"/>
      <c r="INO3" s="1309"/>
      <c r="INP3" s="1309"/>
      <c r="INQ3" s="1309"/>
      <c r="INR3" s="1309"/>
      <c r="INS3" s="1309"/>
      <c r="INT3" s="1309"/>
      <c r="INU3" s="1309"/>
      <c r="INV3" s="1309"/>
      <c r="INW3" s="1309"/>
      <c r="INX3" s="1309"/>
      <c r="INY3" s="1309"/>
      <c r="INZ3" s="1309"/>
      <c r="IOA3" s="1309"/>
      <c r="IOB3" s="1309"/>
      <c r="IOC3" s="1309"/>
      <c r="IOD3" s="1309"/>
      <c r="IOE3" s="1309"/>
      <c r="IOF3" s="1309"/>
      <c r="IOG3" s="1309"/>
      <c r="IOH3" s="1309"/>
      <c r="IOI3" s="1309"/>
      <c r="IOJ3" s="1309"/>
      <c r="IOK3" s="1309"/>
      <c r="IOL3" s="1309"/>
      <c r="IOM3" s="1309"/>
      <c r="ION3" s="1309"/>
      <c r="IOO3" s="1309"/>
      <c r="IOP3" s="1309"/>
      <c r="IOQ3" s="1309"/>
      <c r="IOR3" s="1309"/>
      <c r="IOS3" s="1309"/>
      <c r="IOT3" s="1309"/>
      <c r="IOU3" s="1309"/>
      <c r="IOV3" s="1309"/>
      <c r="IOW3" s="1309"/>
      <c r="IOX3" s="1309"/>
      <c r="IOY3" s="1309"/>
      <c r="IOZ3" s="1309"/>
      <c r="IPA3" s="1309"/>
      <c r="IPB3" s="1309"/>
      <c r="IPC3" s="1309"/>
      <c r="IPD3" s="1309"/>
      <c r="IPE3" s="1309"/>
      <c r="IPF3" s="1309"/>
      <c r="IPG3" s="1309"/>
      <c r="IPH3" s="1309"/>
      <c r="IPI3" s="1309"/>
      <c r="IPJ3" s="1309"/>
      <c r="IPK3" s="1309"/>
      <c r="IPL3" s="1309"/>
      <c r="IPM3" s="1309"/>
      <c r="IPN3" s="1309"/>
      <c r="IPO3" s="1309"/>
      <c r="IPP3" s="1309"/>
      <c r="IPQ3" s="1309"/>
      <c r="IPR3" s="1309"/>
      <c r="IPS3" s="1309"/>
      <c r="IPT3" s="1309"/>
      <c r="IPU3" s="1309"/>
      <c r="IPV3" s="1309"/>
      <c r="IPW3" s="1309"/>
      <c r="IPX3" s="1309"/>
      <c r="IPY3" s="1309"/>
      <c r="IPZ3" s="1309"/>
      <c r="IQA3" s="1309"/>
      <c r="IQB3" s="1309"/>
      <c r="IQC3" s="1309"/>
      <c r="IQD3" s="1309"/>
      <c r="IQE3" s="1309"/>
      <c r="IQF3" s="1309"/>
      <c r="IQG3" s="1309"/>
      <c r="IQH3" s="1309"/>
      <c r="IQI3" s="1309"/>
      <c r="IQJ3" s="1309"/>
      <c r="IQK3" s="1309"/>
      <c r="IQL3" s="1309"/>
      <c r="IQM3" s="1309"/>
      <c r="IQN3" s="1309"/>
      <c r="IQO3" s="1309"/>
      <c r="IQP3" s="1309"/>
      <c r="IQQ3" s="1309"/>
      <c r="IQR3" s="1309"/>
      <c r="IQS3" s="1309"/>
      <c r="IQT3" s="1309"/>
      <c r="IQU3" s="1309"/>
      <c r="IQV3" s="1309"/>
      <c r="IQW3" s="1309"/>
      <c r="IQX3" s="1309"/>
      <c r="IQY3" s="1309"/>
      <c r="IQZ3" s="1309"/>
      <c r="IRA3" s="1309"/>
      <c r="IRB3" s="1309"/>
      <c r="IRC3" s="1309"/>
      <c r="IRD3" s="1309"/>
      <c r="IRE3" s="1309"/>
      <c r="IRF3" s="1309"/>
      <c r="IRG3" s="1309"/>
      <c r="IRH3" s="1309"/>
      <c r="IRI3" s="1309"/>
      <c r="IRJ3" s="1309"/>
      <c r="IRK3" s="1309"/>
      <c r="IRL3" s="1309"/>
      <c r="IRM3" s="1309"/>
      <c r="IRN3" s="1309"/>
      <c r="IRO3" s="1309"/>
      <c r="IRP3" s="1309"/>
      <c r="IRQ3" s="1309"/>
      <c r="IRR3" s="1309"/>
      <c r="IRS3" s="1309"/>
      <c r="IRT3" s="1309"/>
      <c r="IRU3" s="1309"/>
      <c r="IRV3" s="1309"/>
      <c r="IRW3" s="1309"/>
      <c r="IRX3" s="1309"/>
      <c r="IRY3" s="1309"/>
      <c r="IRZ3" s="1309"/>
      <c r="ISA3" s="1309"/>
      <c r="ISB3" s="1309"/>
      <c r="ISC3" s="1309"/>
      <c r="ISD3" s="1309"/>
      <c r="ISE3" s="1309"/>
      <c r="ISF3" s="1309"/>
      <c r="ISG3" s="1309"/>
      <c r="ISH3" s="1309"/>
      <c r="ISI3" s="1309"/>
      <c r="ISJ3" s="1309"/>
      <c r="ISK3" s="1309"/>
      <c r="ISL3" s="1309"/>
      <c r="ISM3" s="1309"/>
      <c r="ISN3" s="1309"/>
      <c r="ISO3" s="1309"/>
      <c r="ISP3" s="1309"/>
      <c r="ISQ3" s="1309"/>
      <c r="ISR3" s="1309"/>
      <c r="ISS3" s="1309"/>
      <c r="IST3" s="1309"/>
      <c r="ISU3" s="1309"/>
      <c r="ISV3" s="1309"/>
      <c r="ISW3" s="1309"/>
      <c r="ISX3" s="1309"/>
      <c r="ISY3" s="1309"/>
      <c r="ISZ3" s="1309"/>
      <c r="ITA3" s="1309"/>
      <c r="ITB3" s="1309"/>
      <c r="ITC3" s="1309"/>
      <c r="ITD3" s="1309"/>
      <c r="ITE3" s="1309"/>
      <c r="ITF3" s="1309"/>
      <c r="ITG3" s="1309"/>
      <c r="ITH3" s="1309"/>
      <c r="ITI3" s="1309"/>
      <c r="ITJ3" s="1309"/>
      <c r="ITK3" s="1309"/>
      <c r="ITL3" s="1309"/>
      <c r="ITM3" s="1309"/>
      <c r="ITN3" s="1309"/>
      <c r="ITO3" s="1309"/>
      <c r="ITP3" s="1309"/>
      <c r="ITQ3" s="1309"/>
      <c r="ITR3" s="1309"/>
      <c r="ITS3" s="1309"/>
      <c r="ITT3" s="1309"/>
      <c r="ITU3" s="1309"/>
      <c r="ITV3" s="1309"/>
      <c r="ITW3" s="1309"/>
      <c r="ITX3" s="1309"/>
      <c r="ITY3" s="1309"/>
      <c r="ITZ3" s="1309"/>
      <c r="IUA3" s="1309"/>
      <c r="IUB3" s="1309"/>
      <c r="IUC3" s="1309"/>
      <c r="IUD3" s="1309"/>
      <c r="IUE3" s="1309"/>
      <c r="IUF3" s="1309"/>
      <c r="IUG3" s="1309"/>
      <c r="IUH3" s="1309"/>
      <c r="IUI3" s="1309"/>
      <c r="IUJ3" s="1309"/>
      <c r="IUK3" s="1309"/>
      <c r="IUL3" s="1309"/>
      <c r="IUM3" s="1309"/>
      <c r="IUN3" s="1309"/>
      <c r="IUO3" s="1309"/>
      <c r="IUP3" s="1309"/>
      <c r="IUQ3" s="1309"/>
      <c r="IUR3" s="1309"/>
      <c r="IUS3" s="1309"/>
      <c r="IUT3" s="1309"/>
      <c r="IUU3" s="1309"/>
      <c r="IUV3" s="1309"/>
      <c r="IUW3" s="1309"/>
      <c r="IUX3" s="1309"/>
      <c r="IUY3" s="1309"/>
      <c r="IUZ3" s="1309"/>
      <c r="IVA3" s="1309"/>
      <c r="IVB3" s="1309"/>
      <c r="IVC3" s="1309"/>
      <c r="IVD3" s="1309"/>
      <c r="IVE3" s="1309"/>
      <c r="IVF3" s="1309"/>
      <c r="IVG3" s="1309"/>
      <c r="IVH3" s="1309"/>
      <c r="IVI3" s="1309"/>
      <c r="IVJ3" s="1309"/>
      <c r="IVK3" s="1309"/>
      <c r="IVL3" s="1309"/>
      <c r="IVM3" s="1309"/>
      <c r="IVN3" s="1309"/>
      <c r="IVO3" s="1309"/>
      <c r="IVP3" s="1309"/>
      <c r="IVQ3" s="1309"/>
      <c r="IVR3" s="1309"/>
      <c r="IVS3" s="1309"/>
      <c r="IVT3" s="1309"/>
      <c r="IVU3" s="1309"/>
      <c r="IVV3" s="1309"/>
      <c r="IVW3" s="1309"/>
      <c r="IVX3" s="1309"/>
      <c r="IVY3" s="1309"/>
      <c r="IVZ3" s="1309"/>
      <c r="IWA3" s="1309"/>
      <c r="IWB3" s="1309"/>
      <c r="IWC3" s="1309"/>
      <c r="IWD3" s="1309"/>
      <c r="IWE3" s="1309"/>
      <c r="IWF3" s="1309"/>
      <c r="IWG3" s="1309"/>
      <c r="IWH3" s="1309"/>
      <c r="IWI3" s="1309"/>
      <c r="IWJ3" s="1309"/>
      <c r="IWK3" s="1309"/>
      <c r="IWL3" s="1309"/>
      <c r="IWM3" s="1309"/>
      <c r="IWN3" s="1309"/>
      <c r="IWO3" s="1309"/>
      <c r="IWP3" s="1309"/>
      <c r="IWQ3" s="1309"/>
      <c r="IWR3" s="1309"/>
      <c r="IWS3" s="1309"/>
      <c r="IWT3" s="1309"/>
      <c r="IWU3" s="1309"/>
      <c r="IWV3" s="1309"/>
      <c r="IWW3" s="1309"/>
      <c r="IWX3" s="1309"/>
      <c r="IWY3" s="1309"/>
      <c r="IWZ3" s="1309"/>
      <c r="IXA3" s="1309"/>
      <c r="IXB3" s="1309"/>
      <c r="IXC3" s="1309"/>
      <c r="IXD3" s="1309"/>
      <c r="IXE3" s="1309"/>
      <c r="IXF3" s="1309"/>
      <c r="IXG3" s="1309"/>
      <c r="IXH3" s="1309"/>
      <c r="IXI3" s="1309"/>
      <c r="IXJ3" s="1309"/>
      <c r="IXK3" s="1309"/>
      <c r="IXL3" s="1309"/>
      <c r="IXM3" s="1309"/>
      <c r="IXN3" s="1309"/>
      <c r="IXO3" s="1309"/>
      <c r="IXP3" s="1309"/>
      <c r="IXQ3" s="1309"/>
      <c r="IXR3" s="1309"/>
      <c r="IXS3" s="1309"/>
      <c r="IXT3" s="1309"/>
      <c r="IXU3" s="1309"/>
      <c r="IXV3" s="1309"/>
      <c r="IXW3" s="1309"/>
      <c r="IXX3" s="1309"/>
      <c r="IXY3" s="1309"/>
      <c r="IXZ3" s="1309"/>
      <c r="IYA3" s="1309"/>
      <c r="IYB3" s="1309"/>
      <c r="IYC3" s="1309"/>
      <c r="IYD3" s="1309"/>
      <c r="IYE3" s="1309"/>
      <c r="IYF3" s="1309"/>
      <c r="IYG3" s="1309"/>
      <c r="IYH3" s="1309"/>
      <c r="IYI3" s="1309"/>
      <c r="IYJ3" s="1309"/>
      <c r="IYK3" s="1309"/>
      <c r="IYL3" s="1309"/>
      <c r="IYM3" s="1309"/>
      <c r="IYN3" s="1309"/>
      <c r="IYO3" s="1309"/>
      <c r="IYP3" s="1309"/>
      <c r="IYQ3" s="1309"/>
      <c r="IYR3" s="1309"/>
      <c r="IYS3" s="1309"/>
      <c r="IYT3" s="1309"/>
      <c r="IYU3" s="1309"/>
      <c r="IYV3" s="1309"/>
      <c r="IYW3" s="1309"/>
      <c r="IYX3" s="1309"/>
      <c r="IYY3" s="1309"/>
      <c r="IYZ3" s="1309"/>
      <c r="IZA3" s="1309"/>
      <c r="IZB3" s="1309"/>
      <c r="IZC3" s="1309"/>
      <c r="IZD3" s="1309"/>
      <c r="IZE3" s="1309"/>
      <c r="IZF3" s="1309"/>
      <c r="IZG3" s="1309"/>
      <c r="IZH3" s="1309"/>
      <c r="IZI3" s="1309"/>
      <c r="IZJ3" s="1309"/>
      <c r="IZK3" s="1309"/>
      <c r="IZL3" s="1309"/>
      <c r="IZM3" s="1309"/>
      <c r="IZN3" s="1309"/>
      <c r="IZO3" s="1309"/>
      <c r="IZP3" s="1309"/>
      <c r="IZQ3" s="1309"/>
      <c r="IZR3" s="1309"/>
      <c r="IZS3" s="1309"/>
      <c r="IZT3" s="1309"/>
      <c r="IZU3" s="1309"/>
      <c r="IZV3" s="1309"/>
      <c r="IZW3" s="1309"/>
      <c r="IZX3" s="1309"/>
      <c r="IZY3" s="1309"/>
      <c r="IZZ3" s="1309"/>
      <c r="JAA3" s="1309"/>
      <c r="JAB3" s="1309"/>
      <c r="JAC3" s="1309"/>
      <c r="JAD3" s="1309"/>
      <c r="JAE3" s="1309"/>
      <c r="JAF3" s="1309"/>
      <c r="JAG3" s="1309"/>
      <c r="JAH3" s="1309"/>
      <c r="JAI3" s="1309"/>
      <c r="JAJ3" s="1309"/>
      <c r="JAK3" s="1309"/>
      <c r="JAL3" s="1309"/>
      <c r="JAM3" s="1309"/>
      <c r="JAN3" s="1309"/>
      <c r="JAO3" s="1309"/>
      <c r="JAP3" s="1309"/>
      <c r="JAQ3" s="1309"/>
      <c r="JAR3" s="1309"/>
      <c r="JAS3" s="1309"/>
      <c r="JAT3" s="1309"/>
      <c r="JAU3" s="1309"/>
      <c r="JAV3" s="1309"/>
      <c r="JAW3" s="1309"/>
      <c r="JAX3" s="1309"/>
      <c r="JAY3" s="1309"/>
      <c r="JAZ3" s="1309"/>
      <c r="JBA3" s="1309"/>
      <c r="JBB3" s="1309"/>
      <c r="JBC3" s="1309"/>
      <c r="JBD3" s="1309"/>
      <c r="JBE3" s="1309"/>
      <c r="JBF3" s="1309"/>
      <c r="JBG3" s="1309"/>
      <c r="JBH3" s="1309"/>
      <c r="JBI3" s="1309"/>
      <c r="JBJ3" s="1309"/>
      <c r="JBK3" s="1309"/>
      <c r="JBL3" s="1309"/>
      <c r="JBM3" s="1309"/>
      <c r="JBN3" s="1309"/>
      <c r="JBO3" s="1309"/>
      <c r="JBP3" s="1309"/>
      <c r="JBQ3" s="1309"/>
      <c r="JBR3" s="1309"/>
      <c r="JBS3" s="1309"/>
      <c r="JBT3" s="1309"/>
      <c r="JBU3" s="1309"/>
      <c r="JBV3" s="1309"/>
      <c r="JBW3" s="1309"/>
      <c r="JBX3" s="1309"/>
      <c r="JBY3" s="1309"/>
      <c r="JBZ3" s="1309"/>
      <c r="JCA3" s="1309"/>
      <c r="JCB3" s="1309"/>
      <c r="JCC3" s="1309"/>
      <c r="JCD3" s="1309"/>
      <c r="JCE3" s="1309"/>
      <c r="JCF3" s="1309"/>
      <c r="JCG3" s="1309"/>
      <c r="JCH3" s="1309"/>
      <c r="JCI3" s="1309"/>
      <c r="JCJ3" s="1309"/>
      <c r="JCK3" s="1309"/>
      <c r="JCL3" s="1309"/>
      <c r="JCM3" s="1309"/>
      <c r="JCN3" s="1309"/>
      <c r="JCO3" s="1309"/>
      <c r="JCP3" s="1309"/>
      <c r="JCQ3" s="1309"/>
      <c r="JCR3" s="1309"/>
      <c r="JCS3" s="1309"/>
      <c r="JCT3" s="1309"/>
      <c r="JCU3" s="1309"/>
      <c r="JCV3" s="1309"/>
      <c r="JCW3" s="1309"/>
      <c r="JCX3" s="1309"/>
      <c r="JCY3" s="1309"/>
      <c r="JCZ3" s="1309"/>
      <c r="JDA3" s="1309"/>
      <c r="JDB3" s="1309"/>
      <c r="JDC3" s="1309"/>
      <c r="JDD3" s="1309"/>
      <c r="JDE3" s="1309"/>
      <c r="JDF3" s="1309"/>
      <c r="JDG3" s="1309"/>
      <c r="JDH3" s="1309"/>
      <c r="JDI3" s="1309"/>
      <c r="JDJ3" s="1309"/>
      <c r="JDK3" s="1309"/>
      <c r="JDL3" s="1309"/>
      <c r="JDM3" s="1309"/>
      <c r="JDN3" s="1309"/>
      <c r="JDO3" s="1309"/>
      <c r="JDP3" s="1309"/>
      <c r="JDQ3" s="1309"/>
      <c r="JDR3" s="1309"/>
      <c r="JDS3" s="1309"/>
      <c r="JDT3" s="1309"/>
      <c r="JDU3" s="1309"/>
      <c r="JDV3" s="1309"/>
      <c r="JDW3" s="1309"/>
      <c r="JDX3" s="1309"/>
      <c r="JDY3" s="1309"/>
      <c r="JDZ3" s="1309"/>
      <c r="JEA3" s="1309"/>
      <c r="JEB3" s="1309"/>
      <c r="JEC3" s="1309"/>
      <c r="JED3" s="1309"/>
      <c r="JEE3" s="1309"/>
      <c r="JEF3" s="1309"/>
      <c r="JEG3" s="1309"/>
      <c r="JEH3" s="1309"/>
      <c r="JEI3" s="1309"/>
      <c r="JEJ3" s="1309"/>
      <c r="JEK3" s="1309"/>
      <c r="JEL3" s="1309"/>
      <c r="JEM3" s="1309"/>
      <c r="JEN3" s="1309"/>
      <c r="JEO3" s="1309"/>
      <c r="JEP3" s="1309"/>
      <c r="JEQ3" s="1309"/>
      <c r="JER3" s="1309"/>
      <c r="JES3" s="1309"/>
      <c r="JET3" s="1309"/>
      <c r="JEU3" s="1309"/>
      <c r="JEV3" s="1309"/>
      <c r="JEW3" s="1309"/>
      <c r="JEX3" s="1309"/>
      <c r="JEY3" s="1309"/>
      <c r="JEZ3" s="1309"/>
      <c r="JFA3" s="1309"/>
      <c r="JFB3" s="1309"/>
      <c r="JFC3" s="1309"/>
      <c r="JFD3" s="1309"/>
      <c r="JFE3" s="1309"/>
      <c r="JFF3" s="1309"/>
      <c r="JFG3" s="1309"/>
      <c r="JFH3" s="1309"/>
      <c r="JFI3" s="1309"/>
      <c r="JFJ3" s="1309"/>
      <c r="JFK3" s="1309"/>
      <c r="JFL3" s="1309"/>
      <c r="JFM3" s="1309"/>
      <c r="JFN3" s="1309"/>
      <c r="JFO3" s="1309"/>
      <c r="JFP3" s="1309"/>
      <c r="JFQ3" s="1309"/>
      <c r="JFR3" s="1309"/>
      <c r="JFS3" s="1309"/>
      <c r="JFT3" s="1309"/>
      <c r="JFU3" s="1309"/>
      <c r="JFV3" s="1309"/>
      <c r="JFW3" s="1309"/>
      <c r="JFX3" s="1309"/>
      <c r="JFY3" s="1309"/>
      <c r="JFZ3" s="1309"/>
      <c r="JGA3" s="1309"/>
      <c r="JGB3" s="1309"/>
      <c r="JGC3" s="1309"/>
      <c r="JGD3" s="1309"/>
      <c r="JGE3" s="1309"/>
      <c r="JGF3" s="1309"/>
      <c r="JGG3" s="1309"/>
      <c r="JGH3" s="1309"/>
      <c r="JGI3" s="1309"/>
      <c r="JGJ3" s="1309"/>
      <c r="JGK3" s="1309"/>
      <c r="JGL3" s="1309"/>
      <c r="JGM3" s="1309"/>
      <c r="JGN3" s="1309"/>
      <c r="JGO3" s="1309"/>
      <c r="JGP3" s="1309"/>
      <c r="JGQ3" s="1309"/>
      <c r="JGR3" s="1309"/>
      <c r="JGS3" s="1309"/>
      <c r="JGT3" s="1309"/>
      <c r="JGU3" s="1309"/>
      <c r="JGV3" s="1309"/>
      <c r="JGW3" s="1309"/>
      <c r="JGX3" s="1309"/>
      <c r="JGY3" s="1309"/>
      <c r="JGZ3" s="1309"/>
      <c r="JHA3" s="1309"/>
      <c r="JHB3" s="1309"/>
      <c r="JHC3" s="1309"/>
      <c r="JHD3" s="1309"/>
      <c r="JHE3" s="1309"/>
      <c r="JHF3" s="1309"/>
      <c r="JHG3" s="1309"/>
      <c r="JHH3" s="1309"/>
      <c r="JHI3" s="1309"/>
      <c r="JHJ3" s="1309"/>
      <c r="JHK3" s="1309"/>
      <c r="JHL3" s="1309"/>
      <c r="JHM3" s="1309"/>
      <c r="JHN3" s="1309"/>
      <c r="JHO3" s="1309"/>
      <c r="JHP3" s="1309"/>
      <c r="JHQ3" s="1309"/>
      <c r="JHR3" s="1309"/>
      <c r="JHS3" s="1309"/>
      <c r="JHT3" s="1309"/>
      <c r="JHU3" s="1309"/>
      <c r="JHV3" s="1309"/>
      <c r="JHW3" s="1309"/>
      <c r="JHX3" s="1309"/>
      <c r="JHY3" s="1309"/>
      <c r="JHZ3" s="1309"/>
      <c r="JIA3" s="1309"/>
      <c r="JIB3" s="1309"/>
      <c r="JIC3" s="1309"/>
      <c r="JID3" s="1309"/>
      <c r="JIE3" s="1309"/>
      <c r="JIF3" s="1309"/>
      <c r="JIG3" s="1309"/>
      <c r="JIH3" s="1309"/>
      <c r="JII3" s="1309"/>
      <c r="JIJ3" s="1309"/>
      <c r="JIK3" s="1309"/>
      <c r="JIL3" s="1309"/>
      <c r="JIM3" s="1309"/>
      <c r="JIN3" s="1309"/>
      <c r="JIO3" s="1309"/>
      <c r="JIP3" s="1309"/>
      <c r="JIQ3" s="1309"/>
      <c r="JIR3" s="1309"/>
      <c r="JIS3" s="1309"/>
      <c r="JIT3" s="1309"/>
      <c r="JIU3" s="1309"/>
      <c r="JIV3" s="1309"/>
      <c r="JIW3" s="1309"/>
      <c r="JIX3" s="1309"/>
      <c r="JIY3" s="1309"/>
      <c r="JIZ3" s="1309"/>
      <c r="JJA3" s="1309"/>
      <c r="JJB3" s="1309"/>
      <c r="JJC3" s="1309"/>
      <c r="JJD3" s="1309"/>
      <c r="JJE3" s="1309"/>
      <c r="JJF3" s="1309"/>
      <c r="JJG3" s="1309"/>
      <c r="JJH3" s="1309"/>
      <c r="JJI3" s="1309"/>
      <c r="JJJ3" s="1309"/>
      <c r="JJK3" s="1309"/>
      <c r="JJL3" s="1309"/>
      <c r="JJM3" s="1309"/>
      <c r="JJN3" s="1309"/>
      <c r="JJO3" s="1309"/>
      <c r="JJP3" s="1309"/>
      <c r="JJQ3" s="1309"/>
      <c r="JJR3" s="1309"/>
      <c r="JJS3" s="1309"/>
      <c r="JJT3" s="1309"/>
      <c r="JJU3" s="1309"/>
      <c r="JJV3" s="1309"/>
      <c r="JJW3" s="1309"/>
      <c r="JJX3" s="1309"/>
      <c r="JJY3" s="1309"/>
      <c r="JJZ3" s="1309"/>
      <c r="JKA3" s="1309"/>
      <c r="JKB3" s="1309"/>
      <c r="JKC3" s="1309"/>
      <c r="JKD3" s="1309"/>
      <c r="JKE3" s="1309"/>
      <c r="JKF3" s="1309"/>
      <c r="JKG3" s="1309"/>
      <c r="JKH3" s="1309"/>
      <c r="JKI3" s="1309"/>
      <c r="JKJ3" s="1309"/>
      <c r="JKK3" s="1309"/>
      <c r="JKL3" s="1309"/>
      <c r="JKM3" s="1309"/>
      <c r="JKN3" s="1309"/>
      <c r="JKO3" s="1309"/>
      <c r="JKP3" s="1309"/>
      <c r="JKQ3" s="1309"/>
      <c r="JKR3" s="1309"/>
      <c r="JKS3" s="1309"/>
      <c r="JKT3" s="1309"/>
      <c r="JKU3" s="1309"/>
      <c r="JKV3" s="1309"/>
      <c r="JKW3" s="1309"/>
      <c r="JKX3" s="1309"/>
      <c r="JKY3" s="1309"/>
      <c r="JKZ3" s="1309"/>
      <c r="JLA3" s="1309"/>
      <c r="JLB3" s="1309"/>
      <c r="JLC3" s="1309"/>
      <c r="JLD3" s="1309"/>
      <c r="JLE3" s="1309"/>
      <c r="JLF3" s="1309"/>
      <c r="JLG3" s="1309"/>
      <c r="JLH3" s="1309"/>
      <c r="JLI3" s="1309"/>
      <c r="JLJ3" s="1309"/>
      <c r="JLK3" s="1309"/>
      <c r="JLL3" s="1309"/>
      <c r="JLM3" s="1309"/>
      <c r="JLN3" s="1309"/>
      <c r="JLO3" s="1309"/>
      <c r="JLP3" s="1309"/>
      <c r="JLQ3" s="1309"/>
      <c r="JLR3" s="1309"/>
      <c r="JLS3" s="1309"/>
      <c r="JLT3" s="1309"/>
      <c r="JLU3" s="1309"/>
      <c r="JLV3" s="1309"/>
      <c r="JLW3" s="1309"/>
      <c r="JLX3" s="1309"/>
      <c r="JLY3" s="1309"/>
      <c r="JLZ3" s="1309"/>
      <c r="JMA3" s="1309"/>
      <c r="JMB3" s="1309"/>
      <c r="JMC3" s="1309"/>
      <c r="JMD3" s="1309"/>
      <c r="JME3" s="1309"/>
      <c r="JMF3" s="1309"/>
      <c r="JMG3" s="1309"/>
      <c r="JMH3" s="1309"/>
      <c r="JMI3" s="1309"/>
      <c r="JMJ3" s="1309"/>
      <c r="JMK3" s="1309"/>
      <c r="JML3" s="1309"/>
      <c r="JMM3" s="1309"/>
      <c r="JMN3" s="1309"/>
      <c r="JMO3" s="1309"/>
      <c r="JMP3" s="1309"/>
      <c r="JMQ3" s="1309"/>
      <c r="JMR3" s="1309"/>
      <c r="JMS3" s="1309"/>
      <c r="JMT3" s="1309"/>
      <c r="JMU3" s="1309"/>
      <c r="JMV3" s="1309"/>
      <c r="JMW3" s="1309"/>
      <c r="JMX3" s="1309"/>
      <c r="JMY3" s="1309"/>
      <c r="JMZ3" s="1309"/>
      <c r="JNA3" s="1309"/>
      <c r="JNB3" s="1309"/>
      <c r="JNC3" s="1309"/>
      <c r="JND3" s="1309"/>
      <c r="JNE3" s="1309"/>
      <c r="JNF3" s="1309"/>
      <c r="JNG3" s="1309"/>
      <c r="JNH3" s="1309"/>
      <c r="JNI3" s="1309"/>
      <c r="JNJ3" s="1309"/>
      <c r="JNK3" s="1309"/>
      <c r="JNL3" s="1309"/>
      <c r="JNM3" s="1309"/>
      <c r="JNN3" s="1309"/>
      <c r="JNO3" s="1309"/>
      <c r="JNP3" s="1309"/>
      <c r="JNQ3" s="1309"/>
      <c r="JNR3" s="1309"/>
      <c r="JNS3" s="1309"/>
      <c r="JNT3" s="1309"/>
      <c r="JNU3" s="1309"/>
      <c r="JNV3" s="1309"/>
      <c r="JNW3" s="1309"/>
      <c r="JNX3" s="1309"/>
      <c r="JNY3" s="1309"/>
      <c r="JNZ3" s="1309"/>
      <c r="JOA3" s="1309"/>
      <c r="JOB3" s="1309"/>
      <c r="JOC3" s="1309"/>
      <c r="JOD3" s="1309"/>
      <c r="JOE3" s="1309"/>
      <c r="JOF3" s="1309"/>
      <c r="JOG3" s="1309"/>
      <c r="JOH3" s="1309"/>
      <c r="JOI3" s="1309"/>
      <c r="JOJ3" s="1309"/>
      <c r="JOK3" s="1309"/>
      <c r="JOL3" s="1309"/>
      <c r="JOM3" s="1309"/>
      <c r="JON3" s="1309"/>
      <c r="JOO3" s="1309"/>
      <c r="JOP3" s="1309"/>
      <c r="JOQ3" s="1309"/>
      <c r="JOR3" s="1309"/>
      <c r="JOS3" s="1309"/>
      <c r="JOT3" s="1309"/>
      <c r="JOU3" s="1309"/>
      <c r="JOV3" s="1309"/>
      <c r="JOW3" s="1309"/>
      <c r="JOX3" s="1309"/>
      <c r="JOY3" s="1309"/>
      <c r="JOZ3" s="1309"/>
      <c r="JPA3" s="1309"/>
      <c r="JPB3" s="1309"/>
      <c r="JPC3" s="1309"/>
      <c r="JPD3" s="1309"/>
      <c r="JPE3" s="1309"/>
      <c r="JPF3" s="1309"/>
      <c r="JPG3" s="1309"/>
      <c r="JPH3" s="1309"/>
      <c r="JPI3" s="1309"/>
      <c r="JPJ3" s="1309"/>
      <c r="JPK3" s="1309"/>
      <c r="JPL3" s="1309"/>
      <c r="JPM3" s="1309"/>
      <c r="JPN3" s="1309"/>
      <c r="JPO3" s="1309"/>
      <c r="JPP3" s="1309"/>
      <c r="JPQ3" s="1309"/>
      <c r="JPR3" s="1309"/>
      <c r="JPS3" s="1309"/>
      <c r="JPT3" s="1309"/>
      <c r="JPU3" s="1309"/>
      <c r="JPV3" s="1309"/>
      <c r="JPW3" s="1309"/>
      <c r="JPX3" s="1309"/>
      <c r="JPY3" s="1309"/>
      <c r="JPZ3" s="1309"/>
      <c r="JQA3" s="1309"/>
      <c r="JQB3" s="1309"/>
      <c r="JQC3" s="1309"/>
      <c r="JQD3" s="1309"/>
      <c r="JQE3" s="1309"/>
      <c r="JQF3" s="1309"/>
      <c r="JQG3" s="1309"/>
      <c r="JQH3" s="1309"/>
      <c r="JQI3" s="1309"/>
      <c r="JQJ3" s="1309"/>
      <c r="JQK3" s="1309"/>
      <c r="JQL3" s="1309"/>
      <c r="JQM3" s="1309"/>
      <c r="JQN3" s="1309"/>
      <c r="JQO3" s="1309"/>
      <c r="JQP3" s="1309"/>
      <c r="JQQ3" s="1309"/>
      <c r="JQR3" s="1309"/>
      <c r="JQS3" s="1309"/>
      <c r="JQT3" s="1309"/>
      <c r="JQU3" s="1309"/>
      <c r="JQV3" s="1309"/>
      <c r="JQW3" s="1309"/>
      <c r="JQX3" s="1309"/>
      <c r="JQY3" s="1309"/>
      <c r="JQZ3" s="1309"/>
      <c r="JRA3" s="1309"/>
      <c r="JRB3" s="1309"/>
      <c r="JRC3" s="1309"/>
      <c r="JRD3" s="1309"/>
      <c r="JRE3" s="1309"/>
      <c r="JRF3" s="1309"/>
      <c r="JRG3" s="1309"/>
      <c r="JRH3" s="1309"/>
      <c r="JRI3" s="1309"/>
      <c r="JRJ3" s="1309"/>
      <c r="JRK3" s="1309"/>
      <c r="JRL3" s="1309"/>
      <c r="JRM3" s="1309"/>
      <c r="JRN3" s="1309"/>
      <c r="JRO3" s="1309"/>
      <c r="JRP3" s="1309"/>
      <c r="JRQ3" s="1309"/>
      <c r="JRR3" s="1309"/>
      <c r="JRS3" s="1309"/>
      <c r="JRT3" s="1309"/>
      <c r="JRU3" s="1309"/>
      <c r="JRV3" s="1309"/>
      <c r="JRW3" s="1309"/>
      <c r="JRX3" s="1309"/>
      <c r="JRY3" s="1309"/>
      <c r="JRZ3" s="1309"/>
      <c r="JSA3" s="1309"/>
      <c r="JSB3" s="1309"/>
      <c r="JSC3" s="1309"/>
      <c r="JSD3" s="1309"/>
      <c r="JSE3" s="1309"/>
      <c r="JSF3" s="1309"/>
      <c r="JSG3" s="1309"/>
      <c r="JSH3" s="1309"/>
      <c r="JSI3" s="1309"/>
      <c r="JSJ3" s="1309"/>
      <c r="JSK3" s="1309"/>
      <c r="JSL3" s="1309"/>
      <c r="JSM3" s="1309"/>
      <c r="JSN3" s="1309"/>
      <c r="JSO3" s="1309"/>
      <c r="JSP3" s="1309"/>
      <c r="JSQ3" s="1309"/>
      <c r="JSR3" s="1309"/>
      <c r="JSS3" s="1309"/>
      <c r="JST3" s="1309"/>
      <c r="JSU3" s="1309"/>
      <c r="JSV3" s="1309"/>
      <c r="JSW3" s="1309"/>
      <c r="JSX3" s="1309"/>
      <c r="JSY3" s="1309"/>
      <c r="JSZ3" s="1309"/>
      <c r="JTA3" s="1309"/>
      <c r="JTB3" s="1309"/>
      <c r="JTC3" s="1309"/>
      <c r="JTD3" s="1309"/>
      <c r="JTE3" s="1309"/>
      <c r="JTF3" s="1309"/>
      <c r="JTG3" s="1309"/>
      <c r="JTH3" s="1309"/>
      <c r="JTI3" s="1309"/>
      <c r="JTJ3" s="1309"/>
      <c r="JTK3" s="1309"/>
      <c r="JTL3" s="1309"/>
      <c r="JTM3" s="1309"/>
      <c r="JTN3" s="1309"/>
      <c r="JTO3" s="1309"/>
      <c r="JTP3" s="1309"/>
      <c r="JTQ3" s="1309"/>
      <c r="JTR3" s="1309"/>
      <c r="JTS3" s="1309"/>
      <c r="JTT3" s="1309"/>
      <c r="JTU3" s="1309"/>
      <c r="JTV3" s="1309"/>
      <c r="JTW3" s="1309"/>
      <c r="JTX3" s="1309"/>
      <c r="JTY3" s="1309"/>
      <c r="JTZ3" s="1309"/>
      <c r="JUA3" s="1309"/>
      <c r="JUB3" s="1309"/>
      <c r="JUC3" s="1309"/>
      <c r="JUD3" s="1309"/>
      <c r="JUE3" s="1309"/>
      <c r="JUF3" s="1309"/>
      <c r="JUG3" s="1309"/>
      <c r="JUH3" s="1309"/>
      <c r="JUI3" s="1309"/>
      <c r="JUJ3" s="1309"/>
      <c r="JUK3" s="1309"/>
      <c r="JUL3" s="1309"/>
      <c r="JUM3" s="1309"/>
      <c r="JUN3" s="1309"/>
      <c r="JUO3" s="1309"/>
      <c r="JUP3" s="1309"/>
      <c r="JUQ3" s="1309"/>
      <c r="JUR3" s="1309"/>
      <c r="JUS3" s="1309"/>
      <c r="JUT3" s="1309"/>
      <c r="JUU3" s="1309"/>
      <c r="JUV3" s="1309"/>
      <c r="JUW3" s="1309"/>
      <c r="JUX3" s="1309"/>
      <c r="JUY3" s="1309"/>
      <c r="JUZ3" s="1309"/>
      <c r="JVA3" s="1309"/>
      <c r="JVB3" s="1309"/>
      <c r="JVC3" s="1309"/>
      <c r="JVD3" s="1309"/>
      <c r="JVE3" s="1309"/>
      <c r="JVF3" s="1309"/>
      <c r="JVG3" s="1309"/>
      <c r="JVH3" s="1309"/>
      <c r="JVI3" s="1309"/>
      <c r="JVJ3" s="1309"/>
      <c r="JVK3" s="1309"/>
      <c r="JVL3" s="1309"/>
      <c r="JVM3" s="1309"/>
      <c r="JVN3" s="1309"/>
      <c r="JVO3" s="1309"/>
      <c r="JVP3" s="1309"/>
      <c r="JVQ3" s="1309"/>
      <c r="JVR3" s="1309"/>
      <c r="JVS3" s="1309"/>
      <c r="JVT3" s="1309"/>
      <c r="JVU3" s="1309"/>
      <c r="JVV3" s="1309"/>
      <c r="JVW3" s="1309"/>
      <c r="JVX3" s="1309"/>
      <c r="JVY3" s="1309"/>
      <c r="JVZ3" s="1309"/>
      <c r="JWA3" s="1309"/>
      <c r="JWB3" s="1309"/>
      <c r="JWC3" s="1309"/>
      <c r="JWD3" s="1309"/>
      <c r="JWE3" s="1309"/>
      <c r="JWF3" s="1309"/>
      <c r="JWG3" s="1309"/>
      <c r="JWH3" s="1309"/>
      <c r="JWI3" s="1309"/>
      <c r="JWJ3" s="1309"/>
      <c r="JWK3" s="1309"/>
      <c r="JWL3" s="1309"/>
      <c r="JWM3" s="1309"/>
      <c r="JWN3" s="1309"/>
      <c r="JWO3" s="1309"/>
      <c r="JWP3" s="1309"/>
      <c r="JWQ3" s="1309"/>
      <c r="JWR3" s="1309"/>
      <c r="JWS3" s="1309"/>
      <c r="JWT3" s="1309"/>
      <c r="JWU3" s="1309"/>
      <c r="JWV3" s="1309"/>
      <c r="JWW3" s="1309"/>
      <c r="JWX3" s="1309"/>
      <c r="JWY3" s="1309"/>
      <c r="JWZ3" s="1309"/>
      <c r="JXA3" s="1309"/>
      <c r="JXB3" s="1309"/>
      <c r="JXC3" s="1309"/>
      <c r="JXD3" s="1309"/>
      <c r="JXE3" s="1309"/>
      <c r="JXF3" s="1309"/>
      <c r="JXG3" s="1309"/>
      <c r="JXH3" s="1309"/>
      <c r="JXI3" s="1309"/>
      <c r="JXJ3" s="1309"/>
      <c r="JXK3" s="1309"/>
      <c r="JXL3" s="1309"/>
      <c r="JXM3" s="1309"/>
      <c r="JXN3" s="1309"/>
      <c r="JXO3" s="1309"/>
      <c r="JXP3" s="1309"/>
      <c r="JXQ3" s="1309"/>
      <c r="JXR3" s="1309"/>
      <c r="JXS3" s="1309"/>
      <c r="JXT3" s="1309"/>
      <c r="JXU3" s="1309"/>
      <c r="JXV3" s="1309"/>
      <c r="JXW3" s="1309"/>
      <c r="JXX3" s="1309"/>
      <c r="JXY3" s="1309"/>
      <c r="JXZ3" s="1309"/>
      <c r="JYA3" s="1309"/>
      <c r="JYB3" s="1309"/>
      <c r="JYC3" s="1309"/>
      <c r="JYD3" s="1309"/>
      <c r="JYE3" s="1309"/>
      <c r="JYF3" s="1309"/>
      <c r="JYG3" s="1309"/>
      <c r="JYH3" s="1309"/>
      <c r="JYI3" s="1309"/>
      <c r="JYJ3" s="1309"/>
      <c r="JYK3" s="1309"/>
      <c r="JYL3" s="1309"/>
      <c r="JYM3" s="1309"/>
      <c r="JYN3" s="1309"/>
      <c r="JYO3" s="1309"/>
      <c r="JYP3" s="1309"/>
      <c r="JYQ3" s="1309"/>
      <c r="JYR3" s="1309"/>
      <c r="JYS3" s="1309"/>
      <c r="JYT3" s="1309"/>
      <c r="JYU3" s="1309"/>
      <c r="JYV3" s="1309"/>
      <c r="JYW3" s="1309"/>
      <c r="JYX3" s="1309"/>
      <c r="JYY3" s="1309"/>
      <c r="JYZ3" s="1309"/>
      <c r="JZA3" s="1309"/>
      <c r="JZB3" s="1309"/>
      <c r="JZC3" s="1309"/>
      <c r="JZD3" s="1309"/>
      <c r="JZE3" s="1309"/>
      <c r="JZF3" s="1309"/>
      <c r="JZG3" s="1309"/>
      <c r="JZH3" s="1309"/>
      <c r="JZI3" s="1309"/>
      <c r="JZJ3" s="1309"/>
      <c r="JZK3" s="1309"/>
      <c r="JZL3" s="1309"/>
      <c r="JZM3" s="1309"/>
      <c r="JZN3" s="1309"/>
      <c r="JZO3" s="1309"/>
      <c r="JZP3" s="1309"/>
      <c r="JZQ3" s="1309"/>
      <c r="JZR3" s="1309"/>
      <c r="JZS3" s="1309"/>
      <c r="JZT3" s="1309"/>
      <c r="JZU3" s="1309"/>
      <c r="JZV3" s="1309"/>
      <c r="JZW3" s="1309"/>
      <c r="JZX3" s="1309"/>
      <c r="JZY3" s="1309"/>
      <c r="JZZ3" s="1309"/>
      <c r="KAA3" s="1309"/>
      <c r="KAB3" s="1309"/>
      <c r="KAC3" s="1309"/>
      <c r="KAD3" s="1309"/>
      <c r="KAE3" s="1309"/>
      <c r="KAF3" s="1309"/>
      <c r="KAG3" s="1309"/>
      <c r="KAH3" s="1309"/>
      <c r="KAI3" s="1309"/>
      <c r="KAJ3" s="1309"/>
      <c r="KAK3" s="1309"/>
      <c r="KAL3" s="1309"/>
      <c r="KAM3" s="1309"/>
      <c r="KAN3" s="1309"/>
      <c r="KAO3" s="1309"/>
      <c r="KAP3" s="1309"/>
      <c r="KAQ3" s="1309"/>
      <c r="KAR3" s="1309"/>
      <c r="KAS3" s="1309"/>
      <c r="KAT3" s="1309"/>
      <c r="KAU3" s="1309"/>
      <c r="KAV3" s="1309"/>
      <c r="KAW3" s="1309"/>
      <c r="KAX3" s="1309"/>
      <c r="KAY3" s="1309"/>
      <c r="KAZ3" s="1309"/>
      <c r="KBA3" s="1309"/>
      <c r="KBB3" s="1309"/>
      <c r="KBC3" s="1309"/>
      <c r="KBD3" s="1309"/>
      <c r="KBE3" s="1309"/>
      <c r="KBF3" s="1309"/>
      <c r="KBG3" s="1309"/>
      <c r="KBH3" s="1309"/>
      <c r="KBI3" s="1309"/>
      <c r="KBJ3" s="1309"/>
      <c r="KBK3" s="1309"/>
      <c r="KBL3" s="1309"/>
      <c r="KBM3" s="1309"/>
      <c r="KBN3" s="1309"/>
      <c r="KBO3" s="1309"/>
      <c r="KBP3" s="1309"/>
      <c r="KBQ3" s="1309"/>
      <c r="KBR3" s="1309"/>
      <c r="KBS3" s="1309"/>
      <c r="KBT3" s="1309"/>
      <c r="KBU3" s="1309"/>
      <c r="KBV3" s="1309"/>
      <c r="KBW3" s="1309"/>
      <c r="KBX3" s="1309"/>
      <c r="KBY3" s="1309"/>
      <c r="KBZ3" s="1309"/>
      <c r="KCA3" s="1309"/>
      <c r="KCB3" s="1309"/>
      <c r="KCC3" s="1309"/>
      <c r="KCD3" s="1309"/>
      <c r="KCE3" s="1309"/>
      <c r="KCF3" s="1309"/>
      <c r="KCG3" s="1309"/>
      <c r="KCH3" s="1309"/>
      <c r="KCI3" s="1309"/>
      <c r="KCJ3" s="1309"/>
      <c r="KCK3" s="1309"/>
      <c r="KCL3" s="1309"/>
      <c r="KCM3" s="1309"/>
      <c r="KCN3" s="1309"/>
      <c r="KCO3" s="1309"/>
      <c r="KCP3" s="1309"/>
      <c r="KCQ3" s="1309"/>
      <c r="KCR3" s="1309"/>
      <c r="KCS3" s="1309"/>
      <c r="KCT3" s="1309"/>
      <c r="KCU3" s="1309"/>
      <c r="KCV3" s="1309"/>
      <c r="KCW3" s="1309"/>
      <c r="KCX3" s="1309"/>
      <c r="KCY3" s="1309"/>
      <c r="KCZ3" s="1309"/>
      <c r="KDA3" s="1309"/>
      <c r="KDB3" s="1309"/>
      <c r="KDC3" s="1309"/>
      <c r="KDD3" s="1309"/>
      <c r="KDE3" s="1309"/>
      <c r="KDF3" s="1309"/>
      <c r="KDG3" s="1309"/>
      <c r="KDH3" s="1309"/>
      <c r="KDI3" s="1309"/>
      <c r="KDJ3" s="1309"/>
      <c r="KDK3" s="1309"/>
      <c r="KDL3" s="1309"/>
      <c r="KDM3" s="1309"/>
      <c r="KDN3" s="1309"/>
      <c r="KDO3" s="1309"/>
      <c r="KDP3" s="1309"/>
      <c r="KDQ3" s="1309"/>
      <c r="KDR3" s="1309"/>
      <c r="KDS3" s="1309"/>
      <c r="KDT3" s="1309"/>
      <c r="KDU3" s="1309"/>
      <c r="KDV3" s="1309"/>
      <c r="KDW3" s="1309"/>
      <c r="KDX3" s="1309"/>
      <c r="KDY3" s="1309"/>
      <c r="KDZ3" s="1309"/>
      <c r="KEA3" s="1309"/>
      <c r="KEB3" s="1309"/>
      <c r="KEC3" s="1309"/>
      <c r="KED3" s="1309"/>
      <c r="KEE3" s="1309"/>
      <c r="KEF3" s="1309"/>
      <c r="KEG3" s="1309"/>
      <c r="KEH3" s="1309"/>
      <c r="KEI3" s="1309"/>
      <c r="KEJ3" s="1309"/>
      <c r="KEK3" s="1309"/>
      <c r="KEL3" s="1309"/>
      <c r="KEM3" s="1309"/>
      <c r="KEN3" s="1309"/>
      <c r="KEO3" s="1309"/>
      <c r="KEP3" s="1309"/>
      <c r="KEQ3" s="1309"/>
      <c r="KER3" s="1309"/>
      <c r="KES3" s="1309"/>
      <c r="KET3" s="1309"/>
      <c r="KEU3" s="1309"/>
      <c r="KEV3" s="1309"/>
      <c r="KEW3" s="1309"/>
      <c r="KEX3" s="1309"/>
      <c r="KEY3" s="1309"/>
      <c r="KEZ3" s="1309"/>
      <c r="KFA3" s="1309"/>
      <c r="KFB3" s="1309"/>
      <c r="KFC3" s="1309"/>
      <c r="KFD3" s="1309"/>
      <c r="KFE3" s="1309"/>
      <c r="KFF3" s="1309"/>
      <c r="KFG3" s="1309"/>
      <c r="KFH3" s="1309"/>
      <c r="KFI3" s="1309"/>
      <c r="KFJ3" s="1309"/>
      <c r="KFK3" s="1309"/>
      <c r="KFL3" s="1309"/>
      <c r="KFM3" s="1309"/>
      <c r="KFN3" s="1309"/>
      <c r="KFO3" s="1309"/>
      <c r="KFP3" s="1309"/>
      <c r="KFQ3" s="1309"/>
      <c r="KFR3" s="1309"/>
      <c r="KFS3" s="1309"/>
      <c r="KFT3" s="1309"/>
      <c r="KFU3" s="1309"/>
      <c r="KFV3" s="1309"/>
      <c r="KFW3" s="1309"/>
      <c r="KFX3" s="1309"/>
      <c r="KFY3" s="1309"/>
      <c r="KFZ3" s="1309"/>
      <c r="KGA3" s="1309"/>
      <c r="KGB3" s="1309"/>
      <c r="KGC3" s="1309"/>
      <c r="KGD3" s="1309"/>
      <c r="KGE3" s="1309"/>
      <c r="KGF3" s="1309"/>
      <c r="KGG3" s="1309"/>
      <c r="KGH3" s="1309"/>
      <c r="KGI3" s="1309"/>
      <c r="KGJ3" s="1309"/>
      <c r="KGK3" s="1309"/>
      <c r="KGL3" s="1309"/>
      <c r="KGM3" s="1309"/>
      <c r="KGN3" s="1309"/>
      <c r="KGO3" s="1309"/>
      <c r="KGP3" s="1309"/>
      <c r="KGQ3" s="1309"/>
      <c r="KGR3" s="1309"/>
      <c r="KGS3" s="1309"/>
      <c r="KGT3" s="1309"/>
      <c r="KGU3" s="1309"/>
      <c r="KGV3" s="1309"/>
      <c r="KGW3" s="1309"/>
      <c r="KGX3" s="1309"/>
      <c r="KGY3" s="1309"/>
      <c r="KGZ3" s="1309"/>
      <c r="KHA3" s="1309"/>
      <c r="KHB3" s="1309"/>
      <c r="KHC3" s="1309"/>
      <c r="KHD3" s="1309"/>
      <c r="KHE3" s="1309"/>
      <c r="KHF3" s="1309"/>
      <c r="KHG3" s="1309"/>
      <c r="KHH3" s="1309"/>
      <c r="KHI3" s="1309"/>
      <c r="KHJ3" s="1309"/>
      <c r="KHK3" s="1309"/>
      <c r="KHL3" s="1309"/>
      <c r="KHM3" s="1309"/>
      <c r="KHN3" s="1309"/>
      <c r="KHO3" s="1309"/>
      <c r="KHP3" s="1309"/>
      <c r="KHQ3" s="1309"/>
      <c r="KHR3" s="1309"/>
      <c r="KHS3" s="1309"/>
      <c r="KHT3" s="1309"/>
      <c r="KHU3" s="1309"/>
      <c r="KHV3" s="1309"/>
      <c r="KHW3" s="1309"/>
      <c r="KHX3" s="1309"/>
      <c r="KHY3" s="1309"/>
      <c r="KHZ3" s="1309"/>
      <c r="KIA3" s="1309"/>
      <c r="KIB3" s="1309"/>
      <c r="KIC3" s="1309"/>
      <c r="KID3" s="1309"/>
      <c r="KIE3" s="1309"/>
      <c r="KIF3" s="1309"/>
      <c r="KIG3" s="1309"/>
      <c r="KIH3" s="1309"/>
      <c r="KII3" s="1309"/>
      <c r="KIJ3" s="1309"/>
      <c r="KIK3" s="1309"/>
      <c r="KIL3" s="1309"/>
      <c r="KIM3" s="1309"/>
      <c r="KIN3" s="1309"/>
      <c r="KIO3" s="1309"/>
      <c r="KIP3" s="1309"/>
      <c r="KIQ3" s="1309"/>
      <c r="KIR3" s="1309"/>
      <c r="KIS3" s="1309"/>
      <c r="KIT3" s="1309"/>
      <c r="KIU3" s="1309"/>
      <c r="KIV3" s="1309"/>
      <c r="KIW3" s="1309"/>
      <c r="KIX3" s="1309"/>
      <c r="KIY3" s="1309"/>
      <c r="KIZ3" s="1309"/>
      <c r="KJA3" s="1309"/>
      <c r="KJB3" s="1309"/>
      <c r="KJC3" s="1309"/>
      <c r="KJD3" s="1309"/>
      <c r="KJE3" s="1309"/>
      <c r="KJF3" s="1309"/>
      <c r="KJG3" s="1309"/>
      <c r="KJH3" s="1309"/>
      <c r="KJI3" s="1309"/>
      <c r="KJJ3" s="1309"/>
      <c r="KJK3" s="1309"/>
      <c r="KJL3" s="1309"/>
      <c r="KJM3" s="1309"/>
      <c r="KJN3" s="1309"/>
      <c r="KJO3" s="1309"/>
      <c r="KJP3" s="1309"/>
      <c r="KJQ3" s="1309"/>
      <c r="KJR3" s="1309"/>
      <c r="KJS3" s="1309"/>
      <c r="KJT3" s="1309"/>
      <c r="KJU3" s="1309"/>
      <c r="KJV3" s="1309"/>
      <c r="KJW3" s="1309"/>
      <c r="KJX3" s="1309"/>
      <c r="KJY3" s="1309"/>
      <c r="KJZ3" s="1309"/>
      <c r="KKA3" s="1309"/>
      <c r="KKB3" s="1309"/>
      <c r="KKC3" s="1309"/>
      <c r="KKD3" s="1309"/>
      <c r="KKE3" s="1309"/>
      <c r="KKF3" s="1309"/>
      <c r="KKG3" s="1309"/>
      <c r="KKH3" s="1309"/>
      <c r="KKI3" s="1309"/>
      <c r="KKJ3" s="1309"/>
      <c r="KKK3" s="1309"/>
      <c r="KKL3" s="1309"/>
      <c r="KKM3" s="1309"/>
      <c r="KKN3" s="1309"/>
      <c r="KKO3" s="1309"/>
      <c r="KKP3" s="1309"/>
      <c r="KKQ3" s="1309"/>
      <c r="KKR3" s="1309"/>
      <c r="KKS3" s="1309"/>
      <c r="KKT3" s="1309"/>
      <c r="KKU3" s="1309"/>
      <c r="KKV3" s="1309"/>
      <c r="KKW3" s="1309"/>
      <c r="KKX3" s="1309"/>
      <c r="KKY3" s="1309"/>
      <c r="KKZ3" s="1309"/>
      <c r="KLA3" s="1309"/>
      <c r="KLB3" s="1309"/>
      <c r="KLC3" s="1309"/>
      <c r="KLD3" s="1309"/>
      <c r="KLE3" s="1309"/>
      <c r="KLF3" s="1309"/>
      <c r="KLG3" s="1309"/>
      <c r="KLH3" s="1309"/>
      <c r="KLI3" s="1309"/>
      <c r="KLJ3" s="1309"/>
      <c r="KLK3" s="1309"/>
      <c r="KLL3" s="1309"/>
      <c r="KLM3" s="1309"/>
      <c r="KLN3" s="1309"/>
      <c r="KLO3" s="1309"/>
      <c r="KLP3" s="1309"/>
      <c r="KLQ3" s="1309"/>
      <c r="KLR3" s="1309"/>
      <c r="KLS3" s="1309"/>
      <c r="KLT3" s="1309"/>
      <c r="KLU3" s="1309"/>
      <c r="KLV3" s="1309"/>
      <c r="KLW3" s="1309"/>
      <c r="KLX3" s="1309"/>
      <c r="KLY3" s="1309"/>
      <c r="KLZ3" s="1309"/>
      <c r="KMA3" s="1309"/>
      <c r="KMB3" s="1309"/>
      <c r="KMC3" s="1309"/>
      <c r="KMD3" s="1309"/>
      <c r="KME3" s="1309"/>
      <c r="KMF3" s="1309"/>
      <c r="KMG3" s="1309"/>
      <c r="KMH3" s="1309"/>
      <c r="KMI3" s="1309"/>
      <c r="KMJ3" s="1309"/>
      <c r="KMK3" s="1309"/>
      <c r="KML3" s="1309"/>
      <c r="KMM3" s="1309"/>
      <c r="KMN3" s="1309"/>
      <c r="KMO3" s="1309"/>
      <c r="KMP3" s="1309"/>
      <c r="KMQ3" s="1309"/>
      <c r="KMR3" s="1309"/>
      <c r="KMS3" s="1309"/>
      <c r="KMT3" s="1309"/>
      <c r="KMU3" s="1309"/>
      <c r="KMV3" s="1309"/>
      <c r="KMW3" s="1309"/>
      <c r="KMX3" s="1309"/>
      <c r="KMY3" s="1309"/>
      <c r="KMZ3" s="1309"/>
      <c r="KNA3" s="1309"/>
      <c r="KNB3" s="1309"/>
      <c r="KNC3" s="1309"/>
      <c r="KND3" s="1309"/>
      <c r="KNE3" s="1309"/>
      <c r="KNF3" s="1309"/>
      <c r="KNG3" s="1309"/>
      <c r="KNH3" s="1309"/>
      <c r="KNI3" s="1309"/>
      <c r="KNJ3" s="1309"/>
      <c r="KNK3" s="1309"/>
      <c r="KNL3" s="1309"/>
      <c r="KNM3" s="1309"/>
      <c r="KNN3" s="1309"/>
      <c r="KNO3" s="1309"/>
      <c r="KNP3" s="1309"/>
      <c r="KNQ3" s="1309"/>
      <c r="KNR3" s="1309"/>
      <c r="KNS3" s="1309"/>
      <c r="KNT3" s="1309"/>
      <c r="KNU3" s="1309"/>
      <c r="KNV3" s="1309"/>
      <c r="KNW3" s="1309"/>
      <c r="KNX3" s="1309"/>
      <c r="KNY3" s="1309"/>
      <c r="KNZ3" s="1309"/>
      <c r="KOA3" s="1309"/>
      <c r="KOB3" s="1309"/>
      <c r="KOC3" s="1309"/>
      <c r="KOD3" s="1309"/>
      <c r="KOE3" s="1309"/>
      <c r="KOF3" s="1309"/>
      <c r="KOG3" s="1309"/>
      <c r="KOH3" s="1309"/>
      <c r="KOI3" s="1309"/>
      <c r="KOJ3" s="1309"/>
      <c r="KOK3" s="1309"/>
      <c r="KOL3" s="1309"/>
      <c r="KOM3" s="1309"/>
      <c r="KON3" s="1309"/>
      <c r="KOO3" s="1309"/>
      <c r="KOP3" s="1309"/>
      <c r="KOQ3" s="1309"/>
      <c r="KOR3" s="1309"/>
      <c r="KOS3" s="1309"/>
      <c r="KOT3" s="1309"/>
      <c r="KOU3" s="1309"/>
      <c r="KOV3" s="1309"/>
      <c r="KOW3" s="1309"/>
      <c r="KOX3" s="1309"/>
      <c r="KOY3" s="1309"/>
      <c r="KOZ3" s="1309"/>
      <c r="KPA3" s="1309"/>
      <c r="KPB3" s="1309"/>
      <c r="KPC3" s="1309"/>
      <c r="KPD3" s="1309"/>
      <c r="KPE3" s="1309"/>
      <c r="KPF3" s="1309"/>
      <c r="KPG3" s="1309"/>
      <c r="KPH3" s="1309"/>
      <c r="KPI3" s="1309"/>
      <c r="KPJ3" s="1309"/>
      <c r="KPK3" s="1309"/>
      <c r="KPL3" s="1309"/>
      <c r="KPM3" s="1309"/>
      <c r="KPN3" s="1309"/>
      <c r="KPO3" s="1309"/>
      <c r="KPP3" s="1309"/>
      <c r="KPQ3" s="1309"/>
      <c r="KPR3" s="1309"/>
      <c r="KPS3" s="1309"/>
      <c r="KPT3" s="1309"/>
      <c r="KPU3" s="1309"/>
      <c r="KPV3" s="1309"/>
      <c r="KPW3" s="1309"/>
      <c r="KPX3" s="1309"/>
      <c r="KPY3" s="1309"/>
      <c r="KPZ3" s="1309"/>
      <c r="KQA3" s="1309"/>
      <c r="KQB3" s="1309"/>
      <c r="KQC3" s="1309"/>
      <c r="KQD3" s="1309"/>
      <c r="KQE3" s="1309"/>
      <c r="KQF3" s="1309"/>
      <c r="KQG3" s="1309"/>
      <c r="KQH3" s="1309"/>
      <c r="KQI3" s="1309"/>
      <c r="KQJ3" s="1309"/>
      <c r="KQK3" s="1309"/>
      <c r="KQL3" s="1309"/>
      <c r="KQM3" s="1309"/>
      <c r="KQN3" s="1309"/>
      <c r="KQO3" s="1309"/>
      <c r="KQP3" s="1309"/>
      <c r="KQQ3" s="1309"/>
      <c r="KQR3" s="1309"/>
      <c r="KQS3" s="1309"/>
      <c r="KQT3" s="1309"/>
      <c r="KQU3" s="1309"/>
      <c r="KQV3" s="1309"/>
      <c r="KQW3" s="1309"/>
      <c r="KQX3" s="1309"/>
      <c r="KQY3" s="1309"/>
      <c r="KQZ3" s="1309"/>
      <c r="KRA3" s="1309"/>
      <c r="KRB3" s="1309"/>
      <c r="KRC3" s="1309"/>
      <c r="KRD3" s="1309"/>
      <c r="KRE3" s="1309"/>
      <c r="KRF3" s="1309"/>
      <c r="KRG3" s="1309"/>
      <c r="KRH3" s="1309"/>
      <c r="KRI3" s="1309"/>
      <c r="KRJ3" s="1309"/>
      <c r="KRK3" s="1309"/>
      <c r="KRL3" s="1309"/>
      <c r="KRM3" s="1309"/>
      <c r="KRN3" s="1309"/>
      <c r="KRO3" s="1309"/>
      <c r="KRP3" s="1309"/>
      <c r="KRQ3" s="1309"/>
      <c r="KRR3" s="1309"/>
      <c r="KRS3" s="1309"/>
      <c r="KRT3" s="1309"/>
      <c r="KRU3" s="1309"/>
      <c r="KRV3" s="1309"/>
      <c r="KRW3" s="1309"/>
      <c r="KRX3" s="1309"/>
      <c r="KRY3" s="1309"/>
      <c r="KRZ3" s="1309"/>
      <c r="KSA3" s="1309"/>
      <c r="KSB3" s="1309"/>
      <c r="KSC3" s="1309"/>
      <c r="KSD3" s="1309"/>
      <c r="KSE3" s="1309"/>
      <c r="KSF3" s="1309"/>
      <c r="KSG3" s="1309"/>
      <c r="KSH3" s="1309"/>
      <c r="KSI3" s="1309"/>
      <c r="KSJ3" s="1309"/>
      <c r="KSK3" s="1309"/>
      <c r="KSL3" s="1309"/>
      <c r="KSM3" s="1309"/>
      <c r="KSN3" s="1309"/>
      <c r="KSO3" s="1309"/>
      <c r="KSP3" s="1309"/>
      <c r="KSQ3" s="1309"/>
      <c r="KSR3" s="1309"/>
      <c r="KSS3" s="1309"/>
      <c r="KST3" s="1309"/>
      <c r="KSU3" s="1309"/>
      <c r="KSV3" s="1309"/>
      <c r="KSW3" s="1309"/>
      <c r="KSX3" s="1309"/>
      <c r="KSY3" s="1309"/>
      <c r="KSZ3" s="1309"/>
      <c r="KTA3" s="1309"/>
      <c r="KTB3" s="1309"/>
      <c r="KTC3" s="1309"/>
      <c r="KTD3" s="1309"/>
      <c r="KTE3" s="1309"/>
      <c r="KTF3" s="1309"/>
      <c r="KTG3" s="1309"/>
      <c r="KTH3" s="1309"/>
      <c r="KTI3" s="1309"/>
      <c r="KTJ3" s="1309"/>
      <c r="KTK3" s="1309"/>
      <c r="KTL3" s="1309"/>
      <c r="KTM3" s="1309"/>
      <c r="KTN3" s="1309"/>
      <c r="KTO3" s="1309"/>
      <c r="KTP3" s="1309"/>
      <c r="KTQ3" s="1309"/>
      <c r="KTR3" s="1309"/>
      <c r="KTS3" s="1309"/>
      <c r="KTT3" s="1309"/>
      <c r="KTU3" s="1309"/>
      <c r="KTV3" s="1309"/>
      <c r="KTW3" s="1309"/>
      <c r="KTX3" s="1309"/>
      <c r="KTY3" s="1309"/>
      <c r="KTZ3" s="1309"/>
      <c r="KUA3" s="1309"/>
      <c r="KUB3" s="1309"/>
      <c r="KUC3" s="1309"/>
      <c r="KUD3" s="1309"/>
      <c r="KUE3" s="1309"/>
      <c r="KUF3" s="1309"/>
      <c r="KUG3" s="1309"/>
      <c r="KUH3" s="1309"/>
      <c r="KUI3" s="1309"/>
      <c r="KUJ3" s="1309"/>
      <c r="KUK3" s="1309"/>
      <c r="KUL3" s="1309"/>
      <c r="KUM3" s="1309"/>
      <c r="KUN3" s="1309"/>
      <c r="KUO3" s="1309"/>
      <c r="KUP3" s="1309"/>
      <c r="KUQ3" s="1309"/>
      <c r="KUR3" s="1309"/>
      <c r="KUS3" s="1309"/>
      <c r="KUT3" s="1309"/>
      <c r="KUU3" s="1309"/>
      <c r="KUV3" s="1309"/>
      <c r="KUW3" s="1309"/>
      <c r="KUX3" s="1309"/>
      <c r="KUY3" s="1309"/>
      <c r="KUZ3" s="1309"/>
      <c r="KVA3" s="1309"/>
      <c r="KVB3" s="1309"/>
      <c r="KVC3" s="1309"/>
      <c r="KVD3" s="1309"/>
      <c r="KVE3" s="1309"/>
      <c r="KVF3" s="1309"/>
      <c r="KVG3" s="1309"/>
      <c r="KVH3" s="1309"/>
      <c r="KVI3" s="1309"/>
      <c r="KVJ3" s="1309"/>
      <c r="KVK3" s="1309"/>
      <c r="KVL3" s="1309"/>
      <c r="KVM3" s="1309"/>
      <c r="KVN3" s="1309"/>
      <c r="KVO3" s="1309"/>
      <c r="KVP3" s="1309"/>
      <c r="KVQ3" s="1309"/>
      <c r="KVR3" s="1309"/>
      <c r="KVS3" s="1309"/>
      <c r="KVT3" s="1309"/>
      <c r="KVU3" s="1309"/>
      <c r="KVV3" s="1309"/>
      <c r="KVW3" s="1309"/>
      <c r="KVX3" s="1309"/>
      <c r="KVY3" s="1309"/>
      <c r="KVZ3" s="1309"/>
      <c r="KWA3" s="1309"/>
      <c r="KWB3" s="1309"/>
      <c r="KWC3" s="1309"/>
      <c r="KWD3" s="1309"/>
      <c r="KWE3" s="1309"/>
      <c r="KWF3" s="1309"/>
      <c r="KWG3" s="1309"/>
      <c r="KWH3" s="1309"/>
      <c r="KWI3" s="1309"/>
      <c r="KWJ3" s="1309"/>
      <c r="KWK3" s="1309"/>
      <c r="KWL3" s="1309"/>
      <c r="KWM3" s="1309"/>
      <c r="KWN3" s="1309"/>
      <c r="KWO3" s="1309"/>
      <c r="KWP3" s="1309"/>
      <c r="KWQ3" s="1309"/>
      <c r="KWR3" s="1309"/>
      <c r="KWS3" s="1309"/>
      <c r="KWT3" s="1309"/>
      <c r="KWU3" s="1309"/>
      <c r="KWV3" s="1309"/>
      <c r="KWW3" s="1309"/>
      <c r="KWX3" s="1309"/>
      <c r="KWY3" s="1309"/>
      <c r="KWZ3" s="1309"/>
      <c r="KXA3" s="1309"/>
      <c r="KXB3" s="1309"/>
      <c r="KXC3" s="1309"/>
      <c r="KXD3" s="1309"/>
      <c r="KXE3" s="1309"/>
      <c r="KXF3" s="1309"/>
      <c r="KXG3" s="1309"/>
      <c r="KXH3" s="1309"/>
      <c r="KXI3" s="1309"/>
      <c r="KXJ3" s="1309"/>
      <c r="KXK3" s="1309"/>
      <c r="KXL3" s="1309"/>
      <c r="KXM3" s="1309"/>
      <c r="KXN3" s="1309"/>
      <c r="KXO3" s="1309"/>
      <c r="KXP3" s="1309"/>
      <c r="KXQ3" s="1309"/>
      <c r="KXR3" s="1309"/>
      <c r="KXS3" s="1309"/>
      <c r="KXT3" s="1309"/>
      <c r="KXU3" s="1309"/>
      <c r="KXV3" s="1309"/>
      <c r="KXW3" s="1309"/>
      <c r="KXX3" s="1309"/>
      <c r="KXY3" s="1309"/>
      <c r="KXZ3" s="1309"/>
      <c r="KYA3" s="1309"/>
      <c r="KYB3" s="1309"/>
      <c r="KYC3" s="1309"/>
      <c r="KYD3" s="1309"/>
      <c r="KYE3" s="1309"/>
      <c r="KYF3" s="1309"/>
      <c r="KYG3" s="1309"/>
      <c r="KYH3" s="1309"/>
      <c r="KYI3" s="1309"/>
      <c r="KYJ3" s="1309"/>
      <c r="KYK3" s="1309"/>
      <c r="KYL3" s="1309"/>
      <c r="KYM3" s="1309"/>
      <c r="KYN3" s="1309"/>
      <c r="KYO3" s="1309"/>
      <c r="KYP3" s="1309"/>
      <c r="KYQ3" s="1309"/>
      <c r="KYR3" s="1309"/>
      <c r="KYS3" s="1309"/>
      <c r="KYT3" s="1309"/>
      <c r="KYU3" s="1309"/>
      <c r="KYV3" s="1309"/>
      <c r="KYW3" s="1309"/>
      <c r="KYX3" s="1309"/>
      <c r="KYY3" s="1309"/>
      <c r="KYZ3" s="1309"/>
      <c r="KZA3" s="1309"/>
      <c r="KZB3" s="1309"/>
      <c r="KZC3" s="1309"/>
      <c r="KZD3" s="1309"/>
      <c r="KZE3" s="1309"/>
      <c r="KZF3" s="1309"/>
      <c r="KZG3" s="1309"/>
      <c r="KZH3" s="1309"/>
      <c r="KZI3" s="1309"/>
      <c r="KZJ3" s="1309"/>
      <c r="KZK3" s="1309"/>
      <c r="KZL3" s="1309"/>
      <c r="KZM3" s="1309"/>
      <c r="KZN3" s="1309"/>
      <c r="KZO3" s="1309"/>
      <c r="KZP3" s="1309"/>
      <c r="KZQ3" s="1309"/>
      <c r="KZR3" s="1309"/>
      <c r="KZS3" s="1309"/>
      <c r="KZT3" s="1309"/>
      <c r="KZU3" s="1309"/>
      <c r="KZV3" s="1309"/>
      <c r="KZW3" s="1309"/>
      <c r="KZX3" s="1309"/>
      <c r="KZY3" s="1309"/>
      <c r="KZZ3" s="1309"/>
      <c r="LAA3" s="1309"/>
      <c r="LAB3" s="1309"/>
      <c r="LAC3" s="1309"/>
      <c r="LAD3" s="1309"/>
      <c r="LAE3" s="1309"/>
      <c r="LAF3" s="1309"/>
      <c r="LAG3" s="1309"/>
      <c r="LAH3" s="1309"/>
      <c r="LAI3" s="1309"/>
      <c r="LAJ3" s="1309"/>
      <c r="LAK3" s="1309"/>
      <c r="LAL3" s="1309"/>
      <c r="LAM3" s="1309"/>
      <c r="LAN3" s="1309"/>
      <c r="LAO3" s="1309"/>
      <c r="LAP3" s="1309"/>
      <c r="LAQ3" s="1309"/>
      <c r="LAR3" s="1309"/>
      <c r="LAS3" s="1309"/>
      <c r="LAT3" s="1309"/>
      <c r="LAU3" s="1309"/>
      <c r="LAV3" s="1309"/>
      <c r="LAW3" s="1309"/>
      <c r="LAX3" s="1309"/>
      <c r="LAY3" s="1309"/>
      <c r="LAZ3" s="1309"/>
      <c r="LBA3" s="1309"/>
      <c r="LBB3" s="1309"/>
      <c r="LBC3" s="1309"/>
      <c r="LBD3" s="1309"/>
      <c r="LBE3" s="1309"/>
      <c r="LBF3" s="1309"/>
      <c r="LBG3" s="1309"/>
      <c r="LBH3" s="1309"/>
      <c r="LBI3" s="1309"/>
      <c r="LBJ3" s="1309"/>
      <c r="LBK3" s="1309"/>
      <c r="LBL3" s="1309"/>
      <c r="LBM3" s="1309"/>
      <c r="LBN3" s="1309"/>
      <c r="LBO3" s="1309"/>
      <c r="LBP3" s="1309"/>
      <c r="LBQ3" s="1309"/>
      <c r="LBR3" s="1309"/>
      <c r="LBS3" s="1309"/>
      <c r="LBT3" s="1309"/>
      <c r="LBU3" s="1309"/>
      <c r="LBV3" s="1309"/>
      <c r="LBW3" s="1309"/>
      <c r="LBX3" s="1309"/>
      <c r="LBY3" s="1309"/>
      <c r="LBZ3" s="1309"/>
      <c r="LCA3" s="1309"/>
      <c r="LCB3" s="1309"/>
      <c r="LCC3" s="1309"/>
      <c r="LCD3" s="1309"/>
      <c r="LCE3" s="1309"/>
      <c r="LCF3" s="1309"/>
      <c r="LCG3" s="1309"/>
      <c r="LCH3" s="1309"/>
      <c r="LCI3" s="1309"/>
      <c r="LCJ3" s="1309"/>
      <c r="LCK3" s="1309"/>
      <c r="LCL3" s="1309"/>
      <c r="LCM3" s="1309"/>
      <c r="LCN3" s="1309"/>
      <c r="LCO3" s="1309"/>
      <c r="LCP3" s="1309"/>
      <c r="LCQ3" s="1309"/>
      <c r="LCR3" s="1309"/>
      <c r="LCS3" s="1309"/>
      <c r="LCT3" s="1309"/>
      <c r="LCU3" s="1309"/>
      <c r="LCV3" s="1309"/>
      <c r="LCW3" s="1309"/>
      <c r="LCX3" s="1309"/>
      <c r="LCY3" s="1309"/>
      <c r="LCZ3" s="1309"/>
      <c r="LDA3" s="1309"/>
      <c r="LDB3" s="1309"/>
      <c r="LDC3" s="1309"/>
      <c r="LDD3" s="1309"/>
      <c r="LDE3" s="1309"/>
      <c r="LDF3" s="1309"/>
      <c r="LDG3" s="1309"/>
      <c r="LDH3" s="1309"/>
      <c r="LDI3" s="1309"/>
      <c r="LDJ3" s="1309"/>
      <c r="LDK3" s="1309"/>
      <c r="LDL3" s="1309"/>
      <c r="LDM3" s="1309"/>
      <c r="LDN3" s="1309"/>
      <c r="LDO3" s="1309"/>
      <c r="LDP3" s="1309"/>
      <c r="LDQ3" s="1309"/>
      <c r="LDR3" s="1309"/>
      <c r="LDS3" s="1309"/>
      <c r="LDT3" s="1309"/>
      <c r="LDU3" s="1309"/>
      <c r="LDV3" s="1309"/>
      <c r="LDW3" s="1309"/>
      <c r="LDX3" s="1309"/>
      <c r="LDY3" s="1309"/>
      <c r="LDZ3" s="1309"/>
      <c r="LEA3" s="1309"/>
      <c r="LEB3" s="1309"/>
      <c r="LEC3" s="1309"/>
      <c r="LED3" s="1309"/>
      <c r="LEE3" s="1309"/>
      <c r="LEF3" s="1309"/>
      <c r="LEG3" s="1309"/>
      <c r="LEH3" s="1309"/>
      <c r="LEI3" s="1309"/>
      <c r="LEJ3" s="1309"/>
      <c r="LEK3" s="1309"/>
      <c r="LEL3" s="1309"/>
      <c r="LEM3" s="1309"/>
      <c r="LEN3" s="1309"/>
      <c r="LEO3" s="1309"/>
      <c r="LEP3" s="1309"/>
      <c r="LEQ3" s="1309"/>
      <c r="LER3" s="1309"/>
      <c r="LES3" s="1309"/>
      <c r="LET3" s="1309"/>
      <c r="LEU3" s="1309"/>
      <c r="LEV3" s="1309"/>
      <c r="LEW3" s="1309"/>
      <c r="LEX3" s="1309"/>
      <c r="LEY3" s="1309"/>
      <c r="LEZ3" s="1309"/>
      <c r="LFA3" s="1309"/>
      <c r="LFB3" s="1309"/>
      <c r="LFC3" s="1309"/>
      <c r="LFD3" s="1309"/>
      <c r="LFE3" s="1309"/>
      <c r="LFF3" s="1309"/>
      <c r="LFG3" s="1309"/>
      <c r="LFH3" s="1309"/>
      <c r="LFI3" s="1309"/>
      <c r="LFJ3" s="1309"/>
      <c r="LFK3" s="1309"/>
      <c r="LFL3" s="1309"/>
      <c r="LFM3" s="1309"/>
      <c r="LFN3" s="1309"/>
      <c r="LFO3" s="1309"/>
      <c r="LFP3" s="1309"/>
      <c r="LFQ3" s="1309"/>
      <c r="LFR3" s="1309"/>
      <c r="LFS3" s="1309"/>
      <c r="LFT3" s="1309"/>
      <c r="LFU3" s="1309"/>
      <c r="LFV3" s="1309"/>
      <c r="LFW3" s="1309"/>
      <c r="LFX3" s="1309"/>
      <c r="LFY3" s="1309"/>
      <c r="LFZ3" s="1309"/>
      <c r="LGA3" s="1309"/>
      <c r="LGB3" s="1309"/>
      <c r="LGC3" s="1309"/>
      <c r="LGD3" s="1309"/>
      <c r="LGE3" s="1309"/>
      <c r="LGF3" s="1309"/>
      <c r="LGG3" s="1309"/>
      <c r="LGH3" s="1309"/>
      <c r="LGI3" s="1309"/>
      <c r="LGJ3" s="1309"/>
      <c r="LGK3" s="1309"/>
      <c r="LGL3" s="1309"/>
      <c r="LGM3" s="1309"/>
      <c r="LGN3" s="1309"/>
      <c r="LGO3" s="1309"/>
      <c r="LGP3" s="1309"/>
      <c r="LGQ3" s="1309"/>
      <c r="LGR3" s="1309"/>
      <c r="LGS3" s="1309"/>
      <c r="LGT3" s="1309"/>
      <c r="LGU3" s="1309"/>
      <c r="LGV3" s="1309"/>
      <c r="LGW3" s="1309"/>
      <c r="LGX3" s="1309"/>
      <c r="LGY3" s="1309"/>
      <c r="LGZ3" s="1309"/>
      <c r="LHA3" s="1309"/>
      <c r="LHB3" s="1309"/>
      <c r="LHC3" s="1309"/>
      <c r="LHD3" s="1309"/>
      <c r="LHE3" s="1309"/>
      <c r="LHF3" s="1309"/>
      <c r="LHG3" s="1309"/>
      <c r="LHH3" s="1309"/>
      <c r="LHI3" s="1309"/>
      <c r="LHJ3" s="1309"/>
      <c r="LHK3" s="1309"/>
      <c r="LHL3" s="1309"/>
      <c r="LHM3" s="1309"/>
      <c r="LHN3" s="1309"/>
      <c r="LHO3" s="1309"/>
      <c r="LHP3" s="1309"/>
      <c r="LHQ3" s="1309"/>
      <c r="LHR3" s="1309"/>
      <c r="LHS3" s="1309"/>
      <c r="LHT3" s="1309"/>
      <c r="LHU3" s="1309"/>
      <c r="LHV3" s="1309"/>
      <c r="LHW3" s="1309"/>
      <c r="LHX3" s="1309"/>
      <c r="LHY3" s="1309"/>
      <c r="LHZ3" s="1309"/>
      <c r="LIA3" s="1309"/>
      <c r="LIB3" s="1309"/>
      <c r="LIC3" s="1309"/>
      <c r="LID3" s="1309"/>
      <c r="LIE3" s="1309"/>
      <c r="LIF3" s="1309"/>
      <c r="LIG3" s="1309"/>
      <c r="LIH3" s="1309"/>
      <c r="LII3" s="1309"/>
      <c r="LIJ3" s="1309"/>
      <c r="LIK3" s="1309"/>
      <c r="LIL3" s="1309"/>
      <c r="LIM3" s="1309"/>
      <c r="LIN3" s="1309"/>
      <c r="LIO3" s="1309"/>
      <c r="LIP3" s="1309"/>
      <c r="LIQ3" s="1309"/>
      <c r="LIR3" s="1309"/>
      <c r="LIS3" s="1309"/>
      <c r="LIT3" s="1309"/>
      <c r="LIU3" s="1309"/>
      <c r="LIV3" s="1309"/>
      <c r="LIW3" s="1309"/>
      <c r="LIX3" s="1309"/>
      <c r="LIY3" s="1309"/>
      <c r="LIZ3" s="1309"/>
      <c r="LJA3" s="1309"/>
      <c r="LJB3" s="1309"/>
      <c r="LJC3" s="1309"/>
      <c r="LJD3" s="1309"/>
      <c r="LJE3" s="1309"/>
      <c r="LJF3" s="1309"/>
      <c r="LJG3" s="1309"/>
      <c r="LJH3" s="1309"/>
      <c r="LJI3" s="1309"/>
      <c r="LJJ3" s="1309"/>
      <c r="LJK3" s="1309"/>
      <c r="LJL3" s="1309"/>
      <c r="LJM3" s="1309"/>
      <c r="LJN3" s="1309"/>
      <c r="LJO3" s="1309"/>
      <c r="LJP3" s="1309"/>
      <c r="LJQ3" s="1309"/>
      <c r="LJR3" s="1309"/>
      <c r="LJS3" s="1309"/>
      <c r="LJT3" s="1309"/>
      <c r="LJU3" s="1309"/>
      <c r="LJV3" s="1309"/>
      <c r="LJW3" s="1309"/>
      <c r="LJX3" s="1309"/>
      <c r="LJY3" s="1309"/>
      <c r="LJZ3" s="1309"/>
      <c r="LKA3" s="1309"/>
      <c r="LKB3" s="1309"/>
      <c r="LKC3" s="1309"/>
      <c r="LKD3" s="1309"/>
      <c r="LKE3" s="1309"/>
      <c r="LKF3" s="1309"/>
      <c r="LKG3" s="1309"/>
      <c r="LKH3" s="1309"/>
      <c r="LKI3" s="1309"/>
      <c r="LKJ3" s="1309"/>
      <c r="LKK3" s="1309"/>
      <c r="LKL3" s="1309"/>
      <c r="LKM3" s="1309"/>
      <c r="LKN3" s="1309"/>
      <c r="LKO3" s="1309"/>
      <c r="LKP3" s="1309"/>
      <c r="LKQ3" s="1309"/>
      <c r="LKR3" s="1309"/>
      <c r="LKS3" s="1309"/>
      <c r="LKT3" s="1309"/>
      <c r="LKU3" s="1309"/>
      <c r="LKV3" s="1309"/>
      <c r="LKW3" s="1309"/>
      <c r="LKX3" s="1309"/>
      <c r="LKY3" s="1309"/>
      <c r="LKZ3" s="1309"/>
      <c r="LLA3" s="1309"/>
      <c r="LLB3" s="1309"/>
      <c r="LLC3" s="1309"/>
      <c r="LLD3" s="1309"/>
      <c r="LLE3" s="1309"/>
      <c r="LLF3" s="1309"/>
      <c r="LLG3" s="1309"/>
      <c r="LLH3" s="1309"/>
      <c r="LLI3" s="1309"/>
      <c r="LLJ3" s="1309"/>
      <c r="LLK3" s="1309"/>
      <c r="LLL3" s="1309"/>
      <c r="LLM3" s="1309"/>
      <c r="LLN3" s="1309"/>
      <c r="LLO3" s="1309"/>
      <c r="LLP3" s="1309"/>
      <c r="LLQ3" s="1309"/>
      <c r="LLR3" s="1309"/>
      <c r="LLS3" s="1309"/>
      <c r="LLT3" s="1309"/>
      <c r="LLU3" s="1309"/>
      <c r="LLV3" s="1309"/>
      <c r="LLW3" s="1309"/>
      <c r="LLX3" s="1309"/>
      <c r="LLY3" s="1309"/>
      <c r="LLZ3" s="1309"/>
      <c r="LMA3" s="1309"/>
      <c r="LMB3" s="1309"/>
      <c r="LMC3" s="1309"/>
      <c r="LMD3" s="1309"/>
      <c r="LME3" s="1309"/>
      <c r="LMF3" s="1309"/>
      <c r="LMG3" s="1309"/>
      <c r="LMH3" s="1309"/>
      <c r="LMI3" s="1309"/>
      <c r="LMJ3" s="1309"/>
      <c r="LMK3" s="1309"/>
      <c r="LML3" s="1309"/>
      <c r="LMM3" s="1309"/>
      <c r="LMN3" s="1309"/>
      <c r="LMO3" s="1309"/>
      <c r="LMP3" s="1309"/>
      <c r="LMQ3" s="1309"/>
      <c r="LMR3" s="1309"/>
      <c r="LMS3" s="1309"/>
      <c r="LMT3" s="1309"/>
      <c r="LMU3" s="1309"/>
      <c r="LMV3" s="1309"/>
      <c r="LMW3" s="1309"/>
      <c r="LMX3" s="1309"/>
      <c r="LMY3" s="1309"/>
      <c r="LMZ3" s="1309"/>
      <c r="LNA3" s="1309"/>
      <c r="LNB3" s="1309"/>
      <c r="LNC3" s="1309"/>
      <c r="LND3" s="1309"/>
      <c r="LNE3" s="1309"/>
      <c r="LNF3" s="1309"/>
      <c r="LNG3" s="1309"/>
      <c r="LNH3" s="1309"/>
      <c r="LNI3" s="1309"/>
      <c r="LNJ3" s="1309"/>
      <c r="LNK3" s="1309"/>
      <c r="LNL3" s="1309"/>
      <c r="LNM3" s="1309"/>
      <c r="LNN3" s="1309"/>
      <c r="LNO3" s="1309"/>
      <c r="LNP3" s="1309"/>
      <c r="LNQ3" s="1309"/>
      <c r="LNR3" s="1309"/>
      <c r="LNS3" s="1309"/>
      <c r="LNT3" s="1309"/>
      <c r="LNU3" s="1309"/>
      <c r="LNV3" s="1309"/>
      <c r="LNW3" s="1309"/>
      <c r="LNX3" s="1309"/>
      <c r="LNY3" s="1309"/>
      <c r="LNZ3" s="1309"/>
      <c r="LOA3" s="1309"/>
      <c r="LOB3" s="1309"/>
      <c r="LOC3" s="1309"/>
      <c r="LOD3" s="1309"/>
      <c r="LOE3" s="1309"/>
      <c r="LOF3" s="1309"/>
      <c r="LOG3" s="1309"/>
      <c r="LOH3" s="1309"/>
      <c r="LOI3" s="1309"/>
      <c r="LOJ3" s="1309"/>
      <c r="LOK3" s="1309"/>
      <c r="LOL3" s="1309"/>
      <c r="LOM3" s="1309"/>
      <c r="LON3" s="1309"/>
      <c r="LOO3" s="1309"/>
      <c r="LOP3" s="1309"/>
      <c r="LOQ3" s="1309"/>
      <c r="LOR3" s="1309"/>
      <c r="LOS3" s="1309"/>
      <c r="LOT3" s="1309"/>
      <c r="LOU3" s="1309"/>
      <c r="LOV3" s="1309"/>
      <c r="LOW3" s="1309"/>
      <c r="LOX3" s="1309"/>
      <c r="LOY3" s="1309"/>
      <c r="LOZ3" s="1309"/>
      <c r="LPA3" s="1309"/>
      <c r="LPB3" s="1309"/>
      <c r="LPC3" s="1309"/>
      <c r="LPD3" s="1309"/>
      <c r="LPE3" s="1309"/>
      <c r="LPF3" s="1309"/>
      <c r="LPG3" s="1309"/>
      <c r="LPH3" s="1309"/>
      <c r="LPI3" s="1309"/>
      <c r="LPJ3" s="1309"/>
      <c r="LPK3" s="1309"/>
      <c r="LPL3" s="1309"/>
      <c r="LPM3" s="1309"/>
      <c r="LPN3" s="1309"/>
      <c r="LPO3" s="1309"/>
      <c r="LPP3" s="1309"/>
      <c r="LPQ3" s="1309"/>
      <c r="LPR3" s="1309"/>
      <c r="LPS3" s="1309"/>
      <c r="LPT3" s="1309"/>
      <c r="LPU3" s="1309"/>
      <c r="LPV3" s="1309"/>
      <c r="LPW3" s="1309"/>
      <c r="LPX3" s="1309"/>
      <c r="LPY3" s="1309"/>
      <c r="LPZ3" s="1309"/>
      <c r="LQA3" s="1309"/>
      <c r="LQB3" s="1309"/>
      <c r="LQC3" s="1309"/>
      <c r="LQD3" s="1309"/>
      <c r="LQE3" s="1309"/>
      <c r="LQF3" s="1309"/>
      <c r="LQG3" s="1309"/>
      <c r="LQH3" s="1309"/>
      <c r="LQI3" s="1309"/>
      <c r="LQJ3" s="1309"/>
      <c r="LQK3" s="1309"/>
      <c r="LQL3" s="1309"/>
      <c r="LQM3" s="1309"/>
      <c r="LQN3" s="1309"/>
      <c r="LQO3" s="1309"/>
      <c r="LQP3" s="1309"/>
      <c r="LQQ3" s="1309"/>
      <c r="LQR3" s="1309"/>
      <c r="LQS3" s="1309"/>
      <c r="LQT3" s="1309"/>
      <c r="LQU3" s="1309"/>
      <c r="LQV3" s="1309"/>
      <c r="LQW3" s="1309"/>
      <c r="LQX3" s="1309"/>
      <c r="LQY3" s="1309"/>
      <c r="LQZ3" s="1309"/>
      <c r="LRA3" s="1309"/>
      <c r="LRB3" s="1309"/>
      <c r="LRC3" s="1309"/>
      <c r="LRD3" s="1309"/>
      <c r="LRE3" s="1309"/>
      <c r="LRF3" s="1309"/>
      <c r="LRG3" s="1309"/>
      <c r="LRH3" s="1309"/>
      <c r="LRI3" s="1309"/>
      <c r="LRJ3" s="1309"/>
      <c r="LRK3" s="1309"/>
      <c r="LRL3" s="1309"/>
      <c r="LRM3" s="1309"/>
      <c r="LRN3" s="1309"/>
      <c r="LRO3" s="1309"/>
      <c r="LRP3" s="1309"/>
      <c r="LRQ3" s="1309"/>
      <c r="LRR3" s="1309"/>
      <c r="LRS3" s="1309"/>
      <c r="LRT3" s="1309"/>
      <c r="LRU3" s="1309"/>
      <c r="LRV3" s="1309"/>
      <c r="LRW3" s="1309"/>
      <c r="LRX3" s="1309"/>
      <c r="LRY3" s="1309"/>
      <c r="LRZ3" s="1309"/>
      <c r="LSA3" s="1309"/>
      <c r="LSB3" s="1309"/>
      <c r="LSC3" s="1309"/>
      <c r="LSD3" s="1309"/>
      <c r="LSE3" s="1309"/>
      <c r="LSF3" s="1309"/>
      <c r="LSG3" s="1309"/>
      <c r="LSH3" s="1309"/>
      <c r="LSI3" s="1309"/>
      <c r="LSJ3" s="1309"/>
      <c r="LSK3" s="1309"/>
      <c r="LSL3" s="1309"/>
      <c r="LSM3" s="1309"/>
      <c r="LSN3" s="1309"/>
      <c r="LSO3" s="1309"/>
      <c r="LSP3" s="1309"/>
      <c r="LSQ3" s="1309"/>
      <c r="LSR3" s="1309"/>
      <c r="LSS3" s="1309"/>
      <c r="LST3" s="1309"/>
      <c r="LSU3" s="1309"/>
      <c r="LSV3" s="1309"/>
      <c r="LSW3" s="1309"/>
      <c r="LSX3" s="1309"/>
      <c r="LSY3" s="1309"/>
      <c r="LSZ3" s="1309"/>
      <c r="LTA3" s="1309"/>
      <c r="LTB3" s="1309"/>
      <c r="LTC3" s="1309"/>
      <c r="LTD3" s="1309"/>
      <c r="LTE3" s="1309"/>
      <c r="LTF3" s="1309"/>
      <c r="LTG3" s="1309"/>
      <c r="LTH3" s="1309"/>
      <c r="LTI3" s="1309"/>
      <c r="LTJ3" s="1309"/>
      <c r="LTK3" s="1309"/>
      <c r="LTL3" s="1309"/>
      <c r="LTM3" s="1309"/>
      <c r="LTN3" s="1309"/>
      <c r="LTO3" s="1309"/>
      <c r="LTP3" s="1309"/>
      <c r="LTQ3" s="1309"/>
      <c r="LTR3" s="1309"/>
      <c r="LTS3" s="1309"/>
      <c r="LTT3" s="1309"/>
      <c r="LTU3" s="1309"/>
      <c r="LTV3" s="1309"/>
      <c r="LTW3" s="1309"/>
      <c r="LTX3" s="1309"/>
      <c r="LTY3" s="1309"/>
      <c r="LTZ3" s="1309"/>
      <c r="LUA3" s="1309"/>
      <c r="LUB3" s="1309"/>
      <c r="LUC3" s="1309"/>
      <c r="LUD3" s="1309"/>
      <c r="LUE3" s="1309"/>
      <c r="LUF3" s="1309"/>
      <c r="LUG3" s="1309"/>
      <c r="LUH3" s="1309"/>
      <c r="LUI3" s="1309"/>
      <c r="LUJ3" s="1309"/>
      <c r="LUK3" s="1309"/>
      <c r="LUL3" s="1309"/>
      <c r="LUM3" s="1309"/>
      <c r="LUN3" s="1309"/>
      <c r="LUO3" s="1309"/>
      <c r="LUP3" s="1309"/>
      <c r="LUQ3" s="1309"/>
      <c r="LUR3" s="1309"/>
      <c r="LUS3" s="1309"/>
      <c r="LUT3" s="1309"/>
      <c r="LUU3" s="1309"/>
      <c r="LUV3" s="1309"/>
      <c r="LUW3" s="1309"/>
      <c r="LUX3" s="1309"/>
      <c r="LUY3" s="1309"/>
      <c r="LUZ3" s="1309"/>
      <c r="LVA3" s="1309"/>
      <c r="LVB3" s="1309"/>
      <c r="LVC3" s="1309"/>
      <c r="LVD3" s="1309"/>
      <c r="LVE3" s="1309"/>
      <c r="LVF3" s="1309"/>
      <c r="LVG3" s="1309"/>
      <c r="LVH3" s="1309"/>
      <c r="LVI3" s="1309"/>
      <c r="LVJ3" s="1309"/>
      <c r="LVK3" s="1309"/>
      <c r="LVL3" s="1309"/>
      <c r="LVM3" s="1309"/>
      <c r="LVN3" s="1309"/>
      <c r="LVO3" s="1309"/>
      <c r="LVP3" s="1309"/>
      <c r="LVQ3" s="1309"/>
      <c r="LVR3" s="1309"/>
      <c r="LVS3" s="1309"/>
      <c r="LVT3" s="1309"/>
      <c r="LVU3" s="1309"/>
      <c r="LVV3" s="1309"/>
      <c r="LVW3" s="1309"/>
      <c r="LVX3" s="1309"/>
      <c r="LVY3" s="1309"/>
      <c r="LVZ3" s="1309"/>
      <c r="LWA3" s="1309"/>
      <c r="LWB3" s="1309"/>
      <c r="LWC3" s="1309"/>
      <c r="LWD3" s="1309"/>
      <c r="LWE3" s="1309"/>
      <c r="LWF3" s="1309"/>
      <c r="LWG3" s="1309"/>
      <c r="LWH3" s="1309"/>
      <c r="LWI3" s="1309"/>
      <c r="LWJ3" s="1309"/>
      <c r="LWK3" s="1309"/>
      <c r="LWL3" s="1309"/>
      <c r="LWM3" s="1309"/>
      <c r="LWN3" s="1309"/>
      <c r="LWO3" s="1309"/>
      <c r="LWP3" s="1309"/>
      <c r="LWQ3" s="1309"/>
      <c r="LWR3" s="1309"/>
      <c r="LWS3" s="1309"/>
      <c r="LWT3" s="1309"/>
      <c r="LWU3" s="1309"/>
      <c r="LWV3" s="1309"/>
      <c r="LWW3" s="1309"/>
      <c r="LWX3" s="1309"/>
      <c r="LWY3" s="1309"/>
      <c r="LWZ3" s="1309"/>
      <c r="LXA3" s="1309"/>
      <c r="LXB3" s="1309"/>
      <c r="LXC3" s="1309"/>
      <c r="LXD3" s="1309"/>
      <c r="LXE3" s="1309"/>
      <c r="LXF3" s="1309"/>
      <c r="LXG3" s="1309"/>
      <c r="LXH3" s="1309"/>
      <c r="LXI3" s="1309"/>
      <c r="LXJ3" s="1309"/>
      <c r="LXK3" s="1309"/>
      <c r="LXL3" s="1309"/>
      <c r="LXM3" s="1309"/>
      <c r="LXN3" s="1309"/>
      <c r="LXO3" s="1309"/>
      <c r="LXP3" s="1309"/>
      <c r="LXQ3" s="1309"/>
      <c r="LXR3" s="1309"/>
      <c r="LXS3" s="1309"/>
      <c r="LXT3" s="1309"/>
      <c r="LXU3" s="1309"/>
      <c r="LXV3" s="1309"/>
      <c r="LXW3" s="1309"/>
      <c r="LXX3" s="1309"/>
      <c r="LXY3" s="1309"/>
      <c r="LXZ3" s="1309"/>
      <c r="LYA3" s="1309"/>
      <c r="LYB3" s="1309"/>
      <c r="LYC3" s="1309"/>
      <c r="LYD3" s="1309"/>
      <c r="LYE3" s="1309"/>
      <c r="LYF3" s="1309"/>
      <c r="LYG3" s="1309"/>
      <c r="LYH3" s="1309"/>
      <c r="LYI3" s="1309"/>
      <c r="LYJ3" s="1309"/>
      <c r="LYK3" s="1309"/>
      <c r="LYL3" s="1309"/>
      <c r="LYM3" s="1309"/>
      <c r="LYN3" s="1309"/>
      <c r="LYO3" s="1309"/>
      <c r="LYP3" s="1309"/>
      <c r="LYQ3" s="1309"/>
      <c r="LYR3" s="1309"/>
      <c r="LYS3" s="1309"/>
      <c r="LYT3" s="1309"/>
      <c r="LYU3" s="1309"/>
      <c r="LYV3" s="1309"/>
      <c r="LYW3" s="1309"/>
      <c r="LYX3" s="1309"/>
      <c r="LYY3" s="1309"/>
      <c r="LYZ3" s="1309"/>
      <c r="LZA3" s="1309"/>
      <c r="LZB3" s="1309"/>
      <c r="LZC3" s="1309"/>
      <c r="LZD3" s="1309"/>
      <c r="LZE3" s="1309"/>
      <c r="LZF3" s="1309"/>
      <c r="LZG3" s="1309"/>
      <c r="LZH3" s="1309"/>
      <c r="LZI3" s="1309"/>
      <c r="LZJ3" s="1309"/>
      <c r="LZK3" s="1309"/>
      <c r="LZL3" s="1309"/>
      <c r="LZM3" s="1309"/>
      <c r="LZN3" s="1309"/>
      <c r="LZO3" s="1309"/>
      <c r="LZP3" s="1309"/>
      <c r="LZQ3" s="1309"/>
      <c r="LZR3" s="1309"/>
      <c r="LZS3" s="1309"/>
      <c r="LZT3" s="1309"/>
      <c r="LZU3" s="1309"/>
      <c r="LZV3" s="1309"/>
      <c r="LZW3" s="1309"/>
      <c r="LZX3" s="1309"/>
      <c r="LZY3" s="1309"/>
      <c r="LZZ3" s="1309"/>
      <c r="MAA3" s="1309"/>
      <c r="MAB3" s="1309"/>
      <c r="MAC3" s="1309"/>
      <c r="MAD3" s="1309"/>
      <c r="MAE3" s="1309"/>
      <c r="MAF3" s="1309"/>
      <c r="MAG3" s="1309"/>
      <c r="MAH3" s="1309"/>
      <c r="MAI3" s="1309"/>
      <c r="MAJ3" s="1309"/>
      <c r="MAK3" s="1309"/>
      <c r="MAL3" s="1309"/>
      <c r="MAM3" s="1309"/>
      <c r="MAN3" s="1309"/>
      <c r="MAO3" s="1309"/>
      <c r="MAP3" s="1309"/>
      <c r="MAQ3" s="1309"/>
      <c r="MAR3" s="1309"/>
      <c r="MAS3" s="1309"/>
      <c r="MAT3" s="1309"/>
      <c r="MAU3" s="1309"/>
      <c r="MAV3" s="1309"/>
      <c r="MAW3" s="1309"/>
      <c r="MAX3" s="1309"/>
      <c r="MAY3" s="1309"/>
      <c r="MAZ3" s="1309"/>
      <c r="MBA3" s="1309"/>
      <c r="MBB3" s="1309"/>
      <c r="MBC3" s="1309"/>
      <c r="MBD3" s="1309"/>
      <c r="MBE3" s="1309"/>
      <c r="MBF3" s="1309"/>
      <c r="MBG3" s="1309"/>
      <c r="MBH3" s="1309"/>
      <c r="MBI3" s="1309"/>
      <c r="MBJ3" s="1309"/>
      <c r="MBK3" s="1309"/>
      <c r="MBL3" s="1309"/>
      <c r="MBM3" s="1309"/>
      <c r="MBN3" s="1309"/>
      <c r="MBO3" s="1309"/>
      <c r="MBP3" s="1309"/>
      <c r="MBQ3" s="1309"/>
      <c r="MBR3" s="1309"/>
      <c r="MBS3" s="1309"/>
      <c r="MBT3" s="1309"/>
      <c r="MBU3" s="1309"/>
      <c r="MBV3" s="1309"/>
      <c r="MBW3" s="1309"/>
      <c r="MBX3" s="1309"/>
      <c r="MBY3" s="1309"/>
      <c r="MBZ3" s="1309"/>
      <c r="MCA3" s="1309"/>
      <c r="MCB3" s="1309"/>
      <c r="MCC3" s="1309"/>
      <c r="MCD3" s="1309"/>
      <c r="MCE3" s="1309"/>
      <c r="MCF3" s="1309"/>
      <c r="MCG3" s="1309"/>
      <c r="MCH3" s="1309"/>
      <c r="MCI3" s="1309"/>
      <c r="MCJ3" s="1309"/>
      <c r="MCK3" s="1309"/>
      <c r="MCL3" s="1309"/>
      <c r="MCM3" s="1309"/>
      <c r="MCN3" s="1309"/>
      <c r="MCO3" s="1309"/>
      <c r="MCP3" s="1309"/>
      <c r="MCQ3" s="1309"/>
      <c r="MCR3" s="1309"/>
      <c r="MCS3" s="1309"/>
      <c r="MCT3" s="1309"/>
      <c r="MCU3" s="1309"/>
      <c r="MCV3" s="1309"/>
      <c r="MCW3" s="1309"/>
      <c r="MCX3" s="1309"/>
      <c r="MCY3" s="1309"/>
      <c r="MCZ3" s="1309"/>
      <c r="MDA3" s="1309"/>
      <c r="MDB3" s="1309"/>
      <c r="MDC3" s="1309"/>
      <c r="MDD3" s="1309"/>
      <c r="MDE3" s="1309"/>
      <c r="MDF3" s="1309"/>
      <c r="MDG3" s="1309"/>
      <c r="MDH3" s="1309"/>
      <c r="MDI3" s="1309"/>
      <c r="MDJ3" s="1309"/>
      <c r="MDK3" s="1309"/>
      <c r="MDL3" s="1309"/>
      <c r="MDM3" s="1309"/>
      <c r="MDN3" s="1309"/>
      <c r="MDO3" s="1309"/>
      <c r="MDP3" s="1309"/>
      <c r="MDQ3" s="1309"/>
      <c r="MDR3" s="1309"/>
      <c r="MDS3" s="1309"/>
      <c r="MDT3" s="1309"/>
      <c r="MDU3" s="1309"/>
      <c r="MDV3" s="1309"/>
      <c r="MDW3" s="1309"/>
      <c r="MDX3" s="1309"/>
      <c r="MDY3" s="1309"/>
      <c r="MDZ3" s="1309"/>
      <c r="MEA3" s="1309"/>
      <c r="MEB3" s="1309"/>
      <c r="MEC3" s="1309"/>
      <c r="MED3" s="1309"/>
      <c r="MEE3" s="1309"/>
      <c r="MEF3" s="1309"/>
      <c r="MEG3" s="1309"/>
      <c r="MEH3" s="1309"/>
      <c r="MEI3" s="1309"/>
      <c r="MEJ3" s="1309"/>
      <c r="MEK3" s="1309"/>
      <c r="MEL3" s="1309"/>
      <c r="MEM3" s="1309"/>
      <c r="MEN3" s="1309"/>
      <c r="MEO3" s="1309"/>
      <c r="MEP3" s="1309"/>
      <c r="MEQ3" s="1309"/>
      <c r="MER3" s="1309"/>
      <c r="MES3" s="1309"/>
      <c r="MET3" s="1309"/>
      <c r="MEU3" s="1309"/>
      <c r="MEV3" s="1309"/>
      <c r="MEW3" s="1309"/>
      <c r="MEX3" s="1309"/>
      <c r="MEY3" s="1309"/>
      <c r="MEZ3" s="1309"/>
      <c r="MFA3" s="1309"/>
      <c r="MFB3" s="1309"/>
      <c r="MFC3" s="1309"/>
      <c r="MFD3" s="1309"/>
      <c r="MFE3" s="1309"/>
      <c r="MFF3" s="1309"/>
      <c r="MFG3" s="1309"/>
      <c r="MFH3" s="1309"/>
      <c r="MFI3" s="1309"/>
      <c r="MFJ3" s="1309"/>
      <c r="MFK3" s="1309"/>
      <c r="MFL3" s="1309"/>
      <c r="MFM3" s="1309"/>
      <c r="MFN3" s="1309"/>
      <c r="MFO3" s="1309"/>
      <c r="MFP3" s="1309"/>
      <c r="MFQ3" s="1309"/>
      <c r="MFR3" s="1309"/>
      <c r="MFS3" s="1309"/>
      <c r="MFT3" s="1309"/>
      <c r="MFU3" s="1309"/>
      <c r="MFV3" s="1309"/>
      <c r="MFW3" s="1309"/>
      <c r="MFX3" s="1309"/>
      <c r="MFY3" s="1309"/>
      <c r="MFZ3" s="1309"/>
      <c r="MGA3" s="1309"/>
      <c r="MGB3" s="1309"/>
      <c r="MGC3" s="1309"/>
      <c r="MGD3" s="1309"/>
      <c r="MGE3" s="1309"/>
      <c r="MGF3" s="1309"/>
      <c r="MGG3" s="1309"/>
      <c r="MGH3" s="1309"/>
      <c r="MGI3" s="1309"/>
      <c r="MGJ3" s="1309"/>
      <c r="MGK3" s="1309"/>
      <c r="MGL3" s="1309"/>
      <c r="MGM3" s="1309"/>
      <c r="MGN3" s="1309"/>
      <c r="MGO3" s="1309"/>
      <c r="MGP3" s="1309"/>
      <c r="MGQ3" s="1309"/>
      <c r="MGR3" s="1309"/>
      <c r="MGS3" s="1309"/>
      <c r="MGT3" s="1309"/>
      <c r="MGU3" s="1309"/>
      <c r="MGV3" s="1309"/>
      <c r="MGW3" s="1309"/>
      <c r="MGX3" s="1309"/>
      <c r="MGY3" s="1309"/>
      <c r="MGZ3" s="1309"/>
      <c r="MHA3" s="1309"/>
      <c r="MHB3" s="1309"/>
      <c r="MHC3" s="1309"/>
      <c r="MHD3" s="1309"/>
      <c r="MHE3" s="1309"/>
      <c r="MHF3" s="1309"/>
      <c r="MHG3" s="1309"/>
      <c r="MHH3" s="1309"/>
      <c r="MHI3" s="1309"/>
      <c r="MHJ3" s="1309"/>
      <c r="MHK3" s="1309"/>
      <c r="MHL3" s="1309"/>
      <c r="MHM3" s="1309"/>
      <c r="MHN3" s="1309"/>
      <c r="MHO3" s="1309"/>
      <c r="MHP3" s="1309"/>
      <c r="MHQ3" s="1309"/>
      <c r="MHR3" s="1309"/>
      <c r="MHS3" s="1309"/>
      <c r="MHT3" s="1309"/>
      <c r="MHU3" s="1309"/>
      <c r="MHV3" s="1309"/>
      <c r="MHW3" s="1309"/>
      <c r="MHX3" s="1309"/>
      <c r="MHY3" s="1309"/>
      <c r="MHZ3" s="1309"/>
      <c r="MIA3" s="1309"/>
      <c r="MIB3" s="1309"/>
      <c r="MIC3" s="1309"/>
      <c r="MID3" s="1309"/>
      <c r="MIE3" s="1309"/>
      <c r="MIF3" s="1309"/>
      <c r="MIG3" s="1309"/>
      <c r="MIH3" s="1309"/>
      <c r="MII3" s="1309"/>
      <c r="MIJ3" s="1309"/>
      <c r="MIK3" s="1309"/>
      <c r="MIL3" s="1309"/>
      <c r="MIM3" s="1309"/>
      <c r="MIN3" s="1309"/>
      <c r="MIO3" s="1309"/>
      <c r="MIP3" s="1309"/>
      <c r="MIQ3" s="1309"/>
      <c r="MIR3" s="1309"/>
      <c r="MIS3" s="1309"/>
      <c r="MIT3" s="1309"/>
      <c r="MIU3" s="1309"/>
      <c r="MIV3" s="1309"/>
      <c r="MIW3" s="1309"/>
      <c r="MIX3" s="1309"/>
      <c r="MIY3" s="1309"/>
      <c r="MIZ3" s="1309"/>
      <c r="MJA3" s="1309"/>
      <c r="MJB3" s="1309"/>
      <c r="MJC3" s="1309"/>
      <c r="MJD3" s="1309"/>
      <c r="MJE3" s="1309"/>
      <c r="MJF3" s="1309"/>
      <c r="MJG3" s="1309"/>
      <c r="MJH3" s="1309"/>
      <c r="MJI3" s="1309"/>
      <c r="MJJ3" s="1309"/>
      <c r="MJK3" s="1309"/>
      <c r="MJL3" s="1309"/>
      <c r="MJM3" s="1309"/>
      <c r="MJN3" s="1309"/>
      <c r="MJO3" s="1309"/>
      <c r="MJP3" s="1309"/>
      <c r="MJQ3" s="1309"/>
      <c r="MJR3" s="1309"/>
      <c r="MJS3" s="1309"/>
      <c r="MJT3" s="1309"/>
      <c r="MJU3" s="1309"/>
      <c r="MJV3" s="1309"/>
      <c r="MJW3" s="1309"/>
      <c r="MJX3" s="1309"/>
      <c r="MJY3" s="1309"/>
      <c r="MJZ3" s="1309"/>
      <c r="MKA3" s="1309"/>
      <c r="MKB3" s="1309"/>
      <c r="MKC3" s="1309"/>
      <c r="MKD3" s="1309"/>
      <c r="MKE3" s="1309"/>
      <c r="MKF3" s="1309"/>
      <c r="MKG3" s="1309"/>
      <c r="MKH3" s="1309"/>
      <c r="MKI3" s="1309"/>
      <c r="MKJ3" s="1309"/>
      <c r="MKK3" s="1309"/>
      <c r="MKL3" s="1309"/>
      <c r="MKM3" s="1309"/>
      <c r="MKN3" s="1309"/>
      <c r="MKO3" s="1309"/>
      <c r="MKP3" s="1309"/>
      <c r="MKQ3" s="1309"/>
      <c r="MKR3" s="1309"/>
      <c r="MKS3" s="1309"/>
      <c r="MKT3" s="1309"/>
      <c r="MKU3" s="1309"/>
      <c r="MKV3" s="1309"/>
      <c r="MKW3" s="1309"/>
      <c r="MKX3" s="1309"/>
      <c r="MKY3" s="1309"/>
      <c r="MKZ3" s="1309"/>
      <c r="MLA3" s="1309"/>
      <c r="MLB3" s="1309"/>
      <c r="MLC3" s="1309"/>
      <c r="MLD3" s="1309"/>
      <c r="MLE3" s="1309"/>
      <c r="MLF3" s="1309"/>
      <c r="MLG3" s="1309"/>
      <c r="MLH3" s="1309"/>
      <c r="MLI3" s="1309"/>
      <c r="MLJ3" s="1309"/>
      <c r="MLK3" s="1309"/>
      <c r="MLL3" s="1309"/>
      <c r="MLM3" s="1309"/>
      <c r="MLN3" s="1309"/>
      <c r="MLO3" s="1309"/>
      <c r="MLP3" s="1309"/>
      <c r="MLQ3" s="1309"/>
      <c r="MLR3" s="1309"/>
      <c r="MLS3" s="1309"/>
      <c r="MLT3" s="1309"/>
      <c r="MLU3" s="1309"/>
      <c r="MLV3" s="1309"/>
      <c r="MLW3" s="1309"/>
      <c r="MLX3" s="1309"/>
      <c r="MLY3" s="1309"/>
      <c r="MLZ3" s="1309"/>
      <c r="MMA3" s="1309"/>
      <c r="MMB3" s="1309"/>
      <c r="MMC3" s="1309"/>
      <c r="MMD3" s="1309"/>
      <c r="MME3" s="1309"/>
      <c r="MMF3" s="1309"/>
      <c r="MMG3" s="1309"/>
      <c r="MMH3" s="1309"/>
      <c r="MMI3" s="1309"/>
      <c r="MMJ3" s="1309"/>
      <c r="MMK3" s="1309"/>
      <c r="MML3" s="1309"/>
      <c r="MMM3" s="1309"/>
      <c r="MMN3" s="1309"/>
      <c r="MMO3" s="1309"/>
      <c r="MMP3" s="1309"/>
      <c r="MMQ3" s="1309"/>
      <c r="MMR3" s="1309"/>
      <c r="MMS3" s="1309"/>
      <c r="MMT3" s="1309"/>
      <c r="MMU3" s="1309"/>
      <c r="MMV3" s="1309"/>
      <c r="MMW3" s="1309"/>
      <c r="MMX3" s="1309"/>
      <c r="MMY3" s="1309"/>
      <c r="MMZ3" s="1309"/>
      <c r="MNA3" s="1309"/>
      <c r="MNB3" s="1309"/>
      <c r="MNC3" s="1309"/>
      <c r="MND3" s="1309"/>
      <c r="MNE3" s="1309"/>
      <c r="MNF3" s="1309"/>
      <c r="MNG3" s="1309"/>
      <c r="MNH3" s="1309"/>
      <c r="MNI3" s="1309"/>
      <c r="MNJ3" s="1309"/>
      <c r="MNK3" s="1309"/>
      <c r="MNL3" s="1309"/>
      <c r="MNM3" s="1309"/>
      <c r="MNN3" s="1309"/>
      <c r="MNO3" s="1309"/>
      <c r="MNP3" s="1309"/>
      <c r="MNQ3" s="1309"/>
      <c r="MNR3" s="1309"/>
      <c r="MNS3" s="1309"/>
      <c r="MNT3" s="1309"/>
      <c r="MNU3" s="1309"/>
      <c r="MNV3" s="1309"/>
      <c r="MNW3" s="1309"/>
      <c r="MNX3" s="1309"/>
      <c r="MNY3" s="1309"/>
      <c r="MNZ3" s="1309"/>
      <c r="MOA3" s="1309"/>
      <c r="MOB3" s="1309"/>
      <c r="MOC3" s="1309"/>
      <c r="MOD3" s="1309"/>
      <c r="MOE3" s="1309"/>
      <c r="MOF3" s="1309"/>
      <c r="MOG3" s="1309"/>
      <c r="MOH3" s="1309"/>
      <c r="MOI3" s="1309"/>
      <c r="MOJ3" s="1309"/>
      <c r="MOK3" s="1309"/>
      <c r="MOL3" s="1309"/>
      <c r="MOM3" s="1309"/>
      <c r="MON3" s="1309"/>
      <c r="MOO3" s="1309"/>
      <c r="MOP3" s="1309"/>
      <c r="MOQ3" s="1309"/>
      <c r="MOR3" s="1309"/>
      <c r="MOS3" s="1309"/>
      <c r="MOT3" s="1309"/>
      <c r="MOU3" s="1309"/>
      <c r="MOV3" s="1309"/>
      <c r="MOW3" s="1309"/>
      <c r="MOX3" s="1309"/>
      <c r="MOY3" s="1309"/>
      <c r="MOZ3" s="1309"/>
      <c r="MPA3" s="1309"/>
      <c r="MPB3" s="1309"/>
      <c r="MPC3" s="1309"/>
      <c r="MPD3" s="1309"/>
      <c r="MPE3" s="1309"/>
      <c r="MPF3" s="1309"/>
      <c r="MPG3" s="1309"/>
      <c r="MPH3" s="1309"/>
      <c r="MPI3" s="1309"/>
      <c r="MPJ3" s="1309"/>
      <c r="MPK3" s="1309"/>
      <c r="MPL3" s="1309"/>
      <c r="MPM3" s="1309"/>
      <c r="MPN3" s="1309"/>
      <c r="MPO3" s="1309"/>
      <c r="MPP3" s="1309"/>
      <c r="MPQ3" s="1309"/>
      <c r="MPR3" s="1309"/>
      <c r="MPS3" s="1309"/>
      <c r="MPT3" s="1309"/>
      <c r="MPU3" s="1309"/>
      <c r="MPV3" s="1309"/>
      <c r="MPW3" s="1309"/>
      <c r="MPX3" s="1309"/>
      <c r="MPY3" s="1309"/>
      <c r="MPZ3" s="1309"/>
      <c r="MQA3" s="1309"/>
      <c r="MQB3" s="1309"/>
      <c r="MQC3" s="1309"/>
      <c r="MQD3" s="1309"/>
      <c r="MQE3" s="1309"/>
      <c r="MQF3" s="1309"/>
      <c r="MQG3" s="1309"/>
      <c r="MQH3" s="1309"/>
      <c r="MQI3" s="1309"/>
      <c r="MQJ3" s="1309"/>
      <c r="MQK3" s="1309"/>
      <c r="MQL3" s="1309"/>
      <c r="MQM3" s="1309"/>
      <c r="MQN3" s="1309"/>
      <c r="MQO3" s="1309"/>
      <c r="MQP3" s="1309"/>
      <c r="MQQ3" s="1309"/>
      <c r="MQR3" s="1309"/>
      <c r="MQS3" s="1309"/>
      <c r="MQT3" s="1309"/>
      <c r="MQU3" s="1309"/>
      <c r="MQV3" s="1309"/>
      <c r="MQW3" s="1309"/>
      <c r="MQX3" s="1309"/>
      <c r="MQY3" s="1309"/>
      <c r="MQZ3" s="1309"/>
      <c r="MRA3" s="1309"/>
      <c r="MRB3" s="1309"/>
      <c r="MRC3" s="1309"/>
      <c r="MRD3" s="1309"/>
      <c r="MRE3" s="1309"/>
      <c r="MRF3" s="1309"/>
      <c r="MRG3" s="1309"/>
      <c r="MRH3" s="1309"/>
      <c r="MRI3" s="1309"/>
      <c r="MRJ3" s="1309"/>
      <c r="MRK3" s="1309"/>
      <c r="MRL3" s="1309"/>
      <c r="MRM3" s="1309"/>
      <c r="MRN3" s="1309"/>
      <c r="MRO3" s="1309"/>
      <c r="MRP3" s="1309"/>
      <c r="MRQ3" s="1309"/>
      <c r="MRR3" s="1309"/>
      <c r="MRS3" s="1309"/>
      <c r="MRT3" s="1309"/>
      <c r="MRU3" s="1309"/>
      <c r="MRV3" s="1309"/>
      <c r="MRW3" s="1309"/>
      <c r="MRX3" s="1309"/>
      <c r="MRY3" s="1309"/>
      <c r="MRZ3" s="1309"/>
      <c r="MSA3" s="1309"/>
      <c r="MSB3" s="1309"/>
      <c r="MSC3" s="1309"/>
      <c r="MSD3" s="1309"/>
      <c r="MSE3" s="1309"/>
      <c r="MSF3" s="1309"/>
      <c r="MSG3" s="1309"/>
      <c r="MSH3" s="1309"/>
      <c r="MSI3" s="1309"/>
      <c r="MSJ3" s="1309"/>
      <c r="MSK3" s="1309"/>
      <c r="MSL3" s="1309"/>
      <c r="MSM3" s="1309"/>
      <c r="MSN3" s="1309"/>
      <c r="MSO3" s="1309"/>
      <c r="MSP3" s="1309"/>
      <c r="MSQ3" s="1309"/>
      <c r="MSR3" s="1309"/>
      <c r="MSS3" s="1309"/>
      <c r="MST3" s="1309"/>
      <c r="MSU3" s="1309"/>
      <c r="MSV3" s="1309"/>
      <c r="MSW3" s="1309"/>
      <c r="MSX3" s="1309"/>
      <c r="MSY3" s="1309"/>
      <c r="MSZ3" s="1309"/>
      <c r="MTA3" s="1309"/>
      <c r="MTB3" s="1309"/>
      <c r="MTC3" s="1309"/>
      <c r="MTD3" s="1309"/>
      <c r="MTE3" s="1309"/>
      <c r="MTF3" s="1309"/>
      <c r="MTG3" s="1309"/>
      <c r="MTH3" s="1309"/>
      <c r="MTI3" s="1309"/>
      <c r="MTJ3" s="1309"/>
      <c r="MTK3" s="1309"/>
      <c r="MTL3" s="1309"/>
      <c r="MTM3" s="1309"/>
      <c r="MTN3" s="1309"/>
      <c r="MTO3" s="1309"/>
      <c r="MTP3" s="1309"/>
      <c r="MTQ3" s="1309"/>
      <c r="MTR3" s="1309"/>
      <c r="MTS3" s="1309"/>
      <c r="MTT3" s="1309"/>
      <c r="MTU3" s="1309"/>
      <c r="MTV3" s="1309"/>
      <c r="MTW3" s="1309"/>
      <c r="MTX3" s="1309"/>
      <c r="MTY3" s="1309"/>
      <c r="MTZ3" s="1309"/>
      <c r="MUA3" s="1309"/>
      <c r="MUB3" s="1309"/>
      <c r="MUC3" s="1309"/>
      <c r="MUD3" s="1309"/>
      <c r="MUE3" s="1309"/>
      <c r="MUF3" s="1309"/>
      <c r="MUG3" s="1309"/>
      <c r="MUH3" s="1309"/>
      <c r="MUI3" s="1309"/>
      <c r="MUJ3" s="1309"/>
      <c r="MUK3" s="1309"/>
      <c r="MUL3" s="1309"/>
      <c r="MUM3" s="1309"/>
      <c r="MUN3" s="1309"/>
      <c r="MUO3" s="1309"/>
      <c r="MUP3" s="1309"/>
      <c r="MUQ3" s="1309"/>
      <c r="MUR3" s="1309"/>
      <c r="MUS3" s="1309"/>
      <c r="MUT3" s="1309"/>
      <c r="MUU3" s="1309"/>
      <c r="MUV3" s="1309"/>
      <c r="MUW3" s="1309"/>
      <c r="MUX3" s="1309"/>
      <c r="MUY3" s="1309"/>
      <c r="MUZ3" s="1309"/>
      <c r="MVA3" s="1309"/>
      <c r="MVB3" s="1309"/>
      <c r="MVC3" s="1309"/>
      <c r="MVD3" s="1309"/>
      <c r="MVE3" s="1309"/>
      <c r="MVF3" s="1309"/>
      <c r="MVG3" s="1309"/>
      <c r="MVH3" s="1309"/>
      <c r="MVI3" s="1309"/>
      <c r="MVJ3" s="1309"/>
      <c r="MVK3" s="1309"/>
      <c r="MVL3" s="1309"/>
      <c r="MVM3" s="1309"/>
      <c r="MVN3" s="1309"/>
      <c r="MVO3" s="1309"/>
      <c r="MVP3" s="1309"/>
      <c r="MVQ3" s="1309"/>
      <c r="MVR3" s="1309"/>
      <c r="MVS3" s="1309"/>
      <c r="MVT3" s="1309"/>
      <c r="MVU3" s="1309"/>
      <c r="MVV3" s="1309"/>
      <c r="MVW3" s="1309"/>
      <c r="MVX3" s="1309"/>
      <c r="MVY3" s="1309"/>
      <c r="MVZ3" s="1309"/>
      <c r="MWA3" s="1309"/>
      <c r="MWB3" s="1309"/>
      <c r="MWC3" s="1309"/>
      <c r="MWD3" s="1309"/>
      <c r="MWE3" s="1309"/>
      <c r="MWF3" s="1309"/>
      <c r="MWG3" s="1309"/>
      <c r="MWH3" s="1309"/>
      <c r="MWI3" s="1309"/>
      <c r="MWJ3" s="1309"/>
      <c r="MWK3" s="1309"/>
      <c r="MWL3" s="1309"/>
      <c r="MWM3" s="1309"/>
      <c r="MWN3" s="1309"/>
      <c r="MWO3" s="1309"/>
      <c r="MWP3" s="1309"/>
      <c r="MWQ3" s="1309"/>
      <c r="MWR3" s="1309"/>
      <c r="MWS3" s="1309"/>
      <c r="MWT3" s="1309"/>
      <c r="MWU3" s="1309"/>
      <c r="MWV3" s="1309"/>
      <c r="MWW3" s="1309"/>
      <c r="MWX3" s="1309"/>
      <c r="MWY3" s="1309"/>
      <c r="MWZ3" s="1309"/>
      <c r="MXA3" s="1309"/>
      <c r="MXB3" s="1309"/>
      <c r="MXC3" s="1309"/>
      <c r="MXD3" s="1309"/>
      <c r="MXE3" s="1309"/>
      <c r="MXF3" s="1309"/>
      <c r="MXG3" s="1309"/>
      <c r="MXH3" s="1309"/>
      <c r="MXI3" s="1309"/>
      <c r="MXJ3" s="1309"/>
      <c r="MXK3" s="1309"/>
      <c r="MXL3" s="1309"/>
      <c r="MXM3" s="1309"/>
      <c r="MXN3" s="1309"/>
      <c r="MXO3" s="1309"/>
      <c r="MXP3" s="1309"/>
      <c r="MXQ3" s="1309"/>
      <c r="MXR3" s="1309"/>
      <c r="MXS3" s="1309"/>
      <c r="MXT3" s="1309"/>
      <c r="MXU3" s="1309"/>
      <c r="MXV3" s="1309"/>
      <c r="MXW3" s="1309"/>
      <c r="MXX3" s="1309"/>
      <c r="MXY3" s="1309"/>
      <c r="MXZ3" s="1309"/>
      <c r="MYA3" s="1309"/>
      <c r="MYB3" s="1309"/>
      <c r="MYC3" s="1309"/>
      <c r="MYD3" s="1309"/>
      <c r="MYE3" s="1309"/>
      <c r="MYF3" s="1309"/>
      <c r="MYG3" s="1309"/>
      <c r="MYH3" s="1309"/>
      <c r="MYI3" s="1309"/>
      <c r="MYJ3" s="1309"/>
      <c r="MYK3" s="1309"/>
      <c r="MYL3" s="1309"/>
      <c r="MYM3" s="1309"/>
      <c r="MYN3" s="1309"/>
      <c r="MYO3" s="1309"/>
      <c r="MYP3" s="1309"/>
      <c r="MYQ3" s="1309"/>
      <c r="MYR3" s="1309"/>
      <c r="MYS3" s="1309"/>
      <c r="MYT3" s="1309"/>
      <c r="MYU3" s="1309"/>
      <c r="MYV3" s="1309"/>
      <c r="MYW3" s="1309"/>
      <c r="MYX3" s="1309"/>
      <c r="MYY3" s="1309"/>
      <c r="MYZ3" s="1309"/>
      <c r="MZA3" s="1309"/>
      <c r="MZB3" s="1309"/>
      <c r="MZC3" s="1309"/>
      <c r="MZD3" s="1309"/>
      <c r="MZE3" s="1309"/>
      <c r="MZF3" s="1309"/>
      <c r="MZG3" s="1309"/>
      <c r="MZH3" s="1309"/>
      <c r="MZI3" s="1309"/>
      <c r="MZJ3" s="1309"/>
      <c r="MZK3" s="1309"/>
      <c r="MZL3" s="1309"/>
      <c r="MZM3" s="1309"/>
      <c r="MZN3" s="1309"/>
      <c r="MZO3" s="1309"/>
      <c r="MZP3" s="1309"/>
      <c r="MZQ3" s="1309"/>
      <c r="MZR3" s="1309"/>
      <c r="MZS3" s="1309"/>
      <c r="MZT3" s="1309"/>
      <c r="MZU3" s="1309"/>
      <c r="MZV3" s="1309"/>
      <c r="MZW3" s="1309"/>
      <c r="MZX3" s="1309"/>
      <c r="MZY3" s="1309"/>
      <c r="MZZ3" s="1309"/>
      <c r="NAA3" s="1309"/>
      <c r="NAB3" s="1309"/>
      <c r="NAC3" s="1309"/>
      <c r="NAD3" s="1309"/>
      <c r="NAE3" s="1309"/>
      <c r="NAF3" s="1309"/>
      <c r="NAG3" s="1309"/>
      <c r="NAH3" s="1309"/>
      <c r="NAI3" s="1309"/>
      <c r="NAJ3" s="1309"/>
      <c r="NAK3" s="1309"/>
      <c r="NAL3" s="1309"/>
      <c r="NAM3" s="1309"/>
      <c r="NAN3" s="1309"/>
      <c r="NAO3" s="1309"/>
      <c r="NAP3" s="1309"/>
      <c r="NAQ3" s="1309"/>
      <c r="NAR3" s="1309"/>
      <c r="NAS3" s="1309"/>
      <c r="NAT3" s="1309"/>
      <c r="NAU3" s="1309"/>
      <c r="NAV3" s="1309"/>
      <c r="NAW3" s="1309"/>
      <c r="NAX3" s="1309"/>
      <c r="NAY3" s="1309"/>
      <c r="NAZ3" s="1309"/>
      <c r="NBA3" s="1309"/>
      <c r="NBB3" s="1309"/>
      <c r="NBC3" s="1309"/>
      <c r="NBD3" s="1309"/>
      <c r="NBE3" s="1309"/>
      <c r="NBF3" s="1309"/>
      <c r="NBG3" s="1309"/>
      <c r="NBH3" s="1309"/>
      <c r="NBI3" s="1309"/>
      <c r="NBJ3" s="1309"/>
      <c r="NBK3" s="1309"/>
      <c r="NBL3" s="1309"/>
      <c r="NBM3" s="1309"/>
      <c r="NBN3" s="1309"/>
      <c r="NBO3" s="1309"/>
      <c r="NBP3" s="1309"/>
      <c r="NBQ3" s="1309"/>
      <c r="NBR3" s="1309"/>
      <c r="NBS3" s="1309"/>
      <c r="NBT3" s="1309"/>
      <c r="NBU3" s="1309"/>
      <c r="NBV3" s="1309"/>
      <c r="NBW3" s="1309"/>
      <c r="NBX3" s="1309"/>
      <c r="NBY3" s="1309"/>
      <c r="NBZ3" s="1309"/>
      <c r="NCA3" s="1309"/>
      <c r="NCB3" s="1309"/>
      <c r="NCC3" s="1309"/>
      <c r="NCD3" s="1309"/>
      <c r="NCE3" s="1309"/>
      <c r="NCF3" s="1309"/>
      <c r="NCG3" s="1309"/>
      <c r="NCH3" s="1309"/>
      <c r="NCI3" s="1309"/>
      <c r="NCJ3" s="1309"/>
      <c r="NCK3" s="1309"/>
      <c r="NCL3" s="1309"/>
      <c r="NCM3" s="1309"/>
      <c r="NCN3" s="1309"/>
      <c r="NCO3" s="1309"/>
      <c r="NCP3" s="1309"/>
      <c r="NCQ3" s="1309"/>
      <c r="NCR3" s="1309"/>
      <c r="NCS3" s="1309"/>
      <c r="NCT3" s="1309"/>
      <c r="NCU3" s="1309"/>
      <c r="NCV3" s="1309"/>
      <c r="NCW3" s="1309"/>
      <c r="NCX3" s="1309"/>
      <c r="NCY3" s="1309"/>
      <c r="NCZ3" s="1309"/>
      <c r="NDA3" s="1309"/>
      <c r="NDB3" s="1309"/>
      <c r="NDC3" s="1309"/>
      <c r="NDD3" s="1309"/>
      <c r="NDE3" s="1309"/>
      <c r="NDF3" s="1309"/>
      <c r="NDG3" s="1309"/>
      <c r="NDH3" s="1309"/>
      <c r="NDI3" s="1309"/>
      <c r="NDJ3" s="1309"/>
      <c r="NDK3" s="1309"/>
      <c r="NDL3" s="1309"/>
      <c r="NDM3" s="1309"/>
      <c r="NDN3" s="1309"/>
      <c r="NDO3" s="1309"/>
      <c r="NDP3" s="1309"/>
      <c r="NDQ3" s="1309"/>
      <c r="NDR3" s="1309"/>
      <c r="NDS3" s="1309"/>
      <c r="NDT3" s="1309"/>
      <c r="NDU3" s="1309"/>
      <c r="NDV3" s="1309"/>
      <c r="NDW3" s="1309"/>
      <c r="NDX3" s="1309"/>
      <c r="NDY3" s="1309"/>
      <c r="NDZ3" s="1309"/>
      <c r="NEA3" s="1309"/>
      <c r="NEB3" s="1309"/>
      <c r="NEC3" s="1309"/>
      <c r="NED3" s="1309"/>
      <c r="NEE3" s="1309"/>
      <c r="NEF3" s="1309"/>
      <c r="NEG3" s="1309"/>
      <c r="NEH3" s="1309"/>
      <c r="NEI3" s="1309"/>
      <c r="NEJ3" s="1309"/>
      <c r="NEK3" s="1309"/>
      <c r="NEL3" s="1309"/>
      <c r="NEM3" s="1309"/>
      <c r="NEN3" s="1309"/>
      <c r="NEO3" s="1309"/>
      <c r="NEP3" s="1309"/>
      <c r="NEQ3" s="1309"/>
      <c r="NER3" s="1309"/>
      <c r="NES3" s="1309"/>
      <c r="NET3" s="1309"/>
      <c r="NEU3" s="1309"/>
      <c r="NEV3" s="1309"/>
      <c r="NEW3" s="1309"/>
      <c r="NEX3" s="1309"/>
      <c r="NEY3" s="1309"/>
      <c r="NEZ3" s="1309"/>
      <c r="NFA3" s="1309"/>
      <c r="NFB3" s="1309"/>
      <c r="NFC3" s="1309"/>
      <c r="NFD3" s="1309"/>
      <c r="NFE3" s="1309"/>
      <c r="NFF3" s="1309"/>
      <c r="NFG3" s="1309"/>
      <c r="NFH3" s="1309"/>
      <c r="NFI3" s="1309"/>
      <c r="NFJ3" s="1309"/>
      <c r="NFK3" s="1309"/>
      <c r="NFL3" s="1309"/>
      <c r="NFM3" s="1309"/>
      <c r="NFN3" s="1309"/>
      <c r="NFO3" s="1309"/>
      <c r="NFP3" s="1309"/>
      <c r="NFQ3" s="1309"/>
      <c r="NFR3" s="1309"/>
      <c r="NFS3" s="1309"/>
      <c r="NFT3" s="1309"/>
      <c r="NFU3" s="1309"/>
      <c r="NFV3" s="1309"/>
      <c r="NFW3" s="1309"/>
      <c r="NFX3" s="1309"/>
      <c r="NFY3" s="1309"/>
      <c r="NFZ3" s="1309"/>
      <c r="NGA3" s="1309"/>
      <c r="NGB3" s="1309"/>
      <c r="NGC3" s="1309"/>
      <c r="NGD3" s="1309"/>
      <c r="NGE3" s="1309"/>
      <c r="NGF3" s="1309"/>
      <c r="NGG3" s="1309"/>
      <c r="NGH3" s="1309"/>
      <c r="NGI3" s="1309"/>
      <c r="NGJ3" s="1309"/>
      <c r="NGK3" s="1309"/>
      <c r="NGL3" s="1309"/>
      <c r="NGM3" s="1309"/>
      <c r="NGN3" s="1309"/>
      <c r="NGO3" s="1309"/>
      <c r="NGP3" s="1309"/>
      <c r="NGQ3" s="1309"/>
      <c r="NGR3" s="1309"/>
      <c r="NGS3" s="1309"/>
      <c r="NGT3" s="1309"/>
      <c r="NGU3" s="1309"/>
      <c r="NGV3" s="1309"/>
      <c r="NGW3" s="1309"/>
      <c r="NGX3" s="1309"/>
      <c r="NGY3" s="1309"/>
      <c r="NGZ3" s="1309"/>
      <c r="NHA3" s="1309"/>
      <c r="NHB3" s="1309"/>
      <c r="NHC3" s="1309"/>
      <c r="NHD3" s="1309"/>
      <c r="NHE3" s="1309"/>
      <c r="NHF3" s="1309"/>
      <c r="NHG3" s="1309"/>
      <c r="NHH3" s="1309"/>
      <c r="NHI3" s="1309"/>
      <c r="NHJ3" s="1309"/>
      <c r="NHK3" s="1309"/>
      <c r="NHL3" s="1309"/>
      <c r="NHM3" s="1309"/>
      <c r="NHN3" s="1309"/>
      <c r="NHO3" s="1309"/>
      <c r="NHP3" s="1309"/>
      <c r="NHQ3" s="1309"/>
      <c r="NHR3" s="1309"/>
      <c r="NHS3" s="1309"/>
      <c r="NHT3" s="1309"/>
      <c r="NHU3" s="1309"/>
      <c r="NHV3" s="1309"/>
      <c r="NHW3" s="1309"/>
      <c r="NHX3" s="1309"/>
      <c r="NHY3" s="1309"/>
      <c r="NHZ3" s="1309"/>
      <c r="NIA3" s="1309"/>
      <c r="NIB3" s="1309"/>
      <c r="NIC3" s="1309"/>
      <c r="NID3" s="1309"/>
      <c r="NIE3" s="1309"/>
      <c r="NIF3" s="1309"/>
      <c r="NIG3" s="1309"/>
      <c r="NIH3" s="1309"/>
      <c r="NII3" s="1309"/>
      <c r="NIJ3" s="1309"/>
      <c r="NIK3" s="1309"/>
      <c r="NIL3" s="1309"/>
      <c r="NIM3" s="1309"/>
      <c r="NIN3" s="1309"/>
      <c r="NIO3" s="1309"/>
      <c r="NIP3" s="1309"/>
      <c r="NIQ3" s="1309"/>
      <c r="NIR3" s="1309"/>
      <c r="NIS3" s="1309"/>
      <c r="NIT3" s="1309"/>
      <c r="NIU3" s="1309"/>
      <c r="NIV3" s="1309"/>
      <c r="NIW3" s="1309"/>
      <c r="NIX3" s="1309"/>
      <c r="NIY3" s="1309"/>
      <c r="NIZ3" s="1309"/>
      <c r="NJA3" s="1309"/>
      <c r="NJB3" s="1309"/>
      <c r="NJC3" s="1309"/>
      <c r="NJD3" s="1309"/>
      <c r="NJE3" s="1309"/>
      <c r="NJF3" s="1309"/>
      <c r="NJG3" s="1309"/>
      <c r="NJH3" s="1309"/>
      <c r="NJI3" s="1309"/>
      <c r="NJJ3" s="1309"/>
      <c r="NJK3" s="1309"/>
      <c r="NJL3" s="1309"/>
      <c r="NJM3" s="1309"/>
      <c r="NJN3" s="1309"/>
      <c r="NJO3" s="1309"/>
      <c r="NJP3" s="1309"/>
      <c r="NJQ3" s="1309"/>
      <c r="NJR3" s="1309"/>
      <c r="NJS3" s="1309"/>
      <c r="NJT3" s="1309"/>
      <c r="NJU3" s="1309"/>
      <c r="NJV3" s="1309"/>
      <c r="NJW3" s="1309"/>
      <c r="NJX3" s="1309"/>
      <c r="NJY3" s="1309"/>
      <c r="NJZ3" s="1309"/>
      <c r="NKA3" s="1309"/>
      <c r="NKB3" s="1309"/>
      <c r="NKC3" s="1309"/>
      <c r="NKD3" s="1309"/>
      <c r="NKE3" s="1309"/>
      <c r="NKF3" s="1309"/>
      <c r="NKG3" s="1309"/>
      <c r="NKH3" s="1309"/>
      <c r="NKI3" s="1309"/>
      <c r="NKJ3" s="1309"/>
      <c r="NKK3" s="1309"/>
      <c r="NKL3" s="1309"/>
      <c r="NKM3" s="1309"/>
      <c r="NKN3" s="1309"/>
      <c r="NKO3" s="1309"/>
      <c r="NKP3" s="1309"/>
      <c r="NKQ3" s="1309"/>
      <c r="NKR3" s="1309"/>
      <c r="NKS3" s="1309"/>
      <c r="NKT3" s="1309"/>
      <c r="NKU3" s="1309"/>
      <c r="NKV3" s="1309"/>
      <c r="NKW3" s="1309"/>
      <c r="NKX3" s="1309"/>
      <c r="NKY3" s="1309"/>
      <c r="NKZ3" s="1309"/>
      <c r="NLA3" s="1309"/>
      <c r="NLB3" s="1309"/>
      <c r="NLC3" s="1309"/>
      <c r="NLD3" s="1309"/>
      <c r="NLE3" s="1309"/>
      <c r="NLF3" s="1309"/>
      <c r="NLG3" s="1309"/>
      <c r="NLH3" s="1309"/>
      <c r="NLI3" s="1309"/>
      <c r="NLJ3" s="1309"/>
      <c r="NLK3" s="1309"/>
      <c r="NLL3" s="1309"/>
      <c r="NLM3" s="1309"/>
      <c r="NLN3" s="1309"/>
      <c r="NLO3" s="1309"/>
      <c r="NLP3" s="1309"/>
      <c r="NLQ3" s="1309"/>
      <c r="NLR3" s="1309"/>
      <c r="NLS3" s="1309"/>
      <c r="NLT3" s="1309"/>
      <c r="NLU3" s="1309"/>
      <c r="NLV3" s="1309"/>
      <c r="NLW3" s="1309"/>
      <c r="NLX3" s="1309"/>
      <c r="NLY3" s="1309"/>
      <c r="NLZ3" s="1309"/>
      <c r="NMA3" s="1309"/>
      <c r="NMB3" s="1309"/>
      <c r="NMC3" s="1309"/>
      <c r="NMD3" s="1309"/>
      <c r="NME3" s="1309"/>
      <c r="NMF3" s="1309"/>
      <c r="NMG3" s="1309"/>
      <c r="NMH3" s="1309"/>
      <c r="NMI3" s="1309"/>
      <c r="NMJ3" s="1309"/>
      <c r="NMK3" s="1309"/>
      <c r="NML3" s="1309"/>
      <c r="NMM3" s="1309"/>
      <c r="NMN3" s="1309"/>
      <c r="NMO3" s="1309"/>
      <c r="NMP3" s="1309"/>
      <c r="NMQ3" s="1309"/>
      <c r="NMR3" s="1309"/>
      <c r="NMS3" s="1309"/>
      <c r="NMT3" s="1309"/>
      <c r="NMU3" s="1309"/>
      <c r="NMV3" s="1309"/>
      <c r="NMW3" s="1309"/>
      <c r="NMX3" s="1309"/>
      <c r="NMY3" s="1309"/>
      <c r="NMZ3" s="1309"/>
      <c r="NNA3" s="1309"/>
      <c r="NNB3" s="1309"/>
      <c r="NNC3" s="1309"/>
      <c r="NND3" s="1309"/>
      <c r="NNE3" s="1309"/>
      <c r="NNF3" s="1309"/>
      <c r="NNG3" s="1309"/>
      <c r="NNH3" s="1309"/>
      <c r="NNI3" s="1309"/>
      <c r="NNJ3" s="1309"/>
      <c r="NNK3" s="1309"/>
      <c r="NNL3" s="1309"/>
      <c r="NNM3" s="1309"/>
      <c r="NNN3" s="1309"/>
      <c r="NNO3" s="1309"/>
      <c r="NNP3" s="1309"/>
      <c r="NNQ3" s="1309"/>
      <c r="NNR3" s="1309"/>
      <c r="NNS3" s="1309"/>
      <c r="NNT3" s="1309"/>
      <c r="NNU3" s="1309"/>
      <c r="NNV3" s="1309"/>
      <c r="NNW3" s="1309"/>
      <c r="NNX3" s="1309"/>
      <c r="NNY3" s="1309"/>
      <c r="NNZ3" s="1309"/>
      <c r="NOA3" s="1309"/>
      <c r="NOB3" s="1309"/>
      <c r="NOC3" s="1309"/>
      <c r="NOD3" s="1309"/>
      <c r="NOE3" s="1309"/>
      <c r="NOF3" s="1309"/>
      <c r="NOG3" s="1309"/>
      <c r="NOH3" s="1309"/>
      <c r="NOI3" s="1309"/>
      <c r="NOJ3" s="1309"/>
      <c r="NOK3" s="1309"/>
      <c r="NOL3" s="1309"/>
      <c r="NOM3" s="1309"/>
      <c r="NON3" s="1309"/>
      <c r="NOO3" s="1309"/>
      <c r="NOP3" s="1309"/>
      <c r="NOQ3" s="1309"/>
      <c r="NOR3" s="1309"/>
      <c r="NOS3" s="1309"/>
      <c r="NOT3" s="1309"/>
      <c r="NOU3" s="1309"/>
      <c r="NOV3" s="1309"/>
      <c r="NOW3" s="1309"/>
      <c r="NOX3" s="1309"/>
      <c r="NOY3" s="1309"/>
      <c r="NOZ3" s="1309"/>
      <c r="NPA3" s="1309"/>
      <c r="NPB3" s="1309"/>
      <c r="NPC3" s="1309"/>
      <c r="NPD3" s="1309"/>
      <c r="NPE3" s="1309"/>
      <c r="NPF3" s="1309"/>
      <c r="NPG3" s="1309"/>
      <c r="NPH3" s="1309"/>
      <c r="NPI3" s="1309"/>
      <c r="NPJ3" s="1309"/>
      <c r="NPK3" s="1309"/>
      <c r="NPL3" s="1309"/>
      <c r="NPM3" s="1309"/>
      <c r="NPN3" s="1309"/>
      <c r="NPO3" s="1309"/>
      <c r="NPP3" s="1309"/>
      <c r="NPQ3" s="1309"/>
      <c r="NPR3" s="1309"/>
      <c r="NPS3" s="1309"/>
      <c r="NPT3" s="1309"/>
      <c r="NPU3" s="1309"/>
      <c r="NPV3" s="1309"/>
      <c r="NPW3" s="1309"/>
      <c r="NPX3" s="1309"/>
      <c r="NPY3" s="1309"/>
      <c r="NPZ3" s="1309"/>
      <c r="NQA3" s="1309"/>
      <c r="NQB3" s="1309"/>
      <c r="NQC3" s="1309"/>
      <c r="NQD3" s="1309"/>
      <c r="NQE3" s="1309"/>
      <c r="NQF3" s="1309"/>
      <c r="NQG3" s="1309"/>
      <c r="NQH3" s="1309"/>
      <c r="NQI3" s="1309"/>
      <c r="NQJ3" s="1309"/>
      <c r="NQK3" s="1309"/>
      <c r="NQL3" s="1309"/>
      <c r="NQM3" s="1309"/>
      <c r="NQN3" s="1309"/>
      <c r="NQO3" s="1309"/>
      <c r="NQP3" s="1309"/>
      <c r="NQQ3" s="1309"/>
      <c r="NQR3" s="1309"/>
      <c r="NQS3" s="1309"/>
      <c r="NQT3" s="1309"/>
      <c r="NQU3" s="1309"/>
      <c r="NQV3" s="1309"/>
      <c r="NQW3" s="1309"/>
      <c r="NQX3" s="1309"/>
      <c r="NQY3" s="1309"/>
      <c r="NQZ3" s="1309"/>
      <c r="NRA3" s="1309"/>
      <c r="NRB3" s="1309"/>
      <c r="NRC3" s="1309"/>
      <c r="NRD3" s="1309"/>
      <c r="NRE3" s="1309"/>
      <c r="NRF3" s="1309"/>
      <c r="NRG3" s="1309"/>
      <c r="NRH3" s="1309"/>
      <c r="NRI3" s="1309"/>
      <c r="NRJ3" s="1309"/>
      <c r="NRK3" s="1309"/>
      <c r="NRL3" s="1309"/>
      <c r="NRM3" s="1309"/>
      <c r="NRN3" s="1309"/>
      <c r="NRO3" s="1309"/>
      <c r="NRP3" s="1309"/>
      <c r="NRQ3" s="1309"/>
      <c r="NRR3" s="1309"/>
      <c r="NRS3" s="1309"/>
      <c r="NRT3" s="1309"/>
      <c r="NRU3" s="1309"/>
      <c r="NRV3" s="1309"/>
      <c r="NRW3" s="1309"/>
      <c r="NRX3" s="1309"/>
      <c r="NRY3" s="1309"/>
      <c r="NRZ3" s="1309"/>
      <c r="NSA3" s="1309"/>
      <c r="NSB3" s="1309"/>
      <c r="NSC3" s="1309"/>
      <c r="NSD3" s="1309"/>
      <c r="NSE3" s="1309"/>
      <c r="NSF3" s="1309"/>
      <c r="NSG3" s="1309"/>
      <c r="NSH3" s="1309"/>
      <c r="NSI3" s="1309"/>
      <c r="NSJ3" s="1309"/>
      <c r="NSK3" s="1309"/>
      <c r="NSL3" s="1309"/>
      <c r="NSM3" s="1309"/>
      <c r="NSN3" s="1309"/>
      <c r="NSO3" s="1309"/>
      <c r="NSP3" s="1309"/>
      <c r="NSQ3" s="1309"/>
      <c r="NSR3" s="1309"/>
      <c r="NSS3" s="1309"/>
      <c r="NST3" s="1309"/>
      <c r="NSU3" s="1309"/>
      <c r="NSV3" s="1309"/>
      <c r="NSW3" s="1309"/>
      <c r="NSX3" s="1309"/>
      <c r="NSY3" s="1309"/>
      <c r="NSZ3" s="1309"/>
      <c r="NTA3" s="1309"/>
      <c r="NTB3" s="1309"/>
      <c r="NTC3" s="1309"/>
      <c r="NTD3" s="1309"/>
      <c r="NTE3" s="1309"/>
      <c r="NTF3" s="1309"/>
      <c r="NTG3" s="1309"/>
      <c r="NTH3" s="1309"/>
      <c r="NTI3" s="1309"/>
      <c r="NTJ3" s="1309"/>
      <c r="NTK3" s="1309"/>
      <c r="NTL3" s="1309"/>
      <c r="NTM3" s="1309"/>
      <c r="NTN3" s="1309"/>
      <c r="NTO3" s="1309"/>
      <c r="NTP3" s="1309"/>
      <c r="NTQ3" s="1309"/>
      <c r="NTR3" s="1309"/>
      <c r="NTS3" s="1309"/>
      <c r="NTT3" s="1309"/>
      <c r="NTU3" s="1309"/>
      <c r="NTV3" s="1309"/>
      <c r="NTW3" s="1309"/>
      <c r="NTX3" s="1309"/>
      <c r="NTY3" s="1309"/>
      <c r="NTZ3" s="1309"/>
      <c r="NUA3" s="1309"/>
      <c r="NUB3" s="1309"/>
      <c r="NUC3" s="1309"/>
      <c r="NUD3" s="1309"/>
      <c r="NUE3" s="1309"/>
      <c r="NUF3" s="1309"/>
      <c r="NUG3" s="1309"/>
      <c r="NUH3" s="1309"/>
      <c r="NUI3" s="1309"/>
      <c r="NUJ3" s="1309"/>
      <c r="NUK3" s="1309"/>
      <c r="NUL3" s="1309"/>
      <c r="NUM3" s="1309"/>
      <c r="NUN3" s="1309"/>
      <c r="NUO3" s="1309"/>
      <c r="NUP3" s="1309"/>
      <c r="NUQ3" s="1309"/>
      <c r="NUR3" s="1309"/>
      <c r="NUS3" s="1309"/>
      <c r="NUT3" s="1309"/>
      <c r="NUU3" s="1309"/>
      <c r="NUV3" s="1309"/>
      <c r="NUW3" s="1309"/>
      <c r="NUX3" s="1309"/>
      <c r="NUY3" s="1309"/>
      <c r="NUZ3" s="1309"/>
      <c r="NVA3" s="1309"/>
      <c r="NVB3" s="1309"/>
      <c r="NVC3" s="1309"/>
      <c r="NVD3" s="1309"/>
      <c r="NVE3" s="1309"/>
      <c r="NVF3" s="1309"/>
      <c r="NVG3" s="1309"/>
      <c r="NVH3" s="1309"/>
      <c r="NVI3" s="1309"/>
      <c r="NVJ3" s="1309"/>
      <c r="NVK3" s="1309"/>
      <c r="NVL3" s="1309"/>
      <c r="NVM3" s="1309"/>
      <c r="NVN3" s="1309"/>
      <c r="NVO3" s="1309"/>
      <c r="NVP3" s="1309"/>
      <c r="NVQ3" s="1309"/>
      <c r="NVR3" s="1309"/>
      <c r="NVS3" s="1309"/>
      <c r="NVT3" s="1309"/>
      <c r="NVU3" s="1309"/>
      <c r="NVV3" s="1309"/>
      <c r="NVW3" s="1309"/>
      <c r="NVX3" s="1309"/>
      <c r="NVY3" s="1309"/>
      <c r="NVZ3" s="1309"/>
      <c r="NWA3" s="1309"/>
      <c r="NWB3" s="1309"/>
      <c r="NWC3" s="1309"/>
      <c r="NWD3" s="1309"/>
      <c r="NWE3" s="1309"/>
      <c r="NWF3" s="1309"/>
      <c r="NWG3" s="1309"/>
      <c r="NWH3" s="1309"/>
      <c r="NWI3" s="1309"/>
      <c r="NWJ3" s="1309"/>
      <c r="NWK3" s="1309"/>
      <c r="NWL3" s="1309"/>
      <c r="NWM3" s="1309"/>
      <c r="NWN3" s="1309"/>
      <c r="NWO3" s="1309"/>
      <c r="NWP3" s="1309"/>
      <c r="NWQ3" s="1309"/>
      <c r="NWR3" s="1309"/>
      <c r="NWS3" s="1309"/>
      <c r="NWT3" s="1309"/>
      <c r="NWU3" s="1309"/>
      <c r="NWV3" s="1309"/>
      <c r="NWW3" s="1309"/>
      <c r="NWX3" s="1309"/>
      <c r="NWY3" s="1309"/>
      <c r="NWZ3" s="1309"/>
      <c r="NXA3" s="1309"/>
      <c r="NXB3" s="1309"/>
      <c r="NXC3" s="1309"/>
      <c r="NXD3" s="1309"/>
      <c r="NXE3" s="1309"/>
      <c r="NXF3" s="1309"/>
      <c r="NXG3" s="1309"/>
      <c r="NXH3" s="1309"/>
      <c r="NXI3" s="1309"/>
      <c r="NXJ3" s="1309"/>
      <c r="NXK3" s="1309"/>
      <c r="NXL3" s="1309"/>
      <c r="NXM3" s="1309"/>
      <c r="NXN3" s="1309"/>
      <c r="NXO3" s="1309"/>
      <c r="NXP3" s="1309"/>
      <c r="NXQ3" s="1309"/>
      <c r="NXR3" s="1309"/>
      <c r="NXS3" s="1309"/>
      <c r="NXT3" s="1309"/>
      <c r="NXU3" s="1309"/>
      <c r="NXV3" s="1309"/>
      <c r="NXW3" s="1309"/>
      <c r="NXX3" s="1309"/>
      <c r="NXY3" s="1309"/>
      <c r="NXZ3" s="1309"/>
      <c r="NYA3" s="1309"/>
      <c r="NYB3" s="1309"/>
      <c r="NYC3" s="1309"/>
      <c r="NYD3" s="1309"/>
      <c r="NYE3" s="1309"/>
      <c r="NYF3" s="1309"/>
      <c r="NYG3" s="1309"/>
      <c r="NYH3" s="1309"/>
      <c r="NYI3" s="1309"/>
      <c r="NYJ3" s="1309"/>
      <c r="NYK3" s="1309"/>
      <c r="NYL3" s="1309"/>
      <c r="NYM3" s="1309"/>
      <c r="NYN3" s="1309"/>
      <c r="NYO3" s="1309"/>
      <c r="NYP3" s="1309"/>
      <c r="NYQ3" s="1309"/>
      <c r="NYR3" s="1309"/>
      <c r="NYS3" s="1309"/>
      <c r="NYT3" s="1309"/>
      <c r="NYU3" s="1309"/>
      <c r="NYV3" s="1309"/>
      <c r="NYW3" s="1309"/>
      <c r="NYX3" s="1309"/>
      <c r="NYY3" s="1309"/>
      <c r="NYZ3" s="1309"/>
      <c r="NZA3" s="1309"/>
      <c r="NZB3" s="1309"/>
      <c r="NZC3" s="1309"/>
      <c r="NZD3" s="1309"/>
      <c r="NZE3" s="1309"/>
      <c r="NZF3" s="1309"/>
      <c r="NZG3" s="1309"/>
      <c r="NZH3" s="1309"/>
      <c r="NZI3" s="1309"/>
      <c r="NZJ3" s="1309"/>
      <c r="NZK3" s="1309"/>
      <c r="NZL3" s="1309"/>
      <c r="NZM3" s="1309"/>
      <c r="NZN3" s="1309"/>
      <c r="NZO3" s="1309"/>
      <c r="NZP3" s="1309"/>
      <c r="NZQ3" s="1309"/>
      <c r="NZR3" s="1309"/>
      <c r="NZS3" s="1309"/>
      <c r="NZT3" s="1309"/>
      <c r="NZU3" s="1309"/>
      <c r="NZV3" s="1309"/>
      <c r="NZW3" s="1309"/>
      <c r="NZX3" s="1309"/>
      <c r="NZY3" s="1309"/>
      <c r="NZZ3" s="1309"/>
      <c r="OAA3" s="1309"/>
      <c r="OAB3" s="1309"/>
      <c r="OAC3" s="1309"/>
      <c r="OAD3" s="1309"/>
      <c r="OAE3" s="1309"/>
      <c r="OAF3" s="1309"/>
      <c r="OAG3" s="1309"/>
      <c r="OAH3" s="1309"/>
      <c r="OAI3" s="1309"/>
      <c r="OAJ3" s="1309"/>
      <c r="OAK3" s="1309"/>
      <c r="OAL3" s="1309"/>
      <c r="OAM3" s="1309"/>
      <c r="OAN3" s="1309"/>
      <c r="OAO3" s="1309"/>
      <c r="OAP3" s="1309"/>
      <c r="OAQ3" s="1309"/>
      <c r="OAR3" s="1309"/>
      <c r="OAS3" s="1309"/>
      <c r="OAT3" s="1309"/>
      <c r="OAU3" s="1309"/>
      <c r="OAV3" s="1309"/>
      <c r="OAW3" s="1309"/>
      <c r="OAX3" s="1309"/>
      <c r="OAY3" s="1309"/>
      <c r="OAZ3" s="1309"/>
      <c r="OBA3" s="1309"/>
      <c r="OBB3" s="1309"/>
      <c r="OBC3" s="1309"/>
      <c r="OBD3" s="1309"/>
      <c r="OBE3" s="1309"/>
      <c r="OBF3" s="1309"/>
      <c r="OBG3" s="1309"/>
      <c r="OBH3" s="1309"/>
      <c r="OBI3" s="1309"/>
      <c r="OBJ3" s="1309"/>
      <c r="OBK3" s="1309"/>
      <c r="OBL3" s="1309"/>
      <c r="OBM3" s="1309"/>
      <c r="OBN3" s="1309"/>
      <c r="OBO3" s="1309"/>
      <c r="OBP3" s="1309"/>
      <c r="OBQ3" s="1309"/>
      <c r="OBR3" s="1309"/>
      <c r="OBS3" s="1309"/>
      <c r="OBT3" s="1309"/>
      <c r="OBU3" s="1309"/>
      <c r="OBV3" s="1309"/>
      <c r="OBW3" s="1309"/>
      <c r="OBX3" s="1309"/>
      <c r="OBY3" s="1309"/>
      <c r="OBZ3" s="1309"/>
      <c r="OCA3" s="1309"/>
      <c r="OCB3" s="1309"/>
      <c r="OCC3" s="1309"/>
      <c r="OCD3" s="1309"/>
      <c r="OCE3" s="1309"/>
      <c r="OCF3" s="1309"/>
      <c r="OCG3" s="1309"/>
      <c r="OCH3" s="1309"/>
      <c r="OCI3" s="1309"/>
      <c r="OCJ3" s="1309"/>
      <c r="OCK3" s="1309"/>
      <c r="OCL3" s="1309"/>
      <c r="OCM3" s="1309"/>
      <c r="OCN3" s="1309"/>
      <c r="OCO3" s="1309"/>
      <c r="OCP3" s="1309"/>
      <c r="OCQ3" s="1309"/>
      <c r="OCR3" s="1309"/>
      <c r="OCS3" s="1309"/>
      <c r="OCT3" s="1309"/>
      <c r="OCU3" s="1309"/>
      <c r="OCV3" s="1309"/>
      <c r="OCW3" s="1309"/>
      <c r="OCX3" s="1309"/>
      <c r="OCY3" s="1309"/>
      <c r="OCZ3" s="1309"/>
      <c r="ODA3" s="1309"/>
      <c r="ODB3" s="1309"/>
      <c r="ODC3" s="1309"/>
      <c r="ODD3" s="1309"/>
      <c r="ODE3" s="1309"/>
      <c r="ODF3" s="1309"/>
      <c r="ODG3" s="1309"/>
      <c r="ODH3" s="1309"/>
      <c r="ODI3" s="1309"/>
      <c r="ODJ3" s="1309"/>
      <c r="ODK3" s="1309"/>
      <c r="ODL3" s="1309"/>
      <c r="ODM3" s="1309"/>
      <c r="ODN3" s="1309"/>
      <c r="ODO3" s="1309"/>
      <c r="ODP3" s="1309"/>
      <c r="ODQ3" s="1309"/>
      <c r="ODR3" s="1309"/>
      <c r="ODS3" s="1309"/>
      <c r="ODT3" s="1309"/>
      <c r="ODU3" s="1309"/>
      <c r="ODV3" s="1309"/>
      <c r="ODW3" s="1309"/>
      <c r="ODX3" s="1309"/>
      <c r="ODY3" s="1309"/>
      <c r="ODZ3" s="1309"/>
      <c r="OEA3" s="1309"/>
      <c r="OEB3" s="1309"/>
      <c r="OEC3" s="1309"/>
      <c r="OED3" s="1309"/>
      <c r="OEE3" s="1309"/>
      <c r="OEF3" s="1309"/>
      <c r="OEG3" s="1309"/>
      <c r="OEH3" s="1309"/>
      <c r="OEI3" s="1309"/>
      <c r="OEJ3" s="1309"/>
      <c r="OEK3" s="1309"/>
      <c r="OEL3" s="1309"/>
      <c r="OEM3" s="1309"/>
      <c r="OEN3" s="1309"/>
      <c r="OEO3" s="1309"/>
      <c r="OEP3" s="1309"/>
      <c r="OEQ3" s="1309"/>
      <c r="OER3" s="1309"/>
      <c r="OES3" s="1309"/>
      <c r="OET3" s="1309"/>
      <c r="OEU3" s="1309"/>
      <c r="OEV3" s="1309"/>
      <c r="OEW3" s="1309"/>
      <c r="OEX3" s="1309"/>
      <c r="OEY3" s="1309"/>
      <c r="OEZ3" s="1309"/>
      <c r="OFA3" s="1309"/>
      <c r="OFB3" s="1309"/>
      <c r="OFC3" s="1309"/>
      <c r="OFD3" s="1309"/>
      <c r="OFE3" s="1309"/>
      <c r="OFF3" s="1309"/>
      <c r="OFG3" s="1309"/>
      <c r="OFH3" s="1309"/>
      <c r="OFI3" s="1309"/>
      <c r="OFJ3" s="1309"/>
      <c r="OFK3" s="1309"/>
      <c r="OFL3" s="1309"/>
      <c r="OFM3" s="1309"/>
      <c r="OFN3" s="1309"/>
      <c r="OFO3" s="1309"/>
      <c r="OFP3" s="1309"/>
      <c r="OFQ3" s="1309"/>
      <c r="OFR3" s="1309"/>
      <c r="OFS3" s="1309"/>
      <c r="OFT3" s="1309"/>
      <c r="OFU3" s="1309"/>
      <c r="OFV3" s="1309"/>
      <c r="OFW3" s="1309"/>
      <c r="OFX3" s="1309"/>
      <c r="OFY3" s="1309"/>
      <c r="OFZ3" s="1309"/>
      <c r="OGA3" s="1309"/>
      <c r="OGB3" s="1309"/>
      <c r="OGC3" s="1309"/>
      <c r="OGD3" s="1309"/>
      <c r="OGE3" s="1309"/>
      <c r="OGF3" s="1309"/>
      <c r="OGG3" s="1309"/>
      <c r="OGH3" s="1309"/>
      <c r="OGI3" s="1309"/>
      <c r="OGJ3" s="1309"/>
      <c r="OGK3" s="1309"/>
      <c r="OGL3" s="1309"/>
      <c r="OGM3" s="1309"/>
      <c r="OGN3" s="1309"/>
      <c r="OGO3" s="1309"/>
      <c r="OGP3" s="1309"/>
      <c r="OGQ3" s="1309"/>
      <c r="OGR3" s="1309"/>
      <c r="OGS3" s="1309"/>
      <c r="OGT3" s="1309"/>
      <c r="OGU3" s="1309"/>
      <c r="OGV3" s="1309"/>
      <c r="OGW3" s="1309"/>
      <c r="OGX3" s="1309"/>
      <c r="OGY3" s="1309"/>
      <c r="OGZ3" s="1309"/>
      <c r="OHA3" s="1309"/>
      <c r="OHB3" s="1309"/>
      <c r="OHC3" s="1309"/>
      <c r="OHD3" s="1309"/>
      <c r="OHE3" s="1309"/>
      <c r="OHF3" s="1309"/>
      <c r="OHG3" s="1309"/>
      <c r="OHH3" s="1309"/>
      <c r="OHI3" s="1309"/>
      <c r="OHJ3" s="1309"/>
      <c r="OHK3" s="1309"/>
      <c r="OHL3" s="1309"/>
      <c r="OHM3" s="1309"/>
      <c r="OHN3" s="1309"/>
      <c r="OHO3" s="1309"/>
      <c r="OHP3" s="1309"/>
      <c r="OHQ3" s="1309"/>
      <c r="OHR3" s="1309"/>
      <c r="OHS3" s="1309"/>
      <c r="OHT3" s="1309"/>
      <c r="OHU3" s="1309"/>
      <c r="OHV3" s="1309"/>
      <c r="OHW3" s="1309"/>
      <c r="OHX3" s="1309"/>
      <c r="OHY3" s="1309"/>
      <c r="OHZ3" s="1309"/>
      <c r="OIA3" s="1309"/>
      <c r="OIB3" s="1309"/>
      <c r="OIC3" s="1309"/>
      <c r="OID3" s="1309"/>
      <c r="OIE3" s="1309"/>
      <c r="OIF3" s="1309"/>
      <c r="OIG3" s="1309"/>
      <c r="OIH3" s="1309"/>
      <c r="OII3" s="1309"/>
      <c r="OIJ3" s="1309"/>
      <c r="OIK3" s="1309"/>
      <c r="OIL3" s="1309"/>
      <c r="OIM3" s="1309"/>
      <c r="OIN3" s="1309"/>
      <c r="OIO3" s="1309"/>
      <c r="OIP3" s="1309"/>
      <c r="OIQ3" s="1309"/>
      <c r="OIR3" s="1309"/>
      <c r="OIS3" s="1309"/>
      <c r="OIT3" s="1309"/>
      <c r="OIU3" s="1309"/>
      <c r="OIV3" s="1309"/>
      <c r="OIW3" s="1309"/>
      <c r="OIX3" s="1309"/>
      <c r="OIY3" s="1309"/>
      <c r="OIZ3" s="1309"/>
      <c r="OJA3" s="1309"/>
      <c r="OJB3" s="1309"/>
      <c r="OJC3" s="1309"/>
      <c r="OJD3" s="1309"/>
      <c r="OJE3" s="1309"/>
      <c r="OJF3" s="1309"/>
      <c r="OJG3" s="1309"/>
      <c r="OJH3" s="1309"/>
      <c r="OJI3" s="1309"/>
      <c r="OJJ3" s="1309"/>
      <c r="OJK3" s="1309"/>
      <c r="OJL3" s="1309"/>
      <c r="OJM3" s="1309"/>
      <c r="OJN3" s="1309"/>
      <c r="OJO3" s="1309"/>
      <c r="OJP3" s="1309"/>
      <c r="OJQ3" s="1309"/>
      <c r="OJR3" s="1309"/>
      <c r="OJS3" s="1309"/>
      <c r="OJT3" s="1309"/>
      <c r="OJU3" s="1309"/>
      <c r="OJV3" s="1309"/>
      <c r="OJW3" s="1309"/>
      <c r="OJX3" s="1309"/>
      <c r="OJY3" s="1309"/>
      <c r="OJZ3" s="1309"/>
      <c r="OKA3" s="1309"/>
      <c r="OKB3" s="1309"/>
      <c r="OKC3" s="1309"/>
      <c r="OKD3" s="1309"/>
      <c r="OKE3" s="1309"/>
      <c r="OKF3" s="1309"/>
      <c r="OKG3" s="1309"/>
      <c r="OKH3" s="1309"/>
      <c r="OKI3" s="1309"/>
      <c r="OKJ3" s="1309"/>
      <c r="OKK3" s="1309"/>
      <c r="OKL3" s="1309"/>
      <c r="OKM3" s="1309"/>
      <c r="OKN3" s="1309"/>
      <c r="OKO3" s="1309"/>
      <c r="OKP3" s="1309"/>
      <c r="OKQ3" s="1309"/>
      <c r="OKR3" s="1309"/>
      <c r="OKS3" s="1309"/>
      <c r="OKT3" s="1309"/>
      <c r="OKU3" s="1309"/>
      <c r="OKV3" s="1309"/>
      <c r="OKW3" s="1309"/>
      <c r="OKX3" s="1309"/>
      <c r="OKY3" s="1309"/>
      <c r="OKZ3" s="1309"/>
      <c r="OLA3" s="1309"/>
      <c r="OLB3" s="1309"/>
      <c r="OLC3" s="1309"/>
      <c r="OLD3" s="1309"/>
      <c r="OLE3" s="1309"/>
      <c r="OLF3" s="1309"/>
      <c r="OLG3" s="1309"/>
      <c r="OLH3" s="1309"/>
      <c r="OLI3" s="1309"/>
      <c r="OLJ3" s="1309"/>
      <c r="OLK3" s="1309"/>
      <c r="OLL3" s="1309"/>
      <c r="OLM3" s="1309"/>
      <c r="OLN3" s="1309"/>
      <c r="OLO3" s="1309"/>
      <c r="OLP3" s="1309"/>
      <c r="OLQ3" s="1309"/>
      <c r="OLR3" s="1309"/>
      <c r="OLS3" s="1309"/>
      <c r="OLT3" s="1309"/>
      <c r="OLU3" s="1309"/>
      <c r="OLV3" s="1309"/>
      <c r="OLW3" s="1309"/>
      <c r="OLX3" s="1309"/>
      <c r="OLY3" s="1309"/>
      <c r="OLZ3" s="1309"/>
      <c r="OMA3" s="1309"/>
      <c r="OMB3" s="1309"/>
      <c r="OMC3" s="1309"/>
      <c r="OMD3" s="1309"/>
      <c r="OME3" s="1309"/>
      <c r="OMF3" s="1309"/>
      <c r="OMG3" s="1309"/>
      <c r="OMH3" s="1309"/>
      <c r="OMI3" s="1309"/>
      <c r="OMJ3" s="1309"/>
      <c r="OMK3" s="1309"/>
      <c r="OML3" s="1309"/>
      <c r="OMM3" s="1309"/>
      <c r="OMN3" s="1309"/>
      <c r="OMO3" s="1309"/>
      <c r="OMP3" s="1309"/>
      <c r="OMQ3" s="1309"/>
      <c r="OMR3" s="1309"/>
      <c r="OMS3" s="1309"/>
      <c r="OMT3" s="1309"/>
      <c r="OMU3" s="1309"/>
      <c r="OMV3" s="1309"/>
      <c r="OMW3" s="1309"/>
      <c r="OMX3" s="1309"/>
      <c r="OMY3" s="1309"/>
      <c r="OMZ3" s="1309"/>
      <c r="ONA3" s="1309"/>
      <c r="ONB3" s="1309"/>
      <c r="ONC3" s="1309"/>
      <c r="OND3" s="1309"/>
      <c r="ONE3" s="1309"/>
      <c r="ONF3" s="1309"/>
      <c r="ONG3" s="1309"/>
      <c r="ONH3" s="1309"/>
      <c r="ONI3" s="1309"/>
      <c r="ONJ3" s="1309"/>
      <c r="ONK3" s="1309"/>
      <c r="ONL3" s="1309"/>
      <c r="ONM3" s="1309"/>
      <c r="ONN3" s="1309"/>
      <c r="ONO3" s="1309"/>
      <c r="ONP3" s="1309"/>
      <c r="ONQ3" s="1309"/>
      <c r="ONR3" s="1309"/>
      <c r="ONS3" s="1309"/>
      <c r="ONT3" s="1309"/>
      <c r="ONU3" s="1309"/>
      <c r="ONV3" s="1309"/>
      <c r="ONW3" s="1309"/>
      <c r="ONX3" s="1309"/>
      <c r="ONY3" s="1309"/>
      <c r="ONZ3" s="1309"/>
      <c r="OOA3" s="1309"/>
      <c r="OOB3" s="1309"/>
      <c r="OOC3" s="1309"/>
      <c r="OOD3" s="1309"/>
      <c r="OOE3" s="1309"/>
      <c r="OOF3" s="1309"/>
      <c r="OOG3" s="1309"/>
      <c r="OOH3" s="1309"/>
      <c r="OOI3" s="1309"/>
      <c r="OOJ3" s="1309"/>
      <c r="OOK3" s="1309"/>
      <c r="OOL3" s="1309"/>
      <c r="OOM3" s="1309"/>
      <c r="OON3" s="1309"/>
      <c r="OOO3" s="1309"/>
      <c r="OOP3" s="1309"/>
      <c r="OOQ3" s="1309"/>
      <c r="OOR3" s="1309"/>
      <c r="OOS3" s="1309"/>
      <c r="OOT3" s="1309"/>
      <c r="OOU3" s="1309"/>
      <c r="OOV3" s="1309"/>
      <c r="OOW3" s="1309"/>
      <c r="OOX3" s="1309"/>
      <c r="OOY3" s="1309"/>
      <c r="OOZ3" s="1309"/>
      <c r="OPA3" s="1309"/>
      <c r="OPB3" s="1309"/>
      <c r="OPC3" s="1309"/>
      <c r="OPD3" s="1309"/>
      <c r="OPE3" s="1309"/>
      <c r="OPF3" s="1309"/>
      <c r="OPG3" s="1309"/>
      <c r="OPH3" s="1309"/>
      <c r="OPI3" s="1309"/>
      <c r="OPJ3" s="1309"/>
      <c r="OPK3" s="1309"/>
      <c r="OPL3" s="1309"/>
      <c r="OPM3" s="1309"/>
      <c r="OPN3" s="1309"/>
      <c r="OPO3" s="1309"/>
      <c r="OPP3" s="1309"/>
      <c r="OPQ3" s="1309"/>
      <c r="OPR3" s="1309"/>
      <c r="OPS3" s="1309"/>
      <c r="OPT3" s="1309"/>
      <c r="OPU3" s="1309"/>
      <c r="OPV3" s="1309"/>
      <c r="OPW3" s="1309"/>
      <c r="OPX3" s="1309"/>
      <c r="OPY3" s="1309"/>
      <c r="OPZ3" s="1309"/>
      <c r="OQA3" s="1309"/>
      <c r="OQB3" s="1309"/>
      <c r="OQC3" s="1309"/>
      <c r="OQD3" s="1309"/>
      <c r="OQE3" s="1309"/>
      <c r="OQF3" s="1309"/>
      <c r="OQG3" s="1309"/>
      <c r="OQH3" s="1309"/>
      <c r="OQI3" s="1309"/>
      <c r="OQJ3" s="1309"/>
      <c r="OQK3" s="1309"/>
      <c r="OQL3" s="1309"/>
      <c r="OQM3" s="1309"/>
      <c r="OQN3" s="1309"/>
      <c r="OQO3" s="1309"/>
      <c r="OQP3" s="1309"/>
      <c r="OQQ3" s="1309"/>
      <c r="OQR3" s="1309"/>
      <c r="OQS3" s="1309"/>
      <c r="OQT3" s="1309"/>
      <c r="OQU3" s="1309"/>
      <c r="OQV3" s="1309"/>
      <c r="OQW3" s="1309"/>
      <c r="OQX3" s="1309"/>
      <c r="OQY3" s="1309"/>
      <c r="OQZ3" s="1309"/>
      <c r="ORA3" s="1309"/>
      <c r="ORB3" s="1309"/>
      <c r="ORC3" s="1309"/>
      <c r="ORD3" s="1309"/>
      <c r="ORE3" s="1309"/>
      <c r="ORF3" s="1309"/>
      <c r="ORG3" s="1309"/>
      <c r="ORH3" s="1309"/>
      <c r="ORI3" s="1309"/>
      <c r="ORJ3" s="1309"/>
      <c r="ORK3" s="1309"/>
      <c r="ORL3" s="1309"/>
      <c r="ORM3" s="1309"/>
      <c r="ORN3" s="1309"/>
      <c r="ORO3" s="1309"/>
      <c r="ORP3" s="1309"/>
      <c r="ORQ3" s="1309"/>
      <c r="ORR3" s="1309"/>
      <c r="ORS3" s="1309"/>
      <c r="ORT3" s="1309"/>
      <c r="ORU3" s="1309"/>
      <c r="ORV3" s="1309"/>
      <c r="ORW3" s="1309"/>
      <c r="ORX3" s="1309"/>
      <c r="ORY3" s="1309"/>
      <c r="ORZ3" s="1309"/>
      <c r="OSA3" s="1309"/>
      <c r="OSB3" s="1309"/>
      <c r="OSC3" s="1309"/>
      <c r="OSD3" s="1309"/>
      <c r="OSE3" s="1309"/>
      <c r="OSF3" s="1309"/>
      <c r="OSG3" s="1309"/>
      <c r="OSH3" s="1309"/>
      <c r="OSI3" s="1309"/>
      <c r="OSJ3" s="1309"/>
      <c r="OSK3" s="1309"/>
      <c r="OSL3" s="1309"/>
      <c r="OSM3" s="1309"/>
      <c r="OSN3" s="1309"/>
      <c r="OSO3" s="1309"/>
      <c r="OSP3" s="1309"/>
      <c r="OSQ3" s="1309"/>
      <c r="OSR3" s="1309"/>
      <c r="OSS3" s="1309"/>
      <c r="OST3" s="1309"/>
      <c r="OSU3" s="1309"/>
      <c r="OSV3" s="1309"/>
      <c r="OSW3" s="1309"/>
      <c r="OSX3" s="1309"/>
      <c r="OSY3" s="1309"/>
      <c r="OSZ3" s="1309"/>
      <c r="OTA3" s="1309"/>
      <c r="OTB3" s="1309"/>
      <c r="OTC3" s="1309"/>
      <c r="OTD3" s="1309"/>
      <c r="OTE3" s="1309"/>
      <c r="OTF3" s="1309"/>
      <c r="OTG3" s="1309"/>
      <c r="OTH3" s="1309"/>
      <c r="OTI3" s="1309"/>
      <c r="OTJ3" s="1309"/>
      <c r="OTK3" s="1309"/>
      <c r="OTL3" s="1309"/>
      <c r="OTM3" s="1309"/>
      <c r="OTN3" s="1309"/>
      <c r="OTO3" s="1309"/>
      <c r="OTP3" s="1309"/>
      <c r="OTQ3" s="1309"/>
      <c r="OTR3" s="1309"/>
      <c r="OTS3" s="1309"/>
      <c r="OTT3" s="1309"/>
      <c r="OTU3" s="1309"/>
      <c r="OTV3" s="1309"/>
      <c r="OTW3" s="1309"/>
      <c r="OTX3" s="1309"/>
      <c r="OTY3" s="1309"/>
      <c r="OTZ3" s="1309"/>
      <c r="OUA3" s="1309"/>
      <c r="OUB3" s="1309"/>
      <c r="OUC3" s="1309"/>
      <c r="OUD3" s="1309"/>
      <c r="OUE3" s="1309"/>
      <c r="OUF3" s="1309"/>
      <c r="OUG3" s="1309"/>
      <c r="OUH3" s="1309"/>
      <c r="OUI3" s="1309"/>
      <c r="OUJ3" s="1309"/>
      <c r="OUK3" s="1309"/>
      <c r="OUL3" s="1309"/>
      <c r="OUM3" s="1309"/>
      <c r="OUN3" s="1309"/>
      <c r="OUO3" s="1309"/>
      <c r="OUP3" s="1309"/>
      <c r="OUQ3" s="1309"/>
      <c r="OUR3" s="1309"/>
      <c r="OUS3" s="1309"/>
      <c r="OUT3" s="1309"/>
      <c r="OUU3" s="1309"/>
      <c r="OUV3" s="1309"/>
      <c r="OUW3" s="1309"/>
      <c r="OUX3" s="1309"/>
      <c r="OUY3" s="1309"/>
      <c r="OUZ3" s="1309"/>
      <c r="OVA3" s="1309"/>
      <c r="OVB3" s="1309"/>
      <c r="OVC3" s="1309"/>
      <c r="OVD3" s="1309"/>
      <c r="OVE3" s="1309"/>
      <c r="OVF3" s="1309"/>
      <c r="OVG3" s="1309"/>
      <c r="OVH3" s="1309"/>
      <c r="OVI3" s="1309"/>
      <c r="OVJ3" s="1309"/>
      <c r="OVK3" s="1309"/>
      <c r="OVL3" s="1309"/>
      <c r="OVM3" s="1309"/>
      <c r="OVN3" s="1309"/>
      <c r="OVO3" s="1309"/>
      <c r="OVP3" s="1309"/>
      <c r="OVQ3" s="1309"/>
      <c r="OVR3" s="1309"/>
      <c r="OVS3" s="1309"/>
      <c r="OVT3" s="1309"/>
      <c r="OVU3" s="1309"/>
      <c r="OVV3" s="1309"/>
      <c r="OVW3" s="1309"/>
      <c r="OVX3" s="1309"/>
      <c r="OVY3" s="1309"/>
      <c r="OVZ3" s="1309"/>
      <c r="OWA3" s="1309"/>
      <c r="OWB3" s="1309"/>
      <c r="OWC3" s="1309"/>
      <c r="OWD3" s="1309"/>
      <c r="OWE3" s="1309"/>
      <c r="OWF3" s="1309"/>
      <c r="OWG3" s="1309"/>
      <c r="OWH3" s="1309"/>
      <c r="OWI3" s="1309"/>
      <c r="OWJ3" s="1309"/>
      <c r="OWK3" s="1309"/>
      <c r="OWL3" s="1309"/>
      <c r="OWM3" s="1309"/>
      <c r="OWN3" s="1309"/>
      <c r="OWO3" s="1309"/>
      <c r="OWP3" s="1309"/>
      <c r="OWQ3" s="1309"/>
      <c r="OWR3" s="1309"/>
      <c r="OWS3" s="1309"/>
      <c r="OWT3" s="1309"/>
      <c r="OWU3" s="1309"/>
      <c r="OWV3" s="1309"/>
      <c r="OWW3" s="1309"/>
      <c r="OWX3" s="1309"/>
      <c r="OWY3" s="1309"/>
      <c r="OWZ3" s="1309"/>
      <c r="OXA3" s="1309"/>
      <c r="OXB3" s="1309"/>
      <c r="OXC3" s="1309"/>
      <c r="OXD3" s="1309"/>
      <c r="OXE3" s="1309"/>
      <c r="OXF3" s="1309"/>
      <c r="OXG3" s="1309"/>
      <c r="OXH3" s="1309"/>
      <c r="OXI3" s="1309"/>
      <c r="OXJ3" s="1309"/>
      <c r="OXK3" s="1309"/>
      <c r="OXL3" s="1309"/>
      <c r="OXM3" s="1309"/>
      <c r="OXN3" s="1309"/>
      <c r="OXO3" s="1309"/>
      <c r="OXP3" s="1309"/>
      <c r="OXQ3" s="1309"/>
      <c r="OXR3" s="1309"/>
      <c r="OXS3" s="1309"/>
      <c r="OXT3" s="1309"/>
      <c r="OXU3" s="1309"/>
      <c r="OXV3" s="1309"/>
      <c r="OXW3" s="1309"/>
      <c r="OXX3" s="1309"/>
      <c r="OXY3" s="1309"/>
      <c r="OXZ3" s="1309"/>
      <c r="OYA3" s="1309"/>
      <c r="OYB3" s="1309"/>
      <c r="OYC3" s="1309"/>
      <c r="OYD3" s="1309"/>
      <c r="OYE3" s="1309"/>
      <c r="OYF3" s="1309"/>
      <c r="OYG3" s="1309"/>
      <c r="OYH3" s="1309"/>
      <c r="OYI3" s="1309"/>
      <c r="OYJ3" s="1309"/>
      <c r="OYK3" s="1309"/>
      <c r="OYL3" s="1309"/>
      <c r="OYM3" s="1309"/>
      <c r="OYN3" s="1309"/>
      <c r="OYO3" s="1309"/>
      <c r="OYP3" s="1309"/>
      <c r="OYQ3" s="1309"/>
      <c r="OYR3" s="1309"/>
      <c r="OYS3" s="1309"/>
      <c r="OYT3" s="1309"/>
      <c r="OYU3" s="1309"/>
      <c r="OYV3" s="1309"/>
      <c r="OYW3" s="1309"/>
      <c r="OYX3" s="1309"/>
      <c r="OYY3" s="1309"/>
      <c r="OYZ3" s="1309"/>
      <c r="OZA3" s="1309"/>
      <c r="OZB3" s="1309"/>
      <c r="OZC3" s="1309"/>
      <c r="OZD3" s="1309"/>
      <c r="OZE3" s="1309"/>
      <c r="OZF3" s="1309"/>
      <c r="OZG3" s="1309"/>
      <c r="OZH3" s="1309"/>
      <c r="OZI3" s="1309"/>
      <c r="OZJ3" s="1309"/>
      <c r="OZK3" s="1309"/>
      <c r="OZL3" s="1309"/>
      <c r="OZM3" s="1309"/>
      <c r="OZN3" s="1309"/>
      <c r="OZO3" s="1309"/>
      <c r="OZP3" s="1309"/>
      <c r="OZQ3" s="1309"/>
      <c r="OZR3" s="1309"/>
      <c r="OZS3" s="1309"/>
      <c r="OZT3" s="1309"/>
      <c r="OZU3" s="1309"/>
      <c r="OZV3" s="1309"/>
      <c r="OZW3" s="1309"/>
      <c r="OZX3" s="1309"/>
      <c r="OZY3" s="1309"/>
      <c r="OZZ3" s="1309"/>
      <c r="PAA3" s="1309"/>
      <c r="PAB3" s="1309"/>
      <c r="PAC3" s="1309"/>
      <c r="PAD3" s="1309"/>
      <c r="PAE3" s="1309"/>
      <c r="PAF3" s="1309"/>
      <c r="PAG3" s="1309"/>
      <c r="PAH3" s="1309"/>
      <c r="PAI3" s="1309"/>
      <c r="PAJ3" s="1309"/>
      <c r="PAK3" s="1309"/>
      <c r="PAL3" s="1309"/>
      <c r="PAM3" s="1309"/>
      <c r="PAN3" s="1309"/>
      <c r="PAO3" s="1309"/>
      <c r="PAP3" s="1309"/>
      <c r="PAQ3" s="1309"/>
      <c r="PAR3" s="1309"/>
      <c r="PAS3" s="1309"/>
      <c r="PAT3" s="1309"/>
      <c r="PAU3" s="1309"/>
      <c r="PAV3" s="1309"/>
      <c r="PAW3" s="1309"/>
      <c r="PAX3" s="1309"/>
      <c r="PAY3" s="1309"/>
      <c r="PAZ3" s="1309"/>
      <c r="PBA3" s="1309"/>
      <c r="PBB3" s="1309"/>
      <c r="PBC3" s="1309"/>
      <c r="PBD3" s="1309"/>
      <c r="PBE3" s="1309"/>
      <c r="PBF3" s="1309"/>
      <c r="PBG3" s="1309"/>
      <c r="PBH3" s="1309"/>
      <c r="PBI3" s="1309"/>
      <c r="PBJ3" s="1309"/>
      <c r="PBK3" s="1309"/>
      <c r="PBL3" s="1309"/>
      <c r="PBM3" s="1309"/>
      <c r="PBN3" s="1309"/>
      <c r="PBO3" s="1309"/>
      <c r="PBP3" s="1309"/>
      <c r="PBQ3" s="1309"/>
      <c r="PBR3" s="1309"/>
      <c r="PBS3" s="1309"/>
      <c r="PBT3" s="1309"/>
      <c r="PBU3" s="1309"/>
      <c r="PBV3" s="1309"/>
      <c r="PBW3" s="1309"/>
      <c r="PBX3" s="1309"/>
      <c r="PBY3" s="1309"/>
      <c r="PBZ3" s="1309"/>
      <c r="PCA3" s="1309"/>
      <c r="PCB3" s="1309"/>
      <c r="PCC3" s="1309"/>
      <c r="PCD3" s="1309"/>
      <c r="PCE3" s="1309"/>
      <c r="PCF3" s="1309"/>
      <c r="PCG3" s="1309"/>
      <c r="PCH3" s="1309"/>
      <c r="PCI3" s="1309"/>
      <c r="PCJ3" s="1309"/>
      <c r="PCK3" s="1309"/>
      <c r="PCL3" s="1309"/>
      <c r="PCM3" s="1309"/>
      <c r="PCN3" s="1309"/>
      <c r="PCO3" s="1309"/>
      <c r="PCP3" s="1309"/>
      <c r="PCQ3" s="1309"/>
      <c r="PCR3" s="1309"/>
      <c r="PCS3" s="1309"/>
      <c r="PCT3" s="1309"/>
      <c r="PCU3" s="1309"/>
      <c r="PCV3" s="1309"/>
      <c r="PCW3" s="1309"/>
      <c r="PCX3" s="1309"/>
      <c r="PCY3" s="1309"/>
      <c r="PCZ3" s="1309"/>
      <c r="PDA3" s="1309"/>
      <c r="PDB3" s="1309"/>
      <c r="PDC3" s="1309"/>
      <c r="PDD3" s="1309"/>
      <c r="PDE3" s="1309"/>
      <c r="PDF3" s="1309"/>
      <c r="PDG3" s="1309"/>
      <c r="PDH3" s="1309"/>
      <c r="PDI3" s="1309"/>
      <c r="PDJ3" s="1309"/>
      <c r="PDK3" s="1309"/>
      <c r="PDL3" s="1309"/>
      <c r="PDM3" s="1309"/>
      <c r="PDN3" s="1309"/>
      <c r="PDO3" s="1309"/>
      <c r="PDP3" s="1309"/>
      <c r="PDQ3" s="1309"/>
      <c r="PDR3" s="1309"/>
      <c r="PDS3" s="1309"/>
      <c r="PDT3" s="1309"/>
      <c r="PDU3" s="1309"/>
      <c r="PDV3" s="1309"/>
      <c r="PDW3" s="1309"/>
      <c r="PDX3" s="1309"/>
      <c r="PDY3" s="1309"/>
      <c r="PDZ3" s="1309"/>
      <c r="PEA3" s="1309"/>
      <c r="PEB3" s="1309"/>
      <c r="PEC3" s="1309"/>
      <c r="PED3" s="1309"/>
      <c r="PEE3" s="1309"/>
      <c r="PEF3" s="1309"/>
      <c r="PEG3" s="1309"/>
      <c r="PEH3" s="1309"/>
      <c r="PEI3" s="1309"/>
      <c r="PEJ3" s="1309"/>
      <c r="PEK3" s="1309"/>
      <c r="PEL3" s="1309"/>
      <c r="PEM3" s="1309"/>
      <c r="PEN3" s="1309"/>
      <c r="PEO3" s="1309"/>
      <c r="PEP3" s="1309"/>
      <c r="PEQ3" s="1309"/>
      <c r="PER3" s="1309"/>
      <c r="PES3" s="1309"/>
      <c r="PET3" s="1309"/>
      <c r="PEU3" s="1309"/>
      <c r="PEV3" s="1309"/>
      <c r="PEW3" s="1309"/>
      <c r="PEX3" s="1309"/>
      <c r="PEY3" s="1309"/>
      <c r="PEZ3" s="1309"/>
      <c r="PFA3" s="1309"/>
      <c r="PFB3" s="1309"/>
      <c r="PFC3" s="1309"/>
      <c r="PFD3" s="1309"/>
      <c r="PFE3" s="1309"/>
      <c r="PFF3" s="1309"/>
      <c r="PFG3" s="1309"/>
      <c r="PFH3" s="1309"/>
      <c r="PFI3" s="1309"/>
      <c r="PFJ3" s="1309"/>
      <c r="PFK3" s="1309"/>
      <c r="PFL3" s="1309"/>
      <c r="PFM3" s="1309"/>
      <c r="PFN3" s="1309"/>
      <c r="PFO3" s="1309"/>
      <c r="PFP3" s="1309"/>
      <c r="PFQ3" s="1309"/>
      <c r="PFR3" s="1309"/>
      <c r="PFS3" s="1309"/>
      <c r="PFT3" s="1309"/>
      <c r="PFU3" s="1309"/>
      <c r="PFV3" s="1309"/>
      <c r="PFW3" s="1309"/>
      <c r="PFX3" s="1309"/>
      <c r="PFY3" s="1309"/>
      <c r="PFZ3" s="1309"/>
      <c r="PGA3" s="1309"/>
      <c r="PGB3" s="1309"/>
      <c r="PGC3" s="1309"/>
      <c r="PGD3" s="1309"/>
      <c r="PGE3" s="1309"/>
      <c r="PGF3" s="1309"/>
      <c r="PGG3" s="1309"/>
      <c r="PGH3" s="1309"/>
      <c r="PGI3" s="1309"/>
      <c r="PGJ3" s="1309"/>
      <c r="PGK3" s="1309"/>
      <c r="PGL3" s="1309"/>
      <c r="PGM3" s="1309"/>
      <c r="PGN3" s="1309"/>
      <c r="PGO3" s="1309"/>
      <c r="PGP3" s="1309"/>
      <c r="PGQ3" s="1309"/>
      <c r="PGR3" s="1309"/>
      <c r="PGS3" s="1309"/>
      <c r="PGT3" s="1309"/>
      <c r="PGU3" s="1309"/>
      <c r="PGV3" s="1309"/>
      <c r="PGW3" s="1309"/>
      <c r="PGX3" s="1309"/>
      <c r="PGY3" s="1309"/>
      <c r="PGZ3" s="1309"/>
      <c r="PHA3" s="1309"/>
      <c r="PHB3" s="1309"/>
      <c r="PHC3" s="1309"/>
      <c r="PHD3" s="1309"/>
      <c r="PHE3" s="1309"/>
      <c r="PHF3" s="1309"/>
      <c r="PHG3" s="1309"/>
      <c r="PHH3" s="1309"/>
      <c r="PHI3" s="1309"/>
      <c r="PHJ3" s="1309"/>
      <c r="PHK3" s="1309"/>
      <c r="PHL3" s="1309"/>
      <c r="PHM3" s="1309"/>
      <c r="PHN3" s="1309"/>
      <c r="PHO3" s="1309"/>
      <c r="PHP3" s="1309"/>
      <c r="PHQ3" s="1309"/>
      <c r="PHR3" s="1309"/>
      <c r="PHS3" s="1309"/>
      <c r="PHT3" s="1309"/>
      <c r="PHU3" s="1309"/>
      <c r="PHV3" s="1309"/>
      <c r="PHW3" s="1309"/>
      <c r="PHX3" s="1309"/>
      <c r="PHY3" s="1309"/>
      <c r="PHZ3" s="1309"/>
      <c r="PIA3" s="1309"/>
      <c r="PIB3" s="1309"/>
      <c r="PIC3" s="1309"/>
      <c r="PID3" s="1309"/>
      <c r="PIE3" s="1309"/>
      <c r="PIF3" s="1309"/>
      <c r="PIG3" s="1309"/>
      <c r="PIH3" s="1309"/>
      <c r="PII3" s="1309"/>
      <c r="PIJ3" s="1309"/>
      <c r="PIK3" s="1309"/>
      <c r="PIL3" s="1309"/>
      <c r="PIM3" s="1309"/>
      <c r="PIN3" s="1309"/>
      <c r="PIO3" s="1309"/>
      <c r="PIP3" s="1309"/>
      <c r="PIQ3" s="1309"/>
      <c r="PIR3" s="1309"/>
      <c r="PIS3" s="1309"/>
      <c r="PIT3" s="1309"/>
      <c r="PIU3" s="1309"/>
      <c r="PIV3" s="1309"/>
      <c r="PIW3" s="1309"/>
      <c r="PIX3" s="1309"/>
      <c r="PIY3" s="1309"/>
      <c r="PIZ3" s="1309"/>
      <c r="PJA3" s="1309"/>
      <c r="PJB3" s="1309"/>
      <c r="PJC3" s="1309"/>
      <c r="PJD3" s="1309"/>
      <c r="PJE3" s="1309"/>
      <c r="PJF3" s="1309"/>
      <c r="PJG3" s="1309"/>
      <c r="PJH3" s="1309"/>
      <c r="PJI3" s="1309"/>
      <c r="PJJ3" s="1309"/>
      <c r="PJK3" s="1309"/>
      <c r="PJL3" s="1309"/>
      <c r="PJM3" s="1309"/>
      <c r="PJN3" s="1309"/>
      <c r="PJO3" s="1309"/>
      <c r="PJP3" s="1309"/>
      <c r="PJQ3" s="1309"/>
      <c r="PJR3" s="1309"/>
      <c r="PJS3" s="1309"/>
      <c r="PJT3" s="1309"/>
      <c r="PJU3" s="1309"/>
      <c r="PJV3" s="1309"/>
      <c r="PJW3" s="1309"/>
      <c r="PJX3" s="1309"/>
      <c r="PJY3" s="1309"/>
      <c r="PJZ3" s="1309"/>
      <c r="PKA3" s="1309"/>
      <c r="PKB3" s="1309"/>
      <c r="PKC3" s="1309"/>
      <c r="PKD3" s="1309"/>
      <c r="PKE3" s="1309"/>
      <c r="PKF3" s="1309"/>
      <c r="PKG3" s="1309"/>
      <c r="PKH3" s="1309"/>
      <c r="PKI3" s="1309"/>
      <c r="PKJ3" s="1309"/>
      <c r="PKK3" s="1309"/>
      <c r="PKL3" s="1309"/>
      <c r="PKM3" s="1309"/>
      <c r="PKN3" s="1309"/>
      <c r="PKO3" s="1309"/>
      <c r="PKP3" s="1309"/>
      <c r="PKQ3" s="1309"/>
      <c r="PKR3" s="1309"/>
      <c r="PKS3" s="1309"/>
      <c r="PKT3" s="1309"/>
      <c r="PKU3" s="1309"/>
      <c r="PKV3" s="1309"/>
      <c r="PKW3" s="1309"/>
      <c r="PKX3" s="1309"/>
      <c r="PKY3" s="1309"/>
      <c r="PKZ3" s="1309"/>
      <c r="PLA3" s="1309"/>
      <c r="PLB3" s="1309"/>
      <c r="PLC3" s="1309"/>
      <c r="PLD3" s="1309"/>
      <c r="PLE3" s="1309"/>
      <c r="PLF3" s="1309"/>
      <c r="PLG3" s="1309"/>
      <c r="PLH3" s="1309"/>
      <c r="PLI3" s="1309"/>
      <c r="PLJ3" s="1309"/>
      <c r="PLK3" s="1309"/>
      <c r="PLL3" s="1309"/>
      <c r="PLM3" s="1309"/>
      <c r="PLN3" s="1309"/>
      <c r="PLO3" s="1309"/>
      <c r="PLP3" s="1309"/>
      <c r="PLQ3" s="1309"/>
      <c r="PLR3" s="1309"/>
      <c r="PLS3" s="1309"/>
      <c r="PLT3" s="1309"/>
      <c r="PLU3" s="1309"/>
      <c r="PLV3" s="1309"/>
      <c r="PLW3" s="1309"/>
      <c r="PLX3" s="1309"/>
      <c r="PLY3" s="1309"/>
      <c r="PLZ3" s="1309"/>
      <c r="PMA3" s="1309"/>
      <c r="PMB3" s="1309"/>
      <c r="PMC3" s="1309"/>
      <c r="PMD3" s="1309"/>
      <c r="PME3" s="1309"/>
      <c r="PMF3" s="1309"/>
      <c r="PMG3" s="1309"/>
      <c r="PMH3" s="1309"/>
      <c r="PMI3" s="1309"/>
      <c r="PMJ3" s="1309"/>
      <c r="PMK3" s="1309"/>
      <c r="PML3" s="1309"/>
      <c r="PMM3" s="1309"/>
      <c r="PMN3" s="1309"/>
      <c r="PMO3" s="1309"/>
      <c r="PMP3" s="1309"/>
      <c r="PMQ3" s="1309"/>
      <c r="PMR3" s="1309"/>
      <c r="PMS3" s="1309"/>
      <c r="PMT3" s="1309"/>
      <c r="PMU3" s="1309"/>
      <c r="PMV3" s="1309"/>
      <c r="PMW3" s="1309"/>
      <c r="PMX3" s="1309"/>
      <c r="PMY3" s="1309"/>
      <c r="PMZ3" s="1309"/>
      <c r="PNA3" s="1309"/>
      <c r="PNB3" s="1309"/>
      <c r="PNC3" s="1309"/>
      <c r="PND3" s="1309"/>
      <c r="PNE3" s="1309"/>
      <c r="PNF3" s="1309"/>
      <c r="PNG3" s="1309"/>
      <c r="PNH3" s="1309"/>
      <c r="PNI3" s="1309"/>
      <c r="PNJ3" s="1309"/>
      <c r="PNK3" s="1309"/>
      <c r="PNL3" s="1309"/>
      <c r="PNM3" s="1309"/>
      <c r="PNN3" s="1309"/>
      <c r="PNO3" s="1309"/>
      <c r="PNP3" s="1309"/>
      <c r="PNQ3" s="1309"/>
      <c r="PNR3" s="1309"/>
      <c r="PNS3" s="1309"/>
      <c r="PNT3" s="1309"/>
      <c r="PNU3" s="1309"/>
      <c r="PNV3" s="1309"/>
      <c r="PNW3" s="1309"/>
      <c r="PNX3" s="1309"/>
      <c r="PNY3" s="1309"/>
      <c r="PNZ3" s="1309"/>
      <c r="POA3" s="1309"/>
      <c r="POB3" s="1309"/>
      <c r="POC3" s="1309"/>
      <c r="POD3" s="1309"/>
      <c r="POE3" s="1309"/>
      <c r="POF3" s="1309"/>
      <c r="POG3" s="1309"/>
      <c r="POH3" s="1309"/>
      <c r="POI3" s="1309"/>
      <c r="POJ3" s="1309"/>
      <c r="POK3" s="1309"/>
      <c r="POL3" s="1309"/>
      <c r="POM3" s="1309"/>
      <c r="PON3" s="1309"/>
      <c r="POO3" s="1309"/>
      <c r="POP3" s="1309"/>
      <c r="POQ3" s="1309"/>
      <c r="POR3" s="1309"/>
      <c r="POS3" s="1309"/>
      <c r="POT3" s="1309"/>
      <c r="POU3" s="1309"/>
      <c r="POV3" s="1309"/>
      <c r="POW3" s="1309"/>
      <c r="POX3" s="1309"/>
      <c r="POY3" s="1309"/>
      <c r="POZ3" s="1309"/>
      <c r="PPA3" s="1309"/>
      <c r="PPB3" s="1309"/>
      <c r="PPC3" s="1309"/>
      <c r="PPD3" s="1309"/>
      <c r="PPE3" s="1309"/>
      <c r="PPF3" s="1309"/>
      <c r="PPG3" s="1309"/>
      <c r="PPH3" s="1309"/>
      <c r="PPI3" s="1309"/>
      <c r="PPJ3" s="1309"/>
      <c r="PPK3" s="1309"/>
      <c r="PPL3" s="1309"/>
      <c r="PPM3" s="1309"/>
      <c r="PPN3" s="1309"/>
      <c r="PPO3" s="1309"/>
      <c r="PPP3" s="1309"/>
      <c r="PPQ3" s="1309"/>
      <c r="PPR3" s="1309"/>
      <c r="PPS3" s="1309"/>
      <c r="PPT3" s="1309"/>
      <c r="PPU3" s="1309"/>
      <c r="PPV3" s="1309"/>
      <c r="PPW3" s="1309"/>
      <c r="PPX3" s="1309"/>
      <c r="PPY3" s="1309"/>
      <c r="PPZ3" s="1309"/>
      <c r="PQA3" s="1309"/>
      <c r="PQB3" s="1309"/>
      <c r="PQC3" s="1309"/>
      <c r="PQD3" s="1309"/>
      <c r="PQE3" s="1309"/>
      <c r="PQF3" s="1309"/>
      <c r="PQG3" s="1309"/>
      <c r="PQH3" s="1309"/>
      <c r="PQI3" s="1309"/>
      <c r="PQJ3" s="1309"/>
      <c r="PQK3" s="1309"/>
      <c r="PQL3" s="1309"/>
      <c r="PQM3" s="1309"/>
      <c r="PQN3" s="1309"/>
      <c r="PQO3" s="1309"/>
      <c r="PQP3" s="1309"/>
      <c r="PQQ3" s="1309"/>
      <c r="PQR3" s="1309"/>
      <c r="PQS3" s="1309"/>
      <c r="PQT3" s="1309"/>
      <c r="PQU3" s="1309"/>
      <c r="PQV3" s="1309"/>
      <c r="PQW3" s="1309"/>
      <c r="PQX3" s="1309"/>
      <c r="PQY3" s="1309"/>
      <c r="PQZ3" s="1309"/>
      <c r="PRA3" s="1309"/>
      <c r="PRB3" s="1309"/>
      <c r="PRC3" s="1309"/>
      <c r="PRD3" s="1309"/>
      <c r="PRE3" s="1309"/>
      <c r="PRF3" s="1309"/>
      <c r="PRG3" s="1309"/>
      <c r="PRH3" s="1309"/>
      <c r="PRI3" s="1309"/>
      <c r="PRJ3" s="1309"/>
      <c r="PRK3" s="1309"/>
      <c r="PRL3" s="1309"/>
      <c r="PRM3" s="1309"/>
      <c r="PRN3" s="1309"/>
      <c r="PRO3" s="1309"/>
      <c r="PRP3" s="1309"/>
      <c r="PRQ3" s="1309"/>
      <c r="PRR3" s="1309"/>
      <c r="PRS3" s="1309"/>
      <c r="PRT3" s="1309"/>
      <c r="PRU3" s="1309"/>
      <c r="PRV3" s="1309"/>
      <c r="PRW3" s="1309"/>
      <c r="PRX3" s="1309"/>
      <c r="PRY3" s="1309"/>
      <c r="PRZ3" s="1309"/>
      <c r="PSA3" s="1309"/>
      <c r="PSB3" s="1309"/>
      <c r="PSC3" s="1309"/>
      <c r="PSD3" s="1309"/>
      <c r="PSE3" s="1309"/>
      <c r="PSF3" s="1309"/>
      <c r="PSG3" s="1309"/>
      <c r="PSH3" s="1309"/>
      <c r="PSI3" s="1309"/>
      <c r="PSJ3" s="1309"/>
      <c r="PSK3" s="1309"/>
      <c r="PSL3" s="1309"/>
      <c r="PSM3" s="1309"/>
      <c r="PSN3" s="1309"/>
      <c r="PSO3" s="1309"/>
      <c r="PSP3" s="1309"/>
      <c r="PSQ3" s="1309"/>
      <c r="PSR3" s="1309"/>
      <c r="PSS3" s="1309"/>
      <c r="PST3" s="1309"/>
      <c r="PSU3" s="1309"/>
      <c r="PSV3" s="1309"/>
      <c r="PSW3" s="1309"/>
      <c r="PSX3" s="1309"/>
      <c r="PSY3" s="1309"/>
      <c r="PSZ3" s="1309"/>
      <c r="PTA3" s="1309"/>
      <c r="PTB3" s="1309"/>
      <c r="PTC3" s="1309"/>
      <c r="PTD3" s="1309"/>
      <c r="PTE3" s="1309"/>
      <c r="PTF3" s="1309"/>
      <c r="PTG3" s="1309"/>
      <c r="PTH3" s="1309"/>
      <c r="PTI3" s="1309"/>
      <c r="PTJ3" s="1309"/>
      <c r="PTK3" s="1309"/>
      <c r="PTL3" s="1309"/>
      <c r="PTM3" s="1309"/>
      <c r="PTN3" s="1309"/>
      <c r="PTO3" s="1309"/>
      <c r="PTP3" s="1309"/>
      <c r="PTQ3" s="1309"/>
      <c r="PTR3" s="1309"/>
      <c r="PTS3" s="1309"/>
      <c r="PTT3" s="1309"/>
      <c r="PTU3" s="1309"/>
      <c r="PTV3" s="1309"/>
      <c r="PTW3" s="1309"/>
      <c r="PTX3" s="1309"/>
      <c r="PTY3" s="1309"/>
      <c r="PTZ3" s="1309"/>
      <c r="PUA3" s="1309"/>
      <c r="PUB3" s="1309"/>
      <c r="PUC3" s="1309"/>
      <c r="PUD3" s="1309"/>
      <c r="PUE3" s="1309"/>
      <c r="PUF3" s="1309"/>
      <c r="PUG3" s="1309"/>
      <c r="PUH3" s="1309"/>
      <c r="PUI3" s="1309"/>
      <c r="PUJ3" s="1309"/>
      <c r="PUK3" s="1309"/>
      <c r="PUL3" s="1309"/>
      <c r="PUM3" s="1309"/>
      <c r="PUN3" s="1309"/>
      <c r="PUO3" s="1309"/>
      <c r="PUP3" s="1309"/>
      <c r="PUQ3" s="1309"/>
      <c r="PUR3" s="1309"/>
      <c r="PUS3" s="1309"/>
      <c r="PUT3" s="1309"/>
      <c r="PUU3" s="1309"/>
      <c r="PUV3" s="1309"/>
      <c r="PUW3" s="1309"/>
      <c r="PUX3" s="1309"/>
      <c r="PUY3" s="1309"/>
      <c r="PUZ3" s="1309"/>
      <c r="PVA3" s="1309"/>
      <c r="PVB3" s="1309"/>
      <c r="PVC3" s="1309"/>
      <c r="PVD3" s="1309"/>
      <c r="PVE3" s="1309"/>
      <c r="PVF3" s="1309"/>
      <c r="PVG3" s="1309"/>
      <c r="PVH3" s="1309"/>
      <c r="PVI3" s="1309"/>
      <c r="PVJ3" s="1309"/>
      <c r="PVK3" s="1309"/>
      <c r="PVL3" s="1309"/>
      <c r="PVM3" s="1309"/>
      <c r="PVN3" s="1309"/>
      <c r="PVO3" s="1309"/>
      <c r="PVP3" s="1309"/>
      <c r="PVQ3" s="1309"/>
      <c r="PVR3" s="1309"/>
      <c r="PVS3" s="1309"/>
      <c r="PVT3" s="1309"/>
      <c r="PVU3" s="1309"/>
      <c r="PVV3" s="1309"/>
      <c r="PVW3" s="1309"/>
      <c r="PVX3" s="1309"/>
      <c r="PVY3" s="1309"/>
      <c r="PVZ3" s="1309"/>
      <c r="PWA3" s="1309"/>
      <c r="PWB3" s="1309"/>
      <c r="PWC3" s="1309"/>
      <c r="PWD3" s="1309"/>
      <c r="PWE3" s="1309"/>
      <c r="PWF3" s="1309"/>
      <c r="PWG3" s="1309"/>
      <c r="PWH3" s="1309"/>
      <c r="PWI3" s="1309"/>
      <c r="PWJ3" s="1309"/>
      <c r="PWK3" s="1309"/>
      <c r="PWL3" s="1309"/>
      <c r="PWM3" s="1309"/>
      <c r="PWN3" s="1309"/>
      <c r="PWO3" s="1309"/>
      <c r="PWP3" s="1309"/>
      <c r="PWQ3" s="1309"/>
      <c r="PWR3" s="1309"/>
      <c r="PWS3" s="1309"/>
      <c r="PWT3" s="1309"/>
      <c r="PWU3" s="1309"/>
      <c r="PWV3" s="1309"/>
      <c r="PWW3" s="1309"/>
      <c r="PWX3" s="1309"/>
      <c r="PWY3" s="1309"/>
      <c r="PWZ3" s="1309"/>
      <c r="PXA3" s="1309"/>
      <c r="PXB3" s="1309"/>
      <c r="PXC3" s="1309"/>
      <c r="PXD3" s="1309"/>
      <c r="PXE3" s="1309"/>
      <c r="PXF3" s="1309"/>
      <c r="PXG3" s="1309"/>
      <c r="PXH3" s="1309"/>
      <c r="PXI3" s="1309"/>
      <c r="PXJ3" s="1309"/>
      <c r="PXK3" s="1309"/>
      <c r="PXL3" s="1309"/>
      <c r="PXM3" s="1309"/>
      <c r="PXN3" s="1309"/>
      <c r="PXO3" s="1309"/>
      <c r="PXP3" s="1309"/>
      <c r="PXQ3" s="1309"/>
      <c r="PXR3" s="1309"/>
      <c r="PXS3" s="1309"/>
      <c r="PXT3" s="1309"/>
      <c r="PXU3" s="1309"/>
      <c r="PXV3" s="1309"/>
      <c r="PXW3" s="1309"/>
      <c r="PXX3" s="1309"/>
      <c r="PXY3" s="1309"/>
      <c r="PXZ3" s="1309"/>
      <c r="PYA3" s="1309"/>
      <c r="PYB3" s="1309"/>
      <c r="PYC3" s="1309"/>
      <c r="PYD3" s="1309"/>
      <c r="PYE3" s="1309"/>
      <c r="PYF3" s="1309"/>
      <c r="PYG3" s="1309"/>
      <c r="PYH3" s="1309"/>
      <c r="PYI3" s="1309"/>
      <c r="PYJ3" s="1309"/>
      <c r="PYK3" s="1309"/>
      <c r="PYL3" s="1309"/>
      <c r="PYM3" s="1309"/>
      <c r="PYN3" s="1309"/>
      <c r="PYO3" s="1309"/>
      <c r="PYP3" s="1309"/>
      <c r="PYQ3" s="1309"/>
      <c r="PYR3" s="1309"/>
      <c r="PYS3" s="1309"/>
      <c r="PYT3" s="1309"/>
      <c r="PYU3" s="1309"/>
      <c r="PYV3" s="1309"/>
      <c r="PYW3" s="1309"/>
      <c r="PYX3" s="1309"/>
      <c r="PYY3" s="1309"/>
      <c r="PYZ3" s="1309"/>
      <c r="PZA3" s="1309"/>
      <c r="PZB3" s="1309"/>
      <c r="PZC3" s="1309"/>
      <c r="PZD3" s="1309"/>
      <c r="PZE3" s="1309"/>
      <c r="PZF3" s="1309"/>
      <c r="PZG3" s="1309"/>
      <c r="PZH3" s="1309"/>
      <c r="PZI3" s="1309"/>
      <c r="PZJ3" s="1309"/>
      <c r="PZK3" s="1309"/>
      <c r="PZL3" s="1309"/>
      <c r="PZM3" s="1309"/>
      <c r="PZN3" s="1309"/>
      <c r="PZO3" s="1309"/>
      <c r="PZP3" s="1309"/>
      <c r="PZQ3" s="1309"/>
      <c r="PZR3" s="1309"/>
      <c r="PZS3" s="1309"/>
      <c r="PZT3" s="1309"/>
      <c r="PZU3" s="1309"/>
      <c r="PZV3" s="1309"/>
      <c r="PZW3" s="1309"/>
      <c r="PZX3" s="1309"/>
      <c r="PZY3" s="1309"/>
      <c r="PZZ3" s="1309"/>
      <c r="QAA3" s="1309"/>
      <c r="QAB3" s="1309"/>
      <c r="QAC3" s="1309"/>
      <c r="QAD3" s="1309"/>
      <c r="QAE3" s="1309"/>
      <c r="QAF3" s="1309"/>
      <c r="QAG3" s="1309"/>
      <c r="QAH3" s="1309"/>
      <c r="QAI3" s="1309"/>
      <c r="QAJ3" s="1309"/>
      <c r="QAK3" s="1309"/>
      <c r="QAL3" s="1309"/>
      <c r="QAM3" s="1309"/>
      <c r="QAN3" s="1309"/>
      <c r="QAO3" s="1309"/>
      <c r="QAP3" s="1309"/>
      <c r="QAQ3" s="1309"/>
      <c r="QAR3" s="1309"/>
      <c r="QAS3" s="1309"/>
      <c r="QAT3" s="1309"/>
      <c r="QAU3" s="1309"/>
      <c r="QAV3" s="1309"/>
      <c r="QAW3" s="1309"/>
      <c r="QAX3" s="1309"/>
      <c r="QAY3" s="1309"/>
      <c r="QAZ3" s="1309"/>
      <c r="QBA3" s="1309"/>
      <c r="QBB3" s="1309"/>
      <c r="QBC3" s="1309"/>
      <c r="QBD3" s="1309"/>
      <c r="QBE3" s="1309"/>
      <c r="QBF3" s="1309"/>
      <c r="QBG3" s="1309"/>
      <c r="QBH3" s="1309"/>
      <c r="QBI3" s="1309"/>
      <c r="QBJ3" s="1309"/>
      <c r="QBK3" s="1309"/>
      <c r="QBL3" s="1309"/>
      <c r="QBM3" s="1309"/>
      <c r="QBN3" s="1309"/>
      <c r="QBO3" s="1309"/>
      <c r="QBP3" s="1309"/>
      <c r="QBQ3" s="1309"/>
      <c r="QBR3" s="1309"/>
      <c r="QBS3" s="1309"/>
      <c r="QBT3" s="1309"/>
      <c r="QBU3" s="1309"/>
      <c r="QBV3" s="1309"/>
      <c r="QBW3" s="1309"/>
      <c r="QBX3" s="1309"/>
      <c r="QBY3" s="1309"/>
      <c r="QBZ3" s="1309"/>
      <c r="QCA3" s="1309"/>
      <c r="QCB3" s="1309"/>
      <c r="QCC3" s="1309"/>
      <c r="QCD3" s="1309"/>
      <c r="QCE3" s="1309"/>
      <c r="QCF3" s="1309"/>
      <c r="QCG3" s="1309"/>
      <c r="QCH3" s="1309"/>
      <c r="QCI3" s="1309"/>
      <c r="QCJ3" s="1309"/>
      <c r="QCK3" s="1309"/>
      <c r="QCL3" s="1309"/>
      <c r="QCM3" s="1309"/>
      <c r="QCN3" s="1309"/>
      <c r="QCO3" s="1309"/>
      <c r="QCP3" s="1309"/>
      <c r="QCQ3" s="1309"/>
      <c r="QCR3" s="1309"/>
      <c r="QCS3" s="1309"/>
      <c r="QCT3" s="1309"/>
      <c r="QCU3" s="1309"/>
      <c r="QCV3" s="1309"/>
      <c r="QCW3" s="1309"/>
      <c r="QCX3" s="1309"/>
      <c r="QCY3" s="1309"/>
      <c r="QCZ3" s="1309"/>
      <c r="QDA3" s="1309"/>
      <c r="QDB3" s="1309"/>
      <c r="QDC3" s="1309"/>
      <c r="QDD3" s="1309"/>
      <c r="QDE3" s="1309"/>
      <c r="QDF3" s="1309"/>
      <c r="QDG3" s="1309"/>
      <c r="QDH3" s="1309"/>
      <c r="QDI3" s="1309"/>
      <c r="QDJ3" s="1309"/>
      <c r="QDK3" s="1309"/>
      <c r="QDL3" s="1309"/>
      <c r="QDM3" s="1309"/>
      <c r="QDN3" s="1309"/>
      <c r="QDO3" s="1309"/>
      <c r="QDP3" s="1309"/>
      <c r="QDQ3" s="1309"/>
      <c r="QDR3" s="1309"/>
      <c r="QDS3" s="1309"/>
      <c r="QDT3" s="1309"/>
      <c r="QDU3" s="1309"/>
      <c r="QDV3" s="1309"/>
      <c r="QDW3" s="1309"/>
      <c r="QDX3" s="1309"/>
      <c r="QDY3" s="1309"/>
      <c r="QDZ3" s="1309"/>
      <c r="QEA3" s="1309"/>
      <c r="QEB3" s="1309"/>
      <c r="QEC3" s="1309"/>
      <c r="QED3" s="1309"/>
      <c r="QEE3" s="1309"/>
      <c r="QEF3" s="1309"/>
      <c r="QEG3" s="1309"/>
      <c r="QEH3" s="1309"/>
      <c r="QEI3" s="1309"/>
      <c r="QEJ3" s="1309"/>
      <c r="QEK3" s="1309"/>
      <c r="QEL3" s="1309"/>
      <c r="QEM3" s="1309"/>
      <c r="QEN3" s="1309"/>
      <c r="QEO3" s="1309"/>
      <c r="QEP3" s="1309"/>
      <c r="QEQ3" s="1309"/>
      <c r="QER3" s="1309"/>
      <c r="QES3" s="1309"/>
      <c r="QET3" s="1309"/>
      <c r="QEU3" s="1309"/>
      <c r="QEV3" s="1309"/>
      <c r="QEW3" s="1309"/>
      <c r="QEX3" s="1309"/>
      <c r="QEY3" s="1309"/>
      <c r="QEZ3" s="1309"/>
      <c r="QFA3" s="1309"/>
      <c r="QFB3" s="1309"/>
      <c r="QFC3" s="1309"/>
      <c r="QFD3" s="1309"/>
      <c r="QFE3" s="1309"/>
      <c r="QFF3" s="1309"/>
      <c r="QFG3" s="1309"/>
      <c r="QFH3" s="1309"/>
      <c r="QFI3" s="1309"/>
      <c r="QFJ3" s="1309"/>
      <c r="QFK3" s="1309"/>
      <c r="QFL3" s="1309"/>
      <c r="QFM3" s="1309"/>
      <c r="QFN3" s="1309"/>
      <c r="QFO3" s="1309"/>
      <c r="QFP3" s="1309"/>
      <c r="QFQ3" s="1309"/>
      <c r="QFR3" s="1309"/>
      <c r="QFS3" s="1309"/>
      <c r="QFT3" s="1309"/>
      <c r="QFU3" s="1309"/>
      <c r="QFV3" s="1309"/>
      <c r="QFW3" s="1309"/>
      <c r="QFX3" s="1309"/>
      <c r="QFY3" s="1309"/>
      <c r="QFZ3" s="1309"/>
      <c r="QGA3" s="1309"/>
      <c r="QGB3" s="1309"/>
      <c r="QGC3" s="1309"/>
      <c r="QGD3" s="1309"/>
      <c r="QGE3" s="1309"/>
      <c r="QGF3" s="1309"/>
      <c r="QGG3" s="1309"/>
      <c r="QGH3" s="1309"/>
      <c r="QGI3" s="1309"/>
      <c r="QGJ3" s="1309"/>
      <c r="QGK3" s="1309"/>
      <c r="QGL3" s="1309"/>
      <c r="QGM3" s="1309"/>
      <c r="QGN3" s="1309"/>
      <c r="QGO3" s="1309"/>
      <c r="QGP3" s="1309"/>
      <c r="QGQ3" s="1309"/>
      <c r="QGR3" s="1309"/>
      <c r="QGS3" s="1309"/>
      <c r="QGT3" s="1309"/>
      <c r="QGU3" s="1309"/>
      <c r="QGV3" s="1309"/>
      <c r="QGW3" s="1309"/>
      <c r="QGX3" s="1309"/>
      <c r="QGY3" s="1309"/>
      <c r="QGZ3" s="1309"/>
      <c r="QHA3" s="1309"/>
      <c r="QHB3" s="1309"/>
      <c r="QHC3" s="1309"/>
      <c r="QHD3" s="1309"/>
      <c r="QHE3" s="1309"/>
      <c r="QHF3" s="1309"/>
      <c r="QHG3" s="1309"/>
      <c r="QHH3" s="1309"/>
      <c r="QHI3" s="1309"/>
      <c r="QHJ3" s="1309"/>
      <c r="QHK3" s="1309"/>
      <c r="QHL3" s="1309"/>
      <c r="QHM3" s="1309"/>
      <c r="QHN3" s="1309"/>
      <c r="QHO3" s="1309"/>
      <c r="QHP3" s="1309"/>
      <c r="QHQ3" s="1309"/>
      <c r="QHR3" s="1309"/>
      <c r="QHS3" s="1309"/>
      <c r="QHT3" s="1309"/>
      <c r="QHU3" s="1309"/>
      <c r="QHV3" s="1309"/>
      <c r="QHW3" s="1309"/>
      <c r="QHX3" s="1309"/>
      <c r="QHY3" s="1309"/>
      <c r="QHZ3" s="1309"/>
      <c r="QIA3" s="1309"/>
      <c r="QIB3" s="1309"/>
      <c r="QIC3" s="1309"/>
      <c r="QID3" s="1309"/>
      <c r="QIE3" s="1309"/>
      <c r="QIF3" s="1309"/>
      <c r="QIG3" s="1309"/>
      <c r="QIH3" s="1309"/>
      <c r="QII3" s="1309"/>
      <c r="QIJ3" s="1309"/>
      <c r="QIK3" s="1309"/>
      <c r="QIL3" s="1309"/>
      <c r="QIM3" s="1309"/>
      <c r="QIN3" s="1309"/>
      <c r="QIO3" s="1309"/>
      <c r="QIP3" s="1309"/>
      <c r="QIQ3" s="1309"/>
      <c r="QIR3" s="1309"/>
      <c r="QIS3" s="1309"/>
      <c r="QIT3" s="1309"/>
      <c r="QIU3" s="1309"/>
      <c r="QIV3" s="1309"/>
      <c r="QIW3" s="1309"/>
      <c r="QIX3" s="1309"/>
      <c r="QIY3" s="1309"/>
      <c r="QIZ3" s="1309"/>
      <c r="QJA3" s="1309"/>
      <c r="QJB3" s="1309"/>
      <c r="QJC3" s="1309"/>
      <c r="QJD3" s="1309"/>
      <c r="QJE3" s="1309"/>
      <c r="QJF3" s="1309"/>
      <c r="QJG3" s="1309"/>
      <c r="QJH3" s="1309"/>
      <c r="QJI3" s="1309"/>
      <c r="QJJ3" s="1309"/>
      <c r="QJK3" s="1309"/>
      <c r="QJL3" s="1309"/>
      <c r="QJM3" s="1309"/>
      <c r="QJN3" s="1309"/>
      <c r="QJO3" s="1309"/>
      <c r="QJP3" s="1309"/>
      <c r="QJQ3" s="1309"/>
      <c r="QJR3" s="1309"/>
      <c r="QJS3" s="1309"/>
      <c r="QJT3" s="1309"/>
      <c r="QJU3" s="1309"/>
      <c r="QJV3" s="1309"/>
      <c r="QJW3" s="1309"/>
      <c r="QJX3" s="1309"/>
      <c r="QJY3" s="1309"/>
      <c r="QJZ3" s="1309"/>
      <c r="QKA3" s="1309"/>
      <c r="QKB3" s="1309"/>
      <c r="QKC3" s="1309"/>
      <c r="QKD3" s="1309"/>
      <c r="QKE3" s="1309"/>
      <c r="QKF3" s="1309"/>
      <c r="QKG3" s="1309"/>
      <c r="QKH3" s="1309"/>
      <c r="QKI3" s="1309"/>
      <c r="QKJ3" s="1309"/>
      <c r="QKK3" s="1309"/>
      <c r="QKL3" s="1309"/>
      <c r="QKM3" s="1309"/>
      <c r="QKN3" s="1309"/>
      <c r="QKO3" s="1309"/>
      <c r="QKP3" s="1309"/>
      <c r="QKQ3" s="1309"/>
      <c r="QKR3" s="1309"/>
      <c r="QKS3" s="1309"/>
      <c r="QKT3" s="1309"/>
      <c r="QKU3" s="1309"/>
      <c r="QKV3" s="1309"/>
      <c r="QKW3" s="1309"/>
      <c r="QKX3" s="1309"/>
      <c r="QKY3" s="1309"/>
      <c r="QKZ3" s="1309"/>
      <c r="QLA3" s="1309"/>
      <c r="QLB3" s="1309"/>
      <c r="QLC3" s="1309"/>
      <c r="QLD3" s="1309"/>
      <c r="QLE3" s="1309"/>
      <c r="QLF3" s="1309"/>
      <c r="QLG3" s="1309"/>
      <c r="QLH3" s="1309"/>
      <c r="QLI3" s="1309"/>
      <c r="QLJ3" s="1309"/>
      <c r="QLK3" s="1309"/>
      <c r="QLL3" s="1309"/>
      <c r="QLM3" s="1309"/>
      <c r="QLN3" s="1309"/>
      <c r="QLO3" s="1309"/>
      <c r="QLP3" s="1309"/>
      <c r="QLQ3" s="1309"/>
      <c r="QLR3" s="1309"/>
      <c r="QLS3" s="1309"/>
      <c r="QLT3" s="1309"/>
      <c r="QLU3" s="1309"/>
      <c r="QLV3" s="1309"/>
      <c r="QLW3" s="1309"/>
      <c r="QLX3" s="1309"/>
      <c r="QLY3" s="1309"/>
      <c r="QLZ3" s="1309"/>
      <c r="QMA3" s="1309"/>
      <c r="QMB3" s="1309"/>
      <c r="QMC3" s="1309"/>
      <c r="QMD3" s="1309"/>
      <c r="QME3" s="1309"/>
      <c r="QMF3" s="1309"/>
      <c r="QMG3" s="1309"/>
      <c r="QMH3" s="1309"/>
      <c r="QMI3" s="1309"/>
      <c r="QMJ3" s="1309"/>
      <c r="QMK3" s="1309"/>
      <c r="QML3" s="1309"/>
      <c r="QMM3" s="1309"/>
      <c r="QMN3" s="1309"/>
      <c r="QMO3" s="1309"/>
      <c r="QMP3" s="1309"/>
      <c r="QMQ3" s="1309"/>
      <c r="QMR3" s="1309"/>
      <c r="QMS3" s="1309"/>
      <c r="QMT3" s="1309"/>
      <c r="QMU3" s="1309"/>
      <c r="QMV3" s="1309"/>
      <c r="QMW3" s="1309"/>
      <c r="QMX3" s="1309"/>
      <c r="QMY3" s="1309"/>
      <c r="QMZ3" s="1309"/>
      <c r="QNA3" s="1309"/>
      <c r="QNB3" s="1309"/>
      <c r="QNC3" s="1309"/>
      <c r="QND3" s="1309"/>
      <c r="QNE3" s="1309"/>
      <c r="QNF3" s="1309"/>
      <c r="QNG3" s="1309"/>
      <c r="QNH3" s="1309"/>
      <c r="QNI3" s="1309"/>
      <c r="QNJ3" s="1309"/>
      <c r="QNK3" s="1309"/>
      <c r="QNL3" s="1309"/>
      <c r="QNM3" s="1309"/>
      <c r="QNN3" s="1309"/>
      <c r="QNO3" s="1309"/>
      <c r="QNP3" s="1309"/>
      <c r="QNQ3" s="1309"/>
      <c r="QNR3" s="1309"/>
      <c r="QNS3" s="1309"/>
      <c r="QNT3" s="1309"/>
      <c r="QNU3" s="1309"/>
      <c r="QNV3" s="1309"/>
      <c r="QNW3" s="1309"/>
      <c r="QNX3" s="1309"/>
      <c r="QNY3" s="1309"/>
      <c r="QNZ3" s="1309"/>
      <c r="QOA3" s="1309"/>
      <c r="QOB3" s="1309"/>
      <c r="QOC3" s="1309"/>
      <c r="QOD3" s="1309"/>
      <c r="QOE3" s="1309"/>
      <c r="QOF3" s="1309"/>
      <c r="QOG3" s="1309"/>
      <c r="QOH3" s="1309"/>
      <c r="QOI3" s="1309"/>
      <c r="QOJ3" s="1309"/>
      <c r="QOK3" s="1309"/>
      <c r="QOL3" s="1309"/>
      <c r="QOM3" s="1309"/>
      <c r="QON3" s="1309"/>
      <c r="QOO3" s="1309"/>
      <c r="QOP3" s="1309"/>
      <c r="QOQ3" s="1309"/>
      <c r="QOR3" s="1309"/>
      <c r="QOS3" s="1309"/>
      <c r="QOT3" s="1309"/>
      <c r="QOU3" s="1309"/>
      <c r="QOV3" s="1309"/>
      <c r="QOW3" s="1309"/>
      <c r="QOX3" s="1309"/>
      <c r="QOY3" s="1309"/>
      <c r="QOZ3" s="1309"/>
      <c r="QPA3" s="1309"/>
      <c r="QPB3" s="1309"/>
      <c r="QPC3" s="1309"/>
      <c r="QPD3" s="1309"/>
      <c r="QPE3" s="1309"/>
      <c r="QPF3" s="1309"/>
      <c r="QPG3" s="1309"/>
      <c r="QPH3" s="1309"/>
      <c r="QPI3" s="1309"/>
      <c r="QPJ3" s="1309"/>
      <c r="QPK3" s="1309"/>
      <c r="QPL3" s="1309"/>
      <c r="QPM3" s="1309"/>
      <c r="QPN3" s="1309"/>
      <c r="QPO3" s="1309"/>
      <c r="QPP3" s="1309"/>
      <c r="QPQ3" s="1309"/>
      <c r="QPR3" s="1309"/>
      <c r="QPS3" s="1309"/>
      <c r="QPT3" s="1309"/>
      <c r="QPU3" s="1309"/>
      <c r="QPV3" s="1309"/>
      <c r="QPW3" s="1309"/>
      <c r="QPX3" s="1309"/>
      <c r="QPY3" s="1309"/>
      <c r="QPZ3" s="1309"/>
      <c r="QQA3" s="1309"/>
      <c r="QQB3" s="1309"/>
      <c r="QQC3" s="1309"/>
      <c r="QQD3" s="1309"/>
      <c r="QQE3" s="1309"/>
      <c r="QQF3" s="1309"/>
      <c r="QQG3" s="1309"/>
      <c r="QQH3" s="1309"/>
      <c r="QQI3" s="1309"/>
      <c r="QQJ3" s="1309"/>
      <c r="QQK3" s="1309"/>
      <c r="QQL3" s="1309"/>
      <c r="QQM3" s="1309"/>
      <c r="QQN3" s="1309"/>
      <c r="QQO3" s="1309"/>
      <c r="QQP3" s="1309"/>
      <c r="QQQ3" s="1309"/>
      <c r="QQR3" s="1309"/>
      <c r="QQS3" s="1309"/>
      <c r="QQT3" s="1309"/>
      <c r="QQU3" s="1309"/>
      <c r="QQV3" s="1309"/>
      <c r="QQW3" s="1309"/>
      <c r="QQX3" s="1309"/>
      <c r="QQY3" s="1309"/>
      <c r="QQZ3" s="1309"/>
      <c r="QRA3" s="1309"/>
      <c r="QRB3" s="1309"/>
      <c r="QRC3" s="1309"/>
      <c r="QRD3" s="1309"/>
      <c r="QRE3" s="1309"/>
      <c r="QRF3" s="1309"/>
      <c r="QRG3" s="1309"/>
      <c r="QRH3" s="1309"/>
      <c r="QRI3" s="1309"/>
      <c r="QRJ3" s="1309"/>
      <c r="QRK3" s="1309"/>
      <c r="QRL3" s="1309"/>
      <c r="QRM3" s="1309"/>
      <c r="QRN3" s="1309"/>
      <c r="QRO3" s="1309"/>
      <c r="QRP3" s="1309"/>
      <c r="QRQ3" s="1309"/>
      <c r="QRR3" s="1309"/>
      <c r="QRS3" s="1309"/>
      <c r="QRT3" s="1309"/>
      <c r="QRU3" s="1309"/>
      <c r="QRV3" s="1309"/>
      <c r="QRW3" s="1309"/>
      <c r="QRX3" s="1309"/>
      <c r="QRY3" s="1309"/>
      <c r="QRZ3" s="1309"/>
      <c r="QSA3" s="1309"/>
      <c r="QSB3" s="1309"/>
      <c r="QSC3" s="1309"/>
      <c r="QSD3" s="1309"/>
      <c r="QSE3" s="1309"/>
      <c r="QSF3" s="1309"/>
      <c r="QSG3" s="1309"/>
      <c r="QSH3" s="1309"/>
      <c r="QSI3" s="1309"/>
      <c r="QSJ3" s="1309"/>
      <c r="QSK3" s="1309"/>
      <c r="QSL3" s="1309"/>
      <c r="QSM3" s="1309"/>
      <c r="QSN3" s="1309"/>
      <c r="QSO3" s="1309"/>
      <c r="QSP3" s="1309"/>
      <c r="QSQ3" s="1309"/>
      <c r="QSR3" s="1309"/>
      <c r="QSS3" s="1309"/>
      <c r="QST3" s="1309"/>
      <c r="QSU3" s="1309"/>
      <c r="QSV3" s="1309"/>
      <c r="QSW3" s="1309"/>
      <c r="QSX3" s="1309"/>
      <c r="QSY3" s="1309"/>
      <c r="QSZ3" s="1309"/>
      <c r="QTA3" s="1309"/>
      <c r="QTB3" s="1309"/>
      <c r="QTC3" s="1309"/>
      <c r="QTD3" s="1309"/>
      <c r="QTE3" s="1309"/>
      <c r="QTF3" s="1309"/>
      <c r="QTG3" s="1309"/>
      <c r="QTH3" s="1309"/>
      <c r="QTI3" s="1309"/>
      <c r="QTJ3" s="1309"/>
      <c r="QTK3" s="1309"/>
      <c r="QTL3" s="1309"/>
      <c r="QTM3" s="1309"/>
      <c r="QTN3" s="1309"/>
      <c r="QTO3" s="1309"/>
      <c r="QTP3" s="1309"/>
      <c r="QTQ3" s="1309"/>
      <c r="QTR3" s="1309"/>
      <c r="QTS3" s="1309"/>
      <c r="QTT3" s="1309"/>
      <c r="QTU3" s="1309"/>
      <c r="QTV3" s="1309"/>
      <c r="QTW3" s="1309"/>
      <c r="QTX3" s="1309"/>
      <c r="QTY3" s="1309"/>
      <c r="QTZ3" s="1309"/>
      <c r="QUA3" s="1309"/>
      <c r="QUB3" s="1309"/>
      <c r="QUC3" s="1309"/>
      <c r="QUD3" s="1309"/>
      <c r="QUE3" s="1309"/>
      <c r="QUF3" s="1309"/>
      <c r="QUG3" s="1309"/>
      <c r="QUH3" s="1309"/>
      <c r="QUI3" s="1309"/>
      <c r="QUJ3" s="1309"/>
      <c r="QUK3" s="1309"/>
      <c r="QUL3" s="1309"/>
      <c r="QUM3" s="1309"/>
      <c r="QUN3" s="1309"/>
      <c r="QUO3" s="1309"/>
      <c r="QUP3" s="1309"/>
      <c r="QUQ3" s="1309"/>
      <c r="QUR3" s="1309"/>
      <c r="QUS3" s="1309"/>
      <c r="QUT3" s="1309"/>
      <c r="QUU3" s="1309"/>
      <c r="QUV3" s="1309"/>
      <c r="QUW3" s="1309"/>
      <c r="QUX3" s="1309"/>
      <c r="QUY3" s="1309"/>
      <c r="QUZ3" s="1309"/>
      <c r="QVA3" s="1309"/>
      <c r="QVB3" s="1309"/>
      <c r="QVC3" s="1309"/>
      <c r="QVD3" s="1309"/>
      <c r="QVE3" s="1309"/>
      <c r="QVF3" s="1309"/>
      <c r="QVG3" s="1309"/>
      <c r="QVH3" s="1309"/>
      <c r="QVI3" s="1309"/>
      <c r="QVJ3" s="1309"/>
      <c r="QVK3" s="1309"/>
      <c r="QVL3" s="1309"/>
      <c r="QVM3" s="1309"/>
      <c r="QVN3" s="1309"/>
      <c r="QVO3" s="1309"/>
      <c r="QVP3" s="1309"/>
      <c r="QVQ3" s="1309"/>
      <c r="QVR3" s="1309"/>
      <c r="QVS3" s="1309"/>
      <c r="QVT3" s="1309"/>
      <c r="QVU3" s="1309"/>
      <c r="QVV3" s="1309"/>
      <c r="QVW3" s="1309"/>
      <c r="QVX3" s="1309"/>
      <c r="QVY3" s="1309"/>
      <c r="QVZ3" s="1309"/>
      <c r="QWA3" s="1309"/>
      <c r="QWB3" s="1309"/>
      <c r="QWC3" s="1309"/>
      <c r="QWD3" s="1309"/>
      <c r="QWE3" s="1309"/>
      <c r="QWF3" s="1309"/>
      <c r="QWG3" s="1309"/>
      <c r="QWH3" s="1309"/>
      <c r="QWI3" s="1309"/>
      <c r="QWJ3" s="1309"/>
      <c r="QWK3" s="1309"/>
      <c r="QWL3" s="1309"/>
      <c r="QWM3" s="1309"/>
      <c r="QWN3" s="1309"/>
      <c r="QWO3" s="1309"/>
      <c r="QWP3" s="1309"/>
      <c r="QWQ3" s="1309"/>
      <c r="QWR3" s="1309"/>
      <c r="QWS3" s="1309"/>
      <c r="QWT3" s="1309"/>
      <c r="QWU3" s="1309"/>
      <c r="QWV3" s="1309"/>
      <c r="QWW3" s="1309"/>
      <c r="QWX3" s="1309"/>
      <c r="QWY3" s="1309"/>
      <c r="QWZ3" s="1309"/>
      <c r="QXA3" s="1309"/>
      <c r="QXB3" s="1309"/>
      <c r="QXC3" s="1309"/>
      <c r="QXD3" s="1309"/>
      <c r="QXE3" s="1309"/>
      <c r="QXF3" s="1309"/>
      <c r="QXG3" s="1309"/>
      <c r="QXH3" s="1309"/>
      <c r="QXI3" s="1309"/>
      <c r="QXJ3" s="1309"/>
      <c r="QXK3" s="1309"/>
      <c r="QXL3" s="1309"/>
      <c r="QXM3" s="1309"/>
      <c r="QXN3" s="1309"/>
      <c r="QXO3" s="1309"/>
      <c r="QXP3" s="1309"/>
      <c r="QXQ3" s="1309"/>
      <c r="QXR3" s="1309"/>
      <c r="QXS3" s="1309"/>
      <c r="QXT3" s="1309"/>
      <c r="QXU3" s="1309"/>
      <c r="QXV3" s="1309"/>
      <c r="QXW3" s="1309"/>
      <c r="QXX3" s="1309"/>
      <c r="QXY3" s="1309"/>
      <c r="QXZ3" s="1309"/>
      <c r="QYA3" s="1309"/>
      <c r="QYB3" s="1309"/>
      <c r="QYC3" s="1309"/>
      <c r="QYD3" s="1309"/>
      <c r="QYE3" s="1309"/>
      <c r="QYF3" s="1309"/>
      <c r="QYG3" s="1309"/>
      <c r="QYH3" s="1309"/>
      <c r="QYI3" s="1309"/>
      <c r="QYJ3" s="1309"/>
      <c r="QYK3" s="1309"/>
      <c r="QYL3" s="1309"/>
      <c r="QYM3" s="1309"/>
      <c r="QYN3" s="1309"/>
      <c r="QYO3" s="1309"/>
      <c r="QYP3" s="1309"/>
      <c r="QYQ3" s="1309"/>
      <c r="QYR3" s="1309"/>
      <c r="QYS3" s="1309"/>
      <c r="QYT3" s="1309"/>
      <c r="QYU3" s="1309"/>
      <c r="QYV3" s="1309"/>
      <c r="QYW3" s="1309"/>
      <c r="QYX3" s="1309"/>
      <c r="QYY3" s="1309"/>
      <c r="QYZ3" s="1309"/>
      <c r="QZA3" s="1309"/>
      <c r="QZB3" s="1309"/>
      <c r="QZC3" s="1309"/>
      <c r="QZD3" s="1309"/>
      <c r="QZE3" s="1309"/>
      <c r="QZF3" s="1309"/>
      <c r="QZG3" s="1309"/>
      <c r="QZH3" s="1309"/>
      <c r="QZI3" s="1309"/>
      <c r="QZJ3" s="1309"/>
      <c r="QZK3" s="1309"/>
      <c r="QZL3" s="1309"/>
      <c r="QZM3" s="1309"/>
      <c r="QZN3" s="1309"/>
      <c r="QZO3" s="1309"/>
      <c r="QZP3" s="1309"/>
      <c r="QZQ3" s="1309"/>
      <c r="QZR3" s="1309"/>
      <c r="QZS3" s="1309"/>
      <c r="QZT3" s="1309"/>
      <c r="QZU3" s="1309"/>
      <c r="QZV3" s="1309"/>
      <c r="QZW3" s="1309"/>
      <c r="QZX3" s="1309"/>
      <c r="QZY3" s="1309"/>
      <c r="QZZ3" s="1309"/>
      <c r="RAA3" s="1309"/>
      <c r="RAB3" s="1309"/>
      <c r="RAC3" s="1309"/>
      <c r="RAD3" s="1309"/>
      <c r="RAE3" s="1309"/>
      <c r="RAF3" s="1309"/>
      <c r="RAG3" s="1309"/>
      <c r="RAH3" s="1309"/>
      <c r="RAI3" s="1309"/>
      <c r="RAJ3" s="1309"/>
      <c r="RAK3" s="1309"/>
      <c r="RAL3" s="1309"/>
      <c r="RAM3" s="1309"/>
      <c r="RAN3" s="1309"/>
      <c r="RAO3" s="1309"/>
      <c r="RAP3" s="1309"/>
      <c r="RAQ3" s="1309"/>
      <c r="RAR3" s="1309"/>
      <c r="RAS3" s="1309"/>
      <c r="RAT3" s="1309"/>
      <c r="RAU3" s="1309"/>
      <c r="RAV3" s="1309"/>
      <c r="RAW3" s="1309"/>
      <c r="RAX3" s="1309"/>
      <c r="RAY3" s="1309"/>
      <c r="RAZ3" s="1309"/>
      <c r="RBA3" s="1309"/>
      <c r="RBB3" s="1309"/>
      <c r="RBC3" s="1309"/>
      <c r="RBD3" s="1309"/>
      <c r="RBE3" s="1309"/>
      <c r="RBF3" s="1309"/>
      <c r="RBG3" s="1309"/>
      <c r="RBH3" s="1309"/>
      <c r="RBI3" s="1309"/>
      <c r="RBJ3" s="1309"/>
      <c r="RBK3" s="1309"/>
      <c r="RBL3" s="1309"/>
      <c r="RBM3" s="1309"/>
      <c r="RBN3" s="1309"/>
      <c r="RBO3" s="1309"/>
      <c r="RBP3" s="1309"/>
      <c r="RBQ3" s="1309"/>
      <c r="RBR3" s="1309"/>
      <c r="RBS3" s="1309"/>
      <c r="RBT3" s="1309"/>
      <c r="RBU3" s="1309"/>
      <c r="RBV3" s="1309"/>
      <c r="RBW3" s="1309"/>
      <c r="RBX3" s="1309"/>
      <c r="RBY3" s="1309"/>
      <c r="RBZ3" s="1309"/>
      <c r="RCA3" s="1309"/>
      <c r="RCB3" s="1309"/>
      <c r="RCC3" s="1309"/>
      <c r="RCD3" s="1309"/>
      <c r="RCE3" s="1309"/>
      <c r="RCF3" s="1309"/>
      <c r="RCG3" s="1309"/>
      <c r="RCH3" s="1309"/>
      <c r="RCI3" s="1309"/>
      <c r="RCJ3" s="1309"/>
      <c r="RCK3" s="1309"/>
      <c r="RCL3" s="1309"/>
      <c r="RCM3" s="1309"/>
      <c r="RCN3" s="1309"/>
      <c r="RCO3" s="1309"/>
      <c r="RCP3" s="1309"/>
      <c r="RCQ3" s="1309"/>
      <c r="RCR3" s="1309"/>
      <c r="RCS3" s="1309"/>
      <c r="RCT3" s="1309"/>
      <c r="RCU3" s="1309"/>
      <c r="RCV3" s="1309"/>
      <c r="RCW3" s="1309"/>
      <c r="RCX3" s="1309"/>
      <c r="RCY3" s="1309"/>
      <c r="RCZ3" s="1309"/>
      <c r="RDA3" s="1309"/>
      <c r="RDB3" s="1309"/>
      <c r="RDC3" s="1309"/>
      <c r="RDD3" s="1309"/>
      <c r="RDE3" s="1309"/>
      <c r="RDF3" s="1309"/>
      <c r="RDG3" s="1309"/>
      <c r="RDH3" s="1309"/>
      <c r="RDI3" s="1309"/>
      <c r="RDJ3" s="1309"/>
      <c r="RDK3" s="1309"/>
      <c r="RDL3" s="1309"/>
      <c r="RDM3" s="1309"/>
      <c r="RDN3" s="1309"/>
      <c r="RDO3" s="1309"/>
      <c r="RDP3" s="1309"/>
      <c r="RDQ3" s="1309"/>
      <c r="RDR3" s="1309"/>
      <c r="RDS3" s="1309"/>
      <c r="RDT3" s="1309"/>
      <c r="RDU3" s="1309"/>
      <c r="RDV3" s="1309"/>
      <c r="RDW3" s="1309"/>
      <c r="RDX3" s="1309"/>
      <c r="RDY3" s="1309"/>
      <c r="RDZ3" s="1309"/>
      <c r="REA3" s="1309"/>
      <c r="REB3" s="1309"/>
      <c r="REC3" s="1309"/>
      <c r="RED3" s="1309"/>
      <c r="REE3" s="1309"/>
      <c r="REF3" s="1309"/>
      <c r="REG3" s="1309"/>
      <c r="REH3" s="1309"/>
      <c r="REI3" s="1309"/>
      <c r="REJ3" s="1309"/>
      <c r="REK3" s="1309"/>
      <c r="REL3" s="1309"/>
      <c r="REM3" s="1309"/>
      <c r="REN3" s="1309"/>
      <c r="REO3" s="1309"/>
      <c r="REP3" s="1309"/>
      <c r="REQ3" s="1309"/>
      <c r="RER3" s="1309"/>
      <c r="RES3" s="1309"/>
      <c r="RET3" s="1309"/>
      <c r="REU3" s="1309"/>
      <c r="REV3" s="1309"/>
      <c r="REW3" s="1309"/>
      <c r="REX3" s="1309"/>
      <c r="REY3" s="1309"/>
      <c r="REZ3" s="1309"/>
      <c r="RFA3" s="1309"/>
      <c r="RFB3" s="1309"/>
      <c r="RFC3" s="1309"/>
      <c r="RFD3" s="1309"/>
      <c r="RFE3" s="1309"/>
      <c r="RFF3" s="1309"/>
      <c r="RFG3" s="1309"/>
      <c r="RFH3" s="1309"/>
      <c r="RFI3" s="1309"/>
      <c r="RFJ3" s="1309"/>
      <c r="RFK3" s="1309"/>
      <c r="RFL3" s="1309"/>
      <c r="RFM3" s="1309"/>
      <c r="RFN3" s="1309"/>
      <c r="RFO3" s="1309"/>
      <c r="RFP3" s="1309"/>
      <c r="RFQ3" s="1309"/>
      <c r="RFR3" s="1309"/>
      <c r="RFS3" s="1309"/>
      <c r="RFT3" s="1309"/>
      <c r="RFU3" s="1309"/>
      <c r="RFV3" s="1309"/>
      <c r="RFW3" s="1309"/>
      <c r="RFX3" s="1309"/>
      <c r="RFY3" s="1309"/>
      <c r="RFZ3" s="1309"/>
      <c r="RGA3" s="1309"/>
      <c r="RGB3" s="1309"/>
      <c r="RGC3" s="1309"/>
      <c r="RGD3" s="1309"/>
      <c r="RGE3" s="1309"/>
      <c r="RGF3" s="1309"/>
      <c r="RGG3" s="1309"/>
      <c r="RGH3" s="1309"/>
      <c r="RGI3" s="1309"/>
      <c r="RGJ3" s="1309"/>
      <c r="RGK3" s="1309"/>
      <c r="RGL3" s="1309"/>
      <c r="RGM3" s="1309"/>
      <c r="RGN3" s="1309"/>
      <c r="RGO3" s="1309"/>
      <c r="RGP3" s="1309"/>
      <c r="RGQ3" s="1309"/>
      <c r="RGR3" s="1309"/>
      <c r="RGS3" s="1309"/>
      <c r="RGT3" s="1309"/>
      <c r="RGU3" s="1309"/>
      <c r="RGV3" s="1309"/>
      <c r="RGW3" s="1309"/>
      <c r="RGX3" s="1309"/>
      <c r="RGY3" s="1309"/>
      <c r="RGZ3" s="1309"/>
      <c r="RHA3" s="1309"/>
      <c r="RHB3" s="1309"/>
      <c r="RHC3" s="1309"/>
      <c r="RHD3" s="1309"/>
      <c r="RHE3" s="1309"/>
      <c r="RHF3" s="1309"/>
      <c r="RHG3" s="1309"/>
      <c r="RHH3" s="1309"/>
      <c r="RHI3" s="1309"/>
      <c r="RHJ3" s="1309"/>
      <c r="RHK3" s="1309"/>
      <c r="RHL3" s="1309"/>
      <c r="RHM3" s="1309"/>
      <c r="RHN3" s="1309"/>
      <c r="RHO3" s="1309"/>
      <c r="RHP3" s="1309"/>
      <c r="RHQ3" s="1309"/>
      <c r="RHR3" s="1309"/>
      <c r="RHS3" s="1309"/>
      <c r="RHT3" s="1309"/>
      <c r="RHU3" s="1309"/>
      <c r="RHV3" s="1309"/>
      <c r="RHW3" s="1309"/>
      <c r="RHX3" s="1309"/>
      <c r="RHY3" s="1309"/>
      <c r="RHZ3" s="1309"/>
      <c r="RIA3" s="1309"/>
      <c r="RIB3" s="1309"/>
      <c r="RIC3" s="1309"/>
      <c r="RID3" s="1309"/>
      <c r="RIE3" s="1309"/>
      <c r="RIF3" s="1309"/>
      <c r="RIG3" s="1309"/>
      <c r="RIH3" s="1309"/>
      <c r="RII3" s="1309"/>
      <c r="RIJ3" s="1309"/>
      <c r="RIK3" s="1309"/>
      <c r="RIL3" s="1309"/>
      <c r="RIM3" s="1309"/>
      <c r="RIN3" s="1309"/>
      <c r="RIO3" s="1309"/>
      <c r="RIP3" s="1309"/>
      <c r="RIQ3" s="1309"/>
      <c r="RIR3" s="1309"/>
      <c r="RIS3" s="1309"/>
      <c r="RIT3" s="1309"/>
      <c r="RIU3" s="1309"/>
      <c r="RIV3" s="1309"/>
      <c r="RIW3" s="1309"/>
      <c r="RIX3" s="1309"/>
      <c r="RIY3" s="1309"/>
      <c r="RIZ3" s="1309"/>
      <c r="RJA3" s="1309"/>
      <c r="RJB3" s="1309"/>
      <c r="RJC3" s="1309"/>
      <c r="RJD3" s="1309"/>
      <c r="RJE3" s="1309"/>
      <c r="RJF3" s="1309"/>
      <c r="RJG3" s="1309"/>
      <c r="RJH3" s="1309"/>
      <c r="RJI3" s="1309"/>
      <c r="RJJ3" s="1309"/>
      <c r="RJK3" s="1309"/>
      <c r="RJL3" s="1309"/>
      <c r="RJM3" s="1309"/>
      <c r="RJN3" s="1309"/>
      <c r="RJO3" s="1309"/>
      <c r="RJP3" s="1309"/>
      <c r="RJQ3" s="1309"/>
      <c r="RJR3" s="1309"/>
      <c r="RJS3" s="1309"/>
      <c r="RJT3" s="1309"/>
      <c r="RJU3" s="1309"/>
      <c r="RJV3" s="1309"/>
      <c r="RJW3" s="1309"/>
      <c r="RJX3" s="1309"/>
      <c r="RJY3" s="1309"/>
      <c r="RJZ3" s="1309"/>
      <c r="RKA3" s="1309"/>
      <c r="RKB3" s="1309"/>
      <c r="RKC3" s="1309"/>
      <c r="RKD3" s="1309"/>
      <c r="RKE3" s="1309"/>
      <c r="RKF3" s="1309"/>
      <c r="RKG3" s="1309"/>
      <c r="RKH3" s="1309"/>
      <c r="RKI3" s="1309"/>
      <c r="RKJ3" s="1309"/>
      <c r="RKK3" s="1309"/>
      <c r="RKL3" s="1309"/>
      <c r="RKM3" s="1309"/>
      <c r="RKN3" s="1309"/>
      <c r="RKO3" s="1309"/>
      <c r="RKP3" s="1309"/>
      <c r="RKQ3" s="1309"/>
      <c r="RKR3" s="1309"/>
      <c r="RKS3" s="1309"/>
      <c r="RKT3" s="1309"/>
      <c r="RKU3" s="1309"/>
      <c r="RKV3" s="1309"/>
      <c r="RKW3" s="1309"/>
      <c r="RKX3" s="1309"/>
      <c r="RKY3" s="1309"/>
      <c r="RKZ3" s="1309"/>
      <c r="RLA3" s="1309"/>
      <c r="RLB3" s="1309"/>
      <c r="RLC3" s="1309"/>
      <c r="RLD3" s="1309"/>
      <c r="RLE3" s="1309"/>
      <c r="RLF3" s="1309"/>
      <c r="RLG3" s="1309"/>
      <c r="RLH3" s="1309"/>
      <c r="RLI3" s="1309"/>
      <c r="RLJ3" s="1309"/>
      <c r="RLK3" s="1309"/>
      <c r="RLL3" s="1309"/>
      <c r="RLM3" s="1309"/>
      <c r="RLN3" s="1309"/>
      <c r="RLO3" s="1309"/>
      <c r="RLP3" s="1309"/>
      <c r="RLQ3" s="1309"/>
      <c r="RLR3" s="1309"/>
      <c r="RLS3" s="1309"/>
      <c r="RLT3" s="1309"/>
      <c r="RLU3" s="1309"/>
      <c r="RLV3" s="1309"/>
      <c r="RLW3" s="1309"/>
      <c r="RLX3" s="1309"/>
      <c r="RLY3" s="1309"/>
      <c r="RLZ3" s="1309"/>
      <c r="RMA3" s="1309"/>
      <c r="RMB3" s="1309"/>
      <c r="RMC3" s="1309"/>
      <c r="RMD3" s="1309"/>
      <c r="RME3" s="1309"/>
      <c r="RMF3" s="1309"/>
      <c r="RMG3" s="1309"/>
      <c r="RMH3" s="1309"/>
      <c r="RMI3" s="1309"/>
      <c r="RMJ3" s="1309"/>
      <c r="RMK3" s="1309"/>
      <c r="RML3" s="1309"/>
      <c r="RMM3" s="1309"/>
      <c r="RMN3" s="1309"/>
      <c r="RMO3" s="1309"/>
      <c r="RMP3" s="1309"/>
      <c r="RMQ3" s="1309"/>
      <c r="RMR3" s="1309"/>
      <c r="RMS3" s="1309"/>
      <c r="RMT3" s="1309"/>
      <c r="RMU3" s="1309"/>
      <c r="RMV3" s="1309"/>
      <c r="RMW3" s="1309"/>
      <c r="RMX3" s="1309"/>
      <c r="RMY3" s="1309"/>
      <c r="RMZ3" s="1309"/>
      <c r="RNA3" s="1309"/>
      <c r="RNB3" s="1309"/>
      <c r="RNC3" s="1309"/>
      <c r="RND3" s="1309"/>
      <c r="RNE3" s="1309"/>
      <c r="RNF3" s="1309"/>
      <c r="RNG3" s="1309"/>
      <c r="RNH3" s="1309"/>
      <c r="RNI3" s="1309"/>
      <c r="RNJ3" s="1309"/>
      <c r="RNK3" s="1309"/>
      <c r="RNL3" s="1309"/>
      <c r="RNM3" s="1309"/>
      <c r="RNN3" s="1309"/>
      <c r="RNO3" s="1309"/>
      <c r="RNP3" s="1309"/>
      <c r="RNQ3" s="1309"/>
      <c r="RNR3" s="1309"/>
      <c r="RNS3" s="1309"/>
      <c r="RNT3" s="1309"/>
      <c r="RNU3" s="1309"/>
      <c r="RNV3" s="1309"/>
      <c r="RNW3" s="1309"/>
      <c r="RNX3" s="1309"/>
      <c r="RNY3" s="1309"/>
      <c r="RNZ3" s="1309"/>
      <c r="ROA3" s="1309"/>
      <c r="ROB3" s="1309"/>
      <c r="ROC3" s="1309"/>
      <c r="ROD3" s="1309"/>
      <c r="ROE3" s="1309"/>
      <c r="ROF3" s="1309"/>
      <c r="ROG3" s="1309"/>
      <c r="ROH3" s="1309"/>
      <c r="ROI3" s="1309"/>
      <c r="ROJ3" s="1309"/>
      <c r="ROK3" s="1309"/>
      <c r="ROL3" s="1309"/>
      <c r="ROM3" s="1309"/>
      <c r="RON3" s="1309"/>
      <c r="ROO3" s="1309"/>
      <c r="ROP3" s="1309"/>
      <c r="ROQ3" s="1309"/>
      <c r="ROR3" s="1309"/>
      <c r="ROS3" s="1309"/>
      <c r="ROT3" s="1309"/>
      <c r="ROU3" s="1309"/>
      <c r="ROV3" s="1309"/>
      <c r="ROW3" s="1309"/>
      <c r="ROX3" s="1309"/>
      <c r="ROY3" s="1309"/>
      <c r="ROZ3" s="1309"/>
      <c r="RPA3" s="1309"/>
      <c r="RPB3" s="1309"/>
      <c r="RPC3" s="1309"/>
      <c r="RPD3" s="1309"/>
      <c r="RPE3" s="1309"/>
      <c r="RPF3" s="1309"/>
      <c r="RPG3" s="1309"/>
      <c r="RPH3" s="1309"/>
      <c r="RPI3" s="1309"/>
      <c r="RPJ3" s="1309"/>
      <c r="RPK3" s="1309"/>
      <c r="RPL3" s="1309"/>
      <c r="RPM3" s="1309"/>
      <c r="RPN3" s="1309"/>
      <c r="RPO3" s="1309"/>
      <c r="RPP3" s="1309"/>
      <c r="RPQ3" s="1309"/>
      <c r="RPR3" s="1309"/>
      <c r="RPS3" s="1309"/>
      <c r="RPT3" s="1309"/>
      <c r="RPU3" s="1309"/>
      <c r="RPV3" s="1309"/>
      <c r="RPW3" s="1309"/>
      <c r="RPX3" s="1309"/>
      <c r="RPY3" s="1309"/>
      <c r="RPZ3" s="1309"/>
      <c r="RQA3" s="1309"/>
      <c r="RQB3" s="1309"/>
      <c r="RQC3" s="1309"/>
      <c r="RQD3" s="1309"/>
      <c r="RQE3" s="1309"/>
      <c r="RQF3" s="1309"/>
      <c r="RQG3" s="1309"/>
      <c r="RQH3" s="1309"/>
      <c r="RQI3" s="1309"/>
      <c r="RQJ3" s="1309"/>
      <c r="RQK3" s="1309"/>
      <c r="RQL3" s="1309"/>
      <c r="RQM3" s="1309"/>
      <c r="RQN3" s="1309"/>
      <c r="RQO3" s="1309"/>
      <c r="RQP3" s="1309"/>
      <c r="RQQ3" s="1309"/>
      <c r="RQR3" s="1309"/>
      <c r="RQS3" s="1309"/>
      <c r="RQT3" s="1309"/>
      <c r="RQU3" s="1309"/>
      <c r="RQV3" s="1309"/>
      <c r="RQW3" s="1309"/>
      <c r="RQX3" s="1309"/>
      <c r="RQY3" s="1309"/>
      <c r="RQZ3" s="1309"/>
      <c r="RRA3" s="1309"/>
      <c r="RRB3" s="1309"/>
      <c r="RRC3" s="1309"/>
      <c r="RRD3" s="1309"/>
      <c r="RRE3" s="1309"/>
      <c r="RRF3" s="1309"/>
      <c r="RRG3" s="1309"/>
      <c r="RRH3" s="1309"/>
      <c r="RRI3" s="1309"/>
      <c r="RRJ3" s="1309"/>
      <c r="RRK3" s="1309"/>
      <c r="RRL3" s="1309"/>
      <c r="RRM3" s="1309"/>
      <c r="RRN3" s="1309"/>
      <c r="RRO3" s="1309"/>
      <c r="RRP3" s="1309"/>
      <c r="RRQ3" s="1309"/>
      <c r="RRR3" s="1309"/>
      <c r="RRS3" s="1309"/>
      <c r="RRT3" s="1309"/>
      <c r="RRU3" s="1309"/>
      <c r="RRV3" s="1309"/>
      <c r="RRW3" s="1309"/>
      <c r="RRX3" s="1309"/>
      <c r="RRY3" s="1309"/>
      <c r="RRZ3" s="1309"/>
      <c r="RSA3" s="1309"/>
      <c r="RSB3" s="1309"/>
      <c r="RSC3" s="1309"/>
      <c r="RSD3" s="1309"/>
      <c r="RSE3" s="1309"/>
      <c r="RSF3" s="1309"/>
      <c r="RSG3" s="1309"/>
      <c r="RSH3" s="1309"/>
      <c r="RSI3" s="1309"/>
      <c r="RSJ3" s="1309"/>
      <c r="RSK3" s="1309"/>
      <c r="RSL3" s="1309"/>
      <c r="RSM3" s="1309"/>
      <c r="RSN3" s="1309"/>
      <c r="RSO3" s="1309"/>
      <c r="RSP3" s="1309"/>
      <c r="RSQ3" s="1309"/>
      <c r="RSR3" s="1309"/>
      <c r="RSS3" s="1309"/>
      <c r="RST3" s="1309"/>
      <c r="RSU3" s="1309"/>
      <c r="RSV3" s="1309"/>
      <c r="RSW3" s="1309"/>
      <c r="RSX3" s="1309"/>
      <c r="RSY3" s="1309"/>
      <c r="RSZ3" s="1309"/>
      <c r="RTA3" s="1309"/>
      <c r="RTB3" s="1309"/>
      <c r="RTC3" s="1309"/>
      <c r="RTD3" s="1309"/>
      <c r="RTE3" s="1309"/>
      <c r="RTF3" s="1309"/>
      <c r="RTG3" s="1309"/>
      <c r="RTH3" s="1309"/>
      <c r="RTI3" s="1309"/>
      <c r="RTJ3" s="1309"/>
      <c r="RTK3" s="1309"/>
      <c r="RTL3" s="1309"/>
      <c r="RTM3" s="1309"/>
      <c r="RTN3" s="1309"/>
      <c r="RTO3" s="1309"/>
      <c r="RTP3" s="1309"/>
      <c r="RTQ3" s="1309"/>
      <c r="RTR3" s="1309"/>
      <c r="RTS3" s="1309"/>
      <c r="RTT3" s="1309"/>
      <c r="RTU3" s="1309"/>
      <c r="RTV3" s="1309"/>
      <c r="RTW3" s="1309"/>
      <c r="RTX3" s="1309"/>
      <c r="RTY3" s="1309"/>
      <c r="RTZ3" s="1309"/>
      <c r="RUA3" s="1309"/>
      <c r="RUB3" s="1309"/>
      <c r="RUC3" s="1309"/>
      <c r="RUD3" s="1309"/>
      <c r="RUE3" s="1309"/>
      <c r="RUF3" s="1309"/>
      <c r="RUG3" s="1309"/>
      <c r="RUH3" s="1309"/>
      <c r="RUI3" s="1309"/>
      <c r="RUJ3" s="1309"/>
      <c r="RUK3" s="1309"/>
      <c r="RUL3" s="1309"/>
      <c r="RUM3" s="1309"/>
      <c r="RUN3" s="1309"/>
      <c r="RUO3" s="1309"/>
      <c r="RUP3" s="1309"/>
      <c r="RUQ3" s="1309"/>
      <c r="RUR3" s="1309"/>
      <c r="RUS3" s="1309"/>
      <c r="RUT3" s="1309"/>
      <c r="RUU3" s="1309"/>
      <c r="RUV3" s="1309"/>
      <c r="RUW3" s="1309"/>
      <c r="RUX3" s="1309"/>
      <c r="RUY3" s="1309"/>
      <c r="RUZ3" s="1309"/>
      <c r="RVA3" s="1309"/>
      <c r="RVB3" s="1309"/>
      <c r="RVC3" s="1309"/>
      <c r="RVD3" s="1309"/>
      <c r="RVE3" s="1309"/>
      <c r="RVF3" s="1309"/>
      <c r="RVG3" s="1309"/>
      <c r="RVH3" s="1309"/>
      <c r="RVI3" s="1309"/>
      <c r="RVJ3" s="1309"/>
      <c r="RVK3" s="1309"/>
      <c r="RVL3" s="1309"/>
      <c r="RVM3" s="1309"/>
      <c r="RVN3" s="1309"/>
      <c r="RVO3" s="1309"/>
      <c r="RVP3" s="1309"/>
      <c r="RVQ3" s="1309"/>
      <c r="RVR3" s="1309"/>
      <c r="RVS3" s="1309"/>
      <c r="RVT3" s="1309"/>
      <c r="RVU3" s="1309"/>
      <c r="RVV3" s="1309"/>
      <c r="RVW3" s="1309"/>
      <c r="RVX3" s="1309"/>
      <c r="RVY3" s="1309"/>
      <c r="RVZ3" s="1309"/>
      <c r="RWA3" s="1309"/>
      <c r="RWB3" s="1309"/>
      <c r="RWC3" s="1309"/>
      <c r="RWD3" s="1309"/>
      <c r="RWE3" s="1309"/>
      <c r="RWF3" s="1309"/>
      <c r="RWG3" s="1309"/>
      <c r="RWH3" s="1309"/>
      <c r="RWI3" s="1309"/>
      <c r="RWJ3" s="1309"/>
      <c r="RWK3" s="1309"/>
      <c r="RWL3" s="1309"/>
      <c r="RWM3" s="1309"/>
      <c r="RWN3" s="1309"/>
      <c r="RWO3" s="1309"/>
      <c r="RWP3" s="1309"/>
      <c r="RWQ3" s="1309"/>
      <c r="RWR3" s="1309"/>
      <c r="RWS3" s="1309"/>
      <c r="RWT3" s="1309"/>
      <c r="RWU3" s="1309"/>
      <c r="RWV3" s="1309"/>
      <c r="RWW3" s="1309"/>
      <c r="RWX3" s="1309"/>
      <c r="RWY3" s="1309"/>
      <c r="RWZ3" s="1309"/>
      <c r="RXA3" s="1309"/>
      <c r="RXB3" s="1309"/>
      <c r="RXC3" s="1309"/>
      <c r="RXD3" s="1309"/>
      <c r="RXE3" s="1309"/>
      <c r="RXF3" s="1309"/>
      <c r="RXG3" s="1309"/>
      <c r="RXH3" s="1309"/>
      <c r="RXI3" s="1309"/>
      <c r="RXJ3" s="1309"/>
      <c r="RXK3" s="1309"/>
      <c r="RXL3" s="1309"/>
      <c r="RXM3" s="1309"/>
      <c r="RXN3" s="1309"/>
      <c r="RXO3" s="1309"/>
      <c r="RXP3" s="1309"/>
      <c r="RXQ3" s="1309"/>
      <c r="RXR3" s="1309"/>
      <c r="RXS3" s="1309"/>
      <c r="RXT3" s="1309"/>
      <c r="RXU3" s="1309"/>
      <c r="RXV3" s="1309"/>
      <c r="RXW3" s="1309"/>
      <c r="RXX3" s="1309"/>
      <c r="RXY3" s="1309"/>
      <c r="RXZ3" s="1309"/>
      <c r="RYA3" s="1309"/>
      <c r="RYB3" s="1309"/>
      <c r="RYC3" s="1309"/>
      <c r="RYD3" s="1309"/>
      <c r="RYE3" s="1309"/>
      <c r="RYF3" s="1309"/>
      <c r="RYG3" s="1309"/>
      <c r="RYH3" s="1309"/>
      <c r="RYI3" s="1309"/>
      <c r="RYJ3" s="1309"/>
      <c r="RYK3" s="1309"/>
      <c r="RYL3" s="1309"/>
      <c r="RYM3" s="1309"/>
      <c r="RYN3" s="1309"/>
      <c r="RYO3" s="1309"/>
      <c r="RYP3" s="1309"/>
      <c r="RYQ3" s="1309"/>
      <c r="RYR3" s="1309"/>
      <c r="RYS3" s="1309"/>
      <c r="RYT3" s="1309"/>
      <c r="RYU3" s="1309"/>
      <c r="RYV3" s="1309"/>
      <c r="RYW3" s="1309"/>
      <c r="RYX3" s="1309"/>
      <c r="RYY3" s="1309"/>
      <c r="RYZ3" s="1309"/>
      <c r="RZA3" s="1309"/>
      <c r="RZB3" s="1309"/>
      <c r="RZC3" s="1309"/>
      <c r="RZD3" s="1309"/>
      <c r="RZE3" s="1309"/>
      <c r="RZF3" s="1309"/>
      <c r="RZG3" s="1309"/>
      <c r="RZH3" s="1309"/>
      <c r="RZI3" s="1309"/>
      <c r="RZJ3" s="1309"/>
      <c r="RZK3" s="1309"/>
      <c r="RZL3" s="1309"/>
      <c r="RZM3" s="1309"/>
      <c r="RZN3" s="1309"/>
      <c r="RZO3" s="1309"/>
      <c r="RZP3" s="1309"/>
      <c r="RZQ3" s="1309"/>
      <c r="RZR3" s="1309"/>
      <c r="RZS3" s="1309"/>
      <c r="RZT3" s="1309"/>
      <c r="RZU3" s="1309"/>
      <c r="RZV3" s="1309"/>
      <c r="RZW3" s="1309"/>
      <c r="RZX3" s="1309"/>
      <c r="RZY3" s="1309"/>
      <c r="RZZ3" s="1309"/>
      <c r="SAA3" s="1309"/>
      <c r="SAB3" s="1309"/>
      <c r="SAC3" s="1309"/>
      <c r="SAD3" s="1309"/>
      <c r="SAE3" s="1309"/>
      <c r="SAF3" s="1309"/>
      <c r="SAG3" s="1309"/>
      <c r="SAH3" s="1309"/>
      <c r="SAI3" s="1309"/>
      <c r="SAJ3" s="1309"/>
      <c r="SAK3" s="1309"/>
      <c r="SAL3" s="1309"/>
      <c r="SAM3" s="1309"/>
      <c r="SAN3" s="1309"/>
      <c r="SAO3" s="1309"/>
      <c r="SAP3" s="1309"/>
      <c r="SAQ3" s="1309"/>
      <c r="SAR3" s="1309"/>
      <c r="SAS3" s="1309"/>
      <c r="SAT3" s="1309"/>
      <c r="SAU3" s="1309"/>
      <c r="SAV3" s="1309"/>
      <c r="SAW3" s="1309"/>
      <c r="SAX3" s="1309"/>
      <c r="SAY3" s="1309"/>
      <c r="SAZ3" s="1309"/>
      <c r="SBA3" s="1309"/>
      <c r="SBB3" s="1309"/>
      <c r="SBC3" s="1309"/>
      <c r="SBD3" s="1309"/>
      <c r="SBE3" s="1309"/>
      <c r="SBF3" s="1309"/>
      <c r="SBG3" s="1309"/>
      <c r="SBH3" s="1309"/>
      <c r="SBI3" s="1309"/>
      <c r="SBJ3" s="1309"/>
      <c r="SBK3" s="1309"/>
      <c r="SBL3" s="1309"/>
      <c r="SBM3" s="1309"/>
      <c r="SBN3" s="1309"/>
      <c r="SBO3" s="1309"/>
      <c r="SBP3" s="1309"/>
      <c r="SBQ3" s="1309"/>
      <c r="SBR3" s="1309"/>
      <c r="SBS3" s="1309"/>
      <c r="SBT3" s="1309"/>
      <c r="SBU3" s="1309"/>
      <c r="SBV3" s="1309"/>
      <c r="SBW3" s="1309"/>
      <c r="SBX3" s="1309"/>
      <c r="SBY3" s="1309"/>
      <c r="SBZ3" s="1309"/>
      <c r="SCA3" s="1309"/>
      <c r="SCB3" s="1309"/>
      <c r="SCC3" s="1309"/>
      <c r="SCD3" s="1309"/>
      <c r="SCE3" s="1309"/>
      <c r="SCF3" s="1309"/>
      <c r="SCG3" s="1309"/>
      <c r="SCH3" s="1309"/>
      <c r="SCI3" s="1309"/>
      <c r="SCJ3" s="1309"/>
      <c r="SCK3" s="1309"/>
      <c r="SCL3" s="1309"/>
      <c r="SCM3" s="1309"/>
      <c r="SCN3" s="1309"/>
      <c r="SCO3" s="1309"/>
      <c r="SCP3" s="1309"/>
      <c r="SCQ3" s="1309"/>
      <c r="SCR3" s="1309"/>
      <c r="SCS3" s="1309"/>
      <c r="SCT3" s="1309"/>
      <c r="SCU3" s="1309"/>
      <c r="SCV3" s="1309"/>
      <c r="SCW3" s="1309"/>
      <c r="SCX3" s="1309"/>
      <c r="SCY3" s="1309"/>
      <c r="SCZ3" s="1309"/>
      <c r="SDA3" s="1309"/>
      <c r="SDB3" s="1309"/>
      <c r="SDC3" s="1309"/>
      <c r="SDD3" s="1309"/>
      <c r="SDE3" s="1309"/>
      <c r="SDF3" s="1309"/>
      <c r="SDG3" s="1309"/>
      <c r="SDH3" s="1309"/>
      <c r="SDI3" s="1309"/>
      <c r="SDJ3" s="1309"/>
      <c r="SDK3" s="1309"/>
      <c r="SDL3" s="1309"/>
      <c r="SDM3" s="1309"/>
      <c r="SDN3" s="1309"/>
      <c r="SDO3" s="1309"/>
      <c r="SDP3" s="1309"/>
      <c r="SDQ3" s="1309"/>
      <c r="SDR3" s="1309"/>
      <c r="SDS3" s="1309"/>
      <c r="SDT3" s="1309"/>
      <c r="SDU3" s="1309"/>
      <c r="SDV3" s="1309"/>
      <c r="SDW3" s="1309"/>
      <c r="SDX3" s="1309"/>
      <c r="SDY3" s="1309"/>
      <c r="SDZ3" s="1309"/>
      <c r="SEA3" s="1309"/>
      <c r="SEB3" s="1309"/>
      <c r="SEC3" s="1309"/>
      <c r="SED3" s="1309"/>
      <c r="SEE3" s="1309"/>
      <c r="SEF3" s="1309"/>
      <c r="SEG3" s="1309"/>
      <c r="SEH3" s="1309"/>
      <c r="SEI3" s="1309"/>
      <c r="SEJ3" s="1309"/>
      <c r="SEK3" s="1309"/>
      <c r="SEL3" s="1309"/>
      <c r="SEM3" s="1309"/>
      <c r="SEN3" s="1309"/>
      <c r="SEO3" s="1309"/>
      <c r="SEP3" s="1309"/>
      <c r="SEQ3" s="1309"/>
      <c r="SER3" s="1309"/>
      <c r="SES3" s="1309"/>
      <c r="SET3" s="1309"/>
      <c r="SEU3" s="1309"/>
      <c r="SEV3" s="1309"/>
      <c r="SEW3" s="1309"/>
      <c r="SEX3" s="1309"/>
      <c r="SEY3" s="1309"/>
      <c r="SEZ3" s="1309"/>
      <c r="SFA3" s="1309"/>
      <c r="SFB3" s="1309"/>
      <c r="SFC3" s="1309"/>
      <c r="SFD3" s="1309"/>
      <c r="SFE3" s="1309"/>
      <c r="SFF3" s="1309"/>
      <c r="SFG3" s="1309"/>
      <c r="SFH3" s="1309"/>
      <c r="SFI3" s="1309"/>
      <c r="SFJ3" s="1309"/>
      <c r="SFK3" s="1309"/>
      <c r="SFL3" s="1309"/>
      <c r="SFM3" s="1309"/>
      <c r="SFN3" s="1309"/>
      <c r="SFO3" s="1309"/>
      <c r="SFP3" s="1309"/>
      <c r="SFQ3" s="1309"/>
      <c r="SFR3" s="1309"/>
      <c r="SFS3" s="1309"/>
      <c r="SFT3" s="1309"/>
      <c r="SFU3" s="1309"/>
      <c r="SFV3" s="1309"/>
      <c r="SFW3" s="1309"/>
      <c r="SFX3" s="1309"/>
      <c r="SFY3" s="1309"/>
      <c r="SFZ3" s="1309"/>
      <c r="SGA3" s="1309"/>
      <c r="SGB3" s="1309"/>
      <c r="SGC3" s="1309"/>
      <c r="SGD3" s="1309"/>
      <c r="SGE3" s="1309"/>
      <c r="SGF3" s="1309"/>
      <c r="SGG3" s="1309"/>
      <c r="SGH3" s="1309"/>
      <c r="SGI3" s="1309"/>
      <c r="SGJ3" s="1309"/>
      <c r="SGK3" s="1309"/>
      <c r="SGL3" s="1309"/>
      <c r="SGM3" s="1309"/>
      <c r="SGN3" s="1309"/>
      <c r="SGO3" s="1309"/>
      <c r="SGP3" s="1309"/>
      <c r="SGQ3" s="1309"/>
      <c r="SGR3" s="1309"/>
      <c r="SGS3" s="1309"/>
      <c r="SGT3" s="1309"/>
      <c r="SGU3" s="1309"/>
      <c r="SGV3" s="1309"/>
      <c r="SGW3" s="1309"/>
      <c r="SGX3" s="1309"/>
      <c r="SGY3" s="1309"/>
      <c r="SGZ3" s="1309"/>
      <c r="SHA3" s="1309"/>
      <c r="SHB3" s="1309"/>
      <c r="SHC3" s="1309"/>
      <c r="SHD3" s="1309"/>
      <c r="SHE3" s="1309"/>
      <c r="SHF3" s="1309"/>
      <c r="SHG3" s="1309"/>
      <c r="SHH3" s="1309"/>
      <c r="SHI3" s="1309"/>
      <c r="SHJ3" s="1309"/>
      <c r="SHK3" s="1309"/>
      <c r="SHL3" s="1309"/>
      <c r="SHM3" s="1309"/>
      <c r="SHN3" s="1309"/>
      <c r="SHO3" s="1309"/>
      <c r="SHP3" s="1309"/>
      <c r="SHQ3" s="1309"/>
      <c r="SHR3" s="1309"/>
      <c r="SHS3" s="1309"/>
      <c r="SHT3" s="1309"/>
      <c r="SHU3" s="1309"/>
      <c r="SHV3" s="1309"/>
      <c r="SHW3" s="1309"/>
      <c r="SHX3" s="1309"/>
      <c r="SHY3" s="1309"/>
      <c r="SHZ3" s="1309"/>
      <c r="SIA3" s="1309"/>
      <c r="SIB3" s="1309"/>
      <c r="SIC3" s="1309"/>
      <c r="SID3" s="1309"/>
      <c r="SIE3" s="1309"/>
      <c r="SIF3" s="1309"/>
      <c r="SIG3" s="1309"/>
      <c r="SIH3" s="1309"/>
      <c r="SII3" s="1309"/>
      <c r="SIJ3" s="1309"/>
      <c r="SIK3" s="1309"/>
      <c r="SIL3" s="1309"/>
      <c r="SIM3" s="1309"/>
      <c r="SIN3" s="1309"/>
      <c r="SIO3" s="1309"/>
      <c r="SIP3" s="1309"/>
      <c r="SIQ3" s="1309"/>
      <c r="SIR3" s="1309"/>
      <c r="SIS3" s="1309"/>
      <c r="SIT3" s="1309"/>
      <c r="SIU3" s="1309"/>
      <c r="SIV3" s="1309"/>
      <c r="SIW3" s="1309"/>
      <c r="SIX3" s="1309"/>
      <c r="SIY3" s="1309"/>
      <c r="SIZ3" s="1309"/>
      <c r="SJA3" s="1309"/>
      <c r="SJB3" s="1309"/>
      <c r="SJC3" s="1309"/>
      <c r="SJD3" s="1309"/>
      <c r="SJE3" s="1309"/>
      <c r="SJF3" s="1309"/>
      <c r="SJG3" s="1309"/>
      <c r="SJH3" s="1309"/>
      <c r="SJI3" s="1309"/>
      <c r="SJJ3" s="1309"/>
      <c r="SJK3" s="1309"/>
      <c r="SJL3" s="1309"/>
      <c r="SJM3" s="1309"/>
      <c r="SJN3" s="1309"/>
      <c r="SJO3" s="1309"/>
      <c r="SJP3" s="1309"/>
      <c r="SJQ3" s="1309"/>
      <c r="SJR3" s="1309"/>
      <c r="SJS3" s="1309"/>
      <c r="SJT3" s="1309"/>
      <c r="SJU3" s="1309"/>
      <c r="SJV3" s="1309"/>
      <c r="SJW3" s="1309"/>
      <c r="SJX3" s="1309"/>
      <c r="SJY3" s="1309"/>
      <c r="SJZ3" s="1309"/>
      <c r="SKA3" s="1309"/>
      <c r="SKB3" s="1309"/>
      <c r="SKC3" s="1309"/>
      <c r="SKD3" s="1309"/>
      <c r="SKE3" s="1309"/>
      <c r="SKF3" s="1309"/>
      <c r="SKG3" s="1309"/>
      <c r="SKH3" s="1309"/>
      <c r="SKI3" s="1309"/>
      <c r="SKJ3" s="1309"/>
      <c r="SKK3" s="1309"/>
      <c r="SKL3" s="1309"/>
      <c r="SKM3" s="1309"/>
      <c r="SKN3" s="1309"/>
      <c r="SKO3" s="1309"/>
      <c r="SKP3" s="1309"/>
      <c r="SKQ3" s="1309"/>
      <c r="SKR3" s="1309"/>
      <c r="SKS3" s="1309"/>
      <c r="SKT3" s="1309"/>
      <c r="SKU3" s="1309"/>
      <c r="SKV3" s="1309"/>
      <c r="SKW3" s="1309"/>
      <c r="SKX3" s="1309"/>
      <c r="SKY3" s="1309"/>
      <c r="SKZ3" s="1309"/>
      <c r="SLA3" s="1309"/>
      <c r="SLB3" s="1309"/>
      <c r="SLC3" s="1309"/>
      <c r="SLD3" s="1309"/>
      <c r="SLE3" s="1309"/>
      <c r="SLF3" s="1309"/>
      <c r="SLG3" s="1309"/>
      <c r="SLH3" s="1309"/>
      <c r="SLI3" s="1309"/>
      <c r="SLJ3" s="1309"/>
      <c r="SLK3" s="1309"/>
      <c r="SLL3" s="1309"/>
      <c r="SLM3" s="1309"/>
      <c r="SLN3" s="1309"/>
      <c r="SLO3" s="1309"/>
      <c r="SLP3" s="1309"/>
      <c r="SLQ3" s="1309"/>
      <c r="SLR3" s="1309"/>
      <c r="SLS3" s="1309"/>
      <c r="SLT3" s="1309"/>
      <c r="SLU3" s="1309"/>
      <c r="SLV3" s="1309"/>
      <c r="SLW3" s="1309"/>
      <c r="SLX3" s="1309"/>
      <c r="SLY3" s="1309"/>
      <c r="SLZ3" s="1309"/>
      <c r="SMA3" s="1309"/>
      <c r="SMB3" s="1309"/>
      <c r="SMC3" s="1309"/>
      <c r="SMD3" s="1309"/>
      <c r="SME3" s="1309"/>
      <c r="SMF3" s="1309"/>
      <c r="SMG3" s="1309"/>
      <c r="SMH3" s="1309"/>
      <c r="SMI3" s="1309"/>
      <c r="SMJ3" s="1309"/>
      <c r="SMK3" s="1309"/>
      <c r="SML3" s="1309"/>
      <c r="SMM3" s="1309"/>
      <c r="SMN3" s="1309"/>
      <c r="SMO3" s="1309"/>
      <c r="SMP3" s="1309"/>
      <c r="SMQ3" s="1309"/>
      <c r="SMR3" s="1309"/>
      <c r="SMS3" s="1309"/>
      <c r="SMT3" s="1309"/>
      <c r="SMU3" s="1309"/>
      <c r="SMV3" s="1309"/>
      <c r="SMW3" s="1309"/>
      <c r="SMX3" s="1309"/>
      <c r="SMY3" s="1309"/>
      <c r="SMZ3" s="1309"/>
      <c r="SNA3" s="1309"/>
      <c r="SNB3" s="1309"/>
      <c r="SNC3" s="1309"/>
      <c r="SND3" s="1309"/>
      <c r="SNE3" s="1309"/>
      <c r="SNF3" s="1309"/>
      <c r="SNG3" s="1309"/>
      <c r="SNH3" s="1309"/>
      <c r="SNI3" s="1309"/>
      <c r="SNJ3" s="1309"/>
      <c r="SNK3" s="1309"/>
      <c r="SNL3" s="1309"/>
      <c r="SNM3" s="1309"/>
      <c r="SNN3" s="1309"/>
      <c r="SNO3" s="1309"/>
      <c r="SNP3" s="1309"/>
      <c r="SNQ3" s="1309"/>
      <c r="SNR3" s="1309"/>
      <c r="SNS3" s="1309"/>
      <c r="SNT3" s="1309"/>
      <c r="SNU3" s="1309"/>
      <c r="SNV3" s="1309"/>
      <c r="SNW3" s="1309"/>
      <c r="SNX3" s="1309"/>
      <c r="SNY3" s="1309"/>
      <c r="SNZ3" s="1309"/>
      <c r="SOA3" s="1309"/>
      <c r="SOB3" s="1309"/>
      <c r="SOC3" s="1309"/>
      <c r="SOD3" s="1309"/>
      <c r="SOE3" s="1309"/>
      <c r="SOF3" s="1309"/>
      <c r="SOG3" s="1309"/>
      <c r="SOH3" s="1309"/>
      <c r="SOI3" s="1309"/>
      <c r="SOJ3" s="1309"/>
      <c r="SOK3" s="1309"/>
      <c r="SOL3" s="1309"/>
      <c r="SOM3" s="1309"/>
      <c r="SON3" s="1309"/>
      <c r="SOO3" s="1309"/>
      <c r="SOP3" s="1309"/>
      <c r="SOQ3" s="1309"/>
      <c r="SOR3" s="1309"/>
      <c r="SOS3" s="1309"/>
      <c r="SOT3" s="1309"/>
      <c r="SOU3" s="1309"/>
      <c r="SOV3" s="1309"/>
      <c r="SOW3" s="1309"/>
      <c r="SOX3" s="1309"/>
      <c r="SOY3" s="1309"/>
      <c r="SOZ3" s="1309"/>
      <c r="SPA3" s="1309"/>
      <c r="SPB3" s="1309"/>
      <c r="SPC3" s="1309"/>
      <c r="SPD3" s="1309"/>
      <c r="SPE3" s="1309"/>
      <c r="SPF3" s="1309"/>
      <c r="SPG3" s="1309"/>
      <c r="SPH3" s="1309"/>
      <c r="SPI3" s="1309"/>
      <c r="SPJ3" s="1309"/>
      <c r="SPK3" s="1309"/>
      <c r="SPL3" s="1309"/>
      <c r="SPM3" s="1309"/>
      <c r="SPN3" s="1309"/>
      <c r="SPO3" s="1309"/>
      <c r="SPP3" s="1309"/>
      <c r="SPQ3" s="1309"/>
      <c r="SPR3" s="1309"/>
      <c r="SPS3" s="1309"/>
      <c r="SPT3" s="1309"/>
      <c r="SPU3" s="1309"/>
      <c r="SPV3" s="1309"/>
      <c r="SPW3" s="1309"/>
      <c r="SPX3" s="1309"/>
      <c r="SPY3" s="1309"/>
      <c r="SPZ3" s="1309"/>
      <c r="SQA3" s="1309"/>
      <c r="SQB3" s="1309"/>
      <c r="SQC3" s="1309"/>
      <c r="SQD3" s="1309"/>
      <c r="SQE3" s="1309"/>
      <c r="SQF3" s="1309"/>
      <c r="SQG3" s="1309"/>
      <c r="SQH3" s="1309"/>
      <c r="SQI3" s="1309"/>
      <c r="SQJ3" s="1309"/>
      <c r="SQK3" s="1309"/>
      <c r="SQL3" s="1309"/>
      <c r="SQM3" s="1309"/>
      <c r="SQN3" s="1309"/>
      <c r="SQO3" s="1309"/>
      <c r="SQP3" s="1309"/>
      <c r="SQQ3" s="1309"/>
      <c r="SQR3" s="1309"/>
      <c r="SQS3" s="1309"/>
      <c r="SQT3" s="1309"/>
      <c r="SQU3" s="1309"/>
      <c r="SQV3" s="1309"/>
      <c r="SQW3" s="1309"/>
      <c r="SQX3" s="1309"/>
      <c r="SQY3" s="1309"/>
      <c r="SQZ3" s="1309"/>
      <c r="SRA3" s="1309"/>
      <c r="SRB3" s="1309"/>
      <c r="SRC3" s="1309"/>
      <c r="SRD3" s="1309"/>
      <c r="SRE3" s="1309"/>
      <c r="SRF3" s="1309"/>
      <c r="SRG3" s="1309"/>
      <c r="SRH3" s="1309"/>
      <c r="SRI3" s="1309"/>
      <c r="SRJ3" s="1309"/>
      <c r="SRK3" s="1309"/>
      <c r="SRL3" s="1309"/>
      <c r="SRM3" s="1309"/>
      <c r="SRN3" s="1309"/>
      <c r="SRO3" s="1309"/>
      <c r="SRP3" s="1309"/>
      <c r="SRQ3" s="1309"/>
      <c r="SRR3" s="1309"/>
      <c r="SRS3" s="1309"/>
      <c r="SRT3" s="1309"/>
      <c r="SRU3" s="1309"/>
      <c r="SRV3" s="1309"/>
      <c r="SRW3" s="1309"/>
      <c r="SRX3" s="1309"/>
      <c r="SRY3" s="1309"/>
      <c r="SRZ3" s="1309"/>
      <c r="SSA3" s="1309"/>
      <c r="SSB3" s="1309"/>
      <c r="SSC3" s="1309"/>
      <c r="SSD3" s="1309"/>
      <c r="SSE3" s="1309"/>
      <c r="SSF3" s="1309"/>
      <c r="SSG3" s="1309"/>
      <c r="SSH3" s="1309"/>
      <c r="SSI3" s="1309"/>
      <c r="SSJ3" s="1309"/>
      <c r="SSK3" s="1309"/>
      <c r="SSL3" s="1309"/>
      <c r="SSM3" s="1309"/>
      <c r="SSN3" s="1309"/>
      <c r="SSO3" s="1309"/>
      <c r="SSP3" s="1309"/>
      <c r="SSQ3" s="1309"/>
      <c r="SSR3" s="1309"/>
      <c r="SSS3" s="1309"/>
      <c r="SST3" s="1309"/>
      <c r="SSU3" s="1309"/>
      <c r="SSV3" s="1309"/>
      <c r="SSW3" s="1309"/>
      <c r="SSX3" s="1309"/>
      <c r="SSY3" s="1309"/>
      <c r="SSZ3" s="1309"/>
      <c r="STA3" s="1309"/>
      <c r="STB3" s="1309"/>
      <c r="STC3" s="1309"/>
      <c r="STD3" s="1309"/>
      <c r="STE3" s="1309"/>
      <c r="STF3" s="1309"/>
      <c r="STG3" s="1309"/>
      <c r="STH3" s="1309"/>
      <c r="STI3" s="1309"/>
      <c r="STJ3" s="1309"/>
      <c r="STK3" s="1309"/>
      <c r="STL3" s="1309"/>
      <c r="STM3" s="1309"/>
      <c r="STN3" s="1309"/>
      <c r="STO3" s="1309"/>
      <c r="STP3" s="1309"/>
      <c r="STQ3" s="1309"/>
      <c r="STR3" s="1309"/>
      <c r="STS3" s="1309"/>
      <c r="STT3" s="1309"/>
      <c r="STU3" s="1309"/>
      <c r="STV3" s="1309"/>
      <c r="STW3" s="1309"/>
      <c r="STX3" s="1309"/>
      <c r="STY3" s="1309"/>
      <c r="STZ3" s="1309"/>
      <c r="SUA3" s="1309"/>
      <c r="SUB3" s="1309"/>
      <c r="SUC3" s="1309"/>
      <c r="SUD3" s="1309"/>
      <c r="SUE3" s="1309"/>
      <c r="SUF3" s="1309"/>
      <c r="SUG3" s="1309"/>
      <c r="SUH3" s="1309"/>
      <c r="SUI3" s="1309"/>
      <c r="SUJ3" s="1309"/>
      <c r="SUK3" s="1309"/>
      <c r="SUL3" s="1309"/>
      <c r="SUM3" s="1309"/>
      <c r="SUN3" s="1309"/>
      <c r="SUO3" s="1309"/>
      <c r="SUP3" s="1309"/>
      <c r="SUQ3" s="1309"/>
      <c r="SUR3" s="1309"/>
      <c r="SUS3" s="1309"/>
      <c r="SUT3" s="1309"/>
      <c r="SUU3" s="1309"/>
      <c r="SUV3" s="1309"/>
      <c r="SUW3" s="1309"/>
      <c r="SUX3" s="1309"/>
      <c r="SUY3" s="1309"/>
      <c r="SUZ3" s="1309"/>
      <c r="SVA3" s="1309"/>
      <c r="SVB3" s="1309"/>
      <c r="SVC3" s="1309"/>
      <c r="SVD3" s="1309"/>
      <c r="SVE3" s="1309"/>
      <c r="SVF3" s="1309"/>
      <c r="SVG3" s="1309"/>
      <c r="SVH3" s="1309"/>
      <c r="SVI3" s="1309"/>
      <c r="SVJ3" s="1309"/>
      <c r="SVK3" s="1309"/>
      <c r="SVL3" s="1309"/>
      <c r="SVM3" s="1309"/>
      <c r="SVN3" s="1309"/>
      <c r="SVO3" s="1309"/>
      <c r="SVP3" s="1309"/>
      <c r="SVQ3" s="1309"/>
      <c r="SVR3" s="1309"/>
      <c r="SVS3" s="1309"/>
      <c r="SVT3" s="1309"/>
      <c r="SVU3" s="1309"/>
      <c r="SVV3" s="1309"/>
      <c r="SVW3" s="1309"/>
      <c r="SVX3" s="1309"/>
      <c r="SVY3" s="1309"/>
      <c r="SVZ3" s="1309"/>
      <c r="SWA3" s="1309"/>
      <c r="SWB3" s="1309"/>
      <c r="SWC3" s="1309"/>
      <c r="SWD3" s="1309"/>
      <c r="SWE3" s="1309"/>
      <c r="SWF3" s="1309"/>
      <c r="SWG3" s="1309"/>
      <c r="SWH3" s="1309"/>
      <c r="SWI3" s="1309"/>
      <c r="SWJ3" s="1309"/>
      <c r="SWK3" s="1309"/>
      <c r="SWL3" s="1309"/>
      <c r="SWM3" s="1309"/>
      <c r="SWN3" s="1309"/>
      <c r="SWO3" s="1309"/>
      <c r="SWP3" s="1309"/>
      <c r="SWQ3" s="1309"/>
      <c r="SWR3" s="1309"/>
      <c r="SWS3" s="1309"/>
      <c r="SWT3" s="1309"/>
      <c r="SWU3" s="1309"/>
      <c r="SWV3" s="1309"/>
      <c r="SWW3" s="1309"/>
      <c r="SWX3" s="1309"/>
      <c r="SWY3" s="1309"/>
      <c r="SWZ3" s="1309"/>
      <c r="SXA3" s="1309"/>
      <c r="SXB3" s="1309"/>
      <c r="SXC3" s="1309"/>
      <c r="SXD3" s="1309"/>
      <c r="SXE3" s="1309"/>
      <c r="SXF3" s="1309"/>
      <c r="SXG3" s="1309"/>
      <c r="SXH3" s="1309"/>
      <c r="SXI3" s="1309"/>
      <c r="SXJ3" s="1309"/>
      <c r="SXK3" s="1309"/>
      <c r="SXL3" s="1309"/>
      <c r="SXM3" s="1309"/>
      <c r="SXN3" s="1309"/>
      <c r="SXO3" s="1309"/>
      <c r="SXP3" s="1309"/>
      <c r="SXQ3" s="1309"/>
      <c r="SXR3" s="1309"/>
      <c r="SXS3" s="1309"/>
      <c r="SXT3" s="1309"/>
      <c r="SXU3" s="1309"/>
      <c r="SXV3" s="1309"/>
      <c r="SXW3" s="1309"/>
      <c r="SXX3" s="1309"/>
      <c r="SXY3" s="1309"/>
      <c r="SXZ3" s="1309"/>
      <c r="SYA3" s="1309"/>
      <c r="SYB3" s="1309"/>
      <c r="SYC3" s="1309"/>
      <c r="SYD3" s="1309"/>
      <c r="SYE3" s="1309"/>
      <c r="SYF3" s="1309"/>
      <c r="SYG3" s="1309"/>
      <c r="SYH3" s="1309"/>
      <c r="SYI3" s="1309"/>
      <c r="SYJ3" s="1309"/>
      <c r="SYK3" s="1309"/>
      <c r="SYL3" s="1309"/>
      <c r="SYM3" s="1309"/>
      <c r="SYN3" s="1309"/>
      <c r="SYO3" s="1309"/>
      <c r="SYP3" s="1309"/>
      <c r="SYQ3" s="1309"/>
      <c r="SYR3" s="1309"/>
      <c r="SYS3" s="1309"/>
      <c r="SYT3" s="1309"/>
      <c r="SYU3" s="1309"/>
      <c r="SYV3" s="1309"/>
      <c r="SYW3" s="1309"/>
      <c r="SYX3" s="1309"/>
      <c r="SYY3" s="1309"/>
      <c r="SYZ3" s="1309"/>
      <c r="SZA3" s="1309"/>
      <c r="SZB3" s="1309"/>
      <c r="SZC3" s="1309"/>
      <c r="SZD3" s="1309"/>
      <c r="SZE3" s="1309"/>
      <c r="SZF3" s="1309"/>
      <c r="SZG3" s="1309"/>
      <c r="SZH3" s="1309"/>
      <c r="SZI3" s="1309"/>
      <c r="SZJ3" s="1309"/>
      <c r="SZK3" s="1309"/>
      <c r="SZL3" s="1309"/>
      <c r="SZM3" s="1309"/>
      <c r="SZN3" s="1309"/>
      <c r="SZO3" s="1309"/>
      <c r="SZP3" s="1309"/>
      <c r="SZQ3" s="1309"/>
      <c r="SZR3" s="1309"/>
      <c r="SZS3" s="1309"/>
      <c r="SZT3" s="1309"/>
      <c r="SZU3" s="1309"/>
      <c r="SZV3" s="1309"/>
      <c r="SZW3" s="1309"/>
      <c r="SZX3" s="1309"/>
      <c r="SZY3" s="1309"/>
      <c r="SZZ3" s="1309"/>
      <c r="TAA3" s="1309"/>
      <c r="TAB3" s="1309"/>
      <c r="TAC3" s="1309"/>
      <c r="TAD3" s="1309"/>
      <c r="TAE3" s="1309"/>
      <c r="TAF3" s="1309"/>
      <c r="TAG3" s="1309"/>
      <c r="TAH3" s="1309"/>
      <c r="TAI3" s="1309"/>
      <c r="TAJ3" s="1309"/>
      <c r="TAK3" s="1309"/>
      <c r="TAL3" s="1309"/>
      <c r="TAM3" s="1309"/>
      <c r="TAN3" s="1309"/>
      <c r="TAO3" s="1309"/>
      <c r="TAP3" s="1309"/>
      <c r="TAQ3" s="1309"/>
      <c r="TAR3" s="1309"/>
      <c r="TAS3" s="1309"/>
      <c r="TAT3" s="1309"/>
      <c r="TAU3" s="1309"/>
      <c r="TAV3" s="1309"/>
      <c r="TAW3" s="1309"/>
      <c r="TAX3" s="1309"/>
      <c r="TAY3" s="1309"/>
      <c r="TAZ3" s="1309"/>
      <c r="TBA3" s="1309"/>
      <c r="TBB3" s="1309"/>
      <c r="TBC3" s="1309"/>
      <c r="TBD3" s="1309"/>
      <c r="TBE3" s="1309"/>
      <c r="TBF3" s="1309"/>
      <c r="TBG3" s="1309"/>
      <c r="TBH3" s="1309"/>
      <c r="TBI3" s="1309"/>
      <c r="TBJ3" s="1309"/>
      <c r="TBK3" s="1309"/>
      <c r="TBL3" s="1309"/>
      <c r="TBM3" s="1309"/>
      <c r="TBN3" s="1309"/>
      <c r="TBO3" s="1309"/>
      <c r="TBP3" s="1309"/>
      <c r="TBQ3" s="1309"/>
      <c r="TBR3" s="1309"/>
      <c r="TBS3" s="1309"/>
      <c r="TBT3" s="1309"/>
      <c r="TBU3" s="1309"/>
      <c r="TBV3" s="1309"/>
      <c r="TBW3" s="1309"/>
      <c r="TBX3" s="1309"/>
      <c r="TBY3" s="1309"/>
      <c r="TBZ3" s="1309"/>
      <c r="TCA3" s="1309"/>
      <c r="TCB3" s="1309"/>
      <c r="TCC3" s="1309"/>
      <c r="TCD3" s="1309"/>
      <c r="TCE3" s="1309"/>
      <c r="TCF3" s="1309"/>
      <c r="TCG3" s="1309"/>
      <c r="TCH3" s="1309"/>
      <c r="TCI3" s="1309"/>
      <c r="TCJ3" s="1309"/>
      <c r="TCK3" s="1309"/>
      <c r="TCL3" s="1309"/>
      <c r="TCM3" s="1309"/>
      <c r="TCN3" s="1309"/>
      <c r="TCO3" s="1309"/>
      <c r="TCP3" s="1309"/>
      <c r="TCQ3" s="1309"/>
      <c r="TCR3" s="1309"/>
      <c r="TCS3" s="1309"/>
      <c r="TCT3" s="1309"/>
      <c r="TCU3" s="1309"/>
      <c r="TCV3" s="1309"/>
      <c r="TCW3" s="1309"/>
      <c r="TCX3" s="1309"/>
      <c r="TCY3" s="1309"/>
      <c r="TCZ3" s="1309"/>
      <c r="TDA3" s="1309"/>
      <c r="TDB3" s="1309"/>
      <c r="TDC3" s="1309"/>
      <c r="TDD3" s="1309"/>
      <c r="TDE3" s="1309"/>
      <c r="TDF3" s="1309"/>
      <c r="TDG3" s="1309"/>
      <c r="TDH3" s="1309"/>
      <c r="TDI3" s="1309"/>
      <c r="TDJ3" s="1309"/>
      <c r="TDK3" s="1309"/>
      <c r="TDL3" s="1309"/>
      <c r="TDM3" s="1309"/>
      <c r="TDN3" s="1309"/>
      <c r="TDO3" s="1309"/>
      <c r="TDP3" s="1309"/>
      <c r="TDQ3" s="1309"/>
      <c r="TDR3" s="1309"/>
      <c r="TDS3" s="1309"/>
      <c r="TDT3" s="1309"/>
      <c r="TDU3" s="1309"/>
      <c r="TDV3" s="1309"/>
      <c r="TDW3" s="1309"/>
      <c r="TDX3" s="1309"/>
      <c r="TDY3" s="1309"/>
      <c r="TDZ3" s="1309"/>
      <c r="TEA3" s="1309"/>
      <c r="TEB3" s="1309"/>
      <c r="TEC3" s="1309"/>
      <c r="TED3" s="1309"/>
      <c r="TEE3" s="1309"/>
      <c r="TEF3" s="1309"/>
      <c r="TEG3" s="1309"/>
      <c r="TEH3" s="1309"/>
      <c r="TEI3" s="1309"/>
      <c r="TEJ3" s="1309"/>
      <c r="TEK3" s="1309"/>
      <c r="TEL3" s="1309"/>
      <c r="TEM3" s="1309"/>
      <c r="TEN3" s="1309"/>
      <c r="TEO3" s="1309"/>
      <c r="TEP3" s="1309"/>
      <c r="TEQ3" s="1309"/>
      <c r="TER3" s="1309"/>
      <c r="TES3" s="1309"/>
      <c r="TET3" s="1309"/>
      <c r="TEU3" s="1309"/>
      <c r="TEV3" s="1309"/>
      <c r="TEW3" s="1309"/>
      <c r="TEX3" s="1309"/>
      <c r="TEY3" s="1309"/>
      <c r="TEZ3" s="1309"/>
      <c r="TFA3" s="1309"/>
      <c r="TFB3" s="1309"/>
      <c r="TFC3" s="1309"/>
      <c r="TFD3" s="1309"/>
      <c r="TFE3" s="1309"/>
      <c r="TFF3" s="1309"/>
      <c r="TFG3" s="1309"/>
      <c r="TFH3" s="1309"/>
      <c r="TFI3" s="1309"/>
      <c r="TFJ3" s="1309"/>
      <c r="TFK3" s="1309"/>
      <c r="TFL3" s="1309"/>
      <c r="TFM3" s="1309"/>
      <c r="TFN3" s="1309"/>
      <c r="TFO3" s="1309"/>
      <c r="TFP3" s="1309"/>
      <c r="TFQ3" s="1309"/>
      <c r="TFR3" s="1309"/>
      <c r="TFS3" s="1309"/>
      <c r="TFT3" s="1309"/>
      <c r="TFU3" s="1309"/>
      <c r="TFV3" s="1309"/>
      <c r="TFW3" s="1309"/>
      <c r="TFX3" s="1309"/>
      <c r="TFY3" s="1309"/>
      <c r="TFZ3" s="1309"/>
      <c r="TGA3" s="1309"/>
      <c r="TGB3" s="1309"/>
      <c r="TGC3" s="1309"/>
      <c r="TGD3" s="1309"/>
      <c r="TGE3" s="1309"/>
      <c r="TGF3" s="1309"/>
      <c r="TGG3" s="1309"/>
      <c r="TGH3" s="1309"/>
      <c r="TGI3" s="1309"/>
      <c r="TGJ3" s="1309"/>
      <c r="TGK3" s="1309"/>
      <c r="TGL3" s="1309"/>
      <c r="TGM3" s="1309"/>
      <c r="TGN3" s="1309"/>
      <c r="TGO3" s="1309"/>
      <c r="TGP3" s="1309"/>
      <c r="TGQ3" s="1309"/>
      <c r="TGR3" s="1309"/>
      <c r="TGS3" s="1309"/>
      <c r="TGT3" s="1309"/>
      <c r="TGU3" s="1309"/>
      <c r="TGV3" s="1309"/>
      <c r="TGW3" s="1309"/>
      <c r="TGX3" s="1309"/>
      <c r="TGY3" s="1309"/>
      <c r="TGZ3" s="1309"/>
      <c r="THA3" s="1309"/>
      <c r="THB3" s="1309"/>
      <c r="THC3" s="1309"/>
      <c r="THD3" s="1309"/>
      <c r="THE3" s="1309"/>
      <c r="THF3" s="1309"/>
      <c r="THG3" s="1309"/>
      <c r="THH3" s="1309"/>
      <c r="THI3" s="1309"/>
      <c r="THJ3" s="1309"/>
      <c r="THK3" s="1309"/>
      <c r="THL3" s="1309"/>
      <c r="THM3" s="1309"/>
      <c r="THN3" s="1309"/>
      <c r="THO3" s="1309"/>
      <c r="THP3" s="1309"/>
      <c r="THQ3" s="1309"/>
      <c r="THR3" s="1309"/>
      <c r="THS3" s="1309"/>
      <c r="THT3" s="1309"/>
      <c r="THU3" s="1309"/>
      <c r="THV3" s="1309"/>
      <c r="THW3" s="1309"/>
      <c r="THX3" s="1309"/>
      <c r="THY3" s="1309"/>
      <c r="THZ3" s="1309"/>
      <c r="TIA3" s="1309"/>
      <c r="TIB3" s="1309"/>
      <c r="TIC3" s="1309"/>
      <c r="TID3" s="1309"/>
      <c r="TIE3" s="1309"/>
      <c r="TIF3" s="1309"/>
      <c r="TIG3" s="1309"/>
      <c r="TIH3" s="1309"/>
      <c r="TII3" s="1309"/>
      <c r="TIJ3" s="1309"/>
      <c r="TIK3" s="1309"/>
      <c r="TIL3" s="1309"/>
      <c r="TIM3" s="1309"/>
      <c r="TIN3" s="1309"/>
      <c r="TIO3" s="1309"/>
      <c r="TIP3" s="1309"/>
      <c r="TIQ3" s="1309"/>
      <c r="TIR3" s="1309"/>
      <c r="TIS3" s="1309"/>
      <c r="TIT3" s="1309"/>
      <c r="TIU3" s="1309"/>
      <c r="TIV3" s="1309"/>
      <c r="TIW3" s="1309"/>
      <c r="TIX3" s="1309"/>
      <c r="TIY3" s="1309"/>
      <c r="TIZ3" s="1309"/>
      <c r="TJA3" s="1309"/>
      <c r="TJB3" s="1309"/>
      <c r="TJC3" s="1309"/>
      <c r="TJD3" s="1309"/>
      <c r="TJE3" s="1309"/>
      <c r="TJF3" s="1309"/>
      <c r="TJG3" s="1309"/>
      <c r="TJH3" s="1309"/>
      <c r="TJI3" s="1309"/>
      <c r="TJJ3" s="1309"/>
      <c r="TJK3" s="1309"/>
      <c r="TJL3" s="1309"/>
      <c r="TJM3" s="1309"/>
      <c r="TJN3" s="1309"/>
      <c r="TJO3" s="1309"/>
      <c r="TJP3" s="1309"/>
      <c r="TJQ3" s="1309"/>
      <c r="TJR3" s="1309"/>
      <c r="TJS3" s="1309"/>
      <c r="TJT3" s="1309"/>
      <c r="TJU3" s="1309"/>
      <c r="TJV3" s="1309"/>
      <c r="TJW3" s="1309"/>
      <c r="TJX3" s="1309"/>
      <c r="TJY3" s="1309"/>
      <c r="TJZ3" s="1309"/>
      <c r="TKA3" s="1309"/>
      <c r="TKB3" s="1309"/>
      <c r="TKC3" s="1309"/>
      <c r="TKD3" s="1309"/>
      <c r="TKE3" s="1309"/>
      <c r="TKF3" s="1309"/>
      <c r="TKG3" s="1309"/>
      <c r="TKH3" s="1309"/>
      <c r="TKI3" s="1309"/>
      <c r="TKJ3" s="1309"/>
      <c r="TKK3" s="1309"/>
      <c r="TKL3" s="1309"/>
      <c r="TKM3" s="1309"/>
      <c r="TKN3" s="1309"/>
      <c r="TKO3" s="1309"/>
      <c r="TKP3" s="1309"/>
      <c r="TKQ3" s="1309"/>
      <c r="TKR3" s="1309"/>
      <c r="TKS3" s="1309"/>
      <c r="TKT3" s="1309"/>
      <c r="TKU3" s="1309"/>
      <c r="TKV3" s="1309"/>
      <c r="TKW3" s="1309"/>
      <c r="TKX3" s="1309"/>
      <c r="TKY3" s="1309"/>
      <c r="TKZ3" s="1309"/>
      <c r="TLA3" s="1309"/>
      <c r="TLB3" s="1309"/>
      <c r="TLC3" s="1309"/>
      <c r="TLD3" s="1309"/>
      <c r="TLE3" s="1309"/>
      <c r="TLF3" s="1309"/>
      <c r="TLG3" s="1309"/>
      <c r="TLH3" s="1309"/>
      <c r="TLI3" s="1309"/>
      <c r="TLJ3" s="1309"/>
      <c r="TLK3" s="1309"/>
      <c r="TLL3" s="1309"/>
      <c r="TLM3" s="1309"/>
      <c r="TLN3" s="1309"/>
      <c r="TLO3" s="1309"/>
      <c r="TLP3" s="1309"/>
      <c r="TLQ3" s="1309"/>
      <c r="TLR3" s="1309"/>
      <c r="TLS3" s="1309"/>
      <c r="TLT3" s="1309"/>
      <c r="TLU3" s="1309"/>
      <c r="TLV3" s="1309"/>
      <c r="TLW3" s="1309"/>
      <c r="TLX3" s="1309"/>
      <c r="TLY3" s="1309"/>
      <c r="TLZ3" s="1309"/>
      <c r="TMA3" s="1309"/>
      <c r="TMB3" s="1309"/>
      <c r="TMC3" s="1309"/>
      <c r="TMD3" s="1309"/>
      <c r="TME3" s="1309"/>
      <c r="TMF3" s="1309"/>
      <c r="TMG3" s="1309"/>
      <c r="TMH3" s="1309"/>
      <c r="TMI3" s="1309"/>
      <c r="TMJ3" s="1309"/>
      <c r="TMK3" s="1309"/>
      <c r="TML3" s="1309"/>
      <c r="TMM3" s="1309"/>
      <c r="TMN3" s="1309"/>
      <c r="TMO3" s="1309"/>
      <c r="TMP3" s="1309"/>
      <c r="TMQ3" s="1309"/>
      <c r="TMR3" s="1309"/>
      <c r="TMS3" s="1309"/>
      <c r="TMT3" s="1309"/>
      <c r="TMU3" s="1309"/>
      <c r="TMV3" s="1309"/>
      <c r="TMW3" s="1309"/>
      <c r="TMX3" s="1309"/>
      <c r="TMY3" s="1309"/>
      <c r="TMZ3" s="1309"/>
      <c r="TNA3" s="1309"/>
      <c r="TNB3" s="1309"/>
      <c r="TNC3" s="1309"/>
      <c r="TND3" s="1309"/>
      <c r="TNE3" s="1309"/>
      <c r="TNF3" s="1309"/>
      <c r="TNG3" s="1309"/>
      <c r="TNH3" s="1309"/>
      <c r="TNI3" s="1309"/>
      <c r="TNJ3" s="1309"/>
      <c r="TNK3" s="1309"/>
      <c r="TNL3" s="1309"/>
      <c r="TNM3" s="1309"/>
      <c r="TNN3" s="1309"/>
      <c r="TNO3" s="1309"/>
      <c r="TNP3" s="1309"/>
      <c r="TNQ3" s="1309"/>
      <c r="TNR3" s="1309"/>
      <c r="TNS3" s="1309"/>
      <c r="TNT3" s="1309"/>
      <c r="TNU3" s="1309"/>
      <c r="TNV3" s="1309"/>
      <c r="TNW3" s="1309"/>
      <c r="TNX3" s="1309"/>
      <c r="TNY3" s="1309"/>
      <c r="TNZ3" s="1309"/>
      <c r="TOA3" s="1309"/>
      <c r="TOB3" s="1309"/>
      <c r="TOC3" s="1309"/>
      <c r="TOD3" s="1309"/>
      <c r="TOE3" s="1309"/>
      <c r="TOF3" s="1309"/>
      <c r="TOG3" s="1309"/>
      <c r="TOH3" s="1309"/>
      <c r="TOI3" s="1309"/>
      <c r="TOJ3" s="1309"/>
      <c r="TOK3" s="1309"/>
      <c r="TOL3" s="1309"/>
      <c r="TOM3" s="1309"/>
      <c r="TON3" s="1309"/>
      <c r="TOO3" s="1309"/>
      <c r="TOP3" s="1309"/>
      <c r="TOQ3" s="1309"/>
      <c r="TOR3" s="1309"/>
      <c r="TOS3" s="1309"/>
      <c r="TOT3" s="1309"/>
      <c r="TOU3" s="1309"/>
      <c r="TOV3" s="1309"/>
      <c r="TOW3" s="1309"/>
      <c r="TOX3" s="1309"/>
      <c r="TOY3" s="1309"/>
      <c r="TOZ3" s="1309"/>
      <c r="TPA3" s="1309"/>
      <c r="TPB3" s="1309"/>
      <c r="TPC3" s="1309"/>
      <c r="TPD3" s="1309"/>
      <c r="TPE3" s="1309"/>
      <c r="TPF3" s="1309"/>
      <c r="TPG3" s="1309"/>
      <c r="TPH3" s="1309"/>
      <c r="TPI3" s="1309"/>
      <c r="TPJ3" s="1309"/>
      <c r="TPK3" s="1309"/>
      <c r="TPL3" s="1309"/>
      <c r="TPM3" s="1309"/>
      <c r="TPN3" s="1309"/>
      <c r="TPO3" s="1309"/>
      <c r="TPP3" s="1309"/>
      <c r="TPQ3" s="1309"/>
      <c r="TPR3" s="1309"/>
      <c r="TPS3" s="1309"/>
      <c r="TPT3" s="1309"/>
      <c r="TPU3" s="1309"/>
      <c r="TPV3" s="1309"/>
      <c r="TPW3" s="1309"/>
      <c r="TPX3" s="1309"/>
      <c r="TPY3" s="1309"/>
      <c r="TPZ3" s="1309"/>
      <c r="TQA3" s="1309"/>
      <c r="TQB3" s="1309"/>
      <c r="TQC3" s="1309"/>
      <c r="TQD3" s="1309"/>
      <c r="TQE3" s="1309"/>
      <c r="TQF3" s="1309"/>
      <c r="TQG3" s="1309"/>
      <c r="TQH3" s="1309"/>
      <c r="TQI3" s="1309"/>
      <c r="TQJ3" s="1309"/>
      <c r="TQK3" s="1309"/>
      <c r="TQL3" s="1309"/>
      <c r="TQM3" s="1309"/>
      <c r="TQN3" s="1309"/>
      <c r="TQO3" s="1309"/>
      <c r="TQP3" s="1309"/>
      <c r="TQQ3" s="1309"/>
      <c r="TQR3" s="1309"/>
      <c r="TQS3" s="1309"/>
      <c r="TQT3" s="1309"/>
      <c r="TQU3" s="1309"/>
      <c r="TQV3" s="1309"/>
      <c r="TQW3" s="1309"/>
      <c r="TQX3" s="1309"/>
      <c r="TQY3" s="1309"/>
      <c r="TQZ3" s="1309"/>
      <c r="TRA3" s="1309"/>
      <c r="TRB3" s="1309"/>
      <c r="TRC3" s="1309"/>
      <c r="TRD3" s="1309"/>
      <c r="TRE3" s="1309"/>
      <c r="TRF3" s="1309"/>
      <c r="TRG3" s="1309"/>
      <c r="TRH3" s="1309"/>
      <c r="TRI3" s="1309"/>
      <c r="TRJ3" s="1309"/>
      <c r="TRK3" s="1309"/>
      <c r="TRL3" s="1309"/>
      <c r="TRM3" s="1309"/>
      <c r="TRN3" s="1309"/>
      <c r="TRO3" s="1309"/>
      <c r="TRP3" s="1309"/>
      <c r="TRQ3" s="1309"/>
      <c r="TRR3" s="1309"/>
      <c r="TRS3" s="1309"/>
      <c r="TRT3" s="1309"/>
      <c r="TRU3" s="1309"/>
      <c r="TRV3" s="1309"/>
      <c r="TRW3" s="1309"/>
      <c r="TRX3" s="1309"/>
      <c r="TRY3" s="1309"/>
      <c r="TRZ3" s="1309"/>
      <c r="TSA3" s="1309"/>
      <c r="TSB3" s="1309"/>
      <c r="TSC3" s="1309"/>
      <c r="TSD3" s="1309"/>
      <c r="TSE3" s="1309"/>
      <c r="TSF3" s="1309"/>
      <c r="TSG3" s="1309"/>
      <c r="TSH3" s="1309"/>
      <c r="TSI3" s="1309"/>
      <c r="TSJ3" s="1309"/>
      <c r="TSK3" s="1309"/>
      <c r="TSL3" s="1309"/>
      <c r="TSM3" s="1309"/>
      <c r="TSN3" s="1309"/>
      <c r="TSO3" s="1309"/>
      <c r="TSP3" s="1309"/>
      <c r="TSQ3" s="1309"/>
      <c r="TSR3" s="1309"/>
      <c r="TSS3" s="1309"/>
      <c r="TST3" s="1309"/>
      <c r="TSU3" s="1309"/>
      <c r="TSV3" s="1309"/>
      <c r="TSW3" s="1309"/>
      <c r="TSX3" s="1309"/>
      <c r="TSY3" s="1309"/>
      <c r="TSZ3" s="1309"/>
      <c r="TTA3" s="1309"/>
      <c r="TTB3" s="1309"/>
      <c r="TTC3" s="1309"/>
      <c r="TTD3" s="1309"/>
      <c r="TTE3" s="1309"/>
      <c r="TTF3" s="1309"/>
      <c r="TTG3" s="1309"/>
      <c r="TTH3" s="1309"/>
      <c r="TTI3" s="1309"/>
      <c r="TTJ3" s="1309"/>
      <c r="TTK3" s="1309"/>
      <c r="TTL3" s="1309"/>
      <c r="TTM3" s="1309"/>
      <c r="TTN3" s="1309"/>
      <c r="TTO3" s="1309"/>
      <c r="TTP3" s="1309"/>
      <c r="TTQ3" s="1309"/>
      <c r="TTR3" s="1309"/>
      <c r="TTS3" s="1309"/>
      <c r="TTT3" s="1309"/>
      <c r="TTU3" s="1309"/>
      <c r="TTV3" s="1309"/>
      <c r="TTW3" s="1309"/>
      <c r="TTX3" s="1309"/>
      <c r="TTY3" s="1309"/>
      <c r="TTZ3" s="1309"/>
      <c r="TUA3" s="1309"/>
      <c r="TUB3" s="1309"/>
      <c r="TUC3" s="1309"/>
      <c r="TUD3" s="1309"/>
      <c r="TUE3" s="1309"/>
      <c r="TUF3" s="1309"/>
      <c r="TUG3" s="1309"/>
      <c r="TUH3" s="1309"/>
      <c r="TUI3" s="1309"/>
      <c r="TUJ3" s="1309"/>
      <c r="TUK3" s="1309"/>
      <c r="TUL3" s="1309"/>
      <c r="TUM3" s="1309"/>
      <c r="TUN3" s="1309"/>
      <c r="TUO3" s="1309"/>
      <c r="TUP3" s="1309"/>
      <c r="TUQ3" s="1309"/>
      <c r="TUR3" s="1309"/>
      <c r="TUS3" s="1309"/>
      <c r="TUT3" s="1309"/>
      <c r="TUU3" s="1309"/>
      <c r="TUV3" s="1309"/>
      <c r="TUW3" s="1309"/>
      <c r="TUX3" s="1309"/>
      <c r="TUY3" s="1309"/>
      <c r="TUZ3" s="1309"/>
      <c r="TVA3" s="1309"/>
      <c r="TVB3" s="1309"/>
      <c r="TVC3" s="1309"/>
      <c r="TVD3" s="1309"/>
      <c r="TVE3" s="1309"/>
      <c r="TVF3" s="1309"/>
      <c r="TVG3" s="1309"/>
      <c r="TVH3" s="1309"/>
      <c r="TVI3" s="1309"/>
      <c r="TVJ3" s="1309"/>
      <c r="TVK3" s="1309"/>
      <c r="TVL3" s="1309"/>
      <c r="TVM3" s="1309"/>
      <c r="TVN3" s="1309"/>
      <c r="TVO3" s="1309"/>
      <c r="TVP3" s="1309"/>
      <c r="TVQ3" s="1309"/>
      <c r="TVR3" s="1309"/>
      <c r="TVS3" s="1309"/>
      <c r="TVT3" s="1309"/>
      <c r="TVU3" s="1309"/>
      <c r="TVV3" s="1309"/>
      <c r="TVW3" s="1309"/>
      <c r="TVX3" s="1309"/>
      <c r="TVY3" s="1309"/>
      <c r="TVZ3" s="1309"/>
      <c r="TWA3" s="1309"/>
      <c r="TWB3" s="1309"/>
      <c r="TWC3" s="1309"/>
      <c r="TWD3" s="1309"/>
      <c r="TWE3" s="1309"/>
      <c r="TWF3" s="1309"/>
      <c r="TWG3" s="1309"/>
      <c r="TWH3" s="1309"/>
      <c r="TWI3" s="1309"/>
      <c r="TWJ3" s="1309"/>
      <c r="TWK3" s="1309"/>
      <c r="TWL3" s="1309"/>
      <c r="TWM3" s="1309"/>
      <c r="TWN3" s="1309"/>
      <c r="TWO3" s="1309"/>
      <c r="TWP3" s="1309"/>
      <c r="TWQ3" s="1309"/>
      <c r="TWR3" s="1309"/>
      <c r="TWS3" s="1309"/>
      <c r="TWT3" s="1309"/>
      <c r="TWU3" s="1309"/>
      <c r="TWV3" s="1309"/>
      <c r="TWW3" s="1309"/>
      <c r="TWX3" s="1309"/>
      <c r="TWY3" s="1309"/>
      <c r="TWZ3" s="1309"/>
      <c r="TXA3" s="1309"/>
      <c r="TXB3" s="1309"/>
      <c r="TXC3" s="1309"/>
      <c r="TXD3" s="1309"/>
      <c r="TXE3" s="1309"/>
      <c r="TXF3" s="1309"/>
      <c r="TXG3" s="1309"/>
      <c r="TXH3" s="1309"/>
      <c r="TXI3" s="1309"/>
      <c r="TXJ3" s="1309"/>
      <c r="TXK3" s="1309"/>
      <c r="TXL3" s="1309"/>
      <c r="TXM3" s="1309"/>
      <c r="TXN3" s="1309"/>
      <c r="TXO3" s="1309"/>
      <c r="TXP3" s="1309"/>
      <c r="TXQ3" s="1309"/>
      <c r="TXR3" s="1309"/>
      <c r="TXS3" s="1309"/>
      <c r="TXT3" s="1309"/>
      <c r="TXU3" s="1309"/>
      <c r="TXV3" s="1309"/>
      <c r="TXW3" s="1309"/>
      <c r="TXX3" s="1309"/>
      <c r="TXY3" s="1309"/>
      <c r="TXZ3" s="1309"/>
      <c r="TYA3" s="1309"/>
      <c r="TYB3" s="1309"/>
      <c r="TYC3" s="1309"/>
      <c r="TYD3" s="1309"/>
      <c r="TYE3" s="1309"/>
      <c r="TYF3" s="1309"/>
      <c r="TYG3" s="1309"/>
      <c r="TYH3" s="1309"/>
      <c r="TYI3" s="1309"/>
      <c r="TYJ3" s="1309"/>
      <c r="TYK3" s="1309"/>
      <c r="TYL3" s="1309"/>
      <c r="TYM3" s="1309"/>
      <c r="TYN3" s="1309"/>
      <c r="TYO3" s="1309"/>
      <c r="TYP3" s="1309"/>
      <c r="TYQ3" s="1309"/>
      <c r="TYR3" s="1309"/>
      <c r="TYS3" s="1309"/>
      <c r="TYT3" s="1309"/>
      <c r="TYU3" s="1309"/>
      <c r="TYV3" s="1309"/>
      <c r="TYW3" s="1309"/>
      <c r="TYX3" s="1309"/>
      <c r="TYY3" s="1309"/>
      <c r="TYZ3" s="1309"/>
      <c r="TZA3" s="1309"/>
      <c r="TZB3" s="1309"/>
      <c r="TZC3" s="1309"/>
      <c r="TZD3" s="1309"/>
      <c r="TZE3" s="1309"/>
      <c r="TZF3" s="1309"/>
      <c r="TZG3" s="1309"/>
      <c r="TZH3" s="1309"/>
      <c r="TZI3" s="1309"/>
      <c r="TZJ3" s="1309"/>
      <c r="TZK3" s="1309"/>
      <c r="TZL3" s="1309"/>
      <c r="TZM3" s="1309"/>
      <c r="TZN3" s="1309"/>
      <c r="TZO3" s="1309"/>
      <c r="TZP3" s="1309"/>
      <c r="TZQ3" s="1309"/>
      <c r="TZR3" s="1309"/>
      <c r="TZS3" s="1309"/>
      <c r="TZT3" s="1309"/>
      <c r="TZU3" s="1309"/>
      <c r="TZV3" s="1309"/>
      <c r="TZW3" s="1309"/>
      <c r="TZX3" s="1309"/>
      <c r="TZY3" s="1309"/>
      <c r="TZZ3" s="1309"/>
      <c r="UAA3" s="1309"/>
      <c r="UAB3" s="1309"/>
      <c r="UAC3" s="1309"/>
      <c r="UAD3" s="1309"/>
      <c r="UAE3" s="1309"/>
      <c r="UAF3" s="1309"/>
      <c r="UAG3" s="1309"/>
      <c r="UAH3" s="1309"/>
      <c r="UAI3" s="1309"/>
      <c r="UAJ3" s="1309"/>
      <c r="UAK3" s="1309"/>
      <c r="UAL3" s="1309"/>
      <c r="UAM3" s="1309"/>
      <c r="UAN3" s="1309"/>
      <c r="UAO3" s="1309"/>
      <c r="UAP3" s="1309"/>
      <c r="UAQ3" s="1309"/>
      <c r="UAR3" s="1309"/>
      <c r="UAS3" s="1309"/>
      <c r="UAT3" s="1309"/>
      <c r="UAU3" s="1309"/>
      <c r="UAV3" s="1309"/>
      <c r="UAW3" s="1309"/>
      <c r="UAX3" s="1309"/>
      <c r="UAY3" s="1309"/>
      <c r="UAZ3" s="1309"/>
      <c r="UBA3" s="1309"/>
      <c r="UBB3" s="1309"/>
      <c r="UBC3" s="1309"/>
      <c r="UBD3" s="1309"/>
      <c r="UBE3" s="1309"/>
      <c r="UBF3" s="1309"/>
      <c r="UBG3" s="1309"/>
      <c r="UBH3" s="1309"/>
      <c r="UBI3" s="1309"/>
      <c r="UBJ3" s="1309"/>
      <c r="UBK3" s="1309"/>
      <c r="UBL3" s="1309"/>
      <c r="UBM3" s="1309"/>
      <c r="UBN3" s="1309"/>
      <c r="UBO3" s="1309"/>
      <c r="UBP3" s="1309"/>
      <c r="UBQ3" s="1309"/>
      <c r="UBR3" s="1309"/>
      <c r="UBS3" s="1309"/>
      <c r="UBT3" s="1309"/>
      <c r="UBU3" s="1309"/>
      <c r="UBV3" s="1309"/>
      <c r="UBW3" s="1309"/>
      <c r="UBX3" s="1309"/>
      <c r="UBY3" s="1309"/>
      <c r="UBZ3" s="1309"/>
      <c r="UCA3" s="1309"/>
      <c r="UCB3" s="1309"/>
      <c r="UCC3" s="1309"/>
      <c r="UCD3" s="1309"/>
      <c r="UCE3" s="1309"/>
      <c r="UCF3" s="1309"/>
      <c r="UCG3" s="1309"/>
      <c r="UCH3" s="1309"/>
      <c r="UCI3" s="1309"/>
      <c r="UCJ3" s="1309"/>
      <c r="UCK3" s="1309"/>
      <c r="UCL3" s="1309"/>
      <c r="UCM3" s="1309"/>
      <c r="UCN3" s="1309"/>
      <c r="UCO3" s="1309"/>
      <c r="UCP3" s="1309"/>
      <c r="UCQ3" s="1309"/>
      <c r="UCR3" s="1309"/>
      <c r="UCS3" s="1309"/>
      <c r="UCT3" s="1309"/>
      <c r="UCU3" s="1309"/>
      <c r="UCV3" s="1309"/>
      <c r="UCW3" s="1309"/>
      <c r="UCX3" s="1309"/>
      <c r="UCY3" s="1309"/>
      <c r="UCZ3" s="1309"/>
      <c r="UDA3" s="1309"/>
      <c r="UDB3" s="1309"/>
      <c r="UDC3" s="1309"/>
      <c r="UDD3" s="1309"/>
      <c r="UDE3" s="1309"/>
      <c r="UDF3" s="1309"/>
      <c r="UDG3" s="1309"/>
      <c r="UDH3" s="1309"/>
      <c r="UDI3" s="1309"/>
      <c r="UDJ3" s="1309"/>
      <c r="UDK3" s="1309"/>
      <c r="UDL3" s="1309"/>
      <c r="UDM3" s="1309"/>
      <c r="UDN3" s="1309"/>
      <c r="UDO3" s="1309"/>
      <c r="UDP3" s="1309"/>
      <c r="UDQ3" s="1309"/>
      <c r="UDR3" s="1309"/>
      <c r="UDS3" s="1309"/>
      <c r="UDT3" s="1309"/>
      <c r="UDU3" s="1309"/>
      <c r="UDV3" s="1309"/>
      <c r="UDW3" s="1309"/>
      <c r="UDX3" s="1309"/>
      <c r="UDY3" s="1309"/>
      <c r="UDZ3" s="1309"/>
      <c r="UEA3" s="1309"/>
      <c r="UEB3" s="1309"/>
      <c r="UEC3" s="1309"/>
      <c r="UED3" s="1309"/>
      <c r="UEE3" s="1309"/>
      <c r="UEF3" s="1309"/>
      <c r="UEG3" s="1309"/>
      <c r="UEH3" s="1309"/>
      <c r="UEI3" s="1309"/>
      <c r="UEJ3" s="1309"/>
      <c r="UEK3" s="1309"/>
      <c r="UEL3" s="1309"/>
      <c r="UEM3" s="1309"/>
      <c r="UEN3" s="1309"/>
      <c r="UEO3" s="1309"/>
      <c r="UEP3" s="1309"/>
      <c r="UEQ3" s="1309"/>
      <c r="UER3" s="1309"/>
      <c r="UES3" s="1309"/>
      <c r="UET3" s="1309"/>
      <c r="UEU3" s="1309"/>
      <c r="UEV3" s="1309"/>
      <c r="UEW3" s="1309"/>
      <c r="UEX3" s="1309"/>
      <c r="UEY3" s="1309"/>
      <c r="UEZ3" s="1309"/>
      <c r="UFA3" s="1309"/>
      <c r="UFB3" s="1309"/>
      <c r="UFC3" s="1309"/>
      <c r="UFD3" s="1309"/>
      <c r="UFE3" s="1309"/>
      <c r="UFF3" s="1309"/>
      <c r="UFG3" s="1309"/>
      <c r="UFH3" s="1309"/>
      <c r="UFI3" s="1309"/>
      <c r="UFJ3" s="1309"/>
      <c r="UFK3" s="1309"/>
      <c r="UFL3" s="1309"/>
      <c r="UFM3" s="1309"/>
      <c r="UFN3" s="1309"/>
      <c r="UFO3" s="1309"/>
      <c r="UFP3" s="1309"/>
      <c r="UFQ3" s="1309"/>
      <c r="UFR3" s="1309"/>
      <c r="UFS3" s="1309"/>
      <c r="UFT3" s="1309"/>
      <c r="UFU3" s="1309"/>
      <c r="UFV3" s="1309"/>
      <c r="UFW3" s="1309"/>
      <c r="UFX3" s="1309"/>
      <c r="UFY3" s="1309"/>
      <c r="UFZ3" s="1309"/>
      <c r="UGA3" s="1309"/>
      <c r="UGB3" s="1309"/>
      <c r="UGC3" s="1309"/>
      <c r="UGD3" s="1309"/>
      <c r="UGE3" s="1309"/>
      <c r="UGF3" s="1309"/>
      <c r="UGG3" s="1309"/>
      <c r="UGH3" s="1309"/>
      <c r="UGI3" s="1309"/>
      <c r="UGJ3" s="1309"/>
      <c r="UGK3" s="1309"/>
      <c r="UGL3" s="1309"/>
      <c r="UGM3" s="1309"/>
      <c r="UGN3" s="1309"/>
      <c r="UGO3" s="1309"/>
      <c r="UGP3" s="1309"/>
      <c r="UGQ3" s="1309"/>
      <c r="UGR3" s="1309"/>
      <c r="UGS3" s="1309"/>
      <c r="UGT3" s="1309"/>
      <c r="UGU3" s="1309"/>
      <c r="UGV3" s="1309"/>
      <c r="UGW3" s="1309"/>
      <c r="UGX3" s="1309"/>
      <c r="UGY3" s="1309"/>
      <c r="UGZ3" s="1309"/>
      <c r="UHA3" s="1309"/>
      <c r="UHB3" s="1309"/>
      <c r="UHC3" s="1309"/>
      <c r="UHD3" s="1309"/>
      <c r="UHE3" s="1309"/>
      <c r="UHF3" s="1309"/>
      <c r="UHG3" s="1309"/>
      <c r="UHH3" s="1309"/>
      <c r="UHI3" s="1309"/>
      <c r="UHJ3" s="1309"/>
      <c r="UHK3" s="1309"/>
      <c r="UHL3" s="1309"/>
      <c r="UHM3" s="1309"/>
      <c r="UHN3" s="1309"/>
      <c r="UHO3" s="1309"/>
      <c r="UHP3" s="1309"/>
      <c r="UHQ3" s="1309"/>
      <c r="UHR3" s="1309"/>
      <c r="UHS3" s="1309"/>
      <c r="UHT3" s="1309"/>
      <c r="UHU3" s="1309"/>
      <c r="UHV3" s="1309"/>
      <c r="UHW3" s="1309"/>
      <c r="UHX3" s="1309"/>
      <c r="UHY3" s="1309"/>
      <c r="UHZ3" s="1309"/>
      <c r="UIA3" s="1309"/>
      <c r="UIB3" s="1309"/>
      <c r="UIC3" s="1309"/>
      <c r="UID3" s="1309"/>
      <c r="UIE3" s="1309"/>
      <c r="UIF3" s="1309"/>
      <c r="UIG3" s="1309"/>
      <c r="UIH3" s="1309"/>
      <c r="UII3" s="1309"/>
      <c r="UIJ3" s="1309"/>
      <c r="UIK3" s="1309"/>
      <c r="UIL3" s="1309"/>
      <c r="UIM3" s="1309"/>
      <c r="UIN3" s="1309"/>
      <c r="UIO3" s="1309"/>
      <c r="UIP3" s="1309"/>
      <c r="UIQ3" s="1309"/>
      <c r="UIR3" s="1309"/>
      <c r="UIS3" s="1309"/>
      <c r="UIT3" s="1309"/>
      <c r="UIU3" s="1309"/>
      <c r="UIV3" s="1309"/>
      <c r="UIW3" s="1309"/>
      <c r="UIX3" s="1309"/>
      <c r="UIY3" s="1309"/>
      <c r="UIZ3" s="1309"/>
      <c r="UJA3" s="1309"/>
      <c r="UJB3" s="1309"/>
      <c r="UJC3" s="1309"/>
      <c r="UJD3" s="1309"/>
      <c r="UJE3" s="1309"/>
      <c r="UJF3" s="1309"/>
      <c r="UJG3" s="1309"/>
      <c r="UJH3" s="1309"/>
      <c r="UJI3" s="1309"/>
      <c r="UJJ3" s="1309"/>
      <c r="UJK3" s="1309"/>
      <c r="UJL3" s="1309"/>
      <c r="UJM3" s="1309"/>
      <c r="UJN3" s="1309"/>
      <c r="UJO3" s="1309"/>
      <c r="UJP3" s="1309"/>
      <c r="UJQ3" s="1309"/>
      <c r="UJR3" s="1309"/>
      <c r="UJS3" s="1309"/>
      <c r="UJT3" s="1309"/>
      <c r="UJU3" s="1309"/>
      <c r="UJV3" s="1309"/>
      <c r="UJW3" s="1309"/>
      <c r="UJX3" s="1309"/>
      <c r="UJY3" s="1309"/>
      <c r="UJZ3" s="1309"/>
      <c r="UKA3" s="1309"/>
      <c r="UKB3" s="1309"/>
      <c r="UKC3" s="1309"/>
      <c r="UKD3" s="1309"/>
      <c r="UKE3" s="1309"/>
      <c r="UKF3" s="1309"/>
      <c r="UKG3" s="1309"/>
      <c r="UKH3" s="1309"/>
      <c r="UKI3" s="1309"/>
      <c r="UKJ3" s="1309"/>
      <c r="UKK3" s="1309"/>
      <c r="UKL3" s="1309"/>
      <c r="UKM3" s="1309"/>
      <c r="UKN3" s="1309"/>
      <c r="UKO3" s="1309"/>
      <c r="UKP3" s="1309"/>
      <c r="UKQ3" s="1309"/>
      <c r="UKR3" s="1309"/>
      <c r="UKS3" s="1309"/>
      <c r="UKT3" s="1309"/>
      <c r="UKU3" s="1309"/>
      <c r="UKV3" s="1309"/>
      <c r="UKW3" s="1309"/>
      <c r="UKX3" s="1309"/>
      <c r="UKY3" s="1309"/>
      <c r="UKZ3" s="1309"/>
      <c r="ULA3" s="1309"/>
      <c r="ULB3" s="1309"/>
      <c r="ULC3" s="1309"/>
      <c r="ULD3" s="1309"/>
      <c r="ULE3" s="1309"/>
      <c r="ULF3" s="1309"/>
      <c r="ULG3" s="1309"/>
      <c r="ULH3" s="1309"/>
      <c r="ULI3" s="1309"/>
      <c r="ULJ3" s="1309"/>
      <c r="ULK3" s="1309"/>
      <c r="ULL3" s="1309"/>
      <c r="ULM3" s="1309"/>
      <c r="ULN3" s="1309"/>
      <c r="ULO3" s="1309"/>
      <c r="ULP3" s="1309"/>
      <c r="ULQ3" s="1309"/>
      <c r="ULR3" s="1309"/>
      <c r="ULS3" s="1309"/>
      <c r="ULT3" s="1309"/>
      <c r="ULU3" s="1309"/>
      <c r="ULV3" s="1309"/>
      <c r="ULW3" s="1309"/>
      <c r="ULX3" s="1309"/>
      <c r="ULY3" s="1309"/>
      <c r="ULZ3" s="1309"/>
      <c r="UMA3" s="1309"/>
      <c r="UMB3" s="1309"/>
      <c r="UMC3" s="1309"/>
      <c r="UMD3" s="1309"/>
      <c r="UME3" s="1309"/>
      <c r="UMF3" s="1309"/>
      <c r="UMG3" s="1309"/>
      <c r="UMH3" s="1309"/>
      <c r="UMI3" s="1309"/>
      <c r="UMJ3" s="1309"/>
      <c r="UMK3" s="1309"/>
      <c r="UML3" s="1309"/>
      <c r="UMM3" s="1309"/>
      <c r="UMN3" s="1309"/>
      <c r="UMO3" s="1309"/>
      <c r="UMP3" s="1309"/>
      <c r="UMQ3" s="1309"/>
      <c r="UMR3" s="1309"/>
      <c r="UMS3" s="1309"/>
      <c r="UMT3" s="1309"/>
      <c r="UMU3" s="1309"/>
      <c r="UMV3" s="1309"/>
      <c r="UMW3" s="1309"/>
      <c r="UMX3" s="1309"/>
      <c r="UMY3" s="1309"/>
      <c r="UMZ3" s="1309"/>
      <c r="UNA3" s="1309"/>
      <c r="UNB3" s="1309"/>
      <c r="UNC3" s="1309"/>
      <c r="UND3" s="1309"/>
      <c r="UNE3" s="1309"/>
      <c r="UNF3" s="1309"/>
      <c r="UNG3" s="1309"/>
      <c r="UNH3" s="1309"/>
      <c r="UNI3" s="1309"/>
      <c r="UNJ3" s="1309"/>
      <c r="UNK3" s="1309"/>
      <c r="UNL3" s="1309"/>
      <c r="UNM3" s="1309"/>
      <c r="UNN3" s="1309"/>
      <c r="UNO3" s="1309"/>
      <c r="UNP3" s="1309"/>
      <c r="UNQ3" s="1309"/>
      <c r="UNR3" s="1309"/>
      <c r="UNS3" s="1309"/>
      <c r="UNT3" s="1309"/>
      <c r="UNU3" s="1309"/>
      <c r="UNV3" s="1309"/>
      <c r="UNW3" s="1309"/>
      <c r="UNX3" s="1309"/>
      <c r="UNY3" s="1309"/>
      <c r="UNZ3" s="1309"/>
      <c r="UOA3" s="1309"/>
      <c r="UOB3" s="1309"/>
      <c r="UOC3" s="1309"/>
      <c r="UOD3" s="1309"/>
      <c r="UOE3" s="1309"/>
      <c r="UOF3" s="1309"/>
      <c r="UOG3" s="1309"/>
      <c r="UOH3" s="1309"/>
      <c r="UOI3" s="1309"/>
      <c r="UOJ3" s="1309"/>
      <c r="UOK3" s="1309"/>
      <c r="UOL3" s="1309"/>
      <c r="UOM3" s="1309"/>
      <c r="UON3" s="1309"/>
      <c r="UOO3" s="1309"/>
      <c r="UOP3" s="1309"/>
      <c r="UOQ3" s="1309"/>
      <c r="UOR3" s="1309"/>
      <c r="UOS3" s="1309"/>
      <c r="UOT3" s="1309"/>
      <c r="UOU3" s="1309"/>
      <c r="UOV3" s="1309"/>
      <c r="UOW3" s="1309"/>
      <c r="UOX3" s="1309"/>
      <c r="UOY3" s="1309"/>
      <c r="UOZ3" s="1309"/>
      <c r="UPA3" s="1309"/>
      <c r="UPB3" s="1309"/>
      <c r="UPC3" s="1309"/>
      <c r="UPD3" s="1309"/>
      <c r="UPE3" s="1309"/>
      <c r="UPF3" s="1309"/>
      <c r="UPG3" s="1309"/>
      <c r="UPH3" s="1309"/>
      <c r="UPI3" s="1309"/>
      <c r="UPJ3" s="1309"/>
      <c r="UPK3" s="1309"/>
      <c r="UPL3" s="1309"/>
      <c r="UPM3" s="1309"/>
      <c r="UPN3" s="1309"/>
      <c r="UPO3" s="1309"/>
      <c r="UPP3" s="1309"/>
      <c r="UPQ3" s="1309"/>
      <c r="UPR3" s="1309"/>
      <c r="UPS3" s="1309"/>
      <c r="UPT3" s="1309"/>
      <c r="UPU3" s="1309"/>
      <c r="UPV3" s="1309"/>
      <c r="UPW3" s="1309"/>
      <c r="UPX3" s="1309"/>
      <c r="UPY3" s="1309"/>
      <c r="UPZ3" s="1309"/>
      <c r="UQA3" s="1309"/>
      <c r="UQB3" s="1309"/>
      <c r="UQC3" s="1309"/>
      <c r="UQD3" s="1309"/>
      <c r="UQE3" s="1309"/>
      <c r="UQF3" s="1309"/>
      <c r="UQG3" s="1309"/>
      <c r="UQH3" s="1309"/>
      <c r="UQI3" s="1309"/>
      <c r="UQJ3" s="1309"/>
      <c r="UQK3" s="1309"/>
      <c r="UQL3" s="1309"/>
      <c r="UQM3" s="1309"/>
      <c r="UQN3" s="1309"/>
      <c r="UQO3" s="1309"/>
      <c r="UQP3" s="1309"/>
      <c r="UQQ3" s="1309"/>
      <c r="UQR3" s="1309"/>
      <c r="UQS3" s="1309"/>
      <c r="UQT3" s="1309"/>
      <c r="UQU3" s="1309"/>
      <c r="UQV3" s="1309"/>
      <c r="UQW3" s="1309"/>
      <c r="UQX3" s="1309"/>
      <c r="UQY3" s="1309"/>
      <c r="UQZ3" s="1309"/>
      <c r="URA3" s="1309"/>
      <c r="URB3" s="1309"/>
      <c r="URC3" s="1309"/>
      <c r="URD3" s="1309"/>
      <c r="URE3" s="1309"/>
      <c r="URF3" s="1309"/>
      <c r="URG3" s="1309"/>
      <c r="URH3" s="1309"/>
      <c r="URI3" s="1309"/>
      <c r="URJ3" s="1309"/>
      <c r="URK3" s="1309"/>
      <c r="URL3" s="1309"/>
      <c r="URM3" s="1309"/>
      <c r="URN3" s="1309"/>
      <c r="URO3" s="1309"/>
      <c r="URP3" s="1309"/>
      <c r="URQ3" s="1309"/>
      <c r="URR3" s="1309"/>
      <c r="URS3" s="1309"/>
      <c r="URT3" s="1309"/>
      <c r="URU3" s="1309"/>
      <c r="URV3" s="1309"/>
      <c r="URW3" s="1309"/>
      <c r="URX3" s="1309"/>
      <c r="URY3" s="1309"/>
      <c r="URZ3" s="1309"/>
      <c r="USA3" s="1309"/>
      <c r="USB3" s="1309"/>
      <c r="USC3" s="1309"/>
      <c r="USD3" s="1309"/>
      <c r="USE3" s="1309"/>
      <c r="USF3" s="1309"/>
      <c r="USG3" s="1309"/>
      <c r="USH3" s="1309"/>
      <c r="USI3" s="1309"/>
      <c r="USJ3" s="1309"/>
      <c r="USK3" s="1309"/>
      <c r="USL3" s="1309"/>
      <c r="USM3" s="1309"/>
      <c r="USN3" s="1309"/>
      <c r="USO3" s="1309"/>
      <c r="USP3" s="1309"/>
      <c r="USQ3" s="1309"/>
      <c r="USR3" s="1309"/>
      <c r="USS3" s="1309"/>
      <c r="UST3" s="1309"/>
      <c r="USU3" s="1309"/>
      <c r="USV3" s="1309"/>
      <c r="USW3" s="1309"/>
      <c r="USX3" s="1309"/>
      <c r="USY3" s="1309"/>
      <c r="USZ3" s="1309"/>
      <c r="UTA3" s="1309"/>
      <c r="UTB3" s="1309"/>
      <c r="UTC3" s="1309"/>
      <c r="UTD3" s="1309"/>
      <c r="UTE3" s="1309"/>
      <c r="UTF3" s="1309"/>
      <c r="UTG3" s="1309"/>
      <c r="UTH3" s="1309"/>
      <c r="UTI3" s="1309"/>
      <c r="UTJ3" s="1309"/>
      <c r="UTK3" s="1309"/>
      <c r="UTL3" s="1309"/>
      <c r="UTM3" s="1309"/>
      <c r="UTN3" s="1309"/>
      <c r="UTO3" s="1309"/>
      <c r="UTP3" s="1309"/>
      <c r="UTQ3" s="1309"/>
      <c r="UTR3" s="1309"/>
      <c r="UTS3" s="1309"/>
      <c r="UTT3" s="1309"/>
      <c r="UTU3" s="1309"/>
      <c r="UTV3" s="1309"/>
      <c r="UTW3" s="1309"/>
      <c r="UTX3" s="1309"/>
      <c r="UTY3" s="1309"/>
      <c r="UTZ3" s="1309"/>
      <c r="UUA3" s="1309"/>
      <c r="UUB3" s="1309"/>
      <c r="UUC3" s="1309"/>
      <c r="UUD3" s="1309"/>
      <c r="UUE3" s="1309"/>
      <c r="UUF3" s="1309"/>
      <c r="UUG3" s="1309"/>
      <c r="UUH3" s="1309"/>
      <c r="UUI3" s="1309"/>
      <c r="UUJ3" s="1309"/>
      <c r="UUK3" s="1309"/>
      <c r="UUL3" s="1309"/>
      <c r="UUM3" s="1309"/>
      <c r="UUN3" s="1309"/>
      <c r="UUO3" s="1309"/>
      <c r="UUP3" s="1309"/>
      <c r="UUQ3" s="1309"/>
      <c r="UUR3" s="1309"/>
      <c r="UUS3" s="1309"/>
      <c r="UUT3" s="1309"/>
      <c r="UUU3" s="1309"/>
      <c r="UUV3" s="1309"/>
      <c r="UUW3" s="1309"/>
      <c r="UUX3" s="1309"/>
      <c r="UUY3" s="1309"/>
      <c r="UUZ3" s="1309"/>
      <c r="UVA3" s="1309"/>
      <c r="UVB3" s="1309"/>
      <c r="UVC3" s="1309"/>
      <c r="UVD3" s="1309"/>
      <c r="UVE3" s="1309"/>
      <c r="UVF3" s="1309"/>
      <c r="UVG3" s="1309"/>
      <c r="UVH3" s="1309"/>
      <c r="UVI3" s="1309"/>
      <c r="UVJ3" s="1309"/>
      <c r="UVK3" s="1309"/>
      <c r="UVL3" s="1309"/>
      <c r="UVM3" s="1309"/>
      <c r="UVN3" s="1309"/>
      <c r="UVO3" s="1309"/>
      <c r="UVP3" s="1309"/>
      <c r="UVQ3" s="1309"/>
      <c r="UVR3" s="1309"/>
      <c r="UVS3" s="1309"/>
      <c r="UVT3" s="1309"/>
      <c r="UVU3" s="1309"/>
      <c r="UVV3" s="1309"/>
      <c r="UVW3" s="1309"/>
      <c r="UVX3" s="1309"/>
      <c r="UVY3" s="1309"/>
      <c r="UVZ3" s="1309"/>
      <c r="UWA3" s="1309"/>
      <c r="UWB3" s="1309"/>
      <c r="UWC3" s="1309"/>
      <c r="UWD3" s="1309"/>
      <c r="UWE3" s="1309"/>
      <c r="UWF3" s="1309"/>
      <c r="UWG3" s="1309"/>
      <c r="UWH3" s="1309"/>
      <c r="UWI3" s="1309"/>
      <c r="UWJ3" s="1309"/>
      <c r="UWK3" s="1309"/>
      <c r="UWL3" s="1309"/>
      <c r="UWM3" s="1309"/>
      <c r="UWN3" s="1309"/>
      <c r="UWO3" s="1309"/>
      <c r="UWP3" s="1309"/>
      <c r="UWQ3" s="1309"/>
      <c r="UWR3" s="1309"/>
      <c r="UWS3" s="1309"/>
      <c r="UWT3" s="1309"/>
      <c r="UWU3" s="1309"/>
      <c r="UWV3" s="1309"/>
      <c r="UWW3" s="1309"/>
      <c r="UWX3" s="1309"/>
      <c r="UWY3" s="1309"/>
      <c r="UWZ3" s="1309"/>
      <c r="UXA3" s="1309"/>
      <c r="UXB3" s="1309"/>
      <c r="UXC3" s="1309"/>
      <c r="UXD3" s="1309"/>
      <c r="UXE3" s="1309"/>
      <c r="UXF3" s="1309"/>
      <c r="UXG3" s="1309"/>
      <c r="UXH3" s="1309"/>
      <c r="UXI3" s="1309"/>
      <c r="UXJ3" s="1309"/>
      <c r="UXK3" s="1309"/>
      <c r="UXL3" s="1309"/>
      <c r="UXM3" s="1309"/>
      <c r="UXN3" s="1309"/>
      <c r="UXO3" s="1309"/>
      <c r="UXP3" s="1309"/>
      <c r="UXQ3" s="1309"/>
      <c r="UXR3" s="1309"/>
      <c r="UXS3" s="1309"/>
      <c r="UXT3" s="1309"/>
      <c r="UXU3" s="1309"/>
      <c r="UXV3" s="1309"/>
      <c r="UXW3" s="1309"/>
      <c r="UXX3" s="1309"/>
      <c r="UXY3" s="1309"/>
      <c r="UXZ3" s="1309"/>
      <c r="UYA3" s="1309"/>
      <c r="UYB3" s="1309"/>
      <c r="UYC3" s="1309"/>
      <c r="UYD3" s="1309"/>
      <c r="UYE3" s="1309"/>
      <c r="UYF3" s="1309"/>
      <c r="UYG3" s="1309"/>
      <c r="UYH3" s="1309"/>
      <c r="UYI3" s="1309"/>
      <c r="UYJ3" s="1309"/>
      <c r="UYK3" s="1309"/>
      <c r="UYL3" s="1309"/>
      <c r="UYM3" s="1309"/>
      <c r="UYN3" s="1309"/>
      <c r="UYO3" s="1309"/>
      <c r="UYP3" s="1309"/>
      <c r="UYQ3" s="1309"/>
      <c r="UYR3" s="1309"/>
      <c r="UYS3" s="1309"/>
      <c r="UYT3" s="1309"/>
      <c r="UYU3" s="1309"/>
      <c r="UYV3" s="1309"/>
      <c r="UYW3" s="1309"/>
      <c r="UYX3" s="1309"/>
      <c r="UYY3" s="1309"/>
      <c r="UYZ3" s="1309"/>
      <c r="UZA3" s="1309"/>
      <c r="UZB3" s="1309"/>
      <c r="UZC3" s="1309"/>
      <c r="UZD3" s="1309"/>
      <c r="UZE3" s="1309"/>
      <c r="UZF3" s="1309"/>
      <c r="UZG3" s="1309"/>
      <c r="UZH3" s="1309"/>
      <c r="UZI3" s="1309"/>
      <c r="UZJ3" s="1309"/>
      <c r="UZK3" s="1309"/>
      <c r="UZL3" s="1309"/>
      <c r="UZM3" s="1309"/>
      <c r="UZN3" s="1309"/>
      <c r="UZO3" s="1309"/>
      <c r="UZP3" s="1309"/>
      <c r="UZQ3" s="1309"/>
      <c r="UZR3" s="1309"/>
      <c r="UZS3" s="1309"/>
      <c r="UZT3" s="1309"/>
      <c r="UZU3" s="1309"/>
      <c r="UZV3" s="1309"/>
      <c r="UZW3" s="1309"/>
      <c r="UZX3" s="1309"/>
      <c r="UZY3" s="1309"/>
      <c r="UZZ3" s="1309"/>
      <c r="VAA3" s="1309"/>
      <c r="VAB3" s="1309"/>
      <c r="VAC3" s="1309"/>
      <c r="VAD3" s="1309"/>
      <c r="VAE3" s="1309"/>
      <c r="VAF3" s="1309"/>
      <c r="VAG3" s="1309"/>
      <c r="VAH3" s="1309"/>
      <c r="VAI3" s="1309"/>
      <c r="VAJ3" s="1309"/>
      <c r="VAK3" s="1309"/>
      <c r="VAL3" s="1309"/>
      <c r="VAM3" s="1309"/>
      <c r="VAN3" s="1309"/>
      <c r="VAO3" s="1309"/>
      <c r="VAP3" s="1309"/>
      <c r="VAQ3" s="1309"/>
      <c r="VAR3" s="1309"/>
      <c r="VAS3" s="1309"/>
      <c r="VAT3" s="1309"/>
      <c r="VAU3" s="1309"/>
      <c r="VAV3" s="1309"/>
      <c r="VAW3" s="1309"/>
      <c r="VAX3" s="1309"/>
      <c r="VAY3" s="1309"/>
      <c r="VAZ3" s="1309"/>
      <c r="VBA3" s="1309"/>
      <c r="VBB3" s="1309"/>
      <c r="VBC3" s="1309"/>
      <c r="VBD3" s="1309"/>
      <c r="VBE3" s="1309"/>
      <c r="VBF3" s="1309"/>
      <c r="VBG3" s="1309"/>
      <c r="VBH3" s="1309"/>
      <c r="VBI3" s="1309"/>
      <c r="VBJ3" s="1309"/>
      <c r="VBK3" s="1309"/>
      <c r="VBL3" s="1309"/>
      <c r="VBM3" s="1309"/>
      <c r="VBN3" s="1309"/>
      <c r="VBO3" s="1309"/>
      <c r="VBP3" s="1309"/>
      <c r="VBQ3" s="1309"/>
      <c r="VBR3" s="1309"/>
      <c r="VBS3" s="1309"/>
      <c r="VBT3" s="1309"/>
      <c r="VBU3" s="1309"/>
      <c r="VBV3" s="1309"/>
      <c r="VBW3" s="1309"/>
      <c r="VBX3" s="1309"/>
      <c r="VBY3" s="1309"/>
      <c r="VBZ3" s="1309"/>
      <c r="VCA3" s="1309"/>
      <c r="VCB3" s="1309"/>
      <c r="VCC3" s="1309"/>
      <c r="VCD3" s="1309"/>
      <c r="VCE3" s="1309"/>
      <c r="VCF3" s="1309"/>
      <c r="VCG3" s="1309"/>
      <c r="VCH3" s="1309"/>
      <c r="VCI3" s="1309"/>
      <c r="VCJ3" s="1309"/>
      <c r="VCK3" s="1309"/>
      <c r="VCL3" s="1309"/>
      <c r="VCM3" s="1309"/>
      <c r="VCN3" s="1309"/>
      <c r="VCO3" s="1309"/>
      <c r="VCP3" s="1309"/>
      <c r="VCQ3" s="1309"/>
      <c r="VCR3" s="1309"/>
      <c r="VCS3" s="1309"/>
      <c r="VCT3" s="1309"/>
      <c r="VCU3" s="1309"/>
      <c r="VCV3" s="1309"/>
      <c r="VCW3" s="1309"/>
      <c r="VCX3" s="1309"/>
      <c r="VCY3" s="1309"/>
      <c r="VCZ3" s="1309"/>
      <c r="VDA3" s="1309"/>
      <c r="VDB3" s="1309"/>
      <c r="VDC3" s="1309"/>
      <c r="VDD3" s="1309"/>
      <c r="VDE3" s="1309"/>
      <c r="VDF3" s="1309"/>
      <c r="VDG3" s="1309"/>
      <c r="VDH3" s="1309"/>
      <c r="VDI3" s="1309"/>
      <c r="VDJ3" s="1309"/>
      <c r="VDK3" s="1309"/>
      <c r="VDL3" s="1309"/>
      <c r="VDM3" s="1309"/>
      <c r="VDN3" s="1309"/>
      <c r="VDO3" s="1309"/>
      <c r="VDP3" s="1309"/>
      <c r="VDQ3" s="1309"/>
      <c r="VDR3" s="1309"/>
      <c r="VDS3" s="1309"/>
      <c r="VDT3" s="1309"/>
      <c r="VDU3" s="1309"/>
      <c r="VDV3" s="1309"/>
      <c r="VDW3" s="1309"/>
      <c r="VDX3" s="1309"/>
      <c r="VDY3" s="1309"/>
      <c r="VDZ3" s="1309"/>
      <c r="VEA3" s="1309"/>
      <c r="VEB3" s="1309"/>
      <c r="VEC3" s="1309"/>
      <c r="VED3" s="1309"/>
      <c r="VEE3" s="1309"/>
      <c r="VEF3" s="1309"/>
      <c r="VEG3" s="1309"/>
      <c r="VEH3" s="1309"/>
      <c r="VEI3" s="1309"/>
      <c r="VEJ3" s="1309"/>
      <c r="VEK3" s="1309"/>
      <c r="VEL3" s="1309"/>
      <c r="VEM3" s="1309"/>
      <c r="VEN3" s="1309"/>
      <c r="VEO3" s="1309"/>
      <c r="VEP3" s="1309"/>
      <c r="VEQ3" s="1309"/>
      <c r="VER3" s="1309"/>
      <c r="VES3" s="1309"/>
      <c r="VET3" s="1309"/>
      <c r="VEU3" s="1309"/>
      <c r="VEV3" s="1309"/>
      <c r="VEW3" s="1309"/>
      <c r="VEX3" s="1309"/>
      <c r="VEY3" s="1309"/>
      <c r="VEZ3" s="1309"/>
      <c r="VFA3" s="1309"/>
      <c r="VFB3" s="1309"/>
      <c r="VFC3" s="1309"/>
      <c r="VFD3" s="1309"/>
      <c r="VFE3" s="1309"/>
      <c r="VFF3" s="1309"/>
      <c r="VFG3" s="1309"/>
      <c r="VFH3" s="1309"/>
      <c r="VFI3" s="1309"/>
      <c r="VFJ3" s="1309"/>
      <c r="VFK3" s="1309"/>
      <c r="VFL3" s="1309"/>
      <c r="VFM3" s="1309"/>
      <c r="VFN3" s="1309"/>
      <c r="VFO3" s="1309"/>
      <c r="VFP3" s="1309"/>
      <c r="VFQ3" s="1309"/>
      <c r="VFR3" s="1309"/>
      <c r="VFS3" s="1309"/>
      <c r="VFT3" s="1309"/>
      <c r="VFU3" s="1309"/>
      <c r="VFV3" s="1309"/>
      <c r="VFW3" s="1309"/>
      <c r="VFX3" s="1309"/>
      <c r="VFY3" s="1309"/>
      <c r="VFZ3" s="1309"/>
      <c r="VGA3" s="1309"/>
      <c r="VGB3" s="1309"/>
      <c r="VGC3" s="1309"/>
      <c r="VGD3" s="1309"/>
      <c r="VGE3" s="1309"/>
      <c r="VGF3" s="1309"/>
      <c r="VGG3" s="1309"/>
      <c r="VGH3" s="1309"/>
      <c r="VGI3" s="1309"/>
      <c r="VGJ3" s="1309"/>
      <c r="VGK3" s="1309"/>
      <c r="VGL3" s="1309"/>
      <c r="VGM3" s="1309"/>
      <c r="VGN3" s="1309"/>
      <c r="VGO3" s="1309"/>
      <c r="VGP3" s="1309"/>
      <c r="VGQ3" s="1309"/>
      <c r="VGR3" s="1309"/>
      <c r="VGS3" s="1309"/>
      <c r="VGT3" s="1309"/>
      <c r="VGU3" s="1309"/>
      <c r="VGV3" s="1309"/>
      <c r="VGW3" s="1309"/>
      <c r="VGX3" s="1309"/>
      <c r="VGY3" s="1309"/>
      <c r="VGZ3" s="1309"/>
      <c r="VHA3" s="1309"/>
      <c r="VHB3" s="1309"/>
      <c r="VHC3" s="1309"/>
      <c r="VHD3" s="1309"/>
      <c r="VHE3" s="1309"/>
      <c r="VHF3" s="1309"/>
      <c r="VHG3" s="1309"/>
      <c r="VHH3" s="1309"/>
      <c r="VHI3" s="1309"/>
      <c r="VHJ3" s="1309"/>
      <c r="VHK3" s="1309"/>
      <c r="VHL3" s="1309"/>
      <c r="VHM3" s="1309"/>
      <c r="VHN3" s="1309"/>
      <c r="VHO3" s="1309"/>
      <c r="VHP3" s="1309"/>
      <c r="VHQ3" s="1309"/>
      <c r="VHR3" s="1309"/>
      <c r="VHS3" s="1309"/>
      <c r="VHT3" s="1309"/>
      <c r="VHU3" s="1309"/>
      <c r="VHV3" s="1309"/>
      <c r="VHW3" s="1309"/>
      <c r="VHX3" s="1309"/>
      <c r="VHY3" s="1309"/>
      <c r="VHZ3" s="1309"/>
      <c r="VIA3" s="1309"/>
      <c r="VIB3" s="1309"/>
      <c r="VIC3" s="1309"/>
      <c r="VID3" s="1309"/>
      <c r="VIE3" s="1309"/>
      <c r="VIF3" s="1309"/>
      <c r="VIG3" s="1309"/>
      <c r="VIH3" s="1309"/>
      <c r="VII3" s="1309"/>
      <c r="VIJ3" s="1309"/>
      <c r="VIK3" s="1309"/>
      <c r="VIL3" s="1309"/>
      <c r="VIM3" s="1309"/>
      <c r="VIN3" s="1309"/>
      <c r="VIO3" s="1309"/>
      <c r="VIP3" s="1309"/>
      <c r="VIQ3" s="1309"/>
      <c r="VIR3" s="1309"/>
      <c r="VIS3" s="1309"/>
      <c r="VIT3" s="1309"/>
      <c r="VIU3" s="1309"/>
      <c r="VIV3" s="1309"/>
      <c r="VIW3" s="1309"/>
      <c r="VIX3" s="1309"/>
      <c r="VIY3" s="1309"/>
      <c r="VIZ3" s="1309"/>
      <c r="VJA3" s="1309"/>
      <c r="VJB3" s="1309"/>
      <c r="VJC3" s="1309"/>
      <c r="VJD3" s="1309"/>
      <c r="VJE3" s="1309"/>
      <c r="VJF3" s="1309"/>
      <c r="VJG3" s="1309"/>
      <c r="VJH3" s="1309"/>
      <c r="VJI3" s="1309"/>
      <c r="VJJ3" s="1309"/>
      <c r="VJK3" s="1309"/>
      <c r="VJL3" s="1309"/>
      <c r="VJM3" s="1309"/>
      <c r="VJN3" s="1309"/>
      <c r="VJO3" s="1309"/>
      <c r="VJP3" s="1309"/>
      <c r="VJQ3" s="1309"/>
      <c r="VJR3" s="1309"/>
      <c r="VJS3" s="1309"/>
      <c r="VJT3" s="1309"/>
      <c r="VJU3" s="1309"/>
      <c r="VJV3" s="1309"/>
      <c r="VJW3" s="1309"/>
      <c r="VJX3" s="1309"/>
      <c r="VJY3" s="1309"/>
      <c r="VJZ3" s="1309"/>
      <c r="VKA3" s="1309"/>
      <c r="VKB3" s="1309"/>
      <c r="VKC3" s="1309"/>
      <c r="VKD3" s="1309"/>
      <c r="VKE3" s="1309"/>
      <c r="VKF3" s="1309"/>
      <c r="VKG3" s="1309"/>
      <c r="VKH3" s="1309"/>
      <c r="VKI3" s="1309"/>
      <c r="VKJ3" s="1309"/>
      <c r="VKK3" s="1309"/>
      <c r="VKL3" s="1309"/>
      <c r="VKM3" s="1309"/>
      <c r="VKN3" s="1309"/>
      <c r="VKO3" s="1309"/>
      <c r="VKP3" s="1309"/>
      <c r="VKQ3" s="1309"/>
      <c r="VKR3" s="1309"/>
      <c r="VKS3" s="1309"/>
      <c r="VKT3" s="1309"/>
      <c r="VKU3" s="1309"/>
      <c r="VKV3" s="1309"/>
      <c r="VKW3" s="1309"/>
      <c r="VKX3" s="1309"/>
      <c r="VKY3" s="1309"/>
      <c r="VKZ3" s="1309"/>
      <c r="VLA3" s="1309"/>
      <c r="VLB3" s="1309"/>
      <c r="VLC3" s="1309"/>
      <c r="VLD3" s="1309"/>
      <c r="VLE3" s="1309"/>
      <c r="VLF3" s="1309"/>
      <c r="VLG3" s="1309"/>
      <c r="VLH3" s="1309"/>
      <c r="VLI3" s="1309"/>
      <c r="VLJ3" s="1309"/>
      <c r="VLK3" s="1309"/>
      <c r="VLL3" s="1309"/>
      <c r="VLM3" s="1309"/>
      <c r="VLN3" s="1309"/>
      <c r="VLO3" s="1309"/>
      <c r="VLP3" s="1309"/>
      <c r="VLQ3" s="1309"/>
      <c r="VLR3" s="1309"/>
      <c r="VLS3" s="1309"/>
      <c r="VLT3" s="1309"/>
      <c r="VLU3" s="1309"/>
      <c r="VLV3" s="1309"/>
      <c r="VLW3" s="1309"/>
      <c r="VLX3" s="1309"/>
      <c r="VLY3" s="1309"/>
      <c r="VLZ3" s="1309"/>
      <c r="VMA3" s="1309"/>
      <c r="VMB3" s="1309"/>
      <c r="VMC3" s="1309"/>
      <c r="VMD3" s="1309"/>
      <c r="VME3" s="1309"/>
      <c r="VMF3" s="1309"/>
      <c r="VMG3" s="1309"/>
      <c r="VMH3" s="1309"/>
      <c r="VMI3" s="1309"/>
      <c r="VMJ3" s="1309"/>
      <c r="VMK3" s="1309"/>
      <c r="VML3" s="1309"/>
      <c r="VMM3" s="1309"/>
      <c r="VMN3" s="1309"/>
      <c r="VMO3" s="1309"/>
      <c r="VMP3" s="1309"/>
      <c r="VMQ3" s="1309"/>
      <c r="VMR3" s="1309"/>
      <c r="VMS3" s="1309"/>
      <c r="VMT3" s="1309"/>
      <c r="VMU3" s="1309"/>
      <c r="VMV3" s="1309"/>
      <c r="VMW3" s="1309"/>
      <c r="VMX3" s="1309"/>
      <c r="VMY3" s="1309"/>
      <c r="VMZ3" s="1309"/>
      <c r="VNA3" s="1309"/>
      <c r="VNB3" s="1309"/>
      <c r="VNC3" s="1309"/>
      <c r="VND3" s="1309"/>
      <c r="VNE3" s="1309"/>
      <c r="VNF3" s="1309"/>
      <c r="VNG3" s="1309"/>
      <c r="VNH3" s="1309"/>
      <c r="VNI3" s="1309"/>
      <c r="VNJ3" s="1309"/>
      <c r="VNK3" s="1309"/>
      <c r="VNL3" s="1309"/>
      <c r="VNM3" s="1309"/>
      <c r="VNN3" s="1309"/>
      <c r="VNO3" s="1309"/>
      <c r="VNP3" s="1309"/>
      <c r="VNQ3" s="1309"/>
      <c r="VNR3" s="1309"/>
      <c r="VNS3" s="1309"/>
      <c r="VNT3" s="1309"/>
      <c r="VNU3" s="1309"/>
      <c r="VNV3" s="1309"/>
      <c r="VNW3" s="1309"/>
      <c r="VNX3" s="1309"/>
      <c r="VNY3" s="1309"/>
      <c r="VNZ3" s="1309"/>
      <c r="VOA3" s="1309"/>
      <c r="VOB3" s="1309"/>
      <c r="VOC3" s="1309"/>
      <c r="VOD3" s="1309"/>
      <c r="VOE3" s="1309"/>
      <c r="VOF3" s="1309"/>
      <c r="VOG3" s="1309"/>
      <c r="VOH3" s="1309"/>
      <c r="VOI3" s="1309"/>
      <c r="VOJ3" s="1309"/>
      <c r="VOK3" s="1309"/>
      <c r="VOL3" s="1309"/>
      <c r="VOM3" s="1309"/>
      <c r="VON3" s="1309"/>
      <c r="VOO3" s="1309"/>
      <c r="VOP3" s="1309"/>
      <c r="VOQ3" s="1309"/>
      <c r="VOR3" s="1309"/>
      <c r="VOS3" s="1309"/>
      <c r="VOT3" s="1309"/>
      <c r="VOU3" s="1309"/>
      <c r="VOV3" s="1309"/>
      <c r="VOW3" s="1309"/>
      <c r="VOX3" s="1309"/>
      <c r="VOY3" s="1309"/>
      <c r="VOZ3" s="1309"/>
      <c r="VPA3" s="1309"/>
      <c r="VPB3" s="1309"/>
      <c r="VPC3" s="1309"/>
      <c r="VPD3" s="1309"/>
      <c r="VPE3" s="1309"/>
      <c r="VPF3" s="1309"/>
      <c r="VPG3" s="1309"/>
      <c r="VPH3" s="1309"/>
      <c r="VPI3" s="1309"/>
      <c r="VPJ3" s="1309"/>
      <c r="VPK3" s="1309"/>
      <c r="VPL3" s="1309"/>
      <c r="VPM3" s="1309"/>
      <c r="VPN3" s="1309"/>
      <c r="VPO3" s="1309"/>
      <c r="VPP3" s="1309"/>
      <c r="VPQ3" s="1309"/>
      <c r="VPR3" s="1309"/>
      <c r="VPS3" s="1309"/>
      <c r="VPT3" s="1309"/>
      <c r="VPU3" s="1309"/>
      <c r="VPV3" s="1309"/>
      <c r="VPW3" s="1309"/>
      <c r="VPX3" s="1309"/>
      <c r="VPY3" s="1309"/>
      <c r="VPZ3" s="1309"/>
      <c r="VQA3" s="1309"/>
      <c r="VQB3" s="1309"/>
      <c r="VQC3" s="1309"/>
      <c r="VQD3" s="1309"/>
      <c r="VQE3" s="1309"/>
      <c r="VQF3" s="1309"/>
      <c r="VQG3" s="1309"/>
      <c r="VQH3" s="1309"/>
      <c r="VQI3" s="1309"/>
      <c r="VQJ3" s="1309"/>
      <c r="VQK3" s="1309"/>
      <c r="VQL3" s="1309"/>
      <c r="VQM3" s="1309"/>
      <c r="VQN3" s="1309"/>
      <c r="VQO3" s="1309"/>
      <c r="VQP3" s="1309"/>
      <c r="VQQ3" s="1309"/>
      <c r="VQR3" s="1309"/>
      <c r="VQS3" s="1309"/>
      <c r="VQT3" s="1309"/>
      <c r="VQU3" s="1309"/>
      <c r="VQV3" s="1309"/>
      <c r="VQW3" s="1309"/>
      <c r="VQX3" s="1309"/>
      <c r="VQY3" s="1309"/>
      <c r="VQZ3" s="1309"/>
      <c r="VRA3" s="1309"/>
      <c r="VRB3" s="1309"/>
      <c r="VRC3" s="1309"/>
      <c r="VRD3" s="1309"/>
      <c r="VRE3" s="1309"/>
      <c r="VRF3" s="1309"/>
      <c r="VRG3" s="1309"/>
      <c r="VRH3" s="1309"/>
      <c r="VRI3" s="1309"/>
      <c r="VRJ3" s="1309"/>
      <c r="VRK3" s="1309"/>
      <c r="VRL3" s="1309"/>
      <c r="VRM3" s="1309"/>
      <c r="VRN3" s="1309"/>
      <c r="VRO3" s="1309"/>
      <c r="VRP3" s="1309"/>
      <c r="VRQ3" s="1309"/>
      <c r="VRR3" s="1309"/>
      <c r="VRS3" s="1309"/>
      <c r="VRT3" s="1309"/>
      <c r="VRU3" s="1309"/>
      <c r="VRV3" s="1309"/>
      <c r="VRW3" s="1309"/>
      <c r="VRX3" s="1309"/>
      <c r="VRY3" s="1309"/>
      <c r="VRZ3" s="1309"/>
      <c r="VSA3" s="1309"/>
      <c r="VSB3" s="1309"/>
      <c r="VSC3" s="1309"/>
      <c r="VSD3" s="1309"/>
      <c r="VSE3" s="1309"/>
      <c r="VSF3" s="1309"/>
      <c r="VSG3" s="1309"/>
      <c r="VSH3" s="1309"/>
      <c r="VSI3" s="1309"/>
      <c r="VSJ3" s="1309"/>
      <c r="VSK3" s="1309"/>
      <c r="VSL3" s="1309"/>
      <c r="VSM3" s="1309"/>
      <c r="VSN3" s="1309"/>
      <c r="VSO3" s="1309"/>
      <c r="VSP3" s="1309"/>
      <c r="VSQ3" s="1309"/>
      <c r="VSR3" s="1309"/>
      <c r="VSS3" s="1309"/>
      <c r="VST3" s="1309"/>
      <c r="VSU3" s="1309"/>
      <c r="VSV3" s="1309"/>
      <c r="VSW3" s="1309"/>
      <c r="VSX3" s="1309"/>
      <c r="VSY3" s="1309"/>
      <c r="VSZ3" s="1309"/>
      <c r="VTA3" s="1309"/>
      <c r="VTB3" s="1309"/>
      <c r="VTC3" s="1309"/>
      <c r="VTD3" s="1309"/>
      <c r="VTE3" s="1309"/>
      <c r="VTF3" s="1309"/>
      <c r="VTG3" s="1309"/>
      <c r="VTH3" s="1309"/>
      <c r="VTI3" s="1309"/>
      <c r="VTJ3" s="1309"/>
      <c r="VTK3" s="1309"/>
      <c r="VTL3" s="1309"/>
      <c r="VTM3" s="1309"/>
      <c r="VTN3" s="1309"/>
      <c r="VTO3" s="1309"/>
      <c r="VTP3" s="1309"/>
      <c r="VTQ3" s="1309"/>
      <c r="VTR3" s="1309"/>
      <c r="VTS3" s="1309"/>
      <c r="VTT3" s="1309"/>
      <c r="VTU3" s="1309"/>
      <c r="VTV3" s="1309"/>
      <c r="VTW3" s="1309"/>
      <c r="VTX3" s="1309"/>
      <c r="VTY3" s="1309"/>
      <c r="VTZ3" s="1309"/>
      <c r="VUA3" s="1309"/>
      <c r="VUB3" s="1309"/>
      <c r="VUC3" s="1309"/>
      <c r="VUD3" s="1309"/>
      <c r="VUE3" s="1309"/>
      <c r="VUF3" s="1309"/>
      <c r="VUG3" s="1309"/>
      <c r="VUH3" s="1309"/>
      <c r="VUI3" s="1309"/>
      <c r="VUJ3" s="1309"/>
      <c r="VUK3" s="1309"/>
      <c r="VUL3" s="1309"/>
      <c r="VUM3" s="1309"/>
      <c r="VUN3" s="1309"/>
      <c r="VUO3" s="1309"/>
      <c r="VUP3" s="1309"/>
      <c r="VUQ3" s="1309"/>
      <c r="VUR3" s="1309"/>
      <c r="VUS3" s="1309"/>
      <c r="VUT3" s="1309"/>
      <c r="VUU3" s="1309"/>
      <c r="VUV3" s="1309"/>
      <c r="VUW3" s="1309"/>
      <c r="VUX3" s="1309"/>
      <c r="VUY3" s="1309"/>
      <c r="VUZ3" s="1309"/>
      <c r="VVA3" s="1309"/>
      <c r="VVB3" s="1309"/>
      <c r="VVC3" s="1309"/>
      <c r="VVD3" s="1309"/>
      <c r="VVE3" s="1309"/>
      <c r="VVF3" s="1309"/>
      <c r="VVG3" s="1309"/>
      <c r="VVH3" s="1309"/>
      <c r="VVI3" s="1309"/>
      <c r="VVJ3" s="1309"/>
      <c r="VVK3" s="1309"/>
      <c r="VVL3" s="1309"/>
      <c r="VVM3" s="1309"/>
      <c r="VVN3" s="1309"/>
      <c r="VVO3" s="1309"/>
      <c r="VVP3" s="1309"/>
      <c r="VVQ3" s="1309"/>
      <c r="VVR3" s="1309"/>
      <c r="VVS3" s="1309"/>
      <c r="VVT3" s="1309"/>
      <c r="VVU3" s="1309"/>
      <c r="VVV3" s="1309"/>
      <c r="VVW3" s="1309"/>
      <c r="VVX3" s="1309"/>
      <c r="VVY3" s="1309"/>
      <c r="VVZ3" s="1309"/>
      <c r="VWA3" s="1309"/>
      <c r="VWB3" s="1309"/>
      <c r="VWC3" s="1309"/>
      <c r="VWD3" s="1309"/>
      <c r="VWE3" s="1309"/>
      <c r="VWF3" s="1309"/>
      <c r="VWG3" s="1309"/>
      <c r="VWH3" s="1309"/>
      <c r="VWI3" s="1309"/>
      <c r="VWJ3" s="1309"/>
      <c r="VWK3" s="1309"/>
      <c r="VWL3" s="1309"/>
      <c r="VWM3" s="1309"/>
      <c r="VWN3" s="1309"/>
      <c r="VWO3" s="1309"/>
      <c r="VWP3" s="1309"/>
      <c r="VWQ3" s="1309"/>
      <c r="VWR3" s="1309"/>
      <c r="VWS3" s="1309"/>
      <c r="VWT3" s="1309"/>
      <c r="VWU3" s="1309"/>
      <c r="VWV3" s="1309"/>
      <c r="VWW3" s="1309"/>
      <c r="VWX3" s="1309"/>
      <c r="VWY3" s="1309"/>
      <c r="VWZ3" s="1309"/>
      <c r="VXA3" s="1309"/>
      <c r="VXB3" s="1309"/>
      <c r="VXC3" s="1309"/>
      <c r="VXD3" s="1309"/>
      <c r="VXE3" s="1309"/>
      <c r="VXF3" s="1309"/>
      <c r="VXG3" s="1309"/>
      <c r="VXH3" s="1309"/>
      <c r="VXI3" s="1309"/>
      <c r="VXJ3" s="1309"/>
      <c r="VXK3" s="1309"/>
      <c r="VXL3" s="1309"/>
      <c r="VXM3" s="1309"/>
      <c r="VXN3" s="1309"/>
      <c r="VXO3" s="1309"/>
      <c r="VXP3" s="1309"/>
      <c r="VXQ3" s="1309"/>
      <c r="VXR3" s="1309"/>
      <c r="VXS3" s="1309"/>
      <c r="VXT3" s="1309"/>
      <c r="VXU3" s="1309"/>
      <c r="VXV3" s="1309"/>
      <c r="VXW3" s="1309"/>
      <c r="VXX3" s="1309"/>
      <c r="VXY3" s="1309"/>
      <c r="VXZ3" s="1309"/>
      <c r="VYA3" s="1309"/>
      <c r="VYB3" s="1309"/>
      <c r="VYC3" s="1309"/>
      <c r="VYD3" s="1309"/>
      <c r="VYE3" s="1309"/>
      <c r="VYF3" s="1309"/>
      <c r="VYG3" s="1309"/>
      <c r="VYH3" s="1309"/>
      <c r="VYI3" s="1309"/>
      <c r="VYJ3" s="1309"/>
      <c r="VYK3" s="1309"/>
      <c r="VYL3" s="1309"/>
      <c r="VYM3" s="1309"/>
      <c r="VYN3" s="1309"/>
      <c r="VYO3" s="1309"/>
      <c r="VYP3" s="1309"/>
      <c r="VYQ3" s="1309"/>
      <c r="VYR3" s="1309"/>
      <c r="VYS3" s="1309"/>
      <c r="VYT3" s="1309"/>
      <c r="VYU3" s="1309"/>
      <c r="VYV3" s="1309"/>
      <c r="VYW3" s="1309"/>
      <c r="VYX3" s="1309"/>
      <c r="VYY3" s="1309"/>
      <c r="VYZ3" s="1309"/>
      <c r="VZA3" s="1309"/>
      <c r="VZB3" s="1309"/>
      <c r="VZC3" s="1309"/>
      <c r="VZD3" s="1309"/>
      <c r="VZE3" s="1309"/>
      <c r="VZF3" s="1309"/>
      <c r="VZG3" s="1309"/>
      <c r="VZH3" s="1309"/>
      <c r="VZI3" s="1309"/>
      <c r="VZJ3" s="1309"/>
      <c r="VZK3" s="1309"/>
      <c r="VZL3" s="1309"/>
      <c r="VZM3" s="1309"/>
      <c r="VZN3" s="1309"/>
      <c r="VZO3" s="1309"/>
      <c r="VZP3" s="1309"/>
      <c r="VZQ3" s="1309"/>
      <c r="VZR3" s="1309"/>
      <c r="VZS3" s="1309"/>
      <c r="VZT3" s="1309"/>
      <c r="VZU3" s="1309"/>
      <c r="VZV3" s="1309"/>
      <c r="VZW3" s="1309"/>
      <c r="VZX3" s="1309"/>
      <c r="VZY3" s="1309"/>
      <c r="VZZ3" s="1309"/>
      <c r="WAA3" s="1309"/>
      <c r="WAB3" s="1309"/>
      <c r="WAC3" s="1309"/>
      <c r="WAD3" s="1309"/>
      <c r="WAE3" s="1309"/>
      <c r="WAF3" s="1309"/>
      <c r="WAG3" s="1309"/>
      <c r="WAH3" s="1309"/>
      <c r="WAI3" s="1309"/>
      <c r="WAJ3" s="1309"/>
      <c r="WAK3" s="1309"/>
      <c r="WAL3" s="1309"/>
      <c r="WAM3" s="1309"/>
      <c r="WAN3" s="1309"/>
      <c r="WAO3" s="1309"/>
      <c r="WAP3" s="1309"/>
      <c r="WAQ3" s="1309"/>
      <c r="WAR3" s="1309"/>
      <c r="WAS3" s="1309"/>
      <c r="WAT3" s="1309"/>
      <c r="WAU3" s="1309"/>
      <c r="WAV3" s="1309"/>
      <c r="WAW3" s="1309"/>
      <c r="WAX3" s="1309"/>
      <c r="WAY3" s="1309"/>
      <c r="WAZ3" s="1309"/>
      <c r="WBA3" s="1309"/>
      <c r="WBB3" s="1309"/>
      <c r="WBC3" s="1309"/>
      <c r="WBD3" s="1309"/>
      <c r="WBE3" s="1309"/>
      <c r="WBF3" s="1309"/>
      <c r="WBG3" s="1309"/>
      <c r="WBH3" s="1309"/>
      <c r="WBI3" s="1309"/>
      <c r="WBJ3" s="1309"/>
      <c r="WBK3" s="1309"/>
      <c r="WBL3" s="1309"/>
      <c r="WBM3" s="1309"/>
      <c r="WBN3" s="1309"/>
      <c r="WBO3" s="1309"/>
      <c r="WBP3" s="1309"/>
      <c r="WBQ3" s="1309"/>
      <c r="WBR3" s="1309"/>
      <c r="WBS3" s="1309"/>
      <c r="WBT3" s="1309"/>
      <c r="WBU3" s="1309"/>
      <c r="WBV3" s="1309"/>
      <c r="WBW3" s="1309"/>
      <c r="WBX3" s="1309"/>
      <c r="WBY3" s="1309"/>
      <c r="WBZ3" s="1309"/>
      <c r="WCA3" s="1309"/>
      <c r="WCB3" s="1309"/>
      <c r="WCC3" s="1309"/>
      <c r="WCD3" s="1309"/>
      <c r="WCE3" s="1309"/>
      <c r="WCF3" s="1309"/>
      <c r="WCG3" s="1309"/>
      <c r="WCH3" s="1309"/>
      <c r="WCI3" s="1309"/>
      <c r="WCJ3" s="1309"/>
      <c r="WCK3" s="1309"/>
      <c r="WCL3" s="1309"/>
      <c r="WCM3" s="1309"/>
      <c r="WCN3" s="1309"/>
      <c r="WCO3" s="1309"/>
      <c r="WCP3" s="1309"/>
      <c r="WCQ3" s="1309"/>
      <c r="WCR3" s="1309"/>
      <c r="WCS3" s="1309"/>
      <c r="WCT3" s="1309"/>
      <c r="WCU3" s="1309"/>
      <c r="WCV3" s="1309"/>
      <c r="WCW3" s="1309"/>
      <c r="WCX3" s="1309"/>
      <c r="WCY3" s="1309"/>
      <c r="WCZ3" s="1309"/>
      <c r="WDA3" s="1309"/>
      <c r="WDB3" s="1309"/>
      <c r="WDC3" s="1309"/>
      <c r="WDD3" s="1309"/>
      <c r="WDE3" s="1309"/>
      <c r="WDF3" s="1309"/>
      <c r="WDG3" s="1309"/>
      <c r="WDH3" s="1309"/>
      <c r="WDI3" s="1309"/>
      <c r="WDJ3" s="1309"/>
      <c r="WDK3" s="1309"/>
      <c r="WDL3" s="1309"/>
      <c r="WDM3" s="1309"/>
      <c r="WDN3" s="1309"/>
      <c r="WDO3" s="1309"/>
      <c r="WDP3" s="1309"/>
      <c r="WDQ3" s="1309"/>
      <c r="WDR3" s="1309"/>
      <c r="WDS3" s="1309"/>
      <c r="WDT3" s="1309"/>
      <c r="WDU3" s="1309"/>
      <c r="WDV3" s="1309"/>
      <c r="WDW3" s="1309"/>
      <c r="WDX3" s="1309"/>
      <c r="WDY3" s="1309"/>
      <c r="WDZ3" s="1309"/>
      <c r="WEA3" s="1309"/>
      <c r="WEB3" s="1309"/>
      <c r="WEC3" s="1309"/>
      <c r="WED3" s="1309"/>
      <c r="WEE3" s="1309"/>
      <c r="WEF3" s="1309"/>
      <c r="WEG3" s="1309"/>
      <c r="WEH3" s="1309"/>
      <c r="WEI3" s="1309"/>
      <c r="WEJ3" s="1309"/>
      <c r="WEK3" s="1309"/>
      <c r="WEL3" s="1309"/>
      <c r="WEM3" s="1309"/>
      <c r="WEN3" s="1309"/>
      <c r="WEO3" s="1309"/>
      <c r="WEP3" s="1309"/>
      <c r="WEQ3" s="1309"/>
      <c r="WER3" s="1309"/>
      <c r="WES3" s="1309"/>
      <c r="WET3" s="1309"/>
      <c r="WEU3" s="1309"/>
      <c r="WEV3" s="1309"/>
      <c r="WEW3" s="1309"/>
      <c r="WEX3" s="1309"/>
      <c r="WEY3" s="1309"/>
      <c r="WEZ3" s="1309"/>
      <c r="WFA3" s="1309"/>
      <c r="WFB3" s="1309"/>
      <c r="WFC3" s="1309"/>
      <c r="WFD3" s="1309"/>
      <c r="WFE3" s="1309"/>
      <c r="WFF3" s="1309"/>
      <c r="WFG3" s="1309"/>
      <c r="WFH3" s="1309"/>
      <c r="WFI3" s="1309"/>
      <c r="WFJ3" s="1309"/>
      <c r="WFK3" s="1309"/>
      <c r="WFL3" s="1309"/>
      <c r="WFM3" s="1309"/>
      <c r="WFN3" s="1309"/>
      <c r="WFO3" s="1309"/>
      <c r="WFP3" s="1309"/>
      <c r="WFQ3" s="1309"/>
      <c r="WFR3" s="1309"/>
      <c r="WFS3" s="1309"/>
      <c r="WFT3" s="1309"/>
      <c r="WFU3" s="1309"/>
      <c r="WFV3" s="1309"/>
      <c r="WFW3" s="1309"/>
      <c r="WFX3" s="1309"/>
      <c r="WFY3" s="1309"/>
      <c r="WFZ3" s="1309"/>
      <c r="WGA3" s="1309"/>
      <c r="WGB3" s="1309"/>
      <c r="WGC3" s="1309"/>
      <c r="WGD3" s="1309"/>
      <c r="WGE3" s="1309"/>
      <c r="WGF3" s="1309"/>
      <c r="WGG3" s="1309"/>
      <c r="WGH3" s="1309"/>
      <c r="WGI3" s="1309"/>
      <c r="WGJ3" s="1309"/>
      <c r="WGK3" s="1309"/>
      <c r="WGL3" s="1309"/>
      <c r="WGM3" s="1309"/>
      <c r="WGN3" s="1309"/>
      <c r="WGO3" s="1309"/>
      <c r="WGP3" s="1309"/>
      <c r="WGQ3" s="1309"/>
      <c r="WGR3" s="1309"/>
      <c r="WGS3" s="1309"/>
      <c r="WGT3" s="1309"/>
      <c r="WGU3" s="1309"/>
      <c r="WGV3" s="1309"/>
      <c r="WGW3" s="1309"/>
      <c r="WGX3" s="1309"/>
      <c r="WGY3" s="1309"/>
      <c r="WGZ3" s="1309"/>
      <c r="WHA3" s="1309"/>
      <c r="WHB3" s="1309"/>
      <c r="WHC3" s="1309"/>
      <c r="WHD3" s="1309"/>
      <c r="WHE3" s="1309"/>
      <c r="WHF3" s="1309"/>
      <c r="WHG3" s="1309"/>
      <c r="WHH3" s="1309"/>
      <c r="WHI3" s="1309"/>
      <c r="WHJ3" s="1309"/>
      <c r="WHK3" s="1309"/>
      <c r="WHL3" s="1309"/>
      <c r="WHM3" s="1309"/>
      <c r="WHN3" s="1309"/>
      <c r="WHO3" s="1309"/>
      <c r="WHP3" s="1309"/>
      <c r="WHQ3" s="1309"/>
      <c r="WHR3" s="1309"/>
      <c r="WHS3" s="1309"/>
      <c r="WHT3" s="1309"/>
      <c r="WHU3" s="1309"/>
      <c r="WHV3" s="1309"/>
      <c r="WHW3" s="1309"/>
      <c r="WHX3" s="1309"/>
      <c r="WHY3" s="1309"/>
      <c r="WHZ3" s="1309"/>
      <c r="WIA3" s="1309"/>
      <c r="WIB3" s="1309"/>
      <c r="WIC3" s="1309"/>
      <c r="WID3" s="1309"/>
      <c r="WIE3" s="1309"/>
      <c r="WIF3" s="1309"/>
      <c r="WIG3" s="1309"/>
      <c r="WIH3" s="1309"/>
      <c r="WII3" s="1309"/>
      <c r="WIJ3" s="1309"/>
      <c r="WIK3" s="1309"/>
      <c r="WIL3" s="1309"/>
      <c r="WIM3" s="1309"/>
      <c r="WIN3" s="1309"/>
      <c r="WIO3" s="1309"/>
      <c r="WIP3" s="1309"/>
      <c r="WIQ3" s="1309"/>
      <c r="WIR3" s="1309"/>
      <c r="WIS3" s="1309"/>
      <c r="WIT3" s="1309"/>
      <c r="WIU3" s="1309"/>
      <c r="WIV3" s="1309"/>
      <c r="WIW3" s="1309"/>
      <c r="WIX3" s="1309"/>
      <c r="WIY3" s="1309"/>
      <c r="WIZ3" s="1309"/>
      <c r="WJA3" s="1309"/>
      <c r="WJB3" s="1309"/>
      <c r="WJC3" s="1309"/>
      <c r="WJD3" s="1309"/>
      <c r="WJE3" s="1309"/>
      <c r="WJF3" s="1309"/>
      <c r="WJG3" s="1309"/>
      <c r="WJH3" s="1309"/>
      <c r="WJI3" s="1309"/>
      <c r="WJJ3" s="1309"/>
      <c r="WJK3" s="1309"/>
      <c r="WJL3" s="1309"/>
      <c r="WJM3" s="1309"/>
      <c r="WJN3" s="1309"/>
      <c r="WJO3" s="1309"/>
      <c r="WJP3" s="1309"/>
      <c r="WJQ3" s="1309"/>
      <c r="WJR3" s="1309"/>
      <c r="WJS3" s="1309"/>
      <c r="WJT3" s="1309"/>
      <c r="WJU3" s="1309"/>
      <c r="WJV3" s="1309"/>
      <c r="WJW3" s="1309"/>
      <c r="WJX3" s="1309"/>
      <c r="WJY3" s="1309"/>
      <c r="WJZ3" s="1309"/>
      <c r="WKA3" s="1309"/>
      <c r="WKB3" s="1309"/>
      <c r="WKC3" s="1309"/>
      <c r="WKD3" s="1309"/>
      <c r="WKE3" s="1309"/>
      <c r="WKF3" s="1309"/>
      <c r="WKG3" s="1309"/>
      <c r="WKH3" s="1309"/>
      <c r="WKI3" s="1309"/>
      <c r="WKJ3" s="1309"/>
      <c r="WKK3" s="1309"/>
      <c r="WKL3" s="1309"/>
      <c r="WKM3" s="1309"/>
      <c r="WKN3" s="1309"/>
      <c r="WKO3" s="1309"/>
      <c r="WKP3" s="1309"/>
      <c r="WKQ3" s="1309"/>
      <c r="WKR3" s="1309"/>
      <c r="WKS3" s="1309"/>
      <c r="WKT3" s="1309"/>
      <c r="WKU3" s="1309"/>
      <c r="WKV3" s="1309"/>
      <c r="WKW3" s="1309"/>
      <c r="WKX3" s="1309"/>
      <c r="WKY3" s="1309"/>
      <c r="WKZ3" s="1309"/>
      <c r="WLA3" s="1309"/>
      <c r="WLB3" s="1309"/>
      <c r="WLC3" s="1309"/>
      <c r="WLD3" s="1309"/>
      <c r="WLE3" s="1309"/>
      <c r="WLF3" s="1309"/>
      <c r="WLG3" s="1309"/>
      <c r="WLH3" s="1309"/>
      <c r="WLI3" s="1309"/>
      <c r="WLJ3" s="1309"/>
      <c r="WLK3" s="1309"/>
      <c r="WLL3" s="1309"/>
      <c r="WLM3" s="1309"/>
      <c r="WLN3" s="1309"/>
      <c r="WLO3" s="1309"/>
      <c r="WLP3" s="1309"/>
      <c r="WLQ3" s="1309"/>
      <c r="WLR3" s="1309"/>
      <c r="WLS3" s="1309"/>
      <c r="WLT3" s="1309"/>
      <c r="WLU3" s="1309"/>
      <c r="WLV3" s="1309"/>
      <c r="WLW3" s="1309"/>
      <c r="WLX3" s="1309"/>
      <c r="WLY3" s="1309"/>
      <c r="WLZ3" s="1309"/>
      <c r="WMA3" s="1309"/>
      <c r="WMB3" s="1309"/>
      <c r="WMC3" s="1309"/>
      <c r="WMD3" s="1309"/>
      <c r="WME3" s="1309"/>
      <c r="WMF3" s="1309"/>
      <c r="WMG3" s="1309"/>
      <c r="WMH3" s="1309"/>
      <c r="WMI3" s="1309"/>
      <c r="WMJ3" s="1309"/>
      <c r="WMK3" s="1309"/>
      <c r="WML3" s="1309"/>
      <c r="WMM3" s="1309"/>
      <c r="WMN3" s="1309"/>
      <c r="WMO3" s="1309"/>
      <c r="WMP3" s="1309"/>
      <c r="WMQ3" s="1309"/>
      <c r="WMR3" s="1309"/>
      <c r="WMS3" s="1309"/>
      <c r="WMT3" s="1309"/>
      <c r="WMU3" s="1309"/>
      <c r="WMV3" s="1309"/>
      <c r="WMW3" s="1309"/>
      <c r="WMX3" s="1309"/>
      <c r="WMY3" s="1309"/>
      <c r="WMZ3" s="1309"/>
      <c r="WNA3" s="1309"/>
      <c r="WNB3" s="1309"/>
      <c r="WNC3" s="1309"/>
      <c r="WND3" s="1309"/>
      <c r="WNE3" s="1309"/>
      <c r="WNF3" s="1309"/>
      <c r="WNG3" s="1309"/>
      <c r="WNH3" s="1309"/>
      <c r="WNI3" s="1309"/>
      <c r="WNJ3" s="1309"/>
      <c r="WNK3" s="1309"/>
      <c r="WNL3" s="1309"/>
      <c r="WNM3" s="1309"/>
      <c r="WNN3" s="1309"/>
      <c r="WNO3" s="1309"/>
      <c r="WNP3" s="1309"/>
      <c r="WNQ3" s="1309"/>
      <c r="WNR3" s="1309"/>
      <c r="WNS3" s="1309"/>
      <c r="WNT3" s="1309"/>
      <c r="WNU3" s="1309"/>
      <c r="WNV3" s="1309"/>
      <c r="WNW3" s="1309"/>
      <c r="WNX3" s="1309"/>
      <c r="WNY3" s="1309"/>
      <c r="WNZ3" s="1309"/>
      <c r="WOA3" s="1309"/>
      <c r="WOB3" s="1309"/>
      <c r="WOC3" s="1309"/>
      <c r="WOD3" s="1309"/>
      <c r="WOE3" s="1309"/>
      <c r="WOF3" s="1309"/>
      <c r="WOG3" s="1309"/>
      <c r="WOH3" s="1309"/>
      <c r="WOI3" s="1309"/>
      <c r="WOJ3" s="1309"/>
      <c r="WOK3" s="1309"/>
      <c r="WOL3" s="1309"/>
      <c r="WOM3" s="1309"/>
      <c r="WON3" s="1309"/>
      <c r="WOO3" s="1309"/>
      <c r="WOP3" s="1309"/>
      <c r="WOQ3" s="1309"/>
      <c r="WOR3" s="1309"/>
      <c r="WOS3" s="1309"/>
      <c r="WOT3" s="1309"/>
      <c r="WOU3" s="1309"/>
      <c r="WOV3" s="1309"/>
      <c r="WOW3" s="1309"/>
      <c r="WOX3" s="1309"/>
      <c r="WOY3" s="1309"/>
      <c r="WOZ3" s="1309"/>
      <c r="WPA3" s="1309"/>
      <c r="WPB3" s="1309"/>
      <c r="WPC3" s="1309"/>
      <c r="WPD3" s="1309"/>
      <c r="WPE3" s="1309"/>
      <c r="WPF3" s="1309"/>
      <c r="WPG3" s="1309"/>
      <c r="WPH3" s="1309"/>
      <c r="WPI3" s="1309"/>
      <c r="WPJ3" s="1309"/>
      <c r="WPK3" s="1309"/>
      <c r="WPL3" s="1309"/>
      <c r="WPM3" s="1309"/>
      <c r="WPN3" s="1309"/>
      <c r="WPO3" s="1309"/>
      <c r="WPP3" s="1309"/>
      <c r="WPQ3" s="1309"/>
      <c r="WPR3" s="1309"/>
      <c r="WPS3" s="1309"/>
      <c r="WPT3" s="1309"/>
      <c r="WPU3" s="1309"/>
      <c r="WPV3" s="1309"/>
      <c r="WPW3" s="1309"/>
      <c r="WPX3" s="1309"/>
      <c r="WPY3" s="1309"/>
      <c r="WPZ3" s="1309"/>
      <c r="WQA3" s="1309"/>
      <c r="WQB3" s="1309"/>
      <c r="WQC3" s="1309"/>
      <c r="WQD3" s="1309"/>
      <c r="WQE3" s="1309"/>
      <c r="WQF3" s="1309"/>
      <c r="WQG3" s="1309"/>
      <c r="WQH3" s="1309"/>
      <c r="WQI3" s="1309"/>
      <c r="WQJ3" s="1309"/>
      <c r="WQK3" s="1309"/>
      <c r="WQL3" s="1309"/>
      <c r="WQM3" s="1309"/>
      <c r="WQN3" s="1309"/>
      <c r="WQO3" s="1309"/>
      <c r="WQP3" s="1309"/>
      <c r="WQQ3" s="1309"/>
      <c r="WQR3" s="1309"/>
      <c r="WQS3" s="1309"/>
      <c r="WQT3" s="1309"/>
      <c r="WQU3" s="1309"/>
      <c r="WQV3" s="1309"/>
      <c r="WQW3" s="1309"/>
      <c r="WQX3" s="1309"/>
      <c r="WQY3" s="1309"/>
      <c r="WQZ3" s="1309"/>
      <c r="WRA3" s="1309"/>
      <c r="WRB3" s="1309"/>
      <c r="WRC3" s="1309"/>
      <c r="WRD3" s="1309"/>
      <c r="WRE3" s="1309"/>
      <c r="WRF3" s="1309"/>
      <c r="WRG3" s="1309"/>
      <c r="WRH3" s="1309"/>
      <c r="WRI3" s="1309"/>
      <c r="WRJ3" s="1309"/>
      <c r="WRK3" s="1309"/>
      <c r="WRL3" s="1309"/>
      <c r="WRM3" s="1309"/>
      <c r="WRN3" s="1309"/>
      <c r="WRO3" s="1309"/>
      <c r="WRP3" s="1309"/>
      <c r="WRQ3" s="1309"/>
      <c r="WRR3" s="1309"/>
      <c r="WRS3" s="1309"/>
      <c r="WRT3" s="1309"/>
      <c r="WRU3" s="1309"/>
      <c r="WRV3" s="1309"/>
      <c r="WRW3" s="1309"/>
      <c r="WRX3" s="1309"/>
      <c r="WRY3" s="1309"/>
      <c r="WRZ3" s="1309"/>
      <c r="WSA3" s="1309"/>
      <c r="WSB3" s="1309"/>
      <c r="WSC3" s="1309"/>
      <c r="WSD3" s="1309"/>
      <c r="WSE3" s="1309"/>
      <c r="WSF3" s="1309"/>
      <c r="WSG3" s="1309"/>
      <c r="WSH3" s="1309"/>
      <c r="WSI3" s="1309"/>
      <c r="WSJ3" s="1309"/>
      <c r="WSK3" s="1309"/>
      <c r="WSL3" s="1309"/>
      <c r="WSM3" s="1309"/>
      <c r="WSN3" s="1309"/>
      <c r="WSO3" s="1309"/>
      <c r="WSP3" s="1309"/>
      <c r="WSQ3" s="1309"/>
      <c r="WSR3" s="1309"/>
      <c r="WSS3" s="1309"/>
      <c r="WST3" s="1309"/>
      <c r="WSU3" s="1309"/>
      <c r="WSV3" s="1309"/>
      <c r="WSW3" s="1309"/>
      <c r="WSX3" s="1309"/>
      <c r="WSY3" s="1309"/>
      <c r="WSZ3" s="1309"/>
      <c r="WTA3" s="1309"/>
      <c r="WTB3" s="1309"/>
      <c r="WTC3" s="1309"/>
      <c r="WTD3" s="1309"/>
      <c r="WTE3" s="1309"/>
      <c r="WTF3" s="1309"/>
      <c r="WTG3" s="1309"/>
      <c r="WTH3" s="1309"/>
      <c r="WTI3" s="1309"/>
      <c r="WTJ3" s="1309"/>
      <c r="WTK3" s="1309"/>
      <c r="WTL3" s="1309"/>
      <c r="WTM3" s="1309"/>
      <c r="WTN3" s="1309"/>
      <c r="WTO3" s="1309"/>
      <c r="WTP3" s="1309"/>
      <c r="WTQ3" s="1309"/>
      <c r="WTR3" s="1309"/>
      <c r="WTS3" s="1309"/>
      <c r="WTT3" s="1309"/>
      <c r="WTU3" s="1309"/>
      <c r="WTV3" s="1309"/>
      <c r="WTW3" s="1309"/>
      <c r="WTX3" s="1309"/>
      <c r="WTY3" s="1309"/>
      <c r="WTZ3" s="1309"/>
      <c r="WUA3" s="1309"/>
      <c r="WUB3" s="1309"/>
      <c r="WUC3" s="1309"/>
      <c r="WUD3" s="1309"/>
      <c r="WUE3" s="1309"/>
      <c r="WUF3" s="1309"/>
      <c r="WUG3" s="1309"/>
      <c r="WUH3" s="1309"/>
      <c r="WUI3" s="1309"/>
      <c r="WUJ3" s="1309"/>
      <c r="WUK3" s="1309"/>
      <c r="WUL3" s="1309"/>
      <c r="WUM3" s="1309"/>
      <c r="WUN3" s="1309"/>
      <c r="WUO3" s="1309"/>
      <c r="WUP3" s="1309"/>
      <c r="WUQ3" s="1309"/>
      <c r="WUR3" s="1309"/>
      <c r="WUS3" s="1309"/>
      <c r="WUT3" s="1309"/>
      <c r="WUU3" s="1309"/>
      <c r="WUV3" s="1309"/>
      <c r="WUW3" s="1309"/>
      <c r="WUX3" s="1309"/>
      <c r="WUY3" s="1309"/>
      <c r="WUZ3" s="1309"/>
      <c r="WVA3" s="1309"/>
      <c r="WVB3" s="1309"/>
      <c r="WVC3" s="1309"/>
      <c r="WVD3" s="1309"/>
      <c r="WVE3" s="1309"/>
      <c r="WVF3" s="1309"/>
      <c r="WVG3" s="1309"/>
      <c r="WVH3" s="1309"/>
      <c r="WVI3" s="1309"/>
      <c r="WVJ3" s="1309"/>
      <c r="WVK3" s="1309"/>
      <c r="WVL3" s="1309"/>
      <c r="WVM3" s="1309"/>
      <c r="WVN3" s="1309"/>
      <c r="WVO3" s="1309"/>
      <c r="WVP3" s="1309"/>
      <c r="WVQ3" s="1309"/>
      <c r="WVR3" s="1309"/>
      <c r="WVS3" s="1309"/>
      <c r="WVT3" s="1309"/>
      <c r="WVU3" s="1309"/>
      <c r="WVV3" s="1309"/>
      <c r="WVW3" s="1309"/>
      <c r="WVX3" s="1309"/>
      <c r="WVY3" s="1309"/>
      <c r="WVZ3" s="1309"/>
      <c r="WWA3" s="1309"/>
      <c r="WWB3" s="1309"/>
      <c r="WWC3" s="1309"/>
      <c r="WWD3" s="1309"/>
      <c r="WWE3" s="1309"/>
      <c r="WWF3" s="1309"/>
      <c r="WWG3" s="1309"/>
      <c r="WWH3" s="1309"/>
      <c r="WWI3" s="1309"/>
      <c r="WWJ3" s="1309"/>
      <c r="WWK3" s="1309"/>
      <c r="WWL3" s="1309"/>
      <c r="WWM3" s="1309"/>
      <c r="WWN3" s="1309"/>
      <c r="WWO3" s="1309"/>
      <c r="WWP3" s="1309"/>
      <c r="WWQ3" s="1309"/>
      <c r="WWR3" s="1309"/>
      <c r="WWS3" s="1309"/>
      <c r="WWT3" s="1309"/>
      <c r="WWU3" s="1309"/>
      <c r="WWV3" s="1309"/>
      <c r="WWW3" s="1309"/>
      <c r="WWX3" s="1309"/>
      <c r="WWY3" s="1309"/>
      <c r="WWZ3" s="1309"/>
      <c r="WXA3" s="1309"/>
      <c r="WXB3" s="1309"/>
      <c r="WXC3" s="1309"/>
      <c r="WXD3" s="1309"/>
      <c r="WXE3" s="1309"/>
      <c r="WXF3" s="1309"/>
      <c r="WXG3" s="1309"/>
      <c r="WXH3" s="1309"/>
      <c r="WXI3" s="1309"/>
      <c r="WXJ3" s="1309"/>
      <c r="WXK3" s="1309"/>
      <c r="WXL3" s="1309"/>
      <c r="WXM3" s="1309"/>
      <c r="WXN3" s="1309"/>
      <c r="WXO3" s="1309"/>
      <c r="WXP3" s="1309"/>
      <c r="WXQ3" s="1309"/>
      <c r="WXR3" s="1309"/>
      <c r="WXS3" s="1309"/>
      <c r="WXT3" s="1309"/>
      <c r="WXU3" s="1309"/>
      <c r="WXV3" s="1309"/>
      <c r="WXW3" s="1309"/>
      <c r="WXX3" s="1309"/>
      <c r="WXY3" s="1309"/>
      <c r="WXZ3" s="1309"/>
      <c r="WYA3" s="1309"/>
      <c r="WYB3" s="1309"/>
      <c r="WYC3" s="1309"/>
      <c r="WYD3" s="1309"/>
      <c r="WYE3" s="1309"/>
      <c r="WYF3" s="1309"/>
      <c r="WYG3" s="1309"/>
      <c r="WYH3" s="1309"/>
      <c r="WYI3" s="1309"/>
      <c r="WYJ3" s="1309"/>
      <c r="WYK3" s="1309"/>
      <c r="WYL3" s="1309"/>
      <c r="WYM3" s="1309"/>
      <c r="WYN3" s="1309"/>
      <c r="WYO3" s="1309"/>
      <c r="WYP3" s="1309"/>
      <c r="WYQ3" s="1309"/>
      <c r="WYR3" s="1309"/>
      <c r="WYS3" s="1309"/>
      <c r="WYT3" s="1309"/>
      <c r="WYU3" s="1309"/>
      <c r="WYV3" s="1309"/>
      <c r="WYW3" s="1309"/>
      <c r="WYX3" s="1309"/>
      <c r="WYY3" s="1309"/>
      <c r="WYZ3" s="1309"/>
      <c r="WZA3" s="1309"/>
      <c r="WZB3" s="1309"/>
      <c r="WZC3" s="1309"/>
      <c r="WZD3" s="1309"/>
      <c r="WZE3" s="1309"/>
      <c r="WZF3" s="1309"/>
      <c r="WZG3" s="1309"/>
      <c r="WZH3" s="1309"/>
      <c r="WZI3" s="1309"/>
      <c r="WZJ3" s="1309"/>
      <c r="WZK3" s="1309"/>
      <c r="WZL3" s="1309"/>
      <c r="WZM3" s="1309"/>
      <c r="WZN3" s="1309"/>
      <c r="WZO3" s="1309"/>
      <c r="WZP3" s="1309"/>
      <c r="WZQ3" s="1309"/>
      <c r="WZR3" s="1309"/>
      <c r="WZS3" s="1309"/>
      <c r="WZT3" s="1309"/>
      <c r="WZU3" s="1309"/>
      <c r="WZV3" s="1309"/>
      <c r="WZW3" s="1309"/>
      <c r="WZX3" s="1309"/>
      <c r="WZY3" s="1309"/>
      <c r="WZZ3" s="1309"/>
      <c r="XAA3" s="1309"/>
      <c r="XAB3" s="1309"/>
      <c r="XAC3" s="1309"/>
      <c r="XAD3" s="1309"/>
      <c r="XAE3" s="1309"/>
      <c r="XAF3" s="1309"/>
      <c r="XAG3" s="1309"/>
      <c r="XAH3" s="1309"/>
      <c r="XAI3" s="1309"/>
      <c r="XAJ3" s="1309"/>
      <c r="XAK3" s="1309"/>
      <c r="XAL3" s="1309"/>
      <c r="XAM3" s="1309"/>
      <c r="XAN3" s="1309"/>
      <c r="XAO3" s="1309"/>
      <c r="XAP3" s="1309"/>
      <c r="XAQ3" s="1309"/>
      <c r="XAR3" s="1309"/>
      <c r="XAS3" s="1309"/>
      <c r="XAT3" s="1309"/>
      <c r="XAU3" s="1309"/>
      <c r="XAV3" s="1309"/>
      <c r="XAW3" s="1309"/>
      <c r="XAX3" s="1309"/>
      <c r="XAY3" s="1309"/>
      <c r="XAZ3" s="1309"/>
      <c r="XBA3" s="1309"/>
      <c r="XBB3" s="1309"/>
      <c r="XBC3" s="1309"/>
      <c r="XBD3" s="1309"/>
      <c r="XBE3" s="1309"/>
      <c r="XBF3" s="1309"/>
      <c r="XBG3" s="1309"/>
      <c r="XBH3" s="1309"/>
      <c r="XBI3" s="1309"/>
      <c r="XBJ3" s="1309"/>
      <c r="XBK3" s="1309"/>
      <c r="XBL3" s="1309"/>
      <c r="XBM3" s="1309"/>
      <c r="XBN3" s="1309"/>
      <c r="XBO3" s="1309"/>
      <c r="XBP3" s="1309"/>
      <c r="XBQ3" s="1309"/>
      <c r="XBR3" s="1309"/>
      <c r="XBS3" s="1309"/>
      <c r="XBT3" s="1309"/>
      <c r="XBU3" s="1309"/>
      <c r="XBV3" s="1309"/>
      <c r="XBW3" s="1309"/>
      <c r="XBX3" s="1309"/>
      <c r="XBY3" s="1309"/>
      <c r="XBZ3" s="1309"/>
      <c r="XCA3" s="1309"/>
      <c r="XCB3" s="1309"/>
      <c r="XCC3" s="1309"/>
      <c r="XCD3" s="1309"/>
      <c r="XCE3" s="1309"/>
      <c r="XCF3" s="1309"/>
      <c r="XCG3" s="1309"/>
      <c r="XCH3" s="1309"/>
      <c r="XCI3" s="1309"/>
      <c r="XCJ3" s="1309"/>
      <c r="XCK3" s="1309"/>
      <c r="XCL3" s="1309"/>
      <c r="XCM3" s="1309"/>
      <c r="XCN3" s="1309"/>
      <c r="XCO3" s="1309"/>
      <c r="XCP3" s="1309"/>
      <c r="XCQ3" s="1309"/>
      <c r="XCR3" s="1309"/>
      <c r="XCS3" s="1309"/>
      <c r="XCT3" s="1309"/>
      <c r="XCU3" s="1309"/>
      <c r="XCV3" s="1309"/>
      <c r="XCW3" s="1309"/>
      <c r="XCX3" s="1309"/>
      <c r="XCY3" s="1309"/>
      <c r="XCZ3" s="1309"/>
      <c r="XDA3" s="1309"/>
      <c r="XDB3" s="1309"/>
      <c r="XDC3" s="1309"/>
      <c r="XDD3" s="1309"/>
      <c r="XDE3" s="1309"/>
      <c r="XDF3" s="1309"/>
      <c r="XDG3" s="1309"/>
      <c r="XDH3" s="1309"/>
      <c r="XDI3" s="1309"/>
      <c r="XDJ3" s="1309"/>
      <c r="XDK3" s="1309"/>
      <c r="XDL3" s="1309"/>
      <c r="XDM3" s="1309"/>
      <c r="XDN3" s="1309"/>
      <c r="XDO3" s="1309"/>
      <c r="XDP3" s="1309"/>
      <c r="XDQ3" s="1309"/>
      <c r="XDR3" s="1309"/>
      <c r="XDS3" s="1309"/>
      <c r="XDT3" s="1309"/>
      <c r="XDU3" s="1309"/>
      <c r="XDV3" s="1309"/>
      <c r="XDW3" s="1309"/>
      <c r="XDX3" s="1309"/>
      <c r="XDY3" s="1309"/>
      <c r="XDZ3" s="1309"/>
      <c r="XEA3" s="1309"/>
      <c r="XEB3" s="1309"/>
      <c r="XEC3" s="1309"/>
      <c r="XED3" s="1309"/>
      <c r="XEE3" s="1309"/>
      <c r="XEF3" s="1309"/>
      <c r="XEG3" s="1309"/>
      <c r="XEH3" s="1309"/>
      <c r="XEI3" s="1309"/>
      <c r="XEJ3" s="1309"/>
      <c r="XEK3" s="1309"/>
      <c r="XEL3" s="1309"/>
      <c r="XEM3" s="1309"/>
      <c r="XEN3" s="1309"/>
      <c r="XEO3" s="1309"/>
      <c r="XEP3" s="1309"/>
      <c r="XEQ3" s="1309"/>
    </row>
    <row r="4" spans="1:16371">
      <c r="A4" s="1309" t="s">
        <v>6753</v>
      </c>
      <c r="B4" s="1309"/>
      <c r="C4" s="1309"/>
      <c r="D4" s="1309"/>
      <c r="E4" s="1309"/>
      <c r="F4" s="1309"/>
      <c r="G4" s="1101"/>
      <c r="H4" s="1309"/>
      <c r="I4" s="1309"/>
      <c r="J4" s="1309"/>
      <c r="K4" s="1309"/>
      <c r="L4" s="1309"/>
      <c r="M4" s="1309"/>
      <c r="N4" s="1309"/>
      <c r="O4" s="1309"/>
      <c r="P4" s="1309"/>
      <c r="Q4" s="1309"/>
      <c r="R4" s="1309"/>
      <c r="S4" s="1309"/>
      <c r="T4" s="1309"/>
      <c r="U4" s="1309"/>
      <c r="V4" s="1309"/>
      <c r="W4" s="1309"/>
      <c r="X4" s="1309"/>
      <c r="Y4" s="1309"/>
      <c r="Z4" s="1309"/>
      <c r="AA4" s="1309"/>
      <c r="AB4" s="1309"/>
      <c r="AC4" s="1309"/>
      <c r="AD4" s="1309"/>
      <c r="AE4" s="1309"/>
      <c r="AF4" s="1309"/>
      <c r="AG4" s="1309"/>
      <c r="AH4" s="1309"/>
      <c r="AI4" s="1309"/>
      <c r="AJ4" s="1309"/>
      <c r="AK4" s="1309"/>
      <c r="AL4" s="1309"/>
      <c r="AM4" s="1309"/>
      <c r="AN4" s="1309"/>
      <c r="AO4" s="1309"/>
      <c r="AP4" s="1309"/>
      <c r="AQ4" s="1309"/>
      <c r="AR4" s="1309"/>
      <c r="AS4" s="1309"/>
      <c r="AT4" s="1309"/>
      <c r="AU4" s="1309"/>
      <c r="AV4" s="1309"/>
      <c r="AW4" s="1309"/>
      <c r="AX4" s="1309"/>
      <c r="AY4" s="1309"/>
      <c r="AZ4" s="1309"/>
      <c r="BA4" s="1309"/>
      <c r="BB4" s="1309"/>
      <c r="BC4" s="1309"/>
      <c r="BD4" s="1309"/>
      <c r="BE4" s="1309"/>
      <c r="BF4" s="1309"/>
      <c r="BG4" s="1309"/>
      <c r="BH4" s="1309"/>
      <c r="BI4" s="1309"/>
      <c r="BJ4" s="1309"/>
      <c r="BK4" s="1309"/>
      <c r="BL4" s="1309"/>
      <c r="BM4" s="1309"/>
      <c r="BN4" s="1309"/>
      <c r="BO4" s="1309"/>
      <c r="BP4" s="1309"/>
      <c r="BQ4" s="1309"/>
      <c r="BR4" s="1309"/>
      <c r="BS4" s="1309"/>
      <c r="BT4" s="1309"/>
      <c r="BU4" s="1309"/>
      <c r="BV4" s="1309"/>
      <c r="BW4" s="1309"/>
      <c r="BX4" s="1309"/>
      <c r="BY4" s="1309"/>
      <c r="BZ4" s="1309"/>
      <c r="CA4" s="1309"/>
      <c r="CB4" s="1309"/>
      <c r="CC4" s="1309"/>
      <c r="CD4" s="1309"/>
      <c r="CE4" s="1309"/>
      <c r="CF4" s="1309"/>
      <c r="CG4" s="1309"/>
      <c r="CH4" s="1309"/>
      <c r="CI4" s="1309"/>
      <c r="CJ4" s="1309"/>
      <c r="CK4" s="1309"/>
      <c r="CL4" s="1309"/>
      <c r="CM4" s="1309"/>
      <c r="CN4" s="1309"/>
      <c r="CO4" s="1309"/>
      <c r="CP4" s="1309"/>
      <c r="CQ4" s="1309"/>
      <c r="CR4" s="1309"/>
      <c r="CS4" s="1309"/>
      <c r="CT4" s="1309"/>
      <c r="CU4" s="1309"/>
      <c r="CV4" s="1309"/>
      <c r="CW4" s="1309"/>
      <c r="CX4" s="1309"/>
      <c r="CY4" s="1309"/>
      <c r="CZ4" s="1309"/>
      <c r="DA4" s="1309"/>
      <c r="DB4" s="1309"/>
      <c r="DC4" s="1309"/>
      <c r="DD4" s="1309"/>
      <c r="DE4" s="1309"/>
      <c r="DF4" s="1309"/>
      <c r="DG4" s="1309"/>
      <c r="DH4" s="1309"/>
      <c r="DI4" s="1309"/>
      <c r="DJ4" s="1309"/>
      <c r="DK4" s="1309"/>
      <c r="DL4" s="1309"/>
      <c r="DM4" s="1309"/>
      <c r="DN4" s="1309"/>
      <c r="DO4" s="1309"/>
      <c r="DP4" s="1309"/>
      <c r="DQ4" s="1309"/>
      <c r="DR4" s="1309"/>
      <c r="DS4" s="1309"/>
      <c r="DT4" s="1309"/>
      <c r="DU4" s="1309"/>
      <c r="DV4" s="1309"/>
      <c r="DW4" s="1309"/>
      <c r="DX4" s="1309"/>
      <c r="DY4" s="1309"/>
      <c r="DZ4" s="1309"/>
      <c r="EA4" s="1309"/>
      <c r="EB4" s="1309"/>
      <c r="EC4" s="1309"/>
      <c r="ED4" s="1309"/>
      <c r="EE4" s="1309"/>
      <c r="EF4" s="1309"/>
      <c r="EG4" s="1309"/>
      <c r="EH4" s="1309"/>
      <c r="EI4" s="1309"/>
      <c r="EJ4" s="1309"/>
      <c r="EK4" s="1309"/>
      <c r="EL4" s="1309"/>
      <c r="EM4" s="1309"/>
      <c r="EN4" s="1309"/>
      <c r="EO4" s="1309"/>
      <c r="EP4" s="1309"/>
      <c r="EQ4" s="1309"/>
      <c r="ER4" s="1309"/>
      <c r="ES4" s="1309"/>
      <c r="ET4" s="1309"/>
      <c r="EU4" s="1309"/>
      <c r="EV4" s="1309"/>
      <c r="EW4" s="1309"/>
      <c r="EX4" s="1309"/>
      <c r="EY4" s="1309"/>
      <c r="EZ4" s="1309"/>
      <c r="FA4" s="1309"/>
      <c r="FB4" s="1309"/>
      <c r="FC4" s="1309"/>
      <c r="FD4" s="1309"/>
      <c r="FE4" s="1309"/>
      <c r="FF4" s="1309"/>
      <c r="FG4" s="1309"/>
      <c r="FH4" s="1309"/>
      <c r="FI4" s="1309"/>
      <c r="FJ4" s="1309"/>
      <c r="FK4" s="1309"/>
      <c r="FL4" s="1309"/>
      <c r="FM4" s="1309"/>
      <c r="FN4" s="1309"/>
      <c r="FO4" s="1309"/>
      <c r="FP4" s="1309"/>
      <c r="FQ4" s="1309"/>
      <c r="FR4" s="1309"/>
      <c r="FS4" s="1309"/>
      <c r="FT4" s="1309"/>
      <c r="FU4" s="1309"/>
      <c r="FV4" s="1309"/>
      <c r="FW4" s="1309"/>
      <c r="FX4" s="1309"/>
      <c r="FY4" s="1309"/>
      <c r="FZ4" s="1309"/>
      <c r="GA4" s="1309"/>
      <c r="GB4" s="1309"/>
      <c r="GC4" s="1309"/>
      <c r="GD4" s="1309"/>
      <c r="GE4" s="1309"/>
      <c r="GF4" s="1309"/>
      <c r="GG4" s="1309"/>
      <c r="GH4" s="1309"/>
      <c r="GI4" s="1309"/>
      <c r="GJ4" s="1309"/>
      <c r="GK4" s="1309"/>
      <c r="GL4" s="1309"/>
      <c r="GM4" s="1309"/>
      <c r="GN4" s="1309"/>
      <c r="GO4" s="1309"/>
      <c r="GP4" s="1309"/>
      <c r="GQ4" s="1309"/>
      <c r="GR4" s="1309"/>
      <c r="GS4" s="1309"/>
      <c r="GT4" s="1309"/>
      <c r="GU4" s="1309"/>
      <c r="GV4" s="1309"/>
      <c r="GW4" s="1309"/>
      <c r="GX4" s="1309"/>
      <c r="GY4" s="1309"/>
      <c r="GZ4" s="1309"/>
      <c r="HA4" s="1309"/>
      <c r="HB4" s="1309"/>
      <c r="HC4" s="1309"/>
      <c r="HD4" s="1309"/>
      <c r="HE4" s="1309"/>
      <c r="HF4" s="1309"/>
      <c r="HG4" s="1309"/>
      <c r="HH4" s="1309"/>
      <c r="HI4" s="1309"/>
      <c r="HJ4" s="1309"/>
      <c r="HK4" s="1309"/>
      <c r="HL4" s="1309"/>
      <c r="HM4" s="1309"/>
      <c r="HN4" s="1309"/>
      <c r="HO4" s="1309"/>
      <c r="HP4" s="1309"/>
      <c r="HQ4" s="1309"/>
      <c r="HR4" s="1309"/>
      <c r="HS4" s="1309"/>
      <c r="HT4" s="1309"/>
      <c r="HU4" s="1309"/>
      <c r="HV4" s="1309"/>
      <c r="HW4" s="1309"/>
      <c r="HX4" s="1309"/>
      <c r="HY4" s="1309"/>
      <c r="HZ4" s="1309"/>
      <c r="IA4" s="1309"/>
      <c r="IB4" s="1309"/>
      <c r="IC4" s="1309"/>
      <c r="ID4" s="1309"/>
      <c r="IE4" s="1309"/>
      <c r="IF4" s="1309"/>
      <c r="IG4" s="1309"/>
      <c r="IH4" s="1309"/>
      <c r="II4" s="1309"/>
      <c r="IJ4" s="1309"/>
      <c r="IK4" s="1309"/>
      <c r="IL4" s="1309"/>
      <c r="IM4" s="1309"/>
      <c r="IN4" s="1309"/>
      <c r="IO4" s="1309"/>
      <c r="IP4" s="1309"/>
      <c r="IQ4" s="1309"/>
      <c r="IR4" s="1309"/>
      <c r="IS4" s="1309"/>
      <c r="IT4" s="1309"/>
      <c r="IU4" s="1309"/>
      <c r="IV4" s="1309"/>
      <c r="IW4" s="1309"/>
      <c r="IX4" s="1309"/>
      <c r="IY4" s="1309"/>
      <c r="IZ4" s="1309"/>
      <c r="JA4" s="1309"/>
      <c r="JB4" s="1309"/>
      <c r="JC4" s="1309"/>
      <c r="JD4" s="1309"/>
      <c r="JE4" s="1309"/>
      <c r="JF4" s="1309"/>
      <c r="JG4" s="1309"/>
      <c r="JH4" s="1309"/>
      <c r="JI4" s="1309"/>
      <c r="JJ4" s="1309"/>
      <c r="JK4" s="1309"/>
      <c r="JL4" s="1309"/>
      <c r="JM4" s="1309"/>
      <c r="JN4" s="1309"/>
      <c r="JO4" s="1309"/>
      <c r="JP4" s="1309"/>
      <c r="JQ4" s="1309"/>
      <c r="JR4" s="1309"/>
      <c r="JS4" s="1309"/>
      <c r="JT4" s="1309"/>
      <c r="JU4" s="1309"/>
      <c r="JV4" s="1309"/>
      <c r="JW4" s="1309"/>
      <c r="JX4" s="1309"/>
      <c r="JY4" s="1309"/>
      <c r="JZ4" s="1309"/>
      <c r="KA4" s="1309"/>
      <c r="KB4" s="1309"/>
      <c r="KC4" s="1309"/>
      <c r="KD4" s="1309"/>
      <c r="KE4" s="1309"/>
      <c r="KF4" s="1309"/>
      <c r="KG4" s="1309"/>
      <c r="KH4" s="1309"/>
      <c r="KI4" s="1309"/>
      <c r="KJ4" s="1309"/>
      <c r="KK4" s="1309"/>
      <c r="KL4" s="1309"/>
      <c r="KM4" s="1309"/>
      <c r="KN4" s="1309"/>
      <c r="KO4" s="1309"/>
      <c r="KP4" s="1309"/>
      <c r="KQ4" s="1309"/>
      <c r="KR4" s="1309"/>
      <c r="KS4" s="1309"/>
      <c r="KT4" s="1309"/>
      <c r="KU4" s="1309"/>
      <c r="KV4" s="1309"/>
      <c r="KW4" s="1309"/>
      <c r="KX4" s="1309"/>
      <c r="KY4" s="1309"/>
      <c r="KZ4" s="1309"/>
      <c r="LA4" s="1309"/>
      <c r="LB4" s="1309"/>
      <c r="LC4" s="1309"/>
      <c r="LD4" s="1309"/>
      <c r="LE4" s="1309"/>
      <c r="LF4" s="1309"/>
      <c r="LG4" s="1309"/>
      <c r="LH4" s="1309"/>
      <c r="LI4" s="1309"/>
      <c r="LJ4" s="1309"/>
      <c r="LK4" s="1309"/>
      <c r="LL4" s="1309"/>
      <c r="LM4" s="1309"/>
      <c r="LN4" s="1309"/>
      <c r="LO4" s="1309"/>
      <c r="LP4" s="1309"/>
      <c r="LQ4" s="1309"/>
      <c r="LR4" s="1309"/>
      <c r="LS4" s="1309"/>
      <c r="LT4" s="1309"/>
      <c r="LU4" s="1309"/>
      <c r="LV4" s="1309"/>
      <c r="LW4" s="1309"/>
      <c r="LX4" s="1309"/>
      <c r="LY4" s="1309"/>
      <c r="LZ4" s="1309"/>
      <c r="MA4" s="1309"/>
      <c r="MB4" s="1309"/>
      <c r="MC4" s="1309"/>
      <c r="MD4" s="1309"/>
      <c r="ME4" s="1309"/>
      <c r="MF4" s="1309"/>
      <c r="MG4" s="1309"/>
      <c r="MH4" s="1309"/>
      <c r="MI4" s="1309"/>
      <c r="MJ4" s="1309"/>
      <c r="MK4" s="1309"/>
      <c r="ML4" s="1309"/>
      <c r="MM4" s="1309"/>
      <c r="MN4" s="1309"/>
      <c r="MO4" s="1309"/>
      <c r="MP4" s="1309"/>
      <c r="MQ4" s="1309"/>
      <c r="MR4" s="1309"/>
      <c r="MS4" s="1309"/>
      <c r="MT4" s="1309"/>
      <c r="MU4" s="1309"/>
      <c r="MV4" s="1309"/>
      <c r="MW4" s="1309"/>
      <c r="MX4" s="1309"/>
      <c r="MY4" s="1309"/>
      <c r="MZ4" s="1309"/>
      <c r="NA4" s="1309"/>
      <c r="NB4" s="1309"/>
      <c r="NC4" s="1309"/>
      <c r="ND4" s="1309"/>
      <c r="NE4" s="1309"/>
      <c r="NF4" s="1309"/>
      <c r="NG4" s="1309"/>
      <c r="NH4" s="1309"/>
      <c r="NI4" s="1309"/>
      <c r="NJ4" s="1309"/>
      <c r="NK4" s="1309"/>
      <c r="NL4" s="1309"/>
      <c r="NM4" s="1309"/>
      <c r="NN4" s="1309"/>
      <c r="NO4" s="1309"/>
      <c r="NP4" s="1309"/>
      <c r="NQ4" s="1309"/>
      <c r="NR4" s="1309"/>
      <c r="NS4" s="1309"/>
      <c r="NT4" s="1309"/>
      <c r="NU4" s="1309"/>
      <c r="NV4" s="1309"/>
      <c r="NW4" s="1309"/>
      <c r="NX4" s="1309"/>
      <c r="NY4" s="1309"/>
      <c r="NZ4" s="1309"/>
      <c r="OA4" s="1309"/>
      <c r="OB4" s="1309"/>
      <c r="OC4" s="1309"/>
      <c r="OD4" s="1309"/>
      <c r="OE4" s="1309"/>
      <c r="OF4" s="1309"/>
      <c r="OG4" s="1309"/>
      <c r="OH4" s="1309"/>
      <c r="OI4" s="1309"/>
      <c r="OJ4" s="1309"/>
      <c r="OK4" s="1309"/>
      <c r="OL4" s="1309"/>
      <c r="OM4" s="1309"/>
      <c r="ON4" s="1309"/>
      <c r="OO4" s="1309"/>
      <c r="OP4" s="1309"/>
      <c r="OQ4" s="1309"/>
      <c r="OR4" s="1309"/>
      <c r="OS4" s="1309"/>
      <c r="OT4" s="1309"/>
      <c r="OU4" s="1309"/>
      <c r="OV4" s="1309"/>
      <c r="OW4" s="1309"/>
      <c r="OX4" s="1309"/>
      <c r="OY4" s="1309"/>
      <c r="OZ4" s="1309"/>
      <c r="PA4" s="1309"/>
      <c r="PB4" s="1309"/>
      <c r="PC4" s="1309"/>
      <c r="PD4" s="1309"/>
      <c r="PE4" s="1309"/>
      <c r="PF4" s="1309"/>
      <c r="PG4" s="1309"/>
      <c r="PH4" s="1309"/>
      <c r="PI4" s="1309"/>
      <c r="PJ4" s="1309"/>
      <c r="PK4" s="1309"/>
      <c r="PL4" s="1309"/>
      <c r="PM4" s="1309"/>
      <c r="PN4" s="1309"/>
      <c r="PO4" s="1309"/>
      <c r="PP4" s="1309"/>
      <c r="PQ4" s="1309"/>
      <c r="PR4" s="1309"/>
      <c r="PS4" s="1309"/>
      <c r="PT4" s="1309"/>
      <c r="PU4" s="1309"/>
      <c r="PV4" s="1309"/>
      <c r="PW4" s="1309"/>
      <c r="PX4" s="1309"/>
      <c r="PY4" s="1309"/>
      <c r="PZ4" s="1309"/>
      <c r="QA4" s="1309"/>
      <c r="QB4" s="1309"/>
      <c r="QC4" s="1309"/>
      <c r="QD4" s="1309"/>
      <c r="QE4" s="1309"/>
      <c r="QF4" s="1309"/>
      <c r="QG4" s="1309"/>
      <c r="QH4" s="1309"/>
      <c r="QI4" s="1309"/>
      <c r="QJ4" s="1309"/>
      <c r="QK4" s="1309"/>
      <c r="QL4" s="1309"/>
      <c r="QM4" s="1309"/>
      <c r="QN4" s="1309"/>
      <c r="QO4" s="1309"/>
      <c r="QP4" s="1309"/>
      <c r="QQ4" s="1309"/>
      <c r="QR4" s="1309"/>
      <c r="QS4" s="1309"/>
      <c r="QT4" s="1309"/>
      <c r="QU4" s="1309"/>
      <c r="QV4" s="1309"/>
      <c r="QW4" s="1309"/>
      <c r="QX4" s="1309"/>
      <c r="QY4" s="1309"/>
      <c r="QZ4" s="1309"/>
      <c r="RA4" s="1309"/>
      <c r="RB4" s="1309"/>
      <c r="RC4" s="1309"/>
      <c r="RD4" s="1309"/>
      <c r="RE4" s="1309"/>
      <c r="RF4" s="1309"/>
      <c r="RG4" s="1309"/>
      <c r="RH4" s="1309"/>
      <c r="RI4" s="1309"/>
      <c r="RJ4" s="1309"/>
      <c r="RK4" s="1309"/>
      <c r="RL4" s="1309"/>
      <c r="RM4" s="1309"/>
      <c r="RN4" s="1309"/>
      <c r="RO4" s="1309"/>
      <c r="RP4" s="1309"/>
      <c r="RQ4" s="1309"/>
      <c r="RR4" s="1309"/>
      <c r="RS4" s="1309"/>
      <c r="RT4" s="1309"/>
      <c r="RU4" s="1309"/>
      <c r="RV4" s="1309"/>
      <c r="RW4" s="1309"/>
      <c r="RX4" s="1309"/>
      <c r="RY4" s="1309"/>
      <c r="RZ4" s="1309"/>
      <c r="SA4" s="1309"/>
      <c r="SB4" s="1309"/>
      <c r="SC4" s="1309"/>
      <c r="SD4" s="1309"/>
      <c r="SE4" s="1309"/>
      <c r="SF4" s="1309"/>
      <c r="SG4" s="1309"/>
      <c r="SH4" s="1309"/>
      <c r="SI4" s="1309"/>
      <c r="SJ4" s="1309"/>
      <c r="SK4" s="1309"/>
      <c r="SL4" s="1309"/>
      <c r="SM4" s="1309"/>
      <c r="SN4" s="1309"/>
      <c r="SO4" s="1309"/>
      <c r="SP4" s="1309"/>
      <c r="SQ4" s="1309"/>
      <c r="SR4" s="1309"/>
      <c r="SS4" s="1309"/>
      <c r="ST4" s="1309"/>
      <c r="SU4" s="1309"/>
      <c r="SV4" s="1309"/>
      <c r="SW4" s="1309"/>
      <c r="SX4" s="1309"/>
      <c r="SY4" s="1309"/>
      <c r="SZ4" s="1309"/>
      <c r="TA4" s="1309"/>
      <c r="TB4" s="1309"/>
      <c r="TC4" s="1309"/>
      <c r="TD4" s="1309"/>
      <c r="TE4" s="1309"/>
      <c r="TF4" s="1309"/>
      <c r="TG4" s="1309"/>
      <c r="TH4" s="1309"/>
      <c r="TI4" s="1309"/>
      <c r="TJ4" s="1309"/>
      <c r="TK4" s="1309"/>
      <c r="TL4" s="1309"/>
      <c r="TM4" s="1309"/>
      <c r="TN4" s="1309"/>
      <c r="TO4" s="1309"/>
      <c r="TP4" s="1309"/>
      <c r="TQ4" s="1309"/>
      <c r="TR4" s="1309"/>
      <c r="TS4" s="1309"/>
      <c r="TT4" s="1309"/>
      <c r="TU4" s="1309"/>
      <c r="TV4" s="1309"/>
      <c r="TW4" s="1309"/>
      <c r="TX4" s="1309"/>
      <c r="TY4" s="1309"/>
      <c r="TZ4" s="1309"/>
      <c r="UA4" s="1309"/>
      <c r="UB4" s="1309"/>
      <c r="UC4" s="1309"/>
      <c r="UD4" s="1309"/>
      <c r="UE4" s="1309"/>
      <c r="UF4" s="1309"/>
      <c r="UG4" s="1309"/>
      <c r="UH4" s="1309"/>
      <c r="UI4" s="1309"/>
      <c r="UJ4" s="1309"/>
      <c r="UK4" s="1309"/>
      <c r="UL4" s="1309"/>
      <c r="UM4" s="1309"/>
      <c r="UN4" s="1309"/>
      <c r="UO4" s="1309"/>
      <c r="UP4" s="1309"/>
      <c r="UQ4" s="1309"/>
      <c r="UR4" s="1309"/>
      <c r="US4" s="1309"/>
      <c r="UT4" s="1309"/>
      <c r="UU4" s="1309"/>
      <c r="UV4" s="1309"/>
      <c r="UW4" s="1309"/>
      <c r="UX4" s="1309"/>
      <c r="UY4" s="1309"/>
      <c r="UZ4" s="1309"/>
      <c r="VA4" s="1309"/>
      <c r="VB4" s="1309"/>
      <c r="VC4" s="1309"/>
      <c r="VD4" s="1309"/>
      <c r="VE4" s="1309"/>
      <c r="VF4" s="1309"/>
      <c r="VG4" s="1309"/>
      <c r="VH4" s="1309"/>
      <c r="VI4" s="1309"/>
      <c r="VJ4" s="1309"/>
      <c r="VK4" s="1309"/>
      <c r="VL4" s="1309"/>
      <c r="VM4" s="1309"/>
      <c r="VN4" s="1309"/>
      <c r="VO4" s="1309"/>
      <c r="VP4" s="1309"/>
      <c r="VQ4" s="1309"/>
      <c r="VR4" s="1309"/>
      <c r="VS4" s="1309"/>
      <c r="VT4" s="1309"/>
      <c r="VU4" s="1309"/>
      <c r="VV4" s="1309"/>
      <c r="VW4" s="1309"/>
      <c r="VX4" s="1309"/>
      <c r="VY4" s="1309"/>
      <c r="VZ4" s="1309"/>
      <c r="WA4" s="1309"/>
      <c r="WB4" s="1309"/>
      <c r="WC4" s="1309"/>
      <c r="WD4" s="1309"/>
      <c r="WE4" s="1309"/>
      <c r="WF4" s="1309"/>
      <c r="WG4" s="1309"/>
      <c r="WH4" s="1309"/>
      <c r="WI4" s="1309"/>
      <c r="WJ4" s="1309"/>
      <c r="WK4" s="1309"/>
      <c r="WL4" s="1309"/>
      <c r="WM4" s="1309"/>
      <c r="WN4" s="1309"/>
      <c r="WO4" s="1309"/>
      <c r="WP4" s="1309"/>
      <c r="WQ4" s="1309"/>
      <c r="WR4" s="1309"/>
      <c r="WS4" s="1309"/>
      <c r="WT4" s="1309"/>
      <c r="WU4" s="1309"/>
      <c r="WV4" s="1309"/>
      <c r="WW4" s="1309"/>
      <c r="WX4" s="1309"/>
      <c r="WY4" s="1309"/>
      <c r="WZ4" s="1309"/>
      <c r="XA4" s="1309"/>
      <c r="XB4" s="1309"/>
      <c r="XC4" s="1309"/>
      <c r="XD4" s="1309"/>
      <c r="XE4" s="1309"/>
      <c r="XF4" s="1309"/>
      <c r="XG4" s="1309"/>
      <c r="XH4" s="1309"/>
      <c r="XI4" s="1309"/>
      <c r="XJ4" s="1309"/>
      <c r="XK4" s="1309"/>
      <c r="XL4" s="1309"/>
      <c r="XM4" s="1309"/>
      <c r="XN4" s="1309"/>
      <c r="XO4" s="1309"/>
      <c r="XP4" s="1309"/>
      <c r="XQ4" s="1309"/>
      <c r="XR4" s="1309"/>
      <c r="XS4" s="1309"/>
      <c r="XT4" s="1309"/>
      <c r="XU4" s="1309"/>
      <c r="XV4" s="1309"/>
      <c r="XW4" s="1309"/>
      <c r="XX4" s="1309"/>
      <c r="XY4" s="1309"/>
      <c r="XZ4" s="1309"/>
      <c r="YA4" s="1309"/>
      <c r="YB4" s="1309"/>
      <c r="YC4" s="1309"/>
      <c r="YD4" s="1309"/>
      <c r="YE4" s="1309"/>
      <c r="YF4" s="1309"/>
      <c r="YG4" s="1309"/>
      <c r="YH4" s="1309"/>
      <c r="YI4" s="1309"/>
      <c r="YJ4" s="1309"/>
      <c r="YK4" s="1309"/>
      <c r="YL4" s="1309"/>
      <c r="YM4" s="1309"/>
      <c r="YN4" s="1309"/>
      <c r="YO4" s="1309"/>
      <c r="YP4" s="1309"/>
      <c r="YQ4" s="1309"/>
      <c r="YR4" s="1309"/>
      <c r="YS4" s="1309"/>
      <c r="YT4" s="1309"/>
      <c r="YU4" s="1309"/>
      <c r="YV4" s="1309"/>
      <c r="YW4" s="1309"/>
      <c r="YX4" s="1309"/>
      <c r="YY4" s="1309"/>
      <c r="YZ4" s="1309"/>
      <c r="ZA4" s="1309"/>
      <c r="ZB4" s="1309"/>
      <c r="ZC4" s="1309"/>
      <c r="ZD4" s="1309"/>
      <c r="ZE4" s="1309"/>
      <c r="ZF4" s="1309"/>
      <c r="ZG4" s="1309"/>
      <c r="ZH4" s="1309"/>
      <c r="ZI4" s="1309"/>
      <c r="ZJ4" s="1309"/>
      <c r="ZK4" s="1309"/>
      <c r="ZL4" s="1309"/>
      <c r="ZM4" s="1309"/>
      <c r="ZN4" s="1309"/>
      <c r="ZO4" s="1309"/>
      <c r="ZP4" s="1309"/>
      <c r="ZQ4" s="1309"/>
      <c r="ZR4" s="1309"/>
      <c r="ZS4" s="1309"/>
      <c r="ZT4" s="1309"/>
      <c r="ZU4" s="1309"/>
      <c r="ZV4" s="1309"/>
      <c r="ZW4" s="1309"/>
      <c r="ZX4" s="1309"/>
      <c r="ZY4" s="1309"/>
      <c r="ZZ4" s="1309"/>
      <c r="AAA4" s="1309"/>
      <c r="AAB4" s="1309"/>
      <c r="AAC4" s="1309"/>
      <c r="AAD4" s="1309"/>
      <c r="AAE4" s="1309"/>
      <c r="AAF4" s="1309"/>
      <c r="AAG4" s="1309"/>
      <c r="AAH4" s="1309"/>
      <c r="AAI4" s="1309"/>
      <c r="AAJ4" s="1309"/>
      <c r="AAK4" s="1309"/>
      <c r="AAL4" s="1309"/>
      <c r="AAM4" s="1309"/>
      <c r="AAN4" s="1309"/>
      <c r="AAO4" s="1309"/>
      <c r="AAP4" s="1309"/>
      <c r="AAQ4" s="1309"/>
      <c r="AAR4" s="1309"/>
      <c r="AAS4" s="1309"/>
      <c r="AAT4" s="1309"/>
      <c r="AAU4" s="1309"/>
      <c r="AAV4" s="1309"/>
      <c r="AAW4" s="1309"/>
      <c r="AAX4" s="1309"/>
      <c r="AAY4" s="1309"/>
      <c r="AAZ4" s="1309"/>
      <c r="ABA4" s="1309"/>
      <c r="ABB4" s="1309"/>
      <c r="ABC4" s="1309"/>
      <c r="ABD4" s="1309"/>
      <c r="ABE4" s="1309"/>
      <c r="ABF4" s="1309"/>
      <c r="ABG4" s="1309"/>
      <c r="ABH4" s="1309"/>
      <c r="ABI4" s="1309"/>
      <c r="ABJ4" s="1309"/>
      <c r="ABK4" s="1309"/>
      <c r="ABL4" s="1309"/>
      <c r="ABM4" s="1309"/>
      <c r="ABN4" s="1309"/>
      <c r="ABO4" s="1309"/>
      <c r="ABP4" s="1309"/>
      <c r="ABQ4" s="1309"/>
      <c r="ABR4" s="1309"/>
      <c r="ABS4" s="1309"/>
      <c r="ABT4" s="1309"/>
      <c r="ABU4" s="1309"/>
      <c r="ABV4" s="1309"/>
      <c r="ABW4" s="1309"/>
      <c r="ABX4" s="1309"/>
      <c r="ABY4" s="1309"/>
      <c r="ABZ4" s="1309"/>
      <c r="ACA4" s="1309"/>
      <c r="ACB4" s="1309"/>
      <c r="ACC4" s="1309"/>
      <c r="ACD4" s="1309"/>
      <c r="ACE4" s="1309"/>
      <c r="ACF4" s="1309"/>
      <c r="ACG4" s="1309"/>
      <c r="ACH4" s="1309"/>
      <c r="ACI4" s="1309"/>
      <c r="ACJ4" s="1309"/>
      <c r="ACK4" s="1309"/>
      <c r="ACL4" s="1309"/>
      <c r="ACM4" s="1309"/>
      <c r="ACN4" s="1309"/>
      <c r="ACO4" s="1309"/>
      <c r="ACP4" s="1309"/>
      <c r="ACQ4" s="1309"/>
      <c r="ACR4" s="1309"/>
      <c r="ACS4" s="1309"/>
      <c r="ACT4" s="1309"/>
      <c r="ACU4" s="1309"/>
      <c r="ACV4" s="1309"/>
      <c r="ACW4" s="1309"/>
      <c r="ACX4" s="1309"/>
      <c r="ACY4" s="1309"/>
      <c r="ACZ4" s="1309"/>
      <c r="ADA4" s="1309"/>
      <c r="ADB4" s="1309"/>
      <c r="ADC4" s="1309"/>
      <c r="ADD4" s="1309"/>
      <c r="ADE4" s="1309"/>
      <c r="ADF4" s="1309"/>
      <c r="ADG4" s="1309"/>
      <c r="ADH4" s="1309"/>
      <c r="ADI4" s="1309"/>
      <c r="ADJ4" s="1309"/>
      <c r="ADK4" s="1309"/>
      <c r="ADL4" s="1309"/>
      <c r="ADM4" s="1309"/>
      <c r="ADN4" s="1309"/>
      <c r="ADO4" s="1309"/>
      <c r="ADP4" s="1309"/>
      <c r="ADQ4" s="1309"/>
      <c r="ADR4" s="1309"/>
      <c r="ADS4" s="1309"/>
      <c r="ADT4" s="1309"/>
      <c r="ADU4" s="1309"/>
      <c r="ADV4" s="1309"/>
      <c r="ADW4" s="1309"/>
      <c r="ADX4" s="1309"/>
      <c r="ADY4" s="1309"/>
      <c r="ADZ4" s="1309"/>
      <c r="AEA4" s="1309"/>
      <c r="AEB4" s="1309"/>
      <c r="AEC4" s="1309"/>
      <c r="AED4" s="1309"/>
      <c r="AEE4" s="1309"/>
      <c r="AEF4" s="1309"/>
      <c r="AEG4" s="1309"/>
      <c r="AEH4" s="1309"/>
      <c r="AEI4" s="1309"/>
      <c r="AEJ4" s="1309"/>
      <c r="AEK4" s="1309"/>
      <c r="AEL4" s="1309"/>
      <c r="AEM4" s="1309"/>
      <c r="AEN4" s="1309"/>
      <c r="AEO4" s="1309"/>
      <c r="AEP4" s="1309"/>
      <c r="AEQ4" s="1309"/>
      <c r="AER4" s="1309"/>
      <c r="AES4" s="1309"/>
      <c r="AET4" s="1309"/>
      <c r="AEU4" s="1309"/>
      <c r="AEV4" s="1309"/>
      <c r="AEW4" s="1309"/>
      <c r="AEX4" s="1309"/>
      <c r="AEY4" s="1309"/>
      <c r="AEZ4" s="1309"/>
      <c r="AFA4" s="1309"/>
      <c r="AFB4" s="1309"/>
      <c r="AFC4" s="1309"/>
      <c r="AFD4" s="1309"/>
      <c r="AFE4" s="1309"/>
      <c r="AFF4" s="1309"/>
      <c r="AFG4" s="1309"/>
      <c r="AFH4" s="1309"/>
      <c r="AFI4" s="1309"/>
      <c r="AFJ4" s="1309"/>
      <c r="AFK4" s="1309"/>
      <c r="AFL4" s="1309"/>
      <c r="AFM4" s="1309"/>
      <c r="AFN4" s="1309"/>
      <c r="AFO4" s="1309"/>
      <c r="AFP4" s="1309"/>
      <c r="AFQ4" s="1309"/>
      <c r="AFR4" s="1309"/>
      <c r="AFS4" s="1309"/>
      <c r="AFT4" s="1309"/>
      <c r="AFU4" s="1309"/>
      <c r="AFV4" s="1309"/>
      <c r="AFW4" s="1309"/>
      <c r="AFX4" s="1309"/>
      <c r="AFY4" s="1309"/>
      <c r="AFZ4" s="1309"/>
      <c r="AGA4" s="1309"/>
      <c r="AGB4" s="1309"/>
      <c r="AGC4" s="1309"/>
      <c r="AGD4" s="1309"/>
      <c r="AGE4" s="1309"/>
      <c r="AGF4" s="1309"/>
      <c r="AGG4" s="1309"/>
      <c r="AGH4" s="1309"/>
      <c r="AGI4" s="1309"/>
      <c r="AGJ4" s="1309"/>
      <c r="AGK4" s="1309"/>
      <c r="AGL4" s="1309"/>
      <c r="AGM4" s="1309"/>
      <c r="AGN4" s="1309"/>
      <c r="AGO4" s="1309"/>
      <c r="AGP4" s="1309"/>
      <c r="AGQ4" s="1309"/>
      <c r="AGR4" s="1309"/>
      <c r="AGS4" s="1309"/>
      <c r="AGT4" s="1309"/>
      <c r="AGU4" s="1309"/>
      <c r="AGV4" s="1309"/>
      <c r="AGW4" s="1309"/>
      <c r="AGX4" s="1309"/>
      <c r="AGY4" s="1309"/>
      <c r="AGZ4" s="1309"/>
      <c r="AHA4" s="1309"/>
      <c r="AHB4" s="1309"/>
      <c r="AHC4" s="1309"/>
      <c r="AHD4" s="1309"/>
      <c r="AHE4" s="1309"/>
      <c r="AHF4" s="1309"/>
      <c r="AHG4" s="1309"/>
      <c r="AHH4" s="1309"/>
      <c r="AHI4" s="1309"/>
      <c r="AHJ4" s="1309"/>
      <c r="AHK4" s="1309"/>
      <c r="AHL4" s="1309"/>
      <c r="AHM4" s="1309"/>
      <c r="AHN4" s="1309"/>
      <c r="AHO4" s="1309"/>
      <c r="AHP4" s="1309"/>
      <c r="AHQ4" s="1309"/>
      <c r="AHR4" s="1309"/>
      <c r="AHS4" s="1309"/>
      <c r="AHT4" s="1309"/>
      <c r="AHU4" s="1309"/>
      <c r="AHV4" s="1309"/>
      <c r="AHW4" s="1309"/>
      <c r="AHX4" s="1309"/>
      <c r="AHY4" s="1309"/>
      <c r="AHZ4" s="1309"/>
      <c r="AIA4" s="1309"/>
      <c r="AIB4" s="1309"/>
      <c r="AIC4" s="1309"/>
      <c r="AID4" s="1309"/>
      <c r="AIE4" s="1309"/>
      <c r="AIF4" s="1309"/>
      <c r="AIG4" s="1309"/>
      <c r="AIH4" s="1309"/>
      <c r="AII4" s="1309"/>
      <c r="AIJ4" s="1309"/>
      <c r="AIK4" s="1309"/>
      <c r="AIL4" s="1309"/>
      <c r="AIM4" s="1309"/>
      <c r="AIN4" s="1309"/>
      <c r="AIO4" s="1309"/>
      <c r="AIP4" s="1309"/>
      <c r="AIQ4" s="1309"/>
      <c r="AIR4" s="1309"/>
      <c r="AIS4" s="1309"/>
      <c r="AIT4" s="1309"/>
      <c r="AIU4" s="1309"/>
      <c r="AIV4" s="1309"/>
      <c r="AIW4" s="1309"/>
      <c r="AIX4" s="1309"/>
      <c r="AIY4" s="1309"/>
      <c r="AIZ4" s="1309"/>
      <c r="AJA4" s="1309"/>
      <c r="AJB4" s="1309"/>
      <c r="AJC4" s="1309"/>
      <c r="AJD4" s="1309"/>
      <c r="AJE4" s="1309"/>
      <c r="AJF4" s="1309"/>
      <c r="AJG4" s="1309"/>
      <c r="AJH4" s="1309"/>
      <c r="AJI4" s="1309"/>
      <c r="AJJ4" s="1309"/>
      <c r="AJK4" s="1309"/>
      <c r="AJL4" s="1309"/>
      <c r="AJM4" s="1309"/>
      <c r="AJN4" s="1309"/>
      <c r="AJO4" s="1309"/>
      <c r="AJP4" s="1309"/>
      <c r="AJQ4" s="1309"/>
      <c r="AJR4" s="1309"/>
      <c r="AJS4" s="1309"/>
      <c r="AJT4" s="1309"/>
      <c r="AJU4" s="1309"/>
      <c r="AJV4" s="1309"/>
      <c r="AJW4" s="1309"/>
      <c r="AJX4" s="1309"/>
      <c r="AJY4" s="1309"/>
      <c r="AJZ4" s="1309"/>
      <c r="AKA4" s="1309"/>
      <c r="AKB4" s="1309"/>
      <c r="AKC4" s="1309"/>
      <c r="AKD4" s="1309"/>
      <c r="AKE4" s="1309"/>
      <c r="AKF4" s="1309"/>
      <c r="AKG4" s="1309"/>
      <c r="AKH4" s="1309"/>
      <c r="AKI4" s="1309"/>
      <c r="AKJ4" s="1309"/>
      <c r="AKK4" s="1309"/>
      <c r="AKL4" s="1309"/>
      <c r="AKM4" s="1309"/>
      <c r="AKN4" s="1309"/>
      <c r="AKO4" s="1309"/>
      <c r="AKP4" s="1309"/>
      <c r="AKQ4" s="1309"/>
      <c r="AKR4" s="1309"/>
      <c r="AKS4" s="1309"/>
      <c r="AKT4" s="1309"/>
      <c r="AKU4" s="1309"/>
      <c r="AKV4" s="1309"/>
      <c r="AKW4" s="1309"/>
      <c r="AKX4" s="1309"/>
      <c r="AKY4" s="1309"/>
      <c r="AKZ4" s="1309"/>
      <c r="ALA4" s="1309"/>
      <c r="ALB4" s="1309"/>
      <c r="ALC4" s="1309"/>
      <c r="ALD4" s="1309"/>
      <c r="ALE4" s="1309"/>
      <c r="ALF4" s="1309"/>
      <c r="ALG4" s="1309"/>
      <c r="ALH4" s="1309"/>
      <c r="ALI4" s="1309"/>
      <c r="ALJ4" s="1309"/>
      <c r="ALK4" s="1309"/>
      <c r="ALL4" s="1309"/>
      <c r="ALM4" s="1309"/>
      <c r="ALN4" s="1309"/>
      <c r="ALO4" s="1309"/>
      <c r="ALP4" s="1309"/>
      <c r="ALQ4" s="1309"/>
      <c r="ALR4" s="1309"/>
      <c r="ALS4" s="1309"/>
      <c r="ALT4" s="1309"/>
      <c r="ALU4" s="1309"/>
      <c r="ALV4" s="1309"/>
      <c r="ALW4" s="1309"/>
      <c r="ALX4" s="1309"/>
      <c r="ALY4" s="1309"/>
      <c r="ALZ4" s="1309"/>
      <c r="AMA4" s="1309"/>
      <c r="AMB4" s="1309"/>
      <c r="AMC4" s="1309"/>
      <c r="AMD4" s="1309"/>
      <c r="AME4" s="1309"/>
      <c r="AMF4" s="1309"/>
      <c r="AMG4" s="1309"/>
      <c r="AMH4" s="1309"/>
      <c r="AMI4" s="1309"/>
      <c r="AMJ4" s="1309"/>
      <c r="AMK4" s="1309"/>
      <c r="AML4" s="1309"/>
      <c r="AMM4" s="1309"/>
      <c r="AMN4" s="1309"/>
      <c r="AMO4" s="1309"/>
      <c r="AMP4" s="1309"/>
      <c r="AMQ4" s="1309"/>
      <c r="AMR4" s="1309"/>
      <c r="AMS4" s="1309"/>
      <c r="AMT4" s="1309"/>
      <c r="AMU4" s="1309"/>
      <c r="AMV4" s="1309"/>
      <c r="AMW4" s="1309"/>
      <c r="AMX4" s="1309"/>
      <c r="AMY4" s="1309"/>
      <c r="AMZ4" s="1309"/>
      <c r="ANA4" s="1309"/>
      <c r="ANB4" s="1309"/>
      <c r="ANC4" s="1309"/>
      <c r="AND4" s="1309"/>
      <c r="ANE4" s="1309"/>
      <c r="ANF4" s="1309"/>
      <c r="ANG4" s="1309"/>
      <c r="ANH4" s="1309"/>
      <c r="ANI4" s="1309"/>
      <c r="ANJ4" s="1309"/>
      <c r="ANK4" s="1309"/>
      <c r="ANL4" s="1309"/>
      <c r="ANM4" s="1309"/>
      <c r="ANN4" s="1309"/>
      <c r="ANO4" s="1309"/>
      <c r="ANP4" s="1309"/>
      <c r="ANQ4" s="1309"/>
      <c r="ANR4" s="1309"/>
      <c r="ANS4" s="1309"/>
      <c r="ANT4" s="1309"/>
      <c r="ANU4" s="1309"/>
      <c r="ANV4" s="1309"/>
      <c r="ANW4" s="1309"/>
      <c r="ANX4" s="1309"/>
      <c r="ANY4" s="1309"/>
      <c r="ANZ4" s="1309"/>
      <c r="AOA4" s="1309"/>
      <c r="AOB4" s="1309"/>
      <c r="AOC4" s="1309"/>
      <c r="AOD4" s="1309"/>
      <c r="AOE4" s="1309"/>
      <c r="AOF4" s="1309"/>
      <c r="AOG4" s="1309"/>
      <c r="AOH4" s="1309"/>
      <c r="AOI4" s="1309"/>
      <c r="AOJ4" s="1309"/>
      <c r="AOK4" s="1309"/>
      <c r="AOL4" s="1309"/>
      <c r="AOM4" s="1309"/>
      <c r="AON4" s="1309"/>
      <c r="AOO4" s="1309"/>
      <c r="AOP4" s="1309"/>
      <c r="AOQ4" s="1309"/>
      <c r="AOR4" s="1309"/>
      <c r="AOS4" s="1309"/>
      <c r="AOT4" s="1309"/>
      <c r="AOU4" s="1309"/>
      <c r="AOV4" s="1309"/>
      <c r="AOW4" s="1309"/>
      <c r="AOX4" s="1309"/>
      <c r="AOY4" s="1309"/>
      <c r="AOZ4" s="1309"/>
      <c r="APA4" s="1309"/>
      <c r="APB4" s="1309"/>
      <c r="APC4" s="1309"/>
      <c r="APD4" s="1309"/>
      <c r="APE4" s="1309"/>
      <c r="APF4" s="1309"/>
      <c r="APG4" s="1309"/>
      <c r="APH4" s="1309"/>
      <c r="API4" s="1309"/>
      <c r="APJ4" s="1309"/>
      <c r="APK4" s="1309"/>
      <c r="APL4" s="1309"/>
      <c r="APM4" s="1309"/>
      <c r="APN4" s="1309"/>
      <c r="APO4" s="1309"/>
      <c r="APP4" s="1309"/>
      <c r="APQ4" s="1309"/>
      <c r="APR4" s="1309"/>
      <c r="APS4" s="1309"/>
      <c r="APT4" s="1309"/>
      <c r="APU4" s="1309"/>
      <c r="APV4" s="1309"/>
      <c r="APW4" s="1309"/>
      <c r="APX4" s="1309"/>
      <c r="APY4" s="1309"/>
      <c r="APZ4" s="1309"/>
      <c r="AQA4" s="1309"/>
      <c r="AQB4" s="1309"/>
      <c r="AQC4" s="1309"/>
      <c r="AQD4" s="1309"/>
      <c r="AQE4" s="1309"/>
      <c r="AQF4" s="1309"/>
      <c r="AQG4" s="1309"/>
      <c r="AQH4" s="1309"/>
      <c r="AQI4" s="1309"/>
      <c r="AQJ4" s="1309"/>
      <c r="AQK4" s="1309"/>
      <c r="AQL4" s="1309"/>
      <c r="AQM4" s="1309"/>
      <c r="AQN4" s="1309"/>
      <c r="AQO4" s="1309"/>
      <c r="AQP4" s="1309"/>
      <c r="AQQ4" s="1309"/>
      <c r="AQR4" s="1309"/>
      <c r="AQS4" s="1309"/>
      <c r="AQT4" s="1309"/>
      <c r="AQU4" s="1309"/>
      <c r="AQV4" s="1309"/>
      <c r="AQW4" s="1309"/>
      <c r="AQX4" s="1309"/>
      <c r="AQY4" s="1309"/>
      <c r="AQZ4" s="1309"/>
      <c r="ARA4" s="1309"/>
      <c r="ARB4" s="1309"/>
      <c r="ARC4" s="1309"/>
      <c r="ARD4" s="1309"/>
      <c r="ARE4" s="1309"/>
      <c r="ARF4" s="1309"/>
      <c r="ARG4" s="1309"/>
      <c r="ARH4" s="1309"/>
      <c r="ARI4" s="1309"/>
      <c r="ARJ4" s="1309"/>
      <c r="ARK4" s="1309"/>
      <c r="ARL4" s="1309"/>
      <c r="ARM4" s="1309"/>
      <c r="ARN4" s="1309"/>
      <c r="ARO4" s="1309"/>
      <c r="ARP4" s="1309"/>
      <c r="ARQ4" s="1309"/>
      <c r="ARR4" s="1309"/>
      <c r="ARS4" s="1309"/>
      <c r="ART4" s="1309"/>
      <c r="ARU4" s="1309"/>
      <c r="ARV4" s="1309"/>
      <c r="ARW4" s="1309"/>
      <c r="ARX4" s="1309"/>
      <c r="ARY4" s="1309"/>
      <c r="ARZ4" s="1309"/>
      <c r="ASA4" s="1309"/>
      <c r="ASB4" s="1309"/>
      <c r="ASC4" s="1309"/>
      <c r="ASD4" s="1309"/>
      <c r="ASE4" s="1309"/>
      <c r="ASF4" s="1309"/>
      <c r="ASG4" s="1309"/>
      <c r="ASH4" s="1309"/>
      <c r="ASI4" s="1309"/>
      <c r="ASJ4" s="1309"/>
      <c r="ASK4" s="1309"/>
      <c r="ASL4" s="1309"/>
      <c r="ASM4" s="1309"/>
      <c r="ASN4" s="1309"/>
      <c r="ASO4" s="1309"/>
      <c r="ASP4" s="1309"/>
      <c r="ASQ4" s="1309"/>
      <c r="ASR4" s="1309"/>
      <c r="ASS4" s="1309"/>
      <c r="AST4" s="1309"/>
      <c r="ASU4" s="1309"/>
      <c r="ASV4" s="1309"/>
      <c r="ASW4" s="1309"/>
      <c r="ASX4" s="1309"/>
      <c r="ASY4" s="1309"/>
      <c r="ASZ4" s="1309"/>
      <c r="ATA4" s="1309"/>
      <c r="ATB4" s="1309"/>
      <c r="ATC4" s="1309"/>
      <c r="ATD4" s="1309"/>
      <c r="ATE4" s="1309"/>
      <c r="ATF4" s="1309"/>
      <c r="ATG4" s="1309"/>
      <c r="ATH4" s="1309"/>
      <c r="ATI4" s="1309"/>
      <c r="ATJ4" s="1309"/>
      <c r="ATK4" s="1309"/>
      <c r="ATL4" s="1309"/>
      <c r="ATM4" s="1309"/>
      <c r="ATN4" s="1309"/>
      <c r="ATO4" s="1309"/>
      <c r="ATP4" s="1309"/>
      <c r="ATQ4" s="1309"/>
      <c r="ATR4" s="1309"/>
      <c r="ATS4" s="1309"/>
      <c r="ATT4" s="1309"/>
      <c r="ATU4" s="1309"/>
      <c r="ATV4" s="1309"/>
      <c r="ATW4" s="1309"/>
      <c r="ATX4" s="1309"/>
      <c r="ATY4" s="1309"/>
      <c r="ATZ4" s="1309"/>
      <c r="AUA4" s="1309"/>
      <c r="AUB4" s="1309"/>
      <c r="AUC4" s="1309"/>
      <c r="AUD4" s="1309"/>
      <c r="AUE4" s="1309"/>
      <c r="AUF4" s="1309"/>
      <c r="AUG4" s="1309"/>
      <c r="AUH4" s="1309"/>
      <c r="AUI4" s="1309"/>
      <c r="AUJ4" s="1309"/>
      <c r="AUK4" s="1309"/>
      <c r="AUL4" s="1309"/>
      <c r="AUM4" s="1309"/>
      <c r="AUN4" s="1309"/>
      <c r="AUO4" s="1309"/>
      <c r="AUP4" s="1309"/>
      <c r="AUQ4" s="1309"/>
      <c r="AUR4" s="1309"/>
      <c r="AUS4" s="1309"/>
      <c r="AUT4" s="1309"/>
      <c r="AUU4" s="1309"/>
      <c r="AUV4" s="1309"/>
      <c r="AUW4" s="1309"/>
      <c r="AUX4" s="1309"/>
      <c r="AUY4" s="1309"/>
      <c r="AUZ4" s="1309"/>
      <c r="AVA4" s="1309"/>
      <c r="AVB4" s="1309"/>
      <c r="AVC4" s="1309"/>
      <c r="AVD4" s="1309"/>
      <c r="AVE4" s="1309"/>
      <c r="AVF4" s="1309"/>
      <c r="AVG4" s="1309"/>
      <c r="AVH4" s="1309"/>
      <c r="AVI4" s="1309"/>
      <c r="AVJ4" s="1309"/>
      <c r="AVK4" s="1309"/>
      <c r="AVL4" s="1309"/>
      <c r="AVM4" s="1309"/>
      <c r="AVN4" s="1309"/>
      <c r="AVO4" s="1309"/>
      <c r="AVP4" s="1309"/>
      <c r="AVQ4" s="1309"/>
      <c r="AVR4" s="1309"/>
      <c r="AVS4" s="1309"/>
      <c r="AVT4" s="1309"/>
      <c r="AVU4" s="1309"/>
      <c r="AVV4" s="1309"/>
      <c r="AVW4" s="1309"/>
      <c r="AVX4" s="1309"/>
      <c r="AVY4" s="1309"/>
      <c r="AVZ4" s="1309"/>
      <c r="AWA4" s="1309"/>
      <c r="AWB4" s="1309"/>
      <c r="AWC4" s="1309"/>
      <c r="AWD4" s="1309"/>
      <c r="AWE4" s="1309"/>
      <c r="AWF4" s="1309"/>
      <c r="AWG4" s="1309"/>
      <c r="AWH4" s="1309"/>
      <c r="AWI4" s="1309"/>
      <c r="AWJ4" s="1309"/>
      <c r="AWK4" s="1309"/>
      <c r="AWL4" s="1309"/>
      <c r="AWM4" s="1309"/>
      <c r="AWN4" s="1309"/>
      <c r="AWO4" s="1309"/>
      <c r="AWP4" s="1309"/>
      <c r="AWQ4" s="1309"/>
      <c r="AWR4" s="1309"/>
      <c r="AWS4" s="1309"/>
      <c r="AWT4" s="1309"/>
      <c r="AWU4" s="1309"/>
      <c r="AWV4" s="1309"/>
      <c r="AWW4" s="1309"/>
      <c r="AWX4" s="1309"/>
      <c r="AWY4" s="1309"/>
      <c r="AWZ4" s="1309"/>
      <c r="AXA4" s="1309"/>
      <c r="AXB4" s="1309"/>
      <c r="AXC4" s="1309"/>
      <c r="AXD4" s="1309"/>
      <c r="AXE4" s="1309"/>
      <c r="AXF4" s="1309"/>
      <c r="AXG4" s="1309"/>
      <c r="AXH4" s="1309"/>
      <c r="AXI4" s="1309"/>
      <c r="AXJ4" s="1309"/>
      <c r="AXK4" s="1309"/>
      <c r="AXL4" s="1309"/>
      <c r="AXM4" s="1309"/>
      <c r="AXN4" s="1309"/>
      <c r="AXO4" s="1309"/>
      <c r="AXP4" s="1309"/>
      <c r="AXQ4" s="1309"/>
      <c r="AXR4" s="1309"/>
      <c r="AXS4" s="1309"/>
      <c r="AXT4" s="1309"/>
      <c r="AXU4" s="1309"/>
      <c r="AXV4" s="1309"/>
      <c r="AXW4" s="1309"/>
      <c r="AXX4" s="1309"/>
      <c r="AXY4" s="1309"/>
      <c r="AXZ4" s="1309"/>
      <c r="AYA4" s="1309"/>
      <c r="AYB4" s="1309"/>
      <c r="AYC4" s="1309"/>
      <c r="AYD4" s="1309"/>
      <c r="AYE4" s="1309"/>
      <c r="AYF4" s="1309"/>
      <c r="AYG4" s="1309"/>
      <c r="AYH4" s="1309"/>
      <c r="AYI4" s="1309"/>
      <c r="AYJ4" s="1309"/>
      <c r="AYK4" s="1309"/>
      <c r="AYL4" s="1309"/>
      <c r="AYM4" s="1309"/>
      <c r="AYN4" s="1309"/>
      <c r="AYO4" s="1309"/>
      <c r="AYP4" s="1309"/>
      <c r="AYQ4" s="1309"/>
      <c r="AYR4" s="1309"/>
      <c r="AYS4" s="1309"/>
      <c r="AYT4" s="1309"/>
      <c r="AYU4" s="1309"/>
      <c r="AYV4" s="1309"/>
      <c r="AYW4" s="1309"/>
      <c r="AYX4" s="1309"/>
      <c r="AYY4" s="1309"/>
      <c r="AYZ4" s="1309"/>
      <c r="AZA4" s="1309"/>
      <c r="AZB4" s="1309"/>
      <c r="AZC4" s="1309"/>
      <c r="AZD4" s="1309"/>
      <c r="AZE4" s="1309"/>
      <c r="AZF4" s="1309"/>
      <c r="AZG4" s="1309"/>
      <c r="AZH4" s="1309"/>
      <c r="AZI4" s="1309"/>
      <c r="AZJ4" s="1309"/>
      <c r="AZK4" s="1309"/>
      <c r="AZL4" s="1309"/>
      <c r="AZM4" s="1309"/>
      <c r="AZN4" s="1309"/>
      <c r="AZO4" s="1309"/>
      <c r="AZP4" s="1309"/>
      <c r="AZQ4" s="1309"/>
      <c r="AZR4" s="1309"/>
      <c r="AZS4" s="1309"/>
      <c r="AZT4" s="1309"/>
      <c r="AZU4" s="1309"/>
      <c r="AZV4" s="1309"/>
      <c r="AZW4" s="1309"/>
      <c r="AZX4" s="1309"/>
      <c r="AZY4" s="1309"/>
      <c r="AZZ4" s="1309"/>
      <c r="BAA4" s="1309"/>
      <c r="BAB4" s="1309"/>
      <c r="BAC4" s="1309"/>
      <c r="BAD4" s="1309"/>
      <c r="BAE4" s="1309"/>
      <c r="BAF4" s="1309"/>
      <c r="BAG4" s="1309"/>
      <c r="BAH4" s="1309"/>
      <c r="BAI4" s="1309"/>
      <c r="BAJ4" s="1309"/>
      <c r="BAK4" s="1309"/>
      <c r="BAL4" s="1309"/>
      <c r="BAM4" s="1309"/>
      <c r="BAN4" s="1309"/>
      <c r="BAO4" s="1309"/>
      <c r="BAP4" s="1309"/>
      <c r="BAQ4" s="1309"/>
      <c r="BAR4" s="1309"/>
      <c r="BAS4" s="1309"/>
      <c r="BAT4" s="1309"/>
      <c r="BAU4" s="1309"/>
      <c r="BAV4" s="1309"/>
      <c r="BAW4" s="1309"/>
      <c r="BAX4" s="1309"/>
      <c r="BAY4" s="1309"/>
      <c r="BAZ4" s="1309"/>
      <c r="BBA4" s="1309"/>
      <c r="BBB4" s="1309"/>
      <c r="BBC4" s="1309"/>
      <c r="BBD4" s="1309"/>
      <c r="BBE4" s="1309"/>
      <c r="BBF4" s="1309"/>
      <c r="BBG4" s="1309"/>
      <c r="BBH4" s="1309"/>
      <c r="BBI4" s="1309"/>
      <c r="BBJ4" s="1309"/>
      <c r="BBK4" s="1309"/>
      <c r="BBL4" s="1309"/>
      <c r="BBM4" s="1309"/>
      <c r="BBN4" s="1309"/>
      <c r="BBO4" s="1309"/>
      <c r="BBP4" s="1309"/>
      <c r="BBQ4" s="1309"/>
      <c r="BBR4" s="1309"/>
      <c r="BBS4" s="1309"/>
      <c r="BBT4" s="1309"/>
      <c r="BBU4" s="1309"/>
      <c r="BBV4" s="1309"/>
      <c r="BBW4" s="1309"/>
      <c r="BBX4" s="1309"/>
      <c r="BBY4" s="1309"/>
      <c r="BBZ4" s="1309"/>
      <c r="BCA4" s="1309"/>
      <c r="BCB4" s="1309"/>
      <c r="BCC4" s="1309"/>
      <c r="BCD4" s="1309"/>
      <c r="BCE4" s="1309"/>
      <c r="BCF4" s="1309"/>
      <c r="BCG4" s="1309"/>
      <c r="BCH4" s="1309"/>
      <c r="BCI4" s="1309"/>
      <c r="BCJ4" s="1309"/>
      <c r="BCK4" s="1309"/>
      <c r="BCL4" s="1309"/>
      <c r="BCM4" s="1309"/>
      <c r="BCN4" s="1309"/>
      <c r="BCO4" s="1309"/>
      <c r="BCP4" s="1309"/>
      <c r="BCQ4" s="1309"/>
      <c r="BCR4" s="1309"/>
      <c r="BCS4" s="1309"/>
      <c r="BCT4" s="1309"/>
      <c r="BCU4" s="1309"/>
      <c r="BCV4" s="1309"/>
      <c r="BCW4" s="1309"/>
      <c r="BCX4" s="1309"/>
      <c r="BCY4" s="1309"/>
      <c r="BCZ4" s="1309"/>
      <c r="BDA4" s="1309"/>
      <c r="BDB4" s="1309"/>
      <c r="BDC4" s="1309"/>
      <c r="BDD4" s="1309"/>
      <c r="BDE4" s="1309"/>
      <c r="BDF4" s="1309"/>
      <c r="BDG4" s="1309"/>
      <c r="BDH4" s="1309"/>
      <c r="BDI4" s="1309"/>
      <c r="BDJ4" s="1309"/>
      <c r="BDK4" s="1309"/>
      <c r="BDL4" s="1309"/>
      <c r="BDM4" s="1309"/>
      <c r="BDN4" s="1309"/>
      <c r="BDO4" s="1309"/>
      <c r="BDP4" s="1309"/>
      <c r="BDQ4" s="1309"/>
      <c r="BDR4" s="1309"/>
      <c r="BDS4" s="1309"/>
      <c r="BDT4" s="1309"/>
      <c r="BDU4" s="1309"/>
      <c r="BDV4" s="1309"/>
      <c r="BDW4" s="1309"/>
      <c r="BDX4" s="1309"/>
      <c r="BDY4" s="1309"/>
      <c r="BDZ4" s="1309"/>
      <c r="BEA4" s="1309"/>
      <c r="BEB4" s="1309"/>
      <c r="BEC4" s="1309"/>
      <c r="BED4" s="1309"/>
      <c r="BEE4" s="1309"/>
      <c r="BEF4" s="1309"/>
      <c r="BEG4" s="1309"/>
      <c r="BEH4" s="1309"/>
      <c r="BEI4" s="1309"/>
      <c r="BEJ4" s="1309"/>
      <c r="BEK4" s="1309"/>
      <c r="BEL4" s="1309"/>
      <c r="BEM4" s="1309"/>
      <c r="BEN4" s="1309"/>
      <c r="BEO4" s="1309"/>
      <c r="BEP4" s="1309"/>
      <c r="BEQ4" s="1309"/>
      <c r="BER4" s="1309"/>
      <c r="BES4" s="1309"/>
      <c r="BET4" s="1309"/>
      <c r="BEU4" s="1309"/>
      <c r="BEV4" s="1309"/>
      <c r="BEW4" s="1309"/>
      <c r="BEX4" s="1309"/>
      <c r="BEY4" s="1309"/>
      <c r="BEZ4" s="1309"/>
      <c r="BFA4" s="1309"/>
      <c r="BFB4" s="1309"/>
      <c r="BFC4" s="1309"/>
      <c r="BFD4" s="1309"/>
      <c r="BFE4" s="1309"/>
      <c r="BFF4" s="1309"/>
      <c r="BFG4" s="1309"/>
      <c r="BFH4" s="1309"/>
      <c r="BFI4" s="1309"/>
      <c r="BFJ4" s="1309"/>
      <c r="BFK4" s="1309"/>
      <c r="BFL4" s="1309"/>
      <c r="BFM4" s="1309"/>
      <c r="BFN4" s="1309"/>
      <c r="BFO4" s="1309"/>
      <c r="BFP4" s="1309"/>
      <c r="BFQ4" s="1309"/>
      <c r="BFR4" s="1309"/>
      <c r="BFS4" s="1309"/>
      <c r="BFT4" s="1309"/>
      <c r="BFU4" s="1309"/>
      <c r="BFV4" s="1309"/>
      <c r="BFW4" s="1309"/>
      <c r="BFX4" s="1309"/>
      <c r="BFY4" s="1309"/>
      <c r="BFZ4" s="1309"/>
      <c r="BGA4" s="1309"/>
      <c r="BGB4" s="1309"/>
      <c r="BGC4" s="1309"/>
      <c r="BGD4" s="1309"/>
      <c r="BGE4" s="1309"/>
      <c r="BGF4" s="1309"/>
      <c r="BGG4" s="1309"/>
      <c r="BGH4" s="1309"/>
      <c r="BGI4" s="1309"/>
      <c r="BGJ4" s="1309"/>
      <c r="BGK4" s="1309"/>
      <c r="BGL4" s="1309"/>
      <c r="BGM4" s="1309"/>
      <c r="BGN4" s="1309"/>
      <c r="BGO4" s="1309"/>
      <c r="BGP4" s="1309"/>
      <c r="BGQ4" s="1309"/>
      <c r="BGR4" s="1309"/>
      <c r="BGS4" s="1309"/>
      <c r="BGT4" s="1309"/>
      <c r="BGU4" s="1309"/>
      <c r="BGV4" s="1309"/>
      <c r="BGW4" s="1309"/>
      <c r="BGX4" s="1309"/>
      <c r="BGY4" s="1309"/>
      <c r="BGZ4" s="1309"/>
      <c r="BHA4" s="1309"/>
      <c r="BHB4" s="1309"/>
      <c r="BHC4" s="1309"/>
      <c r="BHD4" s="1309"/>
      <c r="BHE4" s="1309"/>
      <c r="BHF4" s="1309"/>
      <c r="BHG4" s="1309"/>
      <c r="BHH4" s="1309"/>
      <c r="BHI4" s="1309"/>
      <c r="BHJ4" s="1309"/>
      <c r="BHK4" s="1309"/>
      <c r="BHL4" s="1309"/>
      <c r="BHM4" s="1309"/>
      <c r="BHN4" s="1309"/>
      <c r="BHO4" s="1309"/>
      <c r="BHP4" s="1309"/>
      <c r="BHQ4" s="1309"/>
      <c r="BHR4" s="1309"/>
      <c r="BHS4" s="1309"/>
      <c r="BHT4" s="1309"/>
      <c r="BHU4" s="1309"/>
      <c r="BHV4" s="1309"/>
      <c r="BHW4" s="1309"/>
      <c r="BHX4" s="1309"/>
      <c r="BHY4" s="1309"/>
      <c r="BHZ4" s="1309"/>
      <c r="BIA4" s="1309"/>
      <c r="BIB4" s="1309"/>
      <c r="BIC4" s="1309"/>
      <c r="BID4" s="1309"/>
      <c r="BIE4" s="1309"/>
      <c r="BIF4" s="1309"/>
      <c r="BIG4" s="1309"/>
      <c r="BIH4" s="1309"/>
      <c r="BII4" s="1309"/>
      <c r="BIJ4" s="1309"/>
      <c r="BIK4" s="1309"/>
      <c r="BIL4" s="1309"/>
      <c r="BIM4" s="1309"/>
      <c r="BIN4" s="1309"/>
      <c r="BIO4" s="1309"/>
      <c r="BIP4" s="1309"/>
      <c r="BIQ4" s="1309"/>
      <c r="BIR4" s="1309"/>
      <c r="BIS4" s="1309"/>
      <c r="BIT4" s="1309"/>
      <c r="BIU4" s="1309"/>
      <c r="BIV4" s="1309"/>
      <c r="BIW4" s="1309"/>
      <c r="BIX4" s="1309"/>
      <c r="BIY4" s="1309"/>
      <c r="BIZ4" s="1309"/>
      <c r="BJA4" s="1309"/>
      <c r="BJB4" s="1309"/>
      <c r="BJC4" s="1309"/>
      <c r="BJD4" s="1309"/>
      <c r="BJE4" s="1309"/>
      <c r="BJF4" s="1309"/>
      <c r="BJG4" s="1309"/>
      <c r="BJH4" s="1309"/>
      <c r="BJI4" s="1309"/>
      <c r="BJJ4" s="1309"/>
      <c r="BJK4" s="1309"/>
      <c r="BJL4" s="1309"/>
      <c r="BJM4" s="1309"/>
      <c r="BJN4" s="1309"/>
      <c r="BJO4" s="1309"/>
      <c r="BJP4" s="1309"/>
      <c r="BJQ4" s="1309"/>
      <c r="BJR4" s="1309"/>
      <c r="BJS4" s="1309"/>
      <c r="BJT4" s="1309"/>
      <c r="BJU4" s="1309"/>
      <c r="BJV4" s="1309"/>
      <c r="BJW4" s="1309"/>
      <c r="BJX4" s="1309"/>
      <c r="BJY4" s="1309"/>
      <c r="BJZ4" s="1309"/>
      <c r="BKA4" s="1309"/>
      <c r="BKB4" s="1309"/>
      <c r="BKC4" s="1309"/>
      <c r="BKD4" s="1309"/>
      <c r="BKE4" s="1309"/>
      <c r="BKF4" s="1309"/>
      <c r="BKG4" s="1309"/>
      <c r="BKH4" s="1309"/>
      <c r="BKI4" s="1309"/>
      <c r="BKJ4" s="1309"/>
      <c r="BKK4" s="1309"/>
      <c r="BKL4" s="1309"/>
      <c r="BKM4" s="1309"/>
      <c r="BKN4" s="1309"/>
      <c r="BKO4" s="1309"/>
      <c r="BKP4" s="1309"/>
      <c r="BKQ4" s="1309"/>
      <c r="BKR4" s="1309"/>
      <c r="BKS4" s="1309"/>
      <c r="BKT4" s="1309"/>
      <c r="BKU4" s="1309"/>
      <c r="BKV4" s="1309"/>
      <c r="BKW4" s="1309"/>
      <c r="BKX4" s="1309"/>
      <c r="BKY4" s="1309"/>
      <c r="BKZ4" s="1309"/>
      <c r="BLA4" s="1309"/>
      <c r="BLB4" s="1309"/>
      <c r="BLC4" s="1309"/>
      <c r="BLD4" s="1309"/>
      <c r="BLE4" s="1309"/>
      <c r="BLF4" s="1309"/>
      <c r="BLG4" s="1309"/>
      <c r="BLH4" s="1309"/>
      <c r="BLI4" s="1309"/>
      <c r="BLJ4" s="1309"/>
      <c r="BLK4" s="1309"/>
      <c r="BLL4" s="1309"/>
      <c r="BLM4" s="1309"/>
      <c r="BLN4" s="1309"/>
      <c r="BLO4" s="1309"/>
      <c r="BLP4" s="1309"/>
      <c r="BLQ4" s="1309"/>
      <c r="BLR4" s="1309"/>
      <c r="BLS4" s="1309"/>
      <c r="BLT4" s="1309"/>
      <c r="BLU4" s="1309"/>
      <c r="BLV4" s="1309"/>
      <c r="BLW4" s="1309"/>
      <c r="BLX4" s="1309"/>
      <c r="BLY4" s="1309"/>
      <c r="BLZ4" s="1309"/>
      <c r="BMA4" s="1309"/>
      <c r="BMB4" s="1309"/>
      <c r="BMC4" s="1309"/>
      <c r="BMD4" s="1309"/>
      <c r="BME4" s="1309"/>
      <c r="BMF4" s="1309"/>
      <c r="BMG4" s="1309"/>
      <c r="BMH4" s="1309"/>
      <c r="BMI4" s="1309"/>
      <c r="BMJ4" s="1309"/>
      <c r="BMK4" s="1309"/>
      <c r="BML4" s="1309"/>
      <c r="BMM4" s="1309"/>
      <c r="BMN4" s="1309"/>
      <c r="BMO4" s="1309"/>
      <c r="BMP4" s="1309"/>
      <c r="BMQ4" s="1309"/>
      <c r="BMR4" s="1309"/>
      <c r="BMS4" s="1309"/>
      <c r="BMT4" s="1309"/>
      <c r="BMU4" s="1309"/>
      <c r="BMV4" s="1309"/>
      <c r="BMW4" s="1309"/>
      <c r="BMX4" s="1309"/>
      <c r="BMY4" s="1309"/>
      <c r="BMZ4" s="1309"/>
      <c r="BNA4" s="1309"/>
      <c r="BNB4" s="1309"/>
      <c r="BNC4" s="1309"/>
      <c r="BND4" s="1309"/>
      <c r="BNE4" s="1309"/>
      <c r="BNF4" s="1309"/>
      <c r="BNG4" s="1309"/>
      <c r="BNH4" s="1309"/>
      <c r="BNI4" s="1309"/>
      <c r="BNJ4" s="1309"/>
      <c r="BNK4" s="1309"/>
      <c r="BNL4" s="1309"/>
      <c r="BNM4" s="1309"/>
      <c r="BNN4" s="1309"/>
      <c r="BNO4" s="1309"/>
      <c r="BNP4" s="1309"/>
      <c r="BNQ4" s="1309"/>
      <c r="BNR4" s="1309"/>
      <c r="BNS4" s="1309"/>
      <c r="BNT4" s="1309"/>
      <c r="BNU4" s="1309"/>
      <c r="BNV4" s="1309"/>
      <c r="BNW4" s="1309"/>
      <c r="BNX4" s="1309"/>
      <c r="BNY4" s="1309"/>
      <c r="BNZ4" s="1309"/>
      <c r="BOA4" s="1309"/>
      <c r="BOB4" s="1309"/>
      <c r="BOC4" s="1309"/>
      <c r="BOD4" s="1309"/>
      <c r="BOE4" s="1309"/>
      <c r="BOF4" s="1309"/>
      <c r="BOG4" s="1309"/>
      <c r="BOH4" s="1309"/>
      <c r="BOI4" s="1309"/>
      <c r="BOJ4" s="1309"/>
      <c r="BOK4" s="1309"/>
      <c r="BOL4" s="1309"/>
      <c r="BOM4" s="1309"/>
      <c r="BON4" s="1309"/>
      <c r="BOO4" s="1309"/>
      <c r="BOP4" s="1309"/>
      <c r="BOQ4" s="1309"/>
      <c r="BOR4" s="1309"/>
      <c r="BOS4" s="1309"/>
      <c r="BOT4" s="1309"/>
      <c r="BOU4" s="1309"/>
      <c r="BOV4" s="1309"/>
      <c r="BOW4" s="1309"/>
      <c r="BOX4" s="1309"/>
      <c r="BOY4" s="1309"/>
      <c r="BOZ4" s="1309"/>
      <c r="BPA4" s="1309"/>
      <c r="BPB4" s="1309"/>
      <c r="BPC4" s="1309"/>
      <c r="BPD4" s="1309"/>
      <c r="BPE4" s="1309"/>
      <c r="BPF4" s="1309"/>
      <c r="BPG4" s="1309"/>
      <c r="BPH4" s="1309"/>
      <c r="BPI4" s="1309"/>
      <c r="BPJ4" s="1309"/>
      <c r="BPK4" s="1309"/>
      <c r="BPL4" s="1309"/>
      <c r="BPM4" s="1309"/>
      <c r="BPN4" s="1309"/>
      <c r="BPO4" s="1309"/>
      <c r="BPP4" s="1309"/>
      <c r="BPQ4" s="1309"/>
      <c r="BPR4" s="1309"/>
      <c r="BPS4" s="1309"/>
      <c r="BPT4" s="1309"/>
      <c r="BPU4" s="1309"/>
      <c r="BPV4" s="1309"/>
      <c r="BPW4" s="1309"/>
      <c r="BPX4" s="1309"/>
      <c r="BPY4" s="1309"/>
      <c r="BPZ4" s="1309"/>
      <c r="BQA4" s="1309"/>
      <c r="BQB4" s="1309"/>
      <c r="BQC4" s="1309"/>
      <c r="BQD4" s="1309"/>
      <c r="BQE4" s="1309"/>
      <c r="BQF4" s="1309"/>
      <c r="BQG4" s="1309"/>
      <c r="BQH4" s="1309"/>
      <c r="BQI4" s="1309"/>
      <c r="BQJ4" s="1309"/>
      <c r="BQK4" s="1309"/>
      <c r="BQL4" s="1309"/>
      <c r="BQM4" s="1309"/>
      <c r="BQN4" s="1309"/>
      <c r="BQO4" s="1309"/>
      <c r="BQP4" s="1309"/>
      <c r="BQQ4" s="1309"/>
      <c r="BQR4" s="1309"/>
      <c r="BQS4" s="1309"/>
      <c r="BQT4" s="1309"/>
      <c r="BQU4" s="1309"/>
      <c r="BQV4" s="1309"/>
      <c r="BQW4" s="1309"/>
      <c r="BQX4" s="1309"/>
      <c r="BQY4" s="1309"/>
      <c r="BQZ4" s="1309"/>
      <c r="BRA4" s="1309"/>
      <c r="BRB4" s="1309"/>
      <c r="BRC4" s="1309"/>
      <c r="BRD4" s="1309"/>
      <c r="BRE4" s="1309"/>
      <c r="BRF4" s="1309"/>
      <c r="BRG4" s="1309"/>
      <c r="BRH4" s="1309"/>
      <c r="BRI4" s="1309"/>
      <c r="BRJ4" s="1309"/>
      <c r="BRK4" s="1309"/>
      <c r="BRL4" s="1309"/>
      <c r="BRM4" s="1309"/>
      <c r="BRN4" s="1309"/>
      <c r="BRO4" s="1309"/>
      <c r="BRP4" s="1309"/>
      <c r="BRQ4" s="1309"/>
      <c r="BRR4" s="1309"/>
      <c r="BRS4" s="1309"/>
      <c r="BRT4" s="1309"/>
      <c r="BRU4" s="1309"/>
      <c r="BRV4" s="1309"/>
      <c r="BRW4" s="1309"/>
      <c r="BRX4" s="1309"/>
      <c r="BRY4" s="1309"/>
      <c r="BRZ4" s="1309"/>
      <c r="BSA4" s="1309"/>
      <c r="BSB4" s="1309"/>
      <c r="BSC4" s="1309"/>
      <c r="BSD4" s="1309"/>
      <c r="BSE4" s="1309"/>
      <c r="BSF4" s="1309"/>
      <c r="BSG4" s="1309"/>
      <c r="BSH4" s="1309"/>
      <c r="BSI4" s="1309"/>
      <c r="BSJ4" s="1309"/>
      <c r="BSK4" s="1309"/>
      <c r="BSL4" s="1309"/>
      <c r="BSM4" s="1309"/>
      <c r="BSN4" s="1309"/>
      <c r="BSO4" s="1309"/>
      <c r="BSP4" s="1309"/>
      <c r="BSQ4" s="1309"/>
      <c r="BSR4" s="1309"/>
      <c r="BSS4" s="1309"/>
      <c r="BST4" s="1309"/>
      <c r="BSU4" s="1309"/>
      <c r="BSV4" s="1309"/>
      <c r="BSW4" s="1309"/>
      <c r="BSX4" s="1309"/>
      <c r="BSY4" s="1309"/>
      <c r="BSZ4" s="1309"/>
      <c r="BTA4" s="1309"/>
      <c r="BTB4" s="1309"/>
      <c r="BTC4" s="1309"/>
      <c r="BTD4" s="1309"/>
      <c r="BTE4" s="1309"/>
      <c r="BTF4" s="1309"/>
      <c r="BTG4" s="1309"/>
      <c r="BTH4" s="1309"/>
      <c r="BTI4" s="1309"/>
      <c r="BTJ4" s="1309"/>
      <c r="BTK4" s="1309"/>
      <c r="BTL4" s="1309"/>
      <c r="BTM4" s="1309"/>
      <c r="BTN4" s="1309"/>
      <c r="BTO4" s="1309"/>
      <c r="BTP4" s="1309"/>
      <c r="BTQ4" s="1309"/>
      <c r="BTR4" s="1309"/>
      <c r="BTS4" s="1309"/>
      <c r="BTT4" s="1309"/>
      <c r="BTU4" s="1309"/>
      <c r="BTV4" s="1309"/>
      <c r="BTW4" s="1309"/>
      <c r="BTX4" s="1309"/>
      <c r="BTY4" s="1309"/>
      <c r="BTZ4" s="1309"/>
      <c r="BUA4" s="1309"/>
      <c r="BUB4" s="1309"/>
      <c r="BUC4" s="1309"/>
      <c r="BUD4" s="1309"/>
      <c r="BUE4" s="1309"/>
      <c r="BUF4" s="1309"/>
      <c r="BUG4" s="1309"/>
      <c r="BUH4" s="1309"/>
      <c r="BUI4" s="1309"/>
      <c r="BUJ4" s="1309"/>
      <c r="BUK4" s="1309"/>
      <c r="BUL4" s="1309"/>
      <c r="BUM4" s="1309"/>
      <c r="BUN4" s="1309"/>
      <c r="BUO4" s="1309"/>
      <c r="BUP4" s="1309"/>
      <c r="BUQ4" s="1309"/>
      <c r="BUR4" s="1309"/>
      <c r="BUS4" s="1309"/>
      <c r="BUT4" s="1309"/>
      <c r="BUU4" s="1309"/>
      <c r="BUV4" s="1309"/>
      <c r="BUW4" s="1309"/>
      <c r="BUX4" s="1309"/>
      <c r="BUY4" s="1309"/>
      <c r="BUZ4" s="1309"/>
      <c r="BVA4" s="1309"/>
      <c r="BVB4" s="1309"/>
      <c r="BVC4" s="1309"/>
      <c r="BVD4" s="1309"/>
      <c r="BVE4" s="1309"/>
      <c r="BVF4" s="1309"/>
      <c r="BVG4" s="1309"/>
      <c r="BVH4" s="1309"/>
      <c r="BVI4" s="1309"/>
      <c r="BVJ4" s="1309"/>
      <c r="BVK4" s="1309"/>
      <c r="BVL4" s="1309"/>
      <c r="BVM4" s="1309"/>
      <c r="BVN4" s="1309"/>
      <c r="BVO4" s="1309"/>
      <c r="BVP4" s="1309"/>
      <c r="BVQ4" s="1309"/>
      <c r="BVR4" s="1309"/>
      <c r="BVS4" s="1309"/>
      <c r="BVT4" s="1309"/>
      <c r="BVU4" s="1309"/>
      <c r="BVV4" s="1309"/>
      <c r="BVW4" s="1309"/>
      <c r="BVX4" s="1309"/>
      <c r="BVY4" s="1309"/>
      <c r="BVZ4" s="1309"/>
      <c r="BWA4" s="1309"/>
      <c r="BWB4" s="1309"/>
      <c r="BWC4" s="1309"/>
      <c r="BWD4" s="1309"/>
      <c r="BWE4" s="1309"/>
      <c r="BWF4" s="1309"/>
      <c r="BWG4" s="1309"/>
      <c r="BWH4" s="1309"/>
      <c r="BWI4" s="1309"/>
      <c r="BWJ4" s="1309"/>
      <c r="BWK4" s="1309"/>
      <c r="BWL4" s="1309"/>
      <c r="BWM4" s="1309"/>
      <c r="BWN4" s="1309"/>
      <c r="BWO4" s="1309"/>
      <c r="BWP4" s="1309"/>
      <c r="BWQ4" s="1309"/>
      <c r="BWR4" s="1309"/>
      <c r="BWS4" s="1309"/>
      <c r="BWT4" s="1309"/>
      <c r="BWU4" s="1309"/>
      <c r="BWV4" s="1309"/>
      <c r="BWW4" s="1309"/>
      <c r="BWX4" s="1309"/>
      <c r="BWY4" s="1309"/>
      <c r="BWZ4" s="1309"/>
      <c r="BXA4" s="1309"/>
      <c r="BXB4" s="1309"/>
      <c r="BXC4" s="1309"/>
      <c r="BXD4" s="1309"/>
      <c r="BXE4" s="1309"/>
      <c r="BXF4" s="1309"/>
      <c r="BXG4" s="1309"/>
      <c r="BXH4" s="1309"/>
      <c r="BXI4" s="1309"/>
      <c r="BXJ4" s="1309"/>
      <c r="BXK4" s="1309"/>
      <c r="BXL4" s="1309"/>
      <c r="BXM4" s="1309"/>
      <c r="BXN4" s="1309"/>
      <c r="BXO4" s="1309"/>
      <c r="BXP4" s="1309"/>
      <c r="BXQ4" s="1309"/>
      <c r="BXR4" s="1309"/>
      <c r="BXS4" s="1309"/>
      <c r="BXT4" s="1309"/>
      <c r="BXU4" s="1309"/>
      <c r="BXV4" s="1309"/>
      <c r="BXW4" s="1309"/>
      <c r="BXX4" s="1309"/>
      <c r="BXY4" s="1309"/>
      <c r="BXZ4" s="1309"/>
      <c r="BYA4" s="1309"/>
      <c r="BYB4" s="1309"/>
      <c r="BYC4" s="1309"/>
      <c r="BYD4" s="1309"/>
      <c r="BYE4" s="1309"/>
      <c r="BYF4" s="1309"/>
      <c r="BYG4" s="1309"/>
      <c r="BYH4" s="1309"/>
      <c r="BYI4" s="1309"/>
      <c r="BYJ4" s="1309"/>
      <c r="BYK4" s="1309"/>
      <c r="BYL4" s="1309"/>
      <c r="BYM4" s="1309"/>
      <c r="BYN4" s="1309"/>
      <c r="BYO4" s="1309"/>
      <c r="BYP4" s="1309"/>
      <c r="BYQ4" s="1309"/>
      <c r="BYR4" s="1309"/>
      <c r="BYS4" s="1309"/>
      <c r="BYT4" s="1309"/>
      <c r="BYU4" s="1309"/>
      <c r="BYV4" s="1309"/>
      <c r="BYW4" s="1309"/>
      <c r="BYX4" s="1309"/>
      <c r="BYY4" s="1309"/>
      <c r="BYZ4" s="1309"/>
      <c r="BZA4" s="1309"/>
      <c r="BZB4" s="1309"/>
      <c r="BZC4" s="1309"/>
      <c r="BZD4" s="1309"/>
      <c r="BZE4" s="1309"/>
      <c r="BZF4" s="1309"/>
      <c r="BZG4" s="1309"/>
      <c r="BZH4" s="1309"/>
      <c r="BZI4" s="1309"/>
      <c r="BZJ4" s="1309"/>
      <c r="BZK4" s="1309"/>
      <c r="BZL4" s="1309"/>
      <c r="BZM4" s="1309"/>
      <c r="BZN4" s="1309"/>
      <c r="BZO4" s="1309"/>
      <c r="BZP4" s="1309"/>
      <c r="BZQ4" s="1309"/>
      <c r="BZR4" s="1309"/>
      <c r="BZS4" s="1309"/>
      <c r="BZT4" s="1309"/>
      <c r="BZU4" s="1309"/>
      <c r="BZV4" s="1309"/>
      <c r="BZW4" s="1309"/>
      <c r="BZX4" s="1309"/>
      <c r="BZY4" s="1309"/>
      <c r="BZZ4" s="1309"/>
      <c r="CAA4" s="1309"/>
      <c r="CAB4" s="1309"/>
      <c r="CAC4" s="1309"/>
      <c r="CAD4" s="1309"/>
      <c r="CAE4" s="1309"/>
      <c r="CAF4" s="1309"/>
      <c r="CAG4" s="1309"/>
      <c r="CAH4" s="1309"/>
      <c r="CAI4" s="1309"/>
      <c r="CAJ4" s="1309"/>
      <c r="CAK4" s="1309"/>
      <c r="CAL4" s="1309"/>
      <c r="CAM4" s="1309"/>
      <c r="CAN4" s="1309"/>
      <c r="CAO4" s="1309"/>
      <c r="CAP4" s="1309"/>
      <c r="CAQ4" s="1309"/>
      <c r="CAR4" s="1309"/>
      <c r="CAS4" s="1309"/>
      <c r="CAT4" s="1309"/>
      <c r="CAU4" s="1309"/>
      <c r="CAV4" s="1309"/>
      <c r="CAW4" s="1309"/>
      <c r="CAX4" s="1309"/>
      <c r="CAY4" s="1309"/>
      <c r="CAZ4" s="1309"/>
      <c r="CBA4" s="1309"/>
      <c r="CBB4" s="1309"/>
      <c r="CBC4" s="1309"/>
      <c r="CBD4" s="1309"/>
      <c r="CBE4" s="1309"/>
      <c r="CBF4" s="1309"/>
      <c r="CBG4" s="1309"/>
      <c r="CBH4" s="1309"/>
      <c r="CBI4" s="1309"/>
      <c r="CBJ4" s="1309"/>
      <c r="CBK4" s="1309"/>
      <c r="CBL4" s="1309"/>
      <c r="CBM4" s="1309"/>
      <c r="CBN4" s="1309"/>
      <c r="CBO4" s="1309"/>
      <c r="CBP4" s="1309"/>
      <c r="CBQ4" s="1309"/>
      <c r="CBR4" s="1309"/>
      <c r="CBS4" s="1309"/>
      <c r="CBT4" s="1309"/>
      <c r="CBU4" s="1309"/>
      <c r="CBV4" s="1309"/>
      <c r="CBW4" s="1309"/>
      <c r="CBX4" s="1309"/>
      <c r="CBY4" s="1309"/>
      <c r="CBZ4" s="1309"/>
      <c r="CCA4" s="1309"/>
      <c r="CCB4" s="1309"/>
      <c r="CCC4" s="1309"/>
      <c r="CCD4" s="1309"/>
      <c r="CCE4" s="1309"/>
      <c r="CCF4" s="1309"/>
      <c r="CCG4" s="1309"/>
      <c r="CCH4" s="1309"/>
      <c r="CCI4" s="1309"/>
      <c r="CCJ4" s="1309"/>
      <c r="CCK4" s="1309"/>
      <c r="CCL4" s="1309"/>
      <c r="CCM4" s="1309"/>
      <c r="CCN4" s="1309"/>
      <c r="CCO4" s="1309"/>
      <c r="CCP4" s="1309"/>
      <c r="CCQ4" s="1309"/>
      <c r="CCR4" s="1309"/>
      <c r="CCS4" s="1309"/>
      <c r="CCT4" s="1309"/>
      <c r="CCU4" s="1309"/>
      <c r="CCV4" s="1309"/>
      <c r="CCW4" s="1309"/>
      <c r="CCX4" s="1309"/>
      <c r="CCY4" s="1309"/>
      <c r="CCZ4" s="1309"/>
      <c r="CDA4" s="1309"/>
      <c r="CDB4" s="1309"/>
      <c r="CDC4" s="1309"/>
      <c r="CDD4" s="1309"/>
      <c r="CDE4" s="1309"/>
      <c r="CDF4" s="1309"/>
      <c r="CDG4" s="1309"/>
      <c r="CDH4" s="1309"/>
      <c r="CDI4" s="1309"/>
      <c r="CDJ4" s="1309"/>
      <c r="CDK4" s="1309"/>
      <c r="CDL4" s="1309"/>
      <c r="CDM4" s="1309"/>
      <c r="CDN4" s="1309"/>
      <c r="CDO4" s="1309"/>
      <c r="CDP4" s="1309"/>
      <c r="CDQ4" s="1309"/>
      <c r="CDR4" s="1309"/>
      <c r="CDS4" s="1309"/>
      <c r="CDT4" s="1309"/>
      <c r="CDU4" s="1309"/>
      <c r="CDV4" s="1309"/>
      <c r="CDW4" s="1309"/>
      <c r="CDX4" s="1309"/>
      <c r="CDY4" s="1309"/>
      <c r="CDZ4" s="1309"/>
      <c r="CEA4" s="1309"/>
      <c r="CEB4" s="1309"/>
      <c r="CEC4" s="1309"/>
      <c r="CED4" s="1309"/>
      <c r="CEE4" s="1309"/>
      <c r="CEF4" s="1309"/>
      <c r="CEG4" s="1309"/>
      <c r="CEH4" s="1309"/>
      <c r="CEI4" s="1309"/>
      <c r="CEJ4" s="1309"/>
      <c r="CEK4" s="1309"/>
      <c r="CEL4" s="1309"/>
      <c r="CEM4" s="1309"/>
      <c r="CEN4" s="1309"/>
      <c r="CEO4" s="1309"/>
      <c r="CEP4" s="1309"/>
      <c r="CEQ4" s="1309"/>
      <c r="CER4" s="1309"/>
      <c r="CES4" s="1309"/>
      <c r="CET4" s="1309"/>
      <c r="CEU4" s="1309"/>
      <c r="CEV4" s="1309"/>
      <c r="CEW4" s="1309"/>
      <c r="CEX4" s="1309"/>
      <c r="CEY4" s="1309"/>
      <c r="CEZ4" s="1309"/>
      <c r="CFA4" s="1309"/>
      <c r="CFB4" s="1309"/>
      <c r="CFC4" s="1309"/>
      <c r="CFD4" s="1309"/>
      <c r="CFE4" s="1309"/>
      <c r="CFF4" s="1309"/>
      <c r="CFG4" s="1309"/>
      <c r="CFH4" s="1309"/>
      <c r="CFI4" s="1309"/>
      <c r="CFJ4" s="1309"/>
      <c r="CFK4" s="1309"/>
      <c r="CFL4" s="1309"/>
      <c r="CFM4" s="1309"/>
      <c r="CFN4" s="1309"/>
      <c r="CFO4" s="1309"/>
      <c r="CFP4" s="1309"/>
      <c r="CFQ4" s="1309"/>
      <c r="CFR4" s="1309"/>
      <c r="CFS4" s="1309"/>
      <c r="CFT4" s="1309"/>
      <c r="CFU4" s="1309"/>
      <c r="CFV4" s="1309"/>
      <c r="CFW4" s="1309"/>
      <c r="CFX4" s="1309"/>
      <c r="CFY4" s="1309"/>
      <c r="CFZ4" s="1309"/>
      <c r="CGA4" s="1309"/>
      <c r="CGB4" s="1309"/>
      <c r="CGC4" s="1309"/>
      <c r="CGD4" s="1309"/>
      <c r="CGE4" s="1309"/>
      <c r="CGF4" s="1309"/>
      <c r="CGG4" s="1309"/>
      <c r="CGH4" s="1309"/>
      <c r="CGI4" s="1309"/>
      <c r="CGJ4" s="1309"/>
      <c r="CGK4" s="1309"/>
      <c r="CGL4" s="1309"/>
      <c r="CGM4" s="1309"/>
      <c r="CGN4" s="1309"/>
      <c r="CGO4" s="1309"/>
      <c r="CGP4" s="1309"/>
      <c r="CGQ4" s="1309"/>
      <c r="CGR4" s="1309"/>
      <c r="CGS4" s="1309"/>
      <c r="CGT4" s="1309"/>
      <c r="CGU4" s="1309"/>
      <c r="CGV4" s="1309"/>
      <c r="CGW4" s="1309"/>
      <c r="CGX4" s="1309"/>
      <c r="CGY4" s="1309"/>
      <c r="CGZ4" s="1309"/>
      <c r="CHA4" s="1309"/>
      <c r="CHB4" s="1309"/>
      <c r="CHC4" s="1309"/>
      <c r="CHD4" s="1309"/>
      <c r="CHE4" s="1309"/>
      <c r="CHF4" s="1309"/>
      <c r="CHG4" s="1309"/>
      <c r="CHH4" s="1309"/>
      <c r="CHI4" s="1309"/>
      <c r="CHJ4" s="1309"/>
      <c r="CHK4" s="1309"/>
      <c r="CHL4" s="1309"/>
      <c r="CHM4" s="1309"/>
      <c r="CHN4" s="1309"/>
      <c r="CHO4" s="1309"/>
      <c r="CHP4" s="1309"/>
      <c r="CHQ4" s="1309"/>
      <c r="CHR4" s="1309"/>
      <c r="CHS4" s="1309"/>
      <c r="CHT4" s="1309"/>
      <c r="CHU4" s="1309"/>
      <c r="CHV4" s="1309"/>
      <c r="CHW4" s="1309"/>
      <c r="CHX4" s="1309"/>
      <c r="CHY4" s="1309"/>
      <c r="CHZ4" s="1309"/>
      <c r="CIA4" s="1309"/>
      <c r="CIB4" s="1309"/>
      <c r="CIC4" s="1309"/>
      <c r="CID4" s="1309"/>
      <c r="CIE4" s="1309"/>
      <c r="CIF4" s="1309"/>
      <c r="CIG4" s="1309"/>
      <c r="CIH4" s="1309"/>
      <c r="CII4" s="1309"/>
      <c r="CIJ4" s="1309"/>
      <c r="CIK4" s="1309"/>
      <c r="CIL4" s="1309"/>
      <c r="CIM4" s="1309"/>
      <c r="CIN4" s="1309"/>
      <c r="CIO4" s="1309"/>
      <c r="CIP4" s="1309"/>
      <c r="CIQ4" s="1309"/>
      <c r="CIR4" s="1309"/>
      <c r="CIS4" s="1309"/>
      <c r="CIT4" s="1309"/>
      <c r="CIU4" s="1309"/>
      <c r="CIV4" s="1309"/>
      <c r="CIW4" s="1309"/>
      <c r="CIX4" s="1309"/>
      <c r="CIY4" s="1309"/>
      <c r="CIZ4" s="1309"/>
      <c r="CJA4" s="1309"/>
      <c r="CJB4" s="1309"/>
      <c r="CJC4" s="1309"/>
      <c r="CJD4" s="1309"/>
      <c r="CJE4" s="1309"/>
      <c r="CJF4" s="1309"/>
      <c r="CJG4" s="1309"/>
      <c r="CJH4" s="1309"/>
      <c r="CJI4" s="1309"/>
      <c r="CJJ4" s="1309"/>
      <c r="CJK4" s="1309"/>
      <c r="CJL4" s="1309"/>
      <c r="CJM4" s="1309"/>
      <c r="CJN4" s="1309"/>
      <c r="CJO4" s="1309"/>
      <c r="CJP4" s="1309"/>
      <c r="CJQ4" s="1309"/>
      <c r="CJR4" s="1309"/>
      <c r="CJS4" s="1309"/>
      <c r="CJT4" s="1309"/>
      <c r="CJU4" s="1309"/>
      <c r="CJV4" s="1309"/>
      <c r="CJW4" s="1309"/>
      <c r="CJX4" s="1309"/>
      <c r="CJY4" s="1309"/>
      <c r="CJZ4" s="1309"/>
      <c r="CKA4" s="1309"/>
      <c r="CKB4" s="1309"/>
      <c r="CKC4" s="1309"/>
      <c r="CKD4" s="1309"/>
      <c r="CKE4" s="1309"/>
      <c r="CKF4" s="1309"/>
      <c r="CKG4" s="1309"/>
      <c r="CKH4" s="1309"/>
      <c r="CKI4" s="1309"/>
      <c r="CKJ4" s="1309"/>
      <c r="CKK4" s="1309"/>
      <c r="CKL4" s="1309"/>
      <c r="CKM4" s="1309"/>
      <c r="CKN4" s="1309"/>
      <c r="CKO4" s="1309"/>
      <c r="CKP4" s="1309"/>
      <c r="CKQ4" s="1309"/>
      <c r="CKR4" s="1309"/>
      <c r="CKS4" s="1309"/>
      <c r="CKT4" s="1309"/>
      <c r="CKU4" s="1309"/>
      <c r="CKV4" s="1309"/>
      <c r="CKW4" s="1309"/>
      <c r="CKX4" s="1309"/>
      <c r="CKY4" s="1309"/>
      <c r="CKZ4" s="1309"/>
      <c r="CLA4" s="1309"/>
      <c r="CLB4" s="1309"/>
      <c r="CLC4" s="1309"/>
      <c r="CLD4" s="1309"/>
      <c r="CLE4" s="1309"/>
      <c r="CLF4" s="1309"/>
      <c r="CLG4" s="1309"/>
      <c r="CLH4" s="1309"/>
      <c r="CLI4" s="1309"/>
      <c r="CLJ4" s="1309"/>
      <c r="CLK4" s="1309"/>
      <c r="CLL4" s="1309"/>
      <c r="CLM4" s="1309"/>
      <c r="CLN4" s="1309"/>
      <c r="CLO4" s="1309"/>
      <c r="CLP4" s="1309"/>
      <c r="CLQ4" s="1309"/>
      <c r="CLR4" s="1309"/>
      <c r="CLS4" s="1309"/>
      <c r="CLT4" s="1309"/>
      <c r="CLU4" s="1309"/>
      <c r="CLV4" s="1309"/>
      <c r="CLW4" s="1309"/>
      <c r="CLX4" s="1309"/>
      <c r="CLY4" s="1309"/>
      <c r="CLZ4" s="1309"/>
      <c r="CMA4" s="1309"/>
      <c r="CMB4" s="1309"/>
      <c r="CMC4" s="1309"/>
      <c r="CMD4" s="1309"/>
      <c r="CME4" s="1309"/>
      <c r="CMF4" s="1309"/>
      <c r="CMG4" s="1309"/>
      <c r="CMH4" s="1309"/>
      <c r="CMI4" s="1309"/>
      <c r="CMJ4" s="1309"/>
      <c r="CMK4" s="1309"/>
      <c r="CML4" s="1309"/>
      <c r="CMM4" s="1309"/>
      <c r="CMN4" s="1309"/>
      <c r="CMO4" s="1309"/>
      <c r="CMP4" s="1309"/>
      <c r="CMQ4" s="1309"/>
      <c r="CMR4" s="1309"/>
      <c r="CMS4" s="1309"/>
      <c r="CMT4" s="1309"/>
      <c r="CMU4" s="1309"/>
      <c r="CMV4" s="1309"/>
      <c r="CMW4" s="1309"/>
      <c r="CMX4" s="1309"/>
      <c r="CMY4" s="1309"/>
      <c r="CMZ4" s="1309"/>
      <c r="CNA4" s="1309"/>
      <c r="CNB4" s="1309"/>
      <c r="CNC4" s="1309"/>
      <c r="CND4" s="1309"/>
      <c r="CNE4" s="1309"/>
      <c r="CNF4" s="1309"/>
      <c r="CNG4" s="1309"/>
      <c r="CNH4" s="1309"/>
      <c r="CNI4" s="1309"/>
      <c r="CNJ4" s="1309"/>
      <c r="CNK4" s="1309"/>
      <c r="CNL4" s="1309"/>
      <c r="CNM4" s="1309"/>
      <c r="CNN4" s="1309"/>
      <c r="CNO4" s="1309"/>
      <c r="CNP4" s="1309"/>
      <c r="CNQ4" s="1309"/>
      <c r="CNR4" s="1309"/>
      <c r="CNS4" s="1309"/>
      <c r="CNT4" s="1309"/>
      <c r="CNU4" s="1309"/>
      <c r="CNV4" s="1309"/>
      <c r="CNW4" s="1309"/>
      <c r="CNX4" s="1309"/>
      <c r="CNY4" s="1309"/>
      <c r="CNZ4" s="1309"/>
      <c r="COA4" s="1309"/>
      <c r="COB4" s="1309"/>
      <c r="COC4" s="1309"/>
      <c r="COD4" s="1309"/>
      <c r="COE4" s="1309"/>
      <c r="COF4" s="1309"/>
      <c r="COG4" s="1309"/>
      <c r="COH4" s="1309"/>
      <c r="COI4" s="1309"/>
      <c r="COJ4" s="1309"/>
      <c r="COK4" s="1309"/>
      <c r="COL4" s="1309"/>
      <c r="COM4" s="1309"/>
      <c r="CON4" s="1309"/>
      <c r="COO4" s="1309"/>
      <c r="COP4" s="1309"/>
      <c r="COQ4" s="1309"/>
      <c r="COR4" s="1309"/>
      <c r="COS4" s="1309"/>
      <c r="COT4" s="1309"/>
      <c r="COU4" s="1309"/>
      <c r="COV4" s="1309"/>
      <c r="COW4" s="1309"/>
      <c r="COX4" s="1309"/>
      <c r="COY4" s="1309"/>
      <c r="COZ4" s="1309"/>
      <c r="CPA4" s="1309"/>
      <c r="CPB4" s="1309"/>
      <c r="CPC4" s="1309"/>
      <c r="CPD4" s="1309"/>
      <c r="CPE4" s="1309"/>
      <c r="CPF4" s="1309"/>
      <c r="CPG4" s="1309"/>
      <c r="CPH4" s="1309"/>
      <c r="CPI4" s="1309"/>
      <c r="CPJ4" s="1309"/>
      <c r="CPK4" s="1309"/>
      <c r="CPL4" s="1309"/>
      <c r="CPM4" s="1309"/>
      <c r="CPN4" s="1309"/>
      <c r="CPO4" s="1309"/>
      <c r="CPP4" s="1309"/>
      <c r="CPQ4" s="1309"/>
      <c r="CPR4" s="1309"/>
      <c r="CPS4" s="1309"/>
      <c r="CPT4" s="1309"/>
      <c r="CPU4" s="1309"/>
      <c r="CPV4" s="1309"/>
      <c r="CPW4" s="1309"/>
      <c r="CPX4" s="1309"/>
      <c r="CPY4" s="1309"/>
      <c r="CPZ4" s="1309"/>
      <c r="CQA4" s="1309"/>
      <c r="CQB4" s="1309"/>
      <c r="CQC4" s="1309"/>
      <c r="CQD4" s="1309"/>
      <c r="CQE4" s="1309"/>
      <c r="CQF4" s="1309"/>
      <c r="CQG4" s="1309"/>
      <c r="CQH4" s="1309"/>
      <c r="CQI4" s="1309"/>
      <c r="CQJ4" s="1309"/>
      <c r="CQK4" s="1309"/>
      <c r="CQL4" s="1309"/>
      <c r="CQM4" s="1309"/>
      <c r="CQN4" s="1309"/>
      <c r="CQO4" s="1309"/>
      <c r="CQP4" s="1309"/>
      <c r="CQQ4" s="1309"/>
      <c r="CQR4" s="1309"/>
      <c r="CQS4" s="1309"/>
      <c r="CQT4" s="1309"/>
      <c r="CQU4" s="1309"/>
      <c r="CQV4" s="1309"/>
      <c r="CQW4" s="1309"/>
      <c r="CQX4" s="1309"/>
      <c r="CQY4" s="1309"/>
      <c r="CQZ4" s="1309"/>
      <c r="CRA4" s="1309"/>
      <c r="CRB4" s="1309"/>
      <c r="CRC4" s="1309"/>
      <c r="CRD4" s="1309"/>
      <c r="CRE4" s="1309"/>
      <c r="CRF4" s="1309"/>
      <c r="CRG4" s="1309"/>
      <c r="CRH4" s="1309"/>
      <c r="CRI4" s="1309"/>
      <c r="CRJ4" s="1309"/>
      <c r="CRK4" s="1309"/>
      <c r="CRL4" s="1309"/>
      <c r="CRM4" s="1309"/>
      <c r="CRN4" s="1309"/>
      <c r="CRO4" s="1309"/>
      <c r="CRP4" s="1309"/>
      <c r="CRQ4" s="1309"/>
      <c r="CRR4" s="1309"/>
      <c r="CRS4" s="1309"/>
      <c r="CRT4" s="1309"/>
      <c r="CRU4" s="1309"/>
      <c r="CRV4" s="1309"/>
      <c r="CRW4" s="1309"/>
      <c r="CRX4" s="1309"/>
      <c r="CRY4" s="1309"/>
      <c r="CRZ4" s="1309"/>
      <c r="CSA4" s="1309"/>
      <c r="CSB4" s="1309"/>
      <c r="CSC4" s="1309"/>
      <c r="CSD4" s="1309"/>
      <c r="CSE4" s="1309"/>
      <c r="CSF4" s="1309"/>
      <c r="CSG4" s="1309"/>
      <c r="CSH4" s="1309"/>
      <c r="CSI4" s="1309"/>
      <c r="CSJ4" s="1309"/>
      <c r="CSK4" s="1309"/>
      <c r="CSL4" s="1309"/>
      <c r="CSM4" s="1309"/>
      <c r="CSN4" s="1309"/>
      <c r="CSO4" s="1309"/>
      <c r="CSP4" s="1309"/>
      <c r="CSQ4" s="1309"/>
      <c r="CSR4" s="1309"/>
      <c r="CSS4" s="1309"/>
      <c r="CST4" s="1309"/>
      <c r="CSU4" s="1309"/>
      <c r="CSV4" s="1309"/>
      <c r="CSW4" s="1309"/>
      <c r="CSX4" s="1309"/>
      <c r="CSY4" s="1309"/>
      <c r="CSZ4" s="1309"/>
      <c r="CTA4" s="1309"/>
      <c r="CTB4" s="1309"/>
      <c r="CTC4" s="1309"/>
      <c r="CTD4" s="1309"/>
      <c r="CTE4" s="1309"/>
      <c r="CTF4" s="1309"/>
      <c r="CTG4" s="1309"/>
      <c r="CTH4" s="1309"/>
      <c r="CTI4" s="1309"/>
      <c r="CTJ4" s="1309"/>
      <c r="CTK4" s="1309"/>
      <c r="CTL4" s="1309"/>
      <c r="CTM4" s="1309"/>
      <c r="CTN4" s="1309"/>
      <c r="CTO4" s="1309"/>
      <c r="CTP4" s="1309"/>
      <c r="CTQ4" s="1309"/>
      <c r="CTR4" s="1309"/>
      <c r="CTS4" s="1309"/>
      <c r="CTT4" s="1309"/>
      <c r="CTU4" s="1309"/>
      <c r="CTV4" s="1309"/>
      <c r="CTW4" s="1309"/>
      <c r="CTX4" s="1309"/>
      <c r="CTY4" s="1309"/>
      <c r="CTZ4" s="1309"/>
      <c r="CUA4" s="1309"/>
      <c r="CUB4" s="1309"/>
      <c r="CUC4" s="1309"/>
      <c r="CUD4" s="1309"/>
      <c r="CUE4" s="1309"/>
      <c r="CUF4" s="1309"/>
      <c r="CUG4" s="1309"/>
      <c r="CUH4" s="1309"/>
      <c r="CUI4" s="1309"/>
      <c r="CUJ4" s="1309"/>
      <c r="CUK4" s="1309"/>
      <c r="CUL4" s="1309"/>
      <c r="CUM4" s="1309"/>
      <c r="CUN4" s="1309"/>
      <c r="CUO4" s="1309"/>
      <c r="CUP4" s="1309"/>
      <c r="CUQ4" s="1309"/>
      <c r="CUR4" s="1309"/>
      <c r="CUS4" s="1309"/>
      <c r="CUT4" s="1309"/>
      <c r="CUU4" s="1309"/>
      <c r="CUV4" s="1309"/>
      <c r="CUW4" s="1309"/>
      <c r="CUX4" s="1309"/>
      <c r="CUY4" s="1309"/>
      <c r="CUZ4" s="1309"/>
      <c r="CVA4" s="1309"/>
      <c r="CVB4" s="1309"/>
      <c r="CVC4" s="1309"/>
      <c r="CVD4" s="1309"/>
      <c r="CVE4" s="1309"/>
      <c r="CVF4" s="1309"/>
      <c r="CVG4" s="1309"/>
      <c r="CVH4" s="1309"/>
      <c r="CVI4" s="1309"/>
      <c r="CVJ4" s="1309"/>
      <c r="CVK4" s="1309"/>
      <c r="CVL4" s="1309"/>
      <c r="CVM4" s="1309"/>
      <c r="CVN4" s="1309"/>
      <c r="CVO4" s="1309"/>
      <c r="CVP4" s="1309"/>
      <c r="CVQ4" s="1309"/>
      <c r="CVR4" s="1309"/>
      <c r="CVS4" s="1309"/>
      <c r="CVT4" s="1309"/>
      <c r="CVU4" s="1309"/>
      <c r="CVV4" s="1309"/>
      <c r="CVW4" s="1309"/>
      <c r="CVX4" s="1309"/>
      <c r="CVY4" s="1309"/>
      <c r="CVZ4" s="1309"/>
      <c r="CWA4" s="1309"/>
      <c r="CWB4" s="1309"/>
      <c r="CWC4" s="1309"/>
      <c r="CWD4" s="1309"/>
      <c r="CWE4" s="1309"/>
      <c r="CWF4" s="1309"/>
      <c r="CWG4" s="1309"/>
      <c r="CWH4" s="1309"/>
      <c r="CWI4" s="1309"/>
      <c r="CWJ4" s="1309"/>
      <c r="CWK4" s="1309"/>
      <c r="CWL4" s="1309"/>
      <c r="CWM4" s="1309"/>
      <c r="CWN4" s="1309"/>
      <c r="CWO4" s="1309"/>
      <c r="CWP4" s="1309"/>
      <c r="CWQ4" s="1309"/>
      <c r="CWR4" s="1309"/>
      <c r="CWS4" s="1309"/>
      <c r="CWT4" s="1309"/>
      <c r="CWU4" s="1309"/>
      <c r="CWV4" s="1309"/>
      <c r="CWW4" s="1309"/>
      <c r="CWX4" s="1309"/>
      <c r="CWY4" s="1309"/>
      <c r="CWZ4" s="1309"/>
      <c r="CXA4" s="1309"/>
      <c r="CXB4" s="1309"/>
      <c r="CXC4" s="1309"/>
      <c r="CXD4" s="1309"/>
      <c r="CXE4" s="1309"/>
      <c r="CXF4" s="1309"/>
      <c r="CXG4" s="1309"/>
      <c r="CXH4" s="1309"/>
      <c r="CXI4" s="1309"/>
      <c r="CXJ4" s="1309"/>
      <c r="CXK4" s="1309"/>
      <c r="CXL4" s="1309"/>
      <c r="CXM4" s="1309"/>
      <c r="CXN4" s="1309"/>
      <c r="CXO4" s="1309"/>
      <c r="CXP4" s="1309"/>
      <c r="CXQ4" s="1309"/>
      <c r="CXR4" s="1309"/>
      <c r="CXS4" s="1309"/>
      <c r="CXT4" s="1309"/>
      <c r="CXU4" s="1309"/>
      <c r="CXV4" s="1309"/>
      <c r="CXW4" s="1309"/>
      <c r="CXX4" s="1309"/>
      <c r="CXY4" s="1309"/>
      <c r="CXZ4" s="1309"/>
      <c r="CYA4" s="1309"/>
      <c r="CYB4" s="1309"/>
      <c r="CYC4" s="1309"/>
      <c r="CYD4" s="1309"/>
      <c r="CYE4" s="1309"/>
      <c r="CYF4" s="1309"/>
      <c r="CYG4" s="1309"/>
      <c r="CYH4" s="1309"/>
      <c r="CYI4" s="1309"/>
      <c r="CYJ4" s="1309"/>
      <c r="CYK4" s="1309"/>
      <c r="CYL4" s="1309"/>
      <c r="CYM4" s="1309"/>
      <c r="CYN4" s="1309"/>
      <c r="CYO4" s="1309"/>
      <c r="CYP4" s="1309"/>
      <c r="CYQ4" s="1309"/>
      <c r="CYR4" s="1309"/>
      <c r="CYS4" s="1309"/>
      <c r="CYT4" s="1309"/>
      <c r="CYU4" s="1309"/>
      <c r="CYV4" s="1309"/>
      <c r="CYW4" s="1309"/>
      <c r="CYX4" s="1309"/>
      <c r="CYY4" s="1309"/>
      <c r="CYZ4" s="1309"/>
      <c r="CZA4" s="1309"/>
      <c r="CZB4" s="1309"/>
      <c r="CZC4" s="1309"/>
      <c r="CZD4" s="1309"/>
      <c r="CZE4" s="1309"/>
      <c r="CZF4" s="1309"/>
      <c r="CZG4" s="1309"/>
      <c r="CZH4" s="1309"/>
      <c r="CZI4" s="1309"/>
      <c r="CZJ4" s="1309"/>
      <c r="CZK4" s="1309"/>
      <c r="CZL4" s="1309"/>
      <c r="CZM4" s="1309"/>
      <c r="CZN4" s="1309"/>
      <c r="CZO4" s="1309"/>
      <c r="CZP4" s="1309"/>
      <c r="CZQ4" s="1309"/>
      <c r="CZR4" s="1309"/>
      <c r="CZS4" s="1309"/>
      <c r="CZT4" s="1309"/>
      <c r="CZU4" s="1309"/>
      <c r="CZV4" s="1309"/>
      <c r="CZW4" s="1309"/>
      <c r="CZX4" s="1309"/>
      <c r="CZY4" s="1309"/>
      <c r="CZZ4" s="1309"/>
      <c r="DAA4" s="1309"/>
      <c r="DAB4" s="1309"/>
      <c r="DAC4" s="1309"/>
      <c r="DAD4" s="1309"/>
      <c r="DAE4" s="1309"/>
      <c r="DAF4" s="1309"/>
      <c r="DAG4" s="1309"/>
      <c r="DAH4" s="1309"/>
      <c r="DAI4" s="1309"/>
      <c r="DAJ4" s="1309"/>
      <c r="DAK4" s="1309"/>
      <c r="DAL4" s="1309"/>
      <c r="DAM4" s="1309"/>
      <c r="DAN4" s="1309"/>
      <c r="DAO4" s="1309"/>
      <c r="DAP4" s="1309"/>
      <c r="DAQ4" s="1309"/>
      <c r="DAR4" s="1309"/>
      <c r="DAS4" s="1309"/>
      <c r="DAT4" s="1309"/>
      <c r="DAU4" s="1309"/>
      <c r="DAV4" s="1309"/>
      <c r="DAW4" s="1309"/>
      <c r="DAX4" s="1309"/>
      <c r="DAY4" s="1309"/>
      <c r="DAZ4" s="1309"/>
      <c r="DBA4" s="1309"/>
      <c r="DBB4" s="1309"/>
      <c r="DBC4" s="1309"/>
      <c r="DBD4" s="1309"/>
      <c r="DBE4" s="1309"/>
      <c r="DBF4" s="1309"/>
      <c r="DBG4" s="1309"/>
      <c r="DBH4" s="1309"/>
      <c r="DBI4" s="1309"/>
      <c r="DBJ4" s="1309"/>
      <c r="DBK4" s="1309"/>
      <c r="DBL4" s="1309"/>
      <c r="DBM4" s="1309"/>
      <c r="DBN4" s="1309"/>
      <c r="DBO4" s="1309"/>
      <c r="DBP4" s="1309"/>
      <c r="DBQ4" s="1309"/>
      <c r="DBR4" s="1309"/>
      <c r="DBS4" s="1309"/>
      <c r="DBT4" s="1309"/>
      <c r="DBU4" s="1309"/>
      <c r="DBV4" s="1309"/>
      <c r="DBW4" s="1309"/>
      <c r="DBX4" s="1309"/>
      <c r="DBY4" s="1309"/>
      <c r="DBZ4" s="1309"/>
      <c r="DCA4" s="1309"/>
      <c r="DCB4" s="1309"/>
      <c r="DCC4" s="1309"/>
      <c r="DCD4" s="1309"/>
      <c r="DCE4" s="1309"/>
      <c r="DCF4" s="1309"/>
      <c r="DCG4" s="1309"/>
      <c r="DCH4" s="1309"/>
      <c r="DCI4" s="1309"/>
      <c r="DCJ4" s="1309"/>
      <c r="DCK4" s="1309"/>
      <c r="DCL4" s="1309"/>
      <c r="DCM4" s="1309"/>
      <c r="DCN4" s="1309"/>
      <c r="DCO4" s="1309"/>
      <c r="DCP4" s="1309"/>
      <c r="DCQ4" s="1309"/>
      <c r="DCR4" s="1309"/>
      <c r="DCS4" s="1309"/>
      <c r="DCT4" s="1309"/>
      <c r="DCU4" s="1309"/>
      <c r="DCV4" s="1309"/>
      <c r="DCW4" s="1309"/>
      <c r="DCX4" s="1309"/>
      <c r="DCY4" s="1309"/>
      <c r="DCZ4" s="1309"/>
      <c r="DDA4" s="1309"/>
      <c r="DDB4" s="1309"/>
      <c r="DDC4" s="1309"/>
      <c r="DDD4" s="1309"/>
      <c r="DDE4" s="1309"/>
      <c r="DDF4" s="1309"/>
      <c r="DDG4" s="1309"/>
      <c r="DDH4" s="1309"/>
      <c r="DDI4" s="1309"/>
      <c r="DDJ4" s="1309"/>
      <c r="DDK4" s="1309"/>
      <c r="DDL4" s="1309"/>
      <c r="DDM4" s="1309"/>
      <c r="DDN4" s="1309"/>
      <c r="DDO4" s="1309"/>
      <c r="DDP4" s="1309"/>
      <c r="DDQ4" s="1309"/>
      <c r="DDR4" s="1309"/>
      <c r="DDS4" s="1309"/>
      <c r="DDT4" s="1309"/>
      <c r="DDU4" s="1309"/>
      <c r="DDV4" s="1309"/>
      <c r="DDW4" s="1309"/>
      <c r="DDX4" s="1309"/>
      <c r="DDY4" s="1309"/>
      <c r="DDZ4" s="1309"/>
      <c r="DEA4" s="1309"/>
      <c r="DEB4" s="1309"/>
      <c r="DEC4" s="1309"/>
      <c r="DED4" s="1309"/>
      <c r="DEE4" s="1309"/>
      <c r="DEF4" s="1309"/>
      <c r="DEG4" s="1309"/>
      <c r="DEH4" s="1309"/>
      <c r="DEI4" s="1309"/>
      <c r="DEJ4" s="1309"/>
      <c r="DEK4" s="1309"/>
      <c r="DEL4" s="1309"/>
      <c r="DEM4" s="1309"/>
      <c r="DEN4" s="1309"/>
      <c r="DEO4" s="1309"/>
      <c r="DEP4" s="1309"/>
      <c r="DEQ4" s="1309"/>
      <c r="DER4" s="1309"/>
      <c r="DES4" s="1309"/>
      <c r="DET4" s="1309"/>
      <c r="DEU4" s="1309"/>
      <c r="DEV4" s="1309"/>
      <c r="DEW4" s="1309"/>
      <c r="DEX4" s="1309"/>
      <c r="DEY4" s="1309"/>
      <c r="DEZ4" s="1309"/>
      <c r="DFA4" s="1309"/>
      <c r="DFB4" s="1309"/>
      <c r="DFC4" s="1309"/>
      <c r="DFD4" s="1309"/>
      <c r="DFE4" s="1309"/>
      <c r="DFF4" s="1309"/>
      <c r="DFG4" s="1309"/>
      <c r="DFH4" s="1309"/>
      <c r="DFI4" s="1309"/>
      <c r="DFJ4" s="1309"/>
      <c r="DFK4" s="1309"/>
      <c r="DFL4" s="1309"/>
      <c r="DFM4" s="1309"/>
      <c r="DFN4" s="1309"/>
      <c r="DFO4" s="1309"/>
      <c r="DFP4" s="1309"/>
      <c r="DFQ4" s="1309"/>
      <c r="DFR4" s="1309"/>
      <c r="DFS4" s="1309"/>
      <c r="DFT4" s="1309"/>
      <c r="DFU4" s="1309"/>
      <c r="DFV4" s="1309"/>
      <c r="DFW4" s="1309"/>
      <c r="DFX4" s="1309"/>
      <c r="DFY4" s="1309"/>
      <c r="DFZ4" s="1309"/>
      <c r="DGA4" s="1309"/>
      <c r="DGB4" s="1309"/>
      <c r="DGC4" s="1309"/>
      <c r="DGD4" s="1309"/>
      <c r="DGE4" s="1309"/>
      <c r="DGF4" s="1309"/>
      <c r="DGG4" s="1309"/>
      <c r="DGH4" s="1309"/>
      <c r="DGI4" s="1309"/>
      <c r="DGJ4" s="1309"/>
      <c r="DGK4" s="1309"/>
      <c r="DGL4" s="1309"/>
      <c r="DGM4" s="1309"/>
      <c r="DGN4" s="1309"/>
      <c r="DGO4" s="1309"/>
      <c r="DGP4" s="1309"/>
      <c r="DGQ4" s="1309"/>
      <c r="DGR4" s="1309"/>
      <c r="DGS4" s="1309"/>
      <c r="DGT4" s="1309"/>
      <c r="DGU4" s="1309"/>
      <c r="DGV4" s="1309"/>
      <c r="DGW4" s="1309"/>
      <c r="DGX4" s="1309"/>
      <c r="DGY4" s="1309"/>
      <c r="DGZ4" s="1309"/>
      <c r="DHA4" s="1309"/>
      <c r="DHB4" s="1309"/>
      <c r="DHC4" s="1309"/>
      <c r="DHD4" s="1309"/>
      <c r="DHE4" s="1309"/>
      <c r="DHF4" s="1309"/>
      <c r="DHG4" s="1309"/>
      <c r="DHH4" s="1309"/>
      <c r="DHI4" s="1309"/>
      <c r="DHJ4" s="1309"/>
      <c r="DHK4" s="1309"/>
      <c r="DHL4" s="1309"/>
      <c r="DHM4" s="1309"/>
      <c r="DHN4" s="1309"/>
      <c r="DHO4" s="1309"/>
      <c r="DHP4" s="1309"/>
      <c r="DHQ4" s="1309"/>
      <c r="DHR4" s="1309"/>
      <c r="DHS4" s="1309"/>
      <c r="DHT4" s="1309"/>
      <c r="DHU4" s="1309"/>
      <c r="DHV4" s="1309"/>
      <c r="DHW4" s="1309"/>
      <c r="DHX4" s="1309"/>
      <c r="DHY4" s="1309"/>
      <c r="DHZ4" s="1309"/>
      <c r="DIA4" s="1309"/>
      <c r="DIB4" s="1309"/>
      <c r="DIC4" s="1309"/>
      <c r="DID4" s="1309"/>
      <c r="DIE4" s="1309"/>
      <c r="DIF4" s="1309"/>
      <c r="DIG4" s="1309"/>
      <c r="DIH4" s="1309"/>
      <c r="DII4" s="1309"/>
      <c r="DIJ4" s="1309"/>
      <c r="DIK4" s="1309"/>
      <c r="DIL4" s="1309"/>
      <c r="DIM4" s="1309"/>
      <c r="DIN4" s="1309"/>
      <c r="DIO4" s="1309"/>
      <c r="DIP4" s="1309"/>
      <c r="DIQ4" s="1309"/>
      <c r="DIR4" s="1309"/>
      <c r="DIS4" s="1309"/>
      <c r="DIT4" s="1309"/>
      <c r="DIU4" s="1309"/>
      <c r="DIV4" s="1309"/>
      <c r="DIW4" s="1309"/>
      <c r="DIX4" s="1309"/>
      <c r="DIY4" s="1309"/>
      <c r="DIZ4" s="1309"/>
      <c r="DJA4" s="1309"/>
      <c r="DJB4" s="1309"/>
      <c r="DJC4" s="1309"/>
      <c r="DJD4" s="1309"/>
      <c r="DJE4" s="1309"/>
      <c r="DJF4" s="1309"/>
      <c r="DJG4" s="1309"/>
      <c r="DJH4" s="1309"/>
      <c r="DJI4" s="1309"/>
      <c r="DJJ4" s="1309"/>
      <c r="DJK4" s="1309"/>
      <c r="DJL4" s="1309"/>
      <c r="DJM4" s="1309"/>
      <c r="DJN4" s="1309"/>
      <c r="DJO4" s="1309"/>
      <c r="DJP4" s="1309"/>
      <c r="DJQ4" s="1309"/>
      <c r="DJR4" s="1309"/>
      <c r="DJS4" s="1309"/>
      <c r="DJT4" s="1309"/>
      <c r="DJU4" s="1309"/>
      <c r="DJV4" s="1309"/>
      <c r="DJW4" s="1309"/>
      <c r="DJX4" s="1309"/>
      <c r="DJY4" s="1309"/>
      <c r="DJZ4" s="1309"/>
      <c r="DKA4" s="1309"/>
      <c r="DKB4" s="1309"/>
      <c r="DKC4" s="1309"/>
      <c r="DKD4" s="1309"/>
      <c r="DKE4" s="1309"/>
      <c r="DKF4" s="1309"/>
      <c r="DKG4" s="1309"/>
      <c r="DKH4" s="1309"/>
      <c r="DKI4" s="1309"/>
      <c r="DKJ4" s="1309"/>
      <c r="DKK4" s="1309"/>
      <c r="DKL4" s="1309"/>
      <c r="DKM4" s="1309"/>
      <c r="DKN4" s="1309"/>
      <c r="DKO4" s="1309"/>
      <c r="DKP4" s="1309"/>
      <c r="DKQ4" s="1309"/>
      <c r="DKR4" s="1309"/>
      <c r="DKS4" s="1309"/>
      <c r="DKT4" s="1309"/>
      <c r="DKU4" s="1309"/>
      <c r="DKV4" s="1309"/>
      <c r="DKW4" s="1309"/>
      <c r="DKX4" s="1309"/>
      <c r="DKY4" s="1309"/>
      <c r="DKZ4" s="1309"/>
      <c r="DLA4" s="1309"/>
      <c r="DLB4" s="1309"/>
      <c r="DLC4" s="1309"/>
      <c r="DLD4" s="1309"/>
      <c r="DLE4" s="1309"/>
      <c r="DLF4" s="1309"/>
      <c r="DLG4" s="1309"/>
      <c r="DLH4" s="1309"/>
      <c r="DLI4" s="1309"/>
      <c r="DLJ4" s="1309"/>
      <c r="DLK4" s="1309"/>
      <c r="DLL4" s="1309"/>
      <c r="DLM4" s="1309"/>
      <c r="DLN4" s="1309"/>
      <c r="DLO4" s="1309"/>
      <c r="DLP4" s="1309"/>
      <c r="DLQ4" s="1309"/>
      <c r="DLR4" s="1309"/>
      <c r="DLS4" s="1309"/>
      <c r="DLT4" s="1309"/>
      <c r="DLU4" s="1309"/>
      <c r="DLV4" s="1309"/>
      <c r="DLW4" s="1309"/>
      <c r="DLX4" s="1309"/>
      <c r="DLY4" s="1309"/>
      <c r="DLZ4" s="1309"/>
      <c r="DMA4" s="1309"/>
      <c r="DMB4" s="1309"/>
      <c r="DMC4" s="1309"/>
      <c r="DMD4" s="1309"/>
      <c r="DME4" s="1309"/>
      <c r="DMF4" s="1309"/>
      <c r="DMG4" s="1309"/>
      <c r="DMH4" s="1309"/>
      <c r="DMI4" s="1309"/>
      <c r="DMJ4" s="1309"/>
      <c r="DMK4" s="1309"/>
      <c r="DML4" s="1309"/>
      <c r="DMM4" s="1309"/>
      <c r="DMN4" s="1309"/>
      <c r="DMO4" s="1309"/>
      <c r="DMP4" s="1309"/>
      <c r="DMQ4" s="1309"/>
      <c r="DMR4" s="1309"/>
      <c r="DMS4" s="1309"/>
      <c r="DMT4" s="1309"/>
      <c r="DMU4" s="1309"/>
      <c r="DMV4" s="1309"/>
      <c r="DMW4" s="1309"/>
      <c r="DMX4" s="1309"/>
      <c r="DMY4" s="1309"/>
      <c r="DMZ4" s="1309"/>
      <c r="DNA4" s="1309"/>
      <c r="DNB4" s="1309"/>
      <c r="DNC4" s="1309"/>
      <c r="DND4" s="1309"/>
      <c r="DNE4" s="1309"/>
      <c r="DNF4" s="1309"/>
      <c r="DNG4" s="1309"/>
      <c r="DNH4" s="1309"/>
      <c r="DNI4" s="1309"/>
      <c r="DNJ4" s="1309"/>
      <c r="DNK4" s="1309"/>
      <c r="DNL4" s="1309"/>
      <c r="DNM4" s="1309"/>
      <c r="DNN4" s="1309"/>
      <c r="DNO4" s="1309"/>
      <c r="DNP4" s="1309"/>
      <c r="DNQ4" s="1309"/>
      <c r="DNR4" s="1309"/>
      <c r="DNS4" s="1309"/>
      <c r="DNT4" s="1309"/>
      <c r="DNU4" s="1309"/>
      <c r="DNV4" s="1309"/>
      <c r="DNW4" s="1309"/>
      <c r="DNX4" s="1309"/>
      <c r="DNY4" s="1309"/>
      <c r="DNZ4" s="1309"/>
      <c r="DOA4" s="1309"/>
      <c r="DOB4" s="1309"/>
      <c r="DOC4" s="1309"/>
      <c r="DOD4" s="1309"/>
      <c r="DOE4" s="1309"/>
      <c r="DOF4" s="1309"/>
      <c r="DOG4" s="1309"/>
      <c r="DOH4" s="1309"/>
      <c r="DOI4" s="1309"/>
      <c r="DOJ4" s="1309"/>
      <c r="DOK4" s="1309"/>
      <c r="DOL4" s="1309"/>
      <c r="DOM4" s="1309"/>
      <c r="DON4" s="1309"/>
      <c r="DOO4" s="1309"/>
      <c r="DOP4" s="1309"/>
      <c r="DOQ4" s="1309"/>
      <c r="DOR4" s="1309"/>
      <c r="DOS4" s="1309"/>
      <c r="DOT4" s="1309"/>
      <c r="DOU4" s="1309"/>
      <c r="DOV4" s="1309"/>
      <c r="DOW4" s="1309"/>
      <c r="DOX4" s="1309"/>
      <c r="DOY4" s="1309"/>
      <c r="DOZ4" s="1309"/>
      <c r="DPA4" s="1309"/>
      <c r="DPB4" s="1309"/>
      <c r="DPC4" s="1309"/>
      <c r="DPD4" s="1309"/>
      <c r="DPE4" s="1309"/>
      <c r="DPF4" s="1309"/>
      <c r="DPG4" s="1309"/>
      <c r="DPH4" s="1309"/>
      <c r="DPI4" s="1309"/>
      <c r="DPJ4" s="1309"/>
      <c r="DPK4" s="1309"/>
      <c r="DPL4" s="1309"/>
      <c r="DPM4" s="1309"/>
      <c r="DPN4" s="1309"/>
      <c r="DPO4" s="1309"/>
      <c r="DPP4" s="1309"/>
      <c r="DPQ4" s="1309"/>
      <c r="DPR4" s="1309"/>
      <c r="DPS4" s="1309"/>
      <c r="DPT4" s="1309"/>
      <c r="DPU4" s="1309"/>
      <c r="DPV4" s="1309"/>
      <c r="DPW4" s="1309"/>
      <c r="DPX4" s="1309"/>
      <c r="DPY4" s="1309"/>
      <c r="DPZ4" s="1309"/>
      <c r="DQA4" s="1309"/>
      <c r="DQB4" s="1309"/>
      <c r="DQC4" s="1309"/>
      <c r="DQD4" s="1309"/>
      <c r="DQE4" s="1309"/>
      <c r="DQF4" s="1309"/>
      <c r="DQG4" s="1309"/>
      <c r="DQH4" s="1309"/>
      <c r="DQI4" s="1309"/>
      <c r="DQJ4" s="1309"/>
      <c r="DQK4" s="1309"/>
      <c r="DQL4" s="1309"/>
      <c r="DQM4" s="1309"/>
      <c r="DQN4" s="1309"/>
      <c r="DQO4" s="1309"/>
      <c r="DQP4" s="1309"/>
      <c r="DQQ4" s="1309"/>
      <c r="DQR4" s="1309"/>
      <c r="DQS4" s="1309"/>
      <c r="DQT4" s="1309"/>
      <c r="DQU4" s="1309"/>
      <c r="DQV4" s="1309"/>
      <c r="DQW4" s="1309"/>
      <c r="DQX4" s="1309"/>
      <c r="DQY4" s="1309"/>
      <c r="DQZ4" s="1309"/>
      <c r="DRA4" s="1309"/>
      <c r="DRB4" s="1309"/>
      <c r="DRC4" s="1309"/>
      <c r="DRD4" s="1309"/>
      <c r="DRE4" s="1309"/>
      <c r="DRF4" s="1309"/>
      <c r="DRG4" s="1309"/>
      <c r="DRH4" s="1309"/>
      <c r="DRI4" s="1309"/>
      <c r="DRJ4" s="1309"/>
      <c r="DRK4" s="1309"/>
      <c r="DRL4" s="1309"/>
      <c r="DRM4" s="1309"/>
      <c r="DRN4" s="1309"/>
      <c r="DRO4" s="1309"/>
      <c r="DRP4" s="1309"/>
      <c r="DRQ4" s="1309"/>
      <c r="DRR4" s="1309"/>
      <c r="DRS4" s="1309"/>
      <c r="DRT4" s="1309"/>
      <c r="DRU4" s="1309"/>
      <c r="DRV4" s="1309"/>
      <c r="DRW4" s="1309"/>
      <c r="DRX4" s="1309"/>
      <c r="DRY4" s="1309"/>
      <c r="DRZ4" s="1309"/>
      <c r="DSA4" s="1309"/>
      <c r="DSB4" s="1309"/>
      <c r="DSC4" s="1309"/>
      <c r="DSD4" s="1309"/>
      <c r="DSE4" s="1309"/>
      <c r="DSF4" s="1309"/>
      <c r="DSG4" s="1309"/>
      <c r="DSH4" s="1309"/>
      <c r="DSI4" s="1309"/>
      <c r="DSJ4" s="1309"/>
      <c r="DSK4" s="1309"/>
      <c r="DSL4" s="1309"/>
      <c r="DSM4" s="1309"/>
      <c r="DSN4" s="1309"/>
      <c r="DSO4" s="1309"/>
      <c r="DSP4" s="1309"/>
      <c r="DSQ4" s="1309"/>
      <c r="DSR4" s="1309"/>
      <c r="DSS4" s="1309"/>
      <c r="DST4" s="1309"/>
      <c r="DSU4" s="1309"/>
      <c r="DSV4" s="1309"/>
      <c r="DSW4" s="1309"/>
      <c r="DSX4" s="1309"/>
      <c r="DSY4" s="1309"/>
      <c r="DSZ4" s="1309"/>
      <c r="DTA4" s="1309"/>
      <c r="DTB4" s="1309"/>
      <c r="DTC4" s="1309"/>
      <c r="DTD4" s="1309"/>
      <c r="DTE4" s="1309"/>
      <c r="DTF4" s="1309"/>
      <c r="DTG4" s="1309"/>
      <c r="DTH4" s="1309"/>
      <c r="DTI4" s="1309"/>
      <c r="DTJ4" s="1309"/>
      <c r="DTK4" s="1309"/>
      <c r="DTL4" s="1309"/>
      <c r="DTM4" s="1309"/>
      <c r="DTN4" s="1309"/>
      <c r="DTO4" s="1309"/>
      <c r="DTP4" s="1309"/>
      <c r="DTQ4" s="1309"/>
      <c r="DTR4" s="1309"/>
      <c r="DTS4" s="1309"/>
      <c r="DTT4" s="1309"/>
      <c r="DTU4" s="1309"/>
      <c r="DTV4" s="1309"/>
      <c r="DTW4" s="1309"/>
      <c r="DTX4" s="1309"/>
      <c r="DTY4" s="1309"/>
      <c r="DTZ4" s="1309"/>
      <c r="DUA4" s="1309"/>
      <c r="DUB4" s="1309"/>
      <c r="DUC4" s="1309"/>
      <c r="DUD4" s="1309"/>
      <c r="DUE4" s="1309"/>
      <c r="DUF4" s="1309"/>
      <c r="DUG4" s="1309"/>
      <c r="DUH4" s="1309"/>
      <c r="DUI4" s="1309"/>
      <c r="DUJ4" s="1309"/>
      <c r="DUK4" s="1309"/>
      <c r="DUL4" s="1309"/>
      <c r="DUM4" s="1309"/>
      <c r="DUN4" s="1309"/>
      <c r="DUO4" s="1309"/>
      <c r="DUP4" s="1309"/>
      <c r="DUQ4" s="1309"/>
      <c r="DUR4" s="1309"/>
      <c r="DUS4" s="1309"/>
      <c r="DUT4" s="1309"/>
      <c r="DUU4" s="1309"/>
      <c r="DUV4" s="1309"/>
      <c r="DUW4" s="1309"/>
      <c r="DUX4" s="1309"/>
      <c r="DUY4" s="1309"/>
      <c r="DUZ4" s="1309"/>
      <c r="DVA4" s="1309"/>
      <c r="DVB4" s="1309"/>
      <c r="DVC4" s="1309"/>
      <c r="DVD4" s="1309"/>
      <c r="DVE4" s="1309"/>
      <c r="DVF4" s="1309"/>
      <c r="DVG4" s="1309"/>
      <c r="DVH4" s="1309"/>
      <c r="DVI4" s="1309"/>
      <c r="DVJ4" s="1309"/>
      <c r="DVK4" s="1309"/>
      <c r="DVL4" s="1309"/>
      <c r="DVM4" s="1309"/>
      <c r="DVN4" s="1309"/>
      <c r="DVO4" s="1309"/>
      <c r="DVP4" s="1309"/>
      <c r="DVQ4" s="1309"/>
      <c r="DVR4" s="1309"/>
      <c r="DVS4" s="1309"/>
      <c r="DVT4" s="1309"/>
      <c r="DVU4" s="1309"/>
      <c r="DVV4" s="1309"/>
      <c r="DVW4" s="1309"/>
      <c r="DVX4" s="1309"/>
      <c r="DVY4" s="1309"/>
      <c r="DVZ4" s="1309"/>
      <c r="DWA4" s="1309"/>
      <c r="DWB4" s="1309"/>
      <c r="DWC4" s="1309"/>
      <c r="DWD4" s="1309"/>
      <c r="DWE4" s="1309"/>
      <c r="DWF4" s="1309"/>
      <c r="DWG4" s="1309"/>
      <c r="DWH4" s="1309"/>
      <c r="DWI4" s="1309"/>
      <c r="DWJ4" s="1309"/>
      <c r="DWK4" s="1309"/>
      <c r="DWL4" s="1309"/>
      <c r="DWM4" s="1309"/>
      <c r="DWN4" s="1309"/>
      <c r="DWO4" s="1309"/>
      <c r="DWP4" s="1309"/>
      <c r="DWQ4" s="1309"/>
      <c r="DWR4" s="1309"/>
      <c r="DWS4" s="1309"/>
      <c r="DWT4" s="1309"/>
      <c r="DWU4" s="1309"/>
      <c r="DWV4" s="1309"/>
      <c r="DWW4" s="1309"/>
      <c r="DWX4" s="1309"/>
      <c r="DWY4" s="1309"/>
      <c r="DWZ4" s="1309"/>
      <c r="DXA4" s="1309"/>
      <c r="DXB4" s="1309"/>
      <c r="DXC4" s="1309"/>
      <c r="DXD4" s="1309"/>
      <c r="DXE4" s="1309"/>
      <c r="DXF4" s="1309"/>
      <c r="DXG4" s="1309"/>
      <c r="DXH4" s="1309"/>
      <c r="DXI4" s="1309"/>
      <c r="DXJ4" s="1309"/>
      <c r="DXK4" s="1309"/>
      <c r="DXL4" s="1309"/>
      <c r="DXM4" s="1309"/>
      <c r="DXN4" s="1309"/>
      <c r="DXO4" s="1309"/>
      <c r="DXP4" s="1309"/>
      <c r="DXQ4" s="1309"/>
      <c r="DXR4" s="1309"/>
      <c r="DXS4" s="1309"/>
      <c r="DXT4" s="1309"/>
      <c r="DXU4" s="1309"/>
      <c r="DXV4" s="1309"/>
      <c r="DXW4" s="1309"/>
      <c r="DXX4" s="1309"/>
      <c r="DXY4" s="1309"/>
      <c r="DXZ4" s="1309"/>
      <c r="DYA4" s="1309"/>
      <c r="DYB4" s="1309"/>
      <c r="DYC4" s="1309"/>
      <c r="DYD4" s="1309"/>
      <c r="DYE4" s="1309"/>
      <c r="DYF4" s="1309"/>
      <c r="DYG4" s="1309"/>
      <c r="DYH4" s="1309"/>
      <c r="DYI4" s="1309"/>
      <c r="DYJ4" s="1309"/>
      <c r="DYK4" s="1309"/>
      <c r="DYL4" s="1309"/>
      <c r="DYM4" s="1309"/>
      <c r="DYN4" s="1309"/>
      <c r="DYO4" s="1309"/>
      <c r="DYP4" s="1309"/>
      <c r="DYQ4" s="1309"/>
      <c r="DYR4" s="1309"/>
      <c r="DYS4" s="1309"/>
      <c r="DYT4" s="1309"/>
      <c r="DYU4" s="1309"/>
      <c r="DYV4" s="1309"/>
      <c r="DYW4" s="1309"/>
      <c r="DYX4" s="1309"/>
      <c r="DYY4" s="1309"/>
      <c r="DYZ4" s="1309"/>
      <c r="DZA4" s="1309"/>
      <c r="DZB4" s="1309"/>
      <c r="DZC4" s="1309"/>
      <c r="DZD4" s="1309"/>
      <c r="DZE4" s="1309"/>
      <c r="DZF4" s="1309"/>
      <c r="DZG4" s="1309"/>
      <c r="DZH4" s="1309"/>
      <c r="DZI4" s="1309"/>
      <c r="DZJ4" s="1309"/>
      <c r="DZK4" s="1309"/>
      <c r="DZL4" s="1309"/>
      <c r="DZM4" s="1309"/>
      <c r="DZN4" s="1309"/>
      <c r="DZO4" s="1309"/>
      <c r="DZP4" s="1309"/>
      <c r="DZQ4" s="1309"/>
      <c r="DZR4" s="1309"/>
      <c r="DZS4" s="1309"/>
      <c r="DZT4" s="1309"/>
      <c r="DZU4" s="1309"/>
      <c r="DZV4" s="1309"/>
      <c r="DZW4" s="1309"/>
      <c r="DZX4" s="1309"/>
      <c r="DZY4" s="1309"/>
      <c r="DZZ4" s="1309"/>
      <c r="EAA4" s="1309"/>
      <c r="EAB4" s="1309"/>
      <c r="EAC4" s="1309"/>
      <c r="EAD4" s="1309"/>
      <c r="EAE4" s="1309"/>
      <c r="EAF4" s="1309"/>
      <c r="EAG4" s="1309"/>
      <c r="EAH4" s="1309"/>
      <c r="EAI4" s="1309"/>
      <c r="EAJ4" s="1309"/>
      <c r="EAK4" s="1309"/>
      <c r="EAL4" s="1309"/>
      <c r="EAM4" s="1309"/>
      <c r="EAN4" s="1309"/>
      <c r="EAO4" s="1309"/>
      <c r="EAP4" s="1309"/>
      <c r="EAQ4" s="1309"/>
      <c r="EAR4" s="1309"/>
      <c r="EAS4" s="1309"/>
      <c r="EAT4" s="1309"/>
      <c r="EAU4" s="1309"/>
      <c r="EAV4" s="1309"/>
      <c r="EAW4" s="1309"/>
      <c r="EAX4" s="1309"/>
      <c r="EAY4" s="1309"/>
      <c r="EAZ4" s="1309"/>
      <c r="EBA4" s="1309"/>
      <c r="EBB4" s="1309"/>
      <c r="EBC4" s="1309"/>
      <c r="EBD4" s="1309"/>
      <c r="EBE4" s="1309"/>
      <c r="EBF4" s="1309"/>
      <c r="EBG4" s="1309"/>
      <c r="EBH4" s="1309"/>
      <c r="EBI4" s="1309"/>
      <c r="EBJ4" s="1309"/>
      <c r="EBK4" s="1309"/>
      <c r="EBL4" s="1309"/>
      <c r="EBM4" s="1309"/>
      <c r="EBN4" s="1309"/>
      <c r="EBO4" s="1309"/>
      <c r="EBP4" s="1309"/>
      <c r="EBQ4" s="1309"/>
      <c r="EBR4" s="1309"/>
      <c r="EBS4" s="1309"/>
      <c r="EBT4" s="1309"/>
      <c r="EBU4" s="1309"/>
      <c r="EBV4" s="1309"/>
      <c r="EBW4" s="1309"/>
      <c r="EBX4" s="1309"/>
      <c r="EBY4" s="1309"/>
      <c r="EBZ4" s="1309"/>
      <c r="ECA4" s="1309"/>
      <c r="ECB4" s="1309"/>
      <c r="ECC4" s="1309"/>
      <c r="ECD4" s="1309"/>
      <c r="ECE4" s="1309"/>
      <c r="ECF4" s="1309"/>
      <c r="ECG4" s="1309"/>
      <c r="ECH4" s="1309"/>
      <c r="ECI4" s="1309"/>
      <c r="ECJ4" s="1309"/>
      <c r="ECK4" s="1309"/>
      <c r="ECL4" s="1309"/>
      <c r="ECM4" s="1309"/>
      <c r="ECN4" s="1309"/>
      <c r="ECO4" s="1309"/>
      <c r="ECP4" s="1309"/>
      <c r="ECQ4" s="1309"/>
      <c r="ECR4" s="1309"/>
      <c r="ECS4" s="1309"/>
      <c r="ECT4" s="1309"/>
      <c r="ECU4" s="1309"/>
      <c r="ECV4" s="1309"/>
      <c r="ECW4" s="1309"/>
      <c r="ECX4" s="1309"/>
      <c r="ECY4" s="1309"/>
      <c r="ECZ4" s="1309"/>
      <c r="EDA4" s="1309"/>
      <c r="EDB4" s="1309"/>
      <c r="EDC4" s="1309"/>
      <c r="EDD4" s="1309"/>
      <c r="EDE4" s="1309"/>
      <c r="EDF4" s="1309"/>
      <c r="EDG4" s="1309"/>
      <c r="EDH4" s="1309"/>
      <c r="EDI4" s="1309"/>
      <c r="EDJ4" s="1309"/>
      <c r="EDK4" s="1309"/>
      <c r="EDL4" s="1309"/>
      <c r="EDM4" s="1309"/>
      <c r="EDN4" s="1309"/>
      <c r="EDO4" s="1309"/>
      <c r="EDP4" s="1309"/>
      <c r="EDQ4" s="1309"/>
      <c r="EDR4" s="1309"/>
      <c r="EDS4" s="1309"/>
      <c r="EDT4" s="1309"/>
      <c r="EDU4" s="1309"/>
      <c r="EDV4" s="1309"/>
      <c r="EDW4" s="1309"/>
      <c r="EDX4" s="1309"/>
      <c r="EDY4" s="1309"/>
      <c r="EDZ4" s="1309"/>
      <c r="EEA4" s="1309"/>
      <c r="EEB4" s="1309"/>
      <c r="EEC4" s="1309"/>
      <c r="EED4" s="1309"/>
      <c r="EEE4" s="1309"/>
      <c r="EEF4" s="1309"/>
      <c r="EEG4" s="1309"/>
      <c r="EEH4" s="1309"/>
      <c r="EEI4" s="1309"/>
      <c r="EEJ4" s="1309"/>
      <c r="EEK4" s="1309"/>
      <c r="EEL4" s="1309"/>
      <c r="EEM4" s="1309"/>
      <c r="EEN4" s="1309"/>
      <c r="EEO4" s="1309"/>
      <c r="EEP4" s="1309"/>
      <c r="EEQ4" s="1309"/>
      <c r="EER4" s="1309"/>
      <c r="EES4" s="1309"/>
      <c r="EET4" s="1309"/>
      <c r="EEU4" s="1309"/>
      <c r="EEV4" s="1309"/>
      <c r="EEW4" s="1309"/>
      <c r="EEX4" s="1309"/>
      <c r="EEY4" s="1309"/>
      <c r="EEZ4" s="1309"/>
      <c r="EFA4" s="1309"/>
      <c r="EFB4" s="1309"/>
      <c r="EFC4" s="1309"/>
      <c r="EFD4" s="1309"/>
      <c r="EFE4" s="1309"/>
      <c r="EFF4" s="1309"/>
      <c r="EFG4" s="1309"/>
      <c r="EFH4" s="1309"/>
      <c r="EFI4" s="1309"/>
      <c r="EFJ4" s="1309"/>
      <c r="EFK4" s="1309"/>
      <c r="EFL4" s="1309"/>
      <c r="EFM4" s="1309"/>
      <c r="EFN4" s="1309"/>
      <c r="EFO4" s="1309"/>
      <c r="EFP4" s="1309"/>
      <c r="EFQ4" s="1309"/>
      <c r="EFR4" s="1309"/>
      <c r="EFS4" s="1309"/>
      <c r="EFT4" s="1309"/>
      <c r="EFU4" s="1309"/>
      <c r="EFV4" s="1309"/>
      <c r="EFW4" s="1309"/>
      <c r="EFX4" s="1309"/>
      <c r="EFY4" s="1309"/>
      <c r="EFZ4" s="1309"/>
      <c r="EGA4" s="1309"/>
      <c r="EGB4" s="1309"/>
      <c r="EGC4" s="1309"/>
      <c r="EGD4" s="1309"/>
      <c r="EGE4" s="1309"/>
      <c r="EGF4" s="1309"/>
      <c r="EGG4" s="1309"/>
      <c r="EGH4" s="1309"/>
      <c r="EGI4" s="1309"/>
      <c r="EGJ4" s="1309"/>
      <c r="EGK4" s="1309"/>
      <c r="EGL4" s="1309"/>
      <c r="EGM4" s="1309"/>
      <c r="EGN4" s="1309"/>
      <c r="EGO4" s="1309"/>
      <c r="EGP4" s="1309"/>
      <c r="EGQ4" s="1309"/>
      <c r="EGR4" s="1309"/>
      <c r="EGS4" s="1309"/>
      <c r="EGT4" s="1309"/>
      <c r="EGU4" s="1309"/>
      <c r="EGV4" s="1309"/>
      <c r="EGW4" s="1309"/>
      <c r="EGX4" s="1309"/>
      <c r="EGY4" s="1309"/>
      <c r="EGZ4" s="1309"/>
      <c r="EHA4" s="1309"/>
      <c r="EHB4" s="1309"/>
      <c r="EHC4" s="1309"/>
      <c r="EHD4" s="1309"/>
      <c r="EHE4" s="1309"/>
      <c r="EHF4" s="1309"/>
      <c r="EHG4" s="1309"/>
      <c r="EHH4" s="1309"/>
      <c r="EHI4" s="1309"/>
      <c r="EHJ4" s="1309"/>
      <c r="EHK4" s="1309"/>
      <c r="EHL4" s="1309"/>
      <c r="EHM4" s="1309"/>
      <c r="EHN4" s="1309"/>
      <c r="EHO4" s="1309"/>
      <c r="EHP4" s="1309"/>
      <c r="EHQ4" s="1309"/>
      <c r="EHR4" s="1309"/>
      <c r="EHS4" s="1309"/>
      <c r="EHT4" s="1309"/>
      <c r="EHU4" s="1309"/>
      <c r="EHV4" s="1309"/>
      <c r="EHW4" s="1309"/>
      <c r="EHX4" s="1309"/>
      <c r="EHY4" s="1309"/>
      <c r="EHZ4" s="1309"/>
      <c r="EIA4" s="1309"/>
      <c r="EIB4" s="1309"/>
      <c r="EIC4" s="1309"/>
      <c r="EID4" s="1309"/>
      <c r="EIE4" s="1309"/>
      <c r="EIF4" s="1309"/>
      <c r="EIG4" s="1309"/>
      <c r="EIH4" s="1309"/>
      <c r="EII4" s="1309"/>
      <c r="EIJ4" s="1309"/>
      <c r="EIK4" s="1309"/>
      <c r="EIL4" s="1309"/>
      <c r="EIM4" s="1309"/>
      <c r="EIN4" s="1309"/>
      <c r="EIO4" s="1309"/>
      <c r="EIP4" s="1309"/>
      <c r="EIQ4" s="1309"/>
      <c r="EIR4" s="1309"/>
      <c r="EIS4" s="1309"/>
      <c r="EIT4" s="1309"/>
      <c r="EIU4" s="1309"/>
      <c r="EIV4" s="1309"/>
      <c r="EIW4" s="1309"/>
      <c r="EIX4" s="1309"/>
      <c r="EIY4" s="1309"/>
      <c r="EIZ4" s="1309"/>
      <c r="EJA4" s="1309"/>
      <c r="EJB4" s="1309"/>
      <c r="EJC4" s="1309"/>
      <c r="EJD4" s="1309"/>
      <c r="EJE4" s="1309"/>
      <c r="EJF4" s="1309"/>
      <c r="EJG4" s="1309"/>
      <c r="EJH4" s="1309"/>
      <c r="EJI4" s="1309"/>
      <c r="EJJ4" s="1309"/>
      <c r="EJK4" s="1309"/>
      <c r="EJL4" s="1309"/>
      <c r="EJM4" s="1309"/>
      <c r="EJN4" s="1309"/>
      <c r="EJO4" s="1309"/>
      <c r="EJP4" s="1309"/>
      <c r="EJQ4" s="1309"/>
      <c r="EJR4" s="1309"/>
      <c r="EJS4" s="1309"/>
      <c r="EJT4" s="1309"/>
      <c r="EJU4" s="1309"/>
      <c r="EJV4" s="1309"/>
      <c r="EJW4" s="1309"/>
      <c r="EJX4" s="1309"/>
      <c r="EJY4" s="1309"/>
      <c r="EJZ4" s="1309"/>
      <c r="EKA4" s="1309"/>
      <c r="EKB4" s="1309"/>
      <c r="EKC4" s="1309"/>
      <c r="EKD4" s="1309"/>
      <c r="EKE4" s="1309"/>
      <c r="EKF4" s="1309"/>
      <c r="EKG4" s="1309"/>
      <c r="EKH4" s="1309"/>
      <c r="EKI4" s="1309"/>
      <c r="EKJ4" s="1309"/>
      <c r="EKK4" s="1309"/>
      <c r="EKL4" s="1309"/>
      <c r="EKM4" s="1309"/>
      <c r="EKN4" s="1309"/>
      <c r="EKO4" s="1309"/>
      <c r="EKP4" s="1309"/>
      <c r="EKQ4" s="1309"/>
      <c r="EKR4" s="1309"/>
      <c r="EKS4" s="1309"/>
      <c r="EKT4" s="1309"/>
      <c r="EKU4" s="1309"/>
      <c r="EKV4" s="1309"/>
      <c r="EKW4" s="1309"/>
      <c r="EKX4" s="1309"/>
      <c r="EKY4" s="1309"/>
      <c r="EKZ4" s="1309"/>
      <c r="ELA4" s="1309"/>
      <c r="ELB4" s="1309"/>
      <c r="ELC4" s="1309"/>
      <c r="ELD4" s="1309"/>
      <c r="ELE4" s="1309"/>
      <c r="ELF4" s="1309"/>
      <c r="ELG4" s="1309"/>
      <c r="ELH4" s="1309"/>
      <c r="ELI4" s="1309"/>
      <c r="ELJ4" s="1309"/>
      <c r="ELK4" s="1309"/>
      <c r="ELL4" s="1309"/>
      <c r="ELM4" s="1309"/>
      <c r="ELN4" s="1309"/>
      <c r="ELO4" s="1309"/>
      <c r="ELP4" s="1309"/>
      <c r="ELQ4" s="1309"/>
      <c r="ELR4" s="1309"/>
      <c r="ELS4" s="1309"/>
      <c r="ELT4" s="1309"/>
      <c r="ELU4" s="1309"/>
      <c r="ELV4" s="1309"/>
      <c r="ELW4" s="1309"/>
      <c r="ELX4" s="1309"/>
      <c r="ELY4" s="1309"/>
      <c r="ELZ4" s="1309"/>
      <c r="EMA4" s="1309"/>
      <c r="EMB4" s="1309"/>
      <c r="EMC4" s="1309"/>
      <c r="EMD4" s="1309"/>
      <c r="EME4" s="1309"/>
      <c r="EMF4" s="1309"/>
      <c r="EMG4" s="1309"/>
      <c r="EMH4" s="1309"/>
      <c r="EMI4" s="1309"/>
      <c r="EMJ4" s="1309"/>
      <c r="EMK4" s="1309"/>
      <c r="EML4" s="1309"/>
      <c r="EMM4" s="1309"/>
      <c r="EMN4" s="1309"/>
      <c r="EMO4" s="1309"/>
      <c r="EMP4" s="1309"/>
      <c r="EMQ4" s="1309"/>
      <c r="EMR4" s="1309"/>
      <c r="EMS4" s="1309"/>
      <c r="EMT4" s="1309"/>
      <c r="EMU4" s="1309"/>
      <c r="EMV4" s="1309"/>
      <c r="EMW4" s="1309"/>
      <c r="EMX4" s="1309"/>
      <c r="EMY4" s="1309"/>
      <c r="EMZ4" s="1309"/>
      <c r="ENA4" s="1309"/>
      <c r="ENB4" s="1309"/>
      <c r="ENC4" s="1309"/>
      <c r="END4" s="1309"/>
      <c r="ENE4" s="1309"/>
      <c r="ENF4" s="1309"/>
      <c r="ENG4" s="1309"/>
      <c r="ENH4" s="1309"/>
      <c r="ENI4" s="1309"/>
      <c r="ENJ4" s="1309"/>
      <c r="ENK4" s="1309"/>
      <c r="ENL4" s="1309"/>
      <c r="ENM4" s="1309"/>
      <c r="ENN4" s="1309"/>
      <c r="ENO4" s="1309"/>
      <c r="ENP4" s="1309"/>
      <c r="ENQ4" s="1309"/>
      <c r="ENR4" s="1309"/>
      <c r="ENS4" s="1309"/>
      <c r="ENT4" s="1309"/>
      <c r="ENU4" s="1309"/>
      <c r="ENV4" s="1309"/>
      <c r="ENW4" s="1309"/>
      <c r="ENX4" s="1309"/>
      <c r="ENY4" s="1309"/>
      <c r="ENZ4" s="1309"/>
      <c r="EOA4" s="1309"/>
      <c r="EOB4" s="1309"/>
      <c r="EOC4" s="1309"/>
      <c r="EOD4" s="1309"/>
      <c r="EOE4" s="1309"/>
      <c r="EOF4" s="1309"/>
      <c r="EOG4" s="1309"/>
      <c r="EOH4" s="1309"/>
      <c r="EOI4" s="1309"/>
      <c r="EOJ4" s="1309"/>
      <c r="EOK4" s="1309"/>
      <c r="EOL4" s="1309"/>
      <c r="EOM4" s="1309"/>
      <c r="EON4" s="1309"/>
      <c r="EOO4" s="1309"/>
      <c r="EOP4" s="1309"/>
      <c r="EOQ4" s="1309"/>
      <c r="EOR4" s="1309"/>
      <c r="EOS4" s="1309"/>
      <c r="EOT4" s="1309"/>
      <c r="EOU4" s="1309"/>
      <c r="EOV4" s="1309"/>
      <c r="EOW4" s="1309"/>
      <c r="EOX4" s="1309"/>
      <c r="EOY4" s="1309"/>
      <c r="EOZ4" s="1309"/>
      <c r="EPA4" s="1309"/>
      <c r="EPB4" s="1309"/>
      <c r="EPC4" s="1309"/>
      <c r="EPD4" s="1309"/>
      <c r="EPE4" s="1309"/>
      <c r="EPF4" s="1309"/>
      <c r="EPG4" s="1309"/>
      <c r="EPH4" s="1309"/>
      <c r="EPI4" s="1309"/>
      <c r="EPJ4" s="1309"/>
      <c r="EPK4" s="1309"/>
      <c r="EPL4" s="1309"/>
      <c r="EPM4" s="1309"/>
      <c r="EPN4" s="1309"/>
      <c r="EPO4" s="1309"/>
      <c r="EPP4" s="1309"/>
      <c r="EPQ4" s="1309"/>
      <c r="EPR4" s="1309"/>
      <c r="EPS4" s="1309"/>
      <c r="EPT4" s="1309"/>
      <c r="EPU4" s="1309"/>
      <c r="EPV4" s="1309"/>
      <c r="EPW4" s="1309"/>
      <c r="EPX4" s="1309"/>
      <c r="EPY4" s="1309"/>
      <c r="EPZ4" s="1309"/>
      <c r="EQA4" s="1309"/>
      <c r="EQB4" s="1309"/>
      <c r="EQC4" s="1309"/>
      <c r="EQD4" s="1309"/>
      <c r="EQE4" s="1309"/>
      <c r="EQF4" s="1309"/>
      <c r="EQG4" s="1309"/>
      <c r="EQH4" s="1309"/>
      <c r="EQI4" s="1309"/>
      <c r="EQJ4" s="1309"/>
      <c r="EQK4" s="1309"/>
      <c r="EQL4" s="1309"/>
      <c r="EQM4" s="1309"/>
      <c r="EQN4" s="1309"/>
      <c r="EQO4" s="1309"/>
      <c r="EQP4" s="1309"/>
      <c r="EQQ4" s="1309"/>
      <c r="EQR4" s="1309"/>
      <c r="EQS4" s="1309"/>
      <c r="EQT4" s="1309"/>
      <c r="EQU4" s="1309"/>
      <c r="EQV4" s="1309"/>
      <c r="EQW4" s="1309"/>
      <c r="EQX4" s="1309"/>
      <c r="EQY4" s="1309"/>
      <c r="EQZ4" s="1309"/>
      <c r="ERA4" s="1309"/>
      <c r="ERB4" s="1309"/>
      <c r="ERC4" s="1309"/>
      <c r="ERD4" s="1309"/>
      <c r="ERE4" s="1309"/>
      <c r="ERF4" s="1309"/>
      <c r="ERG4" s="1309"/>
      <c r="ERH4" s="1309"/>
      <c r="ERI4" s="1309"/>
      <c r="ERJ4" s="1309"/>
      <c r="ERK4" s="1309"/>
      <c r="ERL4" s="1309"/>
      <c r="ERM4" s="1309"/>
      <c r="ERN4" s="1309"/>
      <c r="ERO4" s="1309"/>
      <c r="ERP4" s="1309"/>
      <c r="ERQ4" s="1309"/>
      <c r="ERR4" s="1309"/>
      <c r="ERS4" s="1309"/>
      <c r="ERT4" s="1309"/>
      <c r="ERU4" s="1309"/>
      <c r="ERV4" s="1309"/>
      <c r="ERW4" s="1309"/>
      <c r="ERX4" s="1309"/>
      <c r="ERY4" s="1309"/>
      <c r="ERZ4" s="1309"/>
      <c r="ESA4" s="1309"/>
      <c r="ESB4" s="1309"/>
      <c r="ESC4" s="1309"/>
      <c r="ESD4" s="1309"/>
      <c r="ESE4" s="1309"/>
      <c r="ESF4" s="1309"/>
      <c r="ESG4" s="1309"/>
      <c r="ESH4" s="1309"/>
      <c r="ESI4" s="1309"/>
      <c r="ESJ4" s="1309"/>
      <c r="ESK4" s="1309"/>
      <c r="ESL4" s="1309"/>
      <c r="ESM4" s="1309"/>
      <c r="ESN4" s="1309"/>
      <c r="ESO4" s="1309"/>
      <c r="ESP4" s="1309"/>
      <c r="ESQ4" s="1309"/>
      <c r="ESR4" s="1309"/>
      <c r="ESS4" s="1309"/>
      <c r="EST4" s="1309"/>
      <c r="ESU4" s="1309"/>
      <c r="ESV4" s="1309"/>
      <c r="ESW4" s="1309"/>
      <c r="ESX4" s="1309"/>
      <c r="ESY4" s="1309"/>
      <c r="ESZ4" s="1309"/>
      <c r="ETA4" s="1309"/>
      <c r="ETB4" s="1309"/>
      <c r="ETC4" s="1309"/>
      <c r="ETD4" s="1309"/>
      <c r="ETE4" s="1309"/>
      <c r="ETF4" s="1309"/>
      <c r="ETG4" s="1309"/>
      <c r="ETH4" s="1309"/>
      <c r="ETI4" s="1309"/>
      <c r="ETJ4" s="1309"/>
      <c r="ETK4" s="1309"/>
      <c r="ETL4" s="1309"/>
      <c r="ETM4" s="1309"/>
      <c r="ETN4" s="1309"/>
      <c r="ETO4" s="1309"/>
      <c r="ETP4" s="1309"/>
      <c r="ETQ4" s="1309"/>
      <c r="ETR4" s="1309"/>
      <c r="ETS4" s="1309"/>
      <c r="ETT4" s="1309"/>
      <c r="ETU4" s="1309"/>
      <c r="ETV4" s="1309"/>
      <c r="ETW4" s="1309"/>
      <c r="ETX4" s="1309"/>
      <c r="ETY4" s="1309"/>
      <c r="ETZ4" s="1309"/>
      <c r="EUA4" s="1309"/>
      <c r="EUB4" s="1309"/>
      <c r="EUC4" s="1309"/>
      <c r="EUD4" s="1309"/>
      <c r="EUE4" s="1309"/>
      <c r="EUF4" s="1309"/>
      <c r="EUG4" s="1309"/>
      <c r="EUH4" s="1309"/>
      <c r="EUI4" s="1309"/>
      <c r="EUJ4" s="1309"/>
      <c r="EUK4" s="1309"/>
      <c r="EUL4" s="1309"/>
      <c r="EUM4" s="1309"/>
      <c r="EUN4" s="1309"/>
      <c r="EUO4" s="1309"/>
      <c r="EUP4" s="1309"/>
      <c r="EUQ4" s="1309"/>
      <c r="EUR4" s="1309"/>
      <c r="EUS4" s="1309"/>
      <c r="EUT4" s="1309"/>
      <c r="EUU4" s="1309"/>
      <c r="EUV4" s="1309"/>
      <c r="EUW4" s="1309"/>
      <c r="EUX4" s="1309"/>
      <c r="EUY4" s="1309"/>
      <c r="EUZ4" s="1309"/>
      <c r="EVA4" s="1309"/>
      <c r="EVB4" s="1309"/>
      <c r="EVC4" s="1309"/>
      <c r="EVD4" s="1309"/>
      <c r="EVE4" s="1309"/>
      <c r="EVF4" s="1309"/>
      <c r="EVG4" s="1309"/>
      <c r="EVH4" s="1309"/>
      <c r="EVI4" s="1309"/>
      <c r="EVJ4" s="1309"/>
      <c r="EVK4" s="1309"/>
      <c r="EVL4" s="1309"/>
      <c r="EVM4" s="1309"/>
      <c r="EVN4" s="1309"/>
      <c r="EVO4" s="1309"/>
      <c r="EVP4" s="1309"/>
      <c r="EVQ4" s="1309"/>
      <c r="EVR4" s="1309"/>
      <c r="EVS4" s="1309"/>
      <c r="EVT4" s="1309"/>
      <c r="EVU4" s="1309"/>
      <c r="EVV4" s="1309"/>
      <c r="EVW4" s="1309"/>
      <c r="EVX4" s="1309"/>
      <c r="EVY4" s="1309"/>
      <c r="EVZ4" s="1309"/>
      <c r="EWA4" s="1309"/>
      <c r="EWB4" s="1309"/>
      <c r="EWC4" s="1309"/>
      <c r="EWD4" s="1309"/>
      <c r="EWE4" s="1309"/>
      <c r="EWF4" s="1309"/>
      <c r="EWG4" s="1309"/>
      <c r="EWH4" s="1309"/>
      <c r="EWI4" s="1309"/>
      <c r="EWJ4" s="1309"/>
      <c r="EWK4" s="1309"/>
      <c r="EWL4" s="1309"/>
      <c r="EWM4" s="1309"/>
      <c r="EWN4" s="1309"/>
      <c r="EWO4" s="1309"/>
      <c r="EWP4" s="1309"/>
      <c r="EWQ4" s="1309"/>
      <c r="EWR4" s="1309"/>
      <c r="EWS4" s="1309"/>
      <c r="EWT4" s="1309"/>
      <c r="EWU4" s="1309"/>
      <c r="EWV4" s="1309"/>
      <c r="EWW4" s="1309"/>
      <c r="EWX4" s="1309"/>
      <c r="EWY4" s="1309"/>
      <c r="EWZ4" s="1309"/>
      <c r="EXA4" s="1309"/>
      <c r="EXB4" s="1309"/>
      <c r="EXC4" s="1309"/>
      <c r="EXD4" s="1309"/>
      <c r="EXE4" s="1309"/>
      <c r="EXF4" s="1309"/>
      <c r="EXG4" s="1309"/>
      <c r="EXH4" s="1309"/>
      <c r="EXI4" s="1309"/>
      <c r="EXJ4" s="1309"/>
      <c r="EXK4" s="1309"/>
      <c r="EXL4" s="1309"/>
      <c r="EXM4" s="1309"/>
      <c r="EXN4" s="1309"/>
      <c r="EXO4" s="1309"/>
      <c r="EXP4" s="1309"/>
      <c r="EXQ4" s="1309"/>
      <c r="EXR4" s="1309"/>
      <c r="EXS4" s="1309"/>
      <c r="EXT4" s="1309"/>
      <c r="EXU4" s="1309"/>
      <c r="EXV4" s="1309"/>
      <c r="EXW4" s="1309"/>
      <c r="EXX4" s="1309"/>
      <c r="EXY4" s="1309"/>
      <c r="EXZ4" s="1309"/>
      <c r="EYA4" s="1309"/>
      <c r="EYB4" s="1309"/>
      <c r="EYC4" s="1309"/>
      <c r="EYD4" s="1309"/>
      <c r="EYE4" s="1309"/>
      <c r="EYF4" s="1309"/>
      <c r="EYG4" s="1309"/>
      <c r="EYH4" s="1309"/>
      <c r="EYI4" s="1309"/>
      <c r="EYJ4" s="1309"/>
      <c r="EYK4" s="1309"/>
      <c r="EYL4" s="1309"/>
      <c r="EYM4" s="1309"/>
      <c r="EYN4" s="1309"/>
      <c r="EYO4" s="1309"/>
      <c r="EYP4" s="1309"/>
      <c r="EYQ4" s="1309"/>
      <c r="EYR4" s="1309"/>
      <c r="EYS4" s="1309"/>
      <c r="EYT4" s="1309"/>
      <c r="EYU4" s="1309"/>
      <c r="EYV4" s="1309"/>
      <c r="EYW4" s="1309"/>
      <c r="EYX4" s="1309"/>
      <c r="EYY4" s="1309"/>
      <c r="EYZ4" s="1309"/>
      <c r="EZA4" s="1309"/>
      <c r="EZB4" s="1309"/>
      <c r="EZC4" s="1309"/>
      <c r="EZD4" s="1309"/>
      <c r="EZE4" s="1309"/>
      <c r="EZF4" s="1309"/>
      <c r="EZG4" s="1309"/>
      <c r="EZH4" s="1309"/>
      <c r="EZI4" s="1309"/>
      <c r="EZJ4" s="1309"/>
      <c r="EZK4" s="1309"/>
      <c r="EZL4" s="1309"/>
      <c r="EZM4" s="1309"/>
      <c r="EZN4" s="1309"/>
      <c r="EZO4" s="1309"/>
      <c r="EZP4" s="1309"/>
      <c r="EZQ4" s="1309"/>
      <c r="EZR4" s="1309"/>
      <c r="EZS4" s="1309"/>
      <c r="EZT4" s="1309"/>
      <c r="EZU4" s="1309"/>
      <c r="EZV4" s="1309"/>
      <c r="EZW4" s="1309"/>
      <c r="EZX4" s="1309"/>
      <c r="EZY4" s="1309"/>
      <c r="EZZ4" s="1309"/>
      <c r="FAA4" s="1309"/>
      <c r="FAB4" s="1309"/>
      <c r="FAC4" s="1309"/>
      <c r="FAD4" s="1309"/>
      <c r="FAE4" s="1309"/>
      <c r="FAF4" s="1309"/>
      <c r="FAG4" s="1309"/>
      <c r="FAH4" s="1309"/>
      <c r="FAI4" s="1309"/>
      <c r="FAJ4" s="1309"/>
      <c r="FAK4" s="1309"/>
      <c r="FAL4" s="1309"/>
      <c r="FAM4" s="1309"/>
      <c r="FAN4" s="1309"/>
      <c r="FAO4" s="1309"/>
      <c r="FAP4" s="1309"/>
      <c r="FAQ4" s="1309"/>
      <c r="FAR4" s="1309"/>
      <c r="FAS4" s="1309"/>
      <c r="FAT4" s="1309"/>
      <c r="FAU4" s="1309"/>
      <c r="FAV4" s="1309"/>
      <c r="FAW4" s="1309"/>
      <c r="FAX4" s="1309"/>
      <c r="FAY4" s="1309"/>
      <c r="FAZ4" s="1309"/>
      <c r="FBA4" s="1309"/>
      <c r="FBB4" s="1309"/>
      <c r="FBC4" s="1309"/>
      <c r="FBD4" s="1309"/>
      <c r="FBE4" s="1309"/>
      <c r="FBF4" s="1309"/>
      <c r="FBG4" s="1309"/>
      <c r="FBH4" s="1309"/>
      <c r="FBI4" s="1309"/>
      <c r="FBJ4" s="1309"/>
      <c r="FBK4" s="1309"/>
      <c r="FBL4" s="1309"/>
      <c r="FBM4" s="1309"/>
      <c r="FBN4" s="1309"/>
      <c r="FBO4" s="1309"/>
      <c r="FBP4" s="1309"/>
      <c r="FBQ4" s="1309"/>
      <c r="FBR4" s="1309"/>
      <c r="FBS4" s="1309"/>
      <c r="FBT4" s="1309"/>
      <c r="FBU4" s="1309"/>
      <c r="FBV4" s="1309"/>
      <c r="FBW4" s="1309"/>
      <c r="FBX4" s="1309"/>
      <c r="FBY4" s="1309"/>
      <c r="FBZ4" s="1309"/>
      <c r="FCA4" s="1309"/>
      <c r="FCB4" s="1309"/>
      <c r="FCC4" s="1309"/>
      <c r="FCD4" s="1309"/>
      <c r="FCE4" s="1309"/>
      <c r="FCF4" s="1309"/>
      <c r="FCG4" s="1309"/>
      <c r="FCH4" s="1309"/>
      <c r="FCI4" s="1309"/>
      <c r="FCJ4" s="1309"/>
      <c r="FCK4" s="1309"/>
      <c r="FCL4" s="1309"/>
      <c r="FCM4" s="1309"/>
      <c r="FCN4" s="1309"/>
      <c r="FCO4" s="1309"/>
      <c r="FCP4" s="1309"/>
      <c r="FCQ4" s="1309"/>
      <c r="FCR4" s="1309"/>
      <c r="FCS4" s="1309"/>
      <c r="FCT4" s="1309"/>
      <c r="FCU4" s="1309"/>
      <c r="FCV4" s="1309"/>
      <c r="FCW4" s="1309"/>
      <c r="FCX4" s="1309"/>
      <c r="FCY4" s="1309"/>
      <c r="FCZ4" s="1309"/>
      <c r="FDA4" s="1309"/>
      <c r="FDB4" s="1309"/>
      <c r="FDC4" s="1309"/>
      <c r="FDD4" s="1309"/>
      <c r="FDE4" s="1309"/>
      <c r="FDF4" s="1309"/>
      <c r="FDG4" s="1309"/>
      <c r="FDH4" s="1309"/>
      <c r="FDI4" s="1309"/>
      <c r="FDJ4" s="1309"/>
      <c r="FDK4" s="1309"/>
      <c r="FDL4" s="1309"/>
      <c r="FDM4" s="1309"/>
      <c r="FDN4" s="1309"/>
      <c r="FDO4" s="1309"/>
      <c r="FDP4" s="1309"/>
      <c r="FDQ4" s="1309"/>
      <c r="FDR4" s="1309"/>
      <c r="FDS4" s="1309"/>
      <c r="FDT4" s="1309"/>
      <c r="FDU4" s="1309"/>
      <c r="FDV4" s="1309"/>
      <c r="FDW4" s="1309"/>
      <c r="FDX4" s="1309"/>
      <c r="FDY4" s="1309"/>
      <c r="FDZ4" s="1309"/>
      <c r="FEA4" s="1309"/>
      <c r="FEB4" s="1309"/>
      <c r="FEC4" s="1309"/>
      <c r="FED4" s="1309"/>
      <c r="FEE4" s="1309"/>
      <c r="FEF4" s="1309"/>
      <c r="FEG4" s="1309"/>
      <c r="FEH4" s="1309"/>
      <c r="FEI4" s="1309"/>
      <c r="FEJ4" s="1309"/>
      <c r="FEK4" s="1309"/>
      <c r="FEL4" s="1309"/>
      <c r="FEM4" s="1309"/>
      <c r="FEN4" s="1309"/>
      <c r="FEO4" s="1309"/>
      <c r="FEP4" s="1309"/>
      <c r="FEQ4" s="1309"/>
      <c r="FER4" s="1309"/>
      <c r="FES4" s="1309"/>
      <c r="FET4" s="1309"/>
      <c r="FEU4" s="1309"/>
      <c r="FEV4" s="1309"/>
      <c r="FEW4" s="1309"/>
      <c r="FEX4" s="1309"/>
      <c r="FEY4" s="1309"/>
      <c r="FEZ4" s="1309"/>
      <c r="FFA4" s="1309"/>
      <c r="FFB4" s="1309"/>
      <c r="FFC4" s="1309"/>
      <c r="FFD4" s="1309"/>
      <c r="FFE4" s="1309"/>
      <c r="FFF4" s="1309"/>
      <c r="FFG4" s="1309"/>
      <c r="FFH4" s="1309"/>
      <c r="FFI4" s="1309"/>
      <c r="FFJ4" s="1309"/>
      <c r="FFK4" s="1309"/>
      <c r="FFL4" s="1309"/>
      <c r="FFM4" s="1309"/>
      <c r="FFN4" s="1309"/>
      <c r="FFO4" s="1309"/>
      <c r="FFP4" s="1309"/>
      <c r="FFQ4" s="1309"/>
      <c r="FFR4" s="1309"/>
      <c r="FFS4" s="1309"/>
      <c r="FFT4" s="1309"/>
      <c r="FFU4" s="1309"/>
      <c r="FFV4" s="1309"/>
      <c r="FFW4" s="1309"/>
      <c r="FFX4" s="1309"/>
      <c r="FFY4" s="1309"/>
      <c r="FFZ4" s="1309"/>
      <c r="FGA4" s="1309"/>
      <c r="FGB4" s="1309"/>
      <c r="FGC4" s="1309"/>
      <c r="FGD4" s="1309"/>
      <c r="FGE4" s="1309"/>
      <c r="FGF4" s="1309"/>
      <c r="FGG4" s="1309"/>
      <c r="FGH4" s="1309"/>
      <c r="FGI4" s="1309"/>
      <c r="FGJ4" s="1309"/>
      <c r="FGK4" s="1309"/>
      <c r="FGL4" s="1309"/>
      <c r="FGM4" s="1309"/>
      <c r="FGN4" s="1309"/>
      <c r="FGO4" s="1309"/>
      <c r="FGP4" s="1309"/>
      <c r="FGQ4" s="1309"/>
      <c r="FGR4" s="1309"/>
      <c r="FGS4" s="1309"/>
      <c r="FGT4" s="1309"/>
      <c r="FGU4" s="1309"/>
      <c r="FGV4" s="1309"/>
      <c r="FGW4" s="1309"/>
      <c r="FGX4" s="1309"/>
      <c r="FGY4" s="1309"/>
      <c r="FGZ4" s="1309"/>
      <c r="FHA4" s="1309"/>
      <c r="FHB4" s="1309"/>
      <c r="FHC4" s="1309"/>
      <c r="FHD4" s="1309"/>
      <c r="FHE4" s="1309"/>
      <c r="FHF4" s="1309"/>
      <c r="FHG4" s="1309"/>
      <c r="FHH4" s="1309"/>
      <c r="FHI4" s="1309"/>
      <c r="FHJ4" s="1309"/>
      <c r="FHK4" s="1309"/>
      <c r="FHL4" s="1309"/>
      <c r="FHM4" s="1309"/>
      <c r="FHN4" s="1309"/>
      <c r="FHO4" s="1309"/>
      <c r="FHP4" s="1309"/>
      <c r="FHQ4" s="1309"/>
      <c r="FHR4" s="1309"/>
      <c r="FHS4" s="1309"/>
      <c r="FHT4" s="1309"/>
      <c r="FHU4" s="1309"/>
      <c r="FHV4" s="1309"/>
      <c r="FHW4" s="1309"/>
      <c r="FHX4" s="1309"/>
      <c r="FHY4" s="1309"/>
      <c r="FHZ4" s="1309"/>
      <c r="FIA4" s="1309"/>
      <c r="FIB4" s="1309"/>
      <c r="FIC4" s="1309"/>
      <c r="FID4" s="1309"/>
      <c r="FIE4" s="1309"/>
      <c r="FIF4" s="1309"/>
      <c r="FIG4" s="1309"/>
      <c r="FIH4" s="1309"/>
      <c r="FII4" s="1309"/>
      <c r="FIJ4" s="1309"/>
      <c r="FIK4" s="1309"/>
      <c r="FIL4" s="1309"/>
      <c r="FIM4" s="1309"/>
      <c r="FIN4" s="1309"/>
      <c r="FIO4" s="1309"/>
      <c r="FIP4" s="1309"/>
      <c r="FIQ4" s="1309"/>
      <c r="FIR4" s="1309"/>
      <c r="FIS4" s="1309"/>
      <c r="FIT4" s="1309"/>
      <c r="FIU4" s="1309"/>
      <c r="FIV4" s="1309"/>
      <c r="FIW4" s="1309"/>
      <c r="FIX4" s="1309"/>
      <c r="FIY4" s="1309"/>
      <c r="FIZ4" s="1309"/>
      <c r="FJA4" s="1309"/>
      <c r="FJB4" s="1309"/>
      <c r="FJC4" s="1309"/>
      <c r="FJD4" s="1309"/>
      <c r="FJE4" s="1309"/>
      <c r="FJF4" s="1309"/>
      <c r="FJG4" s="1309"/>
      <c r="FJH4" s="1309"/>
      <c r="FJI4" s="1309"/>
      <c r="FJJ4" s="1309"/>
      <c r="FJK4" s="1309"/>
      <c r="FJL4" s="1309"/>
      <c r="FJM4" s="1309"/>
      <c r="FJN4" s="1309"/>
      <c r="FJO4" s="1309"/>
      <c r="FJP4" s="1309"/>
      <c r="FJQ4" s="1309"/>
      <c r="FJR4" s="1309"/>
      <c r="FJS4" s="1309"/>
      <c r="FJT4" s="1309"/>
      <c r="FJU4" s="1309"/>
      <c r="FJV4" s="1309"/>
      <c r="FJW4" s="1309"/>
      <c r="FJX4" s="1309"/>
      <c r="FJY4" s="1309"/>
      <c r="FJZ4" s="1309"/>
      <c r="FKA4" s="1309"/>
      <c r="FKB4" s="1309"/>
      <c r="FKC4" s="1309"/>
      <c r="FKD4" s="1309"/>
      <c r="FKE4" s="1309"/>
      <c r="FKF4" s="1309"/>
      <c r="FKG4" s="1309"/>
      <c r="FKH4" s="1309"/>
      <c r="FKI4" s="1309"/>
      <c r="FKJ4" s="1309"/>
      <c r="FKK4" s="1309"/>
      <c r="FKL4" s="1309"/>
      <c r="FKM4" s="1309"/>
      <c r="FKN4" s="1309"/>
      <c r="FKO4" s="1309"/>
      <c r="FKP4" s="1309"/>
      <c r="FKQ4" s="1309"/>
      <c r="FKR4" s="1309"/>
      <c r="FKS4" s="1309"/>
      <c r="FKT4" s="1309"/>
      <c r="FKU4" s="1309"/>
      <c r="FKV4" s="1309"/>
      <c r="FKW4" s="1309"/>
      <c r="FKX4" s="1309"/>
      <c r="FKY4" s="1309"/>
      <c r="FKZ4" s="1309"/>
      <c r="FLA4" s="1309"/>
      <c r="FLB4" s="1309"/>
      <c r="FLC4" s="1309"/>
      <c r="FLD4" s="1309"/>
      <c r="FLE4" s="1309"/>
      <c r="FLF4" s="1309"/>
      <c r="FLG4" s="1309"/>
      <c r="FLH4" s="1309"/>
      <c r="FLI4" s="1309"/>
      <c r="FLJ4" s="1309"/>
      <c r="FLK4" s="1309"/>
      <c r="FLL4" s="1309"/>
      <c r="FLM4" s="1309"/>
      <c r="FLN4" s="1309"/>
      <c r="FLO4" s="1309"/>
      <c r="FLP4" s="1309"/>
      <c r="FLQ4" s="1309"/>
      <c r="FLR4" s="1309"/>
      <c r="FLS4" s="1309"/>
      <c r="FLT4" s="1309"/>
      <c r="FLU4" s="1309"/>
      <c r="FLV4" s="1309"/>
      <c r="FLW4" s="1309"/>
      <c r="FLX4" s="1309"/>
      <c r="FLY4" s="1309"/>
      <c r="FLZ4" s="1309"/>
      <c r="FMA4" s="1309"/>
      <c r="FMB4" s="1309"/>
      <c r="FMC4" s="1309"/>
      <c r="FMD4" s="1309"/>
      <c r="FME4" s="1309"/>
      <c r="FMF4" s="1309"/>
      <c r="FMG4" s="1309"/>
      <c r="FMH4" s="1309"/>
      <c r="FMI4" s="1309"/>
      <c r="FMJ4" s="1309"/>
      <c r="FMK4" s="1309"/>
      <c r="FML4" s="1309"/>
      <c r="FMM4" s="1309"/>
      <c r="FMN4" s="1309"/>
      <c r="FMO4" s="1309"/>
      <c r="FMP4" s="1309"/>
      <c r="FMQ4" s="1309"/>
      <c r="FMR4" s="1309"/>
      <c r="FMS4" s="1309"/>
      <c r="FMT4" s="1309"/>
      <c r="FMU4" s="1309"/>
      <c r="FMV4" s="1309"/>
      <c r="FMW4" s="1309"/>
      <c r="FMX4" s="1309"/>
      <c r="FMY4" s="1309"/>
      <c r="FMZ4" s="1309"/>
      <c r="FNA4" s="1309"/>
      <c r="FNB4" s="1309"/>
      <c r="FNC4" s="1309"/>
      <c r="FND4" s="1309"/>
      <c r="FNE4" s="1309"/>
      <c r="FNF4" s="1309"/>
      <c r="FNG4" s="1309"/>
      <c r="FNH4" s="1309"/>
      <c r="FNI4" s="1309"/>
      <c r="FNJ4" s="1309"/>
      <c r="FNK4" s="1309"/>
      <c r="FNL4" s="1309"/>
      <c r="FNM4" s="1309"/>
      <c r="FNN4" s="1309"/>
      <c r="FNO4" s="1309"/>
      <c r="FNP4" s="1309"/>
      <c r="FNQ4" s="1309"/>
      <c r="FNR4" s="1309"/>
      <c r="FNS4" s="1309"/>
      <c r="FNT4" s="1309"/>
      <c r="FNU4" s="1309"/>
      <c r="FNV4" s="1309"/>
      <c r="FNW4" s="1309"/>
      <c r="FNX4" s="1309"/>
      <c r="FNY4" s="1309"/>
      <c r="FNZ4" s="1309"/>
      <c r="FOA4" s="1309"/>
      <c r="FOB4" s="1309"/>
      <c r="FOC4" s="1309"/>
      <c r="FOD4" s="1309"/>
      <c r="FOE4" s="1309"/>
      <c r="FOF4" s="1309"/>
      <c r="FOG4" s="1309"/>
      <c r="FOH4" s="1309"/>
      <c r="FOI4" s="1309"/>
      <c r="FOJ4" s="1309"/>
      <c r="FOK4" s="1309"/>
      <c r="FOL4" s="1309"/>
      <c r="FOM4" s="1309"/>
      <c r="FON4" s="1309"/>
      <c r="FOO4" s="1309"/>
      <c r="FOP4" s="1309"/>
      <c r="FOQ4" s="1309"/>
      <c r="FOR4" s="1309"/>
      <c r="FOS4" s="1309"/>
      <c r="FOT4" s="1309"/>
      <c r="FOU4" s="1309"/>
      <c r="FOV4" s="1309"/>
      <c r="FOW4" s="1309"/>
      <c r="FOX4" s="1309"/>
      <c r="FOY4" s="1309"/>
      <c r="FOZ4" s="1309"/>
      <c r="FPA4" s="1309"/>
      <c r="FPB4" s="1309"/>
      <c r="FPC4" s="1309"/>
      <c r="FPD4" s="1309"/>
      <c r="FPE4" s="1309"/>
      <c r="FPF4" s="1309"/>
      <c r="FPG4" s="1309"/>
      <c r="FPH4" s="1309"/>
      <c r="FPI4" s="1309"/>
      <c r="FPJ4" s="1309"/>
      <c r="FPK4" s="1309"/>
      <c r="FPL4" s="1309"/>
      <c r="FPM4" s="1309"/>
      <c r="FPN4" s="1309"/>
      <c r="FPO4" s="1309"/>
      <c r="FPP4" s="1309"/>
      <c r="FPQ4" s="1309"/>
      <c r="FPR4" s="1309"/>
      <c r="FPS4" s="1309"/>
      <c r="FPT4" s="1309"/>
      <c r="FPU4" s="1309"/>
      <c r="FPV4" s="1309"/>
      <c r="FPW4" s="1309"/>
      <c r="FPX4" s="1309"/>
      <c r="FPY4" s="1309"/>
      <c r="FPZ4" s="1309"/>
      <c r="FQA4" s="1309"/>
      <c r="FQB4" s="1309"/>
      <c r="FQC4" s="1309"/>
      <c r="FQD4" s="1309"/>
      <c r="FQE4" s="1309"/>
      <c r="FQF4" s="1309"/>
      <c r="FQG4" s="1309"/>
      <c r="FQH4" s="1309"/>
      <c r="FQI4" s="1309"/>
      <c r="FQJ4" s="1309"/>
      <c r="FQK4" s="1309"/>
      <c r="FQL4" s="1309"/>
      <c r="FQM4" s="1309"/>
      <c r="FQN4" s="1309"/>
      <c r="FQO4" s="1309"/>
      <c r="FQP4" s="1309"/>
      <c r="FQQ4" s="1309"/>
      <c r="FQR4" s="1309"/>
      <c r="FQS4" s="1309"/>
      <c r="FQT4" s="1309"/>
      <c r="FQU4" s="1309"/>
      <c r="FQV4" s="1309"/>
      <c r="FQW4" s="1309"/>
      <c r="FQX4" s="1309"/>
      <c r="FQY4" s="1309"/>
      <c r="FQZ4" s="1309"/>
      <c r="FRA4" s="1309"/>
      <c r="FRB4" s="1309"/>
      <c r="FRC4" s="1309"/>
      <c r="FRD4" s="1309"/>
      <c r="FRE4" s="1309"/>
      <c r="FRF4" s="1309"/>
      <c r="FRG4" s="1309"/>
      <c r="FRH4" s="1309"/>
      <c r="FRI4" s="1309"/>
      <c r="FRJ4" s="1309"/>
      <c r="FRK4" s="1309"/>
      <c r="FRL4" s="1309"/>
      <c r="FRM4" s="1309"/>
      <c r="FRN4" s="1309"/>
      <c r="FRO4" s="1309"/>
      <c r="FRP4" s="1309"/>
      <c r="FRQ4" s="1309"/>
      <c r="FRR4" s="1309"/>
      <c r="FRS4" s="1309"/>
      <c r="FRT4" s="1309"/>
      <c r="FRU4" s="1309"/>
      <c r="FRV4" s="1309"/>
      <c r="FRW4" s="1309"/>
      <c r="FRX4" s="1309"/>
      <c r="FRY4" s="1309"/>
      <c r="FRZ4" s="1309"/>
      <c r="FSA4" s="1309"/>
      <c r="FSB4" s="1309"/>
      <c r="FSC4" s="1309"/>
      <c r="FSD4" s="1309"/>
      <c r="FSE4" s="1309"/>
      <c r="FSF4" s="1309"/>
      <c r="FSG4" s="1309"/>
      <c r="FSH4" s="1309"/>
      <c r="FSI4" s="1309"/>
      <c r="FSJ4" s="1309"/>
      <c r="FSK4" s="1309"/>
      <c r="FSL4" s="1309"/>
      <c r="FSM4" s="1309"/>
      <c r="FSN4" s="1309"/>
      <c r="FSO4" s="1309"/>
      <c r="FSP4" s="1309"/>
      <c r="FSQ4" s="1309"/>
      <c r="FSR4" s="1309"/>
      <c r="FSS4" s="1309"/>
      <c r="FST4" s="1309"/>
      <c r="FSU4" s="1309"/>
      <c r="FSV4" s="1309"/>
      <c r="FSW4" s="1309"/>
      <c r="FSX4" s="1309"/>
      <c r="FSY4" s="1309"/>
      <c r="FSZ4" s="1309"/>
      <c r="FTA4" s="1309"/>
      <c r="FTB4" s="1309"/>
      <c r="FTC4" s="1309"/>
      <c r="FTD4" s="1309"/>
      <c r="FTE4" s="1309"/>
      <c r="FTF4" s="1309"/>
      <c r="FTG4" s="1309"/>
      <c r="FTH4" s="1309"/>
      <c r="FTI4" s="1309"/>
      <c r="FTJ4" s="1309"/>
      <c r="FTK4" s="1309"/>
      <c r="FTL4" s="1309"/>
      <c r="FTM4" s="1309"/>
      <c r="FTN4" s="1309"/>
      <c r="FTO4" s="1309"/>
      <c r="FTP4" s="1309"/>
      <c r="FTQ4" s="1309"/>
      <c r="FTR4" s="1309"/>
      <c r="FTS4" s="1309"/>
      <c r="FTT4" s="1309"/>
      <c r="FTU4" s="1309"/>
      <c r="FTV4" s="1309"/>
      <c r="FTW4" s="1309"/>
      <c r="FTX4" s="1309"/>
      <c r="FTY4" s="1309"/>
      <c r="FTZ4" s="1309"/>
      <c r="FUA4" s="1309"/>
      <c r="FUB4" s="1309"/>
      <c r="FUC4" s="1309"/>
      <c r="FUD4" s="1309"/>
      <c r="FUE4" s="1309"/>
      <c r="FUF4" s="1309"/>
      <c r="FUG4" s="1309"/>
      <c r="FUH4" s="1309"/>
      <c r="FUI4" s="1309"/>
      <c r="FUJ4" s="1309"/>
      <c r="FUK4" s="1309"/>
      <c r="FUL4" s="1309"/>
      <c r="FUM4" s="1309"/>
      <c r="FUN4" s="1309"/>
      <c r="FUO4" s="1309"/>
      <c r="FUP4" s="1309"/>
      <c r="FUQ4" s="1309"/>
      <c r="FUR4" s="1309"/>
      <c r="FUS4" s="1309"/>
      <c r="FUT4" s="1309"/>
      <c r="FUU4" s="1309"/>
      <c r="FUV4" s="1309"/>
      <c r="FUW4" s="1309"/>
      <c r="FUX4" s="1309"/>
      <c r="FUY4" s="1309"/>
      <c r="FUZ4" s="1309"/>
      <c r="FVA4" s="1309"/>
      <c r="FVB4" s="1309"/>
      <c r="FVC4" s="1309"/>
      <c r="FVD4" s="1309"/>
      <c r="FVE4" s="1309"/>
      <c r="FVF4" s="1309"/>
      <c r="FVG4" s="1309"/>
      <c r="FVH4" s="1309"/>
      <c r="FVI4" s="1309"/>
      <c r="FVJ4" s="1309"/>
      <c r="FVK4" s="1309"/>
      <c r="FVL4" s="1309"/>
      <c r="FVM4" s="1309"/>
      <c r="FVN4" s="1309"/>
      <c r="FVO4" s="1309"/>
      <c r="FVP4" s="1309"/>
      <c r="FVQ4" s="1309"/>
      <c r="FVR4" s="1309"/>
      <c r="FVS4" s="1309"/>
      <c r="FVT4" s="1309"/>
      <c r="FVU4" s="1309"/>
      <c r="FVV4" s="1309"/>
      <c r="FVW4" s="1309"/>
      <c r="FVX4" s="1309"/>
      <c r="FVY4" s="1309"/>
      <c r="FVZ4" s="1309"/>
      <c r="FWA4" s="1309"/>
      <c r="FWB4" s="1309"/>
      <c r="FWC4" s="1309"/>
      <c r="FWD4" s="1309"/>
      <c r="FWE4" s="1309"/>
      <c r="FWF4" s="1309"/>
      <c r="FWG4" s="1309"/>
      <c r="FWH4" s="1309"/>
      <c r="FWI4" s="1309"/>
      <c r="FWJ4" s="1309"/>
      <c r="FWK4" s="1309"/>
      <c r="FWL4" s="1309"/>
      <c r="FWM4" s="1309"/>
      <c r="FWN4" s="1309"/>
      <c r="FWO4" s="1309"/>
      <c r="FWP4" s="1309"/>
      <c r="FWQ4" s="1309"/>
      <c r="FWR4" s="1309"/>
      <c r="FWS4" s="1309"/>
      <c r="FWT4" s="1309"/>
      <c r="FWU4" s="1309"/>
      <c r="FWV4" s="1309"/>
      <c r="FWW4" s="1309"/>
      <c r="FWX4" s="1309"/>
      <c r="FWY4" s="1309"/>
      <c r="FWZ4" s="1309"/>
      <c r="FXA4" s="1309"/>
      <c r="FXB4" s="1309"/>
      <c r="FXC4" s="1309"/>
      <c r="FXD4" s="1309"/>
      <c r="FXE4" s="1309"/>
      <c r="FXF4" s="1309"/>
      <c r="FXG4" s="1309"/>
      <c r="FXH4" s="1309"/>
      <c r="FXI4" s="1309"/>
      <c r="FXJ4" s="1309"/>
      <c r="FXK4" s="1309"/>
      <c r="FXL4" s="1309"/>
      <c r="FXM4" s="1309"/>
      <c r="FXN4" s="1309"/>
      <c r="FXO4" s="1309"/>
      <c r="FXP4" s="1309"/>
      <c r="FXQ4" s="1309"/>
      <c r="FXR4" s="1309"/>
      <c r="FXS4" s="1309"/>
      <c r="FXT4" s="1309"/>
      <c r="FXU4" s="1309"/>
      <c r="FXV4" s="1309"/>
      <c r="FXW4" s="1309"/>
      <c r="FXX4" s="1309"/>
      <c r="FXY4" s="1309"/>
      <c r="FXZ4" s="1309"/>
      <c r="FYA4" s="1309"/>
      <c r="FYB4" s="1309"/>
      <c r="FYC4" s="1309"/>
      <c r="FYD4" s="1309"/>
      <c r="FYE4" s="1309"/>
      <c r="FYF4" s="1309"/>
      <c r="FYG4" s="1309"/>
      <c r="FYH4" s="1309"/>
      <c r="FYI4" s="1309"/>
      <c r="FYJ4" s="1309"/>
      <c r="FYK4" s="1309"/>
      <c r="FYL4" s="1309"/>
      <c r="FYM4" s="1309"/>
      <c r="FYN4" s="1309"/>
      <c r="FYO4" s="1309"/>
      <c r="FYP4" s="1309"/>
      <c r="FYQ4" s="1309"/>
      <c r="FYR4" s="1309"/>
      <c r="FYS4" s="1309"/>
      <c r="FYT4" s="1309"/>
      <c r="FYU4" s="1309"/>
      <c r="FYV4" s="1309"/>
      <c r="FYW4" s="1309"/>
      <c r="FYX4" s="1309"/>
      <c r="FYY4" s="1309"/>
      <c r="FYZ4" s="1309"/>
      <c r="FZA4" s="1309"/>
      <c r="FZB4" s="1309"/>
      <c r="FZC4" s="1309"/>
      <c r="FZD4" s="1309"/>
      <c r="FZE4" s="1309"/>
      <c r="FZF4" s="1309"/>
      <c r="FZG4" s="1309"/>
      <c r="FZH4" s="1309"/>
      <c r="FZI4" s="1309"/>
      <c r="FZJ4" s="1309"/>
      <c r="FZK4" s="1309"/>
      <c r="FZL4" s="1309"/>
      <c r="FZM4" s="1309"/>
      <c r="FZN4" s="1309"/>
      <c r="FZO4" s="1309"/>
      <c r="FZP4" s="1309"/>
      <c r="FZQ4" s="1309"/>
      <c r="FZR4" s="1309"/>
      <c r="FZS4" s="1309"/>
      <c r="FZT4" s="1309"/>
      <c r="FZU4" s="1309"/>
      <c r="FZV4" s="1309"/>
      <c r="FZW4" s="1309"/>
      <c r="FZX4" s="1309"/>
      <c r="FZY4" s="1309"/>
      <c r="FZZ4" s="1309"/>
      <c r="GAA4" s="1309"/>
      <c r="GAB4" s="1309"/>
      <c r="GAC4" s="1309"/>
      <c r="GAD4" s="1309"/>
      <c r="GAE4" s="1309"/>
      <c r="GAF4" s="1309"/>
      <c r="GAG4" s="1309"/>
      <c r="GAH4" s="1309"/>
      <c r="GAI4" s="1309"/>
      <c r="GAJ4" s="1309"/>
      <c r="GAK4" s="1309"/>
      <c r="GAL4" s="1309"/>
      <c r="GAM4" s="1309"/>
      <c r="GAN4" s="1309"/>
      <c r="GAO4" s="1309"/>
      <c r="GAP4" s="1309"/>
      <c r="GAQ4" s="1309"/>
      <c r="GAR4" s="1309"/>
      <c r="GAS4" s="1309"/>
      <c r="GAT4" s="1309"/>
      <c r="GAU4" s="1309"/>
      <c r="GAV4" s="1309"/>
      <c r="GAW4" s="1309"/>
      <c r="GAX4" s="1309"/>
      <c r="GAY4" s="1309"/>
      <c r="GAZ4" s="1309"/>
      <c r="GBA4" s="1309"/>
      <c r="GBB4" s="1309"/>
      <c r="GBC4" s="1309"/>
      <c r="GBD4" s="1309"/>
      <c r="GBE4" s="1309"/>
      <c r="GBF4" s="1309"/>
      <c r="GBG4" s="1309"/>
      <c r="GBH4" s="1309"/>
      <c r="GBI4" s="1309"/>
      <c r="GBJ4" s="1309"/>
      <c r="GBK4" s="1309"/>
      <c r="GBL4" s="1309"/>
      <c r="GBM4" s="1309"/>
      <c r="GBN4" s="1309"/>
      <c r="GBO4" s="1309"/>
      <c r="GBP4" s="1309"/>
      <c r="GBQ4" s="1309"/>
      <c r="GBR4" s="1309"/>
      <c r="GBS4" s="1309"/>
      <c r="GBT4" s="1309"/>
      <c r="GBU4" s="1309"/>
      <c r="GBV4" s="1309"/>
      <c r="GBW4" s="1309"/>
      <c r="GBX4" s="1309"/>
      <c r="GBY4" s="1309"/>
      <c r="GBZ4" s="1309"/>
      <c r="GCA4" s="1309"/>
      <c r="GCB4" s="1309"/>
      <c r="GCC4" s="1309"/>
      <c r="GCD4" s="1309"/>
      <c r="GCE4" s="1309"/>
      <c r="GCF4" s="1309"/>
      <c r="GCG4" s="1309"/>
      <c r="GCH4" s="1309"/>
      <c r="GCI4" s="1309"/>
      <c r="GCJ4" s="1309"/>
      <c r="GCK4" s="1309"/>
      <c r="GCL4" s="1309"/>
      <c r="GCM4" s="1309"/>
      <c r="GCN4" s="1309"/>
      <c r="GCO4" s="1309"/>
      <c r="GCP4" s="1309"/>
      <c r="GCQ4" s="1309"/>
      <c r="GCR4" s="1309"/>
      <c r="GCS4" s="1309"/>
      <c r="GCT4" s="1309"/>
      <c r="GCU4" s="1309"/>
      <c r="GCV4" s="1309"/>
      <c r="GCW4" s="1309"/>
      <c r="GCX4" s="1309"/>
      <c r="GCY4" s="1309"/>
      <c r="GCZ4" s="1309"/>
      <c r="GDA4" s="1309"/>
      <c r="GDB4" s="1309"/>
      <c r="GDC4" s="1309"/>
      <c r="GDD4" s="1309"/>
      <c r="GDE4" s="1309"/>
      <c r="GDF4" s="1309"/>
      <c r="GDG4" s="1309"/>
      <c r="GDH4" s="1309"/>
      <c r="GDI4" s="1309"/>
      <c r="GDJ4" s="1309"/>
      <c r="GDK4" s="1309"/>
      <c r="GDL4" s="1309"/>
      <c r="GDM4" s="1309"/>
      <c r="GDN4" s="1309"/>
      <c r="GDO4" s="1309"/>
      <c r="GDP4" s="1309"/>
      <c r="GDQ4" s="1309"/>
      <c r="GDR4" s="1309"/>
      <c r="GDS4" s="1309"/>
      <c r="GDT4" s="1309"/>
      <c r="GDU4" s="1309"/>
      <c r="GDV4" s="1309"/>
      <c r="GDW4" s="1309"/>
      <c r="GDX4" s="1309"/>
      <c r="GDY4" s="1309"/>
      <c r="GDZ4" s="1309"/>
      <c r="GEA4" s="1309"/>
      <c r="GEB4" s="1309"/>
      <c r="GEC4" s="1309"/>
      <c r="GED4" s="1309"/>
      <c r="GEE4" s="1309"/>
      <c r="GEF4" s="1309"/>
      <c r="GEG4" s="1309"/>
      <c r="GEH4" s="1309"/>
      <c r="GEI4" s="1309"/>
      <c r="GEJ4" s="1309"/>
      <c r="GEK4" s="1309"/>
      <c r="GEL4" s="1309"/>
      <c r="GEM4" s="1309"/>
      <c r="GEN4" s="1309"/>
      <c r="GEO4" s="1309"/>
      <c r="GEP4" s="1309"/>
      <c r="GEQ4" s="1309"/>
      <c r="GER4" s="1309"/>
      <c r="GES4" s="1309"/>
      <c r="GET4" s="1309"/>
      <c r="GEU4" s="1309"/>
      <c r="GEV4" s="1309"/>
      <c r="GEW4" s="1309"/>
      <c r="GEX4" s="1309"/>
      <c r="GEY4" s="1309"/>
      <c r="GEZ4" s="1309"/>
      <c r="GFA4" s="1309"/>
      <c r="GFB4" s="1309"/>
      <c r="GFC4" s="1309"/>
      <c r="GFD4" s="1309"/>
      <c r="GFE4" s="1309"/>
      <c r="GFF4" s="1309"/>
      <c r="GFG4" s="1309"/>
      <c r="GFH4" s="1309"/>
      <c r="GFI4" s="1309"/>
      <c r="GFJ4" s="1309"/>
      <c r="GFK4" s="1309"/>
      <c r="GFL4" s="1309"/>
      <c r="GFM4" s="1309"/>
      <c r="GFN4" s="1309"/>
      <c r="GFO4" s="1309"/>
      <c r="GFP4" s="1309"/>
      <c r="GFQ4" s="1309"/>
      <c r="GFR4" s="1309"/>
      <c r="GFS4" s="1309"/>
      <c r="GFT4" s="1309"/>
      <c r="GFU4" s="1309"/>
      <c r="GFV4" s="1309"/>
      <c r="GFW4" s="1309"/>
      <c r="GFX4" s="1309"/>
      <c r="GFY4" s="1309"/>
      <c r="GFZ4" s="1309"/>
      <c r="GGA4" s="1309"/>
      <c r="GGB4" s="1309"/>
      <c r="GGC4" s="1309"/>
      <c r="GGD4" s="1309"/>
      <c r="GGE4" s="1309"/>
      <c r="GGF4" s="1309"/>
      <c r="GGG4" s="1309"/>
      <c r="GGH4" s="1309"/>
      <c r="GGI4" s="1309"/>
      <c r="GGJ4" s="1309"/>
      <c r="GGK4" s="1309"/>
      <c r="GGL4" s="1309"/>
      <c r="GGM4" s="1309"/>
      <c r="GGN4" s="1309"/>
      <c r="GGO4" s="1309"/>
      <c r="GGP4" s="1309"/>
      <c r="GGQ4" s="1309"/>
      <c r="GGR4" s="1309"/>
      <c r="GGS4" s="1309"/>
      <c r="GGT4" s="1309"/>
      <c r="GGU4" s="1309"/>
      <c r="GGV4" s="1309"/>
      <c r="GGW4" s="1309"/>
      <c r="GGX4" s="1309"/>
      <c r="GGY4" s="1309"/>
      <c r="GGZ4" s="1309"/>
      <c r="GHA4" s="1309"/>
      <c r="GHB4" s="1309"/>
      <c r="GHC4" s="1309"/>
      <c r="GHD4" s="1309"/>
      <c r="GHE4" s="1309"/>
      <c r="GHF4" s="1309"/>
      <c r="GHG4" s="1309"/>
      <c r="GHH4" s="1309"/>
      <c r="GHI4" s="1309"/>
      <c r="GHJ4" s="1309"/>
      <c r="GHK4" s="1309"/>
      <c r="GHL4" s="1309"/>
      <c r="GHM4" s="1309"/>
      <c r="GHN4" s="1309"/>
      <c r="GHO4" s="1309"/>
      <c r="GHP4" s="1309"/>
      <c r="GHQ4" s="1309"/>
      <c r="GHR4" s="1309"/>
      <c r="GHS4" s="1309"/>
      <c r="GHT4" s="1309"/>
      <c r="GHU4" s="1309"/>
      <c r="GHV4" s="1309"/>
      <c r="GHW4" s="1309"/>
      <c r="GHX4" s="1309"/>
      <c r="GHY4" s="1309"/>
      <c r="GHZ4" s="1309"/>
      <c r="GIA4" s="1309"/>
      <c r="GIB4" s="1309"/>
      <c r="GIC4" s="1309"/>
      <c r="GID4" s="1309"/>
      <c r="GIE4" s="1309"/>
      <c r="GIF4" s="1309"/>
      <c r="GIG4" s="1309"/>
      <c r="GIH4" s="1309"/>
      <c r="GII4" s="1309"/>
      <c r="GIJ4" s="1309"/>
      <c r="GIK4" s="1309"/>
      <c r="GIL4" s="1309"/>
      <c r="GIM4" s="1309"/>
      <c r="GIN4" s="1309"/>
      <c r="GIO4" s="1309"/>
      <c r="GIP4" s="1309"/>
      <c r="GIQ4" s="1309"/>
      <c r="GIR4" s="1309"/>
      <c r="GIS4" s="1309"/>
      <c r="GIT4" s="1309"/>
      <c r="GIU4" s="1309"/>
      <c r="GIV4" s="1309"/>
      <c r="GIW4" s="1309"/>
      <c r="GIX4" s="1309"/>
      <c r="GIY4" s="1309"/>
      <c r="GIZ4" s="1309"/>
      <c r="GJA4" s="1309"/>
      <c r="GJB4" s="1309"/>
      <c r="GJC4" s="1309"/>
      <c r="GJD4" s="1309"/>
      <c r="GJE4" s="1309"/>
      <c r="GJF4" s="1309"/>
      <c r="GJG4" s="1309"/>
      <c r="GJH4" s="1309"/>
      <c r="GJI4" s="1309"/>
      <c r="GJJ4" s="1309"/>
      <c r="GJK4" s="1309"/>
      <c r="GJL4" s="1309"/>
      <c r="GJM4" s="1309"/>
      <c r="GJN4" s="1309"/>
      <c r="GJO4" s="1309"/>
      <c r="GJP4" s="1309"/>
      <c r="GJQ4" s="1309"/>
      <c r="GJR4" s="1309"/>
      <c r="GJS4" s="1309"/>
      <c r="GJT4" s="1309"/>
      <c r="GJU4" s="1309"/>
      <c r="GJV4" s="1309"/>
      <c r="GJW4" s="1309"/>
      <c r="GJX4" s="1309"/>
      <c r="GJY4" s="1309"/>
      <c r="GJZ4" s="1309"/>
      <c r="GKA4" s="1309"/>
      <c r="GKB4" s="1309"/>
      <c r="GKC4" s="1309"/>
      <c r="GKD4" s="1309"/>
      <c r="GKE4" s="1309"/>
      <c r="GKF4" s="1309"/>
      <c r="GKG4" s="1309"/>
      <c r="GKH4" s="1309"/>
      <c r="GKI4" s="1309"/>
      <c r="GKJ4" s="1309"/>
      <c r="GKK4" s="1309"/>
      <c r="GKL4" s="1309"/>
      <c r="GKM4" s="1309"/>
      <c r="GKN4" s="1309"/>
      <c r="GKO4" s="1309"/>
      <c r="GKP4" s="1309"/>
      <c r="GKQ4" s="1309"/>
      <c r="GKR4" s="1309"/>
      <c r="GKS4" s="1309"/>
      <c r="GKT4" s="1309"/>
      <c r="GKU4" s="1309"/>
      <c r="GKV4" s="1309"/>
      <c r="GKW4" s="1309"/>
      <c r="GKX4" s="1309"/>
      <c r="GKY4" s="1309"/>
      <c r="GKZ4" s="1309"/>
      <c r="GLA4" s="1309"/>
      <c r="GLB4" s="1309"/>
      <c r="GLC4" s="1309"/>
      <c r="GLD4" s="1309"/>
      <c r="GLE4" s="1309"/>
      <c r="GLF4" s="1309"/>
      <c r="GLG4" s="1309"/>
      <c r="GLH4" s="1309"/>
      <c r="GLI4" s="1309"/>
      <c r="GLJ4" s="1309"/>
      <c r="GLK4" s="1309"/>
      <c r="GLL4" s="1309"/>
      <c r="GLM4" s="1309"/>
      <c r="GLN4" s="1309"/>
      <c r="GLO4" s="1309"/>
      <c r="GLP4" s="1309"/>
      <c r="GLQ4" s="1309"/>
      <c r="GLR4" s="1309"/>
      <c r="GLS4" s="1309"/>
      <c r="GLT4" s="1309"/>
      <c r="GLU4" s="1309"/>
      <c r="GLV4" s="1309"/>
      <c r="GLW4" s="1309"/>
      <c r="GLX4" s="1309"/>
      <c r="GLY4" s="1309"/>
      <c r="GLZ4" s="1309"/>
      <c r="GMA4" s="1309"/>
      <c r="GMB4" s="1309"/>
      <c r="GMC4" s="1309"/>
      <c r="GMD4" s="1309"/>
      <c r="GME4" s="1309"/>
      <c r="GMF4" s="1309"/>
      <c r="GMG4" s="1309"/>
      <c r="GMH4" s="1309"/>
      <c r="GMI4" s="1309"/>
      <c r="GMJ4" s="1309"/>
      <c r="GMK4" s="1309"/>
      <c r="GML4" s="1309"/>
      <c r="GMM4" s="1309"/>
      <c r="GMN4" s="1309"/>
      <c r="GMO4" s="1309"/>
      <c r="GMP4" s="1309"/>
      <c r="GMQ4" s="1309"/>
      <c r="GMR4" s="1309"/>
      <c r="GMS4" s="1309"/>
      <c r="GMT4" s="1309"/>
      <c r="GMU4" s="1309"/>
      <c r="GMV4" s="1309"/>
      <c r="GMW4" s="1309"/>
      <c r="GMX4" s="1309"/>
      <c r="GMY4" s="1309"/>
      <c r="GMZ4" s="1309"/>
      <c r="GNA4" s="1309"/>
      <c r="GNB4" s="1309"/>
      <c r="GNC4" s="1309"/>
      <c r="GND4" s="1309"/>
      <c r="GNE4" s="1309"/>
      <c r="GNF4" s="1309"/>
      <c r="GNG4" s="1309"/>
      <c r="GNH4" s="1309"/>
      <c r="GNI4" s="1309"/>
      <c r="GNJ4" s="1309"/>
      <c r="GNK4" s="1309"/>
      <c r="GNL4" s="1309"/>
      <c r="GNM4" s="1309"/>
      <c r="GNN4" s="1309"/>
      <c r="GNO4" s="1309"/>
      <c r="GNP4" s="1309"/>
      <c r="GNQ4" s="1309"/>
      <c r="GNR4" s="1309"/>
      <c r="GNS4" s="1309"/>
      <c r="GNT4" s="1309"/>
      <c r="GNU4" s="1309"/>
      <c r="GNV4" s="1309"/>
      <c r="GNW4" s="1309"/>
      <c r="GNX4" s="1309"/>
      <c r="GNY4" s="1309"/>
      <c r="GNZ4" s="1309"/>
      <c r="GOA4" s="1309"/>
      <c r="GOB4" s="1309"/>
      <c r="GOC4" s="1309"/>
      <c r="GOD4" s="1309"/>
      <c r="GOE4" s="1309"/>
      <c r="GOF4" s="1309"/>
      <c r="GOG4" s="1309"/>
      <c r="GOH4" s="1309"/>
      <c r="GOI4" s="1309"/>
      <c r="GOJ4" s="1309"/>
      <c r="GOK4" s="1309"/>
      <c r="GOL4" s="1309"/>
      <c r="GOM4" s="1309"/>
      <c r="GON4" s="1309"/>
      <c r="GOO4" s="1309"/>
      <c r="GOP4" s="1309"/>
      <c r="GOQ4" s="1309"/>
      <c r="GOR4" s="1309"/>
      <c r="GOS4" s="1309"/>
      <c r="GOT4" s="1309"/>
      <c r="GOU4" s="1309"/>
      <c r="GOV4" s="1309"/>
      <c r="GOW4" s="1309"/>
      <c r="GOX4" s="1309"/>
      <c r="GOY4" s="1309"/>
      <c r="GOZ4" s="1309"/>
      <c r="GPA4" s="1309"/>
      <c r="GPB4" s="1309"/>
      <c r="GPC4" s="1309"/>
      <c r="GPD4" s="1309"/>
      <c r="GPE4" s="1309"/>
      <c r="GPF4" s="1309"/>
      <c r="GPG4" s="1309"/>
      <c r="GPH4" s="1309"/>
      <c r="GPI4" s="1309"/>
      <c r="GPJ4" s="1309"/>
      <c r="GPK4" s="1309"/>
      <c r="GPL4" s="1309"/>
      <c r="GPM4" s="1309"/>
      <c r="GPN4" s="1309"/>
      <c r="GPO4" s="1309"/>
      <c r="GPP4" s="1309"/>
      <c r="GPQ4" s="1309"/>
      <c r="GPR4" s="1309"/>
      <c r="GPS4" s="1309"/>
      <c r="GPT4" s="1309"/>
      <c r="GPU4" s="1309"/>
      <c r="GPV4" s="1309"/>
      <c r="GPW4" s="1309"/>
      <c r="GPX4" s="1309"/>
      <c r="GPY4" s="1309"/>
      <c r="GPZ4" s="1309"/>
      <c r="GQA4" s="1309"/>
      <c r="GQB4" s="1309"/>
      <c r="GQC4" s="1309"/>
      <c r="GQD4" s="1309"/>
      <c r="GQE4" s="1309"/>
      <c r="GQF4" s="1309"/>
      <c r="GQG4" s="1309"/>
      <c r="GQH4" s="1309"/>
      <c r="GQI4" s="1309"/>
      <c r="GQJ4" s="1309"/>
      <c r="GQK4" s="1309"/>
      <c r="GQL4" s="1309"/>
      <c r="GQM4" s="1309"/>
      <c r="GQN4" s="1309"/>
      <c r="GQO4" s="1309"/>
      <c r="GQP4" s="1309"/>
      <c r="GQQ4" s="1309"/>
      <c r="GQR4" s="1309"/>
      <c r="GQS4" s="1309"/>
      <c r="GQT4" s="1309"/>
      <c r="GQU4" s="1309"/>
      <c r="GQV4" s="1309"/>
      <c r="GQW4" s="1309"/>
      <c r="GQX4" s="1309"/>
      <c r="GQY4" s="1309"/>
      <c r="GQZ4" s="1309"/>
      <c r="GRA4" s="1309"/>
      <c r="GRB4" s="1309"/>
      <c r="GRC4" s="1309"/>
      <c r="GRD4" s="1309"/>
      <c r="GRE4" s="1309"/>
      <c r="GRF4" s="1309"/>
      <c r="GRG4" s="1309"/>
      <c r="GRH4" s="1309"/>
      <c r="GRI4" s="1309"/>
      <c r="GRJ4" s="1309"/>
      <c r="GRK4" s="1309"/>
      <c r="GRL4" s="1309"/>
      <c r="GRM4" s="1309"/>
      <c r="GRN4" s="1309"/>
      <c r="GRO4" s="1309"/>
      <c r="GRP4" s="1309"/>
      <c r="GRQ4" s="1309"/>
      <c r="GRR4" s="1309"/>
      <c r="GRS4" s="1309"/>
      <c r="GRT4" s="1309"/>
      <c r="GRU4" s="1309"/>
      <c r="GRV4" s="1309"/>
      <c r="GRW4" s="1309"/>
      <c r="GRX4" s="1309"/>
      <c r="GRY4" s="1309"/>
      <c r="GRZ4" s="1309"/>
      <c r="GSA4" s="1309"/>
      <c r="GSB4" s="1309"/>
      <c r="GSC4" s="1309"/>
      <c r="GSD4" s="1309"/>
      <c r="GSE4" s="1309"/>
      <c r="GSF4" s="1309"/>
      <c r="GSG4" s="1309"/>
      <c r="GSH4" s="1309"/>
      <c r="GSI4" s="1309"/>
      <c r="GSJ4" s="1309"/>
      <c r="GSK4" s="1309"/>
      <c r="GSL4" s="1309"/>
      <c r="GSM4" s="1309"/>
      <c r="GSN4" s="1309"/>
      <c r="GSO4" s="1309"/>
      <c r="GSP4" s="1309"/>
      <c r="GSQ4" s="1309"/>
      <c r="GSR4" s="1309"/>
      <c r="GSS4" s="1309"/>
      <c r="GST4" s="1309"/>
      <c r="GSU4" s="1309"/>
      <c r="GSV4" s="1309"/>
      <c r="GSW4" s="1309"/>
      <c r="GSX4" s="1309"/>
      <c r="GSY4" s="1309"/>
      <c r="GSZ4" s="1309"/>
      <c r="GTA4" s="1309"/>
      <c r="GTB4" s="1309"/>
      <c r="GTC4" s="1309"/>
      <c r="GTD4" s="1309"/>
      <c r="GTE4" s="1309"/>
      <c r="GTF4" s="1309"/>
      <c r="GTG4" s="1309"/>
      <c r="GTH4" s="1309"/>
      <c r="GTI4" s="1309"/>
      <c r="GTJ4" s="1309"/>
      <c r="GTK4" s="1309"/>
      <c r="GTL4" s="1309"/>
      <c r="GTM4" s="1309"/>
      <c r="GTN4" s="1309"/>
      <c r="GTO4" s="1309"/>
      <c r="GTP4" s="1309"/>
      <c r="GTQ4" s="1309"/>
      <c r="GTR4" s="1309"/>
      <c r="GTS4" s="1309"/>
      <c r="GTT4" s="1309"/>
      <c r="GTU4" s="1309"/>
      <c r="GTV4" s="1309"/>
      <c r="GTW4" s="1309"/>
      <c r="GTX4" s="1309"/>
      <c r="GTY4" s="1309"/>
      <c r="GTZ4" s="1309"/>
      <c r="GUA4" s="1309"/>
      <c r="GUB4" s="1309"/>
      <c r="GUC4" s="1309"/>
      <c r="GUD4" s="1309"/>
      <c r="GUE4" s="1309"/>
      <c r="GUF4" s="1309"/>
      <c r="GUG4" s="1309"/>
      <c r="GUH4" s="1309"/>
      <c r="GUI4" s="1309"/>
      <c r="GUJ4" s="1309"/>
      <c r="GUK4" s="1309"/>
      <c r="GUL4" s="1309"/>
      <c r="GUM4" s="1309"/>
      <c r="GUN4" s="1309"/>
      <c r="GUO4" s="1309"/>
      <c r="GUP4" s="1309"/>
      <c r="GUQ4" s="1309"/>
      <c r="GUR4" s="1309"/>
      <c r="GUS4" s="1309"/>
      <c r="GUT4" s="1309"/>
      <c r="GUU4" s="1309"/>
      <c r="GUV4" s="1309"/>
      <c r="GUW4" s="1309"/>
      <c r="GUX4" s="1309"/>
      <c r="GUY4" s="1309"/>
      <c r="GUZ4" s="1309"/>
      <c r="GVA4" s="1309"/>
      <c r="GVB4" s="1309"/>
      <c r="GVC4" s="1309"/>
      <c r="GVD4" s="1309"/>
      <c r="GVE4" s="1309"/>
      <c r="GVF4" s="1309"/>
      <c r="GVG4" s="1309"/>
      <c r="GVH4" s="1309"/>
      <c r="GVI4" s="1309"/>
      <c r="GVJ4" s="1309"/>
      <c r="GVK4" s="1309"/>
      <c r="GVL4" s="1309"/>
      <c r="GVM4" s="1309"/>
      <c r="GVN4" s="1309"/>
      <c r="GVO4" s="1309"/>
      <c r="GVP4" s="1309"/>
      <c r="GVQ4" s="1309"/>
      <c r="GVR4" s="1309"/>
      <c r="GVS4" s="1309"/>
      <c r="GVT4" s="1309"/>
      <c r="GVU4" s="1309"/>
      <c r="GVV4" s="1309"/>
      <c r="GVW4" s="1309"/>
      <c r="GVX4" s="1309"/>
      <c r="GVY4" s="1309"/>
      <c r="GVZ4" s="1309"/>
      <c r="GWA4" s="1309"/>
      <c r="GWB4" s="1309"/>
      <c r="GWC4" s="1309"/>
      <c r="GWD4" s="1309"/>
      <c r="GWE4" s="1309"/>
      <c r="GWF4" s="1309"/>
      <c r="GWG4" s="1309"/>
      <c r="GWH4" s="1309"/>
      <c r="GWI4" s="1309"/>
      <c r="GWJ4" s="1309"/>
      <c r="GWK4" s="1309"/>
      <c r="GWL4" s="1309"/>
      <c r="GWM4" s="1309"/>
      <c r="GWN4" s="1309"/>
      <c r="GWO4" s="1309"/>
      <c r="GWP4" s="1309"/>
      <c r="GWQ4" s="1309"/>
      <c r="GWR4" s="1309"/>
      <c r="GWS4" s="1309"/>
      <c r="GWT4" s="1309"/>
      <c r="GWU4" s="1309"/>
      <c r="GWV4" s="1309"/>
      <c r="GWW4" s="1309"/>
      <c r="GWX4" s="1309"/>
      <c r="GWY4" s="1309"/>
      <c r="GWZ4" s="1309"/>
      <c r="GXA4" s="1309"/>
      <c r="GXB4" s="1309"/>
      <c r="GXC4" s="1309"/>
      <c r="GXD4" s="1309"/>
      <c r="GXE4" s="1309"/>
      <c r="GXF4" s="1309"/>
      <c r="GXG4" s="1309"/>
      <c r="GXH4" s="1309"/>
      <c r="GXI4" s="1309"/>
      <c r="GXJ4" s="1309"/>
      <c r="GXK4" s="1309"/>
      <c r="GXL4" s="1309"/>
      <c r="GXM4" s="1309"/>
      <c r="GXN4" s="1309"/>
      <c r="GXO4" s="1309"/>
      <c r="GXP4" s="1309"/>
      <c r="GXQ4" s="1309"/>
      <c r="GXR4" s="1309"/>
      <c r="GXS4" s="1309"/>
      <c r="GXT4" s="1309"/>
      <c r="GXU4" s="1309"/>
      <c r="GXV4" s="1309"/>
      <c r="GXW4" s="1309"/>
      <c r="GXX4" s="1309"/>
      <c r="GXY4" s="1309"/>
      <c r="GXZ4" s="1309"/>
      <c r="GYA4" s="1309"/>
      <c r="GYB4" s="1309"/>
      <c r="GYC4" s="1309"/>
      <c r="GYD4" s="1309"/>
      <c r="GYE4" s="1309"/>
      <c r="GYF4" s="1309"/>
      <c r="GYG4" s="1309"/>
      <c r="GYH4" s="1309"/>
      <c r="GYI4" s="1309"/>
      <c r="GYJ4" s="1309"/>
      <c r="GYK4" s="1309"/>
      <c r="GYL4" s="1309"/>
      <c r="GYM4" s="1309"/>
      <c r="GYN4" s="1309"/>
      <c r="GYO4" s="1309"/>
      <c r="GYP4" s="1309"/>
      <c r="GYQ4" s="1309"/>
      <c r="GYR4" s="1309"/>
      <c r="GYS4" s="1309"/>
      <c r="GYT4" s="1309"/>
      <c r="GYU4" s="1309"/>
      <c r="GYV4" s="1309"/>
      <c r="GYW4" s="1309"/>
      <c r="GYX4" s="1309"/>
      <c r="GYY4" s="1309"/>
      <c r="GYZ4" s="1309"/>
      <c r="GZA4" s="1309"/>
      <c r="GZB4" s="1309"/>
      <c r="GZC4" s="1309"/>
      <c r="GZD4" s="1309"/>
      <c r="GZE4" s="1309"/>
      <c r="GZF4" s="1309"/>
      <c r="GZG4" s="1309"/>
      <c r="GZH4" s="1309"/>
      <c r="GZI4" s="1309"/>
      <c r="GZJ4" s="1309"/>
      <c r="GZK4" s="1309"/>
      <c r="GZL4" s="1309"/>
      <c r="GZM4" s="1309"/>
      <c r="GZN4" s="1309"/>
      <c r="GZO4" s="1309"/>
      <c r="GZP4" s="1309"/>
      <c r="GZQ4" s="1309"/>
      <c r="GZR4" s="1309"/>
      <c r="GZS4" s="1309"/>
      <c r="GZT4" s="1309"/>
      <c r="GZU4" s="1309"/>
      <c r="GZV4" s="1309"/>
      <c r="GZW4" s="1309"/>
      <c r="GZX4" s="1309"/>
      <c r="GZY4" s="1309"/>
      <c r="GZZ4" s="1309"/>
      <c r="HAA4" s="1309"/>
      <c r="HAB4" s="1309"/>
      <c r="HAC4" s="1309"/>
      <c r="HAD4" s="1309"/>
      <c r="HAE4" s="1309"/>
      <c r="HAF4" s="1309"/>
      <c r="HAG4" s="1309"/>
      <c r="HAH4" s="1309"/>
      <c r="HAI4" s="1309"/>
      <c r="HAJ4" s="1309"/>
      <c r="HAK4" s="1309"/>
      <c r="HAL4" s="1309"/>
      <c r="HAM4" s="1309"/>
      <c r="HAN4" s="1309"/>
      <c r="HAO4" s="1309"/>
      <c r="HAP4" s="1309"/>
      <c r="HAQ4" s="1309"/>
      <c r="HAR4" s="1309"/>
      <c r="HAS4" s="1309"/>
      <c r="HAT4" s="1309"/>
      <c r="HAU4" s="1309"/>
      <c r="HAV4" s="1309"/>
      <c r="HAW4" s="1309"/>
      <c r="HAX4" s="1309"/>
      <c r="HAY4" s="1309"/>
      <c r="HAZ4" s="1309"/>
      <c r="HBA4" s="1309"/>
      <c r="HBB4" s="1309"/>
      <c r="HBC4" s="1309"/>
      <c r="HBD4" s="1309"/>
      <c r="HBE4" s="1309"/>
      <c r="HBF4" s="1309"/>
      <c r="HBG4" s="1309"/>
      <c r="HBH4" s="1309"/>
      <c r="HBI4" s="1309"/>
      <c r="HBJ4" s="1309"/>
      <c r="HBK4" s="1309"/>
      <c r="HBL4" s="1309"/>
      <c r="HBM4" s="1309"/>
      <c r="HBN4" s="1309"/>
      <c r="HBO4" s="1309"/>
      <c r="HBP4" s="1309"/>
      <c r="HBQ4" s="1309"/>
      <c r="HBR4" s="1309"/>
      <c r="HBS4" s="1309"/>
      <c r="HBT4" s="1309"/>
      <c r="HBU4" s="1309"/>
      <c r="HBV4" s="1309"/>
      <c r="HBW4" s="1309"/>
      <c r="HBX4" s="1309"/>
      <c r="HBY4" s="1309"/>
      <c r="HBZ4" s="1309"/>
      <c r="HCA4" s="1309"/>
      <c r="HCB4" s="1309"/>
      <c r="HCC4" s="1309"/>
      <c r="HCD4" s="1309"/>
      <c r="HCE4" s="1309"/>
      <c r="HCF4" s="1309"/>
      <c r="HCG4" s="1309"/>
      <c r="HCH4" s="1309"/>
      <c r="HCI4" s="1309"/>
      <c r="HCJ4" s="1309"/>
      <c r="HCK4" s="1309"/>
      <c r="HCL4" s="1309"/>
      <c r="HCM4" s="1309"/>
      <c r="HCN4" s="1309"/>
      <c r="HCO4" s="1309"/>
      <c r="HCP4" s="1309"/>
      <c r="HCQ4" s="1309"/>
      <c r="HCR4" s="1309"/>
      <c r="HCS4" s="1309"/>
      <c r="HCT4" s="1309"/>
      <c r="HCU4" s="1309"/>
      <c r="HCV4" s="1309"/>
      <c r="HCW4" s="1309"/>
      <c r="HCX4" s="1309"/>
      <c r="HCY4" s="1309"/>
      <c r="HCZ4" s="1309"/>
      <c r="HDA4" s="1309"/>
      <c r="HDB4" s="1309"/>
      <c r="HDC4" s="1309"/>
      <c r="HDD4" s="1309"/>
      <c r="HDE4" s="1309"/>
      <c r="HDF4" s="1309"/>
      <c r="HDG4" s="1309"/>
      <c r="HDH4" s="1309"/>
      <c r="HDI4" s="1309"/>
      <c r="HDJ4" s="1309"/>
      <c r="HDK4" s="1309"/>
      <c r="HDL4" s="1309"/>
      <c r="HDM4" s="1309"/>
      <c r="HDN4" s="1309"/>
      <c r="HDO4" s="1309"/>
      <c r="HDP4" s="1309"/>
      <c r="HDQ4" s="1309"/>
      <c r="HDR4" s="1309"/>
      <c r="HDS4" s="1309"/>
      <c r="HDT4" s="1309"/>
      <c r="HDU4" s="1309"/>
      <c r="HDV4" s="1309"/>
      <c r="HDW4" s="1309"/>
      <c r="HDX4" s="1309"/>
      <c r="HDY4" s="1309"/>
      <c r="HDZ4" s="1309"/>
      <c r="HEA4" s="1309"/>
      <c r="HEB4" s="1309"/>
      <c r="HEC4" s="1309"/>
      <c r="HED4" s="1309"/>
      <c r="HEE4" s="1309"/>
      <c r="HEF4" s="1309"/>
      <c r="HEG4" s="1309"/>
      <c r="HEH4" s="1309"/>
      <c r="HEI4" s="1309"/>
      <c r="HEJ4" s="1309"/>
      <c r="HEK4" s="1309"/>
      <c r="HEL4" s="1309"/>
      <c r="HEM4" s="1309"/>
      <c r="HEN4" s="1309"/>
      <c r="HEO4" s="1309"/>
      <c r="HEP4" s="1309"/>
      <c r="HEQ4" s="1309"/>
      <c r="HER4" s="1309"/>
      <c r="HES4" s="1309"/>
      <c r="HET4" s="1309"/>
      <c r="HEU4" s="1309"/>
      <c r="HEV4" s="1309"/>
      <c r="HEW4" s="1309"/>
      <c r="HEX4" s="1309"/>
      <c r="HEY4" s="1309"/>
      <c r="HEZ4" s="1309"/>
      <c r="HFA4" s="1309"/>
      <c r="HFB4" s="1309"/>
      <c r="HFC4" s="1309"/>
      <c r="HFD4" s="1309"/>
      <c r="HFE4" s="1309"/>
      <c r="HFF4" s="1309"/>
      <c r="HFG4" s="1309"/>
      <c r="HFH4" s="1309"/>
      <c r="HFI4" s="1309"/>
      <c r="HFJ4" s="1309"/>
      <c r="HFK4" s="1309"/>
      <c r="HFL4" s="1309"/>
      <c r="HFM4" s="1309"/>
      <c r="HFN4" s="1309"/>
      <c r="HFO4" s="1309"/>
      <c r="HFP4" s="1309"/>
      <c r="HFQ4" s="1309"/>
      <c r="HFR4" s="1309"/>
      <c r="HFS4" s="1309"/>
      <c r="HFT4" s="1309"/>
      <c r="HFU4" s="1309"/>
      <c r="HFV4" s="1309"/>
      <c r="HFW4" s="1309"/>
      <c r="HFX4" s="1309"/>
      <c r="HFY4" s="1309"/>
      <c r="HFZ4" s="1309"/>
      <c r="HGA4" s="1309"/>
      <c r="HGB4" s="1309"/>
      <c r="HGC4" s="1309"/>
      <c r="HGD4" s="1309"/>
      <c r="HGE4" s="1309"/>
      <c r="HGF4" s="1309"/>
      <c r="HGG4" s="1309"/>
      <c r="HGH4" s="1309"/>
      <c r="HGI4" s="1309"/>
      <c r="HGJ4" s="1309"/>
      <c r="HGK4" s="1309"/>
      <c r="HGL4" s="1309"/>
      <c r="HGM4" s="1309"/>
      <c r="HGN4" s="1309"/>
      <c r="HGO4" s="1309"/>
      <c r="HGP4" s="1309"/>
      <c r="HGQ4" s="1309"/>
      <c r="HGR4" s="1309"/>
      <c r="HGS4" s="1309"/>
      <c r="HGT4" s="1309"/>
      <c r="HGU4" s="1309"/>
      <c r="HGV4" s="1309"/>
      <c r="HGW4" s="1309"/>
      <c r="HGX4" s="1309"/>
      <c r="HGY4" s="1309"/>
      <c r="HGZ4" s="1309"/>
      <c r="HHA4" s="1309"/>
      <c r="HHB4" s="1309"/>
      <c r="HHC4" s="1309"/>
      <c r="HHD4" s="1309"/>
      <c r="HHE4" s="1309"/>
      <c r="HHF4" s="1309"/>
      <c r="HHG4" s="1309"/>
      <c r="HHH4" s="1309"/>
      <c r="HHI4" s="1309"/>
      <c r="HHJ4" s="1309"/>
      <c r="HHK4" s="1309"/>
      <c r="HHL4" s="1309"/>
      <c r="HHM4" s="1309"/>
      <c r="HHN4" s="1309"/>
      <c r="HHO4" s="1309"/>
      <c r="HHP4" s="1309"/>
      <c r="HHQ4" s="1309"/>
      <c r="HHR4" s="1309"/>
      <c r="HHS4" s="1309"/>
      <c r="HHT4" s="1309"/>
      <c r="HHU4" s="1309"/>
      <c r="HHV4" s="1309"/>
      <c r="HHW4" s="1309"/>
      <c r="HHX4" s="1309"/>
      <c r="HHY4" s="1309"/>
      <c r="HHZ4" s="1309"/>
      <c r="HIA4" s="1309"/>
      <c r="HIB4" s="1309"/>
      <c r="HIC4" s="1309"/>
      <c r="HID4" s="1309"/>
      <c r="HIE4" s="1309"/>
      <c r="HIF4" s="1309"/>
      <c r="HIG4" s="1309"/>
      <c r="HIH4" s="1309"/>
      <c r="HII4" s="1309"/>
      <c r="HIJ4" s="1309"/>
      <c r="HIK4" s="1309"/>
      <c r="HIL4" s="1309"/>
      <c r="HIM4" s="1309"/>
      <c r="HIN4" s="1309"/>
      <c r="HIO4" s="1309"/>
      <c r="HIP4" s="1309"/>
      <c r="HIQ4" s="1309"/>
      <c r="HIR4" s="1309"/>
      <c r="HIS4" s="1309"/>
      <c r="HIT4" s="1309"/>
      <c r="HIU4" s="1309"/>
      <c r="HIV4" s="1309"/>
      <c r="HIW4" s="1309"/>
      <c r="HIX4" s="1309"/>
      <c r="HIY4" s="1309"/>
      <c r="HIZ4" s="1309"/>
      <c r="HJA4" s="1309"/>
      <c r="HJB4" s="1309"/>
      <c r="HJC4" s="1309"/>
      <c r="HJD4" s="1309"/>
      <c r="HJE4" s="1309"/>
      <c r="HJF4" s="1309"/>
      <c r="HJG4" s="1309"/>
      <c r="HJH4" s="1309"/>
      <c r="HJI4" s="1309"/>
      <c r="HJJ4" s="1309"/>
      <c r="HJK4" s="1309"/>
      <c r="HJL4" s="1309"/>
      <c r="HJM4" s="1309"/>
      <c r="HJN4" s="1309"/>
      <c r="HJO4" s="1309"/>
      <c r="HJP4" s="1309"/>
      <c r="HJQ4" s="1309"/>
      <c r="HJR4" s="1309"/>
      <c r="HJS4" s="1309"/>
      <c r="HJT4" s="1309"/>
      <c r="HJU4" s="1309"/>
      <c r="HJV4" s="1309"/>
      <c r="HJW4" s="1309"/>
      <c r="HJX4" s="1309"/>
      <c r="HJY4" s="1309"/>
      <c r="HJZ4" s="1309"/>
      <c r="HKA4" s="1309"/>
      <c r="HKB4" s="1309"/>
      <c r="HKC4" s="1309"/>
      <c r="HKD4" s="1309"/>
      <c r="HKE4" s="1309"/>
      <c r="HKF4" s="1309"/>
      <c r="HKG4" s="1309"/>
      <c r="HKH4" s="1309"/>
      <c r="HKI4" s="1309"/>
      <c r="HKJ4" s="1309"/>
      <c r="HKK4" s="1309"/>
      <c r="HKL4" s="1309"/>
      <c r="HKM4" s="1309"/>
      <c r="HKN4" s="1309"/>
      <c r="HKO4" s="1309"/>
      <c r="HKP4" s="1309"/>
      <c r="HKQ4" s="1309"/>
      <c r="HKR4" s="1309"/>
      <c r="HKS4" s="1309"/>
      <c r="HKT4" s="1309"/>
      <c r="HKU4" s="1309"/>
      <c r="HKV4" s="1309"/>
      <c r="HKW4" s="1309"/>
      <c r="HKX4" s="1309"/>
      <c r="HKY4" s="1309"/>
      <c r="HKZ4" s="1309"/>
      <c r="HLA4" s="1309"/>
      <c r="HLB4" s="1309"/>
      <c r="HLC4" s="1309"/>
      <c r="HLD4" s="1309"/>
      <c r="HLE4" s="1309"/>
      <c r="HLF4" s="1309"/>
      <c r="HLG4" s="1309"/>
      <c r="HLH4" s="1309"/>
      <c r="HLI4" s="1309"/>
      <c r="HLJ4" s="1309"/>
      <c r="HLK4" s="1309"/>
      <c r="HLL4" s="1309"/>
      <c r="HLM4" s="1309"/>
      <c r="HLN4" s="1309"/>
      <c r="HLO4" s="1309"/>
      <c r="HLP4" s="1309"/>
      <c r="HLQ4" s="1309"/>
      <c r="HLR4" s="1309"/>
      <c r="HLS4" s="1309"/>
      <c r="HLT4" s="1309"/>
      <c r="HLU4" s="1309"/>
      <c r="HLV4" s="1309"/>
      <c r="HLW4" s="1309"/>
      <c r="HLX4" s="1309"/>
      <c r="HLY4" s="1309"/>
      <c r="HLZ4" s="1309"/>
      <c r="HMA4" s="1309"/>
      <c r="HMB4" s="1309"/>
      <c r="HMC4" s="1309"/>
      <c r="HMD4" s="1309"/>
      <c r="HME4" s="1309"/>
      <c r="HMF4" s="1309"/>
      <c r="HMG4" s="1309"/>
      <c r="HMH4" s="1309"/>
      <c r="HMI4" s="1309"/>
      <c r="HMJ4" s="1309"/>
      <c r="HMK4" s="1309"/>
      <c r="HML4" s="1309"/>
      <c r="HMM4" s="1309"/>
      <c r="HMN4" s="1309"/>
      <c r="HMO4" s="1309"/>
      <c r="HMP4" s="1309"/>
      <c r="HMQ4" s="1309"/>
      <c r="HMR4" s="1309"/>
      <c r="HMS4" s="1309"/>
      <c r="HMT4" s="1309"/>
      <c r="HMU4" s="1309"/>
      <c r="HMV4" s="1309"/>
      <c r="HMW4" s="1309"/>
      <c r="HMX4" s="1309"/>
      <c r="HMY4" s="1309"/>
      <c r="HMZ4" s="1309"/>
      <c r="HNA4" s="1309"/>
      <c r="HNB4" s="1309"/>
      <c r="HNC4" s="1309"/>
      <c r="HND4" s="1309"/>
      <c r="HNE4" s="1309"/>
      <c r="HNF4" s="1309"/>
      <c r="HNG4" s="1309"/>
      <c r="HNH4" s="1309"/>
      <c r="HNI4" s="1309"/>
      <c r="HNJ4" s="1309"/>
      <c r="HNK4" s="1309"/>
      <c r="HNL4" s="1309"/>
      <c r="HNM4" s="1309"/>
      <c r="HNN4" s="1309"/>
      <c r="HNO4" s="1309"/>
      <c r="HNP4" s="1309"/>
      <c r="HNQ4" s="1309"/>
      <c r="HNR4" s="1309"/>
      <c r="HNS4" s="1309"/>
      <c r="HNT4" s="1309"/>
      <c r="HNU4" s="1309"/>
      <c r="HNV4" s="1309"/>
      <c r="HNW4" s="1309"/>
      <c r="HNX4" s="1309"/>
      <c r="HNY4" s="1309"/>
      <c r="HNZ4" s="1309"/>
      <c r="HOA4" s="1309"/>
      <c r="HOB4" s="1309"/>
      <c r="HOC4" s="1309"/>
      <c r="HOD4" s="1309"/>
      <c r="HOE4" s="1309"/>
      <c r="HOF4" s="1309"/>
      <c r="HOG4" s="1309"/>
      <c r="HOH4" s="1309"/>
      <c r="HOI4" s="1309"/>
      <c r="HOJ4" s="1309"/>
      <c r="HOK4" s="1309"/>
      <c r="HOL4" s="1309"/>
      <c r="HOM4" s="1309"/>
      <c r="HON4" s="1309"/>
      <c r="HOO4" s="1309"/>
      <c r="HOP4" s="1309"/>
      <c r="HOQ4" s="1309"/>
      <c r="HOR4" s="1309"/>
      <c r="HOS4" s="1309"/>
      <c r="HOT4" s="1309"/>
      <c r="HOU4" s="1309"/>
      <c r="HOV4" s="1309"/>
      <c r="HOW4" s="1309"/>
      <c r="HOX4" s="1309"/>
      <c r="HOY4" s="1309"/>
      <c r="HOZ4" s="1309"/>
      <c r="HPA4" s="1309"/>
      <c r="HPB4" s="1309"/>
      <c r="HPC4" s="1309"/>
      <c r="HPD4" s="1309"/>
      <c r="HPE4" s="1309"/>
      <c r="HPF4" s="1309"/>
      <c r="HPG4" s="1309"/>
      <c r="HPH4" s="1309"/>
      <c r="HPI4" s="1309"/>
      <c r="HPJ4" s="1309"/>
      <c r="HPK4" s="1309"/>
      <c r="HPL4" s="1309"/>
      <c r="HPM4" s="1309"/>
      <c r="HPN4" s="1309"/>
      <c r="HPO4" s="1309"/>
      <c r="HPP4" s="1309"/>
      <c r="HPQ4" s="1309"/>
      <c r="HPR4" s="1309"/>
      <c r="HPS4" s="1309"/>
      <c r="HPT4" s="1309"/>
      <c r="HPU4" s="1309"/>
      <c r="HPV4" s="1309"/>
      <c r="HPW4" s="1309"/>
      <c r="HPX4" s="1309"/>
      <c r="HPY4" s="1309"/>
      <c r="HPZ4" s="1309"/>
      <c r="HQA4" s="1309"/>
      <c r="HQB4" s="1309"/>
      <c r="HQC4" s="1309"/>
      <c r="HQD4" s="1309"/>
      <c r="HQE4" s="1309"/>
      <c r="HQF4" s="1309"/>
      <c r="HQG4" s="1309"/>
      <c r="HQH4" s="1309"/>
      <c r="HQI4" s="1309"/>
      <c r="HQJ4" s="1309"/>
      <c r="HQK4" s="1309"/>
      <c r="HQL4" s="1309"/>
      <c r="HQM4" s="1309"/>
      <c r="HQN4" s="1309"/>
      <c r="HQO4" s="1309"/>
      <c r="HQP4" s="1309"/>
      <c r="HQQ4" s="1309"/>
      <c r="HQR4" s="1309"/>
      <c r="HQS4" s="1309"/>
      <c r="HQT4" s="1309"/>
      <c r="HQU4" s="1309"/>
      <c r="HQV4" s="1309"/>
      <c r="HQW4" s="1309"/>
      <c r="HQX4" s="1309"/>
      <c r="HQY4" s="1309"/>
      <c r="HQZ4" s="1309"/>
      <c r="HRA4" s="1309"/>
      <c r="HRB4" s="1309"/>
      <c r="HRC4" s="1309"/>
      <c r="HRD4" s="1309"/>
      <c r="HRE4" s="1309"/>
      <c r="HRF4" s="1309"/>
      <c r="HRG4" s="1309"/>
      <c r="HRH4" s="1309"/>
      <c r="HRI4" s="1309"/>
      <c r="HRJ4" s="1309"/>
      <c r="HRK4" s="1309"/>
      <c r="HRL4" s="1309"/>
      <c r="HRM4" s="1309"/>
      <c r="HRN4" s="1309"/>
      <c r="HRO4" s="1309"/>
      <c r="HRP4" s="1309"/>
      <c r="HRQ4" s="1309"/>
      <c r="HRR4" s="1309"/>
      <c r="HRS4" s="1309"/>
      <c r="HRT4" s="1309"/>
      <c r="HRU4" s="1309"/>
      <c r="HRV4" s="1309"/>
      <c r="HRW4" s="1309"/>
      <c r="HRX4" s="1309"/>
      <c r="HRY4" s="1309"/>
      <c r="HRZ4" s="1309"/>
      <c r="HSA4" s="1309"/>
      <c r="HSB4" s="1309"/>
      <c r="HSC4" s="1309"/>
      <c r="HSD4" s="1309"/>
      <c r="HSE4" s="1309"/>
      <c r="HSF4" s="1309"/>
      <c r="HSG4" s="1309"/>
      <c r="HSH4" s="1309"/>
      <c r="HSI4" s="1309"/>
      <c r="HSJ4" s="1309"/>
      <c r="HSK4" s="1309"/>
      <c r="HSL4" s="1309"/>
      <c r="HSM4" s="1309"/>
      <c r="HSN4" s="1309"/>
      <c r="HSO4" s="1309"/>
      <c r="HSP4" s="1309"/>
      <c r="HSQ4" s="1309"/>
      <c r="HSR4" s="1309"/>
      <c r="HSS4" s="1309"/>
      <c r="HST4" s="1309"/>
      <c r="HSU4" s="1309"/>
      <c r="HSV4" s="1309"/>
      <c r="HSW4" s="1309"/>
      <c r="HSX4" s="1309"/>
      <c r="HSY4" s="1309"/>
      <c r="HSZ4" s="1309"/>
      <c r="HTA4" s="1309"/>
      <c r="HTB4" s="1309"/>
      <c r="HTC4" s="1309"/>
      <c r="HTD4" s="1309"/>
      <c r="HTE4" s="1309"/>
      <c r="HTF4" s="1309"/>
      <c r="HTG4" s="1309"/>
      <c r="HTH4" s="1309"/>
      <c r="HTI4" s="1309"/>
      <c r="HTJ4" s="1309"/>
      <c r="HTK4" s="1309"/>
      <c r="HTL4" s="1309"/>
      <c r="HTM4" s="1309"/>
      <c r="HTN4" s="1309"/>
      <c r="HTO4" s="1309"/>
      <c r="HTP4" s="1309"/>
      <c r="HTQ4" s="1309"/>
      <c r="HTR4" s="1309"/>
      <c r="HTS4" s="1309"/>
      <c r="HTT4" s="1309"/>
      <c r="HTU4" s="1309"/>
      <c r="HTV4" s="1309"/>
      <c r="HTW4" s="1309"/>
      <c r="HTX4" s="1309"/>
      <c r="HTY4" s="1309"/>
      <c r="HTZ4" s="1309"/>
      <c r="HUA4" s="1309"/>
      <c r="HUB4" s="1309"/>
      <c r="HUC4" s="1309"/>
      <c r="HUD4" s="1309"/>
      <c r="HUE4" s="1309"/>
      <c r="HUF4" s="1309"/>
      <c r="HUG4" s="1309"/>
      <c r="HUH4" s="1309"/>
      <c r="HUI4" s="1309"/>
      <c r="HUJ4" s="1309"/>
      <c r="HUK4" s="1309"/>
      <c r="HUL4" s="1309"/>
      <c r="HUM4" s="1309"/>
      <c r="HUN4" s="1309"/>
      <c r="HUO4" s="1309"/>
      <c r="HUP4" s="1309"/>
      <c r="HUQ4" s="1309"/>
      <c r="HUR4" s="1309"/>
      <c r="HUS4" s="1309"/>
      <c r="HUT4" s="1309"/>
      <c r="HUU4" s="1309"/>
      <c r="HUV4" s="1309"/>
      <c r="HUW4" s="1309"/>
      <c r="HUX4" s="1309"/>
      <c r="HUY4" s="1309"/>
      <c r="HUZ4" s="1309"/>
      <c r="HVA4" s="1309"/>
      <c r="HVB4" s="1309"/>
      <c r="HVC4" s="1309"/>
      <c r="HVD4" s="1309"/>
      <c r="HVE4" s="1309"/>
      <c r="HVF4" s="1309"/>
      <c r="HVG4" s="1309"/>
      <c r="HVH4" s="1309"/>
      <c r="HVI4" s="1309"/>
      <c r="HVJ4" s="1309"/>
      <c r="HVK4" s="1309"/>
      <c r="HVL4" s="1309"/>
      <c r="HVM4" s="1309"/>
      <c r="HVN4" s="1309"/>
      <c r="HVO4" s="1309"/>
      <c r="HVP4" s="1309"/>
      <c r="HVQ4" s="1309"/>
      <c r="HVR4" s="1309"/>
      <c r="HVS4" s="1309"/>
      <c r="HVT4" s="1309"/>
      <c r="HVU4" s="1309"/>
      <c r="HVV4" s="1309"/>
      <c r="HVW4" s="1309"/>
      <c r="HVX4" s="1309"/>
      <c r="HVY4" s="1309"/>
      <c r="HVZ4" s="1309"/>
      <c r="HWA4" s="1309"/>
      <c r="HWB4" s="1309"/>
      <c r="HWC4" s="1309"/>
      <c r="HWD4" s="1309"/>
      <c r="HWE4" s="1309"/>
      <c r="HWF4" s="1309"/>
      <c r="HWG4" s="1309"/>
      <c r="HWH4" s="1309"/>
      <c r="HWI4" s="1309"/>
      <c r="HWJ4" s="1309"/>
      <c r="HWK4" s="1309"/>
      <c r="HWL4" s="1309"/>
      <c r="HWM4" s="1309"/>
      <c r="HWN4" s="1309"/>
      <c r="HWO4" s="1309"/>
      <c r="HWP4" s="1309"/>
      <c r="HWQ4" s="1309"/>
      <c r="HWR4" s="1309"/>
      <c r="HWS4" s="1309"/>
      <c r="HWT4" s="1309"/>
      <c r="HWU4" s="1309"/>
      <c r="HWV4" s="1309"/>
      <c r="HWW4" s="1309"/>
      <c r="HWX4" s="1309"/>
      <c r="HWY4" s="1309"/>
      <c r="HWZ4" s="1309"/>
      <c r="HXA4" s="1309"/>
      <c r="HXB4" s="1309"/>
      <c r="HXC4" s="1309"/>
      <c r="HXD4" s="1309"/>
      <c r="HXE4" s="1309"/>
      <c r="HXF4" s="1309"/>
      <c r="HXG4" s="1309"/>
      <c r="HXH4" s="1309"/>
      <c r="HXI4" s="1309"/>
      <c r="HXJ4" s="1309"/>
      <c r="HXK4" s="1309"/>
      <c r="HXL4" s="1309"/>
      <c r="HXM4" s="1309"/>
      <c r="HXN4" s="1309"/>
      <c r="HXO4" s="1309"/>
      <c r="HXP4" s="1309"/>
      <c r="HXQ4" s="1309"/>
      <c r="HXR4" s="1309"/>
      <c r="HXS4" s="1309"/>
      <c r="HXT4" s="1309"/>
      <c r="HXU4" s="1309"/>
      <c r="HXV4" s="1309"/>
      <c r="HXW4" s="1309"/>
      <c r="HXX4" s="1309"/>
      <c r="HXY4" s="1309"/>
      <c r="HXZ4" s="1309"/>
      <c r="HYA4" s="1309"/>
      <c r="HYB4" s="1309"/>
      <c r="HYC4" s="1309"/>
      <c r="HYD4" s="1309"/>
      <c r="HYE4" s="1309"/>
      <c r="HYF4" s="1309"/>
      <c r="HYG4" s="1309"/>
      <c r="HYH4" s="1309"/>
      <c r="HYI4" s="1309"/>
      <c r="HYJ4" s="1309"/>
      <c r="HYK4" s="1309"/>
      <c r="HYL4" s="1309"/>
      <c r="HYM4" s="1309"/>
      <c r="HYN4" s="1309"/>
      <c r="HYO4" s="1309"/>
      <c r="HYP4" s="1309"/>
      <c r="HYQ4" s="1309"/>
      <c r="HYR4" s="1309"/>
      <c r="HYS4" s="1309"/>
      <c r="HYT4" s="1309"/>
      <c r="HYU4" s="1309"/>
      <c r="HYV4" s="1309"/>
      <c r="HYW4" s="1309"/>
      <c r="HYX4" s="1309"/>
      <c r="HYY4" s="1309"/>
      <c r="HYZ4" s="1309"/>
      <c r="HZA4" s="1309"/>
      <c r="HZB4" s="1309"/>
      <c r="HZC4" s="1309"/>
      <c r="HZD4" s="1309"/>
      <c r="HZE4" s="1309"/>
      <c r="HZF4" s="1309"/>
      <c r="HZG4" s="1309"/>
      <c r="HZH4" s="1309"/>
      <c r="HZI4" s="1309"/>
      <c r="HZJ4" s="1309"/>
      <c r="HZK4" s="1309"/>
      <c r="HZL4" s="1309"/>
      <c r="HZM4" s="1309"/>
      <c r="HZN4" s="1309"/>
      <c r="HZO4" s="1309"/>
      <c r="HZP4" s="1309"/>
      <c r="HZQ4" s="1309"/>
      <c r="HZR4" s="1309"/>
      <c r="HZS4" s="1309"/>
      <c r="HZT4" s="1309"/>
      <c r="HZU4" s="1309"/>
      <c r="HZV4" s="1309"/>
      <c r="HZW4" s="1309"/>
      <c r="HZX4" s="1309"/>
      <c r="HZY4" s="1309"/>
      <c r="HZZ4" s="1309"/>
      <c r="IAA4" s="1309"/>
      <c r="IAB4" s="1309"/>
      <c r="IAC4" s="1309"/>
      <c r="IAD4" s="1309"/>
      <c r="IAE4" s="1309"/>
      <c r="IAF4" s="1309"/>
      <c r="IAG4" s="1309"/>
      <c r="IAH4" s="1309"/>
      <c r="IAI4" s="1309"/>
      <c r="IAJ4" s="1309"/>
      <c r="IAK4" s="1309"/>
      <c r="IAL4" s="1309"/>
      <c r="IAM4" s="1309"/>
      <c r="IAN4" s="1309"/>
      <c r="IAO4" s="1309"/>
      <c r="IAP4" s="1309"/>
      <c r="IAQ4" s="1309"/>
      <c r="IAR4" s="1309"/>
      <c r="IAS4" s="1309"/>
      <c r="IAT4" s="1309"/>
      <c r="IAU4" s="1309"/>
      <c r="IAV4" s="1309"/>
      <c r="IAW4" s="1309"/>
      <c r="IAX4" s="1309"/>
      <c r="IAY4" s="1309"/>
      <c r="IAZ4" s="1309"/>
      <c r="IBA4" s="1309"/>
      <c r="IBB4" s="1309"/>
      <c r="IBC4" s="1309"/>
      <c r="IBD4" s="1309"/>
      <c r="IBE4" s="1309"/>
      <c r="IBF4" s="1309"/>
      <c r="IBG4" s="1309"/>
      <c r="IBH4" s="1309"/>
      <c r="IBI4" s="1309"/>
      <c r="IBJ4" s="1309"/>
      <c r="IBK4" s="1309"/>
      <c r="IBL4" s="1309"/>
      <c r="IBM4" s="1309"/>
      <c r="IBN4" s="1309"/>
      <c r="IBO4" s="1309"/>
      <c r="IBP4" s="1309"/>
      <c r="IBQ4" s="1309"/>
      <c r="IBR4" s="1309"/>
      <c r="IBS4" s="1309"/>
      <c r="IBT4" s="1309"/>
      <c r="IBU4" s="1309"/>
      <c r="IBV4" s="1309"/>
      <c r="IBW4" s="1309"/>
      <c r="IBX4" s="1309"/>
      <c r="IBY4" s="1309"/>
      <c r="IBZ4" s="1309"/>
      <c r="ICA4" s="1309"/>
      <c r="ICB4" s="1309"/>
      <c r="ICC4" s="1309"/>
      <c r="ICD4" s="1309"/>
      <c r="ICE4" s="1309"/>
      <c r="ICF4" s="1309"/>
      <c r="ICG4" s="1309"/>
      <c r="ICH4" s="1309"/>
      <c r="ICI4" s="1309"/>
      <c r="ICJ4" s="1309"/>
      <c r="ICK4" s="1309"/>
      <c r="ICL4" s="1309"/>
      <c r="ICM4" s="1309"/>
      <c r="ICN4" s="1309"/>
      <c r="ICO4" s="1309"/>
      <c r="ICP4" s="1309"/>
      <c r="ICQ4" s="1309"/>
      <c r="ICR4" s="1309"/>
      <c r="ICS4" s="1309"/>
      <c r="ICT4" s="1309"/>
      <c r="ICU4" s="1309"/>
      <c r="ICV4" s="1309"/>
      <c r="ICW4" s="1309"/>
      <c r="ICX4" s="1309"/>
      <c r="ICY4" s="1309"/>
      <c r="ICZ4" s="1309"/>
      <c r="IDA4" s="1309"/>
      <c r="IDB4" s="1309"/>
      <c r="IDC4" s="1309"/>
      <c r="IDD4" s="1309"/>
      <c r="IDE4" s="1309"/>
      <c r="IDF4" s="1309"/>
      <c r="IDG4" s="1309"/>
      <c r="IDH4" s="1309"/>
      <c r="IDI4" s="1309"/>
      <c r="IDJ4" s="1309"/>
      <c r="IDK4" s="1309"/>
      <c r="IDL4" s="1309"/>
      <c r="IDM4" s="1309"/>
      <c r="IDN4" s="1309"/>
      <c r="IDO4" s="1309"/>
      <c r="IDP4" s="1309"/>
      <c r="IDQ4" s="1309"/>
      <c r="IDR4" s="1309"/>
      <c r="IDS4" s="1309"/>
      <c r="IDT4" s="1309"/>
      <c r="IDU4" s="1309"/>
      <c r="IDV4" s="1309"/>
      <c r="IDW4" s="1309"/>
      <c r="IDX4" s="1309"/>
      <c r="IDY4" s="1309"/>
      <c r="IDZ4" s="1309"/>
      <c r="IEA4" s="1309"/>
      <c r="IEB4" s="1309"/>
      <c r="IEC4" s="1309"/>
      <c r="IED4" s="1309"/>
      <c r="IEE4" s="1309"/>
      <c r="IEF4" s="1309"/>
      <c r="IEG4" s="1309"/>
      <c r="IEH4" s="1309"/>
      <c r="IEI4" s="1309"/>
      <c r="IEJ4" s="1309"/>
      <c r="IEK4" s="1309"/>
      <c r="IEL4" s="1309"/>
      <c r="IEM4" s="1309"/>
      <c r="IEN4" s="1309"/>
      <c r="IEO4" s="1309"/>
      <c r="IEP4" s="1309"/>
      <c r="IEQ4" s="1309"/>
      <c r="IER4" s="1309"/>
      <c r="IES4" s="1309"/>
      <c r="IET4" s="1309"/>
      <c r="IEU4" s="1309"/>
      <c r="IEV4" s="1309"/>
      <c r="IEW4" s="1309"/>
      <c r="IEX4" s="1309"/>
      <c r="IEY4" s="1309"/>
      <c r="IEZ4" s="1309"/>
      <c r="IFA4" s="1309"/>
      <c r="IFB4" s="1309"/>
      <c r="IFC4" s="1309"/>
      <c r="IFD4" s="1309"/>
      <c r="IFE4" s="1309"/>
      <c r="IFF4" s="1309"/>
      <c r="IFG4" s="1309"/>
      <c r="IFH4" s="1309"/>
      <c r="IFI4" s="1309"/>
      <c r="IFJ4" s="1309"/>
      <c r="IFK4" s="1309"/>
      <c r="IFL4" s="1309"/>
      <c r="IFM4" s="1309"/>
      <c r="IFN4" s="1309"/>
      <c r="IFO4" s="1309"/>
      <c r="IFP4" s="1309"/>
      <c r="IFQ4" s="1309"/>
      <c r="IFR4" s="1309"/>
      <c r="IFS4" s="1309"/>
      <c r="IFT4" s="1309"/>
      <c r="IFU4" s="1309"/>
      <c r="IFV4" s="1309"/>
      <c r="IFW4" s="1309"/>
      <c r="IFX4" s="1309"/>
      <c r="IFY4" s="1309"/>
      <c r="IFZ4" s="1309"/>
      <c r="IGA4" s="1309"/>
      <c r="IGB4" s="1309"/>
      <c r="IGC4" s="1309"/>
      <c r="IGD4" s="1309"/>
      <c r="IGE4" s="1309"/>
      <c r="IGF4" s="1309"/>
      <c r="IGG4" s="1309"/>
      <c r="IGH4" s="1309"/>
      <c r="IGI4" s="1309"/>
      <c r="IGJ4" s="1309"/>
      <c r="IGK4" s="1309"/>
      <c r="IGL4" s="1309"/>
      <c r="IGM4" s="1309"/>
      <c r="IGN4" s="1309"/>
      <c r="IGO4" s="1309"/>
      <c r="IGP4" s="1309"/>
      <c r="IGQ4" s="1309"/>
      <c r="IGR4" s="1309"/>
      <c r="IGS4" s="1309"/>
      <c r="IGT4" s="1309"/>
      <c r="IGU4" s="1309"/>
      <c r="IGV4" s="1309"/>
      <c r="IGW4" s="1309"/>
      <c r="IGX4" s="1309"/>
      <c r="IGY4" s="1309"/>
      <c r="IGZ4" s="1309"/>
      <c r="IHA4" s="1309"/>
      <c r="IHB4" s="1309"/>
      <c r="IHC4" s="1309"/>
      <c r="IHD4" s="1309"/>
      <c r="IHE4" s="1309"/>
      <c r="IHF4" s="1309"/>
      <c r="IHG4" s="1309"/>
      <c r="IHH4" s="1309"/>
      <c r="IHI4" s="1309"/>
      <c r="IHJ4" s="1309"/>
      <c r="IHK4" s="1309"/>
      <c r="IHL4" s="1309"/>
      <c r="IHM4" s="1309"/>
      <c r="IHN4" s="1309"/>
      <c r="IHO4" s="1309"/>
      <c r="IHP4" s="1309"/>
      <c r="IHQ4" s="1309"/>
      <c r="IHR4" s="1309"/>
      <c r="IHS4" s="1309"/>
      <c r="IHT4" s="1309"/>
      <c r="IHU4" s="1309"/>
      <c r="IHV4" s="1309"/>
      <c r="IHW4" s="1309"/>
      <c r="IHX4" s="1309"/>
      <c r="IHY4" s="1309"/>
      <c r="IHZ4" s="1309"/>
      <c r="IIA4" s="1309"/>
      <c r="IIB4" s="1309"/>
      <c r="IIC4" s="1309"/>
      <c r="IID4" s="1309"/>
      <c r="IIE4" s="1309"/>
      <c r="IIF4" s="1309"/>
      <c r="IIG4" s="1309"/>
      <c r="IIH4" s="1309"/>
      <c r="III4" s="1309"/>
      <c r="IIJ4" s="1309"/>
      <c r="IIK4" s="1309"/>
      <c r="IIL4" s="1309"/>
      <c r="IIM4" s="1309"/>
      <c r="IIN4" s="1309"/>
      <c r="IIO4" s="1309"/>
      <c r="IIP4" s="1309"/>
      <c r="IIQ4" s="1309"/>
      <c r="IIR4" s="1309"/>
      <c r="IIS4" s="1309"/>
      <c r="IIT4" s="1309"/>
      <c r="IIU4" s="1309"/>
      <c r="IIV4" s="1309"/>
      <c r="IIW4" s="1309"/>
      <c r="IIX4" s="1309"/>
      <c r="IIY4" s="1309"/>
      <c r="IIZ4" s="1309"/>
      <c r="IJA4" s="1309"/>
      <c r="IJB4" s="1309"/>
      <c r="IJC4" s="1309"/>
      <c r="IJD4" s="1309"/>
      <c r="IJE4" s="1309"/>
      <c r="IJF4" s="1309"/>
      <c r="IJG4" s="1309"/>
      <c r="IJH4" s="1309"/>
      <c r="IJI4" s="1309"/>
      <c r="IJJ4" s="1309"/>
      <c r="IJK4" s="1309"/>
      <c r="IJL4" s="1309"/>
      <c r="IJM4" s="1309"/>
      <c r="IJN4" s="1309"/>
      <c r="IJO4" s="1309"/>
      <c r="IJP4" s="1309"/>
      <c r="IJQ4" s="1309"/>
      <c r="IJR4" s="1309"/>
      <c r="IJS4" s="1309"/>
      <c r="IJT4" s="1309"/>
      <c r="IJU4" s="1309"/>
      <c r="IJV4" s="1309"/>
      <c r="IJW4" s="1309"/>
      <c r="IJX4" s="1309"/>
      <c r="IJY4" s="1309"/>
      <c r="IJZ4" s="1309"/>
      <c r="IKA4" s="1309"/>
      <c r="IKB4" s="1309"/>
      <c r="IKC4" s="1309"/>
      <c r="IKD4" s="1309"/>
      <c r="IKE4" s="1309"/>
      <c r="IKF4" s="1309"/>
      <c r="IKG4" s="1309"/>
      <c r="IKH4" s="1309"/>
      <c r="IKI4" s="1309"/>
      <c r="IKJ4" s="1309"/>
      <c r="IKK4" s="1309"/>
      <c r="IKL4" s="1309"/>
      <c r="IKM4" s="1309"/>
      <c r="IKN4" s="1309"/>
      <c r="IKO4" s="1309"/>
      <c r="IKP4" s="1309"/>
      <c r="IKQ4" s="1309"/>
      <c r="IKR4" s="1309"/>
      <c r="IKS4" s="1309"/>
      <c r="IKT4" s="1309"/>
      <c r="IKU4" s="1309"/>
      <c r="IKV4" s="1309"/>
      <c r="IKW4" s="1309"/>
      <c r="IKX4" s="1309"/>
      <c r="IKY4" s="1309"/>
      <c r="IKZ4" s="1309"/>
      <c r="ILA4" s="1309"/>
      <c r="ILB4" s="1309"/>
      <c r="ILC4" s="1309"/>
      <c r="ILD4" s="1309"/>
      <c r="ILE4" s="1309"/>
      <c r="ILF4" s="1309"/>
      <c r="ILG4" s="1309"/>
      <c r="ILH4" s="1309"/>
      <c r="ILI4" s="1309"/>
      <c r="ILJ4" s="1309"/>
      <c r="ILK4" s="1309"/>
      <c r="ILL4" s="1309"/>
      <c r="ILM4" s="1309"/>
      <c r="ILN4" s="1309"/>
      <c r="ILO4" s="1309"/>
      <c r="ILP4" s="1309"/>
      <c r="ILQ4" s="1309"/>
      <c r="ILR4" s="1309"/>
      <c r="ILS4" s="1309"/>
      <c r="ILT4" s="1309"/>
      <c r="ILU4" s="1309"/>
      <c r="ILV4" s="1309"/>
      <c r="ILW4" s="1309"/>
      <c r="ILX4" s="1309"/>
      <c r="ILY4" s="1309"/>
      <c r="ILZ4" s="1309"/>
      <c r="IMA4" s="1309"/>
      <c r="IMB4" s="1309"/>
      <c r="IMC4" s="1309"/>
      <c r="IMD4" s="1309"/>
      <c r="IME4" s="1309"/>
      <c r="IMF4" s="1309"/>
      <c r="IMG4" s="1309"/>
      <c r="IMH4" s="1309"/>
      <c r="IMI4" s="1309"/>
      <c r="IMJ4" s="1309"/>
      <c r="IMK4" s="1309"/>
      <c r="IML4" s="1309"/>
      <c r="IMM4" s="1309"/>
      <c r="IMN4" s="1309"/>
      <c r="IMO4" s="1309"/>
      <c r="IMP4" s="1309"/>
      <c r="IMQ4" s="1309"/>
      <c r="IMR4" s="1309"/>
      <c r="IMS4" s="1309"/>
      <c r="IMT4" s="1309"/>
      <c r="IMU4" s="1309"/>
      <c r="IMV4" s="1309"/>
      <c r="IMW4" s="1309"/>
      <c r="IMX4" s="1309"/>
      <c r="IMY4" s="1309"/>
      <c r="IMZ4" s="1309"/>
      <c r="INA4" s="1309"/>
      <c r="INB4" s="1309"/>
      <c r="INC4" s="1309"/>
      <c r="IND4" s="1309"/>
      <c r="INE4" s="1309"/>
      <c r="INF4" s="1309"/>
      <c r="ING4" s="1309"/>
      <c r="INH4" s="1309"/>
      <c r="INI4" s="1309"/>
      <c r="INJ4" s="1309"/>
      <c r="INK4" s="1309"/>
      <c r="INL4" s="1309"/>
      <c r="INM4" s="1309"/>
      <c r="INN4" s="1309"/>
      <c r="INO4" s="1309"/>
      <c r="INP4" s="1309"/>
      <c r="INQ4" s="1309"/>
      <c r="INR4" s="1309"/>
      <c r="INS4" s="1309"/>
      <c r="INT4" s="1309"/>
      <c r="INU4" s="1309"/>
      <c r="INV4" s="1309"/>
      <c r="INW4" s="1309"/>
      <c r="INX4" s="1309"/>
      <c r="INY4" s="1309"/>
      <c r="INZ4" s="1309"/>
      <c r="IOA4" s="1309"/>
      <c r="IOB4" s="1309"/>
      <c r="IOC4" s="1309"/>
      <c r="IOD4" s="1309"/>
      <c r="IOE4" s="1309"/>
      <c r="IOF4" s="1309"/>
      <c r="IOG4" s="1309"/>
      <c r="IOH4" s="1309"/>
      <c r="IOI4" s="1309"/>
      <c r="IOJ4" s="1309"/>
      <c r="IOK4" s="1309"/>
      <c r="IOL4" s="1309"/>
      <c r="IOM4" s="1309"/>
      <c r="ION4" s="1309"/>
      <c r="IOO4" s="1309"/>
      <c r="IOP4" s="1309"/>
      <c r="IOQ4" s="1309"/>
      <c r="IOR4" s="1309"/>
      <c r="IOS4" s="1309"/>
      <c r="IOT4" s="1309"/>
      <c r="IOU4" s="1309"/>
      <c r="IOV4" s="1309"/>
      <c r="IOW4" s="1309"/>
      <c r="IOX4" s="1309"/>
      <c r="IOY4" s="1309"/>
      <c r="IOZ4" s="1309"/>
      <c r="IPA4" s="1309"/>
      <c r="IPB4" s="1309"/>
      <c r="IPC4" s="1309"/>
      <c r="IPD4" s="1309"/>
      <c r="IPE4" s="1309"/>
      <c r="IPF4" s="1309"/>
      <c r="IPG4" s="1309"/>
      <c r="IPH4" s="1309"/>
      <c r="IPI4" s="1309"/>
      <c r="IPJ4" s="1309"/>
      <c r="IPK4" s="1309"/>
      <c r="IPL4" s="1309"/>
      <c r="IPM4" s="1309"/>
      <c r="IPN4" s="1309"/>
      <c r="IPO4" s="1309"/>
      <c r="IPP4" s="1309"/>
      <c r="IPQ4" s="1309"/>
      <c r="IPR4" s="1309"/>
      <c r="IPS4" s="1309"/>
      <c r="IPT4" s="1309"/>
      <c r="IPU4" s="1309"/>
      <c r="IPV4" s="1309"/>
      <c r="IPW4" s="1309"/>
      <c r="IPX4" s="1309"/>
      <c r="IPY4" s="1309"/>
      <c r="IPZ4" s="1309"/>
      <c r="IQA4" s="1309"/>
      <c r="IQB4" s="1309"/>
      <c r="IQC4" s="1309"/>
      <c r="IQD4" s="1309"/>
      <c r="IQE4" s="1309"/>
      <c r="IQF4" s="1309"/>
      <c r="IQG4" s="1309"/>
      <c r="IQH4" s="1309"/>
      <c r="IQI4" s="1309"/>
      <c r="IQJ4" s="1309"/>
      <c r="IQK4" s="1309"/>
      <c r="IQL4" s="1309"/>
      <c r="IQM4" s="1309"/>
      <c r="IQN4" s="1309"/>
      <c r="IQO4" s="1309"/>
      <c r="IQP4" s="1309"/>
      <c r="IQQ4" s="1309"/>
      <c r="IQR4" s="1309"/>
      <c r="IQS4" s="1309"/>
      <c r="IQT4" s="1309"/>
      <c r="IQU4" s="1309"/>
      <c r="IQV4" s="1309"/>
      <c r="IQW4" s="1309"/>
      <c r="IQX4" s="1309"/>
      <c r="IQY4" s="1309"/>
      <c r="IQZ4" s="1309"/>
      <c r="IRA4" s="1309"/>
      <c r="IRB4" s="1309"/>
      <c r="IRC4" s="1309"/>
      <c r="IRD4" s="1309"/>
      <c r="IRE4" s="1309"/>
      <c r="IRF4" s="1309"/>
      <c r="IRG4" s="1309"/>
      <c r="IRH4" s="1309"/>
      <c r="IRI4" s="1309"/>
      <c r="IRJ4" s="1309"/>
      <c r="IRK4" s="1309"/>
      <c r="IRL4" s="1309"/>
      <c r="IRM4" s="1309"/>
      <c r="IRN4" s="1309"/>
      <c r="IRO4" s="1309"/>
      <c r="IRP4" s="1309"/>
      <c r="IRQ4" s="1309"/>
      <c r="IRR4" s="1309"/>
      <c r="IRS4" s="1309"/>
      <c r="IRT4" s="1309"/>
      <c r="IRU4" s="1309"/>
      <c r="IRV4" s="1309"/>
      <c r="IRW4" s="1309"/>
      <c r="IRX4" s="1309"/>
      <c r="IRY4" s="1309"/>
      <c r="IRZ4" s="1309"/>
      <c r="ISA4" s="1309"/>
      <c r="ISB4" s="1309"/>
      <c r="ISC4" s="1309"/>
      <c r="ISD4" s="1309"/>
      <c r="ISE4" s="1309"/>
      <c r="ISF4" s="1309"/>
      <c r="ISG4" s="1309"/>
      <c r="ISH4" s="1309"/>
      <c r="ISI4" s="1309"/>
      <c r="ISJ4" s="1309"/>
      <c r="ISK4" s="1309"/>
      <c r="ISL4" s="1309"/>
      <c r="ISM4" s="1309"/>
      <c r="ISN4" s="1309"/>
      <c r="ISO4" s="1309"/>
      <c r="ISP4" s="1309"/>
      <c r="ISQ4" s="1309"/>
      <c r="ISR4" s="1309"/>
      <c r="ISS4" s="1309"/>
      <c r="IST4" s="1309"/>
      <c r="ISU4" s="1309"/>
      <c r="ISV4" s="1309"/>
      <c r="ISW4" s="1309"/>
      <c r="ISX4" s="1309"/>
      <c r="ISY4" s="1309"/>
      <c r="ISZ4" s="1309"/>
      <c r="ITA4" s="1309"/>
      <c r="ITB4" s="1309"/>
      <c r="ITC4" s="1309"/>
      <c r="ITD4" s="1309"/>
      <c r="ITE4" s="1309"/>
      <c r="ITF4" s="1309"/>
      <c r="ITG4" s="1309"/>
      <c r="ITH4" s="1309"/>
      <c r="ITI4" s="1309"/>
      <c r="ITJ4" s="1309"/>
      <c r="ITK4" s="1309"/>
      <c r="ITL4" s="1309"/>
      <c r="ITM4" s="1309"/>
      <c r="ITN4" s="1309"/>
      <c r="ITO4" s="1309"/>
      <c r="ITP4" s="1309"/>
      <c r="ITQ4" s="1309"/>
      <c r="ITR4" s="1309"/>
      <c r="ITS4" s="1309"/>
      <c r="ITT4" s="1309"/>
      <c r="ITU4" s="1309"/>
      <c r="ITV4" s="1309"/>
      <c r="ITW4" s="1309"/>
      <c r="ITX4" s="1309"/>
      <c r="ITY4" s="1309"/>
      <c r="ITZ4" s="1309"/>
      <c r="IUA4" s="1309"/>
      <c r="IUB4" s="1309"/>
      <c r="IUC4" s="1309"/>
      <c r="IUD4" s="1309"/>
      <c r="IUE4" s="1309"/>
      <c r="IUF4" s="1309"/>
      <c r="IUG4" s="1309"/>
      <c r="IUH4" s="1309"/>
      <c r="IUI4" s="1309"/>
      <c r="IUJ4" s="1309"/>
      <c r="IUK4" s="1309"/>
      <c r="IUL4" s="1309"/>
      <c r="IUM4" s="1309"/>
      <c r="IUN4" s="1309"/>
      <c r="IUO4" s="1309"/>
      <c r="IUP4" s="1309"/>
      <c r="IUQ4" s="1309"/>
      <c r="IUR4" s="1309"/>
      <c r="IUS4" s="1309"/>
      <c r="IUT4" s="1309"/>
      <c r="IUU4" s="1309"/>
      <c r="IUV4" s="1309"/>
      <c r="IUW4" s="1309"/>
      <c r="IUX4" s="1309"/>
      <c r="IUY4" s="1309"/>
      <c r="IUZ4" s="1309"/>
      <c r="IVA4" s="1309"/>
      <c r="IVB4" s="1309"/>
      <c r="IVC4" s="1309"/>
      <c r="IVD4" s="1309"/>
      <c r="IVE4" s="1309"/>
      <c r="IVF4" s="1309"/>
      <c r="IVG4" s="1309"/>
      <c r="IVH4" s="1309"/>
      <c r="IVI4" s="1309"/>
      <c r="IVJ4" s="1309"/>
      <c r="IVK4" s="1309"/>
      <c r="IVL4" s="1309"/>
      <c r="IVM4" s="1309"/>
      <c r="IVN4" s="1309"/>
      <c r="IVO4" s="1309"/>
      <c r="IVP4" s="1309"/>
      <c r="IVQ4" s="1309"/>
      <c r="IVR4" s="1309"/>
      <c r="IVS4" s="1309"/>
      <c r="IVT4" s="1309"/>
      <c r="IVU4" s="1309"/>
      <c r="IVV4" s="1309"/>
      <c r="IVW4" s="1309"/>
      <c r="IVX4" s="1309"/>
      <c r="IVY4" s="1309"/>
      <c r="IVZ4" s="1309"/>
      <c r="IWA4" s="1309"/>
      <c r="IWB4" s="1309"/>
      <c r="IWC4" s="1309"/>
      <c r="IWD4" s="1309"/>
      <c r="IWE4" s="1309"/>
      <c r="IWF4" s="1309"/>
      <c r="IWG4" s="1309"/>
      <c r="IWH4" s="1309"/>
      <c r="IWI4" s="1309"/>
      <c r="IWJ4" s="1309"/>
      <c r="IWK4" s="1309"/>
      <c r="IWL4" s="1309"/>
      <c r="IWM4" s="1309"/>
      <c r="IWN4" s="1309"/>
      <c r="IWO4" s="1309"/>
      <c r="IWP4" s="1309"/>
      <c r="IWQ4" s="1309"/>
      <c r="IWR4" s="1309"/>
      <c r="IWS4" s="1309"/>
      <c r="IWT4" s="1309"/>
      <c r="IWU4" s="1309"/>
      <c r="IWV4" s="1309"/>
      <c r="IWW4" s="1309"/>
      <c r="IWX4" s="1309"/>
      <c r="IWY4" s="1309"/>
      <c r="IWZ4" s="1309"/>
      <c r="IXA4" s="1309"/>
      <c r="IXB4" s="1309"/>
      <c r="IXC4" s="1309"/>
      <c r="IXD4" s="1309"/>
      <c r="IXE4" s="1309"/>
      <c r="IXF4" s="1309"/>
      <c r="IXG4" s="1309"/>
      <c r="IXH4" s="1309"/>
      <c r="IXI4" s="1309"/>
      <c r="IXJ4" s="1309"/>
      <c r="IXK4" s="1309"/>
      <c r="IXL4" s="1309"/>
      <c r="IXM4" s="1309"/>
      <c r="IXN4" s="1309"/>
      <c r="IXO4" s="1309"/>
      <c r="IXP4" s="1309"/>
      <c r="IXQ4" s="1309"/>
      <c r="IXR4" s="1309"/>
      <c r="IXS4" s="1309"/>
      <c r="IXT4" s="1309"/>
      <c r="IXU4" s="1309"/>
      <c r="IXV4" s="1309"/>
      <c r="IXW4" s="1309"/>
      <c r="IXX4" s="1309"/>
      <c r="IXY4" s="1309"/>
      <c r="IXZ4" s="1309"/>
      <c r="IYA4" s="1309"/>
      <c r="IYB4" s="1309"/>
      <c r="IYC4" s="1309"/>
      <c r="IYD4" s="1309"/>
      <c r="IYE4" s="1309"/>
      <c r="IYF4" s="1309"/>
      <c r="IYG4" s="1309"/>
      <c r="IYH4" s="1309"/>
      <c r="IYI4" s="1309"/>
      <c r="IYJ4" s="1309"/>
      <c r="IYK4" s="1309"/>
      <c r="IYL4" s="1309"/>
      <c r="IYM4" s="1309"/>
      <c r="IYN4" s="1309"/>
      <c r="IYO4" s="1309"/>
      <c r="IYP4" s="1309"/>
      <c r="IYQ4" s="1309"/>
      <c r="IYR4" s="1309"/>
      <c r="IYS4" s="1309"/>
      <c r="IYT4" s="1309"/>
      <c r="IYU4" s="1309"/>
      <c r="IYV4" s="1309"/>
      <c r="IYW4" s="1309"/>
      <c r="IYX4" s="1309"/>
      <c r="IYY4" s="1309"/>
      <c r="IYZ4" s="1309"/>
      <c r="IZA4" s="1309"/>
      <c r="IZB4" s="1309"/>
      <c r="IZC4" s="1309"/>
      <c r="IZD4" s="1309"/>
      <c r="IZE4" s="1309"/>
      <c r="IZF4" s="1309"/>
      <c r="IZG4" s="1309"/>
      <c r="IZH4" s="1309"/>
      <c r="IZI4" s="1309"/>
      <c r="IZJ4" s="1309"/>
      <c r="IZK4" s="1309"/>
      <c r="IZL4" s="1309"/>
      <c r="IZM4" s="1309"/>
      <c r="IZN4" s="1309"/>
      <c r="IZO4" s="1309"/>
      <c r="IZP4" s="1309"/>
      <c r="IZQ4" s="1309"/>
      <c r="IZR4" s="1309"/>
      <c r="IZS4" s="1309"/>
      <c r="IZT4" s="1309"/>
      <c r="IZU4" s="1309"/>
      <c r="IZV4" s="1309"/>
      <c r="IZW4" s="1309"/>
      <c r="IZX4" s="1309"/>
      <c r="IZY4" s="1309"/>
      <c r="IZZ4" s="1309"/>
      <c r="JAA4" s="1309"/>
      <c r="JAB4" s="1309"/>
      <c r="JAC4" s="1309"/>
      <c r="JAD4" s="1309"/>
      <c r="JAE4" s="1309"/>
      <c r="JAF4" s="1309"/>
      <c r="JAG4" s="1309"/>
      <c r="JAH4" s="1309"/>
      <c r="JAI4" s="1309"/>
      <c r="JAJ4" s="1309"/>
      <c r="JAK4" s="1309"/>
      <c r="JAL4" s="1309"/>
      <c r="JAM4" s="1309"/>
      <c r="JAN4" s="1309"/>
      <c r="JAO4" s="1309"/>
      <c r="JAP4" s="1309"/>
      <c r="JAQ4" s="1309"/>
      <c r="JAR4" s="1309"/>
      <c r="JAS4" s="1309"/>
      <c r="JAT4" s="1309"/>
      <c r="JAU4" s="1309"/>
      <c r="JAV4" s="1309"/>
      <c r="JAW4" s="1309"/>
      <c r="JAX4" s="1309"/>
      <c r="JAY4" s="1309"/>
      <c r="JAZ4" s="1309"/>
      <c r="JBA4" s="1309"/>
      <c r="JBB4" s="1309"/>
      <c r="JBC4" s="1309"/>
      <c r="JBD4" s="1309"/>
      <c r="JBE4" s="1309"/>
      <c r="JBF4" s="1309"/>
      <c r="JBG4" s="1309"/>
      <c r="JBH4" s="1309"/>
      <c r="JBI4" s="1309"/>
      <c r="JBJ4" s="1309"/>
      <c r="JBK4" s="1309"/>
      <c r="JBL4" s="1309"/>
      <c r="JBM4" s="1309"/>
      <c r="JBN4" s="1309"/>
      <c r="JBO4" s="1309"/>
      <c r="JBP4" s="1309"/>
      <c r="JBQ4" s="1309"/>
      <c r="JBR4" s="1309"/>
      <c r="JBS4" s="1309"/>
      <c r="JBT4" s="1309"/>
      <c r="JBU4" s="1309"/>
      <c r="JBV4" s="1309"/>
      <c r="JBW4" s="1309"/>
      <c r="JBX4" s="1309"/>
      <c r="JBY4" s="1309"/>
      <c r="JBZ4" s="1309"/>
      <c r="JCA4" s="1309"/>
      <c r="JCB4" s="1309"/>
      <c r="JCC4" s="1309"/>
      <c r="JCD4" s="1309"/>
      <c r="JCE4" s="1309"/>
      <c r="JCF4" s="1309"/>
      <c r="JCG4" s="1309"/>
      <c r="JCH4" s="1309"/>
      <c r="JCI4" s="1309"/>
      <c r="JCJ4" s="1309"/>
      <c r="JCK4" s="1309"/>
      <c r="JCL4" s="1309"/>
      <c r="JCM4" s="1309"/>
      <c r="JCN4" s="1309"/>
      <c r="JCO4" s="1309"/>
      <c r="JCP4" s="1309"/>
      <c r="JCQ4" s="1309"/>
      <c r="JCR4" s="1309"/>
      <c r="JCS4" s="1309"/>
      <c r="JCT4" s="1309"/>
      <c r="JCU4" s="1309"/>
      <c r="JCV4" s="1309"/>
      <c r="JCW4" s="1309"/>
      <c r="JCX4" s="1309"/>
      <c r="JCY4" s="1309"/>
      <c r="JCZ4" s="1309"/>
      <c r="JDA4" s="1309"/>
      <c r="JDB4" s="1309"/>
      <c r="JDC4" s="1309"/>
      <c r="JDD4" s="1309"/>
      <c r="JDE4" s="1309"/>
      <c r="JDF4" s="1309"/>
      <c r="JDG4" s="1309"/>
      <c r="JDH4" s="1309"/>
      <c r="JDI4" s="1309"/>
      <c r="JDJ4" s="1309"/>
      <c r="JDK4" s="1309"/>
      <c r="JDL4" s="1309"/>
      <c r="JDM4" s="1309"/>
      <c r="JDN4" s="1309"/>
      <c r="JDO4" s="1309"/>
      <c r="JDP4" s="1309"/>
      <c r="JDQ4" s="1309"/>
      <c r="JDR4" s="1309"/>
      <c r="JDS4" s="1309"/>
      <c r="JDT4" s="1309"/>
      <c r="JDU4" s="1309"/>
      <c r="JDV4" s="1309"/>
      <c r="JDW4" s="1309"/>
      <c r="JDX4" s="1309"/>
      <c r="JDY4" s="1309"/>
      <c r="JDZ4" s="1309"/>
      <c r="JEA4" s="1309"/>
      <c r="JEB4" s="1309"/>
      <c r="JEC4" s="1309"/>
      <c r="JED4" s="1309"/>
      <c r="JEE4" s="1309"/>
      <c r="JEF4" s="1309"/>
      <c r="JEG4" s="1309"/>
      <c r="JEH4" s="1309"/>
      <c r="JEI4" s="1309"/>
      <c r="JEJ4" s="1309"/>
      <c r="JEK4" s="1309"/>
      <c r="JEL4" s="1309"/>
      <c r="JEM4" s="1309"/>
      <c r="JEN4" s="1309"/>
      <c r="JEO4" s="1309"/>
      <c r="JEP4" s="1309"/>
      <c r="JEQ4" s="1309"/>
      <c r="JER4" s="1309"/>
      <c r="JES4" s="1309"/>
      <c r="JET4" s="1309"/>
      <c r="JEU4" s="1309"/>
      <c r="JEV4" s="1309"/>
      <c r="JEW4" s="1309"/>
      <c r="JEX4" s="1309"/>
      <c r="JEY4" s="1309"/>
      <c r="JEZ4" s="1309"/>
      <c r="JFA4" s="1309"/>
      <c r="JFB4" s="1309"/>
      <c r="JFC4" s="1309"/>
      <c r="JFD4" s="1309"/>
      <c r="JFE4" s="1309"/>
      <c r="JFF4" s="1309"/>
      <c r="JFG4" s="1309"/>
      <c r="JFH4" s="1309"/>
      <c r="JFI4" s="1309"/>
      <c r="JFJ4" s="1309"/>
      <c r="JFK4" s="1309"/>
      <c r="JFL4" s="1309"/>
      <c r="JFM4" s="1309"/>
      <c r="JFN4" s="1309"/>
      <c r="JFO4" s="1309"/>
      <c r="JFP4" s="1309"/>
      <c r="JFQ4" s="1309"/>
      <c r="JFR4" s="1309"/>
      <c r="JFS4" s="1309"/>
      <c r="JFT4" s="1309"/>
      <c r="JFU4" s="1309"/>
      <c r="JFV4" s="1309"/>
      <c r="JFW4" s="1309"/>
      <c r="JFX4" s="1309"/>
      <c r="JFY4" s="1309"/>
      <c r="JFZ4" s="1309"/>
      <c r="JGA4" s="1309"/>
      <c r="JGB4" s="1309"/>
      <c r="JGC4" s="1309"/>
      <c r="JGD4" s="1309"/>
      <c r="JGE4" s="1309"/>
      <c r="JGF4" s="1309"/>
      <c r="JGG4" s="1309"/>
      <c r="JGH4" s="1309"/>
      <c r="JGI4" s="1309"/>
      <c r="JGJ4" s="1309"/>
      <c r="JGK4" s="1309"/>
      <c r="JGL4" s="1309"/>
      <c r="JGM4" s="1309"/>
      <c r="JGN4" s="1309"/>
      <c r="JGO4" s="1309"/>
      <c r="JGP4" s="1309"/>
      <c r="JGQ4" s="1309"/>
      <c r="JGR4" s="1309"/>
      <c r="JGS4" s="1309"/>
      <c r="JGT4" s="1309"/>
      <c r="JGU4" s="1309"/>
      <c r="JGV4" s="1309"/>
      <c r="JGW4" s="1309"/>
      <c r="JGX4" s="1309"/>
      <c r="JGY4" s="1309"/>
      <c r="JGZ4" s="1309"/>
      <c r="JHA4" s="1309"/>
      <c r="JHB4" s="1309"/>
      <c r="JHC4" s="1309"/>
      <c r="JHD4" s="1309"/>
      <c r="JHE4" s="1309"/>
      <c r="JHF4" s="1309"/>
      <c r="JHG4" s="1309"/>
      <c r="JHH4" s="1309"/>
      <c r="JHI4" s="1309"/>
      <c r="JHJ4" s="1309"/>
      <c r="JHK4" s="1309"/>
      <c r="JHL4" s="1309"/>
      <c r="JHM4" s="1309"/>
      <c r="JHN4" s="1309"/>
      <c r="JHO4" s="1309"/>
      <c r="JHP4" s="1309"/>
      <c r="JHQ4" s="1309"/>
      <c r="JHR4" s="1309"/>
      <c r="JHS4" s="1309"/>
      <c r="JHT4" s="1309"/>
      <c r="JHU4" s="1309"/>
      <c r="JHV4" s="1309"/>
      <c r="JHW4" s="1309"/>
      <c r="JHX4" s="1309"/>
      <c r="JHY4" s="1309"/>
      <c r="JHZ4" s="1309"/>
      <c r="JIA4" s="1309"/>
      <c r="JIB4" s="1309"/>
      <c r="JIC4" s="1309"/>
      <c r="JID4" s="1309"/>
      <c r="JIE4" s="1309"/>
      <c r="JIF4" s="1309"/>
      <c r="JIG4" s="1309"/>
      <c r="JIH4" s="1309"/>
      <c r="JII4" s="1309"/>
      <c r="JIJ4" s="1309"/>
      <c r="JIK4" s="1309"/>
      <c r="JIL4" s="1309"/>
      <c r="JIM4" s="1309"/>
      <c r="JIN4" s="1309"/>
      <c r="JIO4" s="1309"/>
      <c r="JIP4" s="1309"/>
      <c r="JIQ4" s="1309"/>
      <c r="JIR4" s="1309"/>
      <c r="JIS4" s="1309"/>
      <c r="JIT4" s="1309"/>
      <c r="JIU4" s="1309"/>
      <c r="JIV4" s="1309"/>
      <c r="JIW4" s="1309"/>
      <c r="JIX4" s="1309"/>
      <c r="JIY4" s="1309"/>
      <c r="JIZ4" s="1309"/>
      <c r="JJA4" s="1309"/>
      <c r="JJB4" s="1309"/>
      <c r="JJC4" s="1309"/>
      <c r="JJD4" s="1309"/>
      <c r="JJE4" s="1309"/>
      <c r="JJF4" s="1309"/>
      <c r="JJG4" s="1309"/>
      <c r="JJH4" s="1309"/>
      <c r="JJI4" s="1309"/>
      <c r="JJJ4" s="1309"/>
      <c r="JJK4" s="1309"/>
      <c r="JJL4" s="1309"/>
      <c r="JJM4" s="1309"/>
      <c r="JJN4" s="1309"/>
      <c r="JJO4" s="1309"/>
      <c r="JJP4" s="1309"/>
      <c r="JJQ4" s="1309"/>
      <c r="JJR4" s="1309"/>
      <c r="JJS4" s="1309"/>
      <c r="JJT4" s="1309"/>
      <c r="JJU4" s="1309"/>
      <c r="JJV4" s="1309"/>
      <c r="JJW4" s="1309"/>
      <c r="JJX4" s="1309"/>
      <c r="JJY4" s="1309"/>
      <c r="JJZ4" s="1309"/>
      <c r="JKA4" s="1309"/>
      <c r="JKB4" s="1309"/>
      <c r="JKC4" s="1309"/>
      <c r="JKD4" s="1309"/>
      <c r="JKE4" s="1309"/>
      <c r="JKF4" s="1309"/>
      <c r="JKG4" s="1309"/>
      <c r="JKH4" s="1309"/>
      <c r="JKI4" s="1309"/>
      <c r="JKJ4" s="1309"/>
      <c r="JKK4" s="1309"/>
      <c r="JKL4" s="1309"/>
      <c r="JKM4" s="1309"/>
      <c r="JKN4" s="1309"/>
      <c r="JKO4" s="1309"/>
      <c r="JKP4" s="1309"/>
      <c r="JKQ4" s="1309"/>
      <c r="JKR4" s="1309"/>
      <c r="JKS4" s="1309"/>
      <c r="JKT4" s="1309"/>
      <c r="JKU4" s="1309"/>
      <c r="JKV4" s="1309"/>
      <c r="JKW4" s="1309"/>
      <c r="JKX4" s="1309"/>
      <c r="JKY4" s="1309"/>
      <c r="JKZ4" s="1309"/>
      <c r="JLA4" s="1309"/>
      <c r="JLB4" s="1309"/>
      <c r="JLC4" s="1309"/>
      <c r="JLD4" s="1309"/>
      <c r="JLE4" s="1309"/>
      <c r="JLF4" s="1309"/>
      <c r="JLG4" s="1309"/>
      <c r="JLH4" s="1309"/>
      <c r="JLI4" s="1309"/>
      <c r="JLJ4" s="1309"/>
      <c r="JLK4" s="1309"/>
      <c r="JLL4" s="1309"/>
      <c r="JLM4" s="1309"/>
      <c r="JLN4" s="1309"/>
      <c r="JLO4" s="1309"/>
      <c r="JLP4" s="1309"/>
      <c r="JLQ4" s="1309"/>
      <c r="JLR4" s="1309"/>
      <c r="JLS4" s="1309"/>
      <c r="JLT4" s="1309"/>
      <c r="JLU4" s="1309"/>
      <c r="JLV4" s="1309"/>
      <c r="JLW4" s="1309"/>
      <c r="JLX4" s="1309"/>
      <c r="JLY4" s="1309"/>
      <c r="JLZ4" s="1309"/>
      <c r="JMA4" s="1309"/>
      <c r="JMB4" s="1309"/>
      <c r="JMC4" s="1309"/>
      <c r="JMD4" s="1309"/>
      <c r="JME4" s="1309"/>
      <c r="JMF4" s="1309"/>
      <c r="JMG4" s="1309"/>
      <c r="JMH4" s="1309"/>
      <c r="JMI4" s="1309"/>
      <c r="JMJ4" s="1309"/>
      <c r="JMK4" s="1309"/>
      <c r="JML4" s="1309"/>
      <c r="JMM4" s="1309"/>
      <c r="JMN4" s="1309"/>
      <c r="JMO4" s="1309"/>
      <c r="JMP4" s="1309"/>
      <c r="JMQ4" s="1309"/>
      <c r="JMR4" s="1309"/>
      <c r="JMS4" s="1309"/>
      <c r="JMT4" s="1309"/>
      <c r="JMU4" s="1309"/>
      <c r="JMV4" s="1309"/>
      <c r="JMW4" s="1309"/>
      <c r="JMX4" s="1309"/>
      <c r="JMY4" s="1309"/>
      <c r="JMZ4" s="1309"/>
      <c r="JNA4" s="1309"/>
      <c r="JNB4" s="1309"/>
      <c r="JNC4" s="1309"/>
      <c r="JND4" s="1309"/>
      <c r="JNE4" s="1309"/>
      <c r="JNF4" s="1309"/>
      <c r="JNG4" s="1309"/>
      <c r="JNH4" s="1309"/>
      <c r="JNI4" s="1309"/>
      <c r="JNJ4" s="1309"/>
      <c r="JNK4" s="1309"/>
      <c r="JNL4" s="1309"/>
      <c r="JNM4" s="1309"/>
      <c r="JNN4" s="1309"/>
      <c r="JNO4" s="1309"/>
      <c r="JNP4" s="1309"/>
      <c r="JNQ4" s="1309"/>
      <c r="JNR4" s="1309"/>
      <c r="JNS4" s="1309"/>
      <c r="JNT4" s="1309"/>
      <c r="JNU4" s="1309"/>
      <c r="JNV4" s="1309"/>
      <c r="JNW4" s="1309"/>
      <c r="JNX4" s="1309"/>
      <c r="JNY4" s="1309"/>
      <c r="JNZ4" s="1309"/>
      <c r="JOA4" s="1309"/>
      <c r="JOB4" s="1309"/>
      <c r="JOC4" s="1309"/>
      <c r="JOD4" s="1309"/>
      <c r="JOE4" s="1309"/>
      <c r="JOF4" s="1309"/>
      <c r="JOG4" s="1309"/>
      <c r="JOH4" s="1309"/>
      <c r="JOI4" s="1309"/>
      <c r="JOJ4" s="1309"/>
      <c r="JOK4" s="1309"/>
      <c r="JOL4" s="1309"/>
      <c r="JOM4" s="1309"/>
      <c r="JON4" s="1309"/>
      <c r="JOO4" s="1309"/>
      <c r="JOP4" s="1309"/>
      <c r="JOQ4" s="1309"/>
      <c r="JOR4" s="1309"/>
      <c r="JOS4" s="1309"/>
      <c r="JOT4" s="1309"/>
      <c r="JOU4" s="1309"/>
      <c r="JOV4" s="1309"/>
      <c r="JOW4" s="1309"/>
      <c r="JOX4" s="1309"/>
      <c r="JOY4" s="1309"/>
      <c r="JOZ4" s="1309"/>
      <c r="JPA4" s="1309"/>
      <c r="JPB4" s="1309"/>
      <c r="JPC4" s="1309"/>
      <c r="JPD4" s="1309"/>
      <c r="JPE4" s="1309"/>
      <c r="JPF4" s="1309"/>
      <c r="JPG4" s="1309"/>
      <c r="JPH4" s="1309"/>
      <c r="JPI4" s="1309"/>
      <c r="JPJ4" s="1309"/>
      <c r="JPK4" s="1309"/>
      <c r="JPL4" s="1309"/>
      <c r="JPM4" s="1309"/>
      <c r="JPN4" s="1309"/>
      <c r="JPO4" s="1309"/>
      <c r="JPP4" s="1309"/>
      <c r="JPQ4" s="1309"/>
      <c r="JPR4" s="1309"/>
      <c r="JPS4" s="1309"/>
      <c r="JPT4" s="1309"/>
      <c r="JPU4" s="1309"/>
      <c r="JPV4" s="1309"/>
      <c r="JPW4" s="1309"/>
      <c r="JPX4" s="1309"/>
      <c r="JPY4" s="1309"/>
      <c r="JPZ4" s="1309"/>
      <c r="JQA4" s="1309"/>
      <c r="JQB4" s="1309"/>
      <c r="JQC4" s="1309"/>
      <c r="JQD4" s="1309"/>
      <c r="JQE4" s="1309"/>
      <c r="JQF4" s="1309"/>
      <c r="JQG4" s="1309"/>
      <c r="JQH4" s="1309"/>
      <c r="JQI4" s="1309"/>
      <c r="JQJ4" s="1309"/>
      <c r="JQK4" s="1309"/>
      <c r="JQL4" s="1309"/>
      <c r="JQM4" s="1309"/>
      <c r="JQN4" s="1309"/>
      <c r="JQO4" s="1309"/>
      <c r="JQP4" s="1309"/>
      <c r="JQQ4" s="1309"/>
      <c r="JQR4" s="1309"/>
      <c r="JQS4" s="1309"/>
      <c r="JQT4" s="1309"/>
      <c r="JQU4" s="1309"/>
      <c r="JQV4" s="1309"/>
      <c r="JQW4" s="1309"/>
      <c r="JQX4" s="1309"/>
      <c r="JQY4" s="1309"/>
      <c r="JQZ4" s="1309"/>
      <c r="JRA4" s="1309"/>
      <c r="JRB4" s="1309"/>
      <c r="JRC4" s="1309"/>
      <c r="JRD4" s="1309"/>
      <c r="JRE4" s="1309"/>
      <c r="JRF4" s="1309"/>
      <c r="JRG4" s="1309"/>
      <c r="JRH4" s="1309"/>
      <c r="JRI4" s="1309"/>
      <c r="JRJ4" s="1309"/>
      <c r="JRK4" s="1309"/>
      <c r="JRL4" s="1309"/>
      <c r="JRM4" s="1309"/>
      <c r="JRN4" s="1309"/>
      <c r="JRO4" s="1309"/>
      <c r="JRP4" s="1309"/>
      <c r="JRQ4" s="1309"/>
      <c r="JRR4" s="1309"/>
      <c r="JRS4" s="1309"/>
      <c r="JRT4" s="1309"/>
      <c r="JRU4" s="1309"/>
      <c r="JRV4" s="1309"/>
      <c r="JRW4" s="1309"/>
      <c r="JRX4" s="1309"/>
      <c r="JRY4" s="1309"/>
      <c r="JRZ4" s="1309"/>
      <c r="JSA4" s="1309"/>
      <c r="JSB4" s="1309"/>
      <c r="JSC4" s="1309"/>
      <c r="JSD4" s="1309"/>
      <c r="JSE4" s="1309"/>
      <c r="JSF4" s="1309"/>
      <c r="JSG4" s="1309"/>
      <c r="JSH4" s="1309"/>
      <c r="JSI4" s="1309"/>
      <c r="JSJ4" s="1309"/>
      <c r="JSK4" s="1309"/>
      <c r="JSL4" s="1309"/>
      <c r="JSM4" s="1309"/>
      <c r="JSN4" s="1309"/>
      <c r="JSO4" s="1309"/>
      <c r="JSP4" s="1309"/>
      <c r="JSQ4" s="1309"/>
      <c r="JSR4" s="1309"/>
      <c r="JSS4" s="1309"/>
      <c r="JST4" s="1309"/>
      <c r="JSU4" s="1309"/>
      <c r="JSV4" s="1309"/>
      <c r="JSW4" s="1309"/>
      <c r="JSX4" s="1309"/>
      <c r="JSY4" s="1309"/>
      <c r="JSZ4" s="1309"/>
      <c r="JTA4" s="1309"/>
      <c r="JTB4" s="1309"/>
      <c r="JTC4" s="1309"/>
      <c r="JTD4" s="1309"/>
      <c r="JTE4" s="1309"/>
      <c r="JTF4" s="1309"/>
      <c r="JTG4" s="1309"/>
      <c r="JTH4" s="1309"/>
      <c r="JTI4" s="1309"/>
      <c r="JTJ4" s="1309"/>
      <c r="JTK4" s="1309"/>
      <c r="JTL4" s="1309"/>
      <c r="JTM4" s="1309"/>
      <c r="JTN4" s="1309"/>
      <c r="JTO4" s="1309"/>
      <c r="JTP4" s="1309"/>
      <c r="JTQ4" s="1309"/>
      <c r="JTR4" s="1309"/>
      <c r="JTS4" s="1309"/>
      <c r="JTT4" s="1309"/>
      <c r="JTU4" s="1309"/>
      <c r="JTV4" s="1309"/>
      <c r="JTW4" s="1309"/>
      <c r="JTX4" s="1309"/>
      <c r="JTY4" s="1309"/>
      <c r="JTZ4" s="1309"/>
      <c r="JUA4" s="1309"/>
      <c r="JUB4" s="1309"/>
      <c r="JUC4" s="1309"/>
      <c r="JUD4" s="1309"/>
      <c r="JUE4" s="1309"/>
      <c r="JUF4" s="1309"/>
      <c r="JUG4" s="1309"/>
      <c r="JUH4" s="1309"/>
      <c r="JUI4" s="1309"/>
      <c r="JUJ4" s="1309"/>
      <c r="JUK4" s="1309"/>
      <c r="JUL4" s="1309"/>
      <c r="JUM4" s="1309"/>
      <c r="JUN4" s="1309"/>
      <c r="JUO4" s="1309"/>
      <c r="JUP4" s="1309"/>
      <c r="JUQ4" s="1309"/>
      <c r="JUR4" s="1309"/>
      <c r="JUS4" s="1309"/>
      <c r="JUT4" s="1309"/>
      <c r="JUU4" s="1309"/>
      <c r="JUV4" s="1309"/>
      <c r="JUW4" s="1309"/>
      <c r="JUX4" s="1309"/>
      <c r="JUY4" s="1309"/>
      <c r="JUZ4" s="1309"/>
      <c r="JVA4" s="1309"/>
      <c r="JVB4" s="1309"/>
      <c r="JVC4" s="1309"/>
      <c r="JVD4" s="1309"/>
      <c r="JVE4" s="1309"/>
      <c r="JVF4" s="1309"/>
      <c r="JVG4" s="1309"/>
      <c r="JVH4" s="1309"/>
      <c r="JVI4" s="1309"/>
      <c r="JVJ4" s="1309"/>
      <c r="JVK4" s="1309"/>
      <c r="JVL4" s="1309"/>
      <c r="JVM4" s="1309"/>
      <c r="JVN4" s="1309"/>
      <c r="JVO4" s="1309"/>
      <c r="JVP4" s="1309"/>
      <c r="JVQ4" s="1309"/>
      <c r="JVR4" s="1309"/>
      <c r="JVS4" s="1309"/>
      <c r="JVT4" s="1309"/>
      <c r="JVU4" s="1309"/>
      <c r="JVV4" s="1309"/>
      <c r="JVW4" s="1309"/>
      <c r="JVX4" s="1309"/>
      <c r="JVY4" s="1309"/>
      <c r="JVZ4" s="1309"/>
      <c r="JWA4" s="1309"/>
      <c r="JWB4" s="1309"/>
      <c r="JWC4" s="1309"/>
      <c r="JWD4" s="1309"/>
      <c r="JWE4" s="1309"/>
      <c r="JWF4" s="1309"/>
      <c r="JWG4" s="1309"/>
      <c r="JWH4" s="1309"/>
      <c r="JWI4" s="1309"/>
      <c r="JWJ4" s="1309"/>
      <c r="JWK4" s="1309"/>
      <c r="JWL4" s="1309"/>
      <c r="JWM4" s="1309"/>
      <c r="JWN4" s="1309"/>
      <c r="JWO4" s="1309"/>
      <c r="JWP4" s="1309"/>
      <c r="JWQ4" s="1309"/>
      <c r="JWR4" s="1309"/>
      <c r="JWS4" s="1309"/>
      <c r="JWT4" s="1309"/>
      <c r="JWU4" s="1309"/>
      <c r="JWV4" s="1309"/>
      <c r="JWW4" s="1309"/>
      <c r="JWX4" s="1309"/>
      <c r="JWY4" s="1309"/>
      <c r="JWZ4" s="1309"/>
      <c r="JXA4" s="1309"/>
      <c r="JXB4" s="1309"/>
      <c r="JXC4" s="1309"/>
      <c r="JXD4" s="1309"/>
      <c r="JXE4" s="1309"/>
      <c r="JXF4" s="1309"/>
      <c r="JXG4" s="1309"/>
      <c r="JXH4" s="1309"/>
      <c r="JXI4" s="1309"/>
      <c r="JXJ4" s="1309"/>
      <c r="JXK4" s="1309"/>
      <c r="JXL4" s="1309"/>
      <c r="JXM4" s="1309"/>
      <c r="JXN4" s="1309"/>
      <c r="JXO4" s="1309"/>
      <c r="JXP4" s="1309"/>
      <c r="JXQ4" s="1309"/>
      <c r="JXR4" s="1309"/>
      <c r="JXS4" s="1309"/>
      <c r="JXT4" s="1309"/>
      <c r="JXU4" s="1309"/>
      <c r="JXV4" s="1309"/>
      <c r="JXW4" s="1309"/>
      <c r="JXX4" s="1309"/>
      <c r="JXY4" s="1309"/>
      <c r="JXZ4" s="1309"/>
      <c r="JYA4" s="1309"/>
      <c r="JYB4" s="1309"/>
      <c r="JYC4" s="1309"/>
      <c r="JYD4" s="1309"/>
      <c r="JYE4" s="1309"/>
      <c r="JYF4" s="1309"/>
      <c r="JYG4" s="1309"/>
      <c r="JYH4" s="1309"/>
      <c r="JYI4" s="1309"/>
      <c r="JYJ4" s="1309"/>
      <c r="JYK4" s="1309"/>
      <c r="JYL4" s="1309"/>
      <c r="JYM4" s="1309"/>
      <c r="JYN4" s="1309"/>
      <c r="JYO4" s="1309"/>
      <c r="JYP4" s="1309"/>
      <c r="JYQ4" s="1309"/>
      <c r="JYR4" s="1309"/>
      <c r="JYS4" s="1309"/>
      <c r="JYT4" s="1309"/>
      <c r="JYU4" s="1309"/>
      <c r="JYV4" s="1309"/>
      <c r="JYW4" s="1309"/>
      <c r="JYX4" s="1309"/>
      <c r="JYY4" s="1309"/>
      <c r="JYZ4" s="1309"/>
      <c r="JZA4" s="1309"/>
      <c r="JZB4" s="1309"/>
      <c r="JZC4" s="1309"/>
      <c r="JZD4" s="1309"/>
      <c r="JZE4" s="1309"/>
      <c r="JZF4" s="1309"/>
      <c r="JZG4" s="1309"/>
      <c r="JZH4" s="1309"/>
      <c r="JZI4" s="1309"/>
      <c r="JZJ4" s="1309"/>
      <c r="JZK4" s="1309"/>
      <c r="JZL4" s="1309"/>
      <c r="JZM4" s="1309"/>
      <c r="JZN4" s="1309"/>
      <c r="JZO4" s="1309"/>
      <c r="JZP4" s="1309"/>
      <c r="JZQ4" s="1309"/>
      <c r="JZR4" s="1309"/>
      <c r="JZS4" s="1309"/>
      <c r="JZT4" s="1309"/>
      <c r="JZU4" s="1309"/>
      <c r="JZV4" s="1309"/>
      <c r="JZW4" s="1309"/>
      <c r="JZX4" s="1309"/>
      <c r="JZY4" s="1309"/>
      <c r="JZZ4" s="1309"/>
      <c r="KAA4" s="1309"/>
      <c r="KAB4" s="1309"/>
      <c r="KAC4" s="1309"/>
      <c r="KAD4" s="1309"/>
      <c r="KAE4" s="1309"/>
      <c r="KAF4" s="1309"/>
      <c r="KAG4" s="1309"/>
      <c r="KAH4" s="1309"/>
      <c r="KAI4" s="1309"/>
      <c r="KAJ4" s="1309"/>
      <c r="KAK4" s="1309"/>
      <c r="KAL4" s="1309"/>
      <c r="KAM4" s="1309"/>
      <c r="KAN4" s="1309"/>
      <c r="KAO4" s="1309"/>
      <c r="KAP4" s="1309"/>
      <c r="KAQ4" s="1309"/>
      <c r="KAR4" s="1309"/>
      <c r="KAS4" s="1309"/>
      <c r="KAT4" s="1309"/>
      <c r="KAU4" s="1309"/>
      <c r="KAV4" s="1309"/>
      <c r="KAW4" s="1309"/>
      <c r="KAX4" s="1309"/>
      <c r="KAY4" s="1309"/>
      <c r="KAZ4" s="1309"/>
      <c r="KBA4" s="1309"/>
      <c r="KBB4" s="1309"/>
      <c r="KBC4" s="1309"/>
      <c r="KBD4" s="1309"/>
      <c r="KBE4" s="1309"/>
      <c r="KBF4" s="1309"/>
      <c r="KBG4" s="1309"/>
      <c r="KBH4" s="1309"/>
      <c r="KBI4" s="1309"/>
      <c r="KBJ4" s="1309"/>
      <c r="KBK4" s="1309"/>
      <c r="KBL4" s="1309"/>
      <c r="KBM4" s="1309"/>
      <c r="KBN4" s="1309"/>
      <c r="KBO4" s="1309"/>
      <c r="KBP4" s="1309"/>
      <c r="KBQ4" s="1309"/>
      <c r="KBR4" s="1309"/>
      <c r="KBS4" s="1309"/>
      <c r="KBT4" s="1309"/>
      <c r="KBU4" s="1309"/>
      <c r="KBV4" s="1309"/>
      <c r="KBW4" s="1309"/>
      <c r="KBX4" s="1309"/>
      <c r="KBY4" s="1309"/>
      <c r="KBZ4" s="1309"/>
      <c r="KCA4" s="1309"/>
      <c r="KCB4" s="1309"/>
      <c r="KCC4" s="1309"/>
      <c r="KCD4" s="1309"/>
      <c r="KCE4" s="1309"/>
      <c r="KCF4" s="1309"/>
      <c r="KCG4" s="1309"/>
      <c r="KCH4" s="1309"/>
      <c r="KCI4" s="1309"/>
      <c r="KCJ4" s="1309"/>
      <c r="KCK4" s="1309"/>
      <c r="KCL4" s="1309"/>
      <c r="KCM4" s="1309"/>
      <c r="KCN4" s="1309"/>
      <c r="KCO4" s="1309"/>
      <c r="KCP4" s="1309"/>
      <c r="KCQ4" s="1309"/>
      <c r="KCR4" s="1309"/>
      <c r="KCS4" s="1309"/>
      <c r="KCT4" s="1309"/>
      <c r="KCU4" s="1309"/>
      <c r="KCV4" s="1309"/>
      <c r="KCW4" s="1309"/>
      <c r="KCX4" s="1309"/>
      <c r="KCY4" s="1309"/>
      <c r="KCZ4" s="1309"/>
      <c r="KDA4" s="1309"/>
      <c r="KDB4" s="1309"/>
      <c r="KDC4" s="1309"/>
      <c r="KDD4" s="1309"/>
      <c r="KDE4" s="1309"/>
      <c r="KDF4" s="1309"/>
      <c r="KDG4" s="1309"/>
      <c r="KDH4" s="1309"/>
      <c r="KDI4" s="1309"/>
      <c r="KDJ4" s="1309"/>
      <c r="KDK4" s="1309"/>
      <c r="KDL4" s="1309"/>
      <c r="KDM4" s="1309"/>
      <c r="KDN4" s="1309"/>
      <c r="KDO4" s="1309"/>
      <c r="KDP4" s="1309"/>
      <c r="KDQ4" s="1309"/>
      <c r="KDR4" s="1309"/>
      <c r="KDS4" s="1309"/>
      <c r="KDT4" s="1309"/>
      <c r="KDU4" s="1309"/>
      <c r="KDV4" s="1309"/>
      <c r="KDW4" s="1309"/>
      <c r="KDX4" s="1309"/>
      <c r="KDY4" s="1309"/>
      <c r="KDZ4" s="1309"/>
      <c r="KEA4" s="1309"/>
      <c r="KEB4" s="1309"/>
      <c r="KEC4" s="1309"/>
      <c r="KED4" s="1309"/>
      <c r="KEE4" s="1309"/>
      <c r="KEF4" s="1309"/>
      <c r="KEG4" s="1309"/>
      <c r="KEH4" s="1309"/>
      <c r="KEI4" s="1309"/>
      <c r="KEJ4" s="1309"/>
      <c r="KEK4" s="1309"/>
      <c r="KEL4" s="1309"/>
      <c r="KEM4" s="1309"/>
      <c r="KEN4" s="1309"/>
      <c r="KEO4" s="1309"/>
      <c r="KEP4" s="1309"/>
      <c r="KEQ4" s="1309"/>
      <c r="KER4" s="1309"/>
      <c r="KES4" s="1309"/>
      <c r="KET4" s="1309"/>
      <c r="KEU4" s="1309"/>
      <c r="KEV4" s="1309"/>
      <c r="KEW4" s="1309"/>
      <c r="KEX4" s="1309"/>
      <c r="KEY4" s="1309"/>
      <c r="KEZ4" s="1309"/>
      <c r="KFA4" s="1309"/>
      <c r="KFB4" s="1309"/>
      <c r="KFC4" s="1309"/>
      <c r="KFD4" s="1309"/>
      <c r="KFE4" s="1309"/>
      <c r="KFF4" s="1309"/>
      <c r="KFG4" s="1309"/>
      <c r="KFH4" s="1309"/>
      <c r="KFI4" s="1309"/>
      <c r="KFJ4" s="1309"/>
      <c r="KFK4" s="1309"/>
      <c r="KFL4" s="1309"/>
      <c r="KFM4" s="1309"/>
      <c r="KFN4" s="1309"/>
      <c r="KFO4" s="1309"/>
      <c r="KFP4" s="1309"/>
      <c r="KFQ4" s="1309"/>
      <c r="KFR4" s="1309"/>
      <c r="KFS4" s="1309"/>
      <c r="KFT4" s="1309"/>
      <c r="KFU4" s="1309"/>
      <c r="KFV4" s="1309"/>
      <c r="KFW4" s="1309"/>
      <c r="KFX4" s="1309"/>
      <c r="KFY4" s="1309"/>
      <c r="KFZ4" s="1309"/>
      <c r="KGA4" s="1309"/>
      <c r="KGB4" s="1309"/>
      <c r="KGC4" s="1309"/>
      <c r="KGD4" s="1309"/>
      <c r="KGE4" s="1309"/>
      <c r="KGF4" s="1309"/>
      <c r="KGG4" s="1309"/>
      <c r="KGH4" s="1309"/>
      <c r="KGI4" s="1309"/>
      <c r="KGJ4" s="1309"/>
      <c r="KGK4" s="1309"/>
      <c r="KGL4" s="1309"/>
      <c r="KGM4" s="1309"/>
      <c r="KGN4" s="1309"/>
      <c r="KGO4" s="1309"/>
      <c r="KGP4" s="1309"/>
      <c r="KGQ4" s="1309"/>
      <c r="KGR4" s="1309"/>
      <c r="KGS4" s="1309"/>
      <c r="KGT4" s="1309"/>
      <c r="KGU4" s="1309"/>
      <c r="KGV4" s="1309"/>
      <c r="KGW4" s="1309"/>
      <c r="KGX4" s="1309"/>
      <c r="KGY4" s="1309"/>
      <c r="KGZ4" s="1309"/>
      <c r="KHA4" s="1309"/>
      <c r="KHB4" s="1309"/>
      <c r="KHC4" s="1309"/>
      <c r="KHD4" s="1309"/>
      <c r="KHE4" s="1309"/>
      <c r="KHF4" s="1309"/>
      <c r="KHG4" s="1309"/>
      <c r="KHH4" s="1309"/>
      <c r="KHI4" s="1309"/>
      <c r="KHJ4" s="1309"/>
      <c r="KHK4" s="1309"/>
      <c r="KHL4" s="1309"/>
      <c r="KHM4" s="1309"/>
      <c r="KHN4" s="1309"/>
      <c r="KHO4" s="1309"/>
      <c r="KHP4" s="1309"/>
      <c r="KHQ4" s="1309"/>
      <c r="KHR4" s="1309"/>
      <c r="KHS4" s="1309"/>
      <c r="KHT4" s="1309"/>
      <c r="KHU4" s="1309"/>
      <c r="KHV4" s="1309"/>
      <c r="KHW4" s="1309"/>
      <c r="KHX4" s="1309"/>
      <c r="KHY4" s="1309"/>
      <c r="KHZ4" s="1309"/>
      <c r="KIA4" s="1309"/>
      <c r="KIB4" s="1309"/>
      <c r="KIC4" s="1309"/>
      <c r="KID4" s="1309"/>
      <c r="KIE4" s="1309"/>
      <c r="KIF4" s="1309"/>
      <c r="KIG4" s="1309"/>
      <c r="KIH4" s="1309"/>
      <c r="KII4" s="1309"/>
      <c r="KIJ4" s="1309"/>
      <c r="KIK4" s="1309"/>
      <c r="KIL4" s="1309"/>
      <c r="KIM4" s="1309"/>
      <c r="KIN4" s="1309"/>
      <c r="KIO4" s="1309"/>
      <c r="KIP4" s="1309"/>
      <c r="KIQ4" s="1309"/>
      <c r="KIR4" s="1309"/>
      <c r="KIS4" s="1309"/>
      <c r="KIT4" s="1309"/>
      <c r="KIU4" s="1309"/>
      <c r="KIV4" s="1309"/>
      <c r="KIW4" s="1309"/>
      <c r="KIX4" s="1309"/>
      <c r="KIY4" s="1309"/>
      <c r="KIZ4" s="1309"/>
      <c r="KJA4" s="1309"/>
      <c r="KJB4" s="1309"/>
      <c r="KJC4" s="1309"/>
      <c r="KJD4" s="1309"/>
      <c r="KJE4" s="1309"/>
      <c r="KJF4" s="1309"/>
      <c r="KJG4" s="1309"/>
      <c r="KJH4" s="1309"/>
      <c r="KJI4" s="1309"/>
      <c r="KJJ4" s="1309"/>
      <c r="KJK4" s="1309"/>
      <c r="KJL4" s="1309"/>
      <c r="KJM4" s="1309"/>
      <c r="KJN4" s="1309"/>
      <c r="KJO4" s="1309"/>
      <c r="KJP4" s="1309"/>
      <c r="KJQ4" s="1309"/>
      <c r="KJR4" s="1309"/>
      <c r="KJS4" s="1309"/>
      <c r="KJT4" s="1309"/>
      <c r="KJU4" s="1309"/>
      <c r="KJV4" s="1309"/>
      <c r="KJW4" s="1309"/>
      <c r="KJX4" s="1309"/>
      <c r="KJY4" s="1309"/>
      <c r="KJZ4" s="1309"/>
      <c r="KKA4" s="1309"/>
      <c r="KKB4" s="1309"/>
      <c r="KKC4" s="1309"/>
      <c r="KKD4" s="1309"/>
      <c r="KKE4" s="1309"/>
      <c r="KKF4" s="1309"/>
      <c r="KKG4" s="1309"/>
      <c r="KKH4" s="1309"/>
      <c r="KKI4" s="1309"/>
      <c r="KKJ4" s="1309"/>
      <c r="KKK4" s="1309"/>
      <c r="KKL4" s="1309"/>
      <c r="KKM4" s="1309"/>
      <c r="KKN4" s="1309"/>
      <c r="KKO4" s="1309"/>
      <c r="KKP4" s="1309"/>
      <c r="KKQ4" s="1309"/>
      <c r="KKR4" s="1309"/>
      <c r="KKS4" s="1309"/>
      <c r="KKT4" s="1309"/>
      <c r="KKU4" s="1309"/>
      <c r="KKV4" s="1309"/>
      <c r="KKW4" s="1309"/>
      <c r="KKX4" s="1309"/>
      <c r="KKY4" s="1309"/>
      <c r="KKZ4" s="1309"/>
      <c r="KLA4" s="1309"/>
      <c r="KLB4" s="1309"/>
      <c r="KLC4" s="1309"/>
      <c r="KLD4" s="1309"/>
      <c r="KLE4" s="1309"/>
      <c r="KLF4" s="1309"/>
      <c r="KLG4" s="1309"/>
      <c r="KLH4" s="1309"/>
      <c r="KLI4" s="1309"/>
      <c r="KLJ4" s="1309"/>
      <c r="KLK4" s="1309"/>
      <c r="KLL4" s="1309"/>
      <c r="KLM4" s="1309"/>
      <c r="KLN4" s="1309"/>
      <c r="KLO4" s="1309"/>
      <c r="KLP4" s="1309"/>
      <c r="KLQ4" s="1309"/>
      <c r="KLR4" s="1309"/>
      <c r="KLS4" s="1309"/>
      <c r="KLT4" s="1309"/>
      <c r="KLU4" s="1309"/>
      <c r="KLV4" s="1309"/>
      <c r="KLW4" s="1309"/>
      <c r="KLX4" s="1309"/>
      <c r="KLY4" s="1309"/>
      <c r="KLZ4" s="1309"/>
      <c r="KMA4" s="1309"/>
      <c r="KMB4" s="1309"/>
      <c r="KMC4" s="1309"/>
      <c r="KMD4" s="1309"/>
      <c r="KME4" s="1309"/>
      <c r="KMF4" s="1309"/>
      <c r="KMG4" s="1309"/>
      <c r="KMH4" s="1309"/>
      <c r="KMI4" s="1309"/>
      <c r="KMJ4" s="1309"/>
      <c r="KMK4" s="1309"/>
      <c r="KML4" s="1309"/>
      <c r="KMM4" s="1309"/>
      <c r="KMN4" s="1309"/>
      <c r="KMO4" s="1309"/>
      <c r="KMP4" s="1309"/>
      <c r="KMQ4" s="1309"/>
      <c r="KMR4" s="1309"/>
      <c r="KMS4" s="1309"/>
      <c r="KMT4" s="1309"/>
      <c r="KMU4" s="1309"/>
      <c r="KMV4" s="1309"/>
      <c r="KMW4" s="1309"/>
      <c r="KMX4" s="1309"/>
      <c r="KMY4" s="1309"/>
      <c r="KMZ4" s="1309"/>
      <c r="KNA4" s="1309"/>
      <c r="KNB4" s="1309"/>
      <c r="KNC4" s="1309"/>
      <c r="KND4" s="1309"/>
      <c r="KNE4" s="1309"/>
      <c r="KNF4" s="1309"/>
      <c r="KNG4" s="1309"/>
      <c r="KNH4" s="1309"/>
      <c r="KNI4" s="1309"/>
      <c r="KNJ4" s="1309"/>
      <c r="KNK4" s="1309"/>
      <c r="KNL4" s="1309"/>
      <c r="KNM4" s="1309"/>
      <c r="KNN4" s="1309"/>
      <c r="KNO4" s="1309"/>
      <c r="KNP4" s="1309"/>
      <c r="KNQ4" s="1309"/>
      <c r="KNR4" s="1309"/>
      <c r="KNS4" s="1309"/>
      <c r="KNT4" s="1309"/>
      <c r="KNU4" s="1309"/>
      <c r="KNV4" s="1309"/>
      <c r="KNW4" s="1309"/>
      <c r="KNX4" s="1309"/>
      <c r="KNY4" s="1309"/>
      <c r="KNZ4" s="1309"/>
      <c r="KOA4" s="1309"/>
      <c r="KOB4" s="1309"/>
      <c r="KOC4" s="1309"/>
      <c r="KOD4" s="1309"/>
      <c r="KOE4" s="1309"/>
      <c r="KOF4" s="1309"/>
      <c r="KOG4" s="1309"/>
      <c r="KOH4" s="1309"/>
      <c r="KOI4" s="1309"/>
      <c r="KOJ4" s="1309"/>
      <c r="KOK4" s="1309"/>
      <c r="KOL4" s="1309"/>
      <c r="KOM4" s="1309"/>
      <c r="KON4" s="1309"/>
      <c r="KOO4" s="1309"/>
      <c r="KOP4" s="1309"/>
      <c r="KOQ4" s="1309"/>
      <c r="KOR4" s="1309"/>
      <c r="KOS4" s="1309"/>
      <c r="KOT4" s="1309"/>
      <c r="KOU4" s="1309"/>
      <c r="KOV4" s="1309"/>
      <c r="KOW4" s="1309"/>
      <c r="KOX4" s="1309"/>
      <c r="KOY4" s="1309"/>
      <c r="KOZ4" s="1309"/>
      <c r="KPA4" s="1309"/>
      <c r="KPB4" s="1309"/>
      <c r="KPC4" s="1309"/>
      <c r="KPD4" s="1309"/>
      <c r="KPE4" s="1309"/>
      <c r="KPF4" s="1309"/>
      <c r="KPG4" s="1309"/>
      <c r="KPH4" s="1309"/>
      <c r="KPI4" s="1309"/>
      <c r="KPJ4" s="1309"/>
      <c r="KPK4" s="1309"/>
      <c r="KPL4" s="1309"/>
      <c r="KPM4" s="1309"/>
      <c r="KPN4" s="1309"/>
      <c r="KPO4" s="1309"/>
      <c r="KPP4" s="1309"/>
      <c r="KPQ4" s="1309"/>
      <c r="KPR4" s="1309"/>
      <c r="KPS4" s="1309"/>
      <c r="KPT4" s="1309"/>
      <c r="KPU4" s="1309"/>
      <c r="KPV4" s="1309"/>
      <c r="KPW4" s="1309"/>
      <c r="KPX4" s="1309"/>
      <c r="KPY4" s="1309"/>
      <c r="KPZ4" s="1309"/>
      <c r="KQA4" s="1309"/>
      <c r="KQB4" s="1309"/>
      <c r="KQC4" s="1309"/>
      <c r="KQD4" s="1309"/>
      <c r="KQE4" s="1309"/>
      <c r="KQF4" s="1309"/>
      <c r="KQG4" s="1309"/>
      <c r="KQH4" s="1309"/>
      <c r="KQI4" s="1309"/>
      <c r="KQJ4" s="1309"/>
      <c r="KQK4" s="1309"/>
      <c r="KQL4" s="1309"/>
      <c r="KQM4" s="1309"/>
      <c r="KQN4" s="1309"/>
      <c r="KQO4" s="1309"/>
      <c r="KQP4" s="1309"/>
      <c r="KQQ4" s="1309"/>
      <c r="KQR4" s="1309"/>
      <c r="KQS4" s="1309"/>
      <c r="KQT4" s="1309"/>
      <c r="KQU4" s="1309"/>
      <c r="KQV4" s="1309"/>
      <c r="KQW4" s="1309"/>
      <c r="KQX4" s="1309"/>
      <c r="KQY4" s="1309"/>
      <c r="KQZ4" s="1309"/>
      <c r="KRA4" s="1309"/>
      <c r="KRB4" s="1309"/>
      <c r="KRC4" s="1309"/>
      <c r="KRD4" s="1309"/>
      <c r="KRE4" s="1309"/>
      <c r="KRF4" s="1309"/>
      <c r="KRG4" s="1309"/>
      <c r="KRH4" s="1309"/>
      <c r="KRI4" s="1309"/>
      <c r="KRJ4" s="1309"/>
      <c r="KRK4" s="1309"/>
      <c r="KRL4" s="1309"/>
      <c r="KRM4" s="1309"/>
      <c r="KRN4" s="1309"/>
      <c r="KRO4" s="1309"/>
      <c r="KRP4" s="1309"/>
      <c r="KRQ4" s="1309"/>
      <c r="KRR4" s="1309"/>
      <c r="KRS4" s="1309"/>
      <c r="KRT4" s="1309"/>
      <c r="KRU4" s="1309"/>
      <c r="KRV4" s="1309"/>
      <c r="KRW4" s="1309"/>
      <c r="KRX4" s="1309"/>
      <c r="KRY4" s="1309"/>
      <c r="KRZ4" s="1309"/>
      <c r="KSA4" s="1309"/>
      <c r="KSB4" s="1309"/>
      <c r="KSC4" s="1309"/>
      <c r="KSD4" s="1309"/>
      <c r="KSE4" s="1309"/>
      <c r="KSF4" s="1309"/>
      <c r="KSG4" s="1309"/>
      <c r="KSH4" s="1309"/>
      <c r="KSI4" s="1309"/>
      <c r="KSJ4" s="1309"/>
      <c r="KSK4" s="1309"/>
      <c r="KSL4" s="1309"/>
      <c r="KSM4" s="1309"/>
      <c r="KSN4" s="1309"/>
      <c r="KSO4" s="1309"/>
      <c r="KSP4" s="1309"/>
      <c r="KSQ4" s="1309"/>
      <c r="KSR4" s="1309"/>
      <c r="KSS4" s="1309"/>
      <c r="KST4" s="1309"/>
      <c r="KSU4" s="1309"/>
      <c r="KSV4" s="1309"/>
      <c r="KSW4" s="1309"/>
      <c r="KSX4" s="1309"/>
      <c r="KSY4" s="1309"/>
      <c r="KSZ4" s="1309"/>
      <c r="KTA4" s="1309"/>
      <c r="KTB4" s="1309"/>
      <c r="KTC4" s="1309"/>
      <c r="KTD4" s="1309"/>
      <c r="KTE4" s="1309"/>
      <c r="KTF4" s="1309"/>
      <c r="KTG4" s="1309"/>
      <c r="KTH4" s="1309"/>
      <c r="KTI4" s="1309"/>
      <c r="KTJ4" s="1309"/>
      <c r="KTK4" s="1309"/>
      <c r="KTL4" s="1309"/>
      <c r="KTM4" s="1309"/>
      <c r="KTN4" s="1309"/>
      <c r="KTO4" s="1309"/>
      <c r="KTP4" s="1309"/>
      <c r="KTQ4" s="1309"/>
      <c r="KTR4" s="1309"/>
      <c r="KTS4" s="1309"/>
      <c r="KTT4" s="1309"/>
      <c r="KTU4" s="1309"/>
      <c r="KTV4" s="1309"/>
      <c r="KTW4" s="1309"/>
      <c r="KTX4" s="1309"/>
      <c r="KTY4" s="1309"/>
      <c r="KTZ4" s="1309"/>
      <c r="KUA4" s="1309"/>
      <c r="KUB4" s="1309"/>
      <c r="KUC4" s="1309"/>
      <c r="KUD4" s="1309"/>
      <c r="KUE4" s="1309"/>
      <c r="KUF4" s="1309"/>
      <c r="KUG4" s="1309"/>
      <c r="KUH4" s="1309"/>
      <c r="KUI4" s="1309"/>
      <c r="KUJ4" s="1309"/>
      <c r="KUK4" s="1309"/>
      <c r="KUL4" s="1309"/>
      <c r="KUM4" s="1309"/>
      <c r="KUN4" s="1309"/>
      <c r="KUO4" s="1309"/>
      <c r="KUP4" s="1309"/>
      <c r="KUQ4" s="1309"/>
      <c r="KUR4" s="1309"/>
      <c r="KUS4" s="1309"/>
      <c r="KUT4" s="1309"/>
      <c r="KUU4" s="1309"/>
      <c r="KUV4" s="1309"/>
      <c r="KUW4" s="1309"/>
      <c r="KUX4" s="1309"/>
      <c r="KUY4" s="1309"/>
      <c r="KUZ4" s="1309"/>
      <c r="KVA4" s="1309"/>
      <c r="KVB4" s="1309"/>
      <c r="KVC4" s="1309"/>
      <c r="KVD4" s="1309"/>
      <c r="KVE4" s="1309"/>
      <c r="KVF4" s="1309"/>
      <c r="KVG4" s="1309"/>
      <c r="KVH4" s="1309"/>
      <c r="KVI4" s="1309"/>
      <c r="KVJ4" s="1309"/>
      <c r="KVK4" s="1309"/>
      <c r="KVL4" s="1309"/>
      <c r="KVM4" s="1309"/>
      <c r="KVN4" s="1309"/>
      <c r="KVO4" s="1309"/>
      <c r="KVP4" s="1309"/>
      <c r="KVQ4" s="1309"/>
      <c r="KVR4" s="1309"/>
      <c r="KVS4" s="1309"/>
      <c r="KVT4" s="1309"/>
      <c r="KVU4" s="1309"/>
      <c r="KVV4" s="1309"/>
      <c r="KVW4" s="1309"/>
      <c r="KVX4" s="1309"/>
      <c r="KVY4" s="1309"/>
      <c r="KVZ4" s="1309"/>
      <c r="KWA4" s="1309"/>
      <c r="KWB4" s="1309"/>
      <c r="KWC4" s="1309"/>
      <c r="KWD4" s="1309"/>
      <c r="KWE4" s="1309"/>
      <c r="KWF4" s="1309"/>
      <c r="KWG4" s="1309"/>
      <c r="KWH4" s="1309"/>
      <c r="KWI4" s="1309"/>
      <c r="KWJ4" s="1309"/>
      <c r="KWK4" s="1309"/>
      <c r="KWL4" s="1309"/>
      <c r="KWM4" s="1309"/>
      <c r="KWN4" s="1309"/>
      <c r="KWO4" s="1309"/>
      <c r="KWP4" s="1309"/>
      <c r="KWQ4" s="1309"/>
      <c r="KWR4" s="1309"/>
      <c r="KWS4" s="1309"/>
      <c r="KWT4" s="1309"/>
      <c r="KWU4" s="1309"/>
      <c r="KWV4" s="1309"/>
      <c r="KWW4" s="1309"/>
      <c r="KWX4" s="1309"/>
      <c r="KWY4" s="1309"/>
      <c r="KWZ4" s="1309"/>
      <c r="KXA4" s="1309"/>
      <c r="KXB4" s="1309"/>
      <c r="KXC4" s="1309"/>
      <c r="KXD4" s="1309"/>
      <c r="KXE4" s="1309"/>
      <c r="KXF4" s="1309"/>
      <c r="KXG4" s="1309"/>
      <c r="KXH4" s="1309"/>
      <c r="KXI4" s="1309"/>
      <c r="KXJ4" s="1309"/>
      <c r="KXK4" s="1309"/>
      <c r="KXL4" s="1309"/>
      <c r="KXM4" s="1309"/>
      <c r="KXN4" s="1309"/>
      <c r="KXO4" s="1309"/>
      <c r="KXP4" s="1309"/>
      <c r="KXQ4" s="1309"/>
      <c r="KXR4" s="1309"/>
      <c r="KXS4" s="1309"/>
      <c r="KXT4" s="1309"/>
      <c r="KXU4" s="1309"/>
      <c r="KXV4" s="1309"/>
      <c r="KXW4" s="1309"/>
      <c r="KXX4" s="1309"/>
      <c r="KXY4" s="1309"/>
      <c r="KXZ4" s="1309"/>
      <c r="KYA4" s="1309"/>
      <c r="KYB4" s="1309"/>
      <c r="KYC4" s="1309"/>
      <c r="KYD4" s="1309"/>
      <c r="KYE4" s="1309"/>
      <c r="KYF4" s="1309"/>
      <c r="KYG4" s="1309"/>
      <c r="KYH4" s="1309"/>
      <c r="KYI4" s="1309"/>
      <c r="KYJ4" s="1309"/>
      <c r="KYK4" s="1309"/>
      <c r="KYL4" s="1309"/>
      <c r="KYM4" s="1309"/>
      <c r="KYN4" s="1309"/>
      <c r="KYO4" s="1309"/>
      <c r="KYP4" s="1309"/>
      <c r="KYQ4" s="1309"/>
      <c r="KYR4" s="1309"/>
      <c r="KYS4" s="1309"/>
      <c r="KYT4" s="1309"/>
      <c r="KYU4" s="1309"/>
      <c r="KYV4" s="1309"/>
      <c r="KYW4" s="1309"/>
      <c r="KYX4" s="1309"/>
      <c r="KYY4" s="1309"/>
      <c r="KYZ4" s="1309"/>
      <c r="KZA4" s="1309"/>
      <c r="KZB4" s="1309"/>
      <c r="KZC4" s="1309"/>
      <c r="KZD4" s="1309"/>
      <c r="KZE4" s="1309"/>
      <c r="KZF4" s="1309"/>
      <c r="KZG4" s="1309"/>
      <c r="KZH4" s="1309"/>
      <c r="KZI4" s="1309"/>
      <c r="KZJ4" s="1309"/>
      <c r="KZK4" s="1309"/>
      <c r="KZL4" s="1309"/>
      <c r="KZM4" s="1309"/>
      <c r="KZN4" s="1309"/>
      <c r="KZO4" s="1309"/>
      <c r="KZP4" s="1309"/>
      <c r="KZQ4" s="1309"/>
      <c r="KZR4" s="1309"/>
      <c r="KZS4" s="1309"/>
      <c r="KZT4" s="1309"/>
      <c r="KZU4" s="1309"/>
      <c r="KZV4" s="1309"/>
      <c r="KZW4" s="1309"/>
      <c r="KZX4" s="1309"/>
      <c r="KZY4" s="1309"/>
      <c r="KZZ4" s="1309"/>
      <c r="LAA4" s="1309"/>
      <c r="LAB4" s="1309"/>
      <c r="LAC4" s="1309"/>
      <c r="LAD4" s="1309"/>
      <c r="LAE4" s="1309"/>
      <c r="LAF4" s="1309"/>
      <c r="LAG4" s="1309"/>
      <c r="LAH4" s="1309"/>
      <c r="LAI4" s="1309"/>
      <c r="LAJ4" s="1309"/>
      <c r="LAK4" s="1309"/>
      <c r="LAL4" s="1309"/>
      <c r="LAM4" s="1309"/>
      <c r="LAN4" s="1309"/>
      <c r="LAO4" s="1309"/>
      <c r="LAP4" s="1309"/>
      <c r="LAQ4" s="1309"/>
      <c r="LAR4" s="1309"/>
      <c r="LAS4" s="1309"/>
      <c r="LAT4" s="1309"/>
      <c r="LAU4" s="1309"/>
      <c r="LAV4" s="1309"/>
      <c r="LAW4" s="1309"/>
      <c r="LAX4" s="1309"/>
      <c r="LAY4" s="1309"/>
      <c r="LAZ4" s="1309"/>
      <c r="LBA4" s="1309"/>
      <c r="LBB4" s="1309"/>
      <c r="LBC4" s="1309"/>
      <c r="LBD4" s="1309"/>
      <c r="LBE4" s="1309"/>
      <c r="LBF4" s="1309"/>
      <c r="LBG4" s="1309"/>
      <c r="LBH4" s="1309"/>
      <c r="LBI4" s="1309"/>
      <c r="LBJ4" s="1309"/>
      <c r="LBK4" s="1309"/>
      <c r="LBL4" s="1309"/>
      <c r="LBM4" s="1309"/>
      <c r="LBN4" s="1309"/>
      <c r="LBO4" s="1309"/>
      <c r="LBP4" s="1309"/>
      <c r="LBQ4" s="1309"/>
      <c r="LBR4" s="1309"/>
      <c r="LBS4" s="1309"/>
      <c r="LBT4" s="1309"/>
      <c r="LBU4" s="1309"/>
      <c r="LBV4" s="1309"/>
      <c r="LBW4" s="1309"/>
      <c r="LBX4" s="1309"/>
      <c r="LBY4" s="1309"/>
      <c r="LBZ4" s="1309"/>
      <c r="LCA4" s="1309"/>
      <c r="LCB4" s="1309"/>
      <c r="LCC4" s="1309"/>
      <c r="LCD4" s="1309"/>
      <c r="LCE4" s="1309"/>
      <c r="LCF4" s="1309"/>
      <c r="LCG4" s="1309"/>
      <c r="LCH4" s="1309"/>
      <c r="LCI4" s="1309"/>
      <c r="LCJ4" s="1309"/>
      <c r="LCK4" s="1309"/>
      <c r="LCL4" s="1309"/>
      <c r="LCM4" s="1309"/>
      <c r="LCN4" s="1309"/>
      <c r="LCO4" s="1309"/>
      <c r="LCP4" s="1309"/>
      <c r="LCQ4" s="1309"/>
      <c r="LCR4" s="1309"/>
      <c r="LCS4" s="1309"/>
      <c r="LCT4" s="1309"/>
      <c r="LCU4" s="1309"/>
      <c r="LCV4" s="1309"/>
      <c r="LCW4" s="1309"/>
      <c r="LCX4" s="1309"/>
      <c r="LCY4" s="1309"/>
      <c r="LCZ4" s="1309"/>
      <c r="LDA4" s="1309"/>
      <c r="LDB4" s="1309"/>
      <c r="LDC4" s="1309"/>
      <c r="LDD4" s="1309"/>
      <c r="LDE4" s="1309"/>
      <c r="LDF4" s="1309"/>
      <c r="LDG4" s="1309"/>
      <c r="LDH4" s="1309"/>
      <c r="LDI4" s="1309"/>
      <c r="LDJ4" s="1309"/>
      <c r="LDK4" s="1309"/>
      <c r="LDL4" s="1309"/>
      <c r="LDM4" s="1309"/>
      <c r="LDN4" s="1309"/>
      <c r="LDO4" s="1309"/>
      <c r="LDP4" s="1309"/>
      <c r="LDQ4" s="1309"/>
      <c r="LDR4" s="1309"/>
      <c r="LDS4" s="1309"/>
      <c r="LDT4" s="1309"/>
      <c r="LDU4" s="1309"/>
      <c r="LDV4" s="1309"/>
      <c r="LDW4" s="1309"/>
      <c r="LDX4" s="1309"/>
      <c r="LDY4" s="1309"/>
      <c r="LDZ4" s="1309"/>
      <c r="LEA4" s="1309"/>
      <c r="LEB4" s="1309"/>
      <c r="LEC4" s="1309"/>
      <c r="LED4" s="1309"/>
      <c r="LEE4" s="1309"/>
      <c r="LEF4" s="1309"/>
      <c r="LEG4" s="1309"/>
      <c r="LEH4" s="1309"/>
      <c r="LEI4" s="1309"/>
      <c r="LEJ4" s="1309"/>
      <c r="LEK4" s="1309"/>
      <c r="LEL4" s="1309"/>
      <c r="LEM4" s="1309"/>
      <c r="LEN4" s="1309"/>
      <c r="LEO4" s="1309"/>
      <c r="LEP4" s="1309"/>
      <c r="LEQ4" s="1309"/>
      <c r="LER4" s="1309"/>
      <c r="LES4" s="1309"/>
      <c r="LET4" s="1309"/>
      <c r="LEU4" s="1309"/>
      <c r="LEV4" s="1309"/>
      <c r="LEW4" s="1309"/>
      <c r="LEX4" s="1309"/>
      <c r="LEY4" s="1309"/>
      <c r="LEZ4" s="1309"/>
      <c r="LFA4" s="1309"/>
      <c r="LFB4" s="1309"/>
      <c r="LFC4" s="1309"/>
      <c r="LFD4" s="1309"/>
      <c r="LFE4" s="1309"/>
      <c r="LFF4" s="1309"/>
      <c r="LFG4" s="1309"/>
      <c r="LFH4" s="1309"/>
      <c r="LFI4" s="1309"/>
      <c r="LFJ4" s="1309"/>
      <c r="LFK4" s="1309"/>
      <c r="LFL4" s="1309"/>
      <c r="LFM4" s="1309"/>
      <c r="LFN4" s="1309"/>
      <c r="LFO4" s="1309"/>
      <c r="LFP4" s="1309"/>
      <c r="LFQ4" s="1309"/>
      <c r="LFR4" s="1309"/>
      <c r="LFS4" s="1309"/>
      <c r="LFT4" s="1309"/>
      <c r="LFU4" s="1309"/>
      <c r="LFV4" s="1309"/>
      <c r="LFW4" s="1309"/>
      <c r="LFX4" s="1309"/>
      <c r="LFY4" s="1309"/>
      <c r="LFZ4" s="1309"/>
      <c r="LGA4" s="1309"/>
      <c r="LGB4" s="1309"/>
      <c r="LGC4" s="1309"/>
      <c r="LGD4" s="1309"/>
      <c r="LGE4" s="1309"/>
      <c r="LGF4" s="1309"/>
      <c r="LGG4" s="1309"/>
      <c r="LGH4" s="1309"/>
      <c r="LGI4" s="1309"/>
      <c r="LGJ4" s="1309"/>
      <c r="LGK4" s="1309"/>
      <c r="LGL4" s="1309"/>
      <c r="LGM4" s="1309"/>
      <c r="LGN4" s="1309"/>
      <c r="LGO4" s="1309"/>
      <c r="LGP4" s="1309"/>
      <c r="LGQ4" s="1309"/>
      <c r="LGR4" s="1309"/>
      <c r="LGS4" s="1309"/>
      <c r="LGT4" s="1309"/>
      <c r="LGU4" s="1309"/>
      <c r="LGV4" s="1309"/>
      <c r="LGW4" s="1309"/>
      <c r="LGX4" s="1309"/>
      <c r="LGY4" s="1309"/>
      <c r="LGZ4" s="1309"/>
      <c r="LHA4" s="1309"/>
      <c r="LHB4" s="1309"/>
      <c r="LHC4" s="1309"/>
      <c r="LHD4" s="1309"/>
      <c r="LHE4" s="1309"/>
      <c r="LHF4" s="1309"/>
      <c r="LHG4" s="1309"/>
      <c r="LHH4" s="1309"/>
      <c r="LHI4" s="1309"/>
      <c r="LHJ4" s="1309"/>
      <c r="LHK4" s="1309"/>
      <c r="LHL4" s="1309"/>
      <c r="LHM4" s="1309"/>
      <c r="LHN4" s="1309"/>
      <c r="LHO4" s="1309"/>
      <c r="LHP4" s="1309"/>
      <c r="LHQ4" s="1309"/>
      <c r="LHR4" s="1309"/>
      <c r="LHS4" s="1309"/>
      <c r="LHT4" s="1309"/>
      <c r="LHU4" s="1309"/>
      <c r="LHV4" s="1309"/>
      <c r="LHW4" s="1309"/>
      <c r="LHX4" s="1309"/>
      <c r="LHY4" s="1309"/>
      <c r="LHZ4" s="1309"/>
      <c r="LIA4" s="1309"/>
      <c r="LIB4" s="1309"/>
      <c r="LIC4" s="1309"/>
      <c r="LID4" s="1309"/>
      <c r="LIE4" s="1309"/>
      <c r="LIF4" s="1309"/>
      <c r="LIG4" s="1309"/>
      <c r="LIH4" s="1309"/>
      <c r="LII4" s="1309"/>
      <c r="LIJ4" s="1309"/>
      <c r="LIK4" s="1309"/>
      <c r="LIL4" s="1309"/>
      <c r="LIM4" s="1309"/>
      <c r="LIN4" s="1309"/>
      <c r="LIO4" s="1309"/>
      <c r="LIP4" s="1309"/>
      <c r="LIQ4" s="1309"/>
      <c r="LIR4" s="1309"/>
      <c r="LIS4" s="1309"/>
      <c r="LIT4" s="1309"/>
      <c r="LIU4" s="1309"/>
      <c r="LIV4" s="1309"/>
      <c r="LIW4" s="1309"/>
      <c r="LIX4" s="1309"/>
      <c r="LIY4" s="1309"/>
      <c r="LIZ4" s="1309"/>
      <c r="LJA4" s="1309"/>
      <c r="LJB4" s="1309"/>
      <c r="LJC4" s="1309"/>
      <c r="LJD4" s="1309"/>
      <c r="LJE4" s="1309"/>
      <c r="LJF4" s="1309"/>
      <c r="LJG4" s="1309"/>
      <c r="LJH4" s="1309"/>
      <c r="LJI4" s="1309"/>
      <c r="LJJ4" s="1309"/>
      <c r="LJK4" s="1309"/>
      <c r="LJL4" s="1309"/>
      <c r="LJM4" s="1309"/>
      <c r="LJN4" s="1309"/>
      <c r="LJO4" s="1309"/>
      <c r="LJP4" s="1309"/>
      <c r="LJQ4" s="1309"/>
      <c r="LJR4" s="1309"/>
      <c r="LJS4" s="1309"/>
      <c r="LJT4" s="1309"/>
      <c r="LJU4" s="1309"/>
      <c r="LJV4" s="1309"/>
      <c r="LJW4" s="1309"/>
      <c r="LJX4" s="1309"/>
      <c r="LJY4" s="1309"/>
      <c r="LJZ4" s="1309"/>
      <c r="LKA4" s="1309"/>
      <c r="LKB4" s="1309"/>
      <c r="LKC4" s="1309"/>
      <c r="LKD4" s="1309"/>
      <c r="LKE4" s="1309"/>
      <c r="LKF4" s="1309"/>
      <c r="LKG4" s="1309"/>
      <c r="LKH4" s="1309"/>
      <c r="LKI4" s="1309"/>
      <c r="LKJ4" s="1309"/>
      <c r="LKK4" s="1309"/>
      <c r="LKL4" s="1309"/>
      <c r="LKM4" s="1309"/>
      <c r="LKN4" s="1309"/>
      <c r="LKO4" s="1309"/>
      <c r="LKP4" s="1309"/>
      <c r="LKQ4" s="1309"/>
      <c r="LKR4" s="1309"/>
      <c r="LKS4" s="1309"/>
      <c r="LKT4" s="1309"/>
      <c r="LKU4" s="1309"/>
      <c r="LKV4" s="1309"/>
      <c r="LKW4" s="1309"/>
      <c r="LKX4" s="1309"/>
      <c r="LKY4" s="1309"/>
      <c r="LKZ4" s="1309"/>
      <c r="LLA4" s="1309"/>
      <c r="LLB4" s="1309"/>
      <c r="LLC4" s="1309"/>
      <c r="LLD4" s="1309"/>
      <c r="LLE4" s="1309"/>
      <c r="LLF4" s="1309"/>
      <c r="LLG4" s="1309"/>
      <c r="LLH4" s="1309"/>
      <c r="LLI4" s="1309"/>
      <c r="LLJ4" s="1309"/>
      <c r="LLK4" s="1309"/>
      <c r="LLL4" s="1309"/>
      <c r="LLM4" s="1309"/>
      <c r="LLN4" s="1309"/>
      <c r="LLO4" s="1309"/>
      <c r="LLP4" s="1309"/>
      <c r="LLQ4" s="1309"/>
      <c r="LLR4" s="1309"/>
      <c r="LLS4" s="1309"/>
      <c r="LLT4" s="1309"/>
      <c r="LLU4" s="1309"/>
      <c r="LLV4" s="1309"/>
      <c r="LLW4" s="1309"/>
      <c r="LLX4" s="1309"/>
      <c r="LLY4" s="1309"/>
      <c r="LLZ4" s="1309"/>
      <c r="LMA4" s="1309"/>
      <c r="LMB4" s="1309"/>
      <c r="LMC4" s="1309"/>
      <c r="LMD4" s="1309"/>
      <c r="LME4" s="1309"/>
      <c r="LMF4" s="1309"/>
      <c r="LMG4" s="1309"/>
      <c r="LMH4" s="1309"/>
      <c r="LMI4" s="1309"/>
      <c r="LMJ4" s="1309"/>
      <c r="LMK4" s="1309"/>
      <c r="LML4" s="1309"/>
      <c r="LMM4" s="1309"/>
      <c r="LMN4" s="1309"/>
      <c r="LMO4" s="1309"/>
      <c r="LMP4" s="1309"/>
      <c r="LMQ4" s="1309"/>
      <c r="LMR4" s="1309"/>
      <c r="LMS4" s="1309"/>
      <c r="LMT4" s="1309"/>
      <c r="LMU4" s="1309"/>
      <c r="LMV4" s="1309"/>
      <c r="LMW4" s="1309"/>
      <c r="LMX4" s="1309"/>
      <c r="LMY4" s="1309"/>
      <c r="LMZ4" s="1309"/>
      <c r="LNA4" s="1309"/>
      <c r="LNB4" s="1309"/>
      <c r="LNC4" s="1309"/>
      <c r="LND4" s="1309"/>
      <c r="LNE4" s="1309"/>
      <c r="LNF4" s="1309"/>
      <c r="LNG4" s="1309"/>
      <c r="LNH4" s="1309"/>
      <c r="LNI4" s="1309"/>
      <c r="LNJ4" s="1309"/>
      <c r="LNK4" s="1309"/>
      <c r="LNL4" s="1309"/>
      <c r="LNM4" s="1309"/>
      <c r="LNN4" s="1309"/>
      <c r="LNO4" s="1309"/>
      <c r="LNP4" s="1309"/>
      <c r="LNQ4" s="1309"/>
      <c r="LNR4" s="1309"/>
      <c r="LNS4" s="1309"/>
      <c r="LNT4" s="1309"/>
      <c r="LNU4" s="1309"/>
      <c r="LNV4" s="1309"/>
      <c r="LNW4" s="1309"/>
      <c r="LNX4" s="1309"/>
      <c r="LNY4" s="1309"/>
      <c r="LNZ4" s="1309"/>
      <c r="LOA4" s="1309"/>
      <c r="LOB4" s="1309"/>
      <c r="LOC4" s="1309"/>
      <c r="LOD4" s="1309"/>
      <c r="LOE4" s="1309"/>
      <c r="LOF4" s="1309"/>
      <c r="LOG4" s="1309"/>
      <c r="LOH4" s="1309"/>
      <c r="LOI4" s="1309"/>
      <c r="LOJ4" s="1309"/>
      <c r="LOK4" s="1309"/>
      <c r="LOL4" s="1309"/>
      <c r="LOM4" s="1309"/>
      <c r="LON4" s="1309"/>
      <c r="LOO4" s="1309"/>
      <c r="LOP4" s="1309"/>
      <c r="LOQ4" s="1309"/>
      <c r="LOR4" s="1309"/>
      <c r="LOS4" s="1309"/>
      <c r="LOT4" s="1309"/>
      <c r="LOU4" s="1309"/>
      <c r="LOV4" s="1309"/>
      <c r="LOW4" s="1309"/>
      <c r="LOX4" s="1309"/>
      <c r="LOY4" s="1309"/>
      <c r="LOZ4" s="1309"/>
      <c r="LPA4" s="1309"/>
      <c r="LPB4" s="1309"/>
      <c r="LPC4" s="1309"/>
      <c r="LPD4" s="1309"/>
      <c r="LPE4" s="1309"/>
      <c r="LPF4" s="1309"/>
      <c r="LPG4" s="1309"/>
      <c r="LPH4" s="1309"/>
      <c r="LPI4" s="1309"/>
      <c r="LPJ4" s="1309"/>
      <c r="LPK4" s="1309"/>
      <c r="LPL4" s="1309"/>
      <c r="LPM4" s="1309"/>
      <c r="LPN4" s="1309"/>
      <c r="LPO4" s="1309"/>
      <c r="LPP4" s="1309"/>
      <c r="LPQ4" s="1309"/>
      <c r="LPR4" s="1309"/>
      <c r="LPS4" s="1309"/>
      <c r="LPT4" s="1309"/>
      <c r="LPU4" s="1309"/>
      <c r="LPV4" s="1309"/>
      <c r="LPW4" s="1309"/>
      <c r="LPX4" s="1309"/>
      <c r="LPY4" s="1309"/>
      <c r="LPZ4" s="1309"/>
      <c r="LQA4" s="1309"/>
      <c r="LQB4" s="1309"/>
      <c r="LQC4" s="1309"/>
      <c r="LQD4" s="1309"/>
      <c r="LQE4" s="1309"/>
      <c r="LQF4" s="1309"/>
      <c r="LQG4" s="1309"/>
      <c r="LQH4" s="1309"/>
      <c r="LQI4" s="1309"/>
      <c r="LQJ4" s="1309"/>
      <c r="LQK4" s="1309"/>
      <c r="LQL4" s="1309"/>
      <c r="LQM4" s="1309"/>
      <c r="LQN4" s="1309"/>
      <c r="LQO4" s="1309"/>
      <c r="LQP4" s="1309"/>
      <c r="LQQ4" s="1309"/>
      <c r="LQR4" s="1309"/>
      <c r="LQS4" s="1309"/>
      <c r="LQT4" s="1309"/>
      <c r="LQU4" s="1309"/>
      <c r="LQV4" s="1309"/>
      <c r="LQW4" s="1309"/>
      <c r="LQX4" s="1309"/>
      <c r="LQY4" s="1309"/>
      <c r="LQZ4" s="1309"/>
      <c r="LRA4" s="1309"/>
      <c r="LRB4" s="1309"/>
      <c r="LRC4" s="1309"/>
      <c r="LRD4" s="1309"/>
      <c r="LRE4" s="1309"/>
      <c r="LRF4" s="1309"/>
      <c r="LRG4" s="1309"/>
      <c r="LRH4" s="1309"/>
      <c r="LRI4" s="1309"/>
      <c r="LRJ4" s="1309"/>
      <c r="LRK4" s="1309"/>
      <c r="LRL4" s="1309"/>
      <c r="LRM4" s="1309"/>
      <c r="LRN4" s="1309"/>
      <c r="LRO4" s="1309"/>
      <c r="LRP4" s="1309"/>
      <c r="LRQ4" s="1309"/>
      <c r="LRR4" s="1309"/>
      <c r="LRS4" s="1309"/>
      <c r="LRT4" s="1309"/>
      <c r="LRU4" s="1309"/>
      <c r="LRV4" s="1309"/>
      <c r="LRW4" s="1309"/>
      <c r="LRX4" s="1309"/>
      <c r="LRY4" s="1309"/>
      <c r="LRZ4" s="1309"/>
      <c r="LSA4" s="1309"/>
      <c r="LSB4" s="1309"/>
      <c r="LSC4" s="1309"/>
      <c r="LSD4" s="1309"/>
      <c r="LSE4" s="1309"/>
      <c r="LSF4" s="1309"/>
      <c r="LSG4" s="1309"/>
      <c r="LSH4" s="1309"/>
      <c r="LSI4" s="1309"/>
      <c r="LSJ4" s="1309"/>
      <c r="LSK4" s="1309"/>
      <c r="LSL4" s="1309"/>
      <c r="LSM4" s="1309"/>
      <c r="LSN4" s="1309"/>
      <c r="LSO4" s="1309"/>
      <c r="LSP4" s="1309"/>
      <c r="LSQ4" s="1309"/>
      <c r="LSR4" s="1309"/>
      <c r="LSS4" s="1309"/>
      <c r="LST4" s="1309"/>
      <c r="LSU4" s="1309"/>
      <c r="LSV4" s="1309"/>
      <c r="LSW4" s="1309"/>
      <c r="LSX4" s="1309"/>
      <c r="LSY4" s="1309"/>
      <c r="LSZ4" s="1309"/>
      <c r="LTA4" s="1309"/>
      <c r="LTB4" s="1309"/>
      <c r="LTC4" s="1309"/>
      <c r="LTD4" s="1309"/>
      <c r="LTE4" s="1309"/>
      <c r="LTF4" s="1309"/>
      <c r="LTG4" s="1309"/>
      <c r="LTH4" s="1309"/>
      <c r="LTI4" s="1309"/>
      <c r="LTJ4" s="1309"/>
      <c r="LTK4" s="1309"/>
      <c r="LTL4" s="1309"/>
      <c r="LTM4" s="1309"/>
      <c r="LTN4" s="1309"/>
      <c r="LTO4" s="1309"/>
      <c r="LTP4" s="1309"/>
      <c r="LTQ4" s="1309"/>
      <c r="LTR4" s="1309"/>
      <c r="LTS4" s="1309"/>
      <c r="LTT4" s="1309"/>
      <c r="LTU4" s="1309"/>
      <c r="LTV4" s="1309"/>
      <c r="LTW4" s="1309"/>
      <c r="LTX4" s="1309"/>
      <c r="LTY4" s="1309"/>
      <c r="LTZ4" s="1309"/>
      <c r="LUA4" s="1309"/>
      <c r="LUB4" s="1309"/>
      <c r="LUC4" s="1309"/>
      <c r="LUD4" s="1309"/>
      <c r="LUE4" s="1309"/>
      <c r="LUF4" s="1309"/>
      <c r="LUG4" s="1309"/>
      <c r="LUH4" s="1309"/>
      <c r="LUI4" s="1309"/>
      <c r="LUJ4" s="1309"/>
      <c r="LUK4" s="1309"/>
      <c r="LUL4" s="1309"/>
      <c r="LUM4" s="1309"/>
      <c r="LUN4" s="1309"/>
      <c r="LUO4" s="1309"/>
      <c r="LUP4" s="1309"/>
      <c r="LUQ4" s="1309"/>
      <c r="LUR4" s="1309"/>
      <c r="LUS4" s="1309"/>
      <c r="LUT4" s="1309"/>
      <c r="LUU4" s="1309"/>
      <c r="LUV4" s="1309"/>
      <c r="LUW4" s="1309"/>
      <c r="LUX4" s="1309"/>
      <c r="LUY4" s="1309"/>
      <c r="LUZ4" s="1309"/>
      <c r="LVA4" s="1309"/>
      <c r="LVB4" s="1309"/>
      <c r="LVC4" s="1309"/>
      <c r="LVD4" s="1309"/>
      <c r="LVE4" s="1309"/>
      <c r="LVF4" s="1309"/>
      <c r="LVG4" s="1309"/>
      <c r="LVH4" s="1309"/>
      <c r="LVI4" s="1309"/>
      <c r="LVJ4" s="1309"/>
      <c r="LVK4" s="1309"/>
      <c r="LVL4" s="1309"/>
      <c r="LVM4" s="1309"/>
      <c r="LVN4" s="1309"/>
      <c r="LVO4" s="1309"/>
      <c r="LVP4" s="1309"/>
      <c r="LVQ4" s="1309"/>
      <c r="LVR4" s="1309"/>
      <c r="LVS4" s="1309"/>
      <c r="LVT4" s="1309"/>
      <c r="LVU4" s="1309"/>
      <c r="LVV4" s="1309"/>
      <c r="LVW4" s="1309"/>
      <c r="LVX4" s="1309"/>
      <c r="LVY4" s="1309"/>
      <c r="LVZ4" s="1309"/>
      <c r="LWA4" s="1309"/>
      <c r="LWB4" s="1309"/>
      <c r="LWC4" s="1309"/>
      <c r="LWD4" s="1309"/>
      <c r="LWE4" s="1309"/>
      <c r="LWF4" s="1309"/>
      <c r="LWG4" s="1309"/>
      <c r="LWH4" s="1309"/>
      <c r="LWI4" s="1309"/>
      <c r="LWJ4" s="1309"/>
      <c r="LWK4" s="1309"/>
      <c r="LWL4" s="1309"/>
      <c r="LWM4" s="1309"/>
      <c r="LWN4" s="1309"/>
      <c r="LWO4" s="1309"/>
      <c r="LWP4" s="1309"/>
      <c r="LWQ4" s="1309"/>
      <c r="LWR4" s="1309"/>
      <c r="LWS4" s="1309"/>
      <c r="LWT4" s="1309"/>
      <c r="LWU4" s="1309"/>
      <c r="LWV4" s="1309"/>
      <c r="LWW4" s="1309"/>
      <c r="LWX4" s="1309"/>
      <c r="LWY4" s="1309"/>
      <c r="LWZ4" s="1309"/>
      <c r="LXA4" s="1309"/>
      <c r="LXB4" s="1309"/>
      <c r="LXC4" s="1309"/>
      <c r="LXD4" s="1309"/>
      <c r="LXE4" s="1309"/>
      <c r="LXF4" s="1309"/>
      <c r="LXG4" s="1309"/>
      <c r="LXH4" s="1309"/>
      <c r="LXI4" s="1309"/>
      <c r="LXJ4" s="1309"/>
      <c r="LXK4" s="1309"/>
      <c r="LXL4" s="1309"/>
      <c r="LXM4" s="1309"/>
      <c r="LXN4" s="1309"/>
      <c r="LXO4" s="1309"/>
      <c r="LXP4" s="1309"/>
      <c r="LXQ4" s="1309"/>
      <c r="LXR4" s="1309"/>
      <c r="LXS4" s="1309"/>
      <c r="LXT4" s="1309"/>
      <c r="LXU4" s="1309"/>
      <c r="LXV4" s="1309"/>
      <c r="LXW4" s="1309"/>
      <c r="LXX4" s="1309"/>
      <c r="LXY4" s="1309"/>
      <c r="LXZ4" s="1309"/>
      <c r="LYA4" s="1309"/>
      <c r="LYB4" s="1309"/>
      <c r="LYC4" s="1309"/>
      <c r="LYD4" s="1309"/>
      <c r="LYE4" s="1309"/>
      <c r="LYF4" s="1309"/>
      <c r="LYG4" s="1309"/>
      <c r="LYH4" s="1309"/>
      <c r="LYI4" s="1309"/>
      <c r="LYJ4" s="1309"/>
      <c r="LYK4" s="1309"/>
      <c r="LYL4" s="1309"/>
      <c r="LYM4" s="1309"/>
      <c r="LYN4" s="1309"/>
      <c r="LYO4" s="1309"/>
      <c r="LYP4" s="1309"/>
      <c r="LYQ4" s="1309"/>
      <c r="LYR4" s="1309"/>
      <c r="LYS4" s="1309"/>
      <c r="LYT4" s="1309"/>
      <c r="LYU4" s="1309"/>
      <c r="LYV4" s="1309"/>
      <c r="LYW4" s="1309"/>
      <c r="LYX4" s="1309"/>
      <c r="LYY4" s="1309"/>
      <c r="LYZ4" s="1309"/>
      <c r="LZA4" s="1309"/>
      <c r="LZB4" s="1309"/>
      <c r="LZC4" s="1309"/>
      <c r="LZD4" s="1309"/>
      <c r="LZE4" s="1309"/>
      <c r="LZF4" s="1309"/>
      <c r="LZG4" s="1309"/>
      <c r="LZH4" s="1309"/>
      <c r="LZI4" s="1309"/>
      <c r="LZJ4" s="1309"/>
      <c r="LZK4" s="1309"/>
      <c r="LZL4" s="1309"/>
      <c r="LZM4" s="1309"/>
      <c r="LZN4" s="1309"/>
      <c r="LZO4" s="1309"/>
      <c r="LZP4" s="1309"/>
      <c r="LZQ4" s="1309"/>
      <c r="LZR4" s="1309"/>
      <c r="LZS4" s="1309"/>
      <c r="LZT4" s="1309"/>
      <c r="LZU4" s="1309"/>
      <c r="LZV4" s="1309"/>
      <c r="LZW4" s="1309"/>
      <c r="LZX4" s="1309"/>
      <c r="LZY4" s="1309"/>
      <c r="LZZ4" s="1309"/>
      <c r="MAA4" s="1309"/>
      <c r="MAB4" s="1309"/>
      <c r="MAC4" s="1309"/>
      <c r="MAD4" s="1309"/>
      <c r="MAE4" s="1309"/>
      <c r="MAF4" s="1309"/>
      <c r="MAG4" s="1309"/>
      <c r="MAH4" s="1309"/>
      <c r="MAI4" s="1309"/>
      <c r="MAJ4" s="1309"/>
      <c r="MAK4" s="1309"/>
      <c r="MAL4" s="1309"/>
      <c r="MAM4" s="1309"/>
      <c r="MAN4" s="1309"/>
      <c r="MAO4" s="1309"/>
      <c r="MAP4" s="1309"/>
      <c r="MAQ4" s="1309"/>
      <c r="MAR4" s="1309"/>
      <c r="MAS4" s="1309"/>
      <c r="MAT4" s="1309"/>
      <c r="MAU4" s="1309"/>
      <c r="MAV4" s="1309"/>
      <c r="MAW4" s="1309"/>
      <c r="MAX4" s="1309"/>
      <c r="MAY4" s="1309"/>
      <c r="MAZ4" s="1309"/>
      <c r="MBA4" s="1309"/>
      <c r="MBB4" s="1309"/>
      <c r="MBC4" s="1309"/>
      <c r="MBD4" s="1309"/>
      <c r="MBE4" s="1309"/>
      <c r="MBF4" s="1309"/>
      <c r="MBG4" s="1309"/>
      <c r="MBH4" s="1309"/>
      <c r="MBI4" s="1309"/>
      <c r="MBJ4" s="1309"/>
      <c r="MBK4" s="1309"/>
      <c r="MBL4" s="1309"/>
      <c r="MBM4" s="1309"/>
      <c r="MBN4" s="1309"/>
      <c r="MBO4" s="1309"/>
      <c r="MBP4" s="1309"/>
      <c r="MBQ4" s="1309"/>
      <c r="MBR4" s="1309"/>
      <c r="MBS4" s="1309"/>
      <c r="MBT4" s="1309"/>
      <c r="MBU4" s="1309"/>
      <c r="MBV4" s="1309"/>
      <c r="MBW4" s="1309"/>
      <c r="MBX4" s="1309"/>
      <c r="MBY4" s="1309"/>
      <c r="MBZ4" s="1309"/>
      <c r="MCA4" s="1309"/>
      <c r="MCB4" s="1309"/>
      <c r="MCC4" s="1309"/>
      <c r="MCD4" s="1309"/>
      <c r="MCE4" s="1309"/>
      <c r="MCF4" s="1309"/>
      <c r="MCG4" s="1309"/>
      <c r="MCH4" s="1309"/>
      <c r="MCI4" s="1309"/>
      <c r="MCJ4" s="1309"/>
      <c r="MCK4" s="1309"/>
      <c r="MCL4" s="1309"/>
      <c r="MCM4" s="1309"/>
      <c r="MCN4" s="1309"/>
      <c r="MCO4" s="1309"/>
      <c r="MCP4" s="1309"/>
      <c r="MCQ4" s="1309"/>
      <c r="MCR4" s="1309"/>
      <c r="MCS4" s="1309"/>
      <c r="MCT4" s="1309"/>
      <c r="MCU4" s="1309"/>
      <c r="MCV4" s="1309"/>
      <c r="MCW4" s="1309"/>
      <c r="MCX4" s="1309"/>
      <c r="MCY4" s="1309"/>
      <c r="MCZ4" s="1309"/>
      <c r="MDA4" s="1309"/>
      <c r="MDB4" s="1309"/>
      <c r="MDC4" s="1309"/>
      <c r="MDD4" s="1309"/>
      <c r="MDE4" s="1309"/>
      <c r="MDF4" s="1309"/>
      <c r="MDG4" s="1309"/>
      <c r="MDH4" s="1309"/>
      <c r="MDI4" s="1309"/>
      <c r="MDJ4" s="1309"/>
      <c r="MDK4" s="1309"/>
      <c r="MDL4" s="1309"/>
      <c r="MDM4" s="1309"/>
      <c r="MDN4" s="1309"/>
      <c r="MDO4" s="1309"/>
      <c r="MDP4" s="1309"/>
      <c r="MDQ4" s="1309"/>
      <c r="MDR4" s="1309"/>
      <c r="MDS4" s="1309"/>
      <c r="MDT4" s="1309"/>
      <c r="MDU4" s="1309"/>
      <c r="MDV4" s="1309"/>
      <c r="MDW4" s="1309"/>
      <c r="MDX4" s="1309"/>
      <c r="MDY4" s="1309"/>
      <c r="MDZ4" s="1309"/>
      <c r="MEA4" s="1309"/>
      <c r="MEB4" s="1309"/>
      <c r="MEC4" s="1309"/>
      <c r="MED4" s="1309"/>
      <c r="MEE4" s="1309"/>
      <c r="MEF4" s="1309"/>
      <c r="MEG4" s="1309"/>
      <c r="MEH4" s="1309"/>
      <c r="MEI4" s="1309"/>
      <c r="MEJ4" s="1309"/>
      <c r="MEK4" s="1309"/>
      <c r="MEL4" s="1309"/>
      <c r="MEM4" s="1309"/>
      <c r="MEN4" s="1309"/>
      <c r="MEO4" s="1309"/>
      <c r="MEP4" s="1309"/>
      <c r="MEQ4" s="1309"/>
      <c r="MER4" s="1309"/>
      <c r="MES4" s="1309"/>
      <c r="MET4" s="1309"/>
      <c r="MEU4" s="1309"/>
      <c r="MEV4" s="1309"/>
      <c r="MEW4" s="1309"/>
      <c r="MEX4" s="1309"/>
      <c r="MEY4" s="1309"/>
      <c r="MEZ4" s="1309"/>
      <c r="MFA4" s="1309"/>
      <c r="MFB4" s="1309"/>
      <c r="MFC4" s="1309"/>
      <c r="MFD4" s="1309"/>
      <c r="MFE4" s="1309"/>
      <c r="MFF4" s="1309"/>
      <c r="MFG4" s="1309"/>
      <c r="MFH4" s="1309"/>
      <c r="MFI4" s="1309"/>
      <c r="MFJ4" s="1309"/>
      <c r="MFK4" s="1309"/>
      <c r="MFL4" s="1309"/>
      <c r="MFM4" s="1309"/>
      <c r="MFN4" s="1309"/>
      <c r="MFO4" s="1309"/>
      <c r="MFP4" s="1309"/>
      <c r="MFQ4" s="1309"/>
      <c r="MFR4" s="1309"/>
      <c r="MFS4" s="1309"/>
      <c r="MFT4" s="1309"/>
      <c r="MFU4" s="1309"/>
      <c r="MFV4" s="1309"/>
      <c r="MFW4" s="1309"/>
      <c r="MFX4" s="1309"/>
      <c r="MFY4" s="1309"/>
      <c r="MFZ4" s="1309"/>
      <c r="MGA4" s="1309"/>
      <c r="MGB4" s="1309"/>
      <c r="MGC4" s="1309"/>
      <c r="MGD4" s="1309"/>
      <c r="MGE4" s="1309"/>
      <c r="MGF4" s="1309"/>
      <c r="MGG4" s="1309"/>
      <c r="MGH4" s="1309"/>
      <c r="MGI4" s="1309"/>
      <c r="MGJ4" s="1309"/>
      <c r="MGK4" s="1309"/>
      <c r="MGL4" s="1309"/>
      <c r="MGM4" s="1309"/>
      <c r="MGN4" s="1309"/>
      <c r="MGO4" s="1309"/>
      <c r="MGP4" s="1309"/>
      <c r="MGQ4" s="1309"/>
      <c r="MGR4" s="1309"/>
      <c r="MGS4" s="1309"/>
      <c r="MGT4" s="1309"/>
      <c r="MGU4" s="1309"/>
      <c r="MGV4" s="1309"/>
      <c r="MGW4" s="1309"/>
      <c r="MGX4" s="1309"/>
      <c r="MGY4" s="1309"/>
      <c r="MGZ4" s="1309"/>
      <c r="MHA4" s="1309"/>
      <c r="MHB4" s="1309"/>
      <c r="MHC4" s="1309"/>
      <c r="MHD4" s="1309"/>
      <c r="MHE4" s="1309"/>
      <c r="MHF4" s="1309"/>
      <c r="MHG4" s="1309"/>
      <c r="MHH4" s="1309"/>
      <c r="MHI4" s="1309"/>
      <c r="MHJ4" s="1309"/>
      <c r="MHK4" s="1309"/>
      <c r="MHL4" s="1309"/>
      <c r="MHM4" s="1309"/>
      <c r="MHN4" s="1309"/>
      <c r="MHO4" s="1309"/>
      <c r="MHP4" s="1309"/>
      <c r="MHQ4" s="1309"/>
      <c r="MHR4" s="1309"/>
      <c r="MHS4" s="1309"/>
      <c r="MHT4" s="1309"/>
      <c r="MHU4" s="1309"/>
      <c r="MHV4" s="1309"/>
      <c r="MHW4" s="1309"/>
      <c r="MHX4" s="1309"/>
      <c r="MHY4" s="1309"/>
      <c r="MHZ4" s="1309"/>
      <c r="MIA4" s="1309"/>
      <c r="MIB4" s="1309"/>
      <c r="MIC4" s="1309"/>
      <c r="MID4" s="1309"/>
      <c r="MIE4" s="1309"/>
      <c r="MIF4" s="1309"/>
      <c r="MIG4" s="1309"/>
      <c r="MIH4" s="1309"/>
      <c r="MII4" s="1309"/>
      <c r="MIJ4" s="1309"/>
      <c r="MIK4" s="1309"/>
      <c r="MIL4" s="1309"/>
      <c r="MIM4" s="1309"/>
      <c r="MIN4" s="1309"/>
      <c r="MIO4" s="1309"/>
      <c r="MIP4" s="1309"/>
      <c r="MIQ4" s="1309"/>
      <c r="MIR4" s="1309"/>
      <c r="MIS4" s="1309"/>
      <c r="MIT4" s="1309"/>
      <c r="MIU4" s="1309"/>
      <c r="MIV4" s="1309"/>
      <c r="MIW4" s="1309"/>
      <c r="MIX4" s="1309"/>
      <c r="MIY4" s="1309"/>
      <c r="MIZ4" s="1309"/>
      <c r="MJA4" s="1309"/>
      <c r="MJB4" s="1309"/>
      <c r="MJC4" s="1309"/>
      <c r="MJD4" s="1309"/>
      <c r="MJE4" s="1309"/>
      <c r="MJF4" s="1309"/>
      <c r="MJG4" s="1309"/>
      <c r="MJH4" s="1309"/>
      <c r="MJI4" s="1309"/>
      <c r="MJJ4" s="1309"/>
      <c r="MJK4" s="1309"/>
      <c r="MJL4" s="1309"/>
      <c r="MJM4" s="1309"/>
      <c r="MJN4" s="1309"/>
      <c r="MJO4" s="1309"/>
      <c r="MJP4" s="1309"/>
      <c r="MJQ4" s="1309"/>
      <c r="MJR4" s="1309"/>
      <c r="MJS4" s="1309"/>
      <c r="MJT4" s="1309"/>
      <c r="MJU4" s="1309"/>
      <c r="MJV4" s="1309"/>
      <c r="MJW4" s="1309"/>
      <c r="MJX4" s="1309"/>
      <c r="MJY4" s="1309"/>
      <c r="MJZ4" s="1309"/>
      <c r="MKA4" s="1309"/>
      <c r="MKB4" s="1309"/>
      <c r="MKC4" s="1309"/>
      <c r="MKD4" s="1309"/>
      <c r="MKE4" s="1309"/>
      <c r="MKF4" s="1309"/>
      <c r="MKG4" s="1309"/>
      <c r="MKH4" s="1309"/>
      <c r="MKI4" s="1309"/>
      <c r="MKJ4" s="1309"/>
      <c r="MKK4" s="1309"/>
      <c r="MKL4" s="1309"/>
      <c r="MKM4" s="1309"/>
      <c r="MKN4" s="1309"/>
      <c r="MKO4" s="1309"/>
      <c r="MKP4" s="1309"/>
      <c r="MKQ4" s="1309"/>
      <c r="MKR4" s="1309"/>
      <c r="MKS4" s="1309"/>
      <c r="MKT4" s="1309"/>
      <c r="MKU4" s="1309"/>
      <c r="MKV4" s="1309"/>
      <c r="MKW4" s="1309"/>
      <c r="MKX4" s="1309"/>
      <c r="MKY4" s="1309"/>
      <c r="MKZ4" s="1309"/>
      <c r="MLA4" s="1309"/>
      <c r="MLB4" s="1309"/>
      <c r="MLC4" s="1309"/>
      <c r="MLD4" s="1309"/>
      <c r="MLE4" s="1309"/>
      <c r="MLF4" s="1309"/>
      <c r="MLG4" s="1309"/>
      <c r="MLH4" s="1309"/>
      <c r="MLI4" s="1309"/>
      <c r="MLJ4" s="1309"/>
      <c r="MLK4" s="1309"/>
      <c r="MLL4" s="1309"/>
      <c r="MLM4" s="1309"/>
      <c r="MLN4" s="1309"/>
      <c r="MLO4" s="1309"/>
      <c r="MLP4" s="1309"/>
      <c r="MLQ4" s="1309"/>
      <c r="MLR4" s="1309"/>
      <c r="MLS4" s="1309"/>
      <c r="MLT4" s="1309"/>
      <c r="MLU4" s="1309"/>
      <c r="MLV4" s="1309"/>
      <c r="MLW4" s="1309"/>
      <c r="MLX4" s="1309"/>
      <c r="MLY4" s="1309"/>
      <c r="MLZ4" s="1309"/>
      <c r="MMA4" s="1309"/>
      <c r="MMB4" s="1309"/>
      <c r="MMC4" s="1309"/>
      <c r="MMD4" s="1309"/>
      <c r="MME4" s="1309"/>
      <c r="MMF4" s="1309"/>
      <c r="MMG4" s="1309"/>
      <c r="MMH4" s="1309"/>
      <c r="MMI4" s="1309"/>
      <c r="MMJ4" s="1309"/>
      <c r="MMK4" s="1309"/>
      <c r="MML4" s="1309"/>
      <c r="MMM4" s="1309"/>
      <c r="MMN4" s="1309"/>
      <c r="MMO4" s="1309"/>
      <c r="MMP4" s="1309"/>
      <c r="MMQ4" s="1309"/>
      <c r="MMR4" s="1309"/>
      <c r="MMS4" s="1309"/>
      <c r="MMT4" s="1309"/>
      <c r="MMU4" s="1309"/>
      <c r="MMV4" s="1309"/>
      <c r="MMW4" s="1309"/>
      <c r="MMX4" s="1309"/>
      <c r="MMY4" s="1309"/>
      <c r="MMZ4" s="1309"/>
      <c r="MNA4" s="1309"/>
      <c r="MNB4" s="1309"/>
      <c r="MNC4" s="1309"/>
      <c r="MND4" s="1309"/>
      <c r="MNE4" s="1309"/>
      <c r="MNF4" s="1309"/>
      <c r="MNG4" s="1309"/>
      <c r="MNH4" s="1309"/>
      <c r="MNI4" s="1309"/>
      <c r="MNJ4" s="1309"/>
      <c r="MNK4" s="1309"/>
      <c r="MNL4" s="1309"/>
      <c r="MNM4" s="1309"/>
      <c r="MNN4" s="1309"/>
      <c r="MNO4" s="1309"/>
      <c r="MNP4" s="1309"/>
      <c r="MNQ4" s="1309"/>
      <c r="MNR4" s="1309"/>
      <c r="MNS4" s="1309"/>
      <c r="MNT4" s="1309"/>
      <c r="MNU4" s="1309"/>
      <c r="MNV4" s="1309"/>
      <c r="MNW4" s="1309"/>
      <c r="MNX4" s="1309"/>
      <c r="MNY4" s="1309"/>
      <c r="MNZ4" s="1309"/>
      <c r="MOA4" s="1309"/>
      <c r="MOB4" s="1309"/>
      <c r="MOC4" s="1309"/>
      <c r="MOD4" s="1309"/>
      <c r="MOE4" s="1309"/>
      <c r="MOF4" s="1309"/>
      <c r="MOG4" s="1309"/>
      <c r="MOH4" s="1309"/>
      <c r="MOI4" s="1309"/>
      <c r="MOJ4" s="1309"/>
      <c r="MOK4" s="1309"/>
      <c r="MOL4" s="1309"/>
      <c r="MOM4" s="1309"/>
      <c r="MON4" s="1309"/>
      <c r="MOO4" s="1309"/>
      <c r="MOP4" s="1309"/>
      <c r="MOQ4" s="1309"/>
      <c r="MOR4" s="1309"/>
      <c r="MOS4" s="1309"/>
      <c r="MOT4" s="1309"/>
      <c r="MOU4" s="1309"/>
      <c r="MOV4" s="1309"/>
      <c r="MOW4" s="1309"/>
      <c r="MOX4" s="1309"/>
      <c r="MOY4" s="1309"/>
      <c r="MOZ4" s="1309"/>
      <c r="MPA4" s="1309"/>
      <c r="MPB4" s="1309"/>
      <c r="MPC4" s="1309"/>
      <c r="MPD4" s="1309"/>
      <c r="MPE4" s="1309"/>
      <c r="MPF4" s="1309"/>
      <c r="MPG4" s="1309"/>
      <c r="MPH4" s="1309"/>
      <c r="MPI4" s="1309"/>
      <c r="MPJ4" s="1309"/>
      <c r="MPK4" s="1309"/>
      <c r="MPL4" s="1309"/>
      <c r="MPM4" s="1309"/>
      <c r="MPN4" s="1309"/>
      <c r="MPO4" s="1309"/>
      <c r="MPP4" s="1309"/>
      <c r="MPQ4" s="1309"/>
      <c r="MPR4" s="1309"/>
      <c r="MPS4" s="1309"/>
      <c r="MPT4" s="1309"/>
      <c r="MPU4" s="1309"/>
      <c r="MPV4" s="1309"/>
      <c r="MPW4" s="1309"/>
      <c r="MPX4" s="1309"/>
      <c r="MPY4" s="1309"/>
      <c r="MPZ4" s="1309"/>
      <c r="MQA4" s="1309"/>
      <c r="MQB4" s="1309"/>
      <c r="MQC4" s="1309"/>
      <c r="MQD4" s="1309"/>
      <c r="MQE4" s="1309"/>
      <c r="MQF4" s="1309"/>
      <c r="MQG4" s="1309"/>
      <c r="MQH4" s="1309"/>
      <c r="MQI4" s="1309"/>
      <c r="MQJ4" s="1309"/>
      <c r="MQK4" s="1309"/>
      <c r="MQL4" s="1309"/>
      <c r="MQM4" s="1309"/>
      <c r="MQN4" s="1309"/>
      <c r="MQO4" s="1309"/>
      <c r="MQP4" s="1309"/>
      <c r="MQQ4" s="1309"/>
      <c r="MQR4" s="1309"/>
      <c r="MQS4" s="1309"/>
      <c r="MQT4" s="1309"/>
      <c r="MQU4" s="1309"/>
      <c r="MQV4" s="1309"/>
      <c r="MQW4" s="1309"/>
      <c r="MQX4" s="1309"/>
      <c r="MQY4" s="1309"/>
      <c r="MQZ4" s="1309"/>
      <c r="MRA4" s="1309"/>
      <c r="MRB4" s="1309"/>
      <c r="MRC4" s="1309"/>
      <c r="MRD4" s="1309"/>
      <c r="MRE4" s="1309"/>
      <c r="MRF4" s="1309"/>
      <c r="MRG4" s="1309"/>
      <c r="MRH4" s="1309"/>
      <c r="MRI4" s="1309"/>
      <c r="MRJ4" s="1309"/>
      <c r="MRK4" s="1309"/>
      <c r="MRL4" s="1309"/>
      <c r="MRM4" s="1309"/>
      <c r="MRN4" s="1309"/>
      <c r="MRO4" s="1309"/>
      <c r="MRP4" s="1309"/>
      <c r="MRQ4" s="1309"/>
      <c r="MRR4" s="1309"/>
      <c r="MRS4" s="1309"/>
      <c r="MRT4" s="1309"/>
      <c r="MRU4" s="1309"/>
      <c r="MRV4" s="1309"/>
      <c r="MRW4" s="1309"/>
      <c r="MRX4" s="1309"/>
      <c r="MRY4" s="1309"/>
      <c r="MRZ4" s="1309"/>
      <c r="MSA4" s="1309"/>
      <c r="MSB4" s="1309"/>
      <c r="MSC4" s="1309"/>
      <c r="MSD4" s="1309"/>
      <c r="MSE4" s="1309"/>
      <c r="MSF4" s="1309"/>
      <c r="MSG4" s="1309"/>
      <c r="MSH4" s="1309"/>
      <c r="MSI4" s="1309"/>
      <c r="MSJ4" s="1309"/>
      <c r="MSK4" s="1309"/>
      <c r="MSL4" s="1309"/>
      <c r="MSM4" s="1309"/>
      <c r="MSN4" s="1309"/>
      <c r="MSO4" s="1309"/>
      <c r="MSP4" s="1309"/>
      <c r="MSQ4" s="1309"/>
      <c r="MSR4" s="1309"/>
      <c r="MSS4" s="1309"/>
      <c r="MST4" s="1309"/>
      <c r="MSU4" s="1309"/>
      <c r="MSV4" s="1309"/>
      <c r="MSW4" s="1309"/>
      <c r="MSX4" s="1309"/>
      <c r="MSY4" s="1309"/>
      <c r="MSZ4" s="1309"/>
      <c r="MTA4" s="1309"/>
      <c r="MTB4" s="1309"/>
      <c r="MTC4" s="1309"/>
      <c r="MTD4" s="1309"/>
      <c r="MTE4" s="1309"/>
      <c r="MTF4" s="1309"/>
      <c r="MTG4" s="1309"/>
      <c r="MTH4" s="1309"/>
      <c r="MTI4" s="1309"/>
      <c r="MTJ4" s="1309"/>
      <c r="MTK4" s="1309"/>
      <c r="MTL4" s="1309"/>
      <c r="MTM4" s="1309"/>
      <c r="MTN4" s="1309"/>
      <c r="MTO4" s="1309"/>
      <c r="MTP4" s="1309"/>
      <c r="MTQ4" s="1309"/>
      <c r="MTR4" s="1309"/>
      <c r="MTS4" s="1309"/>
      <c r="MTT4" s="1309"/>
      <c r="MTU4" s="1309"/>
      <c r="MTV4" s="1309"/>
      <c r="MTW4" s="1309"/>
      <c r="MTX4" s="1309"/>
      <c r="MTY4" s="1309"/>
      <c r="MTZ4" s="1309"/>
      <c r="MUA4" s="1309"/>
      <c r="MUB4" s="1309"/>
      <c r="MUC4" s="1309"/>
      <c r="MUD4" s="1309"/>
      <c r="MUE4" s="1309"/>
      <c r="MUF4" s="1309"/>
      <c r="MUG4" s="1309"/>
      <c r="MUH4" s="1309"/>
      <c r="MUI4" s="1309"/>
      <c r="MUJ4" s="1309"/>
      <c r="MUK4" s="1309"/>
      <c r="MUL4" s="1309"/>
      <c r="MUM4" s="1309"/>
      <c r="MUN4" s="1309"/>
      <c r="MUO4" s="1309"/>
      <c r="MUP4" s="1309"/>
      <c r="MUQ4" s="1309"/>
      <c r="MUR4" s="1309"/>
      <c r="MUS4" s="1309"/>
      <c r="MUT4" s="1309"/>
      <c r="MUU4" s="1309"/>
      <c r="MUV4" s="1309"/>
      <c r="MUW4" s="1309"/>
      <c r="MUX4" s="1309"/>
      <c r="MUY4" s="1309"/>
      <c r="MUZ4" s="1309"/>
      <c r="MVA4" s="1309"/>
      <c r="MVB4" s="1309"/>
      <c r="MVC4" s="1309"/>
      <c r="MVD4" s="1309"/>
      <c r="MVE4" s="1309"/>
      <c r="MVF4" s="1309"/>
      <c r="MVG4" s="1309"/>
      <c r="MVH4" s="1309"/>
      <c r="MVI4" s="1309"/>
      <c r="MVJ4" s="1309"/>
      <c r="MVK4" s="1309"/>
      <c r="MVL4" s="1309"/>
      <c r="MVM4" s="1309"/>
      <c r="MVN4" s="1309"/>
      <c r="MVO4" s="1309"/>
      <c r="MVP4" s="1309"/>
      <c r="MVQ4" s="1309"/>
      <c r="MVR4" s="1309"/>
      <c r="MVS4" s="1309"/>
      <c r="MVT4" s="1309"/>
      <c r="MVU4" s="1309"/>
      <c r="MVV4" s="1309"/>
      <c r="MVW4" s="1309"/>
      <c r="MVX4" s="1309"/>
      <c r="MVY4" s="1309"/>
      <c r="MVZ4" s="1309"/>
      <c r="MWA4" s="1309"/>
      <c r="MWB4" s="1309"/>
      <c r="MWC4" s="1309"/>
      <c r="MWD4" s="1309"/>
      <c r="MWE4" s="1309"/>
      <c r="MWF4" s="1309"/>
      <c r="MWG4" s="1309"/>
      <c r="MWH4" s="1309"/>
      <c r="MWI4" s="1309"/>
      <c r="MWJ4" s="1309"/>
      <c r="MWK4" s="1309"/>
      <c r="MWL4" s="1309"/>
      <c r="MWM4" s="1309"/>
      <c r="MWN4" s="1309"/>
      <c r="MWO4" s="1309"/>
      <c r="MWP4" s="1309"/>
      <c r="MWQ4" s="1309"/>
      <c r="MWR4" s="1309"/>
      <c r="MWS4" s="1309"/>
      <c r="MWT4" s="1309"/>
      <c r="MWU4" s="1309"/>
      <c r="MWV4" s="1309"/>
      <c r="MWW4" s="1309"/>
      <c r="MWX4" s="1309"/>
      <c r="MWY4" s="1309"/>
      <c r="MWZ4" s="1309"/>
      <c r="MXA4" s="1309"/>
      <c r="MXB4" s="1309"/>
      <c r="MXC4" s="1309"/>
      <c r="MXD4" s="1309"/>
      <c r="MXE4" s="1309"/>
      <c r="MXF4" s="1309"/>
      <c r="MXG4" s="1309"/>
      <c r="MXH4" s="1309"/>
      <c r="MXI4" s="1309"/>
      <c r="MXJ4" s="1309"/>
      <c r="MXK4" s="1309"/>
      <c r="MXL4" s="1309"/>
      <c r="MXM4" s="1309"/>
      <c r="MXN4" s="1309"/>
      <c r="MXO4" s="1309"/>
      <c r="MXP4" s="1309"/>
      <c r="MXQ4" s="1309"/>
      <c r="MXR4" s="1309"/>
      <c r="MXS4" s="1309"/>
      <c r="MXT4" s="1309"/>
      <c r="MXU4" s="1309"/>
      <c r="MXV4" s="1309"/>
      <c r="MXW4" s="1309"/>
      <c r="MXX4" s="1309"/>
      <c r="MXY4" s="1309"/>
      <c r="MXZ4" s="1309"/>
      <c r="MYA4" s="1309"/>
      <c r="MYB4" s="1309"/>
      <c r="MYC4" s="1309"/>
      <c r="MYD4" s="1309"/>
      <c r="MYE4" s="1309"/>
      <c r="MYF4" s="1309"/>
      <c r="MYG4" s="1309"/>
      <c r="MYH4" s="1309"/>
      <c r="MYI4" s="1309"/>
      <c r="MYJ4" s="1309"/>
      <c r="MYK4" s="1309"/>
      <c r="MYL4" s="1309"/>
      <c r="MYM4" s="1309"/>
      <c r="MYN4" s="1309"/>
      <c r="MYO4" s="1309"/>
      <c r="MYP4" s="1309"/>
      <c r="MYQ4" s="1309"/>
      <c r="MYR4" s="1309"/>
      <c r="MYS4" s="1309"/>
      <c r="MYT4" s="1309"/>
      <c r="MYU4" s="1309"/>
      <c r="MYV4" s="1309"/>
      <c r="MYW4" s="1309"/>
      <c r="MYX4" s="1309"/>
      <c r="MYY4" s="1309"/>
      <c r="MYZ4" s="1309"/>
      <c r="MZA4" s="1309"/>
      <c r="MZB4" s="1309"/>
      <c r="MZC4" s="1309"/>
      <c r="MZD4" s="1309"/>
      <c r="MZE4" s="1309"/>
      <c r="MZF4" s="1309"/>
      <c r="MZG4" s="1309"/>
      <c r="MZH4" s="1309"/>
      <c r="MZI4" s="1309"/>
      <c r="MZJ4" s="1309"/>
      <c r="MZK4" s="1309"/>
      <c r="MZL4" s="1309"/>
      <c r="MZM4" s="1309"/>
      <c r="MZN4" s="1309"/>
      <c r="MZO4" s="1309"/>
      <c r="MZP4" s="1309"/>
      <c r="MZQ4" s="1309"/>
      <c r="MZR4" s="1309"/>
      <c r="MZS4" s="1309"/>
      <c r="MZT4" s="1309"/>
      <c r="MZU4" s="1309"/>
      <c r="MZV4" s="1309"/>
      <c r="MZW4" s="1309"/>
      <c r="MZX4" s="1309"/>
      <c r="MZY4" s="1309"/>
      <c r="MZZ4" s="1309"/>
      <c r="NAA4" s="1309"/>
      <c r="NAB4" s="1309"/>
      <c r="NAC4" s="1309"/>
      <c r="NAD4" s="1309"/>
      <c r="NAE4" s="1309"/>
      <c r="NAF4" s="1309"/>
      <c r="NAG4" s="1309"/>
      <c r="NAH4" s="1309"/>
      <c r="NAI4" s="1309"/>
      <c r="NAJ4" s="1309"/>
      <c r="NAK4" s="1309"/>
      <c r="NAL4" s="1309"/>
      <c r="NAM4" s="1309"/>
      <c r="NAN4" s="1309"/>
      <c r="NAO4" s="1309"/>
      <c r="NAP4" s="1309"/>
      <c r="NAQ4" s="1309"/>
      <c r="NAR4" s="1309"/>
      <c r="NAS4" s="1309"/>
      <c r="NAT4" s="1309"/>
      <c r="NAU4" s="1309"/>
      <c r="NAV4" s="1309"/>
      <c r="NAW4" s="1309"/>
      <c r="NAX4" s="1309"/>
      <c r="NAY4" s="1309"/>
      <c r="NAZ4" s="1309"/>
      <c r="NBA4" s="1309"/>
      <c r="NBB4" s="1309"/>
      <c r="NBC4" s="1309"/>
      <c r="NBD4" s="1309"/>
      <c r="NBE4" s="1309"/>
      <c r="NBF4" s="1309"/>
      <c r="NBG4" s="1309"/>
      <c r="NBH4" s="1309"/>
      <c r="NBI4" s="1309"/>
      <c r="NBJ4" s="1309"/>
      <c r="NBK4" s="1309"/>
      <c r="NBL4" s="1309"/>
      <c r="NBM4" s="1309"/>
      <c r="NBN4" s="1309"/>
      <c r="NBO4" s="1309"/>
      <c r="NBP4" s="1309"/>
      <c r="NBQ4" s="1309"/>
      <c r="NBR4" s="1309"/>
      <c r="NBS4" s="1309"/>
      <c r="NBT4" s="1309"/>
      <c r="NBU4" s="1309"/>
      <c r="NBV4" s="1309"/>
      <c r="NBW4" s="1309"/>
      <c r="NBX4" s="1309"/>
      <c r="NBY4" s="1309"/>
      <c r="NBZ4" s="1309"/>
      <c r="NCA4" s="1309"/>
      <c r="NCB4" s="1309"/>
      <c r="NCC4" s="1309"/>
      <c r="NCD4" s="1309"/>
      <c r="NCE4" s="1309"/>
      <c r="NCF4" s="1309"/>
      <c r="NCG4" s="1309"/>
      <c r="NCH4" s="1309"/>
      <c r="NCI4" s="1309"/>
      <c r="NCJ4" s="1309"/>
      <c r="NCK4" s="1309"/>
      <c r="NCL4" s="1309"/>
      <c r="NCM4" s="1309"/>
      <c r="NCN4" s="1309"/>
      <c r="NCO4" s="1309"/>
      <c r="NCP4" s="1309"/>
      <c r="NCQ4" s="1309"/>
      <c r="NCR4" s="1309"/>
      <c r="NCS4" s="1309"/>
      <c r="NCT4" s="1309"/>
      <c r="NCU4" s="1309"/>
      <c r="NCV4" s="1309"/>
      <c r="NCW4" s="1309"/>
      <c r="NCX4" s="1309"/>
      <c r="NCY4" s="1309"/>
      <c r="NCZ4" s="1309"/>
      <c r="NDA4" s="1309"/>
      <c r="NDB4" s="1309"/>
      <c r="NDC4" s="1309"/>
      <c r="NDD4" s="1309"/>
      <c r="NDE4" s="1309"/>
      <c r="NDF4" s="1309"/>
      <c r="NDG4" s="1309"/>
      <c r="NDH4" s="1309"/>
      <c r="NDI4" s="1309"/>
      <c r="NDJ4" s="1309"/>
      <c r="NDK4" s="1309"/>
      <c r="NDL4" s="1309"/>
      <c r="NDM4" s="1309"/>
      <c r="NDN4" s="1309"/>
      <c r="NDO4" s="1309"/>
      <c r="NDP4" s="1309"/>
      <c r="NDQ4" s="1309"/>
      <c r="NDR4" s="1309"/>
      <c r="NDS4" s="1309"/>
      <c r="NDT4" s="1309"/>
      <c r="NDU4" s="1309"/>
      <c r="NDV4" s="1309"/>
      <c r="NDW4" s="1309"/>
      <c r="NDX4" s="1309"/>
      <c r="NDY4" s="1309"/>
      <c r="NDZ4" s="1309"/>
      <c r="NEA4" s="1309"/>
      <c r="NEB4" s="1309"/>
      <c r="NEC4" s="1309"/>
      <c r="NED4" s="1309"/>
      <c r="NEE4" s="1309"/>
      <c r="NEF4" s="1309"/>
      <c r="NEG4" s="1309"/>
      <c r="NEH4" s="1309"/>
      <c r="NEI4" s="1309"/>
      <c r="NEJ4" s="1309"/>
      <c r="NEK4" s="1309"/>
      <c r="NEL4" s="1309"/>
      <c r="NEM4" s="1309"/>
      <c r="NEN4" s="1309"/>
      <c r="NEO4" s="1309"/>
      <c r="NEP4" s="1309"/>
      <c r="NEQ4" s="1309"/>
      <c r="NER4" s="1309"/>
      <c r="NES4" s="1309"/>
      <c r="NET4" s="1309"/>
      <c r="NEU4" s="1309"/>
      <c r="NEV4" s="1309"/>
      <c r="NEW4" s="1309"/>
      <c r="NEX4" s="1309"/>
      <c r="NEY4" s="1309"/>
      <c r="NEZ4" s="1309"/>
      <c r="NFA4" s="1309"/>
      <c r="NFB4" s="1309"/>
      <c r="NFC4" s="1309"/>
      <c r="NFD4" s="1309"/>
      <c r="NFE4" s="1309"/>
      <c r="NFF4" s="1309"/>
      <c r="NFG4" s="1309"/>
      <c r="NFH4" s="1309"/>
      <c r="NFI4" s="1309"/>
      <c r="NFJ4" s="1309"/>
      <c r="NFK4" s="1309"/>
      <c r="NFL4" s="1309"/>
      <c r="NFM4" s="1309"/>
      <c r="NFN4" s="1309"/>
      <c r="NFO4" s="1309"/>
      <c r="NFP4" s="1309"/>
      <c r="NFQ4" s="1309"/>
      <c r="NFR4" s="1309"/>
      <c r="NFS4" s="1309"/>
      <c r="NFT4" s="1309"/>
      <c r="NFU4" s="1309"/>
      <c r="NFV4" s="1309"/>
      <c r="NFW4" s="1309"/>
      <c r="NFX4" s="1309"/>
      <c r="NFY4" s="1309"/>
      <c r="NFZ4" s="1309"/>
      <c r="NGA4" s="1309"/>
      <c r="NGB4" s="1309"/>
      <c r="NGC4" s="1309"/>
      <c r="NGD4" s="1309"/>
      <c r="NGE4" s="1309"/>
      <c r="NGF4" s="1309"/>
      <c r="NGG4" s="1309"/>
      <c r="NGH4" s="1309"/>
      <c r="NGI4" s="1309"/>
      <c r="NGJ4" s="1309"/>
      <c r="NGK4" s="1309"/>
      <c r="NGL4" s="1309"/>
      <c r="NGM4" s="1309"/>
      <c r="NGN4" s="1309"/>
      <c r="NGO4" s="1309"/>
      <c r="NGP4" s="1309"/>
      <c r="NGQ4" s="1309"/>
      <c r="NGR4" s="1309"/>
      <c r="NGS4" s="1309"/>
      <c r="NGT4" s="1309"/>
      <c r="NGU4" s="1309"/>
      <c r="NGV4" s="1309"/>
      <c r="NGW4" s="1309"/>
      <c r="NGX4" s="1309"/>
      <c r="NGY4" s="1309"/>
      <c r="NGZ4" s="1309"/>
      <c r="NHA4" s="1309"/>
      <c r="NHB4" s="1309"/>
      <c r="NHC4" s="1309"/>
      <c r="NHD4" s="1309"/>
      <c r="NHE4" s="1309"/>
      <c r="NHF4" s="1309"/>
      <c r="NHG4" s="1309"/>
      <c r="NHH4" s="1309"/>
      <c r="NHI4" s="1309"/>
      <c r="NHJ4" s="1309"/>
      <c r="NHK4" s="1309"/>
      <c r="NHL4" s="1309"/>
      <c r="NHM4" s="1309"/>
      <c r="NHN4" s="1309"/>
      <c r="NHO4" s="1309"/>
      <c r="NHP4" s="1309"/>
      <c r="NHQ4" s="1309"/>
      <c r="NHR4" s="1309"/>
      <c r="NHS4" s="1309"/>
      <c r="NHT4" s="1309"/>
      <c r="NHU4" s="1309"/>
      <c r="NHV4" s="1309"/>
      <c r="NHW4" s="1309"/>
      <c r="NHX4" s="1309"/>
      <c r="NHY4" s="1309"/>
      <c r="NHZ4" s="1309"/>
      <c r="NIA4" s="1309"/>
      <c r="NIB4" s="1309"/>
      <c r="NIC4" s="1309"/>
      <c r="NID4" s="1309"/>
      <c r="NIE4" s="1309"/>
      <c r="NIF4" s="1309"/>
      <c r="NIG4" s="1309"/>
      <c r="NIH4" s="1309"/>
      <c r="NII4" s="1309"/>
      <c r="NIJ4" s="1309"/>
      <c r="NIK4" s="1309"/>
      <c r="NIL4" s="1309"/>
      <c r="NIM4" s="1309"/>
      <c r="NIN4" s="1309"/>
      <c r="NIO4" s="1309"/>
      <c r="NIP4" s="1309"/>
      <c r="NIQ4" s="1309"/>
      <c r="NIR4" s="1309"/>
      <c r="NIS4" s="1309"/>
      <c r="NIT4" s="1309"/>
      <c r="NIU4" s="1309"/>
      <c r="NIV4" s="1309"/>
      <c r="NIW4" s="1309"/>
      <c r="NIX4" s="1309"/>
      <c r="NIY4" s="1309"/>
      <c r="NIZ4" s="1309"/>
      <c r="NJA4" s="1309"/>
      <c r="NJB4" s="1309"/>
      <c r="NJC4" s="1309"/>
      <c r="NJD4" s="1309"/>
      <c r="NJE4" s="1309"/>
      <c r="NJF4" s="1309"/>
      <c r="NJG4" s="1309"/>
      <c r="NJH4" s="1309"/>
      <c r="NJI4" s="1309"/>
      <c r="NJJ4" s="1309"/>
      <c r="NJK4" s="1309"/>
      <c r="NJL4" s="1309"/>
      <c r="NJM4" s="1309"/>
      <c r="NJN4" s="1309"/>
      <c r="NJO4" s="1309"/>
      <c r="NJP4" s="1309"/>
      <c r="NJQ4" s="1309"/>
      <c r="NJR4" s="1309"/>
      <c r="NJS4" s="1309"/>
      <c r="NJT4" s="1309"/>
      <c r="NJU4" s="1309"/>
      <c r="NJV4" s="1309"/>
      <c r="NJW4" s="1309"/>
      <c r="NJX4" s="1309"/>
      <c r="NJY4" s="1309"/>
      <c r="NJZ4" s="1309"/>
      <c r="NKA4" s="1309"/>
      <c r="NKB4" s="1309"/>
      <c r="NKC4" s="1309"/>
      <c r="NKD4" s="1309"/>
      <c r="NKE4" s="1309"/>
      <c r="NKF4" s="1309"/>
      <c r="NKG4" s="1309"/>
      <c r="NKH4" s="1309"/>
      <c r="NKI4" s="1309"/>
      <c r="NKJ4" s="1309"/>
      <c r="NKK4" s="1309"/>
      <c r="NKL4" s="1309"/>
      <c r="NKM4" s="1309"/>
      <c r="NKN4" s="1309"/>
      <c r="NKO4" s="1309"/>
      <c r="NKP4" s="1309"/>
      <c r="NKQ4" s="1309"/>
      <c r="NKR4" s="1309"/>
      <c r="NKS4" s="1309"/>
      <c r="NKT4" s="1309"/>
      <c r="NKU4" s="1309"/>
      <c r="NKV4" s="1309"/>
      <c r="NKW4" s="1309"/>
      <c r="NKX4" s="1309"/>
      <c r="NKY4" s="1309"/>
      <c r="NKZ4" s="1309"/>
      <c r="NLA4" s="1309"/>
      <c r="NLB4" s="1309"/>
      <c r="NLC4" s="1309"/>
      <c r="NLD4" s="1309"/>
      <c r="NLE4" s="1309"/>
      <c r="NLF4" s="1309"/>
      <c r="NLG4" s="1309"/>
      <c r="NLH4" s="1309"/>
      <c r="NLI4" s="1309"/>
      <c r="NLJ4" s="1309"/>
      <c r="NLK4" s="1309"/>
      <c r="NLL4" s="1309"/>
      <c r="NLM4" s="1309"/>
      <c r="NLN4" s="1309"/>
      <c r="NLO4" s="1309"/>
      <c r="NLP4" s="1309"/>
      <c r="NLQ4" s="1309"/>
      <c r="NLR4" s="1309"/>
      <c r="NLS4" s="1309"/>
      <c r="NLT4" s="1309"/>
      <c r="NLU4" s="1309"/>
      <c r="NLV4" s="1309"/>
      <c r="NLW4" s="1309"/>
      <c r="NLX4" s="1309"/>
      <c r="NLY4" s="1309"/>
      <c r="NLZ4" s="1309"/>
      <c r="NMA4" s="1309"/>
      <c r="NMB4" s="1309"/>
      <c r="NMC4" s="1309"/>
      <c r="NMD4" s="1309"/>
      <c r="NME4" s="1309"/>
      <c r="NMF4" s="1309"/>
      <c r="NMG4" s="1309"/>
      <c r="NMH4" s="1309"/>
      <c r="NMI4" s="1309"/>
      <c r="NMJ4" s="1309"/>
      <c r="NMK4" s="1309"/>
      <c r="NML4" s="1309"/>
      <c r="NMM4" s="1309"/>
      <c r="NMN4" s="1309"/>
      <c r="NMO4" s="1309"/>
      <c r="NMP4" s="1309"/>
      <c r="NMQ4" s="1309"/>
      <c r="NMR4" s="1309"/>
      <c r="NMS4" s="1309"/>
      <c r="NMT4" s="1309"/>
      <c r="NMU4" s="1309"/>
      <c r="NMV4" s="1309"/>
      <c r="NMW4" s="1309"/>
      <c r="NMX4" s="1309"/>
      <c r="NMY4" s="1309"/>
      <c r="NMZ4" s="1309"/>
      <c r="NNA4" s="1309"/>
      <c r="NNB4" s="1309"/>
      <c r="NNC4" s="1309"/>
      <c r="NND4" s="1309"/>
      <c r="NNE4" s="1309"/>
      <c r="NNF4" s="1309"/>
      <c r="NNG4" s="1309"/>
      <c r="NNH4" s="1309"/>
      <c r="NNI4" s="1309"/>
      <c r="NNJ4" s="1309"/>
      <c r="NNK4" s="1309"/>
      <c r="NNL4" s="1309"/>
      <c r="NNM4" s="1309"/>
      <c r="NNN4" s="1309"/>
      <c r="NNO4" s="1309"/>
      <c r="NNP4" s="1309"/>
      <c r="NNQ4" s="1309"/>
      <c r="NNR4" s="1309"/>
      <c r="NNS4" s="1309"/>
      <c r="NNT4" s="1309"/>
      <c r="NNU4" s="1309"/>
      <c r="NNV4" s="1309"/>
      <c r="NNW4" s="1309"/>
      <c r="NNX4" s="1309"/>
      <c r="NNY4" s="1309"/>
      <c r="NNZ4" s="1309"/>
      <c r="NOA4" s="1309"/>
      <c r="NOB4" s="1309"/>
      <c r="NOC4" s="1309"/>
      <c r="NOD4" s="1309"/>
      <c r="NOE4" s="1309"/>
      <c r="NOF4" s="1309"/>
      <c r="NOG4" s="1309"/>
      <c r="NOH4" s="1309"/>
      <c r="NOI4" s="1309"/>
      <c r="NOJ4" s="1309"/>
      <c r="NOK4" s="1309"/>
      <c r="NOL4" s="1309"/>
      <c r="NOM4" s="1309"/>
      <c r="NON4" s="1309"/>
      <c r="NOO4" s="1309"/>
      <c r="NOP4" s="1309"/>
      <c r="NOQ4" s="1309"/>
      <c r="NOR4" s="1309"/>
      <c r="NOS4" s="1309"/>
      <c r="NOT4" s="1309"/>
      <c r="NOU4" s="1309"/>
      <c r="NOV4" s="1309"/>
      <c r="NOW4" s="1309"/>
      <c r="NOX4" s="1309"/>
      <c r="NOY4" s="1309"/>
      <c r="NOZ4" s="1309"/>
      <c r="NPA4" s="1309"/>
      <c r="NPB4" s="1309"/>
      <c r="NPC4" s="1309"/>
      <c r="NPD4" s="1309"/>
      <c r="NPE4" s="1309"/>
      <c r="NPF4" s="1309"/>
      <c r="NPG4" s="1309"/>
      <c r="NPH4" s="1309"/>
      <c r="NPI4" s="1309"/>
      <c r="NPJ4" s="1309"/>
      <c r="NPK4" s="1309"/>
      <c r="NPL4" s="1309"/>
      <c r="NPM4" s="1309"/>
      <c r="NPN4" s="1309"/>
      <c r="NPO4" s="1309"/>
      <c r="NPP4" s="1309"/>
      <c r="NPQ4" s="1309"/>
      <c r="NPR4" s="1309"/>
      <c r="NPS4" s="1309"/>
      <c r="NPT4" s="1309"/>
      <c r="NPU4" s="1309"/>
      <c r="NPV4" s="1309"/>
      <c r="NPW4" s="1309"/>
      <c r="NPX4" s="1309"/>
      <c r="NPY4" s="1309"/>
      <c r="NPZ4" s="1309"/>
      <c r="NQA4" s="1309"/>
      <c r="NQB4" s="1309"/>
      <c r="NQC4" s="1309"/>
      <c r="NQD4" s="1309"/>
      <c r="NQE4" s="1309"/>
      <c r="NQF4" s="1309"/>
      <c r="NQG4" s="1309"/>
      <c r="NQH4" s="1309"/>
      <c r="NQI4" s="1309"/>
      <c r="NQJ4" s="1309"/>
      <c r="NQK4" s="1309"/>
      <c r="NQL4" s="1309"/>
      <c r="NQM4" s="1309"/>
      <c r="NQN4" s="1309"/>
      <c r="NQO4" s="1309"/>
      <c r="NQP4" s="1309"/>
      <c r="NQQ4" s="1309"/>
      <c r="NQR4" s="1309"/>
      <c r="NQS4" s="1309"/>
      <c r="NQT4" s="1309"/>
      <c r="NQU4" s="1309"/>
      <c r="NQV4" s="1309"/>
      <c r="NQW4" s="1309"/>
      <c r="NQX4" s="1309"/>
      <c r="NQY4" s="1309"/>
      <c r="NQZ4" s="1309"/>
      <c r="NRA4" s="1309"/>
      <c r="NRB4" s="1309"/>
      <c r="NRC4" s="1309"/>
      <c r="NRD4" s="1309"/>
      <c r="NRE4" s="1309"/>
      <c r="NRF4" s="1309"/>
      <c r="NRG4" s="1309"/>
      <c r="NRH4" s="1309"/>
      <c r="NRI4" s="1309"/>
      <c r="NRJ4" s="1309"/>
      <c r="NRK4" s="1309"/>
      <c r="NRL4" s="1309"/>
      <c r="NRM4" s="1309"/>
      <c r="NRN4" s="1309"/>
      <c r="NRO4" s="1309"/>
      <c r="NRP4" s="1309"/>
      <c r="NRQ4" s="1309"/>
      <c r="NRR4" s="1309"/>
      <c r="NRS4" s="1309"/>
      <c r="NRT4" s="1309"/>
      <c r="NRU4" s="1309"/>
      <c r="NRV4" s="1309"/>
      <c r="NRW4" s="1309"/>
      <c r="NRX4" s="1309"/>
      <c r="NRY4" s="1309"/>
      <c r="NRZ4" s="1309"/>
      <c r="NSA4" s="1309"/>
      <c r="NSB4" s="1309"/>
      <c r="NSC4" s="1309"/>
      <c r="NSD4" s="1309"/>
      <c r="NSE4" s="1309"/>
      <c r="NSF4" s="1309"/>
      <c r="NSG4" s="1309"/>
      <c r="NSH4" s="1309"/>
      <c r="NSI4" s="1309"/>
      <c r="NSJ4" s="1309"/>
      <c r="NSK4" s="1309"/>
      <c r="NSL4" s="1309"/>
      <c r="NSM4" s="1309"/>
      <c r="NSN4" s="1309"/>
      <c r="NSO4" s="1309"/>
      <c r="NSP4" s="1309"/>
      <c r="NSQ4" s="1309"/>
      <c r="NSR4" s="1309"/>
      <c r="NSS4" s="1309"/>
      <c r="NST4" s="1309"/>
      <c r="NSU4" s="1309"/>
      <c r="NSV4" s="1309"/>
      <c r="NSW4" s="1309"/>
      <c r="NSX4" s="1309"/>
      <c r="NSY4" s="1309"/>
      <c r="NSZ4" s="1309"/>
      <c r="NTA4" s="1309"/>
      <c r="NTB4" s="1309"/>
      <c r="NTC4" s="1309"/>
      <c r="NTD4" s="1309"/>
      <c r="NTE4" s="1309"/>
      <c r="NTF4" s="1309"/>
      <c r="NTG4" s="1309"/>
      <c r="NTH4" s="1309"/>
      <c r="NTI4" s="1309"/>
      <c r="NTJ4" s="1309"/>
      <c r="NTK4" s="1309"/>
      <c r="NTL4" s="1309"/>
      <c r="NTM4" s="1309"/>
      <c r="NTN4" s="1309"/>
      <c r="NTO4" s="1309"/>
      <c r="NTP4" s="1309"/>
      <c r="NTQ4" s="1309"/>
      <c r="NTR4" s="1309"/>
      <c r="NTS4" s="1309"/>
      <c r="NTT4" s="1309"/>
      <c r="NTU4" s="1309"/>
      <c r="NTV4" s="1309"/>
      <c r="NTW4" s="1309"/>
      <c r="NTX4" s="1309"/>
      <c r="NTY4" s="1309"/>
      <c r="NTZ4" s="1309"/>
      <c r="NUA4" s="1309"/>
      <c r="NUB4" s="1309"/>
      <c r="NUC4" s="1309"/>
      <c r="NUD4" s="1309"/>
      <c r="NUE4" s="1309"/>
      <c r="NUF4" s="1309"/>
      <c r="NUG4" s="1309"/>
      <c r="NUH4" s="1309"/>
      <c r="NUI4" s="1309"/>
      <c r="NUJ4" s="1309"/>
      <c r="NUK4" s="1309"/>
      <c r="NUL4" s="1309"/>
      <c r="NUM4" s="1309"/>
      <c r="NUN4" s="1309"/>
      <c r="NUO4" s="1309"/>
      <c r="NUP4" s="1309"/>
      <c r="NUQ4" s="1309"/>
      <c r="NUR4" s="1309"/>
      <c r="NUS4" s="1309"/>
      <c r="NUT4" s="1309"/>
      <c r="NUU4" s="1309"/>
      <c r="NUV4" s="1309"/>
      <c r="NUW4" s="1309"/>
      <c r="NUX4" s="1309"/>
      <c r="NUY4" s="1309"/>
      <c r="NUZ4" s="1309"/>
      <c r="NVA4" s="1309"/>
      <c r="NVB4" s="1309"/>
      <c r="NVC4" s="1309"/>
      <c r="NVD4" s="1309"/>
      <c r="NVE4" s="1309"/>
      <c r="NVF4" s="1309"/>
      <c r="NVG4" s="1309"/>
      <c r="NVH4" s="1309"/>
      <c r="NVI4" s="1309"/>
      <c r="NVJ4" s="1309"/>
      <c r="NVK4" s="1309"/>
      <c r="NVL4" s="1309"/>
      <c r="NVM4" s="1309"/>
      <c r="NVN4" s="1309"/>
      <c r="NVO4" s="1309"/>
      <c r="NVP4" s="1309"/>
      <c r="NVQ4" s="1309"/>
      <c r="NVR4" s="1309"/>
      <c r="NVS4" s="1309"/>
      <c r="NVT4" s="1309"/>
      <c r="NVU4" s="1309"/>
      <c r="NVV4" s="1309"/>
      <c r="NVW4" s="1309"/>
      <c r="NVX4" s="1309"/>
      <c r="NVY4" s="1309"/>
      <c r="NVZ4" s="1309"/>
      <c r="NWA4" s="1309"/>
      <c r="NWB4" s="1309"/>
      <c r="NWC4" s="1309"/>
      <c r="NWD4" s="1309"/>
      <c r="NWE4" s="1309"/>
      <c r="NWF4" s="1309"/>
      <c r="NWG4" s="1309"/>
      <c r="NWH4" s="1309"/>
      <c r="NWI4" s="1309"/>
      <c r="NWJ4" s="1309"/>
      <c r="NWK4" s="1309"/>
      <c r="NWL4" s="1309"/>
      <c r="NWM4" s="1309"/>
      <c r="NWN4" s="1309"/>
      <c r="NWO4" s="1309"/>
      <c r="NWP4" s="1309"/>
      <c r="NWQ4" s="1309"/>
      <c r="NWR4" s="1309"/>
      <c r="NWS4" s="1309"/>
      <c r="NWT4" s="1309"/>
      <c r="NWU4" s="1309"/>
      <c r="NWV4" s="1309"/>
      <c r="NWW4" s="1309"/>
      <c r="NWX4" s="1309"/>
      <c r="NWY4" s="1309"/>
      <c r="NWZ4" s="1309"/>
      <c r="NXA4" s="1309"/>
      <c r="NXB4" s="1309"/>
      <c r="NXC4" s="1309"/>
      <c r="NXD4" s="1309"/>
      <c r="NXE4" s="1309"/>
      <c r="NXF4" s="1309"/>
      <c r="NXG4" s="1309"/>
      <c r="NXH4" s="1309"/>
      <c r="NXI4" s="1309"/>
      <c r="NXJ4" s="1309"/>
      <c r="NXK4" s="1309"/>
      <c r="NXL4" s="1309"/>
      <c r="NXM4" s="1309"/>
      <c r="NXN4" s="1309"/>
      <c r="NXO4" s="1309"/>
      <c r="NXP4" s="1309"/>
      <c r="NXQ4" s="1309"/>
      <c r="NXR4" s="1309"/>
      <c r="NXS4" s="1309"/>
      <c r="NXT4" s="1309"/>
      <c r="NXU4" s="1309"/>
      <c r="NXV4" s="1309"/>
      <c r="NXW4" s="1309"/>
      <c r="NXX4" s="1309"/>
      <c r="NXY4" s="1309"/>
      <c r="NXZ4" s="1309"/>
      <c r="NYA4" s="1309"/>
      <c r="NYB4" s="1309"/>
      <c r="NYC4" s="1309"/>
      <c r="NYD4" s="1309"/>
      <c r="NYE4" s="1309"/>
      <c r="NYF4" s="1309"/>
      <c r="NYG4" s="1309"/>
      <c r="NYH4" s="1309"/>
      <c r="NYI4" s="1309"/>
      <c r="NYJ4" s="1309"/>
      <c r="NYK4" s="1309"/>
      <c r="NYL4" s="1309"/>
      <c r="NYM4" s="1309"/>
      <c r="NYN4" s="1309"/>
      <c r="NYO4" s="1309"/>
      <c r="NYP4" s="1309"/>
      <c r="NYQ4" s="1309"/>
      <c r="NYR4" s="1309"/>
      <c r="NYS4" s="1309"/>
      <c r="NYT4" s="1309"/>
      <c r="NYU4" s="1309"/>
      <c r="NYV4" s="1309"/>
      <c r="NYW4" s="1309"/>
      <c r="NYX4" s="1309"/>
      <c r="NYY4" s="1309"/>
      <c r="NYZ4" s="1309"/>
      <c r="NZA4" s="1309"/>
      <c r="NZB4" s="1309"/>
      <c r="NZC4" s="1309"/>
      <c r="NZD4" s="1309"/>
      <c r="NZE4" s="1309"/>
      <c r="NZF4" s="1309"/>
      <c r="NZG4" s="1309"/>
      <c r="NZH4" s="1309"/>
      <c r="NZI4" s="1309"/>
      <c r="NZJ4" s="1309"/>
      <c r="NZK4" s="1309"/>
      <c r="NZL4" s="1309"/>
      <c r="NZM4" s="1309"/>
      <c r="NZN4" s="1309"/>
      <c r="NZO4" s="1309"/>
      <c r="NZP4" s="1309"/>
      <c r="NZQ4" s="1309"/>
      <c r="NZR4" s="1309"/>
      <c r="NZS4" s="1309"/>
      <c r="NZT4" s="1309"/>
      <c r="NZU4" s="1309"/>
      <c r="NZV4" s="1309"/>
      <c r="NZW4" s="1309"/>
      <c r="NZX4" s="1309"/>
      <c r="NZY4" s="1309"/>
      <c r="NZZ4" s="1309"/>
      <c r="OAA4" s="1309"/>
      <c r="OAB4" s="1309"/>
      <c r="OAC4" s="1309"/>
      <c r="OAD4" s="1309"/>
      <c r="OAE4" s="1309"/>
      <c r="OAF4" s="1309"/>
      <c r="OAG4" s="1309"/>
      <c r="OAH4" s="1309"/>
      <c r="OAI4" s="1309"/>
      <c r="OAJ4" s="1309"/>
      <c r="OAK4" s="1309"/>
      <c r="OAL4" s="1309"/>
      <c r="OAM4" s="1309"/>
      <c r="OAN4" s="1309"/>
      <c r="OAO4" s="1309"/>
      <c r="OAP4" s="1309"/>
      <c r="OAQ4" s="1309"/>
      <c r="OAR4" s="1309"/>
      <c r="OAS4" s="1309"/>
      <c r="OAT4" s="1309"/>
      <c r="OAU4" s="1309"/>
      <c r="OAV4" s="1309"/>
      <c r="OAW4" s="1309"/>
      <c r="OAX4" s="1309"/>
      <c r="OAY4" s="1309"/>
      <c r="OAZ4" s="1309"/>
      <c r="OBA4" s="1309"/>
      <c r="OBB4" s="1309"/>
      <c r="OBC4" s="1309"/>
      <c r="OBD4" s="1309"/>
      <c r="OBE4" s="1309"/>
      <c r="OBF4" s="1309"/>
      <c r="OBG4" s="1309"/>
      <c r="OBH4" s="1309"/>
      <c r="OBI4" s="1309"/>
      <c r="OBJ4" s="1309"/>
      <c r="OBK4" s="1309"/>
      <c r="OBL4" s="1309"/>
      <c r="OBM4" s="1309"/>
      <c r="OBN4" s="1309"/>
      <c r="OBO4" s="1309"/>
      <c r="OBP4" s="1309"/>
      <c r="OBQ4" s="1309"/>
      <c r="OBR4" s="1309"/>
      <c r="OBS4" s="1309"/>
      <c r="OBT4" s="1309"/>
      <c r="OBU4" s="1309"/>
      <c r="OBV4" s="1309"/>
      <c r="OBW4" s="1309"/>
      <c r="OBX4" s="1309"/>
      <c r="OBY4" s="1309"/>
      <c r="OBZ4" s="1309"/>
      <c r="OCA4" s="1309"/>
      <c r="OCB4" s="1309"/>
      <c r="OCC4" s="1309"/>
      <c r="OCD4" s="1309"/>
      <c r="OCE4" s="1309"/>
      <c r="OCF4" s="1309"/>
      <c r="OCG4" s="1309"/>
      <c r="OCH4" s="1309"/>
      <c r="OCI4" s="1309"/>
      <c r="OCJ4" s="1309"/>
      <c r="OCK4" s="1309"/>
      <c r="OCL4" s="1309"/>
      <c r="OCM4" s="1309"/>
      <c r="OCN4" s="1309"/>
      <c r="OCO4" s="1309"/>
      <c r="OCP4" s="1309"/>
      <c r="OCQ4" s="1309"/>
      <c r="OCR4" s="1309"/>
      <c r="OCS4" s="1309"/>
      <c r="OCT4" s="1309"/>
      <c r="OCU4" s="1309"/>
      <c r="OCV4" s="1309"/>
      <c r="OCW4" s="1309"/>
      <c r="OCX4" s="1309"/>
      <c r="OCY4" s="1309"/>
      <c r="OCZ4" s="1309"/>
      <c r="ODA4" s="1309"/>
      <c r="ODB4" s="1309"/>
      <c r="ODC4" s="1309"/>
      <c r="ODD4" s="1309"/>
      <c r="ODE4" s="1309"/>
      <c r="ODF4" s="1309"/>
      <c r="ODG4" s="1309"/>
      <c r="ODH4" s="1309"/>
      <c r="ODI4" s="1309"/>
      <c r="ODJ4" s="1309"/>
      <c r="ODK4" s="1309"/>
      <c r="ODL4" s="1309"/>
      <c r="ODM4" s="1309"/>
      <c r="ODN4" s="1309"/>
      <c r="ODO4" s="1309"/>
      <c r="ODP4" s="1309"/>
      <c r="ODQ4" s="1309"/>
      <c r="ODR4" s="1309"/>
      <c r="ODS4" s="1309"/>
      <c r="ODT4" s="1309"/>
      <c r="ODU4" s="1309"/>
      <c r="ODV4" s="1309"/>
      <c r="ODW4" s="1309"/>
      <c r="ODX4" s="1309"/>
      <c r="ODY4" s="1309"/>
      <c r="ODZ4" s="1309"/>
      <c r="OEA4" s="1309"/>
      <c r="OEB4" s="1309"/>
      <c r="OEC4" s="1309"/>
      <c r="OED4" s="1309"/>
      <c r="OEE4" s="1309"/>
      <c r="OEF4" s="1309"/>
      <c r="OEG4" s="1309"/>
      <c r="OEH4" s="1309"/>
      <c r="OEI4" s="1309"/>
      <c r="OEJ4" s="1309"/>
      <c r="OEK4" s="1309"/>
      <c r="OEL4" s="1309"/>
      <c r="OEM4" s="1309"/>
      <c r="OEN4" s="1309"/>
      <c r="OEO4" s="1309"/>
      <c r="OEP4" s="1309"/>
      <c r="OEQ4" s="1309"/>
      <c r="OER4" s="1309"/>
      <c r="OES4" s="1309"/>
      <c r="OET4" s="1309"/>
      <c r="OEU4" s="1309"/>
      <c r="OEV4" s="1309"/>
      <c r="OEW4" s="1309"/>
      <c r="OEX4" s="1309"/>
      <c r="OEY4" s="1309"/>
      <c r="OEZ4" s="1309"/>
      <c r="OFA4" s="1309"/>
      <c r="OFB4" s="1309"/>
      <c r="OFC4" s="1309"/>
      <c r="OFD4" s="1309"/>
      <c r="OFE4" s="1309"/>
      <c r="OFF4" s="1309"/>
      <c r="OFG4" s="1309"/>
      <c r="OFH4" s="1309"/>
      <c r="OFI4" s="1309"/>
      <c r="OFJ4" s="1309"/>
      <c r="OFK4" s="1309"/>
      <c r="OFL4" s="1309"/>
      <c r="OFM4" s="1309"/>
      <c r="OFN4" s="1309"/>
      <c r="OFO4" s="1309"/>
      <c r="OFP4" s="1309"/>
      <c r="OFQ4" s="1309"/>
      <c r="OFR4" s="1309"/>
      <c r="OFS4" s="1309"/>
      <c r="OFT4" s="1309"/>
      <c r="OFU4" s="1309"/>
      <c r="OFV4" s="1309"/>
      <c r="OFW4" s="1309"/>
      <c r="OFX4" s="1309"/>
      <c r="OFY4" s="1309"/>
      <c r="OFZ4" s="1309"/>
      <c r="OGA4" s="1309"/>
      <c r="OGB4" s="1309"/>
      <c r="OGC4" s="1309"/>
      <c r="OGD4" s="1309"/>
      <c r="OGE4" s="1309"/>
      <c r="OGF4" s="1309"/>
      <c r="OGG4" s="1309"/>
      <c r="OGH4" s="1309"/>
      <c r="OGI4" s="1309"/>
      <c r="OGJ4" s="1309"/>
      <c r="OGK4" s="1309"/>
      <c r="OGL4" s="1309"/>
      <c r="OGM4" s="1309"/>
      <c r="OGN4" s="1309"/>
      <c r="OGO4" s="1309"/>
      <c r="OGP4" s="1309"/>
      <c r="OGQ4" s="1309"/>
      <c r="OGR4" s="1309"/>
      <c r="OGS4" s="1309"/>
      <c r="OGT4" s="1309"/>
      <c r="OGU4" s="1309"/>
      <c r="OGV4" s="1309"/>
      <c r="OGW4" s="1309"/>
      <c r="OGX4" s="1309"/>
      <c r="OGY4" s="1309"/>
      <c r="OGZ4" s="1309"/>
      <c r="OHA4" s="1309"/>
      <c r="OHB4" s="1309"/>
      <c r="OHC4" s="1309"/>
      <c r="OHD4" s="1309"/>
      <c r="OHE4" s="1309"/>
      <c r="OHF4" s="1309"/>
      <c r="OHG4" s="1309"/>
      <c r="OHH4" s="1309"/>
      <c r="OHI4" s="1309"/>
      <c r="OHJ4" s="1309"/>
      <c r="OHK4" s="1309"/>
      <c r="OHL4" s="1309"/>
      <c r="OHM4" s="1309"/>
      <c r="OHN4" s="1309"/>
      <c r="OHO4" s="1309"/>
      <c r="OHP4" s="1309"/>
      <c r="OHQ4" s="1309"/>
      <c r="OHR4" s="1309"/>
      <c r="OHS4" s="1309"/>
      <c r="OHT4" s="1309"/>
      <c r="OHU4" s="1309"/>
      <c r="OHV4" s="1309"/>
      <c r="OHW4" s="1309"/>
      <c r="OHX4" s="1309"/>
      <c r="OHY4" s="1309"/>
      <c r="OHZ4" s="1309"/>
      <c r="OIA4" s="1309"/>
      <c r="OIB4" s="1309"/>
      <c r="OIC4" s="1309"/>
      <c r="OID4" s="1309"/>
      <c r="OIE4" s="1309"/>
      <c r="OIF4" s="1309"/>
      <c r="OIG4" s="1309"/>
      <c r="OIH4" s="1309"/>
      <c r="OII4" s="1309"/>
      <c r="OIJ4" s="1309"/>
      <c r="OIK4" s="1309"/>
      <c r="OIL4" s="1309"/>
      <c r="OIM4" s="1309"/>
      <c r="OIN4" s="1309"/>
      <c r="OIO4" s="1309"/>
      <c r="OIP4" s="1309"/>
      <c r="OIQ4" s="1309"/>
      <c r="OIR4" s="1309"/>
      <c r="OIS4" s="1309"/>
      <c r="OIT4" s="1309"/>
      <c r="OIU4" s="1309"/>
      <c r="OIV4" s="1309"/>
      <c r="OIW4" s="1309"/>
      <c r="OIX4" s="1309"/>
      <c r="OIY4" s="1309"/>
      <c r="OIZ4" s="1309"/>
      <c r="OJA4" s="1309"/>
      <c r="OJB4" s="1309"/>
      <c r="OJC4" s="1309"/>
      <c r="OJD4" s="1309"/>
      <c r="OJE4" s="1309"/>
      <c r="OJF4" s="1309"/>
      <c r="OJG4" s="1309"/>
      <c r="OJH4" s="1309"/>
      <c r="OJI4" s="1309"/>
      <c r="OJJ4" s="1309"/>
      <c r="OJK4" s="1309"/>
      <c r="OJL4" s="1309"/>
      <c r="OJM4" s="1309"/>
      <c r="OJN4" s="1309"/>
      <c r="OJO4" s="1309"/>
      <c r="OJP4" s="1309"/>
      <c r="OJQ4" s="1309"/>
      <c r="OJR4" s="1309"/>
      <c r="OJS4" s="1309"/>
      <c r="OJT4" s="1309"/>
      <c r="OJU4" s="1309"/>
      <c r="OJV4" s="1309"/>
      <c r="OJW4" s="1309"/>
      <c r="OJX4" s="1309"/>
      <c r="OJY4" s="1309"/>
      <c r="OJZ4" s="1309"/>
      <c r="OKA4" s="1309"/>
      <c r="OKB4" s="1309"/>
      <c r="OKC4" s="1309"/>
      <c r="OKD4" s="1309"/>
      <c r="OKE4" s="1309"/>
      <c r="OKF4" s="1309"/>
      <c r="OKG4" s="1309"/>
      <c r="OKH4" s="1309"/>
      <c r="OKI4" s="1309"/>
      <c r="OKJ4" s="1309"/>
      <c r="OKK4" s="1309"/>
      <c r="OKL4" s="1309"/>
      <c r="OKM4" s="1309"/>
      <c r="OKN4" s="1309"/>
      <c r="OKO4" s="1309"/>
      <c r="OKP4" s="1309"/>
      <c r="OKQ4" s="1309"/>
      <c r="OKR4" s="1309"/>
      <c r="OKS4" s="1309"/>
      <c r="OKT4" s="1309"/>
      <c r="OKU4" s="1309"/>
      <c r="OKV4" s="1309"/>
      <c r="OKW4" s="1309"/>
      <c r="OKX4" s="1309"/>
      <c r="OKY4" s="1309"/>
      <c r="OKZ4" s="1309"/>
      <c r="OLA4" s="1309"/>
      <c r="OLB4" s="1309"/>
      <c r="OLC4" s="1309"/>
      <c r="OLD4" s="1309"/>
      <c r="OLE4" s="1309"/>
      <c r="OLF4" s="1309"/>
      <c r="OLG4" s="1309"/>
      <c r="OLH4" s="1309"/>
      <c r="OLI4" s="1309"/>
      <c r="OLJ4" s="1309"/>
      <c r="OLK4" s="1309"/>
      <c r="OLL4" s="1309"/>
      <c r="OLM4" s="1309"/>
      <c r="OLN4" s="1309"/>
      <c r="OLO4" s="1309"/>
      <c r="OLP4" s="1309"/>
      <c r="OLQ4" s="1309"/>
      <c r="OLR4" s="1309"/>
      <c r="OLS4" s="1309"/>
      <c r="OLT4" s="1309"/>
      <c r="OLU4" s="1309"/>
      <c r="OLV4" s="1309"/>
      <c r="OLW4" s="1309"/>
      <c r="OLX4" s="1309"/>
      <c r="OLY4" s="1309"/>
      <c r="OLZ4" s="1309"/>
      <c r="OMA4" s="1309"/>
      <c r="OMB4" s="1309"/>
      <c r="OMC4" s="1309"/>
      <c r="OMD4" s="1309"/>
      <c r="OME4" s="1309"/>
      <c r="OMF4" s="1309"/>
      <c r="OMG4" s="1309"/>
      <c r="OMH4" s="1309"/>
      <c r="OMI4" s="1309"/>
      <c r="OMJ4" s="1309"/>
      <c r="OMK4" s="1309"/>
      <c r="OML4" s="1309"/>
      <c r="OMM4" s="1309"/>
      <c r="OMN4" s="1309"/>
      <c r="OMO4" s="1309"/>
      <c r="OMP4" s="1309"/>
      <c r="OMQ4" s="1309"/>
      <c r="OMR4" s="1309"/>
      <c r="OMS4" s="1309"/>
      <c r="OMT4" s="1309"/>
      <c r="OMU4" s="1309"/>
      <c r="OMV4" s="1309"/>
      <c r="OMW4" s="1309"/>
      <c r="OMX4" s="1309"/>
      <c r="OMY4" s="1309"/>
      <c r="OMZ4" s="1309"/>
      <c r="ONA4" s="1309"/>
      <c r="ONB4" s="1309"/>
      <c r="ONC4" s="1309"/>
      <c r="OND4" s="1309"/>
      <c r="ONE4" s="1309"/>
      <c r="ONF4" s="1309"/>
      <c r="ONG4" s="1309"/>
      <c r="ONH4" s="1309"/>
      <c r="ONI4" s="1309"/>
      <c r="ONJ4" s="1309"/>
      <c r="ONK4" s="1309"/>
      <c r="ONL4" s="1309"/>
      <c r="ONM4" s="1309"/>
      <c r="ONN4" s="1309"/>
      <c r="ONO4" s="1309"/>
      <c r="ONP4" s="1309"/>
      <c r="ONQ4" s="1309"/>
      <c r="ONR4" s="1309"/>
      <c r="ONS4" s="1309"/>
      <c r="ONT4" s="1309"/>
      <c r="ONU4" s="1309"/>
      <c r="ONV4" s="1309"/>
      <c r="ONW4" s="1309"/>
      <c r="ONX4" s="1309"/>
      <c r="ONY4" s="1309"/>
      <c r="ONZ4" s="1309"/>
      <c r="OOA4" s="1309"/>
      <c r="OOB4" s="1309"/>
      <c r="OOC4" s="1309"/>
      <c r="OOD4" s="1309"/>
      <c r="OOE4" s="1309"/>
      <c r="OOF4" s="1309"/>
      <c r="OOG4" s="1309"/>
      <c r="OOH4" s="1309"/>
      <c r="OOI4" s="1309"/>
      <c r="OOJ4" s="1309"/>
      <c r="OOK4" s="1309"/>
      <c r="OOL4" s="1309"/>
      <c r="OOM4" s="1309"/>
      <c r="OON4" s="1309"/>
      <c r="OOO4" s="1309"/>
      <c r="OOP4" s="1309"/>
      <c r="OOQ4" s="1309"/>
      <c r="OOR4" s="1309"/>
      <c r="OOS4" s="1309"/>
      <c r="OOT4" s="1309"/>
      <c r="OOU4" s="1309"/>
      <c r="OOV4" s="1309"/>
      <c r="OOW4" s="1309"/>
      <c r="OOX4" s="1309"/>
      <c r="OOY4" s="1309"/>
      <c r="OOZ4" s="1309"/>
      <c r="OPA4" s="1309"/>
      <c r="OPB4" s="1309"/>
      <c r="OPC4" s="1309"/>
      <c r="OPD4" s="1309"/>
      <c r="OPE4" s="1309"/>
      <c r="OPF4" s="1309"/>
      <c r="OPG4" s="1309"/>
      <c r="OPH4" s="1309"/>
      <c r="OPI4" s="1309"/>
      <c r="OPJ4" s="1309"/>
      <c r="OPK4" s="1309"/>
      <c r="OPL4" s="1309"/>
      <c r="OPM4" s="1309"/>
      <c r="OPN4" s="1309"/>
      <c r="OPO4" s="1309"/>
      <c r="OPP4" s="1309"/>
      <c r="OPQ4" s="1309"/>
      <c r="OPR4" s="1309"/>
      <c r="OPS4" s="1309"/>
      <c r="OPT4" s="1309"/>
      <c r="OPU4" s="1309"/>
      <c r="OPV4" s="1309"/>
      <c r="OPW4" s="1309"/>
      <c r="OPX4" s="1309"/>
      <c r="OPY4" s="1309"/>
      <c r="OPZ4" s="1309"/>
      <c r="OQA4" s="1309"/>
      <c r="OQB4" s="1309"/>
      <c r="OQC4" s="1309"/>
      <c r="OQD4" s="1309"/>
      <c r="OQE4" s="1309"/>
      <c r="OQF4" s="1309"/>
      <c r="OQG4" s="1309"/>
      <c r="OQH4" s="1309"/>
      <c r="OQI4" s="1309"/>
      <c r="OQJ4" s="1309"/>
      <c r="OQK4" s="1309"/>
      <c r="OQL4" s="1309"/>
      <c r="OQM4" s="1309"/>
      <c r="OQN4" s="1309"/>
      <c r="OQO4" s="1309"/>
      <c r="OQP4" s="1309"/>
      <c r="OQQ4" s="1309"/>
      <c r="OQR4" s="1309"/>
      <c r="OQS4" s="1309"/>
      <c r="OQT4" s="1309"/>
      <c r="OQU4" s="1309"/>
      <c r="OQV4" s="1309"/>
      <c r="OQW4" s="1309"/>
      <c r="OQX4" s="1309"/>
      <c r="OQY4" s="1309"/>
      <c r="OQZ4" s="1309"/>
      <c r="ORA4" s="1309"/>
      <c r="ORB4" s="1309"/>
      <c r="ORC4" s="1309"/>
      <c r="ORD4" s="1309"/>
      <c r="ORE4" s="1309"/>
      <c r="ORF4" s="1309"/>
      <c r="ORG4" s="1309"/>
      <c r="ORH4" s="1309"/>
      <c r="ORI4" s="1309"/>
      <c r="ORJ4" s="1309"/>
      <c r="ORK4" s="1309"/>
      <c r="ORL4" s="1309"/>
      <c r="ORM4" s="1309"/>
      <c r="ORN4" s="1309"/>
      <c r="ORO4" s="1309"/>
      <c r="ORP4" s="1309"/>
      <c r="ORQ4" s="1309"/>
      <c r="ORR4" s="1309"/>
      <c r="ORS4" s="1309"/>
      <c r="ORT4" s="1309"/>
      <c r="ORU4" s="1309"/>
      <c r="ORV4" s="1309"/>
      <c r="ORW4" s="1309"/>
      <c r="ORX4" s="1309"/>
      <c r="ORY4" s="1309"/>
      <c r="ORZ4" s="1309"/>
      <c r="OSA4" s="1309"/>
      <c r="OSB4" s="1309"/>
      <c r="OSC4" s="1309"/>
      <c r="OSD4" s="1309"/>
      <c r="OSE4" s="1309"/>
      <c r="OSF4" s="1309"/>
      <c r="OSG4" s="1309"/>
      <c r="OSH4" s="1309"/>
      <c r="OSI4" s="1309"/>
      <c r="OSJ4" s="1309"/>
      <c r="OSK4" s="1309"/>
      <c r="OSL4" s="1309"/>
      <c r="OSM4" s="1309"/>
      <c r="OSN4" s="1309"/>
      <c r="OSO4" s="1309"/>
      <c r="OSP4" s="1309"/>
      <c r="OSQ4" s="1309"/>
      <c r="OSR4" s="1309"/>
      <c r="OSS4" s="1309"/>
      <c r="OST4" s="1309"/>
      <c r="OSU4" s="1309"/>
      <c r="OSV4" s="1309"/>
      <c r="OSW4" s="1309"/>
      <c r="OSX4" s="1309"/>
      <c r="OSY4" s="1309"/>
      <c r="OSZ4" s="1309"/>
      <c r="OTA4" s="1309"/>
      <c r="OTB4" s="1309"/>
      <c r="OTC4" s="1309"/>
      <c r="OTD4" s="1309"/>
      <c r="OTE4" s="1309"/>
      <c r="OTF4" s="1309"/>
      <c r="OTG4" s="1309"/>
      <c r="OTH4" s="1309"/>
      <c r="OTI4" s="1309"/>
      <c r="OTJ4" s="1309"/>
      <c r="OTK4" s="1309"/>
      <c r="OTL4" s="1309"/>
      <c r="OTM4" s="1309"/>
      <c r="OTN4" s="1309"/>
      <c r="OTO4" s="1309"/>
      <c r="OTP4" s="1309"/>
      <c r="OTQ4" s="1309"/>
      <c r="OTR4" s="1309"/>
      <c r="OTS4" s="1309"/>
      <c r="OTT4" s="1309"/>
      <c r="OTU4" s="1309"/>
      <c r="OTV4" s="1309"/>
      <c r="OTW4" s="1309"/>
      <c r="OTX4" s="1309"/>
      <c r="OTY4" s="1309"/>
      <c r="OTZ4" s="1309"/>
      <c r="OUA4" s="1309"/>
      <c r="OUB4" s="1309"/>
      <c r="OUC4" s="1309"/>
      <c r="OUD4" s="1309"/>
      <c r="OUE4" s="1309"/>
      <c r="OUF4" s="1309"/>
      <c r="OUG4" s="1309"/>
      <c r="OUH4" s="1309"/>
      <c r="OUI4" s="1309"/>
      <c r="OUJ4" s="1309"/>
      <c r="OUK4" s="1309"/>
      <c r="OUL4" s="1309"/>
      <c r="OUM4" s="1309"/>
      <c r="OUN4" s="1309"/>
      <c r="OUO4" s="1309"/>
      <c r="OUP4" s="1309"/>
      <c r="OUQ4" s="1309"/>
      <c r="OUR4" s="1309"/>
      <c r="OUS4" s="1309"/>
      <c r="OUT4" s="1309"/>
      <c r="OUU4" s="1309"/>
      <c r="OUV4" s="1309"/>
      <c r="OUW4" s="1309"/>
      <c r="OUX4" s="1309"/>
      <c r="OUY4" s="1309"/>
      <c r="OUZ4" s="1309"/>
      <c r="OVA4" s="1309"/>
      <c r="OVB4" s="1309"/>
      <c r="OVC4" s="1309"/>
      <c r="OVD4" s="1309"/>
      <c r="OVE4" s="1309"/>
      <c r="OVF4" s="1309"/>
      <c r="OVG4" s="1309"/>
      <c r="OVH4" s="1309"/>
      <c r="OVI4" s="1309"/>
      <c r="OVJ4" s="1309"/>
      <c r="OVK4" s="1309"/>
      <c r="OVL4" s="1309"/>
      <c r="OVM4" s="1309"/>
      <c r="OVN4" s="1309"/>
      <c r="OVO4" s="1309"/>
      <c r="OVP4" s="1309"/>
      <c r="OVQ4" s="1309"/>
      <c r="OVR4" s="1309"/>
      <c r="OVS4" s="1309"/>
      <c r="OVT4" s="1309"/>
      <c r="OVU4" s="1309"/>
      <c r="OVV4" s="1309"/>
      <c r="OVW4" s="1309"/>
      <c r="OVX4" s="1309"/>
      <c r="OVY4" s="1309"/>
      <c r="OVZ4" s="1309"/>
      <c r="OWA4" s="1309"/>
      <c r="OWB4" s="1309"/>
      <c r="OWC4" s="1309"/>
      <c r="OWD4" s="1309"/>
      <c r="OWE4" s="1309"/>
      <c r="OWF4" s="1309"/>
      <c r="OWG4" s="1309"/>
      <c r="OWH4" s="1309"/>
      <c r="OWI4" s="1309"/>
      <c r="OWJ4" s="1309"/>
      <c r="OWK4" s="1309"/>
      <c r="OWL4" s="1309"/>
      <c r="OWM4" s="1309"/>
      <c r="OWN4" s="1309"/>
      <c r="OWO4" s="1309"/>
      <c r="OWP4" s="1309"/>
      <c r="OWQ4" s="1309"/>
      <c r="OWR4" s="1309"/>
      <c r="OWS4" s="1309"/>
      <c r="OWT4" s="1309"/>
      <c r="OWU4" s="1309"/>
      <c r="OWV4" s="1309"/>
      <c r="OWW4" s="1309"/>
      <c r="OWX4" s="1309"/>
      <c r="OWY4" s="1309"/>
      <c r="OWZ4" s="1309"/>
      <c r="OXA4" s="1309"/>
      <c r="OXB4" s="1309"/>
      <c r="OXC4" s="1309"/>
      <c r="OXD4" s="1309"/>
      <c r="OXE4" s="1309"/>
      <c r="OXF4" s="1309"/>
      <c r="OXG4" s="1309"/>
      <c r="OXH4" s="1309"/>
      <c r="OXI4" s="1309"/>
      <c r="OXJ4" s="1309"/>
      <c r="OXK4" s="1309"/>
      <c r="OXL4" s="1309"/>
      <c r="OXM4" s="1309"/>
      <c r="OXN4" s="1309"/>
      <c r="OXO4" s="1309"/>
      <c r="OXP4" s="1309"/>
      <c r="OXQ4" s="1309"/>
      <c r="OXR4" s="1309"/>
      <c r="OXS4" s="1309"/>
      <c r="OXT4" s="1309"/>
      <c r="OXU4" s="1309"/>
      <c r="OXV4" s="1309"/>
      <c r="OXW4" s="1309"/>
      <c r="OXX4" s="1309"/>
      <c r="OXY4" s="1309"/>
      <c r="OXZ4" s="1309"/>
      <c r="OYA4" s="1309"/>
      <c r="OYB4" s="1309"/>
      <c r="OYC4" s="1309"/>
      <c r="OYD4" s="1309"/>
      <c r="OYE4" s="1309"/>
      <c r="OYF4" s="1309"/>
      <c r="OYG4" s="1309"/>
      <c r="OYH4" s="1309"/>
      <c r="OYI4" s="1309"/>
      <c r="OYJ4" s="1309"/>
      <c r="OYK4" s="1309"/>
      <c r="OYL4" s="1309"/>
      <c r="OYM4" s="1309"/>
      <c r="OYN4" s="1309"/>
      <c r="OYO4" s="1309"/>
      <c r="OYP4" s="1309"/>
      <c r="OYQ4" s="1309"/>
      <c r="OYR4" s="1309"/>
      <c r="OYS4" s="1309"/>
      <c r="OYT4" s="1309"/>
      <c r="OYU4" s="1309"/>
      <c r="OYV4" s="1309"/>
      <c r="OYW4" s="1309"/>
      <c r="OYX4" s="1309"/>
      <c r="OYY4" s="1309"/>
      <c r="OYZ4" s="1309"/>
      <c r="OZA4" s="1309"/>
      <c r="OZB4" s="1309"/>
      <c r="OZC4" s="1309"/>
      <c r="OZD4" s="1309"/>
      <c r="OZE4" s="1309"/>
      <c r="OZF4" s="1309"/>
      <c r="OZG4" s="1309"/>
      <c r="OZH4" s="1309"/>
      <c r="OZI4" s="1309"/>
      <c r="OZJ4" s="1309"/>
      <c r="OZK4" s="1309"/>
      <c r="OZL4" s="1309"/>
      <c r="OZM4" s="1309"/>
      <c r="OZN4" s="1309"/>
      <c r="OZO4" s="1309"/>
      <c r="OZP4" s="1309"/>
      <c r="OZQ4" s="1309"/>
      <c r="OZR4" s="1309"/>
      <c r="OZS4" s="1309"/>
      <c r="OZT4" s="1309"/>
      <c r="OZU4" s="1309"/>
      <c r="OZV4" s="1309"/>
      <c r="OZW4" s="1309"/>
      <c r="OZX4" s="1309"/>
      <c r="OZY4" s="1309"/>
      <c r="OZZ4" s="1309"/>
      <c r="PAA4" s="1309"/>
      <c r="PAB4" s="1309"/>
      <c r="PAC4" s="1309"/>
      <c r="PAD4" s="1309"/>
      <c r="PAE4" s="1309"/>
      <c r="PAF4" s="1309"/>
      <c r="PAG4" s="1309"/>
      <c r="PAH4" s="1309"/>
      <c r="PAI4" s="1309"/>
      <c r="PAJ4" s="1309"/>
      <c r="PAK4" s="1309"/>
      <c r="PAL4" s="1309"/>
      <c r="PAM4" s="1309"/>
      <c r="PAN4" s="1309"/>
      <c r="PAO4" s="1309"/>
      <c r="PAP4" s="1309"/>
      <c r="PAQ4" s="1309"/>
      <c r="PAR4" s="1309"/>
      <c r="PAS4" s="1309"/>
      <c r="PAT4" s="1309"/>
      <c r="PAU4" s="1309"/>
      <c r="PAV4" s="1309"/>
      <c r="PAW4" s="1309"/>
      <c r="PAX4" s="1309"/>
      <c r="PAY4" s="1309"/>
      <c r="PAZ4" s="1309"/>
      <c r="PBA4" s="1309"/>
      <c r="PBB4" s="1309"/>
      <c r="PBC4" s="1309"/>
      <c r="PBD4" s="1309"/>
      <c r="PBE4" s="1309"/>
      <c r="PBF4" s="1309"/>
      <c r="PBG4" s="1309"/>
      <c r="PBH4" s="1309"/>
      <c r="PBI4" s="1309"/>
      <c r="PBJ4" s="1309"/>
      <c r="PBK4" s="1309"/>
      <c r="PBL4" s="1309"/>
      <c r="PBM4" s="1309"/>
      <c r="PBN4" s="1309"/>
      <c r="PBO4" s="1309"/>
      <c r="PBP4" s="1309"/>
      <c r="PBQ4" s="1309"/>
      <c r="PBR4" s="1309"/>
      <c r="PBS4" s="1309"/>
      <c r="PBT4" s="1309"/>
      <c r="PBU4" s="1309"/>
      <c r="PBV4" s="1309"/>
      <c r="PBW4" s="1309"/>
      <c r="PBX4" s="1309"/>
      <c r="PBY4" s="1309"/>
      <c r="PBZ4" s="1309"/>
      <c r="PCA4" s="1309"/>
      <c r="PCB4" s="1309"/>
      <c r="PCC4" s="1309"/>
      <c r="PCD4" s="1309"/>
      <c r="PCE4" s="1309"/>
      <c r="PCF4" s="1309"/>
      <c r="PCG4" s="1309"/>
      <c r="PCH4" s="1309"/>
      <c r="PCI4" s="1309"/>
      <c r="PCJ4" s="1309"/>
      <c r="PCK4" s="1309"/>
      <c r="PCL4" s="1309"/>
      <c r="PCM4" s="1309"/>
      <c r="PCN4" s="1309"/>
      <c r="PCO4" s="1309"/>
      <c r="PCP4" s="1309"/>
      <c r="PCQ4" s="1309"/>
      <c r="PCR4" s="1309"/>
      <c r="PCS4" s="1309"/>
      <c r="PCT4" s="1309"/>
      <c r="PCU4" s="1309"/>
      <c r="PCV4" s="1309"/>
      <c r="PCW4" s="1309"/>
      <c r="PCX4" s="1309"/>
      <c r="PCY4" s="1309"/>
      <c r="PCZ4" s="1309"/>
      <c r="PDA4" s="1309"/>
      <c r="PDB4" s="1309"/>
      <c r="PDC4" s="1309"/>
      <c r="PDD4" s="1309"/>
      <c r="PDE4" s="1309"/>
      <c r="PDF4" s="1309"/>
      <c r="PDG4" s="1309"/>
      <c r="PDH4" s="1309"/>
      <c r="PDI4" s="1309"/>
      <c r="PDJ4" s="1309"/>
      <c r="PDK4" s="1309"/>
      <c r="PDL4" s="1309"/>
      <c r="PDM4" s="1309"/>
      <c r="PDN4" s="1309"/>
      <c r="PDO4" s="1309"/>
      <c r="PDP4" s="1309"/>
      <c r="PDQ4" s="1309"/>
      <c r="PDR4" s="1309"/>
      <c r="PDS4" s="1309"/>
      <c r="PDT4" s="1309"/>
      <c r="PDU4" s="1309"/>
      <c r="PDV4" s="1309"/>
      <c r="PDW4" s="1309"/>
      <c r="PDX4" s="1309"/>
      <c r="PDY4" s="1309"/>
      <c r="PDZ4" s="1309"/>
      <c r="PEA4" s="1309"/>
      <c r="PEB4" s="1309"/>
      <c r="PEC4" s="1309"/>
      <c r="PED4" s="1309"/>
      <c r="PEE4" s="1309"/>
      <c r="PEF4" s="1309"/>
      <c r="PEG4" s="1309"/>
      <c r="PEH4" s="1309"/>
      <c r="PEI4" s="1309"/>
      <c r="PEJ4" s="1309"/>
      <c r="PEK4" s="1309"/>
      <c r="PEL4" s="1309"/>
      <c r="PEM4" s="1309"/>
      <c r="PEN4" s="1309"/>
      <c r="PEO4" s="1309"/>
      <c r="PEP4" s="1309"/>
      <c r="PEQ4" s="1309"/>
      <c r="PER4" s="1309"/>
      <c r="PES4" s="1309"/>
      <c r="PET4" s="1309"/>
      <c r="PEU4" s="1309"/>
      <c r="PEV4" s="1309"/>
      <c r="PEW4" s="1309"/>
      <c r="PEX4" s="1309"/>
      <c r="PEY4" s="1309"/>
      <c r="PEZ4" s="1309"/>
      <c r="PFA4" s="1309"/>
      <c r="PFB4" s="1309"/>
      <c r="PFC4" s="1309"/>
      <c r="PFD4" s="1309"/>
      <c r="PFE4" s="1309"/>
      <c r="PFF4" s="1309"/>
      <c r="PFG4" s="1309"/>
      <c r="PFH4" s="1309"/>
      <c r="PFI4" s="1309"/>
      <c r="PFJ4" s="1309"/>
      <c r="PFK4" s="1309"/>
      <c r="PFL4" s="1309"/>
      <c r="PFM4" s="1309"/>
      <c r="PFN4" s="1309"/>
      <c r="PFO4" s="1309"/>
      <c r="PFP4" s="1309"/>
      <c r="PFQ4" s="1309"/>
      <c r="PFR4" s="1309"/>
      <c r="PFS4" s="1309"/>
      <c r="PFT4" s="1309"/>
      <c r="PFU4" s="1309"/>
      <c r="PFV4" s="1309"/>
      <c r="PFW4" s="1309"/>
      <c r="PFX4" s="1309"/>
      <c r="PFY4" s="1309"/>
      <c r="PFZ4" s="1309"/>
      <c r="PGA4" s="1309"/>
      <c r="PGB4" s="1309"/>
      <c r="PGC4" s="1309"/>
      <c r="PGD4" s="1309"/>
      <c r="PGE4" s="1309"/>
      <c r="PGF4" s="1309"/>
      <c r="PGG4" s="1309"/>
      <c r="PGH4" s="1309"/>
      <c r="PGI4" s="1309"/>
      <c r="PGJ4" s="1309"/>
      <c r="PGK4" s="1309"/>
      <c r="PGL4" s="1309"/>
      <c r="PGM4" s="1309"/>
      <c r="PGN4" s="1309"/>
      <c r="PGO4" s="1309"/>
      <c r="PGP4" s="1309"/>
      <c r="PGQ4" s="1309"/>
      <c r="PGR4" s="1309"/>
      <c r="PGS4" s="1309"/>
      <c r="PGT4" s="1309"/>
      <c r="PGU4" s="1309"/>
      <c r="PGV4" s="1309"/>
      <c r="PGW4" s="1309"/>
      <c r="PGX4" s="1309"/>
      <c r="PGY4" s="1309"/>
      <c r="PGZ4" s="1309"/>
      <c r="PHA4" s="1309"/>
      <c r="PHB4" s="1309"/>
      <c r="PHC4" s="1309"/>
      <c r="PHD4" s="1309"/>
      <c r="PHE4" s="1309"/>
      <c r="PHF4" s="1309"/>
      <c r="PHG4" s="1309"/>
      <c r="PHH4" s="1309"/>
      <c r="PHI4" s="1309"/>
      <c r="PHJ4" s="1309"/>
      <c r="PHK4" s="1309"/>
      <c r="PHL4" s="1309"/>
      <c r="PHM4" s="1309"/>
      <c r="PHN4" s="1309"/>
      <c r="PHO4" s="1309"/>
      <c r="PHP4" s="1309"/>
      <c r="PHQ4" s="1309"/>
      <c r="PHR4" s="1309"/>
      <c r="PHS4" s="1309"/>
      <c r="PHT4" s="1309"/>
      <c r="PHU4" s="1309"/>
      <c r="PHV4" s="1309"/>
      <c r="PHW4" s="1309"/>
      <c r="PHX4" s="1309"/>
      <c r="PHY4" s="1309"/>
      <c r="PHZ4" s="1309"/>
      <c r="PIA4" s="1309"/>
      <c r="PIB4" s="1309"/>
      <c r="PIC4" s="1309"/>
      <c r="PID4" s="1309"/>
      <c r="PIE4" s="1309"/>
      <c r="PIF4" s="1309"/>
      <c r="PIG4" s="1309"/>
      <c r="PIH4" s="1309"/>
      <c r="PII4" s="1309"/>
      <c r="PIJ4" s="1309"/>
      <c r="PIK4" s="1309"/>
      <c r="PIL4" s="1309"/>
      <c r="PIM4" s="1309"/>
      <c r="PIN4" s="1309"/>
      <c r="PIO4" s="1309"/>
      <c r="PIP4" s="1309"/>
      <c r="PIQ4" s="1309"/>
      <c r="PIR4" s="1309"/>
      <c r="PIS4" s="1309"/>
      <c r="PIT4" s="1309"/>
      <c r="PIU4" s="1309"/>
      <c r="PIV4" s="1309"/>
      <c r="PIW4" s="1309"/>
      <c r="PIX4" s="1309"/>
      <c r="PIY4" s="1309"/>
      <c r="PIZ4" s="1309"/>
      <c r="PJA4" s="1309"/>
      <c r="PJB4" s="1309"/>
      <c r="PJC4" s="1309"/>
      <c r="PJD4" s="1309"/>
      <c r="PJE4" s="1309"/>
      <c r="PJF4" s="1309"/>
      <c r="PJG4" s="1309"/>
      <c r="PJH4" s="1309"/>
      <c r="PJI4" s="1309"/>
      <c r="PJJ4" s="1309"/>
      <c r="PJK4" s="1309"/>
      <c r="PJL4" s="1309"/>
      <c r="PJM4" s="1309"/>
      <c r="PJN4" s="1309"/>
      <c r="PJO4" s="1309"/>
      <c r="PJP4" s="1309"/>
      <c r="PJQ4" s="1309"/>
      <c r="PJR4" s="1309"/>
      <c r="PJS4" s="1309"/>
      <c r="PJT4" s="1309"/>
      <c r="PJU4" s="1309"/>
      <c r="PJV4" s="1309"/>
      <c r="PJW4" s="1309"/>
      <c r="PJX4" s="1309"/>
      <c r="PJY4" s="1309"/>
      <c r="PJZ4" s="1309"/>
      <c r="PKA4" s="1309"/>
      <c r="PKB4" s="1309"/>
      <c r="PKC4" s="1309"/>
      <c r="PKD4" s="1309"/>
      <c r="PKE4" s="1309"/>
      <c r="PKF4" s="1309"/>
      <c r="PKG4" s="1309"/>
      <c r="PKH4" s="1309"/>
      <c r="PKI4" s="1309"/>
      <c r="PKJ4" s="1309"/>
      <c r="PKK4" s="1309"/>
      <c r="PKL4" s="1309"/>
      <c r="PKM4" s="1309"/>
      <c r="PKN4" s="1309"/>
      <c r="PKO4" s="1309"/>
      <c r="PKP4" s="1309"/>
      <c r="PKQ4" s="1309"/>
      <c r="PKR4" s="1309"/>
      <c r="PKS4" s="1309"/>
      <c r="PKT4" s="1309"/>
      <c r="PKU4" s="1309"/>
      <c r="PKV4" s="1309"/>
      <c r="PKW4" s="1309"/>
      <c r="PKX4" s="1309"/>
      <c r="PKY4" s="1309"/>
      <c r="PKZ4" s="1309"/>
      <c r="PLA4" s="1309"/>
      <c r="PLB4" s="1309"/>
      <c r="PLC4" s="1309"/>
      <c r="PLD4" s="1309"/>
      <c r="PLE4" s="1309"/>
      <c r="PLF4" s="1309"/>
      <c r="PLG4" s="1309"/>
      <c r="PLH4" s="1309"/>
      <c r="PLI4" s="1309"/>
      <c r="PLJ4" s="1309"/>
      <c r="PLK4" s="1309"/>
      <c r="PLL4" s="1309"/>
      <c r="PLM4" s="1309"/>
      <c r="PLN4" s="1309"/>
      <c r="PLO4" s="1309"/>
      <c r="PLP4" s="1309"/>
      <c r="PLQ4" s="1309"/>
      <c r="PLR4" s="1309"/>
      <c r="PLS4" s="1309"/>
      <c r="PLT4" s="1309"/>
      <c r="PLU4" s="1309"/>
      <c r="PLV4" s="1309"/>
      <c r="PLW4" s="1309"/>
      <c r="PLX4" s="1309"/>
      <c r="PLY4" s="1309"/>
      <c r="PLZ4" s="1309"/>
      <c r="PMA4" s="1309"/>
      <c r="PMB4" s="1309"/>
      <c r="PMC4" s="1309"/>
      <c r="PMD4" s="1309"/>
      <c r="PME4" s="1309"/>
      <c r="PMF4" s="1309"/>
      <c r="PMG4" s="1309"/>
      <c r="PMH4" s="1309"/>
      <c r="PMI4" s="1309"/>
      <c r="PMJ4" s="1309"/>
      <c r="PMK4" s="1309"/>
      <c r="PML4" s="1309"/>
      <c r="PMM4" s="1309"/>
      <c r="PMN4" s="1309"/>
      <c r="PMO4" s="1309"/>
      <c r="PMP4" s="1309"/>
      <c r="PMQ4" s="1309"/>
      <c r="PMR4" s="1309"/>
      <c r="PMS4" s="1309"/>
      <c r="PMT4" s="1309"/>
      <c r="PMU4" s="1309"/>
      <c r="PMV4" s="1309"/>
      <c r="PMW4" s="1309"/>
      <c r="PMX4" s="1309"/>
      <c r="PMY4" s="1309"/>
      <c r="PMZ4" s="1309"/>
      <c r="PNA4" s="1309"/>
      <c r="PNB4" s="1309"/>
      <c r="PNC4" s="1309"/>
      <c r="PND4" s="1309"/>
      <c r="PNE4" s="1309"/>
      <c r="PNF4" s="1309"/>
      <c r="PNG4" s="1309"/>
      <c r="PNH4" s="1309"/>
      <c r="PNI4" s="1309"/>
      <c r="PNJ4" s="1309"/>
      <c r="PNK4" s="1309"/>
      <c r="PNL4" s="1309"/>
      <c r="PNM4" s="1309"/>
      <c r="PNN4" s="1309"/>
      <c r="PNO4" s="1309"/>
      <c r="PNP4" s="1309"/>
      <c r="PNQ4" s="1309"/>
      <c r="PNR4" s="1309"/>
      <c r="PNS4" s="1309"/>
      <c r="PNT4" s="1309"/>
      <c r="PNU4" s="1309"/>
      <c r="PNV4" s="1309"/>
      <c r="PNW4" s="1309"/>
      <c r="PNX4" s="1309"/>
      <c r="PNY4" s="1309"/>
      <c r="PNZ4" s="1309"/>
      <c r="POA4" s="1309"/>
      <c r="POB4" s="1309"/>
      <c r="POC4" s="1309"/>
      <c r="POD4" s="1309"/>
      <c r="POE4" s="1309"/>
      <c r="POF4" s="1309"/>
      <c r="POG4" s="1309"/>
      <c r="POH4" s="1309"/>
      <c r="POI4" s="1309"/>
      <c r="POJ4" s="1309"/>
      <c r="POK4" s="1309"/>
      <c r="POL4" s="1309"/>
      <c r="POM4" s="1309"/>
      <c r="PON4" s="1309"/>
      <c r="POO4" s="1309"/>
      <c r="POP4" s="1309"/>
      <c r="POQ4" s="1309"/>
      <c r="POR4" s="1309"/>
      <c r="POS4" s="1309"/>
      <c r="POT4" s="1309"/>
      <c r="POU4" s="1309"/>
      <c r="POV4" s="1309"/>
      <c r="POW4" s="1309"/>
      <c r="POX4" s="1309"/>
      <c r="POY4" s="1309"/>
      <c r="POZ4" s="1309"/>
      <c r="PPA4" s="1309"/>
      <c r="PPB4" s="1309"/>
      <c r="PPC4" s="1309"/>
      <c r="PPD4" s="1309"/>
      <c r="PPE4" s="1309"/>
      <c r="PPF4" s="1309"/>
      <c r="PPG4" s="1309"/>
      <c r="PPH4" s="1309"/>
      <c r="PPI4" s="1309"/>
      <c r="PPJ4" s="1309"/>
      <c r="PPK4" s="1309"/>
      <c r="PPL4" s="1309"/>
      <c r="PPM4" s="1309"/>
      <c r="PPN4" s="1309"/>
      <c r="PPO4" s="1309"/>
      <c r="PPP4" s="1309"/>
      <c r="PPQ4" s="1309"/>
      <c r="PPR4" s="1309"/>
      <c r="PPS4" s="1309"/>
      <c r="PPT4" s="1309"/>
      <c r="PPU4" s="1309"/>
      <c r="PPV4" s="1309"/>
      <c r="PPW4" s="1309"/>
      <c r="PPX4" s="1309"/>
      <c r="PPY4" s="1309"/>
      <c r="PPZ4" s="1309"/>
      <c r="PQA4" s="1309"/>
      <c r="PQB4" s="1309"/>
      <c r="PQC4" s="1309"/>
      <c r="PQD4" s="1309"/>
      <c r="PQE4" s="1309"/>
      <c r="PQF4" s="1309"/>
      <c r="PQG4" s="1309"/>
      <c r="PQH4" s="1309"/>
      <c r="PQI4" s="1309"/>
      <c r="PQJ4" s="1309"/>
      <c r="PQK4" s="1309"/>
      <c r="PQL4" s="1309"/>
      <c r="PQM4" s="1309"/>
      <c r="PQN4" s="1309"/>
      <c r="PQO4" s="1309"/>
      <c r="PQP4" s="1309"/>
      <c r="PQQ4" s="1309"/>
      <c r="PQR4" s="1309"/>
      <c r="PQS4" s="1309"/>
      <c r="PQT4" s="1309"/>
      <c r="PQU4" s="1309"/>
      <c r="PQV4" s="1309"/>
      <c r="PQW4" s="1309"/>
      <c r="PQX4" s="1309"/>
      <c r="PQY4" s="1309"/>
      <c r="PQZ4" s="1309"/>
      <c r="PRA4" s="1309"/>
      <c r="PRB4" s="1309"/>
      <c r="PRC4" s="1309"/>
      <c r="PRD4" s="1309"/>
      <c r="PRE4" s="1309"/>
      <c r="PRF4" s="1309"/>
      <c r="PRG4" s="1309"/>
      <c r="PRH4" s="1309"/>
      <c r="PRI4" s="1309"/>
      <c r="PRJ4" s="1309"/>
      <c r="PRK4" s="1309"/>
      <c r="PRL4" s="1309"/>
      <c r="PRM4" s="1309"/>
      <c r="PRN4" s="1309"/>
      <c r="PRO4" s="1309"/>
      <c r="PRP4" s="1309"/>
      <c r="PRQ4" s="1309"/>
      <c r="PRR4" s="1309"/>
      <c r="PRS4" s="1309"/>
      <c r="PRT4" s="1309"/>
      <c r="PRU4" s="1309"/>
      <c r="PRV4" s="1309"/>
      <c r="PRW4" s="1309"/>
      <c r="PRX4" s="1309"/>
      <c r="PRY4" s="1309"/>
      <c r="PRZ4" s="1309"/>
      <c r="PSA4" s="1309"/>
      <c r="PSB4" s="1309"/>
      <c r="PSC4" s="1309"/>
      <c r="PSD4" s="1309"/>
      <c r="PSE4" s="1309"/>
      <c r="PSF4" s="1309"/>
      <c r="PSG4" s="1309"/>
      <c r="PSH4" s="1309"/>
      <c r="PSI4" s="1309"/>
      <c r="PSJ4" s="1309"/>
      <c r="PSK4" s="1309"/>
      <c r="PSL4" s="1309"/>
      <c r="PSM4" s="1309"/>
      <c r="PSN4" s="1309"/>
      <c r="PSO4" s="1309"/>
      <c r="PSP4" s="1309"/>
      <c r="PSQ4" s="1309"/>
      <c r="PSR4" s="1309"/>
      <c r="PSS4" s="1309"/>
      <c r="PST4" s="1309"/>
      <c r="PSU4" s="1309"/>
      <c r="PSV4" s="1309"/>
      <c r="PSW4" s="1309"/>
      <c r="PSX4" s="1309"/>
      <c r="PSY4" s="1309"/>
      <c r="PSZ4" s="1309"/>
      <c r="PTA4" s="1309"/>
      <c r="PTB4" s="1309"/>
      <c r="PTC4" s="1309"/>
      <c r="PTD4" s="1309"/>
      <c r="PTE4" s="1309"/>
      <c r="PTF4" s="1309"/>
      <c r="PTG4" s="1309"/>
      <c r="PTH4" s="1309"/>
      <c r="PTI4" s="1309"/>
      <c r="PTJ4" s="1309"/>
      <c r="PTK4" s="1309"/>
      <c r="PTL4" s="1309"/>
      <c r="PTM4" s="1309"/>
      <c r="PTN4" s="1309"/>
      <c r="PTO4" s="1309"/>
      <c r="PTP4" s="1309"/>
      <c r="PTQ4" s="1309"/>
      <c r="PTR4" s="1309"/>
      <c r="PTS4" s="1309"/>
      <c r="PTT4" s="1309"/>
      <c r="PTU4" s="1309"/>
      <c r="PTV4" s="1309"/>
      <c r="PTW4" s="1309"/>
      <c r="PTX4" s="1309"/>
      <c r="PTY4" s="1309"/>
      <c r="PTZ4" s="1309"/>
      <c r="PUA4" s="1309"/>
      <c r="PUB4" s="1309"/>
      <c r="PUC4" s="1309"/>
      <c r="PUD4" s="1309"/>
      <c r="PUE4" s="1309"/>
      <c r="PUF4" s="1309"/>
      <c r="PUG4" s="1309"/>
      <c r="PUH4" s="1309"/>
      <c r="PUI4" s="1309"/>
      <c r="PUJ4" s="1309"/>
      <c r="PUK4" s="1309"/>
      <c r="PUL4" s="1309"/>
      <c r="PUM4" s="1309"/>
      <c r="PUN4" s="1309"/>
      <c r="PUO4" s="1309"/>
      <c r="PUP4" s="1309"/>
      <c r="PUQ4" s="1309"/>
      <c r="PUR4" s="1309"/>
      <c r="PUS4" s="1309"/>
      <c r="PUT4" s="1309"/>
      <c r="PUU4" s="1309"/>
      <c r="PUV4" s="1309"/>
      <c r="PUW4" s="1309"/>
      <c r="PUX4" s="1309"/>
      <c r="PUY4" s="1309"/>
      <c r="PUZ4" s="1309"/>
      <c r="PVA4" s="1309"/>
      <c r="PVB4" s="1309"/>
      <c r="PVC4" s="1309"/>
      <c r="PVD4" s="1309"/>
      <c r="PVE4" s="1309"/>
      <c r="PVF4" s="1309"/>
      <c r="PVG4" s="1309"/>
      <c r="PVH4" s="1309"/>
      <c r="PVI4" s="1309"/>
      <c r="PVJ4" s="1309"/>
      <c r="PVK4" s="1309"/>
      <c r="PVL4" s="1309"/>
      <c r="PVM4" s="1309"/>
      <c r="PVN4" s="1309"/>
      <c r="PVO4" s="1309"/>
      <c r="PVP4" s="1309"/>
      <c r="PVQ4" s="1309"/>
      <c r="PVR4" s="1309"/>
      <c r="PVS4" s="1309"/>
      <c r="PVT4" s="1309"/>
      <c r="PVU4" s="1309"/>
      <c r="PVV4" s="1309"/>
      <c r="PVW4" s="1309"/>
      <c r="PVX4" s="1309"/>
      <c r="PVY4" s="1309"/>
      <c r="PVZ4" s="1309"/>
      <c r="PWA4" s="1309"/>
      <c r="PWB4" s="1309"/>
      <c r="PWC4" s="1309"/>
      <c r="PWD4" s="1309"/>
      <c r="PWE4" s="1309"/>
      <c r="PWF4" s="1309"/>
      <c r="PWG4" s="1309"/>
      <c r="PWH4" s="1309"/>
      <c r="PWI4" s="1309"/>
      <c r="PWJ4" s="1309"/>
      <c r="PWK4" s="1309"/>
      <c r="PWL4" s="1309"/>
      <c r="PWM4" s="1309"/>
      <c r="PWN4" s="1309"/>
      <c r="PWO4" s="1309"/>
      <c r="PWP4" s="1309"/>
      <c r="PWQ4" s="1309"/>
      <c r="PWR4" s="1309"/>
      <c r="PWS4" s="1309"/>
      <c r="PWT4" s="1309"/>
      <c r="PWU4" s="1309"/>
      <c r="PWV4" s="1309"/>
      <c r="PWW4" s="1309"/>
      <c r="PWX4" s="1309"/>
      <c r="PWY4" s="1309"/>
      <c r="PWZ4" s="1309"/>
      <c r="PXA4" s="1309"/>
      <c r="PXB4" s="1309"/>
      <c r="PXC4" s="1309"/>
      <c r="PXD4" s="1309"/>
      <c r="PXE4" s="1309"/>
      <c r="PXF4" s="1309"/>
      <c r="PXG4" s="1309"/>
      <c r="PXH4" s="1309"/>
      <c r="PXI4" s="1309"/>
      <c r="PXJ4" s="1309"/>
      <c r="PXK4" s="1309"/>
      <c r="PXL4" s="1309"/>
      <c r="PXM4" s="1309"/>
      <c r="PXN4" s="1309"/>
      <c r="PXO4" s="1309"/>
      <c r="PXP4" s="1309"/>
      <c r="PXQ4" s="1309"/>
      <c r="PXR4" s="1309"/>
      <c r="PXS4" s="1309"/>
      <c r="PXT4" s="1309"/>
      <c r="PXU4" s="1309"/>
      <c r="PXV4" s="1309"/>
      <c r="PXW4" s="1309"/>
      <c r="PXX4" s="1309"/>
      <c r="PXY4" s="1309"/>
      <c r="PXZ4" s="1309"/>
      <c r="PYA4" s="1309"/>
      <c r="PYB4" s="1309"/>
      <c r="PYC4" s="1309"/>
      <c r="PYD4" s="1309"/>
      <c r="PYE4" s="1309"/>
      <c r="PYF4" s="1309"/>
      <c r="PYG4" s="1309"/>
      <c r="PYH4" s="1309"/>
      <c r="PYI4" s="1309"/>
      <c r="PYJ4" s="1309"/>
      <c r="PYK4" s="1309"/>
      <c r="PYL4" s="1309"/>
      <c r="PYM4" s="1309"/>
      <c r="PYN4" s="1309"/>
      <c r="PYO4" s="1309"/>
      <c r="PYP4" s="1309"/>
      <c r="PYQ4" s="1309"/>
      <c r="PYR4" s="1309"/>
      <c r="PYS4" s="1309"/>
      <c r="PYT4" s="1309"/>
      <c r="PYU4" s="1309"/>
      <c r="PYV4" s="1309"/>
      <c r="PYW4" s="1309"/>
      <c r="PYX4" s="1309"/>
      <c r="PYY4" s="1309"/>
      <c r="PYZ4" s="1309"/>
      <c r="PZA4" s="1309"/>
      <c r="PZB4" s="1309"/>
      <c r="PZC4" s="1309"/>
      <c r="PZD4" s="1309"/>
      <c r="PZE4" s="1309"/>
      <c r="PZF4" s="1309"/>
      <c r="PZG4" s="1309"/>
      <c r="PZH4" s="1309"/>
      <c r="PZI4" s="1309"/>
      <c r="PZJ4" s="1309"/>
      <c r="PZK4" s="1309"/>
      <c r="PZL4" s="1309"/>
      <c r="PZM4" s="1309"/>
      <c r="PZN4" s="1309"/>
      <c r="PZO4" s="1309"/>
      <c r="PZP4" s="1309"/>
      <c r="PZQ4" s="1309"/>
      <c r="PZR4" s="1309"/>
      <c r="PZS4" s="1309"/>
      <c r="PZT4" s="1309"/>
      <c r="PZU4" s="1309"/>
      <c r="PZV4" s="1309"/>
      <c r="PZW4" s="1309"/>
      <c r="PZX4" s="1309"/>
      <c r="PZY4" s="1309"/>
      <c r="PZZ4" s="1309"/>
      <c r="QAA4" s="1309"/>
      <c r="QAB4" s="1309"/>
      <c r="QAC4" s="1309"/>
      <c r="QAD4" s="1309"/>
      <c r="QAE4" s="1309"/>
      <c r="QAF4" s="1309"/>
      <c r="QAG4" s="1309"/>
      <c r="QAH4" s="1309"/>
      <c r="QAI4" s="1309"/>
      <c r="QAJ4" s="1309"/>
      <c r="QAK4" s="1309"/>
      <c r="QAL4" s="1309"/>
      <c r="QAM4" s="1309"/>
      <c r="QAN4" s="1309"/>
      <c r="QAO4" s="1309"/>
      <c r="QAP4" s="1309"/>
      <c r="QAQ4" s="1309"/>
      <c r="QAR4" s="1309"/>
      <c r="QAS4" s="1309"/>
      <c r="QAT4" s="1309"/>
      <c r="QAU4" s="1309"/>
      <c r="QAV4" s="1309"/>
      <c r="QAW4" s="1309"/>
      <c r="QAX4" s="1309"/>
      <c r="QAY4" s="1309"/>
      <c r="QAZ4" s="1309"/>
      <c r="QBA4" s="1309"/>
      <c r="QBB4" s="1309"/>
      <c r="QBC4" s="1309"/>
      <c r="QBD4" s="1309"/>
      <c r="QBE4" s="1309"/>
      <c r="QBF4" s="1309"/>
      <c r="QBG4" s="1309"/>
      <c r="QBH4" s="1309"/>
      <c r="QBI4" s="1309"/>
      <c r="QBJ4" s="1309"/>
      <c r="QBK4" s="1309"/>
      <c r="QBL4" s="1309"/>
      <c r="QBM4" s="1309"/>
      <c r="QBN4" s="1309"/>
      <c r="QBO4" s="1309"/>
      <c r="QBP4" s="1309"/>
      <c r="QBQ4" s="1309"/>
      <c r="QBR4" s="1309"/>
      <c r="QBS4" s="1309"/>
      <c r="QBT4" s="1309"/>
      <c r="QBU4" s="1309"/>
      <c r="QBV4" s="1309"/>
      <c r="QBW4" s="1309"/>
      <c r="QBX4" s="1309"/>
      <c r="QBY4" s="1309"/>
      <c r="QBZ4" s="1309"/>
      <c r="QCA4" s="1309"/>
      <c r="QCB4" s="1309"/>
      <c r="QCC4" s="1309"/>
      <c r="QCD4" s="1309"/>
      <c r="QCE4" s="1309"/>
      <c r="QCF4" s="1309"/>
      <c r="QCG4" s="1309"/>
      <c r="QCH4" s="1309"/>
      <c r="QCI4" s="1309"/>
      <c r="QCJ4" s="1309"/>
      <c r="QCK4" s="1309"/>
      <c r="QCL4" s="1309"/>
      <c r="QCM4" s="1309"/>
      <c r="QCN4" s="1309"/>
      <c r="QCO4" s="1309"/>
      <c r="QCP4" s="1309"/>
      <c r="QCQ4" s="1309"/>
      <c r="QCR4" s="1309"/>
      <c r="QCS4" s="1309"/>
      <c r="QCT4" s="1309"/>
      <c r="QCU4" s="1309"/>
      <c r="QCV4" s="1309"/>
      <c r="QCW4" s="1309"/>
      <c r="QCX4" s="1309"/>
      <c r="QCY4" s="1309"/>
      <c r="QCZ4" s="1309"/>
      <c r="QDA4" s="1309"/>
      <c r="QDB4" s="1309"/>
      <c r="QDC4" s="1309"/>
      <c r="QDD4" s="1309"/>
      <c r="QDE4" s="1309"/>
      <c r="QDF4" s="1309"/>
      <c r="QDG4" s="1309"/>
      <c r="QDH4" s="1309"/>
      <c r="QDI4" s="1309"/>
      <c r="QDJ4" s="1309"/>
      <c r="QDK4" s="1309"/>
      <c r="QDL4" s="1309"/>
      <c r="QDM4" s="1309"/>
      <c r="QDN4" s="1309"/>
      <c r="QDO4" s="1309"/>
      <c r="QDP4" s="1309"/>
      <c r="QDQ4" s="1309"/>
      <c r="QDR4" s="1309"/>
      <c r="QDS4" s="1309"/>
      <c r="QDT4" s="1309"/>
      <c r="QDU4" s="1309"/>
      <c r="QDV4" s="1309"/>
      <c r="QDW4" s="1309"/>
      <c r="QDX4" s="1309"/>
      <c r="QDY4" s="1309"/>
      <c r="QDZ4" s="1309"/>
      <c r="QEA4" s="1309"/>
      <c r="QEB4" s="1309"/>
      <c r="QEC4" s="1309"/>
      <c r="QED4" s="1309"/>
      <c r="QEE4" s="1309"/>
      <c r="QEF4" s="1309"/>
      <c r="QEG4" s="1309"/>
      <c r="QEH4" s="1309"/>
      <c r="QEI4" s="1309"/>
      <c r="QEJ4" s="1309"/>
      <c r="QEK4" s="1309"/>
      <c r="QEL4" s="1309"/>
      <c r="QEM4" s="1309"/>
      <c r="QEN4" s="1309"/>
      <c r="QEO4" s="1309"/>
      <c r="QEP4" s="1309"/>
      <c r="QEQ4" s="1309"/>
      <c r="QER4" s="1309"/>
      <c r="QES4" s="1309"/>
      <c r="QET4" s="1309"/>
      <c r="QEU4" s="1309"/>
      <c r="QEV4" s="1309"/>
      <c r="QEW4" s="1309"/>
      <c r="QEX4" s="1309"/>
      <c r="QEY4" s="1309"/>
      <c r="QEZ4" s="1309"/>
      <c r="QFA4" s="1309"/>
      <c r="QFB4" s="1309"/>
      <c r="QFC4" s="1309"/>
      <c r="QFD4" s="1309"/>
      <c r="QFE4" s="1309"/>
      <c r="QFF4" s="1309"/>
      <c r="QFG4" s="1309"/>
      <c r="QFH4" s="1309"/>
      <c r="QFI4" s="1309"/>
      <c r="QFJ4" s="1309"/>
      <c r="QFK4" s="1309"/>
      <c r="QFL4" s="1309"/>
      <c r="QFM4" s="1309"/>
      <c r="QFN4" s="1309"/>
      <c r="QFO4" s="1309"/>
      <c r="QFP4" s="1309"/>
      <c r="QFQ4" s="1309"/>
      <c r="QFR4" s="1309"/>
      <c r="QFS4" s="1309"/>
      <c r="QFT4" s="1309"/>
      <c r="QFU4" s="1309"/>
      <c r="QFV4" s="1309"/>
      <c r="QFW4" s="1309"/>
      <c r="QFX4" s="1309"/>
      <c r="QFY4" s="1309"/>
      <c r="QFZ4" s="1309"/>
      <c r="QGA4" s="1309"/>
      <c r="QGB4" s="1309"/>
      <c r="QGC4" s="1309"/>
      <c r="QGD4" s="1309"/>
      <c r="QGE4" s="1309"/>
      <c r="QGF4" s="1309"/>
      <c r="QGG4" s="1309"/>
      <c r="QGH4" s="1309"/>
      <c r="QGI4" s="1309"/>
      <c r="QGJ4" s="1309"/>
      <c r="QGK4" s="1309"/>
      <c r="QGL4" s="1309"/>
      <c r="QGM4" s="1309"/>
      <c r="QGN4" s="1309"/>
      <c r="QGO4" s="1309"/>
      <c r="QGP4" s="1309"/>
      <c r="QGQ4" s="1309"/>
      <c r="QGR4" s="1309"/>
      <c r="QGS4" s="1309"/>
      <c r="QGT4" s="1309"/>
      <c r="QGU4" s="1309"/>
      <c r="QGV4" s="1309"/>
      <c r="QGW4" s="1309"/>
      <c r="QGX4" s="1309"/>
      <c r="QGY4" s="1309"/>
      <c r="QGZ4" s="1309"/>
      <c r="QHA4" s="1309"/>
      <c r="QHB4" s="1309"/>
      <c r="QHC4" s="1309"/>
      <c r="QHD4" s="1309"/>
      <c r="QHE4" s="1309"/>
      <c r="QHF4" s="1309"/>
      <c r="QHG4" s="1309"/>
      <c r="QHH4" s="1309"/>
      <c r="QHI4" s="1309"/>
      <c r="QHJ4" s="1309"/>
      <c r="QHK4" s="1309"/>
      <c r="QHL4" s="1309"/>
      <c r="QHM4" s="1309"/>
      <c r="QHN4" s="1309"/>
      <c r="QHO4" s="1309"/>
      <c r="QHP4" s="1309"/>
      <c r="QHQ4" s="1309"/>
      <c r="QHR4" s="1309"/>
      <c r="QHS4" s="1309"/>
      <c r="QHT4" s="1309"/>
      <c r="QHU4" s="1309"/>
      <c r="QHV4" s="1309"/>
      <c r="QHW4" s="1309"/>
      <c r="QHX4" s="1309"/>
      <c r="QHY4" s="1309"/>
      <c r="QHZ4" s="1309"/>
      <c r="QIA4" s="1309"/>
      <c r="QIB4" s="1309"/>
      <c r="QIC4" s="1309"/>
      <c r="QID4" s="1309"/>
      <c r="QIE4" s="1309"/>
      <c r="QIF4" s="1309"/>
      <c r="QIG4" s="1309"/>
      <c r="QIH4" s="1309"/>
      <c r="QII4" s="1309"/>
      <c r="QIJ4" s="1309"/>
      <c r="QIK4" s="1309"/>
      <c r="QIL4" s="1309"/>
      <c r="QIM4" s="1309"/>
      <c r="QIN4" s="1309"/>
      <c r="QIO4" s="1309"/>
      <c r="QIP4" s="1309"/>
      <c r="QIQ4" s="1309"/>
      <c r="QIR4" s="1309"/>
      <c r="QIS4" s="1309"/>
      <c r="QIT4" s="1309"/>
      <c r="QIU4" s="1309"/>
      <c r="QIV4" s="1309"/>
      <c r="QIW4" s="1309"/>
      <c r="QIX4" s="1309"/>
      <c r="QIY4" s="1309"/>
      <c r="QIZ4" s="1309"/>
      <c r="QJA4" s="1309"/>
      <c r="QJB4" s="1309"/>
      <c r="QJC4" s="1309"/>
      <c r="QJD4" s="1309"/>
      <c r="QJE4" s="1309"/>
      <c r="QJF4" s="1309"/>
      <c r="QJG4" s="1309"/>
      <c r="QJH4" s="1309"/>
      <c r="QJI4" s="1309"/>
      <c r="QJJ4" s="1309"/>
      <c r="QJK4" s="1309"/>
      <c r="QJL4" s="1309"/>
      <c r="QJM4" s="1309"/>
      <c r="QJN4" s="1309"/>
      <c r="QJO4" s="1309"/>
      <c r="QJP4" s="1309"/>
      <c r="QJQ4" s="1309"/>
      <c r="QJR4" s="1309"/>
      <c r="QJS4" s="1309"/>
      <c r="QJT4" s="1309"/>
      <c r="QJU4" s="1309"/>
      <c r="QJV4" s="1309"/>
      <c r="QJW4" s="1309"/>
      <c r="QJX4" s="1309"/>
      <c r="QJY4" s="1309"/>
      <c r="QJZ4" s="1309"/>
      <c r="QKA4" s="1309"/>
      <c r="QKB4" s="1309"/>
      <c r="QKC4" s="1309"/>
      <c r="QKD4" s="1309"/>
      <c r="QKE4" s="1309"/>
      <c r="QKF4" s="1309"/>
      <c r="QKG4" s="1309"/>
      <c r="QKH4" s="1309"/>
      <c r="QKI4" s="1309"/>
      <c r="QKJ4" s="1309"/>
      <c r="QKK4" s="1309"/>
      <c r="QKL4" s="1309"/>
      <c r="QKM4" s="1309"/>
      <c r="QKN4" s="1309"/>
      <c r="QKO4" s="1309"/>
      <c r="QKP4" s="1309"/>
      <c r="QKQ4" s="1309"/>
      <c r="QKR4" s="1309"/>
      <c r="QKS4" s="1309"/>
      <c r="QKT4" s="1309"/>
      <c r="QKU4" s="1309"/>
      <c r="QKV4" s="1309"/>
      <c r="QKW4" s="1309"/>
      <c r="QKX4" s="1309"/>
      <c r="QKY4" s="1309"/>
      <c r="QKZ4" s="1309"/>
      <c r="QLA4" s="1309"/>
      <c r="QLB4" s="1309"/>
      <c r="QLC4" s="1309"/>
      <c r="QLD4" s="1309"/>
      <c r="QLE4" s="1309"/>
      <c r="QLF4" s="1309"/>
      <c r="QLG4" s="1309"/>
      <c r="QLH4" s="1309"/>
      <c r="QLI4" s="1309"/>
      <c r="QLJ4" s="1309"/>
      <c r="QLK4" s="1309"/>
      <c r="QLL4" s="1309"/>
      <c r="QLM4" s="1309"/>
      <c r="QLN4" s="1309"/>
      <c r="QLO4" s="1309"/>
      <c r="QLP4" s="1309"/>
      <c r="QLQ4" s="1309"/>
      <c r="QLR4" s="1309"/>
      <c r="QLS4" s="1309"/>
      <c r="QLT4" s="1309"/>
      <c r="QLU4" s="1309"/>
      <c r="QLV4" s="1309"/>
      <c r="QLW4" s="1309"/>
      <c r="QLX4" s="1309"/>
      <c r="QLY4" s="1309"/>
      <c r="QLZ4" s="1309"/>
      <c r="QMA4" s="1309"/>
      <c r="QMB4" s="1309"/>
      <c r="QMC4" s="1309"/>
      <c r="QMD4" s="1309"/>
      <c r="QME4" s="1309"/>
      <c r="QMF4" s="1309"/>
      <c r="QMG4" s="1309"/>
      <c r="QMH4" s="1309"/>
      <c r="QMI4" s="1309"/>
      <c r="QMJ4" s="1309"/>
      <c r="QMK4" s="1309"/>
      <c r="QML4" s="1309"/>
      <c r="QMM4" s="1309"/>
      <c r="QMN4" s="1309"/>
      <c r="QMO4" s="1309"/>
      <c r="QMP4" s="1309"/>
      <c r="QMQ4" s="1309"/>
      <c r="QMR4" s="1309"/>
      <c r="QMS4" s="1309"/>
      <c r="QMT4" s="1309"/>
      <c r="QMU4" s="1309"/>
      <c r="QMV4" s="1309"/>
      <c r="QMW4" s="1309"/>
      <c r="QMX4" s="1309"/>
      <c r="QMY4" s="1309"/>
      <c r="QMZ4" s="1309"/>
      <c r="QNA4" s="1309"/>
      <c r="QNB4" s="1309"/>
      <c r="QNC4" s="1309"/>
      <c r="QND4" s="1309"/>
      <c r="QNE4" s="1309"/>
      <c r="QNF4" s="1309"/>
      <c r="QNG4" s="1309"/>
      <c r="QNH4" s="1309"/>
      <c r="QNI4" s="1309"/>
      <c r="QNJ4" s="1309"/>
      <c r="QNK4" s="1309"/>
      <c r="QNL4" s="1309"/>
      <c r="QNM4" s="1309"/>
      <c r="QNN4" s="1309"/>
      <c r="QNO4" s="1309"/>
      <c r="QNP4" s="1309"/>
      <c r="QNQ4" s="1309"/>
      <c r="QNR4" s="1309"/>
      <c r="QNS4" s="1309"/>
      <c r="QNT4" s="1309"/>
      <c r="QNU4" s="1309"/>
      <c r="QNV4" s="1309"/>
      <c r="QNW4" s="1309"/>
      <c r="QNX4" s="1309"/>
      <c r="QNY4" s="1309"/>
      <c r="QNZ4" s="1309"/>
      <c r="QOA4" s="1309"/>
      <c r="QOB4" s="1309"/>
      <c r="QOC4" s="1309"/>
      <c r="QOD4" s="1309"/>
      <c r="QOE4" s="1309"/>
      <c r="QOF4" s="1309"/>
      <c r="QOG4" s="1309"/>
      <c r="QOH4" s="1309"/>
      <c r="QOI4" s="1309"/>
      <c r="QOJ4" s="1309"/>
      <c r="QOK4" s="1309"/>
      <c r="QOL4" s="1309"/>
      <c r="QOM4" s="1309"/>
      <c r="QON4" s="1309"/>
      <c r="QOO4" s="1309"/>
      <c r="QOP4" s="1309"/>
      <c r="QOQ4" s="1309"/>
      <c r="QOR4" s="1309"/>
      <c r="QOS4" s="1309"/>
      <c r="QOT4" s="1309"/>
      <c r="QOU4" s="1309"/>
      <c r="QOV4" s="1309"/>
      <c r="QOW4" s="1309"/>
      <c r="QOX4" s="1309"/>
      <c r="QOY4" s="1309"/>
      <c r="QOZ4" s="1309"/>
      <c r="QPA4" s="1309"/>
      <c r="QPB4" s="1309"/>
      <c r="QPC4" s="1309"/>
      <c r="QPD4" s="1309"/>
      <c r="QPE4" s="1309"/>
      <c r="QPF4" s="1309"/>
      <c r="QPG4" s="1309"/>
      <c r="QPH4" s="1309"/>
      <c r="QPI4" s="1309"/>
      <c r="QPJ4" s="1309"/>
      <c r="QPK4" s="1309"/>
      <c r="QPL4" s="1309"/>
      <c r="QPM4" s="1309"/>
      <c r="QPN4" s="1309"/>
      <c r="QPO4" s="1309"/>
      <c r="QPP4" s="1309"/>
      <c r="QPQ4" s="1309"/>
      <c r="QPR4" s="1309"/>
      <c r="QPS4" s="1309"/>
      <c r="QPT4" s="1309"/>
      <c r="QPU4" s="1309"/>
      <c r="QPV4" s="1309"/>
      <c r="QPW4" s="1309"/>
      <c r="QPX4" s="1309"/>
      <c r="QPY4" s="1309"/>
      <c r="QPZ4" s="1309"/>
      <c r="QQA4" s="1309"/>
      <c r="QQB4" s="1309"/>
      <c r="QQC4" s="1309"/>
      <c r="QQD4" s="1309"/>
      <c r="QQE4" s="1309"/>
      <c r="QQF4" s="1309"/>
      <c r="QQG4" s="1309"/>
      <c r="QQH4" s="1309"/>
      <c r="QQI4" s="1309"/>
      <c r="QQJ4" s="1309"/>
      <c r="QQK4" s="1309"/>
      <c r="QQL4" s="1309"/>
      <c r="QQM4" s="1309"/>
      <c r="QQN4" s="1309"/>
      <c r="QQO4" s="1309"/>
      <c r="QQP4" s="1309"/>
      <c r="QQQ4" s="1309"/>
      <c r="QQR4" s="1309"/>
      <c r="QQS4" s="1309"/>
      <c r="QQT4" s="1309"/>
      <c r="QQU4" s="1309"/>
      <c r="QQV4" s="1309"/>
      <c r="QQW4" s="1309"/>
      <c r="QQX4" s="1309"/>
      <c r="QQY4" s="1309"/>
      <c r="QQZ4" s="1309"/>
      <c r="QRA4" s="1309"/>
      <c r="QRB4" s="1309"/>
      <c r="QRC4" s="1309"/>
      <c r="QRD4" s="1309"/>
      <c r="QRE4" s="1309"/>
      <c r="QRF4" s="1309"/>
      <c r="QRG4" s="1309"/>
      <c r="QRH4" s="1309"/>
      <c r="QRI4" s="1309"/>
      <c r="QRJ4" s="1309"/>
      <c r="QRK4" s="1309"/>
      <c r="QRL4" s="1309"/>
      <c r="QRM4" s="1309"/>
      <c r="QRN4" s="1309"/>
      <c r="QRO4" s="1309"/>
      <c r="QRP4" s="1309"/>
      <c r="QRQ4" s="1309"/>
      <c r="QRR4" s="1309"/>
      <c r="QRS4" s="1309"/>
      <c r="QRT4" s="1309"/>
      <c r="QRU4" s="1309"/>
      <c r="QRV4" s="1309"/>
      <c r="QRW4" s="1309"/>
      <c r="QRX4" s="1309"/>
      <c r="QRY4" s="1309"/>
      <c r="QRZ4" s="1309"/>
      <c r="QSA4" s="1309"/>
      <c r="QSB4" s="1309"/>
      <c r="QSC4" s="1309"/>
      <c r="QSD4" s="1309"/>
      <c r="QSE4" s="1309"/>
      <c r="QSF4" s="1309"/>
      <c r="QSG4" s="1309"/>
      <c r="QSH4" s="1309"/>
      <c r="QSI4" s="1309"/>
      <c r="QSJ4" s="1309"/>
      <c r="QSK4" s="1309"/>
      <c r="QSL4" s="1309"/>
      <c r="QSM4" s="1309"/>
      <c r="QSN4" s="1309"/>
      <c r="QSO4" s="1309"/>
      <c r="QSP4" s="1309"/>
      <c r="QSQ4" s="1309"/>
      <c r="QSR4" s="1309"/>
      <c r="QSS4" s="1309"/>
      <c r="QST4" s="1309"/>
      <c r="QSU4" s="1309"/>
      <c r="QSV4" s="1309"/>
      <c r="QSW4" s="1309"/>
      <c r="QSX4" s="1309"/>
      <c r="QSY4" s="1309"/>
      <c r="QSZ4" s="1309"/>
      <c r="QTA4" s="1309"/>
      <c r="QTB4" s="1309"/>
      <c r="QTC4" s="1309"/>
      <c r="QTD4" s="1309"/>
      <c r="QTE4" s="1309"/>
      <c r="QTF4" s="1309"/>
      <c r="QTG4" s="1309"/>
      <c r="QTH4" s="1309"/>
      <c r="QTI4" s="1309"/>
      <c r="QTJ4" s="1309"/>
      <c r="QTK4" s="1309"/>
      <c r="QTL4" s="1309"/>
      <c r="QTM4" s="1309"/>
      <c r="QTN4" s="1309"/>
      <c r="QTO4" s="1309"/>
      <c r="QTP4" s="1309"/>
      <c r="QTQ4" s="1309"/>
      <c r="QTR4" s="1309"/>
      <c r="QTS4" s="1309"/>
      <c r="QTT4" s="1309"/>
      <c r="QTU4" s="1309"/>
      <c r="QTV4" s="1309"/>
      <c r="QTW4" s="1309"/>
      <c r="QTX4" s="1309"/>
      <c r="QTY4" s="1309"/>
      <c r="QTZ4" s="1309"/>
      <c r="QUA4" s="1309"/>
      <c r="QUB4" s="1309"/>
      <c r="QUC4" s="1309"/>
      <c r="QUD4" s="1309"/>
      <c r="QUE4" s="1309"/>
      <c r="QUF4" s="1309"/>
      <c r="QUG4" s="1309"/>
      <c r="QUH4" s="1309"/>
      <c r="QUI4" s="1309"/>
      <c r="QUJ4" s="1309"/>
      <c r="QUK4" s="1309"/>
      <c r="QUL4" s="1309"/>
      <c r="QUM4" s="1309"/>
      <c r="QUN4" s="1309"/>
      <c r="QUO4" s="1309"/>
      <c r="QUP4" s="1309"/>
      <c r="QUQ4" s="1309"/>
      <c r="QUR4" s="1309"/>
      <c r="QUS4" s="1309"/>
      <c r="QUT4" s="1309"/>
      <c r="QUU4" s="1309"/>
      <c r="QUV4" s="1309"/>
      <c r="QUW4" s="1309"/>
      <c r="QUX4" s="1309"/>
      <c r="QUY4" s="1309"/>
      <c r="QUZ4" s="1309"/>
      <c r="QVA4" s="1309"/>
      <c r="QVB4" s="1309"/>
      <c r="QVC4" s="1309"/>
      <c r="QVD4" s="1309"/>
      <c r="QVE4" s="1309"/>
      <c r="QVF4" s="1309"/>
      <c r="QVG4" s="1309"/>
      <c r="QVH4" s="1309"/>
      <c r="QVI4" s="1309"/>
      <c r="QVJ4" s="1309"/>
      <c r="QVK4" s="1309"/>
      <c r="QVL4" s="1309"/>
      <c r="QVM4" s="1309"/>
      <c r="QVN4" s="1309"/>
      <c r="QVO4" s="1309"/>
      <c r="QVP4" s="1309"/>
      <c r="QVQ4" s="1309"/>
      <c r="QVR4" s="1309"/>
      <c r="QVS4" s="1309"/>
      <c r="QVT4" s="1309"/>
      <c r="QVU4" s="1309"/>
      <c r="QVV4" s="1309"/>
      <c r="QVW4" s="1309"/>
      <c r="QVX4" s="1309"/>
      <c r="QVY4" s="1309"/>
      <c r="QVZ4" s="1309"/>
      <c r="QWA4" s="1309"/>
      <c r="QWB4" s="1309"/>
      <c r="QWC4" s="1309"/>
      <c r="QWD4" s="1309"/>
      <c r="QWE4" s="1309"/>
      <c r="QWF4" s="1309"/>
      <c r="QWG4" s="1309"/>
      <c r="QWH4" s="1309"/>
      <c r="QWI4" s="1309"/>
      <c r="QWJ4" s="1309"/>
      <c r="QWK4" s="1309"/>
      <c r="QWL4" s="1309"/>
      <c r="QWM4" s="1309"/>
      <c r="QWN4" s="1309"/>
      <c r="QWO4" s="1309"/>
      <c r="QWP4" s="1309"/>
      <c r="QWQ4" s="1309"/>
      <c r="QWR4" s="1309"/>
      <c r="QWS4" s="1309"/>
      <c r="QWT4" s="1309"/>
      <c r="QWU4" s="1309"/>
      <c r="QWV4" s="1309"/>
      <c r="QWW4" s="1309"/>
      <c r="QWX4" s="1309"/>
      <c r="QWY4" s="1309"/>
      <c r="QWZ4" s="1309"/>
      <c r="QXA4" s="1309"/>
      <c r="QXB4" s="1309"/>
      <c r="QXC4" s="1309"/>
      <c r="QXD4" s="1309"/>
      <c r="QXE4" s="1309"/>
      <c r="QXF4" s="1309"/>
      <c r="QXG4" s="1309"/>
      <c r="QXH4" s="1309"/>
      <c r="QXI4" s="1309"/>
      <c r="QXJ4" s="1309"/>
      <c r="QXK4" s="1309"/>
      <c r="QXL4" s="1309"/>
      <c r="QXM4" s="1309"/>
      <c r="QXN4" s="1309"/>
      <c r="QXO4" s="1309"/>
      <c r="QXP4" s="1309"/>
      <c r="QXQ4" s="1309"/>
      <c r="QXR4" s="1309"/>
      <c r="QXS4" s="1309"/>
      <c r="QXT4" s="1309"/>
      <c r="QXU4" s="1309"/>
      <c r="QXV4" s="1309"/>
      <c r="QXW4" s="1309"/>
      <c r="QXX4" s="1309"/>
      <c r="QXY4" s="1309"/>
      <c r="QXZ4" s="1309"/>
      <c r="QYA4" s="1309"/>
      <c r="QYB4" s="1309"/>
      <c r="QYC4" s="1309"/>
      <c r="QYD4" s="1309"/>
      <c r="QYE4" s="1309"/>
      <c r="QYF4" s="1309"/>
      <c r="QYG4" s="1309"/>
      <c r="QYH4" s="1309"/>
      <c r="QYI4" s="1309"/>
      <c r="QYJ4" s="1309"/>
      <c r="QYK4" s="1309"/>
      <c r="QYL4" s="1309"/>
      <c r="QYM4" s="1309"/>
      <c r="QYN4" s="1309"/>
      <c r="QYO4" s="1309"/>
      <c r="QYP4" s="1309"/>
      <c r="QYQ4" s="1309"/>
      <c r="QYR4" s="1309"/>
      <c r="QYS4" s="1309"/>
      <c r="QYT4" s="1309"/>
      <c r="QYU4" s="1309"/>
      <c r="QYV4" s="1309"/>
      <c r="QYW4" s="1309"/>
      <c r="QYX4" s="1309"/>
      <c r="QYY4" s="1309"/>
      <c r="QYZ4" s="1309"/>
      <c r="QZA4" s="1309"/>
      <c r="QZB4" s="1309"/>
      <c r="QZC4" s="1309"/>
      <c r="QZD4" s="1309"/>
      <c r="QZE4" s="1309"/>
      <c r="QZF4" s="1309"/>
      <c r="QZG4" s="1309"/>
      <c r="QZH4" s="1309"/>
      <c r="QZI4" s="1309"/>
      <c r="QZJ4" s="1309"/>
      <c r="QZK4" s="1309"/>
      <c r="QZL4" s="1309"/>
      <c r="QZM4" s="1309"/>
      <c r="QZN4" s="1309"/>
      <c r="QZO4" s="1309"/>
      <c r="QZP4" s="1309"/>
      <c r="QZQ4" s="1309"/>
      <c r="QZR4" s="1309"/>
      <c r="QZS4" s="1309"/>
      <c r="QZT4" s="1309"/>
      <c r="QZU4" s="1309"/>
      <c r="QZV4" s="1309"/>
      <c r="QZW4" s="1309"/>
      <c r="QZX4" s="1309"/>
      <c r="QZY4" s="1309"/>
      <c r="QZZ4" s="1309"/>
      <c r="RAA4" s="1309"/>
      <c r="RAB4" s="1309"/>
      <c r="RAC4" s="1309"/>
      <c r="RAD4" s="1309"/>
      <c r="RAE4" s="1309"/>
      <c r="RAF4" s="1309"/>
      <c r="RAG4" s="1309"/>
      <c r="RAH4" s="1309"/>
      <c r="RAI4" s="1309"/>
      <c r="RAJ4" s="1309"/>
      <c r="RAK4" s="1309"/>
      <c r="RAL4" s="1309"/>
      <c r="RAM4" s="1309"/>
      <c r="RAN4" s="1309"/>
      <c r="RAO4" s="1309"/>
      <c r="RAP4" s="1309"/>
      <c r="RAQ4" s="1309"/>
      <c r="RAR4" s="1309"/>
      <c r="RAS4" s="1309"/>
      <c r="RAT4" s="1309"/>
      <c r="RAU4" s="1309"/>
      <c r="RAV4" s="1309"/>
      <c r="RAW4" s="1309"/>
      <c r="RAX4" s="1309"/>
      <c r="RAY4" s="1309"/>
      <c r="RAZ4" s="1309"/>
      <c r="RBA4" s="1309"/>
      <c r="RBB4" s="1309"/>
      <c r="RBC4" s="1309"/>
      <c r="RBD4" s="1309"/>
      <c r="RBE4" s="1309"/>
      <c r="RBF4" s="1309"/>
      <c r="RBG4" s="1309"/>
      <c r="RBH4" s="1309"/>
      <c r="RBI4" s="1309"/>
      <c r="RBJ4" s="1309"/>
      <c r="RBK4" s="1309"/>
      <c r="RBL4" s="1309"/>
      <c r="RBM4" s="1309"/>
      <c r="RBN4" s="1309"/>
      <c r="RBO4" s="1309"/>
      <c r="RBP4" s="1309"/>
      <c r="RBQ4" s="1309"/>
      <c r="RBR4" s="1309"/>
      <c r="RBS4" s="1309"/>
      <c r="RBT4" s="1309"/>
      <c r="RBU4" s="1309"/>
      <c r="RBV4" s="1309"/>
      <c r="RBW4" s="1309"/>
      <c r="RBX4" s="1309"/>
      <c r="RBY4" s="1309"/>
      <c r="RBZ4" s="1309"/>
      <c r="RCA4" s="1309"/>
      <c r="RCB4" s="1309"/>
      <c r="RCC4" s="1309"/>
      <c r="RCD4" s="1309"/>
      <c r="RCE4" s="1309"/>
      <c r="RCF4" s="1309"/>
      <c r="RCG4" s="1309"/>
      <c r="RCH4" s="1309"/>
      <c r="RCI4" s="1309"/>
      <c r="RCJ4" s="1309"/>
      <c r="RCK4" s="1309"/>
      <c r="RCL4" s="1309"/>
      <c r="RCM4" s="1309"/>
      <c r="RCN4" s="1309"/>
      <c r="RCO4" s="1309"/>
      <c r="RCP4" s="1309"/>
      <c r="RCQ4" s="1309"/>
      <c r="RCR4" s="1309"/>
      <c r="RCS4" s="1309"/>
      <c r="RCT4" s="1309"/>
      <c r="RCU4" s="1309"/>
      <c r="RCV4" s="1309"/>
      <c r="RCW4" s="1309"/>
      <c r="RCX4" s="1309"/>
      <c r="RCY4" s="1309"/>
      <c r="RCZ4" s="1309"/>
      <c r="RDA4" s="1309"/>
      <c r="RDB4" s="1309"/>
      <c r="RDC4" s="1309"/>
      <c r="RDD4" s="1309"/>
      <c r="RDE4" s="1309"/>
      <c r="RDF4" s="1309"/>
      <c r="RDG4" s="1309"/>
      <c r="RDH4" s="1309"/>
      <c r="RDI4" s="1309"/>
      <c r="RDJ4" s="1309"/>
      <c r="RDK4" s="1309"/>
      <c r="RDL4" s="1309"/>
      <c r="RDM4" s="1309"/>
      <c r="RDN4" s="1309"/>
      <c r="RDO4" s="1309"/>
      <c r="RDP4" s="1309"/>
      <c r="RDQ4" s="1309"/>
      <c r="RDR4" s="1309"/>
      <c r="RDS4" s="1309"/>
      <c r="RDT4" s="1309"/>
      <c r="RDU4" s="1309"/>
      <c r="RDV4" s="1309"/>
      <c r="RDW4" s="1309"/>
      <c r="RDX4" s="1309"/>
      <c r="RDY4" s="1309"/>
      <c r="RDZ4" s="1309"/>
      <c r="REA4" s="1309"/>
      <c r="REB4" s="1309"/>
      <c r="REC4" s="1309"/>
      <c r="RED4" s="1309"/>
      <c r="REE4" s="1309"/>
      <c r="REF4" s="1309"/>
      <c r="REG4" s="1309"/>
      <c r="REH4" s="1309"/>
      <c r="REI4" s="1309"/>
      <c r="REJ4" s="1309"/>
      <c r="REK4" s="1309"/>
      <c r="REL4" s="1309"/>
      <c r="REM4" s="1309"/>
      <c r="REN4" s="1309"/>
      <c r="REO4" s="1309"/>
      <c r="REP4" s="1309"/>
      <c r="REQ4" s="1309"/>
      <c r="RER4" s="1309"/>
      <c r="RES4" s="1309"/>
      <c r="RET4" s="1309"/>
      <c r="REU4" s="1309"/>
      <c r="REV4" s="1309"/>
      <c r="REW4" s="1309"/>
      <c r="REX4" s="1309"/>
      <c r="REY4" s="1309"/>
      <c r="REZ4" s="1309"/>
      <c r="RFA4" s="1309"/>
      <c r="RFB4" s="1309"/>
      <c r="RFC4" s="1309"/>
      <c r="RFD4" s="1309"/>
      <c r="RFE4" s="1309"/>
      <c r="RFF4" s="1309"/>
      <c r="RFG4" s="1309"/>
      <c r="RFH4" s="1309"/>
      <c r="RFI4" s="1309"/>
      <c r="RFJ4" s="1309"/>
      <c r="RFK4" s="1309"/>
      <c r="RFL4" s="1309"/>
      <c r="RFM4" s="1309"/>
      <c r="RFN4" s="1309"/>
      <c r="RFO4" s="1309"/>
      <c r="RFP4" s="1309"/>
      <c r="RFQ4" s="1309"/>
      <c r="RFR4" s="1309"/>
      <c r="RFS4" s="1309"/>
      <c r="RFT4" s="1309"/>
      <c r="RFU4" s="1309"/>
      <c r="RFV4" s="1309"/>
      <c r="RFW4" s="1309"/>
      <c r="RFX4" s="1309"/>
      <c r="RFY4" s="1309"/>
      <c r="RFZ4" s="1309"/>
      <c r="RGA4" s="1309"/>
      <c r="RGB4" s="1309"/>
      <c r="RGC4" s="1309"/>
      <c r="RGD4" s="1309"/>
      <c r="RGE4" s="1309"/>
      <c r="RGF4" s="1309"/>
      <c r="RGG4" s="1309"/>
      <c r="RGH4" s="1309"/>
      <c r="RGI4" s="1309"/>
      <c r="RGJ4" s="1309"/>
      <c r="RGK4" s="1309"/>
      <c r="RGL4" s="1309"/>
      <c r="RGM4" s="1309"/>
      <c r="RGN4" s="1309"/>
      <c r="RGO4" s="1309"/>
      <c r="RGP4" s="1309"/>
      <c r="RGQ4" s="1309"/>
      <c r="RGR4" s="1309"/>
      <c r="RGS4" s="1309"/>
      <c r="RGT4" s="1309"/>
      <c r="RGU4" s="1309"/>
      <c r="RGV4" s="1309"/>
      <c r="RGW4" s="1309"/>
      <c r="RGX4" s="1309"/>
      <c r="RGY4" s="1309"/>
      <c r="RGZ4" s="1309"/>
      <c r="RHA4" s="1309"/>
      <c r="RHB4" s="1309"/>
      <c r="RHC4" s="1309"/>
      <c r="RHD4" s="1309"/>
      <c r="RHE4" s="1309"/>
      <c r="RHF4" s="1309"/>
      <c r="RHG4" s="1309"/>
      <c r="RHH4" s="1309"/>
      <c r="RHI4" s="1309"/>
      <c r="RHJ4" s="1309"/>
      <c r="RHK4" s="1309"/>
      <c r="RHL4" s="1309"/>
      <c r="RHM4" s="1309"/>
      <c r="RHN4" s="1309"/>
      <c r="RHO4" s="1309"/>
      <c r="RHP4" s="1309"/>
      <c r="RHQ4" s="1309"/>
      <c r="RHR4" s="1309"/>
      <c r="RHS4" s="1309"/>
      <c r="RHT4" s="1309"/>
      <c r="RHU4" s="1309"/>
      <c r="RHV4" s="1309"/>
      <c r="RHW4" s="1309"/>
      <c r="RHX4" s="1309"/>
      <c r="RHY4" s="1309"/>
      <c r="RHZ4" s="1309"/>
      <c r="RIA4" s="1309"/>
      <c r="RIB4" s="1309"/>
      <c r="RIC4" s="1309"/>
      <c r="RID4" s="1309"/>
      <c r="RIE4" s="1309"/>
      <c r="RIF4" s="1309"/>
      <c r="RIG4" s="1309"/>
      <c r="RIH4" s="1309"/>
      <c r="RII4" s="1309"/>
      <c r="RIJ4" s="1309"/>
      <c r="RIK4" s="1309"/>
      <c r="RIL4" s="1309"/>
      <c r="RIM4" s="1309"/>
      <c r="RIN4" s="1309"/>
      <c r="RIO4" s="1309"/>
      <c r="RIP4" s="1309"/>
      <c r="RIQ4" s="1309"/>
      <c r="RIR4" s="1309"/>
      <c r="RIS4" s="1309"/>
      <c r="RIT4" s="1309"/>
      <c r="RIU4" s="1309"/>
      <c r="RIV4" s="1309"/>
      <c r="RIW4" s="1309"/>
      <c r="RIX4" s="1309"/>
      <c r="RIY4" s="1309"/>
      <c r="RIZ4" s="1309"/>
      <c r="RJA4" s="1309"/>
      <c r="RJB4" s="1309"/>
      <c r="RJC4" s="1309"/>
      <c r="RJD4" s="1309"/>
      <c r="RJE4" s="1309"/>
      <c r="RJF4" s="1309"/>
      <c r="RJG4" s="1309"/>
      <c r="RJH4" s="1309"/>
      <c r="RJI4" s="1309"/>
      <c r="RJJ4" s="1309"/>
      <c r="RJK4" s="1309"/>
      <c r="RJL4" s="1309"/>
      <c r="RJM4" s="1309"/>
      <c r="RJN4" s="1309"/>
      <c r="RJO4" s="1309"/>
      <c r="RJP4" s="1309"/>
      <c r="RJQ4" s="1309"/>
      <c r="RJR4" s="1309"/>
      <c r="RJS4" s="1309"/>
      <c r="RJT4" s="1309"/>
      <c r="RJU4" s="1309"/>
      <c r="RJV4" s="1309"/>
      <c r="RJW4" s="1309"/>
      <c r="RJX4" s="1309"/>
      <c r="RJY4" s="1309"/>
      <c r="RJZ4" s="1309"/>
      <c r="RKA4" s="1309"/>
      <c r="RKB4" s="1309"/>
      <c r="RKC4" s="1309"/>
      <c r="RKD4" s="1309"/>
      <c r="RKE4" s="1309"/>
      <c r="RKF4" s="1309"/>
      <c r="RKG4" s="1309"/>
      <c r="RKH4" s="1309"/>
      <c r="RKI4" s="1309"/>
      <c r="RKJ4" s="1309"/>
      <c r="RKK4" s="1309"/>
      <c r="RKL4" s="1309"/>
      <c r="RKM4" s="1309"/>
      <c r="RKN4" s="1309"/>
      <c r="RKO4" s="1309"/>
      <c r="RKP4" s="1309"/>
      <c r="RKQ4" s="1309"/>
      <c r="RKR4" s="1309"/>
      <c r="RKS4" s="1309"/>
      <c r="RKT4" s="1309"/>
      <c r="RKU4" s="1309"/>
      <c r="RKV4" s="1309"/>
      <c r="RKW4" s="1309"/>
      <c r="RKX4" s="1309"/>
      <c r="RKY4" s="1309"/>
      <c r="RKZ4" s="1309"/>
      <c r="RLA4" s="1309"/>
      <c r="RLB4" s="1309"/>
      <c r="RLC4" s="1309"/>
      <c r="RLD4" s="1309"/>
      <c r="RLE4" s="1309"/>
      <c r="RLF4" s="1309"/>
      <c r="RLG4" s="1309"/>
      <c r="RLH4" s="1309"/>
      <c r="RLI4" s="1309"/>
      <c r="RLJ4" s="1309"/>
      <c r="RLK4" s="1309"/>
      <c r="RLL4" s="1309"/>
      <c r="RLM4" s="1309"/>
      <c r="RLN4" s="1309"/>
      <c r="RLO4" s="1309"/>
      <c r="RLP4" s="1309"/>
      <c r="RLQ4" s="1309"/>
      <c r="RLR4" s="1309"/>
      <c r="RLS4" s="1309"/>
      <c r="RLT4" s="1309"/>
      <c r="RLU4" s="1309"/>
      <c r="RLV4" s="1309"/>
      <c r="RLW4" s="1309"/>
      <c r="RLX4" s="1309"/>
      <c r="RLY4" s="1309"/>
      <c r="RLZ4" s="1309"/>
      <c r="RMA4" s="1309"/>
      <c r="RMB4" s="1309"/>
      <c r="RMC4" s="1309"/>
      <c r="RMD4" s="1309"/>
      <c r="RME4" s="1309"/>
      <c r="RMF4" s="1309"/>
      <c r="RMG4" s="1309"/>
      <c r="RMH4" s="1309"/>
      <c r="RMI4" s="1309"/>
      <c r="RMJ4" s="1309"/>
      <c r="RMK4" s="1309"/>
      <c r="RML4" s="1309"/>
      <c r="RMM4" s="1309"/>
      <c r="RMN4" s="1309"/>
      <c r="RMO4" s="1309"/>
      <c r="RMP4" s="1309"/>
      <c r="RMQ4" s="1309"/>
      <c r="RMR4" s="1309"/>
      <c r="RMS4" s="1309"/>
      <c r="RMT4" s="1309"/>
      <c r="RMU4" s="1309"/>
      <c r="RMV4" s="1309"/>
      <c r="RMW4" s="1309"/>
      <c r="RMX4" s="1309"/>
      <c r="RMY4" s="1309"/>
      <c r="RMZ4" s="1309"/>
      <c r="RNA4" s="1309"/>
      <c r="RNB4" s="1309"/>
      <c r="RNC4" s="1309"/>
      <c r="RND4" s="1309"/>
      <c r="RNE4" s="1309"/>
      <c r="RNF4" s="1309"/>
      <c r="RNG4" s="1309"/>
      <c r="RNH4" s="1309"/>
      <c r="RNI4" s="1309"/>
      <c r="RNJ4" s="1309"/>
      <c r="RNK4" s="1309"/>
      <c r="RNL4" s="1309"/>
      <c r="RNM4" s="1309"/>
      <c r="RNN4" s="1309"/>
      <c r="RNO4" s="1309"/>
      <c r="RNP4" s="1309"/>
      <c r="RNQ4" s="1309"/>
      <c r="RNR4" s="1309"/>
      <c r="RNS4" s="1309"/>
      <c r="RNT4" s="1309"/>
      <c r="RNU4" s="1309"/>
      <c r="RNV4" s="1309"/>
      <c r="RNW4" s="1309"/>
      <c r="RNX4" s="1309"/>
      <c r="RNY4" s="1309"/>
      <c r="RNZ4" s="1309"/>
      <c r="ROA4" s="1309"/>
      <c r="ROB4" s="1309"/>
      <c r="ROC4" s="1309"/>
      <c r="ROD4" s="1309"/>
      <c r="ROE4" s="1309"/>
      <c r="ROF4" s="1309"/>
      <c r="ROG4" s="1309"/>
      <c r="ROH4" s="1309"/>
      <c r="ROI4" s="1309"/>
      <c r="ROJ4" s="1309"/>
      <c r="ROK4" s="1309"/>
      <c r="ROL4" s="1309"/>
      <c r="ROM4" s="1309"/>
      <c r="RON4" s="1309"/>
      <c r="ROO4" s="1309"/>
      <c r="ROP4" s="1309"/>
      <c r="ROQ4" s="1309"/>
      <c r="ROR4" s="1309"/>
      <c r="ROS4" s="1309"/>
      <c r="ROT4" s="1309"/>
      <c r="ROU4" s="1309"/>
      <c r="ROV4" s="1309"/>
      <c r="ROW4" s="1309"/>
      <c r="ROX4" s="1309"/>
      <c r="ROY4" s="1309"/>
      <c r="ROZ4" s="1309"/>
      <c r="RPA4" s="1309"/>
      <c r="RPB4" s="1309"/>
      <c r="RPC4" s="1309"/>
      <c r="RPD4" s="1309"/>
      <c r="RPE4" s="1309"/>
      <c r="RPF4" s="1309"/>
      <c r="RPG4" s="1309"/>
      <c r="RPH4" s="1309"/>
      <c r="RPI4" s="1309"/>
      <c r="RPJ4" s="1309"/>
      <c r="RPK4" s="1309"/>
      <c r="RPL4" s="1309"/>
      <c r="RPM4" s="1309"/>
      <c r="RPN4" s="1309"/>
      <c r="RPO4" s="1309"/>
      <c r="RPP4" s="1309"/>
      <c r="RPQ4" s="1309"/>
      <c r="RPR4" s="1309"/>
      <c r="RPS4" s="1309"/>
      <c r="RPT4" s="1309"/>
      <c r="RPU4" s="1309"/>
      <c r="RPV4" s="1309"/>
      <c r="RPW4" s="1309"/>
      <c r="RPX4" s="1309"/>
      <c r="RPY4" s="1309"/>
      <c r="RPZ4" s="1309"/>
      <c r="RQA4" s="1309"/>
      <c r="RQB4" s="1309"/>
      <c r="RQC4" s="1309"/>
      <c r="RQD4" s="1309"/>
      <c r="RQE4" s="1309"/>
      <c r="RQF4" s="1309"/>
      <c r="RQG4" s="1309"/>
      <c r="RQH4" s="1309"/>
      <c r="RQI4" s="1309"/>
      <c r="RQJ4" s="1309"/>
      <c r="RQK4" s="1309"/>
      <c r="RQL4" s="1309"/>
      <c r="RQM4" s="1309"/>
      <c r="RQN4" s="1309"/>
      <c r="RQO4" s="1309"/>
      <c r="RQP4" s="1309"/>
      <c r="RQQ4" s="1309"/>
      <c r="RQR4" s="1309"/>
      <c r="RQS4" s="1309"/>
      <c r="RQT4" s="1309"/>
      <c r="RQU4" s="1309"/>
      <c r="RQV4" s="1309"/>
      <c r="RQW4" s="1309"/>
      <c r="RQX4" s="1309"/>
      <c r="RQY4" s="1309"/>
      <c r="RQZ4" s="1309"/>
      <c r="RRA4" s="1309"/>
      <c r="RRB4" s="1309"/>
      <c r="RRC4" s="1309"/>
      <c r="RRD4" s="1309"/>
      <c r="RRE4" s="1309"/>
      <c r="RRF4" s="1309"/>
      <c r="RRG4" s="1309"/>
      <c r="RRH4" s="1309"/>
      <c r="RRI4" s="1309"/>
      <c r="RRJ4" s="1309"/>
      <c r="RRK4" s="1309"/>
      <c r="RRL4" s="1309"/>
      <c r="RRM4" s="1309"/>
      <c r="RRN4" s="1309"/>
      <c r="RRO4" s="1309"/>
      <c r="RRP4" s="1309"/>
      <c r="RRQ4" s="1309"/>
      <c r="RRR4" s="1309"/>
      <c r="RRS4" s="1309"/>
      <c r="RRT4" s="1309"/>
      <c r="RRU4" s="1309"/>
      <c r="RRV4" s="1309"/>
      <c r="RRW4" s="1309"/>
      <c r="RRX4" s="1309"/>
      <c r="RRY4" s="1309"/>
      <c r="RRZ4" s="1309"/>
      <c r="RSA4" s="1309"/>
      <c r="RSB4" s="1309"/>
      <c r="RSC4" s="1309"/>
      <c r="RSD4" s="1309"/>
      <c r="RSE4" s="1309"/>
      <c r="RSF4" s="1309"/>
      <c r="RSG4" s="1309"/>
      <c r="RSH4" s="1309"/>
      <c r="RSI4" s="1309"/>
      <c r="RSJ4" s="1309"/>
      <c r="RSK4" s="1309"/>
      <c r="RSL4" s="1309"/>
      <c r="RSM4" s="1309"/>
      <c r="RSN4" s="1309"/>
      <c r="RSO4" s="1309"/>
      <c r="RSP4" s="1309"/>
      <c r="RSQ4" s="1309"/>
      <c r="RSR4" s="1309"/>
      <c r="RSS4" s="1309"/>
      <c r="RST4" s="1309"/>
      <c r="RSU4" s="1309"/>
      <c r="RSV4" s="1309"/>
      <c r="RSW4" s="1309"/>
      <c r="RSX4" s="1309"/>
      <c r="RSY4" s="1309"/>
      <c r="RSZ4" s="1309"/>
      <c r="RTA4" s="1309"/>
      <c r="RTB4" s="1309"/>
      <c r="RTC4" s="1309"/>
      <c r="RTD4" s="1309"/>
      <c r="RTE4" s="1309"/>
      <c r="RTF4" s="1309"/>
      <c r="RTG4" s="1309"/>
      <c r="RTH4" s="1309"/>
      <c r="RTI4" s="1309"/>
      <c r="RTJ4" s="1309"/>
      <c r="RTK4" s="1309"/>
      <c r="RTL4" s="1309"/>
      <c r="RTM4" s="1309"/>
      <c r="RTN4" s="1309"/>
      <c r="RTO4" s="1309"/>
      <c r="RTP4" s="1309"/>
      <c r="RTQ4" s="1309"/>
      <c r="RTR4" s="1309"/>
      <c r="RTS4" s="1309"/>
      <c r="RTT4" s="1309"/>
      <c r="RTU4" s="1309"/>
      <c r="RTV4" s="1309"/>
      <c r="RTW4" s="1309"/>
      <c r="RTX4" s="1309"/>
      <c r="RTY4" s="1309"/>
      <c r="RTZ4" s="1309"/>
      <c r="RUA4" s="1309"/>
      <c r="RUB4" s="1309"/>
      <c r="RUC4" s="1309"/>
      <c r="RUD4" s="1309"/>
      <c r="RUE4" s="1309"/>
      <c r="RUF4" s="1309"/>
      <c r="RUG4" s="1309"/>
      <c r="RUH4" s="1309"/>
      <c r="RUI4" s="1309"/>
      <c r="RUJ4" s="1309"/>
      <c r="RUK4" s="1309"/>
      <c r="RUL4" s="1309"/>
      <c r="RUM4" s="1309"/>
      <c r="RUN4" s="1309"/>
      <c r="RUO4" s="1309"/>
      <c r="RUP4" s="1309"/>
      <c r="RUQ4" s="1309"/>
      <c r="RUR4" s="1309"/>
      <c r="RUS4" s="1309"/>
      <c r="RUT4" s="1309"/>
      <c r="RUU4" s="1309"/>
      <c r="RUV4" s="1309"/>
      <c r="RUW4" s="1309"/>
      <c r="RUX4" s="1309"/>
      <c r="RUY4" s="1309"/>
      <c r="RUZ4" s="1309"/>
      <c r="RVA4" s="1309"/>
      <c r="RVB4" s="1309"/>
      <c r="RVC4" s="1309"/>
      <c r="RVD4" s="1309"/>
      <c r="RVE4" s="1309"/>
      <c r="RVF4" s="1309"/>
      <c r="RVG4" s="1309"/>
      <c r="RVH4" s="1309"/>
      <c r="RVI4" s="1309"/>
      <c r="RVJ4" s="1309"/>
      <c r="RVK4" s="1309"/>
      <c r="RVL4" s="1309"/>
      <c r="RVM4" s="1309"/>
      <c r="RVN4" s="1309"/>
      <c r="RVO4" s="1309"/>
      <c r="RVP4" s="1309"/>
      <c r="RVQ4" s="1309"/>
      <c r="RVR4" s="1309"/>
      <c r="RVS4" s="1309"/>
      <c r="RVT4" s="1309"/>
      <c r="RVU4" s="1309"/>
      <c r="RVV4" s="1309"/>
      <c r="RVW4" s="1309"/>
      <c r="RVX4" s="1309"/>
      <c r="RVY4" s="1309"/>
      <c r="RVZ4" s="1309"/>
      <c r="RWA4" s="1309"/>
      <c r="RWB4" s="1309"/>
      <c r="RWC4" s="1309"/>
      <c r="RWD4" s="1309"/>
      <c r="RWE4" s="1309"/>
      <c r="RWF4" s="1309"/>
      <c r="RWG4" s="1309"/>
      <c r="RWH4" s="1309"/>
      <c r="RWI4" s="1309"/>
      <c r="RWJ4" s="1309"/>
      <c r="RWK4" s="1309"/>
      <c r="RWL4" s="1309"/>
      <c r="RWM4" s="1309"/>
      <c r="RWN4" s="1309"/>
      <c r="RWO4" s="1309"/>
      <c r="RWP4" s="1309"/>
      <c r="RWQ4" s="1309"/>
      <c r="RWR4" s="1309"/>
      <c r="RWS4" s="1309"/>
      <c r="RWT4" s="1309"/>
      <c r="RWU4" s="1309"/>
      <c r="RWV4" s="1309"/>
      <c r="RWW4" s="1309"/>
      <c r="RWX4" s="1309"/>
      <c r="RWY4" s="1309"/>
      <c r="RWZ4" s="1309"/>
      <c r="RXA4" s="1309"/>
      <c r="RXB4" s="1309"/>
      <c r="RXC4" s="1309"/>
      <c r="RXD4" s="1309"/>
      <c r="RXE4" s="1309"/>
      <c r="RXF4" s="1309"/>
      <c r="RXG4" s="1309"/>
      <c r="RXH4" s="1309"/>
      <c r="RXI4" s="1309"/>
      <c r="RXJ4" s="1309"/>
      <c r="RXK4" s="1309"/>
      <c r="RXL4" s="1309"/>
      <c r="RXM4" s="1309"/>
      <c r="RXN4" s="1309"/>
      <c r="RXO4" s="1309"/>
      <c r="RXP4" s="1309"/>
      <c r="RXQ4" s="1309"/>
      <c r="RXR4" s="1309"/>
      <c r="RXS4" s="1309"/>
      <c r="RXT4" s="1309"/>
      <c r="RXU4" s="1309"/>
      <c r="RXV4" s="1309"/>
      <c r="RXW4" s="1309"/>
      <c r="RXX4" s="1309"/>
      <c r="RXY4" s="1309"/>
      <c r="RXZ4" s="1309"/>
      <c r="RYA4" s="1309"/>
      <c r="RYB4" s="1309"/>
      <c r="RYC4" s="1309"/>
      <c r="RYD4" s="1309"/>
      <c r="RYE4" s="1309"/>
      <c r="RYF4" s="1309"/>
      <c r="RYG4" s="1309"/>
      <c r="RYH4" s="1309"/>
      <c r="RYI4" s="1309"/>
      <c r="RYJ4" s="1309"/>
      <c r="RYK4" s="1309"/>
      <c r="RYL4" s="1309"/>
      <c r="RYM4" s="1309"/>
      <c r="RYN4" s="1309"/>
      <c r="RYO4" s="1309"/>
      <c r="RYP4" s="1309"/>
      <c r="RYQ4" s="1309"/>
      <c r="RYR4" s="1309"/>
      <c r="RYS4" s="1309"/>
      <c r="RYT4" s="1309"/>
      <c r="RYU4" s="1309"/>
      <c r="RYV4" s="1309"/>
      <c r="RYW4" s="1309"/>
      <c r="RYX4" s="1309"/>
      <c r="RYY4" s="1309"/>
      <c r="RYZ4" s="1309"/>
      <c r="RZA4" s="1309"/>
      <c r="RZB4" s="1309"/>
      <c r="RZC4" s="1309"/>
      <c r="RZD4" s="1309"/>
      <c r="RZE4" s="1309"/>
      <c r="RZF4" s="1309"/>
      <c r="RZG4" s="1309"/>
      <c r="RZH4" s="1309"/>
      <c r="RZI4" s="1309"/>
      <c r="RZJ4" s="1309"/>
      <c r="RZK4" s="1309"/>
      <c r="RZL4" s="1309"/>
      <c r="RZM4" s="1309"/>
      <c r="RZN4" s="1309"/>
      <c r="RZO4" s="1309"/>
      <c r="RZP4" s="1309"/>
      <c r="RZQ4" s="1309"/>
      <c r="RZR4" s="1309"/>
      <c r="RZS4" s="1309"/>
      <c r="RZT4" s="1309"/>
      <c r="RZU4" s="1309"/>
      <c r="RZV4" s="1309"/>
      <c r="RZW4" s="1309"/>
      <c r="RZX4" s="1309"/>
      <c r="RZY4" s="1309"/>
      <c r="RZZ4" s="1309"/>
      <c r="SAA4" s="1309"/>
      <c r="SAB4" s="1309"/>
      <c r="SAC4" s="1309"/>
      <c r="SAD4" s="1309"/>
      <c r="SAE4" s="1309"/>
      <c r="SAF4" s="1309"/>
      <c r="SAG4" s="1309"/>
      <c r="SAH4" s="1309"/>
      <c r="SAI4" s="1309"/>
      <c r="SAJ4" s="1309"/>
      <c r="SAK4" s="1309"/>
      <c r="SAL4" s="1309"/>
      <c r="SAM4" s="1309"/>
      <c r="SAN4" s="1309"/>
      <c r="SAO4" s="1309"/>
      <c r="SAP4" s="1309"/>
      <c r="SAQ4" s="1309"/>
      <c r="SAR4" s="1309"/>
      <c r="SAS4" s="1309"/>
      <c r="SAT4" s="1309"/>
      <c r="SAU4" s="1309"/>
      <c r="SAV4" s="1309"/>
      <c r="SAW4" s="1309"/>
      <c r="SAX4" s="1309"/>
      <c r="SAY4" s="1309"/>
      <c r="SAZ4" s="1309"/>
      <c r="SBA4" s="1309"/>
      <c r="SBB4" s="1309"/>
      <c r="SBC4" s="1309"/>
      <c r="SBD4" s="1309"/>
      <c r="SBE4" s="1309"/>
      <c r="SBF4" s="1309"/>
      <c r="SBG4" s="1309"/>
      <c r="SBH4" s="1309"/>
      <c r="SBI4" s="1309"/>
      <c r="SBJ4" s="1309"/>
      <c r="SBK4" s="1309"/>
      <c r="SBL4" s="1309"/>
      <c r="SBM4" s="1309"/>
      <c r="SBN4" s="1309"/>
      <c r="SBO4" s="1309"/>
      <c r="SBP4" s="1309"/>
      <c r="SBQ4" s="1309"/>
      <c r="SBR4" s="1309"/>
      <c r="SBS4" s="1309"/>
      <c r="SBT4" s="1309"/>
      <c r="SBU4" s="1309"/>
      <c r="SBV4" s="1309"/>
      <c r="SBW4" s="1309"/>
      <c r="SBX4" s="1309"/>
      <c r="SBY4" s="1309"/>
      <c r="SBZ4" s="1309"/>
      <c r="SCA4" s="1309"/>
      <c r="SCB4" s="1309"/>
      <c r="SCC4" s="1309"/>
      <c r="SCD4" s="1309"/>
      <c r="SCE4" s="1309"/>
      <c r="SCF4" s="1309"/>
      <c r="SCG4" s="1309"/>
      <c r="SCH4" s="1309"/>
      <c r="SCI4" s="1309"/>
      <c r="SCJ4" s="1309"/>
      <c r="SCK4" s="1309"/>
      <c r="SCL4" s="1309"/>
      <c r="SCM4" s="1309"/>
      <c r="SCN4" s="1309"/>
      <c r="SCO4" s="1309"/>
      <c r="SCP4" s="1309"/>
      <c r="SCQ4" s="1309"/>
      <c r="SCR4" s="1309"/>
      <c r="SCS4" s="1309"/>
      <c r="SCT4" s="1309"/>
      <c r="SCU4" s="1309"/>
      <c r="SCV4" s="1309"/>
      <c r="SCW4" s="1309"/>
      <c r="SCX4" s="1309"/>
      <c r="SCY4" s="1309"/>
      <c r="SCZ4" s="1309"/>
      <c r="SDA4" s="1309"/>
      <c r="SDB4" s="1309"/>
      <c r="SDC4" s="1309"/>
      <c r="SDD4" s="1309"/>
      <c r="SDE4" s="1309"/>
      <c r="SDF4" s="1309"/>
      <c r="SDG4" s="1309"/>
      <c r="SDH4" s="1309"/>
      <c r="SDI4" s="1309"/>
      <c r="SDJ4" s="1309"/>
      <c r="SDK4" s="1309"/>
      <c r="SDL4" s="1309"/>
      <c r="SDM4" s="1309"/>
      <c r="SDN4" s="1309"/>
      <c r="SDO4" s="1309"/>
      <c r="SDP4" s="1309"/>
      <c r="SDQ4" s="1309"/>
      <c r="SDR4" s="1309"/>
      <c r="SDS4" s="1309"/>
      <c r="SDT4" s="1309"/>
      <c r="SDU4" s="1309"/>
      <c r="SDV4" s="1309"/>
      <c r="SDW4" s="1309"/>
      <c r="SDX4" s="1309"/>
      <c r="SDY4" s="1309"/>
      <c r="SDZ4" s="1309"/>
      <c r="SEA4" s="1309"/>
      <c r="SEB4" s="1309"/>
      <c r="SEC4" s="1309"/>
      <c r="SED4" s="1309"/>
      <c r="SEE4" s="1309"/>
      <c r="SEF4" s="1309"/>
      <c r="SEG4" s="1309"/>
      <c r="SEH4" s="1309"/>
      <c r="SEI4" s="1309"/>
      <c r="SEJ4" s="1309"/>
      <c r="SEK4" s="1309"/>
      <c r="SEL4" s="1309"/>
      <c r="SEM4" s="1309"/>
      <c r="SEN4" s="1309"/>
      <c r="SEO4" s="1309"/>
      <c r="SEP4" s="1309"/>
      <c r="SEQ4" s="1309"/>
      <c r="SER4" s="1309"/>
      <c r="SES4" s="1309"/>
      <c r="SET4" s="1309"/>
      <c r="SEU4" s="1309"/>
      <c r="SEV4" s="1309"/>
      <c r="SEW4" s="1309"/>
      <c r="SEX4" s="1309"/>
      <c r="SEY4" s="1309"/>
      <c r="SEZ4" s="1309"/>
      <c r="SFA4" s="1309"/>
      <c r="SFB4" s="1309"/>
      <c r="SFC4" s="1309"/>
      <c r="SFD4" s="1309"/>
      <c r="SFE4" s="1309"/>
      <c r="SFF4" s="1309"/>
      <c r="SFG4" s="1309"/>
      <c r="SFH4" s="1309"/>
      <c r="SFI4" s="1309"/>
      <c r="SFJ4" s="1309"/>
      <c r="SFK4" s="1309"/>
      <c r="SFL4" s="1309"/>
      <c r="SFM4" s="1309"/>
      <c r="SFN4" s="1309"/>
      <c r="SFO4" s="1309"/>
      <c r="SFP4" s="1309"/>
      <c r="SFQ4" s="1309"/>
      <c r="SFR4" s="1309"/>
      <c r="SFS4" s="1309"/>
      <c r="SFT4" s="1309"/>
      <c r="SFU4" s="1309"/>
      <c r="SFV4" s="1309"/>
      <c r="SFW4" s="1309"/>
      <c r="SFX4" s="1309"/>
      <c r="SFY4" s="1309"/>
      <c r="SFZ4" s="1309"/>
      <c r="SGA4" s="1309"/>
      <c r="SGB4" s="1309"/>
      <c r="SGC4" s="1309"/>
      <c r="SGD4" s="1309"/>
      <c r="SGE4" s="1309"/>
      <c r="SGF4" s="1309"/>
      <c r="SGG4" s="1309"/>
      <c r="SGH4" s="1309"/>
      <c r="SGI4" s="1309"/>
      <c r="SGJ4" s="1309"/>
      <c r="SGK4" s="1309"/>
      <c r="SGL4" s="1309"/>
      <c r="SGM4" s="1309"/>
      <c r="SGN4" s="1309"/>
      <c r="SGO4" s="1309"/>
      <c r="SGP4" s="1309"/>
      <c r="SGQ4" s="1309"/>
      <c r="SGR4" s="1309"/>
      <c r="SGS4" s="1309"/>
      <c r="SGT4" s="1309"/>
      <c r="SGU4" s="1309"/>
      <c r="SGV4" s="1309"/>
      <c r="SGW4" s="1309"/>
      <c r="SGX4" s="1309"/>
      <c r="SGY4" s="1309"/>
      <c r="SGZ4" s="1309"/>
      <c r="SHA4" s="1309"/>
      <c r="SHB4" s="1309"/>
      <c r="SHC4" s="1309"/>
      <c r="SHD4" s="1309"/>
      <c r="SHE4" s="1309"/>
      <c r="SHF4" s="1309"/>
      <c r="SHG4" s="1309"/>
      <c r="SHH4" s="1309"/>
      <c r="SHI4" s="1309"/>
      <c r="SHJ4" s="1309"/>
      <c r="SHK4" s="1309"/>
      <c r="SHL4" s="1309"/>
      <c r="SHM4" s="1309"/>
      <c r="SHN4" s="1309"/>
      <c r="SHO4" s="1309"/>
      <c r="SHP4" s="1309"/>
      <c r="SHQ4" s="1309"/>
      <c r="SHR4" s="1309"/>
      <c r="SHS4" s="1309"/>
      <c r="SHT4" s="1309"/>
      <c r="SHU4" s="1309"/>
      <c r="SHV4" s="1309"/>
      <c r="SHW4" s="1309"/>
      <c r="SHX4" s="1309"/>
      <c r="SHY4" s="1309"/>
      <c r="SHZ4" s="1309"/>
      <c r="SIA4" s="1309"/>
      <c r="SIB4" s="1309"/>
      <c r="SIC4" s="1309"/>
      <c r="SID4" s="1309"/>
      <c r="SIE4" s="1309"/>
      <c r="SIF4" s="1309"/>
      <c r="SIG4" s="1309"/>
      <c r="SIH4" s="1309"/>
      <c r="SII4" s="1309"/>
      <c r="SIJ4" s="1309"/>
      <c r="SIK4" s="1309"/>
      <c r="SIL4" s="1309"/>
      <c r="SIM4" s="1309"/>
      <c r="SIN4" s="1309"/>
      <c r="SIO4" s="1309"/>
      <c r="SIP4" s="1309"/>
      <c r="SIQ4" s="1309"/>
      <c r="SIR4" s="1309"/>
      <c r="SIS4" s="1309"/>
      <c r="SIT4" s="1309"/>
      <c r="SIU4" s="1309"/>
      <c r="SIV4" s="1309"/>
      <c r="SIW4" s="1309"/>
      <c r="SIX4" s="1309"/>
      <c r="SIY4" s="1309"/>
      <c r="SIZ4" s="1309"/>
      <c r="SJA4" s="1309"/>
      <c r="SJB4" s="1309"/>
      <c r="SJC4" s="1309"/>
      <c r="SJD4" s="1309"/>
      <c r="SJE4" s="1309"/>
      <c r="SJF4" s="1309"/>
      <c r="SJG4" s="1309"/>
      <c r="SJH4" s="1309"/>
      <c r="SJI4" s="1309"/>
      <c r="SJJ4" s="1309"/>
      <c r="SJK4" s="1309"/>
      <c r="SJL4" s="1309"/>
      <c r="SJM4" s="1309"/>
      <c r="SJN4" s="1309"/>
      <c r="SJO4" s="1309"/>
      <c r="SJP4" s="1309"/>
      <c r="SJQ4" s="1309"/>
      <c r="SJR4" s="1309"/>
      <c r="SJS4" s="1309"/>
      <c r="SJT4" s="1309"/>
      <c r="SJU4" s="1309"/>
      <c r="SJV4" s="1309"/>
      <c r="SJW4" s="1309"/>
      <c r="SJX4" s="1309"/>
      <c r="SJY4" s="1309"/>
      <c r="SJZ4" s="1309"/>
      <c r="SKA4" s="1309"/>
      <c r="SKB4" s="1309"/>
      <c r="SKC4" s="1309"/>
      <c r="SKD4" s="1309"/>
      <c r="SKE4" s="1309"/>
      <c r="SKF4" s="1309"/>
      <c r="SKG4" s="1309"/>
      <c r="SKH4" s="1309"/>
      <c r="SKI4" s="1309"/>
      <c r="SKJ4" s="1309"/>
      <c r="SKK4" s="1309"/>
      <c r="SKL4" s="1309"/>
      <c r="SKM4" s="1309"/>
      <c r="SKN4" s="1309"/>
      <c r="SKO4" s="1309"/>
      <c r="SKP4" s="1309"/>
      <c r="SKQ4" s="1309"/>
      <c r="SKR4" s="1309"/>
      <c r="SKS4" s="1309"/>
      <c r="SKT4" s="1309"/>
      <c r="SKU4" s="1309"/>
      <c r="SKV4" s="1309"/>
      <c r="SKW4" s="1309"/>
      <c r="SKX4" s="1309"/>
      <c r="SKY4" s="1309"/>
      <c r="SKZ4" s="1309"/>
      <c r="SLA4" s="1309"/>
      <c r="SLB4" s="1309"/>
      <c r="SLC4" s="1309"/>
      <c r="SLD4" s="1309"/>
      <c r="SLE4" s="1309"/>
      <c r="SLF4" s="1309"/>
      <c r="SLG4" s="1309"/>
      <c r="SLH4" s="1309"/>
      <c r="SLI4" s="1309"/>
      <c r="SLJ4" s="1309"/>
      <c r="SLK4" s="1309"/>
      <c r="SLL4" s="1309"/>
      <c r="SLM4" s="1309"/>
      <c r="SLN4" s="1309"/>
      <c r="SLO4" s="1309"/>
      <c r="SLP4" s="1309"/>
      <c r="SLQ4" s="1309"/>
      <c r="SLR4" s="1309"/>
      <c r="SLS4" s="1309"/>
      <c r="SLT4" s="1309"/>
      <c r="SLU4" s="1309"/>
      <c r="SLV4" s="1309"/>
      <c r="SLW4" s="1309"/>
      <c r="SLX4" s="1309"/>
      <c r="SLY4" s="1309"/>
      <c r="SLZ4" s="1309"/>
      <c r="SMA4" s="1309"/>
      <c r="SMB4" s="1309"/>
      <c r="SMC4" s="1309"/>
      <c r="SMD4" s="1309"/>
      <c r="SME4" s="1309"/>
      <c r="SMF4" s="1309"/>
      <c r="SMG4" s="1309"/>
      <c r="SMH4" s="1309"/>
      <c r="SMI4" s="1309"/>
      <c r="SMJ4" s="1309"/>
      <c r="SMK4" s="1309"/>
      <c r="SML4" s="1309"/>
      <c r="SMM4" s="1309"/>
      <c r="SMN4" s="1309"/>
      <c r="SMO4" s="1309"/>
      <c r="SMP4" s="1309"/>
      <c r="SMQ4" s="1309"/>
      <c r="SMR4" s="1309"/>
      <c r="SMS4" s="1309"/>
      <c r="SMT4" s="1309"/>
      <c r="SMU4" s="1309"/>
      <c r="SMV4" s="1309"/>
      <c r="SMW4" s="1309"/>
      <c r="SMX4" s="1309"/>
      <c r="SMY4" s="1309"/>
      <c r="SMZ4" s="1309"/>
      <c r="SNA4" s="1309"/>
      <c r="SNB4" s="1309"/>
      <c r="SNC4" s="1309"/>
      <c r="SND4" s="1309"/>
      <c r="SNE4" s="1309"/>
      <c r="SNF4" s="1309"/>
      <c r="SNG4" s="1309"/>
      <c r="SNH4" s="1309"/>
      <c r="SNI4" s="1309"/>
      <c r="SNJ4" s="1309"/>
      <c r="SNK4" s="1309"/>
      <c r="SNL4" s="1309"/>
      <c r="SNM4" s="1309"/>
      <c r="SNN4" s="1309"/>
      <c r="SNO4" s="1309"/>
      <c r="SNP4" s="1309"/>
      <c r="SNQ4" s="1309"/>
      <c r="SNR4" s="1309"/>
      <c r="SNS4" s="1309"/>
      <c r="SNT4" s="1309"/>
      <c r="SNU4" s="1309"/>
      <c r="SNV4" s="1309"/>
      <c r="SNW4" s="1309"/>
      <c r="SNX4" s="1309"/>
      <c r="SNY4" s="1309"/>
      <c r="SNZ4" s="1309"/>
      <c r="SOA4" s="1309"/>
      <c r="SOB4" s="1309"/>
      <c r="SOC4" s="1309"/>
      <c r="SOD4" s="1309"/>
      <c r="SOE4" s="1309"/>
      <c r="SOF4" s="1309"/>
      <c r="SOG4" s="1309"/>
      <c r="SOH4" s="1309"/>
      <c r="SOI4" s="1309"/>
      <c r="SOJ4" s="1309"/>
      <c r="SOK4" s="1309"/>
      <c r="SOL4" s="1309"/>
      <c r="SOM4" s="1309"/>
      <c r="SON4" s="1309"/>
      <c r="SOO4" s="1309"/>
      <c r="SOP4" s="1309"/>
      <c r="SOQ4" s="1309"/>
      <c r="SOR4" s="1309"/>
      <c r="SOS4" s="1309"/>
      <c r="SOT4" s="1309"/>
      <c r="SOU4" s="1309"/>
      <c r="SOV4" s="1309"/>
      <c r="SOW4" s="1309"/>
      <c r="SOX4" s="1309"/>
      <c r="SOY4" s="1309"/>
      <c r="SOZ4" s="1309"/>
      <c r="SPA4" s="1309"/>
      <c r="SPB4" s="1309"/>
      <c r="SPC4" s="1309"/>
      <c r="SPD4" s="1309"/>
      <c r="SPE4" s="1309"/>
      <c r="SPF4" s="1309"/>
      <c r="SPG4" s="1309"/>
      <c r="SPH4" s="1309"/>
      <c r="SPI4" s="1309"/>
      <c r="SPJ4" s="1309"/>
      <c r="SPK4" s="1309"/>
      <c r="SPL4" s="1309"/>
      <c r="SPM4" s="1309"/>
      <c r="SPN4" s="1309"/>
      <c r="SPO4" s="1309"/>
      <c r="SPP4" s="1309"/>
      <c r="SPQ4" s="1309"/>
      <c r="SPR4" s="1309"/>
      <c r="SPS4" s="1309"/>
      <c r="SPT4" s="1309"/>
      <c r="SPU4" s="1309"/>
      <c r="SPV4" s="1309"/>
      <c r="SPW4" s="1309"/>
      <c r="SPX4" s="1309"/>
      <c r="SPY4" s="1309"/>
      <c r="SPZ4" s="1309"/>
      <c r="SQA4" s="1309"/>
      <c r="SQB4" s="1309"/>
      <c r="SQC4" s="1309"/>
      <c r="SQD4" s="1309"/>
      <c r="SQE4" s="1309"/>
      <c r="SQF4" s="1309"/>
      <c r="SQG4" s="1309"/>
      <c r="SQH4" s="1309"/>
      <c r="SQI4" s="1309"/>
      <c r="SQJ4" s="1309"/>
      <c r="SQK4" s="1309"/>
      <c r="SQL4" s="1309"/>
      <c r="SQM4" s="1309"/>
      <c r="SQN4" s="1309"/>
      <c r="SQO4" s="1309"/>
      <c r="SQP4" s="1309"/>
      <c r="SQQ4" s="1309"/>
      <c r="SQR4" s="1309"/>
      <c r="SQS4" s="1309"/>
      <c r="SQT4" s="1309"/>
      <c r="SQU4" s="1309"/>
      <c r="SQV4" s="1309"/>
      <c r="SQW4" s="1309"/>
      <c r="SQX4" s="1309"/>
      <c r="SQY4" s="1309"/>
      <c r="SQZ4" s="1309"/>
      <c r="SRA4" s="1309"/>
      <c r="SRB4" s="1309"/>
      <c r="SRC4" s="1309"/>
      <c r="SRD4" s="1309"/>
      <c r="SRE4" s="1309"/>
      <c r="SRF4" s="1309"/>
      <c r="SRG4" s="1309"/>
      <c r="SRH4" s="1309"/>
      <c r="SRI4" s="1309"/>
      <c r="SRJ4" s="1309"/>
      <c r="SRK4" s="1309"/>
      <c r="SRL4" s="1309"/>
      <c r="SRM4" s="1309"/>
      <c r="SRN4" s="1309"/>
      <c r="SRO4" s="1309"/>
      <c r="SRP4" s="1309"/>
      <c r="SRQ4" s="1309"/>
      <c r="SRR4" s="1309"/>
      <c r="SRS4" s="1309"/>
      <c r="SRT4" s="1309"/>
      <c r="SRU4" s="1309"/>
      <c r="SRV4" s="1309"/>
      <c r="SRW4" s="1309"/>
      <c r="SRX4" s="1309"/>
      <c r="SRY4" s="1309"/>
      <c r="SRZ4" s="1309"/>
      <c r="SSA4" s="1309"/>
      <c r="SSB4" s="1309"/>
      <c r="SSC4" s="1309"/>
      <c r="SSD4" s="1309"/>
      <c r="SSE4" s="1309"/>
      <c r="SSF4" s="1309"/>
      <c r="SSG4" s="1309"/>
      <c r="SSH4" s="1309"/>
      <c r="SSI4" s="1309"/>
      <c r="SSJ4" s="1309"/>
      <c r="SSK4" s="1309"/>
      <c r="SSL4" s="1309"/>
      <c r="SSM4" s="1309"/>
      <c r="SSN4" s="1309"/>
      <c r="SSO4" s="1309"/>
      <c r="SSP4" s="1309"/>
      <c r="SSQ4" s="1309"/>
      <c r="SSR4" s="1309"/>
      <c r="SSS4" s="1309"/>
      <c r="SST4" s="1309"/>
      <c r="SSU4" s="1309"/>
      <c r="SSV4" s="1309"/>
      <c r="SSW4" s="1309"/>
      <c r="SSX4" s="1309"/>
      <c r="SSY4" s="1309"/>
      <c r="SSZ4" s="1309"/>
      <c r="STA4" s="1309"/>
      <c r="STB4" s="1309"/>
      <c r="STC4" s="1309"/>
      <c r="STD4" s="1309"/>
      <c r="STE4" s="1309"/>
      <c r="STF4" s="1309"/>
      <c r="STG4" s="1309"/>
      <c r="STH4" s="1309"/>
      <c r="STI4" s="1309"/>
      <c r="STJ4" s="1309"/>
      <c r="STK4" s="1309"/>
      <c r="STL4" s="1309"/>
      <c r="STM4" s="1309"/>
      <c r="STN4" s="1309"/>
      <c r="STO4" s="1309"/>
      <c r="STP4" s="1309"/>
      <c r="STQ4" s="1309"/>
      <c r="STR4" s="1309"/>
      <c r="STS4" s="1309"/>
      <c r="STT4" s="1309"/>
      <c r="STU4" s="1309"/>
      <c r="STV4" s="1309"/>
      <c r="STW4" s="1309"/>
      <c r="STX4" s="1309"/>
      <c r="STY4" s="1309"/>
      <c r="STZ4" s="1309"/>
      <c r="SUA4" s="1309"/>
      <c r="SUB4" s="1309"/>
      <c r="SUC4" s="1309"/>
      <c r="SUD4" s="1309"/>
      <c r="SUE4" s="1309"/>
      <c r="SUF4" s="1309"/>
      <c r="SUG4" s="1309"/>
      <c r="SUH4" s="1309"/>
      <c r="SUI4" s="1309"/>
      <c r="SUJ4" s="1309"/>
      <c r="SUK4" s="1309"/>
      <c r="SUL4" s="1309"/>
      <c r="SUM4" s="1309"/>
      <c r="SUN4" s="1309"/>
      <c r="SUO4" s="1309"/>
      <c r="SUP4" s="1309"/>
      <c r="SUQ4" s="1309"/>
      <c r="SUR4" s="1309"/>
      <c r="SUS4" s="1309"/>
      <c r="SUT4" s="1309"/>
      <c r="SUU4" s="1309"/>
      <c r="SUV4" s="1309"/>
      <c r="SUW4" s="1309"/>
      <c r="SUX4" s="1309"/>
      <c r="SUY4" s="1309"/>
      <c r="SUZ4" s="1309"/>
      <c r="SVA4" s="1309"/>
      <c r="SVB4" s="1309"/>
      <c r="SVC4" s="1309"/>
      <c r="SVD4" s="1309"/>
      <c r="SVE4" s="1309"/>
      <c r="SVF4" s="1309"/>
      <c r="SVG4" s="1309"/>
      <c r="SVH4" s="1309"/>
      <c r="SVI4" s="1309"/>
      <c r="SVJ4" s="1309"/>
      <c r="SVK4" s="1309"/>
      <c r="SVL4" s="1309"/>
      <c r="SVM4" s="1309"/>
      <c r="SVN4" s="1309"/>
      <c r="SVO4" s="1309"/>
      <c r="SVP4" s="1309"/>
      <c r="SVQ4" s="1309"/>
      <c r="SVR4" s="1309"/>
      <c r="SVS4" s="1309"/>
      <c r="SVT4" s="1309"/>
      <c r="SVU4" s="1309"/>
      <c r="SVV4" s="1309"/>
      <c r="SVW4" s="1309"/>
      <c r="SVX4" s="1309"/>
      <c r="SVY4" s="1309"/>
      <c r="SVZ4" s="1309"/>
      <c r="SWA4" s="1309"/>
      <c r="SWB4" s="1309"/>
      <c r="SWC4" s="1309"/>
      <c r="SWD4" s="1309"/>
      <c r="SWE4" s="1309"/>
      <c r="SWF4" s="1309"/>
      <c r="SWG4" s="1309"/>
      <c r="SWH4" s="1309"/>
      <c r="SWI4" s="1309"/>
      <c r="SWJ4" s="1309"/>
      <c r="SWK4" s="1309"/>
      <c r="SWL4" s="1309"/>
      <c r="SWM4" s="1309"/>
      <c r="SWN4" s="1309"/>
      <c r="SWO4" s="1309"/>
      <c r="SWP4" s="1309"/>
      <c r="SWQ4" s="1309"/>
      <c r="SWR4" s="1309"/>
      <c r="SWS4" s="1309"/>
      <c r="SWT4" s="1309"/>
      <c r="SWU4" s="1309"/>
      <c r="SWV4" s="1309"/>
      <c r="SWW4" s="1309"/>
      <c r="SWX4" s="1309"/>
      <c r="SWY4" s="1309"/>
      <c r="SWZ4" s="1309"/>
      <c r="SXA4" s="1309"/>
      <c r="SXB4" s="1309"/>
      <c r="SXC4" s="1309"/>
      <c r="SXD4" s="1309"/>
      <c r="SXE4" s="1309"/>
      <c r="SXF4" s="1309"/>
      <c r="SXG4" s="1309"/>
      <c r="SXH4" s="1309"/>
      <c r="SXI4" s="1309"/>
      <c r="SXJ4" s="1309"/>
      <c r="SXK4" s="1309"/>
      <c r="SXL4" s="1309"/>
      <c r="SXM4" s="1309"/>
      <c r="SXN4" s="1309"/>
      <c r="SXO4" s="1309"/>
      <c r="SXP4" s="1309"/>
      <c r="SXQ4" s="1309"/>
      <c r="SXR4" s="1309"/>
      <c r="SXS4" s="1309"/>
      <c r="SXT4" s="1309"/>
      <c r="SXU4" s="1309"/>
      <c r="SXV4" s="1309"/>
      <c r="SXW4" s="1309"/>
      <c r="SXX4" s="1309"/>
      <c r="SXY4" s="1309"/>
      <c r="SXZ4" s="1309"/>
      <c r="SYA4" s="1309"/>
      <c r="SYB4" s="1309"/>
      <c r="SYC4" s="1309"/>
      <c r="SYD4" s="1309"/>
      <c r="SYE4" s="1309"/>
      <c r="SYF4" s="1309"/>
      <c r="SYG4" s="1309"/>
      <c r="SYH4" s="1309"/>
      <c r="SYI4" s="1309"/>
      <c r="SYJ4" s="1309"/>
      <c r="SYK4" s="1309"/>
      <c r="SYL4" s="1309"/>
      <c r="SYM4" s="1309"/>
      <c r="SYN4" s="1309"/>
      <c r="SYO4" s="1309"/>
      <c r="SYP4" s="1309"/>
      <c r="SYQ4" s="1309"/>
      <c r="SYR4" s="1309"/>
      <c r="SYS4" s="1309"/>
      <c r="SYT4" s="1309"/>
      <c r="SYU4" s="1309"/>
      <c r="SYV4" s="1309"/>
      <c r="SYW4" s="1309"/>
      <c r="SYX4" s="1309"/>
      <c r="SYY4" s="1309"/>
      <c r="SYZ4" s="1309"/>
      <c r="SZA4" s="1309"/>
      <c r="SZB4" s="1309"/>
      <c r="SZC4" s="1309"/>
      <c r="SZD4" s="1309"/>
      <c r="SZE4" s="1309"/>
      <c r="SZF4" s="1309"/>
      <c r="SZG4" s="1309"/>
      <c r="SZH4" s="1309"/>
      <c r="SZI4" s="1309"/>
      <c r="SZJ4" s="1309"/>
      <c r="SZK4" s="1309"/>
      <c r="SZL4" s="1309"/>
      <c r="SZM4" s="1309"/>
      <c r="SZN4" s="1309"/>
      <c r="SZO4" s="1309"/>
      <c r="SZP4" s="1309"/>
      <c r="SZQ4" s="1309"/>
      <c r="SZR4" s="1309"/>
      <c r="SZS4" s="1309"/>
      <c r="SZT4" s="1309"/>
      <c r="SZU4" s="1309"/>
      <c r="SZV4" s="1309"/>
      <c r="SZW4" s="1309"/>
      <c r="SZX4" s="1309"/>
      <c r="SZY4" s="1309"/>
      <c r="SZZ4" s="1309"/>
      <c r="TAA4" s="1309"/>
      <c r="TAB4" s="1309"/>
      <c r="TAC4" s="1309"/>
      <c r="TAD4" s="1309"/>
      <c r="TAE4" s="1309"/>
      <c r="TAF4" s="1309"/>
      <c r="TAG4" s="1309"/>
      <c r="TAH4" s="1309"/>
      <c r="TAI4" s="1309"/>
      <c r="TAJ4" s="1309"/>
      <c r="TAK4" s="1309"/>
      <c r="TAL4" s="1309"/>
      <c r="TAM4" s="1309"/>
      <c r="TAN4" s="1309"/>
      <c r="TAO4" s="1309"/>
      <c r="TAP4" s="1309"/>
      <c r="TAQ4" s="1309"/>
      <c r="TAR4" s="1309"/>
      <c r="TAS4" s="1309"/>
      <c r="TAT4" s="1309"/>
      <c r="TAU4" s="1309"/>
      <c r="TAV4" s="1309"/>
      <c r="TAW4" s="1309"/>
      <c r="TAX4" s="1309"/>
      <c r="TAY4" s="1309"/>
      <c r="TAZ4" s="1309"/>
      <c r="TBA4" s="1309"/>
      <c r="TBB4" s="1309"/>
      <c r="TBC4" s="1309"/>
      <c r="TBD4" s="1309"/>
      <c r="TBE4" s="1309"/>
      <c r="TBF4" s="1309"/>
      <c r="TBG4" s="1309"/>
      <c r="TBH4" s="1309"/>
      <c r="TBI4" s="1309"/>
      <c r="TBJ4" s="1309"/>
      <c r="TBK4" s="1309"/>
      <c r="TBL4" s="1309"/>
      <c r="TBM4" s="1309"/>
      <c r="TBN4" s="1309"/>
      <c r="TBO4" s="1309"/>
      <c r="TBP4" s="1309"/>
      <c r="TBQ4" s="1309"/>
      <c r="TBR4" s="1309"/>
      <c r="TBS4" s="1309"/>
      <c r="TBT4" s="1309"/>
      <c r="TBU4" s="1309"/>
      <c r="TBV4" s="1309"/>
      <c r="TBW4" s="1309"/>
      <c r="TBX4" s="1309"/>
      <c r="TBY4" s="1309"/>
      <c r="TBZ4" s="1309"/>
      <c r="TCA4" s="1309"/>
      <c r="TCB4" s="1309"/>
      <c r="TCC4" s="1309"/>
      <c r="TCD4" s="1309"/>
      <c r="TCE4" s="1309"/>
      <c r="TCF4" s="1309"/>
      <c r="TCG4" s="1309"/>
      <c r="TCH4" s="1309"/>
      <c r="TCI4" s="1309"/>
      <c r="TCJ4" s="1309"/>
      <c r="TCK4" s="1309"/>
      <c r="TCL4" s="1309"/>
      <c r="TCM4" s="1309"/>
      <c r="TCN4" s="1309"/>
      <c r="TCO4" s="1309"/>
      <c r="TCP4" s="1309"/>
      <c r="TCQ4" s="1309"/>
      <c r="TCR4" s="1309"/>
      <c r="TCS4" s="1309"/>
      <c r="TCT4" s="1309"/>
      <c r="TCU4" s="1309"/>
      <c r="TCV4" s="1309"/>
      <c r="TCW4" s="1309"/>
      <c r="TCX4" s="1309"/>
      <c r="TCY4" s="1309"/>
      <c r="TCZ4" s="1309"/>
      <c r="TDA4" s="1309"/>
      <c r="TDB4" s="1309"/>
      <c r="TDC4" s="1309"/>
      <c r="TDD4" s="1309"/>
      <c r="TDE4" s="1309"/>
      <c r="TDF4" s="1309"/>
      <c r="TDG4" s="1309"/>
      <c r="TDH4" s="1309"/>
      <c r="TDI4" s="1309"/>
      <c r="TDJ4" s="1309"/>
      <c r="TDK4" s="1309"/>
      <c r="TDL4" s="1309"/>
      <c r="TDM4" s="1309"/>
      <c r="TDN4" s="1309"/>
      <c r="TDO4" s="1309"/>
      <c r="TDP4" s="1309"/>
      <c r="TDQ4" s="1309"/>
      <c r="TDR4" s="1309"/>
      <c r="TDS4" s="1309"/>
      <c r="TDT4" s="1309"/>
      <c r="TDU4" s="1309"/>
      <c r="TDV4" s="1309"/>
      <c r="TDW4" s="1309"/>
      <c r="TDX4" s="1309"/>
      <c r="TDY4" s="1309"/>
      <c r="TDZ4" s="1309"/>
      <c r="TEA4" s="1309"/>
      <c r="TEB4" s="1309"/>
      <c r="TEC4" s="1309"/>
      <c r="TED4" s="1309"/>
      <c r="TEE4" s="1309"/>
      <c r="TEF4" s="1309"/>
      <c r="TEG4" s="1309"/>
      <c r="TEH4" s="1309"/>
      <c r="TEI4" s="1309"/>
      <c r="TEJ4" s="1309"/>
      <c r="TEK4" s="1309"/>
      <c r="TEL4" s="1309"/>
      <c r="TEM4" s="1309"/>
      <c r="TEN4" s="1309"/>
      <c r="TEO4" s="1309"/>
      <c r="TEP4" s="1309"/>
      <c r="TEQ4" s="1309"/>
      <c r="TER4" s="1309"/>
      <c r="TES4" s="1309"/>
      <c r="TET4" s="1309"/>
      <c r="TEU4" s="1309"/>
      <c r="TEV4" s="1309"/>
      <c r="TEW4" s="1309"/>
      <c r="TEX4" s="1309"/>
      <c r="TEY4" s="1309"/>
      <c r="TEZ4" s="1309"/>
      <c r="TFA4" s="1309"/>
      <c r="TFB4" s="1309"/>
      <c r="TFC4" s="1309"/>
      <c r="TFD4" s="1309"/>
      <c r="TFE4" s="1309"/>
      <c r="TFF4" s="1309"/>
      <c r="TFG4" s="1309"/>
      <c r="TFH4" s="1309"/>
      <c r="TFI4" s="1309"/>
      <c r="TFJ4" s="1309"/>
      <c r="TFK4" s="1309"/>
      <c r="TFL4" s="1309"/>
      <c r="TFM4" s="1309"/>
      <c r="TFN4" s="1309"/>
      <c r="TFO4" s="1309"/>
      <c r="TFP4" s="1309"/>
      <c r="TFQ4" s="1309"/>
      <c r="TFR4" s="1309"/>
      <c r="TFS4" s="1309"/>
      <c r="TFT4" s="1309"/>
      <c r="TFU4" s="1309"/>
      <c r="TFV4" s="1309"/>
      <c r="TFW4" s="1309"/>
      <c r="TFX4" s="1309"/>
      <c r="TFY4" s="1309"/>
      <c r="TFZ4" s="1309"/>
      <c r="TGA4" s="1309"/>
      <c r="TGB4" s="1309"/>
      <c r="TGC4" s="1309"/>
      <c r="TGD4" s="1309"/>
      <c r="TGE4" s="1309"/>
      <c r="TGF4" s="1309"/>
      <c r="TGG4" s="1309"/>
      <c r="TGH4" s="1309"/>
      <c r="TGI4" s="1309"/>
      <c r="TGJ4" s="1309"/>
      <c r="TGK4" s="1309"/>
      <c r="TGL4" s="1309"/>
      <c r="TGM4" s="1309"/>
      <c r="TGN4" s="1309"/>
      <c r="TGO4" s="1309"/>
      <c r="TGP4" s="1309"/>
      <c r="TGQ4" s="1309"/>
      <c r="TGR4" s="1309"/>
      <c r="TGS4" s="1309"/>
      <c r="TGT4" s="1309"/>
      <c r="TGU4" s="1309"/>
      <c r="TGV4" s="1309"/>
      <c r="TGW4" s="1309"/>
      <c r="TGX4" s="1309"/>
      <c r="TGY4" s="1309"/>
      <c r="TGZ4" s="1309"/>
      <c r="THA4" s="1309"/>
      <c r="THB4" s="1309"/>
      <c r="THC4" s="1309"/>
      <c r="THD4" s="1309"/>
      <c r="THE4" s="1309"/>
      <c r="THF4" s="1309"/>
      <c r="THG4" s="1309"/>
      <c r="THH4" s="1309"/>
      <c r="THI4" s="1309"/>
      <c r="THJ4" s="1309"/>
      <c r="THK4" s="1309"/>
      <c r="THL4" s="1309"/>
      <c r="THM4" s="1309"/>
      <c r="THN4" s="1309"/>
      <c r="THO4" s="1309"/>
      <c r="THP4" s="1309"/>
      <c r="THQ4" s="1309"/>
      <c r="THR4" s="1309"/>
      <c r="THS4" s="1309"/>
      <c r="THT4" s="1309"/>
      <c r="THU4" s="1309"/>
      <c r="THV4" s="1309"/>
      <c r="THW4" s="1309"/>
      <c r="THX4" s="1309"/>
      <c r="THY4" s="1309"/>
      <c r="THZ4" s="1309"/>
      <c r="TIA4" s="1309"/>
      <c r="TIB4" s="1309"/>
      <c r="TIC4" s="1309"/>
      <c r="TID4" s="1309"/>
      <c r="TIE4" s="1309"/>
      <c r="TIF4" s="1309"/>
      <c r="TIG4" s="1309"/>
      <c r="TIH4" s="1309"/>
      <c r="TII4" s="1309"/>
      <c r="TIJ4" s="1309"/>
      <c r="TIK4" s="1309"/>
      <c r="TIL4" s="1309"/>
      <c r="TIM4" s="1309"/>
      <c r="TIN4" s="1309"/>
      <c r="TIO4" s="1309"/>
      <c r="TIP4" s="1309"/>
      <c r="TIQ4" s="1309"/>
      <c r="TIR4" s="1309"/>
      <c r="TIS4" s="1309"/>
      <c r="TIT4" s="1309"/>
      <c r="TIU4" s="1309"/>
      <c r="TIV4" s="1309"/>
      <c r="TIW4" s="1309"/>
      <c r="TIX4" s="1309"/>
      <c r="TIY4" s="1309"/>
      <c r="TIZ4" s="1309"/>
      <c r="TJA4" s="1309"/>
      <c r="TJB4" s="1309"/>
      <c r="TJC4" s="1309"/>
      <c r="TJD4" s="1309"/>
      <c r="TJE4" s="1309"/>
      <c r="TJF4" s="1309"/>
      <c r="TJG4" s="1309"/>
      <c r="TJH4" s="1309"/>
      <c r="TJI4" s="1309"/>
      <c r="TJJ4" s="1309"/>
      <c r="TJK4" s="1309"/>
      <c r="TJL4" s="1309"/>
      <c r="TJM4" s="1309"/>
      <c r="TJN4" s="1309"/>
      <c r="TJO4" s="1309"/>
      <c r="TJP4" s="1309"/>
      <c r="TJQ4" s="1309"/>
      <c r="TJR4" s="1309"/>
      <c r="TJS4" s="1309"/>
      <c r="TJT4" s="1309"/>
      <c r="TJU4" s="1309"/>
      <c r="TJV4" s="1309"/>
      <c r="TJW4" s="1309"/>
      <c r="TJX4" s="1309"/>
      <c r="TJY4" s="1309"/>
      <c r="TJZ4" s="1309"/>
      <c r="TKA4" s="1309"/>
      <c r="TKB4" s="1309"/>
      <c r="TKC4" s="1309"/>
      <c r="TKD4" s="1309"/>
      <c r="TKE4" s="1309"/>
      <c r="TKF4" s="1309"/>
      <c r="TKG4" s="1309"/>
      <c r="TKH4" s="1309"/>
      <c r="TKI4" s="1309"/>
      <c r="TKJ4" s="1309"/>
      <c r="TKK4" s="1309"/>
      <c r="TKL4" s="1309"/>
      <c r="TKM4" s="1309"/>
      <c r="TKN4" s="1309"/>
      <c r="TKO4" s="1309"/>
      <c r="TKP4" s="1309"/>
      <c r="TKQ4" s="1309"/>
      <c r="TKR4" s="1309"/>
      <c r="TKS4" s="1309"/>
      <c r="TKT4" s="1309"/>
      <c r="TKU4" s="1309"/>
      <c r="TKV4" s="1309"/>
      <c r="TKW4" s="1309"/>
      <c r="TKX4" s="1309"/>
      <c r="TKY4" s="1309"/>
      <c r="TKZ4" s="1309"/>
      <c r="TLA4" s="1309"/>
      <c r="TLB4" s="1309"/>
      <c r="TLC4" s="1309"/>
      <c r="TLD4" s="1309"/>
      <c r="TLE4" s="1309"/>
      <c r="TLF4" s="1309"/>
      <c r="TLG4" s="1309"/>
      <c r="TLH4" s="1309"/>
      <c r="TLI4" s="1309"/>
      <c r="TLJ4" s="1309"/>
      <c r="TLK4" s="1309"/>
      <c r="TLL4" s="1309"/>
      <c r="TLM4" s="1309"/>
      <c r="TLN4" s="1309"/>
      <c r="TLO4" s="1309"/>
      <c r="TLP4" s="1309"/>
      <c r="TLQ4" s="1309"/>
      <c r="TLR4" s="1309"/>
      <c r="TLS4" s="1309"/>
      <c r="TLT4" s="1309"/>
      <c r="TLU4" s="1309"/>
      <c r="TLV4" s="1309"/>
      <c r="TLW4" s="1309"/>
      <c r="TLX4" s="1309"/>
      <c r="TLY4" s="1309"/>
      <c r="TLZ4" s="1309"/>
      <c r="TMA4" s="1309"/>
      <c r="TMB4" s="1309"/>
      <c r="TMC4" s="1309"/>
      <c r="TMD4" s="1309"/>
      <c r="TME4" s="1309"/>
      <c r="TMF4" s="1309"/>
      <c r="TMG4" s="1309"/>
      <c r="TMH4" s="1309"/>
      <c r="TMI4" s="1309"/>
      <c r="TMJ4" s="1309"/>
      <c r="TMK4" s="1309"/>
      <c r="TML4" s="1309"/>
      <c r="TMM4" s="1309"/>
      <c r="TMN4" s="1309"/>
      <c r="TMO4" s="1309"/>
      <c r="TMP4" s="1309"/>
      <c r="TMQ4" s="1309"/>
      <c r="TMR4" s="1309"/>
      <c r="TMS4" s="1309"/>
      <c r="TMT4" s="1309"/>
      <c r="TMU4" s="1309"/>
      <c r="TMV4" s="1309"/>
      <c r="TMW4" s="1309"/>
      <c r="TMX4" s="1309"/>
      <c r="TMY4" s="1309"/>
      <c r="TMZ4" s="1309"/>
      <c r="TNA4" s="1309"/>
      <c r="TNB4" s="1309"/>
      <c r="TNC4" s="1309"/>
      <c r="TND4" s="1309"/>
      <c r="TNE4" s="1309"/>
      <c r="TNF4" s="1309"/>
      <c r="TNG4" s="1309"/>
      <c r="TNH4" s="1309"/>
      <c r="TNI4" s="1309"/>
      <c r="TNJ4" s="1309"/>
      <c r="TNK4" s="1309"/>
      <c r="TNL4" s="1309"/>
      <c r="TNM4" s="1309"/>
      <c r="TNN4" s="1309"/>
      <c r="TNO4" s="1309"/>
      <c r="TNP4" s="1309"/>
      <c r="TNQ4" s="1309"/>
      <c r="TNR4" s="1309"/>
      <c r="TNS4" s="1309"/>
      <c r="TNT4" s="1309"/>
      <c r="TNU4" s="1309"/>
      <c r="TNV4" s="1309"/>
      <c r="TNW4" s="1309"/>
      <c r="TNX4" s="1309"/>
      <c r="TNY4" s="1309"/>
      <c r="TNZ4" s="1309"/>
      <c r="TOA4" s="1309"/>
      <c r="TOB4" s="1309"/>
      <c r="TOC4" s="1309"/>
      <c r="TOD4" s="1309"/>
      <c r="TOE4" s="1309"/>
      <c r="TOF4" s="1309"/>
      <c r="TOG4" s="1309"/>
      <c r="TOH4" s="1309"/>
      <c r="TOI4" s="1309"/>
      <c r="TOJ4" s="1309"/>
      <c r="TOK4" s="1309"/>
      <c r="TOL4" s="1309"/>
      <c r="TOM4" s="1309"/>
      <c r="TON4" s="1309"/>
      <c r="TOO4" s="1309"/>
      <c r="TOP4" s="1309"/>
      <c r="TOQ4" s="1309"/>
      <c r="TOR4" s="1309"/>
      <c r="TOS4" s="1309"/>
      <c r="TOT4" s="1309"/>
      <c r="TOU4" s="1309"/>
      <c r="TOV4" s="1309"/>
      <c r="TOW4" s="1309"/>
      <c r="TOX4" s="1309"/>
      <c r="TOY4" s="1309"/>
      <c r="TOZ4" s="1309"/>
      <c r="TPA4" s="1309"/>
      <c r="TPB4" s="1309"/>
      <c r="TPC4" s="1309"/>
      <c r="TPD4" s="1309"/>
      <c r="TPE4" s="1309"/>
      <c r="TPF4" s="1309"/>
      <c r="TPG4" s="1309"/>
      <c r="TPH4" s="1309"/>
      <c r="TPI4" s="1309"/>
      <c r="TPJ4" s="1309"/>
      <c r="TPK4" s="1309"/>
      <c r="TPL4" s="1309"/>
      <c r="TPM4" s="1309"/>
      <c r="TPN4" s="1309"/>
      <c r="TPO4" s="1309"/>
      <c r="TPP4" s="1309"/>
      <c r="TPQ4" s="1309"/>
      <c r="TPR4" s="1309"/>
      <c r="TPS4" s="1309"/>
      <c r="TPT4" s="1309"/>
      <c r="TPU4" s="1309"/>
      <c r="TPV4" s="1309"/>
      <c r="TPW4" s="1309"/>
      <c r="TPX4" s="1309"/>
      <c r="TPY4" s="1309"/>
      <c r="TPZ4" s="1309"/>
      <c r="TQA4" s="1309"/>
      <c r="TQB4" s="1309"/>
      <c r="TQC4" s="1309"/>
      <c r="TQD4" s="1309"/>
      <c r="TQE4" s="1309"/>
      <c r="TQF4" s="1309"/>
      <c r="TQG4" s="1309"/>
      <c r="TQH4" s="1309"/>
      <c r="TQI4" s="1309"/>
      <c r="TQJ4" s="1309"/>
      <c r="TQK4" s="1309"/>
      <c r="TQL4" s="1309"/>
      <c r="TQM4" s="1309"/>
      <c r="TQN4" s="1309"/>
      <c r="TQO4" s="1309"/>
      <c r="TQP4" s="1309"/>
      <c r="TQQ4" s="1309"/>
      <c r="TQR4" s="1309"/>
      <c r="TQS4" s="1309"/>
      <c r="TQT4" s="1309"/>
      <c r="TQU4" s="1309"/>
      <c r="TQV4" s="1309"/>
      <c r="TQW4" s="1309"/>
      <c r="TQX4" s="1309"/>
      <c r="TQY4" s="1309"/>
      <c r="TQZ4" s="1309"/>
      <c r="TRA4" s="1309"/>
      <c r="TRB4" s="1309"/>
      <c r="TRC4" s="1309"/>
      <c r="TRD4" s="1309"/>
      <c r="TRE4" s="1309"/>
      <c r="TRF4" s="1309"/>
      <c r="TRG4" s="1309"/>
      <c r="TRH4" s="1309"/>
      <c r="TRI4" s="1309"/>
      <c r="TRJ4" s="1309"/>
      <c r="TRK4" s="1309"/>
      <c r="TRL4" s="1309"/>
      <c r="TRM4" s="1309"/>
      <c r="TRN4" s="1309"/>
      <c r="TRO4" s="1309"/>
      <c r="TRP4" s="1309"/>
      <c r="TRQ4" s="1309"/>
      <c r="TRR4" s="1309"/>
      <c r="TRS4" s="1309"/>
      <c r="TRT4" s="1309"/>
      <c r="TRU4" s="1309"/>
      <c r="TRV4" s="1309"/>
      <c r="TRW4" s="1309"/>
      <c r="TRX4" s="1309"/>
      <c r="TRY4" s="1309"/>
      <c r="TRZ4" s="1309"/>
      <c r="TSA4" s="1309"/>
      <c r="TSB4" s="1309"/>
      <c r="TSC4" s="1309"/>
      <c r="TSD4" s="1309"/>
      <c r="TSE4" s="1309"/>
      <c r="TSF4" s="1309"/>
      <c r="TSG4" s="1309"/>
      <c r="TSH4" s="1309"/>
      <c r="TSI4" s="1309"/>
      <c r="TSJ4" s="1309"/>
      <c r="TSK4" s="1309"/>
      <c r="TSL4" s="1309"/>
      <c r="TSM4" s="1309"/>
      <c r="TSN4" s="1309"/>
      <c r="TSO4" s="1309"/>
      <c r="TSP4" s="1309"/>
      <c r="TSQ4" s="1309"/>
      <c r="TSR4" s="1309"/>
      <c r="TSS4" s="1309"/>
      <c r="TST4" s="1309"/>
      <c r="TSU4" s="1309"/>
      <c r="TSV4" s="1309"/>
      <c r="TSW4" s="1309"/>
      <c r="TSX4" s="1309"/>
      <c r="TSY4" s="1309"/>
      <c r="TSZ4" s="1309"/>
      <c r="TTA4" s="1309"/>
      <c r="TTB4" s="1309"/>
      <c r="TTC4" s="1309"/>
      <c r="TTD4" s="1309"/>
      <c r="TTE4" s="1309"/>
      <c r="TTF4" s="1309"/>
      <c r="TTG4" s="1309"/>
      <c r="TTH4" s="1309"/>
      <c r="TTI4" s="1309"/>
      <c r="TTJ4" s="1309"/>
      <c r="TTK4" s="1309"/>
      <c r="TTL4" s="1309"/>
      <c r="TTM4" s="1309"/>
      <c r="TTN4" s="1309"/>
      <c r="TTO4" s="1309"/>
      <c r="TTP4" s="1309"/>
      <c r="TTQ4" s="1309"/>
      <c r="TTR4" s="1309"/>
      <c r="TTS4" s="1309"/>
      <c r="TTT4" s="1309"/>
      <c r="TTU4" s="1309"/>
      <c r="TTV4" s="1309"/>
      <c r="TTW4" s="1309"/>
      <c r="TTX4" s="1309"/>
      <c r="TTY4" s="1309"/>
      <c r="TTZ4" s="1309"/>
      <c r="TUA4" s="1309"/>
      <c r="TUB4" s="1309"/>
      <c r="TUC4" s="1309"/>
      <c r="TUD4" s="1309"/>
      <c r="TUE4" s="1309"/>
      <c r="TUF4" s="1309"/>
      <c r="TUG4" s="1309"/>
      <c r="TUH4" s="1309"/>
      <c r="TUI4" s="1309"/>
      <c r="TUJ4" s="1309"/>
      <c r="TUK4" s="1309"/>
      <c r="TUL4" s="1309"/>
      <c r="TUM4" s="1309"/>
      <c r="TUN4" s="1309"/>
      <c r="TUO4" s="1309"/>
      <c r="TUP4" s="1309"/>
      <c r="TUQ4" s="1309"/>
      <c r="TUR4" s="1309"/>
      <c r="TUS4" s="1309"/>
      <c r="TUT4" s="1309"/>
      <c r="TUU4" s="1309"/>
      <c r="TUV4" s="1309"/>
      <c r="TUW4" s="1309"/>
      <c r="TUX4" s="1309"/>
      <c r="TUY4" s="1309"/>
      <c r="TUZ4" s="1309"/>
      <c r="TVA4" s="1309"/>
      <c r="TVB4" s="1309"/>
      <c r="TVC4" s="1309"/>
      <c r="TVD4" s="1309"/>
      <c r="TVE4" s="1309"/>
      <c r="TVF4" s="1309"/>
      <c r="TVG4" s="1309"/>
      <c r="TVH4" s="1309"/>
      <c r="TVI4" s="1309"/>
      <c r="TVJ4" s="1309"/>
      <c r="TVK4" s="1309"/>
      <c r="TVL4" s="1309"/>
      <c r="TVM4" s="1309"/>
      <c r="TVN4" s="1309"/>
      <c r="TVO4" s="1309"/>
      <c r="TVP4" s="1309"/>
      <c r="TVQ4" s="1309"/>
      <c r="TVR4" s="1309"/>
      <c r="TVS4" s="1309"/>
      <c r="TVT4" s="1309"/>
      <c r="TVU4" s="1309"/>
      <c r="TVV4" s="1309"/>
      <c r="TVW4" s="1309"/>
      <c r="TVX4" s="1309"/>
      <c r="TVY4" s="1309"/>
      <c r="TVZ4" s="1309"/>
      <c r="TWA4" s="1309"/>
      <c r="TWB4" s="1309"/>
      <c r="TWC4" s="1309"/>
      <c r="TWD4" s="1309"/>
      <c r="TWE4" s="1309"/>
      <c r="TWF4" s="1309"/>
      <c r="TWG4" s="1309"/>
      <c r="TWH4" s="1309"/>
      <c r="TWI4" s="1309"/>
      <c r="TWJ4" s="1309"/>
      <c r="TWK4" s="1309"/>
      <c r="TWL4" s="1309"/>
      <c r="TWM4" s="1309"/>
      <c r="TWN4" s="1309"/>
      <c r="TWO4" s="1309"/>
      <c r="TWP4" s="1309"/>
      <c r="TWQ4" s="1309"/>
      <c r="TWR4" s="1309"/>
      <c r="TWS4" s="1309"/>
      <c r="TWT4" s="1309"/>
      <c r="TWU4" s="1309"/>
      <c r="TWV4" s="1309"/>
      <c r="TWW4" s="1309"/>
      <c r="TWX4" s="1309"/>
      <c r="TWY4" s="1309"/>
      <c r="TWZ4" s="1309"/>
      <c r="TXA4" s="1309"/>
      <c r="TXB4" s="1309"/>
      <c r="TXC4" s="1309"/>
      <c r="TXD4" s="1309"/>
      <c r="TXE4" s="1309"/>
      <c r="TXF4" s="1309"/>
      <c r="TXG4" s="1309"/>
      <c r="TXH4" s="1309"/>
      <c r="TXI4" s="1309"/>
      <c r="TXJ4" s="1309"/>
      <c r="TXK4" s="1309"/>
      <c r="TXL4" s="1309"/>
      <c r="TXM4" s="1309"/>
      <c r="TXN4" s="1309"/>
      <c r="TXO4" s="1309"/>
      <c r="TXP4" s="1309"/>
      <c r="TXQ4" s="1309"/>
      <c r="TXR4" s="1309"/>
      <c r="TXS4" s="1309"/>
      <c r="TXT4" s="1309"/>
      <c r="TXU4" s="1309"/>
      <c r="TXV4" s="1309"/>
      <c r="TXW4" s="1309"/>
      <c r="TXX4" s="1309"/>
      <c r="TXY4" s="1309"/>
      <c r="TXZ4" s="1309"/>
      <c r="TYA4" s="1309"/>
      <c r="TYB4" s="1309"/>
      <c r="TYC4" s="1309"/>
      <c r="TYD4" s="1309"/>
      <c r="TYE4" s="1309"/>
      <c r="TYF4" s="1309"/>
      <c r="TYG4" s="1309"/>
      <c r="TYH4" s="1309"/>
      <c r="TYI4" s="1309"/>
      <c r="TYJ4" s="1309"/>
      <c r="TYK4" s="1309"/>
      <c r="TYL4" s="1309"/>
      <c r="TYM4" s="1309"/>
      <c r="TYN4" s="1309"/>
      <c r="TYO4" s="1309"/>
      <c r="TYP4" s="1309"/>
      <c r="TYQ4" s="1309"/>
      <c r="TYR4" s="1309"/>
      <c r="TYS4" s="1309"/>
      <c r="TYT4" s="1309"/>
      <c r="TYU4" s="1309"/>
      <c r="TYV4" s="1309"/>
      <c r="TYW4" s="1309"/>
      <c r="TYX4" s="1309"/>
      <c r="TYY4" s="1309"/>
      <c r="TYZ4" s="1309"/>
      <c r="TZA4" s="1309"/>
      <c r="TZB4" s="1309"/>
      <c r="TZC4" s="1309"/>
      <c r="TZD4" s="1309"/>
      <c r="TZE4" s="1309"/>
      <c r="TZF4" s="1309"/>
      <c r="TZG4" s="1309"/>
      <c r="TZH4" s="1309"/>
      <c r="TZI4" s="1309"/>
      <c r="TZJ4" s="1309"/>
      <c r="TZK4" s="1309"/>
      <c r="TZL4" s="1309"/>
      <c r="TZM4" s="1309"/>
      <c r="TZN4" s="1309"/>
      <c r="TZO4" s="1309"/>
      <c r="TZP4" s="1309"/>
      <c r="TZQ4" s="1309"/>
      <c r="TZR4" s="1309"/>
      <c r="TZS4" s="1309"/>
      <c r="TZT4" s="1309"/>
      <c r="TZU4" s="1309"/>
      <c r="TZV4" s="1309"/>
      <c r="TZW4" s="1309"/>
      <c r="TZX4" s="1309"/>
      <c r="TZY4" s="1309"/>
      <c r="TZZ4" s="1309"/>
      <c r="UAA4" s="1309"/>
      <c r="UAB4" s="1309"/>
      <c r="UAC4" s="1309"/>
      <c r="UAD4" s="1309"/>
      <c r="UAE4" s="1309"/>
      <c r="UAF4" s="1309"/>
      <c r="UAG4" s="1309"/>
      <c r="UAH4" s="1309"/>
      <c r="UAI4" s="1309"/>
      <c r="UAJ4" s="1309"/>
      <c r="UAK4" s="1309"/>
      <c r="UAL4" s="1309"/>
      <c r="UAM4" s="1309"/>
      <c r="UAN4" s="1309"/>
      <c r="UAO4" s="1309"/>
      <c r="UAP4" s="1309"/>
      <c r="UAQ4" s="1309"/>
      <c r="UAR4" s="1309"/>
      <c r="UAS4" s="1309"/>
      <c r="UAT4" s="1309"/>
      <c r="UAU4" s="1309"/>
      <c r="UAV4" s="1309"/>
      <c r="UAW4" s="1309"/>
      <c r="UAX4" s="1309"/>
      <c r="UAY4" s="1309"/>
      <c r="UAZ4" s="1309"/>
      <c r="UBA4" s="1309"/>
      <c r="UBB4" s="1309"/>
      <c r="UBC4" s="1309"/>
      <c r="UBD4" s="1309"/>
      <c r="UBE4" s="1309"/>
      <c r="UBF4" s="1309"/>
      <c r="UBG4" s="1309"/>
      <c r="UBH4" s="1309"/>
      <c r="UBI4" s="1309"/>
      <c r="UBJ4" s="1309"/>
      <c r="UBK4" s="1309"/>
      <c r="UBL4" s="1309"/>
      <c r="UBM4" s="1309"/>
      <c r="UBN4" s="1309"/>
      <c r="UBO4" s="1309"/>
      <c r="UBP4" s="1309"/>
      <c r="UBQ4" s="1309"/>
      <c r="UBR4" s="1309"/>
      <c r="UBS4" s="1309"/>
      <c r="UBT4" s="1309"/>
      <c r="UBU4" s="1309"/>
      <c r="UBV4" s="1309"/>
      <c r="UBW4" s="1309"/>
      <c r="UBX4" s="1309"/>
      <c r="UBY4" s="1309"/>
      <c r="UBZ4" s="1309"/>
      <c r="UCA4" s="1309"/>
      <c r="UCB4" s="1309"/>
      <c r="UCC4" s="1309"/>
      <c r="UCD4" s="1309"/>
      <c r="UCE4" s="1309"/>
      <c r="UCF4" s="1309"/>
      <c r="UCG4" s="1309"/>
      <c r="UCH4" s="1309"/>
      <c r="UCI4" s="1309"/>
      <c r="UCJ4" s="1309"/>
      <c r="UCK4" s="1309"/>
      <c r="UCL4" s="1309"/>
      <c r="UCM4" s="1309"/>
      <c r="UCN4" s="1309"/>
      <c r="UCO4" s="1309"/>
      <c r="UCP4" s="1309"/>
      <c r="UCQ4" s="1309"/>
      <c r="UCR4" s="1309"/>
      <c r="UCS4" s="1309"/>
      <c r="UCT4" s="1309"/>
      <c r="UCU4" s="1309"/>
      <c r="UCV4" s="1309"/>
      <c r="UCW4" s="1309"/>
      <c r="UCX4" s="1309"/>
      <c r="UCY4" s="1309"/>
      <c r="UCZ4" s="1309"/>
      <c r="UDA4" s="1309"/>
      <c r="UDB4" s="1309"/>
      <c r="UDC4" s="1309"/>
      <c r="UDD4" s="1309"/>
      <c r="UDE4" s="1309"/>
      <c r="UDF4" s="1309"/>
      <c r="UDG4" s="1309"/>
      <c r="UDH4" s="1309"/>
      <c r="UDI4" s="1309"/>
      <c r="UDJ4" s="1309"/>
      <c r="UDK4" s="1309"/>
      <c r="UDL4" s="1309"/>
      <c r="UDM4" s="1309"/>
      <c r="UDN4" s="1309"/>
      <c r="UDO4" s="1309"/>
      <c r="UDP4" s="1309"/>
      <c r="UDQ4" s="1309"/>
      <c r="UDR4" s="1309"/>
      <c r="UDS4" s="1309"/>
      <c r="UDT4" s="1309"/>
      <c r="UDU4" s="1309"/>
      <c r="UDV4" s="1309"/>
      <c r="UDW4" s="1309"/>
      <c r="UDX4" s="1309"/>
      <c r="UDY4" s="1309"/>
      <c r="UDZ4" s="1309"/>
      <c r="UEA4" s="1309"/>
      <c r="UEB4" s="1309"/>
      <c r="UEC4" s="1309"/>
      <c r="UED4" s="1309"/>
      <c r="UEE4" s="1309"/>
      <c r="UEF4" s="1309"/>
      <c r="UEG4" s="1309"/>
      <c r="UEH4" s="1309"/>
      <c r="UEI4" s="1309"/>
      <c r="UEJ4" s="1309"/>
      <c r="UEK4" s="1309"/>
      <c r="UEL4" s="1309"/>
      <c r="UEM4" s="1309"/>
      <c r="UEN4" s="1309"/>
      <c r="UEO4" s="1309"/>
      <c r="UEP4" s="1309"/>
      <c r="UEQ4" s="1309"/>
      <c r="UER4" s="1309"/>
      <c r="UES4" s="1309"/>
      <c r="UET4" s="1309"/>
      <c r="UEU4" s="1309"/>
      <c r="UEV4" s="1309"/>
      <c r="UEW4" s="1309"/>
      <c r="UEX4" s="1309"/>
      <c r="UEY4" s="1309"/>
      <c r="UEZ4" s="1309"/>
      <c r="UFA4" s="1309"/>
      <c r="UFB4" s="1309"/>
      <c r="UFC4" s="1309"/>
      <c r="UFD4" s="1309"/>
      <c r="UFE4" s="1309"/>
      <c r="UFF4" s="1309"/>
      <c r="UFG4" s="1309"/>
      <c r="UFH4" s="1309"/>
      <c r="UFI4" s="1309"/>
      <c r="UFJ4" s="1309"/>
      <c r="UFK4" s="1309"/>
      <c r="UFL4" s="1309"/>
      <c r="UFM4" s="1309"/>
      <c r="UFN4" s="1309"/>
      <c r="UFO4" s="1309"/>
      <c r="UFP4" s="1309"/>
      <c r="UFQ4" s="1309"/>
      <c r="UFR4" s="1309"/>
      <c r="UFS4" s="1309"/>
      <c r="UFT4" s="1309"/>
      <c r="UFU4" s="1309"/>
      <c r="UFV4" s="1309"/>
      <c r="UFW4" s="1309"/>
      <c r="UFX4" s="1309"/>
      <c r="UFY4" s="1309"/>
      <c r="UFZ4" s="1309"/>
      <c r="UGA4" s="1309"/>
      <c r="UGB4" s="1309"/>
      <c r="UGC4" s="1309"/>
      <c r="UGD4" s="1309"/>
      <c r="UGE4" s="1309"/>
      <c r="UGF4" s="1309"/>
      <c r="UGG4" s="1309"/>
      <c r="UGH4" s="1309"/>
      <c r="UGI4" s="1309"/>
      <c r="UGJ4" s="1309"/>
      <c r="UGK4" s="1309"/>
      <c r="UGL4" s="1309"/>
      <c r="UGM4" s="1309"/>
      <c r="UGN4" s="1309"/>
      <c r="UGO4" s="1309"/>
      <c r="UGP4" s="1309"/>
      <c r="UGQ4" s="1309"/>
      <c r="UGR4" s="1309"/>
      <c r="UGS4" s="1309"/>
      <c r="UGT4" s="1309"/>
      <c r="UGU4" s="1309"/>
      <c r="UGV4" s="1309"/>
      <c r="UGW4" s="1309"/>
      <c r="UGX4" s="1309"/>
      <c r="UGY4" s="1309"/>
      <c r="UGZ4" s="1309"/>
      <c r="UHA4" s="1309"/>
      <c r="UHB4" s="1309"/>
      <c r="UHC4" s="1309"/>
      <c r="UHD4" s="1309"/>
      <c r="UHE4" s="1309"/>
      <c r="UHF4" s="1309"/>
      <c r="UHG4" s="1309"/>
      <c r="UHH4" s="1309"/>
      <c r="UHI4" s="1309"/>
      <c r="UHJ4" s="1309"/>
      <c r="UHK4" s="1309"/>
      <c r="UHL4" s="1309"/>
      <c r="UHM4" s="1309"/>
      <c r="UHN4" s="1309"/>
      <c r="UHO4" s="1309"/>
      <c r="UHP4" s="1309"/>
      <c r="UHQ4" s="1309"/>
      <c r="UHR4" s="1309"/>
      <c r="UHS4" s="1309"/>
      <c r="UHT4" s="1309"/>
      <c r="UHU4" s="1309"/>
      <c r="UHV4" s="1309"/>
      <c r="UHW4" s="1309"/>
      <c r="UHX4" s="1309"/>
      <c r="UHY4" s="1309"/>
      <c r="UHZ4" s="1309"/>
      <c r="UIA4" s="1309"/>
      <c r="UIB4" s="1309"/>
      <c r="UIC4" s="1309"/>
      <c r="UID4" s="1309"/>
      <c r="UIE4" s="1309"/>
      <c r="UIF4" s="1309"/>
      <c r="UIG4" s="1309"/>
      <c r="UIH4" s="1309"/>
      <c r="UII4" s="1309"/>
      <c r="UIJ4" s="1309"/>
      <c r="UIK4" s="1309"/>
      <c r="UIL4" s="1309"/>
      <c r="UIM4" s="1309"/>
      <c r="UIN4" s="1309"/>
      <c r="UIO4" s="1309"/>
      <c r="UIP4" s="1309"/>
      <c r="UIQ4" s="1309"/>
      <c r="UIR4" s="1309"/>
      <c r="UIS4" s="1309"/>
      <c r="UIT4" s="1309"/>
      <c r="UIU4" s="1309"/>
      <c r="UIV4" s="1309"/>
      <c r="UIW4" s="1309"/>
      <c r="UIX4" s="1309"/>
      <c r="UIY4" s="1309"/>
      <c r="UIZ4" s="1309"/>
      <c r="UJA4" s="1309"/>
      <c r="UJB4" s="1309"/>
      <c r="UJC4" s="1309"/>
      <c r="UJD4" s="1309"/>
      <c r="UJE4" s="1309"/>
      <c r="UJF4" s="1309"/>
      <c r="UJG4" s="1309"/>
      <c r="UJH4" s="1309"/>
      <c r="UJI4" s="1309"/>
      <c r="UJJ4" s="1309"/>
      <c r="UJK4" s="1309"/>
      <c r="UJL4" s="1309"/>
      <c r="UJM4" s="1309"/>
      <c r="UJN4" s="1309"/>
      <c r="UJO4" s="1309"/>
      <c r="UJP4" s="1309"/>
      <c r="UJQ4" s="1309"/>
      <c r="UJR4" s="1309"/>
      <c r="UJS4" s="1309"/>
      <c r="UJT4" s="1309"/>
      <c r="UJU4" s="1309"/>
      <c r="UJV4" s="1309"/>
      <c r="UJW4" s="1309"/>
      <c r="UJX4" s="1309"/>
      <c r="UJY4" s="1309"/>
      <c r="UJZ4" s="1309"/>
      <c r="UKA4" s="1309"/>
      <c r="UKB4" s="1309"/>
      <c r="UKC4" s="1309"/>
      <c r="UKD4" s="1309"/>
      <c r="UKE4" s="1309"/>
      <c r="UKF4" s="1309"/>
      <c r="UKG4" s="1309"/>
      <c r="UKH4" s="1309"/>
      <c r="UKI4" s="1309"/>
      <c r="UKJ4" s="1309"/>
      <c r="UKK4" s="1309"/>
      <c r="UKL4" s="1309"/>
      <c r="UKM4" s="1309"/>
      <c r="UKN4" s="1309"/>
      <c r="UKO4" s="1309"/>
      <c r="UKP4" s="1309"/>
      <c r="UKQ4" s="1309"/>
      <c r="UKR4" s="1309"/>
      <c r="UKS4" s="1309"/>
      <c r="UKT4" s="1309"/>
      <c r="UKU4" s="1309"/>
      <c r="UKV4" s="1309"/>
      <c r="UKW4" s="1309"/>
      <c r="UKX4" s="1309"/>
      <c r="UKY4" s="1309"/>
      <c r="UKZ4" s="1309"/>
      <c r="ULA4" s="1309"/>
      <c r="ULB4" s="1309"/>
      <c r="ULC4" s="1309"/>
      <c r="ULD4" s="1309"/>
      <c r="ULE4" s="1309"/>
      <c r="ULF4" s="1309"/>
      <c r="ULG4" s="1309"/>
      <c r="ULH4" s="1309"/>
      <c r="ULI4" s="1309"/>
      <c r="ULJ4" s="1309"/>
      <c r="ULK4" s="1309"/>
      <c r="ULL4" s="1309"/>
      <c r="ULM4" s="1309"/>
      <c r="ULN4" s="1309"/>
      <c r="ULO4" s="1309"/>
      <c r="ULP4" s="1309"/>
      <c r="ULQ4" s="1309"/>
      <c r="ULR4" s="1309"/>
      <c r="ULS4" s="1309"/>
      <c r="ULT4" s="1309"/>
      <c r="ULU4" s="1309"/>
      <c r="ULV4" s="1309"/>
      <c r="ULW4" s="1309"/>
      <c r="ULX4" s="1309"/>
      <c r="ULY4" s="1309"/>
      <c r="ULZ4" s="1309"/>
      <c r="UMA4" s="1309"/>
      <c r="UMB4" s="1309"/>
      <c r="UMC4" s="1309"/>
      <c r="UMD4" s="1309"/>
      <c r="UME4" s="1309"/>
      <c r="UMF4" s="1309"/>
      <c r="UMG4" s="1309"/>
      <c r="UMH4" s="1309"/>
      <c r="UMI4" s="1309"/>
      <c r="UMJ4" s="1309"/>
      <c r="UMK4" s="1309"/>
      <c r="UML4" s="1309"/>
      <c r="UMM4" s="1309"/>
      <c r="UMN4" s="1309"/>
      <c r="UMO4" s="1309"/>
      <c r="UMP4" s="1309"/>
      <c r="UMQ4" s="1309"/>
      <c r="UMR4" s="1309"/>
      <c r="UMS4" s="1309"/>
      <c r="UMT4" s="1309"/>
      <c r="UMU4" s="1309"/>
      <c r="UMV4" s="1309"/>
      <c r="UMW4" s="1309"/>
      <c r="UMX4" s="1309"/>
      <c r="UMY4" s="1309"/>
      <c r="UMZ4" s="1309"/>
      <c r="UNA4" s="1309"/>
      <c r="UNB4" s="1309"/>
      <c r="UNC4" s="1309"/>
      <c r="UND4" s="1309"/>
      <c r="UNE4" s="1309"/>
      <c r="UNF4" s="1309"/>
      <c r="UNG4" s="1309"/>
      <c r="UNH4" s="1309"/>
      <c r="UNI4" s="1309"/>
      <c r="UNJ4" s="1309"/>
      <c r="UNK4" s="1309"/>
      <c r="UNL4" s="1309"/>
      <c r="UNM4" s="1309"/>
      <c r="UNN4" s="1309"/>
      <c r="UNO4" s="1309"/>
      <c r="UNP4" s="1309"/>
      <c r="UNQ4" s="1309"/>
      <c r="UNR4" s="1309"/>
      <c r="UNS4" s="1309"/>
      <c r="UNT4" s="1309"/>
      <c r="UNU4" s="1309"/>
      <c r="UNV4" s="1309"/>
      <c r="UNW4" s="1309"/>
      <c r="UNX4" s="1309"/>
      <c r="UNY4" s="1309"/>
      <c r="UNZ4" s="1309"/>
      <c r="UOA4" s="1309"/>
      <c r="UOB4" s="1309"/>
      <c r="UOC4" s="1309"/>
      <c r="UOD4" s="1309"/>
      <c r="UOE4" s="1309"/>
      <c r="UOF4" s="1309"/>
      <c r="UOG4" s="1309"/>
      <c r="UOH4" s="1309"/>
      <c r="UOI4" s="1309"/>
      <c r="UOJ4" s="1309"/>
      <c r="UOK4" s="1309"/>
      <c r="UOL4" s="1309"/>
      <c r="UOM4" s="1309"/>
      <c r="UON4" s="1309"/>
      <c r="UOO4" s="1309"/>
      <c r="UOP4" s="1309"/>
      <c r="UOQ4" s="1309"/>
      <c r="UOR4" s="1309"/>
      <c r="UOS4" s="1309"/>
      <c r="UOT4" s="1309"/>
      <c r="UOU4" s="1309"/>
      <c r="UOV4" s="1309"/>
      <c r="UOW4" s="1309"/>
      <c r="UOX4" s="1309"/>
      <c r="UOY4" s="1309"/>
      <c r="UOZ4" s="1309"/>
      <c r="UPA4" s="1309"/>
      <c r="UPB4" s="1309"/>
      <c r="UPC4" s="1309"/>
      <c r="UPD4" s="1309"/>
      <c r="UPE4" s="1309"/>
      <c r="UPF4" s="1309"/>
      <c r="UPG4" s="1309"/>
      <c r="UPH4" s="1309"/>
      <c r="UPI4" s="1309"/>
      <c r="UPJ4" s="1309"/>
      <c r="UPK4" s="1309"/>
      <c r="UPL4" s="1309"/>
      <c r="UPM4" s="1309"/>
      <c r="UPN4" s="1309"/>
      <c r="UPO4" s="1309"/>
      <c r="UPP4" s="1309"/>
      <c r="UPQ4" s="1309"/>
      <c r="UPR4" s="1309"/>
      <c r="UPS4" s="1309"/>
      <c r="UPT4" s="1309"/>
      <c r="UPU4" s="1309"/>
      <c r="UPV4" s="1309"/>
      <c r="UPW4" s="1309"/>
      <c r="UPX4" s="1309"/>
      <c r="UPY4" s="1309"/>
      <c r="UPZ4" s="1309"/>
      <c r="UQA4" s="1309"/>
      <c r="UQB4" s="1309"/>
      <c r="UQC4" s="1309"/>
      <c r="UQD4" s="1309"/>
      <c r="UQE4" s="1309"/>
      <c r="UQF4" s="1309"/>
      <c r="UQG4" s="1309"/>
      <c r="UQH4" s="1309"/>
      <c r="UQI4" s="1309"/>
      <c r="UQJ4" s="1309"/>
      <c r="UQK4" s="1309"/>
      <c r="UQL4" s="1309"/>
      <c r="UQM4" s="1309"/>
      <c r="UQN4" s="1309"/>
      <c r="UQO4" s="1309"/>
      <c r="UQP4" s="1309"/>
      <c r="UQQ4" s="1309"/>
      <c r="UQR4" s="1309"/>
      <c r="UQS4" s="1309"/>
      <c r="UQT4" s="1309"/>
      <c r="UQU4" s="1309"/>
      <c r="UQV4" s="1309"/>
      <c r="UQW4" s="1309"/>
      <c r="UQX4" s="1309"/>
      <c r="UQY4" s="1309"/>
      <c r="UQZ4" s="1309"/>
      <c r="URA4" s="1309"/>
      <c r="URB4" s="1309"/>
      <c r="URC4" s="1309"/>
      <c r="URD4" s="1309"/>
      <c r="URE4" s="1309"/>
      <c r="URF4" s="1309"/>
      <c r="URG4" s="1309"/>
      <c r="URH4" s="1309"/>
      <c r="URI4" s="1309"/>
      <c r="URJ4" s="1309"/>
      <c r="URK4" s="1309"/>
      <c r="URL4" s="1309"/>
      <c r="URM4" s="1309"/>
      <c r="URN4" s="1309"/>
      <c r="URO4" s="1309"/>
      <c r="URP4" s="1309"/>
      <c r="URQ4" s="1309"/>
      <c r="URR4" s="1309"/>
      <c r="URS4" s="1309"/>
      <c r="URT4" s="1309"/>
      <c r="URU4" s="1309"/>
      <c r="URV4" s="1309"/>
      <c r="URW4" s="1309"/>
      <c r="URX4" s="1309"/>
      <c r="URY4" s="1309"/>
      <c r="URZ4" s="1309"/>
      <c r="USA4" s="1309"/>
      <c r="USB4" s="1309"/>
      <c r="USC4" s="1309"/>
      <c r="USD4" s="1309"/>
      <c r="USE4" s="1309"/>
      <c r="USF4" s="1309"/>
      <c r="USG4" s="1309"/>
      <c r="USH4" s="1309"/>
      <c r="USI4" s="1309"/>
      <c r="USJ4" s="1309"/>
      <c r="USK4" s="1309"/>
      <c r="USL4" s="1309"/>
      <c r="USM4" s="1309"/>
      <c r="USN4" s="1309"/>
      <c r="USO4" s="1309"/>
      <c r="USP4" s="1309"/>
      <c r="USQ4" s="1309"/>
      <c r="USR4" s="1309"/>
      <c r="USS4" s="1309"/>
      <c r="UST4" s="1309"/>
      <c r="USU4" s="1309"/>
      <c r="USV4" s="1309"/>
      <c r="USW4" s="1309"/>
      <c r="USX4" s="1309"/>
      <c r="USY4" s="1309"/>
      <c r="USZ4" s="1309"/>
      <c r="UTA4" s="1309"/>
      <c r="UTB4" s="1309"/>
      <c r="UTC4" s="1309"/>
      <c r="UTD4" s="1309"/>
      <c r="UTE4" s="1309"/>
      <c r="UTF4" s="1309"/>
      <c r="UTG4" s="1309"/>
      <c r="UTH4" s="1309"/>
      <c r="UTI4" s="1309"/>
      <c r="UTJ4" s="1309"/>
      <c r="UTK4" s="1309"/>
      <c r="UTL4" s="1309"/>
      <c r="UTM4" s="1309"/>
      <c r="UTN4" s="1309"/>
      <c r="UTO4" s="1309"/>
      <c r="UTP4" s="1309"/>
      <c r="UTQ4" s="1309"/>
      <c r="UTR4" s="1309"/>
      <c r="UTS4" s="1309"/>
      <c r="UTT4" s="1309"/>
      <c r="UTU4" s="1309"/>
      <c r="UTV4" s="1309"/>
      <c r="UTW4" s="1309"/>
      <c r="UTX4" s="1309"/>
      <c r="UTY4" s="1309"/>
      <c r="UTZ4" s="1309"/>
      <c r="UUA4" s="1309"/>
      <c r="UUB4" s="1309"/>
      <c r="UUC4" s="1309"/>
      <c r="UUD4" s="1309"/>
      <c r="UUE4" s="1309"/>
      <c r="UUF4" s="1309"/>
      <c r="UUG4" s="1309"/>
      <c r="UUH4" s="1309"/>
      <c r="UUI4" s="1309"/>
      <c r="UUJ4" s="1309"/>
      <c r="UUK4" s="1309"/>
      <c r="UUL4" s="1309"/>
      <c r="UUM4" s="1309"/>
      <c r="UUN4" s="1309"/>
      <c r="UUO4" s="1309"/>
      <c r="UUP4" s="1309"/>
      <c r="UUQ4" s="1309"/>
      <c r="UUR4" s="1309"/>
      <c r="UUS4" s="1309"/>
      <c r="UUT4" s="1309"/>
      <c r="UUU4" s="1309"/>
      <c r="UUV4" s="1309"/>
      <c r="UUW4" s="1309"/>
      <c r="UUX4" s="1309"/>
      <c r="UUY4" s="1309"/>
      <c r="UUZ4" s="1309"/>
      <c r="UVA4" s="1309"/>
      <c r="UVB4" s="1309"/>
      <c r="UVC4" s="1309"/>
      <c r="UVD4" s="1309"/>
      <c r="UVE4" s="1309"/>
      <c r="UVF4" s="1309"/>
      <c r="UVG4" s="1309"/>
      <c r="UVH4" s="1309"/>
      <c r="UVI4" s="1309"/>
      <c r="UVJ4" s="1309"/>
      <c r="UVK4" s="1309"/>
      <c r="UVL4" s="1309"/>
      <c r="UVM4" s="1309"/>
      <c r="UVN4" s="1309"/>
      <c r="UVO4" s="1309"/>
      <c r="UVP4" s="1309"/>
      <c r="UVQ4" s="1309"/>
      <c r="UVR4" s="1309"/>
      <c r="UVS4" s="1309"/>
      <c r="UVT4" s="1309"/>
      <c r="UVU4" s="1309"/>
      <c r="UVV4" s="1309"/>
      <c r="UVW4" s="1309"/>
      <c r="UVX4" s="1309"/>
      <c r="UVY4" s="1309"/>
      <c r="UVZ4" s="1309"/>
      <c r="UWA4" s="1309"/>
      <c r="UWB4" s="1309"/>
      <c r="UWC4" s="1309"/>
      <c r="UWD4" s="1309"/>
      <c r="UWE4" s="1309"/>
      <c r="UWF4" s="1309"/>
      <c r="UWG4" s="1309"/>
      <c r="UWH4" s="1309"/>
      <c r="UWI4" s="1309"/>
      <c r="UWJ4" s="1309"/>
      <c r="UWK4" s="1309"/>
      <c r="UWL4" s="1309"/>
      <c r="UWM4" s="1309"/>
      <c r="UWN4" s="1309"/>
      <c r="UWO4" s="1309"/>
      <c r="UWP4" s="1309"/>
      <c r="UWQ4" s="1309"/>
      <c r="UWR4" s="1309"/>
      <c r="UWS4" s="1309"/>
      <c r="UWT4" s="1309"/>
      <c r="UWU4" s="1309"/>
      <c r="UWV4" s="1309"/>
      <c r="UWW4" s="1309"/>
      <c r="UWX4" s="1309"/>
      <c r="UWY4" s="1309"/>
      <c r="UWZ4" s="1309"/>
      <c r="UXA4" s="1309"/>
      <c r="UXB4" s="1309"/>
      <c r="UXC4" s="1309"/>
      <c r="UXD4" s="1309"/>
      <c r="UXE4" s="1309"/>
      <c r="UXF4" s="1309"/>
      <c r="UXG4" s="1309"/>
      <c r="UXH4" s="1309"/>
      <c r="UXI4" s="1309"/>
      <c r="UXJ4" s="1309"/>
      <c r="UXK4" s="1309"/>
      <c r="UXL4" s="1309"/>
      <c r="UXM4" s="1309"/>
      <c r="UXN4" s="1309"/>
      <c r="UXO4" s="1309"/>
      <c r="UXP4" s="1309"/>
      <c r="UXQ4" s="1309"/>
      <c r="UXR4" s="1309"/>
      <c r="UXS4" s="1309"/>
      <c r="UXT4" s="1309"/>
      <c r="UXU4" s="1309"/>
      <c r="UXV4" s="1309"/>
      <c r="UXW4" s="1309"/>
      <c r="UXX4" s="1309"/>
      <c r="UXY4" s="1309"/>
      <c r="UXZ4" s="1309"/>
      <c r="UYA4" s="1309"/>
      <c r="UYB4" s="1309"/>
      <c r="UYC4" s="1309"/>
      <c r="UYD4" s="1309"/>
      <c r="UYE4" s="1309"/>
      <c r="UYF4" s="1309"/>
      <c r="UYG4" s="1309"/>
      <c r="UYH4" s="1309"/>
      <c r="UYI4" s="1309"/>
      <c r="UYJ4" s="1309"/>
      <c r="UYK4" s="1309"/>
      <c r="UYL4" s="1309"/>
      <c r="UYM4" s="1309"/>
      <c r="UYN4" s="1309"/>
      <c r="UYO4" s="1309"/>
      <c r="UYP4" s="1309"/>
      <c r="UYQ4" s="1309"/>
      <c r="UYR4" s="1309"/>
      <c r="UYS4" s="1309"/>
      <c r="UYT4" s="1309"/>
      <c r="UYU4" s="1309"/>
      <c r="UYV4" s="1309"/>
      <c r="UYW4" s="1309"/>
      <c r="UYX4" s="1309"/>
      <c r="UYY4" s="1309"/>
      <c r="UYZ4" s="1309"/>
      <c r="UZA4" s="1309"/>
      <c r="UZB4" s="1309"/>
      <c r="UZC4" s="1309"/>
      <c r="UZD4" s="1309"/>
      <c r="UZE4" s="1309"/>
      <c r="UZF4" s="1309"/>
      <c r="UZG4" s="1309"/>
      <c r="UZH4" s="1309"/>
      <c r="UZI4" s="1309"/>
      <c r="UZJ4" s="1309"/>
      <c r="UZK4" s="1309"/>
      <c r="UZL4" s="1309"/>
      <c r="UZM4" s="1309"/>
      <c r="UZN4" s="1309"/>
      <c r="UZO4" s="1309"/>
      <c r="UZP4" s="1309"/>
      <c r="UZQ4" s="1309"/>
      <c r="UZR4" s="1309"/>
      <c r="UZS4" s="1309"/>
      <c r="UZT4" s="1309"/>
      <c r="UZU4" s="1309"/>
      <c r="UZV4" s="1309"/>
      <c r="UZW4" s="1309"/>
      <c r="UZX4" s="1309"/>
      <c r="UZY4" s="1309"/>
      <c r="UZZ4" s="1309"/>
      <c r="VAA4" s="1309"/>
      <c r="VAB4" s="1309"/>
      <c r="VAC4" s="1309"/>
      <c r="VAD4" s="1309"/>
      <c r="VAE4" s="1309"/>
      <c r="VAF4" s="1309"/>
      <c r="VAG4" s="1309"/>
      <c r="VAH4" s="1309"/>
      <c r="VAI4" s="1309"/>
      <c r="VAJ4" s="1309"/>
      <c r="VAK4" s="1309"/>
      <c r="VAL4" s="1309"/>
      <c r="VAM4" s="1309"/>
      <c r="VAN4" s="1309"/>
      <c r="VAO4" s="1309"/>
      <c r="VAP4" s="1309"/>
      <c r="VAQ4" s="1309"/>
      <c r="VAR4" s="1309"/>
      <c r="VAS4" s="1309"/>
      <c r="VAT4" s="1309"/>
      <c r="VAU4" s="1309"/>
      <c r="VAV4" s="1309"/>
      <c r="VAW4" s="1309"/>
      <c r="VAX4" s="1309"/>
      <c r="VAY4" s="1309"/>
      <c r="VAZ4" s="1309"/>
      <c r="VBA4" s="1309"/>
      <c r="VBB4" s="1309"/>
      <c r="VBC4" s="1309"/>
      <c r="VBD4" s="1309"/>
      <c r="VBE4" s="1309"/>
      <c r="VBF4" s="1309"/>
      <c r="VBG4" s="1309"/>
      <c r="VBH4" s="1309"/>
      <c r="VBI4" s="1309"/>
      <c r="VBJ4" s="1309"/>
      <c r="VBK4" s="1309"/>
      <c r="VBL4" s="1309"/>
      <c r="VBM4" s="1309"/>
      <c r="VBN4" s="1309"/>
      <c r="VBO4" s="1309"/>
      <c r="VBP4" s="1309"/>
      <c r="VBQ4" s="1309"/>
      <c r="VBR4" s="1309"/>
      <c r="VBS4" s="1309"/>
      <c r="VBT4" s="1309"/>
      <c r="VBU4" s="1309"/>
      <c r="VBV4" s="1309"/>
      <c r="VBW4" s="1309"/>
      <c r="VBX4" s="1309"/>
      <c r="VBY4" s="1309"/>
      <c r="VBZ4" s="1309"/>
      <c r="VCA4" s="1309"/>
      <c r="VCB4" s="1309"/>
      <c r="VCC4" s="1309"/>
      <c r="VCD4" s="1309"/>
      <c r="VCE4" s="1309"/>
      <c r="VCF4" s="1309"/>
      <c r="VCG4" s="1309"/>
      <c r="VCH4" s="1309"/>
      <c r="VCI4" s="1309"/>
      <c r="VCJ4" s="1309"/>
      <c r="VCK4" s="1309"/>
      <c r="VCL4" s="1309"/>
      <c r="VCM4" s="1309"/>
      <c r="VCN4" s="1309"/>
      <c r="VCO4" s="1309"/>
      <c r="VCP4" s="1309"/>
      <c r="VCQ4" s="1309"/>
      <c r="VCR4" s="1309"/>
      <c r="VCS4" s="1309"/>
      <c r="VCT4" s="1309"/>
      <c r="VCU4" s="1309"/>
      <c r="VCV4" s="1309"/>
      <c r="VCW4" s="1309"/>
      <c r="VCX4" s="1309"/>
      <c r="VCY4" s="1309"/>
      <c r="VCZ4" s="1309"/>
      <c r="VDA4" s="1309"/>
      <c r="VDB4" s="1309"/>
      <c r="VDC4" s="1309"/>
      <c r="VDD4" s="1309"/>
      <c r="VDE4" s="1309"/>
      <c r="VDF4" s="1309"/>
      <c r="VDG4" s="1309"/>
      <c r="VDH4" s="1309"/>
      <c r="VDI4" s="1309"/>
      <c r="VDJ4" s="1309"/>
      <c r="VDK4" s="1309"/>
      <c r="VDL4" s="1309"/>
      <c r="VDM4" s="1309"/>
      <c r="VDN4" s="1309"/>
      <c r="VDO4" s="1309"/>
      <c r="VDP4" s="1309"/>
      <c r="VDQ4" s="1309"/>
      <c r="VDR4" s="1309"/>
      <c r="VDS4" s="1309"/>
      <c r="VDT4" s="1309"/>
      <c r="VDU4" s="1309"/>
      <c r="VDV4" s="1309"/>
      <c r="VDW4" s="1309"/>
      <c r="VDX4" s="1309"/>
      <c r="VDY4" s="1309"/>
      <c r="VDZ4" s="1309"/>
      <c r="VEA4" s="1309"/>
      <c r="VEB4" s="1309"/>
      <c r="VEC4" s="1309"/>
      <c r="VED4" s="1309"/>
      <c r="VEE4" s="1309"/>
      <c r="VEF4" s="1309"/>
      <c r="VEG4" s="1309"/>
      <c r="VEH4" s="1309"/>
      <c r="VEI4" s="1309"/>
      <c r="VEJ4" s="1309"/>
      <c r="VEK4" s="1309"/>
      <c r="VEL4" s="1309"/>
      <c r="VEM4" s="1309"/>
      <c r="VEN4" s="1309"/>
      <c r="VEO4" s="1309"/>
      <c r="VEP4" s="1309"/>
      <c r="VEQ4" s="1309"/>
      <c r="VER4" s="1309"/>
      <c r="VES4" s="1309"/>
      <c r="VET4" s="1309"/>
      <c r="VEU4" s="1309"/>
      <c r="VEV4" s="1309"/>
      <c r="VEW4" s="1309"/>
      <c r="VEX4" s="1309"/>
      <c r="VEY4" s="1309"/>
      <c r="VEZ4" s="1309"/>
      <c r="VFA4" s="1309"/>
      <c r="VFB4" s="1309"/>
      <c r="VFC4" s="1309"/>
      <c r="VFD4" s="1309"/>
      <c r="VFE4" s="1309"/>
      <c r="VFF4" s="1309"/>
      <c r="VFG4" s="1309"/>
      <c r="VFH4" s="1309"/>
      <c r="VFI4" s="1309"/>
      <c r="VFJ4" s="1309"/>
      <c r="VFK4" s="1309"/>
      <c r="VFL4" s="1309"/>
      <c r="VFM4" s="1309"/>
      <c r="VFN4" s="1309"/>
      <c r="VFO4" s="1309"/>
      <c r="VFP4" s="1309"/>
      <c r="VFQ4" s="1309"/>
      <c r="VFR4" s="1309"/>
      <c r="VFS4" s="1309"/>
      <c r="VFT4" s="1309"/>
      <c r="VFU4" s="1309"/>
      <c r="VFV4" s="1309"/>
      <c r="VFW4" s="1309"/>
      <c r="VFX4" s="1309"/>
      <c r="VFY4" s="1309"/>
      <c r="VFZ4" s="1309"/>
      <c r="VGA4" s="1309"/>
      <c r="VGB4" s="1309"/>
      <c r="VGC4" s="1309"/>
      <c r="VGD4" s="1309"/>
      <c r="VGE4" s="1309"/>
      <c r="VGF4" s="1309"/>
      <c r="VGG4" s="1309"/>
      <c r="VGH4" s="1309"/>
      <c r="VGI4" s="1309"/>
      <c r="VGJ4" s="1309"/>
      <c r="VGK4" s="1309"/>
      <c r="VGL4" s="1309"/>
      <c r="VGM4" s="1309"/>
      <c r="VGN4" s="1309"/>
      <c r="VGO4" s="1309"/>
      <c r="VGP4" s="1309"/>
      <c r="VGQ4" s="1309"/>
      <c r="VGR4" s="1309"/>
      <c r="VGS4" s="1309"/>
      <c r="VGT4" s="1309"/>
      <c r="VGU4" s="1309"/>
      <c r="VGV4" s="1309"/>
      <c r="VGW4" s="1309"/>
      <c r="VGX4" s="1309"/>
      <c r="VGY4" s="1309"/>
      <c r="VGZ4" s="1309"/>
      <c r="VHA4" s="1309"/>
      <c r="VHB4" s="1309"/>
      <c r="VHC4" s="1309"/>
      <c r="VHD4" s="1309"/>
      <c r="VHE4" s="1309"/>
      <c r="VHF4" s="1309"/>
      <c r="VHG4" s="1309"/>
      <c r="VHH4" s="1309"/>
      <c r="VHI4" s="1309"/>
      <c r="VHJ4" s="1309"/>
      <c r="VHK4" s="1309"/>
      <c r="VHL4" s="1309"/>
      <c r="VHM4" s="1309"/>
      <c r="VHN4" s="1309"/>
      <c r="VHO4" s="1309"/>
      <c r="VHP4" s="1309"/>
      <c r="VHQ4" s="1309"/>
      <c r="VHR4" s="1309"/>
      <c r="VHS4" s="1309"/>
      <c r="VHT4" s="1309"/>
      <c r="VHU4" s="1309"/>
      <c r="VHV4" s="1309"/>
      <c r="VHW4" s="1309"/>
      <c r="VHX4" s="1309"/>
      <c r="VHY4" s="1309"/>
      <c r="VHZ4" s="1309"/>
      <c r="VIA4" s="1309"/>
      <c r="VIB4" s="1309"/>
      <c r="VIC4" s="1309"/>
      <c r="VID4" s="1309"/>
      <c r="VIE4" s="1309"/>
      <c r="VIF4" s="1309"/>
      <c r="VIG4" s="1309"/>
      <c r="VIH4" s="1309"/>
      <c r="VII4" s="1309"/>
      <c r="VIJ4" s="1309"/>
      <c r="VIK4" s="1309"/>
      <c r="VIL4" s="1309"/>
      <c r="VIM4" s="1309"/>
      <c r="VIN4" s="1309"/>
      <c r="VIO4" s="1309"/>
      <c r="VIP4" s="1309"/>
      <c r="VIQ4" s="1309"/>
      <c r="VIR4" s="1309"/>
      <c r="VIS4" s="1309"/>
      <c r="VIT4" s="1309"/>
      <c r="VIU4" s="1309"/>
      <c r="VIV4" s="1309"/>
      <c r="VIW4" s="1309"/>
      <c r="VIX4" s="1309"/>
      <c r="VIY4" s="1309"/>
      <c r="VIZ4" s="1309"/>
      <c r="VJA4" s="1309"/>
      <c r="VJB4" s="1309"/>
      <c r="VJC4" s="1309"/>
      <c r="VJD4" s="1309"/>
      <c r="VJE4" s="1309"/>
      <c r="VJF4" s="1309"/>
      <c r="VJG4" s="1309"/>
      <c r="VJH4" s="1309"/>
      <c r="VJI4" s="1309"/>
      <c r="VJJ4" s="1309"/>
      <c r="VJK4" s="1309"/>
      <c r="VJL4" s="1309"/>
      <c r="VJM4" s="1309"/>
      <c r="VJN4" s="1309"/>
      <c r="VJO4" s="1309"/>
      <c r="VJP4" s="1309"/>
      <c r="VJQ4" s="1309"/>
      <c r="VJR4" s="1309"/>
      <c r="VJS4" s="1309"/>
      <c r="VJT4" s="1309"/>
      <c r="VJU4" s="1309"/>
      <c r="VJV4" s="1309"/>
      <c r="VJW4" s="1309"/>
      <c r="VJX4" s="1309"/>
      <c r="VJY4" s="1309"/>
      <c r="VJZ4" s="1309"/>
      <c r="VKA4" s="1309"/>
      <c r="VKB4" s="1309"/>
      <c r="VKC4" s="1309"/>
      <c r="VKD4" s="1309"/>
      <c r="VKE4" s="1309"/>
      <c r="VKF4" s="1309"/>
      <c r="VKG4" s="1309"/>
      <c r="VKH4" s="1309"/>
      <c r="VKI4" s="1309"/>
      <c r="VKJ4" s="1309"/>
      <c r="VKK4" s="1309"/>
      <c r="VKL4" s="1309"/>
      <c r="VKM4" s="1309"/>
      <c r="VKN4" s="1309"/>
      <c r="VKO4" s="1309"/>
      <c r="VKP4" s="1309"/>
      <c r="VKQ4" s="1309"/>
      <c r="VKR4" s="1309"/>
      <c r="VKS4" s="1309"/>
      <c r="VKT4" s="1309"/>
      <c r="VKU4" s="1309"/>
      <c r="VKV4" s="1309"/>
      <c r="VKW4" s="1309"/>
      <c r="VKX4" s="1309"/>
      <c r="VKY4" s="1309"/>
      <c r="VKZ4" s="1309"/>
      <c r="VLA4" s="1309"/>
      <c r="VLB4" s="1309"/>
      <c r="VLC4" s="1309"/>
      <c r="VLD4" s="1309"/>
      <c r="VLE4" s="1309"/>
      <c r="VLF4" s="1309"/>
      <c r="VLG4" s="1309"/>
      <c r="VLH4" s="1309"/>
      <c r="VLI4" s="1309"/>
      <c r="VLJ4" s="1309"/>
      <c r="VLK4" s="1309"/>
      <c r="VLL4" s="1309"/>
      <c r="VLM4" s="1309"/>
      <c r="VLN4" s="1309"/>
      <c r="VLO4" s="1309"/>
      <c r="VLP4" s="1309"/>
      <c r="VLQ4" s="1309"/>
      <c r="VLR4" s="1309"/>
      <c r="VLS4" s="1309"/>
      <c r="VLT4" s="1309"/>
      <c r="VLU4" s="1309"/>
      <c r="VLV4" s="1309"/>
      <c r="VLW4" s="1309"/>
      <c r="VLX4" s="1309"/>
      <c r="VLY4" s="1309"/>
      <c r="VLZ4" s="1309"/>
      <c r="VMA4" s="1309"/>
      <c r="VMB4" s="1309"/>
      <c r="VMC4" s="1309"/>
      <c r="VMD4" s="1309"/>
      <c r="VME4" s="1309"/>
      <c r="VMF4" s="1309"/>
      <c r="VMG4" s="1309"/>
      <c r="VMH4" s="1309"/>
      <c r="VMI4" s="1309"/>
      <c r="VMJ4" s="1309"/>
      <c r="VMK4" s="1309"/>
      <c r="VML4" s="1309"/>
      <c r="VMM4" s="1309"/>
      <c r="VMN4" s="1309"/>
      <c r="VMO4" s="1309"/>
      <c r="VMP4" s="1309"/>
      <c r="VMQ4" s="1309"/>
      <c r="VMR4" s="1309"/>
      <c r="VMS4" s="1309"/>
      <c r="VMT4" s="1309"/>
      <c r="VMU4" s="1309"/>
      <c r="VMV4" s="1309"/>
      <c r="VMW4" s="1309"/>
      <c r="VMX4" s="1309"/>
      <c r="VMY4" s="1309"/>
      <c r="VMZ4" s="1309"/>
      <c r="VNA4" s="1309"/>
      <c r="VNB4" s="1309"/>
      <c r="VNC4" s="1309"/>
      <c r="VND4" s="1309"/>
      <c r="VNE4" s="1309"/>
      <c r="VNF4" s="1309"/>
      <c r="VNG4" s="1309"/>
      <c r="VNH4" s="1309"/>
      <c r="VNI4" s="1309"/>
      <c r="VNJ4" s="1309"/>
      <c r="VNK4" s="1309"/>
      <c r="VNL4" s="1309"/>
      <c r="VNM4" s="1309"/>
      <c r="VNN4" s="1309"/>
      <c r="VNO4" s="1309"/>
      <c r="VNP4" s="1309"/>
      <c r="VNQ4" s="1309"/>
      <c r="VNR4" s="1309"/>
      <c r="VNS4" s="1309"/>
      <c r="VNT4" s="1309"/>
      <c r="VNU4" s="1309"/>
      <c r="VNV4" s="1309"/>
      <c r="VNW4" s="1309"/>
      <c r="VNX4" s="1309"/>
      <c r="VNY4" s="1309"/>
      <c r="VNZ4" s="1309"/>
      <c r="VOA4" s="1309"/>
      <c r="VOB4" s="1309"/>
      <c r="VOC4" s="1309"/>
      <c r="VOD4" s="1309"/>
      <c r="VOE4" s="1309"/>
      <c r="VOF4" s="1309"/>
      <c r="VOG4" s="1309"/>
      <c r="VOH4" s="1309"/>
      <c r="VOI4" s="1309"/>
      <c r="VOJ4" s="1309"/>
      <c r="VOK4" s="1309"/>
      <c r="VOL4" s="1309"/>
      <c r="VOM4" s="1309"/>
      <c r="VON4" s="1309"/>
      <c r="VOO4" s="1309"/>
      <c r="VOP4" s="1309"/>
      <c r="VOQ4" s="1309"/>
      <c r="VOR4" s="1309"/>
      <c r="VOS4" s="1309"/>
      <c r="VOT4" s="1309"/>
      <c r="VOU4" s="1309"/>
      <c r="VOV4" s="1309"/>
      <c r="VOW4" s="1309"/>
      <c r="VOX4" s="1309"/>
      <c r="VOY4" s="1309"/>
      <c r="VOZ4" s="1309"/>
      <c r="VPA4" s="1309"/>
      <c r="VPB4" s="1309"/>
      <c r="VPC4" s="1309"/>
      <c r="VPD4" s="1309"/>
      <c r="VPE4" s="1309"/>
      <c r="VPF4" s="1309"/>
      <c r="VPG4" s="1309"/>
      <c r="VPH4" s="1309"/>
      <c r="VPI4" s="1309"/>
      <c r="VPJ4" s="1309"/>
      <c r="VPK4" s="1309"/>
      <c r="VPL4" s="1309"/>
      <c r="VPM4" s="1309"/>
      <c r="VPN4" s="1309"/>
      <c r="VPO4" s="1309"/>
      <c r="VPP4" s="1309"/>
      <c r="VPQ4" s="1309"/>
      <c r="VPR4" s="1309"/>
      <c r="VPS4" s="1309"/>
      <c r="VPT4" s="1309"/>
      <c r="VPU4" s="1309"/>
      <c r="VPV4" s="1309"/>
      <c r="VPW4" s="1309"/>
      <c r="VPX4" s="1309"/>
      <c r="VPY4" s="1309"/>
      <c r="VPZ4" s="1309"/>
      <c r="VQA4" s="1309"/>
      <c r="VQB4" s="1309"/>
      <c r="VQC4" s="1309"/>
      <c r="VQD4" s="1309"/>
      <c r="VQE4" s="1309"/>
      <c r="VQF4" s="1309"/>
      <c r="VQG4" s="1309"/>
      <c r="VQH4" s="1309"/>
      <c r="VQI4" s="1309"/>
      <c r="VQJ4" s="1309"/>
      <c r="VQK4" s="1309"/>
      <c r="VQL4" s="1309"/>
      <c r="VQM4" s="1309"/>
      <c r="VQN4" s="1309"/>
      <c r="VQO4" s="1309"/>
      <c r="VQP4" s="1309"/>
      <c r="VQQ4" s="1309"/>
      <c r="VQR4" s="1309"/>
      <c r="VQS4" s="1309"/>
      <c r="VQT4" s="1309"/>
      <c r="VQU4" s="1309"/>
      <c r="VQV4" s="1309"/>
      <c r="VQW4" s="1309"/>
      <c r="VQX4" s="1309"/>
      <c r="VQY4" s="1309"/>
      <c r="VQZ4" s="1309"/>
      <c r="VRA4" s="1309"/>
      <c r="VRB4" s="1309"/>
      <c r="VRC4" s="1309"/>
      <c r="VRD4" s="1309"/>
      <c r="VRE4" s="1309"/>
      <c r="VRF4" s="1309"/>
      <c r="VRG4" s="1309"/>
      <c r="VRH4" s="1309"/>
      <c r="VRI4" s="1309"/>
      <c r="VRJ4" s="1309"/>
      <c r="VRK4" s="1309"/>
      <c r="VRL4" s="1309"/>
      <c r="VRM4" s="1309"/>
      <c r="VRN4" s="1309"/>
      <c r="VRO4" s="1309"/>
      <c r="VRP4" s="1309"/>
      <c r="VRQ4" s="1309"/>
      <c r="VRR4" s="1309"/>
      <c r="VRS4" s="1309"/>
      <c r="VRT4" s="1309"/>
      <c r="VRU4" s="1309"/>
      <c r="VRV4" s="1309"/>
      <c r="VRW4" s="1309"/>
      <c r="VRX4" s="1309"/>
      <c r="VRY4" s="1309"/>
      <c r="VRZ4" s="1309"/>
      <c r="VSA4" s="1309"/>
      <c r="VSB4" s="1309"/>
      <c r="VSC4" s="1309"/>
      <c r="VSD4" s="1309"/>
      <c r="VSE4" s="1309"/>
      <c r="VSF4" s="1309"/>
      <c r="VSG4" s="1309"/>
      <c r="VSH4" s="1309"/>
      <c r="VSI4" s="1309"/>
      <c r="VSJ4" s="1309"/>
      <c r="VSK4" s="1309"/>
      <c r="VSL4" s="1309"/>
      <c r="VSM4" s="1309"/>
      <c r="VSN4" s="1309"/>
      <c r="VSO4" s="1309"/>
      <c r="VSP4" s="1309"/>
      <c r="VSQ4" s="1309"/>
      <c r="VSR4" s="1309"/>
      <c r="VSS4" s="1309"/>
      <c r="VST4" s="1309"/>
      <c r="VSU4" s="1309"/>
      <c r="VSV4" s="1309"/>
      <c r="VSW4" s="1309"/>
      <c r="VSX4" s="1309"/>
      <c r="VSY4" s="1309"/>
      <c r="VSZ4" s="1309"/>
      <c r="VTA4" s="1309"/>
      <c r="VTB4" s="1309"/>
      <c r="VTC4" s="1309"/>
      <c r="VTD4" s="1309"/>
      <c r="VTE4" s="1309"/>
      <c r="VTF4" s="1309"/>
      <c r="VTG4" s="1309"/>
      <c r="VTH4" s="1309"/>
      <c r="VTI4" s="1309"/>
      <c r="VTJ4" s="1309"/>
      <c r="VTK4" s="1309"/>
      <c r="VTL4" s="1309"/>
      <c r="VTM4" s="1309"/>
      <c r="VTN4" s="1309"/>
      <c r="VTO4" s="1309"/>
      <c r="VTP4" s="1309"/>
      <c r="VTQ4" s="1309"/>
      <c r="VTR4" s="1309"/>
      <c r="VTS4" s="1309"/>
      <c r="VTT4" s="1309"/>
      <c r="VTU4" s="1309"/>
      <c r="VTV4" s="1309"/>
      <c r="VTW4" s="1309"/>
      <c r="VTX4" s="1309"/>
      <c r="VTY4" s="1309"/>
      <c r="VTZ4" s="1309"/>
      <c r="VUA4" s="1309"/>
      <c r="VUB4" s="1309"/>
      <c r="VUC4" s="1309"/>
      <c r="VUD4" s="1309"/>
      <c r="VUE4" s="1309"/>
      <c r="VUF4" s="1309"/>
      <c r="VUG4" s="1309"/>
      <c r="VUH4" s="1309"/>
      <c r="VUI4" s="1309"/>
      <c r="VUJ4" s="1309"/>
      <c r="VUK4" s="1309"/>
      <c r="VUL4" s="1309"/>
      <c r="VUM4" s="1309"/>
      <c r="VUN4" s="1309"/>
      <c r="VUO4" s="1309"/>
      <c r="VUP4" s="1309"/>
      <c r="VUQ4" s="1309"/>
      <c r="VUR4" s="1309"/>
      <c r="VUS4" s="1309"/>
      <c r="VUT4" s="1309"/>
      <c r="VUU4" s="1309"/>
      <c r="VUV4" s="1309"/>
      <c r="VUW4" s="1309"/>
      <c r="VUX4" s="1309"/>
      <c r="VUY4" s="1309"/>
      <c r="VUZ4" s="1309"/>
      <c r="VVA4" s="1309"/>
      <c r="VVB4" s="1309"/>
      <c r="VVC4" s="1309"/>
      <c r="VVD4" s="1309"/>
      <c r="VVE4" s="1309"/>
      <c r="VVF4" s="1309"/>
      <c r="VVG4" s="1309"/>
      <c r="VVH4" s="1309"/>
      <c r="VVI4" s="1309"/>
      <c r="VVJ4" s="1309"/>
      <c r="VVK4" s="1309"/>
      <c r="VVL4" s="1309"/>
      <c r="VVM4" s="1309"/>
      <c r="VVN4" s="1309"/>
      <c r="VVO4" s="1309"/>
      <c r="VVP4" s="1309"/>
      <c r="VVQ4" s="1309"/>
      <c r="VVR4" s="1309"/>
      <c r="VVS4" s="1309"/>
      <c r="VVT4" s="1309"/>
      <c r="VVU4" s="1309"/>
      <c r="VVV4" s="1309"/>
      <c r="VVW4" s="1309"/>
      <c r="VVX4" s="1309"/>
      <c r="VVY4" s="1309"/>
      <c r="VVZ4" s="1309"/>
      <c r="VWA4" s="1309"/>
      <c r="VWB4" s="1309"/>
      <c r="VWC4" s="1309"/>
      <c r="VWD4" s="1309"/>
      <c r="VWE4" s="1309"/>
      <c r="VWF4" s="1309"/>
      <c r="VWG4" s="1309"/>
      <c r="VWH4" s="1309"/>
      <c r="VWI4" s="1309"/>
      <c r="VWJ4" s="1309"/>
      <c r="VWK4" s="1309"/>
      <c r="VWL4" s="1309"/>
      <c r="VWM4" s="1309"/>
      <c r="VWN4" s="1309"/>
      <c r="VWO4" s="1309"/>
      <c r="VWP4" s="1309"/>
      <c r="VWQ4" s="1309"/>
      <c r="VWR4" s="1309"/>
      <c r="VWS4" s="1309"/>
      <c r="VWT4" s="1309"/>
      <c r="VWU4" s="1309"/>
      <c r="VWV4" s="1309"/>
      <c r="VWW4" s="1309"/>
      <c r="VWX4" s="1309"/>
      <c r="VWY4" s="1309"/>
      <c r="VWZ4" s="1309"/>
      <c r="VXA4" s="1309"/>
      <c r="VXB4" s="1309"/>
      <c r="VXC4" s="1309"/>
      <c r="VXD4" s="1309"/>
      <c r="VXE4" s="1309"/>
      <c r="VXF4" s="1309"/>
      <c r="VXG4" s="1309"/>
      <c r="VXH4" s="1309"/>
      <c r="VXI4" s="1309"/>
      <c r="VXJ4" s="1309"/>
      <c r="VXK4" s="1309"/>
      <c r="VXL4" s="1309"/>
      <c r="VXM4" s="1309"/>
      <c r="VXN4" s="1309"/>
      <c r="VXO4" s="1309"/>
      <c r="VXP4" s="1309"/>
      <c r="VXQ4" s="1309"/>
      <c r="VXR4" s="1309"/>
      <c r="VXS4" s="1309"/>
      <c r="VXT4" s="1309"/>
      <c r="VXU4" s="1309"/>
      <c r="VXV4" s="1309"/>
      <c r="VXW4" s="1309"/>
      <c r="VXX4" s="1309"/>
      <c r="VXY4" s="1309"/>
      <c r="VXZ4" s="1309"/>
      <c r="VYA4" s="1309"/>
      <c r="VYB4" s="1309"/>
      <c r="VYC4" s="1309"/>
      <c r="VYD4" s="1309"/>
      <c r="VYE4" s="1309"/>
      <c r="VYF4" s="1309"/>
      <c r="VYG4" s="1309"/>
      <c r="VYH4" s="1309"/>
      <c r="VYI4" s="1309"/>
      <c r="VYJ4" s="1309"/>
      <c r="VYK4" s="1309"/>
      <c r="VYL4" s="1309"/>
      <c r="VYM4" s="1309"/>
      <c r="VYN4" s="1309"/>
      <c r="VYO4" s="1309"/>
      <c r="VYP4" s="1309"/>
      <c r="VYQ4" s="1309"/>
      <c r="VYR4" s="1309"/>
      <c r="VYS4" s="1309"/>
      <c r="VYT4" s="1309"/>
      <c r="VYU4" s="1309"/>
      <c r="VYV4" s="1309"/>
      <c r="VYW4" s="1309"/>
      <c r="VYX4" s="1309"/>
      <c r="VYY4" s="1309"/>
      <c r="VYZ4" s="1309"/>
      <c r="VZA4" s="1309"/>
      <c r="VZB4" s="1309"/>
      <c r="VZC4" s="1309"/>
      <c r="VZD4" s="1309"/>
      <c r="VZE4" s="1309"/>
      <c r="VZF4" s="1309"/>
      <c r="VZG4" s="1309"/>
      <c r="VZH4" s="1309"/>
      <c r="VZI4" s="1309"/>
      <c r="VZJ4" s="1309"/>
      <c r="VZK4" s="1309"/>
      <c r="VZL4" s="1309"/>
      <c r="VZM4" s="1309"/>
      <c r="VZN4" s="1309"/>
      <c r="VZO4" s="1309"/>
      <c r="VZP4" s="1309"/>
      <c r="VZQ4" s="1309"/>
      <c r="VZR4" s="1309"/>
      <c r="VZS4" s="1309"/>
      <c r="VZT4" s="1309"/>
      <c r="VZU4" s="1309"/>
      <c r="VZV4" s="1309"/>
      <c r="VZW4" s="1309"/>
      <c r="VZX4" s="1309"/>
      <c r="VZY4" s="1309"/>
      <c r="VZZ4" s="1309"/>
      <c r="WAA4" s="1309"/>
      <c r="WAB4" s="1309"/>
      <c r="WAC4" s="1309"/>
      <c r="WAD4" s="1309"/>
      <c r="WAE4" s="1309"/>
      <c r="WAF4" s="1309"/>
      <c r="WAG4" s="1309"/>
      <c r="WAH4" s="1309"/>
      <c r="WAI4" s="1309"/>
      <c r="WAJ4" s="1309"/>
      <c r="WAK4" s="1309"/>
      <c r="WAL4" s="1309"/>
      <c r="WAM4" s="1309"/>
      <c r="WAN4" s="1309"/>
      <c r="WAO4" s="1309"/>
      <c r="WAP4" s="1309"/>
      <c r="WAQ4" s="1309"/>
      <c r="WAR4" s="1309"/>
      <c r="WAS4" s="1309"/>
      <c r="WAT4" s="1309"/>
      <c r="WAU4" s="1309"/>
      <c r="WAV4" s="1309"/>
      <c r="WAW4" s="1309"/>
      <c r="WAX4" s="1309"/>
      <c r="WAY4" s="1309"/>
      <c r="WAZ4" s="1309"/>
      <c r="WBA4" s="1309"/>
      <c r="WBB4" s="1309"/>
      <c r="WBC4" s="1309"/>
      <c r="WBD4" s="1309"/>
      <c r="WBE4" s="1309"/>
      <c r="WBF4" s="1309"/>
      <c r="WBG4" s="1309"/>
      <c r="WBH4" s="1309"/>
      <c r="WBI4" s="1309"/>
      <c r="WBJ4" s="1309"/>
      <c r="WBK4" s="1309"/>
      <c r="WBL4" s="1309"/>
      <c r="WBM4" s="1309"/>
      <c r="WBN4" s="1309"/>
      <c r="WBO4" s="1309"/>
      <c r="WBP4" s="1309"/>
      <c r="WBQ4" s="1309"/>
      <c r="WBR4" s="1309"/>
      <c r="WBS4" s="1309"/>
      <c r="WBT4" s="1309"/>
      <c r="WBU4" s="1309"/>
      <c r="WBV4" s="1309"/>
      <c r="WBW4" s="1309"/>
      <c r="WBX4" s="1309"/>
      <c r="WBY4" s="1309"/>
      <c r="WBZ4" s="1309"/>
      <c r="WCA4" s="1309"/>
      <c r="WCB4" s="1309"/>
      <c r="WCC4" s="1309"/>
      <c r="WCD4" s="1309"/>
      <c r="WCE4" s="1309"/>
      <c r="WCF4" s="1309"/>
      <c r="WCG4" s="1309"/>
      <c r="WCH4" s="1309"/>
      <c r="WCI4" s="1309"/>
      <c r="WCJ4" s="1309"/>
      <c r="WCK4" s="1309"/>
      <c r="WCL4" s="1309"/>
      <c r="WCM4" s="1309"/>
      <c r="WCN4" s="1309"/>
      <c r="WCO4" s="1309"/>
      <c r="WCP4" s="1309"/>
      <c r="WCQ4" s="1309"/>
      <c r="WCR4" s="1309"/>
      <c r="WCS4" s="1309"/>
      <c r="WCT4" s="1309"/>
      <c r="WCU4" s="1309"/>
      <c r="WCV4" s="1309"/>
      <c r="WCW4" s="1309"/>
      <c r="WCX4" s="1309"/>
      <c r="WCY4" s="1309"/>
      <c r="WCZ4" s="1309"/>
      <c r="WDA4" s="1309"/>
      <c r="WDB4" s="1309"/>
      <c r="WDC4" s="1309"/>
      <c r="WDD4" s="1309"/>
      <c r="WDE4" s="1309"/>
      <c r="WDF4" s="1309"/>
      <c r="WDG4" s="1309"/>
      <c r="WDH4" s="1309"/>
      <c r="WDI4" s="1309"/>
      <c r="WDJ4" s="1309"/>
      <c r="WDK4" s="1309"/>
      <c r="WDL4" s="1309"/>
      <c r="WDM4" s="1309"/>
      <c r="WDN4" s="1309"/>
      <c r="WDO4" s="1309"/>
      <c r="WDP4" s="1309"/>
      <c r="WDQ4" s="1309"/>
      <c r="WDR4" s="1309"/>
      <c r="WDS4" s="1309"/>
      <c r="WDT4" s="1309"/>
      <c r="WDU4" s="1309"/>
      <c r="WDV4" s="1309"/>
      <c r="WDW4" s="1309"/>
      <c r="WDX4" s="1309"/>
      <c r="WDY4" s="1309"/>
      <c r="WDZ4" s="1309"/>
      <c r="WEA4" s="1309"/>
      <c r="WEB4" s="1309"/>
      <c r="WEC4" s="1309"/>
      <c r="WED4" s="1309"/>
      <c r="WEE4" s="1309"/>
      <c r="WEF4" s="1309"/>
      <c r="WEG4" s="1309"/>
      <c r="WEH4" s="1309"/>
      <c r="WEI4" s="1309"/>
      <c r="WEJ4" s="1309"/>
      <c r="WEK4" s="1309"/>
      <c r="WEL4" s="1309"/>
      <c r="WEM4" s="1309"/>
      <c r="WEN4" s="1309"/>
      <c r="WEO4" s="1309"/>
      <c r="WEP4" s="1309"/>
      <c r="WEQ4" s="1309"/>
      <c r="WER4" s="1309"/>
      <c r="WES4" s="1309"/>
      <c r="WET4" s="1309"/>
      <c r="WEU4" s="1309"/>
      <c r="WEV4" s="1309"/>
      <c r="WEW4" s="1309"/>
      <c r="WEX4" s="1309"/>
      <c r="WEY4" s="1309"/>
      <c r="WEZ4" s="1309"/>
      <c r="WFA4" s="1309"/>
      <c r="WFB4" s="1309"/>
      <c r="WFC4" s="1309"/>
      <c r="WFD4" s="1309"/>
      <c r="WFE4" s="1309"/>
      <c r="WFF4" s="1309"/>
      <c r="WFG4" s="1309"/>
      <c r="WFH4" s="1309"/>
      <c r="WFI4" s="1309"/>
      <c r="WFJ4" s="1309"/>
      <c r="WFK4" s="1309"/>
      <c r="WFL4" s="1309"/>
      <c r="WFM4" s="1309"/>
      <c r="WFN4" s="1309"/>
      <c r="WFO4" s="1309"/>
      <c r="WFP4" s="1309"/>
      <c r="WFQ4" s="1309"/>
      <c r="WFR4" s="1309"/>
      <c r="WFS4" s="1309"/>
      <c r="WFT4" s="1309"/>
      <c r="WFU4" s="1309"/>
      <c r="WFV4" s="1309"/>
      <c r="WFW4" s="1309"/>
      <c r="WFX4" s="1309"/>
      <c r="WFY4" s="1309"/>
      <c r="WFZ4" s="1309"/>
      <c r="WGA4" s="1309"/>
      <c r="WGB4" s="1309"/>
      <c r="WGC4" s="1309"/>
      <c r="WGD4" s="1309"/>
      <c r="WGE4" s="1309"/>
      <c r="WGF4" s="1309"/>
      <c r="WGG4" s="1309"/>
      <c r="WGH4" s="1309"/>
      <c r="WGI4" s="1309"/>
      <c r="WGJ4" s="1309"/>
      <c r="WGK4" s="1309"/>
      <c r="WGL4" s="1309"/>
      <c r="WGM4" s="1309"/>
      <c r="WGN4" s="1309"/>
      <c r="WGO4" s="1309"/>
      <c r="WGP4" s="1309"/>
      <c r="WGQ4" s="1309"/>
      <c r="WGR4" s="1309"/>
      <c r="WGS4" s="1309"/>
      <c r="WGT4" s="1309"/>
      <c r="WGU4" s="1309"/>
      <c r="WGV4" s="1309"/>
      <c r="WGW4" s="1309"/>
      <c r="WGX4" s="1309"/>
      <c r="WGY4" s="1309"/>
      <c r="WGZ4" s="1309"/>
      <c r="WHA4" s="1309"/>
      <c r="WHB4" s="1309"/>
      <c r="WHC4" s="1309"/>
      <c r="WHD4" s="1309"/>
      <c r="WHE4" s="1309"/>
      <c r="WHF4" s="1309"/>
      <c r="WHG4" s="1309"/>
      <c r="WHH4" s="1309"/>
      <c r="WHI4" s="1309"/>
      <c r="WHJ4" s="1309"/>
      <c r="WHK4" s="1309"/>
      <c r="WHL4" s="1309"/>
      <c r="WHM4" s="1309"/>
      <c r="WHN4" s="1309"/>
      <c r="WHO4" s="1309"/>
      <c r="WHP4" s="1309"/>
      <c r="WHQ4" s="1309"/>
      <c r="WHR4" s="1309"/>
      <c r="WHS4" s="1309"/>
      <c r="WHT4" s="1309"/>
      <c r="WHU4" s="1309"/>
      <c r="WHV4" s="1309"/>
      <c r="WHW4" s="1309"/>
      <c r="WHX4" s="1309"/>
      <c r="WHY4" s="1309"/>
      <c r="WHZ4" s="1309"/>
      <c r="WIA4" s="1309"/>
      <c r="WIB4" s="1309"/>
      <c r="WIC4" s="1309"/>
      <c r="WID4" s="1309"/>
      <c r="WIE4" s="1309"/>
      <c r="WIF4" s="1309"/>
      <c r="WIG4" s="1309"/>
      <c r="WIH4" s="1309"/>
      <c r="WII4" s="1309"/>
      <c r="WIJ4" s="1309"/>
      <c r="WIK4" s="1309"/>
      <c r="WIL4" s="1309"/>
      <c r="WIM4" s="1309"/>
      <c r="WIN4" s="1309"/>
      <c r="WIO4" s="1309"/>
      <c r="WIP4" s="1309"/>
      <c r="WIQ4" s="1309"/>
      <c r="WIR4" s="1309"/>
      <c r="WIS4" s="1309"/>
      <c r="WIT4" s="1309"/>
      <c r="WIU4" s="1309"/>
      <c r="WIV4" s="1309"/>
      <c r="WIW4" s="1309"/>
      <c r="WIX4" s="1309"/>
      <c r="WIY4" s="1309"/>
      <c r="WIZ4" s="1309"/>
      <c r="WJA4" s="1309"/>
      <c r="WJB4" s="1309"/>
      <c r="WJC4" s="1309"/>
      <c r="WJD4" s="1309"/>
      <c r="WJE4" s="1309"/>
      <c r="WJF4" s="1309"/>
      <c r="WJG4" s="1309"/>
      <c r="WJH4" s="1309"/>
      <c r="WJI4" s="1309"/>
      <c r="WJJ4" s="1309"/>
      <c r="WJK4" s="1309"/>
      <c r="WJL4" s="1309"/>
      <c r="WJM4" s="1309"/>
      <c r="WJN4" s="1309"/>
      <c r="WJO4" s="1309"/>
      <c r="WJP4" s="1309"/>
      <c r="WJQ4" s="1309"/>
      <c r="WJR4" s="1309"/>
      <c r="WJS4" s="1309"/>
      <c r="WJT4" s="1309"/>
      <c r="WJU4" s="1309"/>
      <c r="WJV4" s="1309"/>
      <c r="WJW4" s="1309"/>
      <c r="WJX4" s="1309"/>
      <c r="WJY4" s="1309"/>
      <c r="WJZ4" s="1309"/>
      <c r="WKA4" s="1309"/>
      <c r="WKB4" s="1309"/>
      <c r="WKC4" s="1309"/>
      <c r="WKD4" s="1309"/>
      <c r="WKE4" s="1309"/>
      <c r="WKF4" s="1309"/>
      <c r="WKG4" s="1309"/>
      <c r="WKH4" s="1309"/>
      <c r="WKI4" s="1309"/>
      <c r="WKJ4" s="1309"/>
      <c r="WKK4" s="1309"/>
      <c r="WKL4" s="1309"/>
      <c r="WKM4" s="1309"/>
      <c r="WKN4" s="1309"/>
      <c r="WKO4" s="1309"/>
      <c r="WKP4" s="1309"/>
      <c r="WKQ4" s="1309"/>
      <c r="WKR4" s="1309"/>
      <c r="WKS4" s="1309"/>
      <c r="WKT4" s="1309"/>
      <c r="WKU4" s="1309"/>
      <c r="WKV4" s="1309"/>
      <c r="WKW4" s="1309"/>
      <c r="WKX4" s="1309"/>
      <c r="WKY4" s="1309"/>
      <c r="WKZ4" s="1309"/>
      <c r="WLA4" s="1309"/>
      <c r="WLB4" s="1309"/>
      <c r="WLC4" s="1309"/>
      <c r="WLD4" s="1309"/>
      <c r="WLE4" s="1309"/>
      <c r="WLF4" s="1309"/>
      <c r="WLG4" s="1309"/>
      <c r="WLH4" s="1309"/>
      <c r="WLI4" s="1309"/>
      <c r="WLJ4" s="1309"/>
      <c r="WLK4" s="1309"/>
      <c r="WLL4" s="1309"/>
      <c r="WLM4" s="1309"/>
      <c r="WLN4" s="1309"/>
      <c r="WLO4" s="1309"/>
      <c r="WLP4" s="1309"/>
      <c r="WLQ4" s="1309"/>
      <c r="WLR4" s="1309"/>
      <c r="WLS4" s="1309"/>
      <c r="WLT4" s="1309"/>
      <c r="WLU4" s="1309"/>
      <c r="WLV4" s="1309"/>
      <c r="WLW4" s="1309"/>
      <c r="WLX4" s="1309"/>
      <c r="WLY4" s="1309"/>
      <c r="WLZ4" s="1309"/>
      <c r="WMA4" s="1309"/>
      <c r="WMB4" s="1309"/>
      <c r="WMC4" s="1309"/>
      <c r="WMD4" s="1309"/>
      <c r="WME4" s="1309"/>
      <c r="WMF4" s="1309"/>
      <c r="WMG4" s="1309"/>
      <c r="WMH4" s="1309"/>
      <c r="WMI4" s="1309"/>
      <c r="WMJ4" s="1309"/>
      <c r="WMK4" s="1309"/>
      <c r="WML4" s="1309"/>
      <c r="WMM4" s="1309"/>
      <c r="WMN4" s="1309"/>
      <c r="WMO4" s="1309"/>
      <c r="WMP4" s="1309"/>
      <c r="WMQ4" s="1309"/>
      <c r="WMR4" s="1309"/>
      <c r="WMS4" s="1309"/>
      <c r="WMT4" s="1309"/>
      <c r="WMU4" s="1309"/>
      <c r="WMV4" s="1309"/>
      <c r="WMW4" s="1309"/>
      <c r="WMX4" s="1309"/>
      <c r="WMY4" s="1309"/>
      <c r="WMZ4" s="1309"/>
      <c r="WNA4" s="1309"/>
      <c r="WNB4" s="1309"/>
      <c r="WNC4" s="1309"/>
      <c r="WND4" s="1309"/>
      <c r="WNE4" s="1309"/>
      <c r="WNF4" s="1309"/>
      <c r="WNG4" s="1309"/>
      <c r="WNH4" s="1309"/>
      <c r="WNI4" s="1309"/>
      <c r="WNJ4" s="1309"/>
      <c r="WNK4" s="1309"/>
      <c r="WNL4" s="1309"/>
      <c r="WNM4" s="1309"/>
      <c r="WNN4" s="1309"/>
      <c r="WNO4" s="1309"/>
      <c r="WNP4" s="1309"/>
      <c r="WNQ4" s="1309"/>
      <c r="WNR4" s="1309"/>
      <c r="WNS4" s="1309"/>
      <c r="WNT4" s="1309"/>
      <c r="WNU4" s="1309"/>
      <c r="WNV4" s="1309"/>
      <c r="WNW4" s="1309"/>
      <c r="WNX4" s="1309"/>
      <c r="WNY4" s="1309"/>
      <c r="WNZ4" s="1309"/>
      <c r="WOA4" s="1309"/>
      <c r="WOB4" s="1309"/>
      <c r="WOC4" s="1309"/>
      <c r="WOD4" s="1309"/>
      <c r="WOE4" s="1309"/>
      <c r="WOF4" s="1309"/>
      <c r="WOG4" s="1309"/>
      <c r="WOH4" s="1309"/>
      <c r="WOI4" s="1309"/>
      <c r="WOJ4" s="1309"/>
      <c r="WOK4" s="1309"/>
      <c r="WOL4" s="1309"/>
      <c r="WOM4" s="1309"/>
      <c r="WON4" s="1309"/>
      <c r="WOO4" s="1309"/>
      <c r="WOP4" s="1309"/>
      <c r="WOQ4" s="1309"/>
      <c r="WOR4" s="1309"/>
      <c r="WOS4" s="1309"/>
      <c r="WOT4" s="1309"/>
      <c r="WOU4" s="1309"/>
      <c r="WOV4" s="1309"/>
      <c r="WOW4" s="1309"/>
      <c r="WOX4" s="1309"/>
      <c r="WOY4" s="1309"/>
      <c r="WOZ4" s="1309"/>
      <c r="WPA4" s="1309"/>
      <c r="WPB4" s="1309"/>
      <c r="WPC4" s="1309"/>
      <c r="WPD4" s="1309"/>
      <c r="WPE4" s="1309"/>
      <c r="WPF4" s="1309"/>
      <c r="WPG4" s="1309"/>
      <c r="WPH4" s="1309"/>
      <c r="WPI4" s="1309"/>
      <c r="WPJ4" s="1309"/>
      <c r="WPK4" s="1309"/>
      <c r="WPL4" s="1309"/>
      <c r="WPM4" s="1309"/>
      <c r="WPN4" s="1309"/>
      <c r="WPO4" s="1309"/>
      <c r="WPP4" s="1309"/>
      <c r="WPQ4" s="1309"/>
      <c r="WPR4" s="1309"/>
      <c r="WPS4" s="1309"/>
      <c r="WPT4" s="1309"/>
      <c r="WPU4" s="1309"/>
      <c r="WPV4" s="1309"/>
      <c r="WPW4" s="1309"/>
      <c r="WPX4" s="1309"/>
      <c r="WPY4" s="1309"/>
      <c r="WPZ4" s="1309"/>
      <c r="WQA4" s="1309"/>
      <c r="WQB4" s="1309"/>
      <c r="WQC4" s="1309"/>
      <c r="WQD4" s="1309"/>
      <c r="WQE4" s="1309"/>
      <c r="WQF4" s="1309"/>
      <c r="WQG4" s="1309"/>
      <c r="WQH4" s="1309"/>
      <c r="WQI4" s="1309"/>
      <c r="WQJ4" s="1309"/>
      <c r="WQK4" s="1309"/>
      <c r="WQL4" s="1309"/>
      <c r="WQM4" s="1309"/>
      <c r="WQN4" s="1309"/>
      <c r="WQO4" s="1309"/>
      <c r="WQP4" s="1309"/>
      <c r="WQQ4" s="1309"/>
      <c r="WQR4" s="1309"/>
      <c r="WQS4" s="1309"/>
      <c r="WQT4" s="1309"/>
      <c r="WQU4" s="1309"/>
      <c r="WQV4" s="1309"/>
      <c r="WQW4" s="1309"/>
      <c r="WQX4" s="1309"/>
      <c r="WQY4" s="1309"/>
      <c r="WQZ4" s="1309"/>
      <c r="WRA4" s="1309"/>
      <c r="WRB4" s="1309"/>
      <c r="WRC4" s="1309"/>
      <c r="WRD4" s="1309"/>
      <c r="WRE4" s="1309"/>
      <c r="WRF4" s="1309"/>
      <c r="WRG4" s="1309"/>
      <c r="WRH4" s="1309"/>
      <c r="WRI4" s="1309"/>
      <c r="WRJ4" s="1309"/>
      <c r="WRK4" s="1309"/>
      <c r="WRL4" s="1309"/>
      <c r="WRM4" s="1309"/>
      <c r="WRN4" s="1309"/>
      <c r="WRO4" s="1309"/>
      <c r="WRP4" s="1309"/>
      <c r="WRQ4" s="1309"/>
      <c r="WRR4" s="1309"/>
      <c r="WRS4" s="1309"/>
      <c r="WRT4" s="1309"/>
      <c r="WRU4" s="1309"/>
      <c r="WRV4" s="1309"/>
      <c r="WRW4" s="1309"/>
      <c r="WRX4" s="1309"/>
      <c r="WRY4" s="1309"/>
      <c r="WRZ4" s="1309"/>
      <c r="WSA4" s="1309"/>
      <c r="WSB4" s="1309"/>
      <c r="WSC4" s="1309"/>
      <c r="WSD4" s="1309"/>
      <c r="WSE4" s="1309"/>
      <c r="WSF4" s="1309"/>
      <c r="WSG4" s="1309"/>
      <c r="WSH4" s="1309"/>
      <c r="WSI4" s="1309"/>
      <c r="WSJ4" s="1309"/>
      <c r="WSK4" s="1309"/>
      <c r="WSL4" s="1309"/>
      <c r="WSM4" s="1309"/>
      <c r="WSN4" s="1309"/>
      <c r="WSO4" s="1309"/>
      <c r="WSP4" s="1309"/>
      <c r="WSQ4" s="1309"/>
      <c r="WSR4" s="1309"/>
      <c r="WSS4" s="1309"/>
      <c r="WST4" s="1309"/>
      <c r="WSU4" s="1309"/>
      <c r="WSV4" s="1309"/>
      <c r="WSW4" s="1309"/>
      <c r="WSX4" s="1309"/>
      <c r="WSY4" s="1309"/>
      <c r="WSZ4" s="1309"/>
      <c r="WTA4" s="1309"/>
      <c r="WTB4" s="1309"/>
      <c r="WTC4" s="1309"/>
      <c r="WTD4" s="1309"/>
      <c r="WTE4" s="1309"/>
      <c r="WTF4" s="1309"/>
      <c r="WTG4" s="1309"/>
      <c r="WTH4" s="1309"/>
      <c r="WTI4" s="1309"/>
      <c r="WTJ4" s="1309"/>
      <c r="WTK4" s="1309"/>
      <c r="WTL4" s="1309"/>
      <c r="WTM4" s="1309"/>
      <c r="WTN4" s="1309"/>
      <c r="WTO4" s="1309"/>
      <c r="WTP4" s="1309"/>
      <c r="WTQ4" s="1309"/>
      <c r="WTR4" s="1309"/>
      <c r="WTS4" s="1309"/>
      <c r="WTT4" s="1309"/>
      <c r="WTU4" s="1309"/>
      <c r="WTV4" s="1309"/>
      <c r="WTW4" s="1309"/>
      <c r="WTX4" s="1309"/>
      <c r="WTY4" s="1309"/>
      <c r="WTZ4" s="1309"/>
      <c r="WUA4" s="1309"/>
      <c r="WUB4" s="1309"/>
      <c r="WUC4" s="1309"/>
      <c r="WUD4" s="1309"/>
      <c r="WUE4" s="1309"/>
      <c r="WUF4" s="1309"/>
      <c r="WUG4" s="1309"/>
      <c r="WUH4" s="1309"/>
      <c r="WUI4" s="1309"/>
      <c r="WUJ4" s="1309"/>
      <c r="WUK4" s="1309"/>
      <c r="WUL4" s="1309"/>
      <c r="WUM4" s="1309"/>
      <c r="WUN4" s="1309"/>
      <c r="WUO4" s="1309"/>
      <c r="WUP4" s="1309"/>
      <c r="WUQ4" s="1309"/>
      <c r="WUR4" s="1309"/>
      <c r="WUS4" s="1309"/>
      <c r="WUT4" s="1309"/>
      <c r="WUU4" s="1309"/>
      <c r="WUV4" s="1309"/>
      <c r="WUW4" s="1309"/>
      <c r="WUX4" s="1309"/>
      <c r="WUY4" s="1309"/>
      <c r="WUZ4" s="1309"/>
      <c r="WVA4" s="1309"/>
      <c r="WVB4" s="1309"/>
      <c r="WVC4" s="1309"/>
      <c r="WVD4" s="1309"/>
      <c r="WVE4" s="1309"/>
      <c r="WVF4" s="1309"/>
      <c r="WVG4" s="1309"/>
      <c r="WVH4" s="1309"/>
      <c r="WVI4" s="1309"/>
      <c r="WVJ4" s="1309"/>
      <c r="WVK4" s="1309"/>
      <c r="WVL4" s="1309"/>
      <c r="WVM4" s="1309"/>
      <c r="WVN4" s="1309"/>
      <c r="WVO4" s="1309"/>
      <c r="WVP4" s="1309"/>
      <c r="WVQ4" s="1309"/>
      <c r="WVR4" s="1309"/>
      <c r="WVS4" s="1309"/>
      <c r="WVT4" s="1309"/>
      <c r="WVU4" s="1309"/>
      <c r="WVV4" s="1309"/>
      <c r="WVW4" s="1309"/>
      <c r="WVX4" s="1309"/>
      <c r="WVY4" s="1309"/>
      <c r="WVZ4" s="1309"/>
      <c r="WWA4" s="1309"/>
      <c r="WWB4" s="1309"/>
      <c r="WWC4" s="1309"/>
      <c r="WWD4" s="1309"/>
      <c r="WWE4" s="1309"/>
      <c r="WWF4" s="1309"/>
      <c r="WWG4" s="1309"/>
      <c r="WWH4" s="1309"/>
      <c r="WWI4" s="1309"/>
      <c r="WWJ4" s="1309"/>
      <c r="WWK4" s="1309"/>
      <c r="WWL4" s="1309"/>
      <c r="WWM4" s="1309"/>
      <c r="WWN4" s="1309"/>
      <c r="WWO4" s="1309"/>
      <c r="WWP4" s="1309"/>
      <c r="WWQ4" s="1309"/>
      <c r="WWR4" s="1309"/>
      <c r="WWS4" s="1309"/>
      <c r="WWT4" s="1309"/>
      <c r="WWU4" s="1309"/>
      <c r="WWV4" s="1309"/>
      <c r="WWW4" s="1309"/>
      <c r="WWX4" s="1309"/>
      <c r="WWY4" s="1309"/>
      <c r="WWZ4" s="1309"/>
      <c r="WXA4" s="1309"/>
      <c r="WXB4" s="1309"/>
      <c r="WXC4" s="1309"/>
      <c r="WXD4" s="1309"/>
      <c r="WXE4" s="1309"/>
      <c r="WXF4" s="1309"/>
      <c r="WXG4" s="1309"/>
      <c r="WXH4" s="1309"/>
      <c r="WXI4" s="1309"/>
      <c r="WXJ4" s="1309"/>
      <c r="WXK4" s="1309"/>
      <c r="WXL4" s="1309"/>
      <c r="WXM4" s="1309"/>
      <c r="WXN4" s="1309"/>
      <c r="WXO4" s="1309"/>
      <c r="WXP4" s="1309"/>
      <c r="WXQ4" s="1309"/>
      <c r="WXR4" s="1309"/>
      <c r="WXS4" s="1309"/>
      <c r="WXT4" s="1309"/>
      <c r="WXU4" s="1309"/>
      <c r="WXV4" s="1309"/>
      <c r="WXW4" s="1309"/>
      <c r="WXX4" s="1309"/>
      <c r="WXY4" s="1309"/>
      <c r="WXZ4" s="1309"/>
      <c r="WYA4" s="1309"/>
      <c r="WYB4" s="1309"/>
      <c r="WYC4" s="1309"/>
      <c r="WYD4" s="1309"/>
      <c r="WYE4" s="1309"/>
      <c r="WYF4" s="1309"/>
      <c r="WYG4" s="1309"/>
      <c r="WYH4" s="1309"/>
      <c r="WYI4" s="1309"/>
      <c r="WYJ4" s="1309"/>
      <c r="WYK4" s="1309"/>
      <c r="WYL4" s="1309"/>
      <c r="WYM4" s="1309"/>
      <c r="WYN4" s="1309"/>
      <c r="WYO4" s="1309"/>
      <c r="WYP4" s="1309"/>
      <c r="WYQ4" s="1309"/>
      <c r="WYR4" s="1309"/>
      <c r="WYS4" s="1309"/>
      <c r="WYT4" s="1309"/>
      <c r="WYU4" s="1309"/>
      <c r="WYV4" s="1309"/>
      <c r="WYW4" s="1309"/>
      <c r="WYX4" s="1309"/>
      <c r="WYY4" s="1309"/>
      <c r="WYZ4" s="1309"/>
      <c r="WZA4" s="1309"/>
      <c r="WZB4" s="1309"/>
      <c r="WZC4" s="1309"/>
      <c r="WZD4" s="1309"/>
      <c r="WZE4" s="1309"/>
      <c r="WZF4" s="1309"/>
      <c r="WZG4" s="1309"/>
      <c r="WZH4" s="1309"/>
      <c r="WZI4" s="1309"/>
      <c r="WZJ4" s="1309"/>
      <c r="WZK4" s="1309"/>
      <c r="WZL4" s="1309"/>
      <c r="WZM4" s="1309"/>
      <c r="WZN4" s="1309"/>
      <c r="WZO4" s="1309"/>
      <c r="WZP4" s="1309"/>
      <c r="WZQ4" s="1309"/>
      <c r="WZR4" s="1309"/>
      <c r="WZS4" s="1309"/>
      <c r="WZT4" s="1309"/>
      <c r="WZU4" s="1309"/>
      <c r="WZV4" s="1309"/>
      <c r="WZW4" s="1309"/>
      <c r="WZX4" s="1309"/>
      <c r="WZY4" s="1309"/>
      <c r="WZZ4" s="1309"/>
      <c r="XAA4" s="1309"/>
      <c r="XAB4" s="1309"/>
      <c r="XAC4" s="1309"/>
      <c r="XAD4" s="1309"/>
      <c r="XAE4" s="1309"/>
      <c r="XAF4" s="1309"/>
      <c r="XAG4" s="1309"/>
      <c r="XAH4" s="1309"/>
      <c r="XAI4" s="1309"/>
      <c r="XAJ4" s="1309"/>
      <c r="XAK4" s="1309"/>
      <c r="XAL4" s="1309"/>
      <c r="XAM4" s="1309"/>
      <c r="XAN4" s="1309"/>
      <c r="XAO4" s="1309"/>
      <c r="XAP4" s="1309"/>
      <c r="XAQ4" s="1309"/>
      <c r="XAR4" s="1309"/>
      <c r="XAS4" s="1309"/>
      <c r="XAT4" s="1309"/>
      <c r="XAU4" s="1309"/>
      <c r="XAV4" s="1309"/>
      <c r="XAW4" s="1309"/>
      <c r="XAX4" s="1309"/>
      <c r="XAY4" s="1309"/>
      <c r="XAZ4" s="1309"/>
      <c r="XBA4" s="1309"/>
      <c r="XBB4" s="1309"/>
      <c r="XBC4" s="1309"/>
      <c r="XBD4" s="1309"/>
      <c r="XBE4" s="1309"/>
      <c r="XBF4" s="1309"/>
      <c r="XBG4" s="1309"/>
      <c r="XBH4" s="1309"/>
      <c r="XBI4" s="1309"/>
      <c r="XBJ4" s="1309"/>
      <c r="XBK4" s="1309"/>
      <c r="XBL4" s="1309"/>
      <c r="XBM4" s="1309"/>
      <c r="XBN4" s="1309"/>
      <c r="XBO4" s="1309"/>
      <c r="XBP4" s="1309"/>
      <c r="XBQ4" s="1309"/>
      <c r="XBR4" s="1309"/>
      <c r="XBS4" s="1309"/>
      <c r="XBT4" s="1309"/>
      <c r="XBU4" s="1309"/>
      <c r="XBV4" s="1309"/>
      <c r="XBW4" s="1309"/>
      <c r="XBX4" s="1309"/>
      <c r="XBY4" s="1309"/>
      <c r="XBZ4" s="1309"/>
      <c r="XCA4" s="1309"/>
      <c r="XCB4" s="1309"/>
      <c r="XCC4" s="1309"/>
      <c r="XCD4" s="1309"/>
      <c r="XCE4" s="1309"/>
      <c r="XCF4" s="1309"/>
      <c r="XCG4" s="1309"/>
      <c r="XCH4" s="1309"/>
      <c r="XCI4" s="1309"/>
      <c r="XCJ4" s="1309"/>
      <c r="XCK4" s="1309"/>
      <c r="XCL4" s="1309"/>
      <c r="XCM4" s="1309"/>
      <c r="XCN4" s="1309"/>
      <c r="XCO4" s="1309"/>
      <c r="XCP4" s="1309"/>
      <c r="XCQ4" s="1309"/>
      <c r="XCR4" s="1309"/>
      <c r="XCS4" s="1309"/>
      <c r="XCT4" s="1309"/>
      <c r="XCU4" s="1309"/>
      <c r="XCV4" s="1309"/>
      <c r="XCW4" s="1309"/>
      <c r="XCX4" s="1309"/>
      <c r="XCY4" s="1309"/>
      <c r="XCZ4" s="1309"/>
      <c r="XDA4" s="1309"/>
      <c r="XDB4" s="1309"/>
      <c r="XDC4" s="1309"/>
      <c r="XDD4" s="1309"/>
      <c r="XDE4" s="1309"/>
      <c r="XDF4" s="1309"/>
      <c r="XDG4" s="1309"/>
      <c r="XDH4" s="1309"/>
      <c r="XDI4" s="1309"/>
      <c r="XDJ4" s="1309"/>
      <c r="XDK4" s="1309"/>
      <c r="XDL4" s="1309"/>
      <c r="XDM4" s="1309"/>
      <c r="XDN4" s="1309"/>
      <c r="XDO4" s="1309"/>
      <c r="XDP4" s="1309"/>
      <c r="XDQ4" s="1309"/>
      <c r="XDR4" s="1309"/>
      <c r="XDS4" s="1309"/>
      <c r="XDT4" s="1309"/>
      <c r="XDU4" s="1309"/>
      <c r="XDV4" s="1309"/>
      <c r="XDW4" s="1309"/>
      <c r="XDX4" s="1309"/>
      <c r="XDY4" s="1309"/>
      <c r="XDZ4" s="1309"/>
      <c r="XEA4" s="1309"/>
      <c r="XEB4" s="1309"/>
      <c r="XEC4" s="1309"/>
      <c r="XED4" s="1309"/>
      <c r="XEE4" s="1309"/>
      <c r="XEF4" s="1309"/>
      <c r="XEG4" s="1309"/>
      <c r="XEH4" s="1309"/>
      <c r="XEI4" s="1309"/>
      <c r="XEJ4" s="1309"/>
      <c r="XEK4" s="1309"/>
      <c r="XEL4" s="1309"/>
      <c r="XEM4" s="1309"/>
      <c r="XEN4" s="1309"/>
      <c r="XEO4" s="1309"/>
      <c r="XEP4" s="1309"/>
      <c r="XEQ4" s="1309"/>
    </row>
    <row r="5" spans="1:16371">
      <c r="A5" s="1309" t="s">
        <v>4156</v>
      </c>
      <c r="B5" s="1309"/>
      <c r="C5" s="1309"/>
      <c r="D5" s="1309"/>
      <c r="E5" s="1309"/>
      <c r="F5" s="1309"/>
      <c r="G5" s="1101"/>
      <c r="H5" s="1309"/>
      <c r="I5" s="1309"/>
      <c r="J5" s="1309"/>
      <c r="K5" s="1309"/>
      <c r="L5" s="1309"/>
      <c r="M5" s="1309"/>
      <c r="N5" s="1309"/>
      <c r="O5" s="1309"/>
      <c r="P5" s="1309"/>
      <c r="Q5" s="1309"/>
      <c r="R5" s="1309"/>
      <c r="S5" s="1309"/>
      <c r="T5" s="1309"/>
      <c r="U5" s="1309"/>
      <c r="V5" s="1309"/>
      <c r="W5" s="1309"/>
      <c r="X5" s="1309"/>
      <c r="Y5" s="1309"/>
      <c r="Z5" s="1309"/>
      <c r="AA5" s="1309"/>
      <c r="AB5" s="1309"/>
      <c r="AC5" s="1309"/>
      <c r="AD5" s="1309"/>
      <c r="AE5" s="1309"/>
      <c r="AF5" s="1309"/>
      <c r="AG5" s="1309"/>
      <c r="AH5" s="1309"/>
      <c r="AI5" s="1309"/>
      <c r="AJ5" s="1309"/>
      <c r="AK5" s="1309"/>
      <c r="AL5" s="1309"/>
      <c r="AM5" s="1309"/>
      <c r="AN5" s="1309"/>
      <c r="AO5" s="1309"/>
      <c r="AP5" s="1309"/>
      <c r="AQ5" s="1309"/>
      <c r="AR5" s="1309"/>
      <c r="AS5" s="1309"/>
      <c r="AT5" s="1309"/>
      <c r="AU5" s="1309"/>
      <c r="AV5" s="1309"/>
      <c r="AW5" s="1309"/>
      <c r="AX5" s="1309"/>
      <c r="AY5" s="1309"/>
      <c r="AZ5" s="1309"/>
      <c r="BA5" s="1309"/>
      <c r="BB5" s="1309"/>
      <c r="BC5" s="1309"/>
      <c r="BD5" s="1309"/>
      <c r="BE5" s="1309"/>
      <c r="BF5" s="1309"/>
      <c r="BG5" s="1309"/>
      <c r="BH5" s="1309"/>
      <c r="BI5" s="1309"/>
      <c r="BJ5" s="1309"/>
      <c r="BK5" s="1309"/>
      <c r="BL5" s="1309"/>
      <c r="BM5" s="1309"/>
      <c r="BN5" s="1309"/>
      <c r="BO5" s="1309"/>
      <c r="BP5" s="1309"/>
      <c r="BQ5" s="1309"/>
      <c r="BR5" s="1309"/>
      <c r="BS5" s="1309"/>
      <c r="BT5" s="1309"/>
      <c r="BU5" s="1309"/>
      <c r="BV5" s="1309"/>
      <c r="BW5" s="1309"/>
      <c r="BX5" s="1309"/>
      <c r="BY5" s="1309"/>
      <c r="BZ5" s="1309"/>
      <c r="CA5" s="1309"/>
      <c r="CB5" s="1309"/>
      <c r="CC5" s="1309"/>
      <c r="CD5" s="1309"/>
      <c r="CE5" s="1309"/>
      <c r="CF5" s="1309"/>
      <c r="CG5" s="1309"/>
      <c r="CH5" s="1309"/>
      <c r="CI5" s="1309"/>
      <c r="CJ5" s="1309"/>
      <c r="CK5" s="1309"/>
      <c r="CL5" s="1309"/>
      <c r="CM5" s="1309"/>
      <c r="CN5" s="1309"/>
      <c r="CO5" s="1309"/>
      <c r="CP5" s="1309"/>
      <c r="CQ5" s="1309"/>
      <c r="CR5" s="1309"/>
      <c r="CS5" s="1309"/>
      <c r="CT5" s="1309"/>
      <c r="CU5" s="1309"/>
      <c r="CV5" s="1309"/>
      <c r="CW5" s="1309"/>
      <c r="CX5" s="1309"/>
      <c r="CY5" s="1309"/>
      <c r="CZ5" s="1309"/>
      <c r="DA5" s="1309"/>
      <c r="DB5" s="1309"/>
      <c r="DC5" s="1309"/>
      <c r="DD5" s="1309"/>
      <c r="DE5" s="1309"/>
      <c r="DF5" s="1309"/>
      <c r="DG5" s="1309"/>
      <c r="DH5" s="1309"/>
      <c r="DI5" s="1309"/>
      <c r="DJ5" s="1309"/>
      <c r="DK5" s="1309"/>
      <c r="DL5" s="1309"/>
      <c r="DM5" s="1309"/>
      <c r="DN5" s="1309"/>
      <c r="DO5" s="1309"/>
      <c r="DP5" s="1309"/>
      <c r="DQ5" s="1309"/>
      <c r="DR5" s="1309"/>
      <c r="DS5" s="1309"/>
      <c r="DT5" s="1309"/>
      <c r="DU5" s="1309"/>
      <c r="DV5" s="1309"/>
      <c r="DW5" s="1309"/>
      <c r="DX5" s="1309"/>
      <c r="DY5" s="1309"/>
      <c r="DZ5" s="1309"/>
      <c r="EA5" s="1309"/>
      <c r="EB5" s="1309"/>
      <c r="EC5" s="1309"/>
      <c r="ED5" s="1309"/>
      <c r="EE5" s="1309"/>
      <c r="EF5" s="1309"/>
      <c r="EG5" s="1309"/>
      <c r="EH5" s="1309"/>
      <c r="EI5" s="1309"/>
      <c r="EJ5" s="1309"/>
      <c r="EK5" s="1309"/>
      <c r="EL5" s="1309"/>
      <c r="EM5" s="1309"/>
      <c r="EN5" s="1309"/>
      <c r="EO5" s="1309"/>
      <c r="EP5" s="1309"/>
      <c r="EQ5" s="1309"/>
      <c r="ER5" s="1309"/>
      <c r="ES5" s="1309"/>
      <c r="ET5" s="1309"/>
      <c r="EU5" s="1309"/>
      <c r="EV5" s="1309"/>
      <c r="EW5" s="1309"/>
      <c r="EX5" s="1309"/>
      <c r="EY5" s="1309"/>
      <c r="EZ5" s="1309"/>
      <c r="FA5" s="1309"/>
      <c r="FB5" s="1309"/>
      <c r="FC5" s="1309"/>
      <c r="FD5" s="1309"/>
      <c r="FE5" s="1309"/>
      <c r="FF5" s="1309"/>
      <c r="FG5" s="1309"/>
      <c r="FH5" s="1309"/>
      <c r="FI5" s="1309"/>
      <c r="FJ5" s="1309"/>
      <c r="FK5" s="1309"/>
      <c r="FL5" s="1309"/>
      <c r="FM5" s="1309"/>
      <c r="FN5" s="1309"/>
      <c r="FO5" s="1309"/>
      <c r="FP5" s="1309"/>
      <c r="FQ5" s="1309"/>
      <c r="FR5" s="1309"/>
      <c r="FS5" s="1309"/>
      <c r="FT5" s="1309"/>
      <c r="FU5" s="1309"/>
      <c r="FV5" s="1309"/>
      <c r="FW5" s="1309"/>
      <c r="FX5" s="1309"/>
      <c r="FY5" s="1309"/>
      <c r="FZ5" s="1309"/>
      <c r="GA5" s="1309"/>
      <c r="GB5" s="1309"/>
      <c r="GC5" s="1309"/>
      <c r="GD5" s="1309"/>
      <c r="GE5" s="1309"/>
      <c r="GF5" s="1309"/>
      <c r="GG5" s="1309"/>
      <c r="GH5" s="1309"/>
      <c r="GI5" s="1309"/>
      <c r="GJ5" s="1309"/>
      <c r="GK5" s="1309"/>
      <c r="GL5" s="1309"/>
      <c r="GM5" s="1309"/>
      <c r="GN5" s="1309"/>
      <c r="GO5" s="1309"/>
      <c r="GP5" s="1309"/>
      <c r="GQ5" s="1309"/>
      <c r="GR5" s="1309"/>
      <c r="GS5" s="1309"/>
      <c r="GT5" s="1309"/>
      <c r="GU5" s="1309"/>
      <c r="GV5" s="1309"/>
      <c r="GW5" s="1309"/>
      <c r="GX5" s="1309"/>
      <c r="GY5" s="1309"/>
      <c r="GZ5" s="1309"/>
      <c r="HA5" s="1309"/>
      <c r="HB5" s="1309"/>
      <c r="HC5" s="1309"/>
      <c r="HD5" s="1309"/>
      <c r="HE5" s="1309"/>
      <c r="HF5" s="1309"/>
      <c r="HG5" s="1309"/>
      <c r="HH5" s="1309"/>
      <c r="HI5" s="1309"/>
      <c r="HJ5" s="1309"/>
      <c r="HK5" s="1309"/>
      <c r="HL5" s="1309"/>
      <c r="HM5" s="1309"/>
      <c r="HN5" s="1309"/>
      <c r="HO5" s="1309"/>
      <c r="HP5" s="1309"/>
      <c r="HQ5" s="1309"/>
      <c r="HR5" s="1309"/>
      <c r="HS5" s="1309"/>
      <c r="HT5" s="1309"/>
      <c r="HU5" s="1309"/>
      <c r="HV5" s="1309"/>
      <c r="HW5" s="1309"/>
      <c r="HX5" s="1309"/>
      <c r="HY5" s="1309"/>
      <c r="HZ5" s="1309"/>
      <c r="IA5" s="1309"/>
      <c r="IB5" s="1309"/>
      <c r="IC5" s="1309"/>
      <c r="ID5" s="1309"/>
      <c r="IE5" s="1309"/>
      <c r="IF5" s="1309"/>
      <c r="IG5" s="1309"/>
      <c r="IH5" s="1309"/>
      <c r="II5" s="1309"/>
      <c r="IJ5" s="1309"/>
      <c r="IK5" s="1309"/>
      <c r="IL5" s="1309"/>
      <c r="IM5" s="1309"/>
      <c r="IN5" s="1309"/>
      <c r="IO5" s="1309"/>
      <c r="IP5" s="1309"/>
      <c r="IQ5" s="1309"/>
      <c r="IR5" s="1309"/>
      <c r="IS5" s="1309"/>
      <c r="IT5" s="1309"/>
      <c r="IU5" s="1309"/>
      <c r="IV5" s="1309"/>
      <c r="IW5" s="1309"/>
      <c r="IX5" s="1309"/>
      <c r="IY5" s="1309"/>
      <c r="IZ5" s="1309"/>
      <c r="JA5" s="1309"/>
      <c r="JB5" s="1309"/>
      <c r="JC5" s="1309"/>
      <c r="JD5" s="1309"/>
      <c r="JE5" s="1309"/>
      <c r="JF5" s="1309"/>
      <c r="JG5" s="1309"/>
      <c r="JH5" s="1309"/>
      <c r="JI5" s="1309"/>
      <c r="JJ5" s="1309"/>
      <c r="JK5" s="1309"/>
      <c r="JL5" s="1309"/>
      <c r="JM5" s="1309"/>
      <c r="JN5" s="1309"/>
      <c r="JO5" s="1309"/>
      <c r="JP5" s="1309"/>
      <c r="JQ5" s="1309"/>
      <c r="JR5" s="1309"/>
      <c r="JS5" s="1309"/>
      <c r="JT5" s="1309"/>
      <c r="JU5" s="1309"/>
      <c r="JV5" s="1309"/>
      <c r="JW5" s="1309"/>
      <c r="JX5" s="1309"/>
      <c r="JY5" s="1309"/>
      <c r="JZ5" s="1309"/>
      <c r="KA5" s="1309"/>
      <c r="KB5" s="1309"/>
      <c r="KC5" s="1309"/>
      <c r="KD5" s="1309"/>
      <c r="KE5" s="1309"/>
      <c r="KF5" s="1309"/>
      <c r="KG5" s="1309"/>
      <c r="KH5" s="1309"/>
      <c r="KI5" s="1309"/>
      <c r="KJ5" s="1309"/>
      <c r="KK5" s="1309"/>
      <c r="KL5" s="1309"/>
      <c r="KM5" s="1309"/>
      <c r="KN5" s="1309"/>
      <c r="KO5" s="1309"/>
      <c r="KP5" s="1309"/>
      <c r="KQ5" s="1309"/>
      <c r="KR5" s="1309"/>
      <c r="KS5" s="1309"/>
      <c r="KT5" s="1309"/>
      <c r="KU5" s="1309"/>
      <c r="KV5" s="1309"/>
      <c r="KW5" s="1309"/>
      <c r="KX5" s="1309"/>
      <c r="KY5" s="1309"/>
      <c r="KZ5" s="1309"/>
      <c r="LA5" s="1309"/>
      <c r="LB5" s="1309"/>
      <c r="LC5" s="1309"/>
      <c r="LD5" s="1309"/>
      <c r="LE5" s="1309"/>
      <c r="LF5" s="1309"/>
      <c r="LG5" s="1309"/>
      <c r="LH5" s="1309"/>
      <c r="LI5" s="1309"/>
      <c r="LJ5" s="1309"/>
      <c r="LK5" s="1309"/>
      <c r="LL5" s="1309"/>
      <c r="LM5" s="1309"/>
      <c r="LN5" s="1309"/>
      <c r="LO5" s="1309"/>
      <c r="LP5" s="1309"/>
      <c r="LQ5" s="1309"/>
      <c r="LR5" s="1309"/>
      <c r="LS5" s="1309"/>
      <c r="LT5" s="1309"/>
      <c r="LU5" s="1309"/>
      <c r="LV5" s="1309"/>
      <c r="LW5" s="1309"/>
      <c r="LX5" s="1309"/>
      <c r="LY5" s="1309"/>
      <c r="LZ5" s="1309"/>
      <c r="MA5" s="1309"/>
      <c r="MB5" s="1309"/>
      <c r="MC5" s="1309"/>
      <c r="MD5" s="1309"/>
      <c r="ME5" s="1309"/>
      <c r="MF5" s="1309"/>
      <c r="MG5" s="1309"/>
      <c r="MH5" s="1309"/>
      <c r="MI5" s="1309"/>
      <c r="MJ5" s="1309"/>
      <c r="MK5" s="1309"/>
      <c r="ML5" s="1309"/>
      <c r="MM5" s="1309"/>
      <c r="MN5" s="1309"/>
      <c r="MO5" s="1309"/>
      <c r="MP5" s="1309"/>
      <c r="MQ5" s="1309"/>
      <c r="MR5" s="1309"/>
      <c r="MS5" s="1309"/>
      <c r="MT5" s="1309"/>
      <c r="MU5" s="1309"/>
      <c r="MV5" s="1309"/>
      <c r="MW5" s="1309"/>
      <c r="MX5" s="1309"/>
      <c r="MY5" s="1309"/>
      <c r="MZ5" s="1309"/>
      <c r="NA5" s="1309"/>
      <c r="NB5" s="1309"/>
      <c r="NC5" s="1309"/>
      <c r="ND5" s="1309"/>
      <c r="NE5" s="1309"/>
      <c r="NF5" s="1309"/>
      <c r="NG5" s="1309"/>
      <c r="NH5" s="1309"/>
      <c r="NI5" s="1309"/>
      <c r="NJ5" s="1309"/>
      <c r="NK5" s="1309"/>
      <c r="NL5" s="1309"/>
      <c r="NM5" s="1309"/>
      <c r="NN5" s="1309"/>
      <c r="NO5" s="1309"/>
      <c r="NP5" s="1309"/>
      <c r="NQ5" s="1309"/>
      <c r="NR5" s="1309"/>
      <c r="NS5" s="1309"/>
      <c r="NT5" s="1309"/>
      <c r="NU5" s="1309"/>
      <c r="NV5" s="1309"/>
      <c r="NW5" s="1309"/>
      <c r="NX5" s="1309"/>
      <c r="NY5" s="1309"/>
      <c r="NZ5" s="1309"/>
      <c r="OA5" s="1309"/>
      <c r="OB5" s="1309"/>
      <c r="OC5" s="1309"/>
      <c r="OD5" s="1309"/>
      <c r="OE5" s="1309"/>
      <c r="OF5" s="1309"/>
      <c r="OG5" s="1309"/>
      <c r="OH5" s="1309"/>
      <c r="OI5" s="1309"/>
      <c r="OJ5" s="1309"/>
      <c r="OK5" s="1309"/>
      <c r="OL5" s="1309"/>
      <c r="OM5" s="1309"/>
      <c r="ON5" s="1309"/>
      <c r="OO5" s="1309"/>
      <c r="OP5" s="1309"/>
      <c r="OQ5" s="1309"/>
      <c r="OR5" s="1309"/>
      <c r="OS5" s="1309"/>
      <c r="OT5" s="1309"/>
      <c r="OU5" s="1309"/>
      <c r="OV5" s="1309"/>
      <c r="OW5" s="1309"/>
      <c r="OX5" s="1309"/>
      <c r="OY5" s="1309"/>
      <c r="OZ5" s="1309"/>
      <c r="PA5" s="1309"/>
      <c r="PB5" s="1309"/>
      <c r="PC5" s="1309"/>
      <c r="PD5" s="1309"/>
      <c r="PE5" s="1309"/>
      <c r="PF5" s="1309"/>
      <c r="PG5" s="1309"/>
      <c r="PH5" s="1309"/>
      <c r="PI5" s="1309"/>
      <c r="PJ5" s="1309"/>
      <c r="PK5" s="1309"/>
      <c r="PL5" s="1309"/>
      <c r="PM5" s="1309"/>
      <c r="PN5" s="1309"/>
      <c r="PO5" s="1309"/>
      <c r="PP5" s="1309"/>
      <c r="PQ5" s="1309"/>
      <c r="PR5" s="1309"/>
      <c r="PS5" s="1309"/>
      <c r="PT5" s="1309"/>
      <c r="PU5" s="1309"/>
      <c r="PV5" s="1309"/>
      <c r="PW5" s="1309"/>
      <c r="PX5" s="1309"/>
      <c r="PY5" s="1309"/>
      <c r="PZ5" s="1309"/>
      <c r="QA5" s="1309"/>
      <c r="QB5" s="1309"/>
      <c r="QC5" s="1309"/>
      <c r="QD5" s="1309"/>
      <c r="QE5" s="1309"/>
      <c r="QF5" s="1309"/>
      <c r="QG5" s="1309"/>
      <c r="QH5" s="1309"/>
      <c r="QI5" s="1309"/>
      <c r="QJ5" s="1309"/>
      <c r="QK5" s="1309"/>
      <c r="QL5" s="1309"/>
      <c r="QM5" s="1309"/>
      <c r="QN5" s="1309"/>
      <c r="QO5" s="1309"/>
      <c r="QP5" s="1309"/>
      <c r="QQ5" s="1309"/>
      <c r="QR5" s="1309"/>
      <c r="QS5" s="1309"/>
      <c r="QT5" s="1309"/>
      <c r="QU5" s="1309"/>
      <c r="QV5" s="1309"/>
      <c r="QW5" s="1309"/>
      <c r="QX5" s="1309"/>
      <c r="QY5" s="1309"/>
      <c r="QZ5" s="1309"/>
      <c r="RA5" s="1309"/>
      <c r="RB5" s="1309"/>
      <c r="RC5" s="1309"/>
      <c r="RD5" s="1309"/>
      <c r="RE5" s="1309"/>
      <c r="RF5" s="1309"/>
      <c r="RG5" s="1309"/>
      <c r="RH5" s="1309"/>
      <c r="RI5" s="1309"/>
      <c r="RJ5" s="1309"/>
      <c r="RK5" s="1309"/>
      <c r="RL5" s="1309"/>
      <c r="RM5" s="1309"/>
      <c r="RN5" s="1309"/>
      <c r="RO5" s="1309"/>
      <c r="RP5" s="1309"/>
      <c r="RQ5" s="1309"/>
      <c r="RR5" s="1309"/>
      <c r="RS5" s="1309"/>
      <c r="RT5" s="1309"/>
      <c r="RU5" s="1309"/>
      <c r="RV5" s="1309"/>
      <c r="RW5" s="1309"/>
      <c r="RX5" s="1309"/>
      <c r="RY5" s="1309"/>
      <c r="RZ5" s="1309"/>
      <c r="SA5" s="1309"/>
      <c r="SB5" s="1309"/>
      <c r="SC5" s="1309"/>
      <c r="SD5" s="1309"/>
      <c r="SE5" s="1309"/>
      <c r="SF5" s="1309"/>
      <c r="SG5" s="1309"/>
      <c r="SH5" s="1309"/>
      <c r="SI5" s="1309"/>
      <c r="SJ5" s="1309"/>
      <c r="SK5" s="1309"/>
      <c r="SL5" s="1309"/>
      <c r="SM5" s="1309"/>
      <c r="SN5" s="1309"/>
      <c r="SO5" s="1309"/>
      <c r="SP5" s="1309"/>
      <c r="SQ5" s="1309"/>
      <c r="SR5" s="1309"/>
      <c r="SS5" s="1309"/>
      <c r="ST5" s="1309"/>
      <c r="SU5" s="1309"/>
      <c r="SV5" s="1309"/>
      <c r="SW5" s="1309"/>
      <c r="SX5" s="1309"/>
      <c r="SY5" s="1309"/>
      <c r="SZ5" s="1309"/>
      <c r="TA5" s="1309"/>
      <c r="TB5" s="1309"/>
      <c r="TC5" s="1309"/>
      <c r="TD5" s="1309"/>
      <c r="TE5" s="1309"/>
      <c r="TF5" s="1309"/>
      <c r="TG5" s="1309"/>
      <c r="TH5" s="1309"/>
      <c r="TI5" s="1309"/>
      <c r="TJ5" s="1309"/>
      <c r="TK5" s="1309"/>
      <c r="TL5" s="1309"/>
      <c r="TM5" s="1309"/>
      <c r="TN5" s="1309"/>
      <c r="TO5" s="1309"/>
      <c r="TP5" s="1309"/>
      <c r="TQ5" s="1309"/>
      <c r="TR5" s="1309"/>
      <c r="TS5" s="1309"/>
      <c r="TT5" s="1309"/>
      <c r="TU5" s="1309"/>
      <c r="TV5" s="1309"/>
      <c r="TW5" s="1309"/>
      <c r="TX5" s="1309"/>
      <c r="TY5" s="1309"/>
      <c r="TZ5" s="1309"/>
      <c r="UA5" s="1309"/>
      <c r="UB5" s="1309"/>
      <c r="UC5" s="1309"/>
      <c r="UD5" s="1309"/>
      <c r="UE5" s="1309"/>
      <c r="UF5" s="1309"/>
      <c r="UG5" s="1309"/>
      <c r="UH5" s="1309"/>
      <c r="UI5" s="1309"/>
      <c r="UJ5" s="1309"/>
      <c r="UK5" s="1309"/>
      <c r="UL5" s="1309"/>
      <c r="UM5" s="1309"/>
      <c r="UN5" s="1309"/>
      <c r="UO5" s="1309"/>
      <c r="UP5" s="1309"/>
      <c r="UQ5" s="1309"/>
      <c r="UR5" s="1309"/>
      <c r="US5" s="1309"/>
      <c r="UT5" s="1309"/>
      <c r="UU5" s="1309"/>
      <c r="UV5" s="1309"/>
      <c r="UW5" s="1309"/>
      <c r="UX5" s="1309"/>
      <c r="UY5" s="1309"/>
      <c r="UZ5" s="1309"/>
      <c r="VA5" s="1309"/>
      <c r="VB5" s="1309"/>
      <c r="VC5" s="1309"/>
      <c r="VD5" s="1309"/>
      <c r="VE5" s="1309"/>
      <c r="VF5" s="1309"/>
      <c r="VG5" s="1309"/>
      <c r="VH5" s="1309"/>
      <c r="VI5" s="1309"/>
      <c r="VJ5" s="1309"/>
      <c r="VK5" s="1309"/>
      <c r="VL5" s="1309"/>
      <c r="VM5" s="1309"/>
      <c r="VN5" s="1309"/>
      <c r="VO5" s="1309"/>
      <c r="VP5" s="1309"/>
      <c r="VQ5" s="1309"/>
      <c r="VR5" s="1309"/>
      <c r="VS5" s="1309"/>
      <c r="VT5" s="1309"/>
      <c r="VU5" s="1309"/>
      <c r="VV5" s="1309"/>
      <c r="VW5" s="1309"/>
      <c r="VX5" s="1309"/>
      <c r="VY5" s="1309"/>
      <c r="VZ5" s="1309"/>
      <c r="WA5" s="1309"/>
      <c r="WB5" s="1309"/>
      <c r="WC5" s="1309"/>
      <c r="WD5" s="1309"/>
      <c r="WE5" s="1309"/>
      <c r="WF5" s="1309"/>
      <c r="WG5" s="1309"/>
      <c r="WH5" s="1309"/>
      <c r="WI5" s="1309"/>
      <c r="WJ5" s="1309"/>
      <c r="WK5" s="1309"/>
      <c r="WL5" s="1309"/>
      <c r="WM5" s="1309"/>
      <c r="WN5" s="1309"/>
      <c r="WO5" s="1309"/>
      <c r="WP5" s="1309"/>
      <c r="WQ5" s="1309"/>
      <c r="WR5" s="1309"/>
      <c r="WS5" s="1309"/>
      <c r="WT5" s="1309"/>
      <c r="WU5" s="1309"/>
      <c r="WV5" s="1309"/>
      <c r="WW5" s="1309"/>
      <c r="WX5" s="1309"/>
      <c r="WY5" s="1309"/>
      <c r="WZ5" s="1309"/>
      <c r="XA5" s="1309"/>
      <c r="XB5" s="1309"/>
      <c r="XC5" s="1309"/>
      <c r="XD5" s="1309"/>
      <c r="XE5" s="1309"/>
      <c r="XF5" s="1309"/>
      <c r="XG5" s="1309"/>
      <c r="XH5" s="1309"/>
      <c r="XI5" s="1309"/>
      <c r="XJ5" s="1309"/>
      <c r="XK5" s="1309"/>
      <c r="XL5" s="1309"/>
      <c r="XM5" s="1309"/>
      <c r="XN5" s="1309"/>
      <c r="XO5" s="1309"/>
      <c r="XP5" s="1309"/>
      <c r="XQ5" s="1309"/>
      <c r="XR5" s="1309"/>
      <c r="XS5" s="1309"/>
      <c r="XT5" s="1309"/>
      <c r="XU5" s="1309"/>
      <c r="XV5" s="1309"/>
      <c r="XW5" s="1309"/>
      <c r="XX5" s="1309"/>
      <c r="XY5" s="1309"/>
      <c r="XZ5" s="1309"/>
      <c r="YA5" s="1309"/>
      <c r="YB5" s="1309"/>
      <c r="YC5" s="1309"/>
      <c r="YD5" s="1309"/>
      <c r="YE5" s="1309"/>
      <c r="YF5" s="1309"/>
      <c r="YG5" s="1309"/>
      <c r="YH5" s="1309"/>
      <c r="YI5" s="1309"/>
      <c r="YJ5" s="1309"/>
      <c r="YK5" s="1309"/>
      <c r="YL5" s="1309"/>
      <c r="YM5" s="1309"/>
      <c r="YN5" s="1309"/>
      <c r="YO5" s="1309"/>
      <c r="YP5" s="1309"/>
      <c r="YQ5" s="1309"/>
      <c r="YR5" s="1309"/>
      <c r="YS5" s="1309"/>
      <c r="YT5" s="1309"/>
      <c r="YU5" s="1309"/>
      <c r="YV5" s="1309"/>
      <c r="YW5" s="1309"/>
      <c r="YX5" s="1309"/>
      <c r="YY5" s="1309"/>
      <c r="YZ5" s="1309"/>
      <c r="ZA5" s="1309"/>
      <c r="ZB5" s="1309"/>
      <c r="ZC5" s="1309"/>
      <c r="ZD5" s="1309"/>
      <c r="ZE5" s="1309"/>
      <c r="ZF5" s="1309"/>
      <c r="ZG5" s="1309"/>
      <c r="ZH5" s="1309"/>
      <c r="ZI5" s="1309"/>
      <c r="ZJ5" s="1309"/>
      <c r="ZK5" s="1309"/>
      <c r="ZL5" s="1309"/>
      <c r="ZM5" s="1309"/>
      <c r="ZN5" s="1309"/>
      <c r="ZO5" s="1309"/>
      <c r="ZP5" s="1309"/>
      <c r="ZQ5" s="1309"/>
      <c r="ZR5" s="1309"/>
      <c r="ZS5" s="1309"/>
      <c r="ZT5" s="1309"/>
      <c r="ZU5" s="1309"/>
      <c r="ZV5" s="1309"/>
      <c r="ZW5" s="1309"/>
      <c r="ZX5" s="1309"/>
      <c r="ZY5" s="1309"/>
      <c r="ZZ5" s="1309"/>
      <c r="AAA5" s="1309"/>
      <c r="AAB5" s="1309"/>
      <c r="AAC5" s="1309"/>
      <c r="AAD5" s="1309"/>
      <c r="AAE5" s="1309"/>
      <c r="AAF5" s="1309"/>
      <c r="AAG5" s="1309"/>
      <c r="AAH5" s="1309"/>
      <c r="AAI5" s="1309"/>
      <c r="AAJ5" s="1309"/>
      <c r="AAK5" s="1309"/>
      <c r="AAL5" s="1309"/>
      <c r="AAM5" s="1309"/>
      <c r="AAN5" s="1309"/>
      <c r="AAO5" s="1309"/>
      <c r="AAP5" s="1309"/>
      <c r="AAQ5" s="1309"/>
      <c r="AAR5" s="1309"/>
      <c r="AAS5" s="1309"/>
      <c r="AAT5" s="1309"/>
      <c r="AAU5" s="1309"/>
      <c r="AAV5" s="1309"/>
      <c r="AAW5" s="1309"/>
      <c r="AAX5" s="1309"/>
      <c r="AAY5" s="1309"/>
      <c r="AAZ5" s="1309"/>
      <c r="ABA5" s="1309"/>
      <c r="ABB5" s="1309"/>
      <c r="ABC5" s="1309"/>
      <c r="ABD5" s="1309"/>
      <c r="ABE5" s="1309"/>
      <c r="ABF5" s="1309"/>
      <c r="ABG5" s="1309"/>
      <c r="ABH5" s="1309"/>
      <c r="ABI5" s="1309"/>
      <c r="ABJ5" s="1309"/>
      <c r="ABK5" s="1309"/>
      <c r="ABL5" s="1309"/>
      <c r="ABM5" s="1309"/>
      <c r="ABN5" s="1309"/>
      <c r="ABO5" s="1309"/>
      <c r="ABP5" s="1309"/>
      <c r="ABQ5" s="1309"/>
      <c r="ABR5" s="1309"/>
      <c r="ABS5" s="1309"/>
      <c r="ABT5" s="1309"/>
      <c r="ABU5" s="1309"/>
      <c r="ABV5" s="1309"/>
      <c r="ABW5" s="1309"/>
      <c r="ABX5" s="1309"/>
      <c r="ABY5" s="1309"/>
      <c r="ABZ5" s="1309"/>
      <c r="ACA5" s="1309"/>
      <c r="ACB5" s="1309"/>
      <c r="ACC5" s="1309"/>
      <c r="ACD5" s="1309"/>
      <c r="ACE5" s="1309"/>
      <c r="ACF5" s="1309"/>
      <c r="ACG5" s="1309"/>
      <c r="ACH5" s="1309"/>
      <c r="ACI5" s="1309"/>
      <c r="ACJ5" s="1309"/>
      <c r="ACK5" s="1309"/>
      <c r="ACL5" s="1309"/>
      <c r="ACM5" s="1309"/>
      <c r="ACN5" s="1309"/>
      <c r="ACO5" s="1309"/>
      <c r="ACP5" s="1309"/>
      <c r="ACQ5" s="1309"/>
      <c r="ACR5" s="1309"/>
      <c r="ACS5" s="1309"/>
      <c r="ACT5" s="1309"/>
      <c r="ACU5" s="1309"/>
      <c r="ACV5" s="1309"/>
      <c r="ACW5" s="1309"/>
      <c r="ACX5" s="1309"/>
      <c r="ACY5" s="1309"/>
      <c r="ACZ5" s="1309"/>
      <c r="ADA5" s="1309"/>
      <c r="ADB5" s="1309"/>
      <c r="ADC5" s="1309"/>
      <c r="ADD5" s="1309"/>
      <c r="ADE5" s="1309"/>
      <c r="ADF5" s="1309"/>
      <c r="ADG5" s="1309"/>
      <c r="ADH5" s="1309"/>
      <c r="ADI5" s="1309"/>
      <c r="ADJ5" s="1309"/>
      <c r="ADK5" s="1309"/>
      <c r="ADL5" s="1309"/>
      <c r="ADM5" s="1309"/>
      <c r="ADN5" s="1309"/>
      <c r="ADO5" s="1309"/>
      <c r="ADP5" s="1309"/>
      <c r="ADQ5" s="1309"/>
      <c r="ADR5" s="1309"/>
      <c r="ADS5" s="1309"/>
      <c r="ADT5" s="1309"/>
      <c r="ADU5" s="1309"/>
      <c r="ADV5" s="1309"/>
      <c r="ADW5" s="1309"/>
      <c r="ADX5" s="1309"/>
      <c r="ADY5" s="1309"/>
      <c r="ADZ5" s="1309"/>
      <c r="AEA5" s="1309"/>
      <c r="AEB5" s="1309"/>
      <c r="AEC5" s="1309"/>
      <c r="AED5" s="1309"/>
      <c r="AEE5" s="1309"/>
      <c r="AEF5" s="1309"/>
      <c r="AEG5" s="1309"/>
      <c r="AEH5" s="1309"/>
      <c r="AEI5" s="1309"/>
      <c r="AEJ5" s="1309"/>
      <c r="AEK5" s="1309"/>
      <c r="AEL5" s="1309"/>
      <c r="AEM5" s="1309"/>
      <c r="AEN5" s="1309"/>
      <c r="AEO5" s="1309"/>
      <c r="AEP5" s="1309"/>
      <c r="AEQ5" s="1309"/>
      <c r="AER5" s="1309"/>
      <c r="AES5" s="1309"/>
      <c r="AET5" s="1309"/>
      <c r="AEU5" s="1309"/>
      <c r="AEV5" s="1309"/>
      <c r="AEW5" s="1309"/>
      <c r="AEX5" s="1309"/>
      <c r="AEY5" s="1309"/>
      <c r="AEZ5" s="1309"/>
      <c r="AFA5" s="1309"/>
      <c r="AFB5" s="1309"/>
      <c r="AFC5" s="1309"/>
      <c r="AFD5" s="1309"/>
      <c r="AFE5" s="1309"/>
      <c r="AFF5" s="1309"/>
      <c r="AFG5" s="1309"/>
      <c r="AFH5" s="1309"/>
      <c r="AFI5" s="1309"/>
      <c r="AFJ5" s="1309"/>
      <c r="AFK5" s="1309"/>
      <c r="AFL5" s="1309"/>
      <c r="AFM5" s="1309"/>
      <c r="AFN5" s="1309"/>
      <c r="AFO5" s="1309"/>
      <c r="AFP5" s="1309"/>
      <c r="AFQ5" s="1309"/>
      <c r="AFR5" s="1309"/>
      <c r="AFS5" s="1309"/>
      <c r="AFT5" s="1309"/>
      <c r="AFU5" s="1309"/>
      <c r="AFV5" s="1309"/>
      <c r="AFW5" s="1309"/>
      <c r="AFX5" s="1309"/>
      <c r="AFY5" s="1309"/>
      <c r="AFZ5" s="1309"/>
      <c r="AGA5" s="1309"/>
      <c r="AGB5" s="1309"/>
      <c r="AGC5" s="1309"/>
      <c r="AGD5" s="1309"/>
      <c r="AGE5" s="1309"/>
      <c r="AGF5" s="1309"/>
      <c r="AGG5" s="1309"/>
      <c r="AGH5" s="1309"/>
      <c r="AGI5" s="1309"/>
      <c r="AGJ5" s="1309"/>
      <c r="AGK5" s="1309"/>
      <c r="AGL5" s="1309"/>
      <c r="AGM5" s="1309"/>
      <c r="AGN5" s="1309"/>
      <c r="AGO5" s="1309"/>
      <c r="AGP5" s="1309"/>
      <c r="AGQ5" s="1309"/>
      <c r="AGR5" s="1309"/>
      <c r="AGS5" s="1309"/>
      <c r="AGT5" s="1309"/>
      <c r="AGU5" s="1309"/>
      <c r="AGV5" s="1309"/>
      <c r="AGW5" s="1309"/>
      <c r="AGX5" s="1309"/>
      <c r="AGY5" s="1309"/>
      <c r="AGZ5" s="1309"/>
      <c r="AHA5" s="1309"/>
      <c r="AHB5" s="1309"/>
      <c r="AHC5" s="1309"/>
      <c r="AHD5" s="1309"/>
      <c r="AHE5" s="1309"/>
      <c r="AHF5" s="1309"/>
      <c r="AHG5" s="1309"/>
      <c r="AHH5" s="1309"/>
      <c r="AHI5" s="1309"/>
      <c r="AHJ5" s="1309"/>
      <c r="AHK5" s="1309"/>
      <c r="AHL5" s="1309"/>
      <c r="AHM5" s="1309"/>
      <c r="AHN5" s="1309"/>
      <c r="AHO5" s="1309"/>
      <c r="AHP5" s="1309"/>
      <c r="AHQ5" s="1309"/>
      <c r="AHR5" s="1309"/>
      <c r="AHS5" s="1309"/>
      <c r="AHT5" s="1309"/>
      <c r="AHU5" s="1309"/>
      <c r="AHV5" s="1309"/>
      <c r="AHW5" s="1309"/>
      <c r="AHX5" s="1309"/>
      <c r="AHY5" s="1309"/>
      <c r="AHZ5" s="1309"/>
      <c r="AIA5" s="1309"/>
      <c r="AIB5" s="1309"/>
      <c r="AIC5" s="1309"/>
      <c r="AID5" s="1309"/>
      <c r="AIE5" s="1309"/>
      <c r="AIF5" s="1309"/>
      <c r="AIG5" s="1309"/>
      <c r="AIH5" s="1309"/>
      <c r="AII5" s="1309"/>
      <c r="AIJ5" s="1309"/>
      <c r="AIK5" s="1309"/>
      <c r="AIL5" s="1309"/>
      <c r="AIM5" s="1309"/>
      <c r="AIN5" s="1309"/>
      <c r="AIO5" s="1309"/>
      <c r="AIP5" s="1309"/>
      <c r="AIQ5" s="1309"/>
      <c r="AIR5" s="1309"/>
      <c r="AIS5" s="1309"/>
      <c r="AIT5" s="1309"/>
      <c r="AIU5" s="1309"/>
      <c r="AIV5" s="1309"/>
      <c r="AIW5" s="1309"/>
      <c r="AIX5" s="1309"/>
      <c r="AIY5" s="1309"/>
      <c r="AIZ5" s="1309"/>
      <c r="AJA5" s="1309"/>
      <c r="AJB5" s="1309"/>
      <c r="AJC5" s="1309"/>
      <c r="AJD5" s="1309"/>
      <c r="AJE5" s="1309"/>
      <c r="AJF5" s="1309"/>
      <c r="AJG5" s="1309"/>
      <c r="AJH5" s="1309"/>
      <c r="AJI5" s="1309"/>
      <c r="AJJ5" s="1309"/>
      <c r="AJK5" s="1309"/>
      <c r="AJL5" s="1309"/>
      <c r="AJM5" s="1309"/>
      <c r="AJN5" s="1309"/>
      <c r="AJO5" s="1309"/>
      <c r="AJP5" s="1309"/>
      <c r="AJQ5" s="1309"/>
      <c r="AJR5" s="1309"/>
      <c r="AJS5" s="1309"/>
      <c r="AJT5" s="1309"/>
      <c r="AJU5" s="1309"/>
      <c r="AJV5" s="1309"/>
      <c r="AJW5" s="1309"/>
      <c r="AJX5" s="1309"/>
      <c r="AJY5" s="1309"/>
      <c r="AJZ5" s="1309"/>
      <c r="AKA5" s="1309"/>
      <c r="AKB5" s="1309"/>
      <c r="AKC5" s="1309"/>
      <c r="AKD5" s="1309"/>
      <c r="AKE5" s="1309"/>
      <c r="AKF5" s="1309"/>
      <c r="AKG5" s="1309"/>
      <c r="AKH5" s="1309"/>
      <c r="AKI5" s="1309"/>
      <c r="AKJ5" s="1309"/>
      <c r="AKK5" s="1309"/>
      <c r="AKL5" s="1309"/>
      <c r="AKM5" s="1309"/>
      <c r="AKN5" s="1309"/>
      <c r="AKO5" s="1309"/>
      <c r="AKP5" s="1309"/>
      <c r="AKQ5" s="1309"/>
      <c r="AKR5" s="1309"/>
      <c r="AKS5" s="1309"/>
      <c r="AKT5" s="1309"/>
      <c r="AKU5" s="1309"/>
      <c r="AKV5" s="1309"/>
      <c r="AKW5" s="1309"/>
      <c r="AKX5" s="1309"/>
      <c r="AKY5" s="1309"/>
      <c r="AKZ5" s="1309"/>
      <c r="ALA5" s="1309"/>
      <c r="ALB5" s="1309"/>
      <c r="ALC5" s="1309"/>
      <c r="ALD5" s="1309"/>
      <c r="ALE5" s="1309"/>
      <c r="ALF5" s="1309"/>
      <c r="ALG5" s="1309"/>
      <c r="ALH5" s="1309"/>
      <c r="ALI5" s="1309"/>
      <c r="ALJ5" s="1309"/>
      <c r="ALK5" s="1309"/>
      <c r="ALL5" s="1309"/>
      <c r="ALM5" s="1309"/>
      <c r="ALN5" s="1309"/>
      <c r="ALO5" s="1309"/>
      <c r="ALP5" s="1309"/>
      <c r="ALQ5" s="1309"/>
      <c r="ALR5" s="1309"/>
      <c r="ALS5" s="1309"/>
      <c r="ALT5" s="1309"/>
      <c r="ALU5" s="1309"/>
      <c r="ALV5" s="1309"/>
      <c r="ALW5" s="1309"/>
      <c r="ALX5" s="1309"/>
      <c r="ALY5" s="1309"/>
      <c r="ALZ5" s="1309"/>
      <c r="AMA5" s="1309"/>
      <c r="AMB5" s="1309"/>
      <c r="AMC5" s="1309"/>
      <c r="AMD5" s="1309"/>
      <c r="AME5" s="1309"/>
      <c r="AMF5" s="1309"/>
      <c r="AMG5" s="1309"/>
      <c r="AMH5" s="1309"/>
      <c r="AMI5" s="1309"/>
      <c r="AMJ5" s="1309"/>
      <c r="AMK5" s="1309"/>
      <c r="AML5" s="1309"/>
      <c r="AMM5" s="1309"/>
      <c r="AMN5" s="1309"/>
      <c r="AMO5" s="1309"/>
      <c r="AMP5" s="1309"/>
      <c r="AMQ5" s="1309"/>
      <c r="AMR5" s="1309"/>
      <c r="AMS5" s="1309"/>
      <c r="AMT5" s="1309"/>
      <c r="AMU5" s="1309"/>
      <c r="AMV5" s="1309"/>
      <c r="AMW5" s="1309"/>
      <c r="AMX5" s="1309"/>
      <c r="AMY5" s="1309"/>
      <c r="AMZ5" s="1309"/>
      <c r="ANA5" s="1309"/>
      <c r="ANB5" s="1309"/>
      <c r="ANC5" s="1309"/>
      <c r="AND5" s="1309"/>
      <c r="ANE5" s="1309"/>
      <c r="ANF5" s="1309"/>
      <c r="ANG5" s="1309"/>
      <c r="ANH5" s="1309"/>
      <c r="ANI5" s="1309"/>
      <c r="ANJ5" s="1309"/>
      <c r="ANK5" s="1309"/>
      <c r="ANL5" s="1309"/>
      <c r="ANM5" s="1309"/>
      <c r="ANN5" s="1309"/>
      <c r="ANO5" s="1309"/>
      <c r="ANP5" s="1309"/>
      <c r="ANQ5" s="1309"/>
      <c r="ANR5" s="1309"/>
      <c r="ANS5" s="1309"/>
      <c r="ANT5" s="1309"/>
      <c r="ANU5" s="1309"/>
      <c r="ANV5" s="1309"/>
      <c r="ANW5" s="1309"/>
      <c r="ANX5" s="1309"/>
      <c r="ANY5" s="1309"/>
      <c r="ANZ5" s="1309"/>
      <c r="AOA5" s="1309"/>
      <c r="AOB5" s="1309"/>
      <c r="AOC5" s="1309"/>
      <c r="AOD5" s="1309"/>
      <c r="AOE5" s="1309"/>
      <c r="AOF5" s="1309"/>
      <c r="AOG5" s="1309"/>
      <c r="AOH5" s="1309"/>
      <c r="AOI5" s="1309"/>
      <c r="AOJ5" s="1309"/>
      <c r="AOK5" s="1309"/>
      <c r="AOL5" s="1309"/>
      <c r="AOM5" s="1309"/>
      <c r="AON5" s="1309"/>
      <c r="AOO5" s="1309"/>
      <c r="AOP5" s="1309"/>
      <c r="AOQ5" s="1309"/>
      <c r="AOR5" s="1309"/>
      <c r="AOS5" s="1309"/>
      <c r="AOT5" s="1309"/>
      <c r="AOU5" s="1309"/>
      <c r="AOV5" s="1309"/>
      <c r="AOW5" s="1309"/>
      <c r="AOX5" s="1309"/>
      <c r="AOY5" s="1309"/>
      <c r="AOZ5" s="1309"/>
      <c r="APA5" s="1309"/>
      <c r="APB5" s="1309"/>
      <c r="APC5" s="1309"/>
      <c r="APD5" s="1309"/>
      <c r="APE5" s="1309"/>
      <c r="APF5" s="1309"/>
      <c r="APG5" s="1309"/>
      <c r="APH5" s="1309"/>
      <c r="API5" s="1309"/>
      <c r="APJ5" s="1309"/>
      <c r="APK5" s="1309"/>
      <c r="APL5" s="1309"/>
      <c r="APM5" s="1309"/>
      <c r="APN5" s="1309"/>
      <c r="APO5" s="1309"/>
      <c r="APP5" s="1309"/>
      <c r="APQ5" s="1309"/>
      <c r="APR5" s="1309"/>
      <c r="APS5" s="1309"/>
      <c r="APT5" s="1309"/>
      <c r="APU5" s="1309"/>
      <c r="APV5" s="1309"/>
      <c r="APW5" s="1309"/>
      <c r="APX5" s="1309"/>
      <c r="APY5" s="1309"/>
      <c r="APZ5" s="1309"/>
      <c r="AQA5" s="1309"/>
      <c r="AQB5" s="1309"/>
      <c r="AQC5" s="1309"/>
      <c r="AQD5" s="1309"/>
      <c r="AQE5" s="1309"/>
      <c r="AQF5" s="1309"/>
      <c r="AQG5" s="1309"/>
      <c r="AQH5" s="1309"/>
      <c r="AQI5" s="1309"/>
      <c r="AQJ5" s="1309"/>
      <c r="AQK5" s="1309"/>
      <c r="AQL5" s="1309"/>
      <c r="AQM5" s="1309"/>
      <c r="AQN5" s="1309"/>
      <c r="AQO5" s="1309"/>
      <c r="AQP5" s="1309"/>
      <c r="AQQ5" s="1309"/>
      <c r="AQR5" s="1309"/>
      <c r="AQS5" s="1309"/>
      <c r="AQT5" s="1309"/>
      <c r="AQU5" s="1309"/>
      <c r="AQV5" s="1309"/>
      <c r="AQW5" s="1309"/>
      <c r="AQX5" s="1309"/>
      <c r="AQY5" s="1309"/>
      <c r="AQZ5" s="1309"/>
      <c r="ARA5" s="1309"/>
      <c r="ARB5" s="1309"/>
      <c r="ARC5" s="1309"/>
      <c r="ARD5" s="1309"/>
      <c r="ARE5" s="1309"/>
      <c r="ARF5" s="1309"/>
      <c r="ARG5" s="1309"/>
      <c r="ARH5" s="1309"/>
      <c r="ARI5" s="1309"/>
      <c r="ARJ5" s="1309"/>
      <c r="ARK5" s="1309"/>
      <c r="ARL5" s="1309"/>
      <c r="ARM5" s="1309"/>
      <c r="ARN5" s="1309"/>
      <c r="ARO5" s="1309"/>
      <c r="ARP5" s="1309"/>
      <c r="ARQ5" s="1309"/>
      <c r="ARR5" s="1309"/>
      <c r="ARS5" s="1309"/>
      <c r="ART5" s="1309"/>
      <c r="ARU5" s="1309"/>
      <c r="ARV5" s="1309"/>
      <c r="ARW5" s="1309"/>
      <c r="ARX5" s="1309"/>
      <c r="ARY5" s="1309"/>
      <c r="ARZ5" s="1309"/>
      <c r="ASA5" s="1309"/>
      <c r="ASB5" s="1309"/>
      <c r="ASC5" s="1309"/>
      <c r="ASD5" s="1309"/>
      <c r="ASE5" s="1309"/>
      <c r="ASF5" s="1309"/>
      <c r="ASG5" s="1309"/>
      <c r="ASH5" s="1309"/>
      <c r="ASI5" s="1309"/>
      <c r="ASJ5" s="1309"/>
      <c r="ASK5" s="1309"/>
      <c r="ASL5" s="1309"/>
      <c r="ASM5" s="1309"/>
      <c r="ASN5" s="1309"/>
      <c r="ASO5" s="1309"/>
      <c r="ASP5" s="1309"/>
      <c r="ASQ5" s="1309"/>
      <c r="ASR5" s="1309"/>
      <c r="ASS5" s="1309"/>
      <c r="AST5" s="1309"/>
      <c r="ASU5" s="1309"/>
      <c r="ASV5" s="1309"/>
      <c r="ASW5" s="1309"/>
      <c r="ASX5" s="1309"/>
      <c r="ASY5" s="1309"/>
      <c r="ASZ5" s="1309"/>
      <c r="ATA5" s="1309"/>
      <c r="ATB5" s="1309"/>
      <c r="ATC5" s="1309"/>
      <c r="ATD5" s="1309"/>
      <c r="ATE5" s="1309"/>
      <c r="ATF5" s="1309"/>
      <c r="ATG5" s="1309"/>
      <c r="ATH5" s="1309"/>
      <c r="ATI5" s="1309"/>
      <c r="ATJ5" s="1309"/>
      <c r="ATK5" s="1309"/>
      <c r="ATL5" s="1309"/>
      <c r="ATM5" s="1309"/>
      <c r="ATN5" s="1309"/>
      <c r="ATO5" s="1309"/>
      <c r="ATP5" s="1309"/>
      <c r="ATQ5" s="1309"/>
      <c r="ATR5" s="1309"/>
      <c r="ATS5" s="1309"/>
      <c r="ATT5" s="1309"/>
      <c r="ATU5" s="1309"/>
      <c r="ATV5" s="1309"/>
      <c r="ATW5" s="1309"/>
      <c r="ATX5" s="1309"/>
      <c r="ATY5" s="1309"/>
      <c r="ATZ5" s="1309"/>
      <c r="AUA5" s="1309"/>
      <c r="AUB5" s="1309"/>
      <c r="AUC5" s="1309"/>
      <c r="AUD5" s="1309"/>
      <c r="AUE5" s="1309"/>
      <c r="AUF5" s="1309"/>
      <c r="AUG5" s="1309"/>
      <c r="AUH5" s="1309"/>
      <c r="AUI5" s="1309"/>
      <c r="AUJ5" s="1309"/>
      <c r="AUK5" s="1309"/>
      <c r="AUL5" s="1309"/>
      <c r="AUM5" s="1309"/>
      <c r="AUN5" s="1309"/>
      <c r="AUO5" s="1309"/>
      <c r="AUP5" s="1309"/>
      <c r="AUQ5" s="1309"/>
      <c r="AUR5" s="1309"/>
      <c r="AUS5" s="1309"/>
      <c r="AUT5" s="1309"/>
      <c r="AUU5" s="1309"/>
      <c r="AUV5" s="1309"/>
      <c r="AUW5" s="1309"/>
      <c r="AUX5" s="1309"/>
      <c r="AUY5" s="1309"/>
      <c r="AUZ5" s="1309"/>
      <c r="AVA5" s="1309"/>
      <c r="AVB5" s="1309"/>
      <c r="AVC5" s="1309"/>
      <c r="AVD5" s="1309"/>
      <c r="AVE5" s="1309"/>
      <c r="AVF5" s="1309"/>
      <c r="AVG5" s="1309"/>
      <c r="AVH5" s="1309"/>
      <c r="AVI5" s="1309"/>
      <c r="AVJ5" s="1309"/>
      <c r="AVK5" s="1309"/>
      <c r="AVL5" s="1309"/>
      <c r="AVM5" s="1309"/>
      <c r="AVN5" s="1309"/>
      <c r="AVO5" s="1309"/>
      <c r="AVP5" s="1309"/>
      <c r="AVQ5" s="1309"/>
      <c r="AVR5" s="1309"/>
      <c r="AVS5" s="1309"/>
      <c r="AVT5" s="1309"/>
      <c r="AVU5" s="1309"/>
      <c r="AVV5" s="1309"/>
      <c r="AVW5" s="1309"/>
      <c r="AVX5" s="1309"/>
      <c r="AVY5" s="1309"/>
      <c r="AVZ5" s="1309"/>
      <c r="AWA5" s="1309"/>
      <c r="AWB5" s="1309"/>
      <c r="AWC5" s="1309"/>
      <c r="AWD5" s="1309"/>
      <c r="AWE5" s="1309"/>
      <c r="AWF5" s="1309"/>
      <c r="AWG5" s="1309"/>
      <c r="AWH5" s="1309"/>
      <c r="AWI5" s="1309"/>
      <c r="AWJ5" s="1309"/>
      <c r="AWK5" s="1309"/>
      <c r="AWL5" s="1309"/>
      <c r="AWM5" s="1309"/>
      <c r="AWN5" s="1309"/>
      <c r="AWO5" s="1309"/>
      <c r="AWP5" s="1309"/>
      <c r="AWQ5" s="1309"/>
      <c r="AWR5" s="1309"/>
      <c r="AWS5" s="1309"/>
      <c r="AWT5" s="1309"/>
      <c r="AWU5" s="1309"/>
      <c r="AWV5" s="1309"/>
      <c r="AWW5" s="1309"/>
      <c r="AWX5" s="1309"/>
      <c r="AWY5" s="1309"/>
      <c r="AWZ5" s="1309"/>
      <c r="AXA5" s="1309"/>
      <c r="AXB5" s="1309"/>
      <c r="AXC5" s="1309"/>
      <c r="AXD5" s="1309"/>
      <c r="AXE5" s="1309"/>
      <c r="AXF5" s="1309"/>
      <c r="AXG5" s="1309"/>
      <c r="AXH5" s="1309"/>
      <c r="AXI5" s="1309"/>
      <c r="AXJ5" s="1309"/>
      <c r="AXK5" s="1309"/>
      <c r="AXL5" s="1309"/>
      <c r="AXM5" s="1309"/>
      <c r="AXN5" s="1309"/>
      <c r="AXO5" s="1309"/>
      <c r="AXP5" s="1309"/>
      <c r="AXQ5" s="1309"/>
      <c r="AXR5" s="1309"/>
      <c r="AXS5" s="1309"/>
      <c r="AXT5" s="1309"/>
      <c r="AXU5" s="1309"/>
      <c r="AXV5" s="1309"/>
      <c r="AXW5" s="1309"/>
      <c r="AXX5" s="1309"/>
      <c r="AXY5" s="1309"/>
      <c r="AXZ5" s="1309"/>
      <c r="AYA5" s="1309"/>
      <c r="AYB5" s="1309"/>
      <c r="AYC5" s="1309"/>
      <c r="AYD5" s="1309"/>
      <c r="AYE5" s="1309"/>
      <c r="AYF5" s="1309"/>
      <c r="AYG5" s="1309"/>
      <c r="AYH5" s="1309"/>
      <c r="AYI5" s="1309"/>
      <c r="AYJ5" s="1309"/>
      <c r="AYK5" s="1309"/>
      <c r="AYL5" s="1309"/>
      <c r="AYM5" s="1309"/>
      <c r="AYN5" s="1309"/>
      <c r="AYO5" s="1309"/>
      <c r="AYP5" s="1309"/>
      <c r="AYQ5" s="1309"/>
      <c r="AYR5" s="1309"/>
      <c r="AYS5" s="1309"/>
      <c r="AYT5" s="1309"/>
      <c r="AYU5" s="1309"/>
      <c r="AYV5" s="1309"/>
      <c r="AYW5" s="1309"/>
      <c r="AYX5" s="1309"/>
      <c r="AYY5" s="1309"/>
      <c r="AYZ5" s="1309"/>
      <c r="AZA5" s="1309"/>
      <c r="AZB5" s="1309"/>
      <c r="AZC5" s="1309"/>
      <c r="AZD5" s="1309"/>
      <c r="AZE5" s="1309"/>
      <c r="AZF5" s="1309"/>
      <c r="AZG5" s="1309"/>
      <c r="AZH5" s="1309"/>
      <c r="AZI5" s="1309"/>
      <c r="AZJ5" s="1309"/>
      <c r="AZK5" s="1309"/>
      <c r="AZL5" s="1309"/>
      <c r="AZM5" s="1309"/>
      <c r="AZN5" s="1309"/>
      <c r="AZO5" s="1309"/>
      <c r="AZP5" s="1309"/>
      <c r="AZQ5" s="1309"/>
      <c r="AZR5" s="1309"/>
      <c r="AZS5" s="1309"/>
      <c r="AZT5" s="1309"/>
      <c r="AZU5" s="1309"/>
      <c r="AZV5" s="1309"/>
      <c r="AZW5" s="1309"/>
      <c r="AZX5" s="1309"/>
      <c r="AZY5" s="1309"/>
      <c r="AZZ5" s="1309"/>
      <c r="BAA5" s="1309"/>
      <c r="BAB5" s="1309"/>
      <c r="BAC5" s="1309"/>
      <c r="BAD5" s="1309"/>
      <c r="BAE5" s="1309"/>
      <c r="BAF5" s="1309"/>
      <c r="BAG5" s="1309"/>
      <c r="BAH5" s="1309"/>
      <c r="BAI5" s="1309"/>
      <c r="BAJ5" s="1309"/>
      <c r="BAK5" s="1309"/>
      <c r="BAL5" s="1309"/>
      <c r="BAM5" s="1309"/>
      <c r="BAN5" s="1309"/>
      <c r="BAO5" s="1309"/>
      <c r="BAP5" s="1309"/>
      <c r="BAQ5" s="1309"/>
      <c r="BAR5" s="1309"/>
      <c r="BAS5" s="1309"/>
      <c r="BAT5" s="1309"/>
      <c r="BAU5" s="1309"/>
      <c r="BAV5" s="1309"/>
      <c r="BAW5" s="1309"/>
      <c r="BAX5" s="1309"/>
      <c r="BAY5" s="1309"/>
      <c r="BAZ5" s="1309"/>
      <c r="BBA5" s="1309"/>
      <c r="BBB5" s="1309"/>
      <c r="BBC5" s="1309"/>
      <c r="BBD5" s="1309"/>
      <c r="BBE5" s="1309"/>
      <c r="BBF5" s="1309"/>
      <c r="BBG5" s="1309"/>
      <c r="BBH5" s="1309"/>
      <c r="BBI5" s="1309"/>
      <c r="BBJ5" s="1309"/>
      <c r="BBK5" s="1309"/>
      <c r="BBL5" s="1309"/>
      <c r="BBM5" s="1309"/>
      <c r="BBN5" s="1309"/>
      <c r="BBO5" s="1309"/>
      <c r="BBP5" s="1309"/>
      <c r="BBQ5" s="1309"/>
      <c r="BBR5" s="1309"/>
      <c r="BBS5" s="1309"/>
      <c r="BBT5" s="1309"/>
      <c r="BBU5" s="1309"/>
      <c r="BBV5" s="1309"/>
      <c r="BBW5" s="1309"/>
      <c r="BBX5" s="1309"/>
      <c r="BBY5" s="1309"/>
      <c r="BBZ5" s="1309"/>
      <c r="BCA5" s="1309"/>
      <c r="BCB5" s="1309"/>
      <c r="BCC5" s="1309"/>
      <c r="BCD5" s="1309"/>
      <c r="BCE5" s="1309"/>
      <c r="BCF5" s="1309"/>
      <c r="BCG5" s="1309"/>
      <c r="BCH5" s="1309"/>
      <c r="BCI5" s="1309"/>
      <c r="BCJ5" s="1309"/>
      <c r="BCK5" s="1309"/>
      <c r="BCL5" s="1309"/>
      <c r="BCM5" s="1309"/>
      <c r="BCN5" s="1309"/>
      <c r="BCO5" s="1309"/>
      <c r="BCP5" s="1309"/>
      <c r="BCQ5" s="1309"/>
      <c r="BCR5" s="1309"/>
      <c r="BCS5" s="1309"/>
      <c r="BCT5" s="1309"/>
      <c r="BCU5" s="1309"/>
      <c r="BCV5" s="1309"/>
      <c r="BCW5" s="1309"/>
      <c r="BCX5" s="1309"/>
      <c r="BCY5" s="1309"/>
      <c r="BCZ5" s="1309"/>
      <c r="BDA5" s="1309"/>
      <c r="BDB5" s="1309"/>
      <c r="BDC5" s="1309"/>
      <c r="BDD5" s="1309"/>
      <c r="BDE5" s="1309"/>
      <c r="BDF5" s="1309"/>
      <c r="BDG5" s="1309"/>
      <c r="BDH5" s="1309"/>
      <c r="BDI5" s="1309"/>
      <c r="BDJ5" s="1309"/>
      <c r="BDK5" s="1309"/>
      <c r="BDL5" s="1309"/>
      <c r="BDM5" s="1309"/>
      <c r="BDN5" s="1309"/>
      <c r="BDO5" s="1309"/>
      <c r="BDP5" s="1309"/>
      <c r="BDQ5" s="1309"/>
      <c r="BDR5" s="1309"/>
      <c r="BDS5" s="1309"/>
      <c r="BDT5" s="1309"/>
      <c r="BDU5" s="1309"/>
      <c r="BDV5" s="1309"/>
      <c r="BDW5" s="1309"/>
      <c r="BDX5" s="1309"/>
      <c r="BDY5" s="1309"/>
      <c r="BDZ5" s="1309"/>
      <c r="BEA5" s="1309"/>
      <c r="BEB5" s="1309"/>
      <c r="BEC5" s="1309"/>
      <c r="BED5" s="1309"/>
      <c r="BEE5" s="1309"/>
      <c r="BEF5" s="1309"/>
      <c r="BEG5" s="1309"/>
      <c r="BEH5" s="1309"/>
      <c r="BEI5" s="1309"/>
      <c r="BEJ5" s="1309"/>
      <c r="BEK5" s="1309"/>
      <c r="BEL5" s="1309"/>
      <c r="BEM5" s="1309"/>
      <c r="BEN5" s="1309"/>
      <c r="BEO5" s="1309"/>
      <c r="BEP5" s="1309"/>
      <c r="BEQ5" s="1309"/>
      <c r="BER5" s="1309"/>
      <c r="BES5" s="1309"/>
      <c r="BET5" s="1309"/>
      <c r="BEU5" s="1309"/>
      <c r="BEV5" s="1309"/>
      <c r="BEW5" s="1309"/>
      <c r="BEX5" s="1309"/>
      <c r="BEY5" s="1309"/>
      <c r="BEZ5" s="1309"/>
      <c r="BFA5" s="1309"/>
      <c r="BFB5" s="1309"/>
      <c r="BFC5" s="1309"/>
      <c r="BFD5" s="1309"/>
      <c r="BFE5" s="1309"/>
      <c r="BFF5" s="1309"/>
      <c r="BFG5" s="1309"/>
      <c r="BFH5" s="1309"/>
      <c r="BFI5" s="1309"/>
      <c r="BFJ5" s="1309"/>
      <c r="BFK5" s="1309"/>
      <c r="BFL5" s="1309"/>
      <c r="BFM5" s="1309"/>
      <c r="BFN5" s="1309"/>
      <c r="BFO5" s="1309"/>
      <c r="BFP5" s="1309"/>
      <c r="BFQ5" s="1309"/>
      <c r="BFR5" s="1309"/>
      <c r="BFS5" s="1309"/>
      <c r="BFT5" s="1309"/>
      <c r="BFU5" s="1309"/>
      <c r="BFV5" s="1309"/>
      <c r="BFW5" s="1309"/>
      <c r="BFX5" s="1309"/>
      <c r="BFY5" s="1309"/>
      <c r="BFZ5" s="1309"/>
      <c r="BGA5" s="1309"/>
      <c r="BGB5" s="1309"/>
      <c r="BGC5" s="1309"/>
      <c r="BGD5" s="1309"/>
      <c r="BGE5" s="1309"/>
      <c r="BGF5" s="1309"/>
      <c r="BGG5" s="1309"/>
      <c r="BGH5" s="1309"/>
      <c r="BGI5" s="1309"/>
      <c r="BGJ5" s="1309"/>
      <c r="BGK5" s="1309"/>
      <c r="BGL5" s="1309"/>
      <c r="BGM5" s="1309"/>
      <c r="BGN5" s="1309"/>
      <c r="BGO5" s="1309"/>
      <c r="BGP5" s="1309"/>
      <c r="BGQ5" s="1309"/>
      <c r="BGR5" s="1309"/>
      <c r="BGS5" s="1309"/>
      <c r="BGT5" s="1309"/>
      <c r="BGU5" s="1309"/>
      <c r="BGV5" s="1309"/>
      <c r="BGW5" s="1309"/>
      <c r="BGX5" s="1309"/>
      <c r="BGY5" s="1309"/>
      <c r="BGZ5" s="1309"/>
      <c r="BHA5" s="1309"/>
      <c r="BHB5" s="1309"/>
      <c r="BHC5" s="1309"/>
      <c r="BHD5" s="1309"/>
      <c r="BHE5" s="1309"/>
      <c r="BHF5" s="1309"/>
      <c r="BHG5" s="1309"/>
      <c r="BHH5" s="1309"/>
      <c r="BHI5" s="1309"/>
      <c r="BHJ5" s="1309"/>
      <c r="BHK5" s="1309"/>
      <c r="BHL5" s="1309"/>
      <c r="BHM5" s="1309"/>
      <c r="BHN5" s="1309"/>
      <c r="BHO5" s="1309"/>
      <c r="BHP5" s="1309"/>
      <c r="BHQ5" s="1309"/>
      <c r="BHR5" s="1309"/>
      <c r="BHS5" s="1309"/>
      <c r="BHT5" s="1309"/>
      <c r="BHU5" s="1309"/>
      <c r="BHV5" s="1309"/>
      <c r="BHW5" s="1309"/>
      <c r="BHX5" s="1309"/>
      <c r="BHY5" s="1309"/>
      <c r="BHZ5" s="1309"/>
      <c r="BIA5" s="1309"/>
      <c r="BIB5" s="1309"/>
      <c r="BIC5" s="1309"/>
      <c r="BID5" s="1309"/>
      <c r="BIE5" s="1309"/>
      <c r="BIF5" s="1309"/>
      <c r="BIG5" s="1309"/>
      <c r="BIH5" s="1309"/>
      <c r="BII5" s="1309"/>
      <c r="BIJ5" s="1309"/>
      <c r="BIK5" s="1309"/>
      <c r="BIL5" s="1309"/>
      <c r="BIM5" s="1309"/>
      <c r="BIN5" s="1309"/>
      <c r="BIO5" s="1309"/>
      <c r="BIP5" s="1309"/>
      <c r="BIQ5" s="1309"/>
      <c r="BIR5" s="1309"/>
      <c r="BIS5" s="1309"/>
      <c r="BIT5" s="1309"/>
      <c r="BIU5" s="1309"/>
      <c r="BIV5" s="1309"/>
      <c r="BIW5" s="1309"/>
      <c r="BIX5" s="1309"/>
      <c r="BIY5" s="1309"/>
      <c r="BIZ5" s="1309"/>
      <c r="BJA5" s="1309"/>
      <c r="BJB5" s="1309"/>
      <c r="BJC5" s="1309"/>
      <c r="BJD5" s="1309"/>
      <c r="BJE5" s="1309"/>
      <c r="BJF5" s="1309"/>
      <c r="BJG5" s="1309"/>
      <c r="BJH5" s="1309"/>
      <c r="BJI5" s="1309"/>
      <c r="BJJ5" s="1309"/>
      <c r="BJK5" s="1309"/>
      <c r="BJL5" s="1309"/>
      <c r="BJM5" s="1309"/>
      <c r="BJN5" s="1309"/>
      <c r="BJO5" s="1309"/>
      <c r="BJP5" s="1309"/>
      <c r="BJQ5" s="1309"/>
      <c r="BJR5" s="1309"/>
      <c r="BJS5" s="1309"/>
      <c r="BJT5" s="1309"/>
      <c r="BJU5" s="1309"/>
      <c r="BJV5" s="1309"/>
      <c r="BJW5" s="1309"/>
      <c r="BJX5" s="1309"/>
      <c r="BJY5" s="1309"/>
      <c r="BJZ5" s="1309"/>
      <c r="BKA5" s="1309"/>
      <c r="BKB5" s="1309"/>
      <c r="BKC5" s="1309"/>
      <c r="BKD5" s="1309"/>
      <c r="BKE5" s="1309"/>
      <c r="BKF5" s="1309"/>
      <c r="BKG5" s="1309"/>
      <c r="BKH5" s="1309"/>
      <c r="BKI5" s="1309"/>
      <c r="BKJ5" s="1309"/>
      <c r="BKK5" s="1309"/>
      <c r="BKL5" s="1309"/>
      <c r="BKM5" s="1309"/>
      <c r="BKN5" s="1309"/>
      <c r="BKO5" s="1309"/>
      <c r="BKP5" s="1309"/>
      <c r="BKQ5" s="1309"/>
      <c r="BKR5" s="1309"/>
      <c r="BKS5" s="1309"/>
      <c r="BKT5" s="1309"/>
      <c r="BKU5" s="1309"/>
      <c r="BKV5" s="1309"/>
      <c r="BKW5" s="1309"/>
      <c r="BKX5" s="1309"/>
      <c r="BKY5" s="1309"/>
      <c r="BKZ5" s="1309"/>
      <c r="BLA5" s="1309"/>
      <c r="BLB5" s="1309"/>
      <c r="BLC5" s="1309"/>
      <c r="BLD5" s="1309"/>
      <c r="BLE5" s="1309"/>
      <c r="BLF5" s="1309"/>
      <c r="BLG5" s="1309"/>
      <c r="BLH5" s="1309"/>
      <c r="BLI5" s="1309"/>
      <c r="BLJ5" s="1309"/>
      <c r="BLK5" s="1309"/>
      <c r="BLL5" s="1309"/>
      <c r="BLM5" s="1309"/>
      <c r="BLN5" s="1309"/>
      <c r="BLO5" s="1309"/>
      <c r="BLP5" s="1309"/>
      <c r="BLQ5" s="1309"/>
      <c r="BLR5" s="1309"/>
      <c r="BLS5" s="1309"/>
      <c r="BLT5" s="1309"/>
      <c r="BLU5" s="1309"/>
      <c r="BLV5" s="1309"/>
      <c r="BLW5" s="1309"/>
      <c r="BLX5" s="1309"/>
      <c r="BLY5" s="1309"/>
      <c r="BLZ5" s="1309"/>
      <c r="BMA5" s="1309"/>
      <c r="BMB5" s="1309"/>
      <c r="BMC5" s="1309"/>
      <c r="BMD5" s="1309"/>
      <c r="BME5" s="1309"/>
      <c r="BMF5" s="1309"/>
      <c r="BMG5" s="1309"/>
      <c r="BMH5" s="1309"/>
      <c r="BMI5" s="1309"/>
      <c r="BMJ5" s="1309"/>
      <c r="BMK5" s="1309"/>
      <c r="BML5" s="1309"/>
      <c r="BMM5" s="1309"/>
      <c r="BMN5" s="1309"/>
      <c r="BMO5" s="1309"/>
      <c r="BMP5" s="1309"/>
      <c r="BMQ5" s="1309"/>
      <c r="BMR5" s="1309"/>
      <c r="BMS5" s="1309"/>
      <c r="BMT5" s="1309"/>
      <c r="BMU5" s="1309"/>
      <c r="BMV5" s="1309"/>
      <c r="BMW5" s="1309"/>
      <c r="BMX5" s="1309"/>
      <c r="BMY5" s="1309"/>
      <c r="BMZ5" s="1309"/>
      <c r="BNA5" s="1309"/>
      <c r="BNB5" s="1309"/>
      <c r="BNC5" s="1309"/>
      <c r="BND5" s="1309"/>
      <c r="BNE5" s="1309"/>
      <c r="BNF5" s="1309"/>
      <c r="BNG5" s="1309"/>
      <c r="BNH5" s="1309"/>
      <c r="BNI5" s="1309"/>
      <c r="BNJ5" s="1309"/>
      <c r="BNK5" s="1309"/>
      <c r="BNL5" s="1309"/>
      <c r="BNM5" s="1309"/>
      <c r="BNN5" s="1309"/>
      <c r="BNO5" s="1309"/>
      <c r="BNP5" s="1309"/>
      <c r="BNQ5" s="1309"/>
      <c r="BNR5" s="1309"/>
      <c r="BNS5" s="1309"/>
      <c r="BNT5" s="1309"/>
      <c r="BNU5" s="1309"/>
      <c r="BNV5" s="1309"/>
      <c r="BNW5" s="1309"/>
      <c r="BNX5" s="1309"/>
      <c r="BNY5" s="1309"/>
      <c r="BNZ5" s="1309"/>
      <c r="BOA5" s="1309"/>
      <c r="BOB5" s="1309"/>
      <c r="BOC5" s="1309"/>
      <c r="BOD5" s="1309"/>
      <c r="BOE5" s="1309"/>
      <c r="BOF5" s="1309"/>
      <c r="BOG5" s="1309"/>
      <c r="BOH5" s="1309"/>
      <c r="BOI5" s="1309"/>
      <c r="BOJ5" s="1309"/>
      <c r="BOK5" s="1309"/>
      <c r="BOL5" s="1309"/>
      <c r="BOM5" s="1309"/>
      <c r="BON5" s="1309"/>
      <c r="BOO5" s="1309"/>
      <c r="BOP5" s="1309"/>
      <c r="BOQ5" s="1309"/>
      <c r="BOR5" s="1309"/>
      <c r="BOS5" s="1309"/>
      <c r="BOT5" s="1309"/>
      <c r="BOU5" s="1309"/>
      <c r="BOV5" s="1309"/>
      <c r="BOW5" s="1309"/>
      <c r="BOX5" s="1309"/>
      <c r="BOY5" s="1309"/>
      <c r="BOZ5" s="1309"/>
      <c r="BPA5" s="1309"/>
      <c r="BPB5" s="1309"/>
      <c r="BPC5" s="1309"/>
      <c r="BPD5" s="1309"/>
      <c r="BPE5" s="1309"/>
      <c r="BPF5" s="1309"/>
      <c r="BPG5" s="1309"/>
      <c r="BPH5" s="1309"/>
      <c r="BPI5" s="1309"/>
      <c r="BPJ5" s="1309"/>
      <c r="BPK5" s="1309"/>
      <c r="BPL5" s="1309"/>
      <c r="BPM5" s="1309"/>
      <c r="BPN5" s="1309"/>
      <c r="BPO5" s="1309"/>
      <c r="BPP5" s="1309"/>
      <c r="BPQ5" s="1309"/>
      <c r="BPR5" s="1309"/>
      <c r="BPS5" s="1309"/>
      <c r="BPT5" s="1309"/>
      <c r="BPU5" s="1309"/>
      <c r="BPV5" s="1309"/>
      <c r="BPW5" s="1309"/>
      <c r="BPX5" s="1309"/>
      <c r="BPY5" s="1309"/>
      <c r="BPZ5" s="1309"/>
      <c r="BQA5" s="1309"/>
      <c r="BQB5" s="1309"/>
      <c r="BQC5" s="1309"/>
      <c r="BQD5" s="1309"/>
      <c r="BQE5" s="1309"/>
      <c r="BQF5" s="1309"/>
      <c r="BQG5" s="1309"/>
      <c r="BQH5" s="1309"/>
      <c r="BQI5" s="1309"/>
      <c r="BQJ5" s="1309"/>
      <c r="BQK5" s="1309"/>
      <c r="BQL5" s="1309"/>
      <c r="BQM5" s="1309"/>
      <c r="BQN5" s="1309"/>
      <c r="BQO5" s="1309"/>
      <c r="BQP5" s="1309"/>
      <c r="BQQ5" s="1309"/>
      <c r="BQR5" s="1309"/>
      <c r="BQS5" s="1309"/>
      <c r="BQT5" s="1309"/>
      <c r="BQU5" s="1309"/>
      <c r="BQV5" s="1309"/>
      <c r="BQW5" s="1309"/>
      <c r="BQX5" s="1309"/>
      <c r="BQY5" s="1309"/>
      <c r="BQZ5" s="1309"/>
      <c r="BRA5" s="1309"/>
      <c r="BRB5" s="1309"/>
      <c r="BRC5" s="1309"/>
      <c r="BRD5" s="1309"/>
      <c r="BRE5" s="1309"/>
      <c r="BRF5" s="1309"/>
      <c r="BRG5" s="1309"/>
      <c r="BRH5" s="1309"/>
      <c r="BRI5" s="1309"/>
      <c r="BRJ5" s="1309"/>
      <c r="BRK5" s="1309"/>
      <c r="BRL5" s="1309"/>
      <c r="BRM5" s="1309"/>
      <c r="BRN5" s="1309"/>
      <c r="BRO5" s="1309"/>
      <c r="BRP5" s="1309"/>
      <c r="BRQ5" s="1309"/>
      <c r="BRR5" s="1309"/>
      <c r="BRS5" s="1309"/>
      <c r="BRT5" s="1309"/>
      <c r="BRU5" s="1309"/>
      <c r="BRV5" s="1309"/>
      <c r="BRW5" s="1309"/>
      <c r="BRX5" s="1309"/>
      <c r="BRY5" s="1309"/>
      <c r="BRZ5" s="1309"/>
      <c r="BSA5" s="1309"/>
      <c r="BSB5" s="1309"/>
      <c r="BSC5" s="1309"/>
      <c r="BSD5" s="1309"/>
      <c r="BSE5" s="1309"/>
      <c r="BSF5" s="1309"/>
      <c r="BSG5" s="1309"/>
      <c r="BSH5" s="1309"/>
      <c r="BSI5" s="1309"/>
      <c r="BSJ5" s="1309"/>
      <c r="BSK5" s="1309"/>
      <c r="BSL5" s="1309"/>
      <c r="BSM5" s="1309"/>
      <c r="BSN5" s="1309"/>
      <c r="BSO5" s="1309"/>
      <c r="BSP5" s="1309"/>
      <c r="BSQ5" s="1309"/>
      <c r="BSR5" s="1309"/>
      <c r="BSS5" s="1309"/>
      <c r="BST5" s="1309"/>
      <c r="BSU5" s="1309"/>
      <c r="BSV5" s="1309"/>
      <c r="BSW5" s="1309"/>
      <c r="BSX5" s="1309"/>
      <c r="BSY5" s="1309"/>
      <c r="BSZ5" s="1309"/>
      <c r="BTA5" s="1309"/>
      <c r="BTB5" s="1309"/>
      <c r="BTC5" s="1309"/>
      <c r="BTD5" s="1309"/>
      <c r="BTE5" s="1309"/>
      <c r="BTF5" s="1309"/>
      <c r="BTG5" s="1309"/>
      <c r="BTH5" s="1309"/>
      <c r="BTI5" s="1309"/>
      <c r="BTJ5" s="1309"/>
      <c r="BTK5" s="1309"/>
      <c r="BTL5" s="1309"/>
      <c r="BTM5" s="1309"/>
      <c r="BTN5" s="1309"/>
      <c r="BTO5" s="1309"/>
      <c r="BTP5" s="1309"/>
      <c r="BTQ5" s="1309"/>
      <c r="BTR5" s="1309"/>
      <c r="BTS5" s="1309"/>
      <c r="BTT5" s="1309"/>
      <c r="BTU5" s="1309"/>
      <c r="BTV5" s="1309"/>
      <c r="BTW5" s="1309"/>
      <c r="BTX5" s="1309"/>
      <c r="BTY5" s="1309"/>
      <c r="BTZ5" s="1309"/>
      <c r="BUA5" s="1309"/>
      <c r="BUB5" s="1309"/>
      <c r="BUC5" s="1309"/>
      <c r="BUD5" s="1309"/>
      <c r="BUE5" s="1309"/>
      <c r="BUF5" s="1309"/>
      <c r="BUG5" s="1309"/>
      <c r="BUH5" s="1309"/>
      <c r="BUI5" s="1309"/>
      <c r="BUJ5" s="1309"/>
      <c r="BUK5" s="1309"/>
      <c r="BUL5" s="1309"/>
      <c r="BUM5" s="1309"/>
      <c r="BUN5" s="1309"/>
      <c r="BUO5" s="1309"/>
      <c r="BUP5" s="1309"/>
      <c r="BUQ5" s="1309"/>
      <c r="BUR5" s="1309"/>
      <c r="BUS5" s="1309"/>
      <c r="BUT5" s="1309"/>
      <c r="BUU5" s="1309"/>
      <c r="BUV5" s="1309"/>
      <c r="BUW5" s="1309"/>
      <c r="BUX5" s="1309"/>
      <c r="BUY5" s="1309"/>
      <c r="BUZ5" s="1309"/>
      <c r="BVA5" s="1309"/>
      <c r="BVB5" s="1309"/>
      <c r="BVC5" s="1309"/>
      <c r="BVD5" s="1309"/>
      <c r="BVE5" s="1309"/>
      <c r="BVF5" s="1309"/>
      <c r="BVG5" s="1309"/>
      <c r="BVH5" s="1309"/>
      <c r="BVI5" s="1309"/>
      <c r="BVJ5" s="1309"/>
      <c r="BVK5" s="1309"/>
      <c r="BVL5" s="1309"/>
      <c r="BVM5" s="1309"/>
      <c r="BVN5" s="1309"/>
      <c r="BVO5" s="1309"/>
      <c r="BVP5" s="1309"/>
      <c r="BVQ5" s="1309"/>
      <c r="BVR5" s="1309"/>
      <c r="BVS5" s="1309"/>
      <c r="BVT5" s="1309"/>
      <c r="BVU5" s="1309"/>
      <c r="BVV5" s="1309"/>
      <c r="BVW5" s="1309"/>
      <c r="BVX5" s="1309"/>
      <c r="BVY5" s="1309"/>
      <c r="BVZ5" s="1309"/>
      <c r="BWA5" s="1309"/>
      <c r="BWB5" s="1309"/>
      <c r="BWC5" s="1309"/>
      <c r="BWD5" s="1309"/>
      <c r="BWE5" s="1309"/>
      <c r="BWF5" s="1309"/>
      <c r="BWG5" s="1309"/>
      <c r="BWH5" s="1309"/>
      <c r="BWI5" s="1309"/>
      <c r="BWJ5" s="1309"/>
      <c r="BWK5" s="1309"/>
      <c r="BWL5" s="1309"/>
      <c r="BWM5" s="1309"/>
      <c r="BWN5" s="1309"/>
      <c r="BWO5" s="1309"/>
      <c r="BWP5" s="1309"/>
      <c r="BWQ5" s="1309"/>
      <c r="BWR5" s="1309"/>
      <c r="BWS5" s="1309"/>
      <c r="BWT5" s="1309"/>
      <c r="BWU5" s="1309"/>
      <c r="BWV5" s="1309"/>
      <c r="BWW5" s="1309"/>
      <c r="BWX5" s="1309"/>
      <c r="BWY5" s="1309"/>
      <c r="BWZ5" s="1309"/>
      <c r="BXA5" s="1309"/>
      <c r="BXB5" s="1309"/>
      <c r="BXC5" s="1309"/>
      <c r="BXD5" s="1309"/>
      <c r="BXE5" s="1309"/>
      <c r="BXF5" s="1309"/>
      <c r="BXG5" s="1309"/>
      <c r="BXH5" s="1309"/>
      <c r="BXI5" s="1309"/>
      <c r="BXJ5" s="1309"/>
      <c r="BXK5" s="1309"/>
      <c r="BXL5" s="1309"/>
      <c r="BXM5" s="1309"/>
      <c r="BXN5" s="1309"/>
      <c r="BXO5" s="1309"/>
      <c r="BXP5" s="1309"/>
      <c r="BXQ5" s="1309"/>
      <c r="BXR5" s="1309"/>
      <c r="BXS5" s="1309"/>
      <c r="BXT5" s="1309"/>
      <c r="BXU5" s="1309"/>
      <c r="BXV5" s="1309"/>
      <c r="BXW5" s="1309"/>
      <c r="BXX5" s="1309"/>
      <c r="BXY5" s="1309"/>
      <c r="BXZ5" s="1309"/>
      <c r="BYA5" s="1309"/>
      <c r="BYB5" s="1309"/>
      <c r="BYC5" s="1309"/>
      <c r="BYD5" s="1309"/>
      <c r="BYE5" s="1309"/>
      <c r="BYF5" s="1309"/>
      <c r="BYG5" s="1309"/>
      <c r="BYH5" s="1309"/>
      <c r="BYI5" s="1309"/>
      <c r="BYJ5" s="1309"/>
      <c r="BYK5" s="1309"/>
      <c r="BYL5" s="1309"/>
      <c r="BYM5" s="1309"/>
      <c r="BYN5" s="1309"/>
      <c r="BYO5" s="1309"/>
      <c r="BYP5" s="1309"/>
      <c r="BYQ5" s="1309"/>
      <c r="BYR5" s="1309"/>
      <c r="BYS5" s="1309"/>
      <c r="BYT5" s="1309"/>
      <c r="BYU5" s="1309"/>
      <c r="BYV5" s="1309"/>
      <c r="BYW5" s="1309"/>
      <c r="BYX5" s="1309"/>
      <c r="BYY5" s="1309"/>
      <c r="BYZ5" s="1309"/>
      <c r="BZA5" s="1309"/>
      <c r="BZB5" s="1309"/>
      <c r="BZC5" s="1309"/>
      <c r="BZD5" s="1309"/>
      <c r="BZE5" s="1309"/>
      <c r="BZF5" s="1309"/>
      <c r="BZG5" s="1309"/>
      <c r="BZH5" s="1309"/>
      <c r="BZI5" s="1309"/>
      <c r="BZJ5" s="1309"/>
      <c r="BZK5" s="1309"/>
      <c r="BZL5" s="1309"/>
      <c r="BZM5" s="1309"/>
      <c r="BZN5" s="1309"/>
      <c r="BZO5" s="1309"/>
      <c r="BZP5" s="1309"/>
      <c r="BZQ5" s="1309"/>
      <c r="BZR5" s="1309"/>
      <c r="BZS5" s="1309"/>
      <c r="BZT5" s="1309"/>
      <c r="BZU5" s="1309"/>
      <c r="BZV5" s="1309"/>
      <c r="BZW5" s="1309"/>
      <c r="BZX5" s="1309"/>
      <c r="BZY5" s="1309"/>
      <c r="BZZ5" s="1309"/>
      <c r="CAA5" s="1309"/>
      <c r="CAB5" s="1309"/>
      <c r="CAC5" s="1309"/>
      <c r="CAD5" s="1309"/>
      <c r="CAE5" s="1309"/>
      <c r="CAF5" s="1309"/>
      <c r="CAG5" s="1309"/>
      <c r="CAH5" s="1309"/>
      <c r="CAI5" s="1309"/>
      <c r="CAJ5" s="1309"/>
      <c r="CAK5" s="1309"/>
      <c r="CAL5" s="1309"/>
      <c r="CAM5" s="1309"/>
      <c r="CAN5" s="1309"/>
      <c r="CAO5" s="1309"/>
      <c r="CAP5" s="1309"/>
      <c r="CAQ5" s="1309"/>
      <c r="CAR5" s="1309"/>
      <c r="CAS5" s="1309"/>
      <c r="CAT5" s="1309"/>
      <c r="CAU5" s="1309"/>
      <c r="CAV5" s="1309"/>
      <c r="CAW5" s="1309"/>
      <c r="CAX5" s="1309"/>
      <c r="CAY5" s="1309"/>
      <c r="CAZ5" s="1309"/>
      <c r="CBA5" s="1309"/>
      <c r="CBB5" s="1309"/>
      <c r="CBC5" s="1309"/>
      <c r="CBD5" s="1309"/>
      <c r="CBE5" s="1309"/>
      <c r="CBF5" s="1309"/>
      <c r="CBG5" s="1309"/>
      <c r="CBH5" s="1309"/>
      <c r="CBI5" s="1309"/>
      <c r="CBJ5" s="1309"/>
      <c r="CBK5" s="1309"/>
      <c r="CBL5" s="1309"/>
      <c r="CBM5" s="1309"/>
      <c r="CBN5" s="1309"/>
      <c r="CBO5" s="1309"/>
      <c r="CBP5" s="1309"/>
      <c r="CBQ5" s="1309"/>
      <c r="CBR5" s="1309"/>
      <c r="CBS5" s="1309"/>
      <c r="CBT5" s="1309"/>
      <c r="CBU5" s="1309"/>
      <c r="CBV5" s="1309"/>
      <c r="CBW5" s="1309"/>
      <c r="CBX5" s="1309"/>
      <c r="CBY5" s="1309"/>
      <c r="CBZ5" s="1309"/>
      <c r="CCA5" s="1309"/>
      <c r="CCB5" s="1309"/>
      <c r="CCC5" s="1309"/>
      <c r="CCD5" s="1309"/>
      <c r="CCE5" s="1309"/>
      <c r="CCF5" s="1309"/>
      <c r="CCG5" s="1309"/>
      <c r="CCH5" s="1309"/>
      <c r="CCI5" s="1309"/>
      <c r="CCJ5" s="1309"/>
      <c r="CCK5" s="1309"/>
      <c r="CCL5" s="1309"/>
      <c r="CCM5" s="1309"/>
      <c r="CCN5" s="1309"/>
      <c r="CCO5" s="1309"/>
      <c r="CCP5" s="1309"/>
      <c r="CCQ5" s="1309"/>
      <c r="CCR5" s="1309"/>
      <c r="CCS5" s="1309"/>
      <c r="CCT5" s="1309"/>
      <c r="CCU5" s="1309"/>
      <c r="CCV5" s="1309"/>
      <c r="CCW5" s="1309"/>
      <c r="CCX5" s="1309"/>
      <c r="CCY5" s="1309"/>
      <c r="CCZ5" s="1309"/>
      <c r="CDA5" s="1309"/>
      <c r="CDB5" s="1309"/>
      <c r="CDC5" s="1309"/>
      <c r="CDD5" s="1309"/>
      <c r="CDE5" s="1309"/>
      <c r="CDF5" s="1309"/>
      <c r="CDG5" s="1309"/>
      <c r="CDH5" s="1309"/>
      <c r="CDI5" s="1309"/>
      <c r="CDJ5" s="1309"/>
      <c r="CDK5" s="1309"/>
      <c r="CDL5" s="1309"/>
      <c r="CDM5" s="1309"/>
      <c r="CDN5" s="1309"/>
      <c r="CDO5" s="1309"/>
      <c r="CDP5" s="1309"/>
      <c r="CDQ5" s="1309"/>
      <c r="CDR5" s="1309"/>
      <c r="CDS5" s="1309"/>
      <c r="CDT5" s="1309"/>
      <c r="CDU5" s="1309"/>
      <c r="CDV5" s="1309"/>
      <c r="CDW5" s="1309"/>
      <c r="CDX5" s="1309"/>
      <c r="CDY5" s="1309"/>
      <c r="CDZ5" s="1309"/>
      <c r="CEA5" s="1309"/>
      <c r="CEB5" s="1309"/>
      <c r="CEC5" s="1309"/>
      <c r="CED5" s="1309"/>
      <c r="CEE5" s="1309"/>
      <c r="CEF5" s="1309"/>
      <c r="CEG5" s="1309"/>
      <c r="CEH5" s="1309"/>
      <c r="CEI5" s="1309"/>
      <c r="CEJ5" s="1309"/>
      <c r="CEK5" s="1309"/>
      <c r="CEL5" s="1309"/>
      <c r="CEM5" s="1309"/>
      <c r="CEN5" s="1309"/>
      <c r="CEO5" s="1309"/>
      <c r="CEP5" s="1309"/>
      <c r="CEQ5" s="1309"/>
      <c r="CER5" s="1309"/>
      <c r="CES5" s="1309"/>
      <c r="CET5" s="1309"/>
      <c r="CEU5" s="1309"/>
      <c r="CEV5" s="1309"/>
      <c r="CEW5" s="1309"/>
      <c r="CEX5" s="1309"/>
      <c r="CEY5" s="1309"/>
      <c r="CEZ5" s="1309"/>
      <c r="CFA5" s="1309"/>
      <c r="CFB5" s="1309"/>
      <c r="CFC5" s="1309"/>
      <c r="CFD5" s="1309"/>
      <c r="CFE5" s="1309"/>
      <c r="CFF5" s="1309"/>
      <c r="CFG5" s="1309"/>
      <c r="CFH5" s="1309"/>
      <c r="CFI5" s="1309"/>
      <c r="CFJ5" s="1309"/>
      <c r="CFK5" s="1309"/>
      <c r="CFL5" s="1309"/>
      <c r="CFM5" s="1309"/>
      <c r="CFN5" s="1309"/>
      <c r="CFO5" s="1309"/>
      <c r="CFP5" s="1309"/>
      <c r="CFQ5" s="1309"/>
      <c r="CFR5" s="1309"/>
      <c r="CFS5" s="1309"/>
      <c r="CFT5" s="1309"/>
      <c r="CFU5" s="1309"/>
      <c r="CFV5" s="1309"/>
      <c r="CFW5" s="1309"/>
      <c r="CFX5" s="1309"/>
      <c r="CFY5" s="1309"/>
      <c r="CFZ5" s="1309"/>
      <c r="CGA5" s="1309"/>
      <c r="CGB5" s="1309"/>
      <c r="CGC5" s="1309"/>
      <c r="CGD5" s="1309"/>
      <c r="CGE5" s="1309"/>
      <c r="CGF5" s="1309"/>
      <c r="CGG5" s="1309"/>
      <c r="CGH5" s="1309"/>
      <c r="CGI5" s="1309"/>
      <c r="CGJ5" s="1309"/>
      <c r="CGK5" s="1309"/>
      <c r="CGL5" s="1309"/>
      <c r="CGM5" s="1309"/>
      <c r="CGN5" s="1309"/>
      <c r="CGO5" s="1309"/>
      <c r="CGP5" s="1309"/>
      <c r="CGQ5" s="1309"/>
      <c r="CGR5" s="1309"/>
      <c r="CGS5" s="1309"/>
      <c r="CGT5" s="1309"/>
      <c r="CGU5" s="1309"/>
      <c r="CGV5" s="1309"/>
      <c r="CGW5" s="1309"/>
      <c r="CGX5" s="1309"/>
      <c r="CGY5" s="1309"/>
      <c r="CGZ5" s="1309"/>
      <c r="CHA5" s="1309"/>
      <c r="CHB5" s="1309"/>
      <c r="CHC5" s="1309"/>
      <c r="CHD5" s="1309"/>
      <c r="CHE5" s="1309"/>
      <c r="CHF5" s="1309"/>
      <c r="CHG5" s="1309"/>
      <c r="CHH5" s="1309"/>
      <c r="CHI5" s="1309"/>
      <c r="CHJ5" s="1309"/>
      <c r="CHK5" s="1309"/>
      <c r="CHL5" s="1309"/>
      <c r="CHM5" s="1309"/>
      <c r="CHN5" s="1309"/>
      <c r="CHO5" s="1309"/>
      <c r="CHP5" s="1309"/>
      <c r="CHQ5" s="1309"/>
      <c r="CHR5" s="1309"/>
      <c r="CHS5" s="1309"/>
      <c r="CHT5" s="1309"/>
      <c r="CHU5" s="1309"/>
      <c r="CHV5" s="1309"/>
      <c r="CHW5" s="1309"/>
      <c r="CHX5" s="1309"/>
      <c r="CHY5" s="1309"/>
      <c r="CHZ5" s="1309"/>
      <c r="CIA5" s="1309"/>
      <c r="CIB5" s="1309"/>
      <c r="CIC5" s="1309"/>
      <c r="CID5" s="1309"/>
      <c r="CIE5" s="1309"/>
      <c r="CIF5" s="1309"/>
      <c r="CIG5" s="1309"/>
      <c r="CIH5" s="1309"/>
      <c r="CII5" s="1309"/>
      <c r="CIJ5" s="1309"/>
      <c r="CIK5" s="1309"/>
      <c r="CIL5" s="1309"/>
      <c r="CIM5" s="1309"/>
      <c r="CIN5" s="1309"/>
      <c r="CIO5" s="1309"/>
      <c r="CIP5" s="1309"/>
      <c r="CIQ5" s="1309"/>
      <c r="CIR5" s="1309"/>
      <c r="CIS5" s="1309"/>
      <c r="CIT5" s="1309"/>
      <c r="CIU5" s="1309"/>
      <c r="CIV5" s="1309"/>
      <c r="CIW5" s="1309"/>
      <c r="CIX5" s="1309"/>
      <c r="CIY5" s="1309"/>
      <c r="CIZ5" s="1309"/>
      <c r="CJA5" s="1309"/>
      <c r="CJB5" s="1309"/>
      <c r="CJC5" s="1309"/>
      <c r="CJD5" s="1309"/>
      <c r="CJE5" s="1309"/>
      <c r="CJF5" s="1309"/>
      <c r="CJG5" s="1309"/>
      <c r="CJH5" s="1309"/>
      <c r="CJI5" s="1309"/>
      <c r="CJJ5" s="1309"/>
      <c r="CJK5" s="1309"/>
      <c r="CJL5" s="1309"/>
      <c r="CJM5" s="1309"/>
      <c r="CJN5" s="1309"/>
      <c r="CJO5" s="1309"/>
      <c r="CJP5" s="1309"/>
      <c r="CJQ5" s="1309"/>
      <c r="CJR5" s="1309"/>
      <c r="CJS5" s="1309"/>
      <c r="CJT5" s="1309"/>
      <c r="CJU5" s="1309"/>
      <c r="CJV5" s="1309"/>
      <c r="CJW5" s="1309"/>
      <c r="CJX5" s="1309"/>
      <c r="CJY5" s="1309"/>
      <c r="CJZ5" s="1309"/>
      <c r="CKA5" s="1309"/>
      <c r="CKB5" s="1309"/>
      <c r="CKC5" s="1309"/>
      <c r="CKD5" s="1309"/>
      <c r="CKE5" s="1309"/>
      <c r="CKF5" s="1309"/>
      <c r="CKG5" s="1309"/>
      <c r="CKH5" s="1309"/>
      <c r="CKI5" s="1309"/>
      <c r="CKJ5" s="1309"/>
      <c r="CKK5" s="1309"/>
      <c r="CKL5" s="1309"/>
      <c r="CKM5" s="1309"/>
      <c r="CKN5" s="1309"/>
      <c r="CKO5" s="1309"/>
      <c r="CKP5" s="1309"/>
      <c r="CKQ5" s="1309"/>
      <c r="CKR5" s="1309"/>
      <c r="CKS5" s="1309"/>
      <c r="CKT5" s="1309"/>
      <c r="CKU5" s="1309"/>
      <c r="CKV5" s="1309"/>
      <c r="CKW5" s="1309"/>
      <c r="CKX5" s="1309"/>
      <c r="CKY5" s="1309"/>
      <c r="CKZ5" s="1309"/>
      <c r="CLA5" s="1309"/>
      <c r="CLB5" s="1309"/>
      <c r="CLC5" s="1309"/>
      <c r="CLD5" s="1309"/>
      <c r="CLE5" s="1309"/>
      <c r="CLF5" s="1309"/>
      <c r="CLG5" s="1309"/>
      <c r="CLH5" s="1309"/>
      <c r="CLI5" s="1309"/>
      <c r="CLJ5" s="1309"/>
      <c r="CLK5" s="1309"/>
      <c r="CLL5" s="1309"/>
      <c r="CLM5" s="1309"/>
      <c r="CLN5" s="1309"/>
      <c r="CLO5" s="1309"/>
      <c r="CLP5" s="1309"/>
      <c r="CLQ5" s="1309"/>
      <c r="CLR5" s="1309"/>
      <c r="CLS5" s="1309"/>
      <c r="CLT5" s="1309"/>
      <c r="CLU5" s="1309"/>
      <c r="CLV5" s="1309"/>
      <c r="CLW5" s="1309"/>
      <c r="CLX5" s="1309"/>
      <c r="CLY5" s="1309"/>
      <c r="CLZ5" s="1309"/>
      <c r="CMA5" s="1309"/>
      <c r="CMB5" s="1309"/>
      <c r="CMC5" s="1309"/>
      <c r="CMD5" s="1309"/>
      <c r="CME5" s="1309"/>
      <c r="CMF5" s="1309"/>
      <c r="CMG5" s="1309"/>
      <c r="CMH5" s="1309"/>
      <c r="CMI5" s="1309"/>
      <c r="CMJ5" s="1309"/>
      <c r="CMK5" s="1309"/>
      <c r="CML5" s="1309"/>
      <c r="CMM5" s="1309"/>
      <c r="CMN5" s="1309"/>
      <c r="CMO5" s="1309"/>
      <c r="CMP5" s="1309"/>
      <c r="CMQ5" s="1309"/>
      <c r="CMR5" s="1309"/>
      <c r="CMS5" s="1309"/>
      <c r="CMT5" s="1309"/>
      <c r="CMU5" s="1309"/>
      <c r="CMV5" s="1309"/>
      <c r="CMW5" s="1309"/>
      <c r="CMX5" s="1309"/>
      <c r="CMY5" s="1309"/>
      <c r="CMZ5" s="1309"/>
      <c r="CNA5" s="1309"/>
      <c r="CNB5" s="1309"/>
      <c r="CNC5" s="1309"/>
      <c r="CND5" s="1309"/>
      <c r="CNE5" s="1309"/>
      <c r="CNF5" s="1309"/>
      <c r="CNG5" s="1309"/>
      <c r="CNH5" s="1309"/>
      <c r="CNI5" s="1309"/>
      <c r="CNJ5" s="1309"/>
      <c r="CNK5" s="1309"/>
      <c r="CNL5" s="1309"/>
      <c r="CNM5" s="1309"/>
      <c r="CNN5" s="1309"/>
      <c r="CNO5" s="1309"/>
      <c r="CNP5" s="1309"/>
      <c r="CNQ5" s="1309"/>
      <c r="CNR5" s="1309"/>
      <c r="CNS5" s="1309"/>
      <c r="CNT5" s="1309"/>
      <c r="CNU5" s="1309"/>
      <c r="CNV5" s="1309"/>
      <c r="CNW5" s="1309"/>
      <c r="CNX5" s="1309"/>
      <c r="CNY5" s="1309"/>
      <c r="CNZ5" s="1309"/>
      <c r="COA5" s="1309"/>
      <c r="COB5" s="1309"/>
      <c r="COC5" s="1309"/>
      <c r="COD5" s="1309"/>
      <c r="COE5" s="1309"/>
      <c r="COF5" s="1309"/>
      <c r="COG5" s="1309"/>
      <c r="COH5" s="1309"/>
      <c r="COI5" s="1309"/>
      <c r="COJ5" s="1309"/>
      <c r="COK5" s="1309"/>
      <c r="COL5" s="1309"/>
      <c r="COM5" s="1309"/>
      <c r="CON5" s="1309"/>
      <c r="COO5" s="1309"/>
      <c r="COP5" s="1309"/>
      <c r="COQ5" s="1309"/>
      <c r="COR5" s="1309"/>
      <c r="COS5" s="1309"/>
      <c r="COT5" s="1309"/>
      <c r="COU5" s="1309"/>
      <c r="COV5" s="1309"/>
      <c r="COW5" s="1309"/>
      <c r="COX5" s="1309"/>
      <c r="COY5" s="1309"/>
      <c r="COZ5" s="1309"/>
      <c r="CPA5" s="1309"/>
      <c r="CPB5" s="1309"/>
      <c r="CPC5" s="1309"/>
      <c r="CPD5" s="1309"/>
      <c r="CPE5" s="1309"/>
      <c r="CPF5" s="1309"/>
      <c r="CPG5" s="1309"/>
      <c r="CPH5" s="1309"/>
      <c r="CPI5" s="1309"/>
      <c r="CPJ5" s="1309"/>
      <c r="CPK5" s="1309"/>
      <c r="CPL5" s="1309"/>
      <c r="CPM5" s="1309"/>
      <c r="CPN5" s="1309"/>
      <c r="CPO5" s="1309"/>
      <c r="CPP5" s="1309"/>
      <c r="CPQ5" s="1309"/>
      <c r="CPR5" s="1309"/>
      <c r="CPS5" s="1309"/>
      <c r="CPT5" s="1309"/>
      <c r="CPU5" s="1309"/>
      <c r="CPV5" s="1309"/>
      <c r="CPW5" s="1309"/>
      <c r="CPX5" s="1309"/>
      <c r="CPY5" s="1309"/>
      <c r="CPZ5" s="1309"/>
      <c r="CQA5" s="1309"/>
      <c r="CQB5" s="1309"/>
      <c r="CQC5" s="1309"/>
      <c r="CQD5" s="1309"/>
      <c r="CQE5" s="1309"/>
      <c r="CQF5" s="1309"/>
      <c r="CQG5" s="1309"/>
      <c r="CQH5" s="1309"/>
      <c r="CQI5" s="1309"/>
      <c r="CQJ5" s="1309"/>
      <c r="CQK5" s="1309"/>
      <c r="CQL5" s="1309"/>
      <c r="CQM5" s="1309"/>
      <c r="CQN5" s="1309"/>
      <c r="CQO5" s="1309"/>
      <c r="CQP5" s="1309"/>
      <c r="CQQ5" s="1309"/>
      <c r="CQR5" s="1309"/>
      <c r="CQS5" s="1309"/>
      <c r="CQT5" s="1309"/>
      <c r="CQU5" s="1309"/>
      <c r="CQV5" s="1309"/>
      <c r="CQW5" s="1309"/>
      <c r="CQX5" s="1309"/>
      <c r="CQY5" s="1309"/>
      <c r="CQZ5" s="1309"/>
      <c r="CRA5" s="1309"/>
      <c r="CRB5" s="1309"/>
      <c r="CRC5" s="1309"/>
      <c r="CRD5" s="1309"/>
      <c r="CRE5" s="1309"/>
      <c r="CRF5" s="1309"/>
      <c r="CRG5" s="1309"/>
      <c r="CRH5" s="1309"/>
      <c r="CRI5" s="1309"/>
      <c r="CRJ5" s="1309"/>
      <c r="CRK5" s="1309"/>
      <c r="CRL5" s="1309"/>
      <c r="CRM5" s="1309"/>
      <c r="CRN5" s="1309"/>
      <c r="CRO5" s="1309"/>
      <c r="CRP5" s="1309"/>
      <c r="CRQ5" s="1309"/>
      <c r="CRR5" s="1309"/>
      <c r="CRS5" s="1309"/>
      <c r="CRT5" s="1309"/>
      <c r="CRU5" s="1309"/>
      <c r="CRV5" s="1309"/>
      <c r="CRW5" s="1309"/>
      <c r="CRX5" s="1309"/>
      <c r="CRY5" s="1309"/>
      <c r="CRZ5" s="1309"/>
      <c r="CSA5" s="1309"/>
      <c r="CSB5" s="1309"/>
      <c r="CSC5" s="1309"/>
      <c r="CSD5" s="1309"/>
      <c r="CSE5" s="1309"/>
      <c r="CSF5" s="1309"/>
      <c r="CSG5" s="1309"/>
      <c r="CSH5" s="1309"/>
      <c r="CSI5" s="1309"/>
      <c r="CSJ5" s="1309"/>
      <c r="CSK5" s="1309"/>
      <c r="CSL5" s="1309"/>
      <c r="CSM5" s="1309"/>
      <c r="CSN5" s="1309"/>
      <c r="CSO5" s="1309"/>
      <c r="CSP5" s="1309"/>
      <c r="CSQ5" s="1309"/>
      <c r="CSR5" s="1309"/>
      <c r="CSS5" s="1309"/>
      <c r="CST5" s="1309"/>
      <c r="CSU5" s="1309"/>
      <c r="CSV5" s="1309"/>
      <c r="CSW5" s="1309"/>
      <c r="CSX5" s="1309"/>
      <c r="CSY5" s="1309"/>
      <c r="CSZ5" s="1309"/>
      <c r="CTA5" s="1309"/>
      <c r="CTB5" s="1309"/>
      <c r="CTC5" s="1309"/>
      <c r="CTD5" s="1309"/>
      <c r="CTE5" s="1309"/>
      <c r="CTF5" s="1309"/>
      <c r="CTG5" s="1309"/>
      <c r="CTH5" s="1309"/>
      <c r="CTI5" s="1309"/>
      <c r="CTJ5" s="1309"/>
      <c r="CTK5" s="1309"/>
      <c r="CTL5" s="1309"/>
      <c r="CTM5" s="1309"/>
      <c r="CTN5" s="1309"/>
      <c r="CTO5" s="1309"/>
      <c r="CTP5" s="1309"/>
      <c r="CTQ5" s="1309"/>
      <c r="CTR5" s="1309"/>
      <c r="CTS5" s="1309"/>
      <c r="CTT5" s="1309"/>
      <c r="CTU5" s="1309"/>
      <c r="CTV5" s="1309"/>
      <c r="CTW5" s="1309"/>
      <c r="CTX5" s="1309"/>
      <c r="CTY5" s="1309"/>
      <c r="CTZ5" s="1309"/>
      <c r="CUA5" s="1309"/>
      <c r="CUB5" s="1309"/>
      <c r="CUC5" s="1309"/>
      <c r="CUD5" s="1309"/>
      <c r="CUE5" s="1309"/>
      <c r="CUF5" s="1309"/>
      <c r="CUG5" s="1309"/>
      <c r="CUH5" s="1309"/>
      <c r="CUI5" s="1309"/>
      <c r="CUJ5" s="1309"/>
      <c r="CUK5" s="1309"/>
      <c r="CUL5" s="1309"/>
      <c r="CUM5" s="1309"/>
      <c r="CUN5" s="1309"/>
      <c r="CUO5" s="1309"/>
      <c r="CUP5" s="1309"/>
      <c r="CUQ5" s="1309"/>
      <c r="CUR5" s="1309"/>
      <c r="CUS5" s="1309"/>
      <c r="CUT5" s="1309"/>
      <c r="CUU5" s="1309"/>
      <c r="CUV5" s="1309"/>
      <c r="CUW5" s="1309"/>
      <c r="CUX5" s="1309"/>
      <c r="CUY5" s="1309"/>
      <c r="CUZ5" s="1309"/>
      <c r="CVA5" s="1309"/>
      <c r="CVB5" s="1309"/>
      <c r="CVC5" s="1309"/>
      <c r="CVD5" s="1309"/>
      <c r="CVE5" s="1309"/>
      <c r="CVF5" s="1309"/>
      <c r="CVG5" s="1309"/>
      <c r="CVH5" s="1309"/>
      <c r="CVI5" s="1309"/>
      <c r="CVJ5" s="1309"/>
      <c r="CVK5" s="1309"/>
      <c r="CVL5" s="1309"/>
      <c r="CVM5" s="1309"/>
      <c r="CVN5" s="1309"/>
      <c r="CVO5" s="1309"/>
      <c r="CVP5" s="1309"/>
      <c r="CVQ5" s="1309"/>
      <c r="CVR5" s="1309"/>
      <c r="CVS5" s="1309"/>
      <c r="CVT5" s="1309"/>
      <c r="CVU5" s="1309"/>
      <c r="CVV5" s="1309"/>
      <c r="CVW5" s="1309"/>
      <c r="CVX5" s="1309"/>
      <c r="CVY5" s="1309"/>
      <c r="CVZ5" s="1309"/>
      <c r="CWA5" s="1309"/>
      <c r="CWB5" s="1309"/>
      <c r="CWC5" s="1309"/>
      <c r="CWD5" s="1309"/>
      <c r="CWE5" s="1309"/>
      <c r="CWF5" s="1309"/>
      <c r="CWG5" s="1309"/>
      <c r="CWH5" s="1309"/>
      <c r="CWI5" s="1309"/>
      <c r="CWJ5" s="1309"/>
      <c r="CWK5" s="1309"/>
      <c r="CWL5" s="1309"/>
      <c r="CWM5" s="1309"/>
      <c r="CWN5" s="1309"/>
      <c r="CWO5" s="1309"/>
      <c r="CWP5" s="1309"/>
      <c r="CWQ5" s="1309"/>
      <c r="CWR5" s="1309"/>
      <c r="CWS5" s="1309"/>
      <c r="CWT5" s="1309"/>
      <c r="CWU5" s="1309"/>
      <c r="CWV5" s="1309"/>
      <c r="CWW5" s="1309"/>
      <c r="CWX5" s="1309"/>
      <c r="CWY5" s="1309"/>
      <c r="CWZ5" s="1309"/>
      <c r="CXA5" s="1309"/>
      <c r="CXB5" s="1309"/>
      <c r="CXC5" s="1309"/>
      <c r="CXD5" s="1309"/>
      <c r="CXE5" s="1309"/>
      <c r="CXF5" s="1309"/>
      <c r="CXG5" s="1309"/>
      <c r="CXH5" s="1309"/>
      <c r="CXI5" s="1309"/>
      <c r="CXJ5" s="1309"/>
      <c r="CXK5" s="1309"/>
      <c r="CXL5" s="1309"/>
      <c r="CXM5" s="1309"/>
      <c r="CXN5" s="1309"/>
      <c r="CXO5" s="1309"/>
      <c r="CXP5" s="1309"/>
      <c r="CXQ5" s="1309"/>
      <c r="CXR5" s="1309"/>
      <c r="CXS5" s="1309"/>
      <c r="CXT5" s="1309"/>
      <c r="CXU5" s="1309"/>
      <c r="CXV5" s="1309"/>
      <c r="CXW5" s="1309"/>
      <c r="CXX5" s="1309"/>
      <c r="CXY5" s="1309"/>
      <c r="CXZ5" s="1309"/>
      <c r="CYA5" s="1309"/>
      <c r="CYB5" s="1309"/>
      <c r="CYC5" s="1309"/>
      <c r="CYD5" s="1309"/>
      <c r="CYE5" s="1309"/>
      <c r="CYF5" s="1309"/>
      <c r="CYG5" s="1309"/>
      <c r="CYH5" s="1309"/>
      <c r="CYI5" s="1309"/>
      <c r="CYJ5" s="1309"/>
      <c r="CYK5" s="1309"/>
      <c r="CYL5" s="1309"/>
      <c r="CYM5" s="1309"/>
      <c r="CYN5" s="1309"/>
      <c r="CYO5" s="1309"/>
      <c r="CYP5" s="1309"/>
      <c r="CYQ5" s="1309"/>
      <c r="CYR5" s="1309"/>
      <c r="CYS5" s="1309"/>
      <c r="CYT5" s="1309"/>
      <c r="CYU5" s="1309"/>
      <c r="CYV5" s="1309"/>
      <c r="CYW5" s="1309"/>
      <c r="CYX5" s="1309"/>
      <c r="CYY5" s="1309"/>
      <c r="CYZ5" s="1309"/>
      <c r="CZA5" s="1309"/>
      <c r="CZB5" s="1309"/>
      <c r="CZC5" s="1309"/>
      <c r="CZD5" s="1309"/>
      <c r="CZE5" s="1309"/>
      <c r="CZF5" s="1309"/>
      <c r="CZG5" s="1309"/>
      <c r="CZH5" s="1309"/>
      <c r="CZI5" s="1309"/>
      <c r="CZJ5" s="1309"/>
      <c r="CZK5" s="1309"/>
      <c r="CZL5" s="1309"/>
      <c r="CZM5" s="1309"/>
      <c r="CZN5" s="1309"/>
      <c r="CZO5" s="1309"/>
      <c r="CZP5" s="1309"/>
      <c r="CZQ5" s="1309"/>
      <c r="CZR5" s="1309"/>
      <c r="CZS5" s="1309"/>
      <c r="CZT5" s="1309"/>
      <c r="CZU5" s="1309"/>
      <c r="CZV5" s="1309"/>
      <c r="CZW5" s="1309"/>
      <c r="CZX5" s="1309"/>
      <c r="CZY5" s="1309"/>
      <c r="CZZ5" s="1309"/>
      <c r="DAA5" s="1309"/>
      <c r="DAB5" s="1309"/>
      <c r="DAC5" s="1309"/>
      <c r="DAD5" s="1309"/>
      <c r="DAE5" s="1309"/>
      <c r="DAF5" s="1309"/>
      <c r="DAG5" s="1309"/>
      <c r="DAH5" s="1309"/>
      <c r="DAI5" s="1309"/>
      <c r="DAJ5" s="1309"/>
      <c r="DAK5" s="1309"/>
      <c r="DAL5" s="1309"/>
      <c r="DAM5" s="1309"/>
      <c r="DAN5" s="1309"/>
      <c r="DAO5" s="1309"/>
      <c r="DAP5" s="1309"/>
      <c r="DAQ5" s="1309"/>
      <c r="DAR5" s="1309"/>
      <c r="DAS5" s="1309"/>
      <c r="DAT5" s="1309"/>
      <c r="DAU5" s="1309"/>
      <c r="DAV5" s="1309"/>
      <c r="DAW5" s="1309"/>
      <c r="DAX5" s="1309"/>
      <c r="DAY5" s="1309"/>
      <c r="DAZ5" s="1309"/>
      <c r="DBA5" s="1309"/>
      <c r="DBB5" s="1309"/>
      <c r="DBC5" s="1309"/>
      <c r="DBD5" s="1309"/>
      <c r="DBE5" s="1309"/>
      <c r="DBF5" s="1309"/>
      <c r="DBG5" s="1309"/>
      <c r="DBH5" s="1309"/>
      <c r="DBI5" s="1309"/>
      <c r="DBJ5" s="1309"/>
      <c r="DBK5" s="1309"/>
      <c r="DBL5" s="1309"/>
      <c r="DBM5" s="1309"/>
      <c r="DBN5" s="1309"/>
      <c r="DBO5" s="1309"/>
      <c r="DBP5" s="1309"/>
      <c r="DBQ5" s="1309"/>
      <c r="DBR5" s="1309"/>
      <c r="DBS5" s="1309"/>
      <c r="DBT5" s="1309"/>
      <c r="DBU5" s="1309"/>
      <c r="DBV5" s="1309"/>
      <c r="DBW5" s="1309"/>
      <c r="DBX5" s="1309"/>
      <c r="DBY5" s="1309"/>
      <c r="DBZ5" s="1309"/>
      <c r="DCA5" s="1309"/>
      <c r="DCB5" s="1309"/>
      <c r="DCC5" s="1309"/>
      <c r="DCD5" s="1309"/>
      <c r="DCE5" s="1309"/>
      <c r="DCF5" s="1309"/>
      <c r="DCG5" s="1309"/>
      <c r="DCH5" s="1309"/>
      <c r="DCI5" s="1309"/>
      <c r="DCJ5" s="1309"/>
      <c r="DCK5" s="1309"/>
      <c r="DCL5" s="1309"/>
      <c r="DCM5" s="1309"/>
      <c r="DCN5" s="1309"/>
      <c r="DCO5" s="1309"/>
      <c r="DCP5" s="1309"/>
      <c r="DCQ5" s="1309"/>
      <c r="DCR5" s="1309"/>
      <c r="DCS5" s="1309"/>
      <c r="DCT5" s="1309"/>
      <c r="DCU5" s="1309"/>
      <c r="DCV5" s="1309"/>
      <c r="DCW5" s="1309"/>
      <c r="DCX5" s="1309"/>
      <c r="DCY5" s="1309"/>
      <c r="DCZ5" s="1309"/>
      <c r="DDA5" s="1309"/>
      <c r="DDB5" s="1309"/>
      <c r="DDC5" s="1309"/>
      <c r="DDD5" s="1309"/>
      <c r="DDE5" s="1309"/>
      <c r="DDF5" s="1309"/>
      <c r="DDG5" s="1309"/>
      <c r="DDH5" s="1309"/>
      <c r="DDI5" s="1309"/>
      <c r="DDJ5" s="1309"/>
      <c r="DDK5" s="1309"/>
      <c r="DDL5" s="1309"/>
      <c r="DDM5" s="1309"/>
      <c r="DDN5" s="1309"/>
      <c r="DDO5" s="1309"/>
      <c r="DDP5" s="1309"/>
      <c r="DDQ5" s="1309"/>
      <c r="DDR5" s="1309"/>
      <c r="DDS5" s="1309"/>
      <c r="DDT5" s="1309"/>
      <c r="DDU5" s="1309"/>
      <c r="DDV5" s="1309"/>
      <c r="DDW5" s="1309"/>
      <c r="DDX5" s="1309"/>
      <c r="DDY5" s="1309"/>
      <c r="DDZ5" s="1309"/>
      <c r="DEA5" s="1309"/>
      <c r="DEB5" s="1309"/>
      <c r="DEC5" s="1309"/>
      <c r="DED5" s="1309"/>
      <c r="DEE5" s="1309"/>
      <c r="DEF5" s="1309"/>
      <c r="DEG5" s="1309"/>
      <c r="DEH5" s="1309"/>
      <c r="DEI5" s="1309"/>
      <c r="DEJ5" s="1309"/>
      <c r="DEK5" s="1309"/>
      <c r="DEL5" s="1309"/>
      <c r="DEM5" s="1309"/>
      <c r="DEN5" s="1309"/>
      <c r="DEO5" s="1309"/>
      <c r="DEP5" s="1309"/>
      <c r="DEQ5" s="1309"/>
      <c r="DER5" s="1309"/>
      <c r="DES5" s="1309"/>
      <c r="DET5" s="1309"/>
      <c r="DEU5" s="1309"/>
      <c r="DEV5" s="1309"/>
      <c r="DEW5" s="1309"/>
      <c r="DEX5" s="1309"/>
      <c r="DEY5" s="1309"/>
      <c r="DEZ5" s="1309"/>
      <c r="DFA5" s="1309"/>
      <c r="DFB5" s="1309"/>
      <c r="DFC5" s="1309"/>
      <c r="DFD5" s="1309"/>
      <c r="DFE5" s="1309"/>
      <c r="DFF5" s="1309"/>
      <c r="DFG5" s="1309"/>
      <c r="DFH5" s="1309"/>
      <c r="DFI5" s="1309"/>
      <c r="DFJ5" s="1309"/>
      <c r="DFK5" s="1309"/>
      <c r="DFL5" s="1309"/>
      <c r="DFM5" s="1309"/>
      <c r="DFN5" s="1309"/>
      <c r="DFO5" s="1309"/>
      <c r="DFP5" s="1309"/>
      <c r="DFQ5" s="1309"/>
      <c r="DFR5" s="1309"/>
      <c r="DFS5" s="1309"/>
      <c r="DFT5" s="1309"/>
      <c r="DFU5" s="1309"/>
      <c r="DFV5" s="1309"/>
      <c r="DFW5" s="1309"/>
      <c r="DFX5" s="1309"/>
      <c r="DFY5" s="1309"/>
      <c r="DFZ5" s="1309"/>
      <c r="DGA5" s="1309"/>
      <c r="DGB5" s="1309"/>
      <c r="DGC5" s="1309"/>
      <c r="DGD5" s="1309"/>
      <c r="DGE5" s="1309"/>
      <c r="DGF5" s="1309"/>
      <c r="DGG5" s="1309"/>
      <c r="DGH5" s="1309"/>
      <c r="DGI5" s="1309"/>
      <c r="DGJ5" s="1309"/>
      <c r="DGK5" s="1309"/>
      <c r="DGL5" s="1309"/>
      <c r="DGM5" s="1309"/>
      <c r="DGN5" s="1309"/>
      <c r="DGO5" s="1309"/>
      <c r="DGP5" s="1309"/>
      <c r="DGQ5" s="1309"/>
      <c r="DGR5" s="1309"/>
      <c r="DGS5" s="1309"/>
      <c r="DGT5" s="1309"/>
      <c r="DGU5" s="1309"/>
      <c r="DGV5" s="1309"/>
      <c r="DGW5" s="1309"/>
      <c r="DGX5" s="1309"/>
      <c r="DGY5" s="1309"/>
      <c r="DGZ5" s="1309"/>
      <c r="DHA5" s="1309"/>
      <c r="DHB5" s="1309"/>
      <c r="DHC5" s="1309"/>
      <c r="DHD5" s="1309"/>
      <c r="DHE5" s="1309"/>
      <c r="DHF5" s="1309"/>
      <c r="DHG5" s="1309"/>
      <c r="DHH5" s="1309"/>
      <c r="DHI5" s="1309"/>
      <c r="DHJ5" s="1309"/>
      <c r="DHK5" s="1309"/>
      <c r="DHL5" s="1309"/>
      <c r="DHM5" s="1309"/>
      <c r="DHN5" s="1309"/>
      <c r="DHO5" s="1309"/>
      <c r="DHP5" s="1309"/>
      <c r="DHQ5" s="1309"/>
      <c r="DHR5" s="1309"/>
      <c r="DHS5" s="1309"/>
      <c r="DHT5" s="1309"/>
      <c r="DHU5" s="1309"/>
      <c r="DHV5" s="1309"/>
      <c r="DHW5" s="1309"/>
      <c r="DHX5" s="1309"/>
      <c r="DHY5" s="1309"/>
      <c r="DHZ5" s="1309"/>
      <c r="DIA5" s="1309"/>
      <c r="DIB5" s="1309"/>
      <c r="DIC5" s="1309"/>
      <c r="DID5" s="1309"/>
      <c r="DIE5" s="1309"/>
      <c r="DIF5" s="1309"/>
      <c r="DIG5" s="1309"/>
      <c r="DIH5" s="1309"/>
      <c r="DII5" s="1309"/>
      <c r="DIJ5" s="1309"/>
      <c r="DIK5" s="1309"/>
      <c r="DIL5" s="1309"/>
      <c r="DIM5" s="1309"/>
      <c r="DIN5" s="1309"/>
      <c r="DIO5" s="1309"/>
      <c r="DIP5" s="1309"/>
      <c r="DIQ5" s="1309"/>
      <c r="DIR5" s="1309"/>
      <c r="DIS5" s="1309"/>
      <c r="DIT5" s="1309"/>
      <c r="DIU5" s="1309"/>
      <c r="DIV5" s="1309"/>
      <c r="DIW5" s="1309"/>
      <c r="DIX5" s="1309"/>
      <c r="DIY5" s="1309"/>
      <c r="DIZ5" s="1309"/>
      <c r="DJA5" s="1309"/>
      <c r="DJB5" s="1309"/>
      <c r="DJC5" s="1309"/>
      <c r="DJD5" s="1309"/>
      <c r="DJE5" s="1309"/>
      <c r="DJF5" s="1309"/>
      <c r="DJG5" s="1309"/>
      <c r="DJH5" s="1309"/>
      <c r="DJI5" s="1309"/>
      <c r="DJJ5" s="1309"/>
      <c r="DJK5" s="1309"/>
      <c r="DJL5" s="1309"/>
      <c r="DJM5" s="1309"/>
      <c r="DJN5" s="1309"/>
      <c r="DJO5" s="1309"/>
      <c r="DJP5" s="1309"/>
      <c r="DJQ5" s="1309"/>
      <c r="DJR5" s="1309"/>
      <c r="DJS5" s="1309"/>
      <c r="DJT5" s="1309"/>
      <c r="DJU5" s="1309"/>
      <c r="DJV5" s="1309"/>
      <c r="DJW5" s="1309"/>
      <c r="DJX5" s="1309"/>
      <c r="DJY5" s="1309"/>
      <c r="DJZ5" s="1309"/>
      <c r="DKA5" s="1309"/>
      <c r="DKB5" s="1309"/>
      <c r="DKC5" s="1309"/>
      <c r="DKD5" s="1309"/>
      <c r="DKE5" s="1309"/>
      <c r="DKF5" s="1309"/>
      <c r="DKG5" s="1309"/>
      <c r="DKH5" s="1309"/>
      <c r="DKI5" s="1309"/>
      <c r="DKJ5" s="1309"/>
      <c r="DKK5" s="1309"/>
      <c r="DKL5" s="1309"/>
      <c r="DKM5" s="1309"/>
      <c r="DKN5" s="1309"/>
      <c r="DKO5" s="1309"/>
      <c r="DKP5" s="1309"/>
      <c r="DKQ5" s="1309"/>
      <c r="DKR5" s="1309"/>
      <c r="DKS5" s="1309"/>
      <c r="DKT5" s="1309"/>
      <c r="DKU5" s="1309"/>
      <c r="DKV5" s="1309"/>
      <c r="DKW5" s="1309"/>
      <c r="DKX5" s="1309"/>
      <c r="DKY5" s="1309"/>
      <c r="DKZ5" s="1309"/>
      <c r="DLA5" s="1309"/>
      <c r="DLB5" s="1309"/>
      <c r="DLC5" s="1309"/>
      <c r="DLD5" s="1309"/>
      <c r="DLE5" s="1309"/>
      <c r="DLF5" s="1309"/>
      <c r="DLG5" s="1309"/>
      <c r="DLH5" s="1309"/>
      <c r="DLI5" s="1309"/>
      <c r="DLJ5" s="1309"/>
      <c r="DLK5" s="1309"/>
      <c r="DLL5" s="1309"/>
      <c r="DLM5" s="1309"/>
      <c r="DLN5" s="1309"/>
      <c r="DLO5" s="1309"/>
      <c r="DLP5" s="1309"/>
      <c r="DLQ5" s="1309"/>
      <c r="DLR5" s="1309"/>
      <c r="DLS5" s="1309"/>
      <c r="DLT5" s="1309"/>
      <c r="DLU5" s="1309"/>
      <c r="DLV5" s="1309"/>
      <c r="DLW5" s="1309"/>
      <c r="DLX5" s="1309"/>
      <c r="DLY5" s="1309"/>
      <c r="DLZ5" s="1309"/>
      <c r="DMA5" s="1309"/>
      <c r="DMB5" s="1309"/>
      <c r="DMC5" s="1309"/>
      <c r="DMD5" s="1309"/>
      <c r="DME5" s="1309"/>
      <c r="DMF5" s="1309"/>
      <c r="DMG5" s="1309"/>
      <c r="DMH5" s="1309"/>
      <c r="DMI5" s="1309"/>
      <c r="DMJ5" s="1309"/>
      <c r="DMK5" s="1309"/>
      <c r="DML5" s="1309"/>
      <c r="DMM5" s="1309"/>
      <c r="DMN5" s="1309"/>
      <c r="DMO5" s="1309"/>
      <c r="DMP5" s="1309"/>
      <c r="DMQ5" s="1309"/>
      <c r="DMR5" s="1309"/>
      <c r="DMS5" s="1309"/>
      <c r="DMT5" s="1309"/>
      <c r="DMU5" s="1309"/>
      <c r="DMV5" s="1309"/>
      <c r="DMW5" s="1309"/>
      <c r="DMX5" s="1309"/>
      <c r="DMY5" s="1309"/>
      <c r="DMZ5" s="1309"/>
      <c r="DNA5" s="1309"/>
      <c r="DNB5" s="1309"/>
      <c r="DNC5" s="1309"/>
      <c r="DND5" s="1309"/>
      <c r="DNE5" s="1309"/>
      <c r="DNF5" s="1309"/>
      <c r="DNG5" s="1309"/>
      <c r="DNH5" s="1309"/>
      <c r="DNI5" s="1309"/>
      <c r="DNJ5" s="1309"/>
      <c r="DNK5" s="1309"/>
      <c r="DNL5" s="1309"/>
      <c r="DNM5" s="1309"/>
      <c r="DNN5" s="1309"/>
      <c r="DNO5" s="1309"/>
      <c r="DNP5" s="1309"/>
      <c r="DNQ5" s="1309"/>
      <c r="DNR5" s="1309"/>
      <c r="DNS5" s="1309"/>
      <c r="DNT5" s="1309"/>
      <c r="DNU5" s="1309"/>
      <c r="DNV5" s="1309"/>
      <c r="DNW5" s="1309"/>
      <c r="DNX5" s="1309"/>
      <c r="DNY5" s="1309"/>
      <c r="DNZ5" s="1309"/>
      <c r="DOA5" s="1309"/>
      <c r="DOB5" s="1309"/>
      <c r="DOC5" s="1309"/>
      <c r="DOD5" s="1309"/>
      <c r="DOE5" s="1309"/>
      <c r="DOF5" s="1309"/>
      <c r="DOG5" s="1309"/>
      <c r="DOH5" s="1309"/>
      <c r="DOI5" s="1309"/>
      <c r="DOJ5" s="1309"/>
      <c r="DOK5" s="1309"/>
      <c r="DOL5" s="1309"/>
      <c r="DOM5" s="1309"/>
      <c r="DON5" s="1309"/>
      <c r="DOO5" s="1309"/>
      <c r="DOP5" s="1309"/>
      <c r="DOQ5" s="1309"/>
      <c r="DOR5" s="1309"/>
      <c r="DOS5" s="1309"/>
      <c r="DOT5" s="1309"/>
      <c r="DOU5" s="1309"/>
      <c r="DOV5" s="1309"/>
      <c r="DOW5" s="1309"/>
      <c r="DOX5" s="1309"/>
      <c r="DOY5" s="1309"/>
      <c r="DOZ5" s="1309"/>
      <c r="DPA5" s="1309"/>
      <c r="DPB5" s="1309"/>
      <c r="DPC5" s="1309"/>
      <c r="DPD5" s="1309"/>
      <c r="DPE5" s="1309"/>
      <c r="DPF5" s="1309"/>
      <c r="DPG5" s="1309"/>
      <c r="DPH5" s="1309"/>
      <c r="DPI5" s="1309"/>
      <c r="DPJ5" s="1309"/>
      <c r="DPK5" s="1309"/>
      <c r="DPL5" s="1309"/>
      <c r="DPM5" s="1309"/>
      <c r="DPN5" s="1309"/>
      <c r="DPO5" s="1309"/>
      <c r="DPP5" s="1309"/>
      <c r="DPQ5" s="1309"/>
      <c r="DPR5" s="1309"/>
      <c r="DPS5" s="1309"/>
      <c r="DPT5" s="1309"/>
      <c r="DPU5" s="1309"/>
      <c r="DPV5" s="1309"/>
      <c r="DPW5" s="1309"/>
      <c r="DPX5" s="1309"/>
      <c r="DPY5" s="1309"/>
      <c r="DPZ5" s="1309"/>
      <c r="DQA5" s="1309"/>
      <c r="DQB5" s="1309"/>
      <c r="DQC5" s="1309"/>
      <c r="DQD5" s="1309"/>
      <c r="DQE5" s="1309"/>
      <c r="DQF5" s="1309"/>
      <c r="DQG5" s="1309"/>
      <c r="DQH5" s="1309"/>
      <c r="DQI5" s="1309"/>
      <c r="DQJ5" s="1309"/>
      <c r="DQK5" s="1309"/>
      <c r="DQL5" s="1309"/>
      <c r="DQM5" s="1309"/>
      <c r="DQN5" s="1309"/>
      <c r="DQO5" s="1309"/>
      <c r="DQP5" s="1309"/>
      <c r="DQQ5" s="1309"/>
      <c r="DQR5" s="1309"/>
      <c r="DQS5" s="1309"/>
      <c r="DQT5" s="1309"/>
      <c r="DQU5" s="1309"/>
      <c r="DQV5" s="1309"/>
      <c r="DQW5" s="1309"/>
      <c r="DQX5" s="1309"/>
      <c r="DQY5" s="1309"/>
      <c r="DQZ5" s="1309"/>
      <c r="DRA5" s="1309"/>
      <c r="DRB5" s="1309"/>
      <c r="DRC5" s="1309"/>
      <c r="DRD5" s="1309"/>
      <c r="DRE5" s="1309"/>
      <c r="DRF5" s="1309"/>
      <c r="DRG5" s="1309"/>
      <c r="DRH5" s="1309"/>
      <c r="DRI5" s="1309"/>
      <c r="DRJ5" s="1309"/>
      <c r="DRK5" s="1309"/>
      <c r="DRL5" s="1309"/>
      <c r="DRM5" s="1309"/>
      <c r="DRN5" s="1309"/>
      <c r="DRO5" s="1309"/>
      <c r="DRP5" s="1309"/>
      <c r="DRQ5" s="1309"/>
      <c r="DRR5" s="1309"/>
      <c r="DRS5" s="1309"/>
      <c r="DRT5" s="1309"/>
      <c r="DRU5" s="1309"/>
      <c r="DRV5" s="1309"/>
      <c r="DRW5" s="1309"/>
      <c r="DRX5" s="1309"/>
      <c r="DRY5" s="1309"/>
      <c r="DRZ5" s="1309"/>
      <c r="DSA5" s="1309"/>
      <c r="DSB5" s="1309"/>
      <c r="DSC5" s="1309"/>
      <c r="DSD5" s="1309"/>
      <c r="DSE5" s="1309"/>
      <c r="DSF5" s="1309"/>
      <c r="DSG5" s="1309"/>
      <c r="DSH5" s="1309"/>
      <c r="DSI5" s="1309"/>
      <c r="DSJ5" s="1309"/>
      <c r="DSK5" s="1309"/>
      <c r="DSL5" s="1309"/>
      <c r="DSM5" s="1309"/>
      <c r="DSN5" s="1309"/>
      <c r="DSO5" s="1309"/>
      <c r="DSP5" s="1309"/>
      <c r="DSQ5" s="1309"/>
      <c r="DSR5" s="1309"/>
      <c r="DSS5" s="1309"/>
      <c r="DST5" s="1309"/>
      <c r="DSU5" s="1309"/>
      <c r="DSV5" s="1309"/>
      <c r="DSW5" s="1309"/>
      <c r="DSX5" s="1309"/>
      <c r="DSY5" s="1309"/>
      <c r="DSZ5" s="1309"/>
      <c r="DTA5" s="1309"/>
      <c r="DTB5" s="1309"/>
      <c r="DTC5" s="1309"/>
      <c r="DTD5" s="1309"/>
      <c r="DTE5" s="1309"/>
      <c r="DTF5" s="1309"/>
      <c r="DTG5" s="1309"/>
      <c r="DTH5" s="1309"/>
      <c r="DTI5" s="1309"/>
      <c r="DTJ5" s="1309"/>
      <c r="DTK5" s="1309"/>
      <c r="DTL5" s="1309"/>
      <c r="DTM5" s="1309"/>
      <c r="DTN5" s="1309"/>
      <c r="DTO5" s="1309"/>
      <c r="DTP5" s="1309"/>
      <c r="DTQ5" s="1309"/>
      <c r="DTR5" s="1309"/>
      <c r="DTS5" s="1309"/>
      <c r="DTT5" s="1309"/>
      <c r="DTU5" s="1309"/>
      <c r="DTV5" s="1309"/>
      <c r="DTW5" s="1309"/>
      <c r="DTX5" s="1309"/>
      <c r="DTY5" s="1309"/>
      <c r="DTZ5" s="1309"/>
      <c r="DUA5" s="1309"/>
      <c r="DUB5" s="1309"/>
      <c r="DUC5" s="1309"/>
      <c r="DUD5" s="1309"/>
      <c r="DUE5" s="1309"/>
      <c r="DUF5" s="1309"/>
      <c r="DUG5" s="1309"/>
      <c r="DUH5" s="1309"/>
      <c r="DUI5" s="1309"/>
      <c r="DUJ5" s="1309"/>
      <c r="DUK5" s="1309"/>
      <c r="DUL5" s="1309"/>
      <c r="DUM5" s="1309"/>
      <c r="DUN5" s="1309"/>
      <c r="DUO5" s="1309"/>
      <c r="DUP5" s="1309"/>
      <c r="DUQ5" s="1309"/>
      <c r="DUR5" s="1309"/>
      <c r="DUS5" s="1309"/>
      <c r="DUT5" s="1309"/>
      <c r="DUU5" s="1309"/>
      <c r="DUV5" s="1309"/>
      <c r="DUW5" s="1309"/>
      <c r="DUX5" s="1309"/>
      <c r="DUY5" s="1309"/>
      <c r="DUZ5" s="1309"/>
      <c r="DVA5" s="1309"/>
      <c r="DVB5" s="1309"/>
      <c r="DVC5" s="1309"/>
      <c r="DVD5" s="1309"/>
      <c r="DVE5" s="1309"/>
      <c r="DVF5" s="1309"/>
      <c r="DVG5" s="1309"/>
      <c r="DVH5" s="1309"/>
      <c r="DVI5" s="1309"/>
      <c r="DVJ5" s="1309"/>
      <c r="DVK5" s="1309"/>
      <c r="DVL5" s="1309"/>
      <c r="DVM5" s="1309"/>
      <c r="DVN5" s="1309"/>
      <c r="DVO5" s="1309"/>
      <c r="DVP5" s="1309"/>
      <c r="DVQ5" s="1309"/>
      <c r="DVR5" s="1309"/>
      <c r="DVS5" s="1309"/>
      <c r="DVT5" s="1309"/>
      <c r="DVU5" s="1309"/>
      <c r="DVV5" s="1309"/>
      <c r="DVW5" s="1309"/>
      <c r="DVX5" s="1309"/>
      <c r="DVY5" s="1309"/>
      <c r="DVZ5" s="1309"/>
      <c r="DWA5" s="1309"/>
      <c r="DWB5" s="1309"/>
      <c r="DWC5" s="1309"/>
      <c r="DWD5" s="1309"/>
      <c r="DWE5" s="1309"/>
      <c r="DWF5" s="1309"/>
      <c r="DWG5" s="1309"/>
      <c r="DWH5" s="1309"/>
      <c r="DWI5" s="1309"/>
      <c r="DWJ5" s="1309"/>
      <c r="DWK5" s="1309"/>
      <c r="DWL5" s="1309"/>
      <c r="DWM5" s="1309"/>
      <c r="DWN5" s="1309"/>
      <c r="DWO5" s="1309"/>
      <c r="DWP5" s="1309"/>
      <c r="DWQ5" s="1309"/>
      <c r="DWR5" s="1309"/>
      <c r="DWS5" s="1309"/>
      <c r="DWT5" s="1309"/>
      <c r="DWU5" s="1309"/>
      <c r="DWV5" s="1309"/>
      <c r="DWW5" s="1309"/>
      <c r="DWX5" s="1309"/>
      <c r="DWY5" s="1309"/>
      <c r="DWZ5" s="1309"/>
      <c r="DXA5" s="1309"/>
      <c r="DXB5" s="1309"/>
      <c r="DXC5" s="1309"/>
      <c r="DXD5" s="1309"/>
      <c r="DXE5" s="1309"/>
      <c r="DXF5" s="1309"/>
      <c r="DXG5" s="1309"/>
      <c r="DXH5" s="1309"/>
      <c r="DXI5" s="1309"/>
      <c r="DXJ5" s="1309"/>
      <c r="DXK5" s="1309"/>
      <c r="DXL5" s="1309"/>
      <c r="DXM5" s="1309"/>
      <c r="DXN5" s="1309"/>
      <c r="DXO5" s="1309"/>
      <c r="DXP5" s="1309"/>
      <c r="DXQ5" s="1309"/>
      <c r="DXR5" s="1309"/>
      <c r="DXS5" s="1309"/>
      <c r="DXT5" s="1309"/>
      <c r="DXU5" s="1309"/>
      <c r="DXV5" s="1309"/>
      <c r="DXW5" s="1309"/>
      <c r="DXX5" s="1309"/>
      <c r="DXY5" s="1309"/>
      <c r="DXZ5" s="1309"/>
      <c r="DYA5" s="1309"/>
      <c r="DYB5" s="1309"/>
      <c r="DYC5" s="1309"/>
      <c r="DYD5" s="1309"/>
      <c r="DYE5" s="1309"/>
      <c r="DYF5" s="1309"/>
      <c r="DYG5" s="1309"/>
      <c r="DYH5" s="1309"/>
      <c r="DYI5" s="1309"/>
      <c r="DYJ5" s="1309"/>
      <c r="DYK5" s="1309"/>
      <c r="DYL5" s="1309"/>
      <c r="DYM5" s="1309"/>
      <c r="DYN5" s="1309"/>
      <c r="DYO5" s="1309"/>
      <c r="DYP5" s="1309"/>
      <c r="DYQ5" s="1309"/>
      <c r="DYR5" s="1309"/>
      <c r="DYS5" s="1309"/>
      <c r="DYT5" s="1309"/>
      <c r="DYU5" s="1309"/>
      <c r="DYV5" s="1309"/>
      <c r="DYW5" s="1309"/>
      <c r="DYX5" s="1309"/>
      <c r="DYY5" s="1309"/>
      <c r="DYZ5" s="1309"/>
      <c r="DZA5" s="1309"/>
      <c r="DZB5" s="1309"/>
      <c r="DZC5" s="1309"/>
      <c r="DZD5" s="1309"/>
      <c r="DZE5" s="1309"/>
      <c r="DZF5" s="1309"/>
      <c r="DZG5" s="1309"/>
      <c r="DZH5" s="1309"/>
      <c r="DZI5" s="1309"/>
      <c r="DZJ5" s="1309"/>
      <c r="DZK5" s="1309"/>
      <c r="DZL5" s="1309"/>
      <c r="DZM5" s="1309"/>
      <c r="DZN5" s="1309"/>
      <c r="DZO5" s="1309"/>
      <c r="DZP5" s="1309"/>
      <c r="DZQ5" s="1309"/>
      <c r="DZR5" s="1309"/>
      <c r="DZS5" s="1309"/>
      <c r="DZT5" s="1309"/>
      <c r="DZU5" s="1309"/>
      <c r="DZV5" s="1309"/>
      <c r="DZW5" s="1309"/>
      <c r="DZX5" s="1309"/>
      <c r="DZY5" s="1309"/>
      <c r="DZZ5" s="1309"/>
      <c r="EAA5" s="1309"/>
      <c r="EAB5" s="1309"/>
      <c r="EAC5" s="1309"/>
      <c r="EAD5" s="1309"/>
      <c r="EAE5" s="1309"/>
      <c r="EAF5" s="1309"/>
      <c r="EAG5" s="1309"/>
      <c r="EAH5" s="1309"/>
      <c r="EAI5" s="1309"/>
      <c r="EAJ5" s="1309"/>
      <c r="EAK5" s="1309"/>
      <c r="EAL5" s="1309"/>
      <c r="EAM5" s="1309"/>
      <c r="EAN5" s="1309"/>
      <c r="EAO5" s="1309"/>
      <c r="EAP5" s="1309"/>
      <c r="EAQ5" s="1309"/>
      <c r="EAR5" s="1309"/>
      <c r="EAS5" s="1309"/>
      <c r="EAT5" s="1309"/>
      <c r="EAU5" s="1309"/>
      <c r="EAV5" s="1309"/>
      <c r="EAW5" s="1309"/>
      <c r="EAX5" s="1309"/>
      <c r="EAY5" s="1309"/>
      <c r="EAZ5" s="1309"/>
      <c r="EBA5" s="1309"/>
      <c r="EBB5" s="1309"/>
      <c r="EBC5" s="1309"/>
      <c r="EBD5" s="1309"/>
      <c r="EBE5" s="1309"/>
      <c r="EBF5" s="1309"/>
      <c r="EBG5" s="1309"/>
      <c r="EBH5" s="1309"/>
      <c r="EBI5" s="1309"/>
      <c r="EBJ5" s="1309"/>
      <c r="EBK5" s="1309"/>
      <c r="EBL5" s="1309"/>
      <c r="EBM5" s="1309"/>
      <c r="EBN5" s="1309"/>
      <c r="EBO5" s="1309"/>
      <c r="EBP5" s="1309"/>
      <c r="EBQ5" s="1309"/>
      <c r="EBR5" s="1309"/>
      <c r="EBS5" s="1309"/>
      <c r="EBT5" s="1309"/>
      <c r="EBU5" s="1309"/>
      <c r="EBV5" s="1309"/>
      <c r="EBW5" s="1309"/>
      <c r="EBX5" s="1309"/>
      <c r="EBY5" s="1309"/>
      <c r="EBZ5" s="1309"/>
      <c r="ECA5" s="1309"/>
      <c r="ECB5" s="1309"/>
      <c r="ECC5" s="1309"/>
      <c r="ECD5" s="1309"/>
      <c r="ECE5" s="1309"/>
      <c r="ECF5" s="1309"/>
      <c r="ECG5" s="1309"/>
      <c r="ECH5" s="1309"/>
      <c r="ECI5" s="1309"/>
      <c r="ECJ5" s="1309"/>
      <c r="ECK5" s="1309"/>
      <c r="ECL5" s="1309"/>
      <c r="ECM5" s="1309"/>
      <c r="ECN5" s="1309"/>
      <c r="ECO5" s="1309"/>
      <c r="ECP5" s="1309"/>
      <c r="ECQ5" s="1309"/>
      <c r="ECR5" s="1309"/>
      <c r="ECS5" s="1309"/>
      <c r="ECT5" s="1309"/>
      <c r="ECU5" s="1309"/>
      <c r="ECV5" s="1309"/>
      <c r="ECW5" s="1309"/>
      <c r="ECX5" s="1309"/>
      <c r="ECY5" s="1309"/>
      <c r="ECZ5" s="1309"/>
      <c r="EDA5" s="1309"/>
      <c r="EDB5" s="1309"/>
      <c r="EDC5" s="1309"/>
      <c r="EDD5" s="1309"/>
      <c r="EDE5" s="1309"/>
      <c r="EDF5" s="1309"/>
      <c r="EDG5" s="1309"/>
      <c r="EDH5" s="1309"/>
      <c r="EDI5" s="1309"/>
      <c r="EDJ5" s="1309"/>
      <c r="EDK5" s="1309"/>
      <c r="EDL5" s="1309"/>
      <c r="EDM5" s="1309"/>
      <c r="EDN5" s="1309"/>
      <c r="EDO5" s="1309"/>
      <c r="EDP5" s="1309"/>
      <c r="EDQ5" s="1309"/>
      <c r="EDR5" s="1309"/>
      <c r="EDS5" s="1309"/>
      <c r="EDT5" s="1309"/>
      <c r="EDU5" s="1309"/>
      <c r="EDV5" s="1309"/>
      <c r="EDW5" s="1309"/>
      <c r="EDX5" s="1309"/>
      <c r="EDY5" s="1309"/>
      <c r="EDZ5" s="1309"/>
      <c r="EEA5" s="1309"/>
      <c r="EEB5" s="1309"/>
      <c r="EEC5" s="1309"/>
      <c r="EED5" s="1309"/>
      <c r="EEE5" s="1309"/>
      <c r="EEF5" s="1309"/>
      <c r="EEG5" s="1309"/>
      <c r="EEH5" s="1309"/>
      <c r="EEI5" s="1309"/>
      <c r="EEJ5" s="1309"/>
      <c r="EEK5" s="1309"/>
      <c r="EEL5" s="1309"/>
      <c r="EEM5" s="1309"/>
      <c r="EEN5" s="1309"/>
      <c r="EEO5" s="1309"/>
      <c r="EEP5" s="1309"/>
      <c r="EEQ5" s="1309"/>
      <c r="EER5" s="1309"/>
      <c r="EES5" s="1309"/>
      <c r="EET5" s="1309"/>
      <c r="EEU5" s="1309"/>
      <c r="EEV5" s="1309"/>
      <c r="EEW5" s="1309"/>
      <c r="EEX5" s="1309"/>
      <c r="EEY5" s="1309"/>
      <c r="EEZ5" s="1309"/>
      <c r="EFA5" s="1309"/>
      <c r="EFB5" s="1309"/>
      <c r="EFC5" s="1309"/>
      <c r="EFD5" s="1309"/>
      <c r="EFE5" s="1309"/>
      <c r="EFF5" s="1309"/>
      <c r="EFG5" s="1309"/>
      <c r="EFH5" s="1309"/>
      <c r="EFI5" s="1309"/>
      <c r="EFJ5" s="1309"/>
      <c r="EFK5" s="1309"/>
      <c r="EFL5" s="1309"/>
      <c r="EFM5" s="1309"/>
      <c r="EFN5" s="1309"/>
      <c r="EFO5" s="1309"/>
      <c r="EFP5" s="1309"/>
      <c r="EFQ5" s="1309"/>
      <c r="EFR5" s="1309"/>
      <c r="EFS5" s="1309"/>
      <c r="EFT5" s="1309"/>
      <c r="EFU5" s="1309"/>
      <c r="EFV5" s="1309"/>
      <c r="EFW5" s="1309"/>
      <c r="EFX5" s="1309"/>
      <c r="EFY5" s="1309"/>
      <c r="EFZ5" s="1309"/>
      <c r="EGA5" s="1309"/>
      <c r="EGB5" s="1309"/>
      <c r="EGC5" s="1309"/>
      <c r="EGD5" s="1309"/>
      <c r="EGE5" s="1309"/>
      <c r="EGF5" s="1309"/>
      <c r="EGG5" s="1309"/>
      <c r="EGH5" s="1309"/>
      <c r="EGI5" s="1309"/>
      <c r="EGJ5" s="1309"/>
      <c r="EGK5" s="1309"/>
      <c r="EGL5" s="1309"/>
      <c r="EGM5" s="1309"/>
      <c r="EGN5" s="1309"/>
      <c r="EGO5" s="1309"/>
      <c r="EGP5" s="1309"/>
      <c r="EGQ5" s="1309"/>
      <c r="EGR5" s="1309"/>
      <c r="EGS5" s="1309"/>
      <c r="EGT5" s="1309"/>
      <c r="EGU5" s="1309"/>
      <c r="EGV5" s="1309"/>
      <c r="EGW5" s="1309"/>
      <c r="EGX5" s="1309"/>
      <c r="EGY5" s="1309"/>
      <c r="EGZ5" s="1309"/>
      <c r="EHA5" s="1309"/>
      <c r="EHB5" s="1309"/>
      <c r="EHC5" s="1309"/>
      <c r="EHD5" s="1309"/>
      <c r="EHE5" s="1309"/>
      <c r="EHF5" s="1309"/>
      <c r="EHG5" s="1309"/>
      <c r="EHH5" s="1309"/>
      <c r="EHI5" s="1309"/>
      <c r="EHJ5" s="1309"/>
      <c r="EHK5" s="1309"/>
      <c r="EHL5" s="1309"/>
      <c r="EHM5" s="1309"/>
      <c r="EHN5" s="1309"/>
      <c r="EHO5" s="1309"/>
      <c r="EHP5" s="1309"/>
      <c r="EHQ5" s="1309"/>
      <c r="EHR5" s="1309"/>
      <c r="EHS5" s="1309"/>
      <c r="EHT5" s="1309"/>
      <c r="EHU5" s="1309"/>
      <c r="EHV5" s="1309"/>
      <c r="EHW5" s="1309"/>
      <c r="EHX5" s="1309"/>
      <c r="EHY5" s="1309"/>
      <c r="EHZ5" s="1309"/>
      <c r="EIA5" s="1309"/>
      <c r="EIB5" s="1309"/>
      <c r="EIC5" s="1309"/>
      <c r="EID5" s="1309"/>
      <c r="EIE5" s="1309"/>
      <c r="EIF5" s="1309"/>
      <c r="EIG5" s="1309"/>
      <c r="EIH5" s="1309"/>
      <c r="EII5" s="1309"/>
      <c r="EIJ5" s="1309"/>
      <c r="EIK5" s="1309"/>
      <c r="EIL5" s="1309"/>
      <c r="EIM5" s="1309"/>
      <c r="EIN5" s="1309"/>
      <c r="EIO5" s="1309"/>
      <c r="EIP5" s="1309"/>
      <c r="EIQ5" s="1309"/>
      <c r="EIR5" s="1309"/>
      <c r="EIS5" s="1309"/>
      <c r="EIT5" s="1309"/>
      <c r="EIU5" s="1309"/>
      <c r="EIV5" s="1309"/>
      <c r="EIW5" s="1309"/>
      <c r="EIX5" s="1309"/>
      <c r="EIY5" s="1309"/>
      <c r="EIZ5" s="1309"/>
      <c r="EJA5" s="1309"/>
      <c r="EJB5" s="1309"/>
      <c r="EJC5" s="1309"/>
      <c r="EJD5" s="1309"/>
      <c r="EJE5" s="1309"/>
      <c r="EJF5" s="1309"/>
      <c r="EJG5" s="1309"/>
      <c r="EJH5" s="1309"/>
      <c r="EJI5" s="1309"/>
      <c r="EJJ5" s="1309"/>
      <c r="EJK5" s="1309"/>
      <c r="EJL5" s="1309"/>
      <c r="EJM5" s="1309"/>
      <c r="EJN5" s="1309"/>
      <c r="EJO5" s="1309"/>
      <c r="EJP5" s="1309"/>
      <c r="EJQ5" s="1309"/>
      <c r="EJR5" s="1309"/>
      <c r="EJS5" s="1309"/>
      <c r="EJT5" s="1309"/>
      <c r="EJU5" s="1309"/>
      <c r="EJV5" s="1309"/>
      <c r="EJW5" s="1309"/>
      <c r="EJX5" s="1309"/>
      <c r="EJY5" s="1309"/>
      <c r="EJZ5" s="1309"/>
      <c r="EKA5" s="1309"/>
      <c r="EKB5" s="1309"/>
      <c r="EKC5" s="1309"/>
      <c r="EKD5" s="1309"/>
      <c r="EKE5" s="1309"/>
      <c r="EKF5" s="1309"/>
      <c r="EKG5" s="1309"/>
      <c r="EKH5" s="1309"/>
      <c r="EKI5" s="1309"/>
      <c r="EKJ5" s="1309"/>
      <c r="EKK5" s="1309"/>
      <c r="EKL5" s="1309"/>
      <c r="EKM5" s="1309"/>
      <c r="EKN5" s="1309"/>
      <c r="EKO5" s="1309"/>
      <c r="EKP5" s="1309"/>
      <c r="EKQ5" s="1309"/>
      <c r="EKR5" s="1309"/>
      <c r="EKS5" s="1309"/>
      <c r="EKT5" s="1309"/>
      <c r="EKU5" s="1309"/>
      <c r="EKV5" s="1309"/>
      <c r="EKW5" s="1309"/>
      <c r="EKX5" s="1309"/>
      <c r="EKY5" s="1309"/>
      <c r="EKZ5" s="1309"/>
      <c r="ELA5" s="1309"/>
      <c r="ELB5" s="1309"/>
      <c r="ELC5" s="1309"/>
      <c r="ELD5" s="1309"/>
      <c r="ELE5" s="1309"/>
      <c r="ELF5" s="1309"/>
      <c r="ELG5" s="1309"/>
      <c r="ELH5" s="1309"/>
      <c r="ELI5" s="1309"/>
      <c r="ELJ5" s="1309"/>
      <c r="ELK5" s="1309"/>
      <c r="ELL5" s="1309"/>
      <c r="ELM5" s="1309"/>
      <c r="ELN5" s="1309"/>
      <c r="ELO5" s="1309"/>
      <c r="ELP5" s="1309"/>
      <c r="ELQ5" s="1309"/>
      <c r="ELR5" s="1309"/>
      <c r="ELS5" s="1309"/>
      <c r="ELT5" s="1309"/>
      <c r="ELU5" s="1309"/>
      <c r="ELV5" s="1309"/>
      <c r="ELW5" s="1309"/>
      <c r="ELX5" s="1309"/>
      <c r="ELY5" s="1309"/>
      <c r="ELZ5" s="1309"/>
      <c r="EMA5" s="1309"/>
      <c r="EMB5" s="1309"/>
      <c r="EMC5" s="1309"/>
      <c r="EMD5" s="1309"/>
      <c r="EME5" s="1309"/>
      <c r="EMF5" s="1309"/>
      <c r="EMG5" s="1309"/>
      <c r="EMH5" s="1309"/>
      <c r="EMI5" s="1309"/>
      <c r="EMJ5" s="1309"/>
      <c r="EMK5" s="1309"/>
      <c r="EML5" s="1309"/>
      <c r="EMM5" s="1309"/>
      <c r="EMN5" s="1309"/>
      <c r="EMO5" s="1309"/>
      <c r="EMP5" s="1309"/>
      <c r="EMQ5" s="1309"/>
      <c r="EMR5" s="1309"/>
      <c r="EMS5" s="1309"/>
      <c r="EMT5" s="1309"/>
      <c r="EMU5" s="1309"/>
      <c r="EMV5" s="1309"/>
      <c r="EMW5" s="1309"/>
      <c r="EMX5" s="1309"/>
      <c r="EMY5" s="1309"/>
      <c r="EMZ5" s="1309"/>
      <c r="ENA5" s="1309"/>
      <c r="ENB5" s="1309"/>
      <c r="ENC5" s="1309"/>
      <c r="END5" s="1309"/>
      <c r="ENE5" s="1309"/>
      <c r="ENF5" s="1309"/>
      <c r="ENG5" s="1309"/>
      <c r="ENH5" s="1309"/>
      <c r="ENI5" s="1309"/>
      <c r="ENJ5" s="1309"/>
      <c r="ENK5" s="1309"/>
      <c r="ENL5" s="1309"/>
      <c r="ENM5" s="1309"/>
      <c r="ENN5" s="1309"/>
      <c r="ENO5" s="1309"/>
      <c r="ENP5" s="1309"/>
      <c r="ENQ5" s="1309"/>
      <c r="ENR5" s="1309"/>
      <c r="ENS5" s="1309"/>
      <c r="ENT5" s="1309"/>
      <c r="ENU5" s="1309"/>
      <c r="ENV5" s="1309"/>
      <c r="ENW5" s="1309"/>
      <c r="ENX5" s="1309"/>
      <c r="ENY5" s="1309"/>
      <c r="ENZ5" s="1309"/>
      <c r="EOA5" s="1309"/>
      <c r="EOB5" s="1309"/>
      <c r="EOC5" s="1309"/>
      <c r="EOD5" s="1309"/>
      <c r="EOE5" s="1309"/>
      <c r="EOF5" s="1309"/>
      <c r="EOG5" s="1309"/>
      <c r="EOH5" s="1309"/>
      <c r="EOI5" s="1309"/>
      <c r="EOJ5" s="1309"/>
      <c r="EOK5" s="1309"/>
      <c r="EOL5" s="1309"/>
      <c r="EOM5" s="1309"/>
      <c r="EON5" s="1309"/>
      <c r="EOO5" s="1309"/>
      <c r="EOP5" s="1309"/>
      <c r="EOQ5" s="1309"/>
      <c r="EOR5" s="1309"/>
      <c r="EOS5" s="1309"/>
      <c r="EOT5" s="1309"/>
      <c r="EOU5" s="1309"/>
      <c r="EOV5" s="1309"/>
      <c r="EOW5" s="1309"/>
      <c r="EOX5" s="1309"/>
      <c r="EOY5" s="1309"/>
      <c r="EOZ5" s="1309"/>
      <c r="EPA5" s="1309"/>
      <c r="EPB5" s="1309"/>
      <c r="EPC5" s="1309"/>
      <c r="EPD5" s="1309"/>
      <c r="EPE5" s="1309"/>
      <c r="EPF5" s="1309"/>
      <c r="EPG5" s="1309"/>
      <c r="EPH5" s="1309"/>
      <c r="EPI5" s="1309"/>
      <c r="EPJ5" s="1309"/>
      <c r="EPK5" s="1309"/>
      <c r="EPL5" s="1309"/>
      <c r="EPM5" s="1309"/>
      <c r="EPN5" s="1309"/>
      <c r="EPO5" s="1309"/>
      <c r="EPP5" s="1309"/>
      <c r="EPQ5" s="1309"/>
      <c r="EPR5" s="1309"/>
      <c r="EPS5" s="1309"/>
      <c r="EPT5" s="1309"/>
      <c r="EPU5" s="1309"/>
      <c r="EPV5" s="1309"/>
      <c r="EPW5" s="1309"/>
      <c r="EPX5" s="1309"/>
      <c r="EPY5" s="1309"/>
      <c r="EPZ5" s="1309"/>
      <c r="EQA5" s="1309"/>
      <c r="EQB5" s="1309"/>
      <c r="EQC5" s="1309"/>
      <c r="EQD5" s="1309"/>
      <c r="EQE5" s="1309"/>
      <c r="EQF5" s="1309"/>
      <c r="EQG5" s="1309"/>
      <c r="EQH5" s="1309"/>
      <c r="EQI5" s="1309"/>
      <c r="EQJ5" s="1309"/>
      <c r="EQK5" s="1309"/>
      <c r="EQL5" s="1309"/>
      <c r="EQM5" s="1309"/>
      <c r="EQN5" s="1309"/>
      <c r="EQO5" s="1309"/>
      <c r="EQP5" s="1309"/>
      <c r="EQQ5" s="1309"/>
      <c r="EQR5" s="1309"/>
      <c r="EQS5" s="1309"/>
      <c r="EQT5" s="1309"/>
      <c r="EQU5" s="1309"/>
      <c r="EQV5" s="1309"/>
      <c r="EQW5" s="1309"/>
      <c r="EQX5" s="1309"/>
      <c r="EQY5" s="1309"/>
      <c r="EQZ5" s="1309"/>
      <c r="ERA5" s="1309"/>
      <c r="ERB5" s="1309"/>
      <c r="ERC5" s="1309"/>
      <c r="ERD5" s="1309"/>
      <c r="ERE5" s="1309"/>
      <c r="ERF5" s="1309"/>
      <c r="ERG5" s="1309"/>
      <c r="ERH5" s="1309"/>
      <c r="ERI5" s="1309"/>
      <c r="ERJ5" s="1309"/>
      <c r="ERK5" s="1309"/>
      <c r="ERL5" s="1309"/>
      <c r="ERM5" s="1309"/>
      <c r="ERN5" s="1309"/>
      <c r="ERO5" s="1309"/>
      <c r="ERP5" s="1309"/>
      <c r="ERQ5" s="1309"/>
      <c r="ERR5" s="1309"/>
      <c r="ERS5" s="1309"/>
      <c r="ERT5" s="1309"/>
      <c r="ERU5" s="1309"/>
      <c r="ERV5" s="1309"/>
      <c r="ERW5" s="1309"/>
      <c r="ERX5" s="1309"/>
      <c r="ERY5" s="1309"/>
      <c r="ERZ5" s="1309"/>
      <c r="ESA5" s="1309"/>
      <c r="ESB5" s="1309"/>
      <c r="ESC5" s="1309"/>
      <c r="ESD5" s="1309"/>
      <c r="ESE5" s="1309"/>
      <c r="ESF5" s="1309"/>
      <c r="ESG5" s="1309"/>
      <c r="ESH5" s="1309"/>
      <c r="ESI5" s="1309"/>
      <c r="ESJ5" s="1309"/>
      <c r="ESK5" s="1309"/>
      <c r="ESL5" s="1309"/>
      <c r="ESM5" s="1309"/>
      <c r="ESN5" s="1309"/>
      <c r="ESO5" s="1309"/>
      <c r="ESP5" s="1309"/>
      <c r="ESQ5" s="1309"/>
      <c r="ESR5" s="1309"/>
      <c r="ESS5" s="1309"/>
      <c r="EST5" s="1309"/>
      <c r="ESU5" s="1309"/>
      <c r="ESV5" s="1309"/>
      <c r="ESW5" s="1309"/>
      <c r="ESX5" s="1309"/>
      <c r="ESY5" s="1309"/>
      <c r="ESZ5" s="1309"/>
      <c r="ETA5" s="1309"/>
      <c r="ETB5" s="1309"/>
      <c r="ETC5" s="1309"/>
      <c r="ETD5" s="1309"/>
      <c r="ETE5" s="1309"/>
      <c r="ETF5" s="1309"/>
      <c r="ETG5" s="1309"/>
      <c r="ETH5" s="1309"/>
      <c r="ETI5" s="1309"/>
      <c r="ETJ5" s="1309"/>
      <c r="ETK5" s="1309"/>
      <c r="ETL5" s="1309"/>
      <c r="ETM5" s="1309"/>
      <c r="ETN5" s="1309"/>
      <c r="ETO5" s="1309"/>
      <c r="ETP5" s="1309"/>
      <c r="ETQ5" s="1309"/>
      <c r="ETR5" s="1309"/>
      <c r="ETS5" s="1309"/>
      <c r="ETT5" s="1309"/>
      <c r="ETU5" s="1309"/>
      <c r="ETV5" s="1309"/>
      <c r="ETW5" s="1309"/>
      <c r="ETX5" s="1309"/>
      <c r="ETY5" s="1309"/>
      <c r="ETZ5" s="1309"/>
      <c r="EUA5" s="1309"/>
      <c r="EUB5" s="1309"/>
      <c r="EUC5" s="1309"/>
      <c r="EUD5" s="1309"/>
      <c r="EUE5" s="1309"/>
      <c r="EUF5" s="1309"/>
      <c r="EUG5" s="1309"/>
      <c r="EUH5" s="1309"/>
      <c r="EUI5" s="1309"/>
      <c r="EUJ5" s="1309"/>
      <c r="EUK5" s="1309"/>
      <c r="EUL5" s="1309"/>
      <c r="EUM5" s="1309"/>
      <c r="EUN5" s="1309"/>
      <c r="EUO5" s="1309"/>
      <c r="EUP5" s="1309"/>
      <c r="EUQ5" s="1309"/>
      <c r="EUR5" s="1309"/>
      <c r="EUS5" s="1309"/>
      <c r="EUT5" s="1309"/>
      <c r="EUU5" s="1309"/>
      <c r="EUV5" s="1309"/>
      <c r="EUW5" s="1309"/>
      <c r="EUX5" s="1309"/>
      <c r="EUY5" s="1309"/>
      <c r="EUZ5" s="1309"/>
      <c r="EVA5" s="1309"/>
      <c r="EVB5" s="1309"/>
      <c r="EVC5" s="1309"/>
      <c r="EVD5" s="1309"/>
      <c r="EVE5" s="1309"/>
      <c r="EVF5" s="1309"/>
      <c r="EVG5" s="1309"/>
      <c r="EVH5" s="1309"/>
      <c r="EVI5" s="1309"/>
      <c r="EVJ5" s="1309"/>
      <c r="EVK5" s="1309"/>
      <c r="EVL5" s="1309"/>
      <c r="EVM5" s="1309"/>
      <c r="EVN5" s="1309"/>
      <c r="EVO5" s="1309"/>
      <c r="EVP5" s="1309"/>
      <c r="EVQ5" s="1309"/>
      <c r="EVR5" s="1309"/>
      <c r="EVS5" s="1309"/>
      <c r="EVT5" s="1309"/>
      <c r="EVU5" s="1309"/>
      <c r="EVV5" s="1309"/>
      <c r="EVW5" s="1309"/>
      <c r="EVX5" s="1309"/>
      <c r="EVY5" s="1309"/>
      <c r="EVZ5" s="1309"/>
      <c r="EWA5" s="1309"/>
      <c r="EWB5" s="1309"/>
      <c r="EWC5" s="1309"/>
      <c r="EWD5" s="1309"/>
      <c r="EWE5" s="1309"/>
      <c r="EWF5" s="1309"/>
      <c r="EWG5" s="1309"/>
      <c r="EWH5" s="1309"/>
      <c r="EWI5" s="1309"/>
      <c r="EWJ5" s="1309"/>
      <c r="EWK5" s="1309"/>
      <c r="EWL5" s="1309"/>
      <c r="EWM5" s="1309"/>
      <c r="EWN5" s="1309"/>
      <c r="EWO5" s="1309"/>
      <c r="EWP5" s="1309"/>
      <c r="EWQ5" s="1309"/>
      <c r="EWR5" s="1309"/>
      <c r="EWS5" s="1309"/>
      <c r="EWT5" s="1309"/>
      <c r="EWU5" s="1309"/>
      <c r="EWV5" s="1309"/>
      <c r="EWW5" s="1309"/>
      <c r="EWX5" s="1309"/>
      <c r="EWY5" s="1309"/>
      <c r="EWZ5" s="1309"/>
      <c r="EXA5" s="1309"/>
      <c r="EXB5" s="1309"/>
      <c r="EXC5" s="1309"/>
      <c r="EXD5" s="1309"/>
      <c r="EXE5" s="1309"/>
      <c r="EXF5" s="1309"/>
      <c r="EXG5" s="1309"/>
      <c r="EXH5" s="1309"/>
      <c r="EXI5" s="1309"/>
      <c r="EXJ5" s="1309"/>
      <c r="EXK5" s="1309"/>
      <c r="EXL5" s="1309"/>
      <c r="EXM5" s="1309"/>
      <c r="EXN5" s="1309"/>
      <c r="EXO5" s="1309"/>
      <c r="EXP5" s="1309"/>
      <c r="EXQ5" s="1309"/>
      <c r="EXR5" s="1309"/>
      <c r="EXS5" s="1309"/>
      <c r="EXT5" s="1309"/>
      <c r="EXU5" s="1309"/>
      <c r="EXV5" s="1309"/>
      <c r="EXW5" s="1309"/>
      <c r="EXX5" s="1309"/>
      <c r="EXY5" s="1309"/>
      <c r="EXZ5" s="1309"/>
      <c r="EYA5" s="1309"/>
      <c r="EYB5" s="1309"/>
      <c r="EYC5" s="1309"/>
      <c r="EYD5" s="1309"/>
      <c r="EYE5" s="1309"/>
      <c r="EYF5" s="1309"/>
      <c r="EYG5" s="1309"/>
      <c r="EYH5" s="1309"/>
      <c r="EYI5" s="1309"/>
      <c r="EYJ5" s="1309"/>
      <c r="EYK5" s="1309"/>
      <c r="EYL5" s="1309"/>
      <c r="EYM5" s="1309"/>
      <c r="EYN5" s="1309"/>
      <c r="EYO5" s="1309"/>
      <c r="EYP5" s="1309"/>
      <c r="EYQ5" s="1309"/>
      <c r="EYR5" s="1309"/>
      <c r="EYS5" s="1309"/>
      <c r="EYT5" s="1309"/>
      <c r="EYU5" s="1309"/>
      <c r="EYV5" s="1309"/>
      <c r="EYW5" s="1309"/>
      <c r="EYX5" s="1309"/>
      <c r="EYY5" s="1309"/>
      <c r="EYZ5" s="1309"/>
      <c r="EZA5" s="1309"/>
      <c r="EZB5" s="1309"/>
      <c r="EZC5" s="1309"/>
      <c r="EZD5" s="1309"/>
      <c r="EZE5" s="1309"/>
      <c r="EZF5" s="1309"/>
      <c r="EZG5" s="1309"/>
      <c r="EZH5" s="1309"/>
      <c r="EZI5" s="1309"/>
      <c r="EZJ5" s="1309"/>
      <c r="EZK5" s="1309"/>
      <c r="EZL5" s="1309"/>
      <c r="EZM5" s="1309"/>
      <c r="EZN5" s="1309"/>
      <c r="EZO5" s="1309"/>
      <c r="EZP5" s="1309"/>
      <c r="EZQ5" s="1309"/>
      <c r="EZR5" s="1309"/>
      <c r="EZS5" s="1309"/>
      <c r="EZT5" s="1309"/>
      <c r="EZU5" s="1309"/>
      <c r="EZV5" s="1309"/>
      <c r="EZW5" s="1309"/>
      <c r="EZX5" s="1309"/>
      <c r="EZY5" s="1309"/>
      <c r="EZZ5" s="1309"/>
      <c r="FAA5" s="1309"/>
      <c r="FAB5" s="1309"/>
      <c r="FAC5" s="1309"/>
      <c r="FAD5" s="1309"/>
      <c r="FAE5" s="1309"/>
      <c r="FAF5" s="1309"/>
      <c r="FAG5" s="1309"/>
      <c r="FAH5" s="1309"/>
      <c r="FAI5" s="1309"/>
      <c r="FAJ5" s="1309"/>
      <c r="FAK5" s="1309"/>
      <c r="FAL5" s="1309"/>
      <c r="FAM5" s="1309"/>
      <c r="FAN5" s="1309"/>
      <c r="FAO5" s="1309"/>
      <c r="FAP5" s="1309"/>
      <c r="FAQ5" s="1309"/>
      <c r="FAR5" s="1309"/>
      <c r="FAS5" s="1309"/>
      <c r="FAT5" s="1309"/>
      <c r="FAU5" s="1309"/>
      <c r="FAV5" s="1309"/>
      <c r="FAW5" s="1309"/>
      <c r="FAX5" s="1309"/>
      <c r="FAY5" s="1309"/>
      <c r="FAZ5" s="1309"/>
      <c r="FBA5" s="1309"/>
      <c r="FBB5" s="1309"/>
      <c r="FBC5" s="1309"/>
      <c r="FBD5" s="1309"/>
      <c r="FBE5" s="1309"/>
      <c r="FBF5" s="1309"/>
      <c r="FBG5" s="1309"/>
      <c r="FBH5" s="1309"/>
      <c r="FBI5" s="1309"/>
      <c r="FBJ5" s="1309"/>
      <c r="FBK5" s="1309"/>
      <c r="FBL5" s="1309"/>
      <c r="FBM5" s="1309"/>
      <c r="FBN5" s="1309"/>
      <c r="FBO5" s="1309"/>
      <c r="FBP5" s="1309"/>
      <c r="FBQ5" s="1309"/>
      <c r="FBR5" s="1309"/>
      <c r="FBS5" s="1309"/>
      <c r="FBT5" s="1309"/>
      <c r="FBU5" s="1309"/>
      <c r="FBV5" s="1309"/>
      <c r="FBW5" s="1309"/>
      <c r="FBX5" s="1309"/>
      <c r="FBY5" s="1309"/>
      <c r="FBZ5" s="1309"/>
      <c r="FCA5" s="1309"/>
      <c r="FCB5" s="1309"/>
      <c r="FCC5" s="1309"/>
      <c r="FCD5" s="1309"/>
      <c r="FCE5" s="1309"/>
      <c r="FCF5" s="1309"/>
      <c r="FCG5" s="1309"/>
      <c r="FCH5" s="1309"/>
      <c r="FCI5" s="1309"/>
      <c r="FCJ5" s="1309"/>
      <c r="FCK5" s="1309"/>
      <c r="FCL5" s="1309"/>
      <c r="FCM5" s="1309"/>
      <c r="FCN5" s="1309"/>
      <c r="FCO5" s="1309"/>
      <c r="FCP5" s="1309"/>
      <c r="FCQ5" s="1309"/>
      <c r="FCR5" s="1309"/>
      <c r="FCS5" s="1309"/>
      <c r="FCT5" s="1309"/>
      <c r="FCU5" s="1309"/>
      <c r="FCV5" s="1309"/>
      <c r="FCW5" s="1309"/>
      <c r="FCX5" s="1309"/>
      <c r="FCY5" s="1309"/>
      <c r="FCZ5" s="1309"/>
      <c r="FDA5" s="1309"/>
      <c r="FDB5" s="1309"/>
      <c r="FDC5" s="1309"/>
      <c r="FDD5" s="1309"/>
      <c r="FDE5" s="1309"/>
      <c r="FDF5" s="1309"/>
      <c r="FDG5" s="1309"/>
      <c r="FDH5" s="1309"/>
      <c r="FDI5" s="1309"/>
      <c r="FDJ5" s="1309"/>
      <c r="FDK5" s="1309"/>
      <c r="FDL5" s="1309"/>
      <c r="FDM5" s="1309"/>
      <c r="FDN5" s="1309"/>
      <c r="FDO5" s="1309"/>
      <c r="FDP5" s="1309"/>
      <c r="FDQ5" s="1309"/>
      <c r="FDR5" s="1309"/>
      <c r="FDS5" s="1309"/>
      <c r="FDT5" s="1309"/>
      <c r="FDU5" s="1309"/>
      <c r="FDV5" s="1309"/>
      <c r="FDW5" s="1309"/>
      <c r="FDX5" s="1309"/>
      <c r="FDY5" s="1309"/>
      <c r="FDZ5" s="1309"/>
      <c r="FEA5" s="1309"/>
      <c r="FEB5" s="1309"/>
      <c r="FEC5" s="1309"/>
      <c r="FED5" s="1309"/>
      <c r="FEE5" s="1309"/>
      <c r="FEF5" s="1309"/>
      <c r="FEG5" s="1309"/>
      <c r="FEH5" s="1309"/>
      <c r="FEI5" s="1309"/>
      <c r="FEJ5" s="1309"/>
      <c r="FEK5" s="1309"/>
      <c r="FEL5" s="1309"/>
      <c r="FEM5" s="1309"/>
      <c r="FEN5" s="1309"/>
      <c r="FEO5" s="1309"/>
      <c r="FEP5" s="1309"/>
      <c r="FEQ5" s="1309"/>
      <c r="FER5" s="1309"/>
      <c r="FES5" s="1309"/>
      <c r="FET5" s="1309"/>
      <c r="FEU5" s="1309"/>
      <c r="FEV5" s="1309"/>
      <c r="FEW5" s="1309"/>
      <c r="FEX5" s="1309"/>
      <c r="FEY5" s="1309"/>
      <c r="FEZ5" s="1309"/>
      <c r="FFA5" s="1309"/>
      <c r="FFB5" s="1309"/>
      <c r="FFC5" s="1309"/>
      <c r="FFD5" s="1309"/>
      <c r="FFE5" s="1309"/>
      <c r="FFF5" s="1309"/>
      <c r="FFG5" s="1309"/>
      <c r="FFH5" s="1309"/>
      <c r="FFI5" s="1309"/>
      <c r="FFJ5" s="1309"/>
      <c r="FFK5" s="1309"/>
      <c r="FFL5" s="1309"/>
      <c r="FFM5" s="1309"/>
      <c r="FFN5" s="1309"/>
      <c r="FFO5" s="1309"/>
      <c r="FFP5" s="1309"/>
      <c r="FFQ5" s="1309"/>
      <c r="FFR5" s="1309"/>
      <c r="FFS5" s="1309"/>
      <c r="FFT5" s="1309"/>
      <c r="FFU5" s="1309"/>
      <c r="FFV5" s="1309"/>
      <c r="FFW5" s="1309"/>
      <c r="FFX5" s="1309"/>
      <c r="FFY5" s="1309"/>
      <c r="FFZ5" s="1309"/>
      <c r="FGA5" s="1309"/>
      <c r="FGB5" s="1309"/>
      <c r="FGC5" s="1309"/>
      <c r="FGD5" s="1309"/>
      <c r="FGE5" s="1309"/>
      <c r="FGF5" s="1309"/>
      <c r="FGG5" s="1309"/>
      <c r="FGH5" s="1309"/>
      <c r="FGI5" s="1309"/>
      <c r="FGJ5" s="1309"/>
      <c r="FGK5" s="1309"/>
      <c r="FGL5" s="1309"/>
      <c r="FGM5" s="1309"/>
      <c r="FGN5" s="1309"/>
      <c r="FGO5" s="1309"/>
      <c r="FGP5" s="1309"/>
      <c r="FGQ5" s="1309"/>
      <c r="FGR5" s="1309"/>
      <c r="FGS5" s="1309"/>
      <c r="FGT5" s="1309"/>
      <c r="FGU5" s="1309"/>
      <c r="FGV5" s="1309"/>
      <c r="FGW5" s="1309"/>
      <c r="FGX5" s="1309"/>
      <c r="FGY5" s="1309"/>
      <c r="FGZ5" s="1309"/>
      <c r="FHA5" s="1309"/>
      <c r="FHB5" s="1309"/>
      <c r="FHC5" s="1309"/>
      <c r="FHD5" s="1309"/>
      <c r="FHE5" s="1309"/>
      <c r="FHF5" s="1309"/>
      <c r="FHG5" s="1309"/>
      <c r="FHH5" s="1309"/>
      <c r="FHI5" s="1309"/>
      <c r="FHJ5" s="1309"/>
      <c r="FHK5" s="1309"/>
      <c r="FHL5" s="1309"/>
      <c r="FHM5" s="1309"/>
      <c r="FHN5" s="1309"/>
      <c r="FHO5" s="1309"/>
      <c r="FHP5" s="1309"/>
      <c r="FHQ5" s="1309"/>
      <c r="FHR5" s="1309"/>
      <c r="FHS5" s="1309"/>
      <c r="FHT5" s="1309"/>
      <c r="FHU5" s="1309"/>
      <c r="FHV5" s="1309"/>
      <c r="FHW5" s="1309"/>
      <c r="FHX5" s="1309"/>
      <c r="FHY5" s="1309"/>
      <c r="FHZ5" s="1309"/>
      <c r="FIA5" s="1309"/>
      <c r="FIB5" s="1309"/>
      <c r="FIC5" s="1309"/>
      <c r="FID5" s="1309"/>
      <c r="FIE5" s="1309"/>
      <c r="FIF5" s="1309"/>
      <c r="FIG5" s="1309"/>
      <c r="FIH5" s="1309"/>
      <c r="FII5" s="1309"/>
      <c r="FIJ5" s="1309"/>
      <c r="FIK5" s="1309"/>
      <c r="FIL5" s="1309"/>
      <c r="FIM5" s="1309"/>
      <c r="FIN5" s="1309"/>
      <c r="FIO5" s="1309"/>
      <c r="FIP5" s="1309"/>
      <c r="FIQ5" s="1309"/>
      <c r="FIR5" s="1309"/>
      <c r="FIS5" s="1309"/>
      <c r="FIT5" s="1309"/>
      <c r="FIU5" s="1309"/>
      <c r="FIV5" s="1309"/>
      <c r="FIW5" s="1309"/>
      <c r="FIX5" s="1309"/>
      <c r="FIY5" s="1309"/>
      <c r="FIZ5" s="1309"/>
      <c r="FJA5" s="1309"/>
      <c r="FJB5" s="1309"/>
      <c r="FJC5" s="1309"/>
      <c r="FJD5" s="1309"/>
      <c r="FJE5" s="1309"/>
      <c r="FJF5" s="1309"/>
      <c r="FJG5" s="1309"/>
      <c r="FJH5" s="1309"/>
      <c r="FJI5" s="1309"/>
      <c r="FJJ5" s="1309"/>
      <c r="FJK5" s="1309"/>
      <c r="FJL5" s="1309"/>
      <c r="FJM5" s="1309"/>
      <c r="FJN5" s="1309"/>
      <c r="FJO5" s="1309"/>
      <c r="FJP5" s="1309"/>
      <c r="FJQ5" s="1309"/>
      <c r="FJR5" s="1309"/>
      <c r="FJS5" s="1309"/>
      <c r="FJT5" s="1309"/>
      <c r="FJU5" s="1309"/>
      <c r="FJV5" s="1309"/>
      <c r="FJW5" s="1309"/>
      <c r="FJX5" s="1309"/>
      <c r="FJY5" s="1309"/>
      <c r="FJZ5" s="1309"/>
      <c r="FKA5" s="1309"/>
      <c r="FKB5" s="1309"/>
      <c r="FKC5" s="1309"/>
      <c r="FKD5" s="1309"/>
      <c r="FKE5" s="1309"/>
      <c r="FKF5" s="1309"/>
      <c r="FKG5" s="1309"/>
      <c r="FKH5" s="1309"/>
      <c r="FKI5" s="1309"/>
      <c r="FKJ5" s="1309"/>
      <c r="FKK5" s="1309"/>
      <c r="FKL5" s="1309"/>
      <c r="FKM5" s="1309"/>
      <c r="FKN5" s="1309"/>
      <c r="FKO5" s="1309"/>
      <c r="FKP5" s="1309"/>
      <c r="FKQ5" s="1309"/>
      <c r="FKR5" s="1309"/>
      <c r="FKS5" s="1309"/>
      <c r="FKT5" s="1309"/>
      <c r="FKU5" s="1309"/>
      <c r="FKV5" s="1309"/>
      <c r="FKW5" s="1309"/>
      <c r="FKX5" s="1309"/>
      <c r="FKY5" s="1309"/>
      <c r="FKZ5" s="1309"/>
      <c r="FLA5" s="1309"/>
      <c r="FLB5" s="1309"/>
      <c r="FLC5" s="1309"/>
      <c r="FLD5" s="1309"/>
      <c r="FLE5" s="1309"/>
      <c r="FLF5" s="1309"/>
      <c r="FLG5" s="1309"/>
      <c r="FLH5" s="1309"/>
      <c r="FLI5" s="1309"/>
      <c r="FLJ5" s="1309"/>
      <c r="FLK5" s="1309"/>
      <c r="FLL5" s="1309"/>
      <c r="FLM5" s="1309"/>
      <c r="FLN5" s="1309"/>
      <c r="FLO5" s="1309"/>
      <c r="FLP5" s="1309"/>
      <c r="FLQ5" s="1309"/>
      <c r="FLR5" s="1309"/>
      <c r="FLS5" s="1309"/>
      <c r="FLT5" s="1309"/>
      <c r="FLU5" s="1309"/>
      <c r="FLV5" s="1309"/>
      <c r="FLW5" s="1309"/>
      <c r="FLX5" s="1309"/>
      <c r="FLY5" s="1309"/>
      <c r="FLZ5" s="1309"/>
      <c r="FMA5" s="1309"/>
      <c r="FMB5" s="1309"/>
      <c r="FMC5" s="1309"/>
      <c r="FMD5" s="1309"/>
      <c r="FME5" s="1309"/>
      <c r="FMF5" s="1309"/>
      <c r="FMG5" s="1309"/>
      <c r="FMH5" s="1309"/>
      <c r="FMI5" s="1309"/>
      <c r="FMJ5" s="1309"/>
      <c r="FMK5" s="1309"/>
      <c r="FML5" s="1309"/>
      <c r="FMM5" s="1309"/>
      <c r="FMN5" s="1309"/>
      <c r="FMO5" s="1309"/>
      <c r="FMP5" s="1309"/>
      <c r="FMQ5" s="1309"/>
      <c r="FMR5" s="1309"/>
      <c r="FMS5" s="1309"/>
      <c r="FMT5" s="1309"/>
      <c r="FMU5" s="1309"/>
      <c r="FMV5" s="1309"/>
      <c r="FMW5" s="1309"/>
      <c r="FMX5" s="1309"/>
      <c r="FMY5" s="1309"/>
      <c r="FMZ5" s="1309"/>
      <c r="FNA5" s="1309"/>
      <c r="FNB5" s="1309"/>
      <c r="FNC5" s="1309"/>
      <c r="FND5" s="1309"/>
      <c r="FNE5" s="1309"/>
      <c r="FNF5" s="1309"/>
      <c r="FNG5" s="1309"/>
      <c r="FNH5" s="1309"/>
      <c r="FNI5" s="1309"/>
      <c r="FNJ5" s="1309"/>
      <c r="FNK5" s="1309"/>
      <c r="FNL5" s="1309"/>
      <c r="FNM5" s="1309"/>
      <c r="FNN5" s="1309"/>
      <c r="FNO5" s="1309"/>
      <c r="FNP5" s="1309"/>
      <c r="FNQ5" s="1309"/>
      <c r="FNR5" s="1309"/>
      <c r="FNS5" s="1309"/>
      <c r="FNT5" s="1309"/>
      <c r="FNU5" s="1309"/>
      <c r="FNV5" s="1309"/>
      <c r="FNW5" s="1309"/>
      <c r="FNX5" s="1309"/>
      <c r="FNY5" s="1309"/>
      <c r="FNZ5" s="1309"/>
      <c r="FOA5" s="1309"/>
      <c r="FOB5" s="1309"/>
      <c r="FOC5" s="1309"/>
      <c r="FOD5" s="1309"/>
      <c r="FOE5" s="1309"/>
      <c r="FOF5" s="1309"/>
      <c r="FOG5" s="1309"/>
      <c r="FOH5" s="1309"/>
      <c r="FOI5" s="1309"/>
      <c r="FOJ5" s="1309"/>
      <c r="FOK5" s="1309"/>
      <c r="FOL5" s="1309"/>
      <c r="FOM5" s="1309"/>
      <c r="FON5" s="1309"/>
      <c r="FOO5" s="1309"/>
      <c r="FOP5" s="1309"/>
      <c r="FOQ5" s="1309"/>
      <c r="FOR5" s="1309"/>
      <c r="FOS5" s="1309"/>
      <c r="FOT5" s="1309"/>
      <c r="FOU5" s="1309"/>
      <c r="FOV5" s="1309"/>
      <c r="FOW5" s="1309"/>
      <c r="FOX5" s="1309"/>
      <c r="FOY5" s="1309"/>
      <c r="FOZ5" s="1309"/>
      <c r="FPA5" s="1309"/>
      <c r="FPB5" s="1309"/>
      <c r="FPC5" s="1309"/>
      <c r="FPD5" s="1309"/>
      <c r="FPE5" s="1309"/>
      <c r="FPF5" s="1309"/>
      <c r="FPG5" s="1309"/>
      <c r="FPH5" s="1309"/>
      <c r="FPI5" s="1309"/>
      <c r="FPJ5" s="1309"/>
      <c r="FPK5" s="1309"/>
      <c r="FPL5" s="1309"/>
      <c r="FPM5" s="1309"/>
      <c r="FPN5" s="1309"/>
      <c r="FPO5" s="1309"/>
      <c r="FPP5" s="1309"/>
      <c r="FPQ5" s="1309"/>
      <c r="FPR5" s="1309"/>
      <c r="FPS5" s="1309"/>
      <c r="FPT5" s="1309"/>
      <c r="FPU5" s="1309"/>
      <c r="FPV5" s="1309"/>
      <c r="FPW5" s="1309"/>
      <c r="FPX5" s="1309"/>
      <c r="FPY5" s="1309"/>
      <c r="FPZ5" s="1309"/>
      <c r="FQA5" s="1309"/>
      <c r="FQB5" s="1309"/>
      <c r="FQC5" s="1309"/>
      <c r="FQD5" s="1309"/>
      <c r="FQE5" s="1309"/>
      <c r="FQF5" s="1309"/>
      <c r="FQG5" s="1309"/>
      <c r="FQH5" s="1309"/>
      <c r="FQI5" s="1309"/>
      <c r="FQJ5" s="1309"/>
      <c r="FQK5" s="1309"/>
      <c r="FQL5" s="1309"/>
      <c r="FQM5" s="1309"/>
      <c r="FQN5" s="1309"/>
      <c r="FQO5" s="1309"/>
      <c r="FQP5" s="1309"/>
      <c r="FQQ5" s="1309"/>
      <c r="FQR5" s="1309"/>
      <c r="FQS5" s="1309"/>
      <c r="FQT5" s="1309"/>
      <c r="FQU5" s="1309"/>
      <c r="FQV5" s="1309"/>
      <c r="FQW5" s="1309"/>
      <c r="FQX5" s="1309"/>
      <c r="FQY5" s="1309"/>
      <c r="FQZ5" s="1309"/>
      <c r="FRA5" s="1309"/>
      <c r="FRB5" s="1309"/>
      <c r="FRC5" s="1309"/>
      <c r="FRD5" s="1309"/>
      <c r="FRE5" s="1309"/>
      <c r="FRF5" s="1309"/>
      <c r="FRG5" s="1309"/>
      <c r="FRH5" s="1309"/>
      <c r="FRI5" s="1309"/>
      <c r="FRJ5" s="1309"/>
      <c r="FRK5" s="1309"/>
      <c r="FRL5" s="1309"/>
      <c r="FRM5" s="1309"/>
      <c r="FRN5" s="1309"/>
      <c r="FRO5" s="1309"/>
      <c r="FRP5" s="1309"/>
      <c r="FRQ5" s="1309"/>
      <c r="FRR5" s="1309"/>
      <c r="FRS5" s="1309"/>
      <c r="FRT5" s="1309"/>
      <c r="FRU5" s="1309"/>
      <c r="FRV5" s="1309"/>
      <c r="FRW5" s="1309"/>
      <c r="FRX5" s="1309"/>
      <c r="FRY5" s="1309"/>
      <c r="FRZ5" s="1309"/>
      <c r="FSA5" s="1309"/>
      <c r="FSB5" s="1309"/>
      <c r="FSC5" s="1309"/>
      <c r="FSD5" s="1309"/>
      <c r="FSE5" s="1309"/>
      <c r="FSF5" s="1309"/>
      <c r="FSG5" s="1309"/>
      <c r="FSH5" s="1309"/>
      <c r="FSI5" s="1309"/>
      <c r="FSJ5" s="1309"/>
      <c r="FSK5" s="1309"/>
      <c r="FSL5" s="1309"/>
      <c r="FSM5" s="1309"/>
      <c r="FSN5" s="1309"/>
      <c r="FSO5" s="1309"/>
      <c r="FSP5" s="1309"/>
      <c r="FSQ5" s="1309"/>
      <c r="FSR5" s="1309"/>
      <c r="FSS5" s="1309"/>
      <c r="FST5" s="1309"/>
      <c r="FSU5" s="1309"/>
      <c r="FSV5" s="1309"/>
      <c r="FSW5" s="1309"/>
      <c r="FSX5" s="1309"/>
      <c r="FSY5" s="1309"/>
      <c r="FSZ5" s="1309"/>
      <c r="FTA5" s="1309"/>
      <c r="FTB5" s="1309"/>
      <c r="FTC5" s="1309"/>
      <c r="FTD5" s="1309"/>
      <c r="FTE5" s="1309"/>
      <c r="FTF5" s="1309"/>
      <c r="FTG5" s="1309"/>
      <c r="FTH5" s="1309"/>
      <c r="FTI5" s="1309"/>
      <c r="FTJ5" s="1309"/>
      <c r="FTK5" s="1309"/>
      <c r="FTL5" s="1309"/>
      <c r="FTM5" s="1309"/>
      <c r="FTN5" s="1309"/>
      <c r="FTO5" s="1309"/>
      <c r="FTP5" s="1309"/>
      <c r="FTQ5" s="1309"/>
      <c r="FTR5" s="1309"/>
      <c r="FTS5" s="1309"/>
      <c r="FTT5" s="1309"/>
      <c r="FTU5" s="1309"/>
      <c r="FTV5" s="1309"/>
      <c r="FTW5" s="1309"/>
      <c r="FTX5" s="1309"/>
      <c r="FTY5" s="1309"/>
      <c r="FTZ5" s="1309"/>
      <c r="FUA5" s="1309"/>
      <c r="FUB5" s="1309"/>
      <c r="FUC5" s="1309"/>
      <c r="FUD5" s="1309"/>
      <c r="FUE5" s="1309"/>
      <c r="FUF5" s="1309"/>
      <c r="FUG5" s="1309"/>
      <c r="FUH5" s="1309"/>
      <c r="FUI5" s="1309"/>
      <c r="FUJ5" s="1309"/>
      <c r="FUK5" s="1309"/>
      <c r="FUL5" s="1309"/>
      <c r="FUM5" s="1309"/>
      <c r="FUN5" s="1309"/>
      <c r="FUO5" s="1309"/>
      <c r="FUP5" s="1309"/>
      <c r="FUQ5" s="1309"/>
      <c r="FUR5" s="1309"/>
      <c r="FUS5" s="1309"/>
      <c r="FUT5" s="1309"/>
      <c r="FUU5" s="1309"/>
      <c r="FUV5" s="1309"/>
      <c r="FUW5" s="1309"/>
      <c r="FUX5" s="1309"/>
      <c r="FUY5" s="1309"/>
      <c r="FUZ5" s="1309"/>
      <c r="FVA5" s="1309"/>
      <c r="FVB5" s="1309"/>
      <c r="FVC5" s="1309"/>
      <c r="FVD5" s="1309"/>
      <c r="FVE5" s="1309"/>
      <c r="FVF5" s="1309"/>
      <c r="FVG5" s="1309"/>
      <c r="FVH5" s="1309"/>
      <c r="FVI5" s="1309"/>
      <c r="FVJ5" s="1309"/>
      <c r="FVK5" s="1309"/>
      <c r="FVL5" s="1309"/>
      <c r="FVM5" s="1309"/>
      <c r="FVN5" s="1309"/>
      <c r="FVO5" s="1309"/>
      <c r="FVP5" s="1309"/>
      <c r="FVQ5" s="1309"/>
      <c r="FVR5" s="1309"/>
      <c r="FVS5" s="1309"/>
      <c r="FVT5" s="1309"/>
      <c r="FVU5" s="1309"/>
      <c r="FVV5" s="1309"/>
      <c r="FVW5" s="1309"/>
      <c r="FVX5" s="1309"/>
      <c r="FVY5" s="1309"/>
      <c r="FVZ5" s="1309"/>
      <c r="FWA5" s="1309"/>
      <c r="FWB5" s="1309"/>
      <c r="FWC5" s="1309"/>
      <c r="FWD5" s="1309"/>
      <c r="FWE5" s="1309"/>
      <c r="FWF5" s="1309"/>
      <c r="FWG5" s="1309"/>
      <c r="FWH5" s="1309"/>
      <c r="FWI5" s="1309"/>
      <c r="FWJ5" s="1309"/>
      <c r="FWK5" s="1309"/>
      <c r="FWL5" s="1309"/>
      <c r="FWM5" s="1309"/>
      <c r="FWN5" s="1309"/>
      <c r="FWO5" s="1309"/>
      <c r="FWP5" s="1309"/>
      <c r="FWQ5" s="1309"/>
      <c r="FWR5" s="1309"/>
      <c r="FWS5" s="1309"/>
      <c r="FWT5" s="1309"/>
      <c r="FWU5" s="1309"/>
      <c r="FWV5" s="1309"/>
      <c r="FWW5" s="1309"/>
      <c r="FWX5" s="1309"/>
      <c r="FWY5" s="1309"/>
      <c r="FWZ5" s="1309"/>
      <c r="FXA5" s="1309"/>
      <c r="FXB5" s="1309"/>
      <c r="FXC5" s="1309"/>
      <c r="FXD5" s="1309"/>
      <c r="FXE5" s="1309"/>
      <c r="FXF5" s="1309"/>
      <c r="FXG5" s="1309"/>
      <c r="FXH5" s="1309"/>
      <c r="FXI5" s="1309"/>
      <c r="FXJ5" s="1309"/>
      <c r="FXK5" s="1309"/>
      <c r="FXL5" s="1309"/>
      <c r="FXM5" s="1309"/>
      <c r="FXN5" s="1309"/>
      <c r="FXO5" s="1309"/>
      <c r="FXP5" s="1309"/>
      <c r="FXQ5" s="1309"/>
      <c r="FXR5" s="1309"/>
      <c r="FXS5" s="1309"/>
      <c r="FXT5" s="1309"/>
      <c r="FXU5" s="1309"/>
      <c r="FXV5" s="1309"/>
      <c r="FXW5" s="1309"/>
      <c r="FXX5" s="1309"/>
      <c r="FXY5" s="1309"/>
      <c r="FXZ5" s="1309"/>
      <c r="FYA5" s="1309"/>
      <c r="FYB5" s="1309"/>
      <c r="FYC5" s="1309"/>
      <c r="FYD5" s="1309"/>
      <c r="FYE5" s="1309"/>
      <c r="FYF5" s="1309"/>
      <c r="FYG5" s="1309"/>
      <c r="FYH5" s="1309"/>
      <c r="FYI5" s="1309"/>
      <c r="FYJ5" s="1309"/>
      <c r="FYK5" s="1309"/>
      <c r="FYL5" s="1309"/>
      <c r="FYM5" s="1309"/>
      <c r="FYN5" s="1309"/>
      <c r="FYO5" s="1309"/>
      <c r="FYP5" s="1309"/>
      <c r="FYQ5" s="1309"/>
      <c r="FYR5" s="1309"/>
      <c r="FYS5" s="1309"/>
      <c r="FYT5" s="1309"/>
      <c r="FYU5" s="1309"/>
      <c r="FYV5" s="1309"/>
      <c r="FYW5" s="1309"/>
      <c r="FYX5" s="1309"/>
      <c r="FYY5" s="1309"/>
      <c r="FYZ5" s="1309"/>
      <c r="FZA5" s="1309"/>
      <c r="FZB5" s="1309"/>
      <c r="FZC5" s="1309"/>
      <c r="FZD5" s="1309"/>
      <c r="FZE5" s="1309"/>
      <c r="FZF5" s="1309"/>
      <c r="FZG5" s="1309"/>
      <c r="FZH5" s="1309"/>
      <c r="FZI5" s="1309"/>
      <c r="FZJ5" s="1309"/>
      <c r="FZK5" s="1309"/>
      <c r="FZL5" s="1309"/>
      <c r="FZM5" s="1309"/>
      <c r="FZN5" s="1309"/>
      <c r="FZO5" s="1309"/>
      <c r="FZP5" s="1309"/>
      <c r="FZQ5" s="1309"/>
      <c r="FZR5" s="1309"/>
      <c r="FZS5" s="1309"/>
      <c r="FZT5" s="1309"/>
      <c r="FZU5" s="1309"/>
      <c r="FZV5" s="1309"/>
      <c r="FZW5" s="1309"/>
      <c r="FZX5" s="1309"/>
      <c r="FZY5" s="1309"/>
      <c r="FZZ5" s="1309"/>
      <c r="GAA5" s="1309"/>
      <c r="GAB5" s="1309"/>
      <c r="GAC5" s="1309"/>
      <c r="GAD5" s="1309"/>
      <c r="GAE5" s="1309"/>
      <c r="GAF5" s="1309"/>
      <c r="GAG5" s="1309"/>
      <c r="GAH5" s="1309"/>
      <c r="GAI5" s="1309"/>
      <c r="GAJ5" s="1309"/>
      <c r="GAK5" s="1309"/>
      <c r="GAL5" s="1309"/>
      <c r="GAM5" s="1309"/>
      <c r="GAN5" s="1309"/>
      <c r="GAO5" s="1309"/>
      <c r="GAP5" s="1309"/>
      <c r="GAQ5" s="1309"/>
      <c r="GAR5" s="1309"/>
      <c r="GAS5" s="1309"/>
      <c r="GAT5" s="1309"/>
      <c r="GAU5" s="1309"/>
      <c r="GAV5" s="1309"/>
      <c r="GAW5" s="1309"/>
      <c r="GAX5" s="1309"/>
      <c r="GAY5" s="1309"/>
      <c r="GAZ5" s="1309"/>
      <c r="GBA5" s="1309"/>
      <c r="GBB5" s="1309"/>
      <c r="GBC5" s="1309"/>
      <c r="GBD5" s="1309"/>
      <c r="GBE5" s="1309"/>
      <c r="GBF5" s="1309"/>
      <c r="GBG5" s="1309"/>
      <c r="GBH5" s="1309"/>
      <c r="GBI5" s="1309"/>
      <c r="GBJ5" s="1309"/>
      <c r="GBK5" s="1309"/>
      <c r="GBL5" s="1309"/>
      <c r="GBM5" s="1309"/>
      <c r="GBN5" s="1309"/>
      <c r="GBO5" s="1309"/>
      <c r="GBP5" s="1309"/>
      <c r="GBQ5" s="1309"/>
      <c r="GBR5" s="1309"/>
      <c r="GBS5" s="1309"/>
      <c r="GBT5" s="1309"/>
      <c r="GBU5" s="1309"/>
      <c r="GBV5" s="1309"/>
      <c r="GBW5" s="1309"/>
      <c r="GBX5" s="1309"/>
      <c r="GBY5" s="1309"/>
      <c r="GBZ5" s="1309"/>
      <c r="GCA5" s="1309"/>
      <c r="GCB5" s="1309"/>
      <c r="GCC5" s="1309"/>
      <c r="GCD5" s="1309"/>
      <c r="GCE5" s="1309"/>
      <c r="GCF5" s="1309"/>
      <c r="GCG5" s="1309"/>
      <c r="GCH5" s="1309"/>
      <c r="GCI5" s="1309"/>
      <c r="GCJ5" s="1309"/>
      <c r="GCK5" s="1309"/>
      <c r="GCL5" s="1309"/>
      <c r="GCM5" s="1309"/>
      <c r="GCN5" s="1309"/>
      <c r="GCO5" s="1309"/>
      <c r="GCP5" s="1309"/>
      <c r="GCQ5" s="1309"/>
      <c r="GCR5" s="1309"/>
      <c r="GCS5" s="1309"/>
      <c r="GCT5" s="1309"/>
      <c r="GCU5" s="1309"/>
      <c r="GCV5" s="1309"/>
      <c r="GCW5" s="1309"/>
      <c r="GCX5" s="1309"/>
      <c r="GCY5" s="1309"/>
      <c r="GCZ5" s="1309"/>
      <c r="GDA5" s="1309"/>
      <c r="GDB5" s="1309"/>
      <c r="GDC5" s="1309"/>
      <c r="GDD5" s="1309"/>
      <c r="GDE5" s="1309"/>
      <c r="GDF5" s="1309"/>
      <c r="GDG5" s="1309"/>
      <c r="GDH5" s="1309"/>
      <c r="GDI5" s="1309"/>
      <c r="GDJ5" s="1309"/>
      <c r="GDK5" s="1309"/>
      <c r="GDL5" s="1309"/>
      <c r="GDM5" s="1309"/>
      <c r="GDN5" s="1309"/>
      <c r="GDO5" s="1309"/>
      <c r="GDP5" s="1309"/>
      <c r="GDQ5" s="1309"/>
      <c r="GDR5" s="1309"/>
      <c r="GDS5" s="1309"/>
      <c r="GDT5" s="1309"/>
      <c r="GDU5" s="1309"/>
      <c r="GDV5" s="1309"/>
      <c r="GDW5" s="1309"/>
      <c r="GDX5" s="1309"/>
      <c r="GDY5" s="1309"/>
      <c r="GDZ5" s="1309"/>
      <c r="GEA5" s="1309"/>
      <c r="GEB5" s="1309"/>
      <c r="GEC5" s="1309"/>
      <c r="GED5" s="1309"/>
      <c r="GEE5" s="1309"/>
      <c r="GEF5" s="1309"/>
      <c r="GEG5" s="1309"/>
      <c r="GEH5" s="1309"/>
      <c r="GEI5" s="1309"/>
      <c r="GEJ5" s="1309"/>
      <c r="GEK5" s="1309"/>
      <c r="GEL5" s="1309"/>
      <c r="GEM5" s="1309"/>
      <c r="GEN5" s="1309"/>
      <c r="GEO5" s="1309"/>
      <c r="GEP5" s="1309"/>
      <c r="GEQ5" s="1309"/>
      <c r="GER5" s="1309"/>
      <c r="GES5" s="1309"/>
      <c r="GET5" s="1309"/>
      <c r="GEU5" s="1309"/>
      <c r="GEV5" s="1309"/>
      <c r="GEW5" s="1309"/>
      <c r="GEX5" s="1309"/>
      <c r="GEY5" s="1309"/>
      <c r="GEZ5" s="1309"/>
      <c r="GFA5" s="1309"/>
      <c r="GFB5" s="1309"/>
      <c r="GFC5" s="1309"/>
      <c r="GFD5" s="1309"/>
      <c r="GFE5" s="1309"/>
      <c r="GFF5" s="1309"/>
      <c r="GFG5" s="1309"/>
      <c r="GFH5" s="1309"/>
      <c r="GFI5" s="1309"/>
      <c r="GFJ5" s="1309"/>
      <c r="GFK5" s="1309"/>
      <c r="GFL5" s="1309"/>
      <c r="GFM5" s="1309"/>
      <c r="GFN5" s="1309"/>
      <c r="GFO5" s="1309"/>
      <c r="GFP5" s="1309"/>
      <c r="GFQ5" s="1309"/>
      <c r="GFR5" s="1309"/>
      <c r="GFS5" s="1309"/>
      <c r="GFT5" s="1309"/>
      <c r="GFU5" s="1309"/>
      <c r="GFV5" s="1309"/>
      <c r="GFW5" s="1309"/>
      <c r="GFX5" s="1309"/>
      <c r="GFY5" s="1309"/>
      <c r="GFZ5" s="1309"/>
      <c r="GGA5" s="1309"/>
      <c r="GGB5" s="1309"/>
      <c r="GGC5" s="1309"/>
      <c r="GGD5" s="1309"/>
      <c r="GGE5" s="1309"/>
      <c r="GGF5" s="1309"/>
      <c r="GGG5" s="1309"/>
      <c r="GGH5" s="1309"/>
      <c r="GGI5" s="1309"/>
      <c r="GGJ5" s="1309"/>
      <c r="GGK5" s="1309"/>
      <c r="GGL5" s="1309"/>
      <c r="GGM5" s="1309"/>
      <c r="GGN5" s="1309"/>
      <c r="GGO5" s="1309"/>
      <c r="GGP5" s="1309"/>
      <c r="GGQ5" s="1309"/>
      <c r="GGR5" s="1309"/>
      <c r="GGS5" s="1309"/>
      <c r="GGT5" s="1309"/>
      <c r="GGU5" s="1309"/>
      <c r="GGV5" s="1309"/>
      <c r="GGW5" s="1309"/>
      <c r="GGX5" s="1309"/>
      <c r="GGY5" s="1309"/>
      <c r="GGZ5" s="1309"/>
      <c r="GHA5" s="1309"/>
      <c r="GHB5" s="1309"/>
      <c r="GHC5" s="1309"/>
      <c r="GHD5" s="1309"/>
      <c r="GHE5" s="1309"/>
      <c r="GHF5" s="1309"/>
      <c r="GHG5" s="1309"/>
      <c r="GHH5" s="1309"/>
      <c r="GHI5" s="1309"/>
      <c r="GHJ5" s="1309"/>
      <c r="GHK5" s="1309"/>
      <c r="GHL5" s="1309"/>
      <c r="GHM5" s="1309"/>
      <c r="GHN5" s="1309"/>
      <c r="GHO5" s="1309"/>
      <c r="GHP5" s="1309"/>
      <c r="GHQ5" s="1309"/>
      <c r="GHR5" s="1309"/>
      <c r="GHS5" s="1309"/>
      <c r="GHT5" s="1309"/>
      <c r="GHU5" s="1309"/>
      <c r="GHV5" s="1309"/>
      <c r="GHW5" s="1309"/>
      <c r="GHX5" s="1309"/>
      <c r="GHY5" s="1309"/>
      <c r="GHZ5" s="1309"/>
      <c r="GIA5" s="1309"/>
      <c r="GIB5" s="1309"/>
      <c r="GIC5" s="1309"/>
      <c r="GID5" s="1309"/>
      <c r="GIE5" s="1309"/>
      <c r="GIF5" s="1309"/>
      <c r="GIG5" s="1309"/>
      <c r="GIH5" s="1309"/>
      <c r="GII5" s="1309"/>
      <c r="GIJ5" s="1309"/>
      <c r="GIK5" s="1309"/>
      <c r="GIL5" s="1309"/>
      <c r="GIM5" s="1309"/>
      <c r="GIN5" s="1309"/>
      <c r="GIO5" s="1309"/>
      <c r="GIP5" s="1309"/>
      <c r="GIQ5" s="1309"/>
      <c r="GIR5" s="1309"/>
      <c r="GIS5" s="1309"/>
      <c r="GIT5" s="1309"/>
      <c r="GIU5" s="1309"/>
      <c r="GIV5" s="1309"/>
      <c r="GIW5" s="1309"/>
      <c r="GIX5" s="1309"/>
      <c r="GIY5" s="1309"/>
      <c r="GIZ5" s="1309"/>
      <c r="GJA5" s="1309"/>
      <c r="GJB5" s="1309"/>
      <c r="GJC5" s="1309"/>
      <c r="GJD5" s="1309"/>
      <c r="GJE5" s="1309"/>
      <c r="GJF5" s="1309"/>
      <c r="GJG5" s="1309"/>
      <c r="GJH5" s="1309"/>
      <c r="GJI5" s="1309"/>
      <c r="GJJ5" s="1309"/>
      <c r="GJK5" s="1309"/>
      <c r="GJL5" s="1309"/>
      <c r="GJM5" s="1309"/>
      <c r="GJN5" s="1309"/>
      <c r="GJO5" s="1309"/>
      <c r="GJP5" s="1309"/>
      <c r="GJQ5" s="1309"/>
      <c r="GJR5" s="1309"/>
      <c r="GJS5" s="1309"/>
      <c r="GJT5" s="1309"/>
      <c r="GJU5" s="1309"/>
      <c r="GJV5" s="1309"/>
      <c r="GJW5" s="1309"/>
      <c r="GJX5" s="1309"/>
      <c r="GJY5" s="1309"/>
      <c r="GJZ5" s="1309"/>
      <c r="GKA5" s="1309"/>
      <c r="GKB5" s="1309"/>
      <c r="GKC5" s="1309"/>
      <c r="GKD5" s="1309"/>
      <c r="GKE5" s="1309"/>
      <c r="GKF5" s="1309"/>
      <c r="GKG5" s="1309"/>
      <c r="GKH5" s="1309"/>
      <c r="GKI5" s="1309"/>
      <c r="GKJ5" s="1309"/>
      <c r="GKK5" s="1309"/>
      <c r="GKL5" s="1309"/>
      <c r="GKM5" s="1309"/>
      <c r="GKN5" s="1309"/>
      <c r="GKO5" s="1309"/>
      <c r="GKP5" s="1309"/>
      <c r="GKQ5" s="1309"/>
      <c r="GKR5" s="1309"/>
      <c r="GKS5" s="1309"/>
      <c r="GKT5" s="1309"/>
      <c r="GKU5" s="1309"/>
      <c r="GKV5" s="1309"/>
      <c r="GKW5" s="1309"/>
      <c r="GKX5" s="1309"/>
      <c r="GKY5" s="1309"/>
      <c r="GKZ5" s="1309"/>
      <c r="GLA5" s="1309"/>
      <c r="GLB5" s="1309"/>
      <c r="GLC5" s="1309"/>
      <c r="GLD5" s="1309"/>
      <c r="GLE5" s="1309"/>
      <c r="GLF5" s="1309"/>
      <c r="GLG5" s="1309"/>
      <c r="GLH5" s="1309"/>
      <c r="GLI5" s="1309"/>
      <c r="GLJ5" s="1309"/>
      <c r="GLK5" s="1309"/>
      <c r="GLL5" s="1309"/>
      <c r="GLM5" s="1309"/>
      <c r="GLN5" s="1309"/>
      <c r="GLO5" s="1309"/>
      <c r="GLP5" s="1309"/>
      <c r="GLQ5" s="1309"/>
      <c r="GLR5" s="1309"/>
      <c r="GLS5" s="1309"/>
      <c r="GLT5" s="1309"/>
      <c r="GLU5" s="1309"/>
      <c r="GLV5" s="1309"/>
      <c r="GLW5" s="1309"/>
      <c r="GLX5" s="1309"/>
      <c r="GLY5" s="1309"/>
      <c r="GLZ5" s="1309"/>
      <c r="GMA5" s="1309"/>
      <c r="GMB5" s="1309"/>
      <c r="GMC5" s="1309"/>
      <c r="GMD5" s="1309"/>
      <c r="GME5" s="1309"/>
      <c r="GMF5" s="1309"/>
      <c r="GMG5" s="1309"/>
      <c r="GMH5" s="1309"/>
      <c r="GMI5" s="1309"/>
      <c r="GMJ5" s="1309"/>
      <c r="GMK5" s="1309"/>
      <c r="GML5" s="1309"/>
      <c r="GMM5" s="1309"/>
      <c r="GMN5" s="1309"/>
      <c r="GMO5" s="1309"/>
      <c r="GMP5" s="1309"/>
      <c r="GMQ5" s="1309"/>
      <c r="GMR5" s="1309"/>
      <c r="GMS5" s="1309"/>
      <c r="GMT5" s="1309"/>
      <c r="GMU5" s="1309"/>
      <c r="GMV5" s="1309"/>
      <c r="GMW5" s="1309"/>
      <c r="GMX5" s="1309"/>
      <c r="GMY5" s="1309"/>
      <c r="GMZ5" s="1309"/>
      <c r="GNA5" s="1309"/>
      <c r="GNB5" s="1309"/>
      <c r="GNC5" s="1309"/>
      <c r="GND5" s="1309"/>
      <c r="GNE5" s="1309"/>
      <c r="GNF5" s="1309"/>
      <c r="GNG5" s="1309"/>
      <c r="GNH5" s="1309"/>
      <c r="GNI5" s="1309"/>
      <c r="GNJ5" s="1309"/>
      <c r="GNK5" s="1309"/>
      <c r="GNL5" s="1309"/>
      <c r="GNM5" s="1309"/>
      <c r="GNN5" s="1309"/>
      <c r="GNO5" s="1309"/>
      <c r="GNP5" s="1309"/>
      <c r="GNQ5" s="1309"/>
      <c r="GNR5" s="1309"/>
      <c r="GNS5" s="1309"/>
      <c r="GNT5" s="1309"/>
      <c r="GNU5" s="1309"/>
      <c r="GNV5" s="1309"/>
      <c r="GNW5" s="1309"/>
      <c r="GNX5" s="1309"/>
      <c r="GNY5" s="1309"/>
      <c r="GNZ5" s="1309"/>
      <c r="GOA5" s="1309"/>
      <c r="GOB5" s="1309"/>
      <c r="GOC5" s="1309"/>
      <c r="GOD5" s="1309"/>
      <c r="GOE5" s="1309"/>
      <c r="GOF5" s="1309"/>
      <c r="GOG5" s="1309"/>
      <c r="GOH5" s="1309"/>
      <c r="GOI5" s="1309"/>
      <c r="GOJ5" s="1309"/>
      <c r="GOK5" s="1309"/>
      <c r="GOL5" s="1309"/>
      <c r="GOM5" s="1309"/>
      <c r="GON5" s="1309"/>
      <c r="GOO5" s="1309"/>
      <c r="GOP5" s="1309"/>
      <c r="GOQ5" s="1309"/>
      <c r="GOR5" s="1309"/>
      <c r="GOS5" s="1309"/>
      <c r="GOT5" s="1309"/>
      <c r="GOU5" s="1309"/>
      <c r="GOV5" s="1309"/>
      <c r="GOW5" s="1309"/>
      <c r="GOX5" s="1309"/>
      <c r="GOY5" s="1309"/>
      <c r="GOZ5" s="1309"/>
      <c r="GPA5" s="1309"/>
      <c r="GPB5" s="1309"/>
      <c r="GPC5" s="1309"/>
      <c r="GPD5" s="1309"/>
      <c r="GPE5" s="1309"/>
      <c r="GPF5" s="1309"/>
      <c r="GPG5" s="1309"/>
      <c r="GPH5" s="1309"/>
      <c r="GPI5" s="1309"/>
      <c r="GPJ5" s="1309"/>
      <c r="GPK5" s="1309"/>
      <c r="GPL5" s="1309"/>
      <c r="GPM5" s="1309"/>
      <c r="GPN5" s="1309"/>
      <c r="GPO5" s="1309"/>
      <c r="GPP5" s="1309"/>
      <c r="GPQ5" s="1309"/>
      <c r="GPR5" s="1309"/>
      <c r="GPS5" s="1309"/>
      <c r="GPT5" s="1309"/>
      <c r="GPU5" s="1309"/>
      <c r="GPV5" s="1309"/>
      <c r="GPW5" s="1309"/>
      <c r="GPX5" s="1309"/>
      <c r="GPY5" s="1309"/>
      <c r="GPZ5" s="1309"/>
      <c r="GQA5" s="1309"/>
      <c r="GQB5" s="1309"/>
      <c r="GQC5" s="1309"/>
      <c r="GQD5" s="1309"/>
      <c r="GQE5" s="1309"/>
      <c r="GQF5" s="1309"/>
      <c r="GQG5" s="1309"/>
      <c r="GQH5" s="1309"/>
      <c r="GQI5" s="1309"/>
      <c r="GQJ5" s="1309"/>
      <c r="GQK5" s="1309"/>
      <c r="GQL5" s="1309"/>
      <c r="GQM5" s="1309"/>
      <c r="GQN5" s="1309"/>
      <c r="GQO5" s="1309"/>
      <c r="GQP5" s="1309"/>
      <c r="GQQ5" s="1309"/>
      <c r="GQR5" s="1309"/>
      <c r="GQS5" s="1309"/>
      <c r="GQT5" s="1309"/>
      <c r="GQU5" s="1309"/>
      <c r="GQV5" s="1309"/>
      <c r="GQW5" s="1309"/>
      <c r="GQX5" s="1309"/>
      <c r="GQY5" s="1309"/>
      <c r="GQZ5" s="1309"/>
      <c r="GRA5" s="1309"/>
      <c r="GRB5" s="1309"/>
      <c r="GRC5" s="1309"/>
      <c r="GRD5" s="1309"/>
      <c r="GRE5" s="1309"/>
      <c r="GRF5" s="1309"/>
      <c r="GRG5" s="1309"/>
      <c r="GRH5" s="1309"/>
      <c r="GRI5" s="1309"/>
      <c r="GRJ5" s="1309"/>
      <c r="GRK5" s="1309"/>
      <c r="GRL5" s="1309"/>
      <c r="GRM5" s="1309"/>
      <c r="GRN5" s="1309"/>
      <c r="GRO5" s="1309"/>
      <c r="GRP5" s="1309"/>
      <c r="GRQ5" s="1309"/>
      <c r="GRR5" s="1309"/>
      <c r="GRS5" s="1309"/>
      <c r="GRT5" s="1309"/>
      <c r="GRU5" s="1309"/>
      <c r="GRV5" s="1309"/>
      <c r="GRW5" s="1309"/>
      <c r="GRX5" s="1309"/>
      <c r="GRY5" s="1309"/>
      <c r="GRZ5" s="1309"/>
      <c r="GSA5" s="1309"/>
      <c r="GSB5" s="1309"/>
      <c r="GSC5" s="1309"/>
      <c r="GSD5" s="1309"/>
      <c r="GSE5" s="1309"/>
      <c r="GSF5" s="1309"/>
      <c r="GSG5" s="1309"/>
      <c r="GSH5" s="1309"/>
      <c r="GSI5" s="1309"/>
      <c r="GSJ5" s="1309"/>
      <c r="GSK5" s="1309"/>
      <c r="GSL5" s="1309"/>
      <c r="GSM5" s="1309"/>
      <c r="GSN5" s="1309"/>
      <c r="GSO5" s="1309"/>
      <c r="GSP5" s="1309"/>
      <c r="GSQ5" s="1309"/>
      <c r="GSR5" s="1309"/>
      <c r="GSS5" s="1309"/>
      <c r="GST5" s="1309"/>
      <c r="GSU5" s="1309"/>
      <c r="GSV5" s="1309"/>
      <c r="GSW5" s="1309"/>
      <c r="GSX5" s="1309"/>
      <c r="GSY5" s="1309"/>
      <c r="GSZ5" s="1309"/>
      <c r="GTA5" s="1309"/>
      <c r="GTB5" s="1309"/>
      <c r="GTC5" s="1309"/>
      <c r="GTD5" s="1309"/>
      <c r="GTE5" s="1309"/>
      <c r="GTF5" s="1309"/>
      <c r="GTG5" s="1309"/>
      <c r="GTH5" s="1309"/>
      <c r="GTI5" s="1309"/>
      <c r="GTJ5" s="1309"/>
      <c r="GTK5" s="1309"/>
      <c r="GTL5" s="1309"/>
      <c r="GTM5" s="1309"/>
      <c r="GTN5" s="1309"/>
      <c r="GTO5" s="1309"/>
      <c r="GTP5" s="1309"/>
      <c r="GTQ5" s="1309"/>
      <c r="GTR5" s="1309"/>
      <c r="GTS5" s="1309"/>
      <c r="GTT5" s="1309"/>
      <c r="GTU5" s="1309"/>
      <c r="GTV5" s="1309"/>
      <c r="GTW5" s="1309"/>
      <c r="GTX5" s="1309"/>
      <c r="GTY5" s="1309"/>
      <c r="GTZ5" s="1309"/>
      <c r="GUA5" s="1309"/>
      <c r="GUB5" s="1309"/>
      <c r="GUC5" s="1309"/>
      <c r="GUD5" s="1309"/>
      <c r="GUE5" s="1309"/>
      <c r="GUF5" s="1309"/>
      <c r="GUG5" s="1309"/>
      <c r="GUH5" s="1309"/>
      <c r="GUI5" s="1309"/>
      <c r="GUJ5" s="1309"/>
      <c r="GUK5" s="1309"/>
      <c r="GUL5" s="1309"/>
      <c r="GUM5" s="1309"/>
      <c r="GUN5" s="1309"/>
      <c r="GUO5" s="1309"/>
      <c r="GUP5" s="1309"/>
      <c r="GUQ5" s="1309"/>
      <c r="GUR5" s="1309"/>
      <c r="GUS5" s="1309"/>
      <c r="GUT5" s="1309"/>
      <c r="GUU5" s="1309"/>
      <c r="GUV5" s="1309"/>
      <c r="GUW5" s="1309"/>
      <c r="GUX5" s="1309"/>
      <c r="GUY5" s="1309"/>
      <c r="GUZ5" s="1309"/>
      <c r="GVA5" s="1309"/>
      <c r="GVB5" s="1309"/>
      <c r="GVC5" s="1309"/>
      <c r="GVD5" s="1309"/>
      <c r="GVE5" s="1309"/>
      <c r="GVF5" s="1309"/>
      <c r="GVG5" s="1309"/>
      <c r="GVH5" s="1309"/>
      <c r="GVI5" s="1309"/>
      <c r="GVJ5" s="1309"/>
      <c r="GVK5" s="1309"/>
      <c r="GVL5" s="1309"/>
      <c r="GVM5" s="1309"/>
      <c r="GVN5" s="1309"/>
      <c r="GVO5" s="1309"/>
      <c r="GVP5" s="1309"/>
      <c r="GVQ5" s="1309"/>
      <c r="GVR5" s="1309"/>
      <c r="GVS5" s="1309"/>
      <c r="GVT5" s="1309"/>
      <c r="GVU5" s="1309"/>
      <c r="GVV5" s="1309"/>
      <c r="GVW5" s="1309"/>
      <c r="GVX5" s="1309"/>
      <c r="GVY5" s="1309"/>
      <c r="GVZ5" s="1309"/>
      <c r="GWA5" s="1309"/>
      <c r="GWB5" s="1309"/>
      <c r="GWC5" s="1309"/>
      <c r="GWD5" s="1309"/>
      <c r="GWE5" s="1309"/>
      <c r="GWF5" s="1309"/>
      <c r="GWG5" s="1309"/>
      <c r="GWH5" s="1309"/>
      <c r="GWI5" s="1309"/>
      <c r="GWJ5" s="1309"/>
      <c r="GWK5" s="1309"/>
      <c r="GWL5" s="1309"/>
      <c r="GWM5" s="1309"/>
      <c r="GWN5" s="1309"/>
      <c r="GWO5" s="1309"/>
      <c r="GWP5" s="1309"/>
      <c r="GWQ5" s="1309"/>
      <c r="GWR5" s="1309"/>
      <c r="GWS5" s="1309"/>
      <c r="GWT5" s="1309"/>
      <c r="GWU5" s="1309"/>
      <c r="GWV5" s="1309"/>
      <c r="GWW5" s="1309"/>
      <c r="GWX5" s="1309"/>
      <c r="GWY5" s="1309"/>
      <c r="GWZ5" s="1309"/>
      <c r="GXA5" s="1309"/>
      <c r="GXB5" s="1309"/>
      <c r="GXC5" s="1309"/>
      <c r="GXD5" s="1309"/>
      <c r="GXE5" s="1309"/>
      <c r="GXF5" s="1309"/>
      <c r="GXG5" s="1309"/>
      <c r="GXH5" s="1309"/>
      <c r="GXI5" s="1309"/>
      <c r="GXJ5" s="1309"/>
      <c r="GXK5" s="1309"/>
      <c r="GXL5" s="1309"/>
      <c r="GXM5" s="1309"/>
      <c r="GXN5" s="1309"/>
      <c r="GXO5" s="1309"/>
      <c r="GXP5" s="1309"/>
      <c r="GXQ5" s="1309"/>
      <c r="GXR5" s="1309"/>
      <c r="GXS5" s="1309"/>
      <c r="GXT5" s="1309"/>
      <c r="GXU5" s="1309"/>
      <c r="GXV5" s="1309"/>
      <c r="GXW5" s="1309"/>
      <c r="GXX5" s="1309"/>
      <c r="GXY5" s="1309"/>
      <c r="GXZ5" s="1309"/>
      <c r="GYA5" s="1309"/>
      <c r="GYB5" s="1309"/>
      <c r="GYC5" s="1309"/>
      <c r="GYD5" s="1309"/>
      <c r="GYE5" s="1309"/>
      <c r="GYF5" s="1309"/>
      <c r="GYG5" s="1309"/>
      <c r="GYH5" s="1309"/>
      <c r="GYI5" s="1309"/>
      <c r="GYJ5" s="1309"/>
      <c r="GYK5" s="1309"/>
      <c r="GYL5" s="1309"/>
      <c r="GYM5" s="1309"/>
      <c r="GYN5" s="1309"/>
      <c r="GYO5" s="1309"/>
      <c r="GYP5" s="1309"/>
      <c r="GYQ5" s="1309"/>
      <c r="GYR5" s="1309"/>
      <c r="GYS5" s="1309"/>
      <c r="GYT5" s="1309"/>
      <c r="GYU5" s="1309"/>
      <c r="GYV5" s="1309"/>
      <c r="GYW5" s="1309"/>
      <c r="GYX5" s="1309"/>
      <c r="GYY5" s="1309"/>
      <c r="GYZ5" s="1309"/>
      <c r="GZA5" s="1309"/>
      <c r="GZB5" s="1309"/>
      <c r="GZC5" s="1309"/>
      <c r="GZD5" s="1309"/>
      <c r="GZE5" s="1309"/>
      <c r="GZF5" s="1309"/>
      <c r="GZG5" s="1309"/>
      <c r="GZH5" s="1309"/>
      <c r="GZI5" s="1309"/>
      <c r="GZJ5" s="1309"/>
      <c r="GZK5" s="1309"/>
      <c r="GZL5" s="1309"/>
      <c r="GZM5" s="1309"/>
      <c r="GZN5" s="1309"/>
      <c r="GZO5" s="1309"/>
      <c r="GZP5" s="1309"/>
      <c r="GZQ5" s="1309"/>
      <c r="GZR5" s="1309"/>
      <c r="GZS5" s="1309"/>
      <c r="GZT5" s="1309"/>
      <c r="GZU5" s="1309"/>
      <c r="GZV5" s="1309"/>
      <c r="GZW5" s="1309"/>
      <c r="GZX5" s="1309"/>
      <c r="GZY5" s="1309"/>
      <c r="GZZ5" s="1309"/>
      <c r="HAA5" s="1309"/>
      <c r="HAB5" s="1309"/>
      <c r="HAC5" s="1309"/>
      <c r="HAD5" s="1309"/>
      <c r="HAE5" s="1309"/>
      <c r="HAF5" s="1309"/>
      <c r="HAG5" s="1309"/>
      <c r="HAH5" s="1309"/>
      <c r="HAI5" s="1309"/>
      <c r="HAJ5" s="1309"/>
      <c r="HAK5" s="1309"/>
      <c r="HAL5" s="1309"/>
      <c r="HAM5" s="1309"/>
      <c r="HAN5" s="1309"/>
      <c r="HAO5" s="1309"/>
      <c r="HAP5" s="1309"/>
      <c r="HAQ5" s="1309"/>
      <c r="HAR5" s="1309"/>
      <c r="HAS5" s="1309"/>
      <c r="HAT5" s="1309"/>
      <c r="HAU5" s="1309"/>
      <c r="HAV5" s="1309"/>
      <c r="HAW5" s="1309"/>
      <c r="HAX5" s="1309"/>
      <c r="HAY5" s="1309"/>
      <c r="HAZ5" s="1309"/>
      <c r="HBA5" s="1309"/>
      <c r="HBB5" s="1309"/>
      <c r="HBC5" s="1309"/>
      <c r="HBD5" s="1309"/>
      <c r="HBE5" s="1309"/>
      <c r="HBF5" s="1309"/>
      <c r="HBG5" s="1309"/>
      <c r="HBH5" s="1309"/>
      <c r="HBI5" s="1309"/>
      <c r="HBJ5" s="1309"/>
      <c r="HBK5" s="1309"/>
      <c r="HBL5" s="1309"/>
      <c r="HBM5" s="1309"/>
      <c r="HBN5" s="1309"/>
      <c r="HBO5" s="1309"/>
      <c r="HBP5" s="1309"/>
      <c r="HBQ5" s="1309"/>
      <c r="HBR5" s="1309"/>
      <c r="HBS5" s="1309"/>
      <c r="HBT5" s="1309"/>
      <c r="HBU5" s="1309"/>
      <c r="HBV5" s="1309"/>
      <c r="HBW5" s="1309"/>
      <c r="HBX5" s="1309"/>
      <c r="HBY5" s="1309"/>
      <c r="HBZ5" s="1309"/>
      <c r="HCA5" s="1309"/>
      <c r="HCB5" s="1309"/>
      <c r="HCC5" s="1309"/>
      <c r="HCD5" s="1309"/>
      <c r="HCE5" s="1309"/>
      <c r="HCF5" s="1309"/>
      <c r="HCG5" s="1309"/>
      <c r="HCH5" s="1309"/>
      <c r="HCI5" s="1309"/>
      <c r="HCJ5" s="1309"/>
      <c r="HCK5" s="1309"/>
      <c r="HCL5" s="1309"/>
      <c r="HCM5" s="1309"/>
      <c r="HCN5" s="1309"/>
      <c r="HCO5" s="1309"/>
      <c r="HCP5" s="1309"/>
      <c r="HCQ5" s="1309"/>
      <c r="HCR5" s="1309"/>
      <c r="HCS5" s="1309"/>
      <c r="HCT5" s="1309"/>
      <c r="HCU5" s="1309"/>
      <c r="HCV5" s="1309"/>
      <c r="HCW5" s="1309"/>
      <c r="HCX5" s="1309"/>
      <c r="HCY5" s="1309"/>
      <c r="HCZ5" s="1309"/>
      <c r="HDA5" s="1309"/>
      <c r="HDB5" s="1309"/>
      <c r="HDC5" s="1309"/>
      <c r="HDD5" s="1309"/>
      <c r="HDE5" s="1309"/>
      <c r="HDF5" s="1309"/>
      <c r="HDG5" s="1309"/>
      <c r="HDH5" s="1309"/>
      <c r="HDI5" s="1309"/>
      <c r="HDJ5" s="1309"/>
      <c r="HDK5" s="1309"/>
      <c r="HDL5" s="1309"/>
      <c r="HDM5" s="1309"/>
      <c r="HDN5" s="1309"/>
      <c r="HDO5" s="1309"/>
      <c r="HDP5" s="1309"/>
      <c r="HDQ5" s="1309"/>
      <c r="HDR5" s="1309"/>
      <c r="HDS5" s="1309"/>
      <c r="HDT5" s="1309"/>
      <c r="HDU5" s="1309"/>
      <c r="HDV5" s="1309"/>
      <c r="HDW5" s="1309"/>
      <c r="HDX5" s="1309"/>
      <c r="HDY5" s="1309"/>
      <c r="HDZ5" s="1309"/>
      <c r="HEA5" s="1309"/>
      <c r="HEB5" s="1309"/>
      <c r="HEC5" s="1309"/>
      <c r="HED5" s="1309"/>
      <c r="HEE5" s="1309"/>
      <c r="HEF5" s="1309"/>
      <c r="HEG5" s="1309"/>
      <c r="HEH5" s="1309"/>
      <c r="HEI5" s="1309"/>
      <c r="HEJ5" s="1309"/>
      <c r="HEK5" s="1309"/>
      <c r="HEL5" s="1309"/>
      <c r="HEM5" s="1309"/>
      <c r="HEN5" s="1309"/>
      <c r="HEO5" s="1309"/>
      <c r="HEP5" s="1309"/>
      <c r="HEQ5" s="1309"/>
      <c r="HER5" s="1309"/>
      <c r="HES5" s="1309"/>
      <c r="HET5" s="1309"/>
      <c r="HEU5" s="1309"/>
      <c r="HEV5" s="1309"/>
      <c r="HEW5" s="1309"/>
      <c r="HEX5" s="1309"/>
      <c r="HEY5" s="1309"/>
      <c r="HEZ5" s="1309"/>
      <c r="HFA5" s="1309"/>
      <c r="HFB5" s="1309"/>
      <c r="HFC5" s="1309"/>
      <c r="HFD5" s="1309"/>
      <c r="HFE5" s="1309"/>
      <c r="HFF5" s="1309"/>
      <c r="HFG5" s="1309"/>
      <c r="HFH5" s="1309"/>
      <c r="HFI5" s="1309"/>
      <c r="HFJ5" s="1309"/>
      <c r="HFK5" s="1309"/>
      <c r="HFL5" s="1309"/>
      <c r="HFM5" s="1309"/>
      <c r="HFN5" s="1309"/>
      <c r="HFO5" s="1309"/>
      <c r="HFP5" s="1309"/>
      <c r="HFQ5" s="1309"/>
      <c r="HFR5" s="1309"/>
      <c r="HFS5" s="1309"/>
      <c r="HFT5" s="1309"/>
      <c r="HFU5" s="1309"/>
      <c r="HFV5" s="1309"/>
      <c r="HFW5" s="1309"/>
      <c r="HFX5" s="1309"/>
      <c r="HFY5" s="1309"/>
      <c r="HFZ5" s="1309"/>
      <c r="HGA5" s="1309"/>
      <c r="HGB5" s="1309"/>
      <c r="HGC5" s="1309"/>
      <c r="HGD5" s="1309"/>
      <c r="HGE5" s="1309"/>
      <c r="HGF5" s="1309"/>
      <c r="HGG5" s="1309"/>
      <c r="HGH5" s="1309"/>
      <c r="HGI5" s="1309"/>
      <c r="HGJ5" s="1309"/>
      <c r="HGK5" s="1309"/>
      <c r="HGL5" s="1309"/>
      <c r="HGM5" s="1309"/>
      <c r="HGN5" s="1309"/>
      <c r="HGO5" s="1309"/>
      <c r="HGP5" s="1309"/>
      <c r="HGQ5" s="1309"/>
      <c r="HGR5" s="1309"/>
      <c r="HGS5" s="1309"/>
      <c r="HGT5" s="1309"/>
      <c r="HGU5" s="1309"/>
      <c r="HGV5" s="1309"/>
      <c r="HGW5" s="1309"/>
      <c r="HGX5" s="1309"/>
      <c r="HGY5" s="1309"/>
      <c r="HGZ5" s="1309"/>
      <c r="HHA5" s="1309"/>
      <c r="HHB5" s="1309"/>
      <c r="HHC5" s="1309"/>
      <c r="HHD5" s="1309"/>
      <c r="HHE5" s="1309"/>
      <c r="HHF5" s="1309"/>
      <c r="HHG5" s="1309"/>
      <c r="HHH5" s="1309"/>
      <c r="HHI5" s="1309"/>
      <c r="HHJ5" s="1309"/>
      <c r="HHK5" s="1309"/>
      <c r="HHL5" s="1309"/>
      <c r="HHM5" s="1309"/>
      <c r="HHN5" s="1309"/>
      <c r="HHO5" s="1309"/>
      <c r="HHP5" s="1309"/>
      <c r="HHQ5" s="1309"/>
      <c r="HHR5" s="1309"/>
      <c r="HHS5" s="1309"/>
      <c r="HHT5" s="1309"/>
      <c r="HHU5" s="1309"/>
      <c r="HHV5" s="1309"/>
      <c r="HHW5" s="1309"/>
      <c r="HHX5" s="1309"/>
      <c r="HHY5" s="1309"/>
      <c r="HHZ5" s="1309"/>
      <c r="HIA5" s="1309"/>
      <c r="HIB5" s="1309"/>
      <c r="HIC5" s="1309"/>
      <c r="HID5" s="1309"/>
      <c r="HIE5" s="1309"/>
      <c r="HIF5" s="1309"/>
      <c r="HIG5" s="1309"/>
      <c r="HIH5" s="1309"/>
      <c r="HII5" s="1309"/>
      <c r="HIJ5" s="1309"/>
      <c r="HIK5" s="1309"/>
      <c r="HIL5" s="1309"/>
      <c r="HIM5" s="1309"/>
      <c r="HIN5" s="1309"/>
      <c r="HIO5" s="1309"/>
      <c r="HIP5" s="1309"/>
      <c r="HIQ5" s="1309"/>
      <c r="HIR5" s="1309"/>
      <c r="HIS5" s="1309"/>
      <c r="HIT5" s="1309"/>
      <c r="HIU5" s="1309"/>
      <c r="HIV5" s="1309"/>
      <c r="HIW5" s="1309"/>
      <c r="HIX5" s="1309"/>
      <c r="HIY5" s="1309"/>
      <c r="HIZ5" s="1309"/>
      <c r="HJA5" s="1309"/>
      <c r="HJB5" s="1309"/>
      <c r="HJC5" s="1309"/>
      <c r="HJD5" s="1309"/>
      <c r="HJE5" s="1309"/>
      <c r="HJF5" s="1309"/>
      <c r="HJG5" s="1309"/>
      <c r="HJH5" s="1309"/>
      <c r="HJI5" s="1309"/>
      <c r="HJJ5" s="1309"/>
      <c r="HJK5" s="1309"/>
      <c r="HJL5" s="1309"/>
      <c r="HJM5" s="1309"/>
      <c r="HJN5" s="1309"/>
      <c r="HJO5" s="1309"/>
      <c r="HJP5" s="1309"/>
      <c r="HJQ5" s="1309"/>
      <c r="HJR5" s="1309"/>
      <c r="HJS5" s="1309"/>
      <c r="HJT5" s="1309"/>
      <c r="HJU5" s="1309"/>
      <c r="HJV5" s="1309"/>
      <c r="HJW5" s="1309"/>
      <c r="HJX5" s="1309"/>
      <c r="HJY5" s="1309"/>
      <c r="HJZ5" s="1309"/>
      <c r="HKA5" s="1309"/>
      <c r="HKB5" s="1309"/>
      <c r="HKC5" s="1309"/>
      <c r="HKD5" s="1309"/>
      <c r="HKE5" s="1309"/>
      <c r="HKF5" s="1309"/>
      <c r="HKG5" s="1309"/>
      <c r="HKH5" s="1309"/>
      <c r="HKI5" s="1309"/>
      <c r="HKJ5" s="1309"/>
      <c r="HKK5" s="1309"/>
      <c r="HKL5" s="1309"/>
      <c r="HKM5" s="1309"/>
      <c r="HKN5" s="1309"/>
      <c r="HKO5" s="1309"/>
      <c r="HKP5" s="1309"/>
      <c r="HKQ5" s="1309"/>
      <c r="HKR5" s="1309"/>
      <c r="HKS5" s="1309"/>
      <c r="HKT5" s="1309"/>
      <c r="HKU5" s="1309"/>
      <c r="HKV5" s="1309"/>
      <c r="HKW5" s="1309"/>
      <c r="HKX5" s="1309"/>
      <c r="HKY5" s="1309"/>
      <c r="HKZ5" s="1309"/>
      <c r="HLA5" s="1309"/>
      <c r="HLB5" s="1309"/>
      <c r="HLC5" s="1309"/>
      <c r="HLD5" s="1309"/>
      <c r="HLE5" s="1309"/>
      <c r="HLF5" s="1309"/>
      <c r="HLG5" s="1309"/>
      <c r="HLH5" s="1309"/>
      <c r="HLI5" s="1309"/>
      <c r="HLJ5" s="1309"/>
      <c r="HLK5" s="1309"/>
      <c r="HLL5" s="1309"/>
      <c r="HLM5" s="1309"/>
      <c r="HLN5" s="1309"/>
      <c r="HLO5" s="1309"/>
      <c r="HLP5" s="1309"/>
      <c r="HLQ5" s="1309"/>
      <c r="HLR5" s="1309"/>
      <c r="HLS5" s="1309"/>
      <c r="HLT5" s="1309"/>
      <c r="HLU5" s="1309"/>
      <c r="HLV5" s="1309"/>
      <c r="HLW5" s="1309"/>
      <c r="HLX5" s="1309"/>
      <c r="HLY5" s="1309"/>
      <c r="HLZ5" s="1309"/>
      <c r="HMA5" s="1309"/>
      <c r="HMB5" s="1309"/>
      <c r="HMC5" s="1309"/>
      <c r="HMD5" s="1309"/>
      <c r="HME5" s="1309"/>
      <c r="HMF5" s="1309"/>
      <c r="HMG5" s="1309"/>
      <c r="HMH5" s="1309"/>
      <c r="HMI5" s="1309"/>
      <c r="HMJ5" s="1309"/>
      <c r="HMK5" s="1309"/>
      <c r="HML5" s="1309"/>
      <c r="HMM5" s="1309"/>
      <c r="HMN5" s="1309"/>
      <c r="HMO5" s="1309"/>
      <c r="HMP5" s="1309"/>
      <c r="HMQ5" s="1309"/>
      <c r="HMR5" s="1309"/>
      <c r="HMS5" s="1309"/>
      <c r="HMT5" s="1309"/>
      <c r="HMU5" s="1309"/>
      <c r="HMV5" s="1309"/>
      <c r="HMW5" s="1309"/>
      <c r="HMX5" s="1309"/>
      <c r="HMY5" s="1309"/>
      <c r="HMZ5" s="1309"/>
      <c r="HNA5" s="1309"/>
      <c r="HNB5" s="1309"/>
      <c r="HNC5" s="1309"/>
      <c r="HND5" s="1309"/>
      <c r="HNE5" s="1309"/>
      <c r="HNF5" s="1309"/>
      <c r="HNG5" s="1309"/>
      <c r="HNH5" s="1309"/>
      <c r="HNI5" s="1309"/>
      <c r="HNJ5" s="1309"/>
      <c r="HNK5" s="1309"/>
      <c r="HNL5" s="1309"/>
      <c r="HNM5" s="1309"/>
      <c r="HNN5" s="1309"/>
      <c r="HNO5" s="1309"/>
      <c r="HNP5" s="1309"/>
      <c r="HNQ5" s="1309"/>
      <c r="HNR5" s="1309"/>
      <c r="HNS5" s="1309"/>
      <c r="HNT5" s="1309"/>
      <c r="HNU5" s="1309"/>
      <c r="HNV5" s="1309"/>
      <c r="HNW5" s="1309"/>
      <c r="HNX5" s="1309"/>
      <c r="HNY5" s="1309"/>
      <c r="HNZ5" s="1309"/>
      <c r="HOA5" s="1309"/>
      <c r="HOB5" s="1309"/>
      <c r="HOC5" s="1309"/>
      <c r="HOD5" s="1309"/>
      <c r="HOE5" s="1309"/>
      <c r="HOF5" s="1309"/>
      <c r="HOG5" s="1309"/>
      <c r="HOH5" s="1309"/>
      <c r="HOI5" s="1309"/>
      <c r="HOJ5" s="1309"/>
      <c r="HOK5" s="1309"/>
      <c r="HOL5" s="1309"/>
      <c r="HOM5" s="1309"/>
      <c r="HON5" s="1309"/>
      <c r="HOO5" s="1309"/>
      <c r="HOP5" s="1309"/>
      <c r="HOQ5" s="1309"/>
      <c r="HOR5" s="1309"/>
      <c r="HOS5" s="1309"/>
      <c r="HOT5" s="1309"/>
      <c r="HOU5" s="1309"/>
      <c r="HOV5" s="1309"/>
      <c r="HOW5" s="1309"/>
      <c r="HOX5" s="1309"/>
      <c r="HOY5" s="1309"/>
      <c r="HOZ5" s="1309"/>
      <c r="HPA5" s="1309"/>
      <c r="HPB5" s="1309"/>
      <c r="HPC5" s="1309"/>
      <c r="HPD5" s="1309"/>
      <c r="HPE5" s="1309"/>
      <c r="HPF5" s="1309"/>
      <c r="HPG5" s="1309"/>
      <c r="HPH5" s="1309"/>
      <c r="HPI5" s="1309"/>
      <c r="HPJ5" s="1309"/>
      <c r="HPK5" s="1309"/>
      <c r="HPL5" s="1309"/>
      <c r="HPM5" s="1309"/>
      <c r="HPN5" s="1309"/>
      <c r="HPO5" s="1309"/>
      <c r="HPP5" s="1309"/>
      <c r="HPQ5" s="1309"/>
      <c r="HPR5" s="1309"/>
      <c r="HPS5" s="1309"/>
      <c r="HPT5" s="1309"/>
      <c r="HPU5" s="1309"/>
      <c r="HPV5" s="1309"/>
      <c r="HPW5" s="1309"/>
      <c r="HPX5" s="1309"/>
      <c r="HPY5" s="1309"/>
      <c r="HPZ5" s="1309"/>
      <c r="HQA5" s="1309"/>
      <c r="HQB5" s="1309"/>
      <c r="HQC5" s="1309"/>
      <c r="HQD5" s="1309"/>
      <c r="HQE5" s="1309"/>
      <c r="HQF5" s="1309"/>
      <c r="HQG5" s="1309"/>
      <c r="HQH5" s="1309"/>
      <c r="HQI5" s="1309"/>
      <c r="HQJ5" s="1309"/>
      <c r="HQK5" s="1309"/>
      <c r="HQL5" s="1309"/>
      <c r="HQM5" s="1309"/>
      <c r="HQN5" s="1309"/>
      <c r="HQO5" s="1309"/>
      <c r="HQP5" s="1309"/>
      <c r="HQQ5" s="1309"/>
      <c r="HQR5" s="1309"/>
      <c r="HQS5" s="1309"/>
      <c r="HQT5" s="1309"/>
      <c r="HQU5" s="1309"/>
      <c r="HQV5" s="1309"/>
      <c r="HQW5" s="1309"/>
      <c r="HQX5" s="1309"/>
      <c r="HQY5" s="1309"/>
      <c r="HQZ5" s="1309"/>
      <c r="HRA5" s="1309"/>
      <c r="HRB5" s="1309"/>
      <c r="HRC5" s="1309"/>
      <c r="HRD5" s="1309"/>
      <c r="HRE5" s="1309"/>
      <c r="HRF5" s="1309"/>
      <c r="HRG5" s="1309"/>
      <c r="HRH5" s="1309"/>
      <c r="HRI5" s="1309"/>
      <c r="HRJ5" s="1309"/>
      <c r="HRK5" s="1309"/>
      <c r="HRL5" s="1309"/>
      <c r="HRM5" s="1309"/>
      <c r="HRN5" s="1309"/>
      <c r="HRO5" s="1309"/>
      <c r="HRP5" s="1309"/>
      <c r="HRQ5" s="1309"/>
      <c r="HRR5" s="1309"/>
      <c r="HRS5" s="1309"/>
      <c r="HRT5" s="1309"/>
      <c r="HRU5" s="1309"/>
      <c r="HRV5" s="1309"/>
      <c r="HRW5" s="1309"/>
      <c r="HRX5" s="1309"/>
      <c r="HRY5" s="1309"/>
      <c r="HRZ5" s="1309"/>
      <c r="HSA5" s="1309"/>
      <c r="HSB5" s="1309"/>
      <c r="HSC5" s="1309"/>
      <c r="HSD5" s="1309"/>
      <c r="HSE5" s="1309"/>
      <c r="HSF5" s="1309"/>
      <c r="HSG5" s="1309"/>
      <c r="HSH5" s="1309"/>
      <c r="HSI5" s="1309"/>
      <c r="HSJ5" s="1309"/>
      <c r="HSK5" s="1309"/>
      <c r="HSL5" s="1309"/>
      <c r="HSM5" s="1309"/>
      <c r="HSN5" s="1309"/>
      <c r="HSO5" s="1309"/>
      <c r="HSP5" s="1309"/>
      <c r="HSQ5" s="1309"/>
      <c r="HSR5" s="1309"/>
      <c r="HSS5" s="1309"/>
      <c r="HST5" s="1309"/>
      <c r="HSU5" s="1309"/>
      <c r="HSV5" s="1309"/>
      <c r="HSW5" s="1309"/>
      <c r="HSX5" s="1309"/>
      <c r="HSY5" s="1309"/>
      <c r="HSZ5" s="1309"/>
      <c r="HTA5" s="1309"/>
      <c r="HTB5" s="1309"/>
      <c r="HTC5" s="1309"/>
      <c r="HTD5" s="1309"/>
      <c r="HTE5" s="1309"/>
      <c r="HTF5" s="1309"/>
      <c r="HTG5" s="1309"/>
      <c r="HTH5" s="1309"/>
      <c r="HTI5" s="1309"/>
      <c r="HTJ5" s="1309"/>
      <c r="HTK5" s="1309"/>
      <c r="HTL5" s="1309"/>
      <c r="HTM5" s="1309"/>
      <c r="HTN5" s="1309"/>
      <c r="HTO5" s="1309"/>
      <c r="HTP5" s="1309"/>
      <c r="HTQ5" s="1309"/>
      <c r="HTR5" s="1309"/>
      <c r="HTS5" s="1309"/>
      <c r="HTT5" s="1309"/>
      <c r="HTU5" s="1309"/>
      <c r="HTV5" s="1309"/>
      <c r="HTW5" s="1309"/>
      <c r="HTX5" s="1309"/>
      <c r="HTY5" s="1309"/>
      <c r="HTZ5" s="1309"/>
      <c r="HUA5" s="1309"/>
      <c r="HUB5" s="1309"/>
      <c r="HUC5" s="1309"/>
      <c r="HUD5" s="1309"/>
      <c r="HUE5" s="1309"/>
      <c r="HUF5" s="1309"/>
      <c r="HUG5" s="1309"/>
      <c r="HUH5" s="1309"/>
      <c r="HUI5" s="1309"/>
      <c r="HUJ5" s="1309"/>
      <c r="HUK5" s="1309"/>
      <c r="HUL5" s="1309"/>
      <c r="HUM5" s="1309"/>
      <c r="HUN5" s="1309"/>
      <c r="HUO5" s="1309"/>
      <c r="HUP5" s="1309"/>
      <c r="HUQ5" s="1309"/>
      <c r="HUR5" s="1309"/>
      <c r="HUS5" s="1309"/>
      <c r="HUT5" s="1309"/>
      <c r="HUU5" s="1309"/>
      <c r="HUV5" s="1309"/>
      <c r="HUW5" s="1309"/>
      <c r="HUX5" s="1309"/>
      <c r="HUY5" s="1309"/>
      <c r="HUZ5" s="1309"/>
      <c r="HVA5" s="1309"/>
      <c r="HVB5" s="1309"/>
      <c r="HVC5" s="1309"/>
      <c r="HVD5" s="1309"/>
      <c r="HVE5" s="1309"/>
      <c r="HVF5" s="1309"/>
      <c r="HVG5" s="1309"/>
      <c r="HVH5" s="1309"/>
      <c r="HVI5" s="1309"/>
      <c r="HVJ5" s="1309"/>
      <c r="HVK5" s="1309"/>
      <c r="HVL5" s="1309"/>
      <c r="HVM5" s="1309"/>
      <c r="HVN5" s="1309"/>
      <c r="HVO5" s="1309"/>
      <c r="HVP5" s="1309"/>
      <c r="HVQ5" s="1309"/>
      <c r="HVR5" s="1309"/>
      <c r="HVS5" s="1309"/>
      <c r="HVT5" s="1309"/>
      <c r="HVU5" s="1309"/>
      <c r="HVV5" s="1309"/>
      <c r="HVW5" s="1309"/>
      <c r="HVX5" s="1309"/>
      <c r="HVY5" s="1309"/>
      <c r="HVZ5" s="1309"/>
      <c r="HWA5" s="1309"/>
      <c r="HWB5" s="1309"/>
      <c r="HWC5" s="1309"/>
      <c r="HWD5" s="1309"/>
      <c r="HWE5" s="1309"/>
      <c r="HWF5" s="1309"/>
      <c r="HWG5" s="1309"/>
      <c r="HWH5" s="1309"/>
      <c r="HWI5" s="1309"/>
      <c r="HWJ5" s="1309"/>
      <c r="HWK5" s="1309"/>
      <c r="HWL5" s="1309"/>
      <c r="HWM5" s="1309"/>
      <c r="HWN5" s="1309"/>
      <c r="HWO5" s="1309"/>
      <c r="HWP5" s="1309"/>
      <c r="HWQ5" s="1309"/>
      <c r="HWR5" s="1309"/>
      <c r="HWS5" s="1309"/>
      <c r="HWT5" s="1309"/>
      <c r="HWU5" s="1309"/>
      <c r="HWV5" s="1309"/>
      <c r="HWW5" s="1309"/>
      <c r="HWX5" s="1309"/>
      <c r="HWY5" s="1309"/>
      <c r="HWZ5" s="1309"/>
      <c r="HXA5" s="1309"/>
      <c r="HXB5" s="1309"/>
      <c r="HXC5" s="1309"/>
      <c r="HXD5" s="1309"/>
      <c r="HXE5" s="1309"/>
      <c r="HXF5" s="1309"/>
      <c r="HXG5" s="1309"/>
      <c r="HXH5" s="1309"/>
      <c r="HXI5" s="1309"/>
      <c r="HXJ5" s="1309"/>
      <c r="HXK5" s="1309"/>
      <c r="HXL5" s="1309"/>
      <c r="HXM5" s="1309"/>
      <c r="HXN5" s="1309"/>
      <c r="HXO5" s="1309"/>
      <c r="HXP5" s="1309"/>
      <c r="HXQ5" s="1309"/>
      <c r="HXR5" s="1309"/>
      <c r="HXS5" s="1309"/>
      <c r="HXT5" s="1309"/>
      <c r="HXU5" s="1309"/>
      <c r="HXV5" s="1309"/>
      <c r="HXW5" s="1309"/>
      <c r="HXX5" s="1309"/>
      <c r="HXY5" s="1309"/>
      <c r="HXZ5" s="1309"/>
      <c r="HYA5" s="1309"/>
      <c r="HYB5" s="1309"/>
      <c r="HYC5" s="1309"/>
      <c r="HYD5" s="1309"/>
      <c r="HYE5" s="1309"/>
      <c r="HYF5" s="1309"/>
      <c r="HYG5" s="1309"/>
      <c r="HYH5" s="1309"/>
      <c r="HYI5" s="1309"/>
      <c r="HYJ5" s="1309"/>
      <c r="HYK5" s="1309"/>
      <c r="HYL5" s="1309"/>
      <c r="HYM5" s="1309"/>
      <c r="HYN5" s="1309"/>
      <c r="HYO5" s="1309"/>
      <c r="HYP5" s="1309"/>
      <c r="HYQ5" s="1309"/>
      <c r="HYR5" s="1309"/>
      <c r="HYS5" s="1309"/>
      <c r="HYT5" s="1309"/>
      <c r="HYU5" s="1309"/>
      <c r="HYV5" s="1309"/>
      <c r="HYW5" s="1309"/>
      <c r="HYX5" s="1309"/>
      <c r="HYY5" s="1309"/>
      <c r="HYZ5" s="1309"/>
      <c r="HZA5" s="1309"/>
      <c r="HZB5" s="1309"/>
      <c r="HZC5" s="1309"/>
      <c r="HZD5" s="1309"/>
      <c r="HZE5" s="1309"/>
      <c r="HZF5" s="1309"/>
      <c r="HZG5" s="1309"/>
      <c r="HZH5" s="1309"/>
      <c r="HZI5" s="1309"/>
      <c r="HZJ5" s="1309"/>
      <c r="HZK5" s="1309"/>
      <c r="HZL5" s="1309"/>
      <c r="HZM5" s="1309"/>
      <c r="HZN5" s="1309"/>
      <c r="HZO5" s="1309"/>
      <c r="HZP5" s="1309"/>
      <c r="HZQ5" s="1309"/>
      <c r="HZR5" s="1309"/>
      <c r="HZS5" s="1309"/>
      <c r="HZT5" s="1309"/>
      <c r="HZU5" s="1309"/>
      <c r="HZV5" s="1309"/>
      <c r="HZW5" s="1309"/>
      <c r="HZX5" s="1309"/>
      <c r="HZY5" s="1309"/>
      <c r="HZZ5" s="1309"/>
      <c r="IAA5" s="1309"/>
      <c r="IAB5" s="1309"/>
      <c r="IAC5" s="1309"/>
      <c r="IAD5" s="1309"/>
      <c r="IAE5" s="1309"/>
      <c r="IAF5" s="1309"/>
      <c r="IAG5" s="1309"/>
      <c r="IAH5" s="1309"/>
      <c r="IAI5" s="1309"/>
      <c r="IAJ5" s="1309"/>
      <c r="IAK5" s="1309"/>
      <c r="IAL5" s="1309"/>
      <c r="IAM5" s="1309"/>
      <c r="IAN5" s="1309"/>
      <c r="IAO5" s="1309"/>
      <c r="IAP5" s="1309"/>
      <c r="IAQ5" s="1309"/>
      <c r="IAR5" s="1309"/>
      <c r="IAS5" s="1309"/>
      <c r="IAT5" s="1309"/>
      <c r="IAU5" s="1309"/>
      <c r="IAV5" s="1309"/>
      <c r="IAW5" s="1309"/>
      <c r="IAX5" s="1309"/>
      <c r="IAY5" s="1309"/>
      <c r="IAZ5" s="1309"/>
      <c r="IBA5" s="1309"/>
      <c r="IBB5" s="1309"/>
      <c r="IBC5" s="1309"/>
      <c r="IBD5" s="1309"/>
      <c r="IBE5" s="1309"/>
      <c r="IBF5" s="1309"/>
      <c r="IBG5" s="1309"/>
      <c r="IBH5" s="1309"/>
      <c r="IBI5" s="1309"/>
      <c r="IBJ5" s="1309"/>
      <c r="IBK5" s="1309"/>
      <c r="IBL5" s="1309"/>
      <c r="IBM5" s="1309"/>
      <c r="IBN5" s="1309"/>
      <c r="IBO5" s="1309"/>
      <c r="IBP5" s="1309"/>
      <c r="IBQ5" s="1309"/>
      <c r="IBR5" s="1309"/>
      <c r="IBS5" s="1309"/>
      <c r="IBT5" s="1309"/>
      <c r="IBU5" s="1309"/>
      <c r="IBV5" s="1309"/>
      <c r="IBW5" s="1309"/>
      <c r="IBX5" s="1309"/>
      <c r="IBY5" s="1309"/>
      <c r="IBZ5" s="1309"/>
      <c r="ICA5" s="1309"/>
      <c r="ICB5" s="1309"/>
      <c r="ICC5" s="1309"/>
      <c r="ICD5" s="1309"/>
      <c r="ICE5" s="1309"/>
      <c r="ICF5" s="1309"/>
      <c r="ICG5" s="1309"/>
      <c r="ICH5" s="1309"/>
      <c r="ICI5" s="1309"/>
      <c r="ICJ5" s="1309"/>
      <c r="ICK5" s="1309"/>
      <c r="ICL5" s="1309"/>
      <c r="ICM5" s="1309"/>
      <c r="ICN5" s="1309"/>
      <c r="ICO5" s="1309"/>
      <c r="ICP5" s="1309"/>
      <c r="ICQ5" s="1309"/>
      <c r="ICR5" s="1309"/>
      <c r="ICS5" s="1309"/>
      <c r="ICT5" s="1309"/>
      <c r="ICU5" s="1309"/>
      <c r="ICV5" s="1309"/>
      <c r="ICW5" s="1309"/>
      <c r="ICX5" s="1309"/>
      <c r="ICY5" s="1309"/>
      <c r="ICZ5" s="1309"/>
      <c r="IDA5" s="1309"/>
      <c r="IDB5" s="1309"/>
      <c r="IDC5" s="1309"/>
      <c r="IDD5" s="1309"/>
      <c r="IDE5" s="1309"/>
      <c r="IDF5" s="1309"/>
      <c r="IDG5" s="1309"/>
      <c r="IDH5" s="1309"/>
      <c r="IDI5" s="1309"/>
      <c r="IDJ5" s="1309"/>
      <c r="IDK5" s="1309"/>
      <c r="IDL5" s="1309"/>
      <c r="IDM5" s="1309"/>
      <c r="IDN5" s="1309"/>
      <c r="IDO5" s="1309"/>
      <c r="IDP5" s="1309"/>
      <c r="IDQ5" s="1309"/>
      <c r="IDR5" s="1309"/>
      <c r="IDS5" s="1309"/>
      <c r="IDT5" s="1309"/>
      <c r="IDU5" s="1309"/>
      <c r="IDV5" s="1309"/>
      <c r="IDW5" s="1309"/>
      <c r="IDX5" s="1309"/>
      <c r="IDY5" s="1309"/>
      <c r="IDZ5" s="1309"/>
      <c r="IEA5" s="1309"/>
      <c r="IEB5" s="1309"/>
      <c r="IEC5" s="1309"/>
      <c r="IED5" s="1309"/>
      <c r="IEE5" s="1309"/>
      <c r="IEF5" s="1309"/>
      <c r="IEG5" s="1309"/>
      <c r="IEH5" s="1309"/>
      <c r="IEI5" s="1309"/>
      <c r="IEJ5" s="1309"/>
      <c r="IEK5" s="1309"/>
      <c r="IEL5" s="1309"/>
      <c r="IEM5" s="1309"/>
      <c r="IEN5" s="1309"/>
      <c r="IEO5" s="1309"/>
      <c r="IEP5" s="1309"/>
      <c r="IEQ5" s="1309"/>
      <c r="IER5" s="1309"/>
      <c r="IES5" s="1309"/>
      <c r="IET5" s="1309"/>
      <c r="IEU5" s="1309"/>
      <c r="IEV5" s="1309"/>
      <c r="IEW5" s="1309"/>
      <c r="IEX5" s="1309"/>
      <c r="IEY5" s="1309"/>
      <c r="IEZ5" s="1309"/>
      <c r="IFA5" s="1309"/>
      <c r="IFB5" s="1309"/>
      <c r="IFC5" s="1309"/>
      <c r="IFD5" s="1309"/>
      <c r="IFE5" s="1309"/>
      <c r="IFF5" s="1309"/>
      <c r="IFG5" s="1309"/>
      <c r="IFH5" s="1309"/>
      <c r="IFI5" s="1309"/>
      <c r="IFJ5" s="1309"/>
      <c r="IFK5" s="1309"/>
      <c r="IFL5" s="1309"/>
      <c r="IFM5" s="1309"/>
      <c r="IFN5" s="1309"/>
      <c r="IFO5" s="1309"/>
      <c r="IFP5" s="1309"/>
      <c r="IFQ5" s="1309"/>
      <c r="IFR5" s="1309"/>
      <c r="IFS5" s="1309"/>
      <c r="IFT5" s="1309"/>
      <c r="IFU5" s="1309"/>
      <c r="IFV5" s="1309"/>
      <c r="IFW5" s="1309"/>
      <c r="IFX5" s="1309"/>
      <c r="IFY5" s="1309"/>
      <c r="IFZ5" s="1309"/>
      <c r="IGA5" s="1309"/>
      <c r="IGB5" s="1309"/>
      <c r="IGC5" s="1309"/>
      <c r="IGD5" s="1309"/>
      <c r="IGE5" s="1309"/>
      <c r="IGF5" s="1309"/>
      <c r="IGG5" s="1309"/>
      <c r="IGH5" s="1309"/>
      <c r="IGI5" s="1309"/>
      <c r="IGJ5" s="1309"/>
      <c r="IGK5" s="1309"/>
      <c r="IGL5" s="1309"/>
      <c r="IGM5" s="1309"/>
      <c r="IGN5" s="1309"/>
      <c r="IGO5" s="1309"/>
      <c r="IGP5" s="1309"/>
      <c r="IGQ5" s="1309"/>
      <c r="IGR5" s="1309"/>
      <c r="IGS5" s="1309"/>
      <c r="IGT5" s="1309"/>
      <c r="IGU5" s="1309"/>
      <c r="IGV5" s="1309"/>
      <c r="IGW5" s="1309"/>
      <c r="IGX5" s="1309"/>
      <c r="IGY5" s="1309"/>
      <c r="IGZ5" s="1309"/>
      <c r="IHA5" s="1309"/>
      <c r="IHB5" s="1309"/>
      <c r="IHC5" s="1309"/>
      <c r="IHD5" s="1309"/>
      <c r="IHE5" s="1309"/>
      <c r="IHF5" s="1309"/>
      <c r="IHG5" s="1309"/>
      <c r="IHH5" s="1309"/>
      <c r="IHI5" s="1309"/>
      <c r="IHJ5" s="1309"/>
      <c r="IHK5" s="1309"/>
      <c r="IHL5" s="1309"/>
      <c r="IHM5" s="1309"/>
      <c r="IHN5" s="1309"/>
      <c r="IHO5" s="1309"/>
      <c r="IHP5" s="1309"/>
      <c r="IHQ5" s="1309"/>
      <c r="IHR5" s="1309"/>
      <c r="IHS5" s="1309"/>
      <c r="IHT5" s="1309"/>
      <c r="IHU5" s="1309"/>
      <c r="IHV5" s="1309"/>
      <c r="IHW5" s="1309"/>
      <c r="IHX5" s="1309"/>
      <c r="IHY5" s="1309"/>
      <c r="IHZ5" s="1309"/>
      <c r="IIA5" s="1309"/>
      <c r="IIB5" s="1309"/>
      <c r="IIC5" s="1309"/>
      <c r="IID5" s="1309"/>
      <c r="IIE5" s="1309"/>
      <c r="IIF5" s="1309"/>
      <c r="IIG5" s="1309"/>
      <c r="IIH5" s="1309"/>
      <c r="III5" s="1309"/>
      <c r="IIJ5" s="1309"/>
      <c r="IIK5" s="1309"/>
      <c r="IIL5" s="1309"/>
      <c r="IIM5" s="1309"/>
      <c r="IIN5" s="1309"/>
      <c r="IIO5" s="1309"/>
      <c r="IIP5" s="1309"/>
      <c r="IIQ5" s="1309"/>
      <c r="IIR5" s="1309"/>
      <c r="IIS5" s="1309"/>
      <c r="IIT5" s="1309"/>
      <c r="IIU5" s="1309"/>
      <c r="IIV5" s="1309"/>
      <c r="IIW5" s="1309"/>
      <c r="IIX5" s="1309"/>
      <c r="IIY5" s="1309"/>
      <c r="IIZ5" s="1309"/>
      <c r="IJA5" s="1309"/>
      <c r="IJB5" s="1309"/>
      <c r="IJC5" s="1309"/>
      <c r="IJD5" s="1309"/>
      <c r="IJE5" s="1309"/>
      <c r="IJF5" s="1309"/>
      <c r="IJG5" s="1309"/>
      <c r="IJH5" s="1309"/>
      <c r="IJI5" s="1309"/>
      <c r="IJJ5" s="1309"/>
      <c r="IJK5" s="1309"/>
      <c r="IJL5" s="1309"/>
      <c r="IJM5" s="1309"/>
      <c r="IJN5" s="1309"/>
      <c r="IJO5" s="1309"/>
      <c r="IJP5" s="1309"/>
      <c r="IJQ5" s="1309"/>
      <c r="IJR5" s="1309"/>
      <c r="IJS5" s="1309"/>
      <c r="IJT5" s="1309"/>
      <c r="IJU5" s="1309"/>
      <c r="IJV5" s="1309"/>
      <c r="IJW5" s="1309"/>
      <c r="IJX5" s="1309"/>
      <c r="IJY5" s="1309"/>
      <c r="IJZ5" s="1309"/>
      <c r="IKA5" s="1309"/>
      <c r="IKB5" s="1309"/>
      <c r="IKC5" s="1309"/>
      <c r="IKD5" s="1309"/>
      <c r="IKE5" s="1309"/>
      <c r="IKF5" s="1309"/>
      <c r="IKG5" s="1309"/>
      <c r="IKH5" s="1309"/>
      <c r="IKI5" s="1309"/>
      <c r="IKJ5" s="1309"/>
      <c r="IKK5" s="1309"/>
      <c r="IKL5" s="1309"/>
      <c r="IKM5" s="1309"/>
      <c r="IKN5" s="1309"/>
      <c r="IKO5" s="1309"/>
      <c r="IKP5" s="1309"/>
      <c r="IKQ5" s="1309"/>
      <c r="IKR5" s="1309"/>
      <c r="IKS5" s="1309"/>
      <c r="IKT5" s="1309"/>
      <c r="IKU5" s="1309"/>
      <c r="IKV5" s="1309"/>
      <c r="IKW5" s="1309"/>
      <c r="IKX5" s="1309"/>
      <c r="IKY5" s="1309"/>
      <c r="IKZ5" s="1309"/>
      <c r="ILA5" s="1309"/>
      <c r="ILB5" s="1309"/>
      <c r="ILC5" s="1309"/>
      <c r="ILD5" s="1309"/>
      <c r="ILE5" s="1309"/>
      <c r="ILF5" s="1309"/>
      <c r="ILG5" s="1309"/>
      <c r="ILH5" s="1309"/>
      <c r="ILI5" s="1309"/>
      <c r="ILJ5" s="1309"/>
      <c r="ILK5" s="1309"/>
      <c r="ILL5" s="1309"/>
      <c r="ILM5" s="1309"/>
      <c r="ILN5" s="1309"/>
      <c r="ILO5" s="1309"/>
      <c r="ILP5" s="1309"/>
      <c r="ILQ5" s="1309"/>
      <c r="ILR5" s="1309"/>
      <c r="ILS5" s="1309"/>
      <c r="ILT5" s="1309"/>
      <c r="ILU5" s="1309"/>
      <c r="ILV5" s="1309"/>
      <c r="ILW5" s="1309"/>
      <c r="ILX5" s="1309"/>
      <c r="ILY5" s="1309"/>
      <c r="ILZ5" s="1309"/>
      <c r="IMA5" s="1309"/>
      <c r="IMB5" s="1309"/>
      <c r="IMC5" s="1309"/>
      <c r="IMD5" s="1309"/>
      <c r="IME5" s="1309"/>
      <c r="IMF5" s="1309"/>
      <c r="IMG5" s="1309"/>
      <c r="IMH5" s="1309"/>
      <c r="IMI5" s="1309"/>
      <c r="IMJ5" s="1309"/>
      <c r="IMK5" s="1309"/>
      <c r="IML5" s="1309"/>
      <c r="IMM5" s="1309"/>
      <c r="IMN5" s="1309"/>
      <c r="IMO5" s="1309"/>
      <c r="IMP5" s="1309"/>
      <c r="IMQ5" s="1309"/>
      <c r="IMR5" s="1309"/>
      <c r="IMS5" s="1309"/>
      <c r="IMT5" s="1309"/>
      <c r="IMU5" s="1309"/>
      <c r="IMV5" s="1309"/>
      <c r="IMW5" s="1309"/>
      <c r="IMX5" s="1309"/>
      <c r="IMY5" s="1309"/>
      <c r="IMZ5" s="1309"/>
      <c r="INA5" s="1309"/>
      <c r="INB5" s="1309"/>
      <c r="INC5" s="1309"/>
      <c r="IND5" s="1309"/>
      <c r="INE5" s="1309"/>
      <c r="INF5" s="1309"/>
      <c r="ING5" s="1309"/>
      <c r="INH5" s="1309"/>
      <c r="INI5" s="1309"/>
      <c r="INJ5" s="1309"/>
      <c r="INK5" s="1309"/>
      <c r="INL5" s="1309"/>
      <c r="INM5" s="1309"/>
      <c r="INN5" s="1309"/>
      <c r="INO5" s="1309"/>
      <c r="INP5" s="1309"/>
      <c r="INQ5" s="1309"/>
      <c r="INR5" s="1309"/>
      <c r="INS5" s="1309"/>
      <c r="INT5" s="1309"/>
      <c r="INU5" s="1309"/>
      <c r="INV5" s="1309"/>
      <c r="INW5" s="1309"/>
      <c r="INX5" s="1309"/>
      <c r="INY5" s="1309"/>
      <c r="INZ5" s="1309"/>
      <c r="IOA5" s="1309"/>
      <c r="IOB5" s="1309"/>
      <c r="IOC5" s="1309"/>
      <c r="IOD5" s="1309"/>
      <c r="IOE5" s="1309"/>
      <c r="IOF5" s="1309"/>
      <c r="IOG5" s="1309"/>
      <c r="IOH5" s="1309"/>
      <c r="IOI5" s="1309"/>
      <c r="IOJ5" s="1309"/>
      <c r="IOK5" s="1309"/>
      <c r="IOL5" s="1309"/>
      <c r="IOM5" s="1309"/>
      <c r="ION5" s="1309"/>
      <c r="IOO5" s="1309"/>
      <c r="IOP5" s="1309"/>
      <c r="IOQ5" s="1309"/>
      <c r="IOR5" s="1309"/>
      <c r="IOS5" s="1309"/>
      <c r="IOT5" s="1309"/>
      <c r="IOU5" s="1309"/>
      <c r="IOV5" s="1309"/>
      <c r="IOW5" s="1309"/>
      <c r="IOX5" s="1309"/>
      <c r="IOY5" s="1309"/>
      <c r="IOZ5" s="1309"/>
      <c r="IPA5" s="1309"/>
      <c r="IPB5" s="1309"/>
      <c r="IPC5" s="1309"/>
      <c r="IPD5" s="1309"/>
      <c r="IPE5" s="1309"/>
      <c r="IPF5" s="1309"/>
      <c r="IPG5" s="1309"/>
      <c r="IPH5" s="1309"/>
      <c r="IPI5" s="1309"/>
      <c r="IPJ5" s="1309"/>
      <c r="IPK5" s="1309"/>
      <c r="IPL5" s="1309"/>
      <c r="IPM5" s="1309"/>
      <c r="IPN5" s="1309"/>
      <c r="IPO5" s="1309"/>
      <c r="IPP5" s="1309"/>
      <c r="IPQ5" s="1309"/>
      <c r="IPR5" s="1309"/>
      <c r="IPS5" s="1309"/>
      <c r="IPT5" s="1309"/>
      <c r="IPU5" s="1309"/>
      <c r="IPV5" s="1309"/>
      <c r="IPW5" s="1309"/>
      <c r="IPX5" s="1309"/>
      <c r="IPY5" s="1309"/>
      <c r="IPZ5" s="1309"/>
      <c r="IQA5" s="1309"/>
      <c r="IQB5" s="1309"/>
      <c r="IQC5" s="1309"/>
      <c r="IQD5" s="1309"/>
      <c r="IQE5" s="1309"/>
      <c r="IQF5" s="1309"/>
      <c r="IQG5" s="1309"/>
      <c r="IQH5" s="1309"/>
      <c r="IQI5" s="1309"/>
      <c r="IQJ5" s="1309"/>
      <c r="IQK5" s="1309"/>
      <c r="IQL5" s="1309"/>
      <c r="IQM5" s="1309"/>
      <c r="IQN5" s="1309"/>
      <c r="IQO5" s="1309"/>
      <c r="IQP5" s="1309"/>
      <c r="IQQ5" s="1309"/>
      <c r="IQR5" s="1309"/>
      <c r="IQS5" s="1309"/>
      <c r="IQT5" s="1309"/>
      <c r="IQU5" s="1309"/>
      <c r="IQV5" s="1309"/>
      <c r="IQW5" s="1309"/>
      <c r="IQX5" s="1309"/>
      <c r="IQY5" s="1309"/>
      <c r="IQZ5" s="1309"/>
      <c r="IRA5" s="1309"/>
      <c r="IRB5" s="1309"/>
      <c r="IRC5" s="1309"/>
      <c r="IRD5" s="1309"/>
      <c r="IRE5" s="1309"/>
      <c r="IRF5" s="1309"/>
      <c r="IRG5" s="1309"/>
      <c r="IRH5" s="1309"/>
      <c r="IRI5" s="1309"/>
      <c r="IRJ5" s="1309"/>
      <c r="IRK5" s="1309"/>
      <c r="IRL5" s="1309"/>
      <c r="IRM5" s="1309"/>
      <c r="IRN5" s="1309"/>
      <c r="IRO5" s="1309"/>
      <c r="IRP5" s="1309"/>
      <c r="IRQ5" s="1309"/>
      <c r="IRR5" s="1309"/>
      <c r="IRS5" s="1309"/>
      <c r="IRT5" s="1309"/>
      <c r="IRU5" s="1309"/>
      <c r="IRV5" s="1309"/>
      <c r="IRW5" s="1309"/>
      <c r="IRX5" s="1309"/>
      <c r="IRY5" s="1309"/>
      <c r="IRZ5" s="1309"/>
      <c r="ISA5" s="1309"/>
      <c r="ISB5" s="1309"/>
      <c r="ISC5" s="1309"/>
      <c r="ISD5" s="1309"/>
      <c r="ISE5" s="1309"/>
      <c r="ISF5" s="1309"/>
      <c r="ISG5" s="1309"/>
      <c r="ISH5" s="1309"/>
      <c r="ISI5" s="1309"/>
      <c r="ISJ5" s="1309"/>
      <c r="ISK5" s="1309"/>
      <c r="ISL5" s="1309"/>
      <c r="ISM5" s="1309"/>
      <c r="ISN5" s="1309"/>
      <c r="ISO5" s="1309"/>
      <c r="ISP5" s="1309"/>
      <c r="ISQ5" s="1309"/>
      <c r="ISR5" s="1309"/>
      <c r="ISS5" s="1309"/>
      <c r="IST5" s="1309"/>
      <c r="ISU5" s="1309"/>
      <c r="ISV5" s="1309"/>
      <c r="ISW5" s="1309"/>
      <c r="ISX5" s="1309"/>
      <c r="ISY5" s="1309"/>
      <c r="ISZ5" s="1309"/>
      <c r="ITA5" s="1309"/>
      <c r="ITB5" s="1309"/>
      <c r="ITC5" s="1309"/>
      <c r="ITD5" s="1309"/>
      <c r="ITE5" s="1309"/>
      <c r="ITF5" s="1309"/>
      <c r="ITG5" s="1309"/>
      <c r="ITH5" s="1309"/>
      <c r="ITI5" s="1309"/>
      <c r="ITJ5" s="1309"/>
      <c r="ITK5" s="1309"/>
      <c r="ITL5" s="1309"/>
      <c r="ITM5" s="1309"/>
      <c r="ITN5" s="1309"/>
      <c r="ITO5" s="1309"/>
      <c r="ITP5" s="1309"/>
      <c r="ITQ5" s="1309"/>
      <c r="ITR5" s="1309"/>
      <c r="ITS5" s="1309"/>
      <c r="ITT5" s="1309"/>
      <c r="ITU5" s="1309"/>
      <c r="ITV5" s="1309"/>
      <c r="ITW5" s="1309"/>
      <c r="ITX5" s="1309"/>
      <c r="ITY5" s="1309"/>
      <c r="ITZ5" s="1309"/>
      <c r="IUA5" s="1309"/>
      <c r="IUB5" s="1309"/>
      <c r="IUC5" s="1309"/>
      <c r="IUD5" s="1309"/>
      <c r="IUE5" s="1309"/>
      <c r="IUF5" s="1309"/>
      <c r="IUG5" s="1309"/>
      <c r="IUH5" s="1309"/>
      <c r="IUI5" s="1309"/>
      <c r="IUJ5" s="1309"/>
      <c r="IUK5" s="1309"/>
      <c r="IUL5" s="1309"/>
      <c r="IUM5" s="1309"/>
      <c r="IUN5" s="1309"/>
      <c r="IUO5" s="1309"/>
      <c r="IUP5" s="1309"/>
      <c r="IUQ5" s="1309"/>
      <c r="IUR5" s="1309"/>
      <c r="IUS5" s="1309"/>
      <c r="IUT5" s="1309"/>
      <c r="IUU5" s="1309"/>
      <c r="IUV5" s="1309"/>
      <c r="IUW5" s="1309"/>
      <c r="IUX5" s="1309"/>
      <c r="IUY5" s="1309"/>
      <c r="IUZ5" s="1309"/>
      <c r="IVA5" s="1309"/>
      <c r="IVB5" s="1309"/>
      <c r="IVC5" s="1309"/>
      <c r="IVD5" s="1309"/>
      <c r="IVE5" s="1309"/>
      <c r="IVF5" s="1309"/>
      <c r="IVG5" s="1309"/>
      <c r="IVH5" s="1309"/>
      <c r="IVI5" s="1309"/>
      <c r="IVJ5" s="1309"/>
      <c r="IVK5" s="1309"/>
      <c r="IVL5" s="1309"/>
      <c r="IVM5" s="1309"/>
      <c r="IVN5" s="1309"/>
      <c r="IVO5" s="1309"/>
      <c r="IVP5" s="1309"/>
      <c r="IVQ5" s="1309"/>
      <c r="IVR5" s="1309"/>
      <c r="IVS5" s="1309"/>
      <c r="IVT5" s="1309"/>
      <c r="IVU5" s="1309"/>
      <c r="IVV5" s="1309"/>
      <c r="IVW5" s="1309"/>
      <c r="IVX5" s="1309"/>
      <c r="IVY5" s="1309"/>
      <c r="IVZ5" s="1309"/>
      <c r="IWA5" s="1309"/>
      <c r="IWB5" s="1309"/>
      <c r="IWC5" s="1309"/>
      <c r="IWD5" s="1309"/>
      <c r="IWE5" s="1309"/>
      <c r="IWF5" s="1309"/>
      <c r="IWG5" s="1309"/>
      <c r="IWH5" s="1309"/>
      <c r="IWI5" s="1309"/>
      <c r="IWJ5" s="1309"/>
      <c r="IWK5" s="1309"/>
      <c r="IWL5" s="1309"/>
      <c r="IWM5" s="1309"/>
      <c r="IWN5" s="1309"/>
      <c r="IWO5" s="1309"/>
      <c r="IWP5" s="1309"/>
      <c r="IWQ5" s="1309"/>
      <c r="IWR5" s="1309"/>
      <c r="IWS5" s="1309"/>
      <c r="IWT5" s="1309"/>
      <c r="IWU5" s="1309"/>
      <c r="IWV5" s="1309"/>
      <c r="IWW5" s="1309"/>
      <c r="IWX5" s="1309"/>
      <c r="IWY5" s="1309"/>
      <c r="IWZ5" s="1309"/>
      <c r="IXA5" s="1309"/>
      <c r="IXB5" s="1309"/>
      <c r="IXC5" s="1309"/>
      <c r="IXD5" s="1309"/>
      <c r="IXE5" s="1309"/>
      <c r="IXF5" s="1309"/>
      <c r="IXG5" s="1309"/>
      <c r="IXH5" s="1309"/>
      <c r="IXI5" s="1309"/>
      <c r="IXJ5" s="1309"/>
      <c r="IXK5" s="1309"/>
      <c r="IXL5" s="1309"/>
      <c r="IXM5" s="1309"/>
      <c r="IXN5" s="1309"/>
      <c r="IXO5" s="1309"/>
      <c r="IXP5" s="1309"/>
      <c r="IXQ5" s="1309"/>
      <c r="IXR5" s="1309"/>
      <c r="IXS5" s="1309"/>
      <c r="IXT5" s="1309"/>
      <c r="IXU5" s="1309"/>
      <c r="IXV5" s="1309"/>
      <c r="IXW5" s="1309"/>
      <c r="IXX5" s="1309"/>
      <c r="IXY5" s="1309"/>
      <c r="IXZ5" s="1309"/>
      <c r="IYA5" s="1309"/>
      <c r="IYB5" s="1309"/>
      <c r="IYC5" s="1309"/>
      <c r="IYD5" s="1309"/>
      <c r="IYE5" s="1309"/>
      <c r="IYF5" s="1309"/>
      <c r="IYG5" s="1309"/>
      <c r="IYH5" s="1309"/>
      <c r="IYI5" s="1309"/>
      <c r="IYJ5" s="1309"/>
      <c r="IYK5" s="1309"/>
      <c r="IYL5" s="1309"/>
      <c r="IYM5" s="1309"/>
      <c r="IYN5" s="1309"/>
      <c r="IYO5" s="1309"/>
      <c r="IYP5" s="1309"/>
      <c r="IYQ5" s="1309"/>
      <c r="IYR5" s="1309"/>
      <c r="IYS5" s="1309"/>
      <c r="IYT5" s="1309"/>
      <c r="IYU5" s="1309"/>
      <c r="IYV5" s="1309"/>
      <c r="IYW5" s="1309"/>
      <c r="IYX5" s="1309"/>
      <c r="IYY5" s="1309"/>
      <c r="IYZ5" s="1309"/>
      <c r="IZA5" s="1309"/>
      <c r="IZB5" s="1309"/>
      <c r="IZC5" s="1309"/>
      <c r="IZD5" s="1309"/>
      <c r="IZE5" s="1309"/>
      <c r="IZF5" s="1309"/>
      <c r="IZG5" s="1309"/>
      <c r="IZH5" s="1309"/>
      <c r="IZI5" s="1309"/>
      <c r="IZJ5" s="1309"/>
      <c r="IZK5" s="1309"/>
      <c r="IZL5" s="1309"/>
      <c r="IZM5" s="1309"/>
      <c r="IZN5" s="1309"/>
      <c r="IZO5" s="1309"/>
      <c r="IZP5" s="1309"/>
      <c r="IZQ5" s="1309"/>
      <c r="IZR5" s="1309"/>
      <c r="IZS5" s="1309"/>
      <c r="IZT5" s="1309"/>
      <c r="IZU5" s="1309"/>
      <c r="IZV5" s="1309"/>
      <c r="IZW5" s="1309"/>
      <c r="IZX5" s="1309"/>
      <c r="IZY5" s="1309"/>
      <c r="IZZ5" s="1309"/>
      <c r="JAA5" s="1309"/>
      <c r="JAB5" s="1309"/>
      <c r="JAC5" s="1309"/>
      <c r="JAD5" s="1309"/>
      <c r="JAE5" s="1309"/>
      <c r="JAF5" s="1309"/>
      <c r="JAG5" s="1309"/>
      <c r="JAH5" s="1309"/>
      <c r="JAI5" s="1309"/>
      <c r="JAJ5" s="1309"/>
      <c r="JAK5" s="1309"/>
      <c r="JAL5" s="1309"/>
      <c r="JAM5" s="1309"/>
      <c r="JAN5" s="1309"/>
      <c r="JAO5" s="1309"/>
      <c r="JAP5" s="1309"/>
      <c r="JAQ5" s="1309"/>
      <c r="JAR5" s="1309"/>
      <c r="JAS5" s="1309"/>
      <c r="JAT5" s="1309"/>
      <c r="JAU5" s="1309"/>
      <c r="JAV5" s="1309"/>
      <c r="JAW5" s="1309"/>
      <c r="JAX5" s="1309"/>
      <c r="JAY5" s="1309"/>
      <c r="JAZ5" s="1309"/>
      <c r="JBA5" s="1309"/>
      <c r="JBB5" s="1309"/>
      <c r="JBC5" s="1309"/>
      <c r="JBD5" s="1309"/>
      <c r="JBE5" s="1309"/>
      <c r="JBF5" s="1309"/>
      <c r="JBG5" s="1309"/>
      <c r="JBH5" s="1309"/>
      <c r="JBI5" s="1309"/>
      <c r="JBJ5" s="1309"/>
      <c r="JBK5" s="1309"/>
      <c r="JBL5" s="1309"/>
      <c r="JBM5" s="1309"/>
      <c r="JBN5" s="1309"/>
      <c r="JBO5" s="1309"/>
      <c r="JBP5" s="1309"/>
      <c r="JBQ5" s="1309"/>
      <c r="JBR5" s="1309"/>
      <c r="JBS5" s="1309"/>
      <c r="JBT5" s="1309"/>
      <c r="JBU5" s="1309"/>
      <c r="JBV5" s="1309"/>
      <c r="JBW5" s="1309"/>
      <c r="JBX5" s="1309"/>
      <c r="JBY5" s="1309"/>
      <c r="JBZ5" s="1309"/>
      <c r="JCA5" s="1309"/>
      <c r="JCB5" s="1309"/>
      <c r="JCC5" s="1309"/>
      <c r="JCD5" s="1309"/>
      <c r="JCE5" s="1309"/>
      <c r="JCF5" s="1309"/>
      <c r="JCG5" s="1309"/>
      <c r="JCH5" s="1309"/>
      <c r="JCI5" s="1309"/>
      <c r="JCJ5" s="1309"/>
      <c r="JCK5" s="1309"/>
      <c r="JCL5" s="1309"/>
      <c r="JCM5" s="1309"/>
      <c r="JCN5" s="1309"/>
      <c r="JCO5" s="1309"/>
      <c r="JCP5" s="1309"/>
      <c r="JCQ5" s="1309"/>
      <c r="JCR5" s="1309"/>
      <c r="JCS5" s="1309"/>
      <c r="JCT5" s="1309"/>
      <c r="JCU5" s="1309"/>
      <c r="JCV5" s="1309"/>
      <c r="JCW5" s="1309"/>
      <c r="JCX5" s="1309"/>
      <c r="JCY5" s="1309"/>
      <c r="JCZ5" s="1309"/>
      <c r="JDA5" s="1309"/>
      <c r="JDB5" s="1309"/>
      <c r="JDC5" s="1309"/>
      <c r="JDD5" s="1309"/>
      <c r="JDE5" s="1309"/>
      <c r="JDF5" s="1309"/>
      <c r="JDG5" s="1309"/>
      <c r="JDH5" s="1309"/>
      <c r="JDI5" s="1309"/>
      <c r="JDJ5" s="1309"/>
      <c r="JDK5" s="1309"/>
      <c r="JDL5" s="1309"/>
      <c r="JDM5" s="1309"/>
      <c r="JDN5" s="1309"/>
      <c r="JDO5" s="1309"/>
      <c r="JDP5" s="1309"/>
      <c r="JDQ5" s="1309"/>
      <c r="JDR5" s="1309"/>
      <c r="JDS5" s="1309"/>
      <c r="JDT5" s="1309"/>
      <c r="JDU5" s="1309"/>
      <c r="JDV5" s="1309"/>
      <c r="JDW5" s="1309"/>
      <c r="JDX5" s="1309"/>
      <c r="JDY5" s="1309"/>
      <c r="JDZ5" s="1309"/>
      <c r="JEA5" s="1309"/>
      <c r="JEB5" s="1309"/>
      <c r="JEC5" s="1309"/>
      <c r="JED5" s="1309"/>
      <c r="JEE5" s="1309"/>
      <c r="JEF5" s="1309"/>
      <c r="JEG5" s="1309"/>
      <c r="JEH5" s="1309"/>
      <c r="JEI5" s="1309"/>
      <c r="JEJ5" s="1309"/>
      <c r="JEK5" s="1309"/>
      <c r="JEL5" s="1309"/>
      <c r="JEM5" s="1309"/>
      <c r="JEN5" s="1309"/>
      <c r="JEO5" s="1309"/>
      <c r="JEP5" s="1309"/>
      <c r="JEQ5" s="1309"/>
      <c r="JER5" s="1309"/>
      <c r="JES5" s="1309"/>
      <c r="JET5" s="1309"/>
      <c r="JEU5" s="1309"/>
      <c r="JEV5" s="1309"/>
      <c r="JEW5" s="1309"/>
      <c r="JEX5" s="1309"/>
      <c r="JEY5" s="1309"/>
      <c r="JEZ5" s="1309"/>
      <c r="JFA5" s="1309"/>
      <c r="JFB5" s="1309"/>
      <c r="JFC5" s="1309"/>
      <c r="JFD5" s="1309"/>
      <c r="JFE5" s="1309"/>
      <c r="JFF5" s="1309"/>
      <c r="JFG5" s="1309"/>
      <c r="JFH5" s="1309"/>
      <c r="JFI5" s="1309"/>
      <c r="JFJ5" s="1309"/>
      <c r="JFK5" s="1309"/>
      <c r="JFL5" s="1309"/>
      <c r="JFM5" s="1309"/>
      <c r="JFN5" s="1309"/>
      <c r="JFO5" s="1309"/>
      <c r="JFP5" s="1309"/>
      <c r="JFQ5" s="1309"/>
      <c r="JFR5" s="1309"/>
      <c r="JFS5" s="1309"/>
      <c r="JFT5" s="1309"/>
      <c r="JFU5" s="1309"/>
      <c r="JFV5" s="1309"/>
      <c r="JFW5" s="1309"/>
      <c r="JFX5" s="1309"/>
      <c r="JFY5" s="1309"/>
      <c r="JFZ5" s="1309"/>
      <c r="JGA5" s="1309"/>
      <c r="JGB5" s="1309"/>
      <c r="JGC5" s="1309"/>
      <c r="JGD5" s="1309"/>
      <c r="JGE5" s="1309"/>
      <c r="JGF5" s="1309"/>
      <c r="JGG5" s="1309"/>
      <c r="JGH5" s="1309"/>
      <c r="JGI5" s="1309"/>
      <c r="JGJ5" s="1309"/>
      <c r="JGK5" s="1309"/>
      <c r="JGL5" s="1309"/>
      <c r="JGM5" s="1309"/>
      <c r="JGN5" s="1309"/>
      <c r="JGO5" s="1309"/>
      <c r="JGP5" s="1309"/>
      <c r="JGQ5" s="1309"/>
      <c r="JGR5" s="1309"/>
      <c r="JGS5" s="1309"/>
      <c r="JGT5" s="1309"/>
      <c r="JGU5" s="1309"/>
      <c r="JGV5" s="1309"/>
      <c r="JGW5" s="1309"/>
      <c r="JGX5" s="1309"/>
      <c r="JGY5" s="1309"/>
      <c r="JGZ5" s="1309"/>
      <c r="JHA5" s="1309"/>
      <c r="JHB5" s="1309"/>
      <c r="JHC5" s="1309"/>
      <c r="JHD5" s="1309"/>
      <c r="JHE5" s="1309"/>
      <c r="JHF5" s="1309"/>
      <c r="JHG5" s="1309"/>
      <c r="JHH5" s="1309"/>
      <c r="JHI5" s="1309"/>
      <c r="JHJ5" s="1309"/>
      <c r="JHK5" s="1309"/>
      <c r="JHL5" s="1309"/>
      <c r="JHM5" s="1309"/>
      <c r="JHN5" s="1309"/>
      <c r="JHO5" s="1309"/>
      <c r="JHP5" s="1309"/>
      <c r="JHQ5" s="1309"/>
      <c r="JHR5" s="1309"/>
      <c r="JHS5" s="1309"/>
      <c r="JHT5" s="1309"/>
      <c r="JHU5" s="1309"/>
      <c r="JHV5" s="1309"/>
      <c r="JHW5" s="1309"/>
      <c r="JHX5" s="1309"/>
      <c r="JHY5" s="1309"/>
      <c r="JHZ5" s="1309"/>
      <c r="JIA5" s="1309"/>
      <c r="JIB5" s="1309"/>
      <c r="JIC5" s="1309"/>
      <c r="JID5" s="1309"/>
      <c r="JIE5" s="1309"/>
      <c r="JIF5" s="1309"/>
      <c r="JIG5" s="1309"/>
      <c r="JIH5" s="1309"/>
      <c r="JII5" s="1309"/>
      <c r="JIJ5" s="1309"/>
      <c r="JIK5" s="1309"/>
      <c r="JIL5" s="1309"/>
      <c r="JIM5" s="1309"/>
      <c r="JIN5" s="1309"/>
      <c r="JIO5" s="1309"/>
      <c r="JIP5" s="1309"/>
      <c r="JIQ5" s="1309"/>
      <c r="JIR5" s="1309"/>
      <c r="JIS5" s="1309"/>
      <c r="JIT5" s="1309"/>
      <c r="JIU5" s="1309"/>
      <c r="JIV5" s="1309"/>
      <c r="JIW5" s="1309"/>
      <c r="JIX5" s="1309"/>
      <c r="JIY5" s="1309"/>
      <c r="JIZ5" s="1309"/>
      <c r="JJA5" s="1309"/>
      <c r="JJB5" s="1309"/>
      <c r="JJC5" s="1309"/>
      <c r="JJD5" s="1309"/>
      <c r="JJE5" s="1309"/>
      <c r="JJF5" s="1309"/>
      <c r="JJG5" s="1309"/>
      <c r="JJH5" s="1309"/>
      <c r="JJI5" s="1309"/>
      <c r="JJJ5" s="1309"/>
      <c r="JJK5" s="1309"/>
      <c r="JJL5" s="1309"/>
      <c r="JJM5" s="1309"/>
      <c r="JJN5" s="1309"/>
      <c r="JJO5" s="1309"/>
      <c r="JJP5" s="1309"/>
      <c r="JJQ5" s="1309"/>
      <c r="JJR5" s="1309"/>
      <c r="JJS5" s="1309"/>
      <c r="JJT5" s="1309"/>
      <c r="JJU5" s="1309"/>
      <c r="JJV5" s="1309"/>
      <c r="JJW5" s="1309"/>
      <c r="JJX5" s="1309"/>
      <c r="JJY5" s="1309"/>
      <c r="JJZ5" s="1309"/>
      <c r="JKA5" s="1309"/>
      <c r="JKB5" s="1309"/>
      <c r="JKC5" s="1309"/>
      <c r="JKD5" s="1309"/>
      <c r="JKE5" s="1309"/>
      <c r="JKF5" s="1309"/>
      <c r="JKG5" s="1309"/>
      <c r="JKH5" s="1309"/>
      <c r="JKI5" s="1309"/>
      <c r="JKJ5" s="1309"/>
      <c r="JKK5" s="1309"/>
      <c r="JKL5" s="1309"/>
      <c r="JKM5" s="1309"/>
      <c r="JKN5" s="1309"/>
      <c r="JKO5" s="1309"/>
      <c r="JKP5" s="1309"/>
      <c r="JKQ5" s="1309"/>
      <c r="JKR5" s="1309"/>
      <c r="JKS5" s="1309"/>
      <c r="JKT5" s="1309"/>
      <c r="JKU5" s="1309"/>
      <c r="JKV5" s="1309"/>
      <c r="JKW5" s="1309"/>
      <c r="JKX5" s="1309"/>
      <c r="JKY5" s="1309"/>
      <c r="JKZ5" s="1309"/>
      <c r="JLA5" s="1309"/>
      <c r="JLB5" s="1309"/>
      <c r="JLC5" s="1309"/>
      <c r="JLD5" s="1309"/>
      <c r="JLE5" s="1309"/>
      <c r="JLF5" s="1309"/>
      <c r="JLG5" s="1309"/>
      <c r="JLH5" s="1309"/>
      <c r="JLI5" s="1309"/>
      <c r="JLJ5" s="1309"/>
      <c r="JLK5" s="1309"/>
      <c r="JLL5" s="1309"/>
      <c r="JLM5" s="1309"/>
      <c r="JLN5" s="1309"/>
      <c r="JLO5" s="1309"/>
      <c r="JLP5" s="1309"/>
      <c r="JLQ5" s="1309"/>
      <c r="JLR5" s="1309"/>
      <c r="JLS5" s="1309"/>
      <c r="JLT5" s="1309"/>
      <c r="JLU5" s="1309"/>
      <c r="JLV5" s="1309"/>
      <c r="JLW5" s="1309"/>
      <c r="JLX5" s="1309"/>
      <c r="JLY5" s="1309"/>
      <c r="JLZ5" s="1309"/>
      <c r="JMA5" s="1309"/>
      <c r="JMB5" s="1309"/>
      <c r="JMC5" s="1309"/>
      <c r="JMD5" s="1309"/>
      <c r="JME5" s="1309"/>
      <c r="JMF5" s="1309"/>
      <c r="JMG5" s="1309"/>
      <c r="JMH5" s="1309"/>
      <c r="JMI5" s="1309"/>
      <c r="JMJ5" s="1309"/>
      <c r="JMK5" s="1309"/>
      <c r="JML5" s="1309"/>
      <c r="JMM5" s="1309"/>
      <c r="JMN5" s="1309"/>
      <c r="JMO5" s="1309"/>
      <c r="JMP5" s="1309"/>
      <c r="JMQ5" s="1309"/>
      <c r="JMR5" s="1309"/>
      <c r="JMS5" s="1309"/>
      <c r="JMT5" s="1309"/>
      <c r="JMU5" s="1309"/>
      <c r="JMV5" s="1309"/>
      <c r="JMW5" s="1309"/>
      <c r="JMX5" s="1309"/>
      <c r="JMY5" s="1309"/>
      <c r="JMZ5" s="1309"/>
      <c r="JNA5" s="1309"/>
      <c r="JNB5" s="1309"/>
      <c r="JNC5" s="1309"/>
      <c r="JND5" s="1309"/>
      <c r="JNE5" s="1309"/>
      <c r="JNF5" s="1309"/>
      <c r="JNG5" s="1309"/>
      <c r="JNH5" s="1309"/>
      <c r="JNI5" s="1309"/>
      <c r="JNJ5" s="1309"/>
      <c r="JNK5" s="1309"/>
      <c r="JNL5" s="1309"/>
      <c r="JNM5" s="1309"/>
      <c r="JNN5" s="1309"/>
      <c r="JNO5" s="1309"/>
      <c r="JNP5" s="1309"/>
      <c r="JNQ5" s="1309"/>
      <c r="JNR5" s="1309"/>
      <c r="JNS5" s="1309"/>
      <c r="JNT5" s="1309"/>
      <c r="JNU5" s="1309"/>
      <c r="JNV5" s="1309"/>
      <c r="JNW5" s="1309"/>
      <c r="JNX5" s="1309"/>
      <c r="JNY5" s="1309"/>
      <c r="JNZ5" s="1309"/>
      <c r="JOA5" s="1309"/>
      <c r="JOB5" s="1309"/>
      <c r="JOC5" s="1309"/>
      <c r="JOD5" s="1309"/>
      <c r="JOE5" s="1309"/>
      <c r="JOF5" s="1309"/>
      <c r="JOG5" s="1309"/>
      <c r="JOH5" s="1309"/>
      <c r="JOI5" s="1309"/>
      <c r="JOJ5" s="1309"/>
      <c r="JOK5" s="1309"/>
      <c r="JOL5" s="1309"/>
      <c r="JOM5" s="1309"/>
      <c r="JON5" s="1309"/>
      <c r="JOO5" s="1309"/>
      <c r="JOP5" s="1309"/>
      <c r="JOQ5" s="1309"/>
      <c r="JOR5" s="1309"/>
      <c r="JOS5" s="1309"/>
      <c r="JOT5" s="1309"/>
      <c r="JOU5" s="1309"/>
      <c r="JOV5" s="1309"/>
      <c r="JOW5" s="1309"/>
      <c r="JOX5" s="1309"/>
      <c r="JOY5" s="1309"/>
      <c r="JOZ5" s="1309"/>
      <c r="JPA5" s="1309"/>
      <c r="JPB5" s="1309"/>
      <c r="JPC5" s="1309"/>
      <c r="JPD5" s="1309"/>
      <c r="JPE5" s="1309"/>
      <c r="JPF5" s="1309"/>
      <c r="JPG5" s="1309"/>
      <c r="JPH5" s="1309"/>
      <c r="JPI5" s="1309"/>
      <c r="JPJ5" s="1309"/>
      <c r="JPK5" s="1309"/>
      <c r="JPL5" s="1309"/>
      <c r="JPM5" s="1309"/>
      <c r="JPN5" s="1309"/>
      <c r="JPO5" s="1309"/>
      <c r="JPP5" s="1309"/>
      <c r="JPQ5" s="1309"/>
      <c r="JPR5" s="1309"/>
      <c r="JPS5" s="1309"/>
      <c r="JPT5" s="1309"/>
      <c r="JPU5" s="1309"/>
      <c r="JPV5" s="1309"/>
      <c r="JPW5" s="1309"/>
      <c r="JPX5" s="1309"/>
      <c r="JPY5" s="1309"/>
      <c r="JPZ5" s="1309"/>
      <c r="JQA5" s="1309"/>
      <c r="JQB5" s="1309"/>
      <c r="JQC5" s="1309"/>
      <c r="JQD5" s="1309"/>
      <c r="JQE5" s="1309"/>
      <c r="JQF5" s="1309"/>
      <c r="JQG5" s="1309"/>
      <c r="JQH5" s="1309"/>
      <c r="JQI5" s="1309"/>
      <c r="JQJ5" s="1309"/>
      <c r="JQK5" s="1309"/>
      <c r="JQL5" s="1309"/>
      <c r="JQM5" s="1309"/>
      <c r="JQN5" s="1309"/>
      <c r="JQO5" s="1309"/>
      <c r="JQP5" s="1309"/>
      <c r="JQQ5" s="1309"/>
      <c r="JQR5" s="1309"/>
      <c r="JQS5" s="1309"/>
      <c r="JQT5" s="1309"/>
      <c r="JQU5" s="1309"/>
      <c r="JQV5" s="1309"/>
      <c r="JQW5" s="1309"/>
      <c r="JQX5" s="1309"/>
      <c r="JQY5" s="1309"/>
      <c r="JQZ5" s="1309"/>
      <c r="JRA5" s="1309"/>
      <c r="JRB5" s="1309"/>
      <c r="JRC5" s="1309"/>
      <c r="JRD5" s="1309"/>
      <c r="JRE5" s="1309"/>
      <c r="JRF5" s="1309"/>
      <c r="JRG5" s="1309"/>
      <c r="JRH5" s="1309"/>
      <c r="JRI5" s="1309"/>
      <c r="JRJ5" s="1309"/>
      <c r="JRK5" s="1309"/>
      <c r="JRL5" s="1309"/>
      <c r="JRM5" s="1309"/>
      <c r="JRN5" s="1309"/>
      <c r="JRO5" s="1309"/>
      <c r="JRP5" s="1309"/>
      <c r="JRQ5" s="1309"/>
      <c r="JRR5" s="1309"/>
      <c r="JRS5" s="1309"/>
      <c r="JRT5" s="1309"/>
      <c r="JRU5" s="1309"/>
      <c r="JRV5" s="1309"/>
      <c r="JRW5" s="1309"/>
      <c r="JRX5" s="1309"/>
      <c r="JRY5" s="1309"/>
      <c r="JRZ5" s="1309"/>
      <c r="JSA5" s="1309"/>
      <c r="JSB5" s="1309"/>
      <c r="JSC5" s="1309"/>
      <c r="JSD5" s="1309"/>
      <c r="JSE5" s="1309"/>
      <c r="JSF5" s="1309"/>
      <c r="JSG5" s="1309"/>
      <c r="JSH5" s="1309"/>
      <c r="JSI5" s="1309"/>
      <c r="JSJ5" s="1309"/>
      <c r="JSK5" s="1309"/>
      <c r="JSL5" s="1309"/>
      <c r="JSM5" s="1309"/>
      <c r="JSN5" s="1309"/>
      <c r="JSO5" s="1309"/>
      <c r="JSP5" s="1309"/>
      <c r="JSQ5" s="1309"/>
      <c r="JSR5" s="1309"/>
      <c r="JSS5" s="1309"/>
      <c r="JST5" s="1309"/>
      <c r="JSU5" s="1309"/>
      <c r="JSV5" s="1309"/>
      <c r="JSW5" s="1309"/>
      <c r="JSX5" s="1309"/>
      <c r="JSY5" s="1309"/>
      <c r="JSZ5" s="1309"/>
      <c r="JTA5" s="1309"/>
      <c r="JTB5" s="1309"/>
      <c r="JTC5" s="1309"/>
      <c r="JTD5" s="1309"/>
      <c r="JTE5" s="1309"/>
      <c r="JTF5" s="1309"/>
      <c r="JTG5" s="1309"/>
      <c r="JTH5" s="1309"/>
      <c r="JTI5" s="1309"/>
      <c r="JTJ5" s="1309"/>
      <c r="JTK5" s="1309"/>
      <c r="JTL5" s="1309"/>
      <c r="JTM5" s="1309"/>
      <c r="JTN5" s="1309"/>
      <c r="JTO5" s="1309"/>
      <c r="JTP5" s="1309"/>
      <c r="JTQ5" s="1309"/>
      <c r="JTR5" s="1309"/>
      <c r="JTS5" s="1309"/>
      <c r="JTT5" s="1309"/>
      <c r="JTU5" s="1309"/>
      <c r="JTV5" s="1309"/>
      <c r="JTW5" s="1309"/>
      <c r="JTX5" s="1309"/>
      <c r="JTY5" s="1309"/>
      <c r="JTZ5" s="1309"/>
      <c r="JUA5" s="1309"/>
      <c r="JUB5" s="1309"/>
      <c r="JUC5" s="1309"/>
      <c r="JUD5" s="1309"/>
      <c r="JUE5" s="1309"/>
      <c r="JUF5" s="1309"/>
      <c r="JUG5" s="1309"/>
      <c r="JUH5" s="1309"/>
      <c r="JUI5" s="1309"/>
      <c r="JUJ5" s="1309"/>
      <c r="JUK5" s="1309"/>
      <c r="JUL5" s="1309"/>
      <c r="JUM5" s="1309"/>
      <c r="JUN5" s="1309"/>
      <c r="JUO5" s="1309"/>
      <c r="JUP5" s="1309"/>
      <c r="JUQ5" s="1309"/>
      <c r="JUR5" s="1309"/>
      <c r="JUS5" s="1309"/>
      <c r="JUT5" s="1309"/>
      <c r="JUU5" s="1309"/>
      <c r="JUV5" s="1309"/>
      <c r="JUW5" s="1309"/>
      <c r="JUX5" s="1309"/>
      <c r="JUY5" s="1309"/>
      <c r="JUZ5" s="1309"/>
      <c r="JVA5" s="1309"/>
      <c r="JVB5" s="1309"/>
      <c r="JVC5" s="1309"/>
      <c r="JVD5" s="1309"/>
      <c r="JVE5" s="1309"/>
      <c r="JVF5" s="1309"/>
      <c r="JVG5" s="1309"/>
      <c r="JVH5" s="1309"/>
      <c r="JVI5" s="1309"/>
      <c r="JVJ5" s="1309"/>
      <c r="JVK5" s="1309"/>
      <c r="JVL5" s="1309"/>
      <c r="JVM5" s="1309"/>
      <c r="JVN5" s="1309"/>
      <c r="JVO5" s="1309"/>
      <c r="JVP5" s="1309"/>
      <c r="JVQ5" s="1309"/>
      <c r="JVR5" s="1309"/>
      <c r="JVS5" s="1309"/>
      <c r="JVT5" s="1309"/>
      <c r="JVU5" s="1309"/>
      <c r="JVV5" s="1309"/>
      <c r="JVW5" s="1309"/>
      <c r="JVX5" s="1309"/>
      <c r="JVY5" s="1309"/>
      <c r="JVZ5" s="1309"/>
      <c r="JWA5" s="1309"/>
      <c r="JWB5" s="1309"/>
      <c r="JWC5" s="1309"/>
      <c r="JWD5" s="1309"/>
      <c r="JWE5" s="1309"/>
      <c r="JWF5" s="1309"/>
      <c r="JWG5" s="1309"/>
      <c r="JWH5" s="1309"/>
      <c r="JWI5" s="1309"/>
      <c r="JWJ5" s="1309"/>
      <c r="JWK5" s="1309"/>
      <c r="JWL5" s="1309"/>
      <c r="JWM5" s="1309"/>
      <c r="JWN5" s="1309"/>
      <c r="JWO5" s="1309"/>
      <c r="JWP5" s="1309"/>
      <c r="JWQ5" s="1309"/>
      <c r="JWR5" s="1309"/>
      <c r="JWS5" s="1309"/>
      <c r="JWT5" s="1309"/>
      <c r="JWU5" s="1309"/>
      <c r="JWV5" s="1309"/>
      <c r="JWW5" s="1309"/>
      <c r="JWX5" s="1309"/>
      <c r="JWY5" s="1309"/>
      <c r="JWZ5" s="1309"/>
      <c r="JXA5" s="1309"/>
      <c r="JXB5" s="1309"/>
      <c r="JXC5" s="1309"/>
      <c r="JXD5" s="1309"/>
      <c r="JXE5" s="1309"/>
      <c r="JXF5" s="1309"/>
      <c r="JXG5" s="1309"/>
      <c r="JXH5" s="1309"/>
      <c r="JXI5" s="1309"/>
      <c r="JXJ5" s="1309"/>
      <c r="JXK5" s="1309"/>
      <c r="JXL5" s="1309"/>
      <c r="JXM5" s="1309"/>
      <c r="JXN5" s="1309"/>
      <c r="JXO5" s="1309"/>
      <c r="JXP5" s="1309"/>
      <c r="JXQ5" s="1309"/>
      <c r="JXR5" s="1309"/>
      <c r="JXS5" s="1309"/>
      <c r="JXT5" s="1309"/>
      <c r="JXU5" s="1309"/>
      <c r="JXV5" s="1309"/>
      <c r="JXW5" s="1309"/>
      <c r="JXX5" s="1309"/>
      <c r="JXY5" s="1309"/>
      <c r="JXZ5" s="1309"/>
      <c r="JYA5" s="1309"/>
      <c r="JYB5" s="1309"/>
      <c r="JYC5" s="1309"/>
      <c r="JYD5" s="1309"/>
      <c r="JYE5" s="1309"/>
      <c r="JYF5" s="1309"/>
      <c r="JYG5" s="1309"/>
      <c r="JYH5" s="1309"/>
      <c r="JYI5" s="1309"/>
      <c r="JYJ5" s="1309"/>
      <c r="JYK5" s="1309"/>
      <c r="JYL5" s="1309"/>
      <c r="JYM5" s="1309"/>
      <c r="JYN5" s="1309"/>
      <c r="JYO5" s="1309"/>
      <c r="JYP5" s="1309"/>
      <c r="JYQ5" s="1309"/>
      <c r="JYR5" s="1309"/>
      <c r="JYS5" s="1309"/>
      <c r="JYT5" s="1309"/>
      <c r="JYU5" s="1309"/>
      <c r="JYV5" s="1309"/>
      <c r="JYW5" s="1309"/>
      <c r="JYX5" s="1309"/>
      <c r="JYY5" s="1309"/>
      <c r="JYZ5" s="1309"/>
      <c r="JZA5" s="1309"/>
      <c r="JZB5" s="1309"/>
      <c r="JZC5" s="1309"/>
      <c r="JZD5" s="1309"/>
      <c r="JZE5" s="1309"/>
      <c r="JZF5" s="1309"/>
      <c r="JZG5" s="1309"/>
      <c r="JZH5" s="1309"/>
      <c r="JZI5" s="1309"/>
      <c r="JZJ5" s="1309"/>
      <c r="JZK5" s="1309"/>
      <c r="JZL5" s="1309"/>
      <c r="JZM5" s="1309"/>
      <c r="JZN5" s="1309"/>
      <c r="JZO5" s="1309"/>
      <c r="JZP5" s="1309"/>
      <c r="JZQ5" s="1309"/>
      <c r="JZR5" s="1309"/>
      <c r="JZS5" s="1309"/>
      <c r="JZT5" s="1309"/>
      <c r="JZU5" s="1309"/>
      <c r="JZV5" s="1309"/>
      <c r="JZW5" s="1309"/>
      <c r="JZX5" s="1309"/>
      <c r="JZY5" s="1309"/>
      <c r="JZZ5" s="1309"/>
      <c r="KAA5" s="1309"/>
      <c r="KAB5" s="1309"/>
      <c r="KAC5" s="1309"/>
      <c r="KAD5" s="1309"/>
      <c r="KAE5" s="1309"/>
      <c r="KAF5" s="1309"/>
      <c r="KAG5" s="1309"/>
      <c r="KAH5" s="1309"/>
      <c r="KAI5" s="1309"/>
      <c r="KAJ5" s="1309"/>
      <c r="KAK5" s="1309"/>
      <c r="KAL5" s="1309"/>
      <c r="KAM5" s="1309"/>
      <c r="KAN5" s="1309"/>
      <c r="KAO5" s="1309"/>
      <c r="KAP5" s="1309"/>
      <c r="KAQ5" s="1309"/>
      <c r="KAR5" s="1309"/>
      <c r="KAS5" s="1309"/>
      <c r="KAT5" s="1309"/>
      <c r="KAU5" s="1309"/>
      <c r="KAV5" s="1309"/>
      <c r="KAW5" s="1309"/>
      <c r="KAX5" s="1309"/>
      <c r="KAY5" s="1309"/>
      <c r="KAZ5" s="1309"/>
      <c r="KBA5" s="1309"/>
      <c r="KBB5" s="1309"/>
      <c r="KBC5" s="1309"/>
      <c r="KBD5" s="1309"/>
      <c r="KBE5" s="1309"/>
      <c r="KBF5" s="1309"/>
      <c r="KBG5" s="1309"/>
      <c r="KBH5" s="1309"/>
      <c r="KBI5" s="1309"/>
      <c r="KBJ5" s="1309"/>
      <c r="KBK5" s="1309"/>
      <c r="KBL5" s="1309"/>
      <c r="KBM5" s="1309"/>
      <c r="KBN5" s="1309"/>
      <c r="KBO5" s="1309"/>
      <c r="KBP5" s="1309"/>
      <c r="KBQ5" s="1309"/>
      <c r="KBR5" s="1309"/>
      <c r="KBS5" s="1309"/>
      <c r="KBT5" s="1309"/>
      <c r="KBU5" s="1309"/>
      <c r="KBV5" s="1309"/>
      <c r="KBW5" s="1309"/>
      <c r="KBX5" s="1309"/>
      <c r="KBY5" s="1309"/>
      <c r="KBZ5" s="1309"/>
      <c r="KCA5" s="1309"/>
      <c r="KCB5" s="1309"/>
      <c r="KCC5" s="1309"/>
      <c r="KCD5" s="1309"/>
      <c r="KCE5" s="1309"/>
      <c r="KCF5" s="1309"/>
      <c r="KCG5" s="1309"/>
      <c r="KCH5" s="1309"/>
      <c r="KCI5" s="1309"/>
      <c r="KCJ5" s="1309"/>
      <c r="KCK5" s="1309"/>
      <c r="KCL5" s="1309"/>
      <c r="KCM5" s="1309"/>
      <c r="KCN5" s="1309"/>
      <c r="KCO5" s="1309"/>
      <c r="KCP5" s="1309"/>
      <c r="KCQ5" s="1309"/>
      <c r="KCR5" s="1309"/>
      <c r="KCS5" s="1309"/>
      <c r="KCT5" s="1309"/>
      <c r="KCU5" s="1309"/>
      <c r="KCV5" s="1309"/>
      <c r="KCW5" s="1309"/>
      <c r="KCX5" s="1309"/>
      <c r="KCY5" s="1309"/>
      <c r="KCZ5" s="1309"/>
      <c r="KDA5" s="1309"/>
      <c r="KDB5" s="1309"/>
      <c r="KDC5" s="1309"/>
      <c r="KDD5" s="1309"/>
      <c r="KDE5" s="1309"/>
      <c r="KDF5" s="1309"/>
      <c r="KDG5" s="1309"/>
      <c r="KDH5" s="1309"/>
      <c r="KDI5" s="1309"/>
      <c r="KDJ5" s="1309"/>
      <c r="KDK5" s="1309"/>
      <c r="KDL5" s="1309"/>
      <c r="KDM5" s="1309"/>
      <c r="KDN5" s="1309"/>
      <c r="KDO5" s="1309"/>
      <c r="KDP5" s="1309"/>
      <c r="KDQ5" s="1309"/>
      <c r="KDR5" s="1309"/>
      <c r="KDS5" s="1309"/>
      <c r="KDT5" s="1309"/>
      <c r="KDU5" s="1309"/>
      <c r="KDV5" s="1309"/>
      <c r="KDW5" s="1309"/>
      <c r="KDX5" s="1309"/>
      <c r="KDY5" s="1309"/>
      <c r="KDZ5" s="1309"/>
      <c r="KEA5" s="1309"/>
      <c r="KEB5" s="1309"/>
      <c r="KEC5" s="1309"/>
      <c r="KED5" s="1309"/>
      <c r="KEE5" s="1309"/>
      <c r="KEF5" s="1309"/>
      <c r="KEG5" s="1309"/>
      <c r="KEH5" s="1309"/>
      <c r="KEI5" s="1309"/>
      <c r="KEJ5" s="1309"/>
      <c r="KEK5" s="1309"/>
      <c r="KEL5" s="1309"/>
      <c r="KEM5" s="1309"/>
      <c r="KEN5" s="1309"/>
      <c r="KEO5" s="1309"/>
      <c r="KEP5" s="1309"/>
      <c r="KEQ5" s="1309"/>
      <c r="KER5" s="1309"/>
      <c r="KES5" s="1309"/>
      <c r="KET5" s="1309"/>
      <c r="KEU5" s="1309"/>
      <c r="KEV5" s="1309"/>
      <c r="KEW5" s="1309"/>
      <c r="KEX5" s="1309"/>
      <c r="KEY5" s="1309"/>
      <c r="KEZ5" s="1309"/>
      <c r="KFA5" s="1309"/>
      <c r="KFB5" s="1309"/>
      <c r="KFC5" s="1309"/>
      <c r="KFD5" s="1309"/>
      <c r="KFE5" s="1309"/>
      <c r="KFF5" s="1309"/>
      <c r="KFG5" s="1309"/>
      <c r="KFH5" s="1309"/>
      <c r="KFI5" s="1309"/>
      <c r="KFJ5" s="1309"/>
      <c r="KFK5" s="1309"/>
      <c r="KFL5" s="1309"/>
      <c r="KFM5" s="1309"/>
      <c r="KFN5" s="1309"/>
      <c r="KFO5" s="1309"/>
      <c r="KFP5" s="1309"/>
      <c r="KFQ5" s="1309"/>
      <c r="KFR5" s="1309"/>
      <c r="KFS5" s="1309"/>
      <c r="KFT5" s="1309"/>
      <c r="KFU5" s="1309"/>
      <c r="KFV5" s="1309"/>
      <c r="KFW5" s="1309"/>
      <c r="KFX5" s="1309"/>
      <c r="KFY5" s="1309"/>
      <c r="KFZ5" s="1309"/>
      <c r="KGA5" s="1309"/>
      <c r="KGB5" s="1309"/>
      <c r="KGC5" s="1309"/>
      <c r="KGD5" s="1309"/>
      <c r="KGE5" s="1309"/>
      <c r="KGF5" s="1309"/>
      <c r="KGG5" s="1309"/>
      <c r="KGH5" s="1309"/>
      <c r="KGI5" s="1309"/>
      <c r="KGJ5" s="1309"/>
      <c r="KGK5" s="1309"/>
      <c r="KGL5" s="1309"/>
      <c r="KGM5" s="1309"/>
      <c r="KGN5" s="1309"/>
      <c r="KGO5" s="1309"/>
      <c r="KGP5" s="1309"/>
      <c r="KGQ5" s="1309"/>
      <c r="KGR5" s="1309"/>
      <c r="KGS5" s="1309"/>
      <c r="KGT5" s="1309"/>
      <c r="KGU5" s="1309"/>
      <c r="KGV5" s="1309"/>
      <c r="KGW5" s="1309"/>
      <c r="KGX5" s="1309"/>
      <c r="KGY5" s="1309"/>
      <c r="KGZ5" s="1309"/>
      <c r="KHA5" s="1309"/>
      <c r="KHB5" s="1309"/>
      <c r="KHC5" s="1309"/>
      <c r="KHD5" s="1309"/>
      <c r="KHE5" s="1309"/>
      <c r="KHF5" s="1309"/>
      <c r="KHG5" s="1309"/>
      <c r="KHH5" s="1309"/>
      <c r="KHI5" s="1309"/>
      <c r="KHJ5" s="1309"/>
      <c r="KHK5" s="1309"/>
      <c r="KHL5" s="1309"/>
      <c r="KHM5" s="1309"/>
      <c r="KHN5" s="1309"/>
      <c r="KHO5" s="1309"/>
      <c r="KHP5" s="1309"/>
      <c r="KHQ5" s="1309"/>
      <c r="KHR5" s="1309"/>
      <c r="KHS5" s="1309"/>
      <c r="KHT5" s="1309"/>
      <c r="KHU5" s="1309"/>
      <c r="KHV5" s="1309"/>
      <c r="KHW5" s="1309"/>
      <c r="KHX5" s="1309"/>
      <c r="KHY5" s="1309"/>
      <c r="KHZ5" s="1309"/>
      <c r="KIA5" s="1309"/>
      <c r="KIB5" s="1309"/>
      <c r="KIC5" s="1309"/>
      <c r="KID5" s="1309"/>
      <c r="KIE5" s="1309"/>
      <c r="KIF5" s="1309"/>
      <c r="KIG5" s="1309"/>
      <c r="KIH5" s="1309"/>
      <c r="KII5" s="1309"/>
      <c r="KIJ5" s="1309"/>
      <c r="KIK5" s="1309"/>
      <c r="KIL5" s="1309"/>
      <c r="KIM5" s="1309"/>
      <c r="KIN5" s="1309"/>
      <c r="KIO5" s="1309"/>
      <c r="KIP5" s="1309"/>
      <c r="KIQ5" s="1309"/>
      <c r="KIR5" s="1309"/>
      <c r="KIS5" s="1309"/>
      <c r="KIT5" s="1309"/>
      <c r="KIU5" s="1309"/>
      <c r="KIV5" s="1309"/>
      <c r="KIW5" s="1309"/>
      <c r="KIX5" s="1309"/>
      <c r="KIY5" s="1309"/>
      <c r="KIZ5" s="1309"/>
      <c r="KJA5" s="1309"/>
      <c r="KJB5" s="1309"/>
      <c r="KJC5" s="1309"/>
      <c r="KJD5" s="1309"/>
      <c r="KJE5" s="1309"/>
      <c r="KJF5" s="1309"/>
      <c r="KJG5" s="1309"/>
      <c r="KJH5" s="1309"/>
      <c r="KJI5" s="1309"/>
      <c r="KJJ5" s="1309"/>
      <c r="KJK5" s="1309"/>
      <c r="KJL5" s="1309"/>
      <c r="KJM5" s="1309"/>
      <c r="KJN5" s="1309"/>
      <c r="KJO5" s="1309"/>
      <c r="KJP5" s="1309"/>
      <c r="KJQ5" s="1309"/>
      <c r="KJR5" s="1309"/>
      <c r="KJS5" s="1309"/>
      <c r="KJT5" s="1309"/>
      <c r="KJU5" s="1309"/>
      <c r="KJV5" s="1309"/>
      <c r="KJW5" s="1309"/>
      <c r="KJX5" s="1309"/>
      <c r="KJY5" s="1309"/>
      <c r="KJZ5" s="1309"/>
      <c r="KKA5" s="1309"/>
      <c r="KKB5" s="1309"/>
      <c r="KKC5" s="1309"/>
      <c r="KKD5" s="1309"/>
      <c r="KKE5" s="1309"/>
      <c r="KKF5" s="1309"/>
      <c r="KKG5" s="1309"/>
      <c r="KKH5" s="1309"/>
      <c r="KKI5" s="1309"/>
      <c r="KKJ5" s="1309"/>
      <c r="KKK5" s="1309"/>
      <c r="KKL5" s="1309"/>
      <c r="KKM5" s="1309"/>
      <c r="KKN5" s="1309"/>
      <c r="KKO5" s="1309"/>
      <c r="KKP5" s="1309"/>
      <c r="KKQ5" s="1309"/>
      <c r="KKR5" s="1309"/>
      <c r="KKS5" s="1309"/>
      <c r="KKT5" s="1309"/>
      <c r="KKU5" s="1309"/>
      <c r="KKV5" s="1309"/>
      <c r="KKW5" s="1309"/>
      <c r="KKX5" s="1309"/>
      <c r="KKY5" s="1309"/>
      <c r="KKZ5" s="1309"/>
      <c r="KLA5" s="1309"/>
      <c r="KLB5" s="1309"/>
      <c r="KLC5" s="1309"/>
      <c r="KLD5" s="1309"/>
      <c r="KLE5" s="1309"/>
      <c r="KLF5" s="1309"/>
      <c r="KLG5" s="1309"/>
      <c r="KLH5" s="1309"/>
      <c r="KLI5" s="1309"/>
      <c r="KLJ5" s="1309"/>
      <c r="KLK5" s="1309"/>
      <c r="KLL5" s="1309"/>
      <c r="KLM5" s="1309"/>
      <c r="KLN5" s="1309"/>
      <c r="KLO5" s="1309"/>
      <c r="KLP5" s="1309"/>
      <c r="KLQ5" s="1309"/>
      <c r="KLR5" s="1309"/>
      <c r="KLS5" s="1309"/>
      <c r="KLT5" s="1309"/>
      <c r="KLU5" s="1309"/>
      <c r="KLV5" s="1309"/>
      <c r="KLW5" s="1309"/>
      <c r="KLX5" s="1309"/>
      <c r="KLY5" s="1309"/>
      <c r="KLZ5" s="1309"/>
      <c r="KMA5" s="1309"/>
      <c r="KMB5" s="1309"/>
      <c r="KMC5" s="1309"/>
      <c r="KMD5" s="1309"/>
      <c r="KME5" s="1309"/>
      <c r="KMF5" s="1309"/>
      <c r="KMG5" s="1309"/>
      <c r="KMH5" s="1309"/>
      <c r="KMI5" s="1309"/>
      <c r="KMJ5" s="1309"/>
      <c r="KMK5" s="1309"/>
      <c r="KML5" s="1309"/>
      <c r="KMM5" s="1309"/>
      <c r="KMN5" s="1309"/>
      <c r="KMO5" s="1309"/>
      <c r="KMP5" s="1309"/>
      <c r="KMQ5" s="1309"/>
      <c r="KMR5" s="1309"/>
      <c r="KMS5" s="1309"/>
      <c r="KMT5" s="1309"/>
      <c r="KMU5" s="1309"/>
      <c r="KMV5" s="1309"/>
      <c r="KMW5" s="1309"/>
      <c r="KMX5" s="1309"/>
      <c r="KMY5" s="1309"/>
      <c r="KMZ5" s="1309"/>
      <c r="KNA5" s="1309"/>
      <c r="KNB5" s="1309"/>
      <c r="KNC5" s="1309"/>
      <c r="KND5" s="1309"/>
      <c r="KNE5" s="1309"/>
      <c r="KNF5" s="1309"/>
      <c r="KNG5" s="1309"/>
      <c r="KNH5" s="1309"/>
      <c r="KNI5" s="1309"/>
      <c r="KNJ5" s="1309"/>
      <c r="KNK5" s="1309"/>
      <c r="KNL5" s="1309"/>
      <c r="KNM5" s="1309"/>
      <c r="KNN5" s="1309"/>
      <c r="KNO5" s="1309"/>
      <c r="KNP5" s="1309"/>
      <c r="KNQ5" s="1309"/>
      <c r="KNR5" s="1309"/>
      <c r="KNS5" s="1309"/>
      <c r="KNT5" s="1309"/>
      <c r="KNU5" s="1309"/>
      <c r="KNV5" s="1309"/>
      <c r="KNW5" s="1309"/>
      <c r="KNX5" s="1309"/>
      <c r="KNY5" s="1309"/>
      <c r="KNZ5" s="1309"/>
      <c r="KOA5" s="1309"/>
      <c r="KOB5" s="1309"/>
      <c r="KOC5" s="1309"/>
      <c r="KOD5" s="1309"/>
      <c r="KOE5" s="1309"/>
      <c r="KOF5" s="1309"/>
      <c r="KOG5" s="1309"/>
      <c r="KOH5" s="1309"/>
      <c r="KOI5" s="1309"/>
      <c r="KOJ5" s="1309"/>
      <c r="KOK5" s="1309"/>
      <c r="KOL5" s="1309"/>
      <c r="KOM5" s="1309"/>
      <c r="KON5" s="1309"/>
      <c r="KOO5" s="1309"/>
      <c r="KOP5" s="1309"/>
      <c r="KOQ5" s="1309"/>
      <c r="KOR5" s="1309"/>
      <c r="KOS5" s="1309"/>
      <c r="KOT5" s="1309"/>
      <c r="KOU5" s="1309"/>
      <c r="KOV5" s="1309"/>
      <c r="KOW5" s="1309"/>
      <c r="KOX5" s="1309"/>
      <c r="KOY5" s="1309"/>
      <c r="KOZ5" s="1309"/>
      <c r="KPA5" s="1309"/>
      <c r="KPB5" s="1309"/>
      <c r="KPC5" s="1309"/>
      <c r="KPD5" s="1309"/>
      <c r="KPE5" s="1309"/>
      <c r="KPF5" s="1309"/>
      <c r="KPG5" s="1309"/>
      <c r="KPH5" s="1309"/>
      <c r="KPI5" s="1309"/>
      <c r="KPJ5" s="1309"/>
      <c r="KPK5" s="1309"/>
      <c r="KPL5" s="1309"/>
      <c r="KPM5" s="1309"/>
      <c r="KPN5" s="1309"/>
      <c r="KPO5" s="1309"/>
      <c r="KPP5" s="1309"/>
      <c r="KPQ5" s="1309"/>
      <c r="KPR5" s="1309"/>
      <c r="KPS5" s="1309"/>
      <c r="KPT5" s="1309"/>
      <c r="KPU5" s="1309"/>
      <c r="KPV5" s="1309"/>
      <c r="KPW5" s="1309"/>
      <c r="KPX5" s="1309"/>
      <c r="KPY5" s="1309"/>
      <c r="KPZ5" s="1309"/>
      <c r="KQA5" s="1309"/>
      <c r="KQB5" s="1309"/>
      <c r="KQC5" s="1309"/>
      <c r="KQD5" s="1309"/>
      <c r="KQE5" s="1309"/>
      <c r="KQF5" s="1309"/>
      <c r="KQG5" s="1309"/>
      <c r="KQH5" s="1309"/>
      <c r="KQI5" s="1309"/>
      <c r="KQJ5" s="1309"/>
      <c r="KQK5" s="1309"/>
      <c r="KQL5" s="1309"/>
      <c r="KQM5" s="1309"/>
      <c r="KQN5" s="1309"/>
      <c r="KQO5" s="1309"/>
      <c r="KQP5" s="1309"/>
      <c r="KQQ5" s="1309"/>
      <c r="KQR5" s="1309"/>
      <c r="KQS5" s="1309"/>
      <c r="KQT5" s="1309"/>
      <c r="KQU5" s="1309"/>
      <c r="KQV5" s="1309"/>
      <c r="KQW5" s="1309"/>
      <c r="KQX5" s="1309"/>
      <c r="KQY5" s="1309"/>
      <c r="KQZ5" s="1309"/>
      <c r="KRA5" s="1309"/>
      <c r="KRB5" s="1309"/>
      <c r="KRC5" s="1309"/>
      <c r="KRD5" s="1309"/>
      <c r="KRE5" s="1309"/>
      <c r="KRF5" s="1309"/>
      <c r="KRG5" s="1309"/>
      <c r="KRH5" s="1309"/>
      <c r="KRI5" s="1309"/>
      <c r="KRJ5" s="1309"/>
      <c r="KRK5" s="1309"/>
      <c r="KRL5" s="1309"/>
      <c r="KRM5" s="1309"/>
      <c r="KRN5" s="1309"/>
      <c r="KRO5" s="1309"/>
      <c r="KRP5" s="1309"/>
      <c r="KRQ5" s="1309"/>
      <c r="KRR5" s="1309"/>
      <c r="KRS5" s="1309"/>
      <c r="KRT5" s="1309"/>
      <c r="KRU5" s="1309"/>
      <c r="KRV5" s="1309"/>
      <c r="KRW5" s="1309"/>
      <c r="KRX5" s="1309"/>
      <c r="KRY5" s="1309"/>
      <c r="KRZ5" s="1309"/>
      <c r="KSA5" s="1309"/>
      <c r="KSB5" s="1309"/>
      <c r="KSC5" s="1309"/>
      <c r="KSD5" s="1309"/>
      <c r="KSE5" s="1309"/>
      <c r="KSF5" s="1309"/>
      <c r="KSG5" s="1309"/>
      <c r="KSH5" s="1309"/>
      <c r="KSI5" s="1309"/>
      <c r="KSJ5" s="1309"/>
      <c r="KSK5" s="1309"/>
      <c r="KSL5" s="1309"/>
      <c r="KSM5" s="1309"/>
      <c r="KSN5" s="1309"/>
      <c r="KSO5" s="1309"/>
      <c r="KSP5" s="1309"/>
      <c r="KSQ5" s="1309"/>
      <c r="KSR5" s="1309"/>
      <c r="KSS5" s="1309"/>
      <c r="KST5" s="1309"/>
      <c r="KSU5" s="1309"/>
      <c r="KSV5" s="1309"/>
      <c r="KSW5" s="1309"/>
      <c r="KSX5" s="1309"/>
      <c r="KSY5" s="1309"/>
      <c r="KSZ5" s="1309"/>
      <c r="KTA5" s="1309"/>
      <c r="KTB5" s="1309"/>
      <c r="KTC5" s="1309"/>
      <c r="KTD5" s="1309"/>
      <c r="KTE5" s="1309"/>
      <c r="KTF5" s="1309"/>
      <c r="KTG5" s="1309"/>
      <c r="KTH5" s="1309"/>
      <c r="KTI5" s="1309"/>
      <c r="KTJ5" s="1309"/>
      <c r="KTK5" s="1309"/>
      <c r="KTL5" s="1309"/>
      <c r="KTM5" s="1309"/>
      <c r="KTN5" s="1309"/>
      <c r="KTO5" s="1309"/>
      <c r="KTP5" s="1309"/>
      <c r="KTQ5" s="1309"/>
      <c r="KTR5" s="1309"/>
      <c r="KTS5" s="1309"/>
      <c r="KTT5" s="1309"/>
      <c r="KTU5" s="1309"/>
      <c r="KTV5" s="1309"/>
      <c r="KTW5" s="1309"/>
      <c r="KTX5" s="1309"/>
      <c r="KTY5" s="1309"/>
      <c r="KTZ5" s="1309"/>
      <c r="KUA5" s="1309"/>
      <c r="KUB5" s="1309"/>
      <c r="KUC5" s="1309"/>
      <c r="KUD5" s="1309"/>
      <c r="KUE5" s="1309"/>
      <c r="KUF5" s="1309"/>
      <c r="KUG5" s="1309"/>
      <c r="KUH5" s="1309"/>
      <c r="KUI5" s="1309"/>
      <c r="KUJ5" s="1309"/>
      <c r="KUK5" s="1309"/>
      <c r="KUL5" s="1309"/>
      <c r="KUM5" s="1309"/>
      <c r="KUN5" s="1309"/>
      <c r="KUO5" s="1309"/>
      <c r="KUP5" s="1309"/>
      <c r="KUQ5" s="1309"/>
      <c r="KUR5" s="1309"/>
      <c r="KUS5" s="1309"/>
      <c r="KUT5" s="1309"/>
      <c r="KUU5" s="1309"/>
      <c r="KUV5" s="1309"/>
      <c r="KUW5" s="1309"/>
      <c r="KUX5" s="1309"/>
      <c r="KUY5" s="1309"/>
      <c r="KUZ5" s="1309"/>
      <c r="KVA5" s="1309"/>
      <c r="KVB5" s="1309"/>
      <c r="KVC5" s="1309"/>
      <c r="KVD5" s="1309"/>
      <c r="KVE5" s="1309"/>
      <c r="KVF5" s="1309"/>
      <c r="KVG5" s="1309"/>
      <c r="KVH5" s="1309"/>
      <c r="KVI5" s="1309"/>
      <c r="KVJ5" s="1309"/>
      <c r="KVK5" s="1309"/>
      <c r="KVL5" s="1309"/>
      <c r="KVM5" s="1309"/>
      <c r="KVN5" s="1309"/>
      <c r="KVO5" s="1309"/>
      <c r="KVP5" s="1309"/>
      <c r="KVQ5" s="1309"/>
      <c r="KVR5" s="1309"/>
      <c r="KVS5" s="1309"/>
      <c r="KVT5" s="1309"/>
      <c r="KVU5" s="1309"/>
      <c r="KVV5" s="1309"/>
      <c r="KVW5" s="1309"/>
      <c r="KVX5" s="1309"/>
      <c r="KVY5" s="1309"/>
      <c r="KVZ5" s="1309"/>
      <c r="KWA5" s="1309"/>
      <c r="KWB5" s="1309"/>
      <c r="KWC5" s="1309"/>
      <c r="KWD5" s="1309"/>
      <c r="KWE5" s="1309"/>
      <c r="KWF5" s="1309"/>
      <c r="KWG5" s="1309"/>
      <c r="KWH5" s="1309"/>
      <c r="KWI5" s="1309"/>
      <c r="KWJ5" s="1309"/>
      <c r="KWK5" s="1309"/>
      <c r="KWL5" s="1309"/>
      <c r="KWM5" s="1309"/>
      <c r="KWN5" s="1309"/>
      <c r="KWO5" s="1309"/>
      <c r="KWP5" s="1309"/>
      <c r="KWQ5" s="1309"/>
      <c r="KWR5" s="1309"/>
      <c r="KWS5" s="1309"/>
      <c r="KWT5" s="1309"/>
      <c r="KWU5" s="1309"/>
      <c r="KWV5" s="1309"/>
      <c r="KWW5" s="1309"/>
      <c r="KWX5" s="1309"/>
      <c r="KWY5" s="1309"/>
      <c r="KWZ5" s="1309"/>
      <c r="KXA5" s="1309"/>
      <c r="KXB5" s="1309"/>
      <c r="KXC5" s="1309"/>
      <c r="KXD5" s="1309"/>
      <c r="KXE5" s="1309"/>
      <c r="KXF5" s="1309"/>
      <c r="KXG5" s="1309"/>
      <c r="KXH5" s="1309"/>
      <c r="KXI5" s="1309"/>
      <c r="KXJ5" s="1309"/>
      <c r="KXK5" s="1309"/>
      <c r="KXL5" s="1309"/>
      <c r="KXM5" s="1309"/>
      <c r="KXN5" s="1309"/>
      <c r="KXO5" s="1309"/>
      <c r="KXP5" s="1309"/>
      <c r="KXQ5" s="1309"/>
      <c r="KXR5" s="1309"/>
      <c r="KXS5" s="1309"/>
      <c r="KXT5" s="1309"/>
      <c r="KXU5" s="1309"/>
      <c r="KXV5" s="1309"/>
      <c r="KXW5" s="1309"/>
      <c r="KXX5" s="1309"/>
      <c r="KXY5" s="1309"/>
      <c r="KXZ5" s="1309"/>
      <c r="KYA5" s="1309"/>
      <c r="KYB5" s="1309"/>
      <c r="KYC5" s="1309"/>
      <c r="KYD5" s="1309"/>
      <c r="KYE5" s="1309"/>
      <c r="KYF5" s="1309"/>
      <c r="KYG5" s="1309"/>
      <c r="KYH5" s="1309"/>
      <c r="KYI5" s="1309"/>
      <c r="KYJ5" s="1309"/>
      <c r="KYK5" s="1309"/>
      <c r="KYL5" s="1309"/>
      <c r="KYM5" s="1309"/>
      <c r="KYN5" s="1309"/>
      <c r="KYO5" s="1309"/>
      <c r="KYP5" s="1309"/>
      <c r="KYQ5" s="1309"/>
      <c r="KYR5" s="1309"/>
      <c r="KYS5" s="1309"/>
      <c r="KYT5" s="1309"/>
      <c r="KYU5" s="1309"/>
      <c r="KYV5" s="1309"/>
      <c r="KYW5" s="1309"/>
      <c r="KYX5" s="1309"/>
      <c r="KYY5" s="1309"/>
      <c r="KYZ5" s="1309"/>
      <c r="KZA5" s="1309"/>
      <c r="KZB5" s="1309"/>
      <c r="KZC5" s="1309"/>
      <c r="KZD5" s="1309"/>
      <c r="KZE5" s="1309"/>
      <c r="KZF5" s="1309"/>
      <c r="KZG5" s="1309"/>
      <c r="KZH5" s="1309"/>
      <c r="KZI5" s="1309"/>
      <c r="KZJ5" s="1309"/>
      <c r="KZK5" s="1309"/>
      <c r="KZL5" s="1309"/>
      <c r="KZM5" s="1309"/>
      <c r="KZN5" s="1309"/>
      <c r="KZO5" s="1309"/>
      <c r="KZP5" s="1309"/>
      <c r="KZQ5" s="1309"/>
      <c r="KZR5" s="1309"/>
      <c r="KZS5" s="1309"/>
      <c r="KZT5" s="1309"/>
      <c r="KZU5" s="1309"/>
      <c r="KZV5" s="1309"/>
      <c r="KZW5" s="1309"/>
      <c r="KZX5" s="1309"/>
      <c r="KZY5" s="1309"/>
      <c r="KZZ5" s="1309"/>
      <c r="LAA5" s="1309"/>
      <c r="LAB5" s="1309"/>
      <c r="LAC5" s="1309"/>
      <c r="LAD5" s="1309"/>
      <c r="LAE5" s="1309"/>
      <c r="LAF5" s="1309"/>
      <c r="LAG5" s="1309"/>
      <c r="LAH5" s="1309"/>
      <c r="LAI5" s="1309"/>
      <c r="LAJ5" s="1309"/>
      <c r="LAK5" s="1309"/>
      <c r="LAL5" s="1309"/>
      <c r="LAM5" s="1309"/>
      <c r="LAN5" s="1309"/>
      <c r="LAO5" s="1309"/>
      <c r="LAP5" s="1309"/>
      <c r="LAQ5" s="1309"/>
      <c r="LAR5" s="1309"/>
      <c r="LAS5" s="1309"/>
      <c r="LAT5" s="1309"/>
      <c r="LAU5" s="1309"/>
      <c r="LAV5" s="1309"/>
      <c r="LAW5" s="1309"/>
      <c r="LAX5" s="1309"/>
      <c r="LAY5" s="1309"/>
      <c r="LAZ5" s="1309"/>
      <c r="LBA5" s="1309"/>
      <c r="LBB5" s="1309"/>
      <c r="LBC5" s="1309"/>
      <c r="LBD5" s="1309"/>
      <c r="LBE5" s="1309"/>
      <c r="LBF5" s="1309"/>
      <c r="LBG5" s="1309"/>
      <c r="LBH5" s="1309"/>
      <c r="LBI5" s="1309"/>
      <c r="LBJ5" s="1309"/>
      <c r="LBK5" s="1309"/>
      <c r="LBL5" s="1309"/>
      <c r="LBM5" s="1309"/>
      <c r="LBN5" s="1309"/>
      <c r="LBO5" s="1309"/>
      <c r="LBP5" s="1309"/>
      <c r="LBQ5" s="1309"/>
      <c r="LBR5" s="1309"/>
      <c r="LBS5" s="1309"/>
      <c r="LBT5" s="1309"/>
      <c r="LBU5" s="1309"/>
      <c r="LBV5" s="1309"/>
      <c r="LBW5" s="1309"/>
      <c r="LBX5" s="1309"/>
      <c r="LBY5" s="1309"/>
      <c r="LBZ5" s="1309"/>
      <c r="LCA5" s="1309"/>
      <c r="LCB5" s="1309"/>
      <c r="LCC5" s="1309"/>
      <c r="LCD5" s="1309"/>
      <c r="LCE5" s="1309"/>
      <c r="LCF5" s="1309"/>
      <c r="LCG5" s="1309"/>
      <c r="LCH5" s="1309"/>
      <c r="LCI5" s="1309"/>
      <c r="LCJ5" s="1309"/>
      <c r="LCK5" s="1309"/>
      <c r="LCL5" s="1309"/>
      <c r="LCM5" s="1309"/>
      <c r="LCN5" s="1309"/>
      <c r="LCO5" s="1309"/>
      <c r="LCP5" s="1309"/>
      <c r="LCQ5" s="1309"/>
      <c r="LCR5" s="1309"/>
      <c r="LCS5" s="1309"/>
      <c r="LCT5" s="1309"/>
      <c r="LCU5" s="1309"/>
      <c r="LCV5" s="1309"/>
      <c r="LCW5" s="1309"/>
      <c r="LCX5" s="1309"/>
      <c r="LCY5" s="1309"/>
      <c r="LCZ5" s="1309"/>
      <c r="LDA5" s="1309"/>
      <c r="LDB5" s="1309"/>
      <c r="LDC5" s="1309"/>
      <c r="LDD5" s="1309"/>
      <c r="LDE5" s="1309"/>
      <c r="LDF5" s="1309"/>
      <c r="LDG5" s="1309"/>
      <c r="LDH5" s="1309"/>
      <c r="LDI5" s="1309"/>
      <c r="LDJ5" s="1309"/>
      <c r="LDK5" s="1309"/>
      <c r="LDL5" s="1309"/>
      <c r="LDM5" s="1309"/>
      <c r="LDN5" s="1309"/>
      <c r="LDO5" s="1309"/>
      <c r="LDP5" s="1309"/>
      <c r="LDQ5" s="1309"/>
      <c r="LDR5" s="1309"/>
      <c r="LDS5" s="1309"/>
      <c r="LDT5" s="1309"/>
      <c r="LDU5" s="1309"/>
      <c r="LDV5" s="1309"/>
      <c r="LDW5" s="1309"/>
      <c r="LDX5" s="1309"/>
      <c r="LDY5" s="1309"/>
      <c r="LDZ5" s="1309"/>
      <c r="LEA5" s="1309"/>
      <c r="LEB5" s="1309"/>
      <c r="LEC5" s="1309"/>
      <c r="LED5" s="1309"/>
      <c r="LEE5" s="1309"/>
      <c r="LEF5" s="1309"/>
      <c r="LEG5" s="1309"/>
      <c r="LEH5" s="1309"/>
      <c r="LEI5" s="1309"/>
      <c r="LEJ5" s="1309"/>
      <c r="LEK5" s="1309"/>
      <c r="LEL5" s="1309"/>
      <c r="LEM5" s="1309"/>
      <c r="LEN5" s="1309"/>
      <c r="LEO5" s="1309"/>
      <c r="LEP5" s="1309"/>
      <c r="LEQ5" s="1309"/>
      <c r="LER5" s="1309"/>
      <c r="LES5" s="1309"/>
      <c r="LET5" s="1309"/>
      <c r="LEU5" s="1309"/>
      <c r="LEV5" s="1309"/>
      <c r="LEW5" s="1309"/>
      <c r="LEX5" s="1309"/>
      <c r="LEY5" s="1309"/>
      <c r="LEZ5" s="1309"/>
      <c r="LFA5" s="1309"/>
      <c r="LFB5" s="1309"/>
      <c r="LFC5" s="1309"/>
      <c r="LFD5" s="1309"/>
      <c r="LFE5" s="1309"/>
      <c r="LFF5" s="1309"/>
      <c r="LFG5" s="1309"/>
      <c r="LFH5" s="1309"/>
      <c r="LFI5" s="1309"/>
      <c r="LFJ5" s="1309"/>
      <c r="LFK5" s="1309"/>
      <c r="LFL5" s="1309"/>
      <c r="LFM5" s="1309"/>
      <c r="LFN5" s="1309"/>
      <c r="LFO5" s="1309"/>
      <c r="LFP5" s="1309"/>
      <c r="LFQ5" s="1309"/>
      <c r="LFR5" s="1309"/>
      <c r="LFS5" s="1309"/>
      <c r="LFT5" s="1309"/>
      <c r="LFU5" s="1309"/>
      <c r="LFV5" s="1309"/>
      <c r="LFW5" s="1309"/>
      <c r="LFX5" s="1309"/>
      <c r="LFY5" s="1309"/>
      <c r="LFZ5" s="1309"/>
      <c r="LGA5" s="1309"/>
      <c r="LGB5" s="1309"/>
      <c r="LGC5" s="1309"/>
      <c r="LGD5" s="1309"/>
      <c r="LGE5" s="1309"/>
      <c r="LGF5" s="1309"/>
      <c r="LGG5" s="1309"/>
      <c r="LGH5" s="1309"/>
      <c r="LGI5" s="1309"/>
      <c r="LGJ5" s="1309"/>
      <c r="LGK5" s="1309"/>
      <c r="LGL5" s="1309"/>
      <c r="LGM5" s="1309"/>
      <c r="LGN5" s="1309"/>
      <c r="LGO5" s="1309"/>
      <c r="LGP5" s="1309"/>
      <c r="LGQ5" s="1309"/>
      <c r="LGR5" s="1309"/>
      <c r="LGS5" s="1309"/>
      <c r="LGT5" s="1309"/>
      <c r="LGU5" s="1309"/>
      <c r="LGV5" s="1309"/>
      <c r="LGW5" s="1309"/>
      <c r="LGX5" s="1309"/>
      <c r="LGY5" s="1309"/>
      <c r="LGZ5" s="1309"/>
      <c r="LHA5" s="1309"/>
      <c r="LHB5" s="1309"/>
      <c r="LHC5" s="1309"/>
      <c r="LHD5" s="1309"/>
      <c r="LHE5" s="1309"/>
      <c r="LHF5" s="1309"/>
      <c r="LHG5" s="1309"/>
      <c r="LHH5" s="1309"/>
      <c r="LHI5" s="1309"/>
      <c r="LHJ5" s="1309"/>
      <c r="LHK5" s="1309"/>
      <c r="LHL5" s="1309"/>
      <c r="LHM5" s="1309"/>
      <c r="LHN5" s="1309"/>
      <c r="LHO5" s="1309"/>
      <c r="LHP5" s="1309"/>
      <c r="LHQ5" s="1309"/>
      <c r="LHR5" s="1309"/>
      <c r="LHS5" s="1309"/>
      <c r="LHT5" s="1309"/>
      <c r="LHU5" s="1309"/>
      <c r="LHV5" s="1309"/>
      <c r="LHW5" s="1309"/>
      <c r="LHX5" s="1309"/>
      <c r="LHY5" s="1309"/>
      <c r="LHZ5" s="1309"/>
      <c r="LIA5" s="1309"/>
      <c r="LIB5" s="1309"/>
      <c r="LIC5" s="1309"/>
      <c r="LID5" s="1309"/>
      <c r="LIE5" s="1309"/>
      <c r="LIF5" s="1309"/>
      <c r="LIG5" s="1309"/>
      <c r="LIH5" s="1309"/>
      <c r="LII5" s="1309"/>
      <c r="LIJ5" s="1309"/>
      <c r="LIK5" s="1309"/>
      <c r="LIL5" s="1309"/>
      <c r="LIM5" s="1309"/>
      <c r="LIN5" s="1309"/>
      <c r="LIO5" s="1309"/>
      <c r="LIP5" s="1309"/>
      <c r="LIQ5" s="1309"/>
      <c r="LIR5" s="1309"/>
      <c r="LIS5" s="1309"/>
      <c r="LIT5" s="1309"/>
      <c r="LIU5" s="1309"/>
      <c r="LIV5" s="1309"/>
      <c r="LIW5" s="1309"/>
      <c r="LIX5" s="1309"/>
      <c r="LIY5" s="1309"/>
      <c r="LIZ5" s="1309"/>
      <c r="LJA5" s="1309"/>
      <c r="LJB5" s="1309"/>
      <c r="LJC5" s="1309"/>
      <c r="LJD5" s="1309"/>
      <c r="LJE5" s="1309"/>
      <c r="LJF5" s="1309"/>
      <c r="LJG5" s="1309"/>
      <c r="LJH5" s="1309"/>
      <c r="LJI5" s="1309"/>
      <c r="LJJ5" s="1309"/>
      <c r="LJK5" s="1309"/>
      <c r="LJL5" s="1309"/>
      <c r="LJM5" s="1309"/>
      <c r="LJN5" s="1309"/>
      <c r="LJO5" s="1309"/>
      <c r="LJP5" s="1309"/>
      <c r="LJQ5" s="1309"/>
      <c r="LJR5" s="1309"/>
      <c r="LJS5" s="1309"/>
      <c r="LJT5" s="1309"/>
      <c r="LJU5" s="1309"/>
      <c r="LJV5" s="1309"/>
      <c r="LJW5" s="1309"/>
      <c r="LJX5" s="1309"/>
      <c r="LJY5" s="1309"/>
      <c r="LJZ5" s="1309"/>
      <c r="LKA5" s="1309"/>
      <c r="LKB5" s="1309"/>
      <c r="LKC5" s="1309"/>
      <c r="LKD5" s="1309"/>
      <c r="LKE5" s="1309"/>
      <c r="LKF5" s="1309"/>
      <c r="LKG5" s="1309"/>
      <c r="LKH5" s="1309"/>
      <c r="LKI5" s="1309"/>
      <c r="LKJ5" s="1309"/>
      <c r="LKK5" s="1309"/>
      <c r="LKL5" s="1309"/>
      <c r="LKM5" s="1309"/>
      <c r="LKN5" s="1309"/>
      <c r="LKO5" s="1309"/>
      <c r="LKP5" s="1309"/>
      <c r="LKQ5" s="1309"/>
      <c r="LKR5" s="1309"/>
      <c r="LKS5" s="1309"/>
      <c r="LKT5" s="1309"/>
      <c r="LKU5" s="1309"/>
      <c r="LKV5" s="1309"/>
      <c r="LKW5" s="1309"/>
      <c r="LKX5" s="1309"/>
      <c r="LKY5" s="1309"/>
      <c r="LKZ5" s="1309"/>
      <c r="LLA5" s="1309"/>
      <c r="LLB5" s="1309"/>
      <c r="LLC5" s="1309"/>
      <c r="LLD5" s="1309"/>
      <c r="LLE5" s="1309"/>
      <c r="LLF5" s="1309"/>
      <c r="LLG5" s="1309"/>
      <c r="LLH5" s="1309"/>
      <c r="LLI5" s="1309"/>
      <c r="LLJ5" s="1309"/>
      <c r="LLK5" s="1309"/>
      <c r="LLL5" s="1309"/>
      <c r="LLM5" s="1309"/>
      <c r="LLN5" s="1309"/>
      <c r="LLO5" s="1309"/>
      <c r="LLP5" s="1309"/>
      <c r="LLQ5" s="1309"/>
      <c r="LLR5" s="1309"/>
      <c r="LLS5" s="1309"/>
      <c r="LLT5" s="1309"/>
      <c r="LLU5" s="1309"/>
      <c r="LLV5" s="1309"/>
      <c r="LLW5" s="1309"/>
      <c r="LLX5" s="1309"/>
      <c r="LLY5" s="1309"/>
      <c r="LLZ5" s="1309"/>
      <c r="LMA5" s="1309"/>
      <c r="LMB5" s="1309"/>
      <c r="LMC5" s="1309"/>
      <c r="LMD5" s="1309"/>
      <c r="LME5" s="1309"/>
      <c r="LMF5" s="1309"/>
      <c r="LMG5" s="1309"/>
      <c r="LMH5" s="1309"/>
      <c r="LMI5" s="1309"/>
      <c r="LMJ5" s="1309"/>
      <c r="LMK5" s="1309"/>
      <c r="LML5" s="1309"/>
      <c r="LMM5" s="1309"/>
      <c r="LMN5" s="1309"/>
      <c r="LMO5" s="1309"/>
      <c r="LMP5" s="1309"/>
      <c r="LMQ5" s="1309"/>
      <c r="LMR5" s="1309"/>
      <c r="LMS5" s="1309"/>
      <c r="LMT5" s="1309"/>
      <c r="LMU5" s="1309"/>
      <c r="LMV5" s="1309"/>
      <c r="LMW5" s="1309"/>
      <c r="LMX5" s="1309"/>
      <c r="LMY5" s="1309"/>
      <c r="LMZ5" s="1309"/>
      <c r="LNA5" s="1309"/>
      <c r="LNB5" s="1309"/>
      <c r="LNC5" s="1309"/>
      <c r="LND5" s="1309"/>
      <c r="LNE5" s="1309"/>
      <c r="LNF5" s="1309"/>
      <c r="LNG5" s="1309"/>
      <c r="LNH5" s="1309"/>
      <c r="LNI5" s="1309"/>
      <c r="LNJ5" s="1309"/>
      <c r="LNK5" s="1309"/>
      <c r="LNL5" s="1309"/>
      <c r="LNM5" s="1309"/>
      <c r="LNN5" s="1309"/>
      <c r="LNO5" s="1309"/>
      <c r="LNP5" s="1309"/>
      <c r="LNQ5" s="1309"/>
      <c r="LNR5" s="1309"/>
      <c r="LNS5" s="1309"/>
      <c r="LNT5" s="1309"/>
      <c r="LNU5" s="1309"/>
      <c r="LNV5" s="1309"/>
      <c r="LNW5" s="1309"/>
      <c r="LNX5" s="1309"/>
      <c r="LNY5" s="1309"/>
      <c r="LNZ5" s="1309"/>
      <c r="LOA5" s="1309"/>
      <c r="LOB5" s="1309"/>
      <c r="LOC5" s="1309"/>
      <c r="LOD5" s="1309"/>
      <c r="LOE5" s="1309"/>
      <c r="LOF5" s="1309"/>
      <c r="LOG5" s="1309"/>
      <c r="LOH5" s="1309"/>
      <c r="LOI5" s="1309"/>
      <c r="LOJ5" s="1309"/>
      <c r="LOK5" s="1309"/>
      <c r="LOL5" s="1309"/>
      <c r="LOM5" s="1309"/>
      <c r="LON5" s="1309"/>
      <c r="LOO5" s="1309"/>
      <c r="LOP5" s="1309"/>
      <c r="LOQ5" s="1309"/>
      <c r="LOR5" s="1309"/>
      <c r="LOS5" s="1309"/>
      <c r="LOT5" s="1309"/>
      <c r="LOU5" s="1309"/>
      <c r="LOV5" s="1309"/>
      <c r="LOW5" s="1309"/>
      <c r="LOX5" s="1309"/>
      <c r="LOY5" s="1309"/>
      <c r="LOZ5" s="1309"/>
      <c r="LPA5" s="1309"/>
      <c r="LPB5" s="1309"/>
      <c r="LPC5" s="1309"/>
      <c r="LPD5" s="1309"/>
      <c r="LPE5" s="1309"/>
      <c r="LPF5" s="1309"/>
      <c r="LPG5" s="1309"/>
      <c r="LPH5" s="1309"/>
      <c r="LPI5" s="1309"/>
      <c r="LPJ5" s="1309"/>
      <c r="LPK5" s="1309"/>
      <c r="LPL5" s="1309"/>
      <c r="LPM5" s="1309"/>
      <c r="LPN5" s="1309"/>
      <c r="LPO5" s="1309"/>
      <c r="LPP5" s="1309"/>
      <c r="LPQ5" s="1309"/>
      <c r="LPR5" s="1309"/>
      <c r="LPS5" s="1309"/>
      <c r="LPT5" s="1309"/>
      <c r="LPU5" s="1309"/>
      <c r="LPV5" s="1309"/>
      <c r="LPW5" s="1309"/>
      <c r="LPX5" s="1309"/>
      <c r="LPY5" s="1309"/>
      <c r="LPZ5" s="1309"/>
      <c r="LQA5" s="1309"/>
      <c r="LQB5" s="1309"/>
      <c r="LQC5" s="1309"/>
      <c r="LQD5" s="1309"/>
      <c r="LQE5" s="1309"/>
      <c r="LQF5" s="1309"/>
      <c r="LQG5" s="1309"/>
      <c r="LQH5" s="1309"/>
      <c r="LQI5" s="1309"/>
      <c r="LQJ5" s="1309"/>
      <c r="LQK5" s="1309"/>
      <c r="LQL5" s="1309"/>
      <c r="LQM5" s="1309"/>
      <c r="LQN5" s="1309"/>
      <c r="LQO5" s="1309"/>
      <c r="LQP5" s="1309"/>
      <c r="LQQ5" s="1309"/>
      <c r="LQR5" s="1309"/>
      <c r="LQS5" s="1309"/>
      <c r="LQT5" s="1309"/>
      <c r="LQU5" s="1309"/>
      <c r="LQV5" s="1309"/>
      <c r="LQW5" s="1309"/>
      <c r="LQX5" s="1309"/>
      <c r="LQY5" s="1309"/>
      <c r="LQZ5" s="1309"/>
      <c r="LRA5" s="1309"/>
      <c r="LRB5" s="1309"/>
      <c r="LRC5" s="1309"/>
      <c r="LRD5" s="1309"/>
      <c r="LRE5" s="1309"/>
      <c r="LRF5" s="1309"/>
      <c r="LRG5" s="1309"/>
      <c r="LRH5" s="1309"/>
      <c r="LRI5" s="1309"/>
      <c r="LRJ5" s="1309"/>
      <c r="LRK5" s="1309"/>
      <c r="LRL5" s="1309"/>
      <c r="LRM5" s="1309"/>
      <c r="LRN5" s="1309"/>
      <c r="LRO5" s="1309"/>
      <c r="LRP5" s="1309"/>
      <c r="LRQ5" s="1309"/>
      <c r="LRR5" s="1309"/>
      <c r="LRS5" s="1309"/>
      <c r="LRT5" s="1309"/>
      <c r="LRU5" s="1309"/>
      <c r="LRV5" s="1309"/>
      <c r="LRW5" s="1309"/>
      <c r="LRX5" s="1309"/>
      <c r="LRY5" s="1309"/>
      <c r="LRZ5" s="1309"/>
      <c r="LSA5" s="1309"/>
      <c r="LSB5" s="1309"/>
      <c r="LSC5" s="1309"/>
      <c r="LSD5" s="1309"/>
      <c r="LSE5" s="1309"/>
      <c r="LSF5" s="1309"/>
      <c r="LSG5" s="1309"/>
      <c r="LSH5" s="1309"/>
      <c r="LSI5" s="1309"/>
      <c r="LSJ5" s="1309"/>
      <c r="LSK5" s="1309"/>
      <c r="LSL5" s="1309"/>
      <c r="LSM5" s="1309"/>
      <c r="LSN5" s="1309"/>
      <c r="LSO5" s="1309"/>
      <c r="LSP5" s="1309"/>
      <c r="LSQ5" s="1309"/>
      <c r="LSR5" s="1309"/>
      <c r="LSS5" s="1309"/>
      <c r="LST5" s="1309"/>
      <c r="LSU5" s="1309"/>
      <c r="LSV5" s="1309"/>
      <c r="LSW5" s="1309"/>
      <c r="LSX5" s="1309"/>
      <c r="LSY5" s="1309"/>
      <c r="LSZ5" s="1309"/>
      <c r="LTA5" s="1309"/>
      <c r="LTB5" s="1309"/>
      <c r="LTC5" s="1309"/>
      <c r="LTD5" s="1309"/>
      <c r="LTE5" s="1309"/>
      <c r="LTF5" s="1309"/>
      <c r="LTG5" s="1309"/>
      <c r="LTH5" s="1309"/>
      <c r="LTI5" s="1309"/>
      <c r="LTJ5" s="1309"/>
      <c r="LTK5" s="1309"/>
      <c r="LTL5" s="1309"/>
      <c r="LTM5" s="1309"/>
      <c r="LTN5" s="1309"/>
      <c r="LTO5" s="1309"/>
      <c r="LTP5" s="1309"/>
      <c r="LTQ5" s="1309"/>
      <c r="LTR5" s="1309"/>
      <c r="LTS5" s="1309"/>
      <c r="LTT5" s="1309"/>
      <c r="LTU5" s="1309"/>
      <c r="LTV5" s="1309"/>
      <c r="LTW5" s="1309"/>
      <c r="LTX5" s="1309"/>
      <c r="LTY5" s="1309"/>
      <c r="LTZ5" s="1309"/>
      <c r="LUA5" s="1309"/>
      <c r="LUB5" s="1309"/>
      <c r="LUC5" s="1309"/>
      <c r="LUD5" s="1309"/>
      <c r="LUE5" s="1309"/>
      <c r="LUF5" s="1309"/>
      <c r="LUG5" s="1309"/>
      <c r="LUH5" s="1309"/>
      <c r="LUI5" s="1309"/>
      <c r="LUJ5" s="1309"/>
      <c r="LUK5" s="1309"/>
      <c r="LUL5" s="1309"/>
      <c r="LUM5" s="1309"/>
      <c r="LUN5" s="1309"/>
      <c r="LUO5" s="1309"/>
      <c r="LUP5" s="1309"/>
      <c r="LUQ5" s="1309"/>
      <c r="LUR5" s="1309"/>
      <c r="LUS5" s="1309"/>
      <c r="LUT5" s="1309"/>
      <c r="LUU5" s="1309"/>
      <c r="LUV5" s="1309"/>
      <c r="LUW5" s="1309"/>
      <c r="LUX5" s="1309"/>
      <c r="LUY5" s="1309"/>
      <c r="LUZ5" s="1309"/>
      <c r="LVA5" s="1309"/>
      <c r="LVB5" s="1309"/>
      <c r="LVC5" s="1309"/>
      <c r="LVD5" s="1309"/>
      <c r="LVE5" s="1309"/>
      <c r="LVF5" s="1309"/>
      <c r="LVG5" s="1309"/>
      <c r="LVH5" s="1309"/>
      <c r="LVI5" s="1309"/>
      <c r="LVJ5" s="1309"/>
      <c r="LVK5" s="1309"/>
      <c r="LVL5" s="1309"/>
      <c r="LVM5" s="1309"/>
      <c r="LVN5" s="1309"/>
      <c r="LVO5" s="1309"/>
      <c r="LVP5" s="1309"/>
      <c r="LVQ5" s="1309"/>
      <c r="LVR5" s="1309"/>
      <c r="LVS5" s="1309"/>
      <c r="LVT5" s="1309"/>
      <c r="LVU5" s="1309"/>
      <c r="LVV5" s="1309"/>
      <c r="LVW5" s="1309"/>
      <c r="LVX5" s="1309"/>
      <c r="LVY5" s="1309"/>
      <c r="LVZ5" s="1309"/>
      <c r="LWA5" s="1309"/>
      <c r="LWB5" s="1309"/>
      <c r="LWC5" s="1309"/>
      <c r="LWD5" s="1309"/>
      <c r="LWE5" s="1309"/>
      <c r="LWF5" s="1309"/>
      <c r="LWG5" s="1309"/>
      <c r="LWH5" s="1309"/>
      <c r="LWI5" s="1309"/>
      <c r="LWJ5" s="1309"/>
      <c r="LWK5" s="1309"/>
      <c r="LWL5" s="1309"/>
      <c r="LWM5" s="1309"/>
      <c r="LWN5" s="1309"/>
      <c r="LWO5" s="1309"/>
      <c r="LWP5" s="1309"/>
      <c r="LWQ5" s="1309"/>
      <c r="LWR5" s="1309"/>
      <c r="LWS5" s="1309"/>
      <c r="LWT5" s="1309"/>
      <c r="LWU5" s="1309"/>
      <c r="LWV5" s="1309"/>
      <c r="LWW5" s="1309"/>
      <c r="LWX5" s="1309"/>
      <c r="LWY5" s="1309"/>
      <c r="LWZ5" s="1309"/>
      <c r="LXA5" s="1309"/>
      <c r="LXB5" s="1309"/>
      <c r="LXC5" s="1309"/>
      <c r="LXD5" s="1309"/>
      <c r="LXE5" s="1309"/>
      <c r="LXF5" s="1309"/>
      <c r="LXG5" s="1309"/>
      <c r="LXH5" s="1309"/>
      <c r="LXI5" s="1309"/>
      <c r="LXJ5" s="1309"/>
      <c r="LXK5" s="1309"/>
      <c r="LXL5" s="1309"/>
      <c r="LXM5" s="1309"/>
      <c r="LXN5" s="1309"/>
      <c r="LXO5" s="1309"/>
      <c r="LXP5" s="1309"/>
      <c r="LXQ5" s="1309"/>
      <c r="LXR5" s="1309"/>
      <c r="LXS5" s="1309"/>
      <c r="LXT5" s="1309"/>
      <c r="LXU5" s="1309"/>
      <c r="LXV5" s="1309"/>
      <c r="LXW5" s="1309"/>
      <c r="LXX5" s="1309"/>
      <c r="LXY5" s="1309"/>
      <c r="LXZ5" s="1309"/>
      <c r="LYA5" s="1309"/>
      <c r="LYB5" s="1309"/>
      <c r="LYC5" s="1309"/>
      <c r="LYD5" s="1309"/>
      <c r="LYE5" s="1309"/>
      <c r="LYF5" s="1309"/>
      <c r="LYG5" s="1309"/>
      <c r="LYH5" s="1309"/>
      <c r="LYI5" s="1309"/>
      <c r="LYJ5" s="1309"/>
      <c r="LYK5" s="1309"/>
      <c r="LYL5" s="1309"/>
      <c r="LYM5" s="1309"/>
      <c r="LYN5" s="1309"/>
      <c r="LYO5" s="1309"/>
      <c r="LYP5" s="1309"/>
      <c r="LYQ5" s="1309"/>
      <c r="LYR5" s="1309"/>
      <c r="LYS5" s="1309"/>
      <c r="LYT5" s="1309"/>
      <c r="LYU5" s="1309"/>
      <c r="LYV5" s="1309"/>
      <c r="LYW5" s="1309"/>
      <c r="LYX5" s="1309"/>
      <c r="LYY5" s="1309"/>
      <c r="LYZ5" s="1309"/>
      <c r="LZA5" s="1309"/>
      <c r="LZB5" s="1309"/>
      <c r="LZC5" s="1309"/>
      <c r="LZD5" s="1309"/>
      <c r="LZE5" s="1309"/>
      <c r="LZF5" s="1309"/>
      <c r="LZG5" s="1309"/>
      <c r="LZH5" s="1309"/>
      <c r="LZI5" s="1309"/>
      <c r="LZJ5" s="1309"/>
      <c r="LZK5" s="1309"/>
      <c r="LZL5" s="1309"/>
      <c r="LZM5" s="1309"/>
      <c r="LZN5" s="1309"/>
      <c r="LZO5" s="1309"/>
      <c r="LZP5" s="1309"/>
      <c r="LZQ5" s="1309"/>
      <c r="LZR5" s="1309"/>
      <c r="LZS5" s="1309"/>
      <c r="LZT5" s="1309"/>
      <c r="LZU5" s="1309"/>
      <c r="LZV5" s="1309"/>
      <c r="LZW5" s="1309"/>
      <c r="LZX5" s="1309"/>
      <c r="LZY5" s="1309"/>
      <c r="LZZ5" s="1309"/>
      <c r="MAA5" s="1309"/>
      <c r="MAB5" s="1309"/>
      <c r="MAC5" s="1309"/>
      <c r="MAD5" s="1309"/>
      <c r="MAE5" s="1309"/>
      <c r="MAF5" s="1309"/>
      <c r="MAG5" s="1309"/>
      <c r="MAH5" s="1309"/>
      <c r="MAI5" s="1309"/>
      <c r="MAJ5" s="1309"/>
      <c r="MAK5" s="1309"/>
      <c r="MAL5" s="1309"/>
      <c r="MAM5" s="1309"/>
      <c r="MAN5" s="1309"/>
      <c r="MAO5" s="1309"/>
      <c r="MAP5" s="1309"/>
      <c r="MAQ5" s="1309"/>
      <c r="MAR5" s="1309"/>
      <c r="MAS5" s="1309"/>
      <c r="MAT5" s="1309"/>
      <c r="MAU5" s="1309"/>
      <c r="MAV5" s="1309"/>
      <c r="MAW5" s="1309"/>
      <c r="MAX5" s="1309"/>
      <c r="MAY5" s="1309"/>
      <c r="MAZ5" s="1309"/>
      <c r="MBA5" s="1309"/>
      <c r="MBB5" s="1309"/>
      <c r="MBC5" s="1309"/>
      <c r="MBD5" s="1309"/>
      <c r="MBE5" s="1309"/>
      <c r="MBF5" s="1309"/>
      <c r="MBG5" s="1309"/>
      <c r="MBH5" s="1309"/>
      <c r="MBI5" s="1309"/>
      <c r="MBJ5" s="1309"/>
      <c r="MBK5" s="1309"/>
      <c r="MBL5" s="1309"/>
      <c r="MBM5" s="1309"/>
      <c r="MBN5" s="1309"/>
      <c r="MBO5" s="1309"/>
      <c r="MBP5" s="1309"/>
      <c r="MBQ5" s="1309"/>
      <c r="MBR5" s="1309"/>
      <c r="MBS5" s="1309"/>
      <c r="MBT5" s="1309"/>
      <c r="MBU5" s="1309"/>
      <c r="MBV5" s="1309"/>
      <c r="MBW5" s="1309"/>
      <c r="MBX5" s="1309"/>
      <c r="MBY5" s="1309"/>
      <c r="MBZ5" s="1309"/>
      <c r="MCA5" s="1309"/>
      <c r="MCB5" s="1309"/>
      <c r="MCC5" s="1309"/>
      <c r="MCD5" s="1309"/>
      <c r="MCE5" s="1309"/>
      <c r="MCF5" s="1309"/>
      <c r="MCG5" s="1309"/>
      <c r="MCH5" s="1309"/>
      <c r="MCI5" s="1309"/>
      <c r="MCJ5" s="1309"/>
      <c r="MCK5" s="1309"/>
      <c r="MCL5" s="1309"/>
      <c r="MCM5" s="1309"/>
      <c r="MCN5" s="1309"/>
      <c r="MCO5" s="1309"/>
      <c r="MCP5" s="1309"/>
      <c r="MCQ5" s="1309"/>
      <c r="MCR5" s="1309"/>
      <c r="MCS5" s="1309"/>
      <c r="MCT5" s="1309"/>
      <c r="MCU5" s="1309"/>
      <c r="MCV5" s="1309"/>
      <c r="MCW5" s="1309"/>
      <c r="MCX5" s="1309"/>
      <c r="MCY5" s="1309"/>
      <c r="MCZ5" s="1309"/>
      <c r="MDA5" s="1309"/>
      <c r="MDB5" s="1309"/>
      <c r="MDC5" s="1309"/>
      <c r="MDD5" s="1309"/>
      <c r="MDE5" s="1309"/>
      <c r="MDF5" s="1309"/>
      <c r="MDG5" s="1309"/>
      <c r="MDH5" s="1309"/>
      <c r="MDI5" s="1309"/>
      <c r="MDJ5" s="1309"/>
      <c r="MDK5" s="1309"/>
      <c r="MDL5" s="1309"/>
      <c r="MDM5" s="1309"/>
      <c r="MDN5" s="1309"/>
      <c r="MDO5" s="1309"/>
      <c r="MDP5" s="1309"/>
      <c r="MDQ5" s="1309"/>
      <c r="MDR5" s="1309"/>
      <c r="MDS5" s="1309"/>
      <c r="MDT5" s="1309"/>
      <c r="MDU5" s="1309"/>
      <c r="MDV5" s="1309"/>
      <c r="MDW5" s="1309"/>
      <c r="MDX5" s="1309"/>
      <c r="MDY5" s="1309"/>
      <c r="MDZ5" s="1309"/>
      <c r="MEA5" s="1309"/>
      <c r="MEB5" s="1309"/>
      <c r="MEC5" s="1309"/>
      <c r="MED5" s="1309"/>
      <c r="MEE5" s="1309"/>
      <c r="MEF5" s="1309"/>
      <c r="MEG5" s="1309"/>
      <c r="MEH5" s="1309"/>
      <c r="MEI5" s="1309"/>
      <c r="MEJ5" s="1309"/>
      <c r="MEK5" s="1309"/>
      <c r="MEL5" s="1309"/>
      <c r="MEM5" s="1309"/>
      <c r="MEN5" s="1309"/>
      <c r="MEO5" s="1309"/>
      <c r="MEP5" s="1309"/>
      <c r="MEQ5" s="1309"/>
      <c r="MER5" s="1309"/>
      <c r="MES5" s="1309"/>
      <c r="MET5" s="1309"/>
      <c r="MEU5" s="1309"/>
      <c r="MEV5" s="1309"/>
      <c r="MEW5" s="1309"/>
      <c r="MEX5" s="1309"/>
      <c r="MEY5" s="1309"/>
      <c r="MEZ5" s="1309"/>
      <c r="MFA5" s="1309"/>
      <c r="MFB5" s="1309"/>
      <c r="MFC5" s="1309"/>
      <c r="MFD5" s="1309"/>
      <c r="MFE5" s="1309"/>
      <c r="MFF5" s="1309"/>
      <c r="MFG5" s="1309"/>
      <c r="MFH5" s="1309"/>
      <c r="MFI5" s="1309"/>
      <c r="MFJ5" s="1309"/>
      <c r="MFK5" s="1309"/>
      <c r="MFL5" s="1309"/>
      <c r="MFM5" s="1309"/>
      <c r="MFN5" s="1309"/>
      <c r="MFO5" s="1309"/>
      <c r="MFP5" s="1309"/>
      <c r="MFQ5" s="1309"/>
      <c r="MFR5" s="1309"/>
      <c r="MFS5" s="1309"/>
      <c r="MFT5" s="1309"/>
      <c r="MFU5" s="1309"/>
      <c r="MFV5" s="1309"/>
      <c r="MFW5" s="1309"/>
      <c r="MFX5" s="1309"/>
      <c r="MFY5" s="1309"/>
      <c r="MFZ5" s="1309"/>
      <c r="MGA5" s="1309"/>
      <c r="MGB5" s="1309"/>
      <c r="MGC5" s="1309"/>
      <c r="MGD5" s="1309"/>
      <c r="MGE5" s="1309"/>
      <c r="MGF5" s="1309"/>
      <c r="MGG5" s="1309"/>
      <c r="MGH5" s="1309"/>
      <c r="MGI5" s="1309"/>
      <c r="MGJ5" s="1309"/>
      <c r="MGK5" s="1309"/>
      <c r="MGL5" s="1309"/>
      <c r="MGM5" s="1309"/>
      <c r="MGN5" s="1309"/>
      <c r="MGO5" s="1309"/>
      <c r="MGP5" s="1309"/>
      <c r="MGQ5" s="1309"/>
      <c r="MGR5" s="1309"/>
      <c r="MGS5" s="1309"/>
      <c r="MGT5" s="1309"/>
      <c r="MGU5" s="1309"/>
      <c r="MGV5" s="1309"/>
      <c r="MGW5" s="1309"/>
      <c r="MGX5" s="1309"/>
      <c r="MGY5" s="1309"/>
      <c r="MGZ5" s="1309"/>
      <c r="MHA5" s="1309"/>
      <c r="MHB5" s="1309"/>
      <c r="MHC5" s="1309"/>
      <c r="MHD5" s="1309"/>
      <c r="MHE5" s="1309"/>
      <c r="MHF5" s="1309"/>
      <c r="MHG5" s="1309"/>
      <c r="MHH5" s="1309"/>
      <c r="MHI5" s="1309"/>
      <c r="MHJ5" s="1309"/>
      <c r="MHK5" s="1309"/>
      <c r="MHL5" s="1309"/>
      <c r="MHM5" s="1309"/>
      <c r="MHN5" s="1309"/>
      <c r="MHO5" s="1309"/>
      <c r="MHP5" s="1309"/>
      <c r="MHQ5" s="1309"/>
      <c r="MHR5" s="1309"/>
      <c r="MHS5" s="1309"/>
      <c r="MHT5" s="1309"/>
      <c r="MHU5" s="1309"/>
      <c r="MHV5" s="1309"/>
      <c r="MHW5" s="1309"/>
      <c r="MHX5" s="1309"/>
      <c r="MHY5" s="1309"/>
      <c r="MHZ5" s="1309"/>
      <c r="MIA5" s="1309"/>
      <c r="MIB5" s="1309"/>
      <c r="MIC5" s="1309"/>
      <c r="MID5" s="1309"/>
      <c r="MIE5" s="1309"/>
      <c r="MIF5" s="1309"/>
      <c r="MIG5" s="1309"/>
      <c r="MIH5" s="1309"/>
      <c r="MII5" s="1309"/>
      <c r="MIJ5" s="1309"/>
      <c r="MIK5" s="1309"/>
      <c r="MIL5" s="1309"/>
      <c r="MIM5" s="1309"/>
      <c r="MIN5" s="1309"/>
      <c r="MIO5" s="1309"/>
      <c r="MIP5" s="1309"/>
      <c r="MIQ5" s="1309"/>
      <c r="MIR5" s="1309"/>
      <c r="MIS5" s="1309"/>
      <c r="MIT5" s="1309"/>
      <c r="MIU5" s="1309"/>
      <c r="MIV5" s="1309"/>
      <c r="MIW5" s="1309"/>
      <c r="MIX5" s="1309"/>
      <c r="MIY5" s="1309"/>
      <c r="MIZ5" s="1309"/>
      <c r="MJA5" s="1309"/>
      <c r="MJB5" s="1309"/>
      <c r="MJC5" s="1309"/>
      <c r="MJD5" s="1309"/>
      <c r="MJE5" s="1309"/>
      <c r="MJF5" s="1309"/>
      <c r="MJG5" s="1309"/>
      <c r="MJH5" s="1309"/>
      <c r="MJI5" s="1309"/>
      <c r="MJJ5" s="1309"/>
      <c r="MJK5" s="1309"/>
      <c r="MJL5" s="1309"/>
      <c r="MJM5" s="1309"/>
      <c r="MJN5" s="1309"/>
      <c r="MJO5" s="1309"/>
      <c r="MJP5" s="1309"/>
      <c r="MJQ5" s="1309"/>
      <c r="MJR5" s="1309"/>
      <c r="MJS5" s="1309"/>
      <c r="MJT5" s="1309"/>
      <c r="MJU5" s="1309"/>
      <c r="MJV5" s="1309"/>
      <c r="MJW5" s="1309"/>
      <c r="MJX5" s="1309"/>
      <c r="MJY5" s="1309"/>
      <c r="MJZ5" s="1309"/>
      <c r="MKA5" s="1309"/>
      <c r="MKB5" s="1309"/>
      <c r="MKC5" s="1309"/>
      <c r="MKD5" s="1309"/>
      <c r="MKE5" s="1309"/>
      <c r="MKF5" s="1309"/>
      <c r="MKG5" s="1309"/>
      <c r="MKH5" s="1309"/>
      <c r="MKI5" s="1309"/>
      <c r="MKJ5" s="1309"/>
      <c r="MKK5" s="1309"/>
      <c r="MKL5" s="1309"/>
      <c r="MKM5" s="1309"/>
      <c r="MKN5" s="1309"/>
      <c r="MKO5" s="1309"/>
      <c r="MKP5" s="1309"/>
      <c r="MKQ5" s="1309"/>
      <c r="MKR5" s="1309"/>
      <c r="MKS5" s="1309"/>
      <c r="MKT5" s="1309"/>
      <c r="MKU5" s="1309"/>
      <c r="MKV5" s="1309"/>
      <c r="MKW5" s="1309"/>
      <c r="MKX5" s="1309"/>
      <c r="MKY5" s="1309"/>
      <c r="MKZ5" s="1309"/>
      <c r="MLA5" s="1309"/>
      <c r="MLB5" s="1309"/>
      <c r="MLC5" s="1309"/>
      <c r="MLD5" s="1309"/>
      <c r="MLE5" s="1309"/>
      <c r="MLF5" s="1309"/>
      <c r="MLG5" s="1309"/>
      <c r="MLH5" s="1309"/>
      <c r="MLI5" s="1309"/>
      <c r="MLJ5" s="1309"/>
      <c r="MLK5" s="1309"/>
      <c r="MLL5" s="1309"/>
      <c r="MLM5" s="1309"/>
      <c r="MLN5" s="1309"/>
      <c r="MLO5" s="1309"/>
      <c r="MLP5" s="1309"/>
      <c r="MLQ5" s="1309"/>
      <c r="MLR5" s="1309"/>
      <c r="MLS5" s="1309"/>
      <c r="MLT5" s="1309"/>
      <c r="MLU5" s="1309"/>
      <c r="MLV5" s="1309"/>
      <c r="MLW5" s="1309"/>
      <c r="MLX5" s="1309"/>
      <c r="MLY5" s="1309"/>
      <c r="MLZ5" s="1309"/>
      <c r="MMA5" s="1309"/>
      <c r="MMB5" s="1309"/>
      <c r="MMC5" s="1309"/>
      <c r="MMD5" s="1309"/>
      <c r="MME5" s="1309"/>
      <c r="MMF5" s="1309"/>
      <c r="MMG5" s="1309"/>
      <c r="MMH5" s="1309"/>
      <c r="MMI5" s="1309"/>
      <c r="MMJ5" s="1309"/>
      <c r="MMK5" s="1309"/>
      <c r="MML5" s="1309"/>
      <c r="MMM5" s="1309"/>
      <c r="MMN5" s="1309"/>
      <c r="MMO5" s="1309"/>
      <c r="MMP5" s="1309"/>
      <c r="MMQ5" s="1309"/>
      <c r="MMR5" s="1309"/>
      <c r="MMS5" s="1309"/>
      <c r="MMT5" s="1309"/>
      <c r="MMU5" s="1309"/>
      <c r="MMV5" s="1309"/>
      <c r="MMW5" s="1309"/>
      <c r="MMX5" s="1309"/>
      <c r="MMY5" s="1309"/>
      <c r="MMZ5" s="1309"/>
      <c r="MNA5" s="1309"/>
      <c r="MNB5" s="1309"/>
      <c r="MNC5" s="1309"/>
      <c r="MND5" s="1309"/>
      <c r="MNE5" s="1309"/>
      <c r="MNF5" s="1309"/>
      <c r="MNG5" s="1309"/>
      <c r="MNH5" s="1309"/>
      <c r="MNI5" s="1309"/>
      <c r="MNJ5" s="1309"/>
      <c r="MNK5" s="1309"/>
      <c r="MNL5" s="1309"/>
      <c r="MNM5" s="1309"/>
      <c r="MNN5" s="1309"/>
      <c r="MNO5" s="1309"/>
      <c r="MNP5" s="1309"/>
      <c r="MNQ5" s="1309"/>
      <c r="MNR5" s="1309"/>
      <c r="MNS5" s="1309"/>
      <c r="MNT5" s="1309"/>
      <c r="MNU5" s="1309"/>
      <c r="MNV5" s="1309"/>
      <c r="MNW5" s="1309"/>
      <c r="MNX5" s="1309"/>
      <c r="MNY5" s="1309"/>
      <c r="MNZ5" s="1309"/>
      <c r="MOA5" s="1309"/>
      <c r="MOB5" s="1309"/>
      <c r="MOC5" s="1309"/>
      <c r="MOD5" s="1309"/>
      <c r="MOE5" s="1309"/>
      <c r="MOF5" s="1309"/>
      <c r="MOG5" s="1309"/>
      <c r="MOH5" s="1309"/>
      <c r="MOI5" s="1309"/>
      <c r="MOJ5" s="1309"/>
      <c r="MOK5" s="1309"/>
      <c r="MOL5" s="1309"/>
      <c r="MOM5" s="1309"/>
      <c r="MON5" s="1309"/>
      <c r="MOO5" s="1309"/>
      <c r="MOP5" s="1309"/>
      <c r="MOQ5" s="1309"/>
      <c r="MOR5" s="1309"/>
      <c r="MOS5" s="1309"/>
      <c r="MOT5" s="1309"/>
      <c r="MOU5" s="1309"/>
      <c r="MOV5" s="1309"/>
      <c r="MOW5" s="1309"/>
      <c r="MOX5" s="1309"/>
      <c r="MOY5" s="1309"/>
      <c r="MOZ5" s="1309"/>
      <c r="MPA5" s="1309"/>
      <c r="MPB5" s="1309"/>
      <c r="MPC5" s="1309"/>
      <c r="MPD5" s="1309"/>
      <c r="MPE5" s="1309"/>
      <c r="MPF5" s="1309"/>
      <c r="MPG5" s="1309"/>
      <c r="MPH5" s="1309"/>
      <c r="MPI5" s="1309"/>
      <c r="MPJ5" s="1309"/>
      <c r="MPK5" s="1309"/>
      <c r="MPL5" s="1309"/>
      <c r="MPM5" s="1309"/>
      <c r="MPN5" s="1309"/>
      <c r="MPO5" s="1309"/>
      <c r="MPP5" s="1309"/>
      <c r="MPQ5" s="1309"/>
      <c r="MPR5" s="1309"/>
      <c r="MPS5" s="1309"/>
      <c r="MPT5" s="1309"/>
      <c r="MPU5" s="1309"/>
      <c r="MPV5" s="1309"/>
      <c r="MPW5" s="1309"/>
      <c r="MPX5" s="1309"/>
      <c r="MPY5" s="1309"/>
      <c r="MPZ5" s="1309"/>
      <c r="MQA5" s="1309"/>
      <c r="MQB5" s="1309"/>
      <c r="MQC5" s="1309"/>
      <c r="MQD5" s="1309"/>
      <c r="MQE5" s="1309"/>
      <c r="MQF5" s="1309"/>
      <c r="MQG5" s="1309"/>
      <c r="MQH5" s="1309"/>
      <c r="MQI5" s="1309"/>
      <c r="MQJ5" s="1309"/>
      <c r="MQK5" s="1309"/>
      <c r="MQL5" s="1309"/>
      <c r="MQM5" s="1309"/>
      <c r="MQN5" s="1309"/>
      <c r="MQO5" s="1309"/>
      <c r="MQP5" s="1309"/>
      <c r="MQQ5" s="1309"/>
      <c r="MQR5" s="1309"/>
      <c r="MQS5" s="1309"/>
      <c r="MQT5" s="1309"/>
      <c r="MQU5" s="1309"/>
      <c r="MQV5" s="1309"/>
      <c r="MQW5" s="1309"/>
      <c r="MQX5" s="1309"/>
      <c r="MQY5" s="1309"/>
      <c r="MQZ5" s="1309"/>
      <c r="MRA5" s="1309"/>
      <c r="MRB5" s="1309"/>
      <c r="MRC5" s="1309"/>
      <c r="MRD5" s="1309"/>
      <c r="MRE5" s="1309"/>
      <c r="MRF5" s="1309"/>
      <c r="MRG5" s="1309"/>
      <c r="MRH5" s="1309"/>
      <c r="MRI5" s="1309"/>
      <c r="MRJ5" s="1309"/>
      <c r="MRK5" s="1309"/>
      <c r="MRL5" s="1309"/>
      <c r="MRM5" s="1309"/>
      <c r="MRN5" s="1309"/>
      <c r="MRO5" s="1309"/>
      <c r="MRP5" s="1309"/>
      <c r="MRQ5" s="1309"/>
      <c r="MRR5" s="1309"/>
      <c r="MRS5" s="1309"/>
      <c r="MRT5" s="1309"/>
      <c r="MRU5" s="1309"/>
      <c r="MRV5" s="1309"/>
      <c r="MRW5" s="1309"/>
      <c r="MRX5" s="1309"/>
      <c r="MRY5" s="1309"/>
      <c r="MRZ5" s="1309"/>
      <c r="MSA5" s="1309"/>
      <c r="MSB5" s="1309"/>
      <c r="MSC5" s="1309"/>
      <c r="MSD5" s="1309"/>
      <c r="MSE5" s="1309"/>
      <c r="MSF5" s="1309"/>
      <c r="MSG5" s="1309"/>
      <c r="MSH5" s="1309"/>
      <c r="MSI5" s="1309"/>
      <c r="MSJ5" s="1309"/>
      <c r="MSK5" s="1309"/>
      <c r="MSL5" s="1309"/>
      <c r="MSM5" s="1309"/>
      <c r="MSN5" s="1309"/>
      <c r="MSO5" s="1309"/>
      <c r="MSP5" s="1309"/>
      <c r="MSQ5" s="1309"/>
      <c r="MSR5" s="1309"/>
      <c r="MSS5" s="1309"/>
      <c r="MST5" s="1309"/>
      <c r="MSU5" s="1309"/>
      <c r="MSV5" s="1309"/>
      <c r="MSW5" s="1309"/>
      <c r="MSX5" s="1309"/>
      <c r="MSY5" s="1309"/>
      <c r="MSZ5" s="1309"/>
      <c r="MTA5" s="1309"/>
      <c r="MTB5" s="1309"/>
      <c r="MTC5" s="1309"/>
      <c r="MTD5" s="1309"/>
      <c r="MTE5" s="1309"/>
      <c r="MTF5" s="1309"/>
      <c r="MTG5" s="1309"/>
      <c r="MTH5" s="1309"/>
      <c r="MTI5" s="1309"/>
      <c r="MTJ5" s="1309"/>
      <c r="MTK5" s="1309"/>
      <c r="MTL5" s="1309"/>
      <c r="MTM5" s="1309"/>
      <c r="MTN5" s="1309"/>
      <c r="MTO5" s="1309"/>
      <c r="MTP5" s="1309"/>
      <c r="MTQ5" s="1309"/>
      <c r="MTR5" s="1309"/>
      <c r="MTS5" s="1309"/>
      <c r="MTT5" s="1309"/>
      <c r="MTU5" s="1309"/>
      <c r="MTV5" s="1309"/>
      <c r="MTW5" s="1309"/>
      <c r="MTX5" s="1309"/>
      <c r="MTY5" s="1309"/>
      <c r="MTZ5" s="1309"/>
      <c r="MUA5" s="1309"/>
      <c r="MUB5" s="1309"/>
      <c r="MUC5" s="1309"/>
      <c r="MUD5" s="1309"/>
      <c r="MUE5" s="1309"/>
      <c r="MUF5" s="1309"/>
      <c r="MUG5" s="1309"/>
      <c r="MUH5" s="1309"/>
      <c r="MUI5" s="1309"/>
      <c r="MUJ5" s="1309"/>
      <c r="MUK5" s="1309"/>
      <c r="MUL5" s="1309"/>
      <c r="MUM5" s="1309"/>
      <c r="MUN5" s="1309"/>
      <c r="MUO5" s="1309"/>
      <c r="MUP5" s="1309"/>
      <c r="MUQ5" s="1309"/>
      <c r="MUR5" s="1309"/>
      <c r="MUS5" s="1309"/>
      <c r="MUT5" s="1309"/>
      <c r="MUU5" s="1309"/>
      <c r="MUV5" s="1309"/>
      <c r="MUW5" s="1309"/>
      <c r="MUX5" s="1309"/>
      <c r="MUY5" s="1309"/>
      <c r="MUZ5" s="1309"/>
      <c r="MVA5" s="1309"/>
      <c r="MVB5" s="1309"/>
      <c r="MVC5" s="1309"/>
      <c r="MVD5" s="1309"/>
      <c r="MVE5" s="1309"/>
      <c r="MVF5" s="1309"/>
      <c r="MVG5" s="1309"/>
      <c r="MVH5" s="1309"/>
      <c r="MVI5" s="1309"/>
      <c r="MVJ5" s="1309"/>
      <c r="MVK5" s="1309"/>
      <c r="MVL5" s="1309"/>
      <c r="MVM5" s="1309"/>
      <c r="MVN5" s="1309"/>
      <c r="MVO5" s="1309"/>
      <c r="MVP5" s="1309"/>
      <c r="MVQ5" s="1309"/>
      <c r="MVR5" s="1309"/>
      <c r="MVS5" s="1309"/>
      <c r="MVT5" s="1309"/>
      <c r="MVU5" s="1309"/>
      <c r="MVV5" s="1309"/>
      <c r="MVW5" s="1309"/>
      <c r="MVX5" s="1309"/>
      <c r="MVY5" s="1309"/>
      <c r="MVZ5" s="1309"/>
      <c r="MWA5" s="1309"/>
      <c r="MWB5" s="1309"/>
      <c r="MWC5" s="1309"/>
      <c r="MWD5" s="1309"/>
      <c r="MWE5" s="1309"/>
      <c r="MWF5" s="1309"/>
      <c r="MWG5" s="1309"/>
      <c r="MWH5" s="1309"/>
      <c r="MWI5" s="1309"/>
      <c r="MWJ5" s="1309"/>
      <c r="MWK5" s="1309"/>
      <c r="MWL5" s="1309"/>
      <c r="MWM5" s="1309"/>
      <c r="MWN5" s="1309"/>
      <c r="MWO5" s="1309"/>
      <c r="MWP5" s="1309"/>
      <c r="MWQ5" s="1309"/>
      <c r="MWR5" s="1309"/>
      <c r="MWS5" s="1309"/>
      <c r="MWT5" s="1309"/>
      <c r="MWU5" s="1309"/>
      <c r="MWV5" s="1309"/>
      <c r="MWW5" s="1309"/>
      <c r="MWX5" s="1309"/>
      <c r="MWY5" s="1309"/>
      <c r="MWZ5" s="1309"/>
      <c r="MXA5" s="1309"/>
      <c r="MXB5" s="1309"/>
      <c r="MXC5" s="1309"/>
      <c r="MXD5" s="1309"/>
      <c r="MXE5" s="1309"/>
      <c r="MXF5" s="1309"/>
      <c r="MXG5" s="1309"/>
      <c r="MXH5" s="1309"/>
      <c r="MXI5" s="1309"/>
      <c r="MXJ5" s="1309"/>
      <c r="MXK5" s="1309"/>
      <c r="MXL5" s="1309"/>
      <c r="MXM5" s="1309"/>
      <c r="MXN5" s="1309"/>
      <c r="MXO5" s="1309"/>
      <c r="MXP5" s="1309"/>
      <c r="MXQ5" s="1309"/>
      <c r="MXR5" s="1309"/>
      <c r="MXS5" s="1309"/>
      <c r="MXT5" s="1309"/>
      <c r="MXU5" s="1309"/>
      <c r="MXV5" s="1309"/>
      <c r="MXW5" s="1309"/>
      <c r="MXX5" s="1309"/>
      <c r="MXY5" s="1309"/>
      <c r="MXZ5" s="1309"/>
      <c r="MYA5" s="1309"/>
      <c r="MYB5" s="1309"/>
      <c r="MYC5" s="1309"/>
      <c r="MYD5" s="1309"/>
      <c r="MYE5" s="1309"/>
      <c r="MYF5" s="1309"/>
      <c r="MYG5" s="1309"/>
      <c r="MYH5" s="1309"/>
      <c r="MYI5" s="1309"/>
      <c r="MYJ5" s="1309"/>
      <c r="MYK5" s="1309"/>
      <c r="MYL5" s="1309"/>
      <c r="MYM5" s="1309"/>
      <c r="MYN5" s="1309"/>
      <c r="MYO5" s="1309"/>
      <c r="MYP5" s="1309"/>
      <c r="MYQ5" s="1309"/>
      <c r="MYR5" s="1309"/>
      <c r="MYS5" s="1309"/>
      <c r="MYT5" s="1309"/>
      <c r="MYU5" s="1309"/>
      <c r="MYV5" s="1309"/>
      <c r="MYW5" s="1309"/>
      <c r="MYX5" s="1309"/>
      <c r="MYY5" s="1309"/>
      <c r="MYZ5" s="1309"/>
      <c r="MZA5" s="1309"/>
      <c r="MZB5" s="1309"/>
      <c r="MZC5" s="1309"/>
      <c r="MZD5" s="1309"/>
      <c r="MZE5" s="1309"/>
      <c r="MZF5" s="1309"/>
      <c r="MZG5" s="1309"/>
      <c r="MZH5" s="1309"/>
      <c r="MZI5" s="1309"/>
      <c r="MZJ5" s="1309"/>
      <c r="MZK5" s="1309"/>
      <c r="MZL5" s="1309"/>
      <c r="MZM5" s="1309"/>
      <c r="MZN5" s="1309"/>
      <c r="MZO5" s="1309"/>
      <c r="MZP5" s="1309"/>
      <c r="MZQ5" s="1309"/>
      <c r="MZR5" s="1309"/>
      <c r="MZS5" s="1309"/>
      <c r="MZT5" s="1309"/>
      <c r="MZU5" s="1309"/>
      <c r="MZV5" s="1309"/>
      <c r="MZW5" s="1309"/>
      <c r="MZX5" s="1309"/>
      <c r="MZY5" s="1309"/>
      <c r="MZZ5" s="1309"/>
      <c r="NAA5" s="1309"/>
      <c r="NAB5" s="1309"/>
      <c r="NAC5" s="1309"/>
      <c r="NAD5" s="1309"/>
      <c r="NAE5" s="1309"/>
      <c r="NAF5" s="1309"/>
      <c r="NAG5" s="1309"/>
      <c r="NAH5" s="1309"/>
      <c r="NAI5" s="1309"/>
      <c r="NAJ5" s="1309"/>
      <c r="NAK5" s="1309"/>
      <c r="NAL5" s="1309"/>
      <c r="NAM5" s="1309"/>
      <c r="NAN5" s="1309"/>
      <c r="NAO5" s="1309"/>
      <c r="NAP5" s="1309"/>
      <c r="NAQ5" s="1309"/>
      <c r="NAR5" s="1309"/>
      <c r="NAS5" s="1309"/>
      <c r="NAT5" s="1309"/>
      <c r="NAU5" s="1309"/>
      <c r="NAV5" s="1309"/>
      <c r="NAW5" s="1309"/>
      <c r="NAX5" s="1309"/>
      <c r="NAY5" s="1309"/>
      <c r="NAZ5" s="1309"/>
      <c r="NBA5" s="1309"/>
      <c r="NBB5" s="1309"/>
      <c r="NBC5" s="1309"/>
      <c r="NBD5" s="1309"/>
      <c r="NBE5" s="1309"/>
      <c r="NBF5" s="1309"/>
      <c r="NBG5" s="1309"/>
      <c r="NBH5" s="1309"/>
      <c r="NBI5" s="1309"/>
      <c r="NBJ5" s="1309"/>
      <c r="NBK5" s="1309"/>
      <c r="NBL5" s="1309"/>
      <c r="NBM5" s="1309"/>
      <c r="NBN5" s="1309"/>
      <c r="NBO5" s="1309"/>
      <c r="NBP5" s="1309"/>
      <c r="NBQ5" s="1309"/>
      <c r="NBR5" s="1309"/>
      <c r="NBS5" s="1309"/>
      <c r="NBT5" s="1309"/>
      <c r="NBU5" s="1309"/>
      <c r="NBV5" s="1309"/>
      <c r="NBW5" s="1309"/>
      <c r="NBX5" s="1309"/>
      <c r="NBY5" s="1309"/>
      <c r="NBZ5" s="1309"/>
      <c r="NCA5" s="1309"/>
      <c r="NCB5" s="1309"/>
      <c r="NCC5" s="1309"/>
      <c r="NCD5" s="1309"/>
      <c r="NCE5" s="1309"/>
      <c r="NCF5" s="1309"/>
      <c r="NCG5" s="1309"/>
      <c r="NCH5" s="1309"/>
      <c r="NCI5" s="1309"/>
      <c r="NCJ5" s="1309"/>
      <c r="NCK5" s="1309"/>
      <c r="NCL5" s="1309"/>
      <c r="NCM5" s="1309"/>
      <c r="NCN5" s="1309"/>
      <c r="NCO5" s="1309"/>
      <c r="NCP5" s="1309"/>
      <c r="NCQ5" s="1309"/>
      <c r="NCR5" s="1309"/>
      <c r="NCS5" s="1309"/>
      <c r="NCT5" s="1309"/>
      <c r="NCU5" s="1309"/>
      <c r="NCV5" s="1309"/>
      <c r="NCW5" s="1309"/>
      <c r="NCX5" s="1309"/>
      <c r="NCY5" s="1309"/>
      <c r="NCZ5" s="1309"/>
      <c r="NDA5" s="1309"/>
      <c r="NDB5" s="1309"/>
      <c r="NDC5" s="1309"/>
      <c r="NDD5" s="1309"/>
      <c r="NDE5" s="1309"/>
      <c r="NDF5" s="1309"/>
      <c r="NDG5" s="1309"/>
      <c r="NDH5" s="1309"/>
      <c r="NDI5" s="1309"/>
      <c r="NDJ5" s="1309"/>
      <c r="NDK5" s="1309"/>
      <c r="NDL5" s="1309"/>
      <c r="NDM5" s="1309"/>
      <c r="NDN5" s="1309"/>
      <c r="NDO5" s="1309"/>
      <c r="NDP5" s="1309"/>
      <c r="NDQ5" s="1309"/>
      <c r="NDR5" s="1309"/>
      <c r="NDS5" s="1309"/>
      <c r="NDT5" s="1309"/>
      <c r="NDU5" s="1309"/>
      <c r="NDV5" s="1309"/>
      <c r="NDW5" s="1309"/>
      <c r="NDX5" s="1309"/>
      <c r="NDY5" s="1309"/>
      <c r="NDZ5" s="1309"/>
      <c r="NEA5" s="1309"/>
      <c r="NEB5" s="1309"/>
      <c r="NEC5" s="1309"/>
      <c r="NED5" s="1309"/>
      <c r="NEE5" s="1309"/>
      <c r="NEF5" s="1309"/>
      <c r="NEG5" s="1309"/>
      <c r="NEH5" s="1309"/>
      <c r="NEI5" s="1309"/>
      <c r="NEJ5" s="1309"/>
      <c r="NEK5" s="1309"/>
      <c r="NEL5" s="1309"/>
      <c r="NEM5" s="1309"/>
      <c r="NEN5" s="1309"/>
      <c r="NEO5" s="1309"/>
      <c r="NEP5" s="1309"/>
      <c r="NEQ5" s="1309"/>
      <c r="NER5" s="1309"/>
      <c r="NES5" s="1309"/>
      <c r="NET5" s="1309"/>
      <c r="NEU5" s="1309"/>
      <c r="NEV5" s="1309"/>
      <c r="NEW5" s="1309"/>
      <c r="NEX5" s="1309"/>
      <c r="NEY5" s="1309"/>
      <c r="NEZ5" s="1309"/>
      <c r="NFA5" s="1309"/>
      <c r="NFB5" s="1309"/>
      <c r="NFC5" s="1309"/>
      <c r="NFD5" s="1309"/>
      <c r="NFE5" s="1309"/>
      <c r="NFF5" s="1309"/>
      <c r="NFG5" s="1309"/>
      <c r="NFH5" s="1309"/>
      <c r="NFI5" s="1309"/>
      <c r="NFJ5" s="1309"/>
      <c r="NFK5" s="1309"/>
      <c r="NFL5" s="1309"/>
      <c r="NFM5" s="1309"/>
      <c r="NFN5" s="1309"/>
      <c r="NFO5" s="1309"/>
      <c r="NFP5" s="1309"/>
      <c r="NFQ5" s="1309"/>
      <c r="NFR5" s="1309"/>
      <c r="NFS5" s="1309"/>
      <c r="NFT5" s="1309"/>
      <c r="NFU5" s="1309"/>
      <c r="NFV5" s="1309"/>
      <c r="NFW5" s="1309"/>
      <c r="NFX5" s="1309"/>
      <c r="NFY5" s="1309"/>
      <c r="NFZ5" s="1309"/>
      <c r="NGA5" s="1309"/>
      <c r="NGB5" s="1309"/>
      <c r="NGC5" s="1309"/>
      <c r="NGD5" s="1309"/>
      <c r="NGE5" s="1309"/>
      <c r="NGF5" s="1309"/>
      <c r="NGG5" s="1309"/>
      <c r="NGH5" s="1309"/>
      <c r="NGI5" s="1309"/>
      <c r="NGJ5" s="1309"/>
      <c r="NGK5" s="1309"/>
      <c r="NGL5" s="1309"/>
      <c r="NGM5" s="1309"/>
      <c r="NGN5" s="1309"/>
      <c r="NGO5" s="1309"/>
      <c r="NGP5" s="1309"/>
      <c r="NGQ5" s="1309"/>
      <c r="NGR5" s="1309"/>
      <c r="NGS5" s="1309"/>
      <c r="NGT5" s="1309"/>
      <c r="NGU5" s="1309"/>
      <c r="NGV5" s="1309"/>
      <c r="NGW5" s="1309"/>
      <c r="NGX5" s="1309"/>
      <c r="NGY5" s="1309"/>
      <c r="NGZ5" s="1309"/>
      <c r="NHA5" s="1309"/>
      <c r="NHB5" s="1309"/>
      <c r="NHC5" s="1309"/>
      <c r="NHD5" s="1309"/>
      <c r="NHE5" s="1309"/>
      <c r="NHF5" s="1309"/>
      <c r="NHG5" s="1309"/>
      <c r="NHH5" s="1309"/>
      <c r="NHI5" s="1309"/>
      <c r="NHJ5" s="1309"/>
      <c r="NHK5" s="1309"/>
      <c r="NHL5" s="1309"/>
      <c r="NHM5" s="1309"/>
      <c r="NHN5" s="1309"/>
      <c r="NHO5" s="1309"/>
      <c r="NHP5" s="1309"/>
      <c r="NHQ5" s="1309"/>
      <c r="NHR5" s="1309"/>
      <c r="NHS5" s="1309"/>
      <c r="NHT5" s="1309"/>
      <c r="NHU5" s="1309"/>
      <c r="NHV5" s="1309"/>
      <c r="NHW5" s="1309"/>
      <c r="NHX5" s="1309"/>
      <c r="NHY5" s="1309"/>
      <c r="NHZ5" s="1309"/>
      <c r="NIA5" s="1309"/>
      <c r="NIB5" s="1309"/>
      <c r="NIC5" s="1309"/>
      <c r="NID5" s="1309"/>
      <c r="NIE5" s="1309"/>
      <c r="NIF5" s="1309"/>
      <c r="NIG5" s="1309"/>
      <c r="NIH5" s="1309"/>
      <c r="NII5" s="1309"/>
      <c r="NIJ5" s="1309"/>
      <c r="NIK5" s="1309"/>
      <c r="NIL5" s="1309"/>
      <c r="NIM5" s="1309"/>
      <c r="NIN5" s="1309"/>
      <c r="NIO5" s="1309"/>
      <c r="NIP5" s="1309"/>
      <c r="NIQ5" s="1309"/>
      <c r="NIR5" s="1309"/>
      <c r="NIS5" s="1309"/>
      <c r="NIT5" s="1309"/>
      <c r="NIU5" s="1309"/>
      <c r="NIV5" s="1309"/>
      <c r="NIW5" s="1309"/>
      <c r="NIX5" s="1309"/>
      <c r="NIY5" s="1309"/>
      <c r="NIZ5" s="1309"/>
      <c r="NJA5" s="1309"/>
      <c r="NJB5" s="1309"/>
      <c r="NJC5" s="1309"/>
      <c r="NJD5" s="1309"/>
      <c r="NJE5" s="1309"/>
      <c r="NJF5" s="1309"/>
      <c r="NJG5" s="1309"/>
      <c r="NJH5" s="1309"/>
      <c r="NJI5" s="1309"/>
      <c r="NJJ5" s="1309"/>
      <c r="NJK5" s="1309"/>
      <c r="NJL5" s="1309"/>
      <c r="NJM5" s="1309"/>
      <c r="NJN5" s="1309"/>
      <c r="NJO5" s="1309"/>
      <c r="NJP5" s="1309"/>
      <c r="NJQ5" s="1309"/>
      <c r="NJR5" s="1309"/>
      <c r="NJS5" s="1309"/>
      <c r="NJT5" s="1309"/>
      <c r="NJU5" s="1309"/>
      <c r="NJV5" s="1309"/>
      <c r="NJW5" s="1309"/>
      <c r="NJX5" s="1309"/>
      <c r="NJY5" s="1309"/>
      <c r="NJZ5" s="1309"/>
      <c r="NKA5" s="1309"/>
      <c r="NKB5" s="1309"/>
      <c r="NKC5" s="1309"/>
      <c r="NKD5" s="1309"/>
      <c r="NKE5" s="1309"/>
      <c r="NKF5" s="1309"/>
      <c r="NKG5" s="1309"/>
      <c r="NKH5" s="1309"/>
      <c r="NKI5" s="1309"/>
      <c r="NKJ5" s="1309"/>
      <c r="NKK5" s="1309"/>
      <c r="NKL5" s="1309"/>
      <c r="NKM5" s="1309"/>
      <c r="NKN5" s="1309"/>
      <c r="NKO5" s="1309"/>
      <c r="NKP5" s="1309"/>
      <c r="NKQ5" s="1309"/>
      <c r="NKR5" s="1309"/>
      <c r="NKS5" s="1309"/>
      <c r="NKT5" s="1309"/>
      <c r="NKU5" s="1309"/>
      <c r="NKV5" s="1309"/>
      <c r="NKW5" s="1309"/>
      <c r="NKX5" s="1309"/>
      <c r="NKY5" s="1309"/>
      <c r="NKZ5" s="1309"/>
      <c r="NLA5" s="1309"/>
      <c r="NLB5" s="1309"/>
      <c r="NLC5" s="1309"/>
      <c r="NLD5" s="1309"/>
      <c r="NLE5" s="1309"/>
      <c r="NLF5" s="1309"/>
      <c r="NLG5" s="1309"/>
      <c r="NLH5" s="1309"/>
      <c r="NLI5" s="1309"/>
      <c r="NLJ5" s="1309"/>
      <c r="NLK5" s="1309"/>
      <c r="NLL5" s="1309"/>
      <c r="NLM5" s="1309"/>
      <c r="NLN5" s="1309"/>
      <c r="NLO5" s="1309"/>
      <c r="NLP5" s="1309"/>
      <c r="NLQ5" s="1309"/>
      <c r="NLR5" s="1309"/>
      <c r="NLS5" s="1309"/>
      <c r="NLT5" s="1309"/>
      <c r="NLU5" s="1309"/>
      <c r="NLV5" s="1309"/>
      <c r="NLW5" s="1309"/>
      <c r="NLX5" s="1309"/>
      <c r="NLY5" s="1309"/>
      <c r="NLZ5" s="1309"/>
      <c r="NMA5" s="1309"/>
      <c r="NMB5" s="1309"/>
      <c r="NMC5" s="1309"/>
      <c r="NMD5" s="1309"/>
      <c r="NME5" s="1309"/>
      <c r="NMF5" s="1309"/>
      <c r="NMG5" s="1309"/>
      <c r="NMH5" s="1309"/>
      <c r="NMI5" s="1309"/>
      <c r="NMJ5" s="1309"/>
      <c r="NMK5" s="1309"/>
      <c r="NML5" s="1309"/>
      <c r="NMM5" s="1309"/>
      <c r="NMN5" s="1309"/>
      <c r="NMO5" s="1309"/>
      <c r="NMP5" s="1309"/>
      <c r="NMQ5" s="1309"/>
      <c r="NMR5" s="1309"/>
      <c r="NMS5" s="1309"/>
      <c r="NMT5" s="1309"/>
      <c r="NMU5" s="1309"/>
      <c r="NMV5" s="1309"/>
      <c r="NMW5" s="1309"/>
      <c r="NMX5" s="1309"/>
      <c r="NMY5" s="1309"/>
      <c r="NMZ5" s="1309"/>
      <c r="NNA5" s="1309"/>
      <c r="NNB5" s="1309"/>
      <c r="NNC5" s="1309"/>
      <c r="NND5" s="1309"/>
      <c r="NNE5" s="1309"/>
      <c r="NNF5" s="1309"/>
      <c r="NNG5" s="1309"/>
      <c r="NNH5" s="1309"/>
      <c r="NNI5" s="1309"/>
      <c r="NNJ5" s="1309"/>
      <c r="NNK5" s="1309"/>
      <c r="NNL5" s="1309"/>
      <c r="NNM5" s="1309"/>
      <c r="NNN5" s="1309"/>
      <c r="NNO5" s="1309"/>
      <c r="NNP5" s="1309"/>
      <c r="NNQ5" s="1309"/>
      <c r="NNR5" s="1309"/>
      <c r="NNS5" s="1309"/>
      <c r="NNT5" s="1309"/>
      <c r="NNU5" s="1309"/>
      <c r="NNV5" s="1309"/>
      <c r="NNW5" s="1309"/>
      <c r="NNX5" s="1309"/>
      <c r="NNY5" s="1309"/>
      <c r="NNZ5" s="1309"/>
      <c r="NOA5" s="1309"/>
      <c r="NOB5" s="1309"/>
      <c r="NOC5" s="1309"/>
      <c r="NOD5" s="1309"/>
      <c r="NOE5" s="1309"/>
      <c r="NOF5" s="1309"/>
      <c r="NOG5" s="1309"/>
      <c r="NOH5" s="1309"/>
      <c r="NOI5" s="1309"/>
      <c r="NOJ5" s="1309"/>
      <c r="NOK5" s="1309"/>
      <c r="NOL5" s="1309"/>
      <c r="NOM5" s="1309"/>
      <c r="NON5" s="1309"/>
      <c r="NOO5" s="1309"/>
      <c r="NOP5" s="1309"/>
      <c r="NOQ5" s="1309"/>
      <c r="NOR5" s="1309"/>
      <c r="NOS5" s="1309"/>
      <c r="NOT5" s="1309"/>
      <c r="NOU5" s="1309"/>
      <c r="NOV5" s="1309"/>
      <c r="NOW5" s="1309"/>
      <c r="NOX5" s="1309"/>
      <c r="NOY5" s="1309"/>
      <c r="NOZ5" s="1309"/>
      <c r="NPA5" s="1309"/>
      <c r="NPB5" s="1309"/>
      <c r="NPC5" s="1309"/>
      <c r="NPD5" s="1309"/>
      <c r="NPE5" s="1309"/>
      <c r="NPF5" s="1309"/>
      <c r="NPG5" s="1309"/>
      <c r="NPH5" s="1309"/>
      <c r="NPI5" s="1309"/>
      <c r="NPJ5" s="1309"/>
      <c r="NPK5" s="1309"/>
      <c r="NPL5" s="1309"/>
      <c r="NPM5" s="1309"/>
      <c r="NPN5" s="1309"/>
      <c r="NPO5" s="1309"/>
      <c r="NPP5" s="1309"/>
      <c r="NPQ5" s="1309"/>
      <c r="NPR5" s="1309"/>
      <c r="NPS5" s="1309"/>
      <c r="NPT5" s="1309"/>
      <c r="NPU5" s="1309"/>
      <c r="NPV5" s="1309"/>
      <c r="NPW5" s="1309"/>
      <c r="NPX5" s="1309"/>
      <c r="NPY5" s="1309"/>
      <c r="NPZ5" s="1309"/>
      <c r="NQA5" s="1309"/>
      <c r="NQB5" s="1309"/>
      <c r="NQC5" s="1309"/>
      <c r="NQD5" s="1309"/>
      <c r="NQE5" s="1309"/>
      <c r="NQF5" s="1309"/>
      <c r="NQG5" s="1309"/>
      <c r="NQH5" s="1309"/>
      <c r="NQI5" s="1309"/>
      <c r="NQJ5" s="1309"/>
      <c r="NQK5" s="1309"/>
      <c r="NQL5" s="1309"/>
      <c r="NQM5" s="1309"/>
      <c r="NQN5" s="1309"/>
      <c r="NQO5" s="1309"/>
      <c r="NQP5" s="1309"/>
      <c r="NQQ5" s="1309"/>
      <c r="NQR5" s="1309"/>
      <c r="NQS5" s="1309"/>
      <c r="NQT5" s="1309"/>
      <c r="NQU5" s="1309"/>
      <c r="NQV5" s="1309"/>
      <c r="NQW5" s="1309"/>
      <c r="NQX5" s="1309"/>
      <c r="NQY5" s="1309"/>
      <c r="NQZ5" s="1309"/>
      <c r="NRA5" s="1309"/>
      <c r="NRB5" s="1309"/>
      <c r="NRC5" s="1309"/>
      <c r="NRD5" s="1309"/>
      <c r="NRE5" s="1309"/>
      <c r="NRF5" s="1309"/>
      <c r="NRG5" s="1309"/>
      <c r="NRH5" s="1309"/>
      <c r="NRI5" s="1309"/>
      <c r="NRJ5" s="1309"/>
      <c r="NRK5" s="1309"/>
      <c r="NRL5" s="1309"/>
      <c r="NRM5" s="1309"/>
      <c r="NRN5" s="1309"/>
      <c r="NRO5" s="1309"/>
      <c r="NRP5" s="1309"/>
      <c r="NRQ5" s="1309"/>
      <c r="NRR5" s="1309"/>
      <c r="NRS5" s="1309"/>
      <c r="NRT5" s="1309"/>
      <c r="NRU5" s="1309"/>
      <c r="NRV5" s="1309"/>
      <c r="NRW5" s="1309"/>
      <c r="NRX5" s="1309"/>
      <c r="NRY5" s="1309"/>
      <c r="NRZ5" s="1309"/>
      <c r="NSA5" s="1309"/>
      <c r="NSB5" s="1309"/>
      <c r="NSC5" s="1309"/>
      <c r="NSD5" s="1309"/>
      <c r="NSE5" s="1309"/>
      <c r="NSF5" s="1309"/>
      <c r="NSG5" s="1309"/>
      <c r="NSH5" s="1309"/>
      <c r="NSI5" s="1309"/>
      <c r="NSJ5" s="1309"/>
      <c r="NSK5" s="1309"/>
      <c r="NSL5" s="1309"/>
      <c r="NSM5" s="1309"/>
      <c r="NSN5" s="1309"/>
      <c r="NSO5" s="1309"/>
      <c r="NSP5" s="1309"/>
      <c r="NSQ5" s="1309"/>
      <c r="NSR5" s="1309"/>
      <c r="NSS5" s="1309"/>
      <c r="NST5" s="1309"/>
      <c r="NSU5" s="1309"/>
      <c r="NSV5" s="1309"/>
      <c r="NSW5" s="1309"/>
      <c r="NSX5" s="1309"/>
      <c r="NSY5" s="1309"/>
      <c r="NSZ5" s="1309"/>
      <c r="NTA5" s="1309"/>
      <c r="NTB5" s="1309"/>
      <c r="NTC5" s="1309"/>
      <c r="NTD5" s="1309"/>
      <c r="NTE5" s="1309"/>
      <c r="NTF5" s="1309"/>
      <c r="NTG5" s="1309"/>
      <c r="NTH5" s="1309"/>
      <c r="NTI5" s="1309"/>
      <c r="NTJ5" s="1309"/>
      <c r="NTK5" s="1309"/>
      <c r="NTL5" s="1309"/>
      <c r="NTM5" s="1309"/>
      <c r="NTN5" s="1309"/>
      <c r="NTO5" s="1309"/>
      <c r="NTP5" s="1309"/>
      <c r="NTQ5" s="1309"/>
      <c r="NTR5" s="1309"/>
      <c r="NTS5" s="1309"/>
      <c r="NTT5" s="1309"/>
      <c r="NTU5" s="1309"/>
      <c r="NTV5" s="1309"/>
      <c r="NTW5" s="1309"/>
      <c r="NTX5" s="1309"/>
      <c r="NTY5" s="1309"/>
      <c r="NTZ5" s="1309"/>
      <c r="NUA5" s="1309"/>
      <c r="NUB5" s="1309"/>
      <c r="NUC5" s="1309"/>
      <c r="NUD5" s="1309"/>
      <c r="NUE5" s="1309"/>
      <c r="NUF5" s="1309"/>
      <c r="NUG5" s="1309"/>
      <c r="NUH5" s="1309"/>
      <c r="NUI5" s="1309"/>
      <c r="NUJ5" s="1309"/>
      <c r="NUK5" s="1309"/>
      <c r="NUL5" s="1309"/>
      <c r="NUM5" s="1309"/>
      <c r="NUN5" s="1309"/>
      <c r="NUO5" s="1309"/>
      <c r="NUP5" s="1309"/>
      <c r="NUQ5" s="1309"/>
      <c r="NUR5" s="1309"/>
      <c r="NUS5" s="1309"/>
      <c r="NUT5" s="1309"/>
      <c r="NUU5" s="1309"/>
      <c r="NUV5" s="1309"/>
      <c r="NUW5" s="1309"/>
      <c r="NUX5" s="1309"/>
      <c r="NUY5" s="1309"/>
      <c r="NUZ5" s="1309"/>
      <c r="NVA5" s="1309"/>
      <c r="NVB5" s="1309"/>
      <c r="NVC5" s="1309"/>
      <c r="NVD5" s="1309"/>
      <c r="NVE5" s="1309"/>
      <c r="NVF5" s="1309"/>
      <c r="NVG5" s="1309"/>
      <c r="NVH5" s="1309"/>
      <c r="NVI5" s="1309"/>
      <c r="NVJ5" s="1309"/>
      <c r="NVK5" s="1309"/>
      <c r="NVL5" s="1309"/>
      <c r="NVM5" s="1309"/>
      <c r="NVN5" s="1309"/>
      <c r="NVO5" s="1309"/>
      <c r="NVP5" s="1309"/>
      <c r="NVQ5" s="1309"/>
      <c r="NVR5" s="1309"/>
      <c r="NVS5" s="1309"/>
      <c r="NVT5" s="1309"/>
      <c r="NVU5" s="1309"/>
      <c r="NVV5" s="1309"/>
      <c r="NVW5" s="1309"/>
      <c r="NVX5" s="1309"/>
      <c r="NVY5" s="1309"/>
      <c r="NVZ5" s="1309"/>
      <c r="NWA5" s="1309"/>
      <c r="NWB5" s="1309"/>
      <c r="NWC5" s="1309"/>
      <c r="NWD5" s="1309"/>
      <c r="NWE5" s="1309"/>
      <c r="NWF5" s="1309"/>
      <c r="NWG5" s="1309"/>
      <c r="NWH5" s="1309"/>
      <c r="NWI5" s="1309"/>
      <c r="NWJ5" s="1309"/>
      <c r="NWK5" s="1309"/>
      <c r="NWL5" s="1309"/>
      <c r="NWM5" s="1309"/>
      <c r="NWN5" s="1309"/>
      <c r="NWO5" s="1309"/>
      <c r="NWP5" s="1309"/>
      <c r="NWQ5" s="1309"/>
      <c r="NWR5" s="1309"/>
      <c r="NWS5" s="1309"/>
      <c r="NWT5" s="1309"/>
      <c r="NWU5" s="1309"/>
      <c r="NWV5" s="1309"/>
      <c r="NWW5" s="1309"/>
      <c r="NWX5" s="1309"/>
      <c r="NWY5" s="1309"/>
      <c r="NWZ5" s="1309"/>
      <c r="NXA5" s="1309"/>
      <c r="NXB5" s="1309"/>
      <c r="NXC5" s="1309"/>
      <c r="NXD5" s="1309"/>
      <c r="NXE5" s="1309"/>
      <c r="NXF5" s="1309"/>
      <c r="NXG5" s="1309"/>
      <c r="NXH5" s="1309"/>
      <c r="NXI5" s="1309"/>
      <c r="NXJ5" s="1309"/>
      <c r="NXK5" s="1309"/>
      <c r="NXL5" s="1309"/>
      <c r="NXM5" s="1309"/>
      <c r="NXN5" s="1309"/>
      <c r="NXO5" s="1309"/>
      <c r="NXP5" s="1309"/>
      <c r="NXQ5" s="1309"/>
      <c r="NXR5" s="1309"/>
      <c r="NXS5" s="1309"/>
      <c r="NXT5" s="1309"/>
      <c r="NXU5" s="1309"/>
      <c r="NXV5" s="1309"/>
      <c r="NXW5" s="1309"/>
      <c r="NXX5" s="1309"/>
      <c r="NXY5" s="1309"/>
      <c r="NXZ5" s="1309"/>
      <c r="NYA5" s="1309"/>
      <c r="NYB5" s="1309"/>
      <c r="NYC5" s="1309"/>
      <c r="NYD5" s="1309"/>
      <c r="NYE5" s="1309"/>
      <c r="NYF5" s="1309"/>
      <c r="NYG5" s="1309"/>
      <c r="NYH5" s="1309"/>
      <c r="NYI5" s="1309"/>
      <c r="NYJ5" s="1309"/>
      <c r="NYK5" s="1309"/>
      <c r="NYL5" s="1309"/>
      <c r="NYM5" s="1309"/>
      <c r="NYN5" s="1309"/>
      <c r="NYO5" s="1309"/>
      <c r="NYP5" s="1309"/>
      <c r="NYQ5" s="1309"/>
      <c r="NYR5" s="1309"/>
      <c r="NYS5" s="1309"/>
      <c r="NYT5" s="1309"/>
      <c r="NYU5" s="1309"/>
      <c r="NYV5" s="1309"/>
      <c r="NYW5" s="1309"/>
      <c r="NYX5" s="1309"/>
      <c r="NYY5" s="1309"/>
      <c r="NYZ5" s="1309"/>
      <c r="NZA5" s="1309"/>
      <c r="NZB5" s="1309"/>
      <c r="NZC5" s="1309"/>
      <c r="NZD5" s="1309"/>
      <c r="NZE5" s="1309"/>
      <c r="NZF5" s="1309"/>
      <c r="NZG5" s="1309"/>
      <c r="NZH5" s="1309"/>
      <c r="NZI5" s="1309"/>
      <c r="NZJ5" s="1309"/>
      <c r="NZK5" s="1309"/>
      <c r="NZL5" s="1309"/>
      <c r="NZM5" s="1309"/>
      <c r="NZN5" s="1309"/>
      <c r="NZO5" s="1309"/>
      <c r="NZP5" s="1309"/>
      <c r="NZQ5" s="1309"/>
      <c r="NZR5" s="1309"/>
      <c r="NZS5" s="1309"/>
      <c r="NZT5" s="1309"/>
      <c r="NZU5" s="1309"/>
      <c r="NZV5" s="1309"/>
      <c r="NZW5" s="1309"/>
      <c r="NZX5" s="1309"/>
      <c r="NZY5" s="1309"/>
      <c r="NZZ5" s="1309"/>
      <c r="OAA5" s="1309"/>
      <c r="OAB5" s="1309"/>
      <c r="OAC5" s="1309"/>
      <c r="OAD5" s="1309"/>
      <c r="OAE5" s="1309"/>
      <c r="OAF5" s="1309"/>
      <c r="OAG5" s="1309"/>
      <c r="OAH5" s="1309"/>
      <c r="OAI5" s="1309"/>
      <c r="OAJ5" s="1309"/>
      <c r="OAK5" s="1309"/>
      <c r="OAL5" s="1309"/>
      <c r="OAM5" s="1309"/>
      <c r="OAN5" s="1309"/>
      <c r="OAO5" s="1309"/>
      <c r="OAP5" s="1309"/>
      <c r="OAQ5" s="1309"/>
      <c r="OAR5" s="1309"/>
      <c r="OAS5" s="1309"/>
      <c r="OAT5" s="1309"/>
      <c r="OAU5" s="1309"/>
      <c r="OAV5" s="1309"/>
      <c r="OAW5" s="1309"/>
      <c r="OAX5" s="1309"/>
      <c r="OAY5" s="1309"/>
      <c r="OAZ5" s="1309"/>
      <c r="OBA5" s="1309"/>
      <c r="OBB5" s="1309"/>
      <c r="OBC5" s="1309"/>
      <c r="OBD5" s="1309"/>
      <c r="OBE5" s="1309"/>
      <c r="OBF5" s="1309"/>
      <c r="OBG5" s="1309"/>
      <c r="OBH5" s="1309"/>
      <c r="OBI5" s="1309"/>
      <c r="OBJ5" s="1309"/>
      <c r="OBK5" s="1309"/>
      <c r="OBL5" s="1309"/>
      <c r="OBM5" s="1309"/>
      <c r="OBN5" s="1309"/>
      <c r="OBO5" s="1309"/>
      <c r="OBP5" s="1309"/>
      <c r="OBQ5" s="1309"/>
      <c r="OBR5" s="1309"/>
      <c r="OBS5" s="1309"/>
      <c r="OBT5" s="1309"/>
      <c r="OBU5" s="1309"/>
      <c r="OBV5" s="1309"/>
      <c r="OBW5" s="1309"/>
      <c r="OBX5" s="1309"/>
      <c r="OBY5" s="1309"/>
      <c r="OBZ5" s="1309"/>
      <c r="OCA5" s="1309"/>
      <c r="OCB5" s="1309"/>
      <c r="OCC5" s="1309"/>
      <c r="OCD5" s="1309"/>
      <c r="OCE5" s="1309"/>
      <c r="OCF5" s="1309"/>
      <c r="OCG5" s="1309"/>
      <c r="OCH5" s="1309"/>
      <c r="OCI5" s="1309"/>
      <c r="OCJ5" s="1309"/>
      <c r="OCK5" s="1309"/>
      <c r="OCL5" s="1309"/>
      <c r="OCM5" s="1309"/>
      <c r="OCN5" s="1309"/>
      <c r="OCO5" s="1309"/>
      <c r="OCP5" s="1309"/>
      <c r="OCQ5" s="1309"/>
      <c r="OCR5" s="1309"/>
      <c r="OCS5" s="1309"/>
      <c r="OCT5" s="1309"/>
      <c r="OCU5" s="1309"/>
      <c r="OCV5" s="1309"/>
      <c r="OCW5" s="1309"/>
      <c r="OCX5" s="1309"/>
      <c r="OCY5" s="1309"/>
      <c r="OCZ5" s="1309"/>
      <c r="ODA5" s="1309"/>
      <c r="ODB5" s="1309"/>
      <c r="ODC5" s="1309"/>
      <c r="ODD5" s="1309"/>
      <c r="ODE5" s="1309"/>
      <c r="ODF5" s="1309"/>
      <c r="ODG5" s="1309"/>
      <c r="ODH5" s="1309"/>
      <c r="ODI5" s="1309"/>
      <c r="ODJ5" s="1309"/>
      <c r="ODK5" s="1309"/>
      <c r="ODL5" s="1309"/>
      <c r="ODM5" s="1309"/>
      <c r="ODN5" s="1309"/>
      <c r="ODO5" s="1309"/>
      <c r="ODP5" s="1309"/>
      <c r="ODQ5" s="1309"/>
      <c r="ODR5" s="1309"/>
      <c r="ODS5" s="1309"/>
      <c r="ODT5" s="1309"/>
      <c r="ODU5" s="1309"/>
      <c r="ODV5" s="1309"/>
      <c r="ODW5" s="1309"/>
      <c r="ODX5" s="1309"/>
      <c r="ODY5" s="1309"/>
      <c r="ODZ5" s="1309"/>
      <c r="OEA5" s="1309"/>
      <c r="OEB5" s="1309"/>
      <c r="OEC5" s="1309"/>
      <c r="OED5" s="1309"/>
      <c r="OEE5" s="1309"/>
      <c r="OEF5" s="1309"/>
      <c r="OEG5" s="1309"/>
      <c r="OEH5" s="1309"/>
      <c r="OEI5" s="1309"/>
      <c r="OEJ5" s="1309"/>
      <c r="OEK5" s="1309"/>
      <c r="OEL5" s="1309"/>
      <c r="OEM5" s="1309"/>
      <c r="OEN5" s="1309"/>
      <c r="OEO5" s="1309"/>
      <c r="OEP5" s="1309"/>
      <c r="OEQ5" s="1309"/>
      <c r="OER5" s="1309"/>
      <c r="OES5" s="1309"/>
      <c r="OET5" s="1309"/>
      <c r="OEU5" s="1309"/>
      <c r="OEV5" s="1309"/>
      <c r="OEW5" s="1309"/>
      <c r="OEX5" s="1309"/>
      <c r="OEY5" s="1309"/>
      <c r="OEZ5" s="1309"/>
      <c r="OFA5" s="1309"/>
      <c r="OFB5" s="1309"/>
      <c r="OFC5" s="1309"/>
      <c r="OFD5" s="1309"/>
      <c r="OFE5" s="1309"/>
      <c r="OFF5" s="1309"/>
      <c r="OFG5" s="1309"/>
      <c r="OFH5" s="1309"/>
      <c r="OFI5" s="1309"/>
      <c r="OFJ5" s="1309"/>
      <c r="OFK5" s="1309"/>
      <c r="OFL5" s="1309"/>
      <c r="OFM5" s="1309"/>
      <c r="OFN5" s="1309"/>
      <c r="OFO5" s="1309"/>
      <c r="OFP5" s="1309"/>
      <c r="OFQ5" s="1309"/>
      <c r="OFR5" s="1309"/>
      <c r="OFS5" s="1309"/>
      <c r="OFT5" s="1309"/>
      <c r="OFU5" s="1309"/>
      <c r="OFV5" s="1309"/>
      <c r="OFW5" s="1309"/>
      <c r="OFX5" s="1309"/>
      <c r="OFY5" s="1309"/>
      <c r="OFZ5" s="1309"/>
      <c r="OGA5" s="1309"/>
      <c r="OGB5" s="1309"/>
      <c r="OGC5" s="1309"/>
      <c r="OGD5" s="1309"/>
      <c r="OGE5" s="1309"/>
      <c r="OGF5" s="1309"/>
      <c r="OGG5" s="1309"/>
      <c r="OGH5" s="1309"/>
      <c r="OGI5" s="1309"/>
      <c r="OGJ5" s="1309"/>
      <c r="OGK5" s="1309"/>
      <c r="OGL5" s="1309"/>
      <c r="OGM5" s="1309"/>
      <c r="OGN5" s="1309"/>
      <c r="OGO5" s="1309"/>
      <c r="OGP5" s="1309"/>
      <c r="OGQ5" s="1309"/>
      <c r="OGR5" s="1309"/>
      <c r="OGS5" s="1309"/>
      <c r="OGT5" s="1309"/>
      <c r="OGU5" s="1309"/>
      <c r="OGV5" s="1309"/>
      <c r="OGW5" s="1309"/>
      <c r="OGX5" s="1309"/>
      <c r="OGY5" s="1309"/>
      <c r="OGZ5" s="1309"/>
      <c r="OHA5" s="1309"/>
      <c r="OHB5" s="1309"/>
      <c r="OHC5" s="1309"/>
      <c r="OHD5" s="1309"/>
      <c r="OHE5" s="1309"/>
      <c r="OHF5" s="1309"/>
      <c r="OHG5" s="1309"/>
      <c r="OHH5" s="1309"/>
      <c r="OHI5" s="1309"/>
      <c r="OHJ5" s="1309"/>
      <c r="OHK5" s="1309"/>
      <c r="OHL5" s="1309"/>
      <c r="OHM5" s="1309"/>
      <c r="OHN5" s="1309"/>
      <c r="OHO5" s="1309"/>
      <c r="OHP5" s="1309"/>
      <c r="OHQ5" s="1309"/>
      <c r="OHR5" s="1309"/>
      <c r="OHS5" s="1309"/>
      <c r="OHT5" s="1309"/>
      <c r="OHU5" s="1309"/>
      <c r="OHV5" s="1309"/>
      <c r="OHW5" s="1309"/>
      <c r="OHX5" s="1309"/>
      <c r="OHY5" s="1309"/>
      <c r="OHZ5" s="1309"/>
      <c r="OIA5" s="1309"/>
      <c r="OIB5" s="1309"/>
      <c r="OIC5" s="1309"/>
      <c r="OID5" s="1309"/>
      <c r="OIE5" s="1309"/>
      <c r="OIF5" s="1309"/>
      <c r="OIG5" s="1309"/>
      <c r="OIH5" s="1309"/>
      <c r="OII5" s="1309"/>
      <c r="OIJ5" s="1309"/>
      <c r="OIK5" s="1309"/>
      <c r="OIL5" s="1309"/>
      <c r="OIM5" s="1309"/>
      <c r="OIN5" s="1309"/>
      <c r="OIO5" s="1309"/>
      <c r="OIP5" s="1309"/>
      <c r="OIQ5" s="1309"/>
      <c r="OIR5" s="1309"/>
      <c r="OIS5" s="1309"/>
      <c r="OIT5" s="1309"/>
      <c r="OIU5" s="1309"/>
      <c r="OIV5" s="1309"/>
      <c r="OIW5" s="1309"/>
      <c r="OIX5" s="1309"/>
      <c r="OIY5" s="1309"/>
      <c r="OIZ5" s="1309"/>
      <c r="OJA5" s="1309"/>
      <c r="OJB5" s="1309"/>
      <c r="OJC5" s="1309"/>
      <c r="OJD5" s="1309"/>
      <c r="OJE5" s="1309"/>
      <c r="OJF5" s="1309"/>
      <c r="OJG5" s="1309"/>
      <c r="OJH5" s="1309"/>
      <c r="OJI5" s="1309"/>
      <c r="OJJ5" s="1309"/>
      <c r="OJK5" s="1309"/>
      <c r="OJL5" s="1309"/>
      <c r="OJM5" s="1309"/>
      <c r="OJN5" s="1309"/>
      <c r="OJO5" s="1309"/>
      <c r="OJP5" s="1309"/>
      <c r="OJQ5" s="1309"/>
      <c r="OJR5" s="1309"/>
      <c r="OJS5" s="1309"/>
      <c r="OJT5" s="1309"/>
      <c r="OJU5" s="1309"/>
      <c r="OJV5" s="1309"/>
      <c r="OJW5" s="1309"/>
      <c r="OJX5" s="1309"/>
      <c r="OJY5" s="1309"/>
      <c r="OJZ5" s="1309"/>
      <c r="OKA5" s="1309"/>
      <c r="OKB5" s="1309"/>
      <c r="OKC5" s="1309"/>
      <c r="OKD5" s="1309"/>
      <c r="OKE5" s="1309"/>
      <c r="OKF5" s="1309"/>
      <c r="OKG5" s="1309"/>
      <c r="OKH5" s="1309"/>
      <c r="OKI5" s="1309"/>
      <c r="OKJ5" s="1309"/>
      <c r="OKK5" s="1309"/>
      <c r="OKL5" s="1309"/>
      <c r="OKM5" s="1309"/>
      <c r="OKN5" s="1309"/>
      <c r="OKO5" s="1309"/>
      <c r="OKP5" s="1309"/>
      <c r="OKQ5" s="1309"/>
      <c r="OKR5" s="1309"/>
      <c r="OKS5" s="1309"/>
      <c r="OKT5" s="1309"/>
      <c r="OKU5" s="1309"/>
      <c r="OKV5" s="1309"/>
      <c r="OKW5" s="1309"/>
      <c r="OKX5" s="1309"/>
      <c r="OKY5" s="1309"/>
      <c r="OKZ5" s="1309"/>
      <c r="OLA5" s="1309"/>
      <c r="OLB5" s="1309"/>
      <c r="OLC5" s="1309"/>
      <c r="OLD5" s="1309"/>
      <c r="OLE5" s="1309"/>
      <c r="OLF5" s="1309"/>
      <c r="OLG5" s="1309"/>
      <c r="OLH5" s="1309"/>
      <c r="OLI5" s="1309"/>
      <c r="OLJ5" s="1309"/>
      <c r="OLK5" s="1309"/>
      <c r="OLL5" s="1309"/>
      <c r="OLM5" s="1309"/>
      <c r="OLN5" s="1309"/>
      <c r="OLO5" s="1309"/>
      <c r="OLP5" s="1309"/>
      <c r="OLQ5" s="1309"/>
      <c r="OLR5" s="1309"/>
      <c r="OLS5" s="1309"/>
      <c r="OLT5" s="1309"/>
      <c r="OLU5" s="1309"/>
      <c r="OLV5" s="1309"/>
      <c r="OLW5" s="1309"/>
      <c r="OLX5" s="1309"/>
      <c r="OLY5" s="1309"/>
      <c r="OLZ5" s="1309"/>
      <c r="OMA5" s="1309"/>
      <c r="OMB5" s="1309"/>
      <c r="OMC5" s="1309"/>
      <c r="OMD5" s="1309"/>
      <c r="OME5" s="1309"/>
      <c r="OMF5" s="1309"/>
      <c r="OMG5" s="1309"/>
      <c r="OMH5" s="1309"/>
      <c r="OMI5" s="1309"/>
      <c r="OMJ5" s="1309"/>
      <c r="OMK5" s="1309"/>
      <c r="OML5" s="1309"/>
      <c r="OMM5" s="1309"/>
      <c r="OMN5" s="1309"/>
      <c r="OMO5" s="1309"/>
      <c r="OMP5" s="1309"/>
      <c r="OMQ5" s="1309"/>
      <c r="OMR5" s="1309"/>
      <c r="OMS5" s="1309"/>
      <c r="OMT5" s="1309"/>
      <c r="OMU5" s="1309"/>
      <c r="OMV5" s="1309"/>
      <c r="OMW5" s="1309"/>
      <c r="OMX5" s="1309"/>
      <c r="OMY5" s="1309"/>
      <c r="OMZ5" s="1309"/>
      <c r="ONA5" s="1309"/>
      <c r="ONB5" s="1309"/>
      <c r="ONC5" s="1309"/>
      <c r="OND5" s="1309"/>
      <c r="ONE5" s="1309"/>
      <c r="ONF5" s="1309"/>
      <c r="ONG5" s="1309"/>
      <c r="ONH5" s="1309"/>
      <c r="ONI5" s="1309"/>
      <c r="ONJ5" s="1309"/>
      <c r="ONK5" s="1309"/>
      <c r="ONL5" s="1309"/>
      <c r="ONM5" s="1309"/>
      <c r="ONN5" s="1309"/>
      <c r="ONO5" s="1309"/>
      <c r="ONP5" s="1309"/>
      <c r="ONQ5" s="1309"/>
      <c r="ONR5" s="1309"/>
      <c r="ONS5" s="1309"/>
      <c r="ONT5" s="1309"/>
      <c r="ONU5" s="1309"/>
      <c r="ONV5" s="1309"/>
      <c r="ONW5" s="1309"/>
      <c r="ONX5" s="1309"/>
      <c r="ONY5" s="1309"/>
      <c r="ONZ5" s="1309"/>
      <c r="OOA5" s="1309"/>
      <c r="OOB5" s="1309"/>
      <c r="OOC5" s="1309"/>
      <c r="OOD5" s="1309"/>
      <c r="OOE5" s="1309"/>
      <c r="OOF5" s="1309"/>
      <c r="OOG5" s="1309"/>
      <c r="OOH5" s="1309"/>
      <c r="OOI5" s="1309"/>
      <c r="OOJ5" s="1309"/>
      <c r="OOK5" s="1309"/>
      <c r="OOL5" s="1309"/>
      <c r="OOM5" s="1309"/>
      <c r="OON5" s="1309"/>
      <c r="OOO5" s="1309"/>
      <c r="OOP5" s="1309"/>
      <c r="OOQ5" s="1309"/>
      <c r="OOR5" s="1309"/>
      <c r="OOS5" s="1309"/>
      <c r="OOT5" s="1309"/>
      <c r="OOU5" s="1309"/>
      <c r="OOV5" s="1309"/>
      <c r="OOW5" s="1309"/>
      <c r="OOX5" s="1309"/>
      <c r="OOY5" s="1309"/>
      <c r="OOZ5" s="1309"/>
      <c r="OPA5" s="1309"/>
      <c r="OPB5" s="1309"/>
      <c r="OPC5" s="1309"/>
      <c r="OPD5" s="1309"/>
      <c r="OPE5" s="1309"/>
      <c r="OPF5" s="1309"/>
      <c r="OPG5" s="1309"/>
      <c r="OPH5" s="1309"/>
      <c r="OPI5" s="1309"/>
      <c r="OPJ5" s="1309"/>
      <c r="OPK5" s="1309"/>
      <c r="OPL5" s="1309"/>
      <c r="OPM5" s="1309"/>
      <c r="OPN5" s="1309"/>
      <c r="OPO5" s="1309"/>
      <c r="OPP5" s="1309"/>
      <c r="OPQ5" s="1309"/>
      <c r="OPR5" s="1309"/>
      <c r="OPS5" s="1309"/>
      <c r="OPT5" s="1309"/>
      <c r="OPU5" s="1309"/>
      <c r="OPV5" s="1309"/>
      <c r="OPW5" s="1309"/>
      <c r="OPX5" s="1309"/>
      <c r="OPY5" s="1309"/>
      <c r="OPZ5" s="1309"/>
      <c r="OQA5" s="1309"/>
      <c r="OQB5" s="1309"/>
      <c r="OQC5" s="1309"/>
      <c r="OQD5" s="1309"/>
      <c r="OQE5" s="1309"/>
      <c r="OQF5" s="1309"/>
      <c r="OQG5" s="1309"/>
      <c r="OQH5" s="1309"/>
      <c r="OQI5" s="1309"/>
      <c r="OQJ5" s="1309"/>
      <c r="OQK5" s="1309"/>
      <c r="OQL5" s="1309"/>
      <c r="OQM5" s="1309"/>
      <c r="OQN5" s="1309"/>
      <c r="OQO5" s="1309"/>
      <c r="OQP5" s="1309"/>
      <c r="OQQ5" s="1309"/>
      <c r="OQR5" s="1309"/>
      <c r="OQS5" s="1309"/>
      <c r="OQT5" s="1309"/>
      <c r="OQU5" s="1309"/>
      <c r="OQV5" s="1309"/>
      <c r="OQW5" s="1309"/>
      <c r="OQX5" s="1309"/>
      <c r="OQY5" s="1309"/>
      <c r="OQZ5" s="1309"/>
      <c r="ORA5" s="1309"/>
      <c r="ORB5" s="1309"/>
      <c r="ORC5" s="1309"/>
      <c r="ORD5" s="1309"/>
      <c r="ORE5" s="1309"/>
      <c r="ORF5" s="1309"/>
      <c r="ORG5" s="1309"/>
      <c r="ORH5" s="1309"/>
      <c r="ORI5" s="1309"/>
      <c r="ORJ5" s="1309"/>
      <c r="ORK5" s="1309"/>
      <c r="ORL5" s="1309"/>
      <c r="ORM5" s="1309"/>
      <c r="ORN5" s="1309"/>
      <c r="ORO5" s="1309"/>
      <c r="ORP5" s="1309"/>
      <c r="ORQ5" s="1309"/>
      <c r="ORR5" s="1309"/>
      <c r="ORS5" s="1309"/>
      <c r="ORT5" s="1309"/>
      <c r="ORU5" s="1309"/>
      <c r="ORV5" s="1309"/>
      <c r="ORW5" s="1309"/>
      <c r="ORX5" s="1309"/>
      <c r="ORY5" s="1309"/>
      <c r="ORZ5" s="1309"/>
      <c r="OSA5" s="1309"/>
      <c r="OSB5" s="1309"/>
      <c r="OSC5" s="1309"/>
      <c r="OSD5" s="1309"/>
      <c r="OSE5" s="1309"/>
      <c r="OSF5" s="1309"/>
      <c r="OSG5" s="1309"/>
      <c r="OSH5" s="1309"/>
      <c r="OSI5" s="1309"/>
      <c r="OSJ5" s="1309"/>
      <c r="OSK5" s="1309"/>
      <c r="OSL5" s="1309"/>
      <c r="OSM5" s="1309"/>
      <c r="OSN5" s="1309"/>
      <c r="OSO5" s="1309"/>
      <c r="OSP5" s="1309"/>
      <c r="OSQ5" s="1309"/>
      <c r="OSR5" s="1309"/>
      <c r="OSS5" s="1309"/>
      <c r="OST5" s="1309"/>
      <c r="OSU5" s="1309"/>
      <c r="OSV5" s="1309"/>
      <c r="OSW5" s="1309"/>
      <c r="OSX5" s="1309"/>
      <c r="OSY5" s="1309"/>
      <c r="OSZ5" s="1309"/>
      <c r="OTA5" s="1309"/>
      <c r="OTB5" s="1309"/>
      <c r="OTC5" s="1309"/>
      <c r="OTD5" s="1309"/>
      <c r="OTE5" s="1309"/>
      <c r="OTF5" s="1309"/>
      <c r="OTG5" s="1309"/>
      <c r="OTH5" s="1309"/>
      <c r="OTI5" s="1309"/>
      <c r="OTJ5" s="1309"/>
      <c r="OTK5" s="1309"/>
      <c r="OTL5" s="1309"/>
      <c r="OTM5" s="1309"/>
      <c r="OTN5" s="1309"/>
      <c r="OTO5" s="1309"/>
      <c r="OTP5" s="1309"/>
      <c r="OTQ5" s="1309"/>
      <c r="OTR5" s="1309"/>
      <c r="OTS5" s="1309"/>
      <c r="OTT5" s="1309"/>
      <c r="OTU5" s="1309"/>
      <c r="OTV5" s="1309"/>
      <c r="OTW5" s="1309"/>
      <c r="OTX5" s="1309"/>
      <c r="OTY5" s="1309"/>
      <c r="OTZ5" s="1309"/>
      <c r="OUA5" s="1309"/>
      <c r="OUB5" s="1309"/>
      <c r="OUC5" s="1309"/>
      <c r="OUD5" s="1309"/>
      <c r="OUE5" s="1309"/>
      <c r="OUF5" s="1309"/>
      <c r="OUG5" s="1309"/>
      <c r="OUH5" s="1309"/>
      <c r="OUI5" s="1309"/>
      <c r="OUJ5" s="1309"/>
      <c r="OUK5" s="1309"/>
      <c r="OUL5" s="1309"/>
      <c r="OUM5" s="1309"/>
      <c r="OUN5" s="1309"/>
      <c r="OUO5" s="1309"/>
      <c r="OUP5" s="1309"/>
      <c r="OUQ5" s="1309"/>
      <c r="OUR5" s="1309"/>
      <c r="OUS5" s="1309"/>
      <c r="OUT5" s="1309"/>
      <c r="OUU5" s="1309"/>
      <c r="OUV5" s="1309"/>
      <c r="OUW5" s="1309"/>
      <c r="OUX5" s="1309"/>
      <c r="OUY5" s="1309"/>
      <c r="OUZ5" s="1309"/>
      <c r="OVA5" s="1309"/>
      <c r="OVB5" s="1309"/>
      <c r="OVC5" s="1309"/>
      <c r="OVD5" s="1309"/>
      <c r="OVE5" s="1309"/>
      <c r="OVF5" s="1309"/>
      <c r="OVG5" s="1309"/>
      <c r="OVH5" s="1309"/>
      <c r="OVI5" s="1309"/>
      <c r="OVJ5" s="1309"/>
      <c r="OVK5" s="1309"/>
      <c r="OVL5" s="1309"/>
      <c r="OVM5" s="1309"/>
      <c r="OVN5" s="1309"/>
      <c r="OVO5" s="1309"/>
      <c r="OVP5" s="1309"/>
      <c r="OVQ5" s="1309"/>
      <c r="OVR5" s="1309"/>
      <c r="OVS5" s="1309"/>
      <c r="OVT5" s="1309"/>
      <c r="OVU5" s="1309"/>
      <c r="OVV5" s="1309"/>
      <c r="OVW5" s="1309"/>
      <c r="OVX5" s="1309"/>
      <c r="OVY5" s="1309"/>
      <c r="OVZ5" s="1309"/>
      <c r="OWA5" s="1309"/>
      <c r="OWB5" s="1309"/>
      <c r="OWC5" s="1309"/>
      <c r="OWD5" s="1309"/>
      <c r="OWE5" s="1309"/>
      <c r="OWF5" s="1309"/>
      <c r="OWG5" s="1309"/>
      <c r="OWH5" s="1309"/>
      <c r="OWI5" s="1309"/>
      <c r="OWJ5" s="1309"/>
      <c r="OWK5" s="1309"/>
      <c r="OWL5" s="1309"/>
      <c r="OWM5" s="1309"/>
      <c r="OWN5" s="1309"/>
      <c r="OWO5" s="1309"/>
      <c r="OWP5" s="1309"/>
      <c r="OWQ5" s="1309"/>
      <c r="OWR5" s="1309"/>
      <c r="OWS5" s="1309"/>
      <c r="OWT5" s="1309"/>
      <c r="OWU5" s="1309"/>
      <c r="OWV5" s="1309"/>
      <c r="OWW5" s="1309"/>
      <c r="OWX5" s="1309"/>
      <c r="OWY5" s="1309"/>
      <c r="OWZ5" s="1309"/>
      <c r="OXA5" s="1309"/>
      <c r="OXB5" s="1309"/>
      <c r="OXC5" s="1309"/>
      <c r="OXD5" s="1309"/>
      <c r="OXE5" s="1309"/>
      <c r="OXF5" s="1309"/>
      <c r="OXG5" s="1309"/>
      <c r="OXH5" s="1309"/>
      <c r="OXI5" s="1309"/>
      <c r="OXJ5" s="1309"/>
      <c r="OXK5" s="1309"/>
      <c r="OXL5" s="1309"/>
      <c r="OXM5" s="1309"/>
      <c r="OXN5" s="1309"/>
      <c r="OXO5" s="1309"/>
      <c r="OXP5" s="1309"/>
      <c r="OXQ5" s="1309"/>
      <c r="OXR5" s="1309"/>
      <c r="OXS5" s="1309"/>
      <c r="OXT5" s="1309"/>
      <c r="OXU5" s="1309"/>
      <c r="OXV5" s="1309"/>
      <c r="OXW5" s="1309"/>
      <c r="OXX5" s="1309"/>
      <c r="OXY5" s="1309"/>
      <c r="OXZ5" s="1309"/>
      <c r="OYA5" s="1309"/>
      <c r="OYB5" s="1309"/>
      <c r="OYC5" s="1309"/>
      <c r="OYD5" s="1309"/>
      <c r="OYE5" s="1309"/>
      <c r="OYF5" s="1309"/>
      <c r="OYG5" s="1309"/>
      <c r="OYH5" s="1309"/>
      <c r="OYI5" s="1309"/>
      <c r="OYJ5" s="1309"/>
      <c r="OYK5" s="1309"/>
      <c r="OYL5" s="1309"/>
      <c r="OYM5" s="1309"/>
      <c r="OYN5" s="1309"/>
      <c r="OYO5" s="1309"/>
      <c r="OYP5" s="1309"/>
      <c r="OYQ5" s="1309"/>
      <c r="OYR5" s="1309"/>
      <c r="OYS5" s="1309"/>
      <c r="OYT5" s="1309"/>
      <c r="OYU5" s="1309"/>
      <c r="OYV5" s="1309"/>
      <c r="OYW5" s="1309"/>
      <c r="OYX5" s="1309"/>
      <c r="OYY5" s="1309"/>
      <c r="OYZ5" s="1309"/>
      <c r="OZA5" s="1309"/>
      <c r="OZB5" s="1309"/>
      <c r="OZC5" s="1309"/>
      <c r="OZD5" s="1309"/>
      <c r="OZE5" s="1309"/>
      <c r="OZF5" s="1309"/>
      <c r="OZG5" s="1309"/>
      <c r="OZH5" s="1309"/>
      <c r="OZI5" s="1309"/>
      <c r="OZJ5" s="1309"/>
      <c r="OZK5" s="1309"/>
      <c r="OZL5" s="1309"/>
      <c r="OZM5" s="1309"/>
      <c r="OZN5" s="1309"/>
      <c r="OZO5" s="1309"/>
      <c r="OZP5" s="1309"/>
      <c r="OZQ5" s="1309"/>
      <c r="OZR5" s="1309"/>
      <c r="OZS5" s="1309"/>
      <c r="OZT5" s="1309"/>
      <c r="OZU5" s="1309"/>
      <c r="OZV5" s="1309"/>
      <c r="OZW5" s="1309"/>
      <c r="OZX5" s="1309"/>
      <c r="OZY5" s="1309"/>
      <c r="OZZ5" s="1309"/>
      <c r="PAA5" s="1309"/>
      <c r="PAB5" s="1309"/>
      <c r="PAC5" s="1309"/>
      <c r="PAD5" s="1309"/>
      <c r="PAE5" s="1309"/>
      <c r="PAF5" s="1309"/>
      <c r="PAG5" s="1309"/>
      <c r="PAH5" s="1309"/>
      <c r="PAI5" s="1309"/>
      <c r="PAJ5" s="1309"/>
      <c r="PAK5" s="1309"/>
      <c r="PAL5" s="1309"/>
      <c r="PAM5" s="1309"/>
      <c r="PAN5" s="1309"/>
      <c r="PAO5" s="1309"/>
      <c r="PAP5" s="1309"/>
      <c r="PAQ5" s="1309"/>
      <c r="PAR5" s="1309"/>
      <c r="PAS5" s="1309"/>
      <c r="PAT5" s="1309"/>
      <c r="PAU5" s="1309"/>
      <c r="PAV5" s="1309"/>
      <c r="PAW5" s="1309"/>
      <c r="PAX5" s="1309"/>
      <c r="PAY5" s="1309"/>
      <c r="PAZ5" s="1309"/>
      <c r="PBA5" s="1309"/>
      <c r="PBB5" s="1309"/>
      <c r="PBC5" s="1309"/>
      <c r="PBD5" s="1309"/>
      <c r="PBE5" s="1309"/>
      <c r="PBF5" s="1309"/>
      <c r="PBG5" s="1309"/>
      <c r="PBH5" s="1309"/>
      <c r="PBI5" s="1309"/>
      <c r="PBJ5" s="1309"/>
      <c r="PBK5" s="1309"/>
      <c r="PBL5" s="1309"/>
      <c r="PBM5" s="1309"/>
      <c r="PBN5" s="1309"/>
      <c r="PBO5" s="1309"/>
      <c r="PBP5" s="1309"/>
      <c r="PBQ5" s="1309"/>
      <c r="PBR5" s="1309"/>
      <c r="PBS5" s="1309"/>
      <c r="PBT5" s="1309"/>
      <c r="PBU5" s="1309"/>
      <c r="PBV5" s="1309"/>
      <c r="PBW5" s="1309"/>
      <c r="PBX5" s="1309"/>
      <c r="PBY5" s="1309"/>
      <c r="PBZ5" s="1309"/>
      <c r="PCA5" s="1309"/>
      <c r="PCB5" s="1309"/>
      <c r="PCC5" s="1309"/>
      <c r="PCD5" s="1309"/>
      <c r="PCE5" s="1309"/>
      <c r="PCF5" s="1309"/>
      <c r="PCG5" s="1309"/>
      <c r="PCH5" s="1309"/>
      <c r="PCI5" s="1309"/>
      <c r="PCJ5" s="1309"/>
      <c r="PCK5" s="1309"/>
      <c r="PCL5" s="1309"/>
      <c r="PCM5" s="1309"/>
      <c r="PCN5" s="1309"/>
      <c r="PCO5" s="1309"/>
      <c r="PCP5" s="1309"/>
      <c r="PCQ5" s="1309"/>
      <c r="PCR5" s="1309"/>
      <c r="PCS5" s="1309"/>
      <c r="PCT5" s="1309"/>
      <c r="PCU5" s="1309"/>
      <c r="PCV5" s="1309"/>
      <c r="PCW5" s="1309"/>
      <c r="PCX5" s="1309"/>
      <c r="PCY5" s="1309"/>
      <c r="PCZ5" s="1309"/>
      <c r="PDA5" s="1309"/>
      <c r="PDB5" s="1309"/>
      <c r="PDC5" s="1309"/>
      <c r="PDD5" s="1309"/>
      <c r="PDE5" s="1309"/>
      <c r="PDF5" s="1309"/>
      <c r="PDG5" s="1309"/>
      <c r="PDH5" s="1309"/>
      <c r="PDI5" s="1309"/>
      <c r="PDJ5" s="1309"/>
      <c r="PDK5" s="1309"/>
      <c r="PDL5" s="1309"/>
      <c r="PDM5" s="1309"/>
      <c r="PDN5" s="1309"/>
      <c r="PDO5" s="1309"/>
      <c r="PDP5" s="1309"/>
      <c r="PDQ5" s="1309"/>
      <c r="PDR5" s="1309"/>
      <c r="PDS5" s="1309"/>
      <c r="PDT5" s="1309"/>
      <c r="PDU5" s="1309"/>
      <c r="PDV5" s="1309"/>
      <c r="PDW5" s="1309"/>
      <c r="PDX5" s="1309"/>
      <c r="PDY5" s="1309"/>
      <c r="PDZ5" s="1309"/>
      <c r="PEA5" s="1309"/>
      <c r="PEB5" s="1309"/>
      <c r="PEC5" s="1309"/>
      <c r="PED5" s="1309"/>
      <c r="PEE5" s="1309"/>
      <c r="PEF5" s="1309"/>
      <c r="PEG5" s="1309"/>
      <c r="PEH5" s="1309"/>
      <c r="PEI5" s="1309"/>
      <c r="PEJ5" s="1309"/>
      <c r="PEK5" s="1309"/>
      <c r="PEL5" s="1309"/>
      <c r="PEM5" s="1309"/>
      <c r="PEN5" s="1309"/>
      <c r="PEO5" s="1309"/>
      <c r="PEP5" s="1309"/>
      <c r="PEQ5" s="1309"/>
      <c r="PER5" s="1309"/>
      <c r="PES5" s="1309"/>
      <c r="PET5" s="1309"/>
      <c r="PEU5" s="1309"/>
      <c r="PEV5" s="1309"/>
      <c r="PEW5" s="1309"/>
      <c r="PEX5" s="1309"/>
      <c r="PEY5" s="1309"/>
      <c r="PEZ5" s="1309"/>
      <c r="PFA5" s="1309"/>
      <c r="PFB5" s="1309"/>
      <c r="PFC5" s="1309"/>
      <c r="PFD5" s="1309"/>
      <c r="PFE5" s="1309"/>
      <c r="PFF5" s="1309"/>
      <c r="PFG5" s="1309"/>
      <c r="PFH5" s="1309"/>
      <c r="PFI5" s="1309"/>
      <c r="PFJ5" s="1309"/>
      <c r="PFK5" s="1309"/>
      <c r="PFL5" s="1309"/>
      <c r="PFM5" s="1309"/>
      <c r="PFN5" s="1309"/>
      <c r="PFO5" s="1309"/>
      <c r="PFP5" s="1309"/>
      <c r="PFQ5" s="1309"/>
      <c r="PFR5" s="1309"/>
      <c r="PFS5" s="1309"/>
      <c r="PFT5" s="1309"/>
      <c r="PFU5" s="1309"/>
      <c r="PFV5" s="1309"/>
      <c r="PFW5" s="1309"/>
      <c r="PFX5" s="1309"/>
      <c r="PFY5" s="1309"/>
      <c r="PFZ5" s="1309"/>
      <c r="PGA5" s="1309"/>
      <c r="PGB5" s="1309"/>
      <c r="PGC5" s="1309"/>
      <c r="PGD5" s="1309"/>
      <c r="PGE5" s="1309"/>
      <c r="PGF5" s="1309"/>
      <c r="PGG5" s="1309"/>
      <c r="PGH5" s="1309"/>
      <c r="PGI5" s="1309"/>
      <c r="PGJ5" s="1309"/>
      <c r="PGK5" s="1309"/>
      <c r="PGL5" s="1309"/>
      <c r="PGM5" s="1309"/>
      <c r="PGN5" s="1309"/>
      <c r="PGO5" s="1309"/>
      <c r="PGP5" s="1309"/>
      <c r="PGQ5" s="1309"/>
      <c r="PGR5" s="1309"/>
      <c r="PGS5" s="1309"/>
      <c r="PGT5" s="1309"/>
      <c r="PGU5" s="1309"/>
      <c r="PGV5" s="1309"/>
      <c r="PGW5" s="1309"/>
      <c r="PGX5" s="1309"/>
      <c r="PGY5" s="1309"/>
      <c r="PGZ5" s="1309"/>
      <c r="PHA5" s="1309"/>
      <c r="PHB5" s="1309"/>
      <c r="PHC5" s="1309"/>
      <c r="PHD5" s="1309"/>
      <c r="PHE5" s="1309"/>
      <c r="PHF5" s="1309"/>
      <c r="PHG5" s="1309"/>
      <c r="PHH5" s="1309"/>
      <c r="PHI5" s="1309"/>
      <c r="PHJ5" s="1309"/>
      <c r="PHK5" s="1309"/>
      <c r="PHL5" s="1309"/>
      <c r="PHM5" s="1309"/>
      <c r="PHN5" s="1309"/>
      <c r="PHO5" s="1309"/>
      <c r="PHP5" s="1309"/>
      <c r="PHQ5" s="1309"/>
      <c r="PHR5" s="1309"/>
      <c r="PHS5" s="1309"/>
      <c r="PHT5" s="1309"/>
      <c r="PHU5" s="1309"/>
      <c r="PHV5" s="1309"/>
      <c r="PHW5" s="1309"/>
      <c r="PHX5" s="1309"/>
      <c r="PHY5" s="1309"/>
      <c r="PHZ5" s="1309"/>
      <c r="PIA5" s="1309"/>
      <c r="PIB5" s="1309"/>
      <c r="PIC5" s="1309"/>
      <c r="PID5" s="1309"/>
      <c r="PIE5" s="1309"/>
      <c r="PIF5" s="1309"/>
      <c r="PIG5" s="1309"/>
      <c r="PIH5" s="1309"/>
      <c r="PII5" s="1309"/>
      <c r="PIJ5" s="1309"/>
      <c r="PIK5" s="1309"/>
      <c r="PIL5" s="1309"/>
      <c r="PIM5" s="1309"/>
      <c r="PIN5" s="1309"/>
      <c r="PIO5" s="1309"/>
      <c r="PIP5" s="1309"/>
      <c r="PIQ5" s="1309"/>
      <c r="PIR5" s="1309"/>
      <c r="PIS5" s="1309"/>
      <c r="PIT5" s="1309"/>
      <c r="PIU5" s="1309"/>
      <c r="PIV5" s="1309"/>
      <c r="PIW5" s="1309"/>
      <c r="PIX5" s="1309"/>
      <c r="PIY5" s="1309"/>
      <c r="PIZ5" s="1309"/>
      <c r="PJA5" s="1309"/>
      <c r="PJB5" s="1309"/>
      <c r="PJC5" s="1309"/>
      <c r="PJD5" s="1309"/>
      <c r="PJE5" s="1309"/>
      <c r="PJF5" s="1309"/>
      <c r="PJG5" s="1309"/>
      <c r="PJH5" s="1309"/>
      <c r="PJI5" s="1309"/>
      <c r="PJJ5" s="1309"/>
      <c r="PJK5" s="1309"/>
      <c r="PJL5" s="1309"/>
      <c r="PJM5" s="1309"/>
      <c r="PJN5" s="1309"/>
      <c r="PJO5" s="1309"/>
      <c r="PJP5" s="1309"/>
      <c r="PJQ5" s="1309"/>
      <c r="PJR5" s="1309"/>
      <c r="PJS5" s="1309"/>
      <c r="PJT5" s="1309"/>
      <c r="PJU5" s="1309"/>
      <c r="PJV5" s="1309"/>
      <c r="PJW5" s="1309"/>
      <c r="PJX5" s="1309"/>
      <c r="PJY5" s="1309"/>
      <c r="PJZ5" s="1309"/>
      <c r="PKA5" s="1309"/>
      <c r="PKB5" s="1309"/>
      <c r="PKC5" s="1309"/>
      <c r="PKD5" s="1309"/>
      <c r="PKE5" s="1309"/>
      <c r="PKF5" s="1309"/>
      <c r="PKG5" s="1309"/>
      <c r="PKH5" s="1309"/>
      <c r="PKI5" s="1309"/>
      <c r="PKJ5" s="1309"/>
      <c r="PKK5" s="1309"/>
      <c r="PKL5" s="1309"/>
      <c r="PKM5" s="1309"/>
      <c r="PKN5" s="1309"/>
      <c r="PKO5" s="1309"/>
      <c r="PKP5" s="1309"/>
      <c r="PKQ5" s="1309"/>
      <c r="PKR5" s="1309"/>
      <c r="PKS5" s="1309"/>
      <c r="PKT5" s="1309"/>
      <c r="PKU5" s="1309"/>
      <c r="PKV5" s="1309"/>
      <c r="PKW5" s="1309"/>
      <c r="PKX5" s="1309"/>
      <c r="PKY5" s="1309"/>
      <c r="PKZ5" s="1309"/>
      <c r="PLA5" s="1309"/>
      <c r="PLB5" s="1309"/>
      <c r="PLC5" s="1309"/>
      <c r="PLD5" s="1309"/>
      <c r="PLE5" s="1309"/>
      <c r="PLF5" s="1309"/>
      <c r="PLG5" s="1309"/>
      <c r="PLH5" s="1309"/>
      <c r="PLI5" s="1309"/>
      <c r="PLJ5" s="1309"/>
      <c r="PLK5" s="1309"/>
      <c r="PLL5" s="1309"/>
      <c r="PLM5" s="1309"/>
      <c r="PLN5" s="1309"/>
      <c r="PLO5" s="1309"/>
      <c r="PLP5" s="1309"/>
      <c r="PLQ5" s="1309"/>
      <c r="PLR5" s="1309"/>
      <c r="PLS5" s="1309"/>
      <c r="PLT5" s="1309"/>
      <c r="PLU5" s="1309"/>
      <c r="PLV5" s="1309"/>
      <c r="PLW5" s="1309"/>
      <c r="PLX5" s="1309"/>
      <c r="PLY5" s="1309"/>
      <c r="PLZ5" s="1309"/>
      <c r="PMA5" s="1309"/>
      <c r="PMB5" s="1309"/>
      <c r="PMC5" s="1309"/>
      <c r="PMD5" s="1309"/>
      <c r="PME5" s="1309"/>
      <c r="PMF5" s="1309"/>
      <c r="PMG5" s="1309"/>
      <c r="PMH5" s="1309"/>
      <c r="PMI5" s="1309"/>
      <c r="PMJ5" s="1309"/>
      <c r="PMK5" s="1309"/>
      <c r="PML5" s="1309"/>
      <c r="PMM5" s="1309"/>
      <c r="PMN5" s="1309"/>
      <c r="PMO5" s="1309"/>
      <c r="PMP5" s="1309"/>
      <c r="PMQ5" s="1309"/>
      <c r="PMR5" s="1309"/>
      <c r="PMS5" s="1309"/>
      <c r="PMT5" s="1309"/>
      <c r="PMU5" s="1309"/>
      <c r="PMV5" s="1309"/>
      <c r="PMW5" s="1309"/>
      <c r="PMX5" s="1309"/>
      <c r="PMY5" s="1309"/>
      <c r="PMZ5" s="1309"/>
      <c r="PNA5" s="1309"/>
      <c r="PNB5" s="1309"/>
      <c r="PNC5" s="1309"/>
      <c r="PND5" s="1309"/>
      <c r="PNE5" s="1309"/>
      <c r="PNF5" s="1309"/>
      <c r="PNG5" s="1309"/>
      <c r="PNH5" s="1309"/>
      <c r="PNI5" s="1309"/>
      <c r="PNJ5" s="1309"/>
      <c r="PNK5" s="1309"/>
      <c r="PNL5" s="1309"/>
      <c r="PNM5" s="1309"/>
      <c r="PNN5" s="1309"/>
      <c r="PNO5" s="1309"/>
      <c r="PNP5" s="1309"/>
      <c r="PNQ5" s="1309"/>
      <c r="PNR5" s="1309"/>
      <c r="PNS5" s="1309"/>
      <c r="PNT5" s="1309"/>
      <c r="PNU5" s="1309"/>
      <c r="PNV5" s="1309"/>
      <c r="PNW5" s="1309"/>
      <c r="PNX5" s="1309"/>
      <c r="PNY5" s="1309"/>
      <c r="PNZ5" s="1309"/>
      <c r="POA5" s="1309"/>
      <c r="POB5" s="1309"/>
      <c r="POC5" s="1309"/>
      <c r="POD5" s="1309"/>
      <c r="POE5" s="1309"/>
      <c r="POF5" s="1309"/>
      <c r="POG5" s="1309"/>
      <c r="POH5" s="1309"/>
      <c r="POI5" s="1309"/>
      <c r="POJ5" s="1309"/>
      <c r="POK5" s="1309"/>
      <c r="POL5" s="1309"/>
      <c r="POM5" s="1309"/>
      <c r="PON5" s="1309"/>
      <c r="POO5" s="1309"/>
      <c r="POP5" s="1309"/>
      <c r="POQ5" s="1309"/>
      <c r="POR5" s="1309"/>
      <c r="POS5" s="1309"/>
      <c r="POT5" s="1309"/>
      <c r="POU5" s="1309"/>
      <c r="POV5" s="1309"/>
      <c r="POW5" s="1309"/>
      <c r="POX5" s="1309"/>
      <c r="POY5" s="1309"/>
      <c r="POZ5" s="1309"/>
      <c r="PPA5" s="1309"/>
      <c r="PPB5" s="1309"/>
      <c r="PPC5" s="1309"/>
      <c r="PPD5" s="1309"/>
      <c r="PPE5" s="1309"/>
      <c r="PPF5" s="1309"/>
      <c r="PPG5" s="1309"/>
      <c r="PPH5" s="1309"/>
      <c r="PPI5" s="1309"/>
      <c r="PPJ5" s="1309"/>
      <c r="PPK5" s="1309"/>
      <c r="PPL5" s="1309"/>
      <c r="PPM5" s="1309"/>
      <c r="PPN5" s="1309"/>
      <c r="PPO5" s="1309"/>
      <c r="PPP5" s="1309"/>
      <c r="PPQ5" s="1309"/>
      <c r="PPR5" s="1309"/>
      <c r="PPS5" s="1309"/>
      <c r="PPT5" s="1309"/>
      <c r="PPU5" s="1309"/>
      <c r="PPV5" s="1309"/>
      <c r="PPW5" s="1309"/>
      <c r="PPX5" s="1309"/>
      <c r="PPY5" s="1309"/>
      <c r="PPZ5" s="1309"/>
      <c r="PQA5" s="1309"/>
      <c r="PQB5" s="1309"/>
      <c r="PQC5" s="1309"/>
      <c r="PQD5" s="1309"/>
      <c r="PQE5" s="1309"/>
      <c r="PQF5" s="1309"/>
      <c r="PQG5" s="1309"/>
      <c r="PQH5" s="1309"/>
      <c r="PQI5" s="1309"/>
      <c r="PQJ5" s="1309"/>
      <c r="PQK5" s="1309"/>
      <c r="PQL5" s="1309"/>
      <c r="PQM5" s="1309"/>
      <c r="PQN5" s="1309"/>
      <c r="PQO5" s="1309"/>
      <c r="PQP5" s="1309"/>
      <c r="PQQ5" s="1309"/>
      <c r="PQR5" s="1309"/>
      <c r="PQS5" s="1309"/>
      <c r="PQT5" s="1309"/>
      <c r="PQU5" s="1309"/>
      <c r="PQV5" s="1309"/>
      <c r="PQW5" s="1309"/>
      <c r="PQX5" s="1309"/>
      <c r="PQY5" s="1309"/>
      <c r="PQZ5" s="1309"/>
      <c r="PRA5" s="1309"/>
      <c r="PRB5" s="1309"/>
      <c r="PRC5" s="1309"/>
      <c r="PRD5" s="1309"/>
      <c r="PRE5" s="1309"/>
      <c r="PRF5" s="1309"/>
      <c r="PRG5" s="1309"/>
      <c r="PRH5" s="1309"/>
      <c r="PRI5" s="1309"/>
      <c r="PRJ5" s="1309"/>
      <c r="PRK5" s="1309"/>
      <c r="PRL5" s="1309"/>
      <c r="PRM5" s="1309"/>
      <c r="PRN5" s="1309"/>
      <c r="PRO5" s="1309"/>
      <c r="PRP5" s="1309"/>
      <c r="PRQ5" s="1309"/>
      <c r="PRR5" s="1309"/>
      <c r="PRS5" s="1309"/>
      <c r="PRT5" s="1309"/>
      <c r="PRU5" s="1309"/>
      <c r="PRV5" s="1309"/>
      <c r="PRW5" s="1309"/>
      <c r="PRX5" s="1309"/>
      <c r="PRY5" s="1309"/>
      <c r="PRZ5" s="1309"/>
      <c r="PSA5" s="1309"/>
      <c r="PSB5" s="1309"/>
      <c r="PSC5" s="1309"/>
      <c r="PSD5" s="1309"/>
      <c r="PSE5" s="1309"/>
      <c r="PSF5" s="1309"/>
      <c r="PSG5" s="1309"/>
      <c r="PSH5" s="1309"/>
      <c r="PSI5" s="1309"/>
      <c r="PSJ5" s="1309"/>
      <c r="PSK5" s="1309"/>
      <c r="PSL5" s="1309"/>
      <c r="PSM5" s="1309"/>
      <c r="PSN5" s="1309"/>
      <c r="PSO5" s="1309"/>
      <c r="PSP5" s="1309"/>
      <c r="PSQ5" s="1309"/>
      <c r="PSR5" s="1309"/>
      <c r="PSS5" s="1309"/>
      <c r="PST5" s="1309"/>
      <c r="PSU5" s="1309"/>
      <c r="PSV5" s="1309"/>
      <c r="PSW5" s="1309"/>
      <c r="PSX5" s="1309"/>
      <c r="PSY5" s="1309"/>
      <c r="PSZ5" s="1309"/>
      <c r="PTA5" s="1309"/>
      <c r="PTB5" s="1309"/>
      <c r="PTC5" s="1309"/>
      <c r="PTD5" s="1309"/>
      <c r="PTE5" s="1309"/>
      <c r="PTF5" s="1309"/>
      <c r="PTG5" s="1309"/>
      <c r="PTH5" s="1309"/>
      <c r="PTI5" s="1309"/>
      <c r="PTJ5" s="1309"/>
      <c r="PTK5" s="1309"/>
      <c r="PTL5" s="1309"/>
      <c r="PTM5" s="1309"/>
      <c r="PTN5" s="1309"/>
      <c r="PTO5" s="1309"/>
      <c r="PTP5" s="1309"/>
      <c r="PTQ5" s="1309"/>
      <c r="PTR5" s="1309"/>
      <c r="PTS5" s="1309"/>
      <c r="PTT5" s="1309"/>
      <c r="PTU5" s="1309"/>
      <c r="PTV5" s="1309"/>
      <c r="PTW5" s="1309"/>
      <c r="PTX5" s="1309"/>
      <c r="PTY5" s="1309"/>
      <c r="PTZ5" s="1309"/>
      <c r="PUA5" s="1309"/>
      <c r="PUB5" s="1309"/>
      <c r="PUC5" s="1309"/>
      <c r="PUD5" s="1309"/>
      <c r="PUE5" s="1309"/>
      <c r="PUF5" s="1309"/>
      <c r="PUG5" s="1309"/>
      <c r="PUH5" s="1309"/>
      <c r="PUI5" s="1309"/>
      <c r="PUJ5" s="1309"/>
      <c r="PUK5" s="1309"/>
      <c r="PUL5" s="1309"/>
      <c r="PUM5" s="1309"/>
      <c r="PUN5" s="1309"/>
      <c r="PUO5" s="1309"/>
      <c r="PUP5" s="1309"/>
      <c r="PUQ5" s="1309"/>
      <c r="PUR5" s="1309"/>
      <c r="PUS5" s="1309"/>
      <c r="PUT5" s="1309"/>
      <c r="PUU5" s="1309"/>
      <c r="PUV5" s="1309"/>
      <c r="PUW5" s="1309"/>
      <c r="PUX5" s="1309"/>
      <c r="PUY5" s="1309"/>
      <c r="PUZ5" s="1309"/>
      <c r="PVA5" s="1309"/>
      <c r="PVB5" s="1309"/>
      <c r="PVC5" s="1309"/>
      <c r="PVD5" s="1309"/>
      <c r="PVE5" s="1309"/>
      <c r="PVF5" s="1309"/>
      <c r="PVG5" s="1309"/>
      <c r="PVH5" s="1309"/>
      <c r="PVI5" s="1309"/>
      <c r="PVJ5" s="1309"/>
      <c r="PVK5" s="1309"/>
      <c r="PVL5" s="1309"/>
      <c r="PVM5" s="1309"/>
      <c r="PVN5" s="1309"/>
      <c r="PVO5" s="1309"/>
      <c r="PVP5" s="1309"/>
      <c r="PVQ5" s="1309"/>
      <c r="PVR5" s="1309"/>
      <c r="PVS5" s="1309"/>
      <c r="PVT5" s="1309"/>
      <c r="PVU5" s="1309"/>
      <c r="PVV5" s="1309"/>
      <c r="PVW5" s="1309"/>
      <c r="PVX5" s="1309"/>
      <c r="PVY5" s="1309"/>
      <c r="PVZ5" s="1309"/>
      <c r="PWA5" s="1309"/>
      <c r="PWB5" s="1309"/>
      <c r="PWC5" s="1309"/>
      <c r="PWD5" s="1309"/>
      <c r="PWE5" s="1309"/>
      <c r="PWF5" s="1309"/>
      <c r="PWG5" s="1309"/>
      <c r="PWH5" s="1309"/>
      <c r="PWI5" s="1309"/>
      <c r="PWJ5" s="1309"/>
      <c r="PWK5" s="1309"/>
      <c r="PWL5" s="1309"/>
      <c r="PWM5" s="1309"/>
      <c r="PWN5" s="1309"/>
      <c r="PWO5" s="1309"/>
      <c r="PWP5" s="1309"/>
      <c r="PWQ5" s="1309"/>
      <c r="PWR5" s="1309"/>
      <c r="PWS5" s="1309"/>
      <c r="PWT5" s="1309"/>
      <c r="PWU5" s="1309"/>
      <c r="PWV5" s="1309"/>
      <c r="PWW5" s="1309"/>
      <c r="PWX5" s="1309"/>
      <c r="PWY5" s="1309"/>
      <c r="PWZ5" s="1309"/>
      <c r="PXA5" s="1309"/>
      <c r="PXB5" s="1309"/>
      <c r="PXC5" s="1309"/>
      <c r="PXD5" s="1309"/>
      <c r="PXE5" s="1309"/>
      <c r="PXF5" s="1309"/>
      <c r="PXG5" s="1309"/>
      <c r="PXH5" s="1309"/>
      <c r="PXI5" s="1309"/>
      <c r="PXJ5" s="1309"/>
      <c r="PXK5" s="1309"/>
      <c r="PXL5" s="1309"/>
      <c r="PXM5" s="1309"/>
      <c r="PXN5" s="1309"/>
      <c r="PXO5" s="1309"/>
      <c r="PXP5" s="1309"/>
      <c r="PXQ5" s="1309"/>
      <c r="PXR5" s="1309"/>
      <c r="PXS5" s="1309"/>
      <c r="PXT5" s="1309"/>
      <c r="PXU5" s="1309"/>
      <c r="PXV5" s="1309"/>
      <c r="PXW5" s="1309"/>
      <c r="PXX5" s="1309"/>
      <c r="PXY5" s="1309"/>
      <c r="PXZ5" s="1309"/>
      <c r="PYA5" s="1309"/>
      <c r="PYB5" s="1309"/>
      <c r="PYC5" s="1309"/>
      <c r="PYD5" s="1309"/>
      <c r="PYE5" s="1309"/>
      <c r="PYF5" s="1309"/>
      <c r="PYG5" s="1309"/>
      <c r="PYH5" s="1309"/>
      <c r="PYI5" s="1309"/>
      <c r="PYJ5" s="1309"/>
      <c r="PYK5" s="1309"/>
      <c r="PYL5" s="1309"/>
      <c r="PYM5" s="1309"/>
      <c r="PYN5" s="1309"/>
      <c r="PYO5" s="1309"/>
      <c r="PYP5" s="1309"/>
      <c r="PYQ5" s="1309"/>
      <c r="PYR5" s="1309"/>
      <c r="PYS5" s="1309"/>
      <c r="PYT5" s="1309"/>
      <c r="PYU5" s="1309"/>
      <c r="PYV5" s="1309"/>
      <c r="PYW5" s="1309"/>
      <c r="PYX5" s="1309"/>
      <c r="PYY5" s="1309"/>
      <c r="PYZ5" s="1309"/>
      <c r="PZA5" s="1309"/>
      <c r="PZB5" s="1309"/>
      <c r="PZC5" s="1309"/>
      <c r="PZD5" s="1309"/>
      <c r="PZE5" s="1309"/>
      <c r="PZF5" s="1309"/>
      <c r="PZG5" s="1309"/>
      <c r="PZH5" s="1309"/>
      <c r="PZI5" s="1309"/>
      <c r="PZJ5" s="1309"/>
      <c r="PZK5" s="1309"/>
      <c r="PZL5" s="1309"/>
      <c r="PZM5" s="1309"/>
      <c r="PZN5" s="1309"/>
      <c r="PZO5" s="1309"/>
      <c r="PZP5" s="1309"/>
      <c r="PZQ5" s="1309"/>
      <c r="PZR5" s="1309"/>
      <c r="PZS5" s="1309"/>
      <c r="PZT5" s="1309"/>
      <c r="PZU5" s="1309"/>
      <c r="PZV5" s="1309"/>
      <c r="PZW5" s="1309"/>
      <c r="PZX5" s="1309"/>
      <c r="PZY5" s="1309"/>
      <c r="PZZ5" s="1309"/>
      <c r="QAA5" s="1309"/>
      <c r="QAB5" s="1309"/>
      <c r="QAC5" s="1309"/>
      <c r="QAD5" s="1309"/>
      <c r="QAE5" s="1309"/>
      <c r="QAF5" s="1309"/>
      <c r="QAG5" s="1309"/>
      <c r="QAH5" s="1309"/>
      <c r="QAI5" s="1309"/>
      <c r="QAJ5" s="1309"/>
      <c r="QAK5" s="1309"/>
      <c r="QAL5" s="1309"/>
      <c r="QAM5" s="1309"/>
      <c r="QAN5" s="1309"/>
      <c r="QAO5" s="1309"/>
      <c r="QAP5" s="1309"/>
      <c r="QAQ5" s="1309"/>
      <c r="QAR5" s="1309"/>
      <c r="QAS5" s="1309"/>
      <c r="QAT5" s="1309"/>
      <c r="QAU5" s="1309"/>
      <c r="QAV5" s="1309"/>
      <c r="QAW5" s="1309"/>
      <c r="QAX5" s="1309"/>
      <c r="QAY5" s="1309"/>
      <c r="QAZ5" s="1309"/>
      <c r="QBA5" s="1309"/>
      <c r="QBB5" s="1309"/>
      <c r="QBC5" s="1309"/>
      <c r="QBD5" s="1309"/>
      <c r="QBE5" s="1309"/>
      <c r="QBF5" s="1309"/>
      <c r="QBG5" s="1309"/>
      <c r="QBH5" s="1309"/>
      <c r="QBI5" s="1309"/>
      <c r="QBJ5" s="1309"/>
      <c r="QBK5" s="1309"/>
      <c r="QBL5" s="1309"/>
      <c r="QBM5" s="1309"/>
      <c r="QBN5" s="1309"/>
      <c r="QBO5" s="1309"/>
      <c r="QBP5" s="1309"/>
      <c r="QBQ5" s="1309"/>
      <c r="QBR5" s="1309"/>
      <c r="QBS5" s="1309"/>
      <c r="QBT5" s="1309"/>
      <c r="QBU5" s="1309"/>
      <c r="QBV5" s="1309"/>
      <c r="QBW5" s="1309"/>
      <c r="QBX5" s="1309"/>
      <c r="QBY5" s="1309"/>
      <c r="QBZ5" s="1309"/>
      <c r="QCA5" s="1309"/>
      <c r="QCB5" s="1309"/>
      <c r="QCC5" s="1309"/>
      <c r="QCD5" s="1309"/>
      <c r="QCE5" s="1309"/>
      <c r="QCF5" s="1309"/>
      <c r="QCG5" s="1309"/>
      <c r="QCH5" s="1309"/>
      <c r="QCI5" s="1309"/>
      <c r="QCJ5" s="1309"/>
      <c r="QCK5" s="1309"/>
      <c r="QCL5" s="1309"/>
      <c r="QCM5" s="1309"/>
      <c r="QCN5" s="1309"/>
      <c r="QCO5" s="1309"/>
      <c r="QCP5" s="1309"/>
      <c r="QCQ5" s="1309"/>
      <c r="QCR5" s="1309"/>
      <c r="QCS5" s="1309"/>
      <c r="QCT5" s="1309"/>
      <c r="QCU5" s="1309"/>
      <c r="QCV5" s="1309"/>
      <c r="QCW5" s="1309"/>
      <c r="QCX5" s="1309"/>
      <c r="QCY5" s="1309"/>
      <c r="QCZ5" s="1309"/>
      <c r="QDA5" s="1309"/>
      <c r="QDB5" s="1309"/>
      <c r="QDC5" s="1309"/>
      <c r="QDD5" s="1309"/>
      <c r="QDE5" s="1309"/>
      <c r="QDF5" s="1309"/>
      <c r="QDG5" s="1309"/>
      <c r="QDH5" s="1309"/>
      <c r="QDI5" s="1309"/>
      <c r="QDJ5" s="1309"/>
      <c r="QDK5" s="1309"/>
      <c r="QDL5" s="1309"/>
      <c r="QDM5" s="1309"/>
      <c r="QDN5" s="1309"/>
      <c r="QDO5" s="1309"/>
      <c r="QDP5" s="1309"/>
      <c r="QDQ5" s="1309"/>
      <c r="QDR5" s="1309"/>
      <c r="QDS5" s="1309"/>
      <c r="QDT5" s="1309"/>
      <c r="QDU5" s="1309"/>
      <c r="QDV5" s="1309"/>
      <c r="QDW5" s="1309"/>
      <c r="QDX5" s="1309"/>
      <c r="QDY5" s="1309"/>
      <c r="QDZ5" s="1309"/>
      <c r="QEA5" s="1309"/>
      <c r="QEB5" s="1309"/>
      <c r="QEC5" s="1309"/>
      <c r="QED5" s="1309"/>
      <c r="QEE5" s="1309"/>
      <c r="QEF5" s="1309"/>
      <c r="QEG5" s="1309"/>
      <c r="QEH5" s="1309"/>
      <c r="QEI5" s="1309"/>
      <c r="QEJ5" s="1309"/>
      <c r="QEK5" s="1309"/>
      <c r="QEL5" s="1309"/>
      <c r="QEM5" s="1309"/>
      <c r="QEN5" s="1309"/>
      <c r="QEO5" s="1309"/>
      <c r="QEP5" s="1309"/>
      <c r="QEQ5" s="1309"/>
      <c r="QER5" s="1309"/>
      <c r="QES5" s="1309"/>
      <c r="QET5" s="1309"/>
      <c r="QEU5" s="1309"/>
      <c r="QEV5" s="1309"/>
      <c r="QEW5" s="1309"/>
      <c r="QEX5" s="1309"/>
      <c r="QEY5" s="1309"/>
      <c r="QEZ5" s="1309"/>
      <c r="QFA5" s="1309"/>
      <c r="QFB5" s="1309"/>
      <c r="QFC5" s="1309"/>
      <c r="QFD5" s="1309"/>
      <c r="QFE5" s="1309"/>
      <c r="QFF5" s="1309"/>
      <c r="QFG5" s="1309"/>
      <c r="QFH5" s="1309"/>
      <c r="QFI5" s="1309"/>
      <c r="QFJ5" s="1309"/>
      <c r="QFK5" s="1309"/>
      <c r="QFL5" s="1309"/>
      <c r="QFM5" s="1309"/>
      <c r="QFN5" s="1309"/>
      <c r="QFO5" s="1309"/>
      <c r="QFP5" s="1309"/>
      <c r="QFQ5" s="1309"/>
      <c r="QFR5" s="1309"/>
      <c r="QFS5" s="1309"/>
      <c r="QFT5" s="1309"/>
      <c r="QFU5" s="1309"/>
      <c r="QFV5" s="1309"/>
      <c r="QFW5" s="1309"/>
      <c r="QFX5" s="1309"/>
      <c r="QFY5" s="1309"/>
      <c r="QFZ5" s="1309"/>
      <c r="QGA5" s="1309"/>
      <c r="QGB5" s="1309"/>
      <c r="QGC5" s="1309"/>
      <c r="QGD5" s="1309"/>
      <c r="QGE5" s="1309"/>
      <c r="QGF5" s="1309"/>
      <c r="QGG5" s="1309"/>
      <c r="QGH5" s="1309"/>
      <c r="QGI5" s="1309"/>
      <c r="QGJ5" s="1309"/>
      <c r="QGK5" s="1309"/>
      <c r="QGL5" s="1309"/>
      <c r="QGM5" s="1309"/>
      <c r="QGN5" s="1309"/>
      <c r="QGO5" s="1309"/>
      <c r="QGP5" s="1309"/>
      <c r="QGQ5" s="1309"/>
      <c r="QGR5" s="1309"/>
      <c r="QGS5" s="1309"/>
      <c r="QGT5" s="1309"/>
      <c r="QGU5" s="1309"/>
      <c r="QGV5" s="1309"/>
      <c r="QGW5" s="1309"/>
      <c r="QGX5" s="1309"/>
      <c r="QGY5" s="1309"/>
      <c r="QGZ5" s="1309"/>
      <c r="QHA5" s="1309"/>
      <c r="QHB5" s="1309"/>
      <c r="QHC5" s="1309"/>
      <c r="QHD5" s="1309"/>
      <c r="QHE5" s="1309"/>
      <c r="QHF5" s="1309"/>
      <c r="QHG5" s="1309"/>
      <c r="QHH5" s="1309"/>
      <c r="QHI5" s="1309"/>
      <c r="QHJ5" s="1309"/>
      <c r="QHK5" s="1309"/>
      <c r="QHL5" s="1309"/>
      <c r="QHM5" s="1309"/>
      <c r="QHN5" s="1309"/>
      <c r="QHO5" s="1309"/>
      <c r="QHP5" s="1309"/>
      <c r="QHQ5" s="1309"/>
      <c r="QHR5" s="1309"/>
      <c r="QHS5" s="1309"/>
      <c r="QHT5" s="1309"/>
      <c r="QHU5" s="1309"/>
      <c r="QHV5" s="1309"/>
      <c r="QHW5" s="1309"/>
      <c r="QHX5" s="1309"/>
      <c r="QHY5" s="1309"/>
      <c r="QHZ5" s="1309"/>
      <c r="QIA5" s="1309"/>
      <c r="QIB5" s="1309"/>
      <c r="QIC5" s="1309"/>
      <c r="QID5" s="1309"/>
      <c r="QIE5" s="1309"/>
      <c r="QIF5" s="1309"/>
      <c r="QIG5" s="1309"/>
      <c r="QIH5" s="1309"/>
      <c r="QII5" s="1309"/>
      <c r="QIJ5" s="1309"/>
      <c r="QIK5" s="1309"/>
      <c r="QIL5" s="1309"/>
      <c r="QIM5" s="1309"/>
      <c r="QIN5" s="1309"/>
      <c r="QIO5" s="1309"/>
      <c r="QIP5" s="1309"/>
      <c r="QIQ5" s="1309"/>
      <c r="QIR5" s="1309"/>
      <c r="QIS5" s="1309"/>
      <c r="QIT5" s="1309"/>
      <c r="QIU5" s="1309"/>
      <c r="QIV5" s="1309"/>
      <c r="QIW5" s="1309"/>
      <c r="QIX5" s="1309"/>
      <c r="QIY5" s="1309"/>
      <c r="QIZ5" s="1309"/>
      <c r="QJA5" s="1309"/>
      <c r="QJB5" s="1309"/>
      <c r="QJC5" s="1309"/>
      <c r="QJD5" s="1309"/>
      <c r="QJE5" s="1309"/>
      <c r="QJF5" s="1309"/>
      <c r="QJG5" s="1309"/>
      <c r="QJH5" s="1309"/>
      <c r="QJI5" s="1309"/>
      <c r="QJJ5" s="1309"/>
      <c r="QJK5" s="1309"/>
      <c r="QJL5" s="1309"/>
      <c r="QJM5" s="1309"/>
      <c r="QJN5" s="1309"/>
      <c r="QJO5" s="1309"/>
      <c r="QJP5" s="1309"/>
      <c r="QJQ5" s="1309"/>
      <c r="QJR5" s="1309"/>
      <c r="QJS5" s="1309"/>
      <c r="QJT5" s="1309"/>
      <c r="QJU5" s="1309"/>
      <c r="QJV5" s="1309"/>
      <c r="QJW5" s="1309"/>
      <c r="QJX5" s="1309"/>
      <c r="QJY5" s="1309"/>
      <c r="QJZ5" s="1309"/>
      <c r="QKA5" s="1309"/>
      <c r="QKB5" s="1309"/>
      <c r="QKC5" s="1309"/>
      <c r="QKD5" s="1309"/>
      <c r="QKE5" s="1309"/>
      <c r="QKF5" s="1309"/>
      <c r="QKG5" s="1309"/>
      <c r="QKH5" s="1309"/>
      <c r="QKI5" s="1309"/>
      <c r="QKJ5" s="1309"/>
      <c r="QKK5" s="1309"/>
      <c r="QKL5" s="1309"/>
      <c r="QKM5" s="1309"/>
      <c r="QKN5" s="1309"/>
      <c r="QKO5" s="1309"/>
      <c r="QKP5" s="1309"/>
      <c r="QKQ5" s="1309"/>
      <c r="QKR5" s="1309"/>
      <c r="QKS5" s="1309"/>
      <c r="QKT5" s="1309"/>
      <c r="QKU5" s="1309"/>
      <c r="QKV5" s="1309"/>
      <c r="QKW5" s="1309"/>
      <c r="QKX5" s="1309"/>
      <c r="QKY5" s="1309"/>
      <c r="QKZ5" s="1309"/>
      <c r="QLA5" s="1309"/>
      <c r="QLB5" s="1309"/>
      <c r="QLC5" s="1309"/>
      <c r="QLD5" s="1309"/>
      <c r="QLE5" s="1309"/>
      <c r="QLF5" s="1309"/>
      <c r="QLG5" s="1309"/>
      <c r="QLH5" s="1309"/>
      <c r="QLI5" s="1309"/>
      <c r="QLJ5" s="1309"/>
      <c r="QLK5" s="1309"/>
      <c r="QLL5" s="1309"/>
      <c r="QLM5" s="1309"/>
      <c r="QLN5" s="1309"/>
      <c r="QLO5" s="1309"/>
      <c r="QLP5" s="1309"/>
      <c r="QLQ5" s="1309"/>
      <c r="QLR5" s="1309"/>
      <c r="QLS5" s="1309"/>
      <c r="QLT5" s="1309"/>
      <c r="QLU5" s="1309"/>
      <c r="QLV5" s="1309"/>
      <c r="QLW5" s="1309"/>
      <c r="QLX5" s="1309"/>
      <c r="QLY5" s="1309"/>
      <c r="QLZ5" s="1309"/>
      <c r="QMA5" s="1309"/>
      <c r="QMB5" s="1309"/>
      <c r="QMC5" s="1309"/>
      <c r="QMD5" s="1309"/>
      <c r="QME5" s="1309"/>
      <c r="QMF5" s="1309"/>
      <c r="QMG5" s="1309"/>
      <c r="QMH5" s="1309"/>
      <c r="QMI5" s="1309"/>
      <c r="QMJ5" s="1309"/>
      <c r="QMK5" s="1309"/>
      <c r="QML5" s="1309"/>
      <c r="QMM5" s="1309"/>
      <c r="QMN5" s="1309"/>
      <c r="QMO5" s="1309"/>
      <c r="QMP5" s="1309"/>
      <c r="QMQ5" s="1309"/>
      <c r="QMR5" s="1309"/>
      <c r="QMS5" s="1309"/>
      <c r="QMT5" s="1309"/>
      <c r="QMU5" s="1309"/>
      <c r="QMV5" s="1309"/>
      <c r="QMW5" s="1309"/>
      <c r="QMX5" s="1309"/>
      <c r="QMY5" s="1309"/>
      <c r="QMZ5" s="1309"/>
      <c r="QNA5" s="1309"/>
      <c r="QNB5" s="1309"/>
      <c r="QNC5" s="1309"/>
      <c r="QND5" s="1309"/>
      <c r="QNE5" s="1309"/>
      <c r="QNF5" s="1309"/>
      <c r="QNG5" s="1309"/>
      <c r="QNH5" s="1309"/>
      <c r="QNI5" s="1309"/>
      <c r="QNJ5" s="1309"/>
      <c r="QNK5" s="1309"/>
      <c r="QNL5" s="1309"/>
      <c r="QNM5" s="1309"/>
      <c r="QNN5" s="1309"/>
      <c r="QNO5" s="1309"/>
      <c r="QNP5" s="1309"/>
      <c r="QNQ5" s="1309"/>
      <c r="QNR5" s="1309"/>
      <c r="QNS5" s="1309"/>
      <c r="QNT5" s="1309"/>
      <c r="QNU5" s="1309"/>
      <c r="QNV5" s="1309"/>
      <c r="QNW5" s="1309"/>
      <c r="QNX5" s="1309"/>
      <c r="QNY5" s="1309"/>
      <c r="QNZ5" s="1309"/>
      <c r="QOA5" s="1309"/>
      <c r="QOB5" s="1309"/>
      <c r="QOC5" s="1309"/>
      <c r="QOD5" s="1309"/>
      <c r="QOE5" s="1309"/>
      <c r="QOF5" s="1309"/>
      <c r="QOG5" s="1309"/>
      <c r="QOH5" s="1309"/>
      <c r="QOI5" s="1309"/>
      <c r="QOJ5" s="1309"/>
      <c r="QOK5" s="1309"/>
      <c r="QOL5" s="1309"/>
      <c r="QOM5" s="1309"/>
      <c r="QON5" s="1309"/>
      <c r="QOO5" s="1309"/>
      <c r="QOP5" s="1309"/>
      <c r="QOQ5" s="1309"/>
      <c r="QOR5" s="1309"/>
      <c r="QOS5" s="1309"/>
      <c r="QOT5" s="1309"/>
      <c r="QOU5" s="1309"/>
      <c r="QOV5" s="1309"/>
      <c r="QOW5" s="1309"/>
      <c r="QOX5" s="1309"/>
      <c r="QOY5" s="1309"/>
      <c r="QOZ5" s="1309"/>
      <c r="QPA5" s="1309"/>
      <c r="QPB5" s="1309"/>
      <c r="QPC5" s="1309"/>
      <c r="QPD5" s="1309"/>
      <c r="QPE5" s="1309"/>
      <c r="QPF5" s="1309"/>
      <c r="QPG5" s="1309"/>
      <c r="QPH5" s="1309"/>
      <c r="QPI5" s="1309"/>
      <c r="QPJ5" s="1309"/>
      <c r="QPK5" s="1309"/>
      <c r="QPL5" s="1309"/>
      <c r="QPM5" s="1309"/>
      <c r="QPN5" s="1309"/>
      <c r="QPO5" s="1309"/>
      <c r="QPP5" s="1309"/>
      <c r="QPQ5" s="1309"/>
      <c r="QPR5" s="1309"/>
      <c r="QPS5" s="1309"/>
      <c r="QPT5" s="1309"/>
      <c r="QPU5" s="1309"/>
      <c r="QPV5" s="1309"/>
      <c r="QPW5" s="1309"/>
      <c r="QPX5" s="1309"/>
      <c r="QPY5" s="1309"/>
      <c r="QPZ5" s="1309"/>
      <c r="QQA5" s="1309"/>
      <c r="QQB5" s="1309"/>
      <c r="QQC5" s="1309"/>
      <c r="QQD5" s="1309"/>
      <c r="QQE5" s="1309"/>
      <c r="QQF5" s="1309"/>
      <c r="QQG5" s="1309"/>
      <c r="QQH5" s="1309"/>
      <c r="QQI5" s="1309"/>
      <c r="QQJ5" s="1309"/>
      <c r="QQK5" s="1309"/>
      <c r="QQL5" s="1309"/>
      <c r="QQM5" s="1309"/>
      <c r="QQN5" s="1309"/>
      <c r="QQO5" s="1309"/>
      <c r="QQP5" s="1309"/>
      <c r="QQQ5" s="1309"/>
      <c r="QQR5" s="1309"/>
      <c r="QQS5" s="1309"/>
      <c r="QQT5" s="1309"/>
      <c r="QQU5" s="1309"/>
      <c r="QQV5" s="1309"/>
      <c r="QQW5" s="1309"/>
      <c r="QQX5" s="1309"/>
      <c r="QQY5" s="1309"/>
      <c r="QQZ5" s="1309"/>
      <c r="QRA5" s="1309"/>
      <c r="QRB5" s="1309"/>
      <c r="QRC5" s="1309"/>
      <c r="QRD5" s="1309"/>
      <c r="QRE5" s="1309"/>
      <c r="QRF5" s="1309"/>
      <c r="QRG5" s="1309"/>
      <c r="QRH5" s="1309"/>
      <c r="QRI5" s="1309"/>
      <c r="QRJ5" s="1309"/>
      <c r="QRK5" s="1309"/>
      <c r="QRL5" s="1309"/>
      <c r="QRM5" s="1309"/>
      <c r="QRN5" s="1309"/>
      <c r="QRO5" s="1309"/>
      <c r="QRP5" s="1309"/>
      <c r="QRQ5" s="1309"/>
      <c r="QRR5" s="1309"/>
      <c r="QRS5" s="1309"/>
      <c r="QRT5" s="1309"/>
      <c r="QRU5" s="1309"/>
      <c r="QRV5" s="1309"/>
      <c r="QRW5" s="1309"/>
      <c r="QRX5" s="1309"/>
      <c r="QRY5" s="1309"/>
      <c r="QRZ5" s="1309"/>
      <c r="QSA5" s="1309"/>
      <c r="QSB5" s="1309"/>
      <c r="QSC5" s="1309"/>
      <c r="QSD5" s="1309"/>
      <c r="QSE5" s="1309"/>
      <c r="QSF5" s="1309"/>
      <c r="QSG5" s="1309"/>
      <c r="QSH5" s="1309"/>
      <c r="QSI5" s="1309"/>
      <c r="QSJ5" s="1309"/>
      <c r="QSK5" s="1309"/>
      <c r="QSL5" s="1309"/>
      <c r="QSM5" s="1309"/>
      <c r="QSN5" s="1309"/>
      <c r="QSO5" s="1309"/>
      <c r="QSP5" s="1309"/>
      <c r="QSQ5" s="1309"/>
      <c r="QSR5" s="1309"/>
      <c r="QSS5" s="1309"/>
      <c r="QST5" s="1309"/>
      <c r="QSU5" s="1309"/>
      <c r="QSV5" s="1309"/>
      <c r="QSW5" s="1309"/>
      <c r="QSX5" s="1309"/>
      <c r="QSY5" s="1309"/>
      <c r="QSZ5" s="1309"/>
      <c r="QTA5" s="1309"/>
      <c r="QTB5" s="1309"/>
      <c r="QTC5" s="1309"/>
      <c r="QTD5" s="1309"/>
      <c r="QTE5" s="1309"/>
      <c r="QTF5" s="1309"/>
      <c r="QTG5" s="1309"/>
      <c r="QTH5" s="1309"/>
      <c r="QTI5" s="1309"/>
      <c r="QTJ5" s="1309"/>
      <c r="QTK5" s="1309"/>
      <c r="QTL5" s="1309"/>
      <c r="QTM5" s="1309"/>
      <c r="QTN5" s="1309"/>
      <c r="QTO5" s="1309"/>
      <c r="QTP5" s="1309"/>
      <c r="QTQ5" s="1309"/>
      <c r="QTR5" s="1309"/>
      <c r="QTS5" s="1309"/>
      <c r="QTT5" s="1309"/>
      <c r="QTU5" s="1309"/>
      <c r="QTV5" s="1309"/>
      <c r="QTW5" s="1309"/>
      <c r="QTX5" s="1309"/>
      <c r="QTY5" s="1309"/>
      <c r="QTZ5" s="1309"/>
      <c r="QUA5" s="1309"/>
      <c r="QUB5" s="1309"/>
      <c r="QUC5" s="1309"/>
      <c r="QUD5" s="1309"/>
      <c r="QUE5" s="1309"/>
      <c r="QUF5" s="1309"/>
      <c r="QUG5" s="1309"/>
      <c r="QUH5" s="1309"/>
      <c r="QUI5" s="1309"/>
      <c r="QUJ5" s="1309"/>
      <c r="QUK5" s="1309"/>
      <c r="QUL5" s="1309"/>
      <c r="QUM5" s="1309"/>
      <c r="QUN5" s="1309"/>
      <c r="QUO5" s="1309"/>
      <c r="QUP5" s="1309"/>
      <c r="QUQ5" s="1309"/>
      <c r="QUR5" s="1309"/>
      <c r="QUS5" s="1309"/>
      <c r="QUT5" s="1309"/>
      <c r="QUU5" s="1309"/>
      <c r="QUV5" s="1309"/>
      <c r="QUW5" s="1309"/>
      <c r="QUX5" s="1309"/>
      <c r="QUY5" s="1309"/>
      <c r="QUZ5" s="1309"/>
      <c r="QVA5" s="1309"/>
      <c r="QVB5" s="1309"/>
      <c r="QVC5" s="1309"/>
      <c r="QVD5" s="1309"/>
      <c r="QVE5" s="1309"/>
      <c r="QVF5" s="1309"/>
      <c r="QVG5" s="1309"/>
      <c r="QVH5" s="1309"/>
      <c r="QVI5" s="1309"/>
      <c r="QVJ5" s="1309"/>
      <c r="QVK5" s="1309"/>
      <c r="QVL5" s="1309"/>
      <c r="QVM5" s="1309"/>
      <c r="QVN5" s="1309"/>
      <c r="QVO5" s="1309"/>
      <c r="QVP5" s="1309"/>
      <c r="QVQ5" s="1309"/>
      <c r="QVR5" s="1309"/>
      <c r="QVS5" s="1309"/>
      <c r="QVT5" s="1309"/>
      <c r="QVU5" s="1309"/>
      <c r="QVV5" s="1309"/>
      <c r="QVW5" s="1309"/>
      <c r="QVX5" s="1309"/>
      <c r="QVY5" s="1309"/>
      <c r="QVZ5" s="1309"/>
      <c r="QWA5" s="1309"/>
      <c r="QWB5" s="1309"/>
      <c r="QWC5" s="1309"/>
      <c r="QWD5" s="1309"/>
      <c r="QWE5" s="1309"/>
      <c r="QWF5" s="1309"/>
      <c r="QWG5" s="1309"/>
      <c r="QWH5" s="1309"/>
      <c r="QWI5" s="1309"/>
      <c r="QWJ5" s="1309"/>
      <c r="QWK5" s="1309"/>
      <c r="QWL5" s="1309"/>
      <c r="QWM5" s="1309"/>
      <c r="QWN5" s="1309"/>
      <c r="QWO5" s="1309"/>
      <c r="QWP5" s="1309"/>
      <c r="QWQ5" s="1309"/>
      <c r="QWR5" s="1309"/>
      <c r="QWS5" s="1309"/>
      <c r="QWT5" s="1309"/>
      <c r="QWU5" s="1309"/>
      <c r="QWV5" s="1309"/>
      <c r="QWW5" s="1309"/>
      <c r="QWX5" s="1309"/>
      <c r="QWY5" s="1309"/>
      <c r="QWZ5" s="1309"/>
      <c r="QXA5" s="1309"/>
      <c r="QXB5" s="1309"/>
      <c r="QXC5" s="1309"/>
      <c r="QXD5" s="1309"/>
      <c r="QXE5" s="1309"/>
      <c r="QXF5" s="1309"/>
      <c r="QXG5" s="1309"/>
      <c r="QXH5" s="1309"/>
      <c r="QXI5" s="1309"/>
      <c r="QXJ5" s="1309"/>
      <c r="QXK5" s="1309"/>
      <c r="QXL5" s="1309"/>
      <c r="QXM5" s="1309"/>
      <c r="QXN5" s="1309"/>
      <c r="QXO5" s="1309"/>
      <c r="QXP5" s="1309"/>
      <c r="QXQ5" s="1309"/>
      <c r="QXR5" s="1309"/>
      <c r="QXS5" s="1309"/>
      <c r="QXT5" s="1309"/>
      <c r="QXU5" s="1309"/>
      <c r="QXV5" s="1309"/>
      <c r="QXW5" s="1309"/>
      <c r="QXX5" s="1309"/>
      <c r="QXY5" s="1309"/>
      <c r="QXZ5" s="1309"/>
      <c r="QYA5" s="1309"/>
      <c r="QYB5" s="1309"/>
      <c r="QYC5" s="1309"/>
      <c r="QYD5" s="1309"/>
      <c r="QYE5" s="1309"/>
      <c r="QYF5" s="1309"/>
      <c r="QYG5" s="1309"/>
      <c r="QYH5" s="1309"/>
      <c r="QYI5" s="1309"/>
      <c r="QYJ5" s="1309"/>
      <c r="QYK5" s="1309"/>
      <c r="QYL5" s="1309"/>
      <c r="QYM5" s="1309"/>
      <c r="QYN5" s="1309"/>
      <c r="QYO5" s="1309"/>
      <c r="QYP5" s="1309"/>
      <c r="QYQ5" s="1309"/>
      <c r="QYR5" s="1309"/>
      <c r="QYS5" s="1309"/>
      <c r="QYT5" s="1309"/>
      <c r="QYU5" s="1309"/>
      <c r="QYV5" s="1309"/>
      <c r="QYW5" s="1309"/>
      <c r="QYX5" s="1309"/>
      <c r="QYY5" s="1309"/>
      <c r="QYZ5" s="1309"/>
      <c r="QZA5" s="1309"/>
      <c r="QZB5" s="1309"/>
      <c r="QZC5" s="1309"/>
      <c r="QZD5" s="1309"/>
      <c r="QZE5" s="1309"/>
      <c r="QZF5" s="1309"/>
      <c r="QZG5" s="1309"/>
      <c r="QZH5" s="1309"/>
      <c r="QZI5" s="1309"/>
      <c r="QZJ5" s="1309"/>
      <c r="QZK5" s="1309"/>
      <c r="QZL5" s="1309"/>
      <c r="QZM5" s="1309"/>
      <c r="QZN5" s="1309"/>
      <c r="QZO5" s="1309"/>
      <c r="QZP5" s="1309"/>
      <c r="QZQ5" s="1309"/>
      <c r="QZR5" s="1309"/>
      <c r="QZS5" s="1309"/>
      <c r="QZT5" s="1309"/>
      <c r="QZU5" s="1309"/>
      <c r="QZV5" s="1309"/>
      <c r="QZW5" s="1309"/>
      <c r="QZX5" s="1309"/>
      <c r="QZY5" s="1309"/>
      <c r="QZZ5" s="1309"/>
      <c r="RAA5" s="1309"/>
      <c r="RAB5" s="1309"/>
      <c r="RAC5" s="1309"/>
      <c r="RAD5" s="1309"/>
      <c r="RAE5" s="1309"/>
      <c r="RAF5" s="1309"/>
      <c r="RAG5" s="1309"/>
      <c r="RAH5" s="1309"/>
      <c r="RAI5" s="1309"/>
      <c r="RAJ5" s="1309"/>
      <c r="RAK5" s="1309"/>
      <c r="RAL5" s="1309"/>
      <c r="RAM5" s="1309"/>
      <c r="RAN5" s="1309"/>
      <c r="RAO5" s="1309"/>
      <c r="RAP5" s="1309"/>
      <c r="RAQ5" s="1309"/>
      <c r="RAR5" s="1309"/>
      <c r="RAS5" s="1309"/>
      <c r="RAT5" s="1309"/>
      <c r="RAU5" s="1309"/>
      <c r="RAV5" s="1309"/>
      <c r="RAW5" s="1309"/>
      <c r="RAX5" s="1309"/>
      <c r="RAY5" s="1309"/>
      <c r="RAZ5" s="1309"/>
      <c r="RBA5" s="1309"/>
      <c r="RBB5" s="1309"/>
      <c r="RBC5" s="1309"/>
      <c r="RBD5" s="1309"/>
      <c r="RBE5" s="1309"/>
      <c r="RBF5" s="1309"/>
      <c r="RBG5" s="1309"/>
      <c r="RBH5" s="1309"/>
      <c r="RBI5" s="1309"/>
      <c r="RBJ5" s="1309"/>
      <c r="RBK5" s="1309"/>
      <c r="RBL5" s="1309"/>
      <c r="RBM5" s="1309"/>
      <c r="RBN5" s="1309"/>
      <c r="RBO5" s="1309"/>
      <c r="RBP5" s="1309"/>
      <c r="RBQ5" s="1309"/>
      <c r="RBR5" s="1309"/>
      <c r="RBS5" s="1309"/>
      <c r="RBT5" s="1309"/>
      <c r="RBU5" s="1309"/>
      <c r="RBV5" s="1309"/>
      <c r="RBW5" s="1309"/>
      <c r="RBX5" s="1309"/>
      <c r="RBY5" s="1309"/>
      <c r="RBZ5" s="1309"/>
      <c r="RCA5" s="1309"/>
      <c r="RCB5" s="1309"/>
      <c r="RCC5" s="1309"/>
      <c r="RCD5" s="1309"/>
      <c r="RCE5" s="1309"/>
      <c r="RCF5" s="1309"/>
      <c r="RCG5" s="1309"/>
      <c r="RCH5" s="1309"/>
      <c r="RCI5" s="1309"/>
      <c r="RCJ5" s="1309"/>
      <c r="RCK5" s="1309"/>
      <c r="RCL5" s="1309"/>
      <c r="RCM5" s="1309"/>
      <c r="RCN5" s="1309"/>
      <c r="RCO5" s="1309"/>
      <c r="RCP5" s="1309"/>
      <c r="RCQ5" s="1309"/>
      <c r="RCR5" s="1309"/>
      <c r="RCS5" s="1309"/>
      <c r="RCT5" s="1309"/>
      <c r="RCU5" s="1309"/>
      <c r="RCV5" s="1309"/>
      <c r="RCW5" s="1309"/>
      <c r="RCX5" s="1309"/>
      <c r="RCY5" s="1309"/>
      <c r="RCZ5" s="1309"/>
      <c r="RDA5" s="1309"/>
      <c r="RDB5" s="1309"/>
      <c r="RDC5" s="1309"/>
      <c r="RDD5" s="1309"/>
      <c r="RDE5" s="1309"/>
      <c r="RDF5" s="1309"/>
      <c r="RDG5" s="1309"/>
      <c r="RDH5" s="1309"/>
      <c r="RDI5" s="1309"/>
      <c r="RDJ5" s="1309"/>
      <c r="RDK5" s="1309"/>
      <c r="RDL5" s="1309"/>
      <c r="RDM5" s="1309"/>
      <c r="RDN5" s="1309"/>
      <c r="RDO5" s="1309"/>
      <c r="RDP5" s="1309"/>
      <c r="RDQ5" s="1309"/>
      <c r="RDR5" s="1309"/>
      <c r="RDS5" s="1309"/>
      <c r="RDT5" s="1309"/>
      <c r="RDU5" s="1309"/>
      <c r="RDV5" s="1309"/>
      <c r="RDW5" s="1309"/>
      <c r="RDX5" s="1309"/>
      <c r="RDY5" s="1309"/>
      <c r="RDZ5" s="1309"/>
      <c r="REA5" s="1309"/>
      <c r="REB5" s="1309"/>
      <c r="REC5" s="1309"/>
      <c r="RED5" s="1309"/>
      <c r="REE5" s="1309"/>
      <c r="REF5" s="1309"/>
      <c r="REG5" s="1309"/>
      <c r="REH5" s="1309"/>
      <c r="REI5" s="1309"/>
      <c r="REJ5" s="1309"/>
      <c r="REK5" s="1309"/>
      <c r="REL5" s="1309"/>
      <c r="REM5" s="1309"/>
      <c r="REN5" s="1309"/>
      <c r="REO5" s="1309"/>
      <c r="REP5" s="1309"/>
      <c r="REQ5" s="1309"/>
      <c r="RER5" s="1309"/>
      <c r="RES5" s="1309"/>
      <c r="RET5" s="1309"/>
      <c r="REU5" s="1309"/>
      <c r="REV5" s="1309"/>
      <c r="REW5" s="1309"/>
      <c r="REX5" s="1309"/>
      <c r="REY5" s="1309"/>
      <c r="REZ5" s="1309"/>
      <c r="RFA5" s="1309"/>
      <c r="RFB5" s="1309"/>
      <c r="RFC5" s="1309"/>
      <c r="RFD5" s="1309"/>
      <c r="RFE5" s="1309"/>
      <c r="RFF5" s="1309"/>
      <c r="RFG5" s="1309"/>
      <c r="RFH5" s="1309"/>
      <c r="RFI5" s="1309"/>
      <c r="RFJ5" s="1309"/>
      <c r="RFK5" s="1309"/>
      <c r="RFL5" s="1309"/>
      <c r="RFM5" s="1309"/>
      <c r="RFN5" s="1309"/>
      <c r="RFO5" s="1309"/>
      <c r="RFP5" s="1309"/>
      <c r="RFQ5" s="1309"/>
      <c r="RFR5" s="1309"/>
      <c r="RFS5" s="1309"/>
      <c r="RFT5" s="1309"/>
      <c r="RFU5" s="1309"/>
      <c r="RFV5" s="1309"/>
      <c r="RFW5" s="1309"/>
      <c r="RFX5" s="1309"/>
      <c r="RFY5" s="1309"/>
      <c r="RFZ5" s="1309"/>
      <c r="RGA5" s="1309"/>
      <c r="RGB5" s="1309"/>
      <c r="RGC5" s="1309"/>
      <c r="RGD5" s="1309"/>
      <c r="RGE5" s="1309"/>
      <c r="RGF5" s="1309"/>
      <c r="RGG5" s="1309"/>
      <c r="RGH5" s="1309"/>
      <c r="RGI5" s="1309"/>
      <c r="RGJ5" s="1309"/>
      <c r="RGK5" s="1309"/>
      <c r="RGL5" s="1309"/>
      <c r="RGM5" s="1309"/>
      <c r="RGN5" s="1309"/>
      <c r="RGO5" s="1309"/>
      <c r="RGP5" s="1309"/>
      <c r="RGQ5" s="1309"/>
      <c r="RGR5" s="1309"/>
      <c r="RGS5" s="1309"/>
      <c r="RGT5" s="1309"/>
      <c r="RGU5" s="1309"/>
      <c r="RGV5" s="1309"/>
      <c r="RGW5" s="1309"/>
      <c r="RGX5" s="1309"/>
      <c r="RGY5" s="1309"/>
      <c r="RGZ5" s="1309"/>
      <c r="RHA5" s="1309"/>
      <c r="RHB5" s="1309"/>
      <c r="RHC5" s="1309"/>
      <c r="RHD5" s="1309"/>
      <c r="RHE5" s="1309"/>
      <c r="RHF5" s="1309"/>
      <c r="RHG5" s="1309"/>
      <c r="RHH5" s="1309"/>
      <c r="RHI5" s="1309"/>
      <c r="RHJ5" s="1309"/>
      <c r="RHK5" s="1309"/>
      <c r="RHL5" s="1309"/>
      <c r="RHM5" s="1309"/>
      <c r="RHN5" s="1309"/>
      <c r="RHO5" s="1309"/>
      <c r="RHP5" s="1309"/>
      <c r="RHQ5" s="1309"/>
      <c r="RHR5" s="1309"/>
      <c r="RHS5" s="1309"/>
      <c r="RHT5" s="1309"/>
      <c r="RHU5" s="1309"/>
      <c r="RHV5" s="1309"/>
      <c r="RHW5" s="1309"/>
      <c r="RHX5" s="1309"/>
      <c r="RHY5" s="1309"/>
      <c r="RHZ5" s="1309"/>
      <c r="RIA5" s="1309"/>
      <c r="RIB5" s="1309"/>
      <c r="RIC5" s="1309"/>
      <c r="RID5" s="1309"/>
      <c r="RIE5" s="1309"/>
      <c r="RIF5" s="1309"/>
      <c r="RIG5" s="1309"/>
      <c r="RIH5" s="1309"/>
      <c r="RII5" s="1309"/>
      <c r="RIJ5" s="1309"/>
      <c r="RIK5" s="1309"/>
      <c r="RIL5" s="1309"/>
      <c r="RIM5" s="1309"/>
      <c r="RIN5" s="1309"/>
      <c r="RIO5" s="1309"/>
      <c r="RIP5" s="1309"/>
      <c r="RIQ5" s="1309"/>
      <c r="RIR5" s="1309"/>
      <c r="RIS5" s="1309"/>
      <c r="RIT5" s="1309"/>
      <c r="RIU5" s="1309"/>
      <c r="RIV5" s="1309"/>
      <c r="RIW5" s="1309"/>
      <c r="RIX5" s="1309"/>
      <c r="RIY5" s="1309"/>
      <c r="RIZ5" s="1309"/>
      <c r="RJA5" s="1309"/>
      <c r="RJB5" s="1309"/>
      <c r="RJC5" s="1309"/>
      <c r="RJD5" s="1309"/>
      <c r="RJE5" s="1309"/>
      <c r="RJF5" s="1309"/>
      <c r="RJG5" s="1309"/>
      <c r="RJH5" s="1309"/>
      <c r="RJI5" s="1309"/>
      <c r="RJJ5" s="1309"/>
      <c r="RJK5" s="1309"/>
      <c r="RJL5" s="1309"/>
      <c r="RJM5" s="1309"/>
      <c r="RJN5" s="1309"/>
      <c r="RJO5" s="1309"/>
      <c r="RJP5" s="1309"/>
      <c r="RJQ5" s="1309"/>
      <c r="RJR5" s="1309"/>
      <c r="RJS5" s="1309"/>
      <c r="RJT5" s="1309"/>
      <c r="RJU5" s="1309"/>
      <c r="RJV5" s="1309"/>
      <c r="RJW5" s="1309"/>
      <c r="RJX5" s="1309"/>
      <c r="RJY5" s="1309"/>
      <c r="RJZ5" s="1309"/>
      <c r="RKA5" s="1309"/>
      <c r="RKB5" s="1309"/>
      <c r="RKC5" s="1309"/>
      <c r="RKD5" s="1309"/>
      <c r="RKE5" s="1309"/>
      <c r="RKF5" s="1309"/>
      <c r="RKG5" s="1309"/>
      <c r="RKH5" s="1309"/>
      <c r="RKI5" s="1309"/>
      <c r="RKJ5" s="1309"/>
      <c r="RKK5" s="1309"/>
      <c r="RKL5" s="1309"/>
      <c r="RKM5" s="1309"/>
      <c r="RKN5" s="1309"/>
      <c r="RKO5" s="1309"/>
      <c r="RKP5" s="1309"/>
      <c r="RKQ5" s="1309"/>
      <c r="RKR5" s="1309"/>
      <c r="RKS5" s="1309"/>
      <c r="RKT5" s="1309"/>
      <c r="RKU5" s="1309"/>
      <c r="RKV5" s="1309"/>
      <c r="RKW5" s="1309"/>
      <c r="RKX5" s="1309"/>
      <c r="RKY5" s="1309"/>
      <c r="RKZ5" s="1309"/>
      <c r="RLA5" s="1309"/>
      <c r="RLB5" s="1309"/>
      <c r="RLC5" s="1309"/>
      <c r="RLD5" s="1309"/>
      <c r="RLE5" s="1309"/>
      <c r="RLF5" s="1309"/>
      <c r="RLG5" s="1309"/>
      <c r="RLH5" s="1309"/>
      <c r="RLI5" s="1309"/>
      <c r="RLJ5" s="1309"/>
      <c r="RLK5" s="1309"/>
      <c r="RLL5" s="1309"/>
      <c r="RLM5" s="1309"/>
      <c r="RLN5" s="1309"/>
      <c r="RLO5" s="1309"/>
      <c r="RLP5" s="1309"/>
      <c r="RLQ5" s="1309"/>
      <c r="RLR5" s="1309"/>
      <c r="RLS5" s="1309"/>
      <c r="RLT5" s="1309"/>
      <c r="RLU5" s="1309"/>
      <c r="RLV5" s="1309"/>
      <c r="RLW5" s="1309"/>
      <c r="RLX5" s="1309"/>
      <c r="RLY5" s="1309"/>
      <c r="RLZ5" s="1309"/>
      <c r="RMA5" s="1309"/>
      <c r="RMB5" s="1309"/>
      <c r="RMC5" s="1309"/>
      <c r="RMD5" s="1309"/>
      <c r="RME5" s="1309"/>
      <c r="RMF5" s="1309"/>
      <c r="RMG5" s="1309"/>
      <c r="RMH5" s="1309"/>
      <c r="RMI5" s="1309"/>
      <c r="RMJ5" s="1309"/>
      <c r="RMK5" s="1309"/>
      <c r="RML5" s="1309"/>
      <c r="RMM5" s="1309"/>
      <c r="RMN5" s="1309"/>
      <c r="RMO5" s="1309"/>
      <c r="RMP5" s="1309"/>
      <c r="RMQ5" s="1309"/>
      <c r="RMR5" s="1309"/>
      <c r="RMS5" s="1309"/>
      <c r="RMT5" s="1309"/>
      <c r="RMU5" s="1309"/>
      <c r="RMV5" s="1309"/>
      <c r="RMW5" s="1309"/>
      <c r="RMX5" s="1309"/>
      <c r="RMY5" s="1309"/>
      <c r="RMZ5" s="1309"/>
      <c r="RNA5" s="1309"/>
      <c r="RNB5" s="1309"/>
      <c r="RNC5" s="1309"/>
      <c r="RND5" s="1309"/>
      <c r="RNE5" s="1309"/>
      <c r="RNF5" s="1309"/>
      <c r="RNG5" s="1309"/>
      <c r="RNH5" s="1309"/>
      <c r="RNI5" s="1309"/>
      <c r="RNJ5" s="1309"/>
      <c r="RNK5" s="1309"/>
      <c r="RNL5" s="1309"/>
      <c r="RNM5" s="1309"/>
      <c r="RNN5" s="1309"/>
      <c r="RNO5" s="1309"/>
      <c r="RNP5" s="1309"/>
      <c r="RNQ5" s="1309"/>
      <c r="RNR5" s="1309"/>
      <c r="RNS5" s="1309"/>
      <c r="RNT5" s="1309"/>
      <c r="RNU5" s="1309"/>
      <c r="RNV5" s="1309"/>
      <c r="RNW5" s="1309"/>
      <c r="RNX5" s="1309"/>
      <c r="RNY5" s="1309"/>
      <c r="RNZ5" s="1309"/>
      <c r="ROA5" s="1309"/>
      <c r="ROB5" s="1309"/>
      <c r="ROC5" s="1309"/>
      <c r="ROD5" s="1309"/>
      <c r="ROE5" s="1309"/>
      <c r="ROF5" s="1309"/>
      <c r="ROG5" s="1309"/>
      <c r="ROH5" s="1309"/>
      <c r="ROI5" s="1309"/>
      <c r="ROJ5" s="1309"/>
      <c r="ROK5" s="1309"/>
      <c r="ROL5" s="1309"/>
      <c r="ROM5" s="1309"/>
      <c r="RON5" s="1309"/>
      <c r="ROO5" s="1309"/>
      <c r="ROP5" s="1309"/>
      <c r="ROQ5" s="1309"/>
      <c r="ROR5" s="1309"/>
      <c r="ROS5" s="1309"/>
      <c r="ROT5" s="1309"/>
      <c r="ROU5" s="1309"/>
      <c r="ROV5" s="1309"/>
      <c r="ROW5" s="1309"/>
      <c r="ROX5" s="1309"/>
      <c r="ROY5" s="1309"/>
      <c r="ROZ5" s="1309"/>
      <c r="RPA5" s="1309"/>
      <c r="RPB5" s="1309"/>
      <c r="RPC5" s="1309"/>
      <c r="RPD5" s="1309"/>
      <c r="RPE5" s="1309"/>
      <c r="RPF5" s="1309"/>
      <c r="RPG5" s="1309"/>
      <c r="RPH5" s="1309"/>
      <c r="RPI5" s="1309"/>
      <c r="RPJ5" s="1309"/>
      <c r="RPK5" s="1309"/>
      <c r="RPL5" s="1309"/>
      <c r="RPM5" s="1309"/>
      <c r="RPN5" s="1309"/>
      <c r="RPO5" s="1309"/>
      <c r="RPP5" s="1309"/>
      <c r="RPQ5" s="1309"/>
      <c r="RPR5" s="1309"/>
      <c r="RPS5" s="1309"/>
      <c r="RPT5" s="1309"/>
      <c r="RPU5" s="1309"/>
      <c r="RPV5" s="1309"/>
      <c r="RPW5" s="1309"/>
      <c r="RPX5" s="1309"/>
      <c r="RPY5" s="1309"/>
      <c r="RPZ5" s="1309"/>
      <c r="RQA5" s="1309"/>
      <c r="RQB5" s="1309"/>
      <c r="RQC5" s="1309"/>
      <c r="RQD5" s="1309"/>
      <c r="RQE5" s="1309"/>
      <c r="RQF5" s="1309"/>
      <c r="RQG5" s="1309"/>
      <c r="RQH5" s="1309"/>
      <c r="RQI5" s="1309"/>
      <c r="RQJ5" s="1309"/>
      <c r="RQK5" s="1309"/>
      <c r="RQL5" s="1309"/>
      <c r="RQM5" s="1309"/>
      <c r="RQN5" s="1309"/>
      <c r="RQO5" s="1309"/>
      <c r="RQP5" s="1309"/>
      <c r="RQQ5" s="1309"/>
      <c r="RQR5" s="1309"/>
      <c r="RQS5" s="1309"/>
      <c r="RQT5" s="1309"/>
      <c r="RQU5" s="1309"/>
      <c r="RQV5" s="1309"/>
      <c r="RQW5" s="1309"/>
      <c r="RQX5" s="1309"/>
      <c r="RQY5" s="1309"/>
      <c r="RQZ5" s="1309"/>
      <c r="RRA5" s="1309"/>
      <c r="RRB5" s="1309"/>
      <c r="RRC5" s="1309"/>
      <c r="RRD5" s="1309"/>
      <c r="RRE5" s="1309"/>
      <c r="RRF5" s="1309"/>
      <c r="RRG5" s="1309"/>
      <c r="RRH5" s="1309"/>
      <c r="RRI5" s="1309"/>
      <c r="RRJ5" s="1309"/>
      <c r="RRK5" s="1309"/>
      <c r="RRL5" s="1309"/>
      <c r="RRM5" s="1309"/>
      <c r="RRN5" s="1309"/>
      <c r="RRO5" s="1309"/>
      <c r="RRP5" s="1309"/>
      <c r="RRQ5" s="1309"/>
      <c r="RRR5" s="1309"/>
      <c r="RRS5" s="1309"/>
      <c r="RRT5" s="1309"/>
      <c r="RRU5" s="1309"/>
      <c r="RRV5" s="1309"/>
      <c r="RRW5" s="1309"/>
      <c r="RRX5" s="1309"/>
      <c r="RRY5" s="1309"/>
      <c r="RRZ5" s="1309"/>
      <c r="RSA5" s="1309"/>
      <c r="RSB5" s="1309"/>
      <c r="RSC5" s="1309"/>
      <c r="RSD5" s="1309"/>
      <c r="RSE5" s="1309"/>
      <c r="RSF5" s="1309"/>
      <c r="RSG5" s="1309"/>
      <c r="RSH5" s="1309"/>
      <c r="RSI5" s="1309"/>
      <c r="RSJ5" s="1309"/>
      <c r="RSK5" s="1309"/>
      <c r="RSL5" s="1309"/>
      <c r="RSM5" s="1309"/>
      <c r="RSN5" s="1309"/>
      <c r="RSO5" s="1309"/>
      <c r="RSP5" s="1309"/>
      <c r="RSQ5" s="1309"/>
      <c r="RSR5" s="1309"/>
      <c r="RSS5" s="1309"/>
      <c r="RST5" s="1309"/>
      <c r="RSU5" s="1309"/>
      <c r="RSV5" s="1309"/>
      <c r="RSW5" s="1309"/>
      <c r="RSX5" s="1309"/>
      <c r="RSY5" s="1309"/>
      <c r="RSZ5" s="1309"/>
      <c r="RTA5" s="1309"/>
      <c r="RTB5" s="1309"/>
      <c r="RTC5" s="1309"/>
      <c r="RTD5" s="1309"/>
      <c r="RTE5" s="1309"/>
      <c r="RTF5" s="1309"/>
      <c r="RTG5" s="1309"/>
      <c r="RTH5" s="1309"/>
      <c r="RTI5" s="1309"/>
      <c r="RTJ5" s="1309"/>
      <c r="RTK5" s="1309"/>
      <c r="RTL5" s="1309"/>
      <c r="RTM5" s="1309"/>
      <c r="RTN5" s="1309"/>
      <c r="RTO5" s="1309"/>
      <c r="RTP5" s="1309"/>
      <c r="RTQ5" s="1309"/>
      <c r="RTR5" s="1309"/>
      <c r="RTS5" s="1309"/>
      <c r="RTT5" s="1309"/>
      <c r="RTU5" s="1309"/>
      <c r="RTV5" s="1309"/>
      <c r="RTW5" s="1309"/>
      <c r="RTX5" s="1309"/>
      <c r="RTY5" s="1309"/>
      <c r="RTZ5" s="1309"/>
      <c r="RUA5" s="1309"/>
      <c r="RUB5" s="1309"/>
      <c r="RUC5" s="1309"/>
      <c r="RUD5" s="1309"/>
      <c r="RUE5" s="1309"/>
      <c r="RUF5" s="1309"/>
      <c r="RUG5" s="1309"/>
      <c r="RUH5" s="1309"/>
      <c r="RUI5" s="1309"/>
      <c r="RUJ5" s="1309"/>
      <c r="RUK5" s="1309"/>
      <c r="RUL5" s="1309"/>
      <c r="RUM5" s="1309"/>
      <c r="RUN5" s="1309"/>
      <c r="RUO5" s="1309"/>
      <c r="RUP5" s="1309"/>
      <c r="RUQ5" s="1309"/>
      <c r="RUR5" s="1309"/>
      <c r="RUS5" s="1309"/>
      <c r="RUT5" s="1309"/>
      <c r="RUU5" s="1309"/>
      <c r="RUV5" s="1309"/>
      <c r="RUW5" s="1309"/>
      <c r="RUX5" s="1309"/>
      <c r="RUY5" s="1309"/>
      <c r="RUZ5" s="1309"/>
      <c r="RVA5" s="1309"/>
      <c r="RVB5" s="1309"/>
      <c r="RVC5" s="1309"/>
      <c r="RVD5" s="1309"/>
      <c r="RVE5" s="1309"/>
      <c r="RVF5" s="1309"/>
      <c r="RVG5" s="1309"/>
      <c r="RVH5" s="1309"/>
      <c r="RVI5" s="1309"/>
      <c r="RVJ5" s="1309"/>
      <c r="RVK5" s="1309"/>
      <c r="RVL5" s="1309"/>
      <c r="RVM5" s="1309"/>
      <c r="RVN5" s="1309"/>
      <c r="RVO5" s="1309"/>
      <c r="RVP5" s="1309"/>
      <c r="RVQ5" s="1309"/>
      <c r="RVR5" s="1309"/>
      <c r="RVS5" s="1309"/>
      <c r="RVT5" s="1309"/>
      <c r="RVU5" s="1309"/>
      <c r="RVV5" s="1309"/>
      <c r="RVW5" s="1309"/>
      <c r="RVX5" s="1309"/>
      <c r="RVY5" s="1309"/>
      <c r="RVZ5" s="1309"/>
      <c r="RWA5" s="1309"/>
      <c r="RWB5" s="1309"/>
      <c r="RWC5" s="1309"/>
      <c r="RWD5" s="1309"/>
      <c r="RWE5" s="1309"/>
      <c r="RWF5" s="1309"/>
      <c r="RWG5" s="1309"/>
      <c r="RWH5" s="1309"/>
      <c r="RWI5" s="1309"/>
      <c r="RWJ5" s="1309"/>
      <c r="RWK5" s="1309"/>
      <c r="RWL5" s="1309"/>
      <c r="RWM5" s="1309"/>
      <c r="RWN5" s="1309"/>
      <c r="RWO5" s="1309"/>
      <c r="RWP5" s="1309"/>
      <c r="RWQ5" s="1309"/>
      <c r="RWR5" s="1309"/>
      <c r="RWS5" s="1309"/>
      <c r="RWT5" s="1309"/>
      <c r="RWU5" s="1309"/>
      <c r="RWV5" s="1309"/>
      <c r="RWW5" s="1309"/>
      <c r="RWX5" s="1309"/>
      <c r="RWY5" s="1309"/>
      <c r="RWZ5" s="1309"/>
      <c r="RXA5" s="1309"/>
      <c r="RXB5" s="1309"/>
      <c r="RXC5" s="1309"/>
      <c r="RXD5" s="1309"/>
      <c r="RXE5" s="1309"/>
      <c r="RXF5" s="1309"/>
      <c r="RXG5" s="1309"/>
      <c r="RXH5" s="1309"/>
      <c r="RXI5" s="1309"/>
      <c r="RXJ5" s="1309"/>
      <c r="RXK5" s="1309"/>
      <c r="RXL5" s="1309"/>
      <c r="RXM5" s="1309"/>
      <c r="RXN5" s="1309"/>
      <c r="RXO5" s="1309"/>
      <c r="RXP5" s="1309"/>
      <c r="RXQ5" s="1309"/>
      <c r="RXR5" s="1309"/>
      <c r="RXS5" s="1309"/>
      <c r="RXT5" s="1309"/>
      <c r="RXU5" s="1309"/>
      <c r="RXV5" s="1309"/>
      <c r="RXW5" s="1309"/>
      <c r="RXX5" s="1309"/>
      <c r="RXY5" s="1309"/>
      <c r="RXZ5" s="1309"/>
      <c r="RYA5" s="1309"/>
      <c r="RYB5" s="1309"/>
      <c r="RYC5" s="1309"/>
      <c r="RYD5" s="1309"/>
      <c r="RYE5" s="1309"/>
      <c r="RYF5" s="1309"/>
      <c r="RYG5" s="1309"/>
      <c r="RYH5" s="1309"/>
      <c r="RYI5" s="1309"/>
      <c r="RYJ5" s="1309"/>
      <c r="RYK5" s="1309"/>
      <c r="RYL5" s="1309"/>
      <c r="RYM5" s="1309"/>
      <c r="RYN5" s="1309"/>
      <c r="RYO5" s="1309"/>
      <c r="RYP5" s="1309"/>
      <c r="RYQ5" s="1309"/>
      <c r="RYR5" s="1309"/>
      <c r="RYS5" s="1309"/>
      <c r="RYT5" s="1309"/>
      <c r="RYU5" s="1309"/>
      <c r="RYV5" s="1309"/>
      <c r="RYW5" s="1309"/>
      <c r="RYX5" s="1309"/>
      <c r="RYY5" s="1309"/>
      <c r="RYZ5" s="1309"/>
      <c r="RZA5" s="1309"/>
      <c r="RZB5" s="1309"/>
      <c r="RZC5" s="1309"/>
      <c r="RZD5" s="1309"/>
      <c r="RZE5" s="1309"/>
      <c r="RZF5" s="1309"/>
      <c r="RZG5" s="1309"/>
      <c r="RZH5" s="1309"/>
      <c r="RZI5" s="1309"/>
      <c r="RZJ5" s="1309"/>
      <c r="RZK5" s="1309"/>
      <c r="RZL5" s="1309"/>
      <c r="RZM5" s="1309"/>
      <c r="RZN5" s="1309"/>
      <c r="RZO5" s="1309"/>
      <c r="RZP5" s="1309"/>
      <c r="RZQ5" s="1309"/>
      <c r="RZR5" s="1309"/>
      <c r="RZS5" s="1309"/>
      <c r="RZT5" s="1309"/>
      <c r="RZU5" s="1309"/>
      <c r="RZV5" s="1309"/>
      <c r="RZW5" s="1309"/>
      <c r="RZX5" s="1309"/>
      <c r="RZY5" s="1309"/>
      <c r="RZZ5" s="1309"/>
      <c r="SAA5" s="1309"/>
      <c r="SAB5" s="1309"/>
      <c r="SAC5" s="1309"/>
      <c r="SAD5" s="1309"/>
      <c r="SAE5" s="1309"/>
      <c r="SAF5" s="1309"/>
      <c r="SAG5" s="1309"/>
      <c r="SAH5" s="1309"/>
      <c r="SAI5" s="1309"/>
      <c r="SAJ5" s="1309"/>
      <c r="SAK5" s="1309"/>
      <c r="SAL5" s="1309"/>
      <c r="SAM5" s="1309"/>
      <c r="SAN5" s="1309"/>
      <c r="SAO5" s="1309"/>
      <c r="SAP5" s="1309"/>
      <c r="SAQ5" s="1309"/>
      <c r="SAR5" s="1309"/>
      <c r="SAS5" s="1309"/>
      <c r="SAT5" s="1309"/>
      <c r="SAU5" s="1309"/>
      <c r="SAV5" s="1309"/>
      <c r="SAW5" s="1309"/>
      <c r="SAX5" s="1309"/>
      <c r="SAY5" s="1309"/>
      <c r="SAZ5" s="1309"/>
      <c r="SBA5" s="1309"/>
      <c r="SBB5" s="1309"/>
      <c r="SBC5" s="1309"/>
      <c r="SBD5" s="1309"/>
      <c r="SBE5" s="1309"/>
      <c r="SBF5" s="1309"/>
      <c r="SBG5" s="1309"/>
      <c r="SBH5" s="1309"/>
      <c r="SBI5" s="1309"/>
      <c r="SBJ5" s="1309"/>
      <c r="SBK5" s="1309"/>
      <c r="SBL5" s="1309"/>
      <c r="SBM5" s="1309"/>
      <c r="SBN5" s="1309"/>
      <c r="SBO5" s="1309"/>
      <c r="SBP5" s="1309"/>
      <c r="SBQ5" s="1309"/>
      <c r="SBR5" s="1309"/>
      <c r="SBS5" s="1309"/>
      <c r="SBT5" s="1309"/>
      <c r="SBU5" s="1309"/>
      <c r="SBV5" s="1309"/>
      <c r="SBW5" s="1309"/>
      <c r="SBX5" s="1309"/>
      <c r="SBY5" s="1309"/>
      <c r="SBZ5" s="1309"/>
      <c r="SCA5" s="1309"/>
      <c r="SCB5" s="1309"/>
      <c r="SCC5" s="1309"/>
      <c r="SCD5" s="1309"/>
      <c r="SCE5" s="1309"/>
      <c r="SCF5" s="1309"/>
      <c r="SCG5" s="1309"/>
      <c r="SCH5" s="1309"/>
      <c r="SCI5" s="1309"/>
      <c r="SCJ5" s="1309"/>
      <c r="SCK5" s="1309"/>
      <c r="SCL5" s="1309"/>
      <c r="SCM5" s="1309"/>
      <c r="SCN5" s="1309"/>
      <c r="SCO5" s="1309"/>
      <c r="SCP5" s="1309"/>
      <c r="SCQ5" s="1309"/>
      <c r="SCR5" s="1309"/>
      <c r="SCS5" s="1309"/>
      <c r="SCT5" s="1309"/>
      <c r="SCU5" s="1309"/>
      <c r="SCV5" s="1309"/>
      <c r="SCW5" s="1309"/>
      <c r="SCX5" s="1309"/>
      <c r="SCY5" s="1309"/>
      <c r="SCZ5" s="1309"/>
      <c r="SDA5" s="1309"/>
      <c r="SDB5" s="1309"/>
      <c r="SDC5" s="1309"/>
      <c r="SDD5" s="1309"/>
      <c r="SDE5" s="1309"/>
      <c r="SDF5" s="1309"/>
      <c r="SDG5" s="1309"/>
      <c r="SDH5" s="1309"/>
      <c r="SDI5" s="1309"/>
      <c r="SDJ5" s="1309"/>
      <c r="SDK5" s="1309"/>
      <c r="SDL5" s="1309"/>
      <c r="SDM5" s="1309"/>
      <c r="SDN5" s="1309"/>
      <c r="SDO5" s="1309"/>
      <c r="SDP5" s="1309"/>
      <c r="SDQ5" s="1309"/>
      <c r="SDR5" s="1309"/>
      <c r="SDS5" s="1309"/>
      <c r="SDT5" s="1309"/>
      <c r="SDU5" s="1309"/>
      <c r="SDV5" s="1309"/>
      <c r="SDW5" s="1309"/>
      <c r="SDX5" s="1309"/>
      <c r="SDY5" s="1309"/>
      <c r="SDZ5" s="1309"/>
      <c r="SEA5" s="1309"/>
      <c r="SEB5" s="1309"/>
      <c r="SEC5" s="1309"/>
      <c r="SED5" s="1309"/>
      <c r="SEE5" s="1309"/>
      <c r="SEF5" s="1309"/>
      <c r="SEG5" s="1309"/>
      <c r="SEH5" s="1309"/>
      <c r="SEI5" s="1309"/>
      <c r="SEJ5" s="1309"/>
      <c r="SEK5" s="1309"/>
      <c r="SEL5" s="1309"/>
      <c r="SEM5" s="1309"/>
      <c r="SEN5" s="1309"/>
      <c r="SEO5" s="1309"/>
      <c r="SEP5" s="1309"/>
      <c r="SEQ5" s="1309"/>
      <c r="SER5" s="1309"/>
      <c r="SES5" s="1309"/>
      <c r="SET5" s="1309"/>
      <c r="SEU5" s="1309"/>
      <c r="SEV5" s="1309"/>
      <c r="SEW5" s="1309"/>
      <c r="SEX5" s="1309"/>
      <c r="SEY5" s="1309"/>
      <c r="SEZ5" s="1309"/>
      <c r="SFA5" s="1309"/>
      <c r="SFB5" s="1309"/>
      <c r="SFC5" s="1309"/>
      <c r="SFD5" s="1309"/>
      <c r="SFE5" s="1309"/>
      <c r="SFF5" s="1309"/>
      <c r="SFG5" s="1309"/>
      <c r="SFH5" s="1309"/>
      <c r="SFI5" s="1309"/>
      <c r="SFJ5" s="1309"/>
      <c r="SFK5" s="1309"/>
      <c r="SFL5" s="1309"/>
      <c r="SFM5" s="1309"/>
      <c r="SFN5" s="1309"/>
      <c r="SFO5" s="1309"/>
      <c r="SFP5" s="1309"/>
      <c r="SFQ5" s="1309"/>
      <c r="SFR5" s="1309"/>
      <c r="SFS5" s="1309"/>
      <c r="SFT5" s="1309"/>
      <c r="SFU5" s="1309"/>
      <c r="SFV5" s="1309"/>
      <c r="SFW5" s="1309"/>
      <c r="SFX5" s="1309"/>
      <c r="SFY5" s="1309"/>
      <c r="SFZ5" s="1309"/>
      <c r="SGA5" s="1309"/>
      <c r="SGB5" s="1309"/>
      <c r="SGC5" s="1309"/>
      <c r="SGD5" s="1309"/>
      <c r="SGE5" s="1309"/>
      <c r="SGF5" s="1309"/>
      <c r="SGG5" s="1309"/>
      <c r="SGH5" s="1309"/>
      <c r="SGI5" s="1309"/>
      <c r="SGJ5" s="1309"/>
      <c r="SGK5" s="1309"/>
      <c r="SGL5" s="1309"/>
      <c r="SGM5" s="1309"/>
      <c r="SGN5" s="1309"/>
      <c r="SGO5" s="1309"/>
      <c r="SGP5" s="1309"/>
      <c r="SGQ5" s="1309"/>
      <c r="SGR5" s="1309"/>
      <c r="SGS5" s="1309"/>
      <c r="SGT5" s="1309"/>
      <c r="SGU5" s="1309"/>
      <c r="SGV5" s="1309"/>
      <c r="SGW5" s="1309"/>
      <c r="SGX5" s="1309"/>
      <c r="SGY5" s="1309"/>
      <c r="SGZ5" s="1309"/>
      <c r="SHA5" s="1309"/>
      <c r="SHB5" s="1309"/>
      <c r="SHC5" s="1309"/>
      <c r="SHD5" s="1309"/>
      <c r="SHE5" s="1309"/>
      <c r="SHF5" s="1309"/>
      <c r="SHG5" s="1309"/>
      <c r="SHH5" s="1309"/>
      <c r="SHI5" s="1309"/>
      <c r="SHJ5" s="1309"/>
      <c r="SHK5" s="1309"/>
      <c r="SHL5" s="1309"/>
      <c r="SHM5" s="1309"/>
      <c r="SHN5" s="1309"/>
      <c r="SHO5" s="1309"/>
      <c r="SHP5" s="1309"/>
      <c r="SHQ5" s="1309"/>
      <c r="SHR5" s="1309"/>
      <c r="SHS5" s="1309"/>
      <c r="SHT5" s="1309"/>
      <c r="SHU5" s="1309"/>
      <c r="SHV5" s="1309"/>
      <c r="SHW5" s="1309"/>
      <c r="SHX5" s="1309"/>
      <c r="SHY5" s="1309"/>
      <c r="SHZ5" s="1309"/>
      <c r="SIA5" s="1309"/>
      <c r="SIB5" s="1309"/>
      <c r="SIC5" s="1309"/>
      <c r="SID5" s="1309"/>
      <c r="SIE5" s="1309"/>
      <c r="SIF5" s="1309"/>
      <c r="SIG5" s="1309"/>
      <c r="SIH5" s="1309"/>
      <c r="SII5" s="1309"/>
      <c r="SIJ5" s="1309"/>
      <c r="SIK5" s="1309"/>
      <c r="SIL5" s="1309"/>
      <c r="SIM5" s="1309"/>
      <c r="SIN5" s="1309"/>
      <c r="SIO5" s="1309"/>
      <c r="SIP5" s="1309"/>
      <c r="SIQ5" s="1309"/>
      <c r="SIR5" s="1309"/>
      <c r="SIS5" s="1309"/>
      <c r="SIT5" s="1309"/>
      <c r="SIU5" s="1309"/>
      <c r="SIV5" s="1309"/>
      <c r="SIW5" s="1309"/>
      <c r="SIX5" s="1309"/>
      <c r="SIY5" s="1309"/>
      <c r="SIZ5" s="1309"/>
      <c r="SJA5" s="1309"/>
      <c r="SJB5" s="1309"/>
      <c r="SJC5" s="1309"/>
      <c r="SJD5" s="1309"/>
      <c r="SJE5" s="1309"/>
      <c r="SJF5" s="1309"/>
      <c r="SJG5" s="1309"/>
      <c r="SJH5" s="1309"/>
      <c r="SJI5" s="1309"/>
      <c r="SJJ5" s="1309"/>
      <c r="SJK5" s="1309"/>
      <c r="SJL5" s="1309"/>
      <c r="SJM5" s="1309"/>
      <c r="SJN5" s="1309"/>
      <c r="SJO5" s="1309"/>
      <c r="SJP5" s="1309"/>
      <c r="SJQ5" s="1309"/>
      <c r="SJR5" s="1309"/>
      <c r="SJS5" s="1309"/>
      <c r="SJT5" s="1309"/>
      <c r="SJU5" s="1309"/>
      <c r="SJV5" s="1309"/>
      <c r="SJW5" s="1309"/>
      <c r="SJX5" s="1309"/>
      <c r="SJY5" s="1309"/>
      <c r="SJZ5" s="1309"/>
      <c r="SKA5" s="1309"/>
      <c r="SKB5" s="1309"/>
      <c r="SKC5" s="1309"/>
      <c r="SKD5" s="1309"/>
      <c r="SKE5" s="1309"/>
      <c r="SKF5" s="1309"/>
      <c r="SKG5" s="1309"/>
      <c r="SKH5" s="1309"/>
      <c r="SKI5" s="1309"/>
      <c r="SKJ5" s="1309"/>
      <c r="SKK5" s="1309"/>
      <c r="SKL5" s="1309"/>
      <c r="SKM5" s="1309"/>
      <c r="SKN5" s="1309"/>
      <c r="SKO5" s="1309"/>
      <c r="SKP5" s="1309"/>
      <c r="SKQ5" s="1309"/>
      <c r="SKR5" s="1309"/>
      <c r="SKS5" s="1309"/>
      <c r="SKT5" s="1309"/>
      <c r="SKU5" s="1309"/>
      <c r="SKV5" s="1309"/>
      <c r="SKW5" s="1309"/>
      <c r="SKX5" s="1309"/>
      <c r="SKY5" s="1309"/>
      <c r="SKZ5" s="1309"/>
      <c r="SLA5" s="1309"/>
      <c r="SLB5" s="1309"/>
      <c r="SLC5" s="1309"/>
      <c r="SLD5" s="1309"/>
      <c r="SLE5" s="1309"/>
      <c r="SLF5" s="1309"/>
      <c r="SLG5" s="1309"/>
      <c r="SLH5" s="1309"/>
      <c r="SLI5" s="1309"/>
      <c r="SLJ5" s="1309"/>
      <c r="SLK5" s="1309"/>
      <c r="SLL5" s="1309"/>
      <c r="SLM5" s="1309"/>
      <c r="SLN5" s="1309"/>
      <c r="SLO5" s="1309"/>
      <c r="SLP5" s="1309"/>
      <c r="SLQ5" s="1309"/>
      <c r="SLR5" s="1309"/>
      <c r="SLS5" s="1309"/>
      <c r="SLT5" s="1309"/>
      <c r="SLU5" s="1309"/>
      <c r="SLV5" s="1309"/>
      <c r="SLW5" s="1309"/>
      <c r="SLX5" s="1309"/>
      <c r="SLY5" s="1309"/>
      <c r="SLZ5" s="1309"/>
      <c r="SMA5" s="1309"/>
      <c r="SMB5" s="1309"/>
      <c r="SMC5" s="1309"/>
      <c r="SMD5" s="1309"/>
      <c r="SME5" s="1309"/>
      <c r="SMF5" s="1309"/>
      <c r="SMG5" s="1309"/>
      <c r="SMH5" s="1309"/>
      <c r="SMI5" s="1309"/>
      <c r="SMJ5" s="1309"/>
      <c r="SMK5" s="1309"/>
      <c r="SML5" s="1309"/>
      <c r="SMM5" s="1309"/>
      <c r="SMN5" s="1309"/>
      <c r="SMO5" s="1309"/>
      <c r="SMP5" s="1309"/>
      <c r="SMQ5" s="1309"/>
      <c r="SMR5" s="1309"/>
      <c r="SMS5" s="1309"/>
      <c r="SMT5" s="1309"/>
      <c r="SMU5" s="1309"/>
      <c r="SMV5" s="1309"/>
      <c r="SMW5" s="1309"/>
      <c r="SMX5" s="1309"/>
      <c r="SMY5" s="1309"/>
      <c r="SMZ5" s="1309"/>
      <c r="SNA5" s="1309"/>
      <c r="SNB5" s="1309"/>
      <c r="SNC5" s="1309"/>
      <c r="SND5" s="1309"/>
      <c r="SNE5" s="1309"/>
      <c r="SNF5" s="1309"/>
      <c r="SNG5" s="1309"/>
      <c r="SNH5" s="1309"/>
      <c r="SNI5" s="1309"/>
      <c r="SNJ5" s="1309"/>
      <c r="SNK5" s="1309"/>
      <c r="SNL5" s="1309"/>
      <c r="SNM5" s="1309"/>
      <c r="SNN5" s="1309"/>
      <c r="SNO5" s="1309"/>
      <c r="SNP5" s="1309"/>
      <c r="SNQ5" s="1309"/>
      <c r="SNR5" s="1309"/>
      <c r="SNS5" s="1309"/>
      <c r="SNT5" s="1309"/>
      <c r="SNU5" s="1309"/>
      <c r="SNV5" s="1309"/>
      <c r="SNW5" s="1309"/>
      <c r="SNX5" s="1309"/>
      <c r="SNY5" s="1309"/>
      <c r="SNZ5" s="1309"/>
      <c r="SOA5" s="1309"/>
      <c r="SOB5" s="1309"/>
      <c r="SOC5" s="1309"/>
      <c r="SOD5" s="1309"/>
      <c r="SOE5" s="1309"/>
      <c r="SOF5" s="1309"/>
      <c r="SOG5" s="1309"/>
      <c r="SOH5" s="1309"/>
      <c r="SOI5" s="1309"/>
      <c r="SOJ5" s="1309"/>
      <c r="SOK5" s="1309"/>
      <c r="SOL5" s="1309"/>
      <c r="SOM5" s="1309"/>
      <c r="SON5" s="1309"/>
      <c r="SOO5" s="1309"/>
      <c r="SOP5" s="1309"/>
      <c r="SOQ5" s="1309"/>
      <c r="SOR5" s="1309"/>
      <c r="SOS5" s="1309"/>
      <c r="SOT5" s="1309"/>
      <c r="SOU5" s="1309"/>
      <c r="SOV5" s="1309"/>
      <c r="SOW5" s="1309"/>
      <c r="SOX5" s="1309"/>
      <c r="SOY5" s="1309"/>
      <c r="SOZ5" s="1309"/>
      <c r="SPA5" s="1309"/>
      <c r="SPB5" s="1309"/>
      <c r="SPC5" s="1309"/>
      <c r="SPD5" s="1309"/>
      <c r="SPE5" s="1309"/>
      <c r="SPF5" s="1309"/>
      <c r="SPG5" s="1309"/>
      <c r="SPH5" s="1309"/>
      <c r="SPI5" s="1309"/>
      <c r="SPJ5" s="1309"/>
      <c r="SPK5" s="1309"/>
      <c r="SPL5" s="1309"/>
      <c r="SPM5" s="1309"/>
      <c r="SPN5" s="1309"/>
      <c r="SPO5" s="1309"/>
      <c r="SPP5" s="1309"/>
      <c r="SPQ5" s="1309"/>
      <c r="SPR5" s="1309"/>
      <c r="SPS5" s="1309"/>
      <c r="SPT5" s="1309"/>
      <c r="SPU5" s="1309"/>
      <c r="SPV5" s="1309"/>
      <c r="SPW5" s="1309"/>
      <c r="SPX5" s="1309"/>
      <c r="SPY5" s="1309"/>
      <c r="SPZ5" s="1309"/>
      <c r="SQA5" s="1309"/>
      <c r="SQB5" s="1309"/>
      <c r="SQC5" s="1309"/>
      <c r="SQD5" s="1309"/>
      <c r="SQE5" s="1309"/>
      <c r="SQF5" s="1309"/>
      <c r="SQG5" s="1309"/>
      <c r="SQH5" s="1309"/>
      <c r="SQI5" s="1309"/>
      <c r="SQJ5" s="1309"/>
      <c r="SQK5" s="1309"/>
      <c r="SQL5" s="1309"/>
      <c r="SQM5" s="1309"/>
      <c r="SQN5" s="1309"/>
      <c r="SQO5" s="1309"/>
      <c r="SQP5" s="1309"/>
      <c r="SQQ5" s="1309"/>
      <c r="SQR5" s="1309"/>
      <c r="SQS5" s="1309"/>
      <c r="SQT5" s="1309"/>
      <c r="SQU5" s="1309"/>
      <c r="SQV5" s="1309"/>
      <c r="SQW5" s="1309"/>
      <c r="SQX5" s="1309"/>
      <c r="SQY5" s="1309"/>
      <c r="SQZ5" s="1309"/>
      <c r="SRA5" s="1309"/>
      <c r="SRB5" s="1309"/>
      <c r="SRC5" s="1309"/>
      <c r="SRD5" s="1309"/>
      <c r="SRE5" s="1309"/>
      <c r="SRF5" s="1309"/>
      <c r="SRG5" s="1309"/>
      <c r="SRH5" s="1309"/>
      <c r="SRI5" s="1309"/>
      <c r="SRJ5" s="1309"/>
      <c r="SRK5" s="1309"/>
      <c r="SRL5" s="1309"/>
      <c r="SRM5" s="1309"/>
      <c r="SRN5" s="1309"/>
      <c r="SRO5" s="1309"/>
      <c r="SRP5" s="1309"/>
      <c r="SRQ5" s="1309"/>
      <c r="SRR5" s="1309"/>
      <c r="SRS5" s="1309"/>
      <c r="SRT5" s="1309"/>
      <c r="SRU5" s="1309"/>
      <c r="SRV5" s="1309"/>
      <c r="SRW5" s="1309"/>
      <c r="SRX5" s="1309"/>
      <c r="SRY5" s="1309"/>
      <c r="SRZ5" s="1309"/>
      <c r="SSA5" s="1309"/>
      <c r="SSB5" s="1309"/>
      <c r="SSC5" s="1309"/>
      <c r="SSD5" s="1309"/>
      <c r="SSE5" s="1309"/>
      <c r="SSF5" s="1309"/>
      <c r="SSG5" s="1309"/>
      <c r="SSH5" s="1309"/>
      <c r="SSI5" s="1309"/>
      <c r="SSJ5" s="1309"/>
      <c r="SSK5" s="1309"/>
      <c r="SSL5" s="1309"/>
      <c r="SSM5" s="1309"/>
      <c r="SSN5" s="1309"/>
      <c r="SSO5" s="1309"/>
      <c r="SSP5" s="1309"/>
      <c r="SSQ5" s="1309"/>
      <c r="SSR5" s="1309"/>
      <c r="SSS5" s="1309"/>
      <c r="SST5" s="1309"/>
      <c r="SSU5" s="1309"/>
      <c r="SSV5" s="1309"/>
      <c r="SSW5" s="1309"/>
      <c r="SSX5" s="1309"/>
      <c r="SSY5" s="1309"/>
      <c r="SSZ5" s="1309"/>
      <c r="STA5" s="1309"/>
      <c r="STB5" s="1309"/>
      <c r="STC5" s="1309"/>
      <c r="STD5" s="1309"/>
      <c r="STE5" s="1309"/>
      <c r="STF5" s="1309"/>
      <c r="STG5" s="1309"/>
      <c r="STH5" s="1309"/>
      <c r="STI5" s="1309"/>
      <c r="STJ5" s="1309"/>
      <c r="STK5" s="1309"/>
      <c r="STL5" s="1309"/>
      <c r="STM5" s="1309"/>
      <c r="STN5" s="1309"/>
      <c r="STO5" s="1309"/>
      <c r="STP5" s="1309"/>
      <c r="STQ5" s="1309"/>
      <c r="STR5" s="1309"/>
      <c r="STS5" s="1309"/>
      <c r="STT5" s="1309"/>
      <c r="STU5" s="1309"/>
      <c r="STV5" s="1309"/>
      <c r="STW5" s="1309"/>
      <c r="STX5" s="1309"/>
      <c r="STY5" s="1309"/>
      <c r="STZ5" s="1309"/>
      <c r="SUA5" s="1309"/>
      <c r="SUB5" s="1309"/>
      <c r="SUC5" s="1309"/>
      <c r="SUD5" s="1309"/>
      <c r="SUE5" s="1309"/>
      <c r="SUF5" s="1309"/>
      <c r="SUG5" s="1309"/>
      <c r="SUH5" s="1309"/>
      <c r="SUI5" s="1309"/>
      <c r="SUJ5" s="1309"/>
      <c r="SUK5" s="1309"/>
      <c r="SUL5" s="1309"/>
      <c r="SUM5" s="1309"/>
      <c r="SUN5" s="1309"/>
      <c r="SUO5" s="1309"/>
      <c r="SUP5" s="1309"/>
      <c r="SUQ5" s="1309"/>
      <c r="SUR5" s="1309"/>
      <c r="SUS5" s="1309"/>
      <c r="SUT5" s="1309"/>
      <c r="SUU5" s="1309"/>
      <c r="SUV5" s="1309"/>
      <c r="SUW5" s="1309"/>
      <c r="SUX5" s="1309"/>
      <c r="SUY5" s="1309"/>
      <c r="SUZ5" s="1309"/>
      <c r="SVA5" s="1309"/>
      <c r="SVB5" s="1309"/>
      <c r="SVC5" s="1309"/>
      <c r="SVD5" s="1309"/>
      <c r="SVE5" s="1309"/>
      <c r="SVF5" s="1309"/>
      <c r="SVG5" s="1309"/>
      <c r="SVH5" s="1309"/>
      <c r="SVI5" s="1309"/>
      <c r="SVJ5" s="1309"/>
      <c r="SVK5" s="1309"/>
      <c r="SVL5" s="1309"/>
      <c r="SVM5" s="1309"/>
      <c r="SVN5" s="1309"/>
      <c r="SVO5" s="1309"/>
      <c r="SVP5" s="1309"/>
      <c r="SVQ5" s="1309"/>
      <c r="SVR5" s="1309"/>
      <c r="SVS5" s="1309"/>
      <c r="SVT5" s="1309"/>
      <c r="SVU5" s="1309"/>
      <c r="SVV5" s="1309"/>
      <c r="SVW5" s="1309"/>
      <c r="SVX5" s="1309"/>
      <c r="SVY5" s="1309"/>
      <c r="SVZ5" s="1309"/>
      <c r="SWA5" s="1309"/>
      <c r="SWB5" s="1309"/>
      <c r="SWC5" s="1309"/>
      <c r="SWD5" s="1309"/>
      <c r="SWE5" s="1309"/>
      <c r="SWF5" s="1309"/>
      <c r="SWG5" s="1309"/>
      <c r="SWH5" s="1309"/>
      <c r="SWI5" s="1309"/>
      <c r="SWJ5" s="1309"/>
      <c r="SWK5" s="1309"/>
      <c r="SWL5" s="1309"/>
      <c r="SWM5" s="1309"/>
      <c r="SWN5" s="1309"/>
      <c r="SWO5" s="1309"/>
      <c r="SWP5" s="1309"/>
      <c r="SWQ5" s="1309"/>
      <c r="SWR5" s="1309"/>
      <c r="SWS5" s="1309"/>
      <c r="SWT5" s="1309"/>
      <c r="SWU5" s="1309"/>
      <c r="SWV5" s="1309"/>
      <c r="SWW5" s="1309"/>
      <c r="SWX5" s="1309"/>
      <c r="SWY5" s="1309"/>
      <c r="SWZ5" s="1309"/>
      <c r="SXA5" s="1309"/>
      <c r="SXB5" s="1309"/>
      <c r="SXC5" s="1309"/>
      <c r="SXD5" s="1309"/>
      <c r="SXE5" s="1309"/>
      <c r="SXF5" s="1309"/>
      <c r="SXG5" s="1309"/>
      <c r="SXH5" s="1309"/>
      <c r="SXI5" s="1309"/>
      <c r="SXJ5" s="1309"/>
      <c r="SXK5" s="1309"/>
      <c r="SXL5" s="1309"/>
      <c r="SXM5" s="1309"/>
      <c r="SXN5" s="1309"/>
      <c r="SXO5" s="1309"/>
      <c r="SXP5" s="1309"/>
      <c r="SXQ5" s="1309"/>
      <c r="SXR5" s="1309"/>
      <c r="SXS5" s="1309"/>
      <c r="SXT5" s="1309"/>
      <c r="SXU5" s="1309"/>
      <c r="SXV5" s="1309"/>
      <c r="SXW5" s="1309"/>
      <c r="SXX5" s="1309"/>
      <c r="SXY5" s="1309"/>
      <c r="SXZ5" s="1309"/>
      <c r="SYA5" s="1309"/>
      <c r="SYB5" s="1309"/>
      <c r="SYC5" s="1309"/>
      <c r="SYD5" s="1309"/>
      <c r="SYE5" s="1309"/>
      <c r="SYF5" s="1309"/>
      <c r="SYG5" s="1309"/>
      <c r="SYH5" s="1309"/>
      <c r="SYI5" s="1309"/>
      <c r="SYJ5" s="1309"/>
      <c r="SYK5" s="1309"/>
      <c r="SYL5" s="1309"/>
      <c r="SYM5" s="1309"/>
      <c r="SYN5" s="1309"/>
      <c r="SYO5" s="1309"/>
      <c r="SYP5" s="1309"/>
      <c r="SYQ5" s="1309"/>
      <c r="SYR5" s="1309"/>
      <c r="SYS5" s="1309"/>
      <c r="SYT5" s="1309"/>
      <c r="SYU5" s="1309"/>
      <c r="SYV5" s="1309"/>
      <c r="SYW5" s="1309"/>
      <c r="SYX5" s="1309"/>
      <c r="SYY5" s="1309"/>
      <c r="SYZ5" s="1309"/>
      <c r="SZA5" s="1309"/>
      <c r="SZB5" s="1309"/>
      <c r="SZC5" s="1309"/>
      <c r="SZD5" s="1309"/>
      <c r="SZE5" s="1309"/>
      <c r="SZF5" s="1309"/>
      <c r="SZG5" s="1309"/>
      <c r="SZH5" s="1309"/>
      <c r="SZI5" s="1309"/>
      <c r="SZJ5" s="1309"/>
      <c r="SZK5" s="1309"/>
      <c r="SZL5" s="1309"/>
      <c r="SZM5" s="1309"/>
      <c r="SZN5" s="1309"/>
      <c r="SZO5" s="1309"/>
      <c r="SZP5" s="1309"/>
      <c r="SZQ5" s="1309"/>
      <c r="SZR5" s="1309"/>
      <c r="SZS5" s="1309"/>
      <c r="SZT5" s="1309"/>
      <c r="SZU5" s="1309"/>
      <c r="SZV5" s="1309"/>
      <c r="SZW5" s="1309"/>
      <c r="SZX5" s="1309"/>
      <c r="SZY5" s="1309"/>
      <c r="SZZ5" s="1309"/>
      <c r="TAA5" s="1309"/>
      <c r="TAB5" s="1309"/>
      <c r="TAC5" s="1309"/>
      <c r="TAD5" s="1309"/>
      <c r="TAE5" s="1309"/>
      <c r="TAF5" s="1309"/>
      <c r="TAG5" s="1309"/>
      <c r="TAH5" s="1309"/>
      <c r="TAI5" s="1309"/>
      <c r="TAJ5" s="1309"/>
      <c r="TAK5" s="1309"/>
      <c r="TAL5" s="1309"/>
      <c r="TAM5" s="1309"/>
      <c r="TAN5" s="1309"/>
      <c r="TAO5" s="1309"/>
      <c r="TAP5" s="1309"/>
      <c r="TAQ5" s="1309"/>
      <c r="TAR5" s="1309"/>
      <c r="TAS5" s="1309"/>
      <c r="TAT5" s="1309"/>
      <c r="TAU5" s="1309"/>
      <c r="TAV5" s="1309"/>
      <c r="TAW5" s="1309"/>
      <c r="TAX5" s="1309"/>
      <c r="TAY5" s="1309"/>
      <c r="TAZ5" s="1309"/>
      <c r="TBA5" s="1309"/>
      <c r="TBB5" s="1309"/>
      <c r="TBC5" s="1309"/>
      <c r="TBD5" s="1309"/>
      <c r="TBE5" s="1309"/>
      <c r="TBF5" s="1309"/>
      <c r="TBG5" s="1309"/>
      <c r="TBH5" s="1309"/>
      <c r="TBI5" s="1309"/>
      <c r="TBJ5" s="1309"/>
      <c r="TBK5" s="1309"/>
      <c r="TBL5" s="1309"/>
      <c r="TBM5" s="1309"/>
      <c r="TBN5" s="1309"/>
      <c r="TBO5" s="1309"/>
      <c r="TBP5" s="1309"/>
      <c r="TBQ5" s="1309"/>
      <c r="TBR5" s="1309"/>
      <c r="TBS5" s="1309"/>
      <c r="TBT5" s="1309"/>
      <c r="TBU5" s="1309"/>
      <c r="TBV5" s="1309"/>
      <c r="TBW5" s="1309"/>
      <c r="TBX5" s="1309"/>
      <c r="TBY5" s="1309"/>
      <c r="TBZ5" s="1309"/>
      <c r="TCA5" s="1309"/>
      <c r="TCB5" s="1309"/>
      <c r="TCC5" s="1309"/>
      <c r="TCD5" s="1309"/>
      <c r="TCE5" s="1309"/>
      <c r="TCF5" s="1309"/>
      <c r="TCG5" s="1309"/>
      <c r="TCH5" s="1309"/>
      <c r="TCI5" s="1309"/>
      <c r="TCJ5" s="1309"/>
      <c r="TCK5" s="1309"/>
      <c r="TCL5" s="1309"/>
      <c r="TCM5" s="1309"/>
      <c r="TCN5" s="1309"/>
      <c r="TCO5" s="1309"/>
      <c r="TCP5" s="1309"/>
      <c r="TCQ5" s="1309"/>
      <c r="TCR5" s="1309"/>
      <c r="TCS5" s="1309"/>
      <c r="TCT5" s="1309"/>
      <c r="TCU5" s="1309"/>
      <c r="TCV5" s="1309"/>
      <c r="TCW5" s="1309"/>
      <c r="TCX5" s="1309"/>
      <c r="TCY5" s="1309"/>
      <c r="TCZ5" s="1309"/>
      <c r="TDA5" s="1309"/>
      <c r="TDB5" s="1309"/>
      <c r="TDC5" s="1309"/>
      <c r="TDD5" s="1309"/>
      <c r="TDE5" s="1309"/>
      <c r="TDF5" s="1309"/>
      <c r="TDG5" s="1309"/>
      <c r="TDH5" s="1309"/>
      <c r="TDI5" s="1309"/>
      <c r="TDJ5" s="1309"/>
      <c r="TDK5" s="1309"/>
      <c r="TDL5" s="1309"/>
      <c r="TDM5" s="1309"/>
      <c r="TDN5" s="1309"/>
      <c r="TDO5" s="1309"/>
      <c r="TDP5" s="1309"/>
      <c r="TDQ5" s="1309"/>
      <c r="TDR5" s="1309"/>
      <c r="TDS5" s="1309"/>
      <c r="TDT5" s="1309"/>
      <c r="TDU5" s="1309"/>
      <c r="TDV5" s="1309"/>
      <c r="TDW5" s="1309"/>
      <c r="TDX5" s="1309"/>
      <c r="TDY5" s="1309"/>
      <c r="TDZ5" s="1309"/>
      <c r="TEA5" s="1309"/>
      <c r="TEB5" s="1309"/>
      <c r="TEC5" s="1309"/>
      <c r="TED5" s="1309"/>
      <c r="TEE5" s="1309"/>
      <c r="TEF5" s="1309"/>
      <c r="TEG5" s="1309"/>
      <c r="TEH5" s="1309"/>
      <c r="TEI5" s="1309"/>
      <c r="TEJ5" s="1309"/>
      <c r="TEK5" s="1309"/>
      <c r="TEL5" s="1309"/>
      <c r="TEM5" s="1309"/>
      <c r="TEN5" s="1309"/>
      <c r="TEO5" s="1309"/>
      <c r="TEP5" s="1309"/>
      <c r="TEQ5" s="1309"/>
      <c r="TER5" s="1309"/>
      <c r="TES5" s="1309"/>
      <c r="TET5" s="1309"/>
      <c r="TEU5" s="1309"/>
      <c r="TEV5" s="1309"/>
      <c r="TEW5" s="1309"/>
      <c r="TEX5" s="1309"/>
      <c r="TEY5" s="1309"/>
      <c r="TEZ5" s="1309"/>
      <c r="TFA5" s="1309"/>
      <c r="TFB5" s="1309"/>
      <c r="TFC5" s="1309"/>
      <c r="TFD5" s="1309"/>
      <c r="TFE5" s="1309"/>
      <c r="TFF5" s="1309"/>
      <c r="TFG5" s="1309"/>
      <c r="TFH5" s="1309"/>
      <c r="TFI5" s="1309"/>
      <c r="TFJ5" s="1309"/>
      <c r="TFK5" s="1309"/>
      <c r="TFL5" s="1309"/>
      <c r="TFM5" s="1309"/>
      <c r="TFN5" s="1309"/>
      <c r="TFO5" s="1309"/>
      <c r="TFP5" s="1309"/>
      <c r="TFQ5" s="1309"/>
      <c r="TFR5" s="1309"/>
      <c r="TFS5" s="1309"/>
      <c r="TFT5" s="1309"/>
      <c r="TFU5" s="1309"/>
      <c r="TFV5" s="1309"/>
      <c r="TFW5" s="1309"/>
      <c r="TFX5" s="1309"/>
      <c r="TFY5" s="1309"/>
      <c r="TFZ5" s="1309"/>
      <c r="TGA5" s="1309"/>
      <c r="TGB5" s="1309"/>
      <c r="TGC5" s="1309"/>
      <c r="TGD5" s="1309"/>
      <c r="TGE5" s="1309"/>
      <c r="TGF5" s="1309"/>
      <c r="TGG5" s="1309"/>
      <c r="TGH5" s="1309"/>
      <c r="TGI5" s="1309"/>
      <c r="TGJ5" s="1309"/>
      <c r="TGK5" s="1309"/>
      <c r="TGL5" s="1309"/>
      <c r="TGM5" s="1309"/>
      <c r="TGN5" s="1309"/>
      <c r="TGO5" s="1309"/>
      <c r="TGP5" s="1309"/>
      <c r="TGQ5" s="1309"/>
      <c r="TGR5" s="1309"/>
      <c r="TGS5" s="1309"/>
      <c r="TGT5" s="1309"/>
      <c r="TGU5" s="1309"/>
      <c r="TGV5" s="1309"/>
      <c r="TGW5" s="1309"/>
      <c r="TGX5" s="1309"/>
      <c r="TGY5" s="1309"/>
      <c r="TGZ5" s="1309"/>
      <c r="THA5" s="1309"/>
      <c r="THB5" s="1309"/>
      <c r="THC5" s="1309"/>
      <c r="THD5" s="1309"/>
      <c r="THE5" s="1309"/>
      <c r="THF5" s="1309"/>
      <c r="THG5" s="1309"/>
      <c r="THH5" s="1309"/>
      <c r="THI5" s="1309"/>
      <c r="THJ5" s="1309"/>
      <c r="THK5" s="1309"/>
      <c r="THL5" s="1309"/>
      <c r="THM5" s="1309"/>
      <c r="THN5" s="1309"/>
      <c r="THO5" s="1309"/>
      <c r="THP5" s="1309"/>
      <c r="THQ5" s="1309"/>
      <c r="THR5" s="1309"/>
      <c r="THS5" s="1309"/>
      <c r="THT5" s="1309"/>
      <c r="THU5" s="1309"/>
      <c r="THV5" s="1309"/>
      <c r="THW5" s="1309"/>
      <c r="THX5" s="1309"/>
      <c r="THY5" s="1309"/>
      <c r="THZ5" s="1309"/>
      <c r="TIA5" s="1309"/>
      <c r="TIB5" s="1309"/>
      <c r="TIC5" s="1309"/>
      <c r="TID5" s="1309"/>
      <c r="TIE5" s="1309"/>
      <c r="TIF5" s="1309"/>
      <c r="TIG5" s="1309"/>
      <c r="TIH5" s="1309"/>
      <c r="TII5" s="1309"/>
      <c r="TIJ5" s="1309"/>
      <c r="TIK5" s="1309"/>
      <c r="TIL5" s="1309"/>
      <c r="TIM5" s="1309"/>
      <c r="TIN5" s="1309"/>
      <c r="TIO5" s="1309"/>
      <c r="TIP5" s="1309"/>
      <c r="TIQ5" s="1309"/>
      <c r="TIR5" s="1309"/>
      <c r="TIS5" s="1309"/>
      <c r="TIT5" s="1309"/>
      <c r="TIU5" s="1309"/>
      <c r="TIV5" s="1309"/>
      <c r="TIW5" s="1309"/>
      <c r="TIX5" s="1309"/>
      <c r="TIY5" s="1309"/>
      <c r="TIZ5" s="1309"/>
      <c r="TJA5" s="1309"/>
      <c r="TJB5" s="1309"/>
      <c r="TJC5" s="1309"/>
      <c r="TJD5" s="1309"/>
      <c r="TJE5" s="1309"/>
      <c r="TJF5" s="1309"/>
      <c r="TJG5" s="1309"/>
      <c r="TJH5" s="1309"/>
      <c r="TJI5" s="1309"/>
      <c r="TJJ5" s="1309"/>
      <c r="TJK5" s="1309"/>
      <c r="TJL5" s="1309"/>
      <c r="TJM5" s="1309"/>
      <c r="TJN5" s="1309"/>
      <c r="TJO5" s="1309"/>
      <c r="TJP5" s="1309"/>
      <c r="TJQ5" s="1309"/>
      <c r="TJR5" s="1309"/>
      <c r="TJS5" s="1309"/>
      <c r="TJT5" s="1309"/>
      <c r="TJU5" s="1309"/>
      <c r="TJV5" s="1309"/>
      <c r="TJW5" s="1309"/>
      <c r="TJX5" s="1309"/>
      <c r="TJY5" s="1309"/>
      <c r="TJZ5" s="1309"/>
      <c r="TKA5" s="1309"/>
      <c r="TKB5" s="1309"/>
      <c r="TKC5" s="1309"/>
      <c r="TKD5" s="1309"/>
      <c r="TKE5" s="1309"/>
      <c r="TKF5" s="1309"/>
      <c r="TKG5" s="1309"/>
      <c r="TKH5" s="1309"/>
      <c r="TKI5" s="1309"/>
      <c r="TKJ5" s="1309"/>
      <c r="TKK5" s="1309"/>
      <c r="TKL5" s="1309"/>
      <c r="TKM5" s="1309"/>
      <c r="TKN5" s="1309"/>
      <c r="TKO5" s="1309"/>
      <c r="TKP5" s="1309"/>
      <c r="TKQ5" s="1309"/>
      <c r="TKR5" s="1309"/>
      <c r="TKS5" s="1309"/>
      <c r="TKT5" s="1309"/>
      <c r="TKU5" s="1309"/>
      <c r="TKV5" s="1309"/>
      <c r="TKW5" s="1309"/>
      <c r="TKX5" s="1309"/>
      <c r="TKY5" s="1309"/>
      <c r="TKZ5" s="1309"/>
      <c r="TLA5" s="1309"/>
      <c r="TLB5" s="1309"/>
      <c r="TLC5" s="1309"/>
      <c r="TLD5" s="1309"/>
      <c r="TLE5" s="1309"/>
      <c r="TLF5" s="1309"/>
      <c r="TLG5" s="1309"/>
      <c r="TLH5" s="1309"/>
      <c r="TLI5" s="1309"/>
      <c r="TLJ5" s="1309"/>
      <c r="TLK5" s="1309"/>
      <c r="TLL5" s="1309"/>
      <c r="TLM5" s="1309"/>
      <c r="TLN5" s="1309"/>
      <c r="TLO5" s="1309"/>
      <c r="TLP5" s="1309"/>
      <c r="TLQ5" s="1309"/>
      <c r="TLR5" s="1309"/>
      <c r="TLS5" s="1309"/>
      <c r="TLT5" s="1309"/>
      <c r="TLU5" s="1309"/>
      <c r="TLV5" s="1309"/>
      <c r="TLW5" s="1309"/>
      <c r="TLX5" s="1309"/>
      <c r="TLY5" s="1309"/>
      <c r="TLZ5" s="1309"/>
      <c r="TMA5" s="1309"/>
      <c r="TMB5" s="1309"/>
      <c r="TMC5" s="1309"/>
      <c r="TMD5" s="1309"/>
      <c r="TME5" s="1309"/>
      <c r="TMF5" s="1309"/>
      <c r="TMG5" s="1309"/>
      <c r="TMH5" s="1309"/>
      <c r="TMI5" s="1309"/>
      <c r="TMJ5" s="1309"/>
      <c r="TMK5" s="1309"/>
      <c r="TML5" s="1309"/>
      <c r="TMM5" s="1309"/>
      <c r="TMN5" s="1309"/>
      <c r="TMO5" s="1309"/>
      <c r="TMP5" s="1309"/>
      <c r="TMQ5" s="1309"/>
      <c r="TMR5" s="1309"/>
      <c r="TMS5" s="1309"/>
      <c r="TMT5" s="1309"/>
      <c r="TMU5" s="1309"/>
      <c r="TMV5" s="1309"/>
      <c r="TMW5" s="1309"/>
      <c r="TMX5" s="1309"/>
      <c r="TMY5" s="1309"/>
      <c r="TMZ5" s="1309"/>
      <c r="TNA5" s="1309"/>
      <c r="TNB5" s="1309"/>
      <c r="TNC5" s="1309"/>
      <c r="TND5" s="1309"/>
      <c r="TNE5" s="1309"/>
      <c r="TNF5" s="1309"/>
      <c r="TNG5" s="1309"/>
      <c r="TNH5" s="1309"/>
      <c r="TNI5" s="1309"/>
      <c r="TNJ5" s="1309"/>
      <c r="TNK5" s="1309"/>
      <c r="TNL5" s="1309"/>
      <c r="TNM5" s="1309"/>
      <c r="TNN5" s="1309"/>
      <c r="TNO5" s="1309"/>
      <c r="TNP5" s="1309"/>
      <c r="TNQ5" s="1309"/>
      <c r="TNR5" s="1309"/>
      <c r="TNS5" s="1309"/>
      <c r="TNT5" s="1309"/>
      <c r="TNU5" s="1309"/>
      <c r="TNV5" s="1309"/>
      <c r="TNW5" s="1309"/>
      <c r="TNX5" s="1309"/>
      <c r="TNY5" s="1309"/>
      <c r="TNZ5" s="1309"/>
      <c r="TOA5" s="1309"/>
      <c r="TOB5" s="1309"/>
      <c r="TOC5" s="1309"/>
      <c r="TOD5" s="1309"/>
      <c r="TOE5" s="1309"/>
      <c r="TOF5" s="1309"/>
      <c r="TOG5" s="1309"/>
      <c r="TOH5" s="1309"/>
      <c r="TOI5" s="1309"/>
      <c r="TOJ5" s="1309"/>
      <c r="TOK5" s="1309"/>
      <c r="TOL5" s="1309"/>
      <c r="TOM5" s="1309"/>
      <c r="TON5" s="1309"/>
      <c r="TOO5" s="1309"/>
      <c r="TOP5" s="1309"/>
      <c r="TOQ5" s="1309"/>
      <c r="TOR5" s="1309"/>
      <c r="TOS5" s="1309"/>
      <c r="TOT5" s="1309"/>
      <c r="TOU5" s="1309"/>
      <c r="TOV5" s="1309"/>
      <c r="TOW5" s="1309"/>
      <c r="TOX5" s="1309"/>
      <c r="TOY5" s="1309"/>
      <c r="TOZ5" s="1309"/>
      <c r="TPA5" s="1309"/>
      <c r="TPB5" s="1309"/>
      <c r="TPC5" s="1309"/>
      <c r="TPD5" s="1309"/>
      <c r="TPE5" s="1309"/>
      <c r="TPF5" s="1309"/>
      <c r="TPG5" s="1309"/>
      <c r="TPH5" s="1309"/>
      <c r="TPI5" s="1309"/>
      <c r="TPJ5" s="1309"/>
      <c r="TPK5" s="1309"/>
      <c r="TPL5" s="1309"/>
      <c r="TPM5" s="1309"/>
      <c r="TPN5" s="1309"/>
      <c r="TPO5" s="1309"/>
      <c r="TPP5" s="1309"/>
      <c r="TPQ5" s="1309"/>
      <c r="TPR5" s="1309"/>
      <c r="TPS5" s="1309"/>
      <c r="TPT5" s="1309"/>
      <c r="TPU5" s="1309"/>
      <c r="TPV5" s="1309"/>
      <c r="TPW5" s="1309"/>
      <c r="TPX5" s="1309"/>
      <c r="TPY5" s="1309"/>
      <c r="TPZ5" s="1309"/>
      <c r="TQA5" s="1309"/>
      <c r="TQB5" s="1309"/>
      <c r="TQC5" s="1309"/>
      <c r="TQD5" s="1309"/>
      <c r="TQE5" s="1309"/>
      <c r="TQF5" s="1309"/>
      <c r="TQG5" s="1309"/>
      <c r="TQH5" s="1309"/>
      <c r="TQI5" s="1309"/>
      <c r="TQJ5" s="1309"/>
      <c r="TQK5" s="1309"/>
      <c r="TQL5" s="1309"/>
      <c r="TQM5" s="1309"/>
      <c r="TQN5" s="1309"/>
      <c r="TQO5" s="1309"/>
      <c r="TQP5" s="1309"/>
      <c r="TQQ5" s="1309"/>
      <c r="TQR5" s="1309"/>
      <c r="TQS5" s="1309"/>
      <c r="TQT5" s="1309"/>
      <c r="TQU5" s="1309"/>
      <c r="TQV5" s="1309"/>
      <c r="TQW5" s="1309"/>
      <c r="TQX5" s="1309"/>
      <c r="TQY5" s="1309"/>
      <c r="TQZ5" s="1309"/>
      <c r="TRA5" s="1309"/>
      <c r="TRB5" s="1309"/>
      <c r="TRC5" s="1309"/>
      <c r="TRD5" s="1309"/>
      <c r="TRE5" s="1309"/>
      <c r="TRF5" s="1309"/>
      <c r="TRG5" s="1309"/>
      <c r="TRH5" s="1309"/>
      <c r="TRI5" s="1309"/>
      <c r="TRJ5" s="1309"/>
      <c r="TRK5" s="1309"/>
      <c r="TRL5" s="1309"/>
      <c r="TRM5" s="1309"/>
      <c r="TRN5" s="1309"/>
      <c r="TRO5" s="1309"/>
      <c r="TRP5" s="1309"/>
      <c r="TRQ5" s="1309"/>
      <c r="TRR5" s="1309"/>
      <c r="TRS5" s="1309"/>
      <c r="TRT5" s="1309"/>
      <c r="TRU5" s="1309"/>
      <c r="TRV5" s="1309"/>
      <c r="TRW5" s="1309"/>
      <c r="TRX5" s="1309"/>
      <c r="TRY5" s="1309"/>
      <c r="TRZ5" s="1309"/>
      <c r="TSA5" s="1309"/>
      <c r="TSB5" s="1309"/>
      <c r="TSC5" s="1309"/>
      <c r="TSD5" s="1309"/>
      <c r="TSE5" s="1309"/>
      <c r="TSF5" s="1309"/>
      <c r="TSG5" s="1309"/>
      <c r="TSH5" s="1309"/>
      <c r="TSI5" s="1309"/>
      <c r="TSJ5" s="1309"/>
      <c r="TSK5" s="1309"/>
      <c r="TSL5" s="1309"/>
      <c r="TSM5" s="1309"/>
      <c r="TSN5" s="1309"/>
      <c r="TSO5" s="1309"/>
      <c r="TSP5" s="1309"/>
      <c r="TSQ5" s="1309"/>
      <c r="TSR5" s="1309"/>
      <c r="TSS5" s="1309"/>
      <c r="TST5" s="1309"/>
      <c r="TSU5" s="1309"/>
      <c r="TSV5" s="1309"/>
      <c r="TSW5" s="1309"/>
      <c r="TSX5" s="1309"/>
      <c r="TSY5" s="1309"/>
      <c r="TSZ5" s="1309"/>
      <c r="TTA5" s="1309"/>
      <c r="TTB5" s="1309"/>
      <c r="TTC5" s="1309"/>
      <c r="TTD5" s="1309"/>
      <c r="TTE5" s="1309"/>
      <c r="TTF5" s="1309"/>
      <c r="TTG5" s="1309"/>
      <c r="TTH5" s="1309"/>
      <c r="TTI5" s="1309"/>
      <c r="TTJ5" s="1309"/>
      <c r="TTK5" s="1309"/>
      <c r="TTL5" s="1309"/>
      <c r="TTM5" s="1309"/>
      <c r="TTN5" s="1309"/>
      <c r="TTO5" s="1309"/>
      <c r="TTP5" s="1309"/>
      <c r="TTQ5" s="1309"/>
      <c r="TTR5" s="1309"/>
      <c r="TTS5" s="1309"/>
      <c r="TTT5" s="1309"/>
      <c r="TTU5" s="1309"/>
      <c r="TTV5" s="1309"/>
      <c r="TTW5" s="1309"/>
      <c r="TTX5" s="1309"/>
      <c r="TTY5" s="1309"/>
      <c r="TTZ5" s="1309"/>
      <c r="TUA5" s="1309"/>
      <c r="TUB5" s="1309"/>
      <c r="TUC5" s="1309"/>
      <c r="TUD5" s="1309"/>
      <c r="TUE5" s="1309"/>
      <c r="TUF5" s="1309"/>
      <c r="TUG5" s="1309"/>
      <c r="TUH5" s="1309"/>
      <c r="TUI5" s="1309"/>
      <c r="TUJ5" s="1309"/>
      <c r="TUK5" s="1309"/>
      <c r="TUL5" s="1309"/>
      <c r="TUM5" s="1309"/>
      <c r="TUN5" s="1309"/>
      <c r="TUO5" s="1309"/>
      <c r="TUP5" s="1309"/>
      <c r="TUQ5" s="1309"/>
      <c r="TUR5" s="1309"/>
      <c r="TUS5" s="1309"/>
      <c r="TUT5" s="1309"/>
      <c r="TUU5" s="1309"/>
      <c r="TUV5" s="1309"/>
      <c r="TUW5" s="1309"/>
      <c r="TUX5" s="1309"/>
      <c r="TUY5" s="1309"/>
      <c r="TUZ5" s="1309"/>
      <c r="TVA5" s="1309"/>
      <c r="TVB5" s="1309"/>
      <c r="TVC5" s="1309"/>
      <c r="TVD5" s="1309"/>
      <c r="TVE5" s="1309"/>
      <c r="TVF5" s="1309"/>
      <c r="TVG5" s="1309"/>
      <c r="TVH5" s="1309"/>
      <c r="TVI5" s="1309"/>
      <c r="TVJ5" s="1309"/>
      <c r="TVK5" s="1309"/>
      <c r="TVL5" s="1309"/>
      <c r="TVM5" s="1309"/>
      <c r="TVN5" s="1309"/>
      <c r="TVO5" s="1309"/>
      <c r="TVP5" s="1309"/>
      <c r="TVQ5" s="1309"/>
      <c r="TVR5" s="1309"/>
      <c r="TVS5" s="1309"/>
      <c r="TVT5" s="1309"/>
      <c r="TVU5" s="1309"/>
      <c r="TVV5" s="1309"/>
      <c r="TVW5" s="1309"/>
      <c r="TVX5" s="1309"/>
      <c r="TVY5" s="1309"/>
      <c r="TVZ5" s="1309"/>
      <c r="TWA5" s="1309"/>
      <c r="TWB5" s="1309"/>
      <c r="TWC5" s="1309"/>
      <c r="TWD5" s="1309"/>
      <c r="TWE5" s="1309"/>
      <c r="TWF5" s="1309"/>
      <c r="TWG5" s="1309"/>
      <c r="TWH5" s="1309"/>
      <c r="TWI5" s="1309"/>
      <c r="TWJ5" s="1309"/>
      <c r="TWK5" s="1309"/>
      <c r="TWL5" s="1309"/>
      <c r="TWM5" s="1309"/>
      <c r="TWN5" s="1309"/>
      <c r="TWO5" s="1309"/>
      <c r="TWP5" s="1309"/>
      <c r="TWQ5" s="1309"/>
      <c r="TWR5" s="1309"/>
      <c r="TWS5" s="1309"/>
      <c r="TWT5" s="1309"/>
      <c r="TWU5" s="1309"/>
      <c r="TWV5" s="1309"/>
      <c r="TWW5" s="1309"/>
      <c r="TWX5" s="1309"/>
      <c r="TWY5" s="1309"/>
      <c r="TWZ5" s="1309"/>
      <c r="TXA5" s="1309"/>
      <c r="TXB5" s="1309"/>
      <c r="TXC5" s="1309"/>
      <c r="TXD5" s="1309"/>
      <c r="TXE5" s="1309"/>
      <c r="TXF5" s="1309"/>
      <c r="TXG5" s="1309"/>
      <c r="TXH5" s="1309"/>
      <c r="TXI5" s="1309"/>
      <c r="TXJ5" s="1309"/>
      <c r="TXK5" s="1309"/>
      <c r="TXL5" s="1309"/>
      <c r="TXM5" s="1309"/>
      <c r="TXN5" s="1309"/>
      <c r="TXO5" s="1309"/>
      <c r="TXP5" s="1309"/>
      <c r="TXQ5" s="1309"/>
      <c r="TXR5" s="1309"/>
      <c r="TXS5" s="1309"/>
      <c r="TXT5" s="1309"/>
      <c r="TXU5" s="1309"/>
      <c r="TXV5" s="1309"/>
      <c r="TXW5" s="1309"/>
      <c r="TXX5" s="1309"/>
      <c r="TXY5" s="1309"/>
      <c r="TXZ5" s="1309"/>
      <c r="TYA5" s="1309"/>
      <c r="TYB5" s="1309"/>
      <c r="TYC5" s="1309"/>
      <c r="TYD5" s="1309"/>
      <c r="TYE5" s="1309"/>
      <c r="TYF5" s="1309"/>
      <c r="TYG5" s="1309"/>
      <c r="TYH5" s="1309"/>
      <c r="TYI5" s="1309"/>
      <c r="TYJ5" s="1309"/>
      <c r="TYK5" s="1309"/>
      <c r="TYL5" s="1309"/>
      <c r="TYM5" s="1309"/>
      <c r="TYN5" s="1309"/>
      <c r="TYO5" s="1309"/>
      <c r="TYP5" s="1309"/>
      <c r="TYQ5" s="1309"/>
      <c r="TYR5" s="1309"/>
      <c r="TYS5" s="1309"/>
      <c r="TYT5" s="1309"/>
      <c r="TYU5" s="1309"/>
      <c r="TYV5" s="1309"/>
      <c r="TYW5" s="1309"/>
      <c r="TYX5" s="1309"/>
      <c r="TYY5" s="1309"/>
      <c r="TYZ5" s="1309"/>
      <c r="TZA5" s="1309"/>
      <c r="TZB5" s="1309"/>
      <c r="TZC5" s="1309"/>
      <c r="TZD5" s="1309"/>
      <c r="TZE5" s="1309"/>
      <c r="TZF5" s="1309"/>
      <c r="TZG5" s="1309"/>
      <c r="TZH5" s="1309"/>
      <c r="TZI5" s="1309"/>
      <c r="TZJ5" s="1309"/>
      <c r="TZK5" s="1309"/>
      <c r="TZL5" s="1309"/>
      <c r="TZM5" s="1309"/>
      <c r="TZN5" s="1309"/>
      <c r="TZO5" s="1309"/>
      <c r="TZP5" s="1309"/>
      <c r="TZQ5" s="1309"/>
      <c r="TZR5" s="1309"/>
      <c r="TZS5" s="1309"/>
      <c r="TZT5" s="1309"/>
      <c r="TZU5" s="1309"/>
      <c r="TZV5" s="1309"/>
      <c r="TZW5" s="1309"/>
      <c r="TZX5" s="1309"/>
      <c r="TZY5" s="1309"/>
      <c r="TZZ5" s="1309"/>
      <c r="UAA5" s="1309"/>
      <c r="UAB5" s="1309"/>
      <c r="UAC5" s="1309"/>
      <c r="UAD5" s="1309"/>
      <c r="UAE5" s="1309"/>
      <c r="UAF5" s="1309"/>
      <c r="UAG5" s="1309"/>
      <c r="UAH5" s="1309"/>
      <c r="UAI5" s="1309"/>
      <c r="UAJ5" s="1309"/>
      <c r="UAK5" s="1309"/>
      <c r="UAL5" s="1309"/>
      <c r="UAM5" s="1309"/>
      <c r="UAN5" s="1309"/>
      <c r="UAO5" s="1309"/>
      <c r="UAP5" s="1309"/>
      <c r="UAQ5" s="1309"/>
      <c r="UAR5" s="1309"/>
      <c r="UAS5" s="1309"/>
      <c r="UAT5" s="1309"/>
      <c r="UAU5" s="1309"/>
      <c r="UAV5" s="1309"/>
      <c r="UAW5" s="1309"/>
      <c r="UAX5" s="1309"/>
      <c r="UAY5" s="1309"/>
      <c r="UAZ5" s="1309"/>
      <c r="UBA5" s="1309"/>
      <c r="UBB5" s="1309"/>
      <c r="UBC5" s="1309"/>
      <c r="UBD5" s="1309"/>
      <c r="UBE5" s="1309"/>
      <c r="UBF5" s="1309"/>
      <c r="UBG5" s="1309"/>
      <c r="UBH5" s="1309"/>
      <c r="UBI5" s="1309"/>
      <c r="UBJ5" s="1309"/>
      <c r="UBK5" s="1309"/>
      <c r="UBL5" s="1309"/>
      <c r="UBM5" s="1309"/>
      <c r="UBN5" s="1309"/>
      <c r="UBO5" s="1309"/>
      <c r="UBP5" s="1309"/>
      <c r="UBQ5" s="1309"/>
      <c r="UBR5" s="1309"/>
      <c r="UBS5" s="1309"/>
      <c r="UBT5" s="1309"/>
      <c r="UBU5" s="1309"/>
      <c r="UBV5" s="1309"/>
      <c r="UBW5" s="1309"/>
      <c r="UBX5" s="1309"/>
      <c r="UBY5" s="1309"/>
      <c r="UBZ5" s="1309"/>
      <c r="UCA5" s="1309"/>
      <c r="UCB5" s="1309"/>
      <c r="UCC5" s="1309"/>
      <c r="UCD5" s="1309"/>
      <c r="UCE5" s="1309"/>
      <c r="UCF5" s="1309"/>
      <c r="UCG5" s="1309"/>
      <c r="UCH5" s="1309"/>
      <c r="UCI5" s="1309"/>
      <c r="UCJ5" s="1309"/>
      <c r="UCK5" s="1309"/>
      <c r="UCL5" s="1309"/>
      <c r="UCM5" s="1309"/>
      <c r="UCN5" s="1309"/>
      <c r="UCO5" s="1309"/>
      <c r="UCP5" s="1309"/>
      <c r="UCQ5" s="1309"/>
      <c r="UCR5" s="1309"/>
      <c r="UCS5" s="1309"/>
      <c r="UCT5" s="1309"/>
      <c r="UCU5" s="1309"/>
      <c r="UCV5" s="1309"/>
      <c r="UCW5" s="1309"/>
      <c r="UCX5" s="1309"/>
      <c r="UCY5" s="1309"/>
      <c r="UCZ5" s="1309"/>
      <c r="UDA5" s="1309"/>
      <c r="UDB5" s="1309"/>
      <c r="UDC5" s="1309"/>
      <c r="UDD5" s="1309"/>
      <c r="UDE5" s="1309"/>
      <c r="UDF5" s="1309"/>
      <c r="UDG5" s="1309"/>
      <c r="UDH5" s="1309"/>
      <c r="UDI5" s="1309"/>
      <c r="UDJ5" s="1309"/>
      <c r="UDK5" s="1309"/>
      <c r="UDL5" s="1309"/>
      <c r="UDM5" s="1309"/>
      <c r="UDN5" s="1309"/>
      <c r="UDO5" s="1309"/>
      <c r="UDP5" s="1309"/>
      <c r="UDQ5" s="1309"/>
      <c r="UDR5" s="1309"/>
      <c r="UDS5" s="1309"/>
      <c r="UDT5" s="1309"/>
      <c r="UDU5" s="1309"/>
      <c r="UDV5" s="1309"/>
      <c r="UDW5" s="1309"/>
      <c r="UDX5" s="1309"/>
      <c r="UDY5" s="1309"/>
      <c r="UDZ5" s="1309"/>
      <c r="UEA5" s="1309"/>
      <c r="UEB5" s="1309"/>
      <c r="UEC5" s="1309"/>
      <c r="UED5" s="1309"/>
      <c r="UEE5" s="1309"/>
      <c r="UEF5" s="1309"/>
      <c r="UEG5" s="1309"/>
      <c r="UEH5" s="1309"/>
      <c r="UEI5" s="1309"/>
      <c r="UEJ5" s="1309"/>
      <c r="UEK5" s="1309"/>
      <c r="UEL5" s="1309"/>
      <c r="UEM5" s="1309"/>
      <c r="UEN5" s="1309"/>
      <c r="UEO5" s="1309"/>
      <c r="UEP5" s="1309"/>
      <c r="UEQ5" s="1309"/>
      <c r="UER5" s="1309"/>
      <c r="UES5" s="1309"/>
      <c r="UET5" s="1309"/>
      <c r="UEU5" s="1309"/>
      <c r="UEV5" s="1309"/>
      <c r="UEW5" s="1309"/>
      <c r="UEX5" s="1309"/>
      <c r="UEY5" s="1309"/>
      <c r="UEZ5" s="1309"/>
      <c r="UFA5" s="1309"/>
      <c r="UFB5" s="1309"/>
      <c r="UFC5" s="1309"/>
      <c r="UFD5" s="1309"/>
      <c r="UFE5" s="1309"/>
      <c r="UFF5" s="1309"/>
      <c r="UFG5" s="1309"/>
      <c r="UFH5" s="1309"/>
      <c r="UFI5" s="1309"/>
      <c r="UFJ5" s="1309"/>
      <c r="UFK5" s="1309"/>
      <c r="UFL5" s="1309"/>
      <c r="UFM5" s="1309"/>
      <c r="UFN5" s="1309"/>
      <c r="UFO5" s="1309"/>
      <c r="UFP5" s="1309"/>
      <c r="UFQ5" s="1309"/>
      <c r="UFR5" s="1309"/>
      <c r="UFS5" s="1309"/>
      <c r="UFT5" s="1309"/>
      <c r="UFU5" s="1309"/>
      <c r="UFV5" s="1309"/>
      <c r="UFW5" s="1309"/>
      <c r="UFX5" s="1309"/>
      <c r="UFY5" s="1309"/>
      <c r="UFZ5" s="1309"/>
      <c r="UGA5" s="1309"/>
      <c r="UGB5" s="1309"/>
      <c r="UGC5" s="1309"/>
      <c r="UGD5" s="1309"/>
      <c r="UGE5" s="1309"/>
      <c r="UGF5" s="1309"/>
      <c r="UGG5" s="1309"/>
      <c r="UGH5" s="1309"/>
      <c r="UGI5" s="1309"/>
      <c r="UGJ5" s="1309"/>
      <c r="UGK5" s="1309"/>
      <c r="UGL5" s="1309"/>
      <c r="UGM5" s="1309"/>
      <c r="UGN5" s="1309"/>
      <c r="UGO5" s="1309"/>
      <c r="UGP5" s="1309"/>
      <c r="UGQ5" s="1309"/>
      <c r="UGR5" s="1309"/>
      <c r="UGS5" s="1309"/>
      <c r="UGT5" s="1309"/>
      <c r="UGU5" s="1309"/>
      <c r="UGV5" s="1309"/>
      <c r="UGW5" s="1309"/>
      <c r="UGX5" s="1309"/>
      <c r="UGY5" s="1309"/>
      <c r="UGZ5" s="1309"/>
      <c r="UHA5" s="1309"/>
      <c r="UHB5" s="1309"/>
      <c r="UHC5" s="1309"/>
      <c r="UHD5" s="1309"/>
      <c r="UHE5" s="1309"/>
      <c r="UHF5" s="1309"/>
      <c r="UHG5" s="1309"/>
      <c r="UHH5" s="1309"/>
      <c r="UHI5" s="1309"/>
      <c r="UHJ5" s="1309"/>
      <c r="UHK5" s="1309"/>
      <c r="UHL5" s="1309"/>
      <c r="UHM5" s="1309"/>
      <c r="UHN5" s="1309"/>
      <c r="UHO5" s="1309"/>
      <c r="UHP5" s="1309"/>
      <c r="UHQ5" s="1309"/>
      <c r="UHR5" s="1309"/>
      <c r="UHS5" s="1309"/>
      <c r="UHT5" s="1309"/>
      <c r="UHU5" s="1309"/>
      <c r="UHV5" s="1309"/>
      <c r="UHW5" s="1309"/>
      <c r="UHX5" s="1309"/>
      <c r="UHY5" s="1309"/>
      <c r="UHZ5" s="1309"/>
      <c r="UIA5" s="1309"/>
      <c r="UIB5" s="1309"/>
      <c r="UIC5" s="1309"/>
      <c r="UID5" s="1309"/>
      <c r="UIE5" s="1309"/>
      <c r="UIF5" s="1309"/>
      <c r="UIG5" s="1309"/>
      <c r="UIH5" s="1309"/>
      <c r="UII5" s="1309"/>
      <c r="UIJ5" s="1309"/>
      <c r="UIK5" s="1309"/>
      <c r="UIL5" s="1309"/>
      <c r="UIM5" s="1309"/>
      <c r="UIN5" s="1309"/>
      <c r="UIO5" s="1309"/>
      <c r="UIP5" s="1309"/>
      <c r="UIQ5" s="1309"/>
      <c r="UIR5" s="1309"/>
      <c r="UIS5" s="1309"/>
      <c r="UIT5" s="1309"/>
      <c r="UIU5" s="1309"/>
      <c r="UIV5" s="1309"/>
      <c r="UIW5" s="1309"/>
      <c r="UIX5" s="1309"/>
      <c r="UIY5" s="1309"/>
      <c r="UIZ5" s="1309"/>
      <c r="UJA5" s="1309"/>
      <c r="UJB5" s="1309"/>
      <c r="UJC5" s="1309"/>
      <c r="UJD5" s="1309"/>
      <c r="UJE5" s="1309"/>
      <c r="UJF5" s="1309"/>
      <c r="UJG5" s="1309"/>
      <c r="UJH5" s="1309"/>
      <c r="UJI5" s="1309"/>
      <c r="UJJ5" s="1309"/>
      <c r="UJK5" s="1309"/>
      <c r="UJL5" s="1309"/>
      <c r="UJM5" s="1309"/>
      <c r="UJN5" s="1309"/>
      <c r="UJO5" s="1309"/>
      <c r="UJP5" s="1309"/>
      <c r="UJQ5" s="1309"/>
      <c r="UJR5" s="1309"/>
      <c r="UJS5" s="1309"/>
      <c r="UJT5" s="1309"/>
      <c r="UJU5" s="1309"/>
      <c r="UJV5" s="1309"/>
      <c r="UJW5" s="1309"/>
      <c r="UJX5" s="1309"/>
      <c r="UJY5" s="1309"/>
      <c r="UJZ5" s="1309"/>
      <c r="UKA5" s="1309"/>
      <c r="UKB5" s="1309"/>
      <c r="UKC5" s="1309"/>
      <c r="UKD5" s="1309"/>
      <c r="UKE5" s="1309"/>
      <c r="UKF5" s="1309"/>
      <c r="UKG5" s="1309"/>
      <c r="UKH5" s="1309"/>
      <c r="UKI5" s="1309"/>
      <c r="UKJ5" s="1309"/>
      <c r="UKK5" s="1309"/>
      <c r="UKL5" s="1309"/>
      <c r="UKM5" s="1309"/>
      <c r="UKN5" s="1309"/>
      <c r="UKO5" s="1309"/>
      <c r="UKP5" s="1309"/>
      <c r="UKQ5" s="1309"/>
      <c r="UKR5" s="1309"/>
      <c r="UKS5" s="1309"/>
      <c r="UKT5" s="1309"/>
      <c r="UKU5" s="1309"/>
      <c r="UKV5" s="1309"/>
      <c r="UKW5" s="1309"/>
      <c r="UKX5" s="1309"/>
      <c r="UKY5" s="1309"/>
      <c r="UKZ5" s="1309"/>
      <c r="ULA5" s="1309"/>
      <c r="ULB5" s="1309"/>
      <c r="ULC5" s="1309"/>
      <c r="ULD5" s="1309"/>
      <c r="ULE5" s="1309"/>
      <c r="ULF5" s="1309"/>
      <c r="ULG5" s="1309"/>
      <c r="ULH5" s="1309"/>
      <c r="ULI5" s="1309"/>
      <c r="ULJ5" s="1309"/>
      <c r="ULK5" s="1309"/>
      <c r="ULL5" s="1309"/>
      <c r="ULM5" s="1309"/>
      <c r="ULN5" s="1309"/>
      <c r="ULO5" s="1309"/>
      <c r="ULP5" s="1309"/>
      <c r="ULQ5" s="1309"/>
      <c r="ULR5" s="1309"/>
      <c r="ULS5" s="1309"/>
      <c r="ULT5" s="1309"/>
      <c r="ULU5" s="1309"/>
      <c r="ULV5" s="1309"/>
      <c r="ULW5" s="1309"/>
      <c r="ULX5" s="1309"/>
      <c r="ULY5" s="1309"/>
      <c r="ULZ5" s="1309"/>
      <c r="UMA5" s="1309"/>
      <c r="UMB5" s="1309"/>
      <c r="UMC5" s="1309"/>
      <c r="UMD5" s="1309"/>
      <c r="UME5" s="1309"/>
      <c r="UMF5" s="1309"/>
      <c r="UMG5" s="1309"/>
      <c r="UMH5" s="1309"/>
      <c r="UMI5" s="1309"/>
      <c r="UMJ5" s="1309"/>
      <c r="UMK5" s="1309"/>
      <c r="UML5" s="1309"/>
      <c r="UMM5" s="1309"/>
      <c r="UMN5" s="1309"/>
      <c r="UMO5" s="1309"/>
      <c r="UMP5" s="1309"/>
      <c r="UMQ5" s="1309"/>
      <c r="UMR5" s="1309"/>
      <c r="UMS5" s="1309"/>
      <c r="UMT5" s="1309"/>
      <c r="UMU5" s="1309"/>
      <c r="UMV5" s="1309"/>
      <c r="UMW5" s="1309"/>
      <c r="UMX5" s="1309"/>
      <c r="UMY5" s="1309"/>
      <c r="UMZ5" s="1309"/>
      <c r="UNA5" s="1309"/>
      <c r="UNB5" s="1309"/>
      <c r="UNC5" s="1309"/>
      <c r="UND5" s="1309"/>
      <c r="UNE5" s="1309"/>
      <c r="UNF5" s="1309"/>
      <c r="UNG5" s="1309"/>
      <c r="UNH5" s="1309"/>
      <c r="UNI5" s="1309"/>
      <c r="UNJ5" s="1309"/>
      <c r="UNK5" s="1309"/>
      <c r="UNL5" s="1309"/>
      <c r="UNM5" s="1309"/>
      <c r="UNN5" s="1309"/>
      <c r="UNO5" s="1309"/>
      <c r="UNP5" s="1309"/>
      <c r="UNQ5" s="1309"/>
      <c r="UNR5" s="1309"/>
      <c r="UNS5" s="1309"/>
      <c r="UNT5" s="1309"/>
      <c r="UNU5" s="1309"/>
      <c r="UNV5" s="1309"/>
      <c r="UNW5" s="1309"/>
      <c r="UNX5" s="1309"/>
      <c r="UNY5" s="1309"/>
      <c r="UNZ5" s="1309"/>
      <c r="UOA5" s="1309"/>
      <c r="UOB5" s="1309"/>
      <c r="UOC5" s="1309"/>
      <c r="UOD5" s="1309"/>
      <c r="UOE5" s="1309"/>
      <c r="UOF5" s="1309"/>
      <c r="UOG5" s="1309"/>
      <c r="UOH5" s="1309"/>
      <c r="UOI5" s="1309"/>
      <c r="UOJ5" s="1309"/>
      <c r="UOK5" s="1309"/>
      <c r="UOL5" s="1309"/>
      <c r="UOM5" s="1309"/>
      <c r="UON5" s="1309"/>
      <c r="UOO5" s="1309"/>
      <c r="UOP5" s="1309"/>
      <c r="UOQ5" s="1309"/>
      <c r="UOR5" s="1309"/>
      <c r="UOS5" s="1309"/>
      <c r="UOT5" s="1309"/>
      <c r="UOU5" s="1309"/>
      <c r="UOV5" s="1309"/>
      <c r="UOW5" s="1309"/>
      <c r="UOX5" s="1309"/>
      <c r="UOY5" s="1309"/>
      <c r="UOZ5" s="1309"/>
      <c r="UPA5" s="1309"/>
      <c r="UPB5" s="1309"/>
      <c r="UPC5" s="1309"/>
      <c r="UPD5" s="1309"/>
      <c r="UPE5" s="1309"/>
      <c r="UPF5" s="1309"/>
      <c r="UPG5" s="1309"/>
      <c r="UPH5" s="1309"/>
      <c r="UPI5" s="1309"/>
      <c r="UPJ5" s="1309"/>
      <c r="UPK5" s="1309"/>
      <c r="UPL5" s="1309"/>
      <c r="UPM5" s="1309"/>
      <c r="UPN5" s="1309"/>
      <c r="UPO5" s="1309"/>
      <c r="UPP5" s="1309"/>
      <c r="UPQ5" s="1309"/>
      <c r="UPR5" s="1309"/>
      <c r="UPS5" s="1309"/>
      <c r="UPT5" s="1309"/>
      <c r="UPU5" s="1309"/>
      <c r="UPV5" s="1309"/>
      <c r="UPW5" s="1309"/>
      <c r="UPX5" s="1309"/>
      <c r="UPY5" s="1309"/>
      <c r="UPZ5" s="1309"/>
      <c r="UQA5" s="1309"/>
      <c r="UQB5" s="1309"/>
      <c r="UQC5" s="1309"/>
      <c r="UQD5" s="1309"/>
      <c r="UQE5" s="1309"/>
      <c r="UQF5" s="1309"/>
      <c r="UQG5" s="1309"/>
      <c r="UQH5" s="1309"/>
      <c r="UQI5" s="1309"/>
      <c r="UQJ5" s="1309"/>
      <c r="UQK5" s="1309"/>
      <c r="UQL5" s="1309"/>
      <c r="UQM5" s="1309"/>
      <c r="UQN5" s="1309"/>
      <c r="UQO5" s="1309"/>
      <c r="UQP5" s="1309"/>
      <c r="UQQ5" s="1309"/>
      <c r="UQR5" s="1309"/>
      <c r="UQS5" s="1309"/>
      <c r="UQT5" s="1309"/>
      <c r="UQU5" s="1309"/>
      <c r="UQV5" s="1309"/>
      <c r="UQW5" s="1309"/>
      <c r="UQX5" s="1309"/>
      <c r="UQY5" s="1309"/>
      <c r="UQZ5" s="1309"/>
      <c r="URA5" s="1309"/>
      <c r="URB5" s="1309"/>
      <c r="URC5" s="1309"/>
      <c r="URD5" s="1309"/>
      <c r="URE5" s="1309"/>
      <c r="URF5" s="1309"/>
      <c r="URG5" s="1309"/>
      <c r="URH5" s="1309"/>
      <c r="URI5" s="1309"/>
      <c r="URJ5" s="1309"/>
      <c r="URK5" s="1309"/>
      <c r="URL5" s="1309"/>
      <c r="URM5" s="1309"/>
      <c r="URN5" s="1309"/>
      <c r="URO5" s="1309"/>
      <c r="URP5" s="1309"/>
      <c r="URQ5" s="1309"/>
      <c r="URR5" s="1309"/>
      <c r="URS5" s="1309"/>
      <c r="URT5" s="1309"/>
      <c r="URU5" s="1309"/>
      <c r="URV5" s="1309"/>
      <c r="URW5" s="1309"/>
      <c r="URX5" s="1309"/>
      <c r="URY5" s="1309"/>
      <c r="URZ5" s="1309"/>
      <c r="USA5" s="1309"/>
      <c r="USB5" s="1309"/>
      <c r="USC5" s="1309"/>
      <c r="USD5" s="1309"/>
      <c r="USE5" s="1309"/>
      <c r="USF5" s="1309"/>
      <c r="USG5" s="1309"/>
      <c r="USH5" s="1309"/>
      <c r="USI5" s="1309"/>
      <c r="USJ5" s="1309"/>
      <c r="USK5" s="1309"/>
      <c r="USL5" s="1309"/>
      <c r="USM5" s="1309"/>
      <c r="USN5" s="1309"/>
      <c r="USO5" s="1309"/>
      <c r="USP5" s="1309"/>
      <c r="USQ5" s="1309"/>
      <c r="USR5" s="1309"/>
      <c r="USS5" s="1309"/>
      <c r="UST5" s="1309"/>
      <c r="USU5" s="1309"/>
      <c r="USV5" s="1309"/>
      <c r="USW5" s="1309"/>
      <c r="USX5" s="1309"/>
      <c r="USY5" s="1309"/>
      <c r="USZ5" s="1309"/>
      <c r="UTA5" s="1309"/>
      <c r="UTB5" s="1309"/>
      <c r="UTC5" s="1309"/>
      <c r="UTD5" s="1309"/>
      <c r="UTE5" s="1309"/>
      <c r="UTF5" s="1309"/>
      <c r="UTG5" s="1309"/>
      <c r="UTH5" s="1309"/>
      <c r="UTI5" s="1309"/>
      <c r="UTJ5" s="1309"/>
      <c r="UTK5" s="1309"/>
      <c r="UTL5" s="1309"/>
      <c r="UTM5" s="1309"/>
      <c r="UTN5" s="1309"/>
      <c r="UTO5" s="1309"/>
      <c r="UTP5" s="1309"/>
      <c r="UTQ5" s="1309"/>
      <c r="UTR5" s="1309"/>
      <c r="UTS5" s="1309"/>
      <c r="UTT5" s="1309"/>
      <c r="UTU5" s="1309"/>
      <c r="UTV5" s="1309"/>
      <c r="UTW5" s="1309"/>
      <c r="UTX5" s="1309"/>
      <c r="UTY5" s="1309"/>
      <c r="UTZ5" s="1309"/>
      <c r="UUA5" s="1309"/>
      <c r="UUB5" s="1309"/>
      <c r="UUC5" s="1309"/>
      <c r="UUD5" s="1309"/>
      <c r="UUE5" s="1309"/>
      <c r="UUF5" s="1309"/>
      <c r="UUG5" s="1309"/>
      <c r="UUH5" s="1309"/>
      <c r="UUI5" s="1309"/>
      <c r="UUJ5" s="1309"/>
      <c r="UUK5" s="1309"/>
      <c r="UUL5" s="1309"/>
      <c r="UUM5" s="1309"/>
      <c r="UUN5" s="1309"/>
      <c r="UUO5" s="1309"/>
      <c r="UUP5" s="1309"/>
      <c r="UUQ5" s="1309"/>
      <c r="UUR5" s="1309"/>
      <c r="UUS5" s="1309"/>
      <c r="UUT5" s="1309"/>
      <c r="UUU5" s="1309"/>
      <c r="UUV5" s="1309"/>
      <c r="UUW5" s="1309"/>
      <c r="UUX5" s="1309"/>
      <c r="UUY5" s="1309"/>
      <c r="UUZ5" s="1309"/>
      <c r="UVA5" s="1309"/>
      <c r="UVB5" s="1309"/>
      <c r="UVC5" s="1309"/>
      <c r="UVD5" s="1309"/>
      <c r="UVE5" s="1309"/>
      <c r="UVF5" s="1309"/>
      <c r="UVG5" s="1309"/>
      <c r="UVH5" s="1309"/>
      <c r="UVI5" s="1309"/>
      <c r="UVJ5" s="1309"/>
      <c r="UVK5" s="1309"/>
      <c r="UVL5" s="1309"/>
      <c r="UVM5" s="1309"/>
      <c r="UVN5" s="1309"/>
      <c r="UVO5" s="1309"/>
      <c r="UVP5" s="1309"/>
      <c r="UVQ5" s="1309"/>
      <c r="UVR5" s="1309"/>
      <c r="UVS5" s="1309"/>
      <c r="UVT5" s="1309"/>
      <c r="UVU5" s="1309"/>
      <c r="UVV5" s="1309"/>
      <c r="UVW5" s="1309"/>
      <c r="UVX5" s="1309"/>
      <c r="UVY5" s="1309"/>
      <c r="UVZ5" s="1309"/>
      <c r="UWA5" s="1309"/>
      <c r="UWB5" s="1309"/>
      <c r="UWC5" s="1309"/>
      <c r="UWD5" s="1309"/>
      <c r="UWE5" s="1309"/>
      <c r="UWF5" s="1309"/>
      <c r="UWG5" s="1309"/>
      <c r="UWH5" s="1309"/>
      <c r="UWI5" s="1309"/>
      <c r="UWJ5" s="1309"/>
      <c r="UWK5" s="1309"/>
      <c r="UWL5" s="1309"/>
      <c r="UWM5" s="1309"/>
      <c r="UWN5" s="1309"/>
      <c r="UWO5" s="1309"/>
      <c r="UWP5" s="1309"/>
      <c r="UWQ5" s="1309"/>
      <c r="UWR5" s="1309"/>
      <c r="UWS5" s="1309"/>
      <c r="UWT5" s="1309"/>
      <c r="UWU5" s="1309"/>
      <c r="UWV5" s="1309"/>
      <c r="UWW5" s="1309"/>
      <c r="UWX5" s="1309"/>
      <c r="UWY5" s="1309"/>
      <c r="UWZ5" s="1309"/>
      <c r="UXA5" s="1309"/>
      <c r="UXB5" s="1309"/>
      <c r="UXC5" s="1309"/>
      <c r="UXD5" s="1309"/>
      <c r="UXE5" s="1309"/>
      <c r="UXF5" s="1309"/>
      <c r="UXG5" s="1309"/>
      <c r="UXH5" s="1309"/>
      <c r="UXI5" s="1309"/>
      <c r="UXJ5" s="1309"/>
      <c r="UXK5" s="1309"/>
      <c r="UXL5" s="1309"/>
      <c r="UXM5" s="1309"/>
      <c r="UXN5" s="1309"/>
      <c r="UXO5" s="1309"/>
      <c r="UXP5" s="1309"/>
      <c r="UXQ5" s="1309"/>
      <c r="UXR5" s="1309"/>
      <c r="UXS5" s="1309"/>
      <c r="UXT5" s="1309"/>
      <c r="UXU5" s="1309"/>
      <c r="UXV5" s="1309"/>
      <c r="UXW5" s="1309"/>
      <c r="UXX5" s="1309"/>
      <c r="UXY5" s="1309"/>
      <c r="UXZ5" s="1309"/>
      <c r="UYA5" s="1309"/>
      <c r="UYB5" s="1309"/>
      <c r="UYC5" s="1309"/>
      <c r="UYD5" s="1309"/>
      <c r="UYE5" s="1309"/>
      <c r="UYF5" s="1309"/>
      <c r="UYG5" s="1309"/>
      <c r="UYH5" s="1309"/>
      <c r="UYI5" s="1309"/>
      <c r="UYJ5" s="1309"/>
      <c r="UYK5" s="1309"/>
      <c r="UYL5" s="1309"/>
      <c r="UYM5" s="1309"/>
      <c r="UYN5" s="1309"/>
      <c r="UYO5" s="1309"/>
      <c r="UYP5" s="1309"/>
      <c r="UYQ5" s="1309"/>
      <c r="UYR5" s="1309"/>
      <c r="UYS5" s="1309"/>
      <c r="UYT5" s="1309"/>
      <c r="UYU5" s="1309"/>
      <c r="UYV5" s="1309"/>
      <c r="UYW5" s="1309"/>
      <c r="UYX5" s="1309"/>
      <c r="UYY5" s="1309"/>
      <c r="UYZ5" s="1309"/>
      <c r="UZA5" s="1309"/>
      <c r="UZB5" s="1309"/>
      <c r="UZC5" s="1309"/>
      <c r="UZD5" s="1309"/>
      <c r="UZE5" s="1309"/>
      <c r="UZF5" s="1309"/>
      <c r="UZG5" s="1309"/>
      <c r="UZH5" s="1309"/>
      <c r="UZI5" s="1309"/>
      <c r="UZJ5" s="1309"/>
      <c r="UZK5" s="1309"/>
      <c r="UZL5" s="1309"/>
      <c r="UZM5" s="1309"/>
      <c r="UZN5" s="1309"/>
      <c r="UZO5" s="1309"/>
      <c r="UZP5" s="1309"/>
      <c r="UZQ5" s="1309"/>
      <c r="UZR5" s="1309"/>
      <c r="UZS5" s="1309"/>
      <c r="UZT5" s="1309"/>
      <c r="UZU5" s="1309"/>
      <c r="UZV5" s="1309"/>
      <c r="UZW5" s="1309"/>
      <c r="UZX5" s="1309"/>
      <c r="UZY5" s="1309"/>
      <c r="UZZ5" s="1309"/>
      <c r="VAA5" s="1309"/>
      <c r="VAB5" s="1309"/>
      <c r="VAC5" s="1309"/>
      <c r="VAD5" s="1309"/>
      <c r="VAE5" s="1309"/>
      <c r="VAF5" s="1309"/>
      <c r="VAG5" s="1309"/>
      <c r="VAH5" s="1309"/>
      <c r="VAI5" s="1309"/>
      <c r="VAJ5" s="1309"/>
      <c r="VAK5" s="1309"/>
      <c r="VAL5" s="1309"/>
      <c r="VAM5" s="1309"/>
      <c r="VAN5" s="1309"/>
      <c r="VAO5" s="1309"/>
      <c r="VAP5" s="1309"/>
      <c r="VAQ5" s="1309"/>
      <c r="VAR5" s="1309"/>
      <c r="VAS5" s="1309"/>
      <c r="VAT5" s="1309"/>
      <c r="VAU5" s="1309"/>
      <c r="VAV5" s="1309"/>
      <c r="VAW5" s="1309"/>
      <c r="VAX5" s="1309"/>
      <c r="VAY5" s="1309"/>
      <c r="VAZ5" s="1309"/>
      <c r="VBA5" s="1309"/>
      <c r="VBB5" s="1309"/>
      <c r="VBC5" s="1309"/>
      <c r="VBD5" s="1309"/>
      <c r="VBE5" s="1309"/>
      <c r="VBF5" s="1309"/>
      <c r="VBG5" s="1309"/>
      <c r="VBH5" s="1309"/>
      <c r="VBI5" s="1309"/>
      <c r="VBJ5" s="1309"/>
      <c r="VBK5" s="1309"/>
      <c r="VBL5" s="1309"/>
      <c r="VBM5" s="1309"/>
      <c r="VBN5" s="1309"/>
      <c r="VBO5" s="1309"/>
      <c r="VBP5" s="1309"/>
      <c r="VBQ5" s="1309"/>
      <c r="VBR5" s="1309"/>
      <c r="VBS5" s="1309"/>
      <c r="VBT5" s="1309"/>
      <c r="VBU5" s="1309"/>
      <c r="VBV5" s="1309"/>
      <c r="VBW5" s="1309"/>
      <c r="VBX5" s="1309"/>
      <c r="VBY5" s="1309"/>
      <c r="VBZ5" s="1309"/>
      <c r="VCA5" s="1309"/>
      <c r="VCB5" s="1309"/>
      <c r="VCC5" s="1309"/>
      <c r="VCD5" s="1309"/>
      <c r="VCE5" s="1309"/>
      <c r="VCF5" s="1309"/>
      <c r="VCG5" s="1309"/>
      <c r="VCH5" s="1309"/>
      <c r="VCI5" s="1309"/>
      <c r="VCJ5" s="1309"/>
      <c r="VCK5" s="1309"/>
      <c r="VCL5" s="1309"/>
      <c r="VCM5" s="1309"/>
      <c r="VCN5" s="1309"/>
      <c r="VCO5" s="1309"/>
      <c r="VCP5" s="1309"/>
      <c r="VCQ5" s="1309"/>
      <c r="VCR5" s="1309"/>
      <c r="VCS5" s="1309"/>
      <c r="VCT5" s="1309"/>
      <c r="VCU5" s="1309"/>
      <c r="VCV5" s="1309"/>
      <c r="VCW5" s="1309"/>
      <c r="VCX5" s="1309"/>
      <c r="VCY5" s="1309"/>
      <c r="VCZ5" s="1309"/>
      <c r="VDA5" s="1309"/>
      <c r="VDB5" s="1309"/>
      <c r="VDC5" s="1309"/>
      <c r="VDD5" s="1309"/>
      <c r="VDE5" s="1309"/>
      <c r="VDF5" s="1309"/>
      <c r="VDG5" s="1309"/>
      <c r="VDH5" s="1309"/>
      <c r="VDI5" s="1309"/>
      <c r="VDJ5" s="1309"/>
      <c r="VDK5" s="1309"/>
      <c r="VDL5" s="1309"/>
      <c r="VDM5" s="1309"/>
      <c r="VDN5" s="1309"/>
      <c r="VDO5" s="1309"/>
      <c r="VDP5" s="1309"/>
      <c r="VDQ5" s="1309"/>
      <c r="VDR5" s="1309"/>
      <c r="VDS5" s="1309"/>
      <c r="VDT5" s="1309"/>
      <c r="VDU5" s="1309"/>
      <c r="VDV5" s="1309"/>
      <c r="VDW5" s="1309"/>
      <c r="VDX5" s="1309"/>
      <c r="VDY5" s="1309"/>
      <c r="VDZ5" s="1309"/>
      <c r="VEA5" s="1309"/>
      <c r="VEB5" s="1309"/>
      <c r="VEC5" s="1309"/>
      <c r="VED5" s="1309"/>
      <c r="VEE5" s="1309"/>
      <c r="VEF5" s="1309"/>
      <c r="VEG5" s="1309"/>
      <c r="VEH5" s="1309"/>
      <c r="VEI5" s="1309"/>
      <c r="VEJ5" s="1309"/>
      <c r="VEK5" s="1309"/>
      <c r="VEL5" s="1309"/>
      <c r="VEM5" s="1309"/>
      <c r="VEN5" s="1309"/>
      <c r="VEO5" s="1309"/>
      <c r="VEP5" s="1309"/>
      <c r="VEQ5" s="1309"/>
      <c r="VER5" s="1309"/>
      <c r="VES5" s="1309"/>
      <c r="VET5" s="1309"/>
      <c r="VEU5" s="1309"/>
      <c r="VEV5" s="1309"/>
      <c r="VEW5" s="1309"/>
      <c r="VEX5" s="1309"/>
      <c r="VEY5" s="1309"/>
      <c r="VEZ5" s="1309"/>
      <c r="VFA5" s="1309"/>
      <c r="VFB5" s="1309"/>
      <c r="VFC5" s="1309"/>
      <c r="VFD5" s="1309"/>
      <c r="VFE5" s="1309"/>
      <c r="VFF5" s="1309"/>
      <c r="VFG5" s="1309"/>
      <c r="VFH5" s="1309"/>
      <c r="VFI5" s="1309"/>
      <c r="VFJ5" s="1309"/>
      <c r="VFK5" s="1309"/>
      <c r="VFL5" s="1309"/>
      <c r="VFM5" s="1309"/>
      <c r="VFN5" s="1309"/>
      <c r="VFO5" s="1309"/>
      <c r="VFP5" s="1309"/>
      <c r="VFQ5" s="1309"/>
      <c r="VFR5" s="1309"/>
      <c r="VFS5" s="1309"/>
      <c r="VFT5" s="1309"/>
      <c r="VFU5" s="1309"/>
      <c r="VFV5" s="1309"/>
      <c r="VFW5" s="1309"/>
      <c r="VFX5" s="1309"/>
      <c r="VFY5" s="1309"/>
      <c r="VFZ5" s="1309"/>
      <c r="VGA5" s="1309"/>
      <c r="VGB5" s="1309"/>
      <c r="VGC5" s="1309"/>
      <c r="VGD5" s="1309"/>
      <c r="VGE5" s="1309"/>
      <c r="VGF5" s="1309"/>
      <c r="VGG5" s="1309"/>
      <c r="VGH5" s="1309"/>
      <c r="VGI5" s="1309"/>
      <c r="VGJ5" s="1309"/>
      <c r="VGK5" s="1309"/>
      <c r="VGL5" s="1309"/>
      <c r="VGM5" s="1309"/>
      <c r="VGN5" s="1309"/>
      <c r="VGO5" s="1309"/>
      <c r="VGP5" s="1309"/>
      <c r="VGQ5" s="1309"/>
      <c r="VGR5" s="1309"/>
      <c r="VGS5" s="1309"/>
      <c r="VGT5" s="1309"/>
      <c r="VGU5" s="1309"/>
      <c r="VGV5" s="1309"/>
      <c r="VGW5" s="1309"/>
      <c r="VGX5" s="1309"/>
      <c r="VGY5" s="1309"/>
      <c r="VGZ5" s="1309"/>
      <c r="VHA5" s="1309"/>
      <c r="VHB5" s="1309"/>
      <c r="VHC5" s="1309"/>
      <c r="VHD5" s="1309"/>
      <c r="VHE5" s="1309"/>
      <c r="VHF5" s="1309"/>
      <c r="VHG5" s="1309"/>
      <c r="VHH5" s="1309"/>
      <c r="VHI5" s="1309"/>
      <c r="VHJ5" s="1309"/>
      <c r="VHK5" s="1309"/>
      <c r="VHL5" s="1309"/>
      <c r="VHM5" s="1309"/>
      <c r="VHN5" s="1309"/>
      <c r="VHO5" s="1309"/>
      <c r="VHP5" s="1309"/>
      <c r="VHQ5" s="1309"/>
      <c r="VHR5" s="1309"/>
      <c r="VHS5" s="1309"/>
      <c r="VHT5" s="1309"/>
      <c r="VHU5" s="1309"/>
      <c r="VHV5" s="1309"/>
      <c r="VHW5" s="1309"/>
      <c r="VHX5" s="1309"/>
      <c r="VHY5" s="1309"/>
      <c r="VHZ5" s="1309"/>
      <c r="VIA5" s="1309"/>
      <c r="VIB5" s="1309"/>
      <c r="VIC5" s="1309"/>
      <c r="VID5" s="1309"/>
      <c r="VIE5" s="1309"/>
      <c r="VIF5" s="1309"/>
      <c r="VIG5" s="1309"/>
      <c r="VIH5" s="1309"/>
      <c r="VII5" s="1309"/>
      <c r="VIJ5" s="1309"/>
      <c r="VIK5" s="1309"/>
      <c r="VIL5" s="1309"/>
      <c r="VIM5" s="1309"/>
      <c r="VIN5" s="1309"/>
      <c r="VIO5" s="1309"/>
      <c r="VIP5" s="1309"/>
      <c r="VIQ5" s="1309"/>
      <c r="VIR5" s="1309"/>
      <c r="VIS5" s="1309"/>
      <c r="VIT5" s="1309"/>
      <c r="VIU5" s="1309"/>
      <c r="VIV5" s="1309"/>
      <c r="VIW5" s="1309"/>
      <c r="VIX5" s="1309"/>
      <c r="VIY5" s="1309"/>
      <c r="VIZ5" s="1309"/>
      <c r="VJA5" s="1309"/>
      <c r="VJB5" s="1309"/>
      <c r="VJC5" s="1309"/>
      <c r="VJD5" s="1309"/>
      <c r="VJE5" s="1309"/>
      <c r="VJF5" s="1309"/>
      <c r="VJG5" s="1309"/>
      <c r="VJH5" s="1309"/>
      <c r="VJI5" s="1309"/>
      <c r="VJJ5" s="1309"/>
      <c r="VJK5" s="1309"/>
      <c r="VJL5" s="1309"/>
      <c r="VJM5" s="1309"/>
      <c r="VJN5" s="1309"/>
      <c r="VJO5" s="1309"/>
      <c r="VJP5" s="1309"/>
      <c r="VJQ5" s="1309"/>
      <c r="VJR5" s="1309"/>
      <c r="VJS5" s="1309"/>
      <c r="VJT5" s="1309"/>
      <c r="VJU5" s="1309"/>
      <c r="VJV5" s="1309"/>
      <c r="VJW5" s="1309"/>
      <c r="VJX5" s="1309"/>
      <c r="VJY5" s="1309"/>
      <c r="VJZ5" s="1309"/>
      <c r="VKA5" s="1309"/>
      <c r="VKB5" s="1309"/>
      <c r="VKC5" s="1309"/>
      <c r="VKD5" s="1309"/>
      <c r="VKE5" s="1309"/>
      <c r="VKF5" s="1309"/>
      <c r="VKG5" s="1309"/>
      <c r="VKH5" s="1309"/>
      <c r="VKI5" s="1309"/>
      <c r="VKJ5" s="1309"/>
      <c r="VKK5" s="1309"/>
      <c r="VKL5" s="1309"/>
      <c r="VKM5" s="1309"/>
      <c r="VKN5" s="1309"/>
      <c r="VKO5" s="1309"/>
      <c r="VKP5" s="1309"/>
      <c r="VKQ5" s="1309"/>
      <c r="VKR5" s="1309"/>
      <c r="VKS5" s="1309"/>
      <c r="VKT5" s="1309"/>
      <c r="VKU5" s="1309"/>
      <c r="VKV5" s="1309"/>
      <c r="VKW5" s="1309"/>
      <c r="VKX5" s="1309"/>
      <c r="VKY5" s="1309"/>
      <c r="VKZ5" s="1309"/>
      <c r="VLA5" s="1309"/>
      <c r="VLB5" s="1309"/>
      <c r="VLC5" s="1309"/>
      <c r="VLD5" s="1309"/>
      <c r="VLE5" s="1309"/>
      <c r="VLF5" s="1309"/>
      <c r="VLG5" s="1309"/>
      <c r="VLH5" s="1309"/>
      <c r="VLI5" s="1309"/>
      <c r="VLJ5" s="1309"/>
      <c r="VLK5" s="1309"/>
      <c r="VLL5" s="1309"/>
      <c r="VLM5" s="1309"/>
      <c r="VLN5" s="1309"/>
      <c r="VLO5" s="1309"/>
      <c r="VLP5" s="1309"/>
      <c r="VLQ5" s="1309"/>
      <c r="VLR5" s="1309"/>
      <c r="VLS5" s="1309"/>
      <c r="VLT5" s="1309"/>
      <c r="VLU5" s="1309"/>
      <c r="VLV5" s="1309"/>
      <c r="VLW5" s="1309"/>
      <c r="VLX5" s="1309"/>
      <c r="VLY5" s="1309"/>
      <c r="VLZ5" s="1309"/>
      <c r="VMA5" s="1309"/>
      <c r="VMB5" s="1309"/>
      <c r="VMC5" s="1309"/>
      <c r="VMD5" s="1309"/>
      <c r="VME5" s="1309"/>
      <c r="VMF5" s="1309"/>
      <c r="VMG5" s="1309"/>
      <c r="VMH5" s="1309"/>
      <c r="VMI5" s="1309"/>
      <c r="VMJ5" s="1309"/>
      <c r="VMK5" s="1309"/>
      <c r="VML5" s="1309"/>
      <c r="VMM5" s="1309"/>
      <c r="VMN5" s="1309"/>
      <c r="VMO5" s="1309"/>
      <c r="VMP5" s="1309"/>
      <c r="VMQ5" s="1309"/>
      <c r="VMR5" s="1309"/>
      <c r="VMS5" s="1309"/>
      <c r="VMT5" s="1309"/>
      <c r="VMU5" s="1309"/>
      <c r="VMV5" s="1309"/>
      <c r="VMW5" s="1309"/>
      <c r="VMX5" s="1309"/>
      <c r="VMY5" s="1309"/>
      <c r="VMZ5" s="1309"/>
      <c r="VNA5" s="1309"/>
      <c r="VNB5" s="1309"/>
      <c r="VNC5" s="1309"/>
      <c r="VND5" s="1309"/>
      <c r="VNE5" s="1309"/>
      <c r="VNF5" s="1309"/>
      <c r="VNG5" s="1309"/>
      <c r="VNH5" s="1309"/>
      <c r="VNI5" s="1309"/>
      <c r="VNJ5" s="1309"/>
      <c r="VNK5" s="1309"/>
      <c r="VNL5" s="1309"/>
      <c r="VNM5" s="1309"/>
      <c r="VNN5" s="1309"/>
      <c r="VNO5" s="1309"/>
      <c r="VNP5" s="1309"/>
      <c r="VNQ5" s="1309"/>
      <c r="VNR5" s="1309"/>
      <c r="VNS5" s="1309"/>
      <c r="VNT5" s="1309"/>
      <c r="VNU5" s="1309"/>
      <c r="VNV5" s="1309"/>
      <c r="VNW5" s="1309"/>
      <c r="VNX5" s="1309"/>
      <c r="VNY5" s="1309"/>
      <c r="VNZ5" s="1309"/>
      <c r="VOA5" s="1309"/>
      <c r="VOB5" s="1309"/>
      <c r="VOC5" s="1309"/>
      <c r="VOD5" s="1309"/>
      <c r="VOE5" s="1309"/>
      <c r="VOF5" s="1309"/>
      <c r="VOG5" s="1309"/>
      <c r="VOH5" s="1309"/>
      <c r="VOI5" s="1309"/>
      <c r="VOJ5" s="1309"/>
      <c r="VOK5" s="1309"/>
      <c r="VOL5" s="1309"/>
      <c r="VOM5" s="1309"/>
      <c r="VON5" s="1309"/>
      <c r="VOO5" s="1309"/>
      <c r="VOP5" s="1309"/>
      <c r="VOQ5" s="1309"/>
      <c r="VOR5" s="1309"/>
      <c r="VOS5" s="1309"/>
      <c r="VOT5" s="1309"/>
      <c r="VOU5" s="1309"/>
      <c r="VOV5" s="1309"/>
      <c r="VOW5" s="1309"/>
      <c r="VOX5" s="1309"/>
      <c r="VOY5" s="1309"/>
      <c r="VOZ5" s="1309"/>
      <c r="VPA5" s="1309"/>
      <c r="VPB5" s="1309"/>
      <c r="VPC5" s="1309"/>
      <c r="VPD5" s="1309"/>
      <c r="VPE5" s="1309"/>
      <c r="VPF5" s="1309"/>
      <c r="VPG5" s="1309"/>
      <c r="VPH5" s="1309"/>
      <c r="VPI5" s="1309"/>
      <c r="VPJ5" s="1309"/>
      <c r="VPK5" s="1309"/>
      <c r="VPL5" s="1309"/>
      <c r="VPM5" s="1309"/>
      <c r="VPN5" s="1309"/>
      <c r="VPO5" s="1309"/>
      <c r="VPP5" s="1309"/>
      <c r="VPQ5" s="1309"/>
      <c r="VPR5" s="1309"/>
      <c r="VPS5" s="1309"/>
      <c r="VPT5" s="1309"/>
      <c r="VPU5" s="1309"/>
      <c r="VPV5" s="1309"/>
      <c r="VPW5" s="1309"/>
      <c r="VPX5" s="1309"/>
      <c r="VPY5" s="1309"/>
      <c r="VPZ5" s="1309"/>
      <c r="VQA5" s="1309"/>
      <c r="VQB5" s="1309"/>
      <c r="VQC5" s="1309"/>
      <c r="VQD5" s="1309"/>
      <c r="VQE5" s="1309"/>
      <c r="VQF5" s="1309"/>
      <c r="VQG5" s="1309"/>
      <c r="VQH5" s="1309"/>
      <c r="VQI5" s="1309"/>
      <c r="VQJ5" s="1309"/>
      <c r="VQK5" s="1309"/>
      <c r="VQL5" s="1309"/>
      <c r="VQM5" s="1309"/>
      <c r="VQN5" s="1309"/>
      <c r="VQO5" s="1309"/>
      <c r="VQP5" s="1309"/>
      <c r="VQQ5" s="1309"/>
      <c r="VQR5" s="1309"/>
      <c r="VQS5" s="1309"/>
      <c r="VQT5" s="1309"/>
      <c r="VQU5" s="1309"/>
      <c r="VQV5" s="1309"/>
      <c r="VQW5" s="1309"/>
      <c r="VQX5" s="1309"/>
      <c r="VQY5" s="1309"/>
      <c r="VQZ5" s="1309"/>
      <c r="VRA5" s="1309"/>
      <c r="VRB5" s="1309"/>
      <c r="VRC5" s="1309"/>
      <c r="VRD5" s="1309"/>
      <c r="VRE5" s="1309"/>
      <c r="VRF5" s="1309"/>
      <c r="VRG5" s="1309"/>
      <c r="VRH5" s="1309"/>
      <c r="VRI5" s="1309"/>
      <c r="VRJ5" s="1309"/>
      <c r="VRK5" s="1309"/>
      <c r="VRL5" s="1309"/>
      <c r="VRM5" s="1309"/>
      <c r="VRN5" s="1309"/>
      <c r="VRO5" s="1309"/>
      <c r="VRP5" s="1309"/>
      <c r="VRQ5" s="1309"/>
      <c r="VRR5" s="1309"/>
      <c r="VRS5" s="1309"/>
      <c r="VRT5" s="1309"/>
      <c r="VRU5" s="1309"/>
      <c r="VRV5" s="1309"/>
      <c r="VRW5" s="1309"/>
      <c r="VRX5" s="1309"/>
      <c r="VRY5" s="1309"/>
      <c r="VRZ5" s="1309"/>
      <c r="VSA5" s="1309"/>
      <c r="VSB5" s="1309"/>
      <c r="VSC5" s="1309"/>
      <c r="VSD5" s="1309"/>
      <c r="VSE5" s="1309"/>
      <c r="VSF5" s="1309"/>
      <c r="VSG5" s="1309"/>
      <c r="VSH5" s="1309"/>
      <c r="VSI5" s="1309"/>
      <c r="VSJ5" s="1309"/>
      <c r="VSK5" s="1309"/>
      <c r="VSL5" s="1309"/>
      <c r="VSM5" s="1309"/>
      <c r="VSN5" s="1309"/>
      <c r="VSO5" s="1309"/>
      <c r="VSP5" s="1309"/>
      <c r="VSQ5" s="1309"/>
      <c r="VSR5" s="1309"/>
      <c r="VSS5" s="1309"/>
      <c r="VST5" s="1309"/>
      <c r="VSU5" s="1309"/>
      <c r="VSV5" s="1309"/>
      <c r="VSW5" s="1309"/>
      <c r="VSX5" s="1309"/>
      <c r="VSY5" s="1309"/>
      <c r="VSZ5" s="1309"/>
      <c r="VTA5" s="1309"/>
      <c r="VTB5" s="1309"/>
      <c r="VTC5" s="1309"/>
      <c r="VTD5" s="1309"/>
      <c r="VTE5" s="1309"/>
      <c r="VTF5" s="1309"/>
      <c r="VTG5" s="1309"/>
      <c r="VTH5" s="1309"/>
      <c r="VTI5" s="1309"/>
      <c r="VTJ5" s="1309"/>
      <c r="VTK5" s="1309"/>
      <c r="VTL5" s="1309"/>
      <c r="VTM5" s="1309"/>
      <c r="VTN5" s="1309"/>
      <c r="VTO5" s="1309"/>
      <c r="VTP5" s="1309"/>
      <c r="VTQ5" s="1309"/>
      <c r="VTR5" s="1309"/>
      <c r="VTS5" s="1309"/>
      <c r="VTT5" s="1309"/>
      <c r="VTU5" s="1309"/>
      <c r="VTV5" s="1309"/>
      <c r="VTW5" s="1309"/>
      <c r="VTX5" s="1309"/>
      <c r="VTY5" s="1309"/>
      <c r="VTZ5" s="1309"/>
      <c r="VUA5" s="1309"/>
      <c r="VUB5" s="1309"/>
      <c r="VUC5" s="1309"/>
      <c r="VUD5" s="1309"/>
      <c r="VUE5" s="1309"/>
      <c r="VUF5" s="1309"/>
      <c r="VUG5" s="1309"/>
      <c r="VUH5" s="1309"/>
      <c r="VUI5" s="1309"/>
      <c r="VUJ5" s="1309"/>
      <c r="VUK5" s="1309"/>
      <c r="VUL5" s="1309"/>
      <c r="VUM5" s="1309"/>
      <c r="VUN5" s="1309"/>
      <c r="VUO5" s="1309"/>
      <c r="VUP5" s="1309"/>
      <c r="VUQ5" s="1309"/>
      <c r="VUR5" s="1309"/>
      <c r="VUS5" s="1309"/>
      <c r="VUT5" s="1309"/>
      <c r="VUU5" s="1309"/>
      <c r="VUV5" s="1309"/>
      <c r="VUW5" s="1309"/>
      <c r="VUX5" s="1309"/>
      <c r="VUY5" s="1309"/>
      <c r="VUZ5" s="1309"/>
      <c r="VVA5" s="1309"/>
      <c r="VVB5" s="1309"/>
      <c r="VVC5" s="1309"/>
      <c r="VVD5" s="1309"/>
      <c r="VVE5" s="1309"/>
      <c r="VVF5" s="1309"/>
      <c r="VVG5" s="1309"/>
      <c r="VVH5" s="1309"/>
      <c r="VVI5" s="1309"/>
      <c r="VVJ5" s="1309"/>
      <c r="VVK5" s="1309"/>
      <c r="VVL5" s="1309"/>
      <c r="VVM5" s="1309"/>
      <c r="VVN5" s="1309"/>
      <c r="VVO5" s="1309"/>
      <c r="VVP5" s="1309"/>
      <c r="VVQ5" s="1309"/>
      <c r="VVR5" s="1309"/>
      <c r="VVS5" s="1309"/>
      <c r="VVT5" s="1309"/>
      <c r="VVU5" s="1309"/>
      <c r="VVV5" s="1309"/>
      <c r="VVW5" s="1309"/>
      <c r="VVX5" s="1309"/>
      <c r="VVY5" s="1309"/>
      <c r="VVZ5" s="1309"/>
      <c r="VWA5" s="1309"/>
      <c r="VWB5" s="1309"/>
      <c r="VWC5" s="1309"/>
      <c r="VWD5" s="1309"/>
      <c r="VWE5" s="1309"/>
      <c r="VWF5" s="1309"/>
      <c r="VWG5" s="1309"/>
      <c r="VWH5" s="1309"/>
      <c r="VWI5" s="1309"/>
      <c r="VWJ5" s="1309"/>
      <c r="VWK5" s="1309"/>
      <c r="VWL5" s="1309"/>
      <c r="VWM5" s="1309"/>
      <c r="VWN5" s="1309"/>
      <c r="VWO5" s="1309"/>
      <c r="VWP5" s="1309"/>
      <c r="VWQ5" s="1309"/>
      <c r="VWR5" s="1309"/>
      <c r="VWS5" s="1309"/>
      <c r="VWT5" s="1309"/>
      <c r="VWU5" s="1309"/>
      <c r="VWV5" s="1309"/>
      <c r="VWW5" s="1309"/>
      <c r="VWX5" s="1309"/>
      <c r="VWY5" s="1309"/>
      <c r="VWZ5" s="1309"/>
      <c r="VXA5" s="1309"/>
      <c r="VXB5" s="1309"/>
      <c r="VXC5" s="1309"/>
      <c r="VXD5" s="1309"/>
      <c r="VXE5" s="1309"/>
      <c r="VXF5" s="1309"/>
      <c r="VXG5" s="1309"/>
      <c r="VXH5" s="1309"/>
      <c r="VXI5" s="1309"/>
      <c r="VXJ5" s="1309"/>
      <c r="VXK5" s="1309"/>
      <c r="VXL5" s="1309"/>
      <c r="VXM5" s="1309"/>
      <c r="VXN5" s="1309"/>
      <c r="VXO5" s="1309"/>
      <c r="VXP5" s="1309"/>
      <c r="VXQ5" s="1309"/>
      <c r="VXR5" s="1309"/>
      <c r="VXS5" s="1309"/>
      <c r="VXT5" s="1309"/>
      <c r="VXU5" s="1309"/>
      <c r="VXV5" s="1309"/>
      <c r="VXW5" s="1309"/>
      <c r="VXX5" s="1309"/>
      <c r="VXY5" s="1309"/>
      <c r="VXZ5" s="1309"/>
      <c r="VYA5" s="1309"/>
      <c r="VYB5" s="1309"/>
      <c r="VYC5" s="1309"/>
      <c r="VYD5" s="1309"/>
      <c r="VYE5" s="1309"/>
      <c r="VYF5" s="1309"/>
      <c r="VYG5" s="1309"/>
      <c r="VYH5" s="1309"/>
      <c r="VYI5" s="1309"/>
      <c r="VYJ5" s="1309"/>
      <c r="VYK5" s="1309"/>
      <c r="VYL5" s="1309"/>
      <c r="VYM5" s="1309"/>
      <c r="VYN5" s="1309"/>
      <c r="VYO5" s="1309"/>
      <c r="VYP5" s="1309"/>
      <c r="VYQ5" s="1309"/>
      <c r="VYR5" s="1309"/>
      <c r="VYS5" s="1309"/>
      <c r="VYT5" s="1309"/>
      <c r="VYU5" s="1309"/>
      <c r="VYV5" s="1309"/>
      <c r="VYW5" s="1309"/>
      <c r="VYX5" s="1309"/>
      <c r="VYY5" s="1309"/>
      <c r="VYZ5" s="1309"/>
      <c r="VZA5" s="1309"/>
      <c r="VZB5" s="1309"/>
      <c r="VZC5" s="1309"/>
      <c r="VZD5" s="1309"/>
      <c r="VZE5" s="1309"/>
      <c r="VZF5" s="1309"/>
      <c r="VZG5" s="1309"/>
      <c r="VZH5" s="1309"/>
      <c r="VZI5" s="1309"/>
      <c r="VZJ5" s="1309"/>
      <c r="VZK5" s="1309"/>
      <c r="VZL5" s="1309"/>
      <c r="VZM5" s="1309"/>
      <c r="VZN5" s="1309"/>
      <c r="VZO5" s="1309"/>
      <c r="VZP5" s="1309"/>
      <c r="VZQ5" s="1309"/>
      <c r="VZR5" s="1309"/>
      <c r="VZS5" s="1309"/>
      <c r="VZT5" s="1309"/>
      <c r="VZU5" s="1309"/>
      <c r="VZV5" s="1309"/>
      <c r="VZW5" s="1309"/>
      <c r="VZX5" s="1309"/>
      <c r="VZY5" s="1309"/>
      <c r="VZZ5" s="1309"/>
      <c r="WAA5" s="1309"/>
      <c r="WAB5" s="1309"/>
      <c r="WAC5" s="1309"/>
      <c r="WAD5" s="1309"/>
      <c r="WAE5" s="1309"/>
      <c r="WAF5" s="1309"/>
      <c r="WAG5" s="1309"/>
      <c r="WAH5" s="1309"/>
      <c r="WAI5" s="1309"/>
      <c r="WAJ5" s="1309"/>
      <c r="WAK5" s="1309"/>
      <c r="WAL5" s="1309"/>
      <c r="WAM5" s="1309"/>
      <c r="WAN5" s="1309"/>
      <c r="WAO5" s="1309"/>
      <c r="WAP5" s="1309"/>
      <c r="WAQ5" s="1309"/>
      <c r="WAR5" s="1309"/>
      <c r="WAS5" s="1309"/>
      <c r="WAT5" s="1309"/>
      <c r="WAU5" s="1309"/>
      <c r="WAV5" s="1309"/>
      <c r="WAW5" s="1309"/>
      <c r="WAX5" s="1309"/>
      <c r="WAY5" s="1309"/>
      <c r="WAZ5" s="1309"/>
      <c r="WBA5" s="1309"/>
      <c r="WBB5" s="1309"/>
      <c r="WBC5" s="1309"/>
      <c r="WBD5" s="1309"/>
      <c r="WBE5" s="1309"/>
      <c r="WBF5" s="1309"/>
      <c r="WBG5" s="1309"/>
      <c r="WBH5" s="1309"/>
      <c r="WBI5" s="1309"/>
      <c r="WBJ5" s="1309"/>
      <c r="WBK5" s="1309"/>
      <c r="WBL5" s="1309"/>
      <c r="WBM5" s="1309"/>
      <c r="WBN5" s="1309"/>
      <c r="WBO5" s="1309"/>
      <c r="WBP5" s="1309"/>
      <c r="WBQ5" s="1309"/>
      <c r="WBR5" s="1309"/>
      <c r="WBS5" s="1309"/>
      <c r="WBT5" s="1309"/>
      <c r="WBU5" s="1309"/>
      <c r="WBV5" s="1309"/>
      <c r="WBW5" s="1309"/>
      <c r="WBX5" s="1309"/>
      <c r="WBY5" s="1309"/>
      <c r="WBZ5" s="1309"/>
      <c r="WCA5" s="1309"/>
      <c r="WCB5" s="1309"/>
      <c r="WCC5" s="1309"/>
      <c r="WCD5" s="1309"/>
      <c r="WCE5" s="1309"/>
      <c r="WCF5" s="1309"/>
      <c r="WCG5" s="1309"/>
      <c r="WCH5" s="1309"/>
      <c r="WCI5" s="1309"/>
      <c r="WCJ5" s="1309"/>
      <c r="WCK5" s="1309"/>
      <c r="WCL5" s="1309"/>
      <c r="WCM5" s="1309"/>
      <c r="WCN5" s="1309"/>
      <c r="WCO5" s="1309"/>
      <c r="WCP5" s="1309"/>
      <c r="WCQ5" s="1309"/>
      <c r="WCR5" s="1309"/>
      <c r="WCS5" s="1309"/>
      <c r="WCT5" s="1309"/>
      <c r="WCU5" s="1309"/>
      <c r="WCV5" s="1309"/>
      <c r="WCW5" s="1309"/>
      <c r="WCX5" s="1309"/>
      <c r="WCY5" s="1309"/>
      <c r="WCZ5" s="1309"/>
      <c r="WDA5" s="1309"/>
      <c r="WDB5" s="1309"/>
      <c r="WDC5" s="1309"/>
      <c r="WDD5" s="1309"/>
      <c r="WDE5" s="1309"/>
      <c r="WDF5" s="1309"/>
      <c r="WDG5" s="1309"/>
      <c r="WDH5" s="1309"/>
      <c r="WDI5" s="1309"/>
      <c r="WDJ5" s="1309"/>
      <c r="WDK5" s="1309"/>
      <c r="WDL5" s="1309"/>
      <c r="WDM5" s="1309"/>
      <c r="WDN5" s="1309"/>
      <c r="WDO5" s="1309"/>
      <c r="WDP5" s="1309"/>
      <c r="WDQ5" s="1309"/>
      <c r="WDR5" s="1309"/>
      <c r="WDS5" s="1309"/>
      <c r="WDT5" s="1309"/>
      <c r="WDU5" s="1309"/>
      <c r="WDV5" s="1309"/>
      <c r="WDW5" s="1309"/>
      <c r="WDX5" s="1309"/>
      <c r="WDY5" s="1309"/>
      <c r="WDZ5" s="1309"/>
      <c r="WEA5" s="1309"/>
      <c r="WEB5" s="1309"/>
      <c r="WEC5" s="1309"/>
      <c r="WED5" s="1309"/>
      <c r="WEE5" s="1309"/>
      <c r="WEF5" s="1309"/>
      <c r="WEG5" s="1309"/>
      <c r="WEH5" s="1309"/>
      <c r="WEI5" s="1309"/>
      <c r="WEJ5" s="1309"/>
      <c r="WEK5" s="1309"/>
      <c r="WEL5" s="1309"/>
      <c r="WEM5" s="1309"/>
      <c r="WEN5" s="1309"/>
      <c r="WEO5" s="1309"/>
      <c r="WEP5" s="1309"/>
      <c r="WEQ5" s="1309"/>
      <c r="WER5" s="1309"/>
      <c r="WES5" s="1309"/>
      <c r="WET5" s="1309"/>
      <c r="WEU5" s="1309"/>
      <c r="WEV5" s="1309"/>
      <c r="WEW5" s="1309"/>
      <c r="WEX5" s="1309"/>
      <c r="WEY5" s="1309"/>
      <c r="WEZ5" s="1309"/>
      <c r="WFA5" s="1309"/>
      <c r="WFB5" s="1309"/>
      <c r="WFC5" s="1309"/>
      <c r="WFD5" s="1309"/>
      <c r="WFE5" s="1309"/>
      <c r="WFF5" s="1309"/>
      <c r="WFG5" s="1309"/>
      <c r="WFH5" s="1309"/>
      <c r="WFI5" s="1309"/>
      <c r="WFJ5" s="1309"/>
      <c r="WFK5" s="1309"/>
      <c r="WFL5" s="1309"/>
      <c r="WFM5" s="1309"/>
      <c r="WFN5" s="1309"/>
      <c r="WFO5" s="1309"/>
      <c r="WFP5" s="1309"/>
      <c r="WFQ5" s="1309"/>
      <c r="WFR5" s="1309"/>
      <c r="WFS5" s="1309"/>
      <c r="WFT5" s="1309"/>
      <c r="WFU5" s="1309"/>
      <c r="WFV5" s="1309"/>
      <c r="WFW5" s="1309"/>
      <c r="WFX5" s="1309"/>
      <c r="WFY5" s="1309"/>
      <c r="WFZ5" s="1309"/>
      <c r="WGA5" s="1309"/>
      <c r="WGB5" s="1309"/>
      <c r="WGC5" s="1309"/>
      <c r="WGD5" s="1309"/>
      <c r="WGE5" s="1309"/>
      <c r="WGF5" s="1309"/>
      <c r="WGG5" s="1309"/>
      <c r="WGH5" s="1309"/>
      <c r="WGI5" s="1309"/>
      <c r="WGJ5" s="1309"/>
      <c r="WGK5" s="1309"/>
      <c r="WGL5" s="1309"/>
      <c r="WGM5" s="1309"/>
      <c r="WGN5" s="1309"/>
      <c r="WGO5" s="1309"/>
      <c r="WGP5" s="1309"/>
      <c r="WGQ5" s="1309"/>
      <c r="WGR5" s="1309"/>
      <c r="WGS5" s="1309"/>
      <c r="WGT5" s="1309"/>
      <c r="WGU5" s="1309"/>
      <c r="WGV5" s="1309"/>
      <c r="WGW5" s="1309"/>
      <c r="WGX5" s="1309"/>
      <c r="WGY5" s="1309"/>
      <c r="WGZ5" s="1309"/>
      <c r="WHA5" s="1309"/>
      <c r="WHB5" s="1309"/>
      <c r="WHC5" s="1309"/>
      <c r="WHD5" s="1309"/>
      <c r="WHE5" s="1309"/>
      <c r="WHF5" s="1309"/>
      <c r="WHG5" s="1309"/>
      <c r="WHH5" s="1309"/>
      <c r="WHI5" s="1309"/>
      <c r="WHJ5" s="1309"/>
      <c r="WHK5" s="1309"/>
      <c r="WHL5" s="1309"/>
      <c r="WHM5" s="1309"/>
      <c r="WHN5" s="1309"/>
      <c r="WHO5" s="1309"/>
      <c r="WHP5" s="1309"/>
      <c r="WHQ5" s="1309"/>
      <c r="WHR5" s="1309"/>
      <c r="WHS5" s="1309"/>
      <c r="WHT5" s="1309"/>
      <c r="WHU5" s="1309"/>
      <c r="WHV5" s="1309"/>
      <c r="WHW5" s="1309"/>
      <c r="WHX5" s="1309"/>
      <c r="WHY5" s="1309"/>
      <c r="WHZ5" s="1309"/>
      <c r="WIA5" s="1309"/>
      <c r="WIB5" s="1309"/>
      <c r="WIC5" s="1309"/>
      <c r="WID5" s="1309"/>
      <c r="WIE5" s="1309"/>
      <c r="WIF5" s="1309"/>
      <c r="WIG5" s="1309"/>
      <c r="WIH5" s="1309"/>
      <c r="WII5" s="1309"/>
      <c r="WIJ5" s="1309"/>
      <c r="WIK5" s="1309"/>
      <c r="WIL5" s="1309"/>
      <c r="WIM5" s="1309"/>
      <c r="WIN5" s="1309"/>
      <c r="WIO5" s="1309"/>
      <c r="WIP5" s="1309"/>
      <c r="WIQ5" s="1309"/>
      <c r="WIR5" s="1309"/>
      <c r="WIS5" s="1309"/>
      <c r="WIT5" s="1309"/>
      <c r="WIU5" s="1309"/>
      <c r="WIV5" s="1309"/>
      <c r="WIW5" s="1309"/>
      <c r="WIX5" s="1309"/>
      <c r="WIY5" s="1309"/>
      <c r="WIZ5" s="1309"/>
      <c r="WJA5" s="1309"/>
      <c r="WJB5" s="1309"/>
      <c r="WJC5" s="1309"/>
      <c r="WJD5" s="1309"/>
      <c r="WJE5" s="1309"/>
      <c r="WJF5" s="1309"/>
      <c r="WJG5" s="1309"/>
      <c r="WJH5" s="1309"/>
      <c r="WJI5" s="1309"/>
      <c r="WJJ5" s="1309"/>
      <c r="WJK5" s="1309"/>
      <c r="WJL5" s="1309"/>
      <c r="WJM5" s="1309"/>
      <c r="WJN5" s="1309"/>
      <c r="WJO5" s="1309"/>
      <c r="WJP5" s="1309"/>
      <c r="WJQ5" s="1309"/>
      <c r="WJR5" s="1309"/>
      <c r="WJS5" s="1309"/>
      <c r="WJT5" s="1309"/>
      <c r="WJU5" s="1309"/>
      <c r="WJV5" s="1309"/>
      <c r="WJW5" s="1309"/>
      <c r="WJX5" s="1309"/>
      <c r="WJY5" s="1309"/>
      <c r="WJZ5" s="1309"/>
      <c r="WKA5" s="1309"/>
      <c r="WKB5" s="1309"/>
      <c r="WKC5" s="1309"/>
      <c r="WKD5" s="1309"/>
      <c r="WKE5" s="1309"/>
      <c r="WKF5" s="1309"/>
      <c r="WKG5" s="1309"/>
      <c r="WKH5" s="1309"/>
      <c r="WKI5" s="1309"/>
      <c r="WKJ5" s="1309"/>
      <c r="WKK5" s="1309"/>
      <c r="WKL5" s="1309"/>
      <c r="WKM5" s="1309"/>
      <c r="WKN5" s="1309"/>
      <c r="WKO5" s="1309"/>
      <c r="WKP5" s="1309"/>
      <c r="WKQ5" s="1309"/>
      <c r="WKR5" s="1309"/>
      <c r="WKS5" s="1309"/>
      <c r="WKT5" s="1309"/>
      <c r="WKU5" s="1309"/>
      <c r="WKV5" s="1309"/>
      <c r="WKW5" s="1309"/>
      <c r="WKX5" s="1309"/>
      <c r="WKY5" s="1309"/>
      <c r="WKZ5" s="1309"/>
      <c r="WLA5" s="1309"/>
      <c r="WLB5" s="1309"/>
      <c r="WLC5" s="1309"/>
      <c r="WLD5" s="1309"/>
      <c r="WLE5" s="1309"/>
      <c r="WLF5" s="1309"/>
      <c r="WLG5" s="1309"/>
      <c r="WLH5" s="1309"/>
      <c r="WLI5" s="1309"/>
      <c r="WLJ5" s="1309"/>
      <c r="WLK5" s="1309"/>
      <c r="WLL5" s="1309"/>
      <c r="WLM5" s="1309"/>
      <c r="WLN5" s="1309"/>
      <c r="WLO5" s="1309"/>
      <c r="WLP5" s="1309"/>
      <c r="WLQ5" s="1309"/>
      <c r="WLR5" s="1309"/>
      <c r="WLS5" s="1309"/>
      <c r="WLT5" s="1309"/>
      <c r="WLU5" s="1309"/>
      <c r="WLV5" s="1309"/>
      <c r="WLW5" s="1309"/>
      <c r="WLX5" s="1309"/>
      <c r="WLY5" s="1309"/>
      <c r="WLZ5" s="1309"/>
      <c r="WMA5" s="1309"/>
      <c r="WMB5" s="1309"/>
      <c r="WMC5" s="1309"/>
      <c r="WMD5" s="1309"/>
      <c r="WME5" s="1309"/>
      <c r="WMF5" s="1309"/>
      <c r="WMG5" s="1309"/>
      <c r="WMH5" s="1309"/>
      <c r="WMI5" s="1309"/>
      <c r="WMJ5" s="1309"/>
      <c r="WMK5" s="1309"/>
      <c r="WML5" s="1309"/>
      <c r="WMM5" s="1309"/>
      <c r="WMN5" s="1309"/>
      <c r="WMO5" s="1309"/>
      <c r="WMP5" s="1309"/>
      <c r="WMQ5" s="1309"/>
      <c r="WMR5" s="1309"/>
      <c r="WMS5" s="1309"/>
      <c r="WMT5" s="1309"/>
      <c r="WMU5" s="1309"/>
      <c r="WMV5" s="1309"/>
      <c r="WMW5" s="1309"/>
      <c r="WMX5" s="1309"/>
      <c r="WMY5" s="1309"/>
      <c r="WMZ5" s="1309"/>
      <c r="WNA5" s="1309"/>
      <c r="WNB5" s="1309"/>
      <c r="WNC5" s="1309"/>
      <c r="WND5" s="1309"/>
      <c r="WNE5" s="1309"/>
      <c r="WNF5" s="1309"/>
      <c r="WNG5" s="1309"/>
      <c r="WNH5" s="1309"/>
      <c r="WNI5" s="1309"/>
      <c r="WNJ5" s="1309"/>
      <c r="WNK5" s="1309"/>
      <c r="WNL5" s="1309"/>
      <c r="WNM5" s="1309"/>
      <c r="WNN5" s="1309"/>
      <c r="WNO5" s="1309"/>
      <c r="WNP5" s="1309"/>
      <c r="WNQ5" s="1309"/>
      <c r="WNR5" s="1309"/>
      <c r="WNS5" s="1309"/>
      <c r="WNT5" s="1309"/>
      <c r="WNU5" s="1309"/>
      <c r="WNV5" s="1309"/>
      <c r="WNW5" s="1309"/>
      <c r="WNX5" s="1309"/>
      <c r="WNY5" s="1309"/>
      <c r="WNZ5" s="1309"/>
      <c r="WOA5" s="1309"/>
      <c r="WOB5" s="1309"/>
      <c r="WOC5" s="1309"/>
      <c r="WOD5" s="1309"/>
      <c r="WOE5" s="1309"/>
      <c r="WOF5" s="1309"/>
      <c r="WOG5" s="1309"/>
      <c r="WOH5" s="1309"/>
      <c r="WOI5" s="1309"/>
      <c r="WOJ5" s="1309"/>
      <c r="WOK5" s="1309"/>
      <c r="WOL5" s="1309"/>
      <c r="WOM5" s="1309"/>
      <c r="WON5" s="1309"/>
      <c r="WOO5" s="1309"/>
      <c r="WOP5" s="1309"/>
      <c r="WOQ5" s="1309"/>
      <c r="WOR5" s="1309"/>
      <c r="WOS5" s="1309"/>
      <c r="WOT5" s="1309"/>
      <c r="WOU5" s="1309"/>
      <c r="WOV5" s="1309"/>
      <c r="WOW5" s="1309"/>
      <c r="WOX5" s="1309"/>
      <c r="WOY5" s="1309"/>
      <c r="WOZ5" s="1309"/>
      <c r="WPA5" s="1309"/>
      <c r="WPB5" s="1309"/>
      <c r="WPC5" s="1309"/>
      <c r="WPD5" s="1309"/>
      <c r="WPE5" s="1309"/>
      <c r="WPF5" s="1309"/>
      <c r="WPG5" s="1309"/>
      <c r="WPH5" s="1309"/>
      <c r="WPI5" s="1309"/>
      <c r="WPJ5" s="1309"/>
      <c r="WPK5" s="1309"/>
      <c r="WPL5" s="1309"/>
      <c r="WPM5" s="1309"/>
      <c r="WPN5" s="1309"/>
      <c r="WPO5" s="1309"/>
      <c r="WPP5" s="1309"/>
      <c r="WPQ5" s="1309"/>
      <c r="WPR5" s="1309"/>
      <c r="WPS5" s="1309"/>
      <c r="WPT5" s="1309"/>
      <c r="WPU5" s="1309"/>
      <c r="WPV5" s="1309"/>
      <c r="WPW5" s="1309"/>
      <c r="WPX5" s="1309"/>
      <c r="WPY5" s="1309"/>
      <c r="WPZ5" s="1309"/>
      <c r="WQA5" s="1309"/>
      <c r="WQB5" s="1309"/>
      <c r="WQC5" s="1309"/>
      <c r="WQD5" s="1309"/>
      <c r="WQE5" s="1309"/>
      <c r="WQF5" s="1309"/>
      <c r="WQG5" s="1309"/>
      <c r="WQH5" s="1309"/>
      <c r="WQI5" s="1309"/>
      <c r="WQJ5" s="1309"/>
      <c r="WQK5" s="1309"/>
      <c r="WQL5" s="1309"/>
      <c r="WQM5" s="1309"/>
      <c r="WQN5" s="1309"/>
      <c r="WQO5" s="1309"/>
      <c r="WQP5" s="1309"/>
      <c r="WQQ5" s="1309"/>
      <c r="WQR5" s="1309"/>
      <c r="WQS5" s="1309"/>
      <c r="WQT5" s="1309"/>
      <c r="WQU5" s="1309"/>
      <c r="WQV5" s="1309"/>
      <c r="WQW5" s="1309"/>
      <c r="WQX5" s="1309"/>
      <c r="WQY5" s="1309"/>
      <c r="WQZ5" s="1309"/>
      <c r="WRA5" s="1309"/>
      <c r="WRB5" s="1309"/>
      <c r="WRC5" s="1309"/>
      <c r="WRD5" s="1309"/>
      <c r="WRE5" s="1309"/>
      <c r="WRF5" s="1309"/>
      <c r="WRG5" s="1309"/>
      <c r="WRH5" s="1309"/>
      <c r="WRI5" s="1309"/>
      <c r="WRJ5" s="1309"/>
      <c r="WRK5" s="1309"/>
      <c r="WRL5" s="1309"/>
      <c r="WRM5" s="1309"/>
      <c r="WRN5" s="1309"/>
      <c r="WRO5" s="1309"/>
      <c r="WRP5" s="1309"/>
      <c r="WRQ5" s="1309"/>
      <c r="WRR5" s="1309"/>
      <c r="WRS5" s="1309"/>
      <c r="WRT5" s="1309"/>
      <c r="WRU5" s="1309"/>
      <c r="WRV5" s="1309"/>
      <c r="WRW5" s="1309"/>
      <c r="WRX5" s="1309"/>
      <c r="WRY5" s="1309"/>
      <c r="WRZ5" s="1309"/>
      <c r="WSA5" s="1309"/>
      <c r="WSB5" s="1309"/>
      <c r="WSC5" s="1309"/>
      <c r="WSD5" s="1309"/>
      <c r="WSE5" s="1309"/>
      <c r="WSF5" s="1309"/>
      <c r="WSG5" s="1309"/>
      <c r="WSH5" s="1309"/>
      <c r="WSI5" s="1309"/>
      <c r="WSJ5" s="1309"/>
      <c r="WSK5" s="1309"/>
      <c r="WSL5" s="1309"/>
      <c r="WSM5" s="1309"/>
      <c r="WSN5" s="1309"/>
      <c r="WSO5" s="1309"/>
      <c r="WSP5" s="1309"/>
      <c r="WSQ5" s="1309"/>
      <c r="WSR5" s="1309"/>
      <c r="WSS5" s="1309"/>
      <c r="WST5" s="1309"/>
      <c r="WSU5" s="1309"/>
      <c r="WSV5" s="1309"/>
      <c r="WSW5" s="1309"/>
      <c r="WSX5" s="1309"/>
      <c r="WSY5" s="1309"/>
      <c r="WSZ5" s="1309"/>
      <c r="WTA5" s="1309"/>
      <c r="WTB5" s="1309"/>
      <c r="WTC5" s="1309"/>
      <c r="WTD5" s="1309"/>
      <c r="WTE5" s="1309"/>
      <c r="WTF5" s="1309"/>
      <c r="WTG5" s="1309"/>
      <c r="WTH5" s="1309"/>
      <c r="WTI5" s="1309"/>
      <c r="WTJ5" s="1309"/>
      <c r="WTK5" s="1309"/>
      <c r="WTL5" s="1309"/>
      <c r="WTM5" s="1309"/>
      <c r="WTN5" s="1309"/>
      <c r="WTO5" s="1309"/>
      <c r="WTP5" s="1309"/>
      <c r="WTQ5" s="1309"/>
      <c r="WTR5" s="1309"/>
      <c r="WTS5" s="1309"/>
      <c r="WTT5" s="1309"/>
      <c r="WTU5" s="1309"/>
      <c r="WTV5" s="1309"/>
      <c r="WTW5" s="1309"/>
      <c r="WTX5" s="1309"/>
      <c r="WTY5" s="1309"/>
      <c r="WTZ5" s="1309"/>
      <c r="WUA5" s="1309"/>
      <c r="WUB5" s="1309"/>
      <c r="WUC5" s="1309"/>
      <c r="WUD5" s="1309"/>
      <c r="WUE5" s="1309"/>
      <c r="WUF5" s="1309"/>
      <c r="WUG5" s="1309"/>
      <c r="WUH5" s="1309"/>
      <c r="WUI5" s="1309"/>
      <c r="WUJ5" s="1309"/>
      <c r="WUK5" s="1309"/>
      <c r="WUL5" s="1309"/>
      <c r="WUM5" s="1309"/>
      <c r="WUN5" s="1309"/>
      <c r="WUO5" s="1309"/>
      <c r="WUP5" s="1309"/>
      <c r="WUQ5" s="1309"/>
      <c r="WUR5" s="1309"/>
      <c r="WUS5" s="1309"/>
      <c r="WUT5" s="1309"/>
      <c r="WUU5" s="1309"/>
      <c r="WUV5" s="1309"/>
      <c r="WUW5" s="1309"/>
      <c r="WUX5" s="1309"/>
      <c r="WUY5" s="1309"/>
      <c r="WUZ5" s="1309"/>
      <c r="WVA5" s="1309"/>
      <c r="WVB5" s="1309"/>
      <c r="WVC5" s="1309"/>
      <c r="WVD5" s="1309"/>
      <c r="WVE5" s="1309"/>
      <c r="WVF5" s="1309"/>
      <c r="WVG5" s="1309"/>
      <c r="WVH5" s="1309"/>
      <c r="WVI5" s="1309"/>
      <c r="WVJ5" s="1309"/>
      <c r="WVK5" s="1309"/>
      <c r="WVL5" s="1309"/>
      <c r="WVM5" s="1309"/>
      <c r="WVN5" s="1309"/>
      <c r="WVO5" s="1309"/>
      <c r="WVP5" s="1309"/>
      <c r="WVQ5" s="1309"/>
      <c r="WVR5" s="1309"/>
      <c r="WVS5" s="1309"/>
      <c r="WVT5" s="1309"/>
      <c r="WVU5" s="1309"/>
      <c r="WVV5" s="1309"/>
      <c r="WVW5" s="1309"/>
      <c r="WVX5" s="1309"/>
      <c r="WVY5" s="1309"/>
      <c r="WVZ5" s="1309"/>
      <c r="WWA5" s="1309"/>
      <c r="WWB5" s="1309"/>
      <c r="WWC5" s="1309"/>
      <c r="WWD5" s="1309"/>
      <c r="WWE5" s="1309"/>
      <c r="WWF5" s="1309"/>
      <c r="WWG5" s="1309"/>
      <c r="WWH5" s="1309"/>
      <c r="WWI5" s="1309"/>
      <c r="WWJ5" s="1309"/>
      <c r="WWK5" s="1309"/>
      <c r="WWL5" s="1309"/>
      <c r="WWM5" s="1309"/>
      <c r="WWN5" s="1309"/>
      <c r="WWO5" s="1309"/>
      <c r="WWP5" s="1309"/>
      <c r="WWQ5" s="1309"/>
      <c r="WWR5" s="1309"/>
      <c r="WWS5" s="1309"/>
      <c r="WWT5" s="1309"/>
      <c r="WWU5" s="1309"/>
      <c r="WWV5" s="1309"/>
      <c r="WWW5" s="1309"/>
      <c r="WWX5" s="1309"/>
      <c r="WWY5" s="1309"/>
      <c r="WWZ5" s="1309"/>
      <c r="WXA5" s="1309"/>
      <c r="WXB5" s="1309"/>
      <c r="WXC5" s="1309"/>
      <c r="WXD5" s="1309"/>
      <c r="WXE5" s="1309"/>
      <c r="WXF5" s="1309"/>
      <c r="WXG5" s="1309"/>
      <c r="WXH5" s="1309"/>
      <c r="WXI5" s="1309"/>
      <c r="WXJ5" s="1309"/>
      <c r="WXK5" s="1309"/>
      <c r="WXL5" s="1309"/>
      <c r="WXM5" s="1309"/>
      <c r="WXN5" s="1309"/>
      <c r="WXO5" s="1309"/>
      <c r="WXP5" s="1309"/>
      <c r="WXQ5" s="1309"/>
      <c r="WXR5" s="1309"/>
      <c r="WXS5" s="1309"/>
      <c r="WXT5" s="1309"/>
      <c r="WXU5" s="1309"/>
      <c r="WXV5" s="1309"/>
      <c r="WXW5" s="1309"/>
      <c r="WXX5" s="1309"/>
      <c r="WXY5" s="1309"/>
      <c r="WXZ5" s="1309"/>
      <c r="WYA5" s="1309"/>
      <c r="WYB5" s="1309"/>
      <c r="WYC5" s="1309"/>
      <c r="WYD5" s="1309"/>
      <c r="WYE5" s="1309"/>
      <c r="WYF5" s="1309"/>
      <c r="WYG5" s="1309"/>
      <c r="WYH5" s="1309"/>
      <c r="WYI5" s="1309"/>
      <c r="WYJ5" s="1309"/>
      <c r="WYK5" s="1309"/>
      <c r="WYL5" s="1309"/>
      <c r="WYM5" s="1309"/>
      <c r="WYN5" s="1309"/>
      <c r="WYO5" s="1309"/>
      <c r="WYP5" s="1309"/>
      <c r="WYQ5" s="1309"/>
      <c r="WYR5" s="1309"/>
      <c r="WYS5" s="1309"/>
      <c r="WYT5" s="1309"/>
      <c r="WYU5" s="1309"/>
      <c r="WYV5" s="1309"/>
      <c r="WYW5" s="1309"/>
      <c r="WYX5" s="1309"/>
      <c r="WYY5" s="1309"/>
      <c r="WYZ5" s="1309"/>
      <c r="WZA5" s="1309"/>
      <c r="WZB5" s="1309"/>
      <c r="WZC5" s="1309"/>
      <c r="WZD5" s="1309"/>
      <c r="WZE5" s="1309"/>
      <c r="WZF5" s="1309"/>
      <c r="WZG5" s="1309"/>
      <c r="WZH5" s="1309"/>
      <c r="WZI5" s="1309"/>
      <c r="WZJ5" s="1309"/>
      <c r="WZK5" s="1309"/>
      <c r="WZL5" s="1309"/>
      <c r="WZM5" s="1309"/>
      <c r="WZN5" s="1309"/>
      <c r="WZO5" s="1309"/>
      <c r="WZP5" s="1309"/>
      <c r="WZQ5" s="1309"/>
      <c r="WZR5" s="1309"/>
      <c r="WZS5" s="1309"/>
      <c r="WZT5" s="1309"/>
      <c r="WZU5" s="1309"/>
      <c r="WZV5" s="1309"/>
      <c r="WZW5" s="1309"/>
      <c r="WZX5" s="1309"/>
      <c r="WZY5" s="1309"/>
      <c r="WZZ5" s="1309"/>
      <c r="XAA5" s="1309"/>
      <c r="XAB5" s="1309"/>
      <c r="XAC5" s="1309"/>
      <c r="XAD5" s="1309"/>
      <c r="XAE5" s="1309"/>
      <c r="XAF5" s="1309"/>
      <c r="XAG5" s="1309"/>
      <c r="XAH5" s="1309"/>
      <c r="XAI5" s="1309"/>
      <c r="XAJ5" s="1309"/>
      <c r="XAK5" s="1309"/>
      <c r="XAL5" s="1309"/>
      <c r="XAM5" s="1309"/>
      <c r="XAN5" s="1309"/>
      <c r="XAO5" s="1309"/>
      <c r="XAP5" s="1309"/>
      <c r="XAQ5" s="1309"/>
      <c r="XAR5" s="1309"/>
      <c r="XAS5" s="1309"/>
      <c r="XAT5" s="1309"/>
      <c r="XAU5" s="1309"/>
      <c r="XAV5" s="1309"/>
      <c r="XAW5" s="1309"/>
      <c r="XAX5" s="1309"/>
      <c r="XAY5" s="1309"/>
      <c r="XAZ5" s="1309"/>
      <c r="XBA5" s="1309"/>
      <c r="XBB5" s="1309"/>
      <c r="XBC5" s="1309"/>
      <c r="XBD5" s="1309"/>
      <c r="XBE5" s="1309"/>
      <c r="XBF5" s="1309"/>
      <c r="XBG5" s="1309"/>
      <c r="XBH5" s="1309"/>
      <c r="XBI5" s="1309"/>
      <c r="XBJ5" s="1309"/>
      <c r="XBK5" s="1309"/>
      <c r="XBL5" s="1309"/>
      <c r="XBM5" s="1309"/>
      <c r="XBN5" s="1309"/>
      <c r="XBO5" s="1309"/>
      <c r="XBP5" s="1309"/>
      <c r="XBQ5" s="1309"/>
      <c r="XBR5" s="1309"/>
      <c r="XBS5" s="1309"/>
      <c r="XBT5" s="1309"/>
      <c r="XBU5" s="1309"/>
      <c r="XBV5" s="1309"/>
      <c r="XBW5" s="1309"/>
      <c r="XBX5" s="1309"/>
      <c r="XBY5" s="1309"/>
      <c r="XBZ5" s="1309"/>
      <c r="XCA5" s="1309"/>
      <c r="XCB5" s="1309"/>
      <c r="XCC5" s="1309"/>
      <c r="XCD5" s="1309"/>
      <c r="XCE5" s="1309"/>
      <c r="XCF5" s="1309"/>
      <c r="XCG5" s="1309"/>
      <c r="XCH5" s="1309"/>
      <c r="XCI5" s="1309"/>
      <c r="XCJ5" s="1309"/>
      <c r="XCK5" s="1309"/>
      <c r="XCL5" s="1309"/>
      <c r="XCM5" s="1309"/>
      <c r="XCN5" s="1309"/>
      <c r="XCO5" s="1309"/>
      <c r="XCP5" s="1309"/>
      <c r="XCQ5" s="1309"/>
      <c r="XCR5" s="1309"/>
      <c r="XCS5" s="1309"/>
      <c r="XCT5" s="1309"/>
      <c r="XCU5" s="1309"/>
      <c r="XCV5" s="1309"/>
      <c r="XCW5" s="1309"/>
      <c r="XCX5" s="1309"/>
      <c r="XCY5" s="1309"/>
      <c r="XCZ5" s="1309"/>
      <c r="XDA5" s="1309"/>
      <c r="XDB5" s="1309"/>
      <c r="XDC5" s="1309"/>
      <c r="XDD5" s="1309"/>
      <c r="XDE5" s="1309"/>
      <c r="XDF5" s="1309"/>
      <c r="XDG5" s="1309"/>
      <c r="XDH5" s="1309"/>
      <c r="XDI5" s="1309"/>
      <c r="XDJ5" s="1309"/>
      <c r="XDK5" s="1309"/>
      <c r="XDL5" s="1309"/>
      <c r="XDM5" s="1309"/>
      <c r="XDN5" s="1309"/>
      <c r="XDO5" s="1309"/>
      <c r="XDP5" s="1309"/>
      <c r="XDQ5" s="1309"/>
      <c r="XDR5" s="1309"/>
      <c r="XDS5" s="1309"/>
      <c r="XDT5" s="1309"/>
      <c r="XDU5" s="1309"/>
      <c r="XDV5" s="1309"/>
      <c r="XDW5" s="1309"/>
      <c r="XDX5" s="1309"/>
      <c r="XDY5" s="1309"/>
      <c r="XDZ5" s="1309"/>
      <c r="XEA5" s="1309"/>
      <c r="XEB5" s="1309"/>
      <c r="XEC5" s="1309"/>
      <c r="XED5" s="1309"/>
      <c r="XEE5" s="1309"/>
      <c r="XEF5" s="1309"/>
      <c r="XEG5" s="1309"/>
      <c r="XEH5" s="1309"/>
      <c r="XEI5" s="1309"/>
      <c r="XEJ5" s="1309"/>
      <c r="XEK5" s="1309"/>
      <c r="XEL5" s="1309"/>
      <c r="XEM5" s="1309"/>
      <c r="XEN5" s="1309"/>
      <c r="XEO5" s="1309"/>
      <c r="XEP5" s="1309"/>
      <c r="XEQ5" s="1309"/>
    </row>
    <row r="6" spans="1:16371" s="992" customFormat="1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  <c r="AC6" s="991"/>
      <c r="AD6" s="991"/>
      <c r="AE6" s="991"/>
      <c r="AF6" s="991"/>
      <c r="AG6" s="991"/>
      <c r="AH6" s="991"/>
      <c r="AI6" s="991"/>
      <c r="AJ6" s="991"/>
      <c r="AK6" s="991"/>
      <c r="AL6" s="991"/>
      <c r="AM6" s="991"/>
      <c r="AN6" s="991"/>
      <c r="AO6" s="991"/>
      <c r="AP6" s="991"/>
      <c r="AQ6" s="991"/>
      <c r="AR6" s="991"/>
      <c r="AS6" s="991"/>
      <c r="AT6" s="991"/>
      <c r="AU6" s="991"/>
      <c r="AV6" s="991"/>
      <c r="AW6" s="991"/>
      <c r="AX6" s="991"/>
      <c r="AY6" s="991"/>
      <c r="AZ6" s="991"/>
      <c r="BA6" s="991"/>
      <c r="BB6" s="991"/>
      <c r="BC6" s="991"/>
      <c r="BD6" s="991"/>
      <c r="BE6" s="991"/>
      <c r="BF6" s="991"/>
      <c r="BG6" s="991"/>
      <c r="BH6" s="991"/>
      <c r="BI6" s="991"/>
      <c r="BJ6" s="991"/>
      <c r="BK6" s="991"/>
      <c r="BL6" s="991"/>
      <c r="BM6" s="991"/>
      <c r="BN6" s="991"/>
      <c r="BO6" s="991"/>
      <c r="BP6" s="991"/>
      <c r="BQ6" s="991"/>
      <c r="BR6" s="991"/>
      <c r="BS6" s="991"/>
      <c r="BT6" s="991"/>
      <c r="BU6" s="991"/>
      <c r="BV6" s="991"/>
      <c r="BW6" s="991"/>
      <c r="BX6" s="991"/>
      <c r="BY6" s="991"/>
      <c r="BZ6" s="991"/>
      <c r="CA6" s="991"/>
      <c r="CB6" s="991"/>
      <c r="CC6" s="991"/>
      <c r="CD6" s="991"/>
      <c r="CE6" s="991"/>
      <c r="CF6" s="991"/>
      <c r="CG6" s="991"/>
      <c r="CH6" s="991"/>
      <c r="CI6" s="991"/>
      <c r="CJ6" s="991"/>
      <c r="CK6" s="991"/>
      <c r="CL6" s="991"/>
      <c r="CM6" s="991"/>
      <c r="CN6" s="991"/>
      <c r="CO6" s="991"/>
      <c r="CP6" s="991"/>
      <c r="CQ6" s="991"/>
      <c r="CR6" s="991"/>
      <c r="CS6" s="991"/>
      <c r="CT6" s="991"/>
      <c r="CU6" s="991"/>
      <c r="CV6" s="991"/>
      <c r="CW6" s="991"/>
      <c r="CX6" s="991"/>
      <c r="CY6" s="991"/>
      <c r="CZ6" s="991"/>
      <c r="DA6" s="991"/>
      <c r="DB6" s="991"/>
      <c r="DC6" s="991"/>
      <c r="DD6" s="991"/>
      <c r="DE6" s="991"/>
      <c r="DF6" s="991"/>
      <c r="DG6" s="991"/>
      <c r="DH6" s="991"/>
      <c r="DI6" s="991"/>
      <c r="DJ6" s="991"/>
      <c r="DK6" s="991"/>
      <c r="DL6" s="991"/>
      <c r="DM6" s="991"/>
      <c r="DN6" s="991"/>
      <c r="DO6" s="991"/>
      <c r="DP6" s="991"/>
      <c r="DQ6" s="991"/>
      <c r="DR6" s="991"/>
      <c r="DS6" s="991"/>
      <c r="DT6" s="991"/>
    </row>
    <row r="7" spans="1:16371" ht="14.25" customHeight="1">
      <c r="A7" s="1075"/>
      <c r="B7" s="1070"/>
      <c r="C7" s="1076"/>
      <c r="D7" s="1077"/>
      <c r="E7" s="1077"/>
    </row>
    <row r="8" spans="1:16371" s="49" customFormat="1" ht="14.2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2" t="s">
        <v>4161</v>
      </c>
      <c r="F8" s="1252" t="s">
        <v>4161</v>
      </c>
    </row>
    <row r="9" spans="1:16371" s="49" customFormat="1" ht="14.25" customHeight="1">
      <c r="A9" s="1251" t="s">
        <v>4158</v>
      </c>
      <c r="B9" s="1251" t="s">
        <v>4159</v>
      </c>
      <c r="C9" s="1251" t="s">
        <v>4160</v>
      </c>
      <c r="D9" s="1251"/>
      <c r="E9" s="50" t="s">
        <v>4162</v>
      </c>
      <c r="F9" s="50" t="s">
        <v>4163</v>
      </c>
    </row>
    <row r="10" spans="1:16371" ht="14.25" customHeight="1">
      <c r="A10" s="1075"/>
      <c r="B10" s="1070"/>
      <c r="C10" s="1076"/>
      <c r="D10" s="1077"/>
      <c r="E10" s="1077"/>
    </row>
    <row r="11" spans="1:16371">
      <c r="A11" s="1418" t="s">
        <v>4102</v>
      </c>
      <c r="B11" s="1419" t="s">
        <v>4102</v>
      </c>
      <c r="C11" s="1078"/>
      <c r="D11" s="1078"/>
      <c r="E11" s="1079"/>
      <c r="F11" s="1079"/>
    </row>
    <row r="12" spans="1:16371" s="1095" customFormat="1" ht="13.8">
      <c r="A12" s="281" t="s">
        <v>7460</v>
      </c>
      <c r="B12" s="281" t="s">
        <v>4165</v>
      </c>
      <c r="C12" s="801">
        <v>1</v>
      </c>
      <c r="D12" s="801">
        <v>0</v>
      </c>
      <c r="E12" s="292">
        <v>47818.35</v>
      </c>
      <c r="F12" s="292">
        <v>47818.35</v>
      </c>
      <c r="G12" s="1094"/>
      <c r="H12" s="1094"/>
      <c r="I12" s="1094"/>
      <c r="J12" s="1094"/>
      <c r="K12" s="1094"/>
      <c r="L12" s="1094"/>
      <c r="M12" s="1094"/>
      <c r="N12" s="1094"/>
      <c r="O12" s="1094"/>
      <c r="P12" s="1094"/>
      <c r="Q12" s="1094"/>
      <c r="R12" s="1094"/>
      <c r="S12" s="1094"/>
      <c r="T12" s="1094"/>
      <c r="U12" s="1094"/>
      <c r="V12" s="1094"/>
      <c r="W12" s="1094"/>
      <c r="X12" s="1094"/>
      <c r="Y12" s="1094"/>
      <c r="Z12" s="1094"/>
      <c r="AA12" s="1094"/>
      <c r="AB12" s="1094"/>
      <c r="AC12" s="1094"/>
      <c r="AD12" s="1094"/>
      <c r="AE12" s="1094"/>
      <c r="AF12" s="1094"/>
      <c r="AG12" s="1094"/>
      <c r="AH12" s="1094"/>
      <c r="AI12" s="1094"/>
      <c r="AJ12" s="1094"/>
      <c r="AK12" s="1094"/>
      <c r="AL12" s="1094"/>
      <c r="AM12" s="1094"/>
      <c r="AN12" s="1094"/>
      <c r="AO12" s="1094"/>
      <c r="AP12" s="1094"/>
      <c r="AQ12" s="1094"/>
      <c r="AR12" s="1094"/>
      <c r="AS12" s="1094"/>
      <c r="AT12" s="1094"/>
      <c r="AU12" s="1094"/>
      <c r="AV12" s="1094"/>
      <c r="AW12" s="1094"/>
      <c r="AX12" s="1094"/>
      <c r="AY12" s="1094"/>
      <c r="AZ12" s="1094"/>
      <c r="BA12" s="1094"/>
      <c r="BB12" s="1094"/>
      <c r="BC12" s="1094"/>
      <c r="BD12" s="1094"/>
      <c r="BE12" s="1094"/>
      <c r="BF12" s="1094"/>
      <c r="BG12" s="1094"/>
      <c r="BH12" s="1094"/>
      <c r="BI12" s="1094"/>
      <c r="BJ12" s="1094"/>
      <c r="BK12" s="1094"/>
      <c r="BL12" s="1094"/>
      <c r="BM12" s="1094"/>
      <c r="BN12" s="1094"/>
      <c r="BO12" s="1094"/>
      <c r="BP12" s="1094"/>
      <c r="BQ12" s="1094"/>
      <c r="BR12" s="1094"/>
      <c r="BS12" s="1094"/>
      <c r="BT12" s="1094"/>
      <c r="BU12" s="1094"/>
      <c r="BV12" s="1094"/>
      <c r="BW12" s="1094"/>
      <c r="BX12" s="1094"/>
      <c r="BY12" s="1094"/>
      <c r="BZ12" s="1094"/>
      <c r="CA12" s="1094"/>
      <c r="CB12" s="1094"/>
      <c r="CC12" s="1094"/>
      <c r="CD12" s="1094"/>
      <c r="CE12" s="1094"/>
      <c r="CF12" s="1094"/>
      <c r="CG12" s="1094"/>
      <c r="CH12" s="1094"/>
      <c r="CI12" s="1094"/>
      <c r="CJ12" s="1094"/>
      <c r="CK12" s="1094"/>
      <c r="CL12" s="1094"/>
      <c r="CM12" s="1094"/>
      <c r="CN12" s="1094"/>
      <c r="CO12" s="1094"/>
      <c r="CP12" s="1094"/>
      <c r="CQ12" s="1094"/>
      <c r="CR12" s="1094"/>
      <c r="CS12" s="1094"/>
      <c r="CT12" s="1094"/>
      <c r="CU12" s="1094"/>
      <c r="CV12" s="1094"/>
      <c r="CW12" s="1094"/>
      <c r="CX12" s="1094"/>
      <c r="CY12" s="1094"/>
      <c r="CZ12" s="1094"/>
      <c r="DA12" s="1094"/>
      <c r="DB12" s="1094"/>
      <c r="DC12" s="1094"/>
      <c r="DD12" s="1094"/>
      <c r="DE12" s="1094"/>
      <c r="DF12" s="1094"/>
      <c r="DG12" s="1094"/>
      <c r="DH12" s="1094"/>
      <c r="DI12" s="1094"/>
      <c r="DJ12" s="1094"/>
      <c r="DK12" s="1094"/>
      <c r="DL12" s="1094"/>
      <c r="DM12" s="1094"/>
      <c r="DN12" s="1094"/>
      <c r="DO12" s="1094"/>
      <c r="DP12" s="1094"/>
      <c r="DQ12" s="1094"/>
      <c r="DR12" s="1094"/>
      <c r="DS12" s="1094"/>
      <c r="DT12" s="1094"/>
      <c r="DU12" s="1094"/>
      <c r="DV12" s="1094"/>
      <c r="DW12" s="1094"/>
      <c r="DX12" s="1094"/>
      <c r="DY12" s="1094"/>
      <c r="DZ12" s="1094"/>
      <c r="EA12" s="1094"/>
      <c r="EB12" s="1094"/>
      <c r="EC12" s="1094"/>
      <c r="ED12" s="1094"/>
      <c r="EE12" s="1094"/>
      <c r="EF12" s="1094"/>
      <c r="EG12" s="1094"/>
      <c r="EH12" s="1094"/>
      <c r="EI12" s="1094"/>
      <c r="EJ12" s="1094"/>
      <c r="EK12" s="1094"/>
      <c r="EL12" s="1094"/>
      <c r="EM12" s="1094"/>
      <c r="EN12" s="1094"/>
      <c r="EO12" s="1094"/>
      <c r="EP12" s="1094"/>
      <c r="EQ12" s="1094"/>
      <c r="ER12" s="1094"/>
      <c r="ES12" s="1094"/>
      <c r="ET12" s="1094"/>
      <c r="EU12" s="1094"/>
      <c r="EV12" s="1094"/>
      <c r="EW12" s="1094"/>
      <c r="EX12" s="1094"/>
      <c r="EY12" s="1094"/>
      <c r="EZ12" s="1094"/>
      <c r="FA12" s="1094"/>
      <c r="FB12" s="1094"/>
      <c r="FC12" s="1094"/>
      <c r="FD12" s="1094"/>
      <c r="FE12" s="1094"/>
    </row>
    <row r="13" spans="1:16371" s="1095" customFormat="1" ht="13.8">
      <c r="A13" s="281" t="s">
        <v>7461</v>
      </c>
      <c r="B13" s="281" t="s">
        <v>6785</v>
      </c>
      <c r="C13" s="801">
        <v>3</v>
      </c>
      <c r="D13" s="801">
        <v>0</v>
      </c>
      <c r="E13" s="292">
        <v>36972.699999999997</v>
      </c>
      <c r="F13" s="292">
        <v>36972.699999999997</v>
      </c>
      <c r="G13" s="1094"/>
      <c r="H13" s="1094"/>
      <c r="I13" s="1094"/>
      <c r="J13" s="1094"/>
      <c r="K13" s="1094"/>
      <c r="L13" s="1094"/>
      <c r="M13" s="1094"/>
      <c r="N13" s="1094"/>
      <c r="O13" s="1094"/>
      <c r="P13" s="1094"/>
      <c r="Q13" s="1094"/>
      <c r="R13" s="1094"/>
      <c r="S13" s="1094"/>
      <c r="T13" s="1094"/>
      <c r="U13" s="1094"/>
      <c r="V13" s="1094"/>
      <c r="W13" s="1094"/>
      <c r="X13" s="1094"/>
      <c r="Y13" s="1094"/>
      <c r="Z13" s="1094"/>
      <c r="AA13" s="1094"/>
      <c r="AB13" s="1094"/>
      <c r="AC13" s="1094"/>
      <c r="AD13" s="1094"/>
      <c r="AE13" s="1094"/>
      <c r="AF13" s="1094"/>
      <c r="AG13" s="1094"/>
      <c r="AH13" s="1094"/>
      <c r="AI13" s="1094"/>
      <c r="AJ13" s="1094"/>
      <c r="AK13" s="1094"/>
      <c r="AL13" s="1094"/>
      <c r="AM13" s="1094"/>
      <c r="AN13" s="1094"/>
      <c r="AO13" s="1094"/>
      <c r="AP13" s="1094"/>
      <c r="AQ13" s="1094"/>
      <c r="AR13" s="1094"/>
      <c r="AS13" s="1094"/>
      <c r="AT13" s="1094"/>
      <c r="AU13" s="1094"/>
      <c r="AV13" s="1094"/>
      <c r="AW13" s="1094"/>
      <c r="AX13" s="1094"/>
      <c r="AY13" s="1094"/>
      <c r="AZ13" s="1094"/>
      <c r="BA13" s="1094"/>
      <c r="BB13" s="1094"/>
      <c r="BC13" s="1094"/>
      <c r="BD13" s="1094"/>
      <c r="BE13" s="1094"/>
      <c r="BF13" s="1094"/>
      <c r="BG13" s="1094"/>
      <c r="BH13" s="1094"/>
      <c r="BI13" s="1094"/>
      <c r="BJ13" s="1094"/>
      <c r="BK13" s="1094"/>
      <c r="BL13" s="1094"/>
      <c r="BM13" s="1094"/>
      <c r="BN13" s="1094"/>
      <c r="BO13" s="1094"/>
      <c r="BP13" s="1094"/>
      <c r="BQ13" s="1094"/>
      <c r="BR13" s="1094"/>
      <c r="BS13" s="1094"/>
      <c r="BT13" s="1094"/>
      <c r="BU13" s="1094"/>
      <c r="BV13" s="1094"/>
      <c r="BW13" s="1094"/>
      <c r="BX13" s="1094"/>
      <c r="BY13" s="1094"/>
      <c r="BZ13" s="1094"/>
      <c r="CA13" s="1094"/>
      <c r="CB13" s="1094"/>
      <c r="CC13" s="1094"/>
      <c r="CD13" s="1094"/>
      <c r="CE13" s="1094"/>
      <c r="CF13" s="1094"/>
      <c r="CG13" s="1094"/>
      <c r="CH13" s="1094"/>
      <c r="CI13" s="1094"/>
      <c r="CJ13" s="1094"/>
      <c r="CK13" s="1094"/>
      <c r="CL13" s="1094"/>
      <c r="CM13" s="1094"/>
      <c r="CN13" s="1094"/>
      <c r="CO13" s="1094"/>
      <c r="CP13" s="1094"/>
      <c r="CQ13" s="1094"/>
      <c r="CR13" s="1094"/>
      <c r="CS13" s="1094"/>
      <c r="CT13" s="1094"/>
      <c r="CU13" s="1094"/>
      <c r="CV13" s="1094"/>
      <c r="CW13" s="1094"/>
      <c r="CX13" s="1094"/>
      <c r="CY13" s="1094"/>
      <c r="CZ13" s="1094"/>
      <c r="DA13" s="1094"/>
      <c r="DB13" s="1094"/>
      <c r="DC13" s="1094"/>
      <c r="DD13" s="1094"/>
      <c r="DE13" s="1094"/>
      <c r="DF13" s="1094"/>
      <c r="DG13" s="1094"/>
      <c r="DH13" s="1094"/>
      <c r="DI13" s="1094"/>
      <c r="DJ13" s="1094"/>
      <c r="DK13" s="1094"/>
      <c r="DL13" s="1094"/>
      <c r="DM13" s="1094"/>
      <c r="DN13" s="1094"/>
      <c r="DO13" s="1094"/>
      <c r="DP13" s="1094"/>
      <c r="DQ13" s="1094"/>
      <c r="DR13" s="1094"/>
      <c r="DS13" s="1094"/>
      <c r="DT13" s="1094"/>
      <c r="DU13" s="1094"/>
      <c r="DV13" s="1094"/>
      <c r="DW13" s="1094"/>
      <c r="DX13" s="1094"/>
      <c r="DY13" s="1094"/>
      <c r="DZ13" s="1094"/>
      <c r="EA13" s="1094"/>
      <c r="EB13" s="1094"/>
      <c r="EC13" s="1094"/>
      <c r="ED13" s="1094"/>
      <c r="EE13" s="1094"/>
      <c r="EF13" s="1094"/>
      <c r="EG13" s="1094"/>
      <c r="EH13" s="1094"/>
      <c r="EI13" s="1094"/>
      <c r="EJ13" s="1094"/>
      <c r="EK13" s="1094"/>
      <c r="EL13" s="1094"/>
      <c r="EM13" s="1094"/>
      <c r="EN13" s="1094"/>
      <c r="EO13" s="1094"/>
      <c r="EP13" s="1094"/>
      <c r="EQ13" s="1094"/>
      <c r="ER13" s="1094"/>
      <c r="ES13" s="1094"/>
      <c r="ET13" s="1094"/>
      <c r="EU13" s="1094"/>
      <c r="EV13" s="1094"/>
      <c r="EW13" s="1094"/>
      <c r="EX13" s="1094"/>
      <c r="EY13" s="1094"/>
      <c r="EZ13" s="1094"/>
      <c r="FA13" s="1094"/>
      <c r="FB13" s="1094"/>
      <c r="FC13" s="1094"/>
      <c r="FD13" s="1094"/>
      <c r="FE13" s="1094"/>
    </row>
    <row r="14" spans="1:16371" s="1095" customFormat="1" ht="13.8">
      <c r="A14" s="281" t="s">
        <v>7462</v>
      </c>
      <c r="B14" s="281" t="s">
        <v>7493</v>
      </c>
      <c r="C14" s="801">
        <v>2</v>
      </c>
      <c r="D14" s="801">
        <v>0</v>
      </c>
      <c r="E14" s="292">
        <v>31955.25</v>
      </c>
      <c r="F14" s="292">
        <v>31955.25</v>
      </c>
      <c r="G14" s="1094"/>
      <c r="H14" s="1094"/>
      <c r="I14" s="1094"/>
      <c r="J14" s="1094"/>
      <c r="K14" s="1094"/>
      <c r="L14" s="1094"/>
      <c r="M14" s="1094"/>
      <c r="N14" s="1094"/>
      <c r="O14" s="1094"/>
      <c r="P14" s="1094"/>
      <c r="Q14" s="1094"/>
      <c r="R14" s="1094"/>
      <c r="S14" s="1094"/>
      <c r="T14" s="1094"/>
      <c r="U14" s="1094"/>
      <c r="V14" s="1094"/>
      <c r="W14" s="1094"/>
      <c r="X14" s="1094"/>
      <c r="Y14" s="1094"/>
      <c r="Z14" s="1094"/>
      <c r="AA14" s="1094"/>
      <c r="AB14" s="1094"/>
      <c r="AC14" s="1094"/>
      <c r="AD14" s="1094"/>
      <c r="AE14" s="1094"/>
      <c r="AF14" s="1094"/>
      <c r="AG14" s="1094"/>
      <c r="AH14" s="1094"/>
      <c r="AI14" s="1094"/>
      <c r="AJ14" s="1094"/>
      <c r="AK14" s="1094"/>
      <c r="AL14" s="1094"/>
      <c r="AM14" s="1094"/>
      <c r="AN14" s="1094"/>
      <c r="AO14" s="1094"/>
      <c r="AP14" s="1094"/>
      <c r="AQ14" s="1094"/>
      <c r="AR14" s="1094"/>
      <c r="AS14" s="1094"/>
      <c r="AT14" s="1094"/>
      <c r="AU14" s="1094"/>
      <c r="AV14" s="1094"/>
      <c r="AW14" s="1094"/>
      <c r="AX14" s="1094"/>
      <c r="AY14" s="1094"/>
      <c r="AZ14" s="1094"/>
      <c r="BA14" s="1094"/>
      <c r="BB14" s="1094"/>
      <c r="BC14" s="1094"/>
      <c r="BD14" s="1094"/>
      <c r="BE14" s="1094"/>
      <c r="BF14" s="1094"/>
      <c r="BG14" s="1094"/>
      <c r="BH14" s="1094"/>
      <c r="BI14" s="1094"/>
      <c r="BJ14" s="1094"/>
      <c r="BK14" s="1094"/>
      <c r="BL14" s="1094"/>
      <c r="BM14" s="1094"/>
      <c r="BN14" s="1094"/>
      <c r="BO14" s="1094"/>
      <c r="BP14" s="1094"/>
      <c r="BQ14" s="1094"/>
      <c r="BR14" s="1094"/>
      <c r="BS14" s="1094"/>
      <c r="BT14" s="1094"/>
      <c r="BU14" s="1094"/>
      <c r="BV14" s="1094"/>
      <c r="BW14" s="1094"/>
      <c r="BX14" s="1094"/>
      <c r="BY14" s="1094"/>
      <c r="BZ14" s="1094"/>
      <c r="CA14" s="1094"/>
      <c r="CB14" s="1094"/>
      <c r="CC14" s="1094"/>
      <c r="CD14" s="1094"/>
      <c r="CE14" s="1094"/>
      <c r="CF14" s="1094"/>
      <c r="CG14" s="1094"/>
      <c r="CH14" s="1094"/>
      <c r="CI14" s="1094"/>
      <c r="CJ14" s="1094"/>
      <c r="CK14" s="1094"/>
      <c r="CL14" s="1094"/>
      <c r="CM14" s="1094"/>
      <c r="CN14" s="1094"/>
      <c r="CO14" s="1094"/>
      <c r="CP14" s="1094"/>
      <c r="CQ14" s="1094"/>
      <c r="CR14" s="1094"/>
      <c r="CS14" s="1094"/>
      <c r="CT14" s="1094"/>
      <c r="CU14" s="1094"/>
      <c r="CV14" s="1094"/>
      <c r="CW14" s="1094"/>
      <c r="CX14" s="1094"/>
      <c r="CY14" s="1094"/>
      <c r="CZ14" s="1094"/>
      <c r="DA14" s="1094"/>
      <c r="DB14" s="1094"/>
      <c r="DC14" s="1094"/>
      <c r="DD14" s="1094"/>
      <c r="DE14" s="1094"/>
      <c r="DF14" s="1094"/>
      <c r="DG14" s="1094"/>
      <c r="DH14" s="1094"/>
      <c r="DI14" s="1094"/>
      <c r="DJ14" s="1094"/>
      <c r="DK14" s="1094"/>
      <c r="DL14" s="1094"/>
      <c r="DM14" s="1094"/>
      <c r="DN14" s="1094"/>
      <c r="DO14" s="1094"/>
      <c r="DP14" s="1094"/>
      <c r="DQ14" s="1094"/>
      <c r="DR14" s="1094"/>
      <c r="DS14" s="1094"/>
      <c r="DT14" s="1094"/>
      <c r="DU14" s="1094"/>
      <c r="DV14" s="1094"/>
      <c r="DW14" s="1094"/>
      <c r="DX14" s="1094"/>
      <c r="DY14" s="1094"/>
      <c r="DZ14" s="1094"/>
      <c r="EA14" s="1094"/>
      <c r="EB14" s="1094"/>
      <c r="EC14" s="1094"/>
      <c r="ED14" s="1094"/>
      <c r="EE14" s="1094"/>
      <c r="EF14" s="1094"/>
      <c r="EG14" s="1094"/>
      <c r="EH14" s="1094"/>
      <c r="EI14" s="1094"/>
      <c r="EJ14" s="1094"/>
      <c r="EK14" s="1094"/>
      <c r="EL14" s="1094"/>
      <c r="EM14" s="1094"/>
      <c r="EN14" s="1094"/>
      <c r="EO14" s="1094"/>
      <c r="EP14" s="1094"/>
      <c r="EQ14" s="1094"/>
      <c r="ER14" s="1094"/>
      <c r="ES14" s="1094"/>
      <c r="ET14" s="1094"/>
      <c r="EU14" s="1094"/>
      <c r="EV14" s="1094"/>
      <c r="EW14" s="1094"/>
      <c r="EX14" s="1094"/>
      <c r="EY14" s="1094"/>
      <c r="EZ14" s="1094"/>
      <c r="FA14" s="1094"/>
      <c r="FB14" s="1094"/>
      <c r="FC14" s="1094"/>
      <c r="FD14" s="1094"/>
      <c r="FE14" s="1094"/>
    </row>
    <row r="15" spans="1:16371" s="1095" customFormat="1" ht="13.8">
      <c r="A15" s="281" t="s">
        <v>7463</v>
      </c>
      <c r="B15" s="281" t="s">
        <v>4372</v>
      </c>
      <c r="C15" s="801">
        <v>12</v>
      </c>
      <c r="D15" s="801">
        <v>0</v>
      </c>
      <c r="E15" s="292">
        <v>22655</v>
      </c>
      <c r="F15" s="292">
        <v>22655</v>
      </c>
      <c r="G15" s="1094"/>
      <c r="H15" s="1094"/>
      <c r="I15" s="1094"/>
      <c r="J15" s="1094"/>
      <c r="K15" s="1094"/>
      <c r="L15" s="1094"/>
      <c r="M15" s="1094"/>
      <c r="N15" s="1094"/>
      <c r="O15" s="1094"/>
      <c r="P15" s="1094"/>
      <c r="Q15" s="1094"/>
      <c r="R15" s="1094"/>
      <c r="S15" s="1094"/>
      <c r="T15" s="1094"/>
      <c r="U15" s="1094"/>
      <c r="V15" s="1094"/>
      <c r="W15" s="1094"/>
      <c r="X15" s="1094"/>
      <c r="Y15" s="1094"/>
      <c r="Z15" s="1094"/>
      <c r="AA15" s="1094"/>
      <c r="AB15" s="1094"/>
      <c r="AC15" s="1094"/>
      <c r="AD15" s="1094"/>
      <c r="AE15" s="1094"/>
      <c r="AF15" s="1094"/>
      <c r="AG15" s="1094"/>
      <c r="AH15" s="1094"/>
      <c r="AI15" s="1094"/>
      <c r="AJ15" s="1094"/>
      <c r="AK15" s="1094"/>
      <c r="AL15" s="1094"/>
      <c r="AM15" s="1094"/>
      <c r="AN15" s="1094"/>
      <c r="AO15" s="1094"/>
      <c r="AP15" s="1094"/>
      <c r="AQ15" s="1094"/>
      <c r="AR15" s="1094"/>
      <c r="AS15" s="1094"/>
      <c r="AT15" s="1094"/>
      <c r="AU15" s="1094"/>
      <c r="AV15" s="1094"/>
      <c r="AW15" s="1094"/>
      <c r="AX15" s="1094"/>
      <c r="AY15" s="1094"/>
      <c r="AZ15" s="1094"/>
      <c r="BA15" s="1094"/>
      <c r="BB15" s="1094"/>
      <c r="BC15" s="1094"/>
      <c r="BD15" s="1094"/>
      <c r="BE15" s="1094"/>
      <c r="BF15" s="1094"/>
      <c r="BG15" s="1094"/>
      <c r="BH15" s="1094"/>
      <c r="BI15" s="1094"/>
      <c r="BJ15" s="1094"/>
      <c r="BK15" s="1094"/>
      <c r="BL15" s="1094"/>
      <c r="BM15" s="1094"/>
      <c r="BN15" s="1094"/>
      <c r="BO15" s="1094"/>
      <c r="BP15" s="1094"/>
      <c r="BQ15" s="1094"/>
      <c r="BR15" s="1094"/>
      <c r="BS15" s="1094"/>
      <c r="BT15" s="1094"/>
      <c r="BU15" s="1094"/>
      <c r="BV15" s="1094"/>
      <c r="BW15" s="1094"/>
      <c r="BX15" s="1094"/>
      <c r="BY15" s="1094"/>
      <c r="BZ15" s="1094"/>
      <c r="CA15" s="1094"/>
      <c r="CB15" s="1094"/>
      <c r="CC15" s="1094"/>
      <c r="CD15" s="1094"/>
      <c r="CE15" s="1094"/>
      <c r="CF15" s="1094"/>
      <c r="CG15" s="1094"/>
      <c r="CH15" s="1094"/>
      <c r="CI15" s="1094"/>
      <c r="CJ15" s="1094"/>
      <c r="CK15" s="1094"/>
      <c r="CL15" s="1094"/>
      <c r="CM15" s="1094"/>
      <c r="CN15" s="1094"/>
      <c r="CO15" s="1094"/>
      <c r="CP15" s="1094"/>
      <c r="CQ15" s="1094"/>
      <c r="CR15" s="1094"/>
      <c r="CS15" s="1094"/>
      <c r="CT15" s="1094"/>
      <c r="CU15" s="1094"/>
      <c r="CV15" s="1094"/>
      <c r="CW15" s="1094"/>
      <c r="CX15" s="1094"/>
      <c r="CY15" s="1094"/>
      <c r="CZ15" s="1094"/>
      <c r="DA15" s="1094"/>
      <c r="DB15" s="1094"/>
      <c r="DC15" s="1094"/>
      <c r="DD15" s="1094"/>
      <c r="DE15" s="1094"/>
      <c r="DF15" s="1094"/>
      <c r="DG15" s="1094"/>
      <c r="DH15" s="1094"/>
      <c r="DI15" s="1094"/>
      <c r="DJ15" s="1094"/>
      <c r="DK15" s="1094"/>
      <c r="DL15" s="1094"/>
      <c r="DM15" s="1094"/>
      <c r="DN15" s="1094"/>
      <c r="DO15" s="1094"/>
      <c r="DP15" s="1094"/>
      <c r="DQ15" s="1094"/>
      <c r="DR15" s="1094"/>
      <c r="DS15" s="1094"/>
      <c r="DT15" s="1094"/>
      <c r="DU15" s="1094"/>
      <c r="DV15" s="1094"/>
      <c r="DW15" s="1094"/>
      <c r="DX15" s="1094"/>
      <c r="DY15" s="1094"/>
      <c r="DZ15" s="1094"/>
      <c r="EA15" s="1094"/>
      <c r="EB15" s="1094"/>
      <c r="EC15" s="1094"/>
      <c r="ED15" s="1094"/>
      <c r="EE15" s="1094"/>
      <c r="EF15" s="1094"/>
      <c r="EG15" s="1094"/>
      <c r="EH15" s="1094"/>
      <c r="EI15" s="1094"/>
      <c r="EJ15" s="1094"/>
      <c r="EK15" s="1094"/>
      <c r="EL15" s="1094"/>
      <c r="EM15" s="1094"/>
      <c r="EN15" s="1094"/>
      <c r="EO15" s="1094"/>
      <c r="EP15" s="1094"/>
      <c r="EQ15" s="1094"/>
      <c r="ER15" s="1094"/>
      <c r="ES15" s="1094"/>
      <c r="ET15" s="1094"/>
      <c r="EU15" s="1094"/>
      <c r="EV15" s="1094"/>
      <c r="EW15" s="1094"/>
      <c r="EX15" s="1094"/>
      <c r="EY15" s="1094"/>
      <c r="EZ15" s="1094"/>
      <c r="FA15" s="1094"/>
      <c r="FB15" s="1094"/>
      <c r="FC15" s="1094"/>
      <c r="FD15" s="1094"/>
      <c r="FE15" s="1094"/>
    </row>
    <row r="16" spans="1:16371" s="49" customFormat="1" ht="15" customHeight="1">
      <c r="A16" s="760" t="s">
        <v>529</v>
      </c>
      <c r="B16" s="533" t="s">
        <v>4209</v>
      </c>
      <c r="C16" s="1006">
        <f>SUM(C12:C15)</f>
        <v>18</v>
      </c>
      <c r="D16" s="1096">
        <f>SUM(D12:D15)</f>
        <v>0</v>
      </c>
      <c r="E16" s="762" t="s">
        <v>529</v>
      </c>
      <c r="F16" s="762" t="s">
        <v>529</v>
      </c>
    </row>
    <row r="17" spans="1:163" s="1038" customFormat="1">
      <c r="A17" s="347"/>
      <c r="B17" s="1082"/>
      <c r="C17" s="1076"/>
      <c r="D17" s="1076"/>
      <c r="E17" s="1083"/>
      <c r="F17" s="1083"/>
      <c r="G17" s="1037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7"/>
      <c r="AB17" s="1037"/>
      <c r="AC17" s="1037"/>
      <c r="AD17" s="1037"/>
      <c r="AE17" s="1037"/>
      <c r="AF17" s="1037"/>
      <c r="AG17" s="1037"/>
      <c r="AH17" s="1037"/>
      <c r="AI17" s="1037"/>
      <c r="AJ17" s="1037"/>
      <c r="AK17" s="1037"/>
      <c r="AL17" s="1037"/>
      <c r="AM17" s="1037"/>
      <c r="AN17" s="1037"/>
      <c r="AO17" s="1037"/>
      <c r="AP17" s="1037"/>
      <c r="AQ17" s="1037"/>
      <c r="AR17" s="1037"/>
      <c r="AS17" s="1037"/>
      <c r="AT17" s="1037"/>
      <c r="AU17" s="1037"/>
      <c r="AV17" s="1037"/>
      <c r="AW17" s="1037"/>
      <c r="AX17" s="1037"/>
      <c r="AY17" s="1037"/>
      <c r="AZ17" s="1037"/>
      <c r="BA17" s="1037"/>
      <c r="BB17" s="1037"/>
      <c r="BC17" s="1037"/>
      <c r="BD17" s="1037"/>
      <c r="BE17" s="1037"/>
      <c r="BF17" s="1037"/>
      <c r="BG17" s="1037"/>
      <c r="BH17" s="1037"/>
      <c r="BI17" s="1037"/>
      <c r="BJ17" s="1037"/>
      <c r="BK17" s="1037"/>
      <c r="BL17" s="1037"/>
      <c r="BM17" s="1037"/>
      <c r="BN17" s="1037"/>
      <c r="BO17" s="1037"/>
      <c r="BP17" s="1037"/>
      <c r="BQ17" s="1037"/>
      <c r="BR17" s="1037"/>
      <c r="BS17" s="1037"/>
      <c r="BT17" s="1037"/>
      <c r="BU17" s="1037"/>
      <c r="BV17" s="1037"/>
      <c r="BW17" s="1037"/>
      <c r="BX17" s="1037"/>
      <c r="BY17" s="1037"/>
      <c r="BZ17" s="1037"/>
      <c r="CA17" s="1037"/>
      <c r="CB17" s="1037"/>
      <c r="CC17" s="1037"/>
      <c r="CD17" s="1037"/>
      <c r="CE17" s="1037"/>
      <c r="CF17" s="1037"/>
      <c r="CG17" s="1037"/>
      <c r="CH17" s="1037"/>
      <c r="CI17" s="1037"/>
      <c r="CJ17" s="1037"/>
      <c r="CK17" s="1037"/>
      <c r="CL17" s="1037"/>
      <c r="CM17" s="1037"/>
      <c r="CN17" s="1037"/>
      <c r="CO17" s="1037"/>
      <c r="CP17" s="1037"/>
      <c r="CQ17" s="1037"/>
      <c r="CR17" s="1037"/>
      <c r="CS17" s="1037"/>
      <c r="CT17" s="1037"/>
      <c r="CU17" s="1037"/>
      <c r="CV17" s="1037"/>
      <c r="CW17" s="1037"/>
      <c r="CX17" s="1037"/>
      <c r="CY17" s="1037"/>
      <c r="CZ17" s="1037"/>
      <c r="DA17" s="1037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7"/>
      <c r="DN17" s="1037"/>
      <c r="DO17" s="1037"/>
      <c r="DP17" s="1037"/>
      <c r="DQ17" s="1037"/>
      <c r="DR17" s="1037"/>
      <c r="DS17" s="1037"/>
      <c r="DT17" s="1037"/>
      <c r="DU17" s="1037"/>
      <c r="DV17" s="1037"/>
      <c r="DW17" s="1037"/>
      <c r="DX17" s="1037"/>
      <c r="DY17" s="1037"/>
      <c r="DZ17" s="1037"/>
      <c r="EA17" s="1037"/>
      <c r="EB17" s="1037"/>
      <c r="EC17" s="1037"/>
      <c r="ED17" s="1037"/>
      <c r="EE17" s="1037"/>
      <c r="EF17" s="1037"/>
      <c r="EG17" s="1037"/>
      <c r="EH17" s="1037"/>
      <c r="EI17" s="1037"/>
      <c r="EJ17" s="1037"/>
      <c r="EK17" s="1037"/>
      <c r="EL17" s="1037"/>
      <c r="EM17" s="1037"/>
      <c r="EN17" s="1037"/>
      <c r="EO17" s="1037"/>
      <c r="EP17" s="1037"/>
      <c r="EQ17" s="1037"/>
      <c r="ER17" s="1037"/>
      <c r="ES17" s="1037"/>
      <c r="ET17" s="1037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</row>
    <row r="18" spans="1:163" s="1038" customFormat="1">
      <c r="A18" s="1256" t="s">
        <v>4103</v>
      </c>
      <c r="B18" s="1256" t="s">
        <v>4103</v>
      </c>
      <c r="C18" s="1076"/>
      <c r="D18" s="1076"/>
      <c r="E18" s="1083"/>
      <c r="F18" s="1083"/>
      <c r="G18" s="1037"/>
      <c r="H18" s="1037"/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7"/>
      <c r="AB18" s="1037"/>
      <c r="AC18" s="1037"/>
      <c r="AD18" s="1037"/>
      <c r="AE18" s="1037"/>
      <c r="AF18" s="1037"/>
      <c r="AG18" s="1037"/>
      <c r="AH18" s="1037"/>
      <c r="AI18" s="1037"/>
      <c r="AJ18" s="1037"/>
      <c r="AK18" s="1037"/>
      <c r="AL18" s="1037"/>
      <c r="AM18" s="1037"/>
      <c r="AN18" s="1037"/>
      <c r="AO18" s="1037"/>
      <c r="AP18" s="1037"/>
      <c r="AQ18" s="1037"/>
      <c r="AR18" s="1037"/>
      <c r="AS18" s="1037"/>
      <c r="AT18" s="1037"/>
      <c r="AU18" s="1037"/>
      <c r="AV18" s="1037"/>
      <c r="AW18" s="1037"/>
      <c r="AX18" s="1037"/>
      <c r="AY18" s="1037"/>
      <c r="AZ18" s="1037"/>
      <c r="BA18" s="1037"/>
      <c r="BB18" s="1037"/>
      <c r="BC18" s="1037"/>
      <c r="BD18" s="1037"/>
      <c r="BE18" s="1037"/>
      <c r="BF18" s="1037"/>
      <c r="BG18" s="1037"/>
      <c r="BH18" s="1037"/>
      <c r="BI18" s="1037"/>
      <c r="BJ18" s="1037"/>
      <c r="BK18" s="1037"/>
      <c r="BL18" s="1037"/>
      <c r="BM18" s="1037"/>
      <c r="BN18" s="1037"/>
      <c r="BO18" s="1037"/>
      <c r="BP18" s="1037"/>
      <c r="BQ18" s="1037"/>
      <c r="BR18" s="1037"/>
      <c r="BS18" s="1037"/>
      <c r="BT18" s="1037"/>
      <c r="BU18" s="1037"/>
      <c r="BV18" s="1037"/>
      <c r="BW18" s="1037"/>
      <c r="BX18" s="1037"/>
      <c r="BY18" s="1037"/>
      <c r="BZ18" s="1037"/>
      <c r="CA18" s="1037"/>
      <c r="CB18" s="1037"/>
      <c r="CC18" s="1037"/>
      <c r="CD18" s="1037"/>
      <c r="CE18" s="1037"/>
      <c r="CF18" s="1037"/>
      <c r="CG18" s="1037"/>
      <c r="CH18" s="1037"/>
      <c r="CI18" s="1037"/>
      <c r="CJ18" s="1037"/>
      <c r="CK18" s="1037"/>
      <c r="CL18" s="1037"/>
      <c r="CM18" s="1037"/>
      <c r="CN18" s="1037"/>
      <c r="CO18" s="1037"/>
      <c r="CP18" s="1037"/>
      <c r="CQ18" s="1037"/>
      <c r="CR18" s="1037"/>
      <c r="CS18" s="1037"/>
      <c r="CT18" s="1037"/>
      <c r="CU18" s="1037"/>
      <c r="CV18" s="1037"/>
      <c r="CW18" s="1037"/>
      <c r="CX18" s="1037"/>
      <c r="CY18" s="1037"/>
      <c r="CZ18" s="1037"/>
      <c r="DA18" s="1037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7"/>
      <c r="DN18" s="1037"/>
      <c r="DO18" s="1037"/>
      <c r="DP18" s="1037"/>
      <c r="DQ18" s="1037"/>
      <c r="DR18" s="1037"/>
      <c r="DS18" s="1037"/>
      <c r="DT18" s="1037"/>
      <c r="DU18" s="1037"/>
      <c r="DV18" s="1037"/>
      <c r="DW18" s="1037"/>
      <c r="DX18" s="1037"/>
      <c r="DY18" s="1037"/>
      <c r="DZ18" s="1037"/>
      <c r="EA18" s="1037"/>
      <c r="EB18" s="1037"/>
      <c r="EC18" s="1037"/>
      <c r="ED18" s="1037"/>
      <c r="EE18" s="1037"/>
      <c r="EF18" s="1037"/>
      <c r="EG18" s="1037"/>
      <c r="EH18" s="1037"/>
      <c r="EI18" s="1037"/>
      <c r="EJ18" s="1037"/>
      <c r="EK18" s="1037"/>
      <c r="EL18" s="1037"/>
      <c r="EM18" s="1037"/>
      <c r="EN18" s="1037"/>
      <c r="EO18" s="1037"/>
      <c r="EP18" s="1037"/>
      <c r="EQ18" s="1037"/>
      <c r="ER18" s="1037"/>
      <c r="ES18" s="1037"/>
      <c r="ET18" s="1037"/>
      <c r="EU18" s="1037"/>
      <c r="EV18" s="1037"/>
      <c r="EW18" s="1037"/>
      <c r="EX18" s="1037"/>
      <c r="EY18" s="1037"/>
      <c r="EZ18" s="1037"/>
      <c r="FA18" s="1037"/>
      <c r="FB18" s="1037"/>
      <c r="FC18" s="1037"/>
      <c r="FD18" s="1037"/>
      <c r="FE18" s="1037"/>
      <c r="FF18" s="1037"/>
      <c r="FG18" s="1037"/>
    </row>
    <row r="19" spans="1:163" s="1080" customFormat="1" ht="13.8">
      <c r="A19" s="281" t="s">
        <v>6801</v>
      </c>
      <c r="B19" s="281" t="s">
        <v>6956</v>
      </c>
      <c r="C19" s="801">
        <v>2</v>
      </c>
      <c r="D19" s="801">
        <v>0</v>
      </c>
      <c r="E19" s="292">
        <v>11125.25</v>
      </c>
      <c r="F19" s="292">
        <v>11322.85</v>
      </c>
      <c r="G19" s="1008"/>
      <c r="H19" s="1008"/>
      <c r="I19" s="1008"/>
      <c r="J19" s="1008"/>
      <c r="K19" s="1008"/>
      <c r="L19" s="1008"/>
      <c r="M19" s="1008"/>
      <c r="N19" s="1008"/>
      <c r="O19" s="1008"/>
      <c r="P19" s="1008"/>
      <c r="Q19" s="1008"/>
      <c r="R19" s="1008"/>
      <c r="S19" s="1008"/>
      <c r="T19" s="1008"/>
      <c r="U19" s="1008"/>
      <c r="V19" s="1008"/>
      <c r="W19" s="1008"/>
      <c r="X19" s="1008"/>
      <c r="Y19" s="1008"/>
      <c r="Z19" s="1008"/>
      <c r="AA19" s="1008"/>
      <c r="AB19" s="1008"/>
      <c r="AC19" s="1008"/>
      <c r="AD19" s="1008"/>
      <c r="AE19" s="1008"/>
      <c r="AF19" s="1008"/>
      <c r="AG19" s="1008"/>
      <c r="AH19" s="1008"/>
      <c r="AI19" s="1008"/>
      <c r="AJ19" s="1008"/>
      <c r="AK19" s="1008"/>
      <c r="AL19" s="1008"/>
      <c r="AM19" s="1008"/>
      <c r="AN19" s="1008"/>
      <c r="AO19" s="1008"/>
      <c r="AP19" s="1008"/>
      <c r="AQ19" s="1008"/>
      <c r="AR19" s="1008"/>
      <c r="AS19" s="1008"/>
      <c r="AT19" s="1008"/>
      <c r="AU19" s="1008"/>
      <c r="AV19" s="1008"/>
      <c r="AW19" s="1008"/>
      <c r="AX19" s="1008"/>
      <c r="AY19" s="1008"/>
      <c r="AZ19" s="1008"/>
      <c r="BA19" s="1008"/>
      <c r="BB19" s="1008"/>
      <c r="BC19" s="1008"/>
      <c r="BD19" s="1008"/>
      <c r="BE19" s="1008"/>
      <c r="BF19" s="1008"/>
      <c r="BG19" s="1008"/>
      <c r="BH19" s="1008"/>
      <c r="BI19" s="1008"/>
      <c r="BJ19" s="1008"/>
      <c r="BK19" s="1008"/>
      <c r="BL19" s="1008"/>
      <c r="BM19" s="1008"/>
      <c r="BN19" s="1008"/>
      <c r="BO19" s="1008"/>
      <c r="BP19" s="1008"/>
      <c r="BQ19" s="1008"/>
      <c r="BR19" s="1008"/>
      <c r="BS19" s="1008"/>
      <c r="BT19" s="1008"/>
      <c r="BU19" s="1008"/>
      <c r="BV19" s="1008"/>
      <c r="BW19" s="1008"/>
      <c r="BX19" s="1008"/>
      <c r="BY19" s="1008"/>
      <c r="BZ19" s="1008"/>
      <c r="CA19" s="1008"/>
      <c r="CB19" s="1008"/>
      <c r="CC19" s="1008"/>
      <c r="CD19" s="1008"/>
      <c r="CE19" s="1008"/>
      <c r="CF19" s="1008"/>
      <c r="CG19" s="1008"/>
      <c r="CH19" s="1008"/>
      <c r="CI19" s="1008"/>
      <c r="CJ19" s="1008"/>
      <c r="CK19" s="1008"/>
      <c r="CL19" s="1008"/>
      <c r="CM19" s="1008"/>
      <c r="CN19" s="1008"/>
      <c r="CO19" s="1008"/>
      <c r="CP19" s="1008"/>
      <c r="CQ19" s="1008"/>
      <c r="CR19" s="1008"/>
      <c r="CS19" s="1008"/>
      <c r="CT19" s="1008"/>
      <c r="CU19" s="1008"/>
      <c r="CV19" s="1008"/>
      <c r="CW19" s="1008"/>
      <c r="CX19" s="1008"/>
      <c r="CY19" s="1008"/>
      <c r="CZ19" s="1008"/>
      <c r="DA19" s="1008"/>
      <c r="DB19" s="1008"/>
      <c r="DC19" s="1008"/>
      <c r="DD19" s="1008"/>
      <c r="DE19" s="1008"/>
      <c r="DF19" s="1008"/>
      <c r="DG19" s="1008"/>
      <c r="DH19" s="1008"/>
      <c r="DI19" s="1008"/>
      <c r="DJ19" s="1008"/>
      <c r="DK19" s="1008"/>
      <c r="DL19" s="1008"/>
      <c r="DM19" s="1008"/>
      <c r="DN19" s="1008"/>
      <c r="DO19" s="1008"/>
      <c r="DP19" s="1008"/>
      <c r="DQ19" s="1008"/>
      <c r="DR19" s="1008"/>
      <c r="DS19" s="1008"/>
      <c r="DT19" s="1008"/>
      <c r="DU19" s="1008"/>
      <c r="DV19" s="1008"/>
      <c r="DW19" s="1008"/>
      <c r="DX19" s="1008"/>
      <c r="DY19" s="1008"/>
      <c r="DZ19" s="1008"/>
      <c r="EA19" s="1008"/>
      <c r="EB19" s="1008"/>
      <c r="EC19" s="1008"/>
      <c r="ED19" s="1008"/>
      <c r="EE19" s="1008"/>
      <c r="EF19" s="1008"/>
      <c r="EG19" s="1008"/>
      <c r="EH19" s="1008"/>
      <c r="EI19" s="1008"/>
      <c r="EJ19" s="1008"/>
      <c r="EK19" s="1008"/>
      <c r="EL19" s="1008"/>
      <c r="EM19" s="1008"/>
      <c r="EN19" s="1008"/>
      <c r="EO19" s="1008"/>
      <c r="EP19" s="1008"/>
      <c r="EQ19" s="1008"/>
      <c r="ER19" s="1008"/>
      <c r="ES19" s="1008"/>
      <c r="ET19" s="1008"/>
      <c r="EU19" s="1008"/>
      <c r="EV19" s="1008"/>
      <c r="EW19" s="1008"/>
      <c r="EX19" s="1008"/>
      <c r="EY19" s="1008"/>
      <c r="EZ19" s="1008"/>
      <c r="FA19" s="1008"/>
      <c r="FB19" s="1008"/>
      <c r="FC19" s="1008"/>
      <c r="FD19" s="1008"/>
      <c r="FE19" s="1008"/>
    </row>
    <row r="20" spans="1:163" s="1080" customFormat="1" ht="13.8">
      <c r="A20" s="281" t="s">
        <v>6805</v>
      </c>
      <c r="B20" s="281" t="s">
        <v>6704</v>
      </c>
      <c r="C20" s="801">
        <v>5</v>
      </c>
      <c r="D20" s="801">
        <v>0</v>
      </c>
      <c r="E20" s="292">
        <v>10061.450000000001</v>
      </c>
      <c r="F20" s="292">
        <v>10252.85</v>
      </c>
      <c r="G20" s="1008"/>
      <c r="H20" s="1008"/>
      <c r="I20" s="1008"/>
      <c r="J20" s="1008"/>
      <c r="K20" s="1008"/>
      <c r="L20" s="1008"/>
      <c r="M20" s="1008"/>
      <c r="N20" s="1008"/>
      <c r="O20" s="1008"/>
      <c r="P20" s="1008"/>
      <c r="Q20" s="1008"/>
      <c r="R20" s="1008"/>
      <c r="S20" s="1008"/>
      <c r="T20" s="1008"/>
      <c r="U20" s="1008"/>
      <c r="V20" s="1008"/>
      <c r="W20" s="1008"/>
      <c r="X20" s="1008"/>
      <c r="Y20" s="1008"/>
      <c r="Z20" s="1008"/>
      <c r="AA20" s="1008"/>
      <c r="AB20" s="1008"/>
      <c r="AC20" s="1008"/>
      <c r="AD20" s="1008"/>
      <c r="AE20" s="1008"/>
      <c r="AF20" s="1008"/>
      <c r="AG20" s="1008"/>
      <c r="AH20" s="1008"/>
      <c r="AI20" s="1008"/>
      <c r="AJ20" s="1008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8"/>
      <c r="BH20" s="1008"/>
      <c r="BI20" s="1008"/>
      <c r="BJ20" s="1008"/>
      <c r="BK20" s="1008"/>
      <c r="BL20" s="1008"/>
      <c r="BM20" s="1008"/>
      <c r="BN20" s="1008"/>
      <c r="BO20" s="1008"/>
      <c r="BP20" s="1008"/>
      <c r="BQ20" s="1008"/>
      <c r="BR20" s="1008"/>
      <c r="BS20" s="1008"/>
      <c r="BT20" s="1008"/>
      <c r="BU20" s="1008"/>
      <c r="BV20" s="1008"/>
      <c r="BW20" s="1008"/>
      <c r="BX20" s="1008"/>
      <c r="BY20" s="1008"/>
      <c r="BZ20" s="1008"/>
      <c r="CA20" s="1008"/>
      <c r="CB20" s="1008"/>
      <c r="CC20" s="1008"/>
      <c r="CD20" s="1008"/>
      <c r="CE20" s="1008"/>
      <c r="CF20" s="1008"/>
      <c r="CG20" s="1008"/>
      <c r="CH20" s="1008"/>
      <c r="CI20" s="1008"/>
      <c r="CJ20" s="1008"/>
      <c r="CK20" s="1008"/>
      <c r="CL20" s="1008"/>
      <c r="CM20" s="1008"/>
      <c r="CN20" s="1008"/>
      <c r="CO20" s="1008"/>
      <c r="CP20" s="1008"/>
      <c r="CQ20" s="1008"/>
      <c r="CR20" s="1008"/>
      <c r="CS20" s="1008"/>
      <c r="CT20" s="1008"/>
      <c r="CU20" s="1008"/>
      <c r="CV20" s="1008"/>
      <c r="CW20" s="1008"/>
      <c r="CX20" s="1008"/>
      <c r="CY20" s="1008"/>
      <c r="CZ20" s="1008"/>
      <c r="DA20" s="1008"/>
      <c r="DB20" s="1008"/>
      <c r="DC20" s="1008"/>
      <c r="DD20" s="1008"/>
      <c r="DE20" s="1008"/>
      <c r="DF20" s="1008"/>
      <c r="DG20" s="1008"/>
      <c r="DH20" s="1008"/>
      <c r="DI20" s="1008"/>
      <c r="DJ20" s="1008"/>
      <c r="DK20" s="1008"/>
      <c r="DL20" s="1008"/>
      <c r="DM20" s="1008"/>
      <c r="DN20" s="1008"/>
      <c r="DO20" s="1008"/>
      <c r="DP20" s="1008"/>
      <c r="DQ20" s="1008"/>
      <c r="DR20" s="1008"/>
      <c r="DS20" s="1008"/>
      <c r="DT20" s="1008"/>
      <c r="DU20" s="1008"/>
      <c r="DV20" s="1008"/>
      <c r="DW20" s="1008"/>
      <c r="DX20" s="1008"/>
      <c r="DY20" s="1008"/>
      <c r="DZ20" s="1008"/>
      <c r="EA20" s="1008"/>
      <c r="EB20" s="1008"/>
      <c r="EC20" s="1008"/>
      <c r="ED20" s="1008"/>
      <c r="EE20" s="1008"/>
      <c r="EF20" s="1008"/>
      <c r="EG20" s="1008"/>
      <c r="EH20" s="1008"/>
      <c r="EI20" s="1008"/>
      <c r="EJ20" s="1008"/>
      <c r="EK20" s="1008"/>
      <c r="EL20" s="1008"/>
      <c r="EM20" s="1008"/>
      <c r="EN20" s="1008"/>
      <c r="EO20" s="1008"/>
      <c r="EP20" s="1008"/>
      <c r="EQ20" s="1008"/>
      <c r="ER20" s="1008"/>
      <c r="ES20" s="1008"/>
      <c r="ET20" s="1008"/>
      <c r="EU20" s="1008"/>
      <c r="EV20" s="1008"/>
      <c r="EW20" s="1008"/>
      <c r="EX20" s="1008"/>
      <c r="EY20" s="1008"/>
      <c r="EZ20" s="1008"/>
      <c r="FA20" s="1008"/>
      <c r="FB20" s="1008"/>
      <c r="FC20" s="1008"/>
      <c r="FD20" s="1008"/>
      <c r="FE20" s="1008"/>
    </row>
    <row r="21" spans="1:163" s="1080" customFormat="1" ht="13.8">
      <c r="A21" s="281" t="s">
        <v>7465</v>
      </c>
      <c r="B21" s="281" t="s">
        <v>6944</v>
      </c>
      <c r="C21" s="801">
        <v>3</v>
      </c>
      <c r="D21" s="801">
        <v>0</v>
      </c>
      <c r="E21" s="292">
        <v>9567.4</v>
      </c>
      <c r="F21" s="292">
        <v>9755.4</v>
      </c>
      <c r="G21" s="1008"/>
      <c r="H21" s="1008"/>
      <c r="I21" s="1008"/>
      <c r="J21" s="1008"/>
      <c r="K21" s="1008"/>
      <c r="L21" s="1008"/>
      <c r="M21" s="1008"/>
      <c r="N21" s="1008"/>
      <c r="O21" s="1008"/>
      <c r="P21" s="1008"/>
      <c r="Q21" s="1008"/>
      <c r="R21" s="1008"/>
      <c r="S21" s="1008"/>
      <c r="T21" s="1008"/>
      <c r="U21" s="1008"/>
      <c r="V21" s="1008"/>
      <c r="W21" s="1008"/>
      <c r="X21" s="1008"/>
      <c r="Y21" s="1008"/>
      <c r="Z21" s="1008"/>
      <c r="AA21" s="1008"/>
      <c r="AB21" s="1008"/>
      <c r="AC21" s="1008"/>
      <c r="AD21" s="1008"/>
      <c r="AE21" s="1008"/>
      <c r="AF21" s="1008"/>
      <c r="AG21" s="1008"/>
      <c r="AH21" s="1008"/>
      <c r="AI21" s="1008"/>
      <c r="AJ21" s="1008"/>
      <c r="AK21" s="1008"/>
      <c r="AL21" s="1008"/>
      <c r="AM21" s="1008"/>
      <c r="AN21" s="1008"/>
      <c r="AO21" s="1008"/>
      <c r="AP21" s="1008"/>
      <c r="AQ21" s="1008"/>
      <c r="AR21" s="1008"/>
      <c r="AS21" s="1008"/>
      <c r="AT21" s="1008"/>
      <c r="AU21" s="1008"/>
      <c r="AV21" s="1008"/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8"/>
      <c r="BH21" s="1008"/>
      <c r="BI21" s="1008"/>
      <c r="BJ21" s="1008"/>
      <c r="BK21" s="1008"/>
      <c r="BL21" s="1008"/>
      <c r="BM21" s="1008"/>
      <c r="BN21" s="1008"/>
      <c r="BO21" s="1008"/>
      <c r="BP21" s="1008"/>
      <c r="BQ21" s="1008"/>
      <c r="BR21" s="1008"/>
      <c r="BS21" s="1008"/>
      <c r="BT21" s="1008"/>
      <c r="BU21" s="1008"/>
      <c r="BV21" s="1008"/>
      <c r="BW21" s="1008"/>
      <c r="BX21" s="1008"/>
      <c r="BY21" s="1008"/>
      <c r="BZ21" s="1008"/>
      <c r="CA21" s="1008"/>
      <c r="CB21" s="1008"/>
      <c r="CC21" s="1008"/>
      <c r="CD21" s="1008"/>
      <c r="CE21" s="1008"/>
      <c r="CF21" s="1008"/>
      <c r="CG21" s="1008"/>
      <c r="CH21" s="1008"/>
      <c r="CI21" s="1008"/>
      <c r="CJ21" s="1008"/>
      <c r="CK21" s="1008"/>
      <c r="CL21" s="1008"/>
      <c r="CM21" s="1008"/>
      <c r="CN21" s="1008"/>
      <c r="CO21" s="1008"/>
      <c r="CP21" s="1008"/>
      <c r="CQ21" s="1008"/>
      <c r="CR21" s="1008"/>
      <c r="CS21" s="1008"/>
      <c r="CT21" s="1008"/>
      <c r="CU21" s="1008"/>
      <c r="CV21" s="1008"/>
      <c r="CW21" s="1008"/>
      <c r="CX21" s="1008"/>
      <c r="CY21" s="1008"/>
      <c r="CZ21" s="1008"/>
      <c r="DA21" s="1008"/>
      <c r="DB21" s="1008"/>
      <c r="DC21" s="1008"/>
      <c r="DD21" s="1008"/>
      <c r="DE21" s="1008"/>
      <c r="DF21" s="1008"/>
      <c r="DG21" s="1008"/>
      <c r="DH21" s="1008"/>
      <c r="DI21" s="1008"/>
      <c r="DJ21" s="1008"/>
      <c r="DK21" s="1008"/>
      <c r="DL21" s="1008"/>
      <c r="DM21" s="1008"/>
      <c r="DN21" s="1008"/>
      <c r="DO21" s="1008"/>
      <c r="DP21" s="1008"/>
      <c r="DQ21" s="1008"/>
      <c r="DR21" s="1008"/>
      <c r="DS21" s="1008"/>
      <c r="DT21" s="1008"/>
      <c r="DU21" s="1008"/>
      <c r="DV21" s="1008"/>
      <c r="DW21" s="1008"/>
      <c r="DX21" s="1008"/>
      <c r="DY21" s="1008"/>
      <c r="DZ21" s="1008"/>
      <c r="EA21" s="1008"/>
      <c r="EB21" s="1008"/>
      <c r="EC21" s="1008"/>
      <c r="ED21" s="1008"/>
      <c r="EE21" s="1008"/>
      <c r="EF21" s="1008"/>
      <c r="EG21" s="1008"/>
      <c r="EH21" s="1008"/>
      <c r="EI21" s="1008"/>
      <c r="EJ21" s="1008"/>
      <c r="EK21" s="1008"/>
      <c r="EL21" s="1008"/>
      <c r="EM21" s="1008"/>
      <c r="EN21" s="1008"/>
      <c r="EO21" s="1008"/>
      <c r="EP21" s="1008"/>
      <c r="EQ21" s="1008"/>
      <c r="ER21" s="1008"/>
      <c r="ES21" s="1008"/>
      <c r="ET21" s="1008"/>
      <c r="EU21" s="1008"/>
      <c r="EV21" s="1008"/>
      <c r="EW21" s="1008"/>
      <c r="EX21" s="1008"/>
      <c r="EY21" s="1008"/>
      <c r="EZ21" s="1008"/>
      <c r="FA21" s="1008"/>
      <c r="FB21" s="1008"/>
      <c r="FC21" s="1008"/>
      <c r="FD21" s="1008"/>
      <c r="FE21" s="1008"/>
    </row>
    <row r="22" spans="1:163" s="1080" customFormat="1" ht="13.8">
      <c r="A22" s="281" t="s">
        <v>7494</v>
      </c>
      <c r="B22" s="281" t="s">
        <v>7495</v>
      </c>
      <c r="C22" s="801">
        <v>1</v>
      </c>
      <c r="D22" s="801">
        <v>0</v>
      </c>
      <c r="E22" s="292">
        <v>9567.4</v>
      </c>
      <c r="F22" s="292">
        <v>9755.4</v>
      </c>
      <c r="G22" s="1008"/>
      <c r="H22" s="1008"/>
      <c r="I22" s="1008"/>
      <c r="J22" s="1008"/>
      <c r="K22" s="1008"/>
      <c r="L22" s="1008"/>
      <c r="M22" s="1008"/>
      <c r="N22" s="1008"/>
      <c r="O22" s="1008"/>
      <c r="P22" s="1008"/>
      <c r="Q22" s="1008"/>
      <c r="R22" s="1008"/>
      <c r="S22" s="1008"/>
      <c r="T22" s="1008"/>
      <c r="U22" s="1008"/>
      <c r="V22" s="1008"/>
      <c r="W22" s="1008"/>
      <c r="X22" s="1008"/>
      <c r="Y22" s="1008"/>
      <c r="Z22" s="1008"/>
      <c r="AA22" s="1008"/>
      <c r="AB22" s="1008"/>
      <c r="AC22" s="1008"/>
      <c r="AD22" s="1008"/>
      <c r="AE22" s="1008"/>
      <c r="AF22" s="1008"/>
      <c r="AG22" s="1008"/>
      <c r="AH22" s="1008"/>
      <c r="AI22" s="1008"/>
      <c r="AJ22" s="1008"/>
      <c r="AK22" s="1008"/>
      <c r="AL22" s="1008"/>
      <c r="AM22" s="1008"/>
      <c r="AN22" s="1008"/>
      <c r="AO22" s="1008"/>
      <c r="AP22" s="1008"/>
      <c r="AQ22" s="1008"/>
      <c r="AR22" s="1008"/>
      <c r="AS22" s="1008"/>
      <c r="AT22" s="1008"/>
      <c r="AU22" s="1008"/>
      <c r="AV22" s="1008"/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8"/>
      <c r="BH22" s="1008"/>
      <c r="BI22" s="1008"/>
      <c r="BJ22" s="1008"/>
      <c r="BK22" s="1008"/>
      <c r="BL22" s="1008"/>
      <c r="BM22" s="1008"/>
      <c r="BN22" s="1008"/>
      <c r="BO22" s="1008"/>
      <c r="BP22" s="1008"/>
      <c r="BQ22" s="1008"/>
      <c r="BR22" s="1008"/>
      <c r="BS22" s="1008"/>
      <c r="BT22" s="1008"/>
      <c r="BU22" s="1008"/>
      <c r="BV22" s="1008"/>
      <c r="BW22" s="1008"/>
      <c r="BX22" s="1008"/>
      <c r="BY22" s="1008"/>
      <c r="BZ22" s="1008"/>
      <c r="CA22" s="1008"/>
      <c r="CB22" s="1008"/>
      <c r="CC22" s="1008"/>
      <c r="CD22" s="1008"/>
      <c r="CE22" s="1008"/>
      <c r="CF22" s="1008"/>
      <c r="CG22" s="1008"/>
      <c r="CH22" s="1008"/>
      <c r="CI22" s="1008"/>
      <c r="CJ22" s="1008"/>
      <c r="CK22" s="1008"/>
      <c r="CL22" s="1008"/>
      <c r="CM22" s="1008"/>
      <c r="CN22" s="1008"/>
      <c r="CO22" s="1008"/>
      <c r="CP22" s="1008"/>
      <c r="CQ22" s="1008"/>
      <c r="CR22" s="1008"/>
      <c r="CS22" s="1008"/>
      <c r="CT22" s="1008"/>
      <c r="CU22" s="1008"/>
      <c r="CV22" s="1008"/>
      <c r="CW22" s="1008"/>
      <c r="CX22" s="1008"/>
      <c r="CY22" s="1008"/>
      <c r="CZ22" s="1008"/>
      <c r="DA22" s="1008"/>
      <c r="DB22" s="1008"/>
      <c r="DC22" s="1008"/>
      <c r="DD22" s="1008"/>
      <c r="DE22" s="1008"/>
      <c r="DF22" s="1008"/>
      <c r="DG22" s="1008"/>
      <c r="DH22" s="1008"/>
      <c r="DI22" s="1008"/>
      <c r="DJ22" s="1008"/>
      <c r="DK22" s="1008"/>
      <c r="DL22" s="1008"/>
      <c r="DM22" s="1008"/>
      <c r="DN22" s="1008"/>
      <c r="DO22" s="1008"/>
      <c r="DP22" s="1008"/>
      <c r="DQ22" s="1008"/>
      <c r="DR22" s="1008"/>
      <c r="DS22" s="1008"/>
      <c r="DT22" s="1008"/>
      <c r="DU22" s="1008"/>
      <c r="DV22" s="1008"/>
      <c r="DW22" s="1008"/>
      <c r="DX22" s="1008"/>
      <c r="DY22" s="1008"/>
      <c r="DZ22" s="1008"/>
      <c r="EA22" s="1008"/>
      <c r="EB22" s="1008"/>
      <c r="EC22" s="1008"/>
      <c r="ED22" s="1008"/>
      <c r="EE22" s="1008"/>
      <c r="EF22" s="1008"/>
      <c r="EG22" s="1008"/>
      <c r="EH22" s="1008"/>
      <c r="EI22" s="1008"/>
      <c r="EJ22" s="1008"/>
      <c r="EK22" s="1008"/>
      <c r="EL22" s="1008"/>
      <c r="EM22" s="1008"/>
      <c r="EN22" s="1008"/>
      <c r="EO22" s="1008"/>
      <c r="EP22" s="1008"/>
      <c r="EQ22" s="1008"/>
      <c r="ER22" s="1008"/>
      <c r="ES22" s="1008"/>
      <c r="ET22" s="1008"/>
      <c r="EU22" s="1008"/>
      <c r="EV22" s="1008"/>
      <c r="EW22" s="1008"/>
      <c r="EX22" s="1008"/>
      <c r="EY22" s="1008"/>
      <c r="EZ22" s="1008"/>
      <c r="FA22" s="1008"/>
      <c r="FB22" s="1008"/>
      <c r="FC22" s="1008"/>
      <c r="FD22" s="1008"/>
      <c r="FE22" s="1008"/>
    </row>
    <row r="23" spans="1:163" s="1080" customFormat="1" ht="13.8">
      <c r="A23" s="281" t="s">
        <v>7466</v>
      </c>
      <c r="B23" s="281" t="s">
        <v>5103</v>
      </c>
      <c r="C23" s="801">
        <v>3</v>
      </c>
      <c r="D23" s="801">
        <v>0</v>
      </c>
      <c r="E23" s="292">
        <v>9099.1</v>
      </c>
      <c r="F23" s="292">
        <v>9284.4500000000007</v>
      </c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08"/>
      <c r="AC23" s="1008"/>
      <c r="AD23" s="1008"/>
      <c r="AE23" s="1008"/>
      <c r="AF23" s="1008"/>
      <c r="AG23" s="1008"/>
      <c r="AH23" s="1008"/>
      <c r="AI23" s="1008"/>
      <c r="AJ23" s="1008"/>
      <c r="AK23" s="1008"/>
      <c r="AL23" s="1008"/>
      <c r="AM23" s="1008"/>
      <c r="AN23" s="1008"/>
      <c r="AO23" s="1008"/>
      <c r="AP23" s="1008"/>
      <c r="AQ23" s="1008"/>
      <c r="AR23" s="1008"/>
      <c r="AS23" s="1008"/>
      <c r="AT23" s="1008"/>
      <c r="AU23" s="1008"/>
      <c r="AV23" s="1008"/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8"/>
      <c r="BH23" s="1008"/>
      <c r="BI23" s="1008"/>
      <c r="BJ23" s="1008"/>
      <c r="BK23" s="1008"/>
      <c r="BL23" s="1008"/>
      <c r="BM23" s="1008"/>
      <c r="BN23" s="1008"/>
      <c r="BO23" s="1008"/>
      <c r="BP23" s="1008"/>
      <c r="BQ23" s="1008"/>
      <c r="BR23" s="1008"/>
      <c r="BS23" s="1008"/>
      <c r="BT23" s="1008"/>
      <c r="BU23" s="1008"/>
      <c r="BV23" s="1008"/>
      <c r="BW23" s="1008"/>
      <c r="BX23" s="1008"/>
      <c r="BY23" s="1008"/>
      <c r="BZ23" s="1008"/>
      <c r="CA23" s="1008"/>
      <c r="CB23" s="1008"/>
      <c r="CC23" s="1008"/>
      <c r="CD23" s="1008"/>
      <c r="CE23" s="1008"/>
      <c r="CF23" s="1008"/>
      <c r="CG23" s="1008"/>
      <c r="CH23" s="1008"/>
      <c r="CI23" s="1008"/>
      <c r="CJ23" s="1008"/>
      <c r="CK23" s="1008"/>
      <c r="CL23" s="1008"/>
      <c r="CM23" s="1008"/>
      <c r="CN23" s="1008"/>
      <c r="CO23" s="1008"/>
      <c r="CP23" s="1008"/>
      <c r="CQ23" s="1008"/>
      <c r="CR23" s="1008"/>
      <c r="CS23" s="1008"/>
      <c r="CT23" s="1008"/>
      <c r="CU23" s="1008"/>
      <c r="CV23" s="1008"/>
      <c r="CW23" s="1008"/>
      <c r="CX23" s="1008"/>
      <c r="CY23" s="1008"/>
      <c r="CZ23" s="1008"/>
      <c r="DA23" s="1008"/>
      <c r="DB23" s="1008"/>
      <c r="DC23" s="1008"/>
      <c r="DD23" s="1008"/>
      <c r="DE23" s="1008"/>
      <c r="DF23" s="1008"/>
      <c r="DG23" s="1008"/>
      <c r="DH23" s="1008"/>
      <c r="DI23" s="1008"/>
      <c r="DJ23" s="1008"/>
      <c r="DK23" s="1008"/>
      <c r="DL23" s="1008"/>
      <c r="DM23" s="1008"/>
      <c r="DN23" s="1008"/>
      <c r="DO23" s="1008"/>
      <c r="DP23" s="1008"/>
      <c r="DQ23" s="1008"/>
      <c r="DR23" s="1008"/>
      <c r="DS23" s="1008"/>
      <c r="DT23" s="1008"/>
      <c r="DU23" s="1008"/>
      <c r="DV23" s="1008"/>
      <c r="DW23" s="1008"/>
      <c r="DX23" s="1008"/>
      <c r="DY23" s="1008"/>
      <c r="DZ23" s="1008"/>
      <c r="EA23" s="1008"/>
      <c r="EB23" s="1008"/>
      <c r="EC23" s="1008"/>
      <c r="ED23" s="1008"/>
      <c r="EE23" s="1008"/>
      <c r="EF23" s="1008"/>
      <c r="EG23" s="1008"/>
      <c r="EH23" s="1008"/>
      <c r="EI23" s="1008"/>
      <c r="EJ23" s="1008"/>
      <c r="EK23" s="1008"/>
      <c r="EL23" s="1008"/>
      <c r="EM23" s="1008"/>
      <c r="EN23" s="1008"/>
      <c r="EO23" s="1008"/>
      <c r="EP23" s="1008"/>
      <c r="EQ23" s="1008"/>
      <c r="ER23" s="1008"/>
      <c r="ES23" s="1008"/>
      <c r="ET23" s="1008"/>
      <c r="EU23" s="1008"/>
      <c r="EV23" s="1008"/>
      <c r="EW23" s="1008"/>
      <c r="EX23" s="1008"/>
      <c r="EY23" s="1008"/>
      <c r="EZ23" s="1008"/>
      <c r="FA23" s="1008"/>
      <c r="FB23" s="1008"/>
      <c r="FC23" s="1008"/>
      <c r="FD23" s="1008"/>
      <c r="FE23" s="1008"/>
    </row>
    <row r="24" spans="1:163" s="1080" customFormat="1" ht="13.8">
      <c r="A24" s="281" t="s">
        <v>6807</v>
      </c>
      <c r="B24" s="281" t="s">
        <v>6980</v>
      </c>
      <c r="C24" s="801">
        <v>1</v>
      </c>
      <c r="D24" s="801">
        <v>0</v>
      </c>
      <c r="E24" s="292">
        <v>9099.1</v>
      </c>
      <c r="F24" s="292">
        <v>9284.4500000000007</v>
      </c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1008"/>
      <c r="Y24" s="1008"/>
      <c r="Z24" s="1008"/>
      <c r="AA24" s="1008"/>
      <c r="AB24" s="1008"/>
      <c r="AC24" s="1008"/>
      <c r="AD24" s="1008"/>
      <c r="AE24" s="1008"/>
      <c r="AF24" s="1008"/>
      <c r="AG24" s="1008"/>
      <c r="AH24" s="1008"/>
      <c r="AI24" s="1008"/>
      <c r="AJ24" s="1008"/>
      <c r="AK24" s="1008"/>
      <c r="AL24" s="1008"/>
      <c r="AM24" s="1008"/>
      <c r="AN24" s="1008"/>
      <c r="AO24" s="1008"/>
      <c r="AP24" s="1008"/>
      <c r="AQ24" s="1008"/>
      <c r="AR24" s="1008"/>
      <c r="AS24" s="1008"/>
      <c r="AT24" s="1008"/>
      <c r="AU24" s="1008"/>
      <c r="AV24" s="1008"/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8"/>
      <c r="BH24" s="1008"/>
      <c r="BI24" s="1008"/>
      <c r="BJ24" s="1008"/>
      <c r="BK24" s="1008"/>
      <c r="BL24" s="1008"/>
      <c r="BM24" s="1008"/>
      <c r="BN24" s="1008"/>
      <c r="BO24" s="1008"/>
      <c r="BP24" s="1008"/>
      <c r="BQ24" s="1008"/>
      <c r="BR24" s="1008"/>
      <c r="BS24" s="1008"/>
      <c r="BT24" s="1008"/>
      <c r="BU24" s="1008"/>
      <c r="BV24" s="1008"/>
      <c r="BW24" s="1008"/>
      <c r="BX24" s="1008"/>
      <c r="BY24" s="1008"/>
      <c r="BZ24" s="1008"/>
      <c r="CA24" s="1008"/>
      <c r="CB24" s="1008"/>
      <c r="CC24" s="1008"/>
      <c r="CD24" s="1008"/>
      <c r="CE24" s="1008"/>
      <c r="CF24" s="1008"/>
      <c r="CG24" s="1008"/>
      <c r="CH24" s="1008"/>
      <c r="CI24" s="1008"/>
      <c r="CJ24" s="1008"/>
      <c r="CK24" s="1008"/>
      <c r="CL24" s="1008"/>
      <c r="CM24" s="1008"/>
      <c r="CN24" s="1008"/>
      <c r="CO24" s="1008"/>
      <c r="CP24" s="1008"/>
      <c r="CQ24" s="1008"/>
      <c r="CR24" s="1008"/>
      <c r="CS24" s="1008"/>
      <c r="CT24" s="1008"/>
      <c r="CU24" s="1008"/>
      <c r="CV24" s="1008"/>
      <c r="CW24" s="1008"/>
      <c r="CX24" s="1008"/>
      <c r="CY24" s="1008"/>
      <c r="CZ24" s="1008"/>
      <c r="DA24" s="1008"/>
      <c r="DB24" s="1008"/>
      <c r="DC24" s="1008"/>
      <c r="DD24" s="1008"/>
      <c r="DE24" s="1008"/>
      <c r="DF24" s="1008"/>
      <c r="DG24" s="1008"/>
      <c r="DH24" s="1008"/>
      <c r="DI24" s="1008"/>
      <c r="DJ24" s="1008"/>
      <c r="DK24" s="1008"/>
      <c r="DL24" s="1008"/>
      <c r="DM24" s="1008"/>
      <c r="DN24" s="1008"/>
      <c r="DO24" s="1008"/>
      <c r="DP24" s="1008"/>
      <c r="DQ24" s="1008"/>
      <c r="DR24" s="1008"/>
      <c r="DS24" s="1008"/>
      <c r="DT24" s="1008"/>
      <c r="DU24" s="1008"/>
      <c r="DV24" s="1008"/>
      <c r="DW24" s="1008"/>
      <c r="DX24" s="1008"/>
      <c r="DY24" s="1008"/>
      <c r="DZ24" s="1008"/>
      <c r="EA24" s="1008"/>
      <c r="EB24" s="1008"/>
      <c r="EC24" s="1008"/>
      <c r="ED24" s="1008"/>
      <c r="EE24" s="1008"/>
      <c r="EF24" s="1008"/>
      <c r="EG24" s="1008"/>
      <c r="EH24" s="1008"/>
      <c r="EI24" s="1008"/>
      <c r="EJ24" s="1008"/>
      <c r="EK24" s="1008"/>
      <c r="EL24" s="1008"/>
      <c r="EM24" s="1008"/>
      <c r="EN24" s="1008"/>
      <c r="EO24" s="1008"/>
      <c r="EP24" s="1008"/>
      <c r="EQ24" s="1008"/>
      <c r="ER24" s="1008"/>
      <c r="ES24" s="1008"/>
      <c r="ET24" s="1008"/>
      <c r="EU24" s="1008"/>
      <c r="EV24" s="1008"/>
      <c r="EW24" s="1008"/>
      <c r="EX24" s="1008"/>
      <c r="EY24" s="1008"/>
      <c r="EZ24" s="1008"/>
      <c r="FA24" s="1008"/>
      <c r="FB24" s="1008"/>
      <c r="FC24" s="1008"/>
      <c r="FD24" s="1008"/>
      <c r="FE24" s="1008"/>
    </row>
    <row r="25" spans="1:163" s="1080" customFormat="1" ht="13.8">
      <c r="A25" s="281" t="s">
        <v>7469</v>
      </c>
      <c r="B25" s="281" t="s">
        <v>7496</v>
      </c>
      <c r="C25" s="801">
        <v>2</v>
      </c>
      <c r="D25" s="801">
        <v>0</v>
      </c>
      <c r="E25" s="292">
        <v>8181.95</v>
      </c>
      <c r="F25" s="292">
        <v>8421.2999999999993</v>
      </c>
      <c r="G25" s="1008"/>
      <c r="H25" s="1008"/>
      <c r="I25" s="1008"/>
      <c r="J25" s="1008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1008"/>
      <c r="Y25" s="1008"/>
      <c r="Z25" s="1008"/>
      <c r="AA25" s="1008"/>
      <c r="AB25" s="1008"/>
      <c r="AC25" s="1008"/>
      <c r="AD25" s="1008"/>
      <c r="AE25" s="1008"/>
      <c r="AF25" s="1008"/>
      <c r="AG25" s="1008"/>
      <c r="AH25" s="1008"/>
      <c r="AI25" s="1008"/>
      <c r="AJ25" s="1008"/>
      <c r="AK25" s="1008"/>
      <c r="AL25" s="1008"/>
      <c r="AM25" s="1008"/>
      <c r="AN25" s="1008"/>
      <c r="AO25" s="1008"/>
      <c r="AP25" s="1008"/>
      <c r="AQ25" s="1008"/>
      <c r="AR25" s="1008"/>
      <c r="AS25" s="1008"/>
      <c r="AT25" s="1008"/>
      <c r="AU25" s="1008"/>
      <c r="AV25" s="1008"/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8"/>
      <c r="BH25" s="1008"/>
      <c r="BI25" s="1008"/>
      <c r="BJ25" s="1008"/>
      <c r="BK25" s="1008"/>
      <c r="BL25" s="1008"/>
      <c r="BM25" s="1008"/>
      <c r="BN25" s="1008"/>
      <c r="BO25" s="1008"/>
      <c r="BP25" s="1008"/>
      <c r="BQ25" s="1008"/>
      <c r="BR25" s="1008"/>
      <c r="BS25" s="1008"/>
      <c r="BT25" s="1008"/>
      <c r="BU25" s="1008"/>
      <c r="BV25" s="1008"/>
      <c r="BW25" s="1008"/>
      <c r="BX25" s="1008"/>
      <c r="BY25" s="1008"/>
      <c r="BZ25" s="1008"/>
      <c r="CA25" s="1008"/>
      <c r="CB25" s="1008"/>
      <c r="CC25" s="1008"/>
      <c r="CD25" s="1008"/>
      <c r="CE25" s="1008"/>
      <c r="CF25" s="1008"/>
      <c r="CG25" s="1008"/>
      <c r="CH25" s="1008"/>
      <c r="CI25" s="1008"/>
      <c r="CJ25" s="1008"/>
      <c r="CK25" s="1008"/>
      <c r="CL25" s="1008"/>
      <c r="CM25" s="1008"/>
      <c r="CN25" s="1008"/>
      <c r="CO25" s="1008"/>
      <c r="CP25" s="1008"/>
      <c r="CQ25" s="1008"/>
      <c r="CR25" s="1008"/>
      <c r="CS25" s="1008"/>
      <c r="CT25" s="1008"/>
      <c r="CU25" s="1008"/>
      <c r="CV25" s="1008"/>
      <c r="CW25" s="1008"/>
      <c r="CX25" s="1008"/>
      <c r="CY25" s="1008"/>
      <c r="CZ25" s="1008"/>
      <c r="DA25" s="1008"/>
      <c r="DB25" s="1008"/>
      <c r="DC25" s="1008"/>
      <c r="DD25" s="1008"/>
      <c r="DE25" s="1008"/>
      <c r="DF25" s="1008"/>
      <c r="DG25" s="1008"/>
      <c r="DH25" s="1008"/>
      <c r="DI25" s="1008"/>
      <c r="DJ25" s="1008"/>
      <c r="DK25" s="1008"/>
      <c r="DL25" s="1008"/>
      <c r="DM25" s="1008"/>
      <c r="DN25" s="1008"/>
      <c r="DO25" s="1008"/>
      <c r="DP25" s="1008"/>
      <c r="DQ25" s="1008"/>
      <c r="DR25" s="1008"/>
      <c r="DS25" s="1008"/>
      <c r="DT25" s="1008"/>
      <c r="DU25" s="1008"/>
      <c r="DV25" s="1008"/>
      <c r="DW25" s="1008"/>
      <c r="DX25" s="1008"/>
      <c r="DY25" s="1008"/>
      <c r="DZ25" s="1008"/>
      <c r="EA25" s="1008"/>
      <c r="EB25" s="1008"/>
      <c r="EC25" s="1008"/>
      <c r="ED25" s="1008"/>
      <c r="EE25" s="1008"/>
      <c r="EF25" s="1008"/>
      <c r="EG25" s="1008"/>
      <c r="EH25" s="1008"/>
      <c r="EI25" s="1008"/>
      <c r="EJ25" s="1008"/>
      <c r="EK25" s="1008"/>
      <c r="EL25" s="1008"/>
      <c r="EM25" s="1008"/>
      <c r="EN25" s="1008"/>
      <c r="EO25" s="1008"/>
      <c r="EP25" s="1008"/>
      <c r="EQ25" s="1008"/>
      <c r="ER25" s="1008"/>
      <c r="ES25" s="1008"/>
      <c r="ET25" s="1008"/>
      <c r="EU25" s="1008"/>
      <c r="EV25" s="1008"/>
      <c r="EW25" s="1008"/>
      <c r="EX25" s="1008"/>
      <c r="EY25" s="1008"/>
      <c r="EZ25" s="1008"/>
      <c r="FA25" s="1008"/>
      <c r="FB25" s="1008"/>
      <c r="FC25" s="1008"/>
      <c r="FD25" s="1008"/>
      <c r="FE25" s="1008"/>
    </row>
    <row r="26" spans="1:163" s="1080" customFormat="1" ht="13.8">
      <c r="A26" s="281" t="s">
        <v>6827</v>
      </c>
      <c r="B26" s="281" t="s">
        <v>7471</v>
      </c>
      <c r="C26" s="801">
        <v>4</v>
      </c>
      <c r="D26" s="801">
        <v>0</v>
      </c>
      <c r="E26" s="292">
        <v>7389.65</v>
      </c>
      <c r="F26" s="292">
        <v>7628.15</v>
      </c>
      <c r="G26" s="1008"/>
      <c r="H26" s="1008"/>
      <c r="I26" s="1008"/>
      <c r="J26" s="1008"/>
      <c r="K26" s="1008"/>
      <c r="L26" s="1008"/>
      <c r="M26" s="1008"/>
      <c r="N26" s="1008"/>
      <c r="O26" s="1008"/>
      <c r="P26" s="1008"/>
      <c r="Q26" s="1008"/>
      <c r="R26" s="1008"/>
      <c r="S26" s="1008"/>
      <c r="T26" s="1008"/>
      <c r="U26" s="1008"/>
      <c r="V26" s="1008"/>
      <c r="W26" s="1008"/>
      <c r="X26" s="1008"/>
      <c r="Y26" s="1008"/>
      <c r="Z26" s="1008"/>
      <c r="AA26" s="1008"/>
      <c r="AB26" s="1008"/>
      <c r="AC26" s="1008"/>
      <c r="AD26" s="1008"/>
      <c r="AE26" s="1008"/>
      <c r="AF26" s="1008"/>
      <c r="AG26" s="1008"/>
      <c r="AH26" s="1008"/>
      <c r="AI26" s="1008"/>
      <c r="AJ26" s="1008"/>
      <c r="AK26" s="1008"/>
      <c r="AL26" s="1008"/>
      <c r="AM26" s="1008"/>
      <c r="AN26" s="1008"/>
      <c r="AO26" s="1008"/>
      <c r="AP26" s="1008"/>
      <c r="AQ26" s="1008"/>
      <c r="AR26" s="1008"/>
      <c r="AS26" s="1008"/>
      <c r="AT26" s="1008"/>
      <c r="AU26" s="1008"/>
      <c r="AV26" s="1008"/>
      <c r="AW26" s="1008"/>
      <c r="AX26" s="1008"/>
      <c r="AY26" s="1008"/>
      <c r="AZ26" s="1008"/>
      <c r="BA26" s="1008"/>
      <c r="BB26" s="1008"/>
      <c r="BC26" s="1008"/>
      <c r="BD26" s="1008"/>
      <c r="BE26" s="1008"/>
      <c r="BF26" s="1008"/>
      <c r="BG26" s="1008"/>
      <c r="BH26" s="1008"/>
      <c r="BI26" s="1008"/>
      <c r="BJ26" s="1008"/>
      <c r="BK26" s="1008"/>
      <c r="BL26" s="1008"/>
      <c r="BM26" s="1008"/>
      <c r="BN26" s="1008"/>
      <c r="BO26" s="1008"/>
      <c r="BP26" s="1008"/>
      <c r="BQ26" s="1008"/>
      <c r="BR26" s="1008"/>
      <c r="BS26" s="1008"/>
      <c r="BT26" s="1008"/>
      <c r="BU26" s="1008"/>
      <c r="BV26" s="1008"/>
      <c r="BW26" s="1008"/>
      <c r="BX26" s="1008"/>
      <c r="BY26" s="1008"/>
      <c r="BZ26" s="1008"/>
      <c r="CA26" s="1008"/>
      <c r="CB26" s="1008"/>
      <c r="CC26" s="1008"/>
      <c r="CD26" s="1008"/>
      <c r="CE26" s="1008"/>
      <c r="CF26" s="1008"/>
      <c r="CG26" s="1008"/>
      <c r="CH26" s="1008"/>
      <c r="CI26" s="1008"/>
      <c r="CJ26" s="1008"/>
      <c r="CK26" s="1008"/>
      <c r="CL26" s="1008"/>
      <c r="CM26" s="1008"/>
      <c r="CN26" s="1008"/>
      <c r="CO26" s="1008"/>
      <c r="CP26" s="1008"/>
      <c r="CQ26" s="1008"/>
      <c r="CR26" s="1008"/>
      <c r="CS26" s="1008"/>
      <c r="CT26" s="1008"/>
      <c r="CU26" s="1008"/>
      <c r="CV26" s="1008"/>
      <c r="CW26" s="1008"/>
      <c r="CX26" s="1008"/>
      <c r="CY26" s="1008"/>
      <c r="CZ26" s="1008"/>
      <c r="DA26" s="1008"/>
      <c r="DB26" s="1008"/>
      <c r="DC26" s="1008"/>
      <c r="DD26" s="1008"/>
      <c r="DE26" s="1008"/>
      <c r="DF26" s="1008"/>
      <c r="DG26" s="1008"/>
      <c r="DH26" s="1008"/>
      <c r="DI26" s="1008"/>
      <c r="DJ26" s="1008"/>
      <c r="DK26" s="1008"/>
      <c r="DL26" s="1008"/>
      <c r="DM26" s="1008"/>
      <c r="DN26" s="1008"/>
      <c r="DO26" s="1008"/>
      <c r="DP26" s="1008"/>
      <c r="DQ26" s="1008"/>
      <c r="DR26" s="1008"/>
      <c r="DS26" s="1008"/>
      <c r="DT26" s="1008"/>
      <c r="DU26" s="1008"/>
      <c r="DV26" s="1008"/>
      <c r="DW26" s="1008"/>
      <c r="DX26" s="1008"/>
      <c r="DY26" s="1008"/>
      <c r="DZ26" s="1008"/>
      <c r="EA26" s="1008"/>
      <c r="EB26" s="1008"/>
      <c r="EC26" s="1008"/>
      <c r="ED26" s="1008"/>
      <c r="EE26" s="1008"/>
      <c r="EF26" s="1008"/>
      <c r="EG26" s="1008"/>
      <c r="EH26" s="1008"/>
      <c r="EI26" s="1008"/>
      <c r="EJ26" s="1008"/>
      <c r="EK26" s="1008"/>
      <c r="EL26" s="1008"/>
      <c r="EM26" s="1008"/>
      <c r="EN26" s="1008"/>
      <c r="EO26" s="1008"/>
      <c r="EP26" s="1008"/>
      <c r="EQ26" s="1008"/>
      <c r="ER26" s="1008"/>
      <c r="ES26" s="1008"/>
      <c r="ET26" s="1008"/>
      <c r="EU26" s="1008"/>
      <c r="EV26" s="1008"/>
      <c r="EW26" s="1008"/>
      <c r="EX26" s="1008"/>
      <c r="EY26" s="1008"/>
      <c r="EZ26" s="1008"/>
      <c r="FA26" s="1008"/>
      <c r="FB26" s="1008"/>
      <c r="FC26" s="1008"/>
      <c r="FD26" s="1008"/>
      <c r="FE26" s="1008"/>
    </row>
    <row r="27" spans="1:163" s="1080" customFormat="1" ht="13.8">
      <c r="A27" s="281" t="s">
        <v>7472</v>
      </c>
      <c r="B27" s="281" t="s">
        <v>6949</v>
      </c>
      <c r="C27" s="801">
        <v>3</v>
      </c>
      <c r="D27" s="801">
        <v>0</v>
      </c>
      <c r="E27" s="292">
        <v>7020.75</v>
      </c>
      <c r="F27" s="292">
        <v>7256.3</v>
      </c>
      <c r="G27" s="1008"/>
      <c r="H27" s="1008"/>
      <c r="I27" s="1008"/>
      <c r="J27" s="1008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1008"/>
      <c r="AA27" s="1008"/>
      <c r="AB27" s="1008"/>
      <c r="AC27" s="1008"/>
      <c r="AD27" s="1008"/>
      <c r="AE27" s="1008"/>
      <c r="AF27" s="1008"/>
      <c r="AG27" s="1008"/>
      <c r="AH27" s="1008"/>
      <c r="AI27" s="1008"/>
      <c r="AJ27" s="1008"/>
      <c r="AK27" s="1008"/>
      <c r="AL27" s="1008"/>
      <c r="AM27" s="1008"/>
      <c r="AN27" s="1008"/>
      <c r="AO27" s="1008"/>
      <c r="AP27" s="1008"/>
      <c r="AQ27" s="1008"/>
      <c r="AR27" s="1008"/>
      <c r="AS27" s="1008"/>
      <c r="AT27" s="1008"/>
      <c r="AU27" s="1008"/>
      <c r="AV27" s="1008"/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8"/>
      <c r="BH27" s="1008"/>
      <c r="BI27" s="1008"/>
      <c r="BJ27" s="1008"/>
      <c r="BK27" s="1008"/>
      <c r="BL27" s="1008"/>
      <c r="BM27" s="1008"/>
      <c r="BN27" s="1008"/>
      <c r="BO27" s="1008"/>
      <c r="BP27" s="1008"/>
      <c r="BQ27" s="1008"/>
      <c r="BR27" s="1008"/>
      <c r="BS27" s="1008"/>
      <c r="BT27" s="1008"/>
      <c r="BU27" s="1008"/>
      <c r="BV27" s="1008"/>
      <c r="BW27" s="1008"/>
      <c r="BX27" s="1008"/>
      <c r="BY27" s="1008"/>
      <c r="BZ27" s="1008"/>
      <c r="CA27" s="1008"/>
      <c r="CB27" s="1008"/>
      <c r="CC27" s="1008"/>
      <c r="CD27" s="1008"/>
      <c r="CE27" s="1008"/>
      <c r="CF27" s="1008"/>
      <c r="CG27" s="1008"/>
      <c r="CH27" s="1008"/>
      <c r="CI27" s="1008"/>
      <c r="CJ27" s="1008"/>
      <c r="CK27" s="1008"/>
      <c r="CL27" s="1008"/>
      <c r="CM27" s="1008"/>
      <c r="CN27" s="1008"/>
      <c r="CO27" s="1008"/>
      <c r="CP27" s="1008"/>
      <c r="CQ27" s="1008"/>
      <c r="CR27" s="1008"/>
      <c r="CS27" s="1008"/>
      <c r="CT27" s="1008"/>
      <c r="CU27" s="1008"/>
      <c r="CV27" s="1008"/>
      <c r="CW27" s="1008"/>
      <c r="CX27" s="1008"/>
      <c r="CY27" s="1008"/>
      <c r="CZ27" s="1008"/>
      <c r="DA27" s="1008"/>
      <c r="DB27" s="1008"/>
      <c r="DC27" s="1008"/>
      <c r="DD27" s="1008"/>
      <c r="DE27" s="1008"/>
      <c r="DF27" s="1008"/>
      <c r="DG27" s="1008"/>
      <c r="DH27" s="1008"/>
      <c r="DI27" s="1008"/>
      <c r="DJ27" s="1008"/>
      <c r="DK27" s="1008"/>
      <c r="DL27" s="1008"/>
      <c r="DM27" s="1008"/>
      <c r="DN27" s="1008"/>
      <c r="DO27" s="1008"/>
      <c r="DP27" s="1008"/>
      <c r="DQ27" s="1008"/>
      <c r="DR27" s="1008"/>
      <c r="DS27" s="1008"/>
      <c r="DT27" s="1008"/>
      <c r="DU27" s="1008"/>
      <c r="DV27" s="1008"/>
      <c r="DW27" s="1008"/>
      <c r="DX27" s="1008"/>
      <c r="DY27" s="1008"/>
      <c r="DZ27" s="1008"/>
      <c r="EA27" s="1008"/>
      <c r="EB27" s="1008"/>
      <c r="EC27" s="1008"/>
      <c r="ED27" s="1008"/>
      <c r="EE27" s="1008"/>
      <c r="EF27" s="1008"/>
      <c r="EG27" s="1008"/>
      <c r="EH27" s="1008"/>
      <c r="EI27" s="1008"/>
      <c r="EJ27" s="1008"/>
      <c r="EK27" s="1008"/>
      <c r="EL27" s="1008"/>
      <c r="EM27" s="1008"/>
      <c r="EN27" s="1008"/>
      <c r="EO27" s="1008"/>
      <c r="EP27" s="1008"/>
      <c r="EQ27" s="1008"/>
      <c r="ER27" s="1008"/>
      <c r="ES27" s="1008"/>
      <c r="ET27" s="1008"/>
      <c r="EU27" s="1008"/>
      <c r="EV27" s="1008"/>
      <c r="EW27" s="1008"/>
      <c r="EX27" s="1008"/>
      <c r="EY27" s="1008"/>
      <c r="EZ27" s="1008"/>
      <c r="FA27" s="1008"/>
      <c r="FB27" s="1008"/>
      <c r="FC27" s="1008"/>
      <c r="FD27" s="1008"/>
      <c r="FE27" s="1008"/>
    </row>
    <row r="28" spans="1:163" s="1080" customFormat="1" ht="13.8">
      <c r="A28" s="281" t="s">
        <v>7473</v>
      </c>
      <c r="B28" s="281" t="s">
        <v>7474</v>
      </c>
      <c r="C28" s="801">
        <v>1</v>
      </c>
      <c r="D28" s="801">
        <v>0</v>
      </c>
      <c r="E28" s="292">
        <v>7020.75</v>
      </c>
      <c r="F28" s="292">
        <v>7256.3</v>
      </c>
      <c r="G28" s="1008"/>
      <c r="H28" s="1008"/>
      <c r="I28" s="1008"/>
      <c r="J28" s="1008"/>
      <c r="K28" s="1008"/>
      <c r="L28" s="1008"/>
      <c r="M28" s="1008"/>
      <c r="N28" s="1008"/>
      <c r="O28" s="1008"/>
      <c r="P28" s="1008"/>
      <c r="Q28" s="1008"/>
      <c r="R28" s="1008"/>
      <c r="S28" s="1008"/>
      <c r="T28" s="1008"/>
      <c r="U28" s="1008"/>
      <c r="V28" s="1008"/>
      <c r="W28" s="1008"/>
      <c r="X28" s="1008"/>
      <c r="Y28" s="1008"/>
      <c r="Z28" s="1008"/>
      <c r="AA28" s="1008"/>
      <c r="AB28" s="1008"/>
      <c r="AC28" s="1008"/>
      <c r="AD28" s="1008"/>
      <c r="AE28" s="1008"/>
      <c r="AF28" s="1008"/>
      <c r="AG28" s="1008"/>
      <c r="AH28" s="1008"/>
      <c r="AI28" s="1008"/>
      <c r="AJ28" s="1008"/>
      <c r="AK28" s="1008"/>
      <c r="AL28" s="1008"/>
      <c r="AM28" s="1008"/>
      <c r="AN28" s="1008"/>
      <c r="AO28" s="1008"/>
      <c r="AP28" s="1008"/>
      <c r="AQ28" s="1008"/>
      <c r="AR28" s="1008"/>
      <c r="AS28" s="1008"/>
      <c r="AT28" s="1008"/>
      <c r="AU28" s="1008"/>
      <c r="AV28" s="1008"/>
      <c r="AW28" s="1008"/>
      <c r="AX28" s="1008"/>
      <c r="AY28" s="1008"/>
      <c r="AZ28" s="1008"/>
      <c r="BA28" s="1008"/>
      <c r="BB28" s="1008"/>
      <c r="BC28" s="1008"/>
      <c r="BD28" s="1008"/>
      <c r="BE28" s="1008"/>
      <c r="BF28" s="1008"/>
      <c r="BG28" s="1008"/>
      <c r="BH28" s="1008"/>
      <c r="BI28" s="1008"/>
      <c r="BJ28" s="1008"/>
      <c r="BK28" s="1008"/>
      <c r="BL28" s="1008"/>
      <c r="BM28" s="1008"/>
      <c r="BN28" s="1008"/>
      <c r="BO28" s="1008"/>
      <c r="BP28" s="1008"/>
      <c r="BQ28" s="1008"/>
      <c r="BR28" s="1008"/>
      <c r="BS28" s="1008"/>
      <c r="BT28" s="1008"/>
      <c r="BU28" s="1008"/>
      <c r="BV28" s="1008"/>
      <c r="BW28" s="1008"/>
      <c r="BX28" s="1008"/>
      <c r="BY28" s="1008"/>
      <c r="BZ28" s="1008"/>
      <c r="CA28" s="1008"/>
      <c r="CB28" s="1008"/>
      <c r="CC28" s="1008"/>
      <c r="CD28" s="1008"/>
      <c r="CE28" s="1008"/>
      <c r="CF28" s="1008"/>
      <c r="CG28" s="1008"/>
      <c r="CH28" s="1008"/>
      <c r="CI28" s="1008"/>
      <c r="CJ28" s="1008"/>
      <c r="CK28" s="1008"/>
      <c r="CL28" s="1008"/>
      <c r="CM28" s="1008"/>
      <c r="CN28" s="1008"/>
      <c r="CO28" s="1008"/>
      <c r="CP28" s="1008"/>
      <c r="CQ28" s="1008"/>
      <c r="CR28" s="1008"/>
      <c r="CS28" s="1008"/>
      <c r="CT28" s="1008"/>
      <c r="CU28" s="1008"/>
      <c r="CV28" s="1008"/>
      <c r="CW28" s="1008"/>
      <c r="CX28" s="1008"/>
      <c r="CY28" s="1008"/>
      <c r="CZ28" s="1008"/>
      <c r="DA28" s="1008"/>
      <c r="DB28" s="1008"/>
      <c r="DC28" s="1008"/>
      <c r="DD28" s="1008"/>
      <c r="DE28" s="1008"/>
      <c r="DF28" s="1008"/>
      <c r="DG28" s="1008"/>
      <c r="DH28" s="1008"/>
      <c r="DI28" s="1008"/>
      <c r="DJ28" s="1008"/>
      <c r="DK28" s="1008"/>
      <c r="DL28" s="1008"/>
      <c r="DM28" s="1008"/>
      <c r="DN28" s="1008"/>
      <c r="DO28" s="1008"/>
      <c r="DP28" s="1008"/>
      <c r="DQ28" s="1008"/>
      <c r="DR28" s="1008"/>
      <c r="DS28" s="1008"/>
      <c r="DT28" s="1008"/>
      <c r="DU28" s="1008"/>
      <c r="DV28" s="1008"/>
      <c r="DW28" s="1008"/>
      <c r="DX28" s="1008"/>
      <c r="DY28" s="1008"/>
      <c r="DZ28" s="1008"/>
      <c r="EA28" s="1008"/>
      <c r="EB28" s="1008"/>
      <c r="EC28" s="1008"/>
      <c r="ED28" s="1008"/>
      <c r="EE28" s="1008"/>
      <c r="EF28" s="1008"/>
      <c r="EG28" s="1008"/>
      <c r="EH28" s="1008"/>
      <c r="EI28" s="1008"/>
      <c r="EJ28" s="1008"/>
      <c r="EK28" s="1008"/>
      <c r="EL28" s="1008"/>
      <c r="EM28" s="1008"/>
      <c r="EN28" s="1008"/>
      <c r="EO28" s="1008"/>
      <c r="EP28" s="1008"/>
      <c r="EQ28" s="1008"/>
      <c r="ER28" s="1008"/>
      <c r="ES28" s="1008"/>
      <c r="ET28" s="1008"/>
      <c r="EU28" s="1008"/>
      <c r="EV28" s="1008"/>
      <c r="EW28" s="1008"/>
      <c r="EX28" s="1008"/>
      <c r="EY28" s="1008"/>
      <c r="EZ28" s="1008"/>
      <c r="FA28" s="1008"/>
      <c r="FB28" s="1008"/>
      <c r="FC28" s="1008"/>
      <c r="FD28" s="1008"/>
      <c r="FE28" s="1008"/>
    </row>
    <row r="29" spans="1:163" s="1080" customFormat="1" ht="13.8">
      <c r="A29" s="281" t="s">
        <v>6816</v>
      </c>
      <c r="B29" s="281" t="s">
        <v>4678</v>
      </c>
      <c r="C29" s="801">
        <v>1</v>
      </c>
      <c r="D29" s="801">
        <v>0</v>
      </c>
      <c r="E29" s="292">
        <v>6668.75</v>
      </c>
      <c r="F29" s="292">
        <v>6907.7</v>
      </c>
      <c r="G29" s="1008"/>
      <c r="H29" s="1008"/>
      <c r="I29" s="1008"/>
      <c r="J29" s="1008"/>
      <c r="K29" s="1008"/>
      <c r="L29" s="1008"/>
      <c r="M29" s="1008"/>
      <c r="N29" s="1008"/>
      <c r="O29" s="1008"/>
      <c r="P29" s="1008"/>
      <c r="Q29" s="1008"/>
      <c r="R29" s="1008"/>
      <c r="S29" s="1008"/>
      <c r="T29" s="1008"/>
      <c r="U29" s="1008"/>
      <c r="V29" s="1008"/>
      <c r="W29" s="1008"/>
      <c r="X29" s="1008"/>
      <c r="Y29" s="1008"/>
      <c r="Z29" s="1008"/>
      <c r="AA29" s="1008"/>
      <c r="AB29" s="1008"/>
      <c r="AC29" s="1008"/>
      <c r="AD29" s="1008"/>
      <c r="AE29" s="1008"/>
      <c r="AF29" s="1008"/>
      <c r="AG29" s="1008"/>
      <c r="AH29" s="1008"/>
      <c r="AI29" s="1008"/>
      <c r="AJ29" s="1008"/>
      <c r="AK29" s="1008"/>
      <c r="AL29" s="1008"/>
      <c r="AM29" s="1008"/>
      <c r="AN29" s="1008"/>
      <c r="AO29" s="1008"/>
      <c r="AP29" s="1008"/>
      <c r="AQ29" s="1008"/>
      <c r="AR29" s="1008"/>
      <c r="AS29" s="1008"/>
      <c r="AT29" s="1008"/>
      <c r="AU29" s="1008"/>
      <c r="AV29" s="1008"/>
      <c r="AW29" s="1008"/>
      <c r="AX29" s="1008"/>
      <c r="AY29" s="1008"/>
      <c r="AZ29" s="1008"/>
      <c r="BA29" s="1008"/>
      <c r="BB29" s="1008"/>
      <c r="BC29" s="1008"/>
      <c r="BD29" s="1008"/>
      <c r="BE29" s="1008"/>
      <c r="BF29" s="1008"/>
      <c r="BG29" s="1008"/>
      <c r="BH29" s="1008"/>
      <c r="BI29" s="1008"/>
      <c r="BJ29" s="1008"/>
      <c r="BK29" s="1008"/>
      <c r="BL29" s="1008"/>
      <c r="BM29" s="1008"/>
      <c r="BN29" s="1008"/>
      <c r="BO29" s="1008"/>
      <c r="BP29" s="1008"/>
      <c r="BQ29" s="1008"/>
      <c r="BR29" s="1008"/>
      <c r="BS29" s="1008"/>
      <c r="BT29" s="1008"/>
      <c r="BU29" s="1008"/>
      <c r="BV29" s="1008"/>
      <c r="BW29" s="1008"/>
      <c r="BX29" s="1008"/>
      <c r="BY29" s="1008"/>
      <c r="BZ29" s="1008"/>
      <c r="CA29" s="1008"/>
      <c r="CB29" s="1008"/>
      <c r="CC29" s="1008"/>
      <c r="CD29" s="1008"/>
      <c r="CE29" s="1008"/>
      <c r="CF29" s="1008"/>
      <c r="CG29" s="1008"/>
      <c r="CH29" s="1008"/>
      <c r="CI29" s="1008"/>
      <c r="CJ29" s="1008"/>
      <c r="CK29" s="1008"/>
      <c r="CL29" s="1008"/>
      <c r="CM29" s="1008"/>
      <c r="CN29" s="1008"/>
      <c r="CO29" s="1008"/>
      <c r="CP29" s="1008"/>
      <c r="CQ29" s="1008"/>
      <c r="CR29" s="1008"/>
      <c r="CS29" s="1008"/>
      <c r="CT29" s="1008"/>
      <c r="CU29" s="1008"/>
      <c r="CV29" s="1008"/>
      <c r="CW29" s="1008"/>
      <c r="CX29" s="1008"/>
      <c r="CY29" s="1008"/>
      <c r="CZ29" s="1008"/>
      <c r="DA29" s="1008"/>
      <c r="DB29" s="1008"/>
      <c r="DC29" s="1008"/>
      <c r="DD29" s="1008"/>
      <c r="DE29" s="1008"/>
      <c r="DF29" s="1008"/>
      <c r="DG29" s="1008"/>
      <c r="DH29" s="1008"/>
      <c r="DI29" s="1008"/>
      <c r="DJ29" s="1008"/>
      <c r="DK29" s="1008"/>
      <c r="DL29" s="1008"/>
      <c r="DM29" s="1008"/>
      <c r="DN29" s="1008"/>
      <c r="DO29" s="1008"/>
      <c r="DP29" s="1008"/>
      <c r="DQ29" s="1008"/>
      <c r="DR29" s="1008"/>
      <c r="DS29" s="1008"/>
      <c r="DT29" s="1008"/>
      <c r="DU29" s="1008"/>
      <c r="DV29" s="1008"/>
      <c r="DW29" s="1008"/>
      <c r="DX29" s="1008"/>
      <c r="DY29" s="1008"/>
      <c r="DZ29" s="1008"/>
      <c r="EA29" s="1008"/>
      <c r="EB29" s="1008"/>
      <c r="EC29" s="1008"/>
      <c r="ED29" s="1008"/>
      <c r="EE29" s="1008"/>
      <c r="EF29" s="1008"/>
      <c r="EG29" s="1008"/>
      <c r="EH29" s="1008"/>
      <c r="EI29" s="1008"/>
      <c r="EJ29" s="1008"/>
      <c r="EK29" s="1008"/>
      <c r="EL29" s="1008"/>
      <c r="EM29" s="1008"/>
      <c r="EN29" s="1008"/>
      <c r="EO29" s="1008"/>
      <c r="EP29" s="1008"/>
      <c r="EQ29" s="1008"/>
      <c r="ER29" s="1008"/>
      <c r="ES29" s="1008"/>
      <c r="ET29" s="1008"/>
      <c r="EU29" s="1008"/>
      <c r="EV29" s="1008"/>
      <c r="EW29" s="1008"/>
      <c r="EX29" s="1008"/>
      <c r="EY29" s="1008"/>
      <c r="EZ29" s="1008"/>
      <c r="FA29" s="1008"/>
      <c r="FB29" s="1008"/>
      <c r="FC29" s="1008"/>
      <c r="FD29" s="1008"/>
      <c r="FE29" s="1008"/>
    </row>
    <row r="30" spans="1:163" s="1080" customFormat="1" ht="13.8">
      <c r="A30" s="281" t="s">
        <v>6823</v>
      </c>
      <c r="B30" s="281" t="s">
        <v>7497</v>
      </c>
      <c r="C30" s="801">
        <v>4</v>
      </c>
      <c r="D30" s="801">
        <v>0</v>
      </c>
      <c r="E30" s="292">
        <v>6343.25</v>
      </c>
      <c r="F30" s="292">
        <v>6582</v>
      </c>
      <c r="G30" s="1008"/>
      <c r="H30" s="1008"/>
      <c r="I30" s="1008"/>
      <c r="J30" s="1008"/>
      <c r="K30" s="1008"/>
      <c r="L30" s="1008"/>
      <c r="M30" s="1008"/>
      <c r="N30" s="1008"/>
      <c r="O30" s="1008"/>
      <c r="P30" s="1008"/>
      <c r="Q30" s="1008"/>
      <c r="R30" s="1008"/>
      <c r="S30" s="1008"/>
      <c r="T30" s="1008"/>
      <c r="U30" s="1008"/>
      <c r="V30" s="1008"/>
      <c r="W30" s="1008"/>
      <c r="X30" s="1008"/>
      <c r="Y30" s="1008"/>
      <c r="Z30" s="1008"/>
      <c r="AA30" s="1008"/>
      <c r="AB30" s="1008"/>
      <c r="AC30" s="1008"/>
      <c r="AD30" s="1008"/>
      <c r="AE30" s="1008"/>
      <c r="AF30" s="1008"/>
      <c r="AG30" s="1008"/>
      <c r="AH30" s="1008"/>
      <c r="AI30" s="1008"/>
      <c r="AJ30" s="1008"/>
      <c r="AK30" s="1008"/>
      <c r="AL30" s="1008"/>
      <c r="AM30" s="1008"/>
      <c r="AN30" s="1008"/>
      <c r="AO30" s="1008"/>
      <c r="AP30" s="1008"/>
      <c r="AQ30" s="1008"/>
      <c r="AR30" s="1008"/>
      <c r="AS30" s="1008"/>
      <c r="AT30" s="1008"/>
      <c r="AU30" s="1008"/>
      <c r="AV30" s="1008"/>
      <c r="AW30" s="1008"/>
      <c r="AX30" s="1008"/>
      <c r="AY30" s="1008"/>
      <c r="AZ30" s="1008"/>
      <c r="BA30" s="1008"/>
      <c r="BB30" s="1008"/>
      <c r="BC30" s="1008"/>
      <c r="BD30" s="1008"/>
      <c r="BE30" s="1008"/>
      <c r="BF30" s="1008"/>
      <c r="BG30" s="1008"/>
      <c r="BH30" s="1008"/>
      <c r="BI30" s="1008"/>
      <c r="BJ30" s="1008"/>
      <c r="BK30" s="1008"/>
      <c r="BL30" s="1008"/>
      <c r="BM30" s="1008"/>
      <c r="BN30" s="1008"/>
      <c r="BO30" s="1008"/>
      <c r="BP30" s="1008"/>
      <c r="BQ30" s="1008"/>
      <c r="BR30" s="1008"/>
      <c r="BS30" s="1008"/>
      <c r="BT30" s="1008"/>
      <c r="BU30" s="1008"/>
      <c r="BV30" s="1008"/>
      <c r="BW30" s="1008"/>
      <c r="BX30" s="1008"/>
      <c r="BY30" s="1008"/>
      <c r="BZ30" s="1008"/>
      <c r="CA30" s="1008"/>
      <c r="CB30" s="1008"/>
      <c r="CC30" s="1008"/>
      <c r="CD30" s="1008"/>
      <c r="CE30" s="1008"/>
      <c r="CF30" s="1008"/>
      <c r="CG30" s="1008"/>
      <c r="CH30" s="1008"/>
      <c r="CI30" s="1008"/>
      <c r="CJ30" s="1008"/>
      <c r="CK30" s="1008"/>
      <c r="CL30" s="1008"/>
      <c r="CM30" s="1008"/>
      <c r="CN30" s="1008"/>
      <c r="CO30" s="1008"/>
      <c r="CP30" s="1008"/>
      <c r="CQ30" s="1008"/>
      <c r="CR30" s="1008"/>
      <c r="CS30" s="1008"/>
      <c r="CT30" s="1008"/>
      <c r="CU30" s="1008"/>
      <c r="CV30" s="1008"/>
      <c r="CW30" s="1008"/>
      <c r="CX30" s="1008"/>
      <c r="CY30" s="1008"/>
      <c r="CZ30" s="1008"/>
      <c r="DA30" s="1008"/>
      <c r="DB30" s="1008"/>
      <c r="DC30" s="1008"/>
      <c r="DD30" s="1008"/>
      <c r="DE30" s="1008"/>
      <c r="DF30" s="1008"/>
      <c r="DG30" s="1008"/>
      <c r="DH30" s="1008"/>
      <c r="DI30" s="1008"/>
      <c r="DJ30" s="1008"/>
      <c r="DK30" s="1008"/>
      <c r="DL30" s="1008"/>
      <c r="DM30" s="1008"/>
      <c r="DN30" s="1008"/>
      <c r="DO30" s="1008"/>
      <c r="DP30" s="1008"/>
      <c r="DQ30" s="1008"/>
      <c r="DR30" s="1008"/>
      <c r="DS30" s="1008"/>
      <c r="DT30" s="1008"/>
      <c r="DU30" s="1008"/>
      <c r="DV30" s="1008"/>
      <c r="DW30" s="1008"/>
      <c r="DX30" s="1008"/>
      <c r="DY30" s="1008"/>
      <c r="DZ30" s="1008"/>
      <c r="EA30" s="1008"/>
      <c r="EB30" s="1008"/>
      <c r="EC30" s="1008"/>
      <c r="ED30" s="1008"/>
      <c r="EE30" s="1008"/>
      <c r="EF30" s="1008"/>
      <c r="EG30" s="1008"/>
      <c r="EH30" s="1008"/>
      <c r="EI30" s="1008"/>
      <c r="EJ30" s="1008"/>
      <c r="EK30" s="1008"/>
      <c r="EL30" s="1008"/>
      <c r="EM30" s="1008"/>
      <c r="EN30" s="1008"/>
      <c r="EO30" s="1008"/>
      <c r="EP30" s="1008"/>
      <c r="EQ30" s="1008"/>
      <c r="ER30" s="1008"/>
      <c r="ES30" s="1008"/>
      <c r="ET30" s="1008"/>
      <c r="EU30" s="1008"/>
      <c r="EV30" s="1008"/>
      <c r="EW30" s="1008"/>
      <c r="EX30" s="1008"/>
      <c r="EY30" s="1008"/>
      <c r="EZ30" s="1008"/>
      <c r="FA30" s="1008"/>
      <c r="FB30" s="1008"/>
      <c r="FC30" s="1008"/>
      <c r="FD30" s="1008"/>
      <c r="FE30" s="1008"/>
    </row>
    <row r="31" spans="1:163" s="1080" customFormat="1" ht="13.8">
      <c r="A31" s="281" t="s">
        <v>7479</v>
      </c>
      <c r="B31" s="281" t="s">
        <v>5269</v>
      </c>
      <c r="C31" s="801">
        <v>1</v>
      </c>
      <c r="D31" s="801">
        <v>0</v>
      </c>
      <c r="E31" s="292">
        <v>5749.95</v>
      </c>
      <c r="F31" s="292">
        <v>5996.05</v>
      </c>
      <c r="G31" s="1008"/>
      <c r="H31" s="1008"/>
      <c r="I31" s="1008"/>
      <c r="J31" s="1008"/>
      <c r="K31" s="1008"/>
      <c r="L31" s="1008"/>
      <c r="M31" s="1008"/>
      <c r="N31" s="1008"/>
      <c r="O31" s="1008"/>
      <c r="P31" s="1008"/>
      <c r="Q31" s="1008"/>
      <c r="R31" s="1008"/>
      <c r="S31" s="1008"/>
      <c r="T31" s="1008"/>
      <c r="U31" s="1008"/>
      <c r="V31" s="1008"/>
      <c r="W31" s="1008"/>
      <c r="X31" s="1008"/>
      <c r="Y31" s="1008"/>
      <c r="Z31" s="1008"/>
      <c r="AA31" s="1008"/>
      <c r="AB31" s="1008"/>
      <c r="AC31" s="1008"/>
      <c r="AD31" s="1008"/>
      <c r="AE31" s="1008"/>
      <c r="AF31" s="1008"/>
      <c r="AG31" s="1008"/>
      <c r="AH31" s="1008"/>
      <c r="AI31" s="1008"/>
      <c r="AJ31" s="1008"/>
      <c r="AK31" s="1008"/>
      <c r="AL31" s="1008"/>
      <c r="AM31" s="1008"/>
      <c r="AN31" s="1008"/>
      <c r="AO31" s="1008"/>
      <c r="AP31" s="1008"/>
      <c r="AQ31" s="1008"/>
      <c r="AR31" s="1008"/>
      <c r="AS31" s="1008"/>
      <c r="AT31" s="1008"/>
      <c r="AU31" s="1008"/>
      <c r="AV31" s="1008"/>
      <c r="AW31" s="1008"/>
      <c r="AX31" s="1008"/>
      <c r="AY31" s="1008"/>
      <c r="AZ31" s="1008"/>
      <c r="BA31" s="1008"/>
      <c r="BB31" s="1008"/>
      <c r="BC31" s="1008"/>
      <c r="BD31" s="1008"/>
      <c r="BE31" s="1008"/>
      <c r="BF31" s="1008"/>
      <c r="BG31" s="1008"/>
      <c r="BH31" s="1008"/>
      <c r="BI31" s="1008"/>
      <c r="BJ31" s="1008"/>
      <c r="BK31" s="1008"/>
      <c r="BL31" s="1008"/>
      <c r="BM31" s="1008"/>
      <c r="BN31" s="1008"/>
      <c r="BO31" s="1008"/>
      <c r="BP31" s="1008"/>
      <c r="BQ31" s="1008"/>
      <c r="BR31" s="1008"/>
      <c r="BS31" s="1008"/>
      <c r="BT31" s="1008"/>
      <c r="BU31" s="1008"/>
      <c r="BV31" s="1008"/>
      <c r="BW31" s="1008"/>
      <c r="BX31" s="1008"/>
      <c r="BY31" s="1008"/>
      <c r="BZ31" s="1008"/>
      <c r="CA31" s="1008"/>
      <c r="CB31" s="1008"/>
      <c r="CC31" s="1008"/>
      <c r="CD31" s="1008"/>
      <c r="CE31" s="1008"/>
      <c r="CF31" s="1008"/>
      <c r="CG31" s="1008"/>
      <c r="CH31" s="1008"/>
      <c r="CI31" s="1008"/>
      <c r="CJ31" s="1008"/>
      <c r="CK31" s="1008"/>
      <c r="CL31" s="1008"/>
      <c r="CM31" s="1008"/>
      <c r="CN31" s="1008"/>
      <c r="CO31" s="1008"/>
      <c r="CP31" s="1008"/>
      <c r="CQ31" s="1008"/>
      <c r="CR31" s="1008"/>
      <c r="CS31" s="1008"/>
      <c r="CT31" s="1008"/>
      <c r="CU31" s="1008"/>
      <c r="CV31" s="1008"/>
      <c r="CW31" s="1008"/>
      <c r="CX31" s="1008"/>
      <c r="CY31" s="1008"/>
      <c r="CZ31" s="1008"/>
      <c r="DA31" s="1008"/>
      <c r="DB31" s="1008"/>
      <c r="DC31" s="1008"/>
      <c r="DD31" s="1008"/>
      <c r="DE31" s="1008"/>
      <c r="DF31" s="1008"/>
      <c r="DG31" s="1008"/>
      <c r="DH31" s="1008"/>
      <c r="DI31" s="1008"/>
      <c r="DJ31" s="1008"/>
      <c r="DK31" s="1008"/>
      <c r="DL31" s="1008"/>
      <c r="DM31" s="1008"/>
      <c r="DN31" s="1008"/>
      <c r="DO31" s="1008"/>
      <c r="DP31" s="1008"/>
      <c r="DQ31" s="1008"/>
      <c r="DR31" s="1008"/>
      <c r="DS31" s="1008"/>
      <c r="DT31" s="1008"/>
      <c r="DU31" s="1008"/>
      <c r="DV31" s="1008"/>
      <c r="DW31" s="1008"/>
      <c r="DX31" s="1008"/>
      <c r="DY31" s="1008"/>
      <c r="DZ31" s="1008"/>
      <c r="EA31" s="1008"/>
      <c r="EB31" s="1008"/>
      <c r="EC31" s="1008"/>
      <c r="ED31" s="1008"/>
      <c r="EE31" s="1008"/>
      <c r="EF31" s="1008"/>
      <c r="EG31" s="1008"/>
      <c r="EH31" s="1008"/>
      <c r="EI31" s="1008"/>
      <c r="EJ31" s="1008"/>
      <c r="EK31" s="1008"/>
      <c r="EL31" s="1008"/>
      <c r="EM31" s="1008"/>
      <c r="EN31" s="1008"/>
      <c r="EO31" s="1008"/>
      <c r="EP31" s="1008"/>
      <c r="EQ31" s="1008"/>
      <c r="ER31" s="1008"/>
      <c r="ES31" s="1008"/>
      <c r="ET31" s="1008"/>
      <c r="EU31" s="1008"/>
      <c r="EV31" s="1008"/>
      <c r="EW31" s="1008"/>
      <c r="EX31" s="1008"/>
      <c r="EY31" s="1008"/>
      <c r="EZ31" s="1008"/>
      <c r="FA31" s="1008"/>
      <c r="FB31" s="1008"/>
      <c r="FC31" s="1008"/>
      <c r="FD31" s="1008"/>
      <c r="FE31" s="1008"/>
    </row>
    <row r="32" spans="1:163" s="1080" customFormat="1" ht="13.8">
      <c r="A32" s="281" t="s">
        <v>7481</v>
      </c>
      <c r="B32" s="281" t="s">
        <v>5330</v>
      </c>
      <c r="C32" s="801">
        <v>10</v>
      </c>
      <c r="D32" s="801">
        <v>0</v>
      </c>
      <c r="E32" s="292">
        <v>5749.95</v>
      </c>
      <c r="F32" s="292">
        <v>5996.05</v>
      </c>
      <c r="G32" s="1008"/>
      <c r="H32" s="1008"/>
      <c r="I32" s="1008"/>
      <c r="J32" s="1008"/>
      <c r="K32" s="1008"/>
      <c r="L32" s="1008"/>
      <c r="M32" s="1008"/>
      <c r="N32" s="1008"/>
      <c r="O32" s="1008"/>
      <c r="P32" s="1008"/>
      <c r="Q32" s="1008"/>
      <c r="R32" s="1008"/>
      <c r="S32" s="1008"/>
      <c r="T32" s="1008"/>
      <c r="U32" s="1008"/>
      <c r="V32" s="1008"/>
      <c r="W32" s="1008"/>
      <c r="X32" s="1008"/>
      <c r="Y32" s="1008"/>
      <c r="Z32" s="1008"/>
      <c r="AA32" s="1008"/>
      <c r="AB32" s="1008"/>
      <c r="AC32" s="1008"/>
      <c r="AD32" s="1008"/>
      <c r="AE32" s="1008"/>
      <c r="AF32" s="1008"/>
      <c r="AG32" s="1008"/>
      <c r="AH32" s="1008"/>
      <c r="AI32" s="1008"/>
      <c r="AJ32" s="1008"/>
      <c r="AK32" s="1008"/>
      <c r="AL32" s="1008"/>
      <c r="AM32" s="1008"/>
      <c r="AN32" s="1008"/>
      <c r="AO32" s="1008"/>
      <c r="AP32" s="1008"/>
      <c r="AQ32" s="1008"/>
      <c r="AR32" s="1008"/>
      <c r="AS32" s="1008"/>
      <c r="AT32" s="1008"/>
      <c r="AU32" s="1008"/>
      <c r="AV32" s="1008"/>
      <c r="AW32" s="1008"/>
      <c r="AX32" s="1008"/>
      <c r="AY32" s="1008"/>
      <c r="AZ32" s="1008"/>
      <c r="BA32" s="1008"/>
      <c r="BB32" s="1008"/>
      <c r="BC32" s="1008"/>
      <c r="BD32" s="1008"/>
      <c r="BE32" s="1008"/>
      <c r="BF32" s="1008"/>
      <c r="BG32" s="1008"/>
      <c r="BH32" s="1008"/>
      <c r="BI32" s="1008"/>
      <c r="BJ32" s="1008"/>
      <c r="BK32" s="1008"/>
      <c r="BL32" s="1008"/>
      <c r="BM32" s="1008"/>
      <c r="BN32" s="1008"/>
      <c r="BO32" s="1008"/>
      <c r="BP32" s="1008"/>
      <c r="BQ32" s="1008"/>
      <c r="BR32" s="1008"/>
      <c r="BS32" s="1008"/>
      <c r="BT32" s="1008"/>
      <c r="BU32" s="1008"/>
      <c r="BV32" s="1008"/>
      <c r="BW32" s="1008"/>
      <c r="BX32" s="1008"/>
      <c r="BY32" s="1008"/>
      <c r="BZ32" s="1008"/>
      <c r="CA32" s="1008"/>
      <c r="CB32" s="1008"/>
      <c r="CC32" s="1008"/>
      <c r="CD32" s="1008"/>
      <c r="CE32" s="1008"/>
      <c r="CF32" s="1008"/>
      <c r="CG32" s="1008"/>
      <c r="CH32" s="1008"/>
      <c r="CI32" s="1008"/>
      <c r="CJ32" s="1008"/>
      <c r="CK32" s="1008"/>
      <c r="CL32" s="1008"/>
      <c r="CM32" s="1008"/>
      <c r="CN32" s="1008"/>
      <c r="CO32" s="1008"/>
      <c r="CP32" s="1008"/>
      <c r="CQ32" s="1008"/>
      <c r="CR32" s="1008"/>
      <c r="CS32" s="1008"/>
      <c r="CT32" s="1008"/>
      <c r="CU32" s="1008"/>
      <c r="CV32" s="1008"/>
      <c r="CW32" s="1008"/>
      <c r="CX32" s="1008"/>
      <c r="CY32" s="1008"/>
      <c r="CZ32" s="1008"/>
      <c r="DA32" s="1008"/>
      <c r="DB32" s="1008"/>
      <c r="DC32" s="1008"/>
      <c r="DD32" s="1008"/>
      <c r="DE32" s="1008"/>
      <c r="DF32" s="1008"/>
      <c r="DG32" s="1008"/>
      <c r="DH32" s="1008"/>
      <c r="DI32" s="1008"/>
      <c r="DJ32" s="1008"/>
      <c r="DK32" s="1008"/>
      <c r="DL32" s="1008"/>
      <c r="DM32" s="1008"/>
      <c r="DN32" s="1008"/>
      <c r="DO32" s="1008"/>
      <c r="DP32" s="1008"/>
      <c r="DQ32" s="1008"/>
      <c r="DR32" s="1008"/>
      <c r="DS32" s="1008"/>
      <c r="DT32" s="1008"/>
      <c r="DU32" s="1008"/>
      <c r="DV32" s="1008"/>
      <c r="DW32" s="1008"/>
      <c r="DX32" s="1008"/>
      <c r="DY32" s="1008"/>
      <c r="DZ32" s="1008"/>
      <c r="EA32" s="1008"/>
      <c r="EB32" s="1008"/>
      <c r="EC32" s="1008"/>
      <c r="ED32" s="1008"/>
      <c r="EE32" s="1008"/>
      <c r="EF32" s="1008"/>
      <c r="EG32" s="1008"/>
      <c r="EH32" s="1008"/>
      <c r="EI32" s="1008"/>
      <c r="EJ32" s="1008"/>
      <c r="EK32" s="1008"/>
      <c r="EL32" s="1008"/>
      <c r="EM32" s="1008"/>
      <c r="EN32" s="1008"/>
      <c r="EO32" s="1008"/>
      <c r="EP32" s="1008"/>
      <c r="EQ32" s="1008"/>
      <c r="ER32" s="1008"/>
      <c r="ES32" s="1008"/>
      <c r="ET32" s="1008"/>
      <c r="EU32" s="1008"/>
      <c r="EV32" s="1008"/>
      <c r="EW32" s="1008"/>
      <c r="EX32" s="1008"/>
      <c r="EY32" s="1008"/>
      <c r="EZ32" s="1008"/>
      <c r="FA32" s="1008"/>
      <c r="FB32" s="1008"/>
      <c r="FC32" s="1008"/>
      <c r="FD32" s="1008"/>
      <c r="FE32" s="1008"/>
    </row>
    <row r="33" spans="1:164" s="1080" customFormat="1" ht="13.8">
      <c r="A33" s="281" t="s">
        <v>7487</v>
      </c>
      <c r="B33" s="281" t="s">
        <v>7488</v>
      </c>
      <c r="C33" s="801">
        <v>5</v>
      </c>
      <c r="D33" s="801">
        <v>0</v>
      </c>
      <c r="E33" s="292">
        <v>24681.55</v>
      </c>
      <c r="F33" s="292">
        <v>24681.55</v>
      </c>
      <c r="G33" s="1008"/>
      <c r="H33" s="1008"/>
      <c r="I33" s="1008"/>
      <c r="J33" s="1008"/>
      <c r="K33" s="1008"/>
      <c r="L33" s="1008"/>
      <c r="M33" s="1008"/>
      <c r="N33" s="1008"/>
      <c r="O33" s="1008"/>
      <c r="P33" s="1008"/>
      <c r="Q33" s="1008"/>
      <c r="R33" s="1008"/>
      <c r="S33" s="1008"/>
      <c r="T33" s="1008"/>
      <c r="U33" s="1008"/>
      <c r="V33" s="1008"/>
      <c r="W33" s="1008"/>
      <c r="X33" s="1008"/>
      <c r="Y33" s="1008"/>
      <c r="Z33" s="1008"/>
      <c r="AA33" s="1008"/>
      <c r="AB33" s="1008"/>
      <c r="AC33" s="1008"/>
      <c r="AD33" s="1008"/>
      <c r="AE33" s="1008"/>
      <c r="AF33" s="1008"/>
      <c r="AG33" s="1008"/>
      <c r="AH33" s="1008"/>
      <c r="AI33" s="1008"/>
      <c r="AJ33" s="1008"/>
      <c r="AK33" s="1008"/>
      <c r="AL33" s="1008"/>
      <c r="AM33" s="1008"/>
      <c r="AN33" s="1008"/>
      <c r="AO33" s="1008"/>
      <c r="AP33" s="1008"/>
      <c r="AQ33" s="1008"/>
      <c r="AR33" s="1008"/>
      <c r="AS33" s="1008"/>
      <c r="AT33" s="1008"/>
      <c r="AU33" s="1008"/>
      <c r="AV33" s="1008"/>
      <c r="AW33" s="1008"/>
      <c r="AX33" s="1008"/>
      <c r="AY33" s="1008"/>
      <c r="AZ33" s="1008"/>
      <c r="BA33" s="1008"/>
      <c r="BB33" s="1008"/>
      <c r="BC33" s="1008"/>
      <c r="BD33" s="1008"/>
      <c r="BE33" s="1008"/>
      <c r="BF33" s="1008"/>
      <c r="BG33" s="1008"/>
      <c r="BH33" s="1008"/>
      <c r="BI33" s="1008"/>
      <c r="BJ33" s="1008"/>
      <c r="BK33" s="1008"/>
      <c r="BL33" s="1008"/>
      <c r="BM33" s="1008"/>
      <c r="BN33" s="1008"/>
      <c r="BO33" s="1008"/>
      <c r="BP33" s="1008"/>
      <c r="BQ33" s="1008"/>
      <c r="BR33" s="1008"/>
      <c r="BS33" s="1008"/>
      <c r="BT33" s="1008"/>
      <c r="BU33" s="1008"/>
      <c r="BV33" s="1008"/>
      <c r="BW33" s="1008"/>
      <c r="BX33" s="1008"/>
      <c r="BY33" s="1008"/>
      <c r="BZ33" s="1008"/>
      <c r="CA33" s="1008"/>
      <c r="CB33" s="1008"/>
      <c r="CC33" s="1008"/>
      <c r="CD33" s="1008"/>
      <c r="CE33" s="1008"/>
      <c r="CF33" s="1008"/>
      <c r="CG33" s="1008"/>
      <c r="CH33" s="1008"/>
      <c r="CI33" s="1008"/>
      <c r="CJ33" s="1008"/>
      <c r="CK33" s="1008"/>
      <c r="CL33" s="1008"/>
      <c r="CM33" s="1008"/>
      <c r="CN33" s="1008"/>
      <c r="CO33" s="1008"/>
      <c r="CP33" s="1008"/>
      <c r="CQ33" s="1008"/>
      <c r="CR33" s="1008"/>
      <c r="CS33" s="1008"/>
      <c r="CT33" s="1008"/>
      <c r="CU33" s="1008"/>
      <c r="CV33" s="1008"/>
      <c r="CW33" s="1008"/>
      <c r="CX33" s="1008"/>
      <c r="CY33" s="1008"/>
      <c r="CZ33" s="1008"/>
      <c r="DA33" s="1008"/>
      <c r="DB33" s="1008"/>
      <c r="DC33" s="1008"/>
      <c r="DD33" s="1008"/>
      <c r="DE33" s="1008"/>
      <c r="DF33" s="1008"/>
      <c r="DG33" s="1008"/>
      <c r="DH33" s="1008"/>
      <c r="DI33" s="1008"/>
      <c r="DJ33" s="1008"/>
      <c r="DK33" s="1008"/>
      <c r="DL33" s="1008"/>
      <c r="DM33" s="1008"/>
      <c r="DN33" s="1008"/>
      <c r="DO33" s="1008"/>
      <c r="DP33" s="1008"/>
      <c r="DQ33" s="1008"/>
      <c r="DR33" s="1008"/>
      <c r="DS33" s="1008"/>
      <c r="DT33" s="1008"/>
      <c r="DU33" s="1008"/>
      <c r="DV33" s="1008"/>
      <c r="DW33" s="1008"/>
      <c r="DX33" s="1008"/>
      <c r="DY33" s="1008"/>
      <c r="DZ33" s="1008"/>
      <c r="EA33" s="1008"/>
      <c r="EB33" s="1008"/>
      <c r="EC33" s="1008"/>
      <c r="ED33" s="1008"/>
      <c r="EE33" s="1008"/>
      <c r="EF33" s="1008"/>
      <c r="EG33" s="1008"/>
      <c r="EH33" s="1008"/>
      <c r="EI33" s="1008"/>
      <c r="EJ33" s="1008"/>
      <c r="EK33" s="1008"/>
      <c r="EL33" s="1008"/>
      <c r="EM33" s="1008"/>
      <c r="EN33" s="1008"/>
      <c r="EO33" s="1008"/>
      <c r="EP33" s="1008"/>
      <c r="EQ33" s="1008"/>
      <c r="ER33" s="1008"/>
      <c r="ES33" s="1008"/>
      <c r="ET33" s="1008"/>
      <c r="EU33" s="1008"/>
      <c r="EV33" s="1008"/>
      <c r="EW33" s="1008"/>
      <c r="EX33" s="1008"/>
      <c r="EY33" s="1008"/>
      <c r="EZ33" s="1008"/>
      <c r="FA33" s="1008"/>
      <c r="FB33" s="1008"/>
      <c r="FC33" s="1008"/>
      <c r="FD33" s="1008"/>
      <c r="FE33" s="1008"/>
    </row>
    <row r="34" spans="1:164" s="1080" customFormat="1" ht="13.8">
      <c r="A34" s="281" t="s">
        <v>7483</v>
      </c>
      <c r="B34" s="281" t="s">
        <v>7347</v>
      </c>
      <c r="C34" s="801">
        <v>8</v>
      </c>
      <c r="D34" s="801">
        <v>0</v>
      </c>
      <c r="E34" s="292">
        <v>16993.400000000001</v>
      </c>
      <c r="F34" s="292">
        <v>16993.400000000001</v>
      </c>
      <c r="G34" s="1008"/>
      <c r="H34" s="1008"/>
      <c r="I34" s="1008"/>
      <c r="J34" s="1008"/>
      <c r="K34" s="1008"/>
      <c r="L34" s="1008"/>
      <c r="M34" s="1008"/>
      <c r="N34" s="1008"/>
      <c r="O34" s="1008"/>
      <c r="P34" s="1008"/>
      <c r="Q34" s="1008"/>
      <c r="R34" s="1008"/>
      <c r="S34" s="1008"/>
      <c r="T34" s="1008"/>
      <c r="U34" s="1008"/>
      <c r="V34" s="1008"/>
      <c r="W34" s="1008"/>
      <c r="X34" s="1008"/>
      <c r="Y34" s="1008"/>
      <c r="Z34" s="1008"/>
      <c r="AA34" s="1008"/>
      <c r="AB34" s="1008"/>
      <c r="AC34" s="1008"/>
      <c r="AD34" s="1008"/>
      <c r="AE34" s="1008"/>
      <c r="AF34" s="1008"/>
      <c r="AG34" s="1008"/>
      <c r="AH34" s="1008"/>
      <c r="AI34" s="1008"/>
      <c r="AJ34" s="1008"/>
      <c r="AK34" s="1008"/>
      <c r="AL34" s="1008"/>
      <c r="AM34" s="1008"/>
      <c r="AN34" s="1008"/>
      <c r="AO34" s="1008"/>
      <c r="AP34" s="1008"/>
      <c r="AQ34" s="1008"/>
      <c r="AR34" s="1008"/>
      <c r="AS34" s="1008"/>
      <c r="AT34" s="1008"/>
      <c r="AU34" s="1008"/>
      <c r="AV34" s="1008"/>
      <c r="AW34" s="1008"/>
      <c r="AX34" s="1008"/>
      <c r="AY34" s="1008"/>
      <c r="AZ34" s="1008"/>
      <c r="BA34" s="1008"/>
      <c r="BB34" s="1008"/>
      <c r="BC34" s="1008"/>
      <c r="BD34" s="1008"/>
      <c r="BE34" s="1008"/>
      <c r="BF34" s="1008"/>
      <c r="BG34" s="1008"/>
      <c r="BH34" s="1008"/>
      <c r="BI34" s="1008"/>
      <c r="BJ34" s="1008"/>
      <c r="BK34" s="1008"/>
      <c r="BL34" s="1008"/>
      <c r="BM34" s="1008"/>
      <c r="BN34" s="1008"/>
      <c r="BO34" s="1008"/>
      <c r="BP34" s="1008"/>
      <c r="BQ34" s="1008"/>
      <c r="BR34" s="1008"/>
      <c r="BS34" s="1008"/>
      <c r="BT34" s="1008"/>
      <c r="BU34" s="1008"/>
      <c r="BV34" s="1008"/>
      <c r="BW34" s="1008"/>
      <c r="BX34" s="1008"/>
      <c r="BY34" s="1008"/>
      <c r="BZ34" s="1008"/>
      <c r="CA34" s="1008"/>
      <c r="CB34" s="1008"/>
      <c r="CC34" s="1008"/>
      <c r="CD34" s="1008"/>
      <c r="CE34" s="1008"/>
      <c r="CF34" s="1008"/>
      <c r="CG34" s="1008"/>
      <c r="CH34" s="1008"/>
      <c r="CI34" s="1008"/>
      <c r="CJ34" s="1008"/>
      <c r="CK34" s="1008"/>
      <c r="CL34" s="1008"/>
      <c r="CM34" s="1008"/>
      <c r="CN34" s="1008"/>
      <c r="CO34" s="1008"/>
      <c r="CP34" s="1008"/>
      <c r="CQ34" s="1008"/>
      <c r="CR34" s="1008"/>
      <c r="CS34" s="1008"/>
      <c r="CT34" s="1008"/>
      <c r="CU34" s="1008"/>
      <c r="CV34" s="1008"/>
      <c r="CW34" s="1008"/>
      <c r="CX34" s="1008"/>
      <c r="CY34" s="1008"/>
      <c r="CZ34" s="1008"/>
      <c r="DA34" s="1008"/>
      <c r="DB34" s="1008"/>
      <c r="DC34" s="1008"/>
      <c r="DD34" s="1008"/>
      <c r="DE34" s="1008"/>
      <c r="DF34" s="1008"/>
      <c r="DG34" s="1008"/>
      <c r="DH34" s="1008"/>
      <c r="DI34" s="1008"/>
      <c r="DJ34" s="1008"/>
      <c r="DK34" s="1008"/>
      <c r="DL34" s="1008"/>
      <c r="DM34" s="1008"/>
      <c r="DN34" s="1008"/>
      <c r="DO34" s="1008"/>
      <c r="DP34" s="1008"/>
      <c r="DQ34" s="1008"/>
      <c r="DR34" s="1008"/>
      <c r="DS34" s="1008"/>
      <c r="DT34" s="1008"/>
      <c r="DU34" s="1008"/>
      <c r="DV34" s="1008"/>
      <c r="DW34" s="1008"/>
      <c r="DX34" s="1008"/>
      <c r="DY34" s="1008"/>
      <c r="DZ34" s="1008"/>
      <c r="EA34" s="1008"/>
      <c r="EB34" s="1008"/>
      <c r="EC34" s="1008"/>
      <c r="ED34" s="1008"/>
      <c r="EE34" s="1008"/>
      <c r="EF34" s="1008"/>
      <c r="EG34" s="1008"/>
      <c r="EH34" s="1008"/>
      <c r="EI34" s="1008"/>
      <c r="EJ34" s="1008"/>
      <c r="EK34" s="1008"/>
      <c r="EL34" s="1008"/>
      <c r="EM34" s="1008"/>
      <c r="EN34" s="1008"/>
      <c r="EO34" s="1008"/>
      <c r="EP34" s="1008"/>
      <c r="EQ34" s="1008"/>
      <c r="ER34" s="1008"/>
      <c r="ES34" s="1008"/>
      <c r="ET34" s="1008"/>
      <c r="EU34" s="1008"/>
      <c r="EV34" s="1008"/>
      <c r="EW34" s="1008"/>
      <c r="EX34" s="1008"/>
      <c r="EY34" s="1008"/>
      <c r="EZ34" s="1008"/>
      <c r="FA34" s="1008"/>
      <c r="FB34" s="1008"/>
      <c r="FC34" s="1008"/>
      <c r="FD34" s="1008"/>
      <c r="FE34" s="1008"/>
    </row>
    <row r="35" spans="1:164" s="1080" customFormat="1" ht="13.8">
      <c r="A35" s="281" t="s">
        <v>7491</v>
      </c>
      <c r="B35" s="281" t="s">
        <v>7341</v>
      </c>
      <c r="C35" s="1154">
        <v>0</v>
      </c>
      <c r="D35" s="240">
        <v>768</v>
      </c>
      <c r="E35" s="292">
        <v>122.92</v>
      </c>
      <c r="F35" s="292">
        <v>122.92</v>
      </c>
      <c r="G35" s="1008" t="s">
        <v>6864</v>
      </c>
      <c r="H35" s="1008"/>
      <c r="I35" s="1008"/>
      <c r="J35" s="1008"/>
      <c r="K35" s="1008"/>
      <c r="L35" s="1008"/>
      <c r="M35" s="1008"/>
      <c r="N35" s="1008"/>
      <c r="O35" s="1008"/>
      <c r="P35" s="1008"/>
      <c r="Q35" s="1008"/>
      <c r="R35" s="1008"/>
      <c r="S35" s="1008"/>
      <c r="T35" s="1008"/>
      <c r="U35" s="1008"/>
      <c r="V35" s="1008"/>
      <c r="W35" s="1008"/>
      <c r="X35" s="1008"/>
      <c r="Y35" s="1008"/>
      <c r="Z35" s="1008"/>
      <c r="AA35" s="1008"/>
      <c r="AB35" s="1008"/>
      <c r="AC35" s="1008"/>
      <c r="AD35" s="1008"/>
      <c r="AE35" s="1008"/>
      <c r="AF35" s="1008"/>
      <c r="AG35" s="1008"/>
      <c r="AH35" s="1008"/>
      <c r="AI35" s="1008"/>
      <c r="AJ35" s="1008"/>
      <c r="AK35" s="1008"/>
      <c r="AL35" s="1008"/>
      <c r="AM35" s="1008"/>
      <c r="AN35" s="1008"/>
      <c r="AO35" s="1008"/>
      <c r="AP35" s="1008"/>
      <c r="AQ35" s="1008"/>
      <c r="AR35" s="1008"/>
      <c r="AS35" s="1008"/>
      <c r="AT35" s="1008"/>
      <c r="AU35" s="1008"/>
      <c r="AV35" s="1008"/>
      <c r="AW35" s="1008"/>
      <c r="AX35" s="1008"/>
      <c r="AY35" s="1008"/>
      <c r="AZ35" s="1008"/>
      <c r="BA35" s="1008"/>
      <c r="BB35" s="1008"/>
      <c r="BC35" s="1008"/>
      <c r="BD35" s="1008"/>
      <c r="BE35" s="1008"/>
      <c r="BF35" s="1008"/>
      <c r="BG35" s="1008"/>
      <c r="BH35" s="1008"/>
      <c r="BI35" s="1008"/>
      <c r="BJ35" s="1008"/>
      <c r="BK35" s="1008"/>
      <c r="BL35" s="1008"/>
      <c r="BM35" s="1008"/>
      <c r="BN35" s="1008"/>
      <c r="BO35" s="1008"/>
      <c r="BP35" s="1008"/>
      <c r="BQ35" s="1008"/>
      <c r="BR35" s="1008"/>
      <c r="BS35" s="1008"/>
      <c r="BT35" s="1008"/>
      <c r="BU35" s="1008"/>
      <c r="BV35" s="1008"/>
      <c r="BW35" s="1008"/>
      <c r="BX35" s="1008"/>
      <c r="BY35" s="1008"/>
      <c r="BZ35" s="1008"/>
      <c r="CA35" s="1008"/>
      <c r="CB35" s="1008"/>
      <c r="CC35" s="1008"/>
      <c r="CD35" s="1008"/>
      <c r="CE35" s="1008"/>
      <c r="CF35" s="1008"/>
      <c r="CG35" s="1008"/>
      <c r="CH35" s="1008"/>
      <c r="CI35" s="1008"/>
      <c r="CJ35" s="1008"/>
      <c r="CK35" s="1008"/>
      <c r="CL35" s="1008"/>
      <c r="CM35" s="1008"/>
      <c r="CN35" s="1008"/>
      <c r="CO35" s="1008"/>
      <c r="CP35" s="1008"/>
      <c r="CQ35" s="1008"/>
      <c r="CR35" s="1008"/>
      <c r="CS35" s="1008"/>
      <c r="CT35" s="1008"/>
      <c r="CU35" s="1008"/>
      <c r="CV35" s="1008"/>
      <c r="CW35" s="1008"/>
      <c r="CX35" s="1008"/>
      <c r="CY35" s="1008"/>
      <c r="CZ35" s="1008"/>
      <c r="DA35" s="1008"/>
      <c r="DB35" s="1008"/>
      <c r="DC35" s="1008"/>
      <c r="DD35" s="1008"/>
      <c r="DE35" s="1008"/>
      <c r="DF35" s="1008"/>
      <c r="DG35" s="1008"/>
      <c r="DH35" s="1008"/>
      <c r="DI35" s="1008"/>
      <c r="DJ35" s="1008"/>
      <c r="DK35" s="1008"/>
      <c r="DL35" s="1008"/>
      <c r="DM35" s="1008"/>
      <c r="DN35" s="1008"/>
      <c r="DO35" s="1008"/>
      <c r="DP35" s="1008"/>
      <c r="DQ35" s="1008"/>
      <c r="DR35" s="1008"/>
      <c r="DS35" s="1008"/>
      <c r="DT35" s="1008"/>
      <c r="DU35" s="1008"/>
      <c r="DV35" s="1008"/>
      <c r="DW35" s="1008"/>
      <c r="DX35" s="1008"/>
      <c r="DY35" s="1008"/>
      <c r="DZ35" s="1008"/>
      <c r="EA35" s="1008"/>
      <c r="EB35" s="1008"/>
      <c r="EC35" s="1008"/>
      <c r="ED35" s="1008"/>
      <c r="EE35" s="1008"/>
      <c r="EF35" s="1008"/>
      <c r="EG35" s="1008"/>
      <c r="EH35" s="1008"/>
      <c r="EI35" s="1008"/>
      <c r="EJ35" s="1008"/>
      <c r="EK35" s="1008"/>
      <c r="EL35" s="1008"/>
      <c r="EM35" s="1008"/>
      <c r="EN35" s="1008"/>
      <c r="EO35" s="1008"/>
      <c r="EP35" s="1008"/>
      <c r="EQ35" s="1008"/>
      <c r="ER35" s="1008"/>
      <c r="ES35" s="1008"/>
      <c r="ET35" s="1008"/>
      <c r="EU35" s="1008"/>
      <c r="EV35" s="1008"/>
      <c r="EW35" s="1008"/>
      <c r="EX35" s="1008"/>
      <c r="EY35" s="1008"/>
      <c r="EZ35" s="1008"/>
      <c r="FA35" s="1008"/>
      <c r="FB35" s="1008"/>
      <c r="FC35" s="1008"/>
      <c r="FD35" s="1008"/>
      <c r="FE35" s="1008"/>
    </row>
    <row r="36" spans="1:164" s="1080" customFormat="1" ht="13.8">
      <c r="A36" s="281" t="s">
        <v>7489</v>
      </c>
      <c r="B36" s="281" t="s">
        <v>7498</v>
      </c>
      <c r="C36" s="1154">
        <v>0</v>
      </c>
      <c r="D36" s="240">
        <v>48384</v>
      </c>
      <c r="E36" s="292">
        <v>107.8</v>
      </c>
      <c r="F36" s="292">
        <v>107.8</v>
      </c>
      <c r="G36" s="1008" t="s">
        <v>6864</v>
      </c>
      <c r="H36" s="1008"/>
      <c r="I36" s="1008"/>
      <c r="J36" s="1008"/>
      <c r="K36" s="1008"/>
      <c r="L36" s="1008"/>
      <c r="M36" s="1008"/>
      <c r="N36" s="1008"/>
      <c r="O36" s="1008"/>
      <c r="P36" s="1008"/>
      <c r="Q36" s="1008"/>
      <c r="R36" s="1008"/>
      <c r="S36" s="1008"/>
      <c r="T36" s="1008"/>
      <c r="U36" s="1008"/>
      <c r="V36" s="1008"/>
      <c r="W36" s="1008"/>
      <c r="X36" s="1008"/>
      <c r="Y36" s="1008"/>
      <c r="Z36" s="1008"/>
      <c r="AA36" s="1008"/>
      <c r="AB36" s="1008"/>
      <c r="AC36" s="1008"/>
      <c r="AD36" s="1008"/>
      <c r="AE36" s="1008"/>
      <c r="AF36" s="1008"/>
      <c r="AG36" s="1008"/>
      <c r="AH36" s="1008"/>
      <c r="AI36" s="1008"/>
      <c r="AJ36" s="1008"/>
      <c r="AK36" s="1008"/>
      <c r="AL36" s="1008"/>
      <c r="AM36" s="1008"/>
      <c r="AN36" s="1008"/>
      <c r="AO36" s="1008"/>
      <c r="AP36" s="1008"/>
      <c r="AQ36" s="1008"/>
      <c r="AR36" s="1008"/>
      <c r="AS36" s="1008"/>
      <c r="AT36" s="1008"/>
      <c r="AU36" s="1008"/>
      <c r="AV36" s="1008"/>
      <c r="AW36" s="1008"/>
      <c r="AX36" s="1008"/>
      <c r="AY36" s="1008"/>
      <c r="AZ36" s="1008"/>
      <c r="BA36" s="1008"/>
      <c r="BB36" s="1008"/>
      <c r="BC36" s="1008"/>
      <c r="BD36" s="1008"/>
      <c r="BE36" s="1008"/>
      <c r="BF36" s="1008"/>
      <c r="BG36" s="1008"/>
      <c r="BH36" s="1008"/>
      <c r="BI36" s="1008"/>
      <c r="BJ36" s="1008"/>
      <c r="BK36" s="1008"/>
      <c r="BL36" s="1008"/>
      <c r="BM36" s="1008"/>
      <c r="BN36" s="1008"/>
      <c r="BO36" s="1008"/>
      <c r="BP36" s="1008"/>
      <c r="BQ36" s="1008"/>
      <c r="BR36" s="1008"/>
      <c r="BS36" s="1008"/>
      <c r="BT36" s="1008"/>
      <c r="BU36" s="1008"/>
      <c r="BV36" s="1008"/>
      <c r="BW36" s="1008"/>
      <c r="BX36" s="1008"/>
      <c r="BY36" s="1008"/>
      <c r="BZ36" s="1008"/>
      <c r="CA36" s="1008"/>
      <c r="CB36" s="1008"/>
      <c r="CC36" s="1008"/>
      <c r="CD36" s="1008"/>
      <c r="CE36" s="1008"/>
      <c r="CF36" s="1008"/>
      <c r="CG36" s="1008"/>
      <c r="CH36" s="1008"/>
      <c r="CI36" s="1008"/>
      <c r="CJ36" s="1008"/>
      <c r="CK36" s="1008"/>
      <c r="CL36" s="1008"/>
      <c r="CM36" s="1008"/>
      <c r="CN36" s="1008"/>
      <c r="CO36" s="1008"/>
      <c r="CP36" s="1008"/>
      <c r="CQ36" s="1008"/>
      <c r="CR36" s="1008"/>
      <c r="CS36" s="1008"/>
      <c r="CT36" s="1008"/>
      <c r="CU36" s="1008"/>
      <c r="CV36" s="1008"/>
      <c r="CW36" s="1008"/>
      <c r="CX36" s="1008"/>
      <c r="CY36" s="1008"/>
      <c r="CZ36" s="1008"/>
      <c r="DA36" s="1008"/>
      <c r="DB36" s="1008"/>
      <c r="DC36" s="1008"/>
      <c r="DD36" s="1008"/>
      <c r="DE36" s="1008"/>
      <c r="DF36" s="1008"/>
      <c r="DG36" s="1008"/>
      <c r="DH36" s="1008"/>
      <c r="DI36" s="1008"/>
      <c r="DJ36" s="1008"/>
      <c r="DK36" s="1008"/>
      <c r="DL36" s="1008"/>
      <c r="DM36" s="1008"/>
      <c r="DN36" s="1008"/>
      <c r="DO36" s="1008"/>
      <c r="DP36" s="1008"/>
      <c r="DQ36" s="1008"/>
      <c r="DR36" s="1008"/>
      <c r="DS36" s="1008"/>
      <c r="DT36" s="1008"/>
      <c r="DU36" s="1008"/>
      <c r="DV36" s="1008"/>
      <c r="DW36" s="1008"/>
      <c r="DX36" s="1008"/>
      <c r="DY36" s="1008"/>
      <c r="DZ36" s="1008"/>
      <c r="EA36" s="1008"/>
      <c r="EB36" s="1008"/>
      <c r="EC36" s="1008"/>
      <c r="ED36" s="1008"/>
      <c r="EE36" s="1008"/>
      <c r="EF36" s="1008"/>
      <c r="EG36" s="1008"/>
      <c r="EH36" s="1008"/>
      <c r="EI36" s="1008"/>
      <c r="EJ36" s="1008"/>
      <c r="EK36" s="1008"/>
      <c r="EL36" s="1008"/>
      <c r="EM36" s="1008"/>
      <c r="EN36" s="1008"/>
      <c r="EO36" s="1008"/>
      <c r="EP36" s="1008"/>
      <c r="EQ36" s="1008"/>
      <c r="ER36" s="1008"/>
      <c r="ES36" s="1008"/>
      <c r="ET36" s="1008"/>
      <c r="EU36" s="1008"/>
      <c r="EV36" s="1008"/>
      <c r="EW36" s="1008"/>
      <c r="EX36" s="1008"/>
      <c r="EY36" s="1008"/>
      <c r="EZ36" s="1008"/>
      <c r="FA36" s="1008"/>
      <c r="FB36" s="1008"/>
      <c r="FC36" s="1008"/>
      <c r="FD36" s="1008"/>
      <c r="FE36" s="1008"/>
    </row>
    <row r="37" spans="1:164" s="49" customFormat="1" ht="15" customHeight="1">
      <c r="A37" s="760" t="s">
        <v>529</v>
      </c>
      <c r="B37" s="533" t="s">
        <v>4244</v>
      </c>
      <c r="C37" s="1006">
        <f>SUM(C19:C36)</f>
        <v>54</v>
      </c>
      <c r="D37" s="1085">
        <f>SUM(D19:D36)</f>
        <v>49152</v>
      </c>
      <c r="E37" s="762" t="s">
        <v>529</v>
      </c>
      <c r="F37" s="762" t="s">
        <v>529</v>
      </c>
    </row>
    <row r="38" spans="1:164">
      <c r="A38" s="1040"/>
      <c r="B38" s="1041"/>
      <c r="C38" s="1040"/>
      <c r="D38" s="1040"/>
      <c r="E38" s="1042"/>
      <c r="F38" s="1042"/>
    </row>
    <row r="39" spans="1:164">
      <c r="A39" s="1040"/>
      <c r="B39" s="1041"/>
      <c r="C39" s="1040"/>
      <c r="D39" s="1040"/>
      <c r="E39" s="1042"/>
      <c r="F39" s="1042"/>
    </row>
    <row r="40" spans="1:164">
      <c r="A40" s="1256" t="s">
        <v>4104</v>
      </c>
      <c r="B40" s="1256" t="s">
        <v>4103</v>
      </c>
      <c r="C40" s="1070"/>
      <c r="D40" s="1070"/>
      <c r="E40" s="1083"/>
      <c r="F40" s="1083"/>
      <c r="FF40" s="1071"/>
      <c r="FG40" s="1071"/>
      <c r="FH40" s="1071"/>
    </row>
    <row r="41" spans="1:164" s="1080" customFormat="1" ht="13.8">
      <c r="A41" s="281" t="s">
        <v>4246</v>
      </c>
      <c r="B41" s="281" t="s">
        <v>4246</v>
      </c>
      <c r="C41" s="801">
        <v>0</v>
      </c>
      <c r="D41" s="801">
        <v>0</v>
      </c>
      <c r="E41" s="292">
        <v>0</v>
      </c>
      <c r="F41" s="292">
        <v>0</v>
      </c>
      <c r="G41" s="1008"/>
      <c r="H41" s="1008"/>
      <c r="I41" s="1008"/>
      <c r="J41" s="1008"/>
      <c r="K41" s="1008"/>
      <c r="L41" s="1008"/>
      <c r="M41" s="1008"/>
      <c r="N41" s="1008"/>
      <c r="O41" s="1008"/>
      <c r="P41" s="1008"/>
      <c r="Q41" s="1008"/>
      <c r="R41" s="1008"/>
      <c r="S41" s="1008"/>
      <c r="T41" s="1008"/>
      <c r="U41" s="1008"/>
      <c r="V41" s="1008"/>
      <c r="W41" s="1008"/>
      <c r="X41" s="1008"/>
      <c r="Y41" s="1008"/>
      <c r="Z41" s="1008"/>
      <c r="AA41" s="1008"/>
      <c r="AB41" s="1008"/>
      <c r="AC41" s="1008"/>
      <c r="AD41" s="1008"/>
      <c r="AE41" s="1008"/>
      <c r="AF41" s="1008"/>
      <c r="AG41" s="1008"/>
      <c r="AH41" s="1008"/>
      <c r="AI41" s="1008"/>
      <c r="AJ41" s="1008"/>
      <c r="AK41" s="1008"/>
      <c r="AL41" s="1008"/>
      <c r="AM41" s="1008"/>
      <c r="AN41" s="1008"/>
      <c r="AO41" s="1008"/>
      <c r="AP41" s="1008"/>
      <c r="AQ41" s="1008"/>
      <c r="AR41" s="1008"/>
      <c r="AS41" s="1008"/>
      <c r="AT41" s="1008"/>
      <c r="AU41" s="1008"/>
      <c r="AV41" s="1008"/>
      <c r="AW41" s="1008"/>
      <c r="AX41" s="1008"/>
      <c r="AY41" s="1008"/>
      <c r="AZ41" s="1008"/>
      <c r="BA41" s="1008"/>
      <c r="BB41" s="1008"/>
      <c r="BC41" s="1008"/>
      <c r="BD41" s="1008"/>
      <c r="BE41" s="1008"/>
      <c r="BF41" s="1008"/>
      <c r="BG41" s="1008"/>
      <c r="BH41" s="1008"/>
      <c r="BI41" s="1008"/>
      <c r="BJ41" s="1008"/>
      <c r="BK41" s="1008"/>
      <c r="BL41" s="1008"/>
      <c r="BM41" s="1008"/>
      <c r="BN41" s="1008"/>
      <c r="BO41" s="1008"/>
      <c r="BP41" s="1008"/>
      <c r="BQ41" s="1008"/>
      <c r="BR41" s="1008"/>
      <c r="BS41" s="1008"/>
      <c r="BT41" s="1008"/>
      <c r="BU41" s="1008"/>
      <c r="BV41" s="1008"/>
      <c r="BW41" s="1008"/>
      <c r="BX41" s="1008"/>
      <c r="BY41" s="1008"/>
      <c r="BZ41" s="1008"/>
      <c r="CA41" s="1008"/>
      <c r="CB41" s="1008"/>
      <c r="CC41" s="1008"/>
      <c r="CD41" s="1008"/>
      <c r="CE41" s="1008"/>
      <c r="CF41" s="1008"/>
      <c r="CG41" s="1008"/>
      <c r="CH41" s="1008"/>
      <c r="CI41" s="1008"/>
      <c r="CJ41" s="1008"/>
      <c r="CK41" s="1008"/>
      <c r="CL41" s="1008"/>
      <c r="CM41" s="1008"/>
      <c r="CN41" s="1008"/>
      <c r="CO41" s="1008"/>
      <c r="CP41" s="1008"/>
      <c r="CQ41" s="1008"/>
      <c r="CR41" s="1008"/>
      <c r="CS41" s="1008"/>
      <c r="CT41" s="1008"/>
      <c r="CU41" s="1008"/>
      <c r="CV41" s="1008"/>
      <c r="CW41" s="1008"/>
      <c r="CX41" s="1008"/>
      <c r="CY41" s="1008"/>
      <c r="CZ41" s="1008"/>
      <c r="DA41" s="1008"/>
      <c r="DB41" s="1008"/>
      <c r="DC41" s="1008"/>
      <c r="DD41" s="1008"/>
      <c r="DE41" s="1008"/>
      <c r="DF41" s="1008"/>
      <c r="DG41" s="1008"/>
      <c r="DH41" s="1008"/>
      <c r="DI41" s="1008"/>
      <c r="DJ41" s="1008"/>
      <c r="DK41" s="1008"/>
      <c r="DL41" s="1008"/>
      <c r="DM41" s="1008"/>
      <c r="DN41" s="1008"/>
      <c r="DO41" s="1008"/>
      <c r="DP41" s="1008"/>
      <c r="DQ41" s="1008"/>
      <c r="DR41" s="1008"/>
      <c r="DS41" s="1008"/>
      <c r="DT41" s="1008"/>
      <c r="DU41" s="1008"/>
      <c r="DV41" s="1008"/>
      <c r="DW41" s="1008"/>
      <c r="DX41" s="1008"/>
      <c r="DY41" s="1008"/>
      <c r="DZ41" s="1008"/>
      <c r="EA41" s="1008"/>
      <c r="EB41" s="1008"/>
      <c r="EC41" s="1008"/>
      <c r="ED41" s="1008"/>
      <c r="EE41" s="1008"/>
      <c r="EF41" s="1008"/>
      <c r="EG41" s="1008"/>
      <c r="EH41" s="1008"/>
      <c r="EI41" s="1008"/>
      <c r="EJ41" s="1008"/>
      <c r="EK41" s="1008"/>
      <c r="EL41" s="1008"/>
      <c r="EM41" s="1008"/>
      <c r="EN41" s="1008"/>
      <c r="EO41" s="1008"/>
      <c r="EP41" s="1008"/>
      <c r="EQ41" s="1008"/>
      <c r="ER41" s="1008"/>
      <c r="ES41" s="1008"/>
      <c r="ET41" s="1008"/>
      <c r="EU41" s="1008"/>
      <c r="EV41" s="1008"/>
      <c r="EW41" s="1008"/>
      <c r="EX41" s="1008"/>
      <c r="EY41" s="1008"/>
      <c r="EZ41" s="1008"/>
      <c r="FA41" s="1008"/>
      <c r="FB41" s="1008"/>
      <c r="FC41" s="1008"/>
      <c r="FD41" s="1008"/>
      <c r="FE41" s="1008"/>
      <c r="FF41" s="1008"/>
      <c r="FG41" s="1008"/>
      <c r="FH41" s="1008"/>
    </row>
    <row r="42" spans="1:164" s="49" customFormat="1" ht="15" customHeight="1">
      <c r="A42" s="760" t="s">
        <v>529</v>
      </c>
      <c r="B42" s="533" t="s">
        <v>4247</v>
      </c>
      <c r="C42" s="1006">
        <f>SUM(C41)</f>
        <v>0</v>
      </c>
      <c r="D42" s="62">
        <f>SUM(D41)</f>
        <v>0</v>
      </c>
      <c r="E42" s="762" t="s">
        <v>529</v>
      </c>
      <c r="F42" s="762" t="s">
        <v>529</v>
      </c>
    </row>
    <row r="43" spans="1:164" s="49" customFormat="1" ht="15" customHeight="1">
      <c r="A43" s="629"/>
      <c r="B43" s="61"/>
      <c r="C43" s="147"/>
      <c r="D43" s="147"/>
      <c r="E43" s="754"/>
      <c r="F43" s="754"/>
    </row>
    <row r="44" spans="1:164" s="49" customFormat="1" ht="15" customHeight="1">
      <c r="A44" s="629"/>
      <c r="B44" s="1004" t="s">
        <v>4105</v>
      </c>
      <c r="C44" s="1005">
        <f>C37+C16</f>
        <v>72</v>
      </c>
      <c r="D44" s="1005">
        <f>D33+D37+D42</f>
        <v>49152</v>
      </c>
      <c r="E44" s="754"/>
      <c r="F44" s="754"/>
    </row>
    <row r="45" spans="1:164" ht="15.75" customHeight="1">
      <c r="A45" s="347"/>
      <c r="B45" s="1082"/>
      <c r="C45" s="1076"/>
      <c r="D45" s="1076"/>
      <c r="E45" s="1083"/>
      <c r="F45" s="1083"/>
    </row>
    <row r="46" spans="1:164" s="49" customFormat="1" ht="15" customHeight="1">
      <c r="A46" s="1259" t="s">
        <v>4101</v>
      </c>
      <c r="B46" s="1259"/>
      <c r="C46" s="544" t="s">
        <v>529</v>
      </c>
      <c r="D46" s="544"/>
      <c r="E46" s="64" t="s">
        <v>529</v>
      </c>
      <c r="F46" s="64" t="s">
        <v>529</v>
      </c>
    </row>
    <row r="47" spans="1:164" s="49" customFormat="1" ht="15" customHeight="1">
      <c r="A47" s="1256" t="s">
        <v>4248</v>
      </c>
      <c r="B47" s="1256"/>
      <c r="C47" s="545"/>
      <c r="D47" s="545"/>
      <c r="E47" s="545"/>
      <c r="F47" s="545"/>
    </row>
    <row r="48" spans="1:164" s="1080" customFormat="1" ht="13.8">
      <c r="A48" s="238" t="s">
        <v>7489</v>
      </c>
      <c r="B48" s="975" t="s">
        <v>7498</v>
      </c>
      <c r="C48" s="1154">
        <v>0</v>
      </c>
      <c r="D48" s="240">
        <f>250*12</f>
        <v>3000</v>
      </c>
      <c r="E48" s="292">
        <v>107.8</v>
      </c>
      <c r="F48" s="292">
        <f>431.2/4</f>
        <v>107.8</v>
      </c>
      <c r="G48" s="1008"/>
      <c r="H48" s="1008"/>
      <c r="I48" s="1008"/>
      <c r="J48" s="1008"/>
      <c r="K48" s="1008"/>
      <c r="L48" s="1008"/>
      <c r="M48" s="1008"/>
      <c r="N48" s="1008"/>
      <c r="O48" s="1008"/>
      <c r="P48" s="1008"/>
      <c r="Q48" s="1008"/>
      <c r="R48" s="1008"/>
      <c r="S48" s="1008"/>
      <c r="T48" s="1008"/>
      <c r="U48" s="1008"/>
      <c r="V48" s="1008"/>
      <c r="W48" s="1008"/>
      <c r="X48" s="1008"/>
      <c r="Y48" s="1008"/>
      <c r="Z48" s="1008"/>
      <c r="AA48" s="1008"/>
      <c r="AB48" s="1008"/>
      <c r="AC48" s="1008"/>
      <c r="AD48" s="1008"/>
      <c r="AE48" s="1008"/>
      <c r="AF48" s="1008"/>
      <c r="AG48" s="1008"/>
      <c r="AH48" s="1008"/>
      <c r="AI48" s="1008"/>
      <c r="AJ48" s="1008"/>
      <c r="AK48" s="1008"/>
      <c r="AL48" s="1008"/>
      <c r="AM48" s="1008"/>
      <c r="AN48" s="1008"/>
      <c r="AO48" s="1008"/>
      <c r="AP48" s="1008"/>
      <c r="AQ48" s="1008"/>
      <c r="AR48" s="1008"/>
      <c r="AS48" s="1008"/>
      <c r="AT48" s="1008"/>
      <c r="AU48" s="1008"/>
      <c r="AV48" s="1008"/>
      <c r="AW48" s="1008"/>
      <c r="AX48" s="1008"/>
      <c r="AY48" s="1008"/>
      <c r="AZ48" s="1008"/>
      <c r="BA48" s="1008"/>
      <c r="BB48" s="1008"/>
      <c r="BC48" s="1008"/>
      <c r="BD48" s="1008"/>
      <c r="BE48" s="1008"/>
      <c r="BF48" s="1008"/>
      <c r="BG48" s="1008"/>
      <c r="BH48" s="1008"/>
      <c r="BI48" s="1008"/>
      <c r="BJ48" s="1008"/>
      <c r="BK48" s="1008"/>
      <c r="BL48" s="1008"/>
      <c r="BM48" s="1008"/>
      <c r="BN48" s="1008"/>
      <c r="BO48" s="1008"/>
      <c r="BP48" s="1008"/>
      <c r="BQ48" s="1008"/>
      <c r="BR48" s="1008"/>
      <c r="BS48" s="1008"/>
      <c r="BT48" s="1008"/>
      <c r="BU48" s="1008"/>
      <c r="BV48" s="1008"/>
      <c r="BW48" s="1008"/>
      <c r="BX48" s="1008"/>
      <c r="BY48" s="1008"/>
      <c r="BZ48" s="1008"/>
      <c r="CA48" s="1008"/>
      <c r="CB48" s="1008"/>
      <c r="CC48" s="1008"/>
      <c r="CD48" s="1008"/>
      <c r="CE48" s="1008"/>
      <c r="CF48" s="1008"/>
      <c r="CG48" s="1008"/>
      <c r="CH48" s="1008"/>
      <c r="CI48" s="1008"/>
      <c r="CJ48" s="1008"/>
      <c r="CK48" s="1008"/>
      <c r="CL48" s="1008"/>
      <c r="CM48" s="1008"/>
      <c r="CN48" s="1008"/>
      <c r="CO48" s="1008"/>
      <c r="CP48" s="1008"/>
      <c r="CQ48" s="1008"/>
      <c r="CR48" s="1008"/>
      <c r="CS48" s="1008"/>
      <c r="CT48" s="1008"/>
      <c r="CU48" s="1008"/>
      <c r="CV48" s="1008"/>
      <c r="CW48" s="1008"/>
      <c r="CX48" s="1008"/>
      <c r="CY48" s="1008"/>
      <c r="CZ48" s="1008"/>
      <c r="DA48" s="1008"/>
      <c r="DB48" s="1008"/>
      <c r="DC48" s="1008"/>
      <c r="DD48" s="1008"/>
      <c r="DE48" s="1008"/>
      <c r="DF48" s="1008"/>
      <c r="DG48" s="1008"/>
      <c r="DH48" s="1008"/>
      <c r="DI48" s="1008"/>
      <c r="DJ48" s="1008"/>
      <c r="DK48" s="1008"/>
      <c r="DL48" s="1008"/>
      <c r="DM48" s="1008"/>
      <c r="DN48" s="1008"/>
      <c r="DO48" s="1008"/>
      <c r="DP48" s="1008"/>
      <c r="DQ48" s="1008"/>
      <c r="DR48" s="1008"/>
      <c r="DS48" s="1008"/>
      <c r="DT48" s="1008"/>
      <c r="DU48" s="1008"/>
      <c r="DV48" s="1008"/>
      <c r="DW48" s="1008"/>
      <c r="DX48" s="1008"/>
      <c r="DY48" s="1008"/>
      <c r="DZ48" s="1008"/>
      <c r="EA48" s="1008"/>
      <c r="EB48" s="1008"/>
      <c r="EC48" s="1008"/>
      <c r="ED48" s="1008"/>
      <c r="EE48" s="1008"/>
      <c r="EF48" s="1008"/>
      <c r="EG48" s="1008"/>
      <c r="EH48" s="1008"/>
      <c r="EI48" s="1008"/>
      <c r="EJ48" s="1008"/>
      <c r="EK48" s="1008"/>
      <c r="EL48" s="1008"/>
      <c r="EM48" s="1008"/>
      <c r="EN48" s="1008"/>
      <c r="EO48" s="1008"/>
      <c r="EP48" s="1008"/>
      <c r="EQ48" s="1008"/>
      <c r="ER48" s="1008"/>
      <c r="ES48" s="1008"/>
      <c r="ET48" s="1008"/>
      <c r="EU48" s="1008"/>
      <c r="EV48" s="1008"/>
      <c r="EW48" s="1008"/>
      <c r="EX48" s="1008"/>
      <c r="EY48" s="1008"/>
      <c r="EZ48" s="1008"/>
      <c r="FA48" s="1008"/>
      <c r="FB48" s="1008"/>
      <c r="FC48" s="1008"/>
      <c r="FD48" s="1008"/>
      <c r="FE48" s="1008"/>
    </row>
    <row r="49" spans="1:170" s="1080" customFormat="1" ht="13.8">
      <c r="A49" s="238" t="s">
        <v>7469</v>
      </c>
      <c r="B49" s="975" t="s">
        <v>7496</v>
      </c>
      <c r="C49" s="239">
        <v>1</v>
      </c>
      <c r="D49" s="239">
        <v>0</v>
      </c>
      <c r="E49" s="292">
        <v>8181.95</v>
      </c>
      <c r="F49" s="292">
        <v>8421.2999999999993</v>
      </c>
      <c r="G49" s="1008"/>
      <c r="H49" s="1008"/>
      <c r="I49" s="1008"/>
      <c r="J49" s="1008"/>
      <c r="K49" s="1008"/>
      <c r="L49" s="1008"/>
      <c r="M49" s="1008"/>
      <c r="N49" s="1008"/>
      <c r="O49" s="1008"/>
      <c r="P49" s="1008"/>
      <c r="Q49" s="1008"/>
      <c r="R49" s="1008"/>
      <c r="S49" s="1008"/>
      <c r="T49" s="1008"/>
      <c r="U49" s="1008"/>
      <c r="V49" s="1008"/>
      <c r="W49" s="1008"/>
      <c r="X49" s="1008"/>
      <c r="Y49" s="1008"/>
      <c r="Z49" s="1008"/>
      <c r="AA49" s="1008"/>
      <c r="AB49" s="1008"/>
      <c r="AC49" s="1008"/>
      <c r="AD49" s="1008"/>
      <c r="AE49" s="1008"/>
      <c r="AF49" s="1008"/>
      <c r="AG49" s="1008"/>
      <c r="AH49" s="1008"/>
      <c r="AI49" s="1008"/>
      <c r="AJ49" s="1008"/>
      <c r="AK49" s="1008"/>
      <c r="AL49" s="1008"/>
      <c r="AM49" s="1008"/>
      <c r="AN49" s="1008"/>
      <c r="AO49" s="1008"/>
      <c r="AP49" s="1008"/>
      <c r="AQ49" s="1008"/>
      <c r="AR49" s="1008"/>
      <c r="AS49" s="1008"/>
      <c r="AT49" s="1008"/>
      <c r="AU49" s="1008"/>
      <c r="AV49" s="1008"/>
      <c r="AW49" s="1008"/>
      <c r="AX49" s="1008"/>
      <c r="AY49" s="1008"/>
      <c r="AZ49" s="1008"/>
      <c r="BA49" s="1008"/>
      <c r="BB49" s="1008"/>
      <c r="BC49" s="1008"/>
      <c r="BD49" s="1008"/>
      <c r="BE49" s="1008"/>
      <c r="BF49" s="1008"/>
      <c r="BG49" s="1008"/>
      <c r="BH49" s="1008"/>
      <c r="BI49" s="1008"/>
      <c r="BJ49" s="1008"/>
      <c r="BK49" s="1008"/>
      <c r="BL49" s="1008"/>
      <c r="BM49" s="1008"/>
      <c r="BN49" s="1008"/>
      <c r="BO49" s="1008"/>
      <c r="BP49" s="1008"/>
      <c r="BQ49" s="1008"/>
      <c r="BR49" s="1008"/>
      <c r="BS49" s="1008"/>
      <c r="BT49" s="1008"/>
      <c r="BU49" s="1008"/>
      <c r="BV49" s="1008"/>
      <c r="BW49" s="1008"/>
      <c r="BX49" s="1008"/>
      <c r="BY49" s="1008"/>
      <c r="BZ49" s="1008"/>
      <c r="CA49" s="1008"/>
      <c r="CB49" s="1008"/>
      <c r="CC49" s="1008"/>
      <c r="CD49" s="1008"/>
      <c r="CE49" s="1008"/>
      <c r="CF49" s="1008"/>
      <c r="CG49" s="1008"/>
      <c r="CH49" s="1008"/>
      <c r="CI49" s="1008"/>
      <c r="CJ49" s="1008"/>
      <c r="CK49" s="1008"/>
      <c r="CL49" s="1008"/>
      <c r="CM49" s="1008"/>
      <c r="CN49" s="1008"/>
      <c r="CO49" s="1008"/>
      <c r="CP49" s="1008"/>
      <c r="CQ49" s="1008"/>
      <c r="CR49" s="1008"/>
      <c r="CS49" s="1008"/>
      <c r="CT49" s="1008"/>
      <c r="CU49" s="1008"/>
      <c r="CV49" s="1008"/>
      <c r="CW49" s="1008"/>
      <c r="CX49" s="1008"/>
      <c r="CY49" s="1008"/>
      <c r="CZ49" s="1008"/>
      <c r="DA49" s="1008"/>
      <c r="DB49" s="1008"/>
      <c r="DC49" s="1008"/>
      <c r="DD49" s="1008"/>
      <c r="DE49" s="1008"/>
      <c r="DF49" s="1008"/>
      <c r="DG49" s="1008"/>
      <c r="DH49" s="1008"/>
      <c r="DI49" s="1008"/>
      <c r="DJ49" s="1008"/>
      <c r="DK49" s="1008"/>
      <c r="DL49" s="1008"/>
      <c r="DM49" s="1008"/>
      <c r="DN49" s="1008"/>
      <c r="DO49" s="1008"/>
      <c r="DP49" s="1008"/>
      <c r="DQ49" s="1008"/>
      <c r="DR49" s="1008"/>
      <c r="DS49" s="1008"/>
      <c r="DT49" s="1008"/>
      <c r="DU49" s="1008"/>
      <c r="DV49" s="1008"/>
      <c r="DW49" s="1008"/>
      <c r="DX49" s="1008"/>
      <c r="DY49" s="1008"/>
      <c r="DZ49" s="1008"/>
      <c r="EA49" s="1008"/>
      <c r="EB49" s="1008"/>
      <c r="EC49" s="1008"/>
      <c r="ED49" s="1008"/>
      <c r="EE49" s="1008"/>
      <c r="EF49" s="1008"/>
      <c r="EG49" s="1008"/>
      <c r="EH49" s="1008"/>
      <c r="EI49" s="1008"/>
      <c r="EJ49" s="1008"/>
      <c r="EK49" s="1008"/>
      <c r="EL49" s="1008"/>
      <c r="EM49" s="1008"/>
      <c r="EN49" s="1008"/>
      <c r="EO49" s="1008"/>
      <c r="EP49" s="1008"/>
      <c r="EQ49" s="1008"/>
      <c r="ER49" s="1008"/>
      <c r="ES49" s="1008"/>
      <c r="ET49" s="1008"/>
      <c r="EU49" s="1008"/>
      <c r="EV49" s="1008"/>
      <c r="EW49" s="1008"/>
      <c r="EX49" s="1008"/>
      <c r="EY49" s="1008"/>
      <c r="EZ49" s="1008"/>
      <c r="FA49" s="1008"/>
      <c r="FB49" s="1008"/>
      <c r="FC49" s="1008"/>
      <c r="FD49" s="1008"/>
      <c r="FE49" s="1008"/>
    </row>
    <row r="50" spans="1:170" s="1080" customFormat="1" ht="13.8">
      <c r="A50" s="238" t="s">
        <v>7482</v>
      </c>
      <c r="B50" s="975" t="s">
        <v>7499</v>
      </c>
      <c r="C50" s="239">
        <v>3</v>
      </c>
      <c r="D50" s="239">
        <v>0</v>
      </c>
      <c r="E50" s="292">
        <v>5563.45</v>
      </c>
      <c r="F50" s="292">
        <v>5563.45</v>
      </c>
      <c r="G50" s="1008"/>
      <c r="H50" s="1008"/>
      <c r="I50" s="1008"/>
      <c r="J50" s="1008"/>
      <c r="K50" s="1008"/>
      <c r="L50" s="1008"/>
      <c r="M50" s="1008"/>
      <c r="N50" s="1008"/>
      <c r="O50" s="1008"/>
      <c r="P50" s="1008"/>
      <c r="Q50" s="1008"/>
      <c r="R50" s="1008"/>
      <c r="S50" s="1008"/>
      <c r="T50" s="1008"/>
      <c r="U50" s="1008"/>
      <c r="V50" s="1008"/>
      <c r="W50" s="1008"/>
      <c r="X50" s="1008"/>
      <c r="Y50" s="1008"/>
      <c r="Z50" s="1008"/>
      <c r="AA50" s="1008"/>
      <c r="AB50" s="1008"/>
      <c r="AC50" s="1008"/>
      <c r="AD50" s="1008"/>
      <c r="AE50" s="1008"/>
      <c r="AF50" s="1008"/>
      <c r="AG50" s="1008"/>
      <c r="AH50" s="1008"/>
      <c r="AI50" s="1008"/>
      <c r="AJ50" s="1008"/>
      <c r="AK50" s="1008"/>
      <c r="AL50" s="1008"/>
      <c r="AM50" s="1008"/>
      <c r="AN50" s="1008"/>
      <c r="AO50" s="1008"/>
      <c r="AP50" s="1008"/>
      <c r="AQ50" s="1008"/>
      <c r="AR50" s="1008"/>
      <c r="AS50" s="1008"/>
      <c r="AT50" s="1008"/>
      <c r="AU50" s="1008"/>
      <c r="AV50" s="1008"/>
      <c r="AW50" s="1008"/>
      <c r="AX50" s="1008"/>
      <c r="AY50" s="1008"/>
      <c r="AZ50" s="1008"/>
      <c r="BA50" s="1008"/>
      <c r="BB50" s="1008"/>
      <c r="BC50" s="1008"/>
      <c r="BD50" s="1008"/>
      <c r="BE50" s="1008"/>
      <c r="BF50" s="1008"/>
      <c r="BG50" s="1008"/>
      <c r="BH50" s="1008"/>
      <c r="BI50" s="1008"/>
      <c r="BJ50" s="1008"/>
      <c r="BK50" s="1008"/>
      <c r="BL50" s="1008"/>
      <c r="BM50" s="1008"/>
      <c r="BN50" s="1008"/>
      <c r="BO50" s="1008"/>
      <c r="BP50" s="1008"/>
      <c r="BQ50" s="1008"/>
      <c r="BR50" s="1008"/>
      <c r="BS50" s="1008"/>
      <c r="BT50" s="1008"/>
      <c r="BU50" s="1008"/>
      <c r="BV50" s="1008"/>
      <c r="BW50" s="1008"/>
      <c r="BX50" s="1008"/>
      <c r="BY50" s="1008"/>
      <c r="BZ50" s="1008"/>
      <c r="CA50" s="1008"/>
      <c r="CB50" s="1008"/>
      <c r="CC50" s="1008"/>
      <c r="CD50" s="1008"/>
      <c r="CE50" s="1008"/>
      <c r="CF50" s="1008"/>
      <c r="CG50" s="1008"/>
      <c r="CH50" s="1008"/>
      <c r="CI50" s="1008"/>
      <c r="CJ50" s="1008"/>
      <c r="CK50" s="1008"/>
      <c r="CL50" s="1008"/>
      <c r="CM50" s="1008"/>
      <c r="CN50" s="1008"/>
      <c r="CO50" s="1008"/>
      <c r="CP50" s="1008"/>
      <c r="CQ50" s="1008"/>
      <c r="CR50" s="1008"/>
      <c r="CS50" s="1008"/>
      <c r="CT50" s="1008"/>
      <c r="CU50" s="1008"/>
      <c r="CV50" s="1008"/>
      <c r="CW50" s="1008"/>
      <c r="CX50" s="1008"/>
      <c r="CY50" s="1008"/>
      <c r="CZ50" s="1008"/>
      <c r="DA50" s="1008"/>
      <c r="DB50" s="1008"/>
      <c r="DC50" s="1008"/>
      <c r="DD50" s="1008"/>
      <c r="DE50" s="1008"/>
      <c r="DF50" s="1008"/>
      <c r="DG50" s="1008"/>
      <c r="DH50" s="1008"/>
      <c r="DI50" s="1008"/>
      <c r="DJ50" s="1008"/>
      <c r="DK50" s="1008"/>
      <c r="DL50" s="1008"/>
      <c r="DM50" s="1008"/>
      <c r="DN50" s="1008"/>
      <c r="DO50" s="1008"/>
      <c r="DP50" s="1008"/>
      <c r="DQ50" s="1008"/>
      <c r="DR50" s="1008"/>
      <c r="DS50" s="1008"/>
      <c r="DT50" s="1008"/>
      <c r="DU50" s="1008"/>
      <c r="DV50" s="1008"/>
      <c r="DW50" s="1008"/>
      <c r="DX50" s="1008"/>
      <c r="DY50" s="1008"/>
      <c r="DZ50" s="1008"/>
      <c r="EA50" s="1008"/>
      <c r="EB50" s="1008"/>
      <c r="EC50" s="1008"/>
      <c r="ED50" s="1008"/>
      <c r="EE50" s="1008"/>
      <c r="EF50" s="1008"/>
      <c r="EG50" s="1008"/>
      <c r="EH50" s="1008"/>
      <c r="EI50" s="1008"/>
      <c r="EJ50" s="1008"/>
      <c r="EK50" s="1008"/>
      <c r="EL50" s="1008"/>
      <c r="EM50" s="1008"/>
      <c r="EN50" s="1008"/>
      <c r="EO50" s="1008"/>
      <c r="EP50" s="1008"/>
      <c r="EQ50" s="1008"/>
      <c r="ER50" s="1008"/>
      <c r="ES50" s="1008"/>
      <c r="ET50" s="1008"/>
      <c r="EU50" s="1008"/>
      <c r="EV50" s="1008"/>
      <c r="EW50" s="1008"/>
      <c r="EX50" s="1008"/>
      <c r="EY50" s="1008"/>
      <c r="EZ50" s="1008"/>
      <c r="FA50" s="1008"/>
      <c r="FB50" s="1008"/>
      <c r="FC50" s="1008"/>
      <c r="FD50" s="1008"/>
      <c r="FE50" s="1008"/>
    </row>
    <row r="51" spans="1:170" s="49" customFormat="1" ht="15" customHeight="1">
      <c r="A51" s="760" t="s">
        <v>529</v>
      </c>
      <c r="B51" s="533" t="s">
        <v>6360</v>
      </c>
      <c r="C51" s="1006">
        <f>SUM(C48:C50)</f>
        <v>4</v>
      </c>
      <c r="D51" s="62">
        <f>SUM(D48:D50)</f>
        <v>3000</v>
      </c>
      <c r="E51" s="762" t="s">
        <v>529</v>
      </c>
      <c r="F51" s="762" t="s">
        <v>529</v>
      </c>
    </row>
    <row r="52" spans="1:170" s="1093" customFormat="1">
      <c r="A52" s="347"/>
      <c r="B52" s="1082"/>
      <c r="C52" s="1076"/>
      <c r="D52" s="1076"/>
      <c r="E52" s="1083"/>
      <c r="F52" s="1083"/>
      <c r="G52" s="1092"/>
      <c r="H52" s="1092"/>
      <c r="I52" s="1092"/>
      <c r="J52" s="1092"/>
      <c r="K52" s="1092"/>
      <c r="L52" s="1092"/>
      <c r="M52" s="1092"/>
      <c r="N52" s="1092"/>
      <c r="O52" s="1092"/>
      <c r="P52" s="1092"/>
      <c r="Q52" s="1092"/>
      <c r="R52" s="1092"/>
      <c r="S52" s="1092"/>
      <c r="T52" s="1092"/>
      <c r="U52" s="1092"/>
      <c r="V52" s="1092"/>
      <c r="W52" s="1092"/>
      <c r="X52" s="1092"/>
      <c r="Y52" s="1092"/>
      <c r="Z52" s="1092"/>
      <c r="AA52" s="1092"/>
      <c r="AB52" s="1092"/>
      <c r="AC52" s="1092"/>
      <c r="AD52" s="1092"/>
      <c r="AE52" s="1092"/>
      <c r="AF52" s="1092"/>
      <c r="AG52" s="1092"/>
      <c r="AH52" s="1092"/>
      <c r="AI52" s="1092"/>
      <c r="AJ52" s="1092"/>
      <c r="AK52" s="1092"/>
      <c r="AL52" s="1092"/>
      <c r="AM52" s="1092"/>
      <c r="AN52" s="1092"/>
      <c r="AO52" s="1092"/>
      <c r="AP52" s="1092"/>
      <c r="AQ52" s="1092"/>
      <c r="AR52" s="1092"/>
      <c r="AS52" s="1092"/>
      <c r="AT52" s="1092"/>
      <c r="AU52" s="1092"/>
      <c r="AV52" s="1092"/>
      <c r="AW52" s="1092"/>
      <c r="AX52" s="1092"/>
      <c r="AY52" s="1092"/>
      <c r="AZ52" s="1092"/>
      <c r="BA52" s="1092"/>
      <c r="BB52" s="1092"/>
      <c r="BC52" s="1092"/>
      <c r="BD52" s="1092"/>
      <c r="BE52" s="1092"/>
      <c r="BF52" s="1092"/>
      <c r="BG52" s="1092"/>
      <c r="BH52" s="1092"/>
      <c r="BI52" s="1092"/>
      <c r="BJ52" s="1092"/>
      <c r="BK52" s="1092"/>
      <c r="BL52" s="1092"/>
      <c r="BM52" s="1092"/>
      <c r="BN52" s="1092"/>
      <c r="BO52" s="1092"/>
      <c r="BP52" s="1092"/>
      <c r="BQ52" s="1092"/>
      <c r="BR52" s="1092"/>
      <c r="BS52" s="1092"/>
      <c r="BT52" s="1092"/>
      <c r="BU52" s="1092"/>
      <c r="BV52" s="1092"/>
      <c r="BW52" s="1092"/>
      <c r="BX52" s="1092"/>
      <c r="BY52" s="1092"/>
      <c r="BZ52" s="1092"/>
      <c r="CA52" s="1092"/>
      <c r="CB52" s="1092"/>
      <c r="CC52" s="1092"/>
      <c r="CD52" s="1092"/>
      <c r="CE52" s="1092"/>
      <c r="CF52" s="1092"/>
      <c r="CG52" s="1092"/>
      <c r="CH52" s="1092"/>
      <c r="CI52" s="1092"/>
      <c r="CJ52" s="1092"/>
      <c r="CK52" s="1092"/>
      <c r="CL52" s="1092"/>
      <c r="CM52" s="1092"/>
      <c r="CN52" s="1092"/>
      <c r="CO52" s="1092"/>
      <c r="CP52" s="1092"/>
      <c r="CQ52" s="1092"/>
      <c r="CR52" s="1092"/>
      <c r="CS52" s="1092"/>
      <c r="CT52" s="1092"/>
      <c r="CU52" s="1092"/>
      <c r="CV52" s="1092"/>
      <c r="CW52" s="1092"/>
      <c r="CX52" s="1092"/>
      <c r="CY52" s="1092"/>
      <c r="CZ52" s="1092"/>
      <c r="DA52" s="1092"/>
      <c r="DB52" s="1092"/>
      <c r="DC52" s="1092"/>
      <c r="DD52" s="1092"/>
      <c r="DE52" s="1092"/>
      <c r="DF52" s="1092"/>
      <c r="DG52" s="1092"/>
      <c r="DH52" s="1092"/>
      <c r="DI52" s="1092"/>
      <c r="DJ52" s="1092"/>
      <c r="DK52" s="1092"/>
      <c r="DL52" s="1092"/>
      <c r="DM52" s="1092"/>
      <c r="DN52" s="1092"/>
      <c r="DO52" s="1092"/>
      <c r="DP52" s="1092"/>
      <c r="DQ52" s="1092"/>
      <c r="DR52" s="1092"/>
      <c r="DS52" s="1092"/>
      <c r="DT52" s="1092"/>
      <c r="DU52" s="1092"/>
      <c r="DV52" s="1092"/>
      <c r="DW52" s="1092"/>
      <c r="DX52" s="1092"/>
      <c r="DY52" s="1092"/>
      <c r="DZ52" s="1092"/>
      <c r="EA52" s="1092"/>
      <c r="EB52" s="1092"/>
      <c r="EC52" s="1092"/>
      <c r="ED52" s="1092"/>
      <c r="EE52" s="1092"/>
      <c r="EF52" s="1092"/>
      <c r="EG52" s="1092"/>
      <c r="EH52" s="1092"/>
      <c r="EI52" s="1092"/>
      <c r="EJ52" s="1092"/>
      <c r="EK52" s="1092"/>
      <c r="EL52" s="1092"/>
      <c r="EM52" s="1092"/>
      <c r="EN52" s="1092"/>
      <c r="EO52" s="1092"/>
      <c r="EP52" s="1092"/>
      <c r="EQ52" s="1092"/>
      <c r="ER52" s="1092"/>
      <c r="ES52" s="1092"/>
      <c r="ET52" s="1092"/>
      <c r="EU52" s="1092"/>
      <c r="EV52" s="1092"/>
      <c r="EW52" s="1092"/>
      <c r="EX52" s="1092"/>
      <c r="EY52" s="1092"/>
      <c r="EZ52" s="1092"/>
      <c r="FA52" s="1092"/>
      <c r="FB52" s="1092"/>
      <c r="FC52" s="1092"/>
      <c r="FD52" s="1092"/>
      <c r="FE52" s="1092"/>
      <c r="FF52" s="1092"/>
      <c r="FG52" s="1092"/>
      <c r="FH52" s="1092"/>
      <c r="FI52" s="1092"/>
    </row>
    <row r="53" spans="1:170" s="49" customFormat="1" ht="13.8">
      <c r="A53" s="1264" t="s">
        <v>4107</v>
      </c>
      <c r="B53" s="1265"/>
      <c r="C53" s="767"/>
      <c r="D53" s="767"/>
    </row>
    <row r="54" spans="1:170" s="1080" customFormat="1" ht="13.8">
      <c r="A54" s="281" t="s">
        <v>4246</v>
      </c>
      <c r="B54" s="281" t="s">
        <v>4246</v>
      </c>
      <c r="C54" s="801">
        <v>0</v>
      </c>
      <c r="D54" s="801">
        <v>0</v>
      </c>
      <c r="E54" s="292">
        <v>0</v>
      </c>
      <c r="F54" s="292">
        <v>0</v>
      </c>
      <c r="G54" s="1008"/>
      <c r="H54" s="1008"/>
      <c r="I54" s="1008"/>
      <c r="J54" s="1008"/>
      <c r="K54" s="1008"/>
      <c r="L54" s="1008"/>
      <c r="M54" s="1008"/>
      <c r="N54" s="1008"/>
      <c r="O54" s="1008"/>
      <c r="P54" s="1008"/>
      <c r="Q54" s="1008"/>
      <c r="R54" s="1008"/>
      <c r="S54" s="1008"/>
      <c r="T54" s="1008"/>
      <c r="U54" s="1008"/>
      <c r="V54" s="1008"/>
      <c r="W54" s="1008"/>
      <c r="X54" s="1008"/>
      <c r="Y54" s="1008"/>
      <c r="Z54" s="1008"/>
      <c r="AA54" s="1008"/>
      <c r="AB54" s="1008"/>
      <c r="AC54" s="1008"/>
      <c r="AD54" s="1008"/>
      <c r="AE54" s="1008"/>
      <c r="AF54" s="1008"/>
      <c r="AG54" s="1008"/>
      <c r="AH54" s="1008"/>
      <c r="AI54" s="1008"/>
      <c r="AJ54" s="1008"/>
      <c r="AK54" s="1008"/>
      <c r="AL54" s="1008"/>
      <c r="AM54" s="1008"/>
      <c r="AN54" s="1008"/>
      <c r="AO54" s="1008"/>
      <c r="AP54" s="1008"/>
      <c r="AQ54" s="1008"/>
      <c r="AR54" s="1008"/>
      <c r="AS54" s="1008"/>
      <c r="AT54" s="1008"/>
      <c r="AU54" s="1008"/>
      <c r="AV54" s="1008"/>
      <c r="AW54" s="1008"/>
      <c r="AX54" s="1008"/>
      <c r="AY54" s="1008"/>
      <c r="AZ54" s="1008"/>
      <c r="BA54" s="1008"/>
      <c r="BB54" s="1008"/>
      <c r="BC54" s="1008"/>
      <c r="BD54" s="1008"/>
      <c r="BE54" s="1008"/>
      <c r="BF54" s="1008"/>
      <c r="BG54" s="1008"/>
      <c r="BH54" s="1008"/>
      <c r="BI54" s="1008"/>
      <c r="BJ54" s="1008"/>
      <c r="BK54" s="1008"/>
      <c r="BL54" s="1008"/>
      <c r="BM54" s="1008"/>
      <c r="BN54" s="1008"/>
      <c r="BO54" s="1008"/>
      <c r="BP54" s="1008"/>
      <c r="BQ54" s="1008"/>
      <c r="BR54" s="1008"/>
      <c r="BS54" s="1008"/>
      <c r="BT54" s="1008"/>
      <c r="BU54" s="1008"/>
      <c r="BV54" s="1008"/>
      <c r="BW54" s="1008"/>
      <c r="BX54" s="1008"/>
      <c r="BY54" s="1008"/>
      <c r="BZ54" s="1008"/>
      <c r="CA54" s="1008"/>
      <c r="CB54" s="1008"/>
      <c r="CC54" s="1008"/>
      <c r="CD54" s="1008"/>
      <c r="CE54" s="1008"/>
      <c r="CF54" s="1008"/>
      <c r="CG54" s="1008"/>
      <c r="CH54" s="1008"/>
      <c r="CI54" s="1008"/>
      <c r="CJ54" s="1008"/>
      <c r="CK54" s="1008"/>
      <c r="CL54" s="1008"/>
      <c r="CM54" s="1008"/>
      <c r="CN54" s="1008"/>
      <c r="CO54" s="1008"/>
      <c r="CP54" s="1008"/>
      <c r="CQ54" s="1008"/>
      <c r="CR54" s="1008"/>
      <c r="CS54" s="1008"/>
      <c r="CT54" s="1008"/>
      <c r="CU54" s="1008"/>
      <c r="CV54" s="1008"/>
      <c r="CW54" s="1008"/>
      <c r="CX54" s="1008"/>
      <c r="CY54" s="1008"/>
      <c r="CZ54" s="1008"/>
      <c r="DA54" s="1008"/>
      <c r="DB54" s="1008"/>
      <c r="DC54" s="1008"/>
      <c r="DD54" s="1008"/>
      <c r="DE54" s="1008"/>
      <c r="DF54" s="1008"/>
      <c r="DG54" s="1008"/>
      <c r="DH54" s="1008"/>
      <c r="DI54" s="1008"/>
      <c r="DJ54" s="1008"/>
      <c r="DK54" s="1008"/>
      <c r="DL54" s="1008"/>
      <c r="DM54" s="1008"/>
      <c r="DN54" s="1008"/>
      <c r="DO54" s="1008"/>
      <c r="DP54" s="1008"/>
      <c r="DQ54" s="1008"/>
      <c r="DR54" s="1008"/>
      <c r="DS54" s="1008"/>
      <c r="DT54" s="1008"/>
      <c r="DU54" s="1008"/>
      <c r="DV54" s="1008"/>
      <c r="DW54" s="1008"/>
      <c r="DX54" s="1008"/>
      <c r="DY54" s="1008"/>
      <c r="DZ54" s="1008"/>
      <c r="EA54" s="1008"/>
      <c r="EB54" s="1008"/>
      <c r="EC54" s="1008"/>
      <c r="ED54" s="1008"/>
      <c r="EE54" s="1008"/>
      <c r="EF54" s="1008"/>
      <c r="EG54" s="1008"/>
      <c r="EH54" s="1008"/>
      <c r="EI54" s="1008"/>
      <c r="EJ54" s="1008"/>
      <c r="EK54" s="1008"/>
      <c r="EL54" s="1008"/>
      <c r="EM54" s="1008"/>
      <c r="EN54" s="1008"/>
      <c r="EO54" s="1008"/>
      <c r="EP54" s="1008"/>
      <c r="EQ54" s="1008"/>
      <c r="ER54" s="1008"/>
      <c r="ES54" s="1008"/>
      <c r="ET54" s="1008"/>
      <c r="EU54" s="1008"/>
      <c r="EV54" s="1008"/>
      <c r="EW54" s="1008"/>
      <c r="EX54" s="1008"/>
      <c r="EY54" s="1008"/>
      <c r="EZ54" s="1008"/>
      <c r="FA54" s="1008"/>
      <c r="FB54" s="1008"/>
      <c r="FC54" s="1008"/>
      <c r="FD54" s="1008"/>
      <c r="FE54" s="1008"/>
      <c r="FF54" s="1008"/>
      <c r="FG54" s="1008"/>
      <c r="FH54" s="1008"/>
      <c r="FI54" s="1008"/>
      <c r="FJ54" s="1008"/>
      <c r="FK54" s="1008"/>
      <c r="FL54" s="1008"/>
      <c r="FM54" s="1008"/>
      <c r="FN54" s="1008"/>
    </row>
    <row r="55" spans="1:170" s="49" customFormat="1" ht="13.8">
      <c r="A55" s="768" t="s">
        <v>529</v>
      </c>
      <c r="B55" s="155" t="s">
        <v>4280</v>
      </c>
      <c r="C55" s="1007">
        <v>0</v>
      </c>
      <c r="D55" s="62">
        <v>0</v>
      </c>
      <c r="E55" s="762" t="s">
        <v>529</v>
      </c>
      <c r="F55" s="762" t="s">
        <v>529</v>
      </c>
    </row>
    <row r="56" spans="1:170" s="1093" customFormat="1">
      <c r="A56" s="1071"/>
      <c r="B56" s="1071"/>
      <c r="C56" s="1071"/>
      <c r="D56" s="1071"/>
      <c r="E56" s="1071"/>
      <c r="F56" s="1092"/>
      <c r="G56" s="1092"/>
      <c r="H56" s="1092"/>
      <c r="I56" s="1092"/>
      <c r="J56" s="1092"/>
      <c r="K56" s="1092"/>
      <c r="L56" s="1092"/>
      <c r="M56" s="1092"/>
      <c r="N56" s="1092"/>
      <c r="O56" s="1092"/>
      <c r="P56" s="1092"/>
      <c r="Q56" s="1092"/>
      <c r="R56" s="1092"/>
      <c r="S56" s="1092"/>
      <c r="T56" s="1092"/>
      <c r="U56" s="1092"/>
      <c r="V56" s="1092"/>
      <c r="W56" s="1092"/>
      <c r="X56" s="1092"/>
      <c r="Y56" s="1092"/>
      <c r="Z56" s="1092"/>
      <c r="AA56" s="1092"/>
      <c r="AB56" s="1092"/>
      <c r="AC56" s="1092"/>
      <c r="AD56" s="1092"/>
      <c r="AE56" s="1092"/>
      <c r="AF56" s="1092"/>
      <c r="AG56" s="1092"/>
      <c r="AH56" s="1092"/>
      <c r="AI56" s="1092"/>
      <c r="AJ56" s="1092"/>
      <c r="AK56" s="1092"/>
      <c r="AL56" s="1092"/>
      <c r="AM56" s="1092"/>
      <c r="AN56" s="1092"/>
      <c r="AO56" s="1092"/>
      <c r="AP56" s="1092"/>
      <c r="AQ56" s="1092"/>
      <c r="AR56" s="1092"/>
      <c r="AS56" s="1092"/>
      <c r="AT56" s="1092"/>
      <c r="AU56" s="1092"/>
      <c r="AV56" s="1092"/>
      <c r="AW56" s="1092"/>
      <c r="AX56" s="1092"/>
      <c r="AY56" s="1092"/>
      <c r="AZ56" s="1092"/>
      <c r="BA56" s="1092"/>
      <c r="BB56" s="1092"/>
      <c r="BC56" s="1092"/>
      <c r="BD56" s="1092"/>
      <c r="BE56" s="1092"/>
      <c r="BF56" s="1092"/>
      <c r="BG56" s="1092"/>
      <c r="BH56" s="1092"/>
      <c r="BI56" s="1092"/>
      <c r="BJ56" s="1092"/>
      <c r="BK56" s="1092"/>
      <c r="BL56" s="1092"/>
      <c r="BM56" s="1092"/>
      <c r="BN56" s="1092"/>
      <c r="BO56" s="1092"/>
      <c r="BP56" s="1092"/>
      <c r="BQ56" s="1092"/>
      <c r="BR56" s="1092"/>
      <c r="BS56" s="1092"/>
      <c r="BT56" s="1092"/>
      <c r="BU56" s="1092"/>
      <c r="BV56" s="1092"/>
      <c r="BW56" s="1092"/>
      <c r="BX56" s="1092"/>
      <c r="BY56" s="1092"/>
      <c r="BZ56" s="1092"/>
      <c r="CA56" s="1092"/>
      <c r="CB56" s="1092"/>
      <c r="CC56" s="1092"/>
      <c r="CD56" s="1092"/>
      <c r="CE56" s="1092"/>
      <c r="CF56" s="1092"/>
      <c r="CG56" s="1092"/>
      <c r="CH56" s="1092"/>
      <c r="CI56" s="1092"/>
      <c r="CJ56" s="1092"/>
      <c r="CK56" s="1092"/>
      <c r="CL56" s="1092"/>
      <c r="CM56" s="1092"/>
      <c r="CN56" s="1092"/>
      <c r="CO56" s="1092"/>
      <c r="CP56" s="1092"/>
      <c r="CQ56" s="1092"/>
      <c r="CR56" s="1092"/>
      <c r="CS56" s="1092"/>
      <c r="CT56" s="1092"/>
      <c r="CU56" s="1092"/>
      <c r="CV56" s="1092"/>
      <c r="CW56" s="1092"/>
      <c r="CX56" s="1092"/>
      <c r="CY56" s="1092"/>
      <c r="CZ56" s="1092"/>
      <c r="DA56" s="1092"/>
      <c r="DB56" s="1092"/>
      <c r="DC56" s="1092"/>
      <c r="DD56" s="1092"/>
      <c r="DE56" s="1092"/>
      <c r="DF56" s="1092"/>
      <c r="DG56" s="1092"/>
      <c r="DH56" s="1092"/>
      <c r="DI56" s="1092"/>
      <c r="DJ56" s="1092"/>
      <c r="DK56" s="1092"/>
      <c r="DL56" s="1092"/>
      <c r="DM56" s="1092"/>
      <c r="DN56" s="1092"/>
      <c r="DO56" s="1092"/>
      <c r="DP56" s="1092"/>
      <c r="DQ56" s="1092"/>
      <c r="DR56" s="1092"/>
      <c r="DS56" s="1092"/>
      <c r="DT56" s="1092"/>
      <c r="DU56" s="1092"/>
      <c r="DV56" s="1092"/>
      <c r="DW56" s="1092"/>
      <c r="DX56" s="1092"/>
      <c r="DY56" s="1092"/>
      <c r="DZ56" s="1092"/>
      <c r="EA56" s="1092"/>
      <c r="EB56" s="1092"/>
      <c r="EC56" s="1092"/>
      <c r="ED56" s="1092"/>
      <c r="EE56" s="1092"/>
      <c r="EF56" s="1092"/>
      <c r="EG56" s="1092"/>
      <c r="EH56" s="1092"/>
      <c r="EI56" s="1092"/>
      <c r="EJ56" s="1092"/>
      <c r="EK56" s="1092"/>
      <c r="EL56" s="1092"/>
      <c r="EM56" s="1092"/>
      <c r="EN56" s="1092"/>
      <c r="EO56" s="1092"/>
      <c r="EP56" s="1092"/>
      <c r="EQ56" s="1092"/>
      <c r="ER56" s="1092"/>
      <c r="ES56" s="1092"/>
      <c r="ET56" s="1092"/>
      <c r="EU56" s="1092"/>
      <c r="EV56" s="1092"/>
      <c r="EW56" s="1092"/>
      <c r="EX56" s="1092"/>
      <c r="EY56" s="1092"/>
      <c r="EZ56" s="1092"/>
      <c r="FA56" s="1092"/>
      <c r="FB56" s="1092"/>
      <c r="FC56" s="1092"/>
      <c r="FD56" s="1092"/>
      <c r="FE56" s="1092"/>
      <c r="FF56" s="1092"/>
      <c r="FG56" s="1092"/>
      <c r="FH56" s="1092"/>
      <c r="FI56" s="1092"/>
    </row>
    <row r="57" spans="1:170" s="1093" customFormat="1">
      <c r="A57" s="1008" t="s">
        <v>7141</v>
      </c>
      <c r="B57" s="1071"/>
      <c r="C57" s="1071"/>
      <c r="D57" s="1071"/>
      <c r="E57" s="1071"/>
      <c r="F57" s="1092"/>
      <c r="G57" s="1092"/>
      <c r="H57" s="1092"/>
      <c r="I57" s="1092"/>
      <c r="J57" s="1092"/>
      <c r="K57" s="1092"/>
      <c r="L57" s="1092"/>
      <c r="M57" s="1092"/>
      <c r="N57" s="1092"/>
      <c r="O57" s="1092"/>
      <c r="P57" s="1092"/>
      <c r="Q57" s="1092"/>
      <c r="R57" s="1092"/>
      <c r="S57" s="1092"/>
      <c r="T57" s="1092"/>
      <c r="U57" s="1092"/>
      <c r="V57" s="1092"/>
      <c r="W57" s="1092"/>
      <c r="X57" s="1092"/>
      <c r="Y57" s="1092"/>
      <c r="Z57" s="1092"/>
      <c r="AA57" s="1092"/>
      <c r="AB57" s="1092"/>
      <c r="AC57" s="1092"/>
      <c r="AD57" s="1092"/>
      <c r="AE57" s="1092"/>
      <c r="AF57" s="1092"/>
      <c r="AG57" s="1092"/>
      <c r="AH57" s="1092"/>
      <c r="AI57" s="1092"/>
      <c r="AJ57" s="1092"/>
      <c r="AK57" s="1092"/>
      <c r="AL57" s="1092"/>
      <c r="AM57" s="1092"/>
      <c r="AN57" s="1092"/>
      <c r="AO57" s="1092"/>
      <c r="AP57" s="1092"/>
      <c r="AQ57" s="1092"/>
      <c r="AR57" s="1092"/>
      <c r="AS57" s="1092"/>
      <c r="AT57" s="1092"/>
      <c r="AU57" s="1092"/>
      <c r="AV57" s="1092"/>
      <c r="AW57" s="1092"/>
      <c r="AX57" s="1092"/>
      <c r="AY57" s="1092"/>
      <c r="AZ57" s="1092"/>
      <c r="BA57" s="1092"/>
      <c r="BB57" s="1092"/>
      <c r="BC57" s="1092"/>
      <c r="BD57" s="1092"/>
      <c r="BE57" s="1092"/>
      <c r="BF57" s="1092"/>
      <c r="BG57" s="1092"/>
      <c r="BH57" s="1092"/>
      <c r="BI57" s="1092"/>
      <c r="BJ57" s="1092"/>
      <c r="BK57" s="1092"/>
      <c r="BL57" s="1092"/>
      <c r="BM57" s="1092"/>
      <c r="BN57" s="1092"/>
      <c r="BO57" s="1092"/>
      <c r="BP57" s="1092"/>
      <c r="BQ57" s="1092"/>
      <c r="BR57" s="1092"/>
      <c r="BS57" s="1092"/>
      <c r="BT57" s="1092"/>
      <c r="BU57" s="1092"/>
      <c r="BV57" s="1092"/>
      <c r="BW57" s="1092"/>
      <c r="BX57" s="1092"/>
      <c r="BY57" s="1092"/>
      <c r="BZ57" s="1092"/>
      <c r="CA57" s="1092"/>
      <c r="CB57" s="1092"/>
      <c r="CC57" s="1092"/>
      <c r="CD57" s="1092"/>
      <c r="CE57" s="1092"/>
      <c r="CF57" s="1092"/>
      <c r="CG57" s="1092"/>
      <c r="CH57" s="1092"/>
      <c r="CI57" s="1092"/>
      <c r="CJ57" s="1092"/>
      <c r="CK57" s="1092"/>
      <c r="CL57" s="1092"/>
      <c r="CM57" s="1092"/>
      <c r="CN57" s="1092"/>
      <c r="CO57" s="1092"/>
      <c r="CP57" s="1092"/>
      <c r="CQ57" s="1092"/>
      <c r="CR57" s="1092"/>
      <c r="CS57" s="1092"/>
      <c r="CT57" s="1092"/>
      <c r="CU57" s="1092"/>
      <c r="CV57" s="1092"/>
      <c r="CW57" s="1092"/>
      <c r="CX57" s="1092"/>
      <c r="CY57" s="1092"/>
      <c r="CZ57" s="1092"/>
      <c r="DA57" s="1092"/>
      <c r="DB57" s="1092"/>
      <c r="DC57" s="1092"/>
      <c r="DD57" s="1092"/>
      <c r="DE57" s="1092"/>
      <c r="DF57" s="1092"/>
      <c r="DG57" s="1092"/>
      <c r="DH57" s="1092"/>
      <c r="DI57" s="1092"/>
      <c r="DJ57" s="1092"/>
      <c r="DK57" s="1092"/>
      <c r="DL57" s="1092"/>
      <c r="DM57" s="1092"/>
      <c r="DN57" s="1092"/>
      <c r="DO57" s="1092"/>
      <c r="DP57" s="1092"/>
      <c r="DQ57" s="1092"/>
      <c r="DR57" s="1092"/>
      <c r="DS57" s="1092"/>
      <c r="DT57" s="1092"/>
      <c r="DU57" s="1092"/>
      <c r="DV57" s="1092"/>
      <c r="DW57" s="1092"/>
      <c r="DX57" s="1092"/>
      <c r="DY57" s="1092"/>
      <c r="DZ57" s="1092"/>
      <c r="EA57" s="1092"/>
      <c r="EB57" s="1092"/>
      <c r="EC57" s="1092"/>
      <c r="ED57" s="1092"/>
      <c r="EE57" s="1092"/>
      <c r="EF57" s="1092"/>
      <c r="EG57" s="1092"/>
      <c r="EH57" s="1092"/>
      <c r="EI57" s="1092"/>
      <c r="EJ57" s="1092"/>
      <c r="EK57" s="1092"/>
      <c r="EL57" s="1092"/>
      <c r="EM57" s="1092"/>
      <c r="EN57" s="1092"/>
      <c r="EO57" s="1092"/>
      <c r="EP57" s="1092"/>
      <c r="EQ57" s="1092"/>
      <c r="ER57" s="1092"/>
      <c r="ES57" s="1092"/>
      <c r="ET57" s="1092"/>
      <c r="EU57" s="1092"/>
      <c r="EV57" s="1092"/>
      <c r="EW57" s="1092"/>
      <c r="EX57" s="1092"/>
      <c r="EY57" s="1092"/>
      <c r="EZ57" s="1092"/>
      <c r="FA57" s="1092"/>
      <c r="FB57" s="1092"/>
      <c r="FC57" s="1092"/>
      <c r="FD57" s="1092"/>
      <c r="FE57" s="1092"/>
      <c r="FF57" s="1092"/>
      <c r="FG57" s="1092"/>
      <c r="FH57" s="1092"/>
      <c r="FI57" s="1092"/>
    </row>
  </sheetData>
  <mergeCells count="8200">
    <mergeCell ref="A11:B11"/>
    <mergeCell ref="A18:B18"/>
    <mergeCell ref="A40:B40"/>
    <mergeCell ref="A46:B46"/>
    <mergeCell ref="A47:B47"/>
    <mergeCell ref="A53:B53"/>
    <mergeCell ref="A6:F6"/>
    <mergeCell ref="A8:A9"/>
    <mergeCell ref="B8:B9"/>
    <mergeCell ref="C8:C9"/>
    <mergeCell ref="D8:D9"/>
    <mergeCell ref="E8:F8"/>
    <mergeCell ref="XDJ5:XDO5"/>
    <mergeCell ref="XDP5:XDU5"/>
    <mergeCell ref="XDV5:XEA5"/>
    <mergeCell ref="XEB5:XEG5"/>
    <mergeCell ref="XEH5:XEM5"/>
    <mergeCell ref="WXV5:WYA5"/>
    <mergeCell ref="WYB5:WYG5"/>
    <mergeCell ref="WYH5:WYM5"/>
    <mergeCell ref="WYN5:WYS5"/>
    <mergeCell ref="WYT5:WYY5"/>
    <mergeCell ref="WYZ5:WZE5"/>
    <mergeCell ref="WWL5:WWQ5"/>
    <mergeCell ref="WWR5:WWW5"/>
    <mergeCell ref="WWX5:WXC5"/>
    <mergeCell ref="WXD5:WXI5"/>
    <mergeCell ref="WXJ5:WXO5"/>
    <mergeCell ref="WXP5:WXU5"/>
    <mergeCell ref="WVB5:WVG5"/>
    <mergeCell ref="WVH5:WVM5"/>
    <mergeCell ref="WVN5:WVS5"/>
    <mergeCell ref="XEN5:XEQ5"/>
    <mergeCell ref="XBZ5:XCE5"/>
    <mergeCell ref="XCF5:XCK5"/>
    <mergeCell ref="XCL5:XCQ5"/>
    <mergeCell ref="XCR5:XCW5"/>
    <mergeCell ref="XCX5:XDC5"/>
    <mergeCell ref="XDD5:XDI5"/>
    <mergeCell ref="XAP5:XAU5"/>
    <mergeCell ref="XAV5:XBA5"/>
    <mergeCell ref="XBB5:XBG5"/>
    <mergeCell ref="XBH5:XBM5"/>
    <mergeCell ref="XBN5:XBS5"/>
    <mergeCell ref="XBT5:XBY5"/>
    <mergeCell ref="WZF5:WZK5"/>
    <mergeCell ref="WZL5:WZQ5"/>
    <mergeCell ref="WZR5:WZW5"/>
    <mergeCell ref="WZX5:XAC5"/>
    <mergeCell ref="XAD5:XAI5"/>
    <mergeCell ref="XAJ5:XAO5"/>
    <mergeCell ref="WVT5:WVY5"/>
    <mergeCell ref="WVZ5:WWE5"/>
    <mergeCell ref="WWF5:WWK5"/>
    <mergeCell ref="WTR5:WTW5"/>
    <mergeCell ref="WTX5:WUC5"/>
    <mergeCell ref="WUD5:WUI5"/>
    <mergeCell ref="WUJ5:WUO5"/>
    <mergeCell ref="WUP5:WUU5"/>
    <mergeCell ref="WUV5:WVA5"/>
    <mergeCell ref="WSH5:WSM5"/>
    <mergeCell ref="WSN5:WSS5"/>
    <mergeCell ref="WST5:WSY5"/>
    <mergeCell ref="WSZ5:WTE5"/>
    <mergeCell ref="WTF5:WTK5"/>
    <mergeCell ref="WTL5:WTQ5"/>
    <mergeCell ref="WQX5:WRC5"/>
    <mergeCell ref="WRD5:WRI5"/>
    <mergeCell ref="WRJ5:WRO5"/>
    <mergeCell ref="WRP5:WRU5"/>
    <mergeCell ref="WRV5:WSA5"/>
    <mergeCell ref="WSB5:WSG5"/>
    <mergeCell ref="WPN5:WPS5"/>
    <mergeCell ref="WPT5:WPY5"/>
    <mergeCell ref="WPZ5:WQE5"/>
    <mergeCell ref="WQF5:WQK5"/>
    <mergeCell ref="WQL5:WQQ5"/>
    <mergeCell ref="WQR5:WQW5"/>
    <mergeCell ref="WOD5:WOI5"/>
    <mergeCell ref="WOJ5:WOO5"/>
    <mergeCell ref="WOP5:WOU5"/>
    <mergeCell ref="WOV5:WPA5"/>
    <mergeCell ref="WPB5:WPG5"/>
    <mergeCell ref="WPH5:WPM5"/>
    <mergeCell ref="WMT5:WMY5"/>
    <mergeCell ref="WMZ5:WNE5"/>
    <mergeCell ref="WNF5:WNK5"/>
    <mergeCell ref="WNL5:WNQ5"/>
    <mergeCell ref="WNR5:WNW5"/>
    <mergeCell ref="WNX5:WOC5"/>
    <mergeCell ref="WLJ5:WLO5"/>
    <mergeCell ref="WLP5:WLU5"/>
    <mergeCell ref="WLV5:WMA5"/>
    <mergeCell ref="WMB5:WMG5"/>
    <mergeCell ref="WMH5:WMM5"/>
    <mergeCell ref="WMN5:WMS5"/>
    <mergeCell ref="WJZ5:WKE5"/>
    <mergeCell ref="WKF5:WKK5"/>
    <mergeCell ref="WKL5:WKQ5"/>
    <mergeCell ref="WKR5:WKW5"/>
    <mergeCell ref="WKX5:WLC5"/>
    <mergeCell ref="WLD5:WLI5"/>
    <mergeCell ref="WIP5:WIU5"/>
    <mergeCell ref="WIV5:WJA5"/>
    <mergeCell ref="WJB5:WJG5"/>
    <mergeCell ref="WJH5:WJM5"/>
    <mergeCell ref="WJN5:WJS5"/>
    <mergeCell ref="WJT5:WJY5"/>
    <mergeCell ref="WHF5:WHK5"/>
    <mergeCell ref="WHL5:WHQ5"/>
    <mergeCell ref="WHR5:WHW5"/>
    <mergeCell ref="WHX5:WIC5"/>
    <mergeCell ref="WID5:WII5"/>
    <mergeCell ref="WIJ5:WIO5"/>
    <mergeCell ref="WFV5:WGA5"/>
    <mergeCell ref="WGB5:WGG5"/>
    <mergeCell ref="WGH5:WGM5"/>
    <mergeCell ref="WGN5:WGS5"/>
    <mergeCell ref="WGT5:WGY5"/>
    <mergeCell ref="WGZ5:WHE5"/>
    <mergeCell ref="WEL5:WEQ5"/>
    <mergeCell ref="WER5:WEW5"/>
    <mergeCell ref="WEX5:WFC5"/>
    <mergeCell ref="WFD5:WFI5"/>
    <mergeCell ref="WFJ5:WFO5"/>
    <mergeCell ref="WFP5:WFU5"/>
    <mergeCell ref="WDB5:WDG5"/>
    <mergeCell ref="WDH5:WDM5"/>
    <mergeCell ref="WDN5:WDS5"/>
    <mergeCell ref="WDT5:WDY5"/>
    <mergeCell ref="WDZ5:WEE5"/>
    <mergeCell ref="WEF5:WEK5"/>
    <mergeCell ref="WBR5:WBW5"/>
    <mergeCell ref="WBX5:WCC5"/>
    <mergeCell ref="WCD5:WCI5"/>
    <mergeCell ref="WCJ5:WCO5"/>
    <mergeCell ref="WCP5:WCU5"/>
    <mergeCell ref="WCV5:WDA5"/>
    <mergeCell ref="WAH5:WAM5"/>
    <mergeCell ref="WAN5:WAS5"/>
    <mergeCell ref="WAT5:WAY5"/>
    <mergeCell ref="WAZ5:WBE5"/>
    <mergeCell ref="WBF5:WBK5"/>
    <mergeCell ref="WBL5:WBQ5"/>
    <mergeCell ref="VYX5:VZC5"/>
    <mergeCell ref="VZD5:VZI5"/>
    <mergeCell ref="VZJ5:VZO5"/>
    <mergeCell ref="VZP5:VZU5"/>
    <mergeCell ref="VZV5:WAA5"/>
    <mergeCell ref="WAB5:WAG5"/>
    <mergeCell ref="VXN5:VXS5"/>
    <mergeCell ref="VXT5:VXY5"/>
    <mergeCell ref="VXZ5:VYE5"/>
    <mergeCell ref="VYF5:VYK5"/>
    <mergeCell ref="VYL5:VYQ5"/>
    <mergeCell ref="VYR5:VYW5"/>
    <mergeCell ref="VWD5:VWI5"/>
    <mergeCell ref="VWJ5:VWO5"/>
    <mergeCell ref="VWP5:VWU5"/>
    <mergeCell ref="VWV5:VXA5"/>
    <mergeCell ref="VXB5:VXG5"/>
    <mergeCell ref="VXH5:VXM5"/>
    <mergeCell ref="VUT5:VUY5"/>
    <mergeCell ref="VUZ5:VVE5"/>
    <mergeCell ref="VVF5:VVK5"/>
    <mergeCell ref="VVL5:VVQ5"/>
    <mergeCell ref="VVR5:VVW5"/>
    <mergeCell ref="VVX5:VWC5"/>
    <mergeCell ref="VTJ5:VTO5"/>
    <mergeCell ref="VTP5:VTU5"/>
    <mergeCell ref="VTV5:VUA5"/>
    <mergeCell ref="VUB5:VUG5"/>
    <mergeCell ref="VUH5:VUM5"/>
    <mergeCell ref="VUN5:VUS5"/>
    <mergeCell ref="VRZ5:VSE5"/>
    <mergeCell ref="VSF5:VSK5"/>
    <mergeCell ref="VSL5:VSQ5"/>
    <mergeCell ref="VSR5:VSW5"/>
    <mergeCell ref="VSX5:VTC5"/>
    <mergeCell ref="VTD5:VTI5"/>
    <mergeCell ref="VQP5:VQU5"/>
    <mergeCell ref="VQV5:VRA5"/>
    <mergeCell ref="VRB5:VRG5"/>
    <mergeCell ref="VRH5:VRM5"/>
    <mergeCell ref="VRN5:VRS5"/>
    <mergeCell ref="VRT5:VRY5"/>
    <mergeCell ref="VPF5:VPK5"/>
    <mergeCell ref="VPL5:VPQ5"/>
    <mergeCell ref="VPR5:VPW5"/>
    <mergeCell ref="VPX5:VQC5"/>
    <mergeCell ref="VQD5:VQI5"/>
    <mergeCell ref="VQJ5:VQO5"/>
    <mergeCell ref="VNV5:VOA5"/>
    <mergeCell ref="VOB5:VOG5"/>
    <mergeCell ref="VOH5:VOM5"/>
    <mergeCell ref="VON5:VOS5"/>
    <mergeCell ref="VOT5:VOY5"/>
    <mergeCell ref="VOZ5:VPE5"/>
    <mergeCell ref="VML5:VMQ5"/>
    <mergeCell ref="VMR5:VMW5"/>
    <mergeCell ref="VMX5:VNC5"/>
    <mergeCell ref="VND5:VNI5"/>
    <mergeCell ref="VNJ5:VNO5"/>
    <mergeCell ref="VNP5:VNU5"/>
    <mergeCell ref="VLB5:VLG5"/>
    <mergeCell ref="VLH5:VLM5"/>
    <mergeCell ref="VLN5:VLS5"/>
    <mergeCell ref="VLT5:VLY5"/>
    <mergeCell ref="VLZ5:VME5"/>
    <mergeCell ref="VMF5:VMK5"/>
    <mergeCell ref="VJR5:VJW5"/>
    <mergeCell ref="VJX5:VKC5"/>
    <mergeCell ref="VKD5:VKI5"/>
    <mergeCell ref="VKJ5:VKO5"/>
    <mergeCell ref="VKP5:VKU5"/>
    <mergeCell ref="VKV5:VLA5"/>
    <mergeCell ref="VIH5:VIM5"/>
    <mergeCell ref="VIN5:VIS5"/>
    <mergeCell ref="VIT5:VIY5"/>
    <mergeCell ref="VIZ5:VJE5"/>
    <mergeCell ref="VJF5:VJK5"/>
    <mergeCell ref="VJL5:VJQ5"/>
    <mergeCell ref="VGX5:VHC5"/>
    <mergeCell ref="VHD5:VHI5"/>
    <mergeCell ref="VHJ5:VHO5"/>
    <mergeCell ref="VHP5:VHU5"/>
    <mergeCell ref="VHV5:VIA5"/>
    <mergeCell ref="VIB5:VIG5"/>
    <mergeCell ref="VFN5:VFS5"/>
    <mergeCell ref="VFT5:VFY5"/>
    <mergeCell ref="VFZ5:VGE5"/>
    <mergeCell ref="VGF5:VGK5"/>
    <mergeCell ref="VGL5:VGQ5"/>
    <mergeCell ref="VGR5:VGW5"/>
    <mergeCell ref="VED5:VEI5"/>
    <mergeCell ref="VEJ5:VEO5"/>
    <mergeCell ref="VEP5:VEU5"/>
    <mergeCell ref="VEV5:VFA5"/>
    <mergeCell ref="VFB5:VFG5"/>
    <mergeCell ref="VFH5:VFM5"/>
    <mergeCell ref="VCT5:VCY5"/>
    <mergeCell ref="VCZ5:VDE5"/>
    <mergeCell ref="VDF5:VDK5"/>
    <mergeCell ref="VDL5:VDQ5"/>
    <mergeCell ref="VDR5:VDW5"/>
    <mergeCell ref="VDX5:VEC5"/>
    <mergeCell ref="VBJ5:VBO5"/>
    <mergeCell ref="VBP5:VBU5"/>
    <mergeCell ref="VBV5:VCA5"/>
    <mergeCell ref="VCB5:VCG5"/>
    <mergeCell ref="VCH5:VCM5"/>
    <mergeCell ref="VCN5:VCS5"/>
    <mergeCell ref="UZZ5:VAE5"/>
    <mergeCell ref="VAF5:VAK5"/>
    <mergeCell ref="VAL5:VAQ5"/>
    <mergeCell ref="VAR5:VAW5"/>
    <mergeCell ref="VAX5:VBC5"/>
    <mergeCell ref="VBD5:VBI5"/>
    <mergeCell ref="UYP5:UYU5"/>
    <mergeCell ref="UYV5:UZA5"/>
    <mergeCell ref="UZB5:UZG5"/>
    <mergeCell ref="UZH5:UZM5"/>
    <mergeCell ref="UZN5:UZS5"/>
    <mergeCell ref="UZT5:UZY5"/>
    <mergeCell ref="UXF5:UXK5"/>
    <mergeCell ref="UXL5:UXQ5"/>
    <mergeCell ref="UXR5:UXW5"/>
    <mergeCell ref="UXX5:UYC5"/>
    <mergeCell ref="UYD5:UYI5"/>
    <mergeCell ref="UYJ5:UYO5"/>
    <mergeCell ref="UVV5:UWA5"/>
    <mergeCell ref="UWB5:UWG5"/>
    <mergeCell ref="UWH5:UWM5"/>
    <mergeCell ref="UWN5:UWS5"/>
    <mergeCell ref="UWT5:UWY5"/>
    <mergeCell ref="UWZ5:UXE5"/>
    <mergeCell ref="UUL5:UUQ5"/>
    <mergeCell ref="UUR5:UUW5"/>
    <mergeCell ref="UUX5:UVC5"/>
    <mergeCell ref="UVD5:UVI5"/>
    <mergeCell ref="UVJ5:UVO5"/>
    <mergeCell ref="UVP5:UVU5"/>
    <mergeCell ref="UTB5:UTG5"/>
    <mergeCell ref="UTH5:UTM5"/>
    <mergeCell ref="UTN5:UTS5"/>
    <mergeCell ref="UTT5:UTY5"/>
    <mergeCell ref="UTZ5:UUE5"/>
    <mergeCell ref="UUF5:UUK5"/>
    <mergeCell ref="URR5:URW5"/>
    <mergeCell ref="URX5:USC5"/>
    <mergeCell ref="USD5:USI5"/>
    <mergeCell ref="USJ5:USO5"/>
    <mergeCell ref="USP5:USU5"/>
    <mergeCell ref="USV5:UTA5"/>
    <mergeCell ref="UQH5:UQM5"/>
    <mergeCell ref="UQN5:UQS5"/>
    <mergeCell ref="UQT5:UQY5"/>
    <mergeCell ref="UQZ5:URE5"/>
    <mergeCell ref="URF5:URK5"/>
    <mergeCell ref="URL5:URQ5"/>
    <mergeCell ref="UOX5:UPC5"/>
    <mergeCell ref="UPD5:UPI5"/>
    <mergeCell ref="UPJ5:UPO5"/>
    <mergeCell ref="UPP5:UPU5"/>
    <mergeCell ref="UPV5:UQA5"/>
    <mergeCell ref="UQB5:UQG5"/>
    <mergeCell ref="UNN5:UNS5"/>
    <mergeCell ref="UNT5:UNY5"/>
    <mergeCell ref="UNZ5:UOE5"/>
    <mergeCell ref="UOF5:UOK5"/>
    <mergeCell ref="UOL5:UOQ5"/>
    <mergeCell ref="UOR5:UOW5"/>
    <mergeCell ref="UMD5:UMI5"/>
    <mergeCell ref="UMJ5:UMO5"/>
    <mergeCell ref="UMP5:UMU5"/>
    <mergeCell ref="UMV5:UNA5"/>
    <mergeCell ref="UNB5:UNG5"/>
    <mergeCell ref="UNH5:UNM5"/>
    <mergeCell ref="UKT5:UKY5"/>
    <mergeCell ref="UKZ5:ULE5"/>
    <mergeCell ref="ULF5:ULK5"/>
    <mergeCell ref="ULL5:ULQ5"/>
    <mergeCell ref="ULR5:ULW5"/>
    <mergeCell ref="ULX5:UMC5"/>
    <mergeCell ref="UJJ5:UJO5"/>
    <mergeCell ref="UJP5:UJU5"/>
    <mergeCell ref="UJV5:UKA5"/>
    <mergeCell ref="UKB5:UKG5"/>
    <mergeCell ref="UKH5:UKM5"/>
    <mergeCell ref="UKN5:UKS5"/>
    <mergeCell ref="UHZ5:UIE5"/>
    <mergeCell ref="UIF5:UIK5"/>
    <mergeCell ref="UIL5:UIQ5"/>
    <mergeCell ref="UIR5:UIW5"/>
    <mergeCell ref="UIX5:UJC5"/>
    <mergeCell ref="UJD5:UJI5"/>
    <mergeCell ref="UGP5:UGU5"/>
    <mergeCell ref="UGV5:UHA5"/>
    <mergeCell ref="UHB5:UHG5"/>
    <mergeCell ref="UHH5:UHM5"/>
    <mergeCell ref="UHN5:UHS5"/>
    <mergeCell ref="UHT5:UHY5"/>
    <mergeCell ref="UFF5:UFK5"/>
    <mergeCell ref="UFL5:UFQ5"/>
    <mergeCell ref="UFR5:UFW5"/>
    <mergeCell ref="UFX5:UGC5"/>
    <mergeCell ref="UGD5:UGI5"/>
    <mergeCell ref="UGJ5:UGO5"/>
    <mergeCell ref="UDV5:UEA5"/>
    <mergeCell ref="UEB5:UEG5"/>
    <mergeCell ref="UEH5:UEM5"/>
    <mergeCell ref="UEN5:UES5"/>
    <mergeCell ref="UET5:UEY5"/>
    <mergeCell ref="UEZ5:UFE5"/>
    <mergeCell ref="UCL5:UCQ5"/>
    <mergeCell ref="UCR5:UCW5"/>
    <mergeCell ref="UCX5:UDC5"/>
    <mergeCell ref="UDD5:UDI5"/>
    <mergeCell ref="UDJ5:UDO5"/>
    <mergeCell ref="UDP5:UDU5"/>
    <mergeCell ref="UBB5:UBG5"/>
    <mergeCell ref="UBH5:UBM5"/>
    <mergeCell ref="UBN5:UBS5"/>
    <mergeCell ref="UBT5:UBY5"/>
    <mergeCell ref="UBZ5:UCE5"/>
    <mergeCell ref="UCF5:UCK5"/>
    <mergeCell ref="TZR5:TZW5"/>
    <mergeCell ref="TZX5:UAC5"/>
    <mergeCell ref="UAD5:UAI5"/>
    <mergeCell ref="UAJ5:UAO5"/>
    <mergeCell ref="UAP5:UAU5"/>
    <mergeCell ref="UAV5:UBA5"/>
    <mergeCell ref="TYH5:TYM5"/>
    <mergeCell ref="TYN5:TYS5"/>
    <mergeCell ref="TYT5:TYY5"/>
    <mergeCell ref="TYZ5:TZE5"/>
    <mergeCell ref="TZF5:TZK5"/>
    <mergeCell ref="TZL5:TZQ5"/>
    <mergeCell ref="TWX5:TXC5"/>
    <mergeCell ref="TXD5:TXI5"/>
    <mergeCell ref="TXJ5:TXO5"/>
    <mergeCell ref="TXP5:TXU5"/>
    <mergeCell ref="TXV5:TYA5"/>
    <mergeCell ref="TYB5:TYG5"/>
    <mergeCell ref="TVN5:TVS5"/>
    <mergeCell ref="TVT5:TVY5"/>
    <mergeCell ref="TVZ5:TWE5"/>
    <mergeCell ref="TWF5:TWK5"/>
    <mergeCell ref="TWL5:TWQ5"/>
    <mergeCell ref="TWR5:TWW5"/>
    <mergeCell ref="TUD5:TUI5"/>
    <mergeCell ref="TUJ5:TUO5"/>
    <mergeCell ref="TUP5:TUU5"/>
    <mergeCell ref="TUV5:TVA5"/>
    <mergeCell ref="TVB5:TVG5"/>
    <mergeCell ref="TVH5:TVM5"/>
    <mergeCell ref="TST5:TSY5"/>
    <mergeCell ref="TSZ5:TTE5"/>
    <mergeCell ref="TTF5:TTK5"/>
    <mergeCell ref="TTL5:TTQ5"/>
    <mergeCell ref="TTR5:TTW5"/>
    <mergeCell ref="TTX5:TUC5"/>
    <mergeCell ref="TRJ5:TRO5"/>
    <mergeCell ref="TRP5:TRU5"/>
    <mergeCell ref="TRV5:TSA5"/>
    <mergeCell ref="TSB5:TSG5"/>
    <mergeCell ref="TSH5:TSM5"/>
    <mergeCell ref="TSN5:TSS5"/>
    <mergeCell ref="TPZ5:TQE5"/>
    <mergeCell ref="TQF5:TQK5"/>
    <mergeCell ref="TQL5:TQQ5"/>
    <mergeCell ref="TQR5:TQW5"/>
    <mergeCell ref="TQX5:TRC5"/>
    <mergeCell ref="TRD5:TRI5"/>
    <mergeCell ref="TOP5:TOU5"/>
    <mergeCell ref="TOV5:TPA5"/>
    <mergeCell ref="TPB5:TPG5"/>
    <mergeCell ref="TPH5:TPM5"/>
    <mergeCell ref="TPN5:TPS5"/>
    <mergeCell ref="TPT5:TPY5"/>
    <mergeCell ref="TNF5:TNK5"/>
    <mergeCell ref="TNL5:TNQ5"/>
    <mergeCell ref="TNR5:TNW5"/>
    <mergeCell ref="TNX5:TOC5"/>
    <mergeCell ref="TOD5:TOI5"/>
    <mergeCell ref="TOJ5:TOO5"/>
    <mergeCell ref="TLV5:TMA5"/>
    <mergeCell ref="TMB5:TMG5"/>
    <mergeCell ref="TMH5:TMM5"/>
    <mergeCell ref="TMN5:TMS5"/>
    <mergeCell ref="TMT5:TMY5"/>
    <mergeCell ref="TMZ5:TNE5"/>
    <mergeCell ref="TKL5:TKQ5"/>
    <mergeCell ref="TKR5:TKW5"/>
    <mergeCell ref="TKX5:TLC5"/>
    <mergeCell ref="TLD5:TLI5"/>
    <mergeCell ref="TLJ5:TLO5"/>
    <mergeCell ref="TLP5:TLU5"/>
    <mergeCell ref="TJB5:TJG5"/>
    <mergeCell ref="TJH5:TJM5"/>
    <mergeCell ref="TJN5:TJS5"/>
    <mergeCell ref="TJT5:TJY5"/>
    <mergeCell ref="TJZ5:TKE5"/>
    <mergeCell ref="TKF5:TKK5"/>
    <mergeCell ref="THR5:THW5"/>
    <mergeCell ref="THX5:TIC5"/>
    <mergeCell ref="TID5:TII5"/>
    <mergeCell ref="TIJ5:TIO5"/>
    <mergeCell ref="TIP5:TIU5"/>
    <mergeCell ref="TIV5:TJA5"/>
    <mergeCell ref="TGH5:TGM5"/>
    <mergeCell ref="TGN5:TGS5"/>
    <mergeCell ref="TGT5:TGY5"/>
    <mergeCell ref="TGZ5:THE5"/>
    <mergeCell ref="THF5:THK5"/>
    <mergeCell ref="THL5:THQ5"/>
    <mergeCell ref="TEX5:TFC5"/>
    <mergeCell ref="TFD5:TFI5"/>
    <mergeCell ref="TFJ5:TFO5"/>
    <mergeCell ref="TFP5:TFU5"/>
    <mergeCell ref="TFV5:TGA5"/>
    <mergeCell ref="TGB5:TGG5"/>
    <mergeCell ref="TDN5:TDS5"/>
    <mergeCell ref="TDT5:TDY5"/>
    <mergeCell ref="TDZ5:TEE5"/>
    <mergeCell ref="TEF5:TEK5"/>
    <mergeCell ref="TEL5:TEQ5"/>
    <mergeCell ref="TER5:TEW5"/>
    <mergeCell ref="TCD5:TCI5"/>
    <mergeCell ref="TCJ5:TCO5"/>
    <mergeCell ref="TCP5:TCU5"/>
    <mergeCell ref="TCV5:TDA5"/>
    <mergeCell ref="TDB5:TDG5"/>
    <mergeCell ref="TDH5:TDM5"/>
    <mergeCell ref="TAT5:TAY5"/>
    <mergeCell ref="TAZ5:TBE5"/>
    <mergeCell ref="TBF5:TBK5"/>
    <mergeCell ref="TBL5:TBQ5"/>
    <mergeCell ref="TBR5:TBW5"/>
    <mergeCell ref="TBX5:TCC5"/>
    <mergeCell ref="SZJ5:SZO5"/>
    <mergeCell ref="SZP5:SZU5"/>
    <mergeCell ref="SZV5:TAA5"/>
    <mergeCell ref="TAB5:TAG5"/>
    <mergeCell ref="TAH5:TAM5"/>
    <mergeCell ref="TAN5:TAS5"/>
    <mergeCell ref="SXZ5:SYE5"/>
    <mergeCell ref="SYF5:SYK5"/>
    <mergeCell ref="SYL5:SYQ5"/>
    <mergeCell ref="SYR5:SYW5"/>
    <mergeCell ref="SYX5:SZC5"/>
    <mergeCell ref="SZD5:SZI5"/>
    <mergeCell ref="SWP5:SWU5"/>
    <mergeCell ref="SWV5:SXA5"/>
    <mergeCell ref="SXB5:SXG5"/>
    <mergeCell ref="SXH5:SXM5"/>
    <mergeCell ref="SXN5:SXS5"/>
    <mergeCell ref="SXT5:SXY5"/>
    <mergeCell ref="SVF5:SVK5"/>
    <mergeCell ref="SVL5:SVQ5"/>
    <mergeCell ref="SVR5:SVW5"/>
    <mergeCell ref="SVX5:SWC5"/>
    <mergeCell ref="SWD5:SWI5"/>
    <mergeCell ref="SWJ5:SWO5"/>
    <mergeCell ref="STV5:SUA5"/>
    <mergeCell ref="SUB5:SUG5"/>
    <mergeCell ref="SUH5:SUM5"/>
    <mergeCell ref="SUN5:SUS5"/>
    <mergeCell ref="SUT5:SUY5"/>
    <mergeCell ref="SUZ5:SVE5"/>
    <mergeCell ref="SSL5:SSQ5"/>
    <mergeCell ref="SSR5:SSW5"/>
    <mergeCell ref="SSX5:STC5"/>
    <mergeCell ref="STD5:STI5"/>
    <mergeCell ref="STJ5:STO5"/>
    <mergeCell ref="STP5:STU5"/>
    <mergeCell ref="SRB5:SRG5"/>
    <mergeCell ref="SRH5:SRM5"/>
    <mergeCell ref="SRN5:SRS5"/>
    <mergeCell ref="SRT5:SRY5"/>
    <mergeCell ref="SRZ5:SSE5"/>
    <mergeCell ref="SSF5:SSK5"/>
    <mergeCell ref="SPR5:SPW5"/>
    <mergeCell ref="SPX5:SQC5"/>
    <mergeCell ref="SQD5:SQI5"/>
    <mergeCell ref="SQJ5:SQO5"/>
    <mergeCell ref="SQP5:SQU5"/>
    <mergeCell ref="SQV5:SRA5"/>
    <mergeCell ref="SOH5:SOM5"/>
    <mergeCell ref="SON5:SOS5"/>
    <mergeCell ref="SOT5:SOY5"/>
    <mergeCell ref="SOZ5:SPE5"/>
    <mergeCell ref="SPF5:SPK5"/>
    <mergeCell ref="SPL5:SPQ5"/>
    <mergeCell ref="SMX5:SNC5"/>
    <mergeCell ref="SND5:SNI5"/>
    <mergeCell ref="SNJ5:SNO5"/>
    <mergeCell ref="SNP5:SNU5"/>
    <mergeCell ref="SNV5:SOA5"/>
    <mergeCell ref="SOB5:SOG5"/>
    <mergeCell ref="SLN5:SLS5"/>
    <mergeCell ref="SLT5:SLY5"/>
    <mergeCell ref="SLZ5:SME5"/>
    <mergeCell ref="SMF5:SMK5"/>
    <mergeCell ref="SML5:SMQ5"/>
    <mergeCell ref="SMR5:SMW5"/>
    <mergeCell ref="SKD5:SKI5"/>
    <mergeCell ref="SKJ5:SKO5"/>
    <mergeCell ref="SKP5:SKU5"/>
    <mergeCell ref="SKV5:SLA5"/>
    <mergeCell ref="SLB5:SLG5"/>
    <mergeCell ref="SLH5:SLM5"/>
    <mergeCell ref="SIT5:SIY5"/>
    <mergeCell ref="SIZ5:SJE5"/>
    <mergeCell ref="SJF5:SJK5"/>
    <mergeCell ref="SJL5:SJQ5"/>
    <mergeCell ref="SJR5:SJW5"/>
    <mergeCell ref="SJX5:SKC5"/>
    <mergeCell ref="SHJ5:SHO5"/>
    <mergeCell ref="SHP5:SHU5"/>
    <mergeCell ref="SHV5:SIA5"/>
    <mergeCell ref="SIB5:SIG5"/>
    <mergeCell ref="SIH5:SIM5"/>
    <mergeCell ref="SIN5:SIS5"/>
    <mergeCell ref="SFZ5:SGE5"/>
    <mergeCell ref="SGF5:SGK5"/>
    <mergeCell ref="SGL5:SGQ5"/>
    <mergeCell ref="SGR5:SGW5"/>
    <mergeCell ref="SGX5:SHC5"/>
    <mergeCell ref="SHD5:SHI5"/>
    <mergeCell ref="SEP5:SEU5"/>
    <mergeCell ref="SEV5:SFA5"/>
    <mergeCell ref="SFB5:SFG5"/>
    <mergeCell ref="SFH5:SFM5"/>
    <mergeCell ref="SFN5:SFS5"/>
    <mergeCell ref="SFT5:SFY5"/>
    <mergeCell ref="SDF5:SDK5"/>
    <mergeCell ref="SDL5:SDQ5"/>
    <mergeCell ref="SDR5:SDW5"/>
    <mergeCell ref="SDX5:SEC5"/>
    <mergeCell ref="SED5:SEI5"/>
    <mergeCell ref="SEJ5:SEO5"/>
    <mergeCell ref="SBV5:SCA5"/>
    <mergeCell ref="SCB5:SCG5"/>
    <mergeCell ref="SCH5:SCM5"/>
    <mergeCell ref="SCN5:SCS5"/>
    <mergeCell ref="SCT5:SCY5"/>
    <mergeCell ref="SCZ5:SDE5"/>
    <mergeCell ref="SAL5:SAQ5"/>
    <mergeCell ref="SAR5:SAW5"/>
    <mergeCell ref="SAX5:SBC5"/>
    <mergeCell ref="SBD5:SBI5"/>
    <mergeCell ref="SBJ5:SBO5"/>
    <mergeCell ref="SBP5:SBU5"/>
    <mergeCell ref="RZB5:RZG5"/>
    <mergeCell ref="RZH5:RZM5"/>
    <mergeCell ref="RZN5:RZS5"/>
    <mergeCell ref="RZT5:RZY5"/>
    <mergeCell ref="RZZ5:SAE5"/>
    <mergeCell ref="SAF5:SAK5"/>
    <mergeCell ref="RXR5:RXW5"/>
    <mergeCell ref="RXX5:RYC5"/>
    <mergeCell ref="RYD5:RYI5"/>
    <mergeCell ref="RYJ5:RYO5"/>
    <mergeCell ref="RYP5:RYU5"/>
    <mergeCell ref="RYV5:RZA5"/>
    <mergeCell ref="RWH5:RWM5"/>
    <mergeCell ref="RWN5:RWS5"/>
    <mergeCell ref="RWT5:RWY5"/>
    <mergeCell ref="RWZ5:RXE5"/>
    <mergeCell ref="RXF5:RXK5"/>
    <mergeCell ref="RXL5:RXQ5"/>
    <mergeCell ref="RUX5:RVC5"/>
    <mergeCell ref="RVD5:RVI5"/>
    <mergeCell ref="RVJ5:RVO5"/>
    <mergeCell ref="RVP5:RVU5"/>
    <mergeCell ref="RVV5:RWA5"/>
    <mergeCell ref="RWB5:RWG5"/>
    <mergeCell ref="RTN5:RTS5"/>
    <mergeCell ref="RTT5:RTY5"/>
    <mergeCell ref="RTZ5:RUE5"/>
    <mergeCell ref="RUF5:RUK5"/>
    <mergeCell ref="RUL5:RUQ5"/>
    <mergeCell ref="RUR5:RUW5"/>
    <mergeCell ref="RSD5:RSI5"/>
    <mergeCell ref="RSJ5:RSO5"/>
    <mergeCell ref="RSP5:RSU5"/>
    <mergeCell ref="RSV5:RTA5"/>
    <mergeCell ref="RTB5:RTG5"/>
    <mergeCell ref="RTH5:RTM5"/>
    <mergeCell ref="RQT5:RQY5"/>
    <mergeCell ref="RQZ5:RRE5"/>
    <mergeCell ref="RRF5:RRK5"/>
    <mergeCell ref="RRL5:RRQ5"/>
    <mergeCell ref="RRR5:RRW5"/>
    <mergeCell ref="RRX5:RSC5"/>
    <mergeCell ref="RPJ5:RPO5"/>
    <mergeCell ref="RPP5:RPU5"/>
    <mergeCell ref="RPV5:RQA5"/>
    <mergeCell ref="RQB5:RQG5"/>
    <mergeCell ref="RQH5:RQM5"/>
    <mergeCell ref="RQN5:RQS5"/>
    <mergeCell ref="RNZ5:ROE5"/>
    <mergeCell ref="ROF5:ROK5"/>
    <mergeCell ref="ROL5:ROQ5"/>
    <mergeCell ref="ROR5:ROW5"/>
    <mergeCell ref="ROX5:RPC5"/>
    <mergeCell ref="RPD5:RPI5"/>
    <mergeCell ref="RMP5:RMU5"/>
    <mergeCell ref="RMV5:RNA5"/>
    <mergeCell ref="RNB5:RNG5"/>
    <mergeCell ref="RNH5:RNM5"/>
    <mergeCell ref="RNN5:RNS5"/>
    <mergeCell ref="RNT5:RNY5"/>
    <mergeCell ref="RLF5:RLK5"/>
    <mergeCell ref="RLL5:RLQ5"/>
    <mergeCell ref="RLR5:RLW5"/>
    <mergeCell ref="RLX5:RMC5"/>
    <mergeCell ref="RMD5:RMI5"/>
    <mergeCell ref="RMJ5:RMO5"/>
    <mergeCell ref="RJV5:RKA5"/>
    <mergeCell ref="RKB5:RKG5"/>
    <mergeCell ref="RKH5:RKM5"/>
    <mergeCell ref="RKN5:RKS5"/>
    <mergeCell ref="RKT5:RKY5"/>
    <mergeCell ref="RKZ5:RLE5"/>
    <mergeCell ref="RIL5:RIQ5"/>
    <mergeCell ref="RIR5:RIW5"/>
    <mergeCell ref="RIX5:RJC5"/>
    <mergeCell ref="RJD5:RJI5"/>
    <mergeCell ref="RJJ5:RJO5"/>
    <mergeCell ref="RJP5:RJU5"/>
    <mergeCell ref="RHB5:RHG5"/>
    <mergeCell ref="RHH5:RHM5"/>
    <mergeCell ref="RHN5:RHS5"/>
    <mergeCell ref="RHT5:RHY5"/>
    <mergeCell ref="RHZ5:RIE5"/>
    <mergeCell ref="RIF5:RIK5"/>
    <mergeCell ref="RFR5:RFW5"/>
    <mergeCell ref="RFX5:RGC5"/>
    <mergeCell ref="RGD5:RGI5"/>
    <mergeCell ref="RGJ5:RGO5"/>
    <mergeCell ref="RGP5:RGU5"/>
    <mergeCell ref="RGV5:RHA5"/>
    <mergeCell ref="REH5:REM5"/>
    <mergeCell ref="REN5:RES5"/>
    <mergeCell ref="RET5:REY5"/>
    <mergeCell ref="REZ5:RFE5"/>
    <mergeCell ref="RFF5:RFK5"/>
    <mergeCell ref="RFL5:RFQ5"/>
    <mergeCell ref="RCX5:RDC5"/>
    <mergeCell ref="RDD5:RDI5"/>
    <mergeCell ref="RDJ5:RDO5"/>
    <mergeCell ref="RDP5:RDU5"/>
    <mergeCell ref="RDV5:REA5"/>
    <mergeCell ref="REB5:REG5"/>
    <mergeCell ref="RBN5:RBS5"/>
    <mergeCell ref="RBT5:RBY5"/>
    <mergeCell ref="RBZ5:RCE5"/>
    <mergeCell ref="RCF5:RCK5"/>
    <mergeCell ref="RCL5:RCQ5"/>
    <mergeCell ref="RCR5:RCW5"/>
    <mergeCell ref="RAD5:RAI5"/>
    <mergeCell ref="RAJ5:RAO5"/>
    <mergeCell ref="RAP5:RAU5"/>
    <mergeCell ref="RAV5:RBA5"/>
    <mergeCell ref="RBB5:RBG5"/>
    <mergeCell ref="RBH5:RBM5"/>
    <mergeCell ref="QYT5:QYY5"/>
    <mergeCell ref="QYZ5:QZE5"/>
    <mergeCell ref="QZF5:QZK5"/>
    <mergeCell ref="QZL5:QZQ5"/>
    <mergeCell ref="QZR5:QZW5"/>
    <mergeCell ref="QZX5:RAC5"/>
    <mergeCell ref="QXJ5:QXO5"/>
    <mergeCell ref="QXP5:QXU5"/>
    <mergeCell ref="QXV5:QYA5"/>
    <mergeCell ref="QYB5:QYG5"/>
    <mergeCell ref="QYH5:QYM5"/>
    <mergeCell ref="QYN5:QYS5"/>
    <mergeCell ref="QVZ5:QWE5"/>
    <mergeCell ref="QWF5:QWK5"/>
    <mergeCell ref="QWL5:QWQ5"/>
    <mergeCell ref="QWR5:QWW5"/>
    <mergeCell ref="QWX5:QXC5"/>
    <mergeCell ref="QXD5:QXI5"/>
    <mergeCell ref="QUP5:QUU5"/>
    <mergeCell ref="QUV5:QVA5"/>
    <mergeCell ref="QVB5:QVG5"/>
    <mergeCell ref="QVH5:QVM5"/>
    <mergeCell ref="QVN5:QVS5"/>
    <mergeCell ref="QVT5:QVY5"/>
    <mergeCell ref="QTF5:QTK5"/>
    <mergeCell ref="QTL5:QTQ5"/>
    <mergeCell ref="QTR5:QTW5"/>
    <mergeCell ref="QTX5:QUC5"/>
    <mergeCell ref="QUD5:QUI5"/>
    <mergeCell ref="QUJ5:QUO5"/>
    <mergeCell ref="QRV5:QSA5"/>
    <mergeCell ref="QSB5:QSG5"/>
    <mergeCell ref="QSH5:QSM5"/>
    <mergeCell ref="QSN5:QSS5"/>
    <mergeCell ref="QST5:QSY5"/>
    <mergeCell ref="QSZ5:QTE5"/>
    <mergeCell ref="QQL5:QQQ5"/>
    <mergeCell ref="QQR5:QQW5"/>
    <mergeCell ref="QQX5:QRC5"/>
    <mergeCell ref="QRD5:QRI5"/>
    <mergeCell ref="QRJ5:QRO5"/>
    <mergeCell ref="QRP5:QRU5"/>
    <mergeCell ref="QPB5:QPG5"/>
    <mergeCell ref="QPH5:QPM5"/>
    <mergeCell ref="QPN5:QPS5"/>
    <mergeCell ref="QPT5:QPY5"/>
    <mergeCell ref="QPZ5:QQE5"/>
    <mergeCell ref="QQF5:QQK5"/>
    <mergeCell ref="QNR5:QNW5"/>
    <mergeCell ref="QNX5:QOC5"/>
    <mergeCell ref="QOD5:QOI5"/>
    <mergeCell ref="QOJ5:QOO5"/>
    <mergeCell ref="QOP5:QOU5"/>
    <mergeCell ref="QOV5:QPA5"/>
    <mergeCell ref="QMH5:QMM5"/>
    <mergeCell ref="QMN5:QMS5"/>
    <mergeCell ref="QMT5:QMY5"/>
    <mergeCell ref="QMZ5:QNE5"/>
    <mergeCell ref="QNF5:QNK5"/>
    <mergeCell ref="QNL5:QNQ5"/>
    <mergeCell ref="QKX5:QLC5"/>
    <mergeCell ref="QLD5:QLI5"/>
    <mergeCell ref="QLJ5:QLO5"/>
    <mergeCell ref="QLP5:QLU5"/>
    <mergeCell ref="QLV5:QMA5"/>
    <mergeCell ref="QMB5:QMG5"/>
    <mergeCell ref="QJN5:QJS5"/>
    <mergeCell ref="QJT5:QJY5"/>
    <mergeCell ref="QJZ5:QKE5"/>
    <mergeCell ref="QKF5:QKK5"/>
    <mergeCell ref="QKL5:QKQ5"/>
    <mergeCell ref="QKR5:QKW5"/>
    <mergeCell ref="QID5:QII5"/>
    <mergeCell ref="QIJ5:QIO5"/>
    <mergeCell ref="QIP5:QIU5"/>
    <mergeCell ref="QIV5:QJA5"/>
    <mergeCell ref="QJB5:QJG5"/>
    <mergeCell ref="QJH5:QJM5"/>
    <mergeCell ref="QGT5:QGY5"/>
    <mergeCell ref="QGZ5:QHE5"/>
    <mergeCell ref="QHF5:QHK5"/>
    <mergeCell ref="QHL5:QHQ5"/>
    <mergeCell ref="QHR5:QHW5"/>
    <mergeCell ref="QHX5:QIC5"/>
    <mergeCell ref="QFJ5:QFO5"/>
    <mergeCell ref="QFP5:QFU5"/>
    <mergeCell ref="QFV5:QGA5"/>
    <mergeCell ref="QGB5:QGG5"/>
    <mergeCell ref="QGH5:QGM5"/>
    <mergeCell ref="QGN5:QGS5"/>
    <mergeCell ref="QDZ5:QEE5"/>
    <mergeCell ref="QEF5:QEK5"/>
    <mergeCell ref="QEL5:QEQ5"/>
    <mergeCell ref="QER5:QEW5"/>
    <mergeCell ref="QEX5:QFC5"/>
    <mergeCell ref="QFD5:QFI5"/>
    <mergeCell ref="QCP5:QCU5"/>
    <mergeCell ref="QCV5:QDA5"/>
    <mergeCell ref="QDB5:QDG5"/>
    <mergeCell ref="QDH5:QDM5"/>
    <mergeCell ref="QDN5:QDS5"/>
    <mergeCell ref="QDT5:QDY5"/>
    <mergeCell ref="QBF5:QBK5"/>
    <mergeCell ref="QBL5:QBQ5"/>
    <mergeCell ref="QBR5:QBW5"/>
    <mergeCell ref="QBX5:QCC5"/>
    <mergeCell ref="QCD5:QCI5"/>
    <mergeCell ref="QCJ5:QCO5"/>
    <mergeCell ref="PZV5:QAA5"/>
    <mergeCell ref="QAB5:QAG5"/>
    <mergeCell ref="QAH5:QAM5"/>
    <mergeCell ref="QAN5:QAS5"/>
    <mergeCell ref="QAT5:QAY5"/>
    <mergeCell ref="QAZ5:QBE5"/>
    <mergeCell ref="PYL5:PYQ5"/>
    <mergeCell ref="PYR5:PYW5"/>
    <mergeCell ref="PYX5:PZC5"/>
    <mergeCell ref="PZD5:PZI5"/>
    <mergeCell ref="PZJ5:PZO5"/>
    <mergeCell ref="PZP5:PZU5"/>
    <mergeCell ref="PXB5:PXG5"/>
    <mergeCell ref="PXH5:PXM5"/>
    <mergeCell ref="PXN5:PXS5"/>
    <mergeCell ref="PXT5:PXY5"/>
    <mergeCell ref="PXZ5:PYE5"/>
    <mergeCell ref="PYF5:PYK5"/>
    <mergeCell ref="PVR5:PVW5"/>
    <mergeCell ref="PVX5:PWC5"/>
    <mergeCell ref="PWD5:PWI5"/>
    <mergeCell ref="PWJ5:PWO5"/>
    <mergeCell ref="PWP5:PWU5"/>
    <mergeCell ref="PWV5:PXA5"/>
    <mergeCell ref="PUH5:PUM5"/>
    <mergeCell ref="PUN5:PUS5"/>
    <mergeCell ref="PUT5:PUY5"/>
    <mergeCell ref="PUZ5:PVE5"/>
    <mergeCell ref="PVF5:PVK5"/>
    <mergeCell ref="PVL5:PVQ5"/>
    <mergeCell ref="PSX5:PTC5"/>
    <mergeCell ref="PTD5:PTI5"/>
    <mergeCell ref="PTJ5:PTO5"/>
    <mergeCell ref="PTP5:PTU5"/>
    <mergeCell ref="PTV5:PUA5"/>
    <mergeCell ref="PUB5:PUG5"/>
    <mergeCell ref="PRN5:PRS5"/>
    <mergeCell ref="PRT5:PRY5"/>
    <mergeCell ref="PRZ5:PSE5"/>
    <mergeCell ref="PSF5:PSK5"/>
    <mergeCell ref="PSL5:PSQ5"/>
    <mergeCell ref="PSR5:PSW5"/>
    <mergeCell ref="PQD5:PQI5"/>
    <mergeCell ref="PQJ5:PQO5"/>
    <mergeCell ref="PQP5:PQU5"/>
    <mergeCell ref="PQV5:PRA5"/>
    <mergeCell ref="PRB5:PRG5"/>
    <mergeCell ref="PRH5:PRM5"/>
    <mergeCell ref="POT5:POY5"/>
    <mergeCell ref="POZ5:PPE5"/>
    <mergeCell ref="PPF5:PPK5"/>
    <mergeCell ref="PPL5:PPQ5"/>
    <mergeCell ref="PPR5:PPW5"/>
    <mergeCell ref="PPX5:PQC5"/>
    <mergeCell ref="PNJ5:PNO5"/>
    <mergeCell ref="PNP5:PNU5"/>
    <mergeCell ref="PNV5:POA5"/>
    <mergeCell ref="POB5:POG5"/>
    <mergeCell ref="POH5:POM5"/>
    <mergeCell ref="PON5:POS5"/>
    <mergeCell ref="PLZ5:PME5"/>
    <mergeCell ref="PMF5:PMK5"/>
    <mergeCell ref="PML5:PMQ5"/>
    <mergeCell ref="PMR5:PMW5"/>
    <mergeCell ref="PMX5:PNC5"/>
    <mergeCell ref="PND5:PNI5"/>
    <mergeCell ref="PKP5:PKU5"/>
    <mergeCell ref="PKV5:PLA5"/>
    <mergeCell ref="PLB5:PLG5"/>
    <mergeCell ref="PLH5:PLM5"/>
    <mergeCell ref="PLN5:PLS5"/>
    <mergeCell ref="PLT5:PLY5"/>
    <mergeCell ref="PJF5:PJK5"/>
    <mergeCell ref="PJL5:PJQ5"/>
    <mergeCell ref="PJR5:PJW5"/>
    <mergeCell ref="PJX5:PKC5"/>
    <mergeCell ref="PKD5:PKI5"/>
    <mergeCell ref="PKJ5:PKO5"/>
    <mergeCell ref="PHV5:PIA5"/>
    <mergeCell ref="PIB5:PIG5"/>
    <mergeCell ref="PIH5:PIM5"/>
    <mergeCell ref="PIN5:PIS5"/>
    <mergeCell ref="PIT5:PIY5"/>
    <mergeCell ref="PIZ5:PJE5"/>
    <mergeCell ref="PGL5:PGQ5"/>
    <mergeCell ref="PGR5:PGW5"/>
    <mergeCell ref="PGX5:PHC5"/>
    <mergeCell ref="PHD5:PHI5"/>
    <mergeCell ref="PHJ5:PHO5"/>
    <mergeCell ref="PHP5:PHU5"/>
    <mergeCell ref="PFB5:PFG5"/>
    <mergeCell ref="PFH5:PFM5"/>
    <mergeCell ref="PFN5:PFS5"/>
    <mergeCell ref="PFT5:PFY5"/>
    <mergeCell ref="PFZ5:PGE5"/>
    <mergeCell ref="PGF5:PGK5"/>
    <mergeCell ref="PDR5:PDW5"/>
    <mergeCell ref="PDX5:PEC5"/>
    <mergeCell ref="PED5:PEI5"/>
    <mergeCell ref="PEJ5:PEO5"/>
    <mergeCell ref="PEP5:PEU5"/>
    <mergeCell ref="PEV5:PFA5"/>
    <mergeCell ref="PCH5:PCM5"/>
    <mergeCell ref="PCN5:PCS5"/>
    <mergeCell ref="PCT5:PCY5"/>
    <mergeCell ref="PCZ5:PDE5"/>
    <mergeCell ref="PDF5:PDK5"/>
    <mergeCell ref="PDL5:PDQ5"/>
    <mergeCell ref="PAX5:PBC5"/>
    <mergeCell ref="PBD5:PBI5"/>
    <mergeCell ref="PBJ5:PBO5"/>
    <mergeCell ref="PBP5:PBU5"/>
    <mergeCell ref="PBV5:PCA5"/>
    <mergeCell ref="PCB5:PCG5"/>
    <mergeCell ref="OZN5:OZS5"/>
    <mergeCell ref="OZT5:OZY5"/>
    <mergeCell ref="OZZ5:PAE5"/>
    <mergeCell ref="PAF5:PAK5"/>
    <mergeCell ref="PAL5:PAQ5"/>
    <mergeCell ref="PAR5:PAW5"/>
    <mergeCell ref="OYD5:OYI5"/>
    <mergeCell ref="OYJ5:OYO5"/>
    <mergeCell ref="OYP5:OYU5"/>
    <mergeCell ref="OYV5:OZA5"/>
    <mergeCell ref="OZB5:OZG5"/>
    <mergeCell ref="OZH5:OZM5"/>
    <mergeCell ref="OWT5:OWY5"/>
    <mergeCell ref="OWZ5:OXE5"/>
    <mergeCell ref="OXF5:OXK5"/>
    <mergeCell ref="OXL5:OXQ5"/>
    <mergeCell ref="OXR5:OXW5"/>
    <mergeCell ref="OXX5:OYC5"/>
    <mergeCell ref="OVJ5:OVO5"/>
    <mergeCell ref="OVP5:OVU5"/>
    <mergeCell ref="OVV5:OWA5"/>
    <mergeCell ref="OWB5:OWG5"/>
    <mergeCell ref="OWH5:OWM5"/>
    <mergeCell ref="OWN5:OWS5"/>
    <mergeCell ref="OTZ5:OUE5"/>
    <mergeCell ref="OUF5:OUK5"/>
    <mergeCell ref="OUL5:OUQ5"/>
    <mergeCell ref="OUR5:OUW5"/>
    <mergeCell ref="OUX5:OVC5"/>
    <mergeCell ref="OVD5:OVI5"/>
    <mergeCell ref="OSP5:OSU5"/>
    <mergeCell ref="OSV5:OTA5"/>
    <mergeCell ref="OTB5:OTG5"/>
    <mergeCell ref="OTH5:OTM5"/>
    <mergeCell ref="OTN5:OTS5"/>
    <mergeCell ref="OTT5:OTY5"/>
    <mergeCell ref="ORF5:ORK5"/>
    <mergeCell ref="ORL5:ORQ5"/>
    <mergeCell ref="ORR5:ORW5"/>
    <mergeCell ref="ORX5:OSC5"/>
    <mergeCell ref="OSD5:OSI5"/>
    <mergeCell ref="OSJ5:OSO5"/>
    <mergeCell ref="OPV5:OQA5"/>
    <mergeCell ref="OQB5:OQG5"/>
    <mergeCell ref="OQH5:OQM5"/>
    <mergeCell ref="OQN5:OQS5"/>
    <mergeCell ref="OQT5:OQY5"/>
    <mergeCell ref="OQZ5:ORE5"/>
    <mergeCell ref="OOL5:OOQ5"/>
    <mergeCell ref="OOR5:OOW5"/>
    <mergeCell ref="OOX5:OPC5"/>
    <mergeCell ref="OPD5:OPI5"/>
    <mergeCell ref="OPJ5:OPO5"/>
    <mergeCell ref="OPP5:OPU5"/>
    <mergeCell ref="ONB5:ONG5"/>
    <mergeCell ref="ONH5:ONM5"/>
    <mergeCell ref="ONN5:ONS5"/>
    <mergeCell ref="ONT5:ONY5"/>
    <mergeCell ref="ONZ5:OOE5"/>
    <mergeCell ref="OOF5:OOK5"/>
    <mergeCell ref="OLR5:OLW5"/>
    <mergeCell ref="OLX5:OMC5"/>
    <mergeCell ref="OMD5:OMI5"/>
    <mergeCell ref="OMJ5:OMO5"/>
    <mergeCell ref="OMP5:OMU5"/>
    <mergeCell ref="OMV5:ONA5"/>
    <mergeCell ref="OKH5:OKM5"/>
    <mergeCell ref="OKN5:OKS5"/>
    <mergeCell ref="OKT5:OKY5"/>
    <mergeCell ref="OKZ5:OLE5"/>
    <mergeCell ref="OLF5:OLK5"/>
    <mergeCell ref="OLL5:OLQ5"/>
    <mergeCell ref="OIX5:OJC5"/>
    <mergeCell ref="OJD5:OJI5"/>
    <mergeCell ref="OJJ5:OJO5"/>
    <mergeCell ref="OJP5:OJU5"/>
    <mergeCell ref="OJV5:OKA5"/>
    <mergeCell ref="OKB5:OKG5"/>
    <mergeCell ref="OHN5:OHS5"/>
    <mergeCell ref="OHT5:OHY5"/>
    <mergeCell ref="OHZ5:OIE5"/>
    <mergeCell ref="OIF5:OIK5"/>
    <mergeCell ref="OIL5:OIQ5"/>
    <mergeCell ref="OIR5:OIW5"/>
    <mergeCell ref="OGD5:OGI5"/>
    <mergeCell ref="OGJ5:OGO5"/>
    <mergeCell ref="OGP5:OGU5"/>
    <mergeCell ref="OGV5:OHA5"/>
    <mergeCell ref="OHB5:OHG5"/>
    <mergeCell ref="OHH5:OHM5"/>
    <mergeCell ref="OET5:OEY5"/>
    <mergeCell ref="OEZ5:OFE5"/>
    <mergeCell ref="OFF5:OFK5"/>
    <mergeCell ref="OFL5:OFQ5"/>
    <mergeCell ref="OFR5:OFW5"/>
    <mergeCell ref="OFX5:OGC5"/>
    <mergeCell ref="ODJ5:ODO5"/>
    <mergeCell ref="ODP5:ODU5"/>
    <mergeCell ref="ODV5:OEA5"/>
    <mergeCell ref="OEB5:OEG5"/>
    <mergeCell ref="OEH5:OEM5"/>
    <mergeCell ref="OEN5:OES5"/>
    <mergeCell ref="OBZ5:OCE5"/>
    <mergeCell ref="OCF5:OCK5"/>
    <mergeCell ref="OCL5:OCQ5"/>
    <mergeCell ref="OCR5:OCW5"/>
    <mergeCell ref="OCX5:ODC5"/>
    <mergeCell ref="ODD5:ODI5"/>
    <mergeCell ref="OAP5:OAU5"/>
    <mergeCell ref="OAV5:OBA5"/>
    <mergeCell ref="OBB5:OBG5"/>
    <mergeCell ref="OBH5:OBM5"/>
    <mergeCell ref="OBN5:OBS5"/>
    <mergeCell ref="OBT5:OBY5"/>
    <mergeCell ref="NZF5:NZK5"/>
    <mergeCell ref="NZL5:NZQ5"/>
    <mergeCell ref="NZR5:NZW5"/>
    <mergeCell ref="NZX5:OAC5"/>
    <mergeCell ref="OAD5:OAI5"/>
    <mergeCell ref="OAJ5:OAO5"/>
    <mergeCell ref="NXV5:NYA5"/>
    <mergeCell ref="NYB5:NYG5"/>
    <mergeCell ref="NYH5:NYM5"/>
    <mergeCell ref="NYN5:NYS5"/>
    <mergeCell ref="NYT5:NYY5"/>
    <mergeCell ref="NYZ5:NZE5"/>
    <mergeCell ref="NWL5:NWQ5"/>
    <mergeCell ref="NWR5:NWW5"/>
    <mergeCell ref="NWX5:NXC5"/>
    <mergeCell ref="NXD5:NXI5"/>
    <mergeCell ref="NXJ5:NXO5"/>
    <mergeCell ref="NXP5:NXU5"/>
    <mergeCell ref="NVB5:NVG5"/>
    <mergeCell ref="NVH5:NVM5"/>
    <mergeCell ref="NVN5:NVS5"/>
    <mergeCell ref="NVT5:NVY5"/>
    <mergeCell ref="NVZ5:NWE5"/>
    <mergeCell ref="NWF5:NWK5"/>
    <mergeCell ref="NTR5:NTW5"/>
    <mergeCell ref="NTX5:NUC5"/>
    <mergeCell ref="NUD5:NUI5"/>
    <mergeCell ref="NUJ5:NUO5"/>
    <mergeCell ref="NUP5:NUU5"/>
    <mergeCell ref="NUV5:NVA5"/>
    <mergeCell ref="NSH5:NSM5"/>
    <mergeCell ref="NSN5:NSS5"/>
    <mergeCell ref="NST5:NSY5"/>
    <mergeCell ref="NSZ5:NTE5"/>
    <mergeCell ref="NTF5:NTK5"/>
    <mergeCell ref="NTL5:NTQ5"/>
    <mergeCell ref="NQX5:NRC5"/>
    <mergeCell ref="NRD5:NRI5"/>
    <mergeCell ref="NRJ5:NRO5"/>
    <mergeCell ref="NRP5:NRU5"/>
    <mergeCell ref="NRV5:NSA5"/>
    <mergeCell ref="NSB5:NSG5"/>
    <mergeCell ref="NPN5:NPS5"/>
    <mergeCell ref="NPT5:NPY5"/>
    <mergeCell ref="NPZ5:NQE5"/>
    <mergeCell ref="NQF5:NQK5"/>
    <mergeCell ref="NQL5:NQQ5"/>
    <mergeCell ref="NQR5:NQW5"/>
    <mergeCell ref="NOD5:NOI5"/>
    <mergeCell ref="NOJ5:NOO5"/>
    <mergeCell ref="NOP5:NOU5"/>
    <mergeCell ref="NOV5:NPA5"/>
    <mergeCell ref="NPB5:NPG5"/>
    <mergeCell ref="NPH5:NPM5"/>
    <mergeCell ref="NMT5:NMY5"/>
    <mergeCell ref="NMZ5:NNE5"/>
    <mergeCell ref="NNF5:NNK5"/>
    <mergeCell ref="NNL5:NNQ5"/>
    <mergeCell ref="NNR5:NNW5"/>
    <mergeCell ref="NNX5:NOC5"/>
    <mergeCell ref="NLJ5:NLO5"/>
    <mergeCell ref="NLP5:NLU5"/>
    <mergeCell ref="NLV5:NMA5"/>
    <mergeCell ref="NMB5:NMG5"/>
    <mergeCell ref="NMH5:NMM5"/>
    <mergeCell ref="NMN5:NMS5"/>
    <mergeCell ref="NJZ5:NKE5"/>
    <mergeCell ref="NKF5:NKK5"/>
    <mergeCell ref="NKL5:NKQ5"/>
    <mergeCell ref="NKR5:NKW5"/>
    <mergeCell ref="NKX5:NLC5"/>
    <mergeCell ref="NLD5:NLI5"/>
    <mergeCell ref="NIP5:NIU5"/>
    <mergeCell ref="NIV5:NJA5"/>
    <mergeCell ref="NJB5:NJG5"/>
    <mergeCell ref="NJH5:NJM5"/>
    <mergeCell ref="NJN5:NJS5"/>
    <mergeCell ref="NJT5:NJY5"/>
    <mergeCell ref="NHF5:NHK5"/>
    <mergeCell ref="NHL5:NHQ5"/>
    <mergeCell ref="NHR5:NHW5"/>
    <mergeCell ref="NHX5:NIC5"/>
    <mergeCell ref="NID5:NII5"/>
    <mergeCell ref="NIJ5:NIO5"/>
    <mergeCell ref="NFV5:NGA5"/>
    <mergeCell ref="NGB5:NGG5"/>
    <mergeCell ref="NGH5:NGM5"/>
    <mergeCell ref="NGN5:NGS5"/>
    <mergeCell ref="NGT5:NGY5"/>
    <mergeCell ref="NGZ5:NHE5"/>
    <mergeCell ref="NEL5:NEQ5"/>
    <mergeCell ref="NER5:NEW5"/>
    <mergeCell ref="NEX5:NFC5"/>
    <mergeCell ref="NFD5:NFI5"/>
    <mergeCell ref="NFJ5:NFO5"/>
    <mergeCell ref="NFP5:NFU5"/>
    <mergeCell ref="NDB5:NDG5"/>
    <mergeCell ref="NDH5:NDM5"/>
    <mergeCell ref="NDN5:NDS5"/>
    <mergeCell ref="NDT5:NDY5"/>
    <mergeCell ref="NDZ5:NEE5"/>
    <mergeCell ref="NEF5:NEK5"/>
    <mergeCell ref="NBR5:NBW5"/>
    <mergeCell ref="NBX5:NCC5"/>
    <mergeCell ref="NCD5:NCI5"/>
    <mergeCell ref="NCJ5:NCO5"/>
    <mergeCell ref="NCP5:NCU5"/>
    <mergeCell ref="NCV5:NDA5"/>
    <mergeCell ref="NAH5:NAM5"/>
    <mergeCell ref="NAN5:NAS5"/>
    <mergeCell ref="NAT5:NAY5"/>
    <mergeCell ref="NAZ5:NBE5"/>
    <mergeCell ref="NBF5:NBK5"/>
    <mergeCell ref="NBL5:NBQ5"/>
    <mergeCell ref="MYX5:MZC5"/>
    <mergeCell ref="MZD5:MZI5"/>
    <mergeCell ref="MZJ5:MZO5"/>
    <mergeCell ref="MZP5:MZU5"/>
    <mergeCell ref="MZV5:NAA5"/>
    <mergeCell ref="NAB5:NAG5"/>
    <mergeCell ref="MXN5:MXS5"/>
    <mergeCell ref="MXT5:MXY5"/>
    <mergeCell ref="MXZ5:MYE5"/>
    <mergeCell ref="MYF5:MYK5"/>
    <mergeCell ref="MYL5:MYQ5"/>
    <mergeCell ref="MYR5:MYW5"/>
    <mergeCell ref="MWD5:MWI5"/>
    <mergeCell ref="MWJ5:MWO5"/>
    <mergeCell ref="MWP5:MWU5"/>
    <mergeCell ref="MWV5:MXA5"/>
    <mergeCell ref="MXB5:MXG5"/>
    <mergeCell ref="MXH5:MXM5"/>
    <mergeCell ref="MUT5:MUY5"/>
    <mergeCell ref="MUZ5:MVE5"/>
    <mergeCell ref="MVF5:MVK5"/>
    <mergeCell ref="MVL5:MVQ5"/>
    <mergeCell ref="MVR5:MVW5"/>
    <mergeCell ref="MVX5:MWC5"/>
    <mergeCell ref="MTJ5:MTO5"/>
    <mergeCell ref="MTP5:MTU5"/>
    <mergeCell ref="MTV5:MUA5"/>
    <mergeCell ref="MUB5:MUG5"/>
    <mergeCell ref="MUH5:MUM5"/>
    <mergeCell ref="MUN5:MUS5"/>
    <mergeCell ref="MRZ5:MSE5"/>
    <mergeCell ref="MSF5:MSK5"/>
    <mergeCell ref="MSL5:MSQ5"/>
    <mergeCell ref="MSR5:MSW5"/>
    <mergeCell ref="MSX5:MTC5"/>
    <mergeCell ref="MTD5:MTI5"/>
    <mergeCell ref="MQP5:MQU5"/>
    <mergeCell ref="MQV5:MRA5"/>
    <mergeCell ref="MRB5:MRG5"/>
    <mergeCell ref="MRH5:MRM5"/>
    <mergeCell ref="MRN5:MRS5"/>
    <mergeCell ref="MRT5:MRY5"/>
    <mergeCell ref="MPF5:MPK5"/>
    <mergeCell ref="MPL5:MPQ5"/>
    <mergeCell ref="MPR5:MPW5"/>
    <mergeCell ref="MPX5:MQC5"/>
    <mergeCell ref="MQD5:MQI5"/>
    <mergeCell ref="MQJ5:MQO5"/>
    <mergeCell ref="MNV5:MOA5"/>
    <mergeCell ref="MOB5:MOG5"/>
    <mergeCell ref="MOH5:MOM5"/>
    <mergeCell ref="MON5:MOS5"/>
    <mergeCell ref="MOT5:MOY5"/>
    <mergeCell ref="MOZ5:MPE5"/>
    <mergeCell ref="MML5:MMQ5"/>
    <mergeCell ref="MMR5:MMW5"/>
    <mergeCell ref="MMX5:MNC5"/>
    <mergeCell ref="MND5:MNI5"/>
    <mergeCell ref="MNJ5:MNO5"/>
    <mergeCell ref="MNP5:MNU5"/>
    <mergeCell ref="MLB5:MLG5"/>
    <mergeCell ref="MLH5:MLM5"/>
    <mergeCell ref="MLN5:MLS5"/>
    <mergeCell ref="MLT5:MLY5"/>
    <mergeCell ref="MLZ5:MME5"/>
    <mergeCell ref="MMF5:MMK5"/>
    <mergeCell ref="MJR5:MJW5"/>
    <mergeCell ref="MJX5:MKC5"/>
    <mergeCell ref="MKD5:MKI5"/>
    <mergeCell ref="MKJ5:MKO5"/>
    <mergeCell ref="MKP5:MKU5"/>
    <mergeCell ref="MKV5:MLA5"/>
    <mergeCell ref="MIH5:MIM5"/>
    <mergeCell ref="MIN5:MIS5"/>
    <mergeCell ref="MIT5:MIY5"/>
    <mergeCell ref="MIZ5:MJE5"/>
    <mergeCell ref="MJF5:MJK5"/>
    <mergeCell ref="MJL5:MJQ5"/>
    <mergeCell ref="MGX5:MHC5"/>
    <mergeCell ref="MHD5:MHI5"/>
    <mergeCell ref="MHJ5:MHO5"/>
    <mergeCell ref="MHP5:MHU5"/>
    <mergeCell ref="MHV5:MIA5"/>
    <mergeCell ref="MIB5:MIG5"/>
    <mergeCell ref="MFN5:MFS5"/>
    <mergeCell ref="MFT5:MFY5"/>
    <mergeCell ref="MFZ5:MGE5"/>
    <mergeCell ref="MGF5:MGK5"/>
    <mergeCell ref="MGL5:MGQ5"/>
    <mergeCell ref="MGR5:MGW5"/>
    <mergeCell ref="MED5:MEI5"/>
    <mergeCell ref="MEJ5:MEO5"/>
    <mergeCell ref="MEP5:MEU5"/>
    <mergeCell ref="MEV5:MFA5"/>
    <mergeCell ref="MFB5:MFG5"/>
    <mergeCell ref="MFH5:MFM5"/>
    <mergeCell ref="MCT5:MCY5"/>
    <mergeCell ref="MCZ5:MDE5"/>
    <mergeCell ref="MDF5:MDK5"/>
    <mergeCell ref="MDL5:MDQ5"/>
    <mergeCell ref="MDR5:MDW5"/>
    <mergeCell ref="MDX5:MEC5"/>
    <mergeCell ref="MBJ5:MBO5"/>
    <mergeCell ref="MBP5:MBU5"/>
    <mergeCell ref="MBV5:MCA5"/>
    <mergeCell ref="MCB5:MCG5"/>
    <mergeCell ref="MCH5:MCM5"/>
    <mergeCell ref="MCN5:MCS5"/>
    <mergeCell ref="LZZ5:MAE5"/>
    <mergeCell ref="MAF5:MAK5"/>
    <mergeCell ref="MAL5:MAQ5"/>
    <mergeCell ref="MAR5:MAW5"/>
    <mergeCell ref="MAX5:MBC5"/>
    <mergeCell ref="MBD5:MBI5"/>
    <mergeCell ref="LYP5:LYU5"/>
    <mergeCell ref="LYV5:LZA5"/>
    <mergeCell ref="LZB5:LZG5"/>
    <mergeCell ref="LZH5:LZM5"/>
    <mergeCell ref="LZN5:LZS5"/>
    <mergeCell ref="LZT5:LZY5"/>
    <mergeCell ref="LXF5:LXK5"/>
    <mergeCell ref="LXL5:LXQ5"/>
    <mergeCell ref="LXR5:LXW5"/>
    <mergeCell ref="LXX5:LYC5"/>
    <mergeCell ref="LYD5:LYI5"/>
    <mergeCell ref="LYJ5:LYO5"/>
    <mergeCell ref="LVV5:LWA5"/>
    <mergeCell ref="LWB5:LWG5"/>
    <mergeCell ref="LWH5:LWM5"/>
    <mergeCell ref="LWN5:LWS5"/>
    <mergeCell ref="LWT5:LWY5"/>
    <mergeCell ref="LWZ5:LXE5"/>
    <mergeCell ref="LUL5:LUQ5"/>
    <mergeCell ref="LUR5:LUW5"/>
    <mergeCell ref="LUX5:LVC5"/>
    <mergeCell ref="LVD5:LVI5"/>
    <mergeCell ref="LVJ5:LVO5"/>
    <mergeCell ref="LVP5:LVU5"/>
    <mergeCell ref="LTB5:LTG5"/>
    <mergeCell ref="LTH5:LTM5"/>
    <mergeCell ref="LTN5:LTS5"/>
    <mergeCell ref="LTT5:LTY5"/>
    <mergeCell ref="LTZ5:LUE5"/>
    <mergeCell ref="LUF5:LUK5"/>
    <mergeCell ref="LRR5:LRW5"/>
    <mergeCell ref="LRX5:LSC5"/>
    <mergeCell ref="LSD5:LSI5"/>
    <mergeCell ref="LSJ5:LSO5"/>
    <mergeCell ref="LSP5:LSU5"/>
    <mergeCell ref="LSV5:LTA5"/>
    <mergeCell ref="LQH5:LQM5"/>
    <mergeCell ref="LQN5:LQS5"/>
    <mergeCell ref="LQT5:LQY5"/>
    <mergeCell ref="LQZ5:LRE5"/>
    <mergeCell ref="LRF5:LRK5"/>
    <mergeCell ref="LRL5:LRQ5"/>
    <mergeCell ref="LOX5:LPC5"/>
    <mergeCell ref="LPD5:LPI5"/>
    <mergeCell ref="LPJ5:LPO5"/>
    <mergeCell ref="LPP5:LPU5"/>
    <mergeCell ref="LPV5:LQA5"/>
    <mergeCell ref="LQB5:LQG5"/>
    <mergeCell ref="LNN5:LNS5"/>
    <mergeCell ref="LNT5:LNY5"/>
    <mergeCell ref="LNZ5:LOE5"/>
    <mergeCell ref="LOF5:LOK5"/>
    <mergeCell ref="LOL5:LOQ5"/>
    <mergeCell ref="LOR5:LOW5"/>
    <mergeCell ref="LMD5:LMI5"/>
    <mergeCell ref="LMJ5:LMO5"/>
    <mergeCell ref="LMP5:LMU5"/>
    <mergeCell ref="LMV5:LNA5"/>
    <mergeCell ref="LNB5:LNG5"/>
    <mergeCell ref="LNH5:LNM5"/>
    <mergeCell ref="LKT5:LKY5"/>
    <mergeCell ref="LKZ5:LLE5"/>
    <mergeCell ref="LLF5:LLK5"/>
    <mergeCell ref="LLL5:LLQ5"/>
    <mergeCell ref="LLR5:LLW5"/>
    <mergeCell ref="LLX5:LMC5"/>
    <mergeCell ref="LJJ5:LJO5"/>
    <mergeCell ref="LJP5:LJU5"/>
    <mergeCell ref="LJV5:LKA5"/>
    <mergeCell ref="LKB5:LKG5"/>
    <mergeCell ref="LKH5:LKM5"/>
    <mergeCell ref="LKN5:LKS5"/>
    <mergeCell ref="LHZ5:LIE5"/>
    <mergeCell ref="LIF5:LIK5"/>
    <mergeCell ref="LIL5:LIQ5"/>
    <mergeCell ref="LIR5:LIW5"/>
    <mergeCell ref="LIX5:LJC5"/>
    <mergeCell ref="LJD5:LJI5"/>
    <mergeCell ref="LGP5:LGU5"/>
    <mergeCell ref="LGV5:LHA5"/>
    <mergeCell ref="LHB5:LHG5"/>
    <mergeCell ref="LHH5:LHM5"/>
    <mergeCell ref="LHN5:LHS5"/>
    <mergeCell ref="LHT5:LHY5"/>
    <mergeCell ref="LFF5:LFK5"/>
    <mergeCell ref="LFL5:LFQ5"/>
    <mergeCell ref="LFR5:LFW5"/>
    <mergeCell ref="LFX5:LGC5"/>
    <mergeCell ref="LGD5:LGI5"/>
    <mergeCell ref="LGJ5:LGO5"/>
    <mergeCell ref="LDV5:LEA5"/>
    <mergeCell ref="LEB5:LEG5"/>
    <mergeCell ref="LEH5:LEM5"/>
    <mergeCell ref="LEN5:LES5"/>
    <mergeCell ref="LET5:LEY5"/>
    <mergeCell ref="LEZ5:LFE5"/>
    <mergeCell ref="LCL5:LCQ5"/>
    <mergeCell ref="LCR5:LCW5"/>
    <mergeCell ref="LCX5:LDC5"/>
    <mergeCell ref="LDD5:LDI5"/>
    <mergeCell ref="LDJ5:LDO5"/>
    <mergeCell ref="LDP5:LDU5"/>
    <mergeCell ref="LBB5:LBG5"/>
    <mergeCell ref="LBH5:LBM5"/>
    <mergeCell ref="LBN5:LBS5"/>
    <mergeCell ref="LBT5:LBY5"/>
    <mergeCell ref="LBZ5:LCE5"/>
    <mergeCell ref="LCF5:LCK5"/>
    <mergeCell ref="KZR5:KZW5"/>
    <mergeCell ref="KZX5:LAC5"/>
    <mergeCell ref="LAD5:LAI5"/>
    <mergeCell ref="LAJ5:LAO5"/>
    <mergeCell ref="LAP5:LAU5"/>
    <mergeCell ref="LAV5:LBA5"/>
    <mergeCell ref="KYH5:KYM5"/>
    <mergeCell ref="KYN5:KYS5"/>
    <mergeCell ref="KYT5:KYY5"/>
    <mergeCell ref="KYZ5:KZE5"/>
    <mergeCell ref="KZF5:KZK5"/>
    <mergeCell ref="KZL5:KZQ5"/>
    <mergeCell ref="KWX5:KXC5"/>
    <mergeCell ref="KXD5:KXI5"/>
    <mergeCell ref="KXJ5:KXO5"/>
    <mergeCell ref="KXP5:KXU5"/>
    <mergeCell ref="KXV5:KYA5"/>
    <mergeCell ref="KYB5:KYG5"/>
    <mergeCell ref="KVN5:KVS5"/>
    <mergeCell ref="KVT5:KVY5"/>
    <mergeCell ref="KVZ5:KWE5"/>
    <mergeCell ref="KWF5:KWK5"/>
    <mergeCell ref="KWL5:KWQ5"/>
    <mergeCell ref="KWR5:KWW5"/>
    <mergeCell ref="KUD5:KUI5"/>
    <mergeCell ref="KUJ5:KUO5"/>
    <mergeCell ref="KUP5:KUU5"/>
    <mergeCell ref="KUV5:KVA5"/>
    <mergeCell ref="KVB5:KVG5"/>
    <mergeCell ref="KVH5:KVM5"/>
    <mergeCell ref="KST5:KSY5"/>
    <mergeCell ref="KSZ5:KTE5"/>
    <mergeCell ref="KTF5:KTK5"/>
    <mergeCell ref="KTL5:KTQ5"/>
    <mergeCell ref="KTR5:KTW5"/>
    <mergeCell ref="KTX5:KUC5"/>
    <mergeCell ref="KRJ5:KRO5"/>
    <mergeCell ref="KRP5:KRU5"/>
    <mergeCell ref="KRV5:KSA5"/>
    <mergeCell ref="KSB5:KSG5"/>
    <mergeCell ref="KSH5:KSM5"/>
    <mergeCell ref="KSN5:KSS5"/>
    <mergeCell ref="KPZ5:KQE5"/>
    <mergeCell ref="KQF5:KQK5"/>
    <mergeCell ref="KQL5:KQQ5"/>
    <mergeCell ref="KQR5:KQW5"/>
    <mergeCell ref="KQX5:KRC5"/>
    <mergeCell ref="KRD5:KRI5"/>
    <mergeCell ref="KOP5:KOU5"/>
    <mergeCell ref="KOV5:KPA5"/>
    <mergeCell ref="KPB5:KPG5"/>
    <mergeCell ref="KPH5:KPM5"/>
    <mergeCell ref="KPN5:KPS5"/>
    <mergeCell ref="KPT5:KPY5"/>
    <mergeCell ref="KNF5:KNK5"/>
    <mergeCell ref="KNL5:KNQ5"/>
    <mergeCell ref="KNR5:KNW5"/>
    <mergeCell ref="KNX5:KOC5"/>
    <mergeCell ref="KOD5:KOI5"/>
    <mergeCell ref="KOJ5:KOO5"/>
    <mergeCell ref="KLV5:KMA5"/>
    <mergeCell ref="KMB5:KMG5"/>
    <mergeCell ref="KMH5:KMM5"/>
    <mergeCell ref="KMN5:KMS5"/>
    <mergeCell ref="KMT5:KMY5"/>
    <mergeCell ref="KMZ5:KNE5"/>
    <mergeCell ref="KKL5:KKQ5"/>
    <mergeCell ref="KKR5:KKW5"/>
    <mergeCell ref="KKX5:KLC5"/>
    <mergeCell ref="KLD5:KLI5"/>
    <mergeCell ref="KLJ5:KLO5"/>
    <mergeCell ref="KLP5:KLU5"/>
    <mergeCell ref="KJB5:KJG5"/>
    <mergeCell ref="KJH5:KJM5"/>
    <mergeCell ref="KJN5:KJS5"/>
    <mergeCell ref="KJT5:KJY5"/>
    <mergeCell ref="KJZ5:KKE5"/>
    <mergeCell ref="KKF5:KKK5"/>
    <mergeCell ref="KHR5:KHW5"/>
    <mergeCell ref="KHX5:KIC5"/>
    <mergeCell ref="KID5:KII5"/>
    <mergeCell ref="KIJ5:KIO5"/>
    <mergeCell ref="KIP5:KIU5"/>
    <mergeCell ref="KIV5:KJA5"/>
    <mergeCell ref="KGH5:KGM5"/>
    <mergeCell ref="KGN5:KGS5"/>
    <mergeCell ref="KGT5:KGY5"/>
    <mergeCell ref="KGZ5:KHE5"/>
    <mergeCell ref="KHF5:KHK5"/>
    <mergeCell ref="KHL5:KHQ5"/>
    <mergeCell ref="KEX5:KFC5"/>
    <mergeCell ref="KFD5:KFI5"/>
    <mergeCell ref="KFJ5:KFO5"/>
    <mergeCell ref="KFP5:KFU5"/>
    <mergeCell ref="KFV5:KGA5"/>
    <mergeCell ref="KGB5:KGG5"/>
    <mergeCell ref="KDN5:KDS5"/>
    <mergeCell ref="KDT5:KDY5"/>
    <mergeCell ref="KDZ5:KEE5"/>
    <mergeCell ref="KEF5:KEK5"/>
    <mergeCell ref="KEL5:KEQ5"/>
    <mergeCell ref="KER5:KEW5"/>
    <mergeCell ref="KCD5:KCI5"/>
    <mergeCell ref="KCJ5:KCO5"/>
    <mergeCell ref="KCP5:KCU5"/>
    <mergeCell ref="KCV5:KDA5"/>
    <mergeCell ref="KDB5:KDG5"/>
    <mergeCell ref="KDH5:KDM5"/>
    <mergeCell ref="KAT5:KAY5"/>
    <mergeCell ref="KAZ5:KBE5"/>
    <mergeCell ref="KBF5:KBK5"/>
    <mergeCell ref="KBL5:KBQ5"/>
    <mergeCell ref="KBR5:KBW5"/>
    <mergeCell ref="KBX5:KCC5"/>
    <mergeCell ref="JZJ5:JZO5"/>
    <mergeCell ref="JZP5:JZU5"/>
    <mergeCell ref="JZV5:KAA5"/>
    <mergeCell ref="KAB5:KAG5"/>
    <mergeCell ref="KAH5:KAM5"/>
    <mergeCell ref="KAN5:KAS5"/>
    <mergeCell ref="JXZ5:JYE5"/>
    <mergeCell ref="JYF5:JYK5"/>
    <mergeCell ref="JYL5:JYQ5"/>
    <mergeCell ref="JYR5:JYW5"/>
    <mergeCell ref="JYX5:JZC5"/>
    <mergeCell ref="JZD5:JZI5"/>
    <mergeCell ref="JWP5:JWU5"/>
    <mergeCell ref="JWV5:JXA5"/>
    <mergeCell ref="JXB5:JXG5"/>
    <mergeCell ref="JXH5:JXM5"/>
    <mergeCell ref="JXN5:JXS5"/>
    <mergeCell ref="JXT5:JXY5"/>
    <mergeCell ref="JVF5:JVK5"/>
    <mergeCell ref="JVL5:JVQ5"/>
    <mergeCell ref="JVR5:JVW5"/>
    <mergeCell ref="JVX5:JWC5"/>
    <mergeCell ref="JWD5:JWI5"/>
    <mergeCell ref="JWJ5:JWO5"/>
    <mergeCell ref="JTV5:JUA5"/>
    <mergeCell ref="JUB5:JUG5"/>
    <mergeCell ref="JUH5:JUM5"/>
    <mergeCell ref="JUN5:JUS5"/>
    <mergeCell ref="JUT5:JUY5"/>
    <mergeCell ref="JUZ5:JVE5"/>
    <mergeCell ref="JSL5:JSQ5"/>
    <mergeCell ref="JSR5:JSW5"/>
    <mergeCell ref="JSX5:JTC5"/>
    <mergeCell ref="JTD5:JTI5"/>
    <mergeCell ref="JTJ5:JTO5"/>
    <mergeCell ref="JTP5:JTU5"/>
    <mergeCell ref="JRB5:JRG5"/>
    <mergeCell ref="JRH5:JRM5"/>
    <mergeCell ref="JRN5:JRS5"/>
    <mergeCell ref="JRT5:JRY5"/>
    <mergeCell ref="JRZ5:JSE5"/>
    <mergeCell ref="JSF5:JSK5"/>
    <mergeCell ref="JPR5:JPW5"/>
    <mergeCell ref="JPX5:JQC5"/>
    <mergeCell ref="JQD5:JQI5"/>
    <mergeCell ref="JQJ5:JQO5"/>
    <mergeCell ref="JQP5:JQU5"/>
    <mergeCell ref="JQV5:JRA5"/>
    <mergeCell ref="JOH5:JOM5"/>
    <mergeCell ref="JON5:JOS5"/>
    <mergeCell ref="JOT5:JOY5"/>
    <mergeCell ref="JOZ5:JPE5"/>
    <mergeCell ref="JPF5:JPK5"/>
    <mergeCell ref="JPL5:JPQ5"/>
    <mergeCell ref="JMX5:JNC5"/>
    <mergeCell ref="JND5:JNI5"/>
    <mergeCell ref="JNJ5:JNO5"/>
    <mergeCell ref="JNP5:JNU5"/>
    <mergeCell ref="JNV5:JOA5"/>
    <mergeCell ref="JOB5:JOG5"/>
    <mergeCell ref="JLN5:JLS5"/>
    <mergeCell ref="JLT5:JLY5"/>
    <mergeCell ref="JLZ5:JME5"/>
    <mergeCell ref="JMF5:JMK5"/>
    <mergeCell ref="JML5:JMQ5"/>
    <mergeCell ref="JMR5:JMW5"/>
    <mergeCell ref="JKD5:JKI5"/>
    <mergeCell ref="JKJ5:JKO5"/>
    <mergeCell ref="JKP5:JKU5"/>
    <mergeCell ref="JKV5:JLA5"/>
    <mergeCell ref="JLB5:JLG5"/>
    <mergeCell ref="JLH5:JLM5"/>
    <mergeCell ref="JIT5:JIY5"/>
    <mergeCell ref="JIZ5:JJE5"/>
    <mergeCell ref="JJF5:JJK5"/>
    <mergeCell ref="JJL5:JJQ5"/>
    <mergeCell ref="JJR5:JJW5"/>
    <mergeCell ref="JJX5:JKC5"/>
    <mergeCell ref="JHJ5:JHO5"/>
    <mergeCell ref="JHP5:JHU5"/>
    <mergeCell ref="JHV5:JIA5"/>
    <mergeCell ref="JIB5:JIG5"/>
    <mergeCell ref="JIH5:JIM5"/>
    <mergeCell ref="JIN5:JIS5"/>
    <mergeCell ref="JFZ5:JGE5"/>
    <mergeCell ref="JGF5:JGK5"/>
    <mergeCell ref="JGL5:JGQ5"/>
    <mergeCell ref="JGR5:JGW5"/>
    <mergeCell ref="JGX5:JHC5"/>
    <mergeCell ref="JHD5:JHI5"/>
    <mergeCell ref="JEP5:JEU5"/>
    <mergeCell ref="JEV5:JFA5"/>
    <mergeCell ref="JFB5:JFG5"/>
    <mergeCell ref="JFH5:JFM5"/>
    <mergeCell ref="JFN5:JFS5"/>
    <mergeCell ref="JFT5:JFY5"/>
    <mergeCell ref="JDF5:JDK5"/>
    <mergeCell ref="JDL5:JDQ5"/>
    <mergeCell ref="JDR5:JDW5"/>
    <mergeCell ref="JDX5:JEC5"/>
    <mergeCell ref="JED5:JEI5"/>
    <mergeCell ref="JEJ5:JEO5"/>
    <mergeCell ref="JBV5:JCA5"/>
    <mergeCell ref="JCB5:JCG5"/>
    <mergeCell ref="JCH5:JCM5"/>
    <mergeCell ref="JCN5:JCS5"/>
    <mergeCell ref="JCT5:JCY5"/>
    <mergeCell ref="JCZ5:JDE5"/>
    <mergeCell ref="JAL5:JAQ5"/>
    <mergeCell ref="JAR5:JAW5"/>
    <mergeCell ref="JAX5:JBC5"/>
    <mergeCell ref="JBD5:JBI5"/>
    <mergeCell ref="JBJ5:JBO5"/>
    <mergeCell ref="JBP5:JBU5"/>
    <mergeCell ref="IZB5:IZG5"/>
    <mergeCell ref="IZH5:IZM5"/>
    <mergeCell ref="IZN5:IZS5"/>
    <mergeCell ref="IZT5:IZY5"/>
    <mergeCell ref="IZZ5:JAE5"/>
    <mergeCell ref="JAF5:JAK5"/>
    <mergeCell ref="IXR5:IXW5"/>
    <mergeCell ref="IXX5:IYC5"/>
    <mergeCell ref="IYD5:IYI5"/>
    <mergeCell ref="IYJ5:IYO5"/>
    <mergeCell ref="IYP5:IYU5"/>
    <mergeCell ref="IYV5:IZA5"/>
    <mergeCell ref="IWH5:IWM5"/>
    <mergeCell ref="IWN5:IWS5"/>
    <mergeCell ref="IWT5:IWY5"/>
    <mergeCell ref="IWZ5:IXE5"/>
    <mergeCell ref="IXF5:IXK5"/>
    <mergeCell ref="IXL5:IXQ5"/>
    <mergeCell ref="IUX5:IVC5"/>
    <mergeCell ref="IVD5:IVI5"/>
    <mergeCell ref="IVJ5:IVO5"/>
    <mergeCell ref="IVP5:IVU5"/>
    <mergeCell ref="IVV5:IWA5"/>
    <mergeCell ref="IWB5:IWG5"/>
    <mergeCell ref="ITN5:ITS5"/>
    <mergeCell ref="ITT5:ITY5"/>
    <mergeCell ref="ITZ5:IUE5"/>
    <mergeCell ref="IUF5:IUK5"/>
    <mergeCell ref="IUL5:IUQ5"/>
    <mergeCell ref="IUR5:IUW5"/>
    <mergeCell ref="ISD5:ISI5"/>
    <mergeCell ref="ISJ5:ISO5"/>
    <mergeCell ref="ISP5:ISU5"/>
    <mergeCell ref="ISV5:ITA5"/>
    <mergeCell ref="ITB5:ITG5"/>
    <mergeCell ref="ITH5:ITM5"/>
    <mergeCell ref="IQT5:IQY5"/>
    <mergeCell ref="IQZ5:IRE5"/>
    <mergeCell ref="IRF5:IRK5"/>
    <mergeCell ref="IRL5:IRQ5"/>
    <mergeCell ref="IRR5:IRW5"/>
    <mergeCell ref="IRX5:ISC5"/>
    <mergeCell ref="IPJ5:IPO5"/>
    <mergeCell ref="IPP5:IPU5"/>
    <mergeCell ref="IPV5:IQA5"/>
    <mergeCell ref="IQB5:IQG5"/>
    <mergeCell ref="IQH5:IQM5"/>
    <mergeCell ref="IQN5:IQS5"/>
    <mergeCell ref="INZ5:IOE5"/>
    <mergeCell ref="IOF5:IOK5"/>
    <mergeCell ref="IOL5:IOQ5"/>
    <mergeCell ref="IOR5:IOW5"/>
    <mergeCell ref="IOX5:IPC5"/>
    <mergeCell ref="IPD5:IPI5"/>
    <mergeCell ref="IMP5:IMU5"/>
    <mergeCell ref="IMV5:INA5"/>
    <mergeCell ref="INB5:ING5"/>
    <mergeCell ref="INH5:INM5"/>
    <mergeCell ref="INN5:INS5"/>
    <mergeCell ref="INT5:INY5"/>
    <mergeCell ref="ILF5:ILK5"/>
    <mergeCell ref="ILL5:ILQ5"/>
    <mergeCell ref="ILR5:ILW5"/>
    <mergeCell ref="ILX5:IMC5"/>
    <mergeCell ref="IMD5:IMI5"/>
    <mergeCell ref="IMJ5:IMO5"/>
    <mergeCell ref="IJV5:IKA5"/>
    <mergeCell ref="IKB5:IKG5"/>
    <mergeCell ref="IKH5:IKM5"/>
    <mergeCell ref="IKN5:IKS5"/>
    <mergeCell ref="IKT5:IKY5"/>
    <mergeCell ref="IKZ5:ILE5"/>
    <mergeCell ref="IIL5:IIQ5"/>
    <mergeCell ref="IIR5:IIW5"/>
    <mergeCell ref="IIX5:IJC5"/>
    <mergeCell ref="IJD5:IJI5"/>
    <mergeCell ref="IJJ5:IJO5"/>
    <mergeCell ref="IJP5:IJU5"/>
    <mergeCell ref="IHB5:IHG5"/>
    <mergeCell ref="IHH5:IHM5"/>
    <mergeCell ref="IHN5:IHS5"/>
    <mergeCell ref="IHT5:IHY5"/>
    <mergeCell ref="IHZ5:IIE5"/>
    <mergeCell ref="IIF5:IIK5"/>
    <mergeCell ref="IFR5:IFW5"/>
    <mergeCell ref="IFX5:IGC5"/>
    <mergeCell ref="IGD5:IGI5"/>
    <mergeCell ref="IGJ5:IGO5"/>
    <mergeCell ref="IGP5:IGU5"/>
    <mergeCell ref="IGV5:IHA5"/>
    <mergeCell ref="IEH5:IEM5"/>
    <mergeCell ref="IEN5:IES5"/>
    <mergeCell ref="IET5:IEY5"/>
    <mergeCell ref="IEZ5:IFE5"/>
    <mergeCell ref="IFF5:IFK5"/>
    <mergeCell ref="IFL5:IFQ5"/>
    <mergeCell ref="ICX5:IDC5"/>
    <mergeCell ref="IDD5:IDI5"/>
    <mergeCell ref="IDJ5:IDO5"/>
    <mergeCell ref="IDP5:IDU5"/>
    <mergeCell ref="IDV5:IEA5"/>
    <mergeCell ref="IEB5:IEG5"/>
    <mergeCell ref="IBN5:IBS5"/>
    <mergeCell ref="IBT5:IBY5"/>
    <mergeCell ref="IBZ5:ICE5"/>
    <mergeCell ref="ICF5:ICK5"/>
    <mergeCell ref="ICL5:ICQ5"/>
    <mergeCell ref="ICR5:ICW5"/>
    <mergeCell ref="IAD5:IAI5"/>
    <mergeCell ref="IAJ5:IAO5"/>
    <mergeCell ref="IAP5:IAU5"/>
    <mergeCell ref="IAV5:IBA5"/>
    <mergeCell ref="IBB5:IBG5"/>
    <mergeCell ref="IBH5:IBM5"/>
    <mergeCell ref="HYT5:HYY5"/>
    <mergeCell ref="HYZ5:HZE5"/>
    <mergeCell ref="HZF5:HZK5"/>
    <mergeCell ref="HZL5:HZQ5"/>
    <mergeCell ref="HZR5:HZW5"/>
    <mergeCell ref="HZX5:IAC5"/>
    <mergeCell ref="HXJ5:HXO5"/>
    <mergeCell ref="HXP5:HXU5"/>
    <mergeCell ref="HXV5:HYA5"/>
    <mergeCell ref="HYB5:HYG5"/>
    <mergeCell ref="HYH5:HYM5"/>
    <mergeCell ref="HYN5:HYS5"/>
    <mergeCell ref="HVZ5:HWE5"/>
    <mergeCell ref="HWF5:HWK5"/>
    <mergeCell ref="HWL5:HWQ5"/>
    <mergeCell ref="HWR5:HWW5"/>
    <mergeCell ref="HWX5:HXC5"/>
    <mergeCell ref="HXD5:HXI5"/>
    <mergeCell ref="HUP5:HUU5"/>
    <mergeCell ref="HUV5:HVA5"/>
    <mergeCell ref="HVB5:HVG5"/>
    <mergeCell ref="HVH5:HVM5"/>
    <mergeCell ref="HVN5:HVS5"/>
    <mergeCell ref="HVT5:HVY5"/>
    <mergeCell ref="HTF5:HTK5"/>
    <mergeCell ref="HTL5:HTQ5"/>
    <mergeCell ref="HTR5:HTW5"/>
    <mergeCell ref="HTX5:HUC5"/>
    <mergeCell ref="HUD5:HUI5"/>
    <mergeCell ref="HUJ5:HUO5"/>
    <mergeCell ref="HRV5:HSA5"/>
    <mergeCell ref="HSB5:HSG5"/>
    <mergeCell ref="HSH5:HSM5"/>
    <mergeCell ref="HSN5:HSS5"/>
    <mergeCell ref="HST5:HSY5"/>
    <mergeCell ref="HSZ5:HTE5"/>
    <mergeCell ref="HQL5:HQQ5"/>
    <mergeCell ref="HQR5:HQW5"/>
    <mergeCell ref="HQX5:HRC5"/>
    <mergeCell ref="HRD5:HRI5"/>
    <mergeCell ref="HRJ5:HRO5"/>
    <mergeCell ref="HRP5:HRU5"/>
    <mergeCell ref="HPB5:HPG5"/>
    <mergeCell ref="HPH5:HPM5"/>
    <mergeCell ref="HPN5:HPS5"/>
    <mergeCell ref="HPT5:HPY5"/>
    <mergeCell ref="HPZ5:HQE5"/>
    <mergeCell ref="HQF5:HQK5"/>
    <mergeCell ref="HNR5:HNW5"/>
    <mergeCell ref="HNX5:HOC5"/>
    <mergeCell ref="HOD5:HOI5"/>
    <mergeCell ref="HOJ5:HOO5"/>
    <mergeCell ref="HOP5:HOU5"/>
    <mergeCell ref="HOV5:HPA5"/>
    <mergeCell ref="HMH5:HMM5"/>
    <mergeCell ref="HMN5:HMS5"/>
    <mergeCell ref="HMT5:HMY5"/>
    <mergeCell ref="HMZ5:HNE5"/>
    <mergeCell ref="HNF5:HNK5"/>
    <mergeCell ref="HNL5:HNQ5"/>
    <mergeCell ref="HKX5:HLC5"/>
    <mergeCell ref="HLD5:HLI5"/>
    <mergeCell ref="HLJ5:HLO5"/>
    <mergeCell ref="HLP5:HLU5"/>
    <mergeCell ref="HLV5:HMA5"/>
    <mergeCell ref="HMB5:HMG5"/>
    <mergeCell ref="HJN5:HJS5"/>
    <mergeCell ref="HJT5:HJY5"/>
    <mergeCell ref="HJZ5:HKE5"/>
    <mergeCell ref="HKF5:HKK5"/>
    <mergeCell ref="HKL5:HKQ5"/>
    <mergeCell ref="HKR5:HKW5"/>
    <mergeCell ref="HID5:HII5"/>
    <mergeCell ref="HIJ5:HIO5"/>
    <mergeCell ref="HIP5:HIU5"/>
    <mergeCell ref="HIV5:HJA5"/>
    <mergeCell ref="HJB5:HJG5"/>
    <mergeCell ref="HJH5:HJM5"/>
    <mergeCell ref="HGT5:HGY5"/>
    <mergeCell ref="HGZ5:HHE5"/>
    <mergeCell ref="HHF5:HHK5"/>
    <mergeCell ref="HHL5:HHQ5"/>
    <mergeCell ref="HHR5:HHW5"/>
    <mergeCell ref="HHX5:HIC5"/>
    <mergeCell ref="HFJ5:HFO5"/>
    <mergeCell ref="HFP5:HFU5"/>
    <mergeCell ref="HFV5:HGA5"/>
    <mergeCell ref="HGB5:HGG5"/>
    <mergeCell ref="HGH5:HGM5"/>
    <mergeCell ref="HGN5:HGS5"/>
    <mergeCell ref="HDZ5:HEE5"/>
    <mergeCell ref="HEF5:HEK5"/>
    <mergeCell ref="HEL5:HEQ5"/>
    <mergeCell ref="HER5:HEW5"/>
    <mergeCell ref="HEX5:HFC5"/>
    <mergeCell ref="HFD5:HFI5"/>
    <mergeCell ref="HCP5:HCU5"/>
    <mergeCell ref="HCV5:HDA5"/>
    <mergeCell ref="HDB5:HDG5"/>
    <mergeCell ref="HDH5:HDM5"/>
    <mergeCell ref="HDN5:HDS5"/>
    <mergeCell ref="HDT5:HDY5"/>
    <mergeCell ref="HBF5:HBK5"/>
    <mergeCell ref="HBL5:HBQ5"/>
    <mergeCell ref="HBR5:HBW5"/>
    <mergeCell ref="HBX5:HCC5"/>
    <mergeCell ref="HCD5:HCI5"/>
    <mergeCell ref="HCJ5:HCO5"/>
    <mergeCell ref="GZV5:HAA5"/>
    <mergeCell ref="HAB5:HAG5"/>
    <mergeCell ref="HAH5:HAM5"/>
    <mergeCell ref="HAN5:HAS5"/>
    <mergeCell ref="HAT5:HAY5"/>
    <mergeCell ref="HAZ5:HBE5"/>
    <mergeCell ref="GYL5:GYQ5"/>
    <mergeCell ref="GYR5:GYW5"/>
    <mergeCell ref="GYX5:GZC5"/>
    <mergeCell ref="GZD5:GZI5"/>
    <mergeCell ref="GZJ5:GZO5"/>
    <mergeCell ref="GZP5:GZU5"/>
    <mergeCell ref="GXB5:GXG5"/>
    <mergeCell ref="GXH5:GXM5"/>
    <mergeCell ref="GXN5:GXS5"/>
    <mergeCell ref="GXT5:GXY5"/>
    <mergeCell ref="GXZ5:GYE5"/>
    <mergeCell ref="GYF5:GYK5"/>
    <mergeCell ref="GVR5:GVW5"/>
    <mergeCell ref="GVX5:GWC5"/>
    <mergeCell ref="GWD5:GWI5"/>
    <mergeCell ref="GWJ5:GWO5"/>
    <mergeCell ref="GWP5:GWU5"/>
    <mergeCell ref="GWV5:GXA5"/>
    <mergeCell ref="GUH5:GUM5"/>
    <mergeCell ref="GUN5:GUS5"/>
    <mergeCell ref="GUT5:GUY5"/>
    <mergeCell ref="GUZ5:GVE5"/>
    <mergeCell ref="GVF5:GVK5"/>
    <mergeCell ref="GVL5:GVQ5"/>
    <mergeCell ref="GSX5:GTC5"/>
    <mergeCell ref="GTD5:GTI5"/>
    <mergeCell ref="GTJ5:GTO5"/>
    <mergeCell ref="GTP5:GTU5"/>
    <mergeCell ref="GTV5:GUA5"/>
    <mergeCell ref="GUB5:GUG5"/>
    <mergeCell ref="GRN5:GRS5"/>
    <mergeCell ref="GRT5:GRY5"/>
    <mergeCell ref="GRZ5:GSE5"/>
    <mergeCell ref="GSF5:GSK5"/>
    <mergeCell ref="GSL5:GSQ5"/>
    <mergeCell ref="GSR5:GSW5"/>
    <mergeCell ref="GQD5:GQI5"/>
    <mergeCell ref="GQJ5:GQO5"/>
    <mergeCell ref="GQP5:GQU5"/>
    <mergeCell ref="GQV5:GRA5"/>
    <mergeCell ref="GRB5:GRG5"/>
    <mergeCell ref="GRH5:GRM5"/>
    <mergeCell ref="GOT5:GOY5"/>
    <mergeCell ref="GOZ5:GPE5"/>
    <mergeCell ref="GPF5:GPK5"/>
    <mergeCell ref="GPL5:GPQ5"/>
    <mergeCell ref="GPR5:GPW5"/>
    <mergeCell ref="GPX5:GQC5"/>
    <mergeCell ref="GNJ5:GNO5"/>
    <mergeCell ref="GNP5:GNU5"/>
    <mergeCell ref="GNV5:GOA5"/>
    <mergeCell ref="GOB5:GOG5"/>
    <mergeCell ref="GOH5:GOM5"/>
    <mergeCell ref="GON5:GOS5"/>
    <mergeCell ref="GLZ5:GME5"/>
    <mergeCell ref="GMF5:GMK5"/>
    <mergeCell ref="GML5:GMQ5"/>
    <mergeCell ref="GMR5:GMW5"/>
    <mergeCell ref="GMX5:GNC5"/>
    <mergeCell ref="GND5:GNI5"/>
    <mergeCell ref="GKP5:GKU5"/>
    <mergeCell ref="GKV5:GLA5"/>
    <mergeCell ref="GLB5:GLG5"/>
    <mergeCell ref="GLH5:GLM5"/>
    <mergeCell ref="GLN5:GLS5"/>
    <mergeCell ref="GLT5:GLY5"/>
    <mergeCell ref="GJF5:GJK5"/>
    <mergeCell ref="GJL5:GJQ5"/>
    <mergeCell ref="GJR5:GJW5"/>
    <mergeCell ref="GJX5:GKC5"/>
    <mergeCell ref="GKD5:GKI5"/>
    <mergeCell ref="GKJ5:GKO5"/>
    <mergeCell ref="GHV5:GIA5"/>
    <mergeCell ref="GIB5:GIG5"/>
    <mergeCell ref="GIH5:GIM5"/>
    <mergeCell ref="GIN5:GIS5"/>
    <mergeCell ref="GIT5:GIY5"/>
    <mergeCell ref="GIZ5:GJE5"/>
    <mergeCell ref="GGL5:GGQ5"/>
    <mergeCell ref="GGR5:GGW5"/>
    <mergeCell ref="GGX5:GHC5"/>
    <mergeCell ref="GHD5:GHI5"/>
    <mergeCell ref="GHJ5:GHO5"/>
    <mergeCell ref="GHP5:GHU5"/>
    <mergeCell ref="GFB5:GFG5"/>
    <mergeCell ref="GFH5:GFM5"/>
    <mergeCell ref="GFN5:GFS5"/>
    <mergeCell ref="GFT5:GFY5"/>
    <mergeCell ref="GFZ5:GGE5"/>
    <mergeCell ref="GGF5:GGK5"/>
    <mergeCell ref="GDR5:GDW5"/>
    <mergeCell ref="GDX5:GEC5"/>
    <mergeCell ref="GED5:GEI5"/>
    <mergeCell ref="GEJ5:GEO5"/>
    <mergeCell ref="GEP5:GEU5"/>
    <mergeCell ref="GEV5:GFA5"/>
    <mergeCell ref="GCH5:GCM5"/>
    <mergeCell ref="GCN5:GCS5"/>
    <mergeCell ref="GCT5:GCY5"/>
    <mergeCell ref="GCZ5:GDE5"/>
    <mergeCell ref="GDF5:GDK5"/>
    <mergeCell ref="GDL5:GDQ5"/>
    <mergeCell ref="GAX5:GBC5"/>
    <mergeCell ref="GBD5:GBI5"/>
    <mergeCell ref="GBJ5:GBO5"/>
    <mergeCell ref="GBP5:GBU5"/>
    <mergeCell ref="GBV5:GCA5"/>
    <mergeCell ref="GCB5:GCG5"/>
    <mergeCell ref="FZN5:FZS5"/>
    <mergeCell ref="FZT5:FZY5"/>
    <mergeCell ref="FZZ5:GAE5"/>
    <mergeCell ref="GAF5:GAK5"/>
    <mergeCell ref="GAL5:GAQ5"/>
    <mergeCell ref="GAR5:GAW5"/>
    <mergeCell ref="FYD5:FYI5"/>
    <mergeCell ref="FYJ5:FYO5"/>
    <mergeCell ref="FYP5:FYU5"/>
    <mergeCell ref="FYV5:FZA5"/>
    <mergeCell ref="FZB5:FZG5"/>
    <mergeCell ref="FZH5:FZM5"/>
    <mergeCell ref="FWT5:FWY5"/>
    <mergeCell ref="FWZ5:FXE5"/>
    <mergeCell ref="FXF5:FXK5"/>
    <mergeCell ref="FXL5:FXQ5"/>
    <mergeCell ref="FXR5:FXW5"/>
    <mergeCell ref="FXX5:FYC5"/>
    <mergeCell ref="FVJ5:FVO5"/>
    <mergeCell ref="FVP5:FVU5"/>
    <mergeCell ref="FVV5:FWA5"/>
    <mergeCell ref="FWB5:FWG5"/>
    <mergeCell ref="FWH5:FWM5"/>
    <mergeCell ref="FWN5:FWS5"/>
    <mergeCell ref="FTZ5:FUE5"/>
    <mergeCell ref="FUF5:FUK5"/>
    <mergeCell ref="FUL5:FUQ5"/>
    <mergeCell ref="FUR5:FUW5"/>
    <mergeCell ref="FUX5:FVC5"/>
    <mergeCell ref="FVD5:FVI5"/>
    <mergeCell ref="FSP5:FSU5"/>
    <mergeCell ref="FSV5:FTA5"/>
    <mergeCell ref="FTB5:FTG5"/>
    <mergeCell ref="FTH5:FTM5"/>
    <mergeCell ref="FTN5:FTS5"/>
    <mergeCell ref="FTT5:FTY5"/>
    <mergeCell ref="FRF5:FRK5"/>
    <mergeCell ref="FRL5:FRQ5"/>
    <mergeCell ref="FRR5:FRW5"/>
    <mergeCell ref="FRX5:FSC5"/>
    <mergeCell ref="FSD5:FSI5"/>
    <mergeCell ref="FSJ5:FSO5"/>
    <mergeCell ref="FPV5:FQA5"/>
    <mergeCell ref="FQB5:FQG5"/>
    <mergeCell ref="FQH5:FQM5"/>
    <mergeCell ref="FQN5:FQS5"/>
    <mergeCell ref="FQT5:FQY5"/>
    <mergeCell ref="FQZ5:FRE5"/>
    <mergeCell ref="FOL5:FOQ5"/>
    <mergeCell ref="FOR5:FOW5"/>
    <mergeCell ref="FOX5:FPC5"/>
    <mergeCell ref="FPD5:FPI5"/>
    <mergeCell ref="FPJ5:FPO5"/>
    <mergeCell ref="FPP5:FPU5"/>
    <mergeCell ref="FNB5:FNG5"/>
    <mergeCell ref="FNH5:FNM5"/>
    <mergeCell ref="FNN5:FNS5"/>
    <mergeCell ref="FNT5:FNY5"/>
    <mergeCell ref="FNZ5:FOE5"/>
    <mergeCell ref="FOF5:FOK5"/>
    <mergeCell ref="FLR5:FLW5"/>
    <mergeCell ref="FLX5:FMC5"/>
    <mergeCell ref="FMD5:FMI5"/>
    <mergeCell ref="FMJ5:FMO5"/>
    <mergeCell ref="FMP5:FMU5"/>
    <mergeCell ref="FMV5:FNA5"/>
    <mergeCell ref="FKH5:FKM5"/>
    <mergeCell ref="FKN5:FKS5"/>
    <mergeCell ref="FKT5:FKY5"/>
    <mergeCell ref="FKZ5:FLE5"/>
    <mergeCell ref="FLF5:FLK5"/>
    <mergeCell ref="FLL5:FLQ5"/>
    <mergeCell ref="FIX5:FJC5"/>
    <mergeCell ref="FJD5:FJI5"/>
    <mergeCell ref="FJJ5:FJO5"/>
    <mergeCell ref="FJP5:FJU5"/>
    <mergeCell ref="FJV5:FKA5"/>
    <mergeCell ref="FKB5:FKG5"/>
    <mergeCell ref="FHN5:FHS5"/>
    <mergeCell ref="FHT5:FHY5"/>
    <mergeCell ref="FHZ5:FIE5"/>
    <mergeCell ref="FIF5:FIK5"/>
    <mergeCell ref="FIL5:FIQ5"/>
    <mergeCell ref="FIR5:FIW5"/>
    <mergeCell ref="FGD5:FGI5"/>
    <mergeCell ref="FGJ5:FGO5"/>
    <mergeCell ref="FGP5:FGU5"/>
    <mergeCell ref="FGV5:FHA5"/>
    <mergeCell ref="FHB5:FHG5"/>
    <mergeCell ref="FHH5:FHM5"/>
    <mergeCell ref="FET5:FEY5"/>
    <mergeCell ref="FEZ5:FFE5"/>
    <mergeCell ref="FFF5:FFK5"/>
    <mergeCell ref="FFL5:FFQ5"/>
    <mergeCell ref="FFR5:FFW5"/>
    <mergeCell ref="FFX5:FGC5"/>
    <mergeCell ref="FDJ5:FDO5"/>
    <mergeCell ref="FDP5:FDU5"/>
    <mergeCell ref="FDV5:FEA5"/>
    <mergeCell ref="FEB5:FEG5"/>
    <mergeCell ref="FEH5:FEM5"/>
    <mergeCell ref="FEN5:FES5"/>
    <mergeCell ref="FBZ5:FCE5"/>
    <mergeCell ref="FCF5:FCK5"/>
    <mergeCell ref="FCL5:FCQ5"/>
    <mergeCell ref="FCR5:FCW5"/>
    <mergeCell ref="FCX5:FDC5"/>
    <mergeCell ref="FDD5:FDI5"/>
    <mergeCell ref="FAP5:FAU5"/>
    <mergeCell ref="FAV5:FBA5"/>
    <mergeCell ref="FBB5:FBG5"/>
    <mergeCell ref="FBH5:FBM5"/>
    <mergeCell ref="FBN5:FBS5"/>
    <mergeCell ref="FBT5:FBY5"/>
    <mergeCell ref="EZF5:EZK5"/>
    <mergeCell ref="EZL5:EZQ5"/>
    <mergeCell ref="EZR5:EZW5"/>
    <mergeCell ref="EZX5:FAC5"/>
    <mergeCell ref="FAD5:FAI5"/>
    <mergeCell ref="FAJ5:FAO5"/>
    <mergeCell ref="EXV5:EYA5"/>
    <mergeCell ref="EYB5:EYG5"/>
    <mergeCell ref="EYH5:EYM5"/>
    <mergeCell ref="EYN5:EYS5"/>
    <mergeCell ref="EYT5:EYY5"/>
    <mergeCell ref="EYZ5:EZE5"/>
    <mergeCell ref="EWL5:EWQ5"/>
    <mergeCell ref="EWR5:EWW5"/>
    <mergeCell ref="EWX5:EXC5"/>
    <mergeCell ref="EXD5:EXI5"/>
    <mergeCell ref="EXJ5:EXO5"/>
    <mergeCell ref="EXP5:EXU5"/>
    <mergeCell ref="EVB5:EVG5"/>
    <mergeCell ref="EVH5:EVM5"/>
    <mergeCell ref="EVN5:EVS5"/>
    <mergeCell ref="EVT5:EVY5"/>
    <mergeCell ref="EVZ5:EWE5"/>
    <mergeCell ref="EWF5:EWK5"/>
    <mergeCell ref="ETR5:ETW5"/>
    <mergeCell ref="ETX5:EUC5"/>
    <mergeCell ref="EUD5:EUI5"/>
    <mergeCell ref="EUJ5:EUO5"/>
    <mergeCell ref="EUP5:EUU5"/>
    <mergeCell ref="EUV5:EVA5"/>
    <mergeCell ref="ESH5:ESM5"/>
    <mergeCell ref="ESN5:ESS5"/>
    <mergeCell ref="EST5:ESY5"/>
    <mergeCell ref="ESZ5:ETE5"/>
    <mergeCell ref="ETF5:ETK5"/>
    <mergeCell ref="ETL5:ETQ5"/>
    <mergeCell ref="EQX5:ERC5"/>
    <mergeCell ref="ERD5:ERI5"/>
    <mergeCell ref="ERJ5:ERO5"/>
    <mergeCell ref="ERP5:ERU5"/>
    <mergeCell ref="ERV5:ESA5"/>
    <mergeCell ref="ESB5:ESG5"/>
    <mergeCell ref="EPN5:EPS5"/>
    <mergeCell ref="EPT5:EPY5"/>
    <mergeCell ref="EPZ5:EQE5"/>
    <mergeCell ref="EQF5:EQK5"/>
    <mergeCell ref="EQL5:EQQ5"/>
    <mergeCell ref="EQR5:EQW5"/>
    <mergeCell ref="EOD5:EOI5"/>
    <mergeCell ref="EOJ5:EOO5"/>
    <mergeCell ref="EOP5:EOU5"/>
    <mergeCell ref="EOV5:EPA5"/>
    <mergeCell ref="EPB5:EPG5"/>
    <mergeCell ref="EPH5:EPM5"/>
    <mergeCell ref="EMT5:EMY5"/>
    <mergeCell ref="EMZ5:ENE5"/>
    <mergeCell ref="ENF5:ENK5"/>
    <mergeCell ref="ENL5:ENQ5"/>
    <mergeCell ref="ENR5:ENW5"/>
    <mergeCell ref="ENX5:EOC5"/>
    <mergeCell ref="ELJ5:ELO5"/>
    <mergeCell ref="ELP5:ELU5"/>
    <mergeCell ref="ELV5:EMA5"/>
    <mergeCell ref="EMB5:EMG5"/>
    <mergeCell ref="EMH5:EMM5"/>
    <mergeCell ref="EMN5:EMS5"/>
    <mergeCell ref="EJZ5:EKE5"/>
    <mergeCell ref="EKF5:EKK5"/>
    <mergeCell ref="EKL5:EKQ5"/>
    <mergeCell ref="EKR5:EKW5"/>
    <mergeCell ref="EKX5:ELC5"/>
    <mergeCell ref="ELD5:ELI5"/>
    <mergeCell ref="EIP5:EIU5"/>
    <mergeCell ref="EIV5:EJA5"/>
    <mergeCell ref="EJB5:EJG5"/>
    <mergeCell ref="EJH5:EJM5"/>
    <mergeCell ref="EJN5:EJS5"/>
    <mergeCell ref="EJT5:EJY5"/>
    <mergeCell ref="EHF5:EHK5"/>
    <mergeCell ref="EHL5:EHQ5"/>
    <mergeCell ref="EHR5:EHW5"/>
    <mergeCell ref="EHX5:EIC5"/>
    <mergeCell ref="EID5:EII5"/>
    <mergeCell ref="EIJ5:EIO5"/>
    <mergeCell ref="EFV5:EGA5"/>
    <mergeCell ref="EGB5:EGG5"/>
    <mergeCell ref="EGH5:EGM5"/>
    <mergeCell ref="EGN5:EGS5"/>
    <mergeCell ref="EGT5:EGY5"/>
    <mergeCell ref="EGZ5:EHE5"/>
    <mergeCell ref="EEL5:EEQ5"/>
    <mergeCell ref="EER5:EEW5"/>
    <mergeCell ref="EEX5:EFC5"/>
    <mergeCell ref="EFD5:EFI5"/>
    <mergeCell ref="EFJ5:EFO5"/>
    <mergeCell ref="EFP5:EFU5"/>
    <mergeCell ref="EDB5:EDG5"/>
    <mergeCell ref="EDH5:EDM5"/>
    <mergeCell ref="EDN5:EDS5"/>
    <mergeCell ref="EDT5:EDY5"/>
    <mergeCell ref="EDZ5:EEE5"/>
    <mergeCell ref="EEF5:EEK5"/>
    <mergeCell ref="EBR5:EBW5"/>
    <mergeCell ref="EBX5:ECC5"/>
    <mergeCell ref="ECD5:ECI5"/>
    <mergeCell ref="ECJ5:ECO5"/>
    <mergeCell ref="ECP5:ECU5"/>
    <mergeCell ref="ECV5:EDA5"/>
    <mergeCell ref="EAH5:EAM5"/>
    <mergeCell ref="EAN5:EAS5"/>
    <mergeCell ref="EAT5:EAY5"/>
    <mergeCell ref="EAZ5:EBE5"/>
    <mergeCell ref="EBF5:EBK5"/>
    <mergeCell ref="EBL5:EBQ5"/>
    <mergeCell ref="DYX5:DZC5"/>
    <mergeCell ref="DZD5:DZI5"/>
    <mergeCell ref="DZJ5:DZO5"/>
    <mergeCell ref="DZP5:DZU5"/>
    <mergeCell ref="DZV5:EAA5"/>
    <mergeCell ref="EAB5:EAG5"/>
    <mergeCell ref="DXN5:DXS5"/>
    <mergeCell ref="DXT5:DXY5"/>
    <mergeCell ref="DXZ5:DYE5"/>
    <mergeCell ref="DYF5:DYK5"/>
    <mergeCell ref="DYL5:DYQ5"/>
    <mergeCell ref="DYR5:DYW5"/>
    <mergeCell ref="DWD5:DWI5"/>
    <mergeCell ref="DWJ5:DWO5"/>
    <mergeCell ref="DWP5:DWU5"/>
    <mergeCell ref="DWV5:DXA5"/>
    <mergeCell ref="DXB5:DXG5"/>
    <mergeCell ref="DXH5:DXM5"/>
    <mergeCell ref="DUT5:DUY5"/>
    <mergeCell ref="DUZ5:DVE5"/>
    <mergeCell ref="DVF5:DVK5"/>
    <mergeCell ref="DVL5:DVQ5"/>
    <mergeCell ref="DVR5:DVW5"/>
    <mergeCell ref="DVX5:DWC5"/>
    <mergeCell ref="DTJ5:DTO5"/>
    <mergeCell ref="DTP5:DTU5"/>
    <mergeCell ref="DTV5:DUA5"/>
    <mergeCell ref="DUB5:DUG5"/>
    <mergeCell ref="DUH5:DUM5"/>
    <mergeCell ref="DUN5:DUS5"/>
    <mergeCell ref="DRZ5:DSE5"/>
    <mergeCell ref="DSF5:DSK5"/>
    <mergeCell ref="DSL5:DSQ5"/>
    <mergeCell ref="DSR5:DSW5"/>
    <mergeCell ref="DSX5:DTC5"/>
    <mergeCell ref="DTD5:DTI5"/>
    <mergeCell ref="DQP5:DQU5"/>
    <mergeCell ref="DQV5:DRA5"/>
    <mergeCell ref="DRB5:DRG5"/>
    <mergeCell ref="DRH5:DRM5"/>
    <mergeCell ref="DRN5:DRS5"/>
    <mergeCell ref="DRT5:DRY5"/>
    <mergeCell ref="DPF5:DPK5"/>
    <mergeCell ref="DPL5:DPQ5"/>
    <mergeCell ref="DPR5:DPW5"/>
    <mergeCell ref="DPX5:DQC5"/>
    <mergeCell ref="DQD5:DQI5"/>
    <mergeCell ref="DQJ5:DQO5"/>
    <mergeCell ref="DNV5:DOA5"/>
    <mergeCell ref="DOB5:DOG5"/>
    <mergeCell ref="DOH5:DOM5"/>
    <mergeCell ref="DON5:DOS5"/>
    <mergeCell ref="DOT5:DOY5"/>
    <mergeCell ref="DOZ5:DPE5"/>
    <mergeCell ref="DML5:DMQ5"/>
    <mergeCell ref="DMR5:DMW5"/>
    <mergeCell ref="DMX5:DNC5"/>
    <mergeCell ref="DND5:DNI5"/>
    <mergeCell ref="DNJ5:DNO5"/>
    <mergeCell ref="DNP5:DNU5"/>
    <mergeCell ref="DLB5:DLG5"/>
    <mergeCell ref="DLH5:DLM5"/>
    <mergeCell ref="DLN5:DLS5"/>
    <mergeCell ref="DLT5:DLY5"/>
    <mergeCell ref="DLZ5:DME5"/>
    <mergeCell ref="DMF5:DMK5"/>
    <mergeCell ref="DJR5:DJW5"/>
    <mergeCell ref="DJX5:DKC5"/>
    <mergeCell ref="DKD5:DKI5"/>
    <mergeCell ref="DKJ5:DKO5"/>
    <mergeCell ref="DKP5:DKU5"/>
    <mergeCell ref="DKV5:DLA5"/>
    <mergeCell ref="DIH5:DIM5"/>
    <mergeCell ref="DIN5:DIS5"/>
    <mergeCell ref="DIT5:DIY5"/>
    <mergeCell ref="DIZ5:DJE5"/>
    <mergeCell ref="DJF5:DJK5"/>
    <mergeCell ref="DJL5:DJQ5"/>
    <mergeCell ref="DGX5:DHC5"/>
    <mergeCell ref="DHD5:DHI5"/>
    <mergeCell ref="DHJ5:DHO5"/>
    <mergeCell ref="DHP5:DHU5"/>
    <mergeCell ref="DHV5:DIA5"/>
    <mergeCell ref="DIB5:DIG5"/>
    <mergeCell ref="DFN5:DFS5"/>
    <mergeCell ref="DFT5:DFY5"/>
    <mergeCell ref="DFZ5:DGE5"/>
    <mergeCell ref="DGF5:DGK5"/>
    <mergeCell ref="DGL5:DGQ5"/>
    <mergeCell ref="DGR5:DGW5"/>
    <mergeCell ref="DED5:DEI5"/>
    <mergeCell ref="DEJ5:DEO5"/>
    <mergeCell ref="DEP5:DEU5"/>
    <mergeCell ref="DEV5:DFA5"/>
    <mergeCell ref="DFB5:DFG5"/>
    <mergeCell ref="DFH5:DFM5"/>
    <mergeCell ref="DCT5:DCY5"/>
    <mergeCell ref="DCZ5:DDE5"/>
    <mergeCell ref="DDF5:DDK5"/>
    <mergeCell ref="DDL5:DDQ5"/>
    <mergeCell ref="DDR5:DDW5"/>
    <mergeCell ref="DDX5:DEC5"/>
    <mergeCell ref="DBJ5:DBO5"/>
    <mergeCell ref="DBP5:DBU5"/>
    <mergeCell ref="DBV5:DCA5"/>
    <mergeCell ref="DCB5:DCG5"/>
    <mergeCell ref="DCH5:DCM5"/>
    <mergeCell ref="DCN5:DCS5"/>
    <mergeCell ref="CZZ5:DAE5"/>
    <mergeCell ref="DAF5:DAK5"/>
    <mergeCell ref="DAL5:DAQ5"/>
    <mergeCell ref="DAR5:DAW5"/>
    <mergeCell ref="DAX5:DBC5"/>
    <mergeCell ref="DBD5:DBI5"/>
    <mergeCell ref="CYP5:CYU5"/>
    <mergeCell ref="CYV5:CZA5"/>
    <mergeCell ref="CZB5:CZG5"/>
    <mergeCell ref="CZH5:CZM5"/>
    <mergeCell ref="CZN5:CZS5"/>
    <mergeCell ref="CZT5:CZY5"/>
    <mergeCell ref="CXF5:CXK5"/>
    <mergeCell ref="CXL5:CXQ5"/>
    <mergeCell ref="CXR5:CXW5"/>
    <mergeCell ref="CXX5:CYC5"/>
    <mergeCell ref="CYD5:CYI5"/>
    <mergeCell ref="CYJ5:CYO5"/>
    <mergeCell ref="CVV5:CWA5"/>
    <mergeCell ref="CWB5:CWG5"/>
    <mergeCell ref="CWH5:CWM5"/>
    <mergeCell ref="CWN5:CWS5"/>
    <mergeCell ref="CWT5:CWY5"/>
    <mergeCell ref="CWZ5:CXE5"/>
    <mergeCell ref="CUL5:CUQ5"/>
    <mergeCell ref="CUR5:CUW5"/>
    <mergeCell ref="CUX5:CVC5"/>
    <mergeCell ref="CVD5:CVI5"/>
    <mergeCell ref="CVJ5:CVO5"/>
    <mergeCell ref="CVP5:CVU5"/>
    <mergeCell ref="CTB5:CTG5"/>
    <mergeCell ref="CTH5:CTM5"/>
    <mergeCell ref="CTN5:CTS5"/>
    <mergeCell ref="CTT5:CTY5"/>
    <mergeCell ref="CTZ5:CUE5"/>
    <mergeCell ref="CUF5:CUK5"/>
    <mergeCell ref="CRR5:CRW5"/>
    <mergeCell ref="CRX5:CSC5"/>
    <mergeCell ref="CSD5:CSI5"/>
    <mergeCell ref="CSJ5:CSO5"/>
    <mergeCell ref="CSP5:CSU5"/>
    <mergeCell ref="CSV5:CTA5"/>
    <mergeCell ref="CQH5:CQM5"/>
    <mergeCell ref="CQN5:CQS5"/>
    <mergeCell ref="CQT5:CQY5"/>
    <mergeCell ref="CQZ5:CRE5"/>
    <mergeCell ref="CRF5:CRK5"/>
    <mergeCell ref="CRL5:CRQ5"/>
    <mergeCell ref="COX5:CPC5"/>
    <mergeCell ref="CPD5:CPI5"/>
    <mergeCell ref="CPJ5:CPO5"/>
    <mergeCell ref="CPP5:CPU5"/>
    <mergeCell ref="CPV5:CQA5"/>
    <mergeCell ref="CQB5:CQG5"/>
    <mergeCell ref="CNN5:CNS5"/>
    <mergeCell ref="CNT5:CNY5"/>
    <mergeCell ref="CNZ5:COE5"/>
    <mergeCell ref="COF5:COK5"/>
    <mergeCell ref="COL5:COQ5"/>
    <mergeCell ref="COR5:COW5"/>
    <mergeCell ref="CMD5:CMI5"/>
    <mergeCell ref="CMJ5:CMO5"/>
    <mergeCell ref="CMP5:CMU5"/>
    <mergeCell ref="CMV5:CNA5"/>
    <mergeCell ref="CNB5:CNG5"/>
    <mergeCell ref="CNH5:CNM5"/>
    <mergeCell ref="CKT5:CKY5"/>
    <mergeCell ref="CKZ5:CLE5"/>
    <mergeCell ref="CLF5:CLK5"/>
    <mergeCell ref="CLL5:CLQ5"/>
    <mergeCell ref="CLR5:CLW5"/>
    <mergeCell ref="CLX5:CMC5"/>
    <mergeCell ref="CJJ5:CJO5"/>
    <mergeCell ref="CJP5:CJU5"/>
    <mergeCell ref="CJV5:CKA5"/>
    <mergeCell ref="CKB5:CKG5"/>
    <mergeCell ref="CKH5:CKM5"/>
    <mergeCell ref="CKN5:CKS5"/>
    <mergeCell ref="CHZ5:CIE5"/>
    <mergeCell ref="CIF5:CIK5"/>
    <mergeCell ref="CIL5:CIQ5"/>
    <mergeCell ref="CIR5:CIW5"/>
    <mergeCell ref="CIX5:CJC5"/>
    <mergeCell ref="CJD5:CJI5"/>
    <mergeCell ref="CGP5:CGU5"/>
    <mergeCell ref="CGV5:CHA5"/>
    <mergeCell ref="CHB5:CHG5"/>
    <mergeCell ref="CHH5:CHM5"/>
    <mergeCell ref="CHN5:CHS5"/>
    <mergeCell ref="CHT5:CHY5"/>
    <mergeCell ref="CFF5:CFK5"/>
    <mergeCell ref="CFL5:CFQ5"/>
    <mergeCell ref="CFR5:CFW5"/>
    <mergeCell ref="CFX5:CGC5"/>
    <mergeCell ref="CGD5:CGI5"/>
    <mergeCell ref="CGJ5:CGO5"/>
    <mergeCell ref="CDV5:CEA5"/>
    <mergeCell ref="CEB5:CEG5"/>
    <mergeCell ref="CEH5:CEM5"/>
    <mergeCell ref="CEN5:CES5"/>
    <mergeCell ref="CET5:CEY5"/>
    <mergeCell ref="CEZ5:CFE5"/>
    <mergeCell ref="CCL5:CCQ5"/>
    <mergeCell ref="CCR5:CCW5"/>
    <mergeCell ref="CCX5:CDC5"/>
    <mergeCell ref="CDD5:CDI5"/>
    <mergeCell ref="CDJ5:CDO5"/>
    <mergeCell ref="CDP5:CDU5"/>
    <mergeCell ref="CBB5:CBG5"/>
    <mergeCell ref="CBH5:CBM5"/>
    <mergeCell ref="CBN5:CBS5"/>
    <mergeCell ref="CBT5:CBY5"/>
    <mergeCell ref="CBZ5:CCE5"/>
    <mergeCell ref="CCF5:CCK5"/>
    <mergeCell ref="BZR5:BZW5"/>
    <mergeCell ref="BZX5:CAC5"/>
    <mergeCell ref="CAD5:CAI5"/>
    <mergeCell ref="CAJ5:CAO5"/>
    <mergeCell ref="CAP5:CAU5"/>
    <mergeCell ref="CAV5:CBA5"/>
    <mergeCell ref="BYH5:BYM5"/>
    <mergeCell ref="BYN5:BYS5"/>
    <mergeCell ref="BYT5:BYY5"/>
    <mergeCell ref="BYZ5:BZE5"/>
    <mergeCell ref="BZF5:BZK5"/>
    <mergeCell ref="BZL5:BZQ5"/>
    <mergeCell ref="BWX5:BXC5"/>
    <mergeCell ref="BXD5:BXI5"/>
    <mergeCell ref="BXJ5:BXO5"/>
    <mergeCell ref="BXP5:BXU5"/>
    <mergeCell ref="BXV5:BYA5"/>
    <mergeCell ref="BYB5:BYG5"/>
    <mergeCell ref="BVN5:BVS5"/>
    <mergeCell ref="BVT5:BVY5"/>
    <mergeCell ref="BVZ5:BWE5"/>
    <mergeCell ref="BWF5:BWK5"/>
    <mergeCell ref="BWL5:BWQ5"/>
    <mergeCell ref="BWR5:BWW5"/>
    <mergeCell ref="BUD5:BUI5"/>
    <mergeCell ref="BUJ5:BUO5"/>
    <mergeCell ref="BUP5:BUU5"/>
    <mergeCell ref="BUV5:BVA5"/>
    <mergeCell ref="BVB5:BVG5"/>
    <mergeCell ref="BVH5:BVM5"/>
    <mergeCell ref="BST5:BSY5"/>
    <mergeCell ref="BSZ5:BTE5"/>
    <mergeCell ref="BTF5:BTK5"/>
    <mergeCell ref="BTL5:BTQ5"/>
    <mergeCell ref="BTR5:BTW5"/>
    <mergeCell ref="BTX5:BUC5"/>
    <mergeCell ref="BRJ5:BRO5"/>
    <mergeCell ref="BRP5:BRU5"/>
    <mergeCell ref="BRV5:BSA5"/>
    <mergeCell ref="BSB5:BSG5"/>
    <mergeCell ref="BSH5:BSM5"/>
    <mergeCell ref="BSN5:BSS5"/>
    <mergeCell ref="BPZ5:BQE5"/>
    <mergeCell ref="BQF5:BQK5"/>
    <mergeCell ref="BQL5:BQQ5"/>
    <mergeCell ref="BQR5:BQW5"/>
    <mergeCell ref="BQX5:BRC5"/>
    <mergeCell ref="BRD5:BRI5"/>
    <mergeCell ref="BOP5:BOU5"/>
    <mergeCell ref="BOV5:BPA5"/>
    <mergeCell ref="BPB5:BPG5"/>
    <mergeCell ref="BPH5:BPM5"/>
    <mergeCell ref="BPN5:BPS5"/>
    <mergeCell ref="BPT5:BPY5"/>
    <mergeCell ref="BNF5:BNK5"/>
    <mergeCell ref="BNL5:BNQ5"/>
    <mergeCell ref="BNR5:BNW5"/>
    <mergeCell ref="BNX5:BOC5"/>
    <mergeCell ref="BOD5:BOI5"/>
    <mergeCell ref="BOJ5:BOO5"/>
    <mergeCell ref="BLV5:BMA5"/>
    <mergeCell ref="BMB5:BMG5"/>
    <mergeCell ref="BMH5:BMM5"/>
    <mergeCell ref="BMN5:BMS5"/>
    <mergeCell ref="BMT5:BMY5"/>
    <mergeCell ref="BMZ5:BNE5"/>
    <mergeCell ref="BKL5:BKQ5"/>
    <mergeCell ref="BKR5:BKW5"/>
    <mergeCell ref="BKX5:BLC5"/>
    <mergeCell ref="BLD5:BLI5"/>
    <mergeCell ref="BLJ5:BLO5"/>
    <mergeCell ref="BLP5:BLU5"/>
    <mergeCell ref="BJB5:BJG5"/>
    <mergeCell ref="BJH5:BJM5"/>
    <mergeCell ref="BJN5:BJS5"/>
    <mergeCell ref="BJT5:BJY5"/>
    <mergeCell ref="BJZ5:BKE5"/>
    <mergeCell ref="BKF5:BKK5"/>
    <mergeCell ref="BHR5:BHW5"/>
    <mergeCell ref="BHX5:BIC5"/>
    <mergeCell ref="BID5:BII5"/>
    <mergeCell ref="BIJ5:BIO5"/>
    <mergeCell ref="BIP5:BIU5"/>
    <mergeCell ref="BIV5:BJA5"/>
    <mergeCell ref="BGH5:BGM5"/>
    <mergeCell ref="BGN5:BGS5"/>
    <mergeCell ref="BGT5:BGY5"/>
    <mergeCell ref="BGZ5:BHE5"/>
    <mergeCell ref="BHF5:BHK5"/>
    <mergeCell ref="BHL5:BHQ5"/>
    <mergeCell ref="BEX5:BFC5"/>
    <mergeCell ref="BFD5:BFI5"/>
    <mergeCell ref="BFJ5:BFO5"/>
    <mergeCell ref="BFP5:BFU5"/>
    <mergeCell ref="BFV5:BGA5"/>
    <mergeCell ref="BGB5:BGG5"/>
    <mergeCell ref="BDN5:BDS5"/>
    <mergeCell ref="BDT5:BDY5"/>
    <mergeCell ref="BDZ5:BEE5"/>
    <mergeCell ref="BEF5:BEK5"/>
    <mergeCell ref="BEL5:BEQ5"/>
    <mergeCell ref="BER5:BEW5"/>
    <mergeCell ref="BCD5:BCI5"/>
    <mergeCell ref="BCJ5:BCO5"/>
    <mergeCell ref="BCP5:BCU5"/>
    <mergeCell ref="BCV5:BDA5"/>
    <mergeCell ref="BDB5:BDG5"/>
    <mergeCell ref="BDH5:BDM5"/>
    <mergeCell ref="BAT5:BAY5"/>
    <mergeCell ref="BAZ5:BBE5"/>
    <mergeCell ref="BBF5:BBK5"/>
    <mergeCell ref="BBL5:BBQ5"/>
    <mergeCell ref="BBR5:BBW5"/>
    <mergeCell ref="BBX5:BCC5"/>
    <mergeCell ref="AZJ5:AZO5"/>
    <mergeCell ref="AZP5:AZU5"/>
    <mergeCell ref="AZV5:BAA5"/>
    <mergeCell ref="BAB5:BAG5"/>
    <mergeCell ref="BAH5:BAM5"/>
    <mergeCell ref="BAN5:BAS5"/>
    <mergeCell ref="AXZ5:AYE5"/>
    <mergeCell ref="AYF5:AYK5"/>
    <mergeCell ref="AYL5:AYQ5"/>
    <mergeCell ref="AYR5:AYW5"/>
    <mergeCell ref="AYX5:AZC5"/>
    <mergeCell ref="AZD5:AZI5"/>
    <mergeCell ref="AWP5:AWU5"/>
    <mergeCell ref="AWV5:AXA5"/>
    <mergeCell ref="AXB5:AXG5"/>
    <mergeCell ref="AXH5:AXM5"/>
    <mergeCell ref="AXN5:AXS5"/>
    <mergeCell ref="AXT5:AXY5"/>
    <mergeCell ref="AVF5:AVK5"/>
    <mergeCell ref="AVL5:AVQ5"/>
    <mergeCell ref="AVR5:AVW5"/>
    <mergeCell ref="AVX5:AWC5"/>
    <mergeCell ref="AWD5:AWI5"/>
    <mergeCell ref="AWJ5:AWO5"/>
    <mergeCell ref="ATV5:AUA5"/>
    <mergeCell ref="AUB5:AUG5"/>
    <mergeCell ref="AUH5:AUM5"/>
    <mergeCell ref="AUN5:AUS5"/>
    <mergeCell ref="AUT5:AUY5"/>
    <mergeCell ref="AUZ5:AVE5"/>
    <mergeCell ref="ASL5:ASQ5"/>
    <mergeCell ref="ASR5:ASW5"/>
    <mergeCell ref="ASX5:ATC5"/>
    <mergeCell ref="ATD5:ATI5"/>
    <mergeCell ref="ATJ5:ATO5"/>
    <mergeCell ref="ATP5:ATU5"/>
    <mergeCell ref="ARB5:ARG5"/>
    <mergeCell ref="ARH5:ARM5"/>
    <mergeCell ref="ARN5:ARS5"/>
    <mergeCell ref="ART5:ARY5"/>
    <mergeCell ref="ARZ5:ASE5"/>
    <mergeCell ref="ASF5:ASK5"/>
    <mergeCell ref="APR5:APW5"/>
    <mergeCell ref="APX5:AQC5"/>
    <mergeCell ref="AQD5:AQI5"/>
    <mergeCell ref="AQJ5:AQO5"/>
    <mergeCell ref="AQP5:AQU5"/>
    <mergeCell ref="AQV5:ARA5"/>
    <mergeCell ref="AOH5:AOM5"/>
    <mergeCell ref="AON5:AOS5"/>
    <mergeCell ref="AOT5:AOY5"/>
    <mergeCell ref="AOZ5:APE5"/>
    <mergeCell ref="APF5:APK5"/>
    <mergeCell ref="APL5:APQ5"/>
    <mergeCell ref="AMX5:ANC5"/>
    <mergeCell ref="AND5:ANI5"/>
    <mergeCell ref="ANJ5:ANO5"/>
    <mergeCell ref="ANP5:ANU5"/>
    <mergeCell ref="ANV5:AOA5"/>
    <mergeCell ref="AOB5:AOG5"/>
    <mergeCell ref="ALN5:ALS5"/>
    <mergeCell ref="ALT5:ALY5"/>
    <mergeCell ref="ALZ5:AME5"/>
    <mergeCell ref="AMF5:AMK5"/>
    <mergeCell ref="AML5:AMQ5"/>
    <mergeCell ref="AMR5:AMW5"/>
    <mergeCell ref="AKD5:AKI5"/>
    <mergeCell ref="AKJ5:AKO5"/>
    <mergeCell ref="AKP5:AKU5"/>
    <mergeCell ref="AKV5:ALA5"/>
    <mergeCell ref="ALB5:ALG5"/>
    <mergeCell ref="ALH5:ALM5"/>
    <mergeCell ref="AIT5:AIY5"/>
    <mergeCell ref="AIZ5:AJE5"/>
    <mergeCell ref="AJF5:AJK5"/>
    <mergeCell ref="AJL5:AJQ5"/>
    <mergeCell ref="AJR5:AJW5"/>
    <mergeCell ref="AJX5:AKC5"/>
    <mergeCell ref="AHJ5:AHO5"/>
    <mergeCell ref="AHP5:AHU5"/>
    <mergeCell ref="AHV5:AIA5"/>
    <mergeCell ref="AIB5:AIG5"/>
    <mergeCell ref="AIH5:AIM5"/>
    <mergeCell ref="AIN5:AIS5"/>
    <mergeCell ref="AFZ5:AGE5"/>
    <mergeCell ref="AGF5:AGK5"/>
    <mergeCell ref="AGL5:AGQ5"/>
    <mergeCell ref="AGR5:AGW5"/>
    <mergeCell ref="AGX5:AHC5"/>
    <mergeCell ref="AHD5:AHI5"/>
    <mergeCell ref="AEP5:AEU5"/>
    <mergeCell ref="AEV5:AFA5"/>
    <mergeCell ref="AFB5:AFG5"/>
    <mergeCell ref="AFH5:AFM5"/>
    <mergeCell ref="AFN5:AFS5"/>
    <mergeCell ref="AFT5:AFY5"/>
    <mergeCell ref="ADF5:ADK5"/>
    <mergeCell ref="ADL5:ADQ5"/>
    <mergeCell ref="ADR5:ADW5"/>
    <mergeCell ref="ADX5:AEC5"/>
    <mergeCell ref="AED5:AEI5"/>
    <mergeCell ref="AEJ5:AEO5"/>
    <mergeCell ref="ABV5:ACA5"/>
    <mergeCell ref="ACB5:ACG5"/>
    <mergeCell ref="ACH5:ACM5"/>
    <mergeCell ref="ACN5:ACS5"/>
    <mergeCell ref="ACT5:ACY5"/>
    <mergeCell ref="ACZ5:ADE5"/>
    <mergeCell ref="AAL5:AAQ5"/>
    <mergeCell ref="AAR5:AAW5"/>
    <mergeCell ref="AAX5:ABC5"/>
    <mergeCell ref="ABD5:ABI5"/>
    <mergeCell ref="ABJ5:ABO5"/>
    <mergeCell ref="ABP5:ABU5"/>
    <mergeCell ref="ZB5:ZG5"/>
    <mergeCell ref="ZH5:ZM5"/>
    <mergeCell ref="ZN5:ZS5"/>
    <mergeCell ref="ZT5:ZY5"/>
    <mergeCell ref="ZZ5:AAE5"/>
    <mergeCell ref="AAF5:AAK5"/>
    <mergeCell ref="XR5:XW5"/>
    <mergeCell ref="XX5:YC5"/>
    <mergeCell ref="YD5:YI5"/>
    <mergeCell ref="YJ5:YO5"/>
    <mergeCell ref="YP5:YU5"/>
    <mergeCell ref="YV5:ZA5"/>
    <mergeCell ref="WH5:WM5"/>
    <mergeCell ref="WN5:WS5"/>
    <mergeCell ref="WT5:WY5"/>
    <mergeCell ref="WZ5:XE5"/>
    <mergeCell ref="XF5:XK5"/>
    <mergeCell ref="XL5:XQ5"/>
    <mergeCell ref="UX5:VC5"/>
    <mergeCell ref="VD5:VI5"/>
    <mergeCell ref="VJ5:VO5"/>
    <mergeCell ref="VP5:VU5"/>
    <mergeCell ref="VV5:WA5"/>
    <mergeCell ref="WB5:WG5"/>
    <mergeCell ref="TN5:TS5"/>
    <mergeCell ref="TT5:TY5"/>
    <mergeCell ref="TZ5:UE5"/>
    <mergeCell ref="UF5:UK5"/>
    <mergeCell ref="UL5:UQ5"/>
    <mergeCell ref="UR5:UW5"/>
    <mergeCell ref="SD5:SI5"/>
    <mergeCell ref="SJ5:SO5"/>
    <mergeCell ref="SP5:SU5"/>
    <mergeCell ref="SV5:TA5"/>
    <mergeCell ref="TB5:TG5"/>
    <mergeCell ref="TH5:TM5"/>
    <mergeCell ref="QT5:QY5"/>
    <mergeCell ref="QZ5:RE5"/>
    <mergeCell ref="RF5:RK5"/>
    <mergeCell ref="RL5:RQ5"/>
    <mergeCell ref="RR5:RW5"/>
    <mergeCell ref="RX5:SC5"/>
    <mergeCell ref="PJ5:PO5"/>
    <mergeCell ref="PP5:PU5"/>
    <mergeCell ref="PV5:QA5"/>
    <mergeCell ref="QB5:QG5"/>
    <mergeCell ref="QH5:QM5"/>
    <mergeCell ref="QN5:QS5"/>
    <mergeCell ref="NZ5:OE5"/>
    <mergeCell ref="OF5:OK5"/>
    <mergeCell ref="OL5:OQ5"/>
    <mergeCell ref="OR5:OW5"/>
    <mergeCell ref="OX5:PC5"/>
    <mergeCell ref="PD5:PI5"/>
    <mergeCell ref="MP5:MU5"/>
    <mergeCell ref="MV5:NA5"/>
    <mergeCell ref="NB5:NG5"/>
    <mergeCell ref="NH5:NM5"/>
    <mergeCell ref="NN5:NS5"/>
    <mergeCell ref="NT5:NY5"/>
    <mergeCell ref="LF5:LK5"/>
    <mergeCell ref="LL5:LQ5"/>
    <mergeCell ref="LR5:LW5"/>
    <mergeCell ref="LX5:MC5"/>
    <mergeCell ref="MD5:MI5"/>
    <mergeCell ref="MJ5:MO5"/>
    <mergeCell ref="JV5:KA5"/>
    <mergeCell ref="KB5:KG5"/>
    <mergeCell ref="KH5:KM5"/>
    <mergeCell ref="KN5:KS5"/>
    <mergeCell ref="KT5:KY5"/>
    <mergeCell ref="KZ5:LE5"/>
    <mergeCell ref="IL5:IQ5"/>
    <mergeCell ref="IR5:IW5"/>
    <mergeCell ref="IX5:JC5"/>
    <mergeCell ref="JD5:JI5"/>
    <mergeCell ref="JJ5:JO5"/>
    <mergeCell ref="JP5:JU5"/>
    <mergeCell ref="HB5:HG5"/>
    <mergeCell ref="HH5:HM5"/>
    <mergeCell ref="HN5:HS5"/>
    <mergeCell ref="HT5:HY5"/>
    <mergeCell ref="HZ5:IE5"/>
    <mergeCell ref="IF5:IK5"/>
    <mergeCell ref="FR5:FW5"/>
    <mergeCell ref="FX5:GC5"/>
    <mergeCell ref="GD5:GI5"/>
    <mergeCell ref="GJ5:GO5"/>
    <mergeCell ref="GP5:GU5"/>
    <mergeCell ref="GV5:HA5"/>
    <mergeCell ref="EH5:EM5"/>
    <mergeCell ref="EN5:ES5"/>
    <mergeCell ref="ET5:EY5"/>
    <mergeCell ref="EZ5:FE5"/>
    <mergeCell ref="FF5:FK5"/>
    <mergeCell ref="FL5:FQ5"/>
    <mergeCell ref="CX5:DC5"/>
    <mergeCell ref="DD5:DI5"/>
    <mergeCell ref="DJ5:DO5"/>
    <mergeCell ref="DP5:DU5"/>
    <mergeCell ref="DV5:EA5"/>
    <mergeCell ref="EB5:EG5"/>
    <mergeCell ref="BN5:BS5"/>
    <mergeCell ref="BT5:BY5"/>
    <mergeCell ref="BZ5:CE5"/>
    <mergeCell ref="CF5:CK5"/>
    <mergeCell ref="CL5:CQ5"/>
    <mergeCell ref="CR5:CW5"/>
    <mergeCell ref="AD5:AI5"/>
    <mergeCell ref="AJ5:AO5"/>
    <mergeCell ref="AP5:AU5"/>
    <mergeCell ref="AV5:BA5"/>
    <mergeCell ref="BB5:BG5"/>
    <mergeCell ref="BH5:BM5"/>
    <mergeCell ref="XDP4:XDU4"/>
    <mergeCell ref="XDV4:XEA4"/>
    <mergeCell ref="XEB4:XEG4"/>
    <mergeCell ref="XEH4:XEM4"/>
    <mergeCell ref="XEN4:XEQ4"/>
    <mergeCell ref="A5:F5"/>
    <mergeCell ref="H5:K5"/>
    <mergeCell ref="L5:Q5"/>
    <mergeCell ref="R5:W5"/>
    <mergeCell ref="X5:AC5"/>
    <mergeCell ref="XCF4:XCK4"/>
    <mergeCell ref="XCL4:XCQ4"/>
    <mergeCell ref="XCR4:XCW4"/>
    <mergeCell ref="XCX4:XDC4"/>
    <mergeCell ref="XDD4:XDI4"/>
    <mergeCell ref="XDJ4:XDO4"/>
    <mergeCell ref="XAV4:XBA4"/>
    <mergeCell ref="XBB4:XBG4"/>
    <mergeCell ref="XBH4:XBM4"/>
    <mergeCell ref="XBN4:XBS4"/>
    <mergeCell ref="XBT4:XBY4"/>
    <mergeCell ref="XBZ4:XCE4"/>
    <mergeCell ref="WZL4:WZQ4"/>
    <mergeCell ref="WZR4:WZW4"/>
    <mergeCell ref="WZX4:XAC4"/>
    <mergeCell ref="XAD4:XAI4"/>
    <mergeCell ref="XAJ4:XAO4"/>
    <mergeCell ref="XAP4:XAU4"/>
    <mergeCell ref="WYB4:WYG4"/>
    <mergeCell ref="WYH4:WYM4"/>
    <mergeCell ref="WYN4:WYS4"/>
    <mergeCell ref="WYT4:WYY4"/>
    <mergeCell ref="WYZ4:WZE4"/>
    <mergeCell ref="WZF4:WZK4"/>
    <mergeCell ref="WWR4:WWW4"/>
    <mergeCell ref="WWX4:WXC4"/>
    <mergeCell ref="WXD4:WXI4"/>
    <mergeCell ref="WXJ4:WXO4"/>
    <mergeCell ref="WXP4:WXU4"/>
    <mergeCell ref="WXV4:WYA4"/>
    <mergeCell ref="WVH4:WVM4"/>
    <mergeCell ref="WVN4:WVS4"/>
    <mergeCell ref="WVT4:WVY4"/>
    <mergeCell ref="WVZ4:WWE4"/>
    <mergeCell ref="WWF4:WWK4"/>
    <mergeCell ref="WWL4:WWQ4"/>
    <mergeCell ref="WTX4:WUC4"/>
    <mergeCell ref="WUD4:WUI4"/>
    <mergeCell ref="WUJ4:WUO4"/>
    <mergeCell ref="WUP4:WUU4"/>
    <mergeCell ref="WUV4:WVA4"/>
    <mergeCell ref="WVB4:WVG4"/>
    <mergeCell ref="WSN4:WSS4"/>
    <mergeCell ref="WST4:WSY4"/>
    <mergeCell ref="WSZ4:WTE4"/>
    <mergeCell ref="WTF4:WTK4"/>
    <mergeCell ref="WTL4:WTQ4"/>
    <mergeCell ref="WTR4:WTW4"/>
    <mergeCell ref="WRD4:WRI4"/>
    <mergeCell ref="WRJ4:WRO4"/>
    <mergeCell ref="WRP4:WRU4"/>
    <mergeCell ref="WRV4:WSA4"/>
    <mergeCell ref="WSB4:WSG4"/>
    <mergeCell ref="WSH4:WSM4"/>
    <mergeCell ref="WPT4:WPY4"/>
    <mergeCell ref="WPZ4:WQE4"/>
    <mergeCell ref="WQF4:WQK4"/>
    <mergeCell ref="WQL4:WQQ4"/>
    <mergeCell ref="WQR4:WQW4"/>
    <mergeCell ref="WQX4:WRC4"/>
    <mergeCell ref="WOJ4:WOO4"/>
    <mergeCell ref="WOP4:WOU4"/>
    <mergeCell ref="WOV4:WPA4"/>
    <mergeCell ref="WPB4:WPG4"/>
    <mergeCell ref="WPH4:WPM4"/>
    <mergeCell ref="WPN4:WPS4"/>
    <mergeCell ref="WMZ4:WNE4"/>
    <mergeCell ref="WNF4:WNK4"/>
    <mergeCell ref="WNL4:WNQ4"/>
    <mergeCell ref="WNR4:WNW4"/>
    <mergeCell ref="WNX4:WOC4"/>
    <mergeCell ref="WOD4:WOI4"/>
    <mergeCell ref="WLP4:WLU4"/>
    <mergeCell ref="WLV4:WMA4"/>
    <mergeCell ref="WMB4:WMG4"/>
    <mergeCell ref="WMH4:WMM4"/>
    <mergeCell ref="WMN4:WMS4"/>
    <mergeCell ref="WMT4:WMY4"/>
    <mergeCell ref="WKF4:WKK4"/>
    <mergeCell ref="WKL4:WKQ4"/>
    <mergeCell ref="WKR4:WKW4"/>
    <mergeCell ref="WKX4:WLC4"/>
    <mergeCell ref="WLD4:WLI4"/>
    <mergeCell ref="WLJ4:WLO4"/>
    <mergeCell ref="WIV4:WJA4"/>
    <mergeCell ref="WJB4:WJG4"/>
    <mergeCell ref="WJH4:WJM4"/>
    <mergeCell ref="WJN4:WJS4"/>
    <mergeCell ref="WJT4:WJY4"/>
    <mergeCell ref="WJZ4:WKE4"/>
    <mergeCell ref="WHL4:WHQ4"/>
    <mergeCell ref="WHR4:WHW4"/>
    <mergeCell ref="WHX4:WIC4"/>
    <mergeCell ref="WID4:WII4"/>
    <mergeCell ref="WIJ4:WIO4"/>
    <mergeCell ref="WIP4:WIU4"/>
    <mergeCell ref="WGB4:WGG4"/>
    <mergeCell ref="WGH4:WGM4"/>
    <mergeCell ref="WGN4:WGS4"/>
    <mergeCell ref="WGT4:WGY4"/>
    <mergeCell ref="WGZ4:WHE4"/>
    <mergeCell ref="WHF4:WHK4"/>
    <mergeCell ref="WER4:WEW4"/>
    <mergeCell ref="WEX4:WFC4"/>
    <mergeCell ref="WFD4:WFI4"/>
    <mergeCell ref="WFJ4:WFO4"/>
    <mergeCell ref="WFP4:WFU4"/>
    <mergeCell ref="WFV4:WGA4"/>
    <mergeCell ref="WDH4:WDM4"/>
    <mergeCell ref="WDN4:WDS4"/>
    <mergeCell ref="WDT4:WDY4"/>
    <mergeCell ref="WDZ4:WEE4"/>
    <mergeCell ref="WEF4:WEK4"/>
    <mergeCell ref="WEL4:WEQ4"/>
    <mergeCell ref="WBX4:WCC4"/>
    <mergeCell ref="WCD4:WCI4"/>
    <mergeCell ref="WCJ4:WCO4"/>
    <mergeCell ref="WCP4:WCU4"/>
    <mergeCell ref="WCV4:WDA4"/>
    <mergeCell ref="WDB4:WDG4"/>
    <mergeCell ref="WAN4:WAS4"/>
    <mergeCell ref="WAT4:WAY4"/>
    <mergeCell ref="WAZ4:WBE4"/>
    <mergeCell ref="WBF4:WBK4"/>
    <mergeCell ref="WBL4:WBQ4"/>
    <mergeCell ref="WBR4:WBW4"/>
    <mergeCell ref="VZD4:VZI4"/>
    <mergeCell ref="VZJ4:VZO4"/>
    <mergeCell ref="VZP4:VZU4"/>
    <mergeCell ref="VZV4:WAA4"/>
    <mergeCell ref="WAB4:WAG4"/>
    <mergeCell ref="WAH4:WAM4"/>
    <mergeCell ref="VXT4:VXY4"/>
    <mergeCell ref="VXZ4:VYE4"/>
    <mergeCell ref="VYF4:VYK4"/>
    <mergeCell ref="VYL4:VYQ4"/>
    <mergeCell ref="VYR4:VYW4"/>
    <mergeCell ref="VYX4:VZC4"/>
    <mergeCell ref="VWJ4:VWO4"/>
    <mergeCell ref="VWP4:VWU4"/>
    <mergeCell ref="VWV4:VXA4"/>
    <mergeCell ref="VXB4:VXG4"/>
    <mergeCell ref="VXH4:VXM4"/>
    <mergeCell ref="VXN4:VXS4"/>
    <mergeCell ref="VUZ4:VVE4"/>
    <mergeCell ref="VVF4:VVK4"/>
    <mergeCell ref="VVL4:VVQ4"/>
    <mergeCell ref="VVR4:VVW4"/>
    <mergeCell ref="VVX4:VWC4"/>
    <mergeCell ref="VWD4:VWI4"/>
    <mergeCell ref="VTP4:VTU4"/>
    <mergeCell ref="VTV4:VUA4"/>
    <mergeCell ref="VUB4:VUG4"/>
    <mergeCell ref="VUH4:VUM4"/>
    <mergeCell ref="VUN4:VUS4"/>
    <mergeCell ref="VUT4:VUY4"/>
    <mergeCell ref="VSF4:VSK4"/>
    <mergeCell ref="VSL4:VSQ4"/>
    <mergeCell ref="VSR4:VSW4"/>
    <mergeCell ref="VSX4:VTC4"/>
    <mergeCell ref="VTD4:VTI4"/>
    <mergeCell ref="VTJ4:VTO4"/>
    <mergeCell ref="VQV4:VRA4"/>
    <mergeCell ref="VRB4:VRG4"/>
    <mergeCell ref="VRH4:VRM4"/>
    <mergeCell ref="VRN4:VRS4"/>
    <mergeCell ref="VRT4:VRY4"/>
    <mergeCell ref="VRZ4:VSE4"/>
    <mergeCell ref="VPL4:VPQ4"/>
    <mergeCell ref="VPR4:VPW4"/>
    <mergeCell ref="VPX4:VQC4"/>
    <mergeCell ref="VQD4:VQI4"/>
    <mergeCell ref="VQJ4:VQO4"/>
    <mergeCell ref="VQP4:VQU4"/>
    <mergeCell ref="VOB4:VOG4"/>
    <mergeCell ref="VOH4:VOM4"/>
    <mergeCell ref="VON4:VOS4"/>
    <mergeCell ref="VOT4:VOY4"/>
    <mergeCell ref="VOZ4:VPE4"/>
    <mergeCell ref="VPF4:VPK4"/>
    <mergeCell ref="VMR4:VMW4"/>
    <mergeCell ref="VMX4:VNC4"/>
    <mergeCell ref="VND4:VNI4"/>
    <mergeCell ref="VNJ4:VNO4"/>
    <mergeCell ref="VNP4:VNU4"/>
    <mergeCell ref="VNV4:VOA4"/>
    <mergeCell ref="VLH4:VLM4"/>
    <mergeCell ref="VLN4:VLS4"/>
    <mergeCell ref="VLT4:VLY4"/>
    <mergeCell ref="VLZ4:VME4"/>
    <mergeCell ref="VMF4:VMK4"/>
    <mergeCell ref="VML4:VMQ4"/>
    <mergeCell ref="VJX4:VKC4"/>
    <mergeCell ref="VKD4:VKI4"/>
    <mergeCell ref="VKJ4:VKO4"/>
    <mergeCell ref="VKP4:VKU4"/>
    <mergeCell ref="VKV4:VLA4"/>
    <mergeCell ref="VLB4:VLG4"/>
    <mergeCell ref="VIN4:VIS4"/>
    <mergeCell ref="VIT4:VIY4"/>
    <mergeCell ref="VIZ4:VJE4"/>
    <mergeCell ref="VJF4:VJK4"/>
    <mergeCell ref="VJL4:VJQ4"/>
    <mergeCell ref="VJR4:VJW4"/>
    <mergeCell ref="VHD4:VHI4"/>
    <mergeCell ref="VHJ4:VHO4"/>
    <mergeCell ref="VHP4:VHU4"/>
    <mergeCell ref="VHV4:VIA4"/>
    <mergeCell ref="VIB4:VIG4"/>
    <mergeCell ref="VIH4:VIM4"/>
    <mergeCell ref="VFT4:VFY4"/>
    <mergeCell ref="VFZ4:VGE4"/>
    <mergeCell ref="VGF4:VGK4"/>
    <mergeCell ref="VGL4:VGQ4"/>
    <mergeCell ref="VGR4:VGW4"/>
    <mergeCell ref="VGX4:VHC4"/>
    <mergeCell ref="VEJ4:VEO4"/>
    <mergeCell ref="VEP4:VEU4"/>
    <mergeCell ref="VEV4:VFA4"/>
    <mergeCell ref="VFB4:VFG4"/>
    <mergeCell ref="VFH4:VFM4"/>
    <mergeCell ref="VFN4:VFS4"/>
    <mergeCell ref="VCZ4:VDE4"/>
    <mergeCell ref="VDF4:VDK4"/>
    <mergeCell ref="VDL4:VDQ4"/>
    <mergeCell ref="VDR4:VDW4"/>
    <mergeCell ref="VDX4:VEC4"/>
    <mergeCell ref="VED4:VEI4"/>
    <mergeCell ref="VBP4:VBU4"/>
    <mergeCell ref="VBV4:VCA4"/>
    <mergeCell ref="VCB4:VCG4"/>
    <mergeCell ref="VCH4:VCM4"/>
    <mergeCell ref="VCN4:VCS4"/>
    <mergeCell ref="VCT4:VCY4"/>
    <mergeCell ref="VAF4:VAK4"/>
    <mergeCell ref="VAL4:VAQ4"/>
    <mergeCell ref="VAR4:VAW4"/>
    <mergeCell ref="VAX4:VBC4"/>
    <mergeCell ref="VBD4:VBI4"/>
    <mergeCell ref="VBJ4:VBO4"/>
    <mergeCell ref="UYV4:UZA4"/>
    <mergeCell ref="UZB4:UZG4"/>
    <mergeCell ref="UZH4:UZM4"/>
    <mergeCell ref="UZN4:UZS4"/>
    <mergeCell ref="UZT4:UZY4"/>
    <mergeCell ref="UZZ4:VAE4"/>
    <mergeCell ref="UXL4:UXQ4"/>
    <mergeCell ref="UXR4:UXW4"/>
    <mergeCell ref="UXX4:UYC4"/>
    <mergeCell ref="UYD4:UYI4"/>
    <mergeCell ref="UYJ4:UYO4"/>
    <mergeCell ref="UYP4:UYU4"/>
    <mergeCell ref="UWB4:UWG4"/>
    <mergeCell ref="UWH4:UWM4"/>
    <mergeCell ref="UWN4:UWS4"/>
    <mergeCell ref="UWT4:UWY4"/>
    <mergeCell ref="UWZ4:UXE4"/>
    <mergeCell ref="UXF4:UXK4"/>
    <mergeCell ref="UUR4:UUW4"/>
    <mergeCell ref="UUX4:UVC4"/>
    <mergeCell ref="UVD4:UVI4"/>
    <mergeCell ref="UVJ4:UVO4"/>
    <mergeCell ref="UVP4:UVU4"/>
    <mergeCell ref="UVV4:UWA4"/>
    <mergeCell ref="UTH4:UTM4"/>
    <mergeCell ref="UTN4:UTS4"/>
    <mergeCell ref="UTT4:UTY4"/>
    <mergeCell ref="UTZ4:UUE4"/>
    <mergeCell ref="UUF4:UUK4"/>
    <mergeCell ref="UUL4:UUQ4"/>
    <mergeCell ref="URX4:USC4"/>
    <mergeCell ref="USD4:USI4"/>
    <mergeCell ref="USJ4:USO4"/>
    <mergeCell ref="USP4:USU4"/>
    <mergeCell ref="USV4:UTA4"/>
    <mergeCell ref="UTB4:UTG4"/>
    <mergeCell ref="UQN4:UQS4"/>
    <mergeCell ref="UQT4:UQY4"/>
    <mergeCell ref="UQZ4:URE4"/>
    <mergeCell ref="URF4:URK4"/>
    <mergeCell ref="URL4:URQ4"/>
    <mergeCell ref="URR4:URW4"/>
    <mergeCell ref="UPD4:UPI4"/>
    <mergeCell ref="UPJ4:UPO4"/>
    <mergeCell ref="UPP4:UPU4"/>
    <mergeCell ref="UPV4:UQA4"/>
    <mergeCell ref="UQB4:UQG4"/>
    <mergeCell ref="UQH4:UQM4"/>
    <mergeCell ref="UNT4:UNY4"/>
    <mergeCell ref="UNZ4:UOE4"/>
    <mergeCell ref="UOF4:UOK4"/>
    <mergeCell ref="UOL4:UOQ4"/>
    <mergeCell ref="UOR4:UOW4"/>
    <mergeCell ref="UOX4:UPC4"/>
    <mergeCell ref="UMJ4:UMO4"/>
    <mergeCell ref="UMP4:UMU4"/>
    <mergeCell ref="UMV4:UNA4"/>
    <mergeCell ref="UNB4:UNG4"/>
    <mergeCell ref="UNH4:UNM4"/>
    <mergeCell ref="UNN4:UNS4"/>
    <mergeCell ref="UKZ4:ULE4"/>
    <mergeCell ref="ULF4:ULK4"/>
    <mergeCell ref="ULL4:ULQ4"/>
    <mergeCell ref="ULR4:ULW4"/>
    <mergeCell ref="ULX4:UMC4"/>
    <mergeCell ref="UMD4:UMI4"/>
    <mergeCell ref="UJP4:UJU4"/>
    <mergeCell ref="UJV4:UKA4"/>
    <mergeCell ref="UKB4:UKG4"/>
    <mergeCell ref="UKH4:UKM4"/>
    <mergeCell ref="UKN4:UKS4"/>
    <mergeCell ref="UKT4:UKY4"/>
    <mergeCell ref="UIF4:UIK4"/>
    <mergeCell ref="UIL4:UIQ4"/>
    <mergeCell ref="UIR4:UIW4"/>
    <mergeCell ref="UIX4:UJC4"/>
    <mergeCell ref="UJD4:UJI4"/>
    <mergeCell ref="UJJ4:UJO4"/>
    <mergeCell ref="UGV4:UHA4"/>
    <mergeCell ref="UHB4:UHG4"/>
    <mergeCell ref="UHH4:UHM4"/>
    <mergeCell ref="UHN4:UHS4"/>
    <mergeCell ref="UHT4:UHY4"/>
    <mergeCell ref="UHZ4:UIE4"/>
    <mergeCell ref="UFL4:UFQ4"/>
    <mergeCell ref="UFR4:UFW4"/>
    <mergeCell ref="UFX4:UGC4"/>
    <mergeCell ref="UGD4:UGI4"/>
    <mergeCell ref="UGJ4:UGO4"/>
    <mergeCell ref="UGP4:UGU4"/>
    <mergeCell ref="UEB4:UEG4"/>
    <mergeCell ref="UEH4:UEM4"/>
    <mergeCell ref="UEN4:UES4"/>
    <mergeCell ref="UET4:UEY4"/>
    <mergeCell ref="UEZ4:UFE4"/>
    <mergeCell ref="UFF4:UFK4"/>
    <mergeCell ref="UCR4:UCW4"/>
    <mergeCell ref="UCX4:UDC4"/>
    <mergeCell ref="UDD4:UDI4"/>
    <mergeCell ref="UDJ4:UDO4"/>
    <mergeCell ref="UDP4:UDU4"/>
    <mergeCell ref="UDV4:UEA4"/>
    <mergeCell ref="UBH4:UBM4"/>
    <mergeCell ref="UBN4:UBS4"/>
    <mergeCell ref="UBT4:UBY4"/>
    <mergeCell ref="UBZ4:UCE4"/>
    <mergeCell ref="UCF4:UCK4"/>
    <mergeCell ref="UCL4:UCQ4"/>
    <mergeCell ref="TZX4:UAC4"/>
    <mergeCell ref="UAD4:UAI4"/>
    <mergeCell ref="UAJ4:UAO4"/>
    <mergeCell ref="UAP4:UAU4"/>
    <mergeCell ref="UAV4:UBA4"/>
    <mergeCell ref="UBB4:UBG4"/>
    <mergeCell ref="TYN4:TYS4"/>
    <mergeCell ref="TYT4:TYY4"/>
    <mergeCell ref="TYZ4:TZE4"/>
    <mergeCell ref="TZF4:TZK4"/>
    <mergeCell ref="TZL4:TZQ4"/>
    <mergeCell ref="TZR4:TZW4"/>
    <mergeCell ref="TXD4:TXI4"/>
    <mergeCell ref="TXJ4:TXO4"/>
    <mergeCell ref="TXP4:TXU4"/>
    <mergeCell ref="TXV4:TYA4"/>
    <mergeCell ref="TYB4:TYG4"/>
    <mergeCell ref="TYH4:TYM4"/>
    <mergeCell ref="TVT4:TVY4"/>
    <mergeCell ref="TVZ4:TWE4"/>
    <mergeCell ref="TWF4:TWK4"/>
    <mergeCell ref="TWL4:TWQ4"/>
    <mergeCell ref="TWR4:TWW4"/>
    <mergeCell ref="TWX4:TXC4"/>
    <mergeCell ref="TUJ4:TUO4"/>
    <mergeCell ref="TUP4:TUU4"/>
    <mergeCell ref="TUV4:TVA4"/>
    <mergeCell ref="TVB4:TVG4"/>
    <mergeCell ref="TVH4:TVM4"/>
    <mergeCell ref="TVN4:TVS4"/>
    <mergeCell ref="TSZ4:TTE4"/>
    <mergeCell ref="TTF4:TTK4"/>
    <mergeCell ref="TTL4:TTQ4"/>
    <mergeCell ref="TTR4:TTW4"/>
    <mergeCell ref="TTX4:TUC4"/>
    <mergeCell ref="TUD4:TUI4"/>
    <mergeCell ref="TRP4:TRU4"/>
    <mergeCell ref="TRV4:TSA4"/>
    <mergeCell ref="TSB4:TSG4"/>
    <mergeCell ref="TSH4:TSM4"/>
    <mergeCell ref="TSN4:TSS4"/>
    <mergeCell ref="TST4:TSY4"/>
    <mergeCell ref="TQF4:TQK4"/>
    <mergeCell ref="TQL4:TQQ4"/>
    <mergeCell ref="TQR4:TQW4"/>
    <mergeCell ref="TQX4:TRC4"/>
    <mergeCell ref="TRD4:TRI4"/>
    <mergeCell ref="TRJ4:TRO4"/>
    <mergeCell ref="TOV4:TPA4"/>
    <mergeCell ref="TPB4:TPG4"/>
    <mergeCell ref="TPH4:TPM4"/>
    <mergeCell ref="TPN4:TPS4"/>
    <mergeCell ref="TPT4:TPY4"/>
    <mergeCell ref="TPZ4:TQE4"/>
    <mergeCell ref="TNL4:TNQ4"/>
    <mergeCell ref="TNR4:TNW4"/>
    <mergeCell ref="TNX4:TOC4"/>
    <mergeCell ref="TOD4:TOI4"/>
    <mergeCell ref="TOJ4:TOO4"/>
    <mergeCell ref="TOP4:TOU4"/>
    <mergeCell ref="TMB4:TMG4"/>
    <mergeCell ref="TMH4:TMM4"/>
    <mergeCell ref="TMN4:TMS4"/>
    <mergeCell ref="TMT4:TMY4"/>
    <mergeCell ref="TMZ4:TNE4"/>
    <mergeCell ref="TNF4:TNK4"/>
    <mergeCell ref="TKR4:TKW4"/>
    <mergeCell ref="TKX4:TLC4"/>
    <mergeCell ref="TLD4:TLI4"/>
    <mergeCell ref="TLJ4:TLO4"/>
    <mergeCell ref="TLP4:TLU4"/>
    <mergeCell ref="TLV4:TMA4"/>
    <mergeCell ref="TJH4:TJM4"/>
    <mergeCell ref="TJN4:TJS4"/>
    <mergeCell ref="TJT4:TJY4"/>
    <mergeCell ref="TJZ4:TKE4"/>
    <mergeCell ref="TKF4:TKK4"/>
    <mergeCell ref="TKL4:TKQ4"/>
    <mergeCell ref="THX4:TIC4"/>
    <mergeCell ref="TID4:TII4"/>
    <mergeCell ref="TIJ4:TIO4"/>
    <mergeCell ref="TIP4:TIU4"/>
    <mergeCell ref="TIV4:TJA4"/>
    <mergeCell ref="TJB4:TJG4"/>
    <mergeCell ref="TGN4:TGS4"/>
    <mergeCell ref="TGT4:TGY4"/>
    <mergeCell ref="TGZ4:THE4"/>
    <mergeCell ref="THF4:THK4"/>
    <mergeCell ref="THL4:THQ4"/>
    <mergeCell ref="THR4:THW4"/>
    <mergeCell ref="TFD4:TFI4"/>
    <mergeCell ref="TFJ4:TFO4"/>
    <mergeCell ref="TFP4:TFU4"/>
    <mergeCell ref="TFV4:TGA4"/>
    <mergeCell ref="TGB4:TGG4"/>
    <mergeCell ref="TGH4:TGM4"/>
    <mergeCell ref="TDT4:TDY4"/>
    <mergeCell ref="TDZ4:TEE4"/>
    <mergeCell ref="TEF4:TEK4"/>
    <mergeCell ref="TEL4:TEQ4"/>
    <mergeCell ref="TER4:TEW4"/>
    <mergeCell ref="TEX4:TFC4"/>
    <mergeCell ref="TCJ4:TCO4"/>
    <mergeCell ref="TCP4:TCU4"/>
    <mergeCell ref="TCV4:TDA4"/>
    <mergeCell ref="TDB4:TDG4"/>
    <mergeCell ref="TDH4:TDM4"/>
    <mergeCell ref="TDN4:TDS4"/>
    <mergeCell ref="TAZ4:TBE4"/>
    <mergeCell ref="TBF4:TBK4"/>
    <mergeCell ref="TBL4:TBQ4"/>
    <mergeCell ref="TBR4:TBW4"/>
    <mergeCell ref="TBX4:TCC4"/>
    <mergeCell ref="TCD4:TCI4"/>
    <mergeCell ref="SZP4:SZU4"/>
    <mergeCell ref="SZV4:TAA4"/>
    <mergeCell ref="TAB4:TAG4"/>
    <mergeCell ref="TAH4:TAM4"/>
    <mergeCell ref="TAN4:TAS4"/>
    <mergeCell ref="TAT4:TAY4"/>
    <mergeCell ref="SYF4:SYK4"/>
    <mergeCell ref="SYL4:SYQ4"/>
    <mergeCell ref="SYR4:SYW4"/>
    <mergeCell ref="SYX4:SZC4"/>
    <mergeCell ref="SZD4:SZI4"/>
    <mergeCell ref="SZJ4:SZO4"/>
    <mergeCell ref="SWV4:SXA4"/>
    <mergeCell ref="SXB4:SXG4"/>
    <mergeCell ref="SXH4:SXM4"/>
    <mergeCell ref="SXN4:SXS4"/>
    <mergeCell ref="SXT4:SXY4"/>
    <mergeCell ref="SXZ4:SYE4"/>
    <mergeCell ref="SVL4:SVQ4"/>
    <mergeCell ref="SVR4:SVW4"/>
    <mergeCell ref="SVX4:SWC4"/>
    <mergeCell ref="SWD4:SWI4"/>
    <mergeCell ref="SWJ4:SWO4"/>
    <mergeCell ref="SWP4:SWU4"/>
    <mergeCell ref="SUB4:SUG4"/>
    <mergeCell ref="SUH4:SUM4"/>
    <mergeCell ref="SUN4:SUS4"/>
    <mergeCell ref="SUT4:SUY4"/>
    <mergeCell ref="SUZ4:SVE4"/>
    <mergeCell ref="SVF4:SVK4"/>
    <mergeCell ref="SSR4:SSW4"/>
    <mergeCell ref="SSX4:STC4"/>
    <mergeCell ref="STD4:STI4"/>
    <mergeCell ref="STJ4:STO4"/>
    <mergeCell ref="STP4:STU4"/>
    <mergeCell ref="STV4:SUA4"/>
    <mergeCell ref="SRH4:SRM4"/>
    <mergeCell ref="SRN4:SRS4"/>
    <mergeCell ref="SRT4:SRY4"/>
    <mergeCell ref="SRZ4:SSE4"/>
    <mergeCell ref="SSF4:SSK4"/>
    <mergeCell ref="SSL4:SSQ4"/>
    <mergeCell ref="SPX4:SQC4"/>
    <mergeCell ref="SQD4:SQI4"/>
    <mergeCell ref="SQJ4:SQO4"/>
    <mergeCell ref="SQP4:SQU4"/>
    <mergeCell ref="SQV4:SRA4"/>
    <mergeCell ref="SRB4:SRG4"/>
    <mergeCell ref="SON4:SOS4"/>
    <mergeCell ref="SOT4:SOY4"/>
    <mergeCell ref="SOZ4:SPE4"/>
    <mergeCell ref="SPF4:SPK4"/>
    <mergeCell ref="SPL4:SPQ4"/>
    <mergeCell ref="SPR4:SPW4"/>
    <mergeCell ref="SND4:SNI4"/>
    <mergeCell ref="SNJ4:SNO4"/>
    <mergeCell ref="SNP4:SNU4"/>
    <mergeCell ref="SNV4:SOA4"/>
    <mergeCell ref="SOB4:SOG4"/>
    <mergeCell ref="SOH4:SOM4"/>
    <mergeCell ref="SLT4:SLY4"/>
    <mergeCell ref="SLZ4:SME4"/>
    <mergeCell ref="SMF4:SMK4"/>
    <mergeCell ref="SML4:SMQ4"/>
    <mergeCell ref="SMR4:SMW4"/>
    <mergeCell ref="SMX4:SNC4"/>
    <mergeCell ref="SKJ4:SKO4"/>
    <mergeCell ref="SKP4:SKU4"/>
    <mergeCell ref="SKV4:SLA4"/>
    <mergeCell ref="SLB4:SLG4"/>
    <mergeCell ref="SLH4:SLM4"/>
    <mergeCell ref="SLN4:SLS4"/>
    <mergeCell ref="SIZ4:SJE4"/>
    <mergeCell ref="SJF4:SJK4"/>
    <mergeCell ref="SJL4:SJQ4"/>
    <mergeCell ref="SJR4:SJW4"/>
    <mergeCell ref="SJX4:SKC4"/>
    <mergeCell ref="SKD4:SKI4"/>
    <mergeCell ref="SHP4:SHU4"/>
    <mergeCell ref="SHV4:SIA4"/>
    <mergeCell ref="SIB4:SIG4"/>
    <mergeCell ref="SIH4:SIM4"/>
    <mergeCell ref="SIN4:SIS4"/>
    <mergeCell ref="SIT4:SIY4"/>
    <mergeCell ref="SGF4:SGK4"/>
    <mergeCell ref="SGL4:SGQ4"/>
    <mergeCell ref="SGR4:SGW4"/>
    <mergeCell ref="SGX4:SHC4"/>
    <mergeCell ref="SHD4:SHI4"/>
    <mergeCell ref="SHJ4:SHO4"/>
    <mergeCell ref="SEV4:SFA4"/>
    <mergeCell ref="SFB4:SFG4"/>
    <mergeCell ref="SFH4:SFM4"/>
    <mergeCell ref="SFN4:SFS4"/>
    <mergeCell ref="SFT4:SFY4"/>
    <mergeCell ref="SFZ4:SGE4"/>
    <mergeCell ref="SDL4:SDQ4"/>
    <mergeCell ref="SDR4:SDW4"/>
    <mergeCell ref="SDX4:SEC4"/>
    <mergeCell ref="SED4:SEI4"/>
    <mergeCell ref="SEJ4:SEO4"/>
    <mergeCell ref="SEP4:SEU4"/>
    <mergeCell ref="SCB4:SCG4"/>
    <mergeCell ref="SCH4:SCM4"/>
    <mergeCell ref="SCN4:SCS4"/>
    <mergeCell ref="SCT4:SCY4"/>
    <mergeCell ref="SCZ4:SDE4"/>
    <mergeCell ref="SDF4:SDK4"/>
    <mergeCell ref="SAR4:SAW4"/>
    <mergeCell ref="SAX4:SBC4"/>
    <mergeCell ref="SBD4:SBI4"/>
    <mergeCell ref="SBJ4:SBO4"/>
    <mergeCell ref="SBP4:SBU4"/>
    <mergeCell ref="SBV4:SCA4"/>
    <mergeCell ref="RZH4:RZM4"/>
    <mergeCell ref="RZN4:RZS4"/>
    <mergeCell ref="RZT4:RZY4"/>
    <mergeCell ref="RZZ4:SAE4"/>
    <mergeCell ref="SAF4:SAK4"/>
    <mergeCell ref="SAL4:SAQ4"/>
    <mergeCell ref="RXX4:RYC4"/>
    <mergeCell ref="RYD4:RYI4"/>
    <mergeCell ref="RYJ4:RYO4"/>
    <mergeCell ref="RYP4:RYU4"/>
    <mergeCell ref="RYV4:RZA4"/>
    <mergeCell ref="RZB4:RZG4"/>
    <mergeCell ref="RWN4:RWS4"/>
    <mergeCell ref="RWT4:RWY4"/>
    <mergeCell ref="RWZ4:RXE4"/>
    <mergeCell ref="RXF4:RXK4"/>
    <mergeCell ref="RXL4:RXQ4"/>
    <mergeCell ref="RXR4:RXW4"/>
    <mergeCell ref="RVD4:RVI4"/>
    <mergeCell ref="RVJ4:RVO4"/>
    <mergeCell ref="RVP4:RVU4"/>
    <mergeCell ref="RVV4:RWA4"/>
    <mergeCell ref="RWB4:RWG4"/>
    <mergeCell ref="RWH4:RWM4"/>
    <mergeCell ref="RTT4:RTY4"/>
    <mergeCell ref="RTZ4:RUE4"/>
    <mergeCell ref="RUF4:RUK4"/>
    <mergeCell ref="RUL4:RUQ4"/>
    <mergeCell ref="RUR4:RUW4"/>
    <mergeCell ref="RUX4:RVC4"/>
    <mergeCell ref="RSJ4:RSO4"/>
    <mergeCell ref="RSP4:RSU4"/>
    <mergeCell ref="RSV4:RTA4"/>
    <mergeCell ref="RTB4:RTG4"/>
    <mergeCell ref="RTH4:RTM4"/>
    <mergeCell ref="RTN4:RTS4"/>
    <mergeCell ref="RQZ4:RRE4"/>
    <mergeCell ref="RRF4:RRK4"/>
    <mergeCell ref="RRL4:RRQ4"/>
    <mergeCell ref="RRR4:RRW4"/>
    <mergeCell ref="RRX4:RSC4"/>
    <mergeCell ref="RSD4:RSI4"/>
    <mergeCell ref="RPP4:RPU4"/>
    <mergeCell ref="RPV4:RQA4"/>
    <mergeCell ref="RQB4:RQG4"/>
    <mergeCell ref="RQH4:RQM4"/>
    <mergeCell ref="RQN4:RQS4"/>
    <mergeCell ref="RQT4:RQY4"/>
    <mergeCell ref="ROF4:ROK4"/>
    <mergeCell ref="ROL4:ROQ4"/>
    <mergeCell ref="ROR4:ROW4"/>
    <mergeCell ref="ROX4:RPC4"/>
    <mergeCell ref="RPD4:RPI4"/>
    <mergeCell ref="RPJ4:RPO4"/>
    <mergeCell ref="RMV4:RNA4"/>
    <mergeCell ref="RNB4:RNG4"/>
    <mergeCell ref="RNH4:RNM4"/>
    <mergeCell ref="RNN4:RNS4"/>
    <mergeCell ref="RNT4:RNY4"/>
    <mergeCell ref="RNZ4:ROE4"/>
    <mergeCell ref="RLL4:RLQ4"/>
    <mergeCell ref="RLR4:RLW4"/>
    <mergeCell ref="RLX4:RMC4"/>
    <mergeCell ref="RMD4:RMI4"/>
    <mergeCell ref="RMJ4:RMO4"/>
    <mergeCell ref="RMP4:RMU4"/>
    <mergeCell ref="RKB4:RKG4"/>
    <mergeCell ref="RKH4:RKM4"/>
    <mergeCell ref="RKN4:RKS4"/>
    <mergeCell ref="RKT4:RKY4"/>
    <mergeCell ref="RKZ4:RLE4"/>
    <mergeCell ref="RLF4:RLK4"/>
    <mergeCell ref="RIR4:RIW4"/>
    <mergeCell ref="RIX4:RJC4"/>
    <mergeCell ref="RJD4:RJI4"/>
    <mergeCell ref="RJJ4:RJO4"/>
    <mergeCell ref="RJP4:RJU4"/>
    <mergeCell ref="RJV4:RKA4"/>
    <mergeCell ref="RHH4:RHM4"/>
    <mergeCell ref="RHN4:RHS4"/>
    <mergeCell ref="RHT4:RHY4"/>
    <mergeCell ref="RHZ4:RIE4"/>
    <mergeCell ref="RIF4:RIK4"/>
    <mergeCell ref="RIL4:RIQ4"/>
    <mergeCell ref="RFX4:RGC4"/>
    <mergeCell ref="RGD4:RGI4"/>
    <mergeCell ref="RGJ4:RGO4"/>
    <mergeCell ref="RGP4:RGU4"/>
    <mergeCell ref="RGV4:RHA4"/>
    <mergeCell ref="RHB4:RHG4"/>
    <mergeCell ref="REN4:RES4"/>
    <mergeCell ref="RET4:REY4"/>
    <mergeCell ref="REZ4:RFE4"/>
    <mergeCell ref="RFF4:RFK4"/>
    <mergeCell ref="RFL4:RFQ4"/>
    <mergeCell ref="RFR4:RFW4"/>
    <mergeCell ref="RDD4:RDI4"/>
    <mergeCell ref="RDJ4:RDO4"/>
    <mergeCell ref="RDP4:RDU4"/>
    <mergeCell ref="RDV4:REA4"/>
    <mergeCell ref="REB4:REG4"/>
    <mergeCell ref="REH4:REM4"/>
    <mergeCell ref="RBT4:RBY4"/>
    <mergeCell ref="RBZ4:RCE4"/>
    <mergeCell ref="RCF4:RCK4"/>
    <mergeCell ref="RCL4:RCQ4"/>
    <mergeCell ref="RCR4:RCW4"/>
    <mergeCell ref="RCX4:RDC4"/>
    <mergeCell ref="RAJ4:RAO4"/>
    <mergeCell ref="RAP4:RAU4"/>
    <mergeCell ref="RAV4:RBA4"/>
    <mergeCell ref="RBB4:RBG4"/>
    <mergeCell ref="RBH4:RBM4"/>
    <mergeCell ref="RBN4:RBS4"/>
    <mergeCell ref="QYZ4:QZE4"/>
    <mergeCell ref="QZF4:QZK4"/>
    <mergeCell ref="QZL4:QZQ4"/>
    <mergeCell ref="QZR4:QZW4"/>
    <mergeCell ref="QZX4:RAC4"/>
    <mergeCell ref="RAD4:RAI4"/>
    <mergeCell ref="QXP4:QXU4"/>
    <mergeCell ref="QXV4:QYA4"/>
    <mergeCell ref="QYB4:QYG4"/>
    <mergeCell ref="QYH4:QYM4"/>
    <mergeCell ref="QYN4:QYS4"/>
    <mergeCell ref="QYT4:QYY4"/>
    <mergeCell ref="QWF4:QWK4"/>
    <mergeCell ref="QWL4:QWQ4"/>
    <mergeCell ref="QWR4:QWW4"/>
    <mergeCell ref="QWX4:QXC4"/>
    <mergeCell ref="QXD4:QXI4"/>
    <mergeCell ref="QXJ4:QXO4"/>
    <mergeCell ref="QUV4:QVA4"/>
    <mergeCell ref="QVB4:QVG4"/>
    <mergeCell ref="QVH4:QVM4"/>
    <mergeCell ref="QVN4:QVS4"/>
    <mergeCell ref="QVT4:QVY4"/>
    <mergeCell ref="QVZ4:QWE4"/>
    <mergeCell ref="QTL4:QTQ4"/>
    <mergeCell ref="QTR4:QTW4"/>
    <mergeCell ref="QTX4:QUC4"/>
    <mergeCell ref="QUD4:QUI4"/>
    <mergeCell ref="QUJ4:QUO4"/>
    <mergeCell ref="QUP4:QUU4"/>
    <mergeCell ref="QSB4:QSG4"/>
    <mergeCell ref="QSH4:QSM4"/>
    <mergeCell ref="QSN4:QSS4"/>
    <mergeCell ref="QST4:QSY4"/>
    <mergeCell ref="QSZ4:QTE4"/>
    <mergeCell ref="QTF4:QTK4"/>
    <mergeCell ref="QQR4:QQW4"/>
    <mergeCell ref="QQX4:QRC4"/>
    <mergeCell ref="QRD4:QRI4"/>
    <mergeCell ref="QRJ4:QRO4"/>
    <mergeCell ref="QRP4:QRU4"/>
    <mergeCell ref="QRV4:QSA4"/>
    <mergeCell ref="QPH4:QPM4"/>
    <mergeCell ref="QPN4:QPS4"/>
    <mergeCell ref="QPT4:QPY4"/>
    <mergeCell ref="QPZ4:QQE4"/>
    <mergeCell ref="QQF4:QQK4"/>
    <mergeCell ref="QQL4:QQQ4"/>
    <mergeCell ref="QNX4:QOC4"/>
    <mergeCell ref="QOD4:QOI4"/>
    <mergeCell ref="QOJ4:QOO4"/>
    <mergeCell ref="QOP4:QOU4"/>
    <mergeCell ref="QOV4:QPA4"/>
    <mergeCell ref="QPB4:QPG4"/>
    <mergeCell ref="QMN4:QMS4"/>
    <mergeCell ref="QMT4:QMY4"/>
    <mergeCell ref="QMZ4:QNE4"/>
    <mergeCell ref="QNF4:QNK4"/>
    <mergeCell ref="QNL4:QNQ4"/>
    <mergeCell ref="QNR4:QNW4"/>
    <mergeCell ref="QLD4:QLI4"/>
    <mergeCell ref="QLJ4:QLO4"/>
    <mergeCell ref="QLP4:QLU4"/>
    <mergeCell ref="QLV4:QMA4"/>
    <mergeCell ref="QMB4:QMG4"/>
    <mergeCell ref="QMH4:QMM4"/>
    <mergeCell ref="QJT4:QJY4"/>
    <mergeCell ref="QJZ4:QKE4"/>
    <mergeCell ref="QKF4:QKK4"/>
    <mergeCell ref="QKL4:QKQ4"/>
    <mergeCell ref="QKR4:QKW4"/>
    <mergeCell ref="QKX4:QLC4"/>
    <mergeCell ref="QIJ4:QIO4"/>
    <mergeCell ref="QIP4:QIU4"/>
    <mergeCell ref="QIV4:QJA4"/>
    <mergeCell ref="QJB4:QJG4"/>
    <mergeCell ref="QJH4:QJM4"/>
    <mergeCell ref="QJN4:QJS4"/>
    <mergeCell ref="QGZ4:QHE4"/>
    <mergeCell ref="QHF4:QHK4"/>
    <mergeCell ref="QHL4:QHQ4"/>
    <mergeCell ref="QHR4:QHW4"/>
    <mergeCell ref="QHX4:QIC4"/>
    <mergeCell ref="QID4:QII4"/>
    <mergeCell ref="QFP4:QFU4"/>
    <mergeCell ref="QFV4:QGA4"/>
    <mergeCell ref="QGB4:QGG4"/>
    <mergeCell ref="QGH4:QGM4"/>
    <mergeCell ref="QGN4:QGS4"/>
    <mergeCell ref="QGT4:QGY4"/>
    <mergeCell ref="QEF4:QEK4"/>
    <mergeCell ref="QEL4:QEQ4"/>
    <mergeCell ref="QER4:QEW4"/>
    <mergeCell ref="QEX4:QFC4"/>
    <mergeCell ref="QFD4:QFI4"/>
    <mergeCell ref="QFJ4:QFO4"/>
    <mergeCell ref="QCV4:QDA4"/>
    <mergeCell ref="QDB4:QDG4"/>
    <mergeCell ref="QDH4:QDM4"/>
    <mergeCell ref="QDN4:QDS4"/>
    <mergeCell ref="QDT4:QDY4"/>
    <mergeCell ref="QDZ4:QEE4"/>
    <mergeCell ref="QBL4:QBQ4"/>
    <mergeCell ref="QBR4:QBW4"/>
    <mergeCell ref="QBX4:QCC4"/>
    <mergeCell ref="QCD4:QCI4"/>
    <mergeCell ref="QCJ4:QCO4"/>
    <mergeCell ref="QCP4:QCU4"/>
    <mergeCell ref="QAB4:QAG4"/>
    <mergeCell ref="QAH4:QAM4"/>
    <mergeCell ref="QAN4:QAS4"/>
    <mergeCell ref="QAT4:QAY4"/>
    <mergeCell ref="QAZ4:QBE4"/>
    <mergeCell ref="QBF4:QBK4"/>
    <mergeCell ref="PYR4:PYW4"/>
    <mergeCell ref="PYX4:PZC4"/>
    <mergeCell ref="PZD4:PZI4"/>
    <mergeCell ref="PZJ4:PZO4"/>
    <mergeCell ref="PZP4:PZU4"/>
    <mergeCell ref="PZV4:QAA4"/>
    <mergeCell ref="PXH4:PXM4"/>
    <mergeCell ref="PXN4:PXS4"/>
    <mergeCell ref="PXT4:PXY4"/>
    <mergeCell ref="PXZ4:PYE4"/>
    <mergeCell ref="PYF4:PYK4"/>
    <mergeCell ref="PYL4:PYQ4"/>
    <mergeCell ref="PVX4:PWC4"/>
    <mergeCell ref="PWD4:PWI4"/>
    <mergeCell ref="PWJ4:PWO4"/>
    <mergeCell ref="PWP4:PWU4"/>
    <mergeCell ref="PWV4:PXA4"/>
    <mergeCell ref="PXB4:PXG4"/>
    <mergeCell ref="PUN4:PUS4"/>
    <mergeCell ref="PUT4:PUY4"/>
    <mergeCell ref="PUZ4:PVE4"/>
    <mergeCell ref="PVF4:PVK4"/>
    <mergeCell ref="PVL4:PVQ4"/>
    <mergeCell ref="PVR4:PVW4"/>
    <mergeCell ref="PTD4:PTI4"/>
    <mergeCell ref="PTJ4:PTO4"/>
    <mergeCell ref="PTP4:PTU4"/>
    <mergeCell ref="PTV4:PUA4"/>
    <mergeCell ref="PUB4:PUG4"/>
    <mergeCell ref="PUH4:PUM4"/>
    <mergeCell ref="PRT4:PRY4"/>
    <mergeCell ref="PRZ4:PSE4"/>
    <mergeCell ref="PSF4:PSK4"/>
    <mergeCell ref="PSL4:PSQ4"/>
    <mergeCell ref="PSR4:PSW4"/>
    <mergeCell ref="PSX4:PTC4"/>
    <mergeCell ref="PQJ4:PQO4"/>
    <mergeCell ref="PQP4:PQU4"/>
    <mergeCell ref="PQV4:PRA4"/>
    <mergeCell ref="PRB4:PRG4"/>
    <mergeCell ref="PRH4:PRM4"/>
    <mergeCell ref="PRN4:PRS4"/>
    <mergeCell ref="POZ4:PPE4"/>
    <mergeCell ref="PPF4:PPK4"/>
    <mergeCell ref="PPL4:PPQ4"/>
    <mergeCell ref="PPR4:PPW4"/>
    <mergeCell ref="PPX4:PQC4"/>
    <mergeCell ref="PQD4:PQI4"/>
    <mergeCell ref="PNP4:PNU4"/>
    <mergeCell ref="PNV4:POA4"/>
    <mergeCell ref="POB4:POG4"/>
    <mergeCell ref="POH4:POM4"/>
    <mergeCell ref="PON4:POS4"/>
    <mergeCell ref="POT4:POY4"/>
    <mergeCell ref="PMF4:PMK4"/>
    <mergeCell ref="PML4:PMQ4"/>
    <mergeCell ref="PMR4:PMW4"/>
    <mergeCell ref="PMX4:PNC4"/>
    <mergeCell ref="PND4:PNI4"/>
    <mergeCell ref="PNJ4:PNO4"/>
    <mergeCell ref="PKV4:PLA4"/>
    <mergeCell ref="PLB4:PLG4"/>
    <mergeCell ref="PLH4:PLM4"/>
    <mergeCell ref="PLN4:PLS4"/>
    <mergeCell ref="PLT4:PLY4"/>
    <mergeCell ref="PLZ4:PME4"/>
    <mergeCell ref="PJL4:PJQ4"/>
    <mergeCell ref="PJR4:PJW4"/>
    <mergeCell ref="PJX4:PKC4"/>
    <mergeCell ref="PKD4:PKI4"/>
    <mergeCell ref="PKJ4:PKO4"/>
    <mergeCell ref="PKP4:PKU4"/>
    <mergeCell ref="PIB4:PIG4"/>
    <mergeCell ref="PIH4:PIM4"/>
    <mergeCell ref="PIN4:PIS4"/>
    <mergeCell ref="PIT4:PIY4"/>
    <mergeCell ref="PIZ4:PJE4"/>
    <mergeCell ref="PJF4:PJK4"/>
    <mergeCell ref="PGR4:PGW4"/>
    <mergeCell ref="PGX4:PHC4"/>
    <mergeCell ref="PHD4:PHI4"/>
    <mergeCell ref="PHJ4:PHO4"/>
    <mergeCell ref="PHP4:PHU4"/>
    <mergeCell ref="PHV4:PIA4"/>
    <mergeCell ref="PFH4:PFM4"/>
    <mergeCell ref="PFN4:PFS4"/>
    <mergeCell ref="PFT4:PFY4"/>
    <mergeCell ref="PFZ4:PGE4"/>
    <mergeCell ref="PGF4:PGK4"/>
    <mergeCell ref="PGL4:PGQ4"/>
    <mergeCell ref="PDX4:PEC4"/>
    <mergeCell ref="PED4:PEI4"/>
    <mergeCell ref="PEJ4:PEO4"/>
    <mergeCell ref="PEP4:PEU4"/>
    <mergeCell ref="PEV4:PFA4"/>
    <mergeCell ref="PFB4:PFG4"/>
    <mergeCell ref="PCN4:PCS4"/>
    <mergeCell ref="PCT4:PCY4"/>
    <mergeCell ref="PCZ4:PDE4"/>
    <mergeCell ref="PDF4:PDK4"/>
    <mergeCell ref="PDL4:PDQ4"/>
    <mergeCell ref="PDR4:PDW4"/>
    <mergeCell ref="PBD4:PBI4"/>
    <mergeCell ref="PBJ4:PBO4"/>
    <mergeCell ref="PBP4:PBU4"/>
    <mergeCell ref="PBV4:PCA4"/>
    <mergeCell ref="PCB4:PCG4"/>
    <mergeCell ref="PCH4:PCM4"/>
    <mergeCell ref="OZT4:OZY4"/>
    <mergeCell ref="OZZ4:PAE4"/>
    <mergeCell ref="PAF4:PAK4"/>
    <mergeCell ref="PAL4:PAQ4"/>
    <mergeCell ref="PAR4:PAW4"/>
    <mergeCell ref="PAX4:PBC4"/>
    <mergeCell ref="OYJ4:OYO4"/>
    <mergeCell ref="OYP4:OYU4"/>
    <mergeCell ref="OYV4:OZA4"/>
    <mergeCell ref="OZB4:OZG4"/>
    <mergeCell ref="OZH4:OZM4"/>
    <mergeCell ref="OZN4:OZS4"/>
    <mergeCell ref="OWZ4:OXE4"/>
    <mergeCell ref="OXF4:OXK4"/>
    <mergeCell ref="OXL4:OXQ4"/>
    <mergeCell ref="OXR4:OXW4"/>
    <mergeCell ref="OXX4:OYC4"/>
    <mergeCell ref="OYD4:OYI4"/>
    <mergeCell ref="OVP4:OVU4"/>
    <mergeCell ref="OVV4:OWA4"/>
    <mergeCell ref="OWB4:OWG4"/>
    <mergeCell ref="OWH4:OWM4"/>
    <mergeCell ref="OWN4:OWS4"/>
    <mergeCell ref="OWT4:OWY4"/>
    <mergeCell ref="OUF4:OUK4"/>
    <mergeCell ref="OUL4:OUQ4"/>
    <mergeCell ref="OUR4:OUW4"/>
    <mergeCell ref="OUX4:OVC4"/>
    <mergeCell ref="OVD4:OVI4"/>
    <mergeCell ref="OVJ4:OVO4"/>
    <mergeCell ref="OSV4:OTA4"/>
    <mergeCell ref="OTB4:OTG4"/>
    <mergeCell ref="OTH4:OTM4"/>
    <mergeCell ref="OTN4:OTS4"/>
    <mergeCell ref="OTT4:OTY4"/>
    <mergeCell ref="OTZ4:OUE4"/>
    <mergeCell ref="ORL4:ORQ4"/>
    <mergeCell ref="ORR4:ORW4"/>
    <mergeCell ref="ORX4:OSC4"/>
    <mergeCell ref="OSD4:OSI4"/>
    <mergeCell ref="OSJ4:OSO4"/>
    <mergeCell ref="OSP4:OSU4"/>
    <mergeCell ref="OQB4:OQG4"/>
    <mergeCell ref="OQH4:OQM4"/>
    <mergeCell ref="OQN4:OQS4"/>
    <mergeCell ref="OQT4:OQY4"/>
    <mergeCell ref="OQZ4:ORE4"/>
    <mergeCell ref="ORF4:ORK4"/>
    <mergeCell ref="OOR4:OOW4"/>
    <mergeCell ref="OOX4:OPC4"/>
    <mergeCell ref="OPD4:OPI4"/>
    <mergeCell ref="OPJ4:OPO4"/>
    <mergeCell ref="OPP4:OPU4"/>
    <mergeCell ref="OPV4:OQA4"/>
    <mergeCell ref="ONH4:ONM4"/>
    <mergeCell ref="ONN4:ONS4"/>
    <mergeCell ref="ONT4:ONY4"/>
    <mergeCell ref="ONZ4:OOE4"/>
    <mergeCell ref="OOF4:OOK4"/>
    <mergeCell ref="OOL4:OOQ4"/>
    <mergeCell ref="OLX4:OMC4"/>
    <mergeCell ref="OMD4:OMI4"/>
    <mergeCell ref="OMJ4:OMO4"/>
    <mergeCell ref="OMP4:OMU4"/>
    <mergeCell ref="OMV4:ONA4"/>
    <mergeCell ref="ONB4:ONG4"/>
    <mergeCell ref="OKN4:OKS4"/>
    <mergeCell ref="OKT4:OKY4"/>
    <mergeCell ref="OKZ4:OLE4"/>
    <mergeCell ref="OLF4:OLK4"/>
    <mergeCell ref="OLL4:OLQ4"/>
    <mergeCell ref="OLR4:OLW4"/>
    <mergeCell ref="OJD4:OJI4"/>
    <mergeCell ref="OJJ4:OJO4"/>
    <mergeCell ref="OJP4:OJU4"/>
    <mergeCell ref="OJV4:OKA4"/>
    <mergeCell ref="OKB4:OKG4"/>
    <mergeCell ref="OKH4:OKM4"/>
    <mergeCell ref="OHT4:OHY4"/>
    <mergeCell ref="OHZ4:OIE4"/>
    <mergeCell ref="OIF4:OIK4"/>
    <mergeCell ref="OIL4:OIQ4"/>
    <mergeCell ref="OIR4:OIW4"/>
    <mergeCell ref="OIX4:OJC4"/>
    <mergeCell ref="OGJ4:OGO4"/>
    <mergeCell ref="OGP4:OGU4"/>
    <mergeCell ref="OGV4:OHA4"/>
    <mergeCell ref="OHB4:OHG4"/>
    <mergeCell ref="OHH4:OHM4"/>
    <mergeCell ref="OHN4:OHS4"/>
    <mergeCell ref="OEZ4:OFE4"/>
    <mergeCell ref="OFF4:OFK4"/>
    <mergeCell ref="OFL4:OFQ4"/>
    <mergeCell ref="OFR4:OFW4"/>
    <mergeCell ref="OFX4:OGC4"/>
    <mergeCell ref="OGD4:OGI4"/>
    <mergeCell ref="ODP4:ODU4"/>
    <mergeCell ref="ODV4:OEA4"/>
    <mergeCell ref="OEB4:OEG4"/>
    <mergeCell ref="OEH4:OEM4"/>
    <mergeCell ref="OEN4:OES4"/>
    <mergeCell ref="OET4:OEY4"/>
    <mergeCell ref="OCF4:OCK4"/>
    <mergeCell ref="OCL4:OCQ4"/>
    <mergeCell ref="OCR4:OCW4"/>
    <mergeCell ref="OCX4:ODC4"/>
    <mergeCell ref="ODD4:ODI4"/>
    <mergeCell ref="ODJ4:ODO4"/>
    <mergeCell ref="OAV4:OBA4"/>
    <mergeCell ref="OBB4:OBG4"/>
    <mergeCell ref="OBH4:OBM4"/>
    <mergeCell ref="OBN4:OBS4"/>
    <mergeCell ref="OBT4:OBY4"/>
    <mergeCell ref="OBZ4:OCE4"/>
    <mergeCell ref="NZL4:NZQ4"/>
    <mergeCell ref="NZR4:NZW4"/>
    <mergeCell ref="NZX4:OAC4"/>
    <mergeCell ref="OAD4:OAI4"/>
    <mergeCell ref="OAJ4:OAO4"/>
    <mergeCell ref="OAP4:OAU4"/>
    <mergeCell ref="NYB4:NYG4"/>
    <mergeCell ref="NYH4:NYM4"/>
    <mergeCell ref="NYN4:NYS4"/>
    <mergeCell ref="NYT4:NYY4"/>
    <mergeCell ref="NYZ4:NZE4"/>
    <mergeCell ref="NZF4:NZK4"/>
    <mergeCell ref="NWR4:NWW4"/>
    <mergeCell ref="NWX4:NXC4"/>
    <mergeCell ref="NXD4:NXI4"/>
    <mergeCell ref="NXJ4:NXO4"/>
    <mergeCell ref="NXP4:NXU4"/>
    <mergeCell ref="NXV4:NYA4"/>
    <mergeCell ref="NVH4:NVM4"/>
    <mergeCell ref="NVN4:NVS4"/>
    <mergeCell ref="NVT4:NVY4"/>
    <mergeCell ref="NVZ4:NWE4"/>
    <mergeCell ref="NWF4:NWK4"/>
    <mergeCell ref="NWL4:NWQ4"/>
    <mergeCell ref="NTX4:NUC4"/>
    <mergeCell ref="NUD4:NUI4"/>
    <mergeCell ref="NUJ4:NUO4"/>
    <mergeCell ref="NUP4:NUU4"/>
    <mergeCell ref="NUV4:NVA4"/>
    <mergeCell ref="NVB4:NVG4"/>
    <mergeCell ref="NSN4:NSS4"/>
    <mergeCell ref="NST4:NSY4"/>
    <mergeCell ref="NSZ4:NTE4"/>
    <mergeCell ref="NTF4:NTK4"/>
    <mergeCell ref="NTL4:NTQ4"/>
    <mergeCell ref="NTR4:NTW4"/>
    <mergeCell ref="NRD4:NRI4"/>
    <mergeCell ref="NRJ4:NRO4"/>
    <mergeCell ref="NRP4:NRU4"/>
    <mergeCell ref="NRV4:NSA4"/>
    <mergeCell ref="NSB4:NSG4"/>
    <mergeCell ref="NSH4:NSM4"/>
    <mergeCell ref="NPT4:NPY4"/>
    <mergeCell ref="NPZ4:NQE4"/>
    <mergeCell ref="NQF4:NQK4"/>
    <mergeCell ref="NQL4:NQQ4"/>
    <mergeCell ref="NQR4:NQW4"/>
    <mergeCell ref="NQX4:NRC4"/>
    <mergeCell ref="NOJ4:NOO4"/>
    <mergeCell ref="NOP4:NOU4"/>
    <mergeCell ref="NOV4:NPA4"/>
    <mergeCell ref="NPB4:NPG4"/>
    <mergeCell ref="NPH4:NPM4"/>
    <mergeCell ref="NPN4:NPS4"/>
    <mergeCell ref="NMZ4:NNE4"/>
    <mergeCell ref="NNF4:NNK4"/>
    <mergeCell ref="NNL4:NNQ4"/>
    <mergeCell ref="NNR4:NNW4"/>
    <mergeCell ref="NNX4:NOC4"/>
    <mergeCell ref="NOD4:NOI4"/>
    <mergeCell ref="NLP4:NLU4"/>
    <mergeCell ref="NLV4:NMA4"/>
    <mergeCell ref="NMB4:NMG4"/>
    <mergeCell ref="NMH4:NMM4"/>
    <mergeCell ref="NMN4:NMS4"/>
    <mergeCell ref="NMT4:NMY4"/>
    <mergeCell ref="NKF4:NKK4"/>
    <mergeCell ref="NKL4:NKQ4"/>
    <mergeCell ref="NKR4:NKW4"/>
    <mergeCell ref="NKX4:NLC4"/>
    <mergeCell ref="NLD4:NLI4"/>
    <mergeCell ref="NLJ4:NLO4"/>
    <mergeCell ref="NIV4:NJA4"/>
    <mergeCell ref="NJB4:NJG4"/>
    <mergeCell ref="NJH4:NJM4"/>
    <mergeCell ref="NJN4:NJS4"/>
    <mergeCell ref="NJT4:NJY4"/>
    <mergeCell ref="NJZ4:NKE4"/>
    <mergeCell ref="NHL4:NHQ4"/>
    <mergeCell ref="NHR4:NHW4"/>
    <mergeCell ref="NHX4:NIC4"/>
    <mergeCell ref="NID4:NII4"/>
    <mergeCell ref="NIJ4:NIO4"/>
    <mergeCell ref="NIP4:NIU4"/>
    <mergeCell ref="NGB4:NGG4"/>
    <mergeCell ref="NGH4:NGM4"/>
    <mergeCell ref="NGN4:NGS4"/>
    <mergeCell ref="NGT4:NGY4"/>
    <mergeCell ref="NGZ4:NHE4"/>
    <mergeCell ref="NHF4:NHK4"/>
    <mergeCell ref="NER4:NEW4"/>
    <mergeCell ref="NEX4:NFC4"/>
    <mergeCell ref="NFD4:NFI4"/>
    <mergeCell ref="NFJ4:NFO4"/>
    <mergeCell ref="NFP4:NFU4"/>
    <mergeCell ref="NFV4:NGA4"/>
    <mergeCell ref="NDH4:NDM4"/>
    <mergeCell ref="NDN4:NDS4"/>
    <mergeCell ref="NDT4:NDY4"/>
    <mergeCell ref="NDZ4:NEE4"/>
    <mergeCell ref="NEF4:NEK4"/>
    <mergeCell ref="NEL4:NEQ4"/>
    <mergeCell ref="NBX4:NCC4"/>
    <mergeCell ref="NCD4:NCI4"/>
    <mergeCell ref="NCJ4:NCO4"/>
    <mergeCell ref="NCP4:NCU4"/>
    <mergeCell ref="NCV4:NDA4"/>
    <mergeCell ref="NDB4:NDG4"/>
    <mergeCell ref="NAN4:NAS4"/>
    <mergeCell ref="NAT4:NAY4"/>
    <mergeCell ref="NAZ4:NBE4"/>
    <mergeCell ref="NBF4:NBK4"/>
    <mergeCell ref="NBL4:NBQ4"/>
    <mergeCell ref="NBR4:NBW4"/>
    <mergeCell ref="MZD4:MZI4"/>
    <mergeCell ref="MZJ4:MZO4"/>
    <mergeCell ref="MZP4:MZU4"/>
    <mergeCell ref="MZV4:NAA4"/>
    <mergeCell ref="NAB4:NAG4"/>
    <mergeCell ref="NAH4:NAM4"/>
    <mergeCell ref="MXT4:MXY4"/>
    <mergeCell ref="MXZ4:MYE4"/>
    <mergeCell ref="MYF4:MYK4"/>
    <mergeCell ref="MYL4:MYQ4"/>
    <mergeCell ref="MYR4:MYW4"/>
    <mergeCell ref="MYX4:MZC4"/>
    <mergeCell ref="MWJ4:MWO4"/>
    <mergeCell ref="MWP4:MWU4"/>
    <mergeCell ref="MWV4:MXA4"/>
    <mergeCell ref="MXB4:MXG4"/>
    <mergeCell ref="MXH4:MXM4"/>
    <mergeCell ref="MXN4:MXS4"/>
    <mergeCell ref="MUZ4:MVE4"/>
    <mergeCell ref="MVF4:MVK4"/>
    <mergeCell ref="MVL4:MVQ4"/>
    <mergeCell ref="MVR4:MVW4"/>
    <mergeCell ref="MVX4:MWC4"/>
    <mergeCell ref="MWD4:MWI4"/>
    <mergeCell ref="MTP4:MTU4"/>
    <mergeCell ref="MTV4:MUA4"/>
    <mergeCell ref="MUB4:MUG4"/>
    <mergeCell ref="MUH4:MUM4"/>
    <mergeCell ref="MUN4:MUS4"/>
    <mergeCell ref="MUT4:MUY4"/>
    <mergeCell ref="MSF4:MSK4"/>
    <mergeCell ref="MSL4:MSQ4"/>
    <mergeCell ref="MSR4:MSW4"/>
    <mergeCell ref="MSX4:MTC4"/>
    <mergeCell ref="MTD4:MTI4"/>
    <mergeCell ref="MTJ4:MTO4"/>
    <mergeCell ref="MQV4:MRA4"/>
    <mergeCell ref="MRB4:MRG4"/>
    <mergeCell ref="MRH4:MRM4"/>
    <mergeCell ref="MRN4:MRS4"/>
    <mergeCell ref="MRT4:MRY4"/>
    <mergeCell ref="MRZ4:MSE4"/>
    <mergeCell ref="MPL4:MPQ4"/>
    <mergeCell ref="MPR4:MPW4"/>
    <mergeCell ref="MPX4:MQC4"/>
    <mergeCell ref="MQD4:MQI4"/>
    <mergeCell ref="MQJ4:MQO4"/>
    <mergeCell ref="MQP4:MQU4"/>
    <mergeCell ref="MOB4:MOG4"/>
    <mergeCell ref="MOH4:MOM4"/>
    <mergeCell ref="MON4:MOS4"/>
    <mergeCell ref="MOT4:MOY4"/>
    <mergeCell ref="MOZ4:MPE4"/>
    <mergeCell ref="MPF4:MPK4"/>
    <mergeCell ref="MMR4:MMW4"/>
    <mergeCell ref="MMX4:MNC4"/>
    <mergeCell ref="MND4:MNI4"/>
    <mergeCell ref="MNJ4:MNO4"/>
    <mergeCell ref="MNP4:MNU4"/>
    <mergeCell ref="MNV4:MOA4"/>
    <mergeCell ref="MLH4:MLM4"/>
    <mergeCell ref="MLN4:MLS4"/>
    <mergeCell ref="MLT4:MLY4"/>
    <mergeCell ref="MLZ4:MME4"/>
    <mergeCell ref="MMF4:MMK4"/>
    <mergeCell ref="MML4:MMQ4"/>
    <mergeCell ref="MJX4:MKC4"/>
    <mergeCell ref="MKD4:MKI4"/>
    <mergeCell ref="MKJ4:MKO4"/>
    <mergeCell ref="MKP4:MKU4"/>
    <mergeCell ref="MKV4:MLA4"/>
    <mergeCell ref="MLB4:MLG4"/>
    <mergeCell ref="MIN4:MIS4"/>
    <mergeCell ref="MIT4:MIY4"/>
    <mergeCell ref="MIZ4:MJE4"/>
    <mergeCell ref="MJF4:MJK4"/>
    <mergeCell ref="MJL4:MJQ4"/>
    <mergeCell ref="MJR4:MJW4"/>
    <mergeCell ref="MHD4:MHI4"/>
    <mergeCell ref="MHJ4:MHO4"/>
    <mergeCell ref="MHP4:MHU4"/>
    <mergeCell ref="MHV4:MIA4"/>
    <mergeCell ref="MIB4:MIG4"/>
    <mergeCell ref="MIH4:MIM4"/>
    <mergeCell ref="MFT4:MFY4"/>
    <mergeCell ref="MFZ4:MGE4"/>
    <mergeCell ref="MGF4:MGK4"/>
    <mergeCell ref="MGL4:MGQ4"/>
    <mergeCell ref="MGR4:MGW4"/>
    <mergeCell ref="MGX4:MHC4"/>
    <mergeCell ref="MEJ4:MEO4"/>
    <mergeCell ref="MEP4:MEU4"/>
    <mergeCell ref="MEV4:MFA4"/>
    <mergeCell ref="MFB4:MFG4"/>
    <mergeCell ref="MFH4:MFM4"/>
    <mergeCell ref="MFN4:MFS4"/>
    <mergeCell ref="MCZ4:MDE4"/>
    <mergeCell ref="MDF4:MDK4"/>
    <mergeCell ref="MDL4:MDQ4"/>
    <mergeCell ref="MDR4:MDW4"/>
    <mergeCell ref="MDX4:MEC4"/>
    <mergeCell ref="MED4:MEI4"/>
    <mergeCell ref="MBP4:MBU4"/>
    <mergeCell ref="MBV4:MCA4"/>
    <mergeCell ref="MCB4:MCG4"/>
    <mergeCell ref="MCH4:MCM4"/>
    <mergeCell ref="MCN4:MCS4"/>
    <mergeCell ref="MCT4:MCY4"/>
    <mergeCell ref="MAF4:MAK4"/>
    <mergeCell ref="MAL4:MAQ4"/>
    <mergeCell ref="MAR4:MAW4"/>
    <mergeCell ref="MAX4:MBC4"/>
    <mergeCell ref="MBD4:MBI4"/>
    <mergeCell ref="MBJ4:MBO4"/>
    <mergeCell ref="LYV4:LZA4"/>
    <mergeCell ref="LZB4:LZG4"/>
    <mergeCell ref="LZH4:LZM4"/>
    <mergeCell ref="LZN4:LZS4"/>
    <mergeCell ref="LZT4:LZY4"/>
    <mergeCell ref="LZZ4:MAE4"/>
    <mergeCell ref="LXL4:LXQ4"/>
    <mergeCell ref="LXR4:LXW4"/>
    <mergeCell ref="LXX4:LYC4"/>
    <mergeCell ref="LYD4:LYI4"/>
    <mergeCell ref="LYJ4:LYO4"/>
    <mergeCell ref="LYP4:LYU4"/>
    <mergeCell ref="LWB4:LWG4"/>
    <mergeCell ref="LWH4:LWM4"/>
    <mergeCell ref="LWN4:LWS4"/>
    <mergeCell ref="LWT4:LWY4"/>
    <mergeCell ref="LWZ4:LXE4"/>
    <mergeCell ref="LXF4:LXK4"/>
    <mergeCell ref="LUR4:LUW4"/>
    <mergeCell ref="LUX4:LVC4"/>
    <mergeCell ref="LVD4:LVI4"/>
    <mergeCell ref="LVJ4:LVO4"/>
    <mergeCell ref="LVP4:LVU4"/>
    <mergeCell ref="LVV4:LWA4"/>
    <mergeCell ref="LTH4:LTM4"/>
    <mergeCell ref="LTN4:LTS4"/>
    <mergeCell ref="LTT4:LTY4"/>
    <mergeCell ref="LTZ4:LUE4"/>
    <mergeCell ref="LUF4:LUK4"/>
    <mergeCell ref="LUL4:LUQ4"/>
    <mergeCell ref="LRX4:LSC4"/>
    <mergeCell ref="LSD4:LSI4"/>
    <mergeCell ref="LSJ4:LSO4"/>
    <mergeCell ref="LSP4:LSU4"/>
    <mergeCell ref="LSV4:LTA4"/>
    <mergeCell ref="LTB4:LTG4"/>
    <mergeCell ref="LQN4:LQS4"/>
    <mergeCell ref="LQT4:LQY4"/>
    <mergeCell ref="LQZ4:LRE4"/>
    <mergeCell ref="LRF4:LRK4"/>
    <mergeCell ref="LRL4:LRQ4"/>
    <mergeCell ref="LRR4:LRW4"/>
    <mergeCell ref="LPD4:LPI4"/>
    <mergeCell ref="LPJ4:LPO4"/>
    <mergeCell ref="LPP4:LPU4"/>
    <mergeCell ref="LPV4:LQA4"/>
    <mergeCell ref="LQB4:LQG4"/>
    <mergeCell ref="LQH4:LQM4"/>
    <mergeCell ref="LNT4:LNY4"/>
    <mergeCell ref="LNZ4:LOE4"/>
    <mergeCell ref="LOF4:LOK4"/>
    <mergeCell ref="LOL4:LOQ4"/>
    <mergeCell ref="LOR4:LOW4"/>
    <mergeCell ref="LOX4:LPC4"/>
    <mergeCell ref="LMJ4:LMO4"/>
    <mergeCell ref="LMP4:LMU4"/>
    <mergeCell ref="LMV4:LNA4"/>
    <mergeCell ref="LNB4:LNG4"/>
    <mergeCell ref="LNH4:LNM4"/>
    <mergeCell ref="LNN4:LNS4"/>
    <mergeCell ref="LKZ4:LLE4"/>
    <mergeCell ref="LLF4:LLK4"/>
    <mergeCell ref="LLL4:LLQ4"/>
    <mergeCell ref="LLR4:LLW4"/>
    <mergeCell ref="LLX4:LMC4"/>
    <mergeCell ref="LMD4:LMI4"/>
    <mergeCell ref="LJP4:LJU4"/>
    <mergeCell ref="LJV4:LKA4"/>
    <mergeCell ref="LKB4:LKG4"/>
    <mergeCell ref="LKH4:LKM4"/>
    <mergeCell ref="LKN4:LKS4"/>
    <mergeCell ref="LKT4:LKY4"/>
    <mergeCell ref="LIF4:LIK4"/>
    <mergeCell ref="LIL4:LIQ4"/>
    <mergeCell ref="LIR4:LIW4"/>
    <mergeCell ref="LIX4:LJC4"/>
    <mergeCell ref="LJD4:LJI4"/>
    <mergeCell ref="LJJ4:LJO4"/>
    <mergeCell ref="LGV4:LHA4"/>
    <mergeCell ref="LHB4:LHG4"/>
    <mergeCell ref="LHH4:LHM4"/>
    <mergeCell ref="LHN4:LHS4"/>
    <mergeCell ref="LHT4:LHY4"/>
    <mergeCell ref="LHZ4:LIE4"/>
    <mergeCell ref="LFL4:LFQ4"/>
    <mergeCell ref="LFR4:LFW4"/>
    <mergeCell ref="LFX4:LGC4"/>
    <mergeCell ref="LGD4:LGI4"/>
    <mergeCell ref="LGJ4:LGO4"/>
    <mergeCell ref="LGP4:LGU4"/>
    <mergeCell ref="LEB4:LEG4"/>
    <mergeCell ref="LEH4:LEM4"/>
    <mergeCell ref="LEN4:LES4"/>
    <mergeCell ref="LET4:LEY4"/>
    <mergeCell ref="LEZ4:LFE4"/>
    <mergeCell ref="LFF4:LFK4"/>
    <mergeCell ref="LCR4:LCW4"/>
    <mergeCell ref="LCX4:LDC4"/>
    <mergeCell ref="LDD4:LDI4"/>
    <mergeCell ref="LDJ4:LDO4"/>
    <mergeCell ref="LDP4:LDU4"/>
    <mergeCell ref="LDV4:LEA4"/>
    <mergeCell ref="LBH4:LBM4"/>
    <mergeCell ref="LBN4:LBS4"/>
    <mergeCell ref="LBT4:LBY4"/>
    <mergeCell ref="LBZ4:LCE4"/>
    <mergeCell ref="LCF4:LCK4"/>
    <mergeCell ref="LCL4:LCQ4"/>
    <mergeCell ref="KZX4:LAC4"/>
    <mergeCell ref="LAD4:LAI4"/>
    <mergeCell ref="LAJ4:LAO4"/>
    <mergeCell ref="LAP4:LAU4"/>
    <mergeCell ref="LAV4:LBA4"/>
    <mergeCell ref="LBB4:LBG4"/>
    <mergeCell ref="KYN4:KYS4"/>
    <mergeCell ref="KYT4:KYY4"/>
    <mergeCell ref="KYZ4:KZE4"/>
    <mergeCell ref="KZF4:KZK4"/>
    <mergeCell ref="KZL4:KZQ4"/>
    <mergeCell ref="KZR4:KZW4"/>
    <mergeCell ref="KXD4:KXI4"/>
    <mergeCell ref="KXJ4:KXO4"/>
    <mergeCell ref="KXP4:KXU4"/>
    <mergeCell ref="KXV4:KYA4"/>
    <mergeCell ref="KYB4:KYG4"/>
    <mergeCell ref="KYH4:KYM4"/>
    <mergeCell ref="KVT4:KVY4"/>
    <mergeCell ref="KVZ4:KWE4"/>
    <mergeCell ref="KWF4:KWK4"/>
    <mergeCell ref="KWL4:KWQ4"/>
    <mergeCell ref="KWR4:KWW4"/>
    <mergeCell ref="KWX4:KXC4"/>
    <mergeCell ref="KUJ4:KUO4"/>
    <mergeCell ref="KUP4:KUU4"/>
    <mergeCell ref="KUV4:KVA4"/>
    <mergeCell ref="KVB4:KVG4"/>
    <mergeCell ref="KVH4:KVM4"/>
    <mergeCell ref="KVN4:KVS4"/>
    <mergeCell ref="KSZ4:KTE4"/>
    <mergeCell ref="KTF4:KTK4"/>
    <mergeCell ref="KTL4:KTQ4"/>
    <mergeCell ref="KTR4:KTW4"/>
    <mergeCell ref="KTX4:KUC4"/>
    <mergeCell ref="KUD4:KUI4"/>
    <mergeCell ref="KRP4:KRU4"/>
    <mergeCell ref="KRV4:KSA4"/>
    <mergeCell ref="KSB4:KSG4"/>
    <mergeCell ref="KSH4:KSM4"/>
    <mergeCell ref="KSN4:KSS4"/>
    <mergeCell ref="KST4:KSY4"/>
    <mergeCell ref="KQF4:KQK4"/>
    <mergeCell ref="KQL4:KQQ4"/>
    <mergeCell ref="KQR4:KQW4"/>
    <mergeCell ref="KQX4:KRC4"/>
    <mergeCell ref="KRD4:KRI4"/>
    <mergeCell ref="KRJ4:KRO4"/>
    <mergeCell ref="KOV4:KPA4"/>
    <mergeCell ref="KPB4:KPG4"/>
    <mergeCell ref="KPH4:KPM4"/>
    <mergeCell ref="KPN4:KPS4"/>
    <mergeCell ref="KPT4:KPY4"/>
    <mergeCell ref="KPZ4:KQE4"/>
    <mergeCell ref="KNL4:KNQ4"/>
    <mergeCell ref="KNR4:KNW4"/>
    <mergeCell ref="KNX4:KOC4"/>
    <mergeCell ref="KOD4:KOI4"/>
    <mergeCell ref="KOJ4:KOO4"/>
    <mergeCell ref="KOP4:KOU4"/>
    <mergeCell ref="KMB4:KMG4"/>
    <mergeCell ref="KMH4:KMM4"/>
    <mergeCell ref="KMN4:KMS4"/>
    <mergeCell ref="KMT4:KMY4"/>
    <mergeCell ref="KMZ4:KNE4"/>
    <mergeCell ref="KNF4:KNK4"/>
    <mergeCell ref="KKR4:KKW4"/>
    <mergeCell ref="KKX4:KLC4"/>
    <mergeCell ref="KLD4:KLI4"/>
    <mergeCell ref="KLJ4:KLO4"/>
    <mergeCell ref="KLP4:KLU4"/>
    <mergeCell ref="KLV4:KMA4"/>
    <mergeCell ref="KJH4:KJM4"/>
    <mergeCell ref="KJN4:KJS4"/>
    <mergeCell ref="KJT4:KJY4"/>
    <mergeCell ref="KJZ4:KKE4"/>
    <mergeCell ref="KKF4:KKK4"/>
    <mergeCell ref="KKL4:KKQ4"/>
    <mergeCell ref="KHX4:KIC4"/>
    <mergeCell ref="KID4:KII4"/>
    <mergeCell ref="KIJ4:KIO4"/>
    <mergeCell ref="KIP4:KIU4"/>
    <mergeCell ref="KIV4:KJA4"/>
    <mergeCell ref="KJB4:KJG4"/>
    <mergeCell ref="KGN4:KGS4"/>
    <mergeCell ref="KGT4:KGY4"/>
    <mergeCell ref="KGZ4:KHE4"/>
    <mergeCell ref="KHF4:KHK4"/>
    <mergeCell ref="KHL4:KHQ4"/>
    <mergeCell ref="KHR4:KHW4"/>
    <mergeCell ref="KFD4:KFI4"/>
    <mergeCell ref="KFJ4:KFO4"/>
    <mergeCell ref="KFP4:KFU4"/>
    <mergeCell ref="KFV4:KGA4"/>
    <mergeCell ref="KGB4:KGG4"/>
    <mergeCell ref="KGH4:KGM4"/>
    <mergeCell ref="KDT4:KDY4"/>
    <mergeCell ref="KDZ4:KEE4"/>
    <mergeCell ref="KEF4:KEK4"/>
    <mergeCell ref="KEL4:KEQ4"/>
    <mergeCell ref="KER4:KEW4"/>
    <mergeCell ref="KEX4:KFC4"/>
    <mergeCell ref="KCJ4:KCO4"/>
    <mergeCell ref="KCP4:KCU4"/>
    <mergeCell ref="KCV4:KDA4"/>
    <mergeCell ref="KDB4:KDG4"/>
    <mergeCell ref="KDH4:KDM4"/>
    <mergeCell ref="KDN4:KDS4"/>
    <mergeCell ref="KAZ4:KBE4"/>
    <mergeCell ref="KBF4:KBK4"/>
    <mergeCell ref="KBL4:KBQ4"/>
    <mergeCell ref="KBR4:KBW4"/>
    <mergeCell ref="KBX4:KCC4"/>
    <mergeCell ref="KCD4:KCI4"/>
    <mergeCell ref="JZP4:JZU4"/>
    <mergeCell ref="JZV4:KAA4"/>
    <mergeCell ref="KAB4:KAG4"/>
    <mergeCell ref="KAH4:KAM4"/>
    <mergeCell ref="KAN4:KAS4"/>
    <mergeCell ref="KAT4:KAY4"/>
    <mergeCell ref="JYF4:JYK4"/>
    <mergeCell ref="JYL4:JYQ4"/>
    <mergeCell ref="JYR4:JYW4"/>
    <mergeCell ref="JYX4:JZC4"/>
    <mergeCell ref="JZD4:JZI4"/>
    <mergeCell ref="JZJ4:JZO4"/>
    <mergeCell ref="JWV4:JXA4"/>
    <mergeCell ref="JXB4:JXG4"/>
    <mergeCell ref="JXH4:JXM4"/>
    <mergeCell ref="JXN4:JXS4"/>
    <mergeCell ref="JXT4:JXY4"/>
    <mergeCell ref="JXZ4:JYE4"/>
    <mergeCell ref="JVL4:JVQ4"/>
    <mergeCell ref="JVR4:JVW4"/>
    <mergeCell ref="JVX4:JWC4"/>
    <mergeCell ref="JWD4:JWI4"/>
    <mergeCell ref="JWJ4:JWO4"/>
    <mergeCell ref="JWP4:JWU4"/>
    <mergeCell ref="JUB4:JUG4"/>
    <mergeCell ref="JUH4:JUM4"/>
    <mergeCell ref="JUN4:JUS4"/>
    <mergeCell ref="JUT4:JUY4"/>
    <mergeCell ref="JUZ4:JVE4"/>
    <mergeCell ref="JVF4:JVK4"/>
    <mergeCell ref="JSR4:JSW4"/>
    <mergeCell ref="JSX4:JTC4"/>
    <mergeCell ref="JTD4:JTI4"/>
    <mergeCell ref="JTJ4:JTO4"/>
    <mergeCell ref="JTP4:JTU4"/>
    <mergeCell ref="JTV4:JUA4"/>
    <mergeCell ref="JRH4:JRM4"/>
    <mergeCell ref="JRN4:JRS4"/>
    <mergeCell ref="JRT4:JRY4"/>
    <mergeCell ref="JRZ4:JSE4"/>
    <mergeCell ref="JSF4:JSK4"/>
    <mergeCell ref="JSL4:JSQ4"/>
    <mergeCell ref="JPX4:JQC4"/>
    <mergeCell ref="JQD4:JQI4"/>
    <mergeCell ref="JQJ4:JQO4"/>
    <mergeCell ref="JQP4:JQU4"/>
    <mergeCell ref="JQV4:JRA4"/>
    <mergeCell ref="JRB4:JRG4"/>
    <mergeCell ref="JON4:JOS4"/>
    <mergeCell ref="JOT4:JOY4"/>
    <mergeCell ref="JOZ4:JPE4"/>
    <mergeCell ref="JPF4:JPK4"/>
    <mergeCell ref="JPL4:JPQ4"/>
    <mergeCell ref="JPR4:JPW4"/>
    <mergeCell ref="JND4:JNI4"/>
    <mergeCell ref="JNJ4:JNO4"/>
    <mergeCell ref="JNP4:JNU4"/>
    <mergeCell ref="JNV4:JOA4"/>
    <mergeCell ref="JOB4:JOG4"/>
    <mergeCell ref="JOH4:JOM4"/>
    <mergeCell ref="JLT4:JLY4"/>
    <mergeCell ref="JLZ4:JME4"/>
    <mergeCell ref="JMF4:JMK4"/>
    <mergeCell ref="JML4:JMQ4"/>
    <mergeCell ref="JMR4:JMW4"/>
    <mergeCell ref="JMX4:JNC4"/>
    <mergeCell ref="JKJ4:JKO4"/>
    <mergeCell ref="JKP4:JKU4"/>
    <mergeCell ref="JKV4:JLA4"/>
    <mergeCell ref="JLB4:JLG4"/>
    <mergeCell ref="JLH4:JLM4"/>
    <mergeCell ref="JLN4:JLS4"/>
    <mergeCell ref="JIZ4:JJE4"/>
    <mergeCell ref="JJF4:JJK4"/>
    <mergeCell ref="JJL4:JJQ4"/>
    <mergeCell ref="JJR4:JJW4"/>
    <mergeCell ref="JJX4:JKC4"/>
    <mergeCell ref="JKD4:JKI4"/>
    <mergeCell ref="JHP4:JHU4"/>
    <mergeCell ref="JHV4:JIA4"/>
    <mergeCell ref="JIB4:JIG4"/>
    <mergeCell ref="JIH4:JIM4"/>
    <mergeCell ref="JIN4:JIS4"/>
    <mergeCell ref="JIT4:JIY4"/>
    <mergeCell ref="JGF4:JGK4"/>
    <mergeCell ref="JGL4:JGQ4"/>
    <mergeCell ref="JGR4:JGW4"/>
    <mergeCell ref="JGX4:JHC4"/>
    <mergeCell ref="JHD4:JHI4"/>
    <mergeCell ref="JHJ4:JHO4"/>
    <mergeCell ref="JEV4:JFA4"/>
    <mergeCell ref="JFB4:JFG4"/>
    <mergeCell ref="JFH4:JFM4"/>
    <mergeCell ref="JFN4:JFS4"/>
    <mergeCell ref="JFT4:JFY4"/>
    <mergeCell ref="JFZ4:JGE4"/>
    <mergeCell ref="JDL4:JDQ4"/>
    <mergeCell ref="JDR4:JDW4"/>
    <mergeCell ref="JDX4:JEC4"/>
    <mergeCell ref="JED4:JEI4"/>
    <mergeCell ref="JEJ4:JEO4"/>
    <mergeCell ref="JEP4:JEU4"/>
    <mergeCell ref="JCB4:JCG4"/>
    <mergeCell ref="JCH4:JCM4"/>
    <mergeCell ref="JCN4:JCS4"/>
    <mergeCell ref="JCT4:JCY4"/>
    <mergeCell ref="JCZ4:JDE4"/>
    <mergeCell ref="JDF4:JDK4"/>
    <mergeCell ref="JAR4:JAW4"/>
    <mergeCell ref="JAX4:JBC4"/>
    <mergeCell ref="JBD4:JBI4"/>
    <mergeCell ref="JBJ4:JBO4"/>
    <mergeCell ref="JBP4:JBU4"/>
    <mergeCell ref="JBV4:JCA4"/>
    <mergeCell ref="IZH4:IZM4"/>
    <mergeCell ref="IZN4:IZS4"/>
    <mergeCell ref="IZT4:IZY4"/>
    <mergeCell ref="IZZ4:JAE4"/>
    <mergeCell ref="JAF4:JAK4"/>
    <mergeCell ref="JAL4:JAQ4"/>
    <mergeCell ref="IXX4:IYC4"/>
    <mergeCell ref="IYD4:IYI4"/>
    <mergeCell ref="IYJ4:IYO4"/>
    <mergeCell ref="IYP4:IYU4"/>
    <mergeCell ref="IYV4:IZA4"/>
    <mergeCell ref="IZB4:IZG4"/>
    <mergeCell ref="IWN4:IWS4"/>
    <mergeCell ref="IWT4:IWY4"/>
    <mergeCell ref="IWZ4:IXE4"/>
    <mergeCell ref="IXF4:IXK4"/>
    <mergeCell ref="IXL4:IXQ4"/>
    <mergeCell ref="IXR4:IXW4"/>
    <mergeCell ref="IVD4:IVI4"/>
    <mergeCell ref="IVJ4:IVO4"/>
    <mergeCell ref="IVP4:IVU4"/>
    <mergeCell ref="IVV4:IWA4"/>
    <mergeCell ref="IWB4:IWG4"/>
    <mergeCell ref="IWH4:IWM4"/>
    <mergeCell ref="ITT4:ITY4"/>
    <mergeCell ref="ITZ4:IUE4"/>
    <mergeCell ref="IUF4:IUK4"/>
    <mergeCell ref="IUL4:IUQ4"/>
    <mergeCell ref="IUR4:IUW4"/>
    <mergeCell ref="IUX4:IVC4"/>
    <mergeCell ref="ISJ4:ISO4"/>
    <mergeCell ref="ISP4:ISU4"/>
    <mergeCell ref="ISV4:ITA4"/>
    <mergeCell ref="ITB4:ITG4"/>
    <mergeCell ref="ITH4:ITM4"/>
    <mergeCell ref="ITN4:ITS4"/>
    <mergeCell ref="IQZ4:IRE4"/>
    <mergeCell ref="IRF4:IRK4"/>
    <mergeCell ref="IRL4:IRQ4"/>
    <mergeCell ref="IRR4:IRW4"/>
    <mergeCell ref="IRX4:ISC4"/>
    <mergeCell ref="ISD4:ISI4"/>
    <mergeCell ref="IPP4:IPU4"/>
    <mergeCell ref="IPV4:IQA4"/>
    <mergeCell ref="IQB4:IQG4"/>
    <mergeCell ref="IQH4:IQM4"/>
    <mergeCell ref="IQN4:IQS4"/>
    <mergeCell ref="IQT4:IQY4"/>
    <mergeCell ref="IOF4:IOK4"/>
    <mergeCell ref="IOL4:IOQ4"/>
    <mergeCell ref="IOR4:IOW4"/>
    <mergeCell ref="IOX4:IPC4"/>
    <mergeCell ref="IPD4:IPI4"/>
    <mergeCell ref="IPJ4:IPO4"/>
    <mergeCell ref="IMV4:INA4"/>
    <mergeCell ref="INB4:ING4"/>
    <mergeCell ref="INH4:INM4"/>
    <mergeCell ref="INN4:INS4"/>
    <mergeCell ref="INT4:INY4"/>
    <mergeCell ref="INZ4:IOE4"/>
    <mergeCell ref="ILL4:ILQ4"/>
    <mergeCell ref="ILR4:ILW4"/>
    <mergeCell ref="ILX4:IMC4"/>
    <mergeCell ref="IMD4:IMI4"/>
    <mergeCell ref="IMJ4:IMO4"/>
    <mergeCell ref="IMP4:IMU4"/>
    <mergeCell ref="IKB4:IKG4"/>
    <mergeCell ref="IKH4:IKM4"/>
    <mergeCell ref="IKN4:IKS4"/>
    <mergeCell ref="IKT4:IKY4"/>
    <mergeCell ref="IKZ4:ILE4"/>
    <mergeCell ref="ILF4:ILK4"/>
    <mergeCell ref="IIR4:IIW4"/>
    <mergeCell ref="IIX4:IJC4"/>
    <mergeCell ref="IJD4:IJI4"/>
    <mergeCell ref="IJJ4:IJO4"/>
    <mergeCell ref="IJP4:IJU4"/>
    <mergeCell ref="IJV4:IKA4"/>
    <mergeCell ref="IHH4:IHM4"/>
    <mergeCell ref="IHN4:IHS4"/>
    <mergeCell ref="IHT4:IHY4"/>
    <mergeCell ref="IHZ4:IIE4"/>
    <mergeCell ref="IIF4:IIK4"/>
    <mergeCell ref="IIL4:IIQ4"/>
    <mergeCell ref="IFX4:IGC4"/>
    <mergeCell ref="IGD4:IGI4"/>
    <mergeCell ref="IGJ4:IGO4"/>
    <mergeCell ref="IGP4:IGU4"/>
    <mergeCell ref="IGV4:IHA4"/>
    <mergeCell ref="IHB4:IHG4"/>
    <mergeCell ref="IEN4:IES4"/>
    <mergeCell ref="IET4:IEY4"/>
    <mergeCell ref="IEZ4:IFE4"/>
    <mergeCell ref="IFF4:IFK4"/>
    <mergeCell ref="IFL4:IFQ4"/>
    <mergeCell ref="IFR4:IFW4"/>
    <mergeCell ref="IDD4:IDI4"/>
    <mergeCell ref="IDJ4:IDO4"/>
    <mergeCell ref="IDP4:IDU4"/>
    <mergeCell ref="IDV4:IEA4"/>
    <mergeCell ref="IEB4:IEG4"/>
    <mergeCell ref="IEH4:IEM4"/>
    <mergeCell ref="IBT4:IBY4"/>
    <mergeCell ref="IBZ4:ICE4"/>
    <mergeCell ref="ICF4:ICK4"/>
    <mergeCell ref="ICL4:ICQ4"/>
    <mergeCell ref="ICR4:ICW4"/>
    <mergeCell ref="ICX4:IDC4"/>
    <mergeCell ref="IAJ4:IAO4"/>
    <mergeCell ref="IAP4:IAU4"/>
    <mergeCell ref="IAV4:IBA4"/>
    <mergeCell ref="IBB4:IBG4"/>
    <mergeCell ref="IBH4:IBM4"/>
    <mergeCell ref="IBN4:IBS4"/>
    <mergeCell ref="HYZ4:HZE4"/>
    <mergeCell ref="HZF4:HZK4"/>
    <mergeCell ref="HZL4:HZQ4"/>
    <mergeCell ref="HZR4:HZW4"/>
    <mergeCell ref="HZX4:IAC4"/>
    <mergeCell ref="IAD4:IAI4"/>
    <mergeCell ref="HXP4:HXU4"/>
    <mergeCell ref="HXV4:HYA4"/>
    <mergeCell ref="HYB4:HYG4"/>
    <mergeCell ref="HYH4:HYM4"/>
    <mergeCell ref="HYN4:HYS4"/>
    <mergeCell ref="HYT4:HYY4"/>
    <mergeCell ref="HWF4:HWK4"/>
    <mergeCell ref="HWL4:HWQ4"/>
    <mergeCell ref="HWR4:HWW4"/>
    <mergeCell ref="HWX4:HXC4"/>
    <mergeCell ref="HXD4:HXI4"/>
    <mergeCell ref="HXJ4:HXO4"/>
    <mergeCell ref="HUV4:HVA4"/>
    <mergeCell ref="HVB4:HVG4"/>
    <mergeCell ref="HVH4:HVM4"/>
    <mergeCell ref="HVN4:HVS4"/>
    <mergeCell ref="HVT4:HVY4"/>
    <mergeCell ref="HVZ4:HWE4"/>
    <mergeCell ref="HTL4:HTQ4"/>
    <mergeCell ref="HTR4:HTW4"/>
    <mergeCell ref="HTX4:HUC4"/>
    <mergeCell ref="HUD4:HUI4"/>
    <mergeCell ref="HUJ4:HUO4"/>
    <mergeCell ref="HUP4:HUU4"/>
    <mergeCell ref="HSB4:HSG4"/>
    <mergeCell ref="HSH4:HSM4"/>
    <mergeCell ref="HSN4:HSS4"/>
    <mergeCell ref="HST4:HSY4"/>
    <mergeCell ref="HSZ4:HTE4"/>
    <mergeCell ref="HTF4:HTK4"/>
    <mergeCell ref="HQR4:HQW4"/>
    <mergeCell ref="HQX4:HRC4"/>
    <mergeCell ref="HRD4:HRI4"/>
    <mergeCell ref="HRJ4:HRO4"/>
    <mergeCell ref="HRP4:HRU4"/>
    <mergeCell ref="HRV4:HSA4"/>
    <mergeCell ref="HPH4:HPM4"/>
    <mergeCell ref="HPN4:HPS4"/>
    <mergeCell ref="HPT4:HPY4"/>
    <mergeCell ref="HPZ4:HQE4"/>
    <mergeCell ref="HQF4:HQK4"/>
    <mergeCell ref="HQL4:HQQ4"/>
    <mergeCell ref="HNX4:HOC4"/>
    <mergeCell ref="HOD4:HOI4"/>
    <mergeCell ref="HOJ4:HOO4"/>
    <mergeCell ref="HOP4:HOU4"/>
    <mergeCell ref="HOV4:HPA4"/>
    <mergeCell ref="HPB4:HPG4"/>
    <mergeCell ref="HMN4:HMS4"/>
    <mergeCell ref="HMT4:HMY4"/>
    <mergeCell ref="HMZ4:HNE4"/>
    <mergeCell ref="HNF4:HNK4"/>
    <mergeCell ref="HNL4:HNQ4"/>
    <mergeCell ref="HNR4:HNW4"/>
    <mergeCell ref="HLD4:HLI4"/>
    <mergeCell ref="HLJ4:HLO4"/>
    <mergeCell ref="HLP4:HLU4"/>
    <mergeCell ref="HLV4:HMA4"/>
    <mergeCell ref="HMB4:HMG4"/>
    <mergeCell ref="HMH4:HMM4"/>
    <mergeCell ref="HJT4:HJY4"/>
    <mergeCell ref="HJZ4:HKE4"/>
    <mergeCell ref="HKF4:HKK4"/>
    <mergeCell ref="HKL4:HKQ4"/>
    <mergeCell ref="HKR4:HKW4"/>
    <mergeCell ref="HKX4:HLC4"/>
    <mergeCell ref="HIJ4:HIO4"/>
    <mergeCell ref="HIP4:HIU4"/>
    <mergeCell ref="HIV4:HJA4"/>
    <mergeCell ref="HJB4:HJG4"/>
    <mergeCell ref="HJH4:HJM4"/>
    <mergeCell ref="HJN4:HJS4"/>
    <mergeCell ref="HGZ4:HHE4"/>
    <mergeCell ref="HHF4:HHK4"/>
    <mergeCell ref="HHL4:HHQ4"/>
    <mergeCell ref="HHR4:HHW4"/>
    <mergeCell ref="HHX4:HIC4"/>
    <mergeCell ref="HID4:HII4"/>
    <mergeCell ref="HFP4:HFU4"/>
    <mergeCell ref="HFV4:HGA4"/>
    <mergeCell ref="HGB4:HGG4"/>
    <mergeCell ref="HGH4:HGM4"/>
    <mergeCell ref="HGN4:HGS4"/>
    <mergeCell ref="HGT4:HGY4"/>
    <mergeCell ref="HEF4:HEK4"/>
    <mergeCell ref="HEL4:HEQ4"/>
    <mergeCell ref="HER4:HEW4"/>
    <mergeCell ref="HEX4:HFC4"/>
    <mergeCell ref="HFD4:HFI4"/>
    <mergeCell ref="HFJ4:HFO4"/>
    <mergeCell ref="HCV4:HDA4"/>
    <mergeCell ref="HDB4:HDG4"/>
    <mergeCell ref="HDH4:HDM4"/>
    <mergeCell ref="HDN4:HDS4"/>
    <mergeCell ref="HDT4:HDY4"/>
    <mergeCell ref="HDZ4:HEE4"/>
    <mergeCell ref="HBL4:HBQ4"/>
    <mergeCell ref="HBR4:HBW4"/>
    <mergeCell ref="HBX4:HCC4"/>
    <mergeCell ref="HCD4:HCI4"/>
    <mergeCell ref="HCJ4:HCO4"/>
    <mergeCell ref="HCP4:HCU4"/>
    <mergeCell ref="HAB4:HAG4"/>
    <mergeCell ref="HAH4:HAM4"/>
    <mergeCell ref="HAN4:HAS4"/>
    <mergeCell ref="HAT4:HAY4"/>
    <mergeCell ref="HAZ4:HBE4"/>
    <mergeCell ref="HBF4:HBK4"/>
    <mergeCell ref="GYR4:GYW4"/>
    <mergeCell ref="GYX4:GZC4"/>
    <mergeCell ref="GZD4:GZI4"/>
    <mergeCell ref="GZJ4:GZO4"/>
    <mergeCell ref="GZP4:GZU4"/>
    <mergeCell ref="GZV4:HAA4"/>
    <mergeCell ref="GXH4:GXM4"/>
    <mergeCell ref="GXN4:GXS4"/>
    <mergeCell ref="GXT4:GXY4"/>
    <mergeCell ref="GXZ4:GYE4"/>
    <mergeCell ref="GYF4:GYK4"/>
    <mergeCell ref="GYL4:GYQ4"/>
    <mergeCell ref="GVX4:GWC4"/>
    <mergeCell ref="GWD4:GWI4"/>
    <mergeCell ref="GWJ4:GWO4"/>
    <mergeCell ref="GWP4:GWU4"/>
    <mergeCell ref="GWV4:GXA4"/>
    <mergeCell ref="GXB4:GXG4"/>
    <mergeCell ref="GUN4:GUS4"/>
    <mergeCell ref="GUT4:GUY4"/>
    <mergeCell ref="GUZ4:GVE4"/>
    <mergeCell ref="GVF4:GVK4"/>
    <mergeCell ref="GVL4:GVQ4"/>
    <mergeCell ref="GVR4:GVW4"/>
    <mergeCell ref="GTD4:GTI4"/>
    <mergeCell ref="GTJ4:GTO4"/>
    <mergeCell ref="GTP4:GTU4"/>
    <mergeCell ref="GTV4:GUA4"/>
    <mergeCell ref="GUB4:GUG4"/>
    <mergeCell ref="GUH4:GUM4"/>
    <mergeCell ref="GRT4:GRY4"/>
    <mergeCell ref="GRZ4:GSE4"/>
    <mergeCell ref="GSF4:GSK4"/>
    <mergeCell ref="GSL4:GSQ4"/>
    <mergeCell ref="GSR4:GSW4"/>
    <mergeCell ref="GSX4:GTC4"/>
    <mergeCell ref="GQJ4:GQO4"/>
    <mergeCell ref="GQP4:GQU4"/>
    <mergeCell ref="GQV4:GRA4"/>
    <mergeCell ref="GRB4:GRG4"/>
    <mergeCell ref="GRH4:GRM4"/>
    <mergeCell ref="GRN4:GRS4"/>
    <mergeCell ref="GOZ4:GPE4"/>
    <mergeCell ref="GPF4:GPK4"/>
    <mergeCell ref="GPL4:GPQ4"/>
    <mergeCell ref="GPR4:GPW4"/>
    <mergeCell ref="GPX4:GQC4"/>
    <mergeCell ref="GQD4:GQI4"/>
    <mergeCell ref="GNP4:GNU4"/>
    <mergeCell ref="GNV4:GOA4"/>
    <mergeCell ref="GOB4:GOG4"/>
    <mergeCell ref="GOH4:GOM4"/>
    <mergeCell ref="GON4:GOS4"/>
    <mergeCell ref="GOT4:GOY4"/>
    <mergeCell ref="GMF4:GMK4"/>
    <mergeCell ref="GML4:GMQ4"/>
    <mergeCell ref="GMR4:GMW4"/>
    <mergeCell ref="GMX4:GNC4"/>
    <mergeCell ref="GND4:GNI4"/>
    <mergeCell ref="GNJ4:GNO4"/>
    <mergeCell ref="GKV4:GLA4"/>
    <mergeCell ref="GLB4:GLG4"/>
    <mergeCell ref="GLH4:GLM4"/>
    <mergeCell ref="GLN4:GLS4"/>
    <mergeCell ref="GLT4:GLY4"/>
    <mergeCell ref="GLZ4:GME4"/>
    <mergeCell ref="GJL4:GJQ4"/>
    <mergeCell ref="GJR4:GJW4"/>
    <mergeCell ref="GJX4:GKC4"/>
    <mergeCell ref="GKD4:GKI4"/>
    <mergeCell ref="GKJ4:GKO4"/>
    <mergeCell ref="GKP4:GKU4"/>
    <mergeCell ref="GIB4:GIG4"/>
    <mergeCell ref="GIH4:GIM4"/>
    <mergeCell ref="GIN4:GIS4"/>
    <mergeCell ref="GIT4:GIY4"/>
    <mergeCell ref="GIZ4:GJE4"/>
    <mergeCell ref="GJF4:GJK4"/>
    <mergeCell ref="GGR4:GGW4"/>
    <mergeCell ref="GGX4:GHC4"/>
    <mergeCell ref="GHD4:GHI4"/>
    <mergeCell ref="GHJ4:GHO4"/>
    <mergeCell ref="GHP4:GHU4"/>
    <mergeCell ref="GHV4:GIA4"/>
    <mergeCell ref="GFH4:GFM4"/>
    <mergeCell ref="GFN4:GFS4"/>
    <mergeCell ref="GFT4:GFY4"/>
    <mergeCell ref="GFZ4:GGE4"/>
    <mergeCell ref="GGF4:GGK4"/>
    <mergeCell ref="GGL4:GGQ4"/>
    <mergeCell ref="GDX4:GEC4"/>
    <mergeCell ref="GED4:GEI4"/>
    <mergeCell ref="GEJ4:GEO4"/>
    <mergeCell ref="GEP4:GEU4"/>
    <mergeCell ref="GEV4:GFA4"/>
    <mergeCell ref="GFB4:GFG4"/>
    <mergeCell ref="GCN4:GCS4"/>
    <mergeCell ref="GCT4:GCY4"/>
    <mergeCell ref="GCZ4:GDE4"/>
    <mergeCell ref="GDF4:GDK4"/>
    <mergeCell ref="GDL4:GDQ4"/>
    <mergeCell ref="GDR4:GDW4"/>
    <mergeCell ref="GBD4:GBI4"/>
    <mergeCell ref="GBJ4:GBO4"/>
    <mergeCell ref="GBP4:GBU4"/>
    <mergeCell ref="GBV4:GCA4"/>
    <mergeCell ref="GCB4:GCG4"/>
    <mergeCell ref="GCH4:GCM4"/>
    <mergeCell ref="FZT4:FZY4"/>
    <mergeCell ref="FZZ4:GAE4"/>
    <mergeCell ref="GAF4:GAK4"/>
    <mergeCell ref="GAL4:GAQ4"/>
    <mergeCell ref="GAR4:GAW4"/>
    <mergeCell ref="GAX4:GBC4"/>
    <mergeCell ref="FYJ4:FYO4"/>
    <mergeCell ref="FYP4:FYU4"/>
    <mergeCell ref="FYV4:FZA4"/>
    <mergeCell ref="FZB4:FZG4"/>
    <mergeCell ref="FZH4:FZM4"/>
    <mergeCell ref="FZN4:FZS4"/>
    <mergeCell ref="FWZ4:FXE4"/>
    <mergeCell ref="FXF4:FXK4"/>
    <mergeCell ref="FXL4:FXQ4"/>
    <mergeCell ref="FXR4:FXW4"/>
    <mergeCell ref="FXX4:FYC4"/>
    <mergeCell ref="FYD4:FYI4"/>
    <mergeCell ref="FVP4:FVU4"/>
    <mergeCell ref="FVV4:FWA4"/>
    <mergeCell ref="FWB4:FWG4"/>
    <mergeCell ref="FWH4:FWM4"/>
    <mergeCell ref="FWN4:FWS4"/>
    <mergeCell ref="FWT4:FWY4"/>
    <mergeCell ref="FUF4:FUK4"/>
    <mergeCell ref="FUL4:FUQ4"/>
    <mergeCell ref="FUR4:FUW4"/>
    <mergeCell ref="FUX4:FVC4"/>
    <mergeCell ref="FVD4:FVI4"/>
    <mergeCell ref="FVJ4:FVO4"/>
    <mergeCell ref="FSV4:FTA4"/>
    <mergeCell ref="FTB4:FTG4"/>
    <mergeCell ref="FTH4:FTM4"/>
    <mergeCell ref="FTN4:FTS4"/>
    <mergeCell ref="FTT4:FTY4"/>
    <mergeCell ref="FTZ4:FUE4"/>
    <mergeCell ref="FRL4:FRQ4"/>
    <mergeCell ref="FRR4:FRW4"/>
    <mergeCell ref="FRX4:FSC4"/>
    <mergeCell ref="FSD4:FSI4"/>
    <mergeCell ref="FSJ4:FSO4"/>
    <mergeCell ref="FSP4:FSU4"/>
    <mergeCell ref="FQB4:FQG4"/>
    <mergeCell ref="FQH4:FQM4"/>
    <mergeCell ref="FQN4:FQS4"/>
    <mergeCell ref="FQT4:FQY4"/>
    <mergeCell ref="FQZ4:FRE4"/>
    <mergeCell ref="FRF4:FRK4"/>
    <mergeCell ref="FOR4:FOW4"/>
    <mergeCell ref="FOX4:FPC4"/>
    <mergeCell ref="FPD4:FPI4"/>
    <mergeCell ref="FPJ4:FPO4"/>
    <mergeCell ref="FPP4:FPU4"/>
    <mergeCell ref="FPV4:FQA4"/>
    <mergeCell ref="FNH4:FNM4"/>
    <mergeCell ref="FNN4:FNS4"/>
    <mergeCell ref="FNT4:FNY4"/>
    <mergeCell ref="FNZ4:FOE4"/>
    <mergeCell ref="FOF4:FOK4"/>
    <mergeCell ref="FOL4:FOQ4"/>
    <mergeCell ref="FLX4:FMC4"/>
    <mergeCell ref="FMD4:FMI4"/>
    <mergeCell ref="FMJ4:FMO4"/>
    <mergeCell ref="FMP4:FMU4"/>
    <mergeCell ref="FMV4:FNA4"/>
    <mergeCell ref="FNB4:FNG4"/>
    <mergeCell ref="FKN4:FKS4"/>
    <mergeCell ref="FKT4:FKY4"/>
    <mergeCell ref="FKZ4:FLE4"/>
    <mergeCell ref="FLF4:FLK4"/>
    <mergeCell ref="FLL4:FLQ4"/>
    <mergeCell ref="FLR4:FLW4"/>
    <mergeCell ref="FJD4:FJI4"/>
    <mergeCell ref="FJJ4:FJO4"/>
    <mergeCell ref="FJP4:FJU4"/>
    <mergeCell ref="FJV4:FKA4"/>
    <mergeCell ref="FKB4:FKG4"/>
    <mergeCell ref="FKH4:FKM4"/>
    <mergeCell ref="FHT4:FHY4"/>
    <mergeCell ref="FHZ4:FIE4"/>
    <mergeCell ref="FIF4:FIK4"/>
    <mergeCell ref="FIL4:FIQ4"/>
    <mergeCell ref="FIR4:FIW4"/>
    <mergeCell ref="FIX4:FJC4"/>
    <mergeCell ref="FGJ4:FGO4"/>
    <mergeCell ref="FGP4:FGU4"/>
    <mergeCell ref="FGV4:FHA4"/>
    <mergeCell ref="FHB4:FHG4"/>
    <mergeCell ref="FHH4:FHM4"/>
    <mergeCell ref="FHN4:FHS4"/>
    <mergeCell ref="FEZ4:FFE4"/>
    <mergeCell ref="FFF4:FFK4"/>
    <mergeCell ref="FFL4:FFQ4"/>
    <mergeCell ref="FFR4:FFW4"/>
    <mergeCell ref="FFX4:FGC4"/>
    <mergeCell ref="FGD4:FGI4"/>
    <mergeCell ref="FDP4:FDU4"/>
    <mergeCell ref="FDV4:FEA4"/>
    <mergeCell ref="FEB4:FEG4"/>
    <mergeCell ref="FEH4:FEM4"/>
    <mergeCell ref="FEN4:FES4"/>
    <mergeCell ref="FET4:FEY4"/>
    <mergeCell ref="FCF4:FCK4"/>
    <mergeCell ref="FCL4:FCQ4"/>
    <mergeCell ref="FCR4:FCW4"/>
    <mergeCell ref="FCX4:FDC4"/>
    <mergeCell ref="FDD4:FDI4"/>
    <mergeCell ref="FDJ4:FDO4"/>
    <mergeCell ref="FAV4:FBA4"/>
    <mergeCell ref="FBB4:FBG4"/>
    <mergeCell ref="FBH4:FBM4"/>
    <mergeCell ref="FBN4:FBS4"/>
    <mergeCell ref="FBT4:FBY4"/>
    <mergeCell ref="FBZ4:FCE4"/>
    <mergeCell ref="EZL4:EZQ4"/>
    <mergeCell ref="EZR4:EZW4"/>
    <mergeCell ref="EZX4:FAC4"/>
    <mergeCell ref="FAD4:FAI4"/>
    <mergeCell ref="FAJ4:FAO4"/>
    <mergeCell ref="FAP4:FAU4"/>
    <mergeCell ref="EYB4:EYG4"/>
    <mergeCell ref="EYH4:EYM4"/>
    <mergeCell ref="EYN4:EYS4"/>
    <mergeCell ref="EYT4:EYY4"/>
    <mergeCell ref="EYZ4:EZE4"/>
    <mergeCell ref="EZF4:EZK4"/>
    <mergeCell ref="EWR4:EWW4"/>
    <mergeCell ref="EWX4:EXC4"/>
    <mergeCell ref="EXD4:EXI4"/>
    <mergeCell ref="EXJ4:EXO4"/>
    <mergeCell ref="EXP4:EXU4"/>
    <mergeCell ref="EXV4:EYA4"/>
    <mergeCell ref="EVH4:EVM4"/>
    <mergeCell ref="EVN4:EVS4"/>
    <mergeCell ref="EVT4:EVY4"/>
    <mergeCell ref="EVZ4:EWE4"/>
    <mergeCell ref="EWF4:EWK4"/>
    <mergeCell ref="EWL4:EWQ4"/>
    <mergeCell ref="ETX4:EUC4"/>
    <mergeCell ref="EUD4:EUI4"/>
    <mergeCell ref="EUJ4:EUO4"/>
    <mergeCell ref="EUP4:EUU4"/>
    <mergeCell ref="EUV4:EVA4"/>
    <mergeCell ref="EVB4:EVG4"/>
    <mergeCell ref="ESN4:ESS4"/>
    <mergeCell ref="EST4:ESY4"/>
    <mergeCell ref="ESZ4:ETE4"/>
    <mergeCell ref="ETF4:ETK4"/>
    <mergeCell ref="ETL4:ETQ4"/>
    <mergeCell ref="ETR4:ETW4"/>
    <mergeCell ref="ERD4:ERI4"/>
    <mergeCell ref="ERJ4:ERO4"/>
    <mergeCell ref="ERP4:ERU4"/>
    <mergeCell ref="ERV4:ESA4"/>
    <mergeCell ref="ESB4:ESG4"/>
    <mergeCell ref="ESH4:ESM4"/>
    <mergeCell ref="EPT4:EPY4"/>
    <mergeCell ref="EPZ4:EQE4"/>
    <mergeCell ref="EQF4:EQK4"/>
    <mergeCell ref="EQL4:EQQ4"/>
    <mergeCell ref="EQR4:EQW4"/>
    <mergeCell ref="EQX4:ERC4"/>
    <mergeCell ref="EOJ4:EOO4"/>
    <mergeCell ref="EOP4:EOU4"/>
    <mergeCell ref="EOV4:EPA4"/>
    <mergeCell ref="EPB4:EPG4"/>
    <mergeCell ref="EPH4:EPM4"/>
    <mergeCell ref="EPN4:EPS4"/>
    <mergeCell ref="EMZ4:ENE4"/>
    <mergeCell ref="ENF4:ENK4"/>
    <mergeCell ref="ENL4:ENQ4"/>
    <mergeCell ref="ENR4:ENW4"/>
    <mergeCell ref="ENX4:EOC4"/>
    <mergeCell ref="EOD4:EOI4"/>
    <mergeCell ref="ELP4:ELU4"/>
    <mergeCell ref="ELV4:EMA4"/>
    <mergeCell ref="EMB4:EMG4"/>
    <mergeCell ref="EMH4:EMM4"/>
    <mergeCell ref="EMN4:EMS4"/>
    <mergeCell ref="EMT4:EMY4"/>
    <mergeCell ref="EKF4:EKK4"/>
    <mergeCell ref="EKL4:EKQ4"/>
    <mergeCell ref="EKR4:EKW4"/>
    <mergeCell ref="EKX4:ELC4"/>
    <mergeCell ref="ELD4:ELI4"/>
    <mergeCell ref="ELJ4:ELO4"/>
    <mergeCell ref="EIV4:EJA4"/>
    <mergeCell ref="EJB4:EJG4"/>
    <mergeCell ref="EJH4:EJM4"/>
    <mergeCell ref="EJN4:EJS4"/>
    <mergeCell ref="EJT4:EJY4"/>
    <mergeCell ref="EJZ4:EKE4"/>
    <mergeCell ref="EHL4:EHQ4"/>
    <mergeCell ref="EHR4:EHW4"/>
    <mergeCell ref="EHX4:EIC4"/>
    <mergeCell ref="EID4:EII4"/>
    <mergeCell ref="EIJ4:EIO4"/>
    <mergeCell ref="EIP4:EIU4"/>
    <mergeCell ref="EGB4:EGG4"/>
    <mergeCell ref="EGH4:EGM4"/>
    <mergeCell ref="EGN4:EGS4"/>
    <mergeCell ref="EGT4:EGY4"/>
    <mergeCell ref="EGZ4:EHE4"/>
    <mergeCell ref="EHF4:EHK4"/>
    <mergeCell ref="EER4:EEW4"/>
    <mergeCell ref="EEX4:EFC4"/>
    <mergeCell ref="EFD4:EFI4"/>
    <mergeCell ref="EFJ4:EFO4"/>
    <mergeCell ref="EFP4:EFU4"/>
    <mergeCell ref="EFV4:EGA4"/>
    <mergeCell ref="EDH4:EDM4"/>
    <mergeCell ref="EDN4:EDS4"/>
    <mergeCell ref="EDT4:EDY4"/>
    <mergeCell ref="EDZ4:EEE4"/>
    <mergeCell ref="EEF4:EEK4"/>
    <mergeCell ref="EEL4:EEQ4"/>
    <mergeCell ref="EBX4:ECC4"/>
    <mergeCell ref="ECD4:ECI4"/>
    <mergeCell ref="ECJ4:ECO4"/>
    <mergeCell ref="ECP4:ECU4"/>
    <mergeCell ref="ECV4:EDA4"/>
    <mergeCell ref="EDB4:EDG4"/>
    <mergeCell ref="EAN4:EAS4"/>
    <mergeCell ref="EAT4:EAY4"/>
    <mergeCell ref="EAZ4:EBE4"/>
    <mergeCell ref="EBF4:EBK4"/>
    <mergeCell ref="EBL4:EBQ4"/>
    <mergeCell ref="EBR4:EBW4"/>
    <mergeCell ref="DZD4:DZI4"/>
    <mergeCell ref="DZJ4:DZO4"/>
    <mergeCell ref="DZP4:DZU4"/>
    <mergeCell ref="DZV4:EAA4"/>
    <mergeCell ref="EAB4:EAG4"/>
    <mergeCell ref="EAH4:EAM4"/>
    <mergeCell ref="DXT4:DXY4"/>
    <mergeCell ref="DXZ4:DYE4"/>
    <mergeCell ref="DYF4:DYK4"/>
    <mergeCell ref="DYL4:DYQ4"/>
    <mergeCell ref="DYR4:DYW4"/>
    <mergeCell ref="DYX4:DZC4"/>
    <mergeCell ref="DWJ4:DWO4"/>
    <mergeCell ref="DWP4:DWU4"/>
    <mergeCell ref="DWV4:DXA4"/>
    <mergeCell ref="DXB4:DXG4"/>
    <mergeCell ref="DXH4:DXM4"/>
    <mergeCell ref="DXN4:DXS4"/>
    <mergeCell ref="DUZ4:DVE4"/>
    <mergeCell ref="DVF4:DVK4"/>
    <mergeCell ref="DVL4:DVQ4"/>
    <mergeCell ref="DVR4:DVW4"/>
    <mergeCell ref="DVX4:DWC4"/>
    <mergeCell ref="DWD4:DWI4"/>
    <mergeCell ref="DTP4:DTU4"/>
    <mergeCell ref="DTV4:DUA4"/>
    <mergeCell ref="DUB4:DUG4"/>
    <mergeCell ref="DUH4:DUM4"/>
    <mergeCell ref="DUN4:DUS4"/>
    <mergeCell ref="DUT4:DUY4"/>
    <mergeCell ref="DSF4:DSK4"/>
    <mergeCell ref="DSL4:DSQ4"/>
    <mergeCell ref="DSR4:DSW4"/>
    <mergeCell ref="DSX4:DTC4"/>
    <mergeCell ref="DTD4:DTI4"/>
    <mergeCell ref="DTJ4:DTO4"/>
    <mergeCell ref="DQV4:DRA4"/>
    <mergeCell ref="DRB4:DRG4"/>
    <mergeCell ref="DRH4:DRM4"/>
    <mergeCell ref="DRN4:DRS4"/>
    <mergeCell ref="DRT4:DRY4"/>
    <mergeCell ref="DRZ4:DSE4"/>
    <mergeCell ref="DPL4:DPQ4"/>
    <mergeCell ref="DPR4:DPW4"/>
    <mergeCell ref="DPX4:DQC4"/>
    <mergeCell ref="DQD4:DQI4"/>
    <mergeCell ref="DQJ4:DQO4"/>
    <mergeCell ref="DQP4:DQU4"/>
    <mergeCell ref="DOB4:DOG4"/>
    <mergeCell ref="DOH4:DOM4"/>
    <mergeCell ref="DON4:DOS4"/>
    <mergeCell ref="DOT4:DOY4"/>
    <mergeCell ref="DOZ4:DPE4"/>
    <mergeCell ref="DPF4:DPK4"/>
    <mergeCell ref="DMR4:DMW4"/>
    <mergeCell ref="DMX4:DNC4"/>
    <mergeCell ref="DND4:DNI4"/>
    <mergeCell ref="DNJ4:DNO4"/>
    <mergeCell ref="DNP4:DNU4"/>
    <mergeCell ref="DNV4:DOA4"/>
    <mergeCell ref="DLH4:DLM4"/>
    <mergeCell ref="DLN4:DLS4"/>
    <mergeCell ref="DLT4:DLY4"/>
    <mergeCell ref="DLZ4:DME4"/>
    <mergeCell ref="DMF4:DMK4"/>
    <mergeCell ref="DML4:DMQ4"/>
    <mergeCell ref="DJX4:DKC4"/>
    <mergeCell ref="DKD4:DKI4"/>
    <mergeCell ref="DKJ4:DKO4"/>
    <mergeCell ref="DKP4:DKU4"/>
    <mergeCell ref="DKV4:DLA4"/>
    <mergeCell ref="DLB4:DLG4"/>
    <mergeCell ref="DIN4:DIS4"/>
    <mergeCell ref="DIT4:DIY4"/>
    <mergeCell ref="DIZ4:DJE4"/>
    <mergeCell ref="DJF4:DJK4"/>
    <mergeCell ref="DJL4:DJQ4"/>
    <mergeCell ref="DJR4:DJW4"/>
    <mergeCell ref="DHD4:DHI4"/>
    <mergeCell ref="DHJ4:DHO4"/>
    <mergeCell ref="DHP4:DHU4"/>
    <mergeCell ref="DHV4:DIA4"/>
    <mergeCell ref="DIB4:DIG4"/>
    <mergeCell ref="DIH4:DIM4"/>
    <mergeCell ref="DFT4:DFY4"/>
    <mergeCell ref="DFZ4:DGE4"/>
    <mergeCell ref="DGF4:DGK4"/>
    <mergeCell ref="DGL4:DGQ4"/>
    <mergeCell ref="DGR4:DGW4"/>
    <mergeCell ref="DGX4:DHC4"/>
    <mergeCell ref="DEJ4:DEO4"/>
    <mergeCell ref="DEP4:DEU4"/>
    <mergeCell ref="DEV4:DFA4"/>
    <mergeCell ref="DFB4:DFG4"/>
    <mergeCell ref="DFH4:DFM4"/>
    <mergeCell ref="DFN4:DFS4"/>
    <mergeCell ref="DCZ4:DDE4"/>
    <mergeCell ref="DDF4:DDK4"/>
    <mergeCell ref="DDL4:DDQ4"/>
    <mergeCell ref="DDR4:DDW4"/>
    <mergeCell ref="DDX4:DEC4"/>
    <mergeCell ref="DED4:DEI4"/>
    <mergeCell ref="DBP4:DBU4"/>
    <mergeCell ref="DBV4:DCA4"/>
    <mergeCell ref="DCB4:DCG4"/>
    <mergeCell ref="DCH4:DCM4"/>
    <mergeCell ref="DCN4:DCS4"/>
    <mergeCell ref="DCT4:DCY4"/>
    <mergeCell ref="DAF4:DAK4"/>
    <mergeCell ref="DAL4:DAQ4"/>
    <mergeCell ref="DAR4:DAW4"/>
    <mergeCell ref="DAX4:DBC4"/>
    <mergeCell ref="DBD4:DBI4"/>
    <mergeCell ref="DBJ4:DBO4"/>
    <mergeCell ref="CYV4:CZA4"/>
    <mergeCell ref="CZB4:CZG4"/>
    <mergeCell ref="CZH4:CZM4"/>
    <mergeCell ref="CZN4:CZS4"/>
    <mergeCell ref="CZT4:CZY4"/>
    <mergeCell ref="CZZ4:DAE4"/>
    <mergeCell ref="CXL4:CXQ4"/>
    <mergeCell ref="CXR4:CXW4"/>
    <mergeCell ref="CXX4:CYC4"/>
    <mergeCell ref="CYD4:CYI4"/>
    <mergeCell ref="CYJ4:CYO4"/>
    <mergeCell ref="CYP4:CYU4"/>
    <mergeCell ref="CWB4:CWG4"/>
    <mergeCell ref="CWH4:CWM4"/>
    <mergeCell ref="CWN4:CWS4"/>
    <mergeCell ref="CWT4:CWY4"/>
    <mergeCell ref="CWZ4:CXE4"/>
    <mergeCell ref="CXF4:CXK4"/>
    <mergeCell ref="CUR4:CUW4"/>
    <mergeCell ref="CUX4:CVC4"/>
    <mergeCell ref="CVD4:CVI4"/>
    <mergeCell ref="CVJ4:CVO4"/>
    <mergeCell ref="CVP4:CVU4"/>
    <mergeCell ref="CVV4:CWA4"/>
    <mergeCell ref="CTH4:CTM4"/>
    <mergeCell ref="CTN4:CTS4"/>
    <mergeCell ref="CTT4:CTY4"/>
    <mergeCell ref="CTZ4:CUE4"/>
    <mergeCell ref="CUF4:CUK4"/>
    <mergeCell ref="CUL4:CUQ4"/>
    <mergeCell ref="CRX4:CSC4"/>
    <mergeCell ref="CSD4:CSI4"/>
    <mergeCell ref="CSJ4:CSO4"/>
    <mergeCell ref="CSP4:CSU4"/>
    <mergeCell ref="CSV4:CTA4"/>
    <mergeCell ref="CTB4:CTG4"/>
    <mergeCell ref="CQN4:CQS4"/>
    <mergeCell ref="CQT4:CQY4"/>
    <mergeCell ref="CQZ4:CRE4"/>
    <mergeCell ref="CRF4:CRK4"/>
    <mergeCell ref="CRL4:CRQ4"/>
    <mergeCell ref="CRR4:CRW4"/>
    <mergeCell ref="CPD4:CPI4"/>
    <mergeCell ref="CPJ4:CPO4"/>
    <mergeCell ref="CPP4:CPU4"/>
    <mergeCell ref="CPV4:CQA4"/>
    <mergeCell ref="CQB4:CQG4"/>
    <mergeCell ref="CQH4:CQM4"/>
    <mergeCell ref="CNT4:CNY4"/>
    <mergeCell ref="CNZ4:COE4"/>
    <mergeCell ref="COF4:COK4"/>
    <mergeCell ref="COL4:COQ4"/>
    <mergeCell ref="COR4:COW4"/>
    <mergeCell ref="COX4:CPC4"/>
    <mergeCell ref="CMJ4:CMO4"/>
    <mergeCell ref="CMP4:CMU4"/>
    <mergeCell ref="CMV4:CNA4"/>
    <mergeCell ref="CNB4:CNG4"/>
    <mergeCell ref="CNH4:CNM4"/>
    <mergeCell ref="CNN4:CNS4"/>
    <mergeCell ref="CKZ4:CLE4"/>
    <mergeCell ref="CLF4:CLK4"/>
    <mergeCell ref="CLL4:CLQ4"/>
    <mergeCell ref="CLR4:CLW4"/>
    <mergeCell ref="CLX4:CMC4"/>
    <mergeCell ref="CMD4:CMI4"/>
    <mergeCell ref="CJP4:CJU4"/>
    <mergeCell ref="CJV4:CKA4"/>
    <mergeCell ref="CKB4:CKG4"/>
    <mergeCell ref="CKH4:CKM4"/>
    <mergeCell ref="CKN4:CKS4"/>
    <mergeCell ref="CKT4:CKY4"/>
    <mergeCell ref="CIF4:CIK4"/>
    <mergeCell ref="CIL4:CIQ4"/>
    <mergeCell ref="CIR4:CIW4"/>
    <mergeCell ref="CIX4:CJC4"/>
    <mergeCell ref="CJD4:CJI4"/>
    <mergeCell ref="CJJ4:CJO4"/>
    <mergeCell ref="CGV4:CHA4"/>
    <mergeCell ref="CHB4:CHG4"/>
    <mergeCell ref="CHH4:CHM4"/>
    <mergeCell ref="CHN4:CHS4"/>
    <mergeCell ref="CHT4:CHY4"/>
    <mergeCell ref="CHZ4:CIE4"/>
    <mergeCell ref="CFL4:CFQ4"/>
    <mergeCell ref="CFR4:CFW4"/>
    <mergeCell ref="CFX4:CGC4"/>
    <mergeCell ref="CGD4:CGI4"/>
    <mergeCell ref="CGJ4:CGO4"/>
    <mergeCell ref="CGP4:CGU4"/>
    <mergeCell ref="CEB4:CEG4"/>
    <mergeCell ref="CEH4:CEM4"/>
    <mergeCell ref="CEN4:CES4"/>
    <mergeCell ref="CET4:CEY4"/>
    <mergeCell ref="CEZ4:CFE4"/>
    <mergeCell ref="CFF4:CFK4"/>
    <mergeCell ref="CCR4:CCW4"/>
    <mergeCell ref="CCX4:CDC4"/>
    <mergeCell ref="CDD4:CDI4"/>
    <mergeCell ref="CDJ4:CDO4"/>
    <mergeCell ref="CDP4:CDU4"/>
    <mergeCell ref="CDV4:CEA4"/>
    <mergeCell ref="CBH4:CBM4"/>
    <mergeCell ref="CBN4:CBS4"/>
    <mergeCell ref="CBT4:CBY4"/>
    <mergeCell ref="CBZ4:CCE4"/>
    <mergeCell ref="CCF4:CCK4"/>
    <mergeCell ref="CCL4:CCQ4"/>
    <mergeCell ref="BZX4:CAC4"/>
    <mergeCell ref="CAD4:CAI4"/>
    <mergeCell ref="CAJ4:CAO4"/>
    <mergeCell ref="CAP4:CAU4"/>
    <mergeCell ref="CAV4:CBA4"/>
    <mergeCell ref="CBB4:CBG4"/>
    <mergeCell ref="BYN4:BYS4"/>
    <mergeCell ref="BYT4:BYY4"/>
    <mergeCell ref="BYZ4:BZE4"/>
    <mergeCell ref="BZF4:BZK4"/>
    <mergeCell ref="BZL4:BZQ4"/>
    <mergeCell ref="BZR4:BZW4"/>
    <mergeCell ref="BXD4:BXI4"/>
    <mergeCell ref="BXJ4:BXO4"/>
    <mergeCell ref="BXP4:BXU4"/>
    <mergeCell ref="BXV4:BYA4"/>
    <mergeCell ref="BYB4:BYG4"/>
    <mergeCell ref="BYH4:BYM4"/>
    <mergeCell ref="BVT4:BVY4"/>
    <mergeCell ref="BVZ4:BWE4"/>
    <mergeCell ref="BWF4:BWK4"/>
    <mergeCell ref="BWL4:BWQ4"/>
    <mergeCell ref="BWR4:BWW4"/>
    <mergeCell ref="BWX4:BXC4"/>
    <mergeCell ref="BUJ4:BUO4"/>
    <mergeCell ref="BUP4:BUU4"/>
    <mergeCell ref="BUV4:BVA4"/>
    <mergeCell ref="BVB4:BVG4"/>
    <mergeCell ref="BVH4:BVM4"/>
    <mergeCell ref="BVN4:BVS4"/>
    <mergeCell ref="BSZ4:BTE4"/>
    <mergeCell ref="BTF4:BTK4"/>
    <mergeCell ref="BTL4:BTQ4"/>
    <mergeCell ref="BTR4:BTW4"/>
    <mergeCell ref="BTX4:BUC4"/>
    <mergeCell ref="BUD4:BUI4"/>
    <mergeCell ref="BRP4:BRU4"/>
    <mergeCell ref="BRV4:BSA4"/>
    <mergeCell ref="BSB4:BSG4"/>
    <mergeCell ref="BSH4:BSM4"/>
    <mergeCell ref="BSN4:BSS4"/>
    <mergeCell ref="BST4:BSY4"/>
    <mergeCell ref="BQF4:BQK4"/>
    <mergeCell ref="BQL4:BQQ4"/>
    <mergeCell ref="BQR4:BQW4"/>
    <mergeCell ref="BQX4:BRC4"/>
    <mergeCell ref="BRD4:BRI4"/>
    <mergeCell ref="BRJ4:BRO4"/>
    <mergeCell ref="BOV4:BPA4"/>
    <mergeCell ref="BPB4:BPG4"/>
    <mergeCell ref="BPH4:BPM4"/>
    <mergeCell ref="BPN4:BPS4"/>
    <mergeCell ref="BPT4:BPY4"/>
    <mergeCell ref="BPZ4:BQE4"/>
    <mergeCell ref="BNL4:BNQ4"/>
    <mergeCell ref="BNR4:BNW4"/>
    <mergeCell ref="BNX4:BOC4"/>
    <mergeCell ref="BOD4:BOI4"/>
    <mergeCell ref="BOJ4:BOO4"/>
    <mergeCell ref="BOP4:BOU4"/>
    <mergeCell ref="BMB4:BMG4"/>
    <mergeCell ref="BMH4:BMM4"/>
    <mergeCell ref="BMN4:BMS4"/>
    <mergeCell ref="BMT4:BMY4"/>
    <mergeCell ref="BMZ4:BNE4"/>
    <mergeCell ref="BNF4:BNK4"/>
    <mergeCell ref="BKR4:BKW4"/>
    <mergeCell ref="BKX4:BLC4"/>
    <mergeCell ref="BLD4:BLI4"/>
    <mergeCell ref="BLJ4:BLO4"/>
    <mergeCell ref="BLP4:BLU4"/>
    <mergeCell ref="BLV4:BMA4"/>
    <mergeCell ref="BJH4:BJM4"/>
    <mergeCell ref="BJN4:BJS4"/>
    <mergeCell ref="BJT4:BJY4"/>
    <mergeCell ref="BJZ4:BKE4"/>
    <mergeCell ref="BKF4:BKK4"/>
    <mergeCell ref="BKL4:BKQ4"/>
    <mergeCell ref="BHX4:BIC4"/>
    <mergeCell ref="BID4:BII4"/>
    <mergeCell ref="BIJ4:BIO4"/>
    <mergeCell ref="BIP4:BIU4"/>
    <mergeCell ref="BIV4:BJA4"/>
    <mergeCell ref="BJB4:BJG4"/>
    <mergeCell ref="BGN4:BGS4"/>
    <mergeCell ref="BGT4:BGY4"/>
    <mergeCell ref="BGZ4:BHE4"/>
    <mergeCell ref="BHF4:BHK4"/>
    <mergeCell ref="BHL4:BHQ4"/>
    <mergeCell ref="BHR4:BHW4"/>
    <mergeCell ref="BFD4:BFI4"/>
    <mergeCell ref="BFJ4:BFO4"/>
    <mergeCell ref="BFP4:BFU4"/>
    <mergeCell ref="BFV4:BGA4"/>
    <mergeCell ref="BGB4:BGG4"/>
    <mergeCell ref="BGH4:BGM4"/>
    <mergeCell ref="BDT4:BDY4"/>
    <mergeCell ref="BDZ4:BEE4"/>
    <mergeCell ref="BEF4:BEK4"/>
    <mergeCell ref="BEL4:BEQ4"/>
    <mergeCell ref="BER4:BEW4"/>
    <mergeCell ref="BEX4:BFC4"/>
    <mergeCell ref="BCJ4:BCO4"/>
    <mergeCell ref="BCP4:BCU4"/>
    <mergeCell ref="BCV4:BDA4"/>
    <mergeCell ref="BDB4:BDG4"/>
    <mergeCell ref="BDH4:BDM4"/>
    <mergeCell ref="BDN4:BDS4"/>
    <mergeCell ref="BAZ4:BBE4"/>
    <mergeCell ref="BBF4:BBK4"/>
    <mergeCell ref="BBL4:BBQ4"/>
    <mergeCell ref="BBR4:BBW4"/>
    <mergeCell ref="BBX4:BCC4"/>
    <mergeCell ref="BCD4:BCI4"/>
    <mergeCell ref="AZP4:AZU4"/>
    <mergeCell ref="AZV4:BAA4"/>
    <mergeCell ref="BAB4:BAG4"/>
    <mergeCell ref="BAH4:BAM4"/>
    <mergeCell ref="BAN4:BAS4"/>
    <mergeCell ref="BAT4:BAY4"/>
    <mergeCell ref="AYF4:AYK4"/>
    <mergeCell ref="AYL4:AYQ4"/>
    <mergeCell ref="AYR4:AYW4"/>
    <mergeCell ref="AYX4:AZC4"/>
    <mergeCell ref="AZD4:AZI4"/>
    <mergeCell ref="AZJ4:AZO4"/>
    <mergeCell ref="AWV4:AXA4"/>
    <mergeCell ref="AXB4:AXG4"/>
    <mergeCell ref="AXH4:AXM4"/>
    <mergeCell ref="AXN4:AXS4"/>
    <mergeCell ref="AXT4:AXY4"/>
    <mergeCell ref="AXZ4:AYE4"/>
    <mergeCell ref="AVL4:AVQ4"/>
    <mergeCell ref="AVR4:AVW4"/>
    <mergeCell ref="AVX4:AWC4"/>
    <mergeCell ref="AWD4:AWI4"/>
    <mergeCell ref="AWJ4:AWO4"/>
    <mergeCell ref="AWP4:AWU4"/>
    <mergeCell ref="AUB4:AUG4"/>
    <mergeCell ref="AUH4:AUM4"/>
    <mergeCell ref="AUN4:AUS4"/>
    <mergeCell ref="AUT4:AUY4"/>
    <mergeCell ref="AUZ4:AVE4"/>
    <mergeCell ref="AVF4:AVK4"/>
    <mergeCell ref="ASR4:ASW4"/>
    <mergeCell ref="ASX4:ATC4"/>
    <mergeCell ref="ATD4:ATI4"/>
    <mergeCell ref="ATJ4:ATO4"/>
    <mergeCell ref="ATP4:ATU4"/>
    <mergeCell ref="ATV4:AUA4"/>
    <mergeCell ref="ARH4:ARM4"/>
    <mergeCell ref="ARN4:ARS4"/>
    <mergeCell ref="ART4:ARY4"/>
    <mergeCell ref="ARZ4:ASE4"/>
    <mergeCell ref="ASF4:ASK4"/>
    <mergeCell ref="ASL4:ASQ4"/>
    <mergeCell ref="APX4:AQC4"/>
    <mergeCell ref="AQD4:AQI4"/>
    <mergeCell ref="AQJ4:AQO4"/>
    <mergeCell ref="AQP4:AQU4"/>
    <mergeCell ref="AQV4:ARA4"/>
    <mergeCell ref="ARB4:ARG4"/>
    <mergeCell ref="AON4:AOS4"/>
    <mergeCell ref="AOT4:AOY4"/>
    <mergeCell ref="AOZ4:APE4"/>
    <mergeCell ref="APF4:APK4"/>
    <mergeCell ref="APL4:APQ4"/>
    <mergeCell ref="APR4:APW4"/>
    <mergeCell ref="AND4:ANI4"/>
    <mergeCell ref="ANJ4:ANO4"/>
    <mergeCell ref="ANP4:ANU4"/>
    <mergeCell ref="ANV4:AOA4"/>
    <mergeCell ref="AOB4:AOG4"/>
    <mergeCell ref="AOH4:AOM4"/>
    <mergeCell ref="ALT4:ALY4"/>
    <mergeCell ref="ALZ4:AME4"/>
    <mergeCell ref="AMF4:AMK4"/>
    <mergeCell ref="AML4:AMQ4"/>
    <mergeCell ref="AMR4:AMW4"/>
    <mergeCell ref="AMX4:ANC4"/>
    <mergeCell ref="AKJ4:AKO4"/>
    <mergeCell ref="AKP4:AKU4"/>
    <mergeCell ref="AKV4:ALA4"/>
    <mergeCell ref="ALB4:ALG4"/>
    <mergeCell ref="ALH4:ALM4"/>
    <mergeCell ref="ALN4:ALS4"/>
    <mergeCell ref="AIZ4:AJE4"/>
    <mergeCell ref="AJF4:AJK4"/>
    <mergeCell ref="AJL4:AJQ4"/>
    <mergeCell ref="AJR4:AJW4"/>
    <mergeCell ref="AJX4:AKC4"/>
    <mergeCell ref="AKD4:AKI4"/>
    <mergeCell ref="AHP4:AHU4"/>
    <mergeCell ref="AHV4:AIA4"/>
    <mergeCell ref="AIB4:AIG4"/>
    <mergeCell ref="AIH4:AIM4"/>
    <mergeCell ref="AIN4:AIS4"/>
    <mergeCell ref="AIT4:AIY4"/>
    <mergeCell ref="AGF4:AGK4"/>
    <mergeCell ref="AGL4:AGQ4"/>
    <mergeCell ref="AGR4:AGW4"/>
    <mergeCell ref="AGX4:AHC4"/>
    <mergeCell ref="AHD4:AHI4"/>
    <mergeCell ref="AHJ4:AHO4"/>
    <mergeCell ref="AEV4:AFA4"/>
    <mergeCell ref="AFB4:AFG4"/>
    <mergeCell ref="AFH4:AFM4"/>
    <mergeCell ref="AFN4:AFS4"/>
    <mergeCell ref="AFT4:AFY4"/>
    <mergeCell ref="AFZ4:AGE4"/>
    <mergeCell ref="ADL4:ADQ4"/>
    <mergeCell ref="ADR4:ADW4"/>
    <mergeCell ref="ADX4:AEC4"/>
    <mergeCell ref="AED4:AEI4"/>
    <mergeCell ref="AEJ4:AEO4"/>
    <mergeCell ref="AEP4:AEU4"/>
    <mergeCell ref="ACB4:ACG4"/>
    <mergeCell ref="ACH4:ACM4"/>
    <mergeCell ref="ACN4:ACS4"/>
    <mergeCell ref="ACT4:ACY4"/>
    <mergeCell ref="ACZ4:ADE4"/>
    <mergeCell ref="ADF4:ADK4"/>
    <mergeCell ref="AAR4:AAW4"/>
    <mergeCell ref="AAX4:ABC4"/>
    <mergeCell ref="ABD4:ABI4"/>
    <mergeCell ref="ABJ4:ABO4"/>
    <mergeCell ref="ABP4:ABU4"/>
    <mergeCell ref="ABV4:ACA4"/>
    <mergeCell ref="ZH4:ZM4"/>
    <mergeCell ref="ZN4:ZS4"/>
    <mergeCell ref="ZT4:ZY4"/>
    <mergeCell ref="ZZ4:AAE4"/>
    <mergeCell ref="AAF4:AAK4"/>
    <mergeCell ref="AAL4:AAQ4"/>
    <mergeCell ref="XX4:YC4"/>
    <mergeCell ref="YD4:YI4"/>
    <mergeCell ref="YJ4:YO4"/>
    <mergeCell ref="YP4:YU4"/>
    <mergeCell ref="YV4:ZA4"/>
    <mergeCell ref="ZB4:ZG4"/>
    <mergeCell ref="WN4:WS4"/>
    <mergeCell ref="WT4:WY4"/>
    <mergeCell ref="WZ4:XE4"/>
    <mergeCell ref="XF4:XK4"/>
    <mergeCell ref="XL4:XQ4"/>
    <mergeCell ref="XR4:XW4"/>
    <mergeCell ref="VD4:VI4"/>
    <mergeCell ref="VJ4:VO4"/>
    <mergeCell ref="VP4:VU4"/>
    <mergeCell ref="VV4:WA4"/>
    <mergeCell ref="WB4:WG4"/>
    <mergeCell ref="WH4:WM4"/>
    <mergeCell ref="TT4:TY4"/>
    <mergeCell ref="TZ4:UE4"/>
    <mergeCell ref="UF4:UK4"/>
    <mergeCell ref="UL4:UQ4"/>
    <mergeCell ref="UR4:UW4"/>
    <mergeCell ref="UX4:VC4"/>
    <mergeCell ref="SJ4:SO4"/>
    <mergeCell ref="SP4:SU4"/>
    <mergeCell ref="SV4:TA4"/>
    <mergeCell ref="TB4:TG4"/>
    <mergeCell ref="TH4:TM4"/>
    <mergeCell ref="TN4:TS4"/>
    <mergeCell ref="QZ4:RE4"/>
    <mergeCell ref="RF4:RK4"/>
    <mergeCell ref="RL4:RQ4"/>
    <mergeCell ref="RR4:RW4"/>
    <mergeCell ref="RX4:SC4"/>
    <mergeCell ref="SD4:SI4"/>
    <mergeCell ref="PP4:PU4"/>
    <mergeCell ref="PV4:QA4"/>
    <mergeCell ref="QB4:QG4"/>
    <mergeCell ref="QH4:QM4"/>
    <mergeCell ref="QN4:QS4"/>
    <mergeCell ref="QT4:QY4"/>
    <mergeCell ref="OF4:OK4"/>
    <mergeCell ref="OL4:OQ4"/>
    <mergeCell ref="OR4:OW4"/>
    <mergeCell ref="OX4:PC4"/>
    <mergeCell ref="PD4:PI4"/>
    <mergeCell ref="PJ4:PO4"/>
    <mergeCell ref="MV4:NA4"/>
    <mergeCell ref="NB4:NG4"/>
    <mergeCell ref="NH4:NM4"/>
    <mergeCell ref="NN4:NS4"/>
    <mergeCell ref="NT4:NY4"/>
    <mergeCell ref="NZ4:OE4"/>
    <mergeCell ref="LL4:LQ4"/>
    <mergeCell ref="LR4:LW4"/>
    <mergeCell ref="LX4:MC4"/>
    <mergeCell ref="MD4:MI4"/>
    <mergeCell ref="MJ4:MO4"/>
    <mergeCell ref="MP4:MU4"/>
    <mergeCell ref="KB4:KG4"/>
    <mergeCell ref="KH4:KM4"/>
    <mergeCell ref="KN4:KS4"/>
    <mergeCell ref="KT4:KY4"/>
    <mergeCell ref="KZ4:LE4"/>
    <mergeCell ref="LF4:LK4"/>
    <mergeCell ref="IR4:IW4"/>
    <mergeCell ref="IX4:JC4"/>
    <mergeCell ref="JD4:JI4"/>
    <mergeCell ref="JJ4:JO4"/>
    <mergeCell ref="JP4:JU4"/>
    <mergeCell ref="JV4:KA4"/>
    <mergeCell ref="HH4:HM4"/>
    <mergeCell ref="HN4:HS4"/>
    <mergeCell ref="HT4:HY4"/>
    <mergeCell ref="HZ4:IE4"/>
    <mergeCell ref="IF4:IK4"/>
    <mergeCell ref="IL4:IQ4"/>
    <mergeCell ref="FX4:GC4"/>
    <mergeCell ref="GD4:GI4"/>
    <mergeCell ref="GJ4:GO4"/>
    <mergeCell ref="GP4:GU4"/>
    <mergeCell ref="GV4:HA4"/>
    <mergeCell ref="HB4:HG4"/>
    <mergeCell ref="EN4:ES4"/>
    <mergeCell ref="ET4:EY4"/>
    <mergeCell ref="EZ4:FE4"/>
    <mergeCell ref="FF4:FK4"/>
    <mergeCell ref="FL4:FQ4"/>
    <mergeCell ref="FR4:FW4"/>
    <mergeCell ref="DD4:DI4"/>
    <mergeCell ref="DJ4:DO4"/>
    <mergeCell ref="DP4:DU4"/>
    <mergeCell ref="DV4:EA4"/>
    <mergeCell ref="EB4:EG4"/>
    <mergeCell ref="EH4:EM4"/>
    <mergeCell ref="BT4:BY4"/>
    <mergeCell ref="BZ4:CE4"/>
    <mergeCell ref="CF4:CK4"/>
    <mergeCell ref="CL4:CQ4"/>
    <mergeCell ref="CR4:CW4"/>
    <mergeCell ref="CX4:DC4"/>
    <mergeCell ref="AJ4:AO4"/>
    <mergeCell ref="AP4:AU4"/>
    <mergeCell ref="AV4:BA4"/>
    <mergeCell ref="BB4:BG4"/>
    <mergeCell ref="BH4:BM4"/>
    <mergeCell ref="BN4:BS4"/>
    <mergeCell ref="A4:F4"/>
    <mergeCell ref="H4:K4"/>
    <mergeCell ref="L4:Q4"/>
    <mergeCell ref="R4:W4"/>
    <mergeCell ref="X4:AC4"/>
    <mergeCell ref="AD4:AI4"/>
    <mergeCell ref="XDJ3:XDO3"/>
    <mergeCell ref="XDP3:XDU3"/>
    <mergeCell ref="XDV3:XEA3"/>
    <mergeCell ref="XEB3:XEG3"/>
    <mergeCell ref="XEH3:XEM3"/>
    <mergeCell ref="XEN3:XEQ3"/>
    <mergeCell ref="XBZ3:XCE3"/>
    <mergeCell ref="XCF3:XCK3"/>
    <mergeCell ref="XCL3:XCQ3"/>
    <mergeCell ref="XCR3:XCW3"/>
    <mergeCell ref="XCX3:XDC3"/>
    <mergeCell ref="XDD3:XDI3"/>
    <mergeCell ref="XAP3:XAU3"/>
    <mergeCell ref="XAV3:XBA3"/>
    <mergeCell ref="XBB3:XBG3"/>
    <mergeCell ref="XBH3:XBM3"/>
    <mergeCell ref="XBN3:XBS3"/>
    <mergeCell ref="XBT3:XBY3"/>
    <mergeCell ref="WZF3:WZK3"/>
    <mergeCell ref="WZL3:WZQ3"/>
    <mergeCell ref="WZR3:WZW3"/>
    <mergeCell ref="WZX3:XAC3"/>
    <mergeCell ref="XAD3:XAI3"/>
    <mergeCell ref="XAJ3:XAO3"/>
    <mergeCell ref="WXV3:WYA3"/>
    <mergeCell ref="WYB3:WYG3"/>
    <mergeCell ref="WYH3:WYM3"/>
    <mergeCell ref="WYN3:WYS3"/>
    <mergeCell ref="WYT3:WYY3"/>
    <mergeCell ref="WYZ3:WZE3"/>
    <mergeCell ref="WWL3:WWQ3"/>
    <mergeCell ref="WWR3:WWW3"/>
    <mergeCell ref="WWX3:WXC3"/>
    <mergeCell ref="WXD3:WXI3"/>
    <mergeCell ref="WXJ3:WXO3"/>
    <mergeCell ref="WXP3:WXU3"/>
    <mergeCell ref="WVB3:WVG3"/>
    <mergeCell ref="WVH3:WVM3"/>
    <mergeCell ref="WVN3:WVS3"/>
    <mergeCell ref="WVT3:WVY3"/>
    <mergeCell ref="WVZ3:WWE3"/>
    <mergeCell ref="WWF3:WWK3"/>
    <mergeCell ref="WTR3:WTW3"/>
    <mergeCell ref="WTX3:WUC3"/>
    <mergeCell ref="WUD3:WUI3"/>
    <mergeCell ref="WUJ3:WUO3"/>
    <mergeCell ref="WUP3:WUU3"/>
    <mergeCell ref="WUV3:WVA3"/>
    <mergeCell ref="WSH3:WSM3"/>
    <mergeCell ref="WSN3:WSS3"/>
    <mergeCell ref="WST3:WSY3"/>
    <mergeCell ref="WSZ3:WTE3"/>
    <mergeCell ref="WTF3:WTK3"/>
    <mergeCell ref="WTL3:WTQ3"/>
    <mergeCell ref="WQX3:WRC3"/>
    <mergeCell ref="WRD3:WRI3"/>
    <mergeCell ref="WRJ3:WRO3"/>
    <mergeCell ref="WRP3:WRU3"/>
    <mergeCell ref="WRV3:WSA3"/>
    <mergeCell ref="WSB3:WSG3"/>
    <mergeCell ref="WPN3:WPS3"/>
    <mergeCell ref="WPT3:WPY3"/>
    <mergeCell ref="WPZ3:WQE3"/>
    <mergeCell ref="WQF3:WQK3"/>
    <mergeCell ref="WQL3:WQQ3"/>
    <mergeCell ref="WQR3:WQW3"/>
    <mergeCell ref="WOD3:WOI3"/>
    <mergeCell ref="WOJ3:WOO3"/>
    <mergeCell ref="WOP3:WOU3"/>
    <mergeCell ref="WOV3:WPA3"/>
    <mergeCell ref="WPB3:WPG3"/>
    <mergeCell ref="WPH3:WPM3"/>
    <mergeCell ref="WMT3:WMY3"/>
    <mergeCell ref="WMZ3:WNE3"/>
    <mergeCell ref="WNF3:WNK3"/>
    <mergeCell ref="WNL3:WNQ3"/>
    <mergeCell ref="WNR3:WNW3"/>
    <mergeCell ref="WNX3:WOC3"/>
    <mergeCell ref="WLJ3:WLO3"/>
    <mergeCell ref="WLP3:WLU3"/>
    <mergeCell ref="WLV3:WMA3"/>
    <mergeCell ref="WMB3:WMG3"/>
    <mergeCell ref="WMH3:WMM3"/>
    <mergeCell ref="WMN3:WMS3"/>
    <mergeCell ref="WJZ3:WKE3"/>
    <mergeCell ref="WKF3:WKK3"/>
    <mergeCell ref="WKL3:WKQ3"/>
    <mergeCell ref="WKR3:WKW3"/>
    <mergeCell ref="WKX3:WLC3"/>
    <mergeCell ref="WLD3:WLI3"/>
    <mergeCell ref="WIP3:WIU3"/>
    <mergeCell ref="WIV3:WJA3"/>
    <mergeCell ref="WJB3:WJG3"/>
    <mergeCell ref="WJH3:WJM3"/>
    <mergeCell ref="WJN3:WJS3"/>
    <mergeCell ref="WJT3:WJY3"/>
    <mergeCell ref="WHF3:WHK3"/>
    <mergeCell ref="WHL3:WHQ3"/>
    <mergeCell ref="WHR3:WHW3"/>
    <mergeCell ref="WHX3:WIC3"/>
    <mergeCell ref="WID3:WII3"/>
    <mergeCell ref="WIJ3:WIO3"/>
    <mergeCell ref="WFV3:WGA3"/>
    <mergeCell ref="WGB3:WGG3"/>
    <mergeCell ref="WGH3:WGM3"/>
    <mergeCell ref="WGN3:WGS3"/>
    <mergeCell ref="WGT3:WGY3"/>
    <mergeCell ref="WGZ3:WHE3"/>
    <mergeCell ref="WEL3:WEQ3"/>
    <mergeCell ref="WER3:WEW3"/>
    <mergeCell ref="WEX3:WFC3"/>
    <mergeCell ref="WFD3:WFI3"/>
    <mergeCell ref="WFJ3:WFO3"/>
    <mergeCell ref="WFP3:WFU3"/>
    <mergeCell ref="WDB3:WDG3"/>
    <mergeCell ref="WDH3:WDM3"/>
    <mergeCell ref="WDN3:WDS3"/>
    <mergeCell ref="WDT3:WDY3"/>
    <mergeCell ref="WDZ3:WEE3"/>
    <mergeCell ref="WEF3:WEK3"/>
    <mergeCell ref="WBR3:WBW3"/>
    <mergeCell ref="WBX3:WCC3"/>
    <mergeCell ref="WCD3:WCI3"/>
    <mergeCell ref="WCJ3:WCO3"/>
    <mergeCell ref="WCP3:WCU3"/>
    <mergeCell ref="WCV3:WDA3"/>
    <mergeCell ref="WAH3:WAM3"/>
    <mergeCell ref="WAN3:WAS3"/>
    <mergeCell ref="WAT3:WAY3"/>
    <mergeCell ref="WAZ3:WBE3"/>
    <mergeCell ref="WBF3:WBK3"/>
    <mergeCell ref="WBL3:WBQ3"/>
    <mergeCell ref="VYX3:VZC3"/>
    <mergeCell ref="VZD3:VZI3"/>
    <mergeCell ref="VZJ3:VZO3"/>
    <mergeCell ref="VZP3:VZU3"/>
    <mergeCell ref="VZV3:WAA3"/>
    <mergeCell ref="WAB3:WAG3"/>
    <mergeCell ref="VXN3:VXS3"/>
    <mergeCell ref="VXT3:VXY3"/>
    <mergeCell ref="VXZ3:VYE3"/>
    <mergeCell ref="VYF3:VYK3"/>
    <mergeCell ref="VYL3:VYQ3"/>
    <mergeCell ref="VYR3:VYW3"/>
    <mergeCell ref="VWD3:VWI3"/>
    <mergeCell ref="VWJ3:VWO3"/>
    <mergeCell ref="VWP3:VWU3"/>
    <mergeCell ref="VWV3:VXA3"/>
    <mergeCell ref="VXB3:VXG3"/>
    <mergeCell ref="VXH3:VXM3"/>
    <mergeCell ref="VUT3:VUY3"/>
    <mergeCell ref="VUZ3:VVE3"/>
    <mergeCell ref="VVF3:VVK3"/>
    <mergeCell ref="VVL3:VVQ3"/>
    <mergeCell ref="VVR3:VVW3"/>
    <mergeCell ref="VVX3:VWC3"/>
    <mergeCell ref="VTJ3:VTO3"/>
    <mergeCell ref="VTP3:VTU3"/>
    <mergeCell ref="VTV3:VUA3"/>
    <mergeCell ref="VUB3:VUG3"/>
    <mergeCell ref="VUH3:VUM3"/>
    <mergeCell ref="VUN3:VUS3"/>
    <mergeCell ref="VRZ3:VSE3"/>
    <mergeCell ref="VSF3:VSK3"/>
    <mergeCell ref="VSL3:VSQ3"/>
    <mergeCell ref="VSR3:VSW3"/>
    <mergeCell ref="VSX3:VTC3"/>
    <mergeCell ref="VTD3:VTI3"/>
    <mergeCell ref="VQP3:VQU3"/>
    <mergeCell ref="VQV3:VRA3"/>
    <mergeCell ref="VRB3:VRG3"/>
    <mergeCell ref="VRH3:VRM3"/>
    <mergeCell ref="VRN3:VRS3"/>
    <mergeCell ref="VRT3:VRY3"/>
    <mergeCell ref="VPF3:VPK3"/>
    <mergeCell ref="VPL3:VPQ3"/>
    <mergeCell ref="VPR3:VPW3"/>
    <mergeCell ref="VPX3:VQC3"/>
    <mergeCell ref="VQD3:VQI3"/>
    <mergeCell ref="VQJ3:VQO3"/>
    <mergeCell ref="VNV3:VOA3"/>
    <mergeCell ref="VOB3:VOG3"/>
    <mergeCell ref="VOH3:VOM3"/>
    <mergeCell ref="VON3:VOS3"/>
    <mergeCell ref="VOT3:VOY3"/>
    <mergeCell ref="VOZ3:VPE3"/>
    <mergeCell ref="VML3:VMQ3"/>
    <mergeCell ref="VMR3:VMW3"/>
    <mergeCell ref="VMX3:VNC3"/>
    <mergeCell ref="VND3:VNI3"/>
    <mergeCell ref="VNJ3:VNO3"/>
    <mergeCell ref="VNP3:VNU3"/>
    <mergeCell ref="VLB3:VLG3"/>
    <mergeCell ref="VLH3:VLM3"/>
    <mergeCell ref="VLN3:VLS3"/>
    <mergeCell ref="VLT3:VLY3"/>
    <mergeCell ref="VLZ3:VME3"/>
    <mergeCell ref="VMF3:VMK3"/>
    <mergeCell ref="VJR3:VJW3"/>
    <mergeCell ref="VJX3:VKC3"/>
    <mergeCell ref="VKD3:VKI3"/>
    <mergeCell ref="VKJ3:VKO3"/>
    <mergeCell ref="VKP3:VKU3"/>
    <mergeCell ref="VKV3:VLA3"/>
    <mergeCell ref="VIH3:VIM3"/>
    <mergeCell ref="VIN3:VIS3"/>
    <mergeCell ref="VIT3:VIY3"/>
    <mergeCell ref="VIZ3:VJE3"/>
    <mergeCell ref="VJF3:VJK3"/>
    <mergeCell ref="VJL3:VJQ3"/>
    <mergeCell ref="VGX3:VHC3"/>
    <mergeCell ref="VHD3:VHI3"/>
    <mergeCell ref="VHJ3:VHO3"/>
    <mergeCell ref="VHP3:VHU3"/>
    <mergeCell ref="VHV3:VIA3"/>
    <mergeCell ref="VIB3:VIG3"/>
    <mergeCell ref="VFN3:VFS3"/>
    <mergeCell ref="VFT3:VFY3"/>
    <mergeCell ref="VFZ3:VGE3"/>
    <mergeCell ref="VGF3:VGK3"/>
    <mergeCell ref="VGL3:VGQ3"/>
    <mergeCell ref="VGR3:VGW3"/>
    <mergeCell ref="VED3:VEI3"/>
    <mergeCell ref="VEJ3:VEO3"/>
    <mergeCell ref="VEP3:VEU3"/>
    <mergeCell ref="VEV3:VFA3"/>
    <mergeCell ref="VFB3:VFG3"/>
    <mergeCell ref="VFH3:VFM3"/>
    <mergeCell ref="VCT3:VCY3"/>
    <mergeCell ref="VCZ3:VDE3"/>
    <mergeCell ref="VDF3:VDK3"/>
    <mergeCell ref="VDL3:VDQ3"/>
    <mergeCell ref="VDR3:VDW3"/>
    <mergeCell ref="VDX3:VEC3"/>
    <mergeCell ref="VBJ3:VBO3"/>
    <mergeCell ref="VBP3:VBU3"/>
    <mergeCell ref="VBV3:VCA3"/>
    <mergeCell ref="VCB3:VCG3"/>
    <mergeCell ref="VCH3:VCM3"/>
    <mergeCell ref="VCN3:VCS3"/>
    <mergeCell ref="UZZ3:VAE3"/>
    <mergeCell ref="VAF3:VAK3"/>
    <mergeCell ref="VAL3:VAQ3"/>
    <mergeCell ref="VAR3:VAW3"/>
    <mergeCell ref="VAX3:VBC3"/>
    <mergeCell ref="VBD3:VBI3"/>
    <mergeCell ref="UYP3:UYU3"/>
    <mergeCell ref="UYV3:UZA3"/>
    <mergeCell ref="UZB3:UZG3"/>
    <mergeCell ref="UZH3:UZM3"/>
    <mergeCell ref="UZN3:UZS3"/>
    <mergeCell ref="UZT3:UZY3"/>
    <mergeCell ref="UXF3:UXK3"/>
    <mergeCell ref="UXL3:UXQ3"/>
    <mergeCell ref="UXR3:UXW3"/>
    <mergeCell ref="UXX3:UYC3"/>
    <mergeCell ref="UYD3:UYI3"/>
    <mergeCell ref="UYJ3:UYO3"/>
    <mergeCell ref="UVV3:UWA3"/>
    <mergeCell ref="UWB3:UWG3"/>
    <mergeCell ref="UWH3:UWM3"/>
    <mergeCell ref="UWN3:UWS3"/>
    <mergeCell ref="UWT3:UWY3"/>
    <mergeCell ref="UWZ3:UXE3"/>
    <mergeCell ref="UUL3:UUQ3"/>
    <mergeCell ref="UUR3:UUW3"/>
    <mergeCell ref="UUX3:UVC3"/>
    <mergeCell ref="UVD3:UVI3"/>
    <mergeCell ref="UVJ3:UVO3"/>
    <mergeCell ref="UVP3:UVU3"/>
    <mergeCell ref="UTB3:UTG3"/>
    <mergeCell ref="UTH3:UTM3"/>
    <mergeCell ref="UTN3:UTS3"/>
    <mergeCell ref="UTT3:UTY3"/>
    <mergeCell ref="UTZ3:UUE3"/>
    <mergeCell ref="UUF3:UUK3"/>
    <mergeCell ref="URR3:URW3"/>
    <mergeCell ref="URX3:USC3"/>
    <mergeCell ref="USD3:USI3"/>
    <mergeCell ref="USJ3:USO3"/>
    <mergeCell ref="USP3:USU3"/>
    <mergeCell ref="USV3:UTA3"/>
    <mergeCell ref="UQH3:UQM3"/>
    <mergeCell ref="UQN3:UQS3"/>
    <mergeCell ref="UQT3:UQY3"/>
    <mergeCell ref="UQZ3:URE3"/>
    <mergeCell ref="URF3:URK3"/>
    <mergeCell ref="URL3:URQ3"/>
    <mergeCell ref="UOX3:UPC3"/>
    <mergeCell ref="UPD3:UPI3"/>
    <mergeCell ref="UPJ3:UPO3"/>
    <mergeCell ref="UPP3:UPU3"/>
    <mergeCell ref="UPV3:UQA3"/>
    <mergeCell ref="UQB3:UQG3"/>
    <mergeCell ref="UNN3:UNS3"/>
    <mergeCell ref="UNT3:UNY3"/>
    <mergeCell ref="UNZ3:UOE3"/>
    <mergeCell ref="UOF3:UOK3"/>
    <mergeCell ref="UOL3:UOQ3"/>
    <mergeCell ref="UOR3:UOW3"/>
    <mergeCell ref="UMD3:UMI3"/>
    <mergeCell ref="UMJ3:UMO3"/>
    <mergeCell ref="UMP3:UMU3"/>
    <mergeCell ref="UMV3:UNA3"/>
    <mergeCell ref="UNB3:UNG3"/>
    <mergeCell ref="UNH3:UNM3"/>
    <mergeCell ref="UKT3:UKY3"/>
    <mergeCell ref="UKZ3:ULE3"/>
    <mergeCell ref="ULF3:ULK3"/>
    <mergeCell ref="ULL3:ULQ3"/>
    <mergeCell ref="ULR3:ULW3"/>
    <mergeCell ref="ULX3:UMC3"/>
    <mergeCell ref="UJJ3:UJO3"/>
    <mergeCell ref="UJP3:UJU3"/>
    <mergeCell ref="UJV3:UKA3"/>
    <mergeCell ref="UKB3:UKG3"/>
    <mergeCell ref="UKH3:UKM3"/>
    <mergeCell ref="UKN3:UKS3"/>
    <mergeCell ref="UHZ3:UIE3"/>
    <mergeCell ref="UIF3:UIK3"/>
    <mergeCell ref="UIL3:UIQ3"/>
    <mergeCell ref="UIR3:UIW3"/>
    <mergeCell ref="UIX3:UJC3"/>
    <mergeCell ref="UJD3:UJI3"/>
    <mergeCell ref="UGP3:UGU3"/>
    <mergeCell ref="UGV3:UHA3"/>
    <mergeCell ref="UHB3:UHG3"/>
    <mergeCell ref="UHH3:UHM3"/>
    <mergeCell ref="UHN3:UHS3"/>
    <mergeCell ref="UHT3:UHY3"/>
    <mergeCell ref="UFF3:UFK3"/>
    <mergeCell ref="UFL3:UFQ3"/>
    <mergeCell ref="UFR3:UFW3"/>
    <mergeCell ref="UFX3:UGC3"/>
    <mergeCell ref="UGD3:UGI3"/>
    <mergeCell ref="UGJ3:UGO3"/>
    <mergeCell ref="UDV3:UEA3"/>
    <mergeCell ref="UEB3:UEG3"/>
    <mergeCell ref="UEH3:UEM3"/>
    <mergeCell ref="UEN3:UES3"/>
    <mergeCell ref="UET3:UEY3"/>
    <mergeCell ref="UEZ3:UFE3"/>
    <mergeCell ref="UCL3:UCQ3"/>
    <mergeCell ref="UCR3:UCW3"/>
    <mergeCell ref="UCX3:UDC3"/>
    <mergeCell ref="UDD3:UDI3"/>
    <mergeCell ref="UDJ3:UDO3"/>
    <mergeCell ref="UDP3:UDU3"/>
    <mergeCell ref="UBB3:UBG3"/>
    <mergeCell ref="UBH3:UBM3"/>
    <mergeCell ref="UBN3:UBS3"/>
    <mergeCell ref="UBT3:UBY3"/>
    <mergeCell ref="UBZ3:UCE3"/>
    <mergeCell ref="UCF3:UCK3"/>
    <mergeCell ref="TZR3:TZW3"/>
    <mergeCell ref="TZX3:UAC3"/>
    <mergeCell ref="UAD3:UAI3"/>
    <mergeCell ref="UAJ3:UAO3"/>
    <mergeCell ref="UAP3:UAU3"/>
    <mergeCell ref="UAV3:UBA3"/>
    <mergeCell ref="TYH3:TYM3"/>
    <mergeCell ref="TYN3:TYS3"/>
    <mergeCell ref="TYT3:TYY3"/>
    <mergeCell ref="TYZ3:TZE3"/>
    <mergeCell ref="TZF3:TZK3"/>
    <mergeCell ref="TZL3:TZQ3"/>
    <mergeCell ref="TWX3:TXC3"/>
    <mergeCell ref="TXD3:TXI3"/>
    <mergeCell ref="TXJ3:TXO3"/>
    <mergeCell ref="TXP3:TXU3"/>
    <mergeCell ref="TXV3:TYA3"/>
    <mergeCell ref="TYB3:TYG3"/>
    <mergeCell ref="TVN3:TVS3"/>
    <mergeCell ref="TVT3:TVY3"/>
    <mergeCell ref="TVZ3:TWE3"/>
    <mergeCell ref="TWF3:TWK3"/>
    <mergeCell ref="TWL3:TWQ3"/>
    <mergeCell ref="TWR3:TWW3"/>
    <mergeCell ref="TUD3:TUI3"/>
    <mergeCell ref="TUJ3:TUO3"/>
    <mergeCell ref="TUP3:TUU3"/>
    <mergeCell ref="TUV3:TVA3"/>
    <mergeCell ref="TVB3:TVG3"/>
    <mergeCell ref="TVH3:TVM3"/>
    <mergeCell ref="TST3:TSY3"/>
    <mergeCell ref="TSZ3:TTE3"/>
    <mergeCell ref="TTF3:TTK3"/>
    <mergeCell ref="TTL3:TTQ3"/>
    <mergeCell ref="TTR3:TTW3"/>
    <mergeCell ref="TTX3:TUC3"/>
    <mergeCell ref="TRJ3:TRO3"/>
    <mergeCell ref="TRP3:TRU3"/>
    <mergeCell ref="TRV3:TSA3"/>
    <mergeCell ref="TSB3:TSG3"/>
    <mergeCell ref="TSH3:TSM3"/>
    <mergeCell ref="TSN3:TSS3"/>
    <mergeCell ref="TPZ3:TQE3"/>
    <mergeCell ref="TQF3:TQK3"/>
    <mergeCell ref="TQL3:TQQ3"/>
    <mergeCell ref="TQR3:TQW3"/>
    <mergeCell ref="TQX3:TRC3"/>
    <mergeCell ref="TRD3:TRI3"/>
    <mergeCell ref="TOP3:TOU3"/>
    <mergeCell ref="TOV3:TPA3"/>
    <mergeCell ref="TPB3:TPG3"/>
    <mergeCell ref="TPH3:TPM3"/>
    <mergeCell ref="TPN3:TPS3"/>
    <mergeCell ref="TPT3:TPY3"/>
    <mergeCell ref="TNF3:TNK3"/>
    <mergeCell ref="TNL3:TNQ3"/>
    <mergeCell ref="TNR3:TNW3"/>
    <mergeCell ref="TNX3:TOC3"/>
    <mergeCell ref="TOD3:TOI3"/>
    <mergeCell ref="TOJ3:TOO3"/>
    <mergeCell ref="TLV3:TMA3"/>
    <mergeCell ref="TMB3:TMG3"/>
    <mergeCell ref="TMH3:TMM3"/>
    <mergeCell ref="TMN3:TMS3"/>
    <mergeCell ref="TMT3:TMY3"/>
    <mergeCell ref="TMZ3:TNE3"/>
    <mergeCell ref="TKL3:TKQ3"/>
    <mergeCell ref="TKR3:TKW3"/>
    <mergeCell ref="TKX3:TLC3"/>
    <mergeCell ref="TLD3:TLI3"/>
    <mergeCell ref="TLJ3:TLO3"/>
    <mergeCell ref="TLP3:TLU3"/>
    <mergeCell ref="TJB3:TJG3"/>
    <mergeCell ref="TJH3:TJM3"/>
    <mergeCell ref="TJN3:TJS3"/>
    <mergeCell ref="TJT3:TJY3"/>
    <mergeCell ref="TJZ3:TKE3"/>
    <mergeCell ref="TKF3:TKK3"/>
    <mergeCell ref="THR3:THW3"/>
    <mergeCell ref="THX3:TIC3"/>
    <mergeCell ref="TID3:TII3"/>
    <mergeCell ref="TIJ3:TIO3"/>
    <mergeCell ref="TIP3:TIU3"/>
    <mergeCell ref="TIV3:TJA3"/>
    <mergeCell ref="TGH3:TGM3"/>
    <mergeCell ref="TGN3:TGS3"/>
    <mergeCell ref="TGT3:TGY3"/>
    <mergeCell ref="TGZ3:THE3"/>
    <mergeCell ref="THF3:THK3"/>
    <mergeCell ref="THL3:THQ3"/>
    <mergeCell ref="TEX3:TFC3"/>
    <mergeCell ref="TFD3:TFI3"/>
    <mergeCell ref="TFJ3:TFO3"/>
    <mergeCell ref="TFP3:TFU3"/>
    <mergeCell ref="TFV3:TGA3"/>
    <mergeCell ref="TGB3:TGG3"/>
    <mergeCell ref="TDN3:TDS3"/>
    <mergeCell ref="TDT3:TDY3"/>
    <mergeCell ref="TDZ3:TEE3"/>
    <mergeCell ref="TEF3:TEK3"/>
    <mergeCell ref="TEL3:TEQ3"/>
    <mergeCell ref="TER3:TEW3"/>
    <mergeCell ref="TCD3:TCI3"/>
    <mergeCell ref="TCJ3:TCO3"/>
    <mergeCell ref="TCP3:TCU3"/>
    <mergeCell ref="TCV3:TDA3"/>
    <mergeCell ref="TDB3:TDG3"/>
    <mergeCell ref="TDH3:TDM3"/>
    <mergeCell ref="TAT3:TAY3"/>
    <mergeCell ref="TAZ3:TBE3"/>
    <mergeCell ref="TBF3:TBK3"/>
    <mergeCell ref="TBL3:TBQ3"/>
    <mergeCell ref="TBR3:TBW3"/>
    <mergeCell ref="TBX3:TCC3"/>
    <mergeCell ref="SZJ3:SZO3"/>
    <mergeCell ref="SZP3:SZU3"/>
    <mergeCell ref="SZV3:TAA3"/>
    <mergeCell ref="TAB3:TAG3"/>
    <mergeCell ref="TAH3:TAM3"/>
    <mergeCell ref="TAN3:TAS3"/>
    <mergeCell ref="SXZ3:SYE3"/>
    <mergeCell ref="SYF3:SYK3"/>
    <mergeCell ref="SYL3:SYQ3"/>
    <mergeCell ref="SYR3:SYW3"/>
    <mergeCell ref="SYX3:SZC3"/>
    <mergeCell ref="SZD3:SZI3"/>
    <mergeCell ref="SWP3:SWU3"/>
    <mergeCell ref="SWV3:SXA3"/>
    <mergeCell ref="SXB3:SXG3"/>
    <mergeCell ref="SXH3:SXM3"/>
    <mergeCell ref="SXN3:SXS3"/>
    <mergeCell ref="SXT3:SXY3"/>
    <mergeCell ref="SVF3:SVK3"/>
    <mergeCell ref="SVL3:SVQ3"/>
    <mergeCell ref="SVR3:SVW3"/>
    <mergeCell ref="SVX3:SWC3"/>
    <mergeCell ref="SWD3:SWI3"/>
    <mergeCell ref="SWJ3:SWO3"/>
    <mergeCell ref="STV3:SUA3"/>
    <mergeCell ref="SUB3:SUG3"/>
    <mergeCell ref="SUH3:SUM3"/>
    <mergeCell ref="SUN3:SUS3"/>
    <mergeCell ref="SUT3:SUY3"/>
    <mergeCell ref="SUZ3:SVE3"/>
    <mergeCell ref="SSL3:SSQ3"/>
    <mergeCell ref="SSR3:SSW3"/>
    <mergeCell ref="SSX3:STC3"/>
    <mergeCell ref="STD3:STI3"/>
    <mergeCell ref="STJ3:STO3"/>
    <mergeCell ref="STP3:STU3"/>
    <mergeCell ref="SRB3:SRG3"/>
    <mergeCell ref="SRH3:SRM3"/>
    <mergeCell ref="SRN3:SRS3"/>
    <mergeCell ref="SRT3:SRY3"/>
    <mergeCell ref="SRZ3:SSE3"/>
    <mergeCell ref="SSF3:SSK3"/>
    <mergeCell ref="SPR3:SPW3"/>
    <mergeCell ref="SPX3:SQC3"/>
    <mergeCell ref="SQD3:SQI3"/>
    <mergeCell ref="SQJ3:SQO3"/>
    <mergeCell ref="SQP3:SQU3"/>
    <mergeCell ref="SQV3:SRA3"/>
    <mergeCell ref="SOH3:SOM3"/>
    <mergeCell ref="SON3:SOS3"/>
    <mergeCell ref="SOT3:SOY3"/>
    <mergeCell ref="SOZ3:SPE3"/>
    <mergeCell ref="SPF3:SPK3"/>
    <mergeCell ref="SPL3:SPQ3"/>
    <mergeCell ref="SMX3:SNC3"/>
    <mergeCell ref="SND3:SNI3"/>
    <mergeCell ref="SNJ3:SNO3"/>
    <mergeCell ref="SNP3:SNU3"/>
    <mergeCell ref="SNV3:SOA3"/>
    <mergeCell ref="SOB3:SOG3"/>
    <mergeCell ref="SLN3:SLS3"/>
    <mergeCell ref="SLT3:SLY3"/>
    <mergeCell ref="SLZ3:SME3"/>
    <mergeCell ref="SMF3:SMK3"/>
    <mergeCell ref="SML3:SMQ3"/>
    <mergeCell ref="SMR3:SMW3"/>
    <mergeCell ref="SKD3:SKI3"/>
    <mergeCell ref="SKJ3:SKO3"/>
    <mergeCell ref="SKP3:SKU3"/>
    <mergeCell ref="SKV3:SLA3"/>
    <mergeCell ref="SLB3:SLG3"/>
    <mergeCell ref="SLH3:SLM3"/>
    <mergeCell ref="SIT3:SIY3"/>
    <mergeCell ref="SIZ3:SJE3"/>
    <mergeCell ref="SJF3:SJK3"/>
    <mergeCell ref="SJL3:SJQ3"/>
    <mergeCell ref="SJR3:SJW3"/>
    <mergeCell ref="SJX3:SKC3"/>
    <mergeCell ref="SHJ3:SHO3"/>
    <mergeCell ref="SHP3:SHU3"/>
    <mergeCell ref="SHV3:SIA3"/>
    <mergeCell ref="SIB3:SIG3"/>
    <mergeCell ref="SIH3:SIM3"/>
    <mergeCell ref="SIN3:SIS3"/>
    <mergeCell ref="SFZ3:SGE3"/>
    <mergeCell ref="SGF3:SGK3"/>
    <mergeCell ref="SGL3:SGQ3"/>
    <mergeCell ref="SGR3:SGW3"/>
    <mergeCell ref="SGX3:SHC3"/>
    <mergeCell ref="SHD3:SHI3"/>
    <mergeCell ref="SEP3:SEU3"/>
    <mergeCell ref="SEV3:SFA3"/>
    <mergeCell ref="SFB3:SFG3"/>
    <mergeCell ref="SFH3:SFM3"/>
    <mergeCell ref="SFN3:SFS3"/>
    <mergeCell ref="SFT3:SFY3"/>
    <mergeCell ref="SDF3:SDK3"/>
    <mergeCell ref="SDL3:SDQ3"/>
    <mergeCell ref="SDR3:SDW3"/>
    <mergeCell ref="SDX3:SEC3"/>
    <mergeCell ref="SED3:SEI3"/>
    <mergeCell ref="SEJ3:SEO3"/>
    <mergeCell ref="SBV3:SCA3"/>
    <mergeCell ref="SCB3:SCG3"/>
    <mergeCell ref="SCH3:SCM3"/>
    <mergeCell ref="SCN3:SCS3"/>
    <mergeCell ref="SCT3:SCY3"/>
    <mergeCell ref="SCZ3:SDE3"/>
    <mergeCell ref="SAL3:SAQ3"/>
    <mergeCell ref="SAR3:SAW3"/>
    <mergeCell ref="SAX3:SBC3"/>
    <mergeCell ref="SBD3:SBI3"/>
    <mergeCell ref="SBJ3:SBO3"/>
    <mergeCell ref="SBP3:SBU3"/>
    <mergeCell ref="RZB3:RZG3"/>
    <mergeCell ref="RZH3:RZM3"/>
    <mergeCell ref="RZN3:RZS3"/>
    <mergeCell ref="RZT3:RZY3"/>
    <mergeCell ref="RZZ3:SAE3"/>
    <mergeCell ref="SAF3:SAK3"/>
    <mergeCell ref="RXR3:RXW3"/>
    <mergeCell ref="RXX3:RYC3"/>
    <mergeCell ref="RYD3:RYI3"/>
    <mergeCell ref="RYJ3:RYO3"/>
    <mergeCell ref="RYP3:RYU3"/>
    <mergeCell ref="RYV3:RZA3"/>
    <mergeCell ref="RWH3:RWM3"/>
    <mergeCell ref="RWN3:RWS3"/>
    <mergeCell ref="RWT3:RWY3"/>
    <mergeCell ref="RWZ3:RXE3"/>
    <mergeCell ref="RXF3:RXK3"/>
    <mergeCell ref="RXL3:RXQ3"/>
    <mergeCell ref="RUX3:RVC3"/>
    <mergeCell ref="RVD3:RVI3"/>
    <mergeCell ref="RVJ3:RVO3"/>
    <mergeCell ref="RVP3:RVU3"/>
    <mergeCell ref="RVV3:RWA3"/>
    <mergeCell ref="RWB3:RWG3"/>
    <mergeCell ref="RTN3:RTS3"/>
    <mergeCell ref="RTT3:RTY3"/>
    <mergeCell ref="RTZ3:RUE3"/>
    <mergeCell ref="RUF3:RUK3"/>
    <mergeCell ref="RUL3:RUQ3"/>
    <mergeCell ref="RUR3:RUW3"/>
    <mergeCell ref="RSD3:RSI3"/>
    <mergeCell ref="RSJ3:RSO3"/>
    <mergeCell ref="RSP3:RSU3"/>
    <mergeCell ref="RSV3:RTA3"/>
    <mergeCell ref="RTB3:RTG3"/>
    <mergeCell ref="RTH3:RTM3"/>
    <mergeCell ref="RQT3:RQY3"/>
    <mergeCell ref="RQZ3:RRE3"/>
    <mergeCell ref="RRF3:RRK3"/>
    <mergeCell ref="RRL3:RRQ3"/>
    <mergeCell ref="RRR3:RRW3"/>
    <mergeCell ref="RRX3:RSC3"/>
    <mergeCell ref="RPJ3:RPO3"/>
    <mergeCell ref="RPP3:RPU3"/>
    <mergeCell ref="RPV3:RQA3"/>
    <mergeCell ref="RQB3:RQG3"/>
    <mergeCell ref="RQH3:RQM3"/>
    <mergeCell ref="RQN3:RQS3"/>
    <mergeCell ref="RNZ3:ROE3"/>
    <mergeCell ref="ROF3:ROK3"/>
    <mergeCell ref="ROL3:ROQ3"/>
    <mergeCell ref="ROR3:ROW3"/>
    <mergeCell ref="ROX3:RPC3"/>
    <mergeCell ref="RPD3:RPI3"/>
    <mergeCell ref="RMP3:RMU3"/>
    <mergeCell ref="RMV3:RNA3"/>
    <mergeCell ref="RNB3:RNG3"/>
    <mergeCell ref="RNH3:RNM3"/>
    <mergeCell ref="RNN3:RNS3"/>
    <mergeCell ref="RNT3:RNY3"/>
    <mergeCell ref="RLF3:RLK3"/>
    <mergeCell ref="RLL3:RLQ3"/>
    <mergeCell ref="RLR3:RLW3"/>
    <mergeCell ref="RLX3:RMC3"/>
    <mergeCell ref="RMD3:RMI3"/>
    <mergeCell ref="RMJ3:RMO3"/>
    <mergeCell ref="RJV3:RKA3"/>
    <mergeCell ref="RKB3:RKG3"/>
    <mergeCell ref="RKH3:RKM3"/>
    <mergeCell ref="RKN3:RKS3"/>
    <mergeCell ref="RKT3:RKY3"/>
    <mergeCell ref="RKZ3:RLE3"/>
    <mergeCell ref="RIL3:RIQ3"/>
    <mergeCell ref="RIR3:RIW3"/>
    <mergeCell ref="RIX3:RJC3"/>
    <mergeCell ref="RJD3:RJI3"/>
    <mergeCell ref="RJJ3:RJO3"/>
    <mergeCell ref="RJP3:RJU3"/>
    <mergeCell ref="RHB3:RHG3"/>
    <mergeCell ref="RHH3:RHM3"/>
    <mergeCell ref="RHN3:RHS3"/>
    <mergeCell ref="RHT3:RHY3"/>
    <mergeCell ref="RHZ3:RIE3"/>
    <mergeCell ref="RIF3:RIK3"/>
    <mergeCell ref="RFR3:RFW3"/>
    <mergeCell ref="RFX3:RGC3"/>
    <mergeCell ref="RGD3:RGI3"/>
    <mergeCell ref="RGJ3:RGO3"/>
    <mergeCell ref="RGP3:RGU3"/>
    <mergeCell ref="RGV3:RHA3"/>
    <mergeCell ref="REH3:REM3"/>
    <mergeCell ref="REN3:RES3"/>
    <mergeCell ref="RET3:REY3"/>
    <mergeCell ref="REZ3:RFE3"/>
    <mergeCell ref="RFF3:RFK3"/>
    <mergeCell ref="RFL3:RFQ3"/>
    <mergeCell ref="RCX3:RDC3"/>
    <mergeCell ref="RDD3:RDI3"/>
    <mergeCell ref="RDJ3:RDO3"/>
    <mergeCell ref="RDP3:RDU3"/>
    <mergeCell ref="RDV3:REA3"/>
    <mergeCell ref="REB3:REG3"/>
    <mergeCell ref="RBN3:RBS3"/>
    <mergeCell ref="RBT3:RBY3"/>
    <mergeCell ref="RBZ3:RCE3"/>
    <mergeCell ref="RCF3:RCK3"/>
    <mergeCell ref="RCL3:RCQ3"/>
    <mergeCell ref="RCR3:RCW3"/>
    <mergeCell ref="RAD3:RAI3"/>
    <mergeCell ref="RAJ3:RAO3"/>
    <mergeCell ref="RAP3:RAU3"/>
    <mergeCell ref="RAV3:RBA3"/>
    <mergeCell ref="RBB3:RBG3"/>
    <mergeCell ref="RBH3:RBM3"/>
    <mergeCell ref="QYT3:QYY3"/>
    <mergeCell ref="QYZ3:QZE3"/>
    <mergeCell ref="QZF3:QZK3"/>
    <mergeCell ref="QZL3:QZQ3"/>
    <mergeCell ref="QZR3:QZW3"/>
    <mergeCell ref="QZX3:RAC3"/>
    <mergeCell ref="QXJ3:QXO3"/>
    <mergeCell ref="QXP3:QXU3"/>
    <mergeCell ref="QXV3:QYA3"/>
    <mergeCell ref="QYB3:QYG3"/>
    <mergeCell ref="QYH3:QYM3"/>
    <mergeCell ref="QYN3:QYS3"/>
    <mergeCell ref="QVZ3:QWE3"/>
    <mergeCell ref="QWF3:QWK3"/>
    <mergeCell ref="QWL3:QWQ3"/>
    <mergeCell ref="QWR3:QWW3"/>
    <mergeCell ref="QWX3:QXC3"/>
    <mergeCell ref="QXD3:QXI3"/>
    <mergeCell ref="QUP3:QUU3"/>
    <mergeCell ref="QUV3:QVA3"/>
    <mergeCell ref="QVB3:QVG3"/>
    <mergeCell ref="QVH3:QVM3"/>
    <mergeCell ref="QVN3:QVS3"/>
    <mergeCell ref="QVT3:QVY3"/>
    <mergeCell ref="QTF3:QTK3"/>
    <mergeCell ref="QTL3:QTQ3"/>
    <mergeCell ref="QTR3:QTW3"/>
    <mergeCell ref="QTX3:QUC3"/>
    <mergeCell ref="QUD3:QUI3"/>
    <mergeCell ref="QUJ3:QUO3"/>
    <mergeCell ref="QRV3:QSA3"/>
    <mergeCell ref="QSB3:QSG3"/>
    <mergeCell ref="QSH3:QSM3"/>
    <mergeCell ref="QSN3:QSS3"/>
    <mergeCell ref="QST3:QSY3"/>
    <mergeCell ref="QSZ3:QTE3"/>
    <mergeCell ref="QQL3:QQQ3"/>
    <mergeCell ref="QQR3:QQW3"/>
    <mergeCell ref="QQX3:QRC3"/>
    <mergeCell ref="QRD3:QRI3"/>
    <mergeCell ref="QRJ3:QRO3"/>
    <mergeCell ref="QRP3:QRU3"/>
    <mergeCell ref="QPB3:QPG3"/>
    <mergeCell ref="QPH3:QPM3"/>
    <mergeCell ref="QPN3:QPS3"/>
    <mergeCell ref="QPT3:QPY3"/>
    <mergeCell ref="QPZ3:QQE3"/>
    <mergeCell ref="QQF3:QQK3"/>
    <mergeCell ref="QNR3:QNW3"/>
    <mergeCell ref="QNX3:QOC3"/>
    <mergeCell ref="QOD3:QOI3"/>
    <mergeCell ref="QOJ3:QOO3"/>
    <mergeCell ref="QOP3:QOU3"/>
    <mergeCell ref="QOV3:QPA3"/>
    <mergeCell ref="QMH3:QMM3"/>
    <mergeCell ref="QMN3:QMS3"/>
    <mergeCell ref="QMT3:QMY3"/>
    <mergeCell ref="QMZ3:QNE3"/>
    <mergeCell ref="QNF3:QNK3"/>
    <mergeCell ref="QNL3:QNQ3"/>
    <mergeCell ref="QKX3:QLC3"/>
    <mergeCell ref="QLD3:QLI3"/>
    <mergeCell ref="QLJ3:QLO3"/>
    <mergeCell ref="QLP3:QLU3"/>
    <mergeCell ref="QLV3:QMA3"/>
    <mergeCell ref="QMB3:QMG3"/>
    <mergeCell ref="QJN3:QJS3"/>
    <mergeCell ref="QJT3:QJY3"/>
    <mergeCell ref="QJZ3:QKE3"/>
    <mergeCell ref="QKF3:QKK3"/>
    <mergeCell ref="QKL3:QKQ3"/>
    <mergeCell ref="QKR3:QKW3"/>
    <mergeCell ref="QID3:QII3"/>
    <mergeCell ref="QIJ3:QIO3"/>
    <mergeCell ref="QIP3:QIU3"/>
    <mergeCell ref="QIV3:QJA3"/>
    <mergeCell ref="QJB3:QJG3"/>
    <mergeCell ref="QJH3:QJM3"/>
    <mergeCell ref="QGT3:QGY3"/>
    <mergeCell ref="QGZ3:QHE3"/>
    <mergeCell ref="QHF3:QHK3"/>
    <mergeCell ref="QHL3:QHQ3"/>
    <mergeCell ref="QHR3:QHW3"/>
    <mergeCell ref="QHX3:QIC3"/>
    <mergeCell ref="QFJ3:QFO3"/>
    <mergeCell ref="QFP3:QFU3"/>
    <mergeCell ref="QFV3:QGA3"/>
    <mergeCell ref="QGB3:QGG3"/>
    <mergeCell ref="QGH3:QGM3"/>
    <mergeCell ref="QGN3:QGS3"/>
    <mergeCell ref="QDZ3:QEE3"/>
    <mergeCell ref="QEF3:QEK3"/>
    <mergeCell ref="QEL3:QEQ3"/>
    <mergeCell ref="QER3:QEW3"/>
    <mergeCell ref="QEX3:QFC3"/>
    <mergeCell ref="QFD3:QFI3"/>
    <mergeCell ref="QCP3:QCU3"/>
    <mergeCell ref="QCV3:QDA3"/>
    <mergeCell ref="QDB3:QDG3"/>
    <mergeCell ref="QDH3:QDM3"/>
    <mergeCell ref="QDN3:QDS3"/>
    <mergeCell ref="QDT3:QDY3"/>
    <mergeCell ref="QBF3:QBK3"/>
    <mergeCell ref="QBL3:QBQ3"/>
    <mergeCell ref="QBR3:QBW3"/>
    <mergeCell ref="QBX3:QCC3"/>
    <mergeCell ref="QCD3:QCI3"/>
    <mergeCell ref="QCJ3:QCO3"/>
    <mergeCell ref="PZV3:QAA3"/>
    <mergeCell ref="QAB3:QAG3"/>
    <mergeCell ref="QAH3:QAM3"/>
    <mergeCell ref="QAN3:QAS3"/>
    <mergeCell ref="QAT3:QAY3"/>
    <mergeCell ref="QAZ3:QBE3"/>
    <mergeCell ref="PYL3:PYQ3"/>
    <mergeCell ref="PYR3:PYW3"/>
    <mergeCell ref="PYX3:PZC3"/>
    <mergeCell ref="PZD3:PZI3"/>
    <mergeCell ref="PZJ3:PZO3"/>
    <mergeCell ref="PZP3:PZU3"/>
    <mergeCell ref="PXB3:PXG3"/>
    <mergeCell ref="PXH3:PXM3"/>
    <mergeCell ref="PXN3:PXS3"/>
    <mergeCell ref="PXT3:PXY3"/>
    <mergeCell ref="PXZ3:PYE3"/>
    <mergeCell ref="PYF3:PYK3"/>
    <mergeCell ref="PVR3:PVW3"/>
    <mergeCell ref="PVX3:PWC3"/>
    <mergeCell ref="PWD3:PWI3"/>
    <mergeCell ref="PWJ3:PWO3"/>
    <mergeCell ref="PWP3:PWU3"/>
    <mergeCell ref="PWV3:PXA3"/>
    <mergeCell ref="PUH3:PUM3"/>
    <mergeCell ref="PUN3:PUS3"/>
    <mergeCell ref="PUT3:PUY3"/>
    <mergeCell ref="PUZ3:PVE3"/>
    <mergeCell ref="PVF3:PVK3"/>
    <mergeCell ref="PVL3:PVQ3"/>
    <mergeCell ref="PSX3:PTC3"/>
    <mergeCell ref="PTD3:PTI3"/>
    <mergeCell ref="PTJ3:PTO3"/>
    <mergeCell ref="PTP3:PTU3"/>
    <mergeCell ref="PTV3:PUA3"/>
    <mergeCell ref="PUB3:PUG3"/>
    <mergeCell ref="PRN3:PRS3"/>
    <mergeCell ref="PRT3:PRY3"/>
    <mergeCell ref="PRZ3:PSE3"/>
    <mergeCell ref="PSF3:PSK3"/>
    <mergeCell ref="PSL3:PSQ3"/>
    <mergeCell ref="PSR3:PSW3"/>
    <mergeCell ref="PQD3:PQI3"/>
    <mergeCell ref="PQJ3:PQO3"/>
    <mergeCell ref="PQP3:PQU3"/>
    <mergeCell ref="PQV3:PRA3"/>
    <mergeCell ref="PRB3:PRG3"/>
    <mergeCell ref="PRH3:PRM3"/>
    <mergeCell ref="POT3:POY3"/>
    <mergeCell ref="POZ3:PPE3"/>
    <mergeCell ref="PPF3:PPK3"/>
    <mergeCell ref="PPL3:PPQ3"/>
    <mergeCell ref="PPR3:PPW3"/>
    <mergeCell ref="PPX3:PQC3"/>
    <mergeCell ref="PNJ3:PNO3"/>
    <mergeCell ref="PNP3:PNU3"/>
    <mergeCell ref="PNV3:POA3"/>
    <mergeCell ref="POB3:POG3"/>
    <mergeCell ref="POH3:POM3"/>
    <mergeCell ref="PON3:POS3"/>
    <mergeCell ref="PLZ3:PME3"/>
    <mergeCell ref="PMF3:PMK3"/>
    <mergeCell ref="PML3:PMQ3"/>
    <mergeCell ref="PMR3:PMW3"/>
    <mergeCell ref="PMX3:PNC3"/>
    <mergeCell ref="PND3:PNI3"/>
    <mergeCell ref="PKP3:PKU3"/>
    <mergeCell ref="PKV3:PLA3"/>
    <mergeCell ref="PLB3:PLG3"/>
    <mergeCell ref="PLH3:PLM3"/>
    <mergeCell ref="PLN3:PLS3"/>
    <mergeCell ref="PLT3:PLY3"/>
    <mergeCell ref="PJF3:PJK3"/>
    <mergeCell ref="PJL3:PJQ3"/>
    <mergeCell ref="PJR3:PJW3"/>
    <mergeCell ref="PJX3:PKC3"/>
    <mergeCell ref="PKD3:PKI3"/>
    <mergeCell ref="PKJ3:PKO3"/>
    <mergeCell ref="PHV3:PIA3"/>
    <mergeCell ref="PIB3:PIG3"/>
    <mergeCell ref="PIH3:PIM3"/>
    <mergeCell ref="PIN3:PIS3"/>
    <mergeCell ref="PIT3:PIY3"/>
    <mergeCell ref="PIZ3:PJE3"/>
    <mergeCell ref="PGL3:PGQ3"/>
    <mergeCell ref="PGR3:PGW3"/>
    <mergeCell ref="PGX3:PHC3"/>
    <mergeCell ref="PHD3:PHI3"/>
    <mergeCell ref="PHJ3:PHO3"/>
    <mergeCell ref="PHP3:PHU3"/>
    <mergeCell ref="PFB3:PFG3"/>
    <mergeCell ref="PFH3:PFM3"/>
    <mergeCell ref="PFN3:PFS3"/>
    <mergeCell ref="PFT3:PFY3"/>
    <mergeCell ref="PFZ3:PGE3"/>
    <mergeCell ref="PGF3:PGK3"/>
    <mergeCell ref="PDR3:PDW3"/>
    <mergeCell ref="PDX3:PEC3"/>
    <mergeCell ref="PED3:PEI3"/>
    <mergeCell ref="PEJ3:PEO3"/>
    <mergeCell ref="PEP3:PEU3"/>
    <mergeCell ref="PEV3:PFA3"/>
    <mergeCell ref="PCH3:PCM3"/>
    <mergeCell ref="PCN3:PCS3"/>
    <mergeCell ref="PCT3:PCY3"/>
    <mergeCell ref="PCZ3:PDE3"/>
    <mergeCell ref="PDF3:PDK3"/>
    <mergeCell ref="PDL3:PDQ3"/>
    <mergeCell ref="PAX3:PBC3"/>
    <mergeCell ref="PBD3:PBI3"/>
    <mergeCell ref="PBJ3:PBO3"/>
    <mergeCell ref="PBP3:PBU3"/>
    <mergeCell ref="PBV3:PCA3"/>
    <mergeCell ref="PCB3:PCG3"/>
    <mergeCell ref="OZN3:OZS3"/>
    <mergeCell ref="OZT3:OZY3"/>
    <mergeCell ref="OZZ3:PAE3"/>
    <mergeCell ref="PAF3:PAK3"/>
    <mergeCell ref="PAL3:PAQ3"/>
    <mergeCell ref="PAR3:PAW3"/>
    <mergeCell ref="OYD3:OYI3"/>
    <mergeCell ref="OYJ3:OYO3"/>
    <mergeCell ref="OYP3:OYU3"/>
    <mergeCell ref="OYV3:OZA3"/>
    <mergeCell ref="OZB3:OZG3"/>
    <mergeCell ref="OZH3:OZM3"/>
    <mergeCell ref="OWT3:OWY3"/>
    <mergeCell ref="OWZ3:OXE3"/>
    <mergeCell ref="OXF3:OXK3"/>
    <mergeCell ref="OXL3:OXQ3"/>
    <mergeCell ref="OXR3:OXW3"/>
    <mergeCell ref="OXX3:OYC3"/>
    <mergeCell ref="OVJ3:OVO3"/>
    <mergeCell ref="OVP3:OVU3"/>
    <mergeCell ref="OVV3:OWA3"/>
    <mergeCell ref="OWB3:OWG3"/>
    <mergeCell ref="OWH3:OWM3"/>
    <mergeCell ref="OWN3:OWS3"/>
    <mergeCell ref="OTZ3:OUE3"/>
    <mergeCell ref="OUF3:OUK3"/>
    <mergeCell ref="OUL3:OUQ3"/>
    <mergeCell ref="OUR3:OUW3"/>
    <mergeCell ref="OUX3:OVC3"/>
    <mergeCell ref="OVD3:OVI3"/>
    <mergeCell ref="OSP3:OSU3"/>
    <mergeCell ref="OSV3:OTA3"/>
    <mergeCell ref="OTB3:OTG3"/>
    <mergeCell ref="OTH3:OTM3"/>
    <mergeCell ref="OTN3:OTS3"/>
    <mergeCell ref="OTT3:OTY3"/>
    <mergeCell ref="ORF3:ORK3"/>
    <mergeCell ref="ORL3:ORQ3"/>
    <mergeCell ref="ORR3:ORW3"/>
    <mergeCell ref="ORX3:OSC3"/>
    <mergeCell ref="OSD3:OSI3"/>
    <mergeCell ref="OSJ3:OSO3"/>
    <mergeCell ref="OPV3:OQA3"/>
    <mergeCell ref="OQB3:OQG3"/>
    <mergeCell ref="OQH3:OQM3"/>
    <mergeCell ref="OQN3:OQS3"/>
    <mergeCell ref="OQT3:OQY3"/>
    <mergeCell ref="OQZ3:ORE3"/>
    <mergeCell ref="OOL3:OOQ3"/>
    <mergeCell ref="OOR3:OOW3"/>
    <mergeCell ref="OOX3:OPC3"/>
    <mergeCell ref="OPD3:OPI3"/>
    <mergeCell ref="OPJ3:OPO3"/>
    <mergeCell ref="OPP3:OPU3"/>
    <mergeCell ref="ONB3:ONG3"/>
    <mergeCell ref="ONH3:ONM3"/>
    <mergeCell ref="ONN3:ONS3"/>
    <mergeCell ref="ONT3:ONY3"/>
    <mergeCell ref="ONZ3:OOE3"/>
    <mergeCell ref="OOF3:OOK3"/>
    <mergeCell ref="OLR3:OLW3"/>
    <mergeCell ref="OLX3:OMC3"/>
    <mergeCell ref="OMD3:OMI3"/>
    <mergeCell ref="OMJ3:OMO3"/>
    <mergeCell ref="OMP3:OMU3"/>
    <mergeCell ref="OMV3:ONA3"/>
    <mergeCell ref="OKH3:OKM3"/>
    <mergeCell ref="OKN3:OKS3"/>
    <mergeCell ref="OKT3:OKY3"/>
    <mergeCell ref="OKZ3:OLE3"/>
    <mergeCell ref="OLF3:OLK3"/>
    <mergeCell ref="OLL3:OLQ3"/>
    <mergeCell ref="OIX3:OJC3"/>
    <mergeCell ref="OJD3:OJI3"/>
    <mergeCell ref="OJJ3:OJO3"/>
    <mergeCell ref="OJP3:OJU3"/>
    <mergeCell ref="OJV3:OKA3"/>
    <mergeCell ref="OKB3:OKG3"/>
    <mergeCell ref="OHN3:OHS3"/>
    <mergeCell ref="OHT3:OHY3"/>
    <mergeCell ref="OHZ3:OIE3"/>
    <mergeCell ref="OIF3:OIK3"/>
    <mergeCell ref="OIL3:OIQ3"/>
    <mergeCell ref="OIR3:OIW3"/>
    <mergeCell ref="OGD3:OGI3"/>
    <mergeCell ref="OGJ3:OGO3"/>
    <mergeCell ref="OGP3:OGU3"/>
    <mergeCell ref="OGV3:OHA3"/>
    <mergeCell ref="OHB3:OHG3"/>
    <mergeCell ref="OHH3:OHM3"/>
    <mergeCell ref="OET3:OEY3"/>
    <mergeCell ref="OEZ3:OFE3"/>
    <mergeCell ref="OFF3:OFK3"/>
    <mergeCell ref="OFL3:OFQ3"/>
    <mergeCell ref="OFR3:OFW3"/>
    <mergeCell ref="OFX3:OGC3"/>
    <mergeCell ref="ODJ3:ODO3"/>
    <mergeCell ref="ODP3:ODU3"/>
    <mergeCell ref="ODV3:OEA3"/>
    <mergeCell ref="OEB3:OEG3"/>
    <mergeCell ref="OEH3:OEM3"/>
    <mergeCell ref="OEN3:OES3"/>
    <mergeCell ref="OBZ3:OCE3"/>
    <mergeCell ref="OCF3:OCK3"/>
    <mergeCell ref="OCL3:OCQ3"/>
    <mergeCell ref="OCR3:OCW3"/>
    <mergeCell ref="OCX3:ODC3"/>
    <mergeCell ref="ODD3:ODI3"/>
    <mergeCell ref="OAP3:OAU3"/>
    <mergeCell ref="OAV3:OBA3"/>
    <mergeCell ref="OBB3:OBG3"/>
    <mergeCell ref="OBH3:OBM3"/>
    <mergeCell ref="OBN3:OBS3"/>
    <mergeCell ref="OBT3:OBY3"/>
    <mergeCell ref="NZF3:NZK3"/>
    <mergeCell ref="NZL3:NZQ3"/>
    <mergeCell ref="NZR3:NZW3"/>
    <mergeCell ref="NZX3:OAC3"/>
    <mergeCell ref="OAD3:OAI3"/>
    <mergeCell ref="OAJ3:OAO3"/>
    <mergeCell ref="NXV3:NYA3"/>
    <mergeCell ref="NYB3:NYG3"/>
    <mergeCell ref="NYH3:NYM3"/>
    <mergeCell ref="NYN3:NYS3"/>
    <mergeCell ref="NYT3:NYY3"/>
    <mergeCell ref="NYZ3:NZE3"/>
    <mergeCell ref="NWL3:NWQ3"/>
    <mergeCell ref="NWR3:NWW3"/>
    <mergeCell ref="NWX3:NXC3"/>
    <mergeCell ref="NXD3:NXI3"/>
    <mergeCell ref="NXJ3:NXO3"/>
    <mergeCell ref="NXP3:NXU3"/>
    <mergeCell ref="NVB3:NVG3"/>
    <mergeCell ref="NVH3:NVM3"/>
    <mergeCell ref="NVN3:NVS3"/>
    <mergeCell ref="NVT3:NVY3"/>
    <mergeCell ref="NVZ3:NWE3"/>
    <mergeCell ref="NWF3:NWK3"/>
    <mergeCell ref="NTR3:NTW3"/>
    <mergeCell ref="NTX3:NUC3"/>
    <mergeCell ref="NUD3:NUI3"/>
    <mergeCell ref="NUJ3:NUO3"/>
    <mergeCell ref="NUP3:NUU3"/>
    <mergeCell ref="NUV3:NVA3"/>
    <mergeCell ref="NSH3:NSM3"/>
    <mergeCell ref="NSN3:NSS3"/>
    <mergeCell ref="NST3:NSY3"/>
    <mergeCell ref="NSZ3:NTE3"/>
    <mergeCell ref="NTF3:NTK3"/>
    <mergeCell ref="NTL3:NTQ3"/>
    <mergeCell ref="NQX3:NRC3"/>
    <mergeCell ref="NRD3:NRI3"/>
    <mergeCell ref="NRJ3:NRO3"/>
    <mergeCell ref="NRP3:NRU3"/>
    <mergeCell ref="NRV3:NSA3"/>
    <mergeCell ref="NSB3:NSG3"/>
    <mergeCell ref="NPN3:NPS3"/>
    <mergeCell ref="NPT3:NPY3"/>
    <mergeCell ref="NPZ3:NQE3"/>
    <mergeCell ref="NQF3:NQK3"/>
    <mergeCell ref="NQL3:NQQ3"/>
    <mergeCell ref="NQR3:NQW3"/>
    <mergeCell ref="NOD3:NOI3"/>
    <mergeCell ref="NOJ3:NOO3"/>
    <mergeCell ref="NOP3:NOU3"/>
    <mergeCell ref="NOV3:NPA3"/>
    <mergeCell ref="NPB3:NPG3"/>
    <mergeCell ref="NPH3:NPM3"/>
    <mergeCell ref="NMT3:NMY3"/>
    <mergeCell ref="NMZ3:NNE3"/>
    <mergeCell ref="NNF3:NNK3"/>
    <mergeCell ref="NNL3:NNQ3"/>
    <mergeCell ref="NNR3:NNW3"/>
    <mergeCell ref="NNX3:NOC3"/>
    <mergeCell ref="NLJ3:NLO3"/>
    <mergeCell ref="NLP3:NLU3"/>
    <mergeCell ref="NLV3:NMA3"/>
    <mergeCell ref="NMB3:NMG3"/>
    <mergeCell ref="NMH3:NMM3"/>
    <mergeCell ref="NMN3:NMS3"/>
    <mergeCell ref="NJZ3:NKE3"/>
    <mergeCell ref="NKF3:NKK3"/>
    <mergeCell ref="NKL3:NKQ3"/>
    <mergeCell ref="NKR3:NKW3"/>
    <mergeCell ref="NKX3:NLC3"/>
    <mergeCell ref="NLD3:NLI3"/>
    <mergeCell ref="NIP3:NIU3"/>
    <mergeCell ref="NIV3:NJA3"/>
    <mergeCell ref="NJB3:NJG3"/>
    <mergeCell ref="NJH3:NJM3"/>
    <mergeCell ref="NJN3:NJS3"/>
    <mergeCell ref="NJT3:NJY3"/>
    <mergeCell ref="NHF3:NHK3"/>
    <mergeCell ref="NHL3:NHQ3"/>
    <mergeCell ref="NHR3:NHW3"/>
    <mergeCell ref="NHX3:NIC3"/>
    <mergeCell ref="NID3:NII3"/>
    <mergeCell ref="NIJ3:NIO3"/>
    <mergeCell ref="NFV3:NGA3"/>
    <mergeCell ref="NGB3:NGG3"/>
    <mergeCell ref="NGH3:NGM3"/>
    <mergeCell ref="NGN3:NGS3"/>
    <mergeCell ref="NGT3:NGY3"/>
    <mergeCell ref="NGZ3:NHE3"/>
    <mergeCell ref="NEL3:NEQ3"/>
    <mergeCell ref="NER3:NEW3"/>
    <mergeCell ref="NEX3:NFC3"/>
    <mergeCell ref="NFD3:NFI3"/>
    <mergeCell ref="NFJ3:NFO3"/>
    <mergeCell ref="NFP3:NFU3"/>
    <mergeCell ref="NDB3:NDG3"/>
    <mergeCell ref="NDH3:NDM3"/>
    <mergeCell ref="NDN3:NDS3"/>
    <mergeCell ref="NDT3:NDY3"/>
    <mergeCell ref="NDZ3:NEE3"/>
    <mergeCell ref="NEF3:NEK3"/>
    <mergeCell ref="NBR3:NBW3"/>
    <mergeCell ref="NBX3:NCC3"/>
    <mergeCell ref="NCD3:NCI3"/>
    <mergeCell ref="NCJ3:NCO3"/>
    <mergeCell ref="NCP3:NCU3"/>
    <mergeCell ref="NCV3:NDA3"/>
    <mergeCell ref="NAH3:NAM3"/>
    <mergeCell ref="NAN3:NAS3"/>
    <mergeCell ref="NAT3:NAY3"/>
    <mergeCell ref="NAZ3:NBE3"/>
    <mergeCell ref="NBF3:NBK3"/>
    <mergeCell ref="NBL3:NBQ3"/>
    <mergeCell ref="MYX3:MZC3"/>
    <mergeCell ref="MZD3:MZI3"/>
    <mergeCell ref="MZJ3:MZO3"/>
    <mergeCell ref="MZP3:MZU3"/>
    <mergeCell ref="MZV3:NAA3"/>
    <mergeCell ref="NAB3:NAG3"/>
    <mergeCell ref="MXN3:MXS3"/>
    <mergeCell ref="MXT3:MXY3"/>
    <mergeCell ref="MXZ3:MYE3"/>
    <mergeCell ref="MYF3:MYK3"/>
    <mergeCell ref="MYL3:MYQ3"/>
    <mergeCell ref="MYR3:MYW3"/>
    <mergeCell ref="MWD3:MWI3"/>
    <mergeCell ref="MWJ3:MWO3"/>
    <mergeCell ref="MWP3:MWU3"/>
    <mergeCell ref="MWV3:MXA3"/>
    <mergeCell ref="MXB3:MXG3"/>
    <mergeCell ref="MXH3:MXM3"/>
    <mergeCell ref="MUT3:MUY3"/>
    <mergeCell ref="MUZ3:MVE3"/>
    <mergeCell ref="MVF3:MVK3"/>
    <mergeCell ref="MVL3:MVQ3"/>
    <mergeCell ref="MVR3:MVW3"/>
    <mergeCell ref="MVX3:MWC3"/>
    <mergeCell ref="MTJ3:MTO3"/>
    <mergeCell ref="MTP3:MTU3"/>
    <mergeCell ref="MTV3:MUA3"/>
    <mergeCell ref="MUB3:MUG3"/>
    <mergeCell ref="MUH3:MUM3"/>
    <mergeCell ref="MUN3:MUS3"/>
    <mergeCell ref="MRZ3:MSE3"/>
    <mergeCell ref="MSF3:MSK3"/>
    <mergeCell ref="MSL3:MSQ3"/>
    <mergeCell ref="MSR3:MSW3"/>
    <mergeCell ref="MSX3:MTC3"/>
    <mergeCell ref="MTD3:MTI3"/>
    <mergeCell ref="MQP3:MQU3"/>
    <mergeCell ref="MQV3:MRA3"/>
    <mergeCell ref="MRB3:MRG3"/>
    <mergeCell ref="MRH3:MRM3"/>
    <mergeCell ref="MRN3:MRS3"/>
    <mergeCell ref="MRT3:MRY3"/>
    <mergeCell ref="MPF3:MPK3"/>
    <mergeCell ref="MPL3:MPQ3"/>
    <mergeCell ref="MPR3:MPW3"/>
    <mergeCell ref="MPX3:MQC3"/>
    <mergeCell ref="MQD3:MQI3"/>
    <mergeCell ref="MQJ3:MQO3"/>
    <mergeCell ref="MNV3:MOA3"/>
    <mergeCell ref="MOB3:MOG3"/>
    <mergeCell ref="MOH3:MOM3"/>
    <mergeCell ref="MON3:MOS3"/>
    <mergeCell ref="MOT3:MOY3"/>
    <mergeCell ref="MOZ3:MPE3"/>
    <mergeCell ref="MML3:MMQ3"/>
    <mergeCell ref="MMR3:MMW3"/>
    <mergeCell ref="MMX3:MNC3"/>
    <mergeCell ref="MND3:MNI3"/>
    <mergeCell ref="MNJ3:MNO3"/>
    <mergeCell ref="MNP3:MNU3"/>
    <mergeCell ref="MLB3:MLG3"/>
    <mergeCell ref="MLH3:MLM3"/>
    <mergeCell ref="MLN3:MLS3"/>
    <mergeCell ref="MLT3:MLY3"/>
    <mergeCell ref="MLZ3:MME3"/>
    <mergeCell ref="MMF3:MMK3"/>
    <mergeCell ref="MJR3:MJW3"/>
    <mergeCell ref="MJX3:MKC3"/>
    <mergeCell ref="MKD3:MKI3"/>
    <mergeCell ref="MKJ3:MKO3"/>
    <mergeCell ref="MKP3:MKU3"/>
    <mergeCell ref="MKV3:MLA3"/>
    <mergeCell ref="MIH3:MIM3"/>
    <mergeCell ref="MIN3:MIS3"/>
    <mergeCell ref="MIT3:MIY3"/>
    <mergeCell ref="MIZ3:MJE3"/>
    <mergeCell ref="MJF3:MJK3"/>
    <mergeCell ref="MJL3:MJQ3"/>
    <mergeCell ref="MGX3:MHC3"/>
    <mergeCell ref="MHD3:MHI3"/>
    <mergeCell ref="MHJ3:MHO3"/>
    <mergeCell ref="MHP3:MHU3"/>
    <mergeCell ref="MHV3:MIA3"/>
    <mergeCell ref="MIB3:MIG3"/>
    <mergeCell ref="MFN3:MFS3"/>
    <mergeCell ref="MFT3:MFY3"/>
    <mergeCell ref="MFZ3:MGE3"/>
    <mergeCell ref="MGF3:MGK3"/>
    <mergeCell ref="MGL3:MGQ3"/>
    <mergeCell ref="MGR3:MGW3"/>
    <mergeCell ref="MED3:MEI3"/>
    <mergeCell ref="MEJ3:MEO3"/>
    <mergeCell ref="MEP3:MEU3"/>
    <mergeCell ref="MEV3:MFA3"/>
    <mergeCell ref="MFB3:MFG3"/>
    <mergeCell ref="MFH3:MFM3"/>
    <mergeCell ref="MCT3:MCY3"/>
    <mergeCell ref="MCZ3:MDE3"/>
    <mergeCell ref="MDF3:MDK3"/>
    <mergeCell ref="MDL3:MDQ3"/>
    <mergeCell ref="MDR3:MDW3"/>
    <mergeCell ref="MDX3:MEC3"/>
    <mergeCell ref="MBJ3:MBO3"/>
    <mergeCell ref="MBP3:MBU3"/>
    <mergeCell ref="MBV3:MCA3"/>
    <mergeCell ref="MCB3:MCG3"/>
    <mergeCell ref="MCH3:MCM3"/>
    <mergeCell ref="MCN3:MCS3"/>
    <mergeCell ref="LZZ3:MAE3"/>
    <mergeCell ref="MAF3:MAK3"/>
    <mergeCell ref="MAL3:MAQ3"/>
    <mergeCell ref="MAR3:MAW3"/>
    <mergeCell ref="MAX3:MBC3"/>
    <mergeCell ref="MBD3:MBI3"/>
    <mergeCell ref="LYP3:LYU3"/>
    <mergeCell ref="LYV3:LZA3"/>
    <mergeCell ref="LZB3:LZG3"/>
    <mergeCell ref="LZH3:LZM3"/>
    <mergeCell ref="LZN3:LZS3"/>
    <mergeCell ref="LZT3:LZY3"/>
    <mergeCell ref="LXF3:LXK3"/>
    <mergeCell ref="LXL3:LXQ3"/>
    <mergeCell ref="LXR3:LXW3"/>
    <mergeCell ref="LXX3:LYC3"/>
    <mergeCell ref="LYD3:LYI3"/>
    <mergeCell ref="LYJ3:LYO3"/>
    <mergeCell ref="LVV3:LWA3"/>
    <mergeCell ref="LWB3:LWG3"/>
    <mergeCell ref="LWH3:LWM3"/>
    <mergeCell ref="LWN3:LWS3"/>
    <mergeCell ref="LWT3:LWY3"/>
    <mergeCell ref="LWZ3:LXE3"/>
    <mergeCell ref="LUL3:LUQ3"/>
    <mergeCell ref="LUR3:LUW3"/>
    <mergeCell ref="LUX3:LVC3"/>
    <mergeCell ref="LVD3:LVI3"/>
    <mergeCell ref="LVJ3:LVO3"/>
    <mergeCell ref="LVP3:LVU3"/>
    <mergeCell ref="LTB3:LTG3"/>
    <mergeCell ref="LTH3:LTM3"/>
    <mergeCell ref="LTN3:LTS3"/>
    <mergeCell ref="LTT3:LTY3"/>
    <mergeCell ref="LTZ3:LUE3"/>
    <mergeCell ref="LUF3:LUK3"/>
    <mergeCell ref="LRR3:LRW3"/>
    <mergeCell ref="LRX3:LSC3"/>
    <mergeCell ref="LSD3:LSI3"/>
    <mergeCell ref="LSJ3:LSO3"/>
    <mergeCell ref="LSP3:LSU3"/>
    <mergeCell ref="LSV3:LTA3"/>
    <mergeCell ref="LQH3:LQM3"/>
    <mergeCell ref="LQN3:LQS3"/>
    <mergeCell ref="LQT3:LQY3"/>
    <mergeCell ref="LQZ3:LRE3"/>
    <mergeCell ref="LRF3:LRK3"/>
    <mergeCell ref="LRL3:LRQ3"/>
    <mergeCell ref="LOX3:LPC3"/>
    <mergeCell ref="LPD3:LPI3"/>
    <mergeCell ref="LPJ3:LPO3"/>
    <mergeCell ref="LPP3:LPU3"/>
    <mergeCell ref="LPV3:LQA3"/>
    <mergeCell ref="LQB3:LQG3"/>
    <mergeCell ref="LNN3:LNS3"/>
    <mergeCell ref="LNT3:LNY3"/>
    <mergeCell ref="LNZ3:LOE3"/>
    <mergeCell ref="LOF3:LOK3"/>
    <mergeCell ref="LOL3:LOQ3"/>
    <mergeCell ref="LOR3:LOW3"/>
    <mergeCell ref="LMD3:LMI3"/>
    <mergeCell ref="LMJ3:LMO3"/>
    <mergeCell ref="LMP3:LMU3"/>
    <mergeCell ref="LMV3:LNA3"/>
    <mergeCell ref="LNB3:LNG3"/>
    <mergeCell ref="LNH3:LNM3"/>
    <mergeCell ref="LKT3:LKY3"/>
    <mergeCell ref="LKZ3:LLE3"/>
    <mergeCell ref="LLF3:LLK3"/>
    <mergeCell ref="LLL3:LLQ3"/>
    <mergeCell ref="LLR3:LLW3"/>
    <mergeCell ref="LLX3:LMC3"/>
    <mergeCell ref="LJJ3:LJO3"/>
    <mergeCell ref="LJP3:LJU3"/>
    <mergeCell ref="LJV3:LKA3"/>
    <mergeCell ref="LKB3:LKG3"/>
    <mergeCell ref="LKH3:LKM3"/>
    <mergeCell ref="LKN3:LKS3"/>
    <mergeCell ref="LHZ3:LIE3"/>
    <mergeCell ref="LIF3:LIK3"/>
    <mergeCell ref="LIL3:LIQ3"/>
    <mergeCell ref="LIR3:LIW3"/>
    <mergeCell ref="LIX3:LJC3"/>
    <mergeCell ref="LJD3:LJI3"/>
    <mergeCell ref="LGP3:LGU3"/>
    <mergeCell ref="LGV3:LHA3"/>
    <mergeCell ref="LHB3:LHG3"/>
    <mergeCell ref="LHH3:LHM3"/>
    <mergeCell ref="LHN3:LHS3"/>
    <mergeCell ref="LHT3:LHY3"/>
    <mergeCell ref="LFF3:LFK3"/>
    <mergeCell ref="LFL3:LFQ3"/>
    <mergeCell ref="LFR3:LFW3"/>
    <mergeCell ref="LFX3:LGC3"/>
    <mergeCell ref="LGD3:LGI3"/>
    <mergeCell ref="LGJ3:LGO3"/>
    <mergeCell ref="LDV3:LEA3"/>
    <mergeCell ref="LEB3:LEG3"/>
    <mergeCell ref="LEH3:LEM3"/>
    <mergeCell ref="LEN3:LES3"/>
    <mergeCell ref="LET3:LEY3"/>
    <mergeCell ref="LEZ3:LFE3"/>
    <mergeCell ref="LCL3:LCQ3"/>
    <mergeCell ref="LCR3:LCW3"/>
    <mergeCell ref="LCX3:LDC3"/>
    <mergeCell ref="LDD3:LDI3"/>
    <mergeCell ref="LDJ3:LDO3"/>
    <mergeCell ref="LDP3:LDU3"/>
    <mergeCell ref="LBB3:LBG3"/>
    <mergeCell ref="LBH3:LBM3"/>
    <mergeCell ref="LBN3:LBS3"/>
    <mergeCell ref="LBT3:LBY3"/>
    <mergeCell ref="LBZ3:LCE3"/>
    <mergeCell ref="LCF3:LCK3"/>
    <mergeCell ref="KZR3:KZW3"/>
    <mergeCell ref="KZX3:LAC3"/>
    <mergeCell ref="LAD3:LAI3"/>
    <mergeCell ref="LAJ3:LAO3"/>
    <mergeCell ref="LAP3:LAU3"/>
    <mergeCell ref="LAV3:LBA3"/>
    <mergeCell ref="KYH3:KYM3"/>
    <mergeCell ref="KYN3:KYS3"/>
    <mergeCell ref="KYT3:KYY3"/>
    <mergeCell ref="KYZ3:KZE3"/>
    <mergeCell ref="KZF3:KZK3"/>
    <mergeCell ref="KZL3:KZQ3"/>
    <mergeCell ref="KWX3:KXC3"/>
    <mergeCell ref="KXD3:KXI3"/>
    <mergeCell ref="KXJ3:KXO3"/>
    <mergeCell ref="KXP3:KXU3"/>
    <mergeCell ref="KXV3:KYA3"/>
    <mergeCell ref="KYB3:KYG3"/>
    <mergeCell ref="KVN3:KVS3"/>
    <mergeCell ref="KVT3:KVY3"/>
    <mergeCell ref="KVZ3:KWE3"/>
    <mergeCell ref="KWF3:KWK3"/>
    <mergeCell ref="KWL3:KWQ3"/>
    <mergeCell ref="KWR3:KWW3"/>
    <mergeCell ref="KUD3:KUI3"/>
    <mergeCell ref="KUJ3:KUO3"/>
    <mergeCell ref="KUP3:KUU3"/>
    <mergeCell ref="KUV3:KVA3"/>
    <mergeCell ref="KVB3:KVG3"/>
    <mergeCell ref="KVH3:KVM3"/>
    <mergeCell ref="KST3:KSY3"/>
    <mergeCell ref="KSZ3:KTE3"/>
    <mergeCell ref="KTF3:KTK3"/>
    <mergeCell ref="KTL3:KTQ3"/>
    <mergeCell ref="KTR3:KTW3"/>
    <mergeCell ref="KTX3:KUC3"/>
    <mergeCell ref="KRJ3:KRO3"/>
    <mergeCell ref="KRP3:KRU3"/>
    <mergeCell ref="KRV3:KSA3"/>
    <mergeCell ref="KSB3:KSG3"/>
    <mergeCell ref="KSH3:KSM3"/>
    <mergeCell ref="KSN3:KSS3"/>
    <mergeCell ref="KPZ3:KQE3"/>
    <mergeCell ref="KQF3:KQK3"/>
    <mergeCell ref="KQL3:KQQ3"/>
    <mergeCell ref="KQR3:KQW3"/>
    <mergeCell ref="KQX3:KRC3"/>
    <mergeCell ref="KRD3:KRI3"/>
    <mergeCell ref="KOP3:KOU3"/>
    <mergeCell ref="KOV3:KPA3"/>
    <mergeCell ref="KPB3:KPG3"/>
    <mergeCell ref="KPH3:KPM3"/>
    <mergeCell ref="KPN3:KPS3"/>
    <mergeCell ref="KPT3:KPY3"/>
    <mergeCell ref="KNF3:KNK3"/>
    <mergeCell ref="KNL3:KNQ3"/>
    <mergeCell ref="KNR3:KNW3"/>
    <mergeCell ref="KNX3:KOC3"/>
    <mergeCell ref="KOD3:KOI3"/>
    <mergeCell ref="KOJ3:KOO3"/>
    <mergeCell ref="KLV3:KMA3"/>
    <mergeCell ref="KMB3:KMG3"/>
    <mergeCell ref="KMH3:KMM3"/>
    <mergeCell ref="KMN3:KMS3"/>
    <mergeCell ref="KMT3:KMY3"/>
    <mergeCell ref="KMZ3:KNE3"/>
    <mergeCell ref="KKL3:KKQ3"/>
    <mergeCell ref="KKR3:KKW3"/>
    <mergeCell ref="KKX3:KLC3"/>
    <mergeCell ref="KLD3:KLI3"/>
    <mergeCell ref="KLJ3:KLO3"/>
    <mergeCell ref="KLP3:KLU3"/>
    <mergeCell ref="KJB3:KJG3"/>
    <mergeCell ref="KJH3:KJM3"/>
    <mergeCell ref="KJN3:KJS3"/>
    <mergeCell ref="KJT3:KJY3"/>
    <mergeCell ref="KJZ3:KKE3"/>
    <mergeCell ref="KKF3:KKK3"/>
    <mergeCell ref="KHR3:KHW3"/>
    <mergeCell ref="KHX3:KIC3"/>
    <mergeCell ref="KID3:KII3"/>
    <mergeCell ref="KIJ3:KIO3"/>
    <mergeCell ref="KIP3:KIU3"/>
    <mergeCell ref="KIV3:KJA3"/>
    <mergeCell ref="KGH3:KGM3"/>
    <mergeCell ref="KGN3:KGS3"/>
    <mergeCell ref="KGT3:KGY3"/>
    <mergeCell ref="KGZ3:KHE3"/>
    <mergeCell ref="KHF3:KHK3"/>
    <mergeCell ref="KHL3:KHQ3"/>
    <mergeCell ref="KEX3:KFC3"/>
    <mergeCell ref="KFD3:KFI3"/>
    <mergeCell ref="KFJ3:KFO3"/>
    <mergeCell ref="KFP3:KFU3"/>
    <mergeCell ref="KFV3:KGA3"/>
    <mergeCell ref="KGB3:KGG3"/>
    <mergeCell ref="KDN3:KDS3"/>
    <mergeCell ref="KDT3:KDY3"/>
    <mergeCell ref="KDZ3:KEE3"/>
    <mergeCell ref="KEF3:KEK3"/>
    <mergeCell ref="KEL3:KEQ3"/>
    <mergeCell ref="KER3:KEW3"/>
    <mergeCell ref="KCD3:KCI3"/>
    <mergeCell ref="KCJ3:KCO3"/>
    <mergeCell ref="KCP3:KCU3"/>
    <mergeCell ref="KCV3:KDA3"/>
    <mergeCell ref="KDB3:KDG3"/>
    <mergeCell ref="KDH3:KDM3"/>
    <mergeCell ref="KAT3:KAY3"/>
    <mergeCell ref="KAZ3:KBE3"/>
    <mergeCell ref="KBF3:KBK3"/>
    <mergeCell ref="KBL3:KBQ3"/>
    <mergeCell ref="KBR3:KBW3"/>
    <mergeCell ref="KBX3:KCC3"/>
    <mergeCell ref="JZJ3:JZO3"/>
    <mergeCell ref="JZP3:JZU3"/>
    <mergeCell ref="JZV3:KAA3"/>
    <mergeCell ref="KAB3:KAG3"/>
    <mergeCell ref="KAH3:KAM3"/>
    <mergeCell ref="KAN3:KAS3"/>
    <mergeCell ref="JXZ3:JYE3"/>
    <mergeCell ref="JYF3:JYK3"/>
    <mergeCell ref="JYL3:JYQ3"/>
    <mergeCell ref="JYR3:JYW3"/>
    <mergeCell ref="JYX3:JZC3"/>
    <mergeCell ref="JZD3:JZI3"/>
    <mergeCell ref="JWP3:JWU3"/>
    <mergeCell ref="JWV3:JXA3"/>
    <mergeCell ref="JXB3:JXG3"/>
    <mergeCell ref="JXH3:JXM3"/>
    <mergeCell ref="JXN3:JXS3"/>
    <mergeCell ref="JXT3:JXY3"/>
    <mergeCell ref="JVF3:JVK3"/>
    <mergeCell ref="JVL3:JVQ3"/>
    <mergeCell ref="JVR3:JVW3"/>
    <mergeCell ref="JVX3:JWC3"/>
    <mergeCell ref="JWD3:JWI3"/>
    <mergeCell ref="JWJ3:JWO3"/>
    <mergeCell ref="JTV3:JUA3"/>
    <mergeCell ref="JUB3:JUG3"/>
    <mergeCell ref="JUH3:JUM3"/>
    <mergeCell ref="JUN3:JUS3"/>
    <mergeCell ref="JUT3:JUY3"/>
    <mergeCell ref="JUZ3:JVE3"/>
    <mergeCell ref="JSL3:JSQ3"/>
    <mergeCell ref="JSR3:JSW3"/>
    <mergeCell ref="JSX3:JTC3"/>
    <mergeCell ref="JTD3:JTI3"/>
    <mergeCell ref="JTJ3:JTO3"/>
    <mergeCell ref="JTP3:JTU3"/>
    <mergeCell ref="JRB3:JRG3"/>
    <mergeCell ref="JRH3:JRM3"/>
    <mergeCell ref="JRN3:JRS3"/>
    <mergeCell ref="JRT3:JRY3"/>
    <mergeCell ref="JRZ3:JSE3"/>
    <mergeCell ref="JSF3:JSK3"/>
    <mergeCell ref="JPR3:JPW3"/>
    <mergeCell ref="JPX3:JQC3"/>
    <mergeCell ref="JQD3:JQI3"/>
    <mergeCell ref="JQJ3:JQO3"/>
    <mergeCell ref="JQP3:JQU3"/>
    <mergeCell ref="JQV3:JRA3"/>
    <mergeCell ref="JOH3:JOM3"/>
    <mergeCell ref="JON3:JOS3"/>
    <mergeCell ref="JOT3:JOY3"/>
    <mergeCell ref="JOZ3:JPE3"/>
    <mergeCell ref="JPF3:JPK3"/>
    <mergeCell ref="JPL3:JPQ3"/>
    <mergeCell ref="JMX3:JNC3"/>
    <mergeCell ref="JND3:JNI3"/>
    <mergeCell ref="JNJ3:JNO3"/>
    <mergeCell ref="JNP3:JNU3"/>
    <mergeCell ref="JNV3:JOA3"/>
    <mergeCell ref="JOB3:JOG3"/>
    <mergeCell ref="JLN3:JLS3"/>
    <mergeCell ref="JLT3:JLY3"/>
    <mergeCell ref="JLZ3:JME3"/>
    <mergeCell ref="JMF3:JMK3"/>
    <mergeCell ref="JML3:JMQ3"/>
    <mergeCell ref="JMR3:JMW3"/>
    <mergeCell ref="JKD3:JKI3"/>
    <mergeCell ref="JKJ3:JKO3"/>
    <mergeCell ref="JKP3:JKU3"/>
    <mergeCell ref="JKV3:JLA3"/>
    <mergeCell ref="JLB3:JLG3"/>
    <mergeCell ref="JLH3:JLM3"/>
    <mergeCell ref="JIT3:JIY3"/>
    <mergeCell ref="JIZ3:JJE3"/>
    <mergeCell ref="JJF3:JJK3"/>
    <mergeCell ref="JJL3:JJQ3"/>
    <mergeCell ref="JJR3:JJW3"/>
    <mergeCell ref="JJX3:JKC3"/>
    <mergeCell ref="JHJ3:JHO3"/>
    <mergeCell ref="JHP3:JHU3"/>
    <mergeCell ref="JHV3:JIA3"/>
    <mergeCell ref="JIB3:JIG3"/>
    <mergeCell ref="JIH3:JIM3"/>
    <mergeCell ref="JIN3:JIS3"/>
    <mergeCell ref="JFZ3:JGE3"/>
    <mergeCell ref="JGF3:JGK3"/>
    <mergeCell ref="JGL3:JGQ3"/>
    <mergeCell ref="JGR3:JGW3"/>
    <mergeCell ref="JGX3:JHC3"/>
    <mergeCell ref="JHD3:JHI3"/>
    <mergeCell ref="JEP3:JEU3"/>
    <mergeCell ref="JEV3:JFA3"/>
    <mergeCell ref="JFB3:JFG3"/>
    <mergeCell ref="JFH3:JFM3"/>
    <mergeCell ref="JFN3:JFS3"/>
    <mergeCell ref="JFT3:JFY3"/>
    <mergeCell ref="JDF3:JDK3"/>
    <mergeCell ref="JDL3:JDQ3"/>
    <mergeCell ref="JDR3:JDW3"/>
    <mergeCell ref="JDX3:JEC3"/>
    <mergeCell ref="JED3:JEI3"/>
    <mergeCell ref="JEJ3:JEO3"/>
    <mergeCell ref="JBV3:JCA3"/>
    <mergeCell ref="JCB3:JCG3"/>
    <mergeCell ref="JCH3:JCM3"/>
    <mergeCell ref="JCN3:JCS3"/>
    <mergeCell ref="JCT3:JCY3"/>
    <mergeCell ref="JCZ3:JDE3"/>
    <mergeCell ref="JAL3:JAQ3"/>
    <mergeCell ref="JAR3:JAW3"/>
    <mergeCell ref="JAX3:JBC3"/>
    <mergeCell ref="JBD3:JBI3"/>
    <mergeCell ref="JBJ3:JBO3"/>
    <mergeCell ref="JBP3:JBU3"/>
    <mergeCell ref="IZB3:IZG3"/>
    <mergeCell ref="IZH3:IZM3"/>
    <mergeCell ref="IZN3:IZS3"/>
    <mergeCell ref="IZT3:IZY3"/>
    <mergeCell ref="IZZ3:JAE3"/>
    <mergeCell ref="JAF3:JAK3"/>
    <mergeCell ref="IXR3:IXW3"/>
    <mergeCell ref="IXX3:IYC3"/>
    <mergeCell ref="IYD3:IYI3"/>
    <mergeCell ref="IYJ3:IYO3"/>
    <mergeCell ref="IYP3:IYU3"/>
    <mergeCell ref="IYV3:IZA3"/>
    <mergeCell ref="IWH3:IWM3"/>
    <mergeCell ref="IWN3:IWS3"/>
    <mergeCell ref="IWT3:IWY3"/>
    <mergeCell ref="IWZ3:IXE3"/>
    <mergeCell ref="IXF3:IXK3"/>
    <mergeCell ref="IXL3:IXQ3"/>
    <mergeCell ref="IUX3:IVC3"/>
    <mergeCell ref="IVD3:IVI3"/>
    <mergeCell ref="IVJ3:IVO3"/>
    <mergeCell ref="IVP3:IVU3"/>
    <mergeCell ref="IVV3:IWA3"/>
    <mergeCell ref="IWB3:IWG3"/>
    <mergeCell ref="ITN3:ITS3"/>
    <mergeCell ref="ITT3:ITY3"/>
    <mergeCell ref="ITZ3:IUE3"/>
    <mergeCell ref="IUF3:IUK3"/>
    <mergeCell ref="IUL3:IUQ3"/>
    <mergeCell ref="IUR3:IUW3"/>
    <mergeCell ref="ISD3:ISI3"/>
    <mergeCell ref="ISJ3:ISO3"/>
    <mergeCell ref="ISP3:ISU3"/>
    <mergeCell ref="ISV3:ITA3"/>
    <mergeCell ref="ITB3:ITG3"/>
    <mergeCell ref="ITH3:ITM3"/>
    <mergeCell ref="IQT3:IQY3"/>
    <mergeCell ref="IQZ3:IRE3"/>
    <mergeCell ref="IRF3:IRK3"/>
    <mergeCell ref="IRL3:IRQ3"/>
    <mergeCell ref="IRR3:IRW3"/>
    <mergeCell ref="IRX3:ISC3"/>
    <mergeCell ref="IPJ3:IPO3"/>
    <mergeCell ref="IPP3:IPU3"/>
    <mergeCell ref="IPV3:IQA3"/>
    <mergeCell ref="IQB3:IQG3"/>
    <mergeCell ref="IQH3:IQM3"/>
    <mergeCell ref="IQN3:IQS3"/>
    <mergeCell ref="INZ3:IOE3"/>
    <mergeCell ref="IOF3:IOK3"/>
    <mergeCell ref="IOL3:IOQ3"/>
    <mergeCell ref="IOR3:IOW3"/>
    <mergeCell ref="IOX3:IPC3"/>
    <mergeCell ref="IPD3:IPI3"/>
    <mergeCell ref="IMP3:IMU3"/>
    <mergeCell ref="IMV3:INA3"/>
    <mergeCell ref="INB3:ING3"/>
    <mergeCell ref="INH3:INM3"/>
    <mergeCell ref="INN3:INS3"/>
    <mergeCell ref="INT3:INY3"/>
    <mergeCell ref="ILF3:ILK3"/>
    <mergeCell ref="ILL3:ILQ3"/>
    <mergeCell ref="ILR3:ILW3"/>
    <mergeCell ref="ILX3:IMC3"/>
    <mergeCell ref="IMD3:IMI3"/>
    <mergeCell ref="IMJ3:IMO3"/>
    <mergeCell ref="IJV3:IKA3"/>
    <mergeCell ref="IKB3:IKG3"/>
    <mergeCell ref="IKH3:IKM3"/>
    <mergeCell ref="IKN3:IKS3"/>
    <mergeCell ref="IKT3:IKY3"/>
    <mergeCell ref="IKZ3:ILE3"/>
    <mergeCell ref="IIL3:IIQ3"/>
    <mergeCell ref="IIR3:IIW3"/>
    <mergeCell ref="IIX3:IJC3"/>
    <mergeCell ref="IJD3:IJI3"/>
    <mergeCell ref="IJJ3:IJO3"/>
    <mergeCell ref="IJP3:IJU3"/>
    <mergeCell ref="IHB3:IHG3"/>
    <mergeCell ref="IHH3:IHM3"/>
    <mergeCell ref="IHN3:IHS3"/>
    <mergeCell ref="IHT3:IHY3"/>
    <mergeCell ref="IHZ3:IIE3"/>
    <mergeCell ref="IIF3:IIK3"/>
    <mergeCell ref="IFR3:IFW3"/>
    <mergeCell ref="IFX3:IGC3"/>
    <mergeCell ref="IGD3:IGI3"/>
    <mergeCell ref="IGJ3:IGO3"/>
    <mergeCell ref="IGP3:IGU3"/>
    <mergeCell ref="IGV3:IHA3"/>
    <mergeCell ref="IEH3:IEM3"/>
    <mergeCell ref="IEN3:IES3"/>
    <mergeCell ref="IET3:IEY3"/>
    <mergeCell ref="IEZ3:IFE3"/>
    <mergeCell ref="IFF3:IFK3"/>
    <mergeCell ref="IFL3:IFQ3"/>
    <mergeCell ref="ICX3:IDC3"/>
    <mergeCell ref="IDD3:IDI3"/>
    <mergeCell ref="IDJ3:IDO3"/>
    <mergeCell ref="IDP3:IDU3"/>
    <mergeCell ref="IDV3:IEA3"/>
    <mergeCell ref="IEB3:IEG3"/>
    <mergeCell ref="IBN3:IBS3"/>
    <mergeCell ref="IBT3:IBY3"/>
    <mergeCell ref="IBZ3:ICE3"/>
    <mergeCell ref="ICF3:ICK3"/>
    <mergeCell ref="ICL3:ICQ3"/>
    <mergeCell ref="ICR3:ICW3"/>
    <mergeCell ref="IAD3:IAI3"/>
    <mergeCell ref="IAJ3:IAO3"/>
    <mergeCell ref="IAP3:IAU3"/>
    <mergeCell ref="IAV3:IBA3"/>
    <mergeCell ref="IBB3:IBG3"/>
    <mergeCell ref="IBH3:IBM3"/>
    <mergeCell ref="HYT3:HYY3"/>
    <mergeCell ref="HYZ3:HZE3"/>
    <mergeCell ref="HZF3:HZK3"/>
    <mergeCell ref="HZL3:HZQ3"/>
    <mergeCell ref="HZR3:HZW3"/>
    <mergeCell ref="HZX3:IAC3"/>
    <mergeCell ref="HXJ3:HXO3"/>
    <mergeCell ref="HXP3:HXU3"/>
    <mergeCell ref="HXV3:HYA3"/>
    <mergeCell ref="HYB3:HYG3"/>
    <mergeCell ref="HYH3:HYM3"/>
    <mergeCell ref="HYN3:HYS3"/>
    <mergeCell ref="HVZ3:HWE3"/>
    <mergeCell ref="HWF3:HWK3"/>
    <mergeCell ref="HWL3:HWQ3"/>
    <mergeCell ref="HWR3:HWW3"/>
    <mergeCell ref="HWX3:HXC3"/>
    <mergeCell ref="HXD3:HXI3"/>
    <mergeCell ref="HUP3:HUU3"/>
    <mergeCell ref="HUV3:HVA3"/>
    <mergeCell ref="HVB3:HVG3"/>
    <mergeCell ref="HVH3:HVM3"/>
    <mergeCell ref="HVN3:HVS3"/>
    <mergeCell ref="HVT3:HVY3"/>
    <mergeCell ref="HTF3:HTK3"/>
    <mergeCell ref="HTL3:HTQ3"/>
    <mergeCell ref="HTR3:HTW3"/>
    <mergeCell ref="HTX3:HUC3"/>
    <mergeCell ref="HUD3:HUI3"/>
    <mergeCell ref="HUJ3:HUO3"/>
    <mergeCell ref="HRV3:HSA3"/>
    <mergeCell ref="HSB3:HSG3"/>
    <mergeCell ref="HSH3:HSM3"/>
    <mergeCell ref="HSN3:HSS3"/>
    <mergeCell ref="HST3:HSY3"/>
    <mergeCell ref="HSZ3:HTE3"/>
    <mergeCell ref="HQL3:HQQ3"/>
    <mergeCell ref="HQR3:HQW3"/>
    <mergeCell ref="HQX3:HRC3"/>
    <mergeCell ref="HRD3:HRI3"/>
    <mergeCell ref="HRJ3:HRO3"/>
    <mergeCell ref="HRP3:HRU3"/>
    <mergeCell ref="HPB3:HPG3"/>
    <mergeCell ref="HPH3:HPM3"/>
    <mergeCell ref="HPN3:HPS3"/>
    <mergeCell ref="HPT3:HPY3"/>
    <mergeCell ref="HPZ3:HQE3"/>
    <mergeCell ref="HQF3:HQK3"/>
    <mergeCell ref="HNR3:HNW3"/>
    <mergeCell ref="HNX3:HOC3"/>
    <mergeCell ref="HOD3:HOI3"/>
    <mergeCell ref="HOJ3:HOO3"/>
    <mergeCell ref="HOP3:HOU3"/>
    <mergeCell ref="HOV3:HPA3"/>
    <mergeCell ref="HMH3:HMM3"/>
    <mergeCell ref="HMN3:HMS3"/>
    <mergeCell ref="HMT3:HMY3"/>
    <mergeCell ref="HMZ3:HNE3"/>
    <mergeCell ref="HNF3:HNK3"/>
    <mergeCell ref="HNL3:HNQ3"/>
    <mergeCell ref="HKX3:HLC3"/>
    <mergeCell ref="HLD3:HLI3"/>
    <mergeCell ref="HLJ3:HLO3"/>
    <mergeCell ref="HLP3:HLU3"/>
    <mergeCell ref="HLV3:HMA3"/>
    <mergeCell ref="HMB3:HMG3"/>
    <mergeCell ref="HJN3:HJS3"/>
    <mergeCell ref="HJT3:HJY3"/>
    <mergeCell ref="HJZ3:HKE3"/>
    <mergeCell ref="HKF3:HKK3"/>
    <mergeCell ref="HKL3:HKQ3"/>
    <mergeCell ref="HKR3:HKW3"/>
    <mergeCell ref="HID3:HII3"/>
    <mergeCell ref="HIJ3:HIO3"/>
    <mergeCell ref="HIP3:HIU3"/>
    <mergeCell ref="HIV3:HJA3"/>
    <mergeCell ref="HJB3:HJG3"/>
    <mergeCell ref="HJH3:HJM3"/>
    <mergeCell ref="HGT3:HGY3"/>
    <mergeCell ref="HGZ3:HHE3"/>
    <mergeCell ref="HHF3:HHK3"/>
    <mergeCell ref="HHL3:HHQ3"/>
    <mergeCell ref="HHR3:HHW3"/>
    <mergeCell ref="HHX3:HIC3"/>
    <mergeCell ref="HFJ3:HFO3"/>
    <mergeCell ref="HFP3:HFU3"/>
    <mergeCell ref="HFV3:HGA3"/>
    <mergeCell ref="HGB3:HGG3"/>
    <mergeCell ref="HGH3:HGM3"/>
    <mergeCell ref="HGN3:HGS3"/>
    <mergeCell ref="HDZ3:HEE3"/>
    <mergeCell ref="HEF3:HEK3"/>
    <mergeCell ref="HEL3:HEQ3"/>
    <mergeCell ref="HER3:HEW3"/>
    <mergeCell ref="HEX3:HFC3"/>
    <mergeCell ref="HFD3:HFI3"/>
    <mergeCell ref="HCP3:HCU3"/>
    <mergeCell ref="HCV3:HDA3"/>
    <mergeCell ref="HDB3:HDG3"/>
    <mergeCell ref="HDH3:HDM3"/>
    <mergeCell ref="HDN3:HDS3"/>
    <mergeCell ref="HDT3:HDY3"/>
    <mergeCell ref="HBF3:HBK3"/>
    <mergeCell ref="HBL3:HBQ3"/>
    <mergeCell ref="HBR3:HBW3"/>
    <mergeCell ref="HBX3:HCC3"/>
    <mergeCell ref="HCD3:HCI3"/>
    <mergeCell ref="HCJ3:HCO3"/>
    <mergeCell ref="GZV3:HAA3"/>
    <mergeCell ref="HAB3:HAG3"/>
    <mergeCell ref="HAH3:HAM3"/>
    <mergeCell ref="HAN3:HAS3"/>
    <mergeCell ref="HAT3:HAY3"/>
    <mergeCell ref="HAZ3:HBE3"/>
    <mergeCell ref="GYL3:GYQ3"/>
    <mergeCell ref="GYR3:GYW3"/>
    <mergeCell ref="GYX3:GZC3"/>
    <mergeCell ref="GZD3:GZI3"/>
    <mergeCell ref="GZJ3:GZO3"/>
    <mergeCell ref="GZP3:GZU3"/>
    <mergeCell ref="GXB3:GXG3"/>
    <mergeCell ref="GXH3:GXM3"/>
    <mergeCell ref="GXN3:GXS3"/>
    <mergeCell ref="GXT3:GXY3"/>
    <mergeCell ref="GXZ3:GYE3"/>
    <mergeCell ref="GYF3:GYK3"/>
    <mergeCell ref="GVR3:GVW3"/>
    <mergeCell ref="GVX3:GWC3"/>
    <mergeCell ref="GWD3:GWI3"/>
    <mergeCell ref="GWJ3:GWO3"/>
    <mergeCell ref="GWP3:GWU3"/>
    <mergeCell ref="GWV3:GXA3"/>
    <mergeCell ref="GUH3:GUM3"/>
    <mergeCell ref="GUN3:GUS3"/>
    <mergeCell ref="GUT3:GUY3"/>
    <mergeCell ref="GUZ3:GVE3"/>
    <mergeCell ref="GVF3:GVK3"/>
    <mergeCell ref="GVL3:GVQ3"/>
    <mergeCell ref="GSX3:GTC3"/>
    <mergeCell ref="GTD3:GTI3"/>
    <mergeCell ref="GTJ3:GTO3"/>
    <mergeCell ref="GTP3:GTU3"/>
    <mergeCell ref="GTV3:GUA3"/>
    <mergeCell ref="GUB3:GUG3"/>
    <mergeCell ref="GRN3:GRS3"/>
    <mergeCell ref="GRT3:GRY3"/>
    <mergeCell ref="GRZ3:GSE3"/>
    <mergeCell ref="GSF3:GSK3"/>
    <mergeCell ref="GSL3:GSQ3"/>
    <mergeCell ref="GSR3:GSW3"/>
    <mergeCell ref="GQD3:GQI3"/>
    <mergeCell ref="GQJ3:GQO3"/>
    <mergeCell ref="GQP3:GQU3"/>
    <mergeCell ref="GQV3:GRA3"/>
    <mergeCell ref="GRB3:GRG3"/>
    <mergeCell ref="GRH3:GRM3"/>
    <mergeCell ref="GOT3:GOY3"/>
    <mergeCell ref="GOZ3:GPE3"/>
    <mergeCell ref="GPF3:GPK3"/>
    <mergeCell ref="GPL3:GPQ3"/>
    <mergeCell ref="GPR3:GPW3"/>
    <mergeCell ref="GPX3:GQC3"/>
    <mergeCell ref="GNJ3:GNO3"/>
    <mergeCell ref="GNP3:GNU3"/>
    <mergeCell ref="GNV3:GOA3"/>
    <mergeCell ref="GOB3:GOG3"/>
    <mergeCell ref="GOH3:GOM3"/>
    <mergeCell ref="GON3:GOS3"/>
    <mergeCell ref="GLZ3:GME3"/>
    <mergeCell ref="GMF3:GMK3"/>
    <mergeCell ref="GML3:GMQ3"/>
    <mergeCell ref="GMR3:GMW3"/>
    <mergeCell ref="GMX3:GNC3"/>
    <mergeCell ref="GND3:GNI3"/>
    <mergeCell ref="GKP3:GKU3"/>
    <mergeCell ref="GKV3:GLA3"/>
    <mergeCell ref="GLB3:GLG3"/>
    <mergeCell ref="GLH3:GLM3"/>
    <mergeCell ref="GLN3:GLS3"/>
    <mergeCell ref="GLT3:GLY3"/>
    <mergeCell ref="GJF3:GJK3"/>
    <mergeCell ref="GJL3:GJQ3"/>
    <mergeCell ref="GJR3:GJW3"/>
    <mergeCell ref="GJX3:GKC3"/>
    <mergeCell ref="GKD3:GKI3"/>
    <mergeCell ref="GKJ3:GKO3"/>
    <mergeCell ref="GHV3:GIA3"/>
    <mergeCell ref="GIB3:GIG3"/>
    <mergeCell ref="GIH3:GIM3"/>
    <mergeCell ref="GIN3:GIS3"/>
    <mergeCell ref="GIT3:GIY3"/>
    <mergeCell ref="GIZ3:GJE3"/>
    <mergeCell ref="GGL3:GGQ3"/>
    <mergeCell ref="GGR3:GGW3"/>
    <mergeCell ref="GGX3:GHC3"/>
    <mergeCell ref="GHD3:GHI3"/>
    <mergeCell ref="GHJ3:GHO3"/>
    <mergeCell ref="GHP3:GHU3"/>
    <mergeCell ref="GFB3:GFG3"/>
    <mergeCell ref="GFH3:GFM3"/>
    <mergeCell ref="GFN3:GFS3"/>
    <mergeCell ref="GFT3:GFY3"/>
    <mergeCell ref="GFZ3:GGE3"/>
    <mergeCell ref="GGF3:GGK3"/>
    <mergeCell ref="GDR3:GDW3"/>
    <mergeCell ref="GDX3:GEC3"/>
    <mergeCell ref="GED3:GEI3"/>
    <mergeCell ref="GEJ3:GEO3"/>
    <mergeCell ref="GEP3:GEU3"/>
    <mergeCell ref="GEV3:GFA3"/>
    <mergeCell ref="GCH3:GCM3"/>
    <mergeCell ref="GCN3:GCS3"/>
    <mergeCell ref="GCT3:GCY3"/>
    <mergeCell ref="GCZ3:GDE3"/>
    <mergeCell ref="GDF3:GDK3"/>
    <mergeCell ref="GDL3:GDQ3"/>
    <mergeCell ref="GAX3:GBC3"/>
    <mergeCell ref="GBD3:GBI3"/>
    <mergeCell ref="GBJ3:GBO3"/>
    <mergeCell ref="GBP3:GBU3"/>
    <mergeCell ref="GBV3:GCA3"/>
    <mergeCell ref="GCB3:GCG3"/>
    <mergeCell ref="FZN3:FZS3"/>
    <mergeCell ref="FZT3:FZY3"/>
    <mergeCell ref="FZZ3:GAE3"/>
    <mergeCell ref="GAF3:GAK3"/>
    <mergeCell ref="GAL3:GAQ3"/>
    <mergeCell ref="GAR3:GAW3"/>
    <mergeCell ref="FYD3:FYI3"/>
    <mergeCell ref="FYJ3:FYO3"/>
    <mergeCell ref="FYP3:FYU3"/>
    <mergeCell ref="FYV3:FZA3"/>
    <mergeCell ref="FZB3:FZG3"/>
    <mergeCell ref="FZH3:FZM3"/>
    <mergeCell ref="FWT3:FWY3"/>
    <mergeCell ref="FWZ3:FXE3"/>
    <mergeCell ref="FXF3:FXK3"/>
    <mergeCell ref="FXL3:FXQ3"/>
    <mergeCell ref="FXR3:FXW3"/>
    <mergeCell ref="FXX3:FYC3"/>
    <mergeCell ref="FVJ3:FVO3"/>
    <mergeCell ref="FVP3:FVU3"/>
    <mergeCell ref="FVV3:FWA3"/>
    <mergeCell ref="FWB3:FWG3"/>
    <mergeCell ref="FWH3:FWM3"/>
    <mergeCell ref="FWN3:FWS3"/>
    <mergeCell ref="FTZ3:FUE3"/>
    <mergeCell ref="FUF3:FUK3"/>
    <mergeCell ref="FUL3:FUQ3"/>
    <mergeCell ref="FUR3:FUW3"/>
    <mergeCell ref="FUX3:FVC3"/>
    <mergeCell ref="FVD3:FVI3"/>
    <mergeCell ref="FSP3:FSU3"/>
    <mergeCell ref="FSV3:FTA3"/>
    <mergeCell ref="FTB3:FTG3"/>
    <mergeCell ref="FTH3:FTM3"/>
    <mergeCell ref="FTN3:FTS3"/>
    <mergeCell ref="FTT3:FTY3"/>
    <mergeCell ref="FRF3:FRK3"/>
    <mergeCell ref="FRL3:FRQ3"/>
    <mergeCell ref="FRR3:FRW3"/>
    <mergeCell ref="FRX3:FSC3"/>
    <mergeCell ref="FSD3:FSI3"/>
    <mergeCell ref="FSJ3:FSO3"/>
    <mergeCell ref="FPV3:FQA3"/>
    <mergeCell ref="FQB3:FQG3"/>
    <mergeCell ref="FQH3:FQM3"/>
    <mergeCell ref="FQN3:FQS3"/>
    <mergeCell ref="FQT3:FQY3"/>
    <mergeCell ref="FQZ3:FRE3"/>
    <mergeCell ref="FOL3:FOQ3"/>
    <mergeCell ref="FOR3:FOW3"/>
    <mergeCell ref="FOX3:FPC3"/>
    <mergeCell ref="FPD3:FPI3"/>
    <mergeCell ref="FPJ3:FPO3"/>
    <mergeCell ref="FPP3:FPU3"/>
    <mergeCell ref="FNB3:FNG3"/>
    <mergeCell ref="FNH3:FNM3"/>
    <mergeCell ref="FNN3:FNS3"/>
    <mergeCell ref="FNT3:FNY3"/>
    <mergeCell ref="FNZ3:FOE3"/>
    <mergeCell ref="FOF3:FOK3"/>
    <mergeCell ref="FLR3:FLW3"/>
    <mergeCell ref="FLX3:FMC3"/>
    <mergeCell ref="FMD3:FMI3"/>
    <mergeCell ref="FMJ3:FMO3"/>
    <mergeCell ref="FMP3:FMU3"/>
    <mergeCell ref="FMV3:FNA3"/>
    <mergeCell ref="FKH3:FKM3"/>
    <mergeCell ref="FKN3:FKS3"/>
    <mergeCell ref="FKT3:FKY3"/>
    <mergeCell ref="FKZ3:FLE3"/>
    <mergeCell ref="FLF3:FLK3"/>
    <mergeCell ref="FLL3:FLQ3"/>
    <mergeCell ref="FIX3:FJC3"/>
    <mergeCell ref="FJD3:FJI3"/>
    <mergeCell ref="FJJ3:FJO3"/>
    <mergeCell ref="FJP3:FJU3"/>
    <mergeCell ref="FJV3:FKA3"/>
    <mergeCell ref="FKB3:FKG3"/>
    <mergeCell ref="FHN3:FHS3"/>
    <mergeCell ref="FHT3:FHY3"/>
    <mergeCell ref="FHZ3:FIE3"/>
    <mergeCell ref="FIF3:FIK3"/>
    <mergeCell ref="FIL3:FIQ3"/>
    <mergeCell ref="FIR3:FIW3"/>
    <mergeCell ref="FGD3:FGI3"/>
    <mergeCell ref="FGJ3:FGO3"/>
    <mergeCell ref="FGP3:FGU3"/>
    <mergeCell ref="FGV3:FHA3"/>
    <mergeCell ref="FHB3:FHG3"/>
    <mergeCell ref="FHH3:FHM3"/>
    <mergeCell ref="FET3:FEY3"/>
    <mergeCell ref="FEZ3:FFE3"/>
    <mergeCell ref="FFF3:FFK3"/>
    <mergeCell ref="FFL3:FFQ3"/>
    <mergeCell ref="FFR3:FFW3"/>
    <mergeCell ref="FFX3:FGC3"/>
    <mergeCell ref="FDJ3:FDO3"/>
    <mergeCell ref="FDP3:FDU3"/>
    <mergeCell ref="FDV3:FEA3"/>
    <mergeCell ref="FEB3:FEG3"/>
    <mergeCell ref="FEH3:FEM3"/>
    <mergeCell ref="FEN3:FES3"/>
    <mergeCell ref="FBZ3:FCE3"/>
    <mergeCell ref="FCF3:FCK3"/>
    <mergeCell ref="FCL3:FCQ3"/>
    <mergeCell ref="FCR3:FCW3"/>
    <mergeCell ref="FCX3:FDC3"/>
    <mergeCell ref="FDD3:FDI3"/>
    <mergeCell ref="FAP3:FAU3"/>
    <mergeCell ref="FAV3:FBA3"/>
    <mergeCell ref="FBB3:FBG3"/>
    <mergeCell ref="FBH3:FBM3"/>
    <mergeCell ref="FBN3:FBS3"/>
    <mergeCell ref="FBT3:FBY3"/>
    <mergeCell ref="EZF3:EZK3"/>
    <mergeCell ref="EZL3:EZQ3"/>
    <mergeCell ref="EZR3:EZW3"/>
    <mergeCell ref="EZX3:FAC3"/>
    <mergeCell ref="FAD3:FAI3"/>
    <mergeCell ref="FAJ3:FAO3"/>
    <mergeCell ref="EXV3:EYA3"/>
    <mergeCell ref="EYB3:EYG3"/>
    <mergeCell ref="EYH3:EYM3"/>
    <mergeCell ref="EYN3:EYS3"/>
    <mergeCell ref="EYT3:EYY3"/>
    <mergeCell ref="EYZ3:EZE3"/>
    <mergeCell ref="EWL3:EWQ3"/>
    <mergeCell ref="EWR3:EWW3"/>
    <mergeCell ref="EWX3:EXC3"/>
    <mergeCell ref="EXD3:EXI3"/>
    <mergeCell ref="EXJ3:EXO3"/>
    <mergeCell ref="EXP3:EXU3"/>
    <mergeCell ref="EVB3:EVG3"/>
    <mergeCell ref="EVH3:EVM3"/>
    <mergeCell ref="EVN3:EVS3"/>
    <mergeCell ref="EVT3:EVY3"/>
    <mergeCell ref="EVZ3:EWE3"/>
    <mergeCell ref="EWF3:EWK3"/>
    <mergeCell ref="ETR3:ETW3"/>
    <mergeCell ref="ETX3:EUC3"/>
    <mergeCell ref="EUD3:EUI3"/>
    <mergeCell ref="EUJ3:EUO3"/>
    <mergeCell ref="EUP3:EUU3"/>
    <mergeCell ref="EUV3:EVA3"/>
    <mergeCell ref="ESH3:ESM3"/>
    <mergeCell ref="ESN3:ESS3"/>
    <mergeCell ref="EST3:ESY3"/>
    <mergeCell ref="ESZ3:ETE3"/>
    <mergeCell ref="ETF3:ETK3"/>
    <mergeCell ref="ETL3:ETQ3"/>
    <mergeCell ref="EQX3:ERC3"/>
    <mergeCell ref="ERD3:ERI3"/>
    <mergeCell ref="ERJ3:ERO3"/>
    <mergeCell ref="ERP3:ERU3"/>
    <mergeCell ref="ERV3:ESA3"/>
    <mergeCell ref="ESB3:ESG3"/>
    <mergeCell ref="EPN3:EPS3"/>
    <mergeCell ref="EPT3:EPY3"/>
    <mergeCell ref="EPZ3:EQE3"/>
    <mergeCell ref="EQF3:EQK3"/>
    <mergeCell ref="EQL3:EQQ3"/>
    <mergeCell ref="EQR3:EQW3"/>
    <mergeCell ref="EOD3:EOI3"/>
    <mergeCell ref="EOJ3:EOO3"/>
    <mergeCell ref="EOP3:EOU3"/>
    <mergeCell ref="EOV3:EPA3"/>
    <mergeCell ref="EPB3:EPG3"/>
    <mergeCell ref="EPH3:EPM3"/>
    <mergeCell ref="EMT3:EMY3"/>
    <mergeCell ref="EMZ3:ENE3"/>
    <mergeCell ref="ENF3:ENK3"/>
    <mergeCell ref="ENL3:ENQ3"/>
    <mergeCell ref="ENR3:ENW3"/>
    <mergeCell ref="ENX3:EOC3"/>
    <mergeCell ref="ELJ3:ELO3"/>
    <mergeCell ref="ELP3:ELU3"/>
    <mergeCell ref="ELV3:EMA3"/>
    <mergeCell ref="EMB3:EMG3"/>
    <mergeCell ref="EMH3:EMM3"/>
    <mergeCell ref="EMN3:EMS3"/>
    <mergeCell ref="EJZ3:EKE3"/>
    <mergeCell ref="EKF3:EKK3"/>
    <mergeCell ref="EKL3:EKQ3"/>
    <mergeCell ref="EKR3:EKW3"/>
    <mergeCell ref="EKX3:ELC3"/>
    <mergeCell ref="ELD3:ELI3"/>
    <mergeCell ref="EIP3:EIU3"/>
    <mergeCell ref="EIV3:EJA3"/>
    <mergeCell ref="EJB3:EJG3"/>
    <mergeCell ref="EJH3:EJM3"/>
    <mergeCell ref="EJN3:EJS3"/>
    <mergeCell ref="EJT3:EJY3"/>
    <mergeCell ref="EHF3:EHK3"/>
    <mergeCell ref="EHL3:EHQ3"/>
    <mergeCell ref="EHR3:EHW3"/>
    <mergeCell ref="EHX3:EIC3"/>
    <mergeCell ref="EID3:EII3"/>
    <mergeCell ref="EIJ3:EIO3"/>
    <mergeCell ref="EFV3:EGA3"/>
    <mergeCell ref="EGB3:EGG3"/>
    <mergeCell ref="EGH3:EGM3"/>
    <mergeCell ref="EGN3:EGS3"/>
    <mergeCell ref="EGT3:EGY3"/>
    <mergeCell ref="EGZ3:EHE3"/>
    <mergeCell ref="EEL3:EEQ3"/>
    <mergeCell ref="EER3:EEW3"/>
    <mergeCell ref="EEX3:EFC3"/>
    <mergeCell ref="EFD3:EFI3"/>
    <mergeCell ref="EFJ3:EFO3"/>
    <mergeCell ref="EFP3:EFU3"/>
    <mergeCell ref="EDB3:EDG3"/>
    <mergeCell ref="EDH3:EDM3"/>
    <mergeCell ref="EDN3:EDS3"/>
    <mergeCell ref="EDT3:EDY3"/>
    <mergeCell ref="EDZ3:EEE3"/>
    <mergeCell ref="EEF3:EEK3"/>
    <mergeCell ref="EBR3:EBW3"/>
    <mergeCell ref="EBX3:ECC3"/>
    <mergeCell ref="ECD3:ECI3"/>
    <mergeCell ref="ECJ3:ECO3"/>
    <mergeCell ref="ECP3:ECU3"/>
    <mergeCell ref="ECV3:EDA3"/>
    <mergeCell ref="EAH3:EAM3"/>
    <mergeCell ref="EAN3:EAS3"/>
    <mergeCell ref="EAT3:EAY3"/>
    <mergeCell ref="EAZ3:EBE3"/>
    <mergeCell ref="EBF3:EBK3"/>
    <mergeCell ref="EBL3:EBQ3"/>
    <mergeCell ref="DYX3:DZC3"/>
    <mergeCell ref="DZD3:DZI3"/>
    <mergeCell ref="DZJ3:DZO3"/>
    <mergeCell ref="DZP3:DZU3"/>
    <mergeCell ref="DZV3:EAA3"/>
    <mergeCell ref="EAB3:EAG3"/>
    <mergeCell ref="DXN3:DXS3"/>
    <mergeCell ref="DXT3:DXY3"/>
    <mergeCell ref="DXZ3:DYE3"/>
    <mergeCell ref="DYF3:DYK3"/>
    <mergeCell ref="DYL3:DYQ3"/>
    <mergeCell ref="DYR3:DYW3"/>
    <mergeCell ref="DWD3:DWI3"/>
    <mergeCell ref="DWJ3:DWO3"/>
    <mergeCell ref="DWP3:DWU3"/>
    <mergeCell ref="DWV3:DXA3"/>
    <mergeCell ref="DXB3:DXG3"/>
    <mergeCell ref="DXH3:DXM3"/>
    <mergeCell ref="DUT3:DUY3"/>
    <mergeCell ref="DUZ3:DVE3"/>
    <mergeCell ref="DVF3:DVK3"/>
    <mergeCell ref="DVL3:DVQ3"/>
    <mergeCell ref="DVR3:DVW3"/>
    <mergeCell ref="DVX3:DWC3"/>
    <mergeCell ref="DTJ3:DTO3"/>
    <mergeCell ref="DTP3:DTU3"/>
    <mergeCell ref="DTV3:DUA3"/>
    <mergeCell ref="DUB3:DUG3"/>
    <mergeCell ref="DUH3:DUM3"/>
    <mergeCell ref="DUN3:DUS3"/>
    <mergeCell ref="DRZ3:DSE3"/>
    <mergeCell ref="DSF3:DSK3"/>
    <mergeCell ref="DSL3:DSQ3"/>
    <mergeCell ref="DSR3:DSW3"/>
    <mergeCell ref="DSX3:DTC3"/>
    <mergeCell ref="DTD3:DTI3"/>
    <mergeCell ref="DQP3:DQU3"/>
    <mergeCell ref="DQV3:DRA3"/>
    <mergeCell ref="DRB3:DRG3"/>
    <mergeCell ref="DRH3:DRM3"/>
    <mergeCell ref="DRN3:DRS3"/>
    <mergeCell ref="DRT3:DRY3"/>
    <mergeCell ref="DPF3:DPK3"/>
    <mergeCell ref="DPL3:DPQ3"/>
    <mergeCell ref="DPR3:DPW3"/>
    <mergeCell ref="DPX3:DQC3"/>
    <mergeCell ref="DQD3:DQI3"/>
    <mergeCell ref="DQJ3:DQO3"/>
    <mergeCell ref="DNV3:DOA3"/>
    <mergeCell ref="DOB3:DOG3"/>
    <mergeCell ref="DOH3:DOM3"/>
    <mergeCell ref="DON3:DOS3"/>
    <mergeCell ref="DOT3:DOY3"/>
    <mergeCell ref="DOZ3:DPE3"/>
    <mergeCell ref="DML3:DMQ3"/>
    <mergeCell ref="DMR3:DMW3"/>
    <mergeCell ref="DMX3:DNC3"/>
    <mergeCell ref="DND3:DNI3"/>
    <mergeCell ref="DNJ3:DNO3"/>
    <mergeCell ref="DNP3:DNU3"/>
    <mergeCell ref="DLB3:DLG3"/>
    <mergeCell ref="DLH3:DLM3"/>
    <mergeCell ref="DLN3:DLS3"/>
    <mergeCell ref="DLT3:DLY3"/>
    <mergeCell ref="DLZ3:DME3"/>
    <mergeCell ref="DMF3:DMK3"/>
    <mergeCell ref="DJR3:DJW3"/>
    <mergeCell ref="DJX3:DKC3"/>
    <mergeCell ref="DKD3:DKI3"/>
    <mergeCell ref="DKJ3:DKO3"/>
    <mergeCell ref="DKP3:DKU3"/>
    <mergeCell ref="DKV3:DLA3"/>
    <mergeCell ref="DIH3:DIM3"/>
    <mergeCell ref="DIN3:DIS3"/>
    <mergeCell ref="DIT3:DIY3"/>
    <mergeCell ref="DIZ3:DJE3"/>
    <mergeCell ref="DJF3:DJK3"/>
    <mergeCell ref="DJL3:DJQ3"/>
    <mergeCell ref="DGX3:DHC3"/>
    <mergeCell ref="DHD3:DHI3"/>
    <mergeCell ref="DHJ3:DHO3"/>
    <mergeCell ref="DHP3:DHU3"/>
    <mergeCell ref="DHV3:DIA3"/>
    <mergeCell ref="DIB3:DIG3"/>
    <mergeCell ref="DFN3:DFS3"/>
    <mergeCell ref="DFT3:DFY3"/>
    <mergeCell ref="DFZ3:DGE3"/>
    <mergeCell ref="DGF3:DGK3"/>
    <mergeCell ref="DGL3:DGQ3"/>
    <mergeCell ref="DGR3:DGW3"/>
    <mergeCell ref="DED3:DEI3"/>
    <mergeCell ref="DEJ3:DEO3"/>
    <mergeCell ref="DEP3:DEU3"/>
    <mergeCell ref="DEV3:DFA3"/>
    <mergeCell ref="DFB3:DFG3"/>
    <mergeCell ref="DFH3:DFM3"/>
    <mergeCell ref="DCT3:DCY3"/>
    <mergeCell ref="DCZ3:DDE3"/>
    <mergeCell ref="DDF3:DDK3"/>
    <mergeCell ref="DDL3:DDQ3"/>
    <mergeCell ref="DDR3:DDW3"/>
    <mergeCell ref="DDX3:DEC3"/>
    <mergeCell ref="DBJ3:DBO3"/>
    <mergeCell ref="DBP3:DBU3"/>
    <mergeCell ref="DBV3:DCA3"/>
    <mergeCell ref="DCB3:DCG3"/>
    <mergeCell ref="DCH3:DCM3"/>
    <mergeCell ref="DCN3:DCS3"/>
    <mergeCell ref="CZZ3:DAE3"/>
    <mergeCell ref="DAF3:DAK3"/>
    <mergeCell ref="DAL3:DAQ3"/>
    <mergeCell ref="DAR3:DAW3"/>
    <mergeCell ref="DAX3:DBC3"/>
    <mergeCell ref="DBD3:DBI3"/>
    <mergeCell ref="CYP3:CYU3"/>
    <mergeCell ref="CYV3:CZA3"/>
    <mergeCell ref="CZB3:CZG3"/>
    <mergeCell ref="CZH3:CZM3"/>
    <mergeCell ref="CZN3:CZS3"/>
    <mergeCell ref="CZT3:CZY3"/>
    <mergeCell ref="CXF3:CXK3"/>
    <mergeCell ref="CXL3:CXQ3"/>
    <mergeCell ref="CXR3:CXW3"/>
    <mergeCell ref="CXX3:CYC3"/>
    <mergeCell ref="CYD3:CYI3"/>
    <mergeCell ref="CYJ3:CYO3"/>
    <mergeCell ref="CVV3:CWA3"/>
    <mergeCell ref="CWB3:CWG3"/>
    <mergeCell ref="CWH3:CWM3"/>
    <mergeCell ref="CWN3:CWS3"/>
    <mergeCell ref="CWT3:CWY3"/>
    <mergeCell ref="CWZ3:CXE3"/>
    <mergeCell ref="CUL3:CUQ3"/>
    <mergeCell ref="CUR3:CUW3"/>
    <mergeCell ref="CUX3:CVC3"/>
    <mergeCell ref="CVD3:CVI3"/>
    <mergeCell ref="CVJ3:CVO3"/>
    <mergeCell ref="CVP3:CVU3"/>
    <mergeCell ref="CTB3:CTG3"/>
    <mergeCell ref="CTH3:CTM3"/>
    <mergeCell ref="CTN3:CTS3"/>
    <mergeCell ref="CTT3:CTY3"/>
    <mergeCell ref="CTZ3:CUE3"/>
    <mergeCell ref="CUF3:CUK3"/>
    <mergeCell ref="CRR3:CRW3"/>
    <mergeCell ref="CRX3:CSC3"/>
    <mergeCell ref="CSD3:CSI3"/>
    <mergeCell ref="CSJ3:CSO3"/>
    <mergeCell ref="CSP3:CSU3"/>
    <mergeCell ref="CSV3:CTA3"/>
    <mergeCell ref="CQH3:CQM3"/>
    <mergeCell ref="CQN3:CQS3"/>
    <mergeCell ref="CQT3:CQY3"/>
    <mergeCell ref="CQZ3:CRE3"/>
    <mergeCell ref="CRF3:CRK3"/>
    <mergeCell ref="CRL3:CRQ3"/>
    <mergeCell ref="COX3:CPC3"/>
    <mergeCell ref="CPD3:CPI3"/>
    <mergeCell ref="CPJ3:CPO3"/>
    <mergeCell ref="CPP3:CPU3"/>
    <mergeCell ref="CPV3:CQA3"/>
    <mergeCell ref="CQB3:CQG3"/>
    <mergeCell ref="CNN3:CNS3"/>
    <mergeCell ref="CNT3:CNY3"/>
    <mergeCell ref="CNZ3:COE3"/>
    <mergeCell ref="COF3:COK3"/>
    <mergeCell ref="COL3:COQ3"/>
    <mergeCell ref="COR3:COW3"/>
    <mergeCell ref="CMD3:CMI3"/>
    <mergeCell ref="CMJ3:CMO3"/>
    <mergeCell ref="CMP3:CMU3"/>
    <mergeCell ref="CMV3:CNA3"/>
    <mergeCell ref="CNB3:CNG3"/>
    <mergeCell ref="CNH3:CNM3"/>
    <mergeCell ref="CKT3:CKY3"/>
    <mergeCell ref="CKZ3:CLE3"/>
    <mergeCell ref="CLF3:CLK3"/>
    <mergeCell ref="CLL3:CLQ3"/>
    <mergeCell ref="CLR3:CLW3"/>
    <mergeCell ref="CLX3:CMC3"/>
    <mergeCell ref="CJJ3:CJO3"/>
    <mergeCell ref="CJP3:CJU3"/>
    <mergeCell ref="CJV3:CKA3"/>
    <mergeCell ref="CKB3:CKG3"/>
    <mergeCell ref="CKH3:CKM3"/>
    <mergeCell ref="CKN3:CKS3"/>
    <mergeCell ref="CHZ3:CIE3"/>
    <mergeCell ref="CIF3:CIK3"/>
    <mergeCell ref="CIL3:CIQ3"/>
    <mergeCell ref="CIR3:CIW3"/>
    <mergeCell ref="CIX3:CJC3"/>
    <mergeCell ref="CJD3:CJI3"/>
    <mergeCell ref="CGP3:CGU3"/>
    <mergeCell ref="CGV3:CHA3"/>
    <mergeCell ref="CHB3:CHG3"/>
    <mergeCell ref="CHH3:CHM3"/>
    <mergeCell ref="CHN3:CHS3"/>
    <mergeCell ref="CHT3:CHY3"/>
    <mergeCell ref="CFF3:CFK3"/>
    <mergeCell ref="CFL3:CFQ3"/>
    <mergeCell ref="CFR3:CFW3"/>
    <mergeCell ref="CFX3:CGC3"/>
    <mergeCell ref="CGD3:CGI3"/>
    <mergeCell ref="CGJ3:CGO3"/>
    <mergeCell ref="CDV3:CEA3"/>
    <mergeCell ref="CEB3:CEG3"/>
    <mergeCell ref="CEH3:CEM3"/>
    <mergeCell ref="CEN3:CES3"/>
    <mergeCell ref="CET3:CEY3"/>
    <mergeCell ref="CEZ3:CFE3"/>
    <mergeCell ref="CCL3:CCQ3"/>
    <mergeCell ref="CCR3:CCW3"/>
    <mergeCell ref="CCX3:CDC3"/>
    <mergeCell ref="CDD3:CDI3"/>
    <mergeCell ref="CDJ3:CDO3"/>
    <mergeCell ref="CDP3:CDU3"/>
    <mergeCell ref="CBB3:CBG3"/>
    <mergeCell ref="CBH3:CBM3"/>
    <mergeCell ref="CBN3:CBS3"/>
    <mergeCell ref="CBT3:CBY3"/>
    <mergeCell ref="CBZ3:CCE3"/>
    <mergeCell ref="CCF3:CCK3"/>
    <mergeCell ref="BZR3:BZW3"/>
    <mergeCell ref="BZX3:CAC3"/>
    <mergeCell ref="CAD3:CAI3"/>
    <mergeCell ref="CAJ3:CAO3"/>
    <mergeCell ref="CAP3:CAU3"/>
    <mergeCell ref="CAV3:CBA3"/>
    <mergeCell ref="BYH3:BYM3"/>
    <mergeCell ref="BYN3:BYS3"/>
    <mergeCell ref="BYT3:BYY3"/>
    <mergeCell ref="BYZ3:BZE3"/>
    <mergeCell ref="BZF3:BZK3"/>
    <mergeCell ref="BZL3:BZQ3"/>
    <mergeCell ref="BWX3:BXC3"/>
    <mergeCell ref="BXD3:BXI3"/>
    <mergeCell ref="BXJ3:BXO3"/>
    <mergeCell ref="BXP3:BXU3"/>
    <mergeCell ref="BXV3:BYA3"/>
    <mergeCell ref="BYB3:BYG3"/>
    <mergeCell ref="BVN3:BVS3"/>
    <mergeCell ref="BVT3:BVY3"/>
    <mergeCell ref="BVZ3:BWE3"/>
    <mergeCell ref="BWF3:BWK3"/>
    <mergeCell ref="BWL3:BWQ3"/>
    <mergeCell ref="BWR3:BWW3"/>
    <mergeCell ref="BUD3:BUI3"/>
    <mergeCell ref="BUJ3:BUO3"/>
    <mergeCell ref="BUP3:BUU3"/>
    <mergeCell ref="BUV3:BVA3"/>
    <mergeCell ref="BVB3:BVG3"/>
    <mergeCell ref="BVH3:BVM3"/>
    <mergeCell ref="BST3:BSY3"/>
    <mergeCell ref="BSZ3:BTE3"/>
    <mergeCell ref="BTF3:BTK3"/>
    <mergeCell ref="BTL3:BTQ3"/>
    <mergeCell ref="BTR3:BTW3"/>
    <mergeCell ref="BTX3:BUC3"/>
    <mergeCell ref="BRJ3:BRO3"/>
    <mergeCell ref="BRP3:BRU3"/>
    <mergeCell ref="BRV3:BSA3"/>
    <mergeCell ref="BSB3:BSG3"/>
    <mergeCell ref="BSH3:BSM3"/>
    <mergeCell ref="BSN3:BSS3"/>
    <mergeCell ref="BPZ3:BQE3"/>
    <mergeCell ref="BQF3:BQK3"/>
    <mergeCell ref="BQL3:BQQ3"/>
    <mergeCell ref="BQR3:BQW3"/>
    <mergeCell ref="BQX3:BRC3"/>
    <mergeCell ref="BRD3:BRI3"/>
    <mergeCell ref="BOP3:BOU3"/>
    <mergeCell ref="BOV3:BPA3"/>
    <mergeCell ref="BPB3:BPG3"/>
    <mergeCell ref="BPH3:BPM3"/>
    <mergeCell ref="BPN3:BPS3"/>
    <mergeCell ref="BPT3:BPY3"/>
    <mergeCell ref="BNF3:BNK3"/>
    <mergeCell ref="BNL3:BNQ3"/>
    <mergeCell ref="BNR3:BNW3"/>
    <mergeCell ref="BNX3:BOC3"/>
    <mergeCell ref="BOD3:BOI3"/>
    <mergeCell ref="BOJ3:BOO3"/>
    <mergeCell ref="BLV3:BMA3"/>
    <mergeCell ref="BMB3:BMG3"/>
    <mergeCell ref="BMH3:BMM3"/>
    <mergeCell ref="BMN3:BMS3"/>
    <mergeCell ref="BMT3:BMY3"/>
    <mergeCell ref="BMZ3:BNE3"/>
    <mergeCell ref="BKL3:BKQ3"/>
    <mergeCell ref="BKR3:BKW3"/>
    <mergeCell ref="BKX3:BLC3"/>
    <mergeCell ref="BLD3:BLI3"/>
    <mergeCell ref="BLJ3:BLO3"/>
    <mergeCell ref="BLP3:BLU3"/>
    <mergeCell ref="BJB3:BJG3"/>
    <mergeCell ref="BJH3:BJM3"/>
    <mergeCell ref="BJN3:BJS3"/>
    <mergeCell ref="BJT3:BJY3"/>
    <mergeCell ref="BJZ3:BKE3"/>
    <mergeCell ref="BKF3:BKK3"/>
    <mergeCell ref="BHR3:BHW3"/>
    <mergeCell ref="BHX3:BIC3"/>
    <mergeCell ref="BID3:BII3"/>
    <mergeCell ref="BIJ3:BIO3"/>
    <mergeCell ref="BIP3:BIU3"/>
    <mergeCell ref="BIV3:BJA3"/>
    <mergeCell ref="BGH3:BGM3"/>
    <mergeCell ref="BGN3:BGS3"/>
    <mergeCell ref="BGT3:BGY3"/>
    <mergeCell ref="BGZ3:BHE3"/>
    <mergeCell ref="BHF3:BHK3"/>
    <mergeCell ref="BHL3:BHQ3"/>
    <mergeCell ref="BEX3:BFC3"/>
    <mergeCell ref="BFD3:BFI3"/>
    <mergeCell ref="BFJ3:BFO3"/>
    <mergeCell ref="BFP3:BFU3"/>
    <mergeCell ref="BFV3:BGA3"/>
    <mergeCell ref="BGB3:BGG3"/>
    <mergeCell ref="BDN3:BDS3"/>
    <mergeCell ref="BDT3:BDY3"/>
    <mergeCell ref="BDZ3:BEE3"/>
    <mergeCell ref="BEF3:BEK3"/>
    <mergeCell ref="BEL3:BEQ3"/>
    <mergeCell ref="BER3:BEW3"/>
    <mergeCell ref="BCD3:BCI3"/>
    <mergeCell ref="BCJ3:BCO3"/>
    <mergeCell ref="BCP3:BCU3"/>
    <mergeCell ref="BCV3:BDA3"/>
    <mergeCell ref="BDB3:BDG3"/>
    <mergeCell ref="BDH3:BDM3"/>
    <mergeCell ref="BAT3:BAY3"/>
    <mergeCell ref="BAZ3:BBE3"/>
    <mergeCell ref="BBF3:BBK3"/>
    <mergeCell ref="BBL3:BBQ3"/>
    <mergeCell ref="BBR3:BBW3"/>
    <mergeCell ref="BBX3:BCC3"/>
    <mergeCell ref="AZJ3:AZO3"/>
    <mergeCell ref="AZP3:AZU3"/>
    <mergeCell ref="AZV3:BAA3"/>
    <mergeCell ref="BAB3:BAG3"/>
    <mergeCell ref="BAH3:BAM3"/>
    <mergeCell ref="BAN3:BAS3"/>
    <mergeCell ref="AXZ3:AYE3"/>
    <mergeCell ref="AYF3:AYK3"/>
    <mergeCell ref="AYL3:AYQ3"/>
    <mergeCell ref="AYR3:AYW3"/>
    <mergeCell ref="AYX3:AZC3"/>
    <mergeCell ref="AZD3:AZI3"/>
    <mergeCell ref="AWP3:AWU3"/>
    <mergeCell ref="AWV3:AXA3"/>
    <mergeCell ref="AXB3:AXG3"/>
    <mergeCell ref="AXH3:AXM3"/>
    <mergeCell ref="AXN3:AXS3"/>
    <mergeCell ref="AXT3:AXY3"/>
    <mergeCell ref="AVF3:AVK3"/>
    <mergeCell ref="AVL3:AVQ3"/>
    <mergeCell ref="AVR3:AVW3"/>
    <mergeCell ref="AVX3:AWC3"/>
    <mergeCell ref="AWD3:AWI3"/>
    <mergeCell ref="AWJ3:AWO3"/>
    <mergeCell ref="ATV3:AUA3"/>
    <mergeCell ref="AUB3:AUG3"/>
    <mergeCell ref="AUH3:AUM3"/>
    <mergeCell ref="AUN3:AUS3"/>
    <mergeCell ref="AUT3:AUY3"/>
    <mergeCell ref="AUZ3:AVE3"/>
    <mergeCell ref="ASL3:ASQ3"/>
    <mergeCell ref="ASR3:ASW3"/>
    <mergeCell ref="ASX3:ATC3"/>
    <mergeCell ref="ATD3:ATI3"/>
    <mergeCell ref="ATJ3:ATO3"/>
    <mergeCell ref="ATP3:ATU3"/>
    <mergeCell ref="ARB3:ARG3"/>
    <mergeCell ref="ARH3:ARM3"/>
    <mergeCell ref="ARN3:ARS3"/>
    <mergeCell ref="ART3:ARY3"/>
    <mergeCell ref="ARZ3:ASE3"/>
    <mergeCell ref="ASF3:ASK3"/>
    <mergeCell ref="APR3:APW3"/>
    <mergeCell ref="APX3:AQC3"/>
    <mergeCell ref="AQD3:AQI3"/>
    <mergeCell ref="AQJ3:AQO3"/>
    <mergeCell ref="AQP3:AQU3"/>
    <mergeCell ref="AQV3:ARA3"/>
    <mergeCell ref="AOH3:AOM3"/>
    <mergeCell ref="AON3:AOS3"/>
    <mergeCell ref="AOT3:AOY3"/>
    <mergeCell ref="AOZ3:APE3"/>
    <mergeCell ref="APF3:APK3"/>
    <mergeCell ref="APL3:APQ3"/>
    <mergeCell ref="AMX3:ANC3"/>
    <mergeCell ref="AND3:ANI3"/>
    <mergeCell ref="ANJ3:ANO3"/>
    <mergeCell ref="ANP3:ANU3"/>
    <mergeCell ref="ANV3:AOA3"/>
    <mergeCell ref="AOB3:AOG3"/>
    <mergeCell ref="ALN3:ALS3"/>
    <mergeCell ref="ALT3:ALY3"/>
    <mergeCell ref="ALZ3:AME3"/>
    <mergeCell ref="AMF3:AMK3"/>
    <mergeCell ref="AML3:AMQ3"/>
    <mergeCell ref="AMR3:AMW3"/>
    <mergeCell ref="AKD3:AKI3"/>
    <mergeCell ref="AKJ3:AKO3"/>
    <mergeCell ref="AKP3:AKU3"/>
    <mergeCell ref="AKV3:ALA3"/>
    <mergeCell ref="ALB3:ALG3"/>
    <mergeCell ref="ALH3:ALM3"/>
    <mergeCell ref="AIT3:AIY3"/>
    <mergeCell ref="AIZ3:AJE3"/>
    <mergeCell ref="AJF3:AJK3"/>
    <mergeCell ref="AJL3:AJQ3"/>
    <mergeCell ref="AJR3:AJW3"/>
    <mergeCell ref="AJX3:AKC3"/>
    <mergeCell ref="AHJ3:AHO3"/>
    <mergeCell ref="AHP3:AHU3"/>
    <mergeCell ref="AHV3:AIA3"/>
    <mergeCell ref="AIB3:AIG3"/>
    <mergeCell ref="AIH3:AIM3"/>
    <mergeCell ref="AIN3:AIS3"/>
    <mergeCell ref="AFZ3:AGE3"/>
    <mergeCell ref="AGF3:AGK3"/>
    <mergeCell ref="AGL3:AGQ3"/>
    <mergeCell ref="AGR3:AGW3"/>
    <mergeCell ref="AGX3:AHC3"/>
    <mergeCell ref="AHD3:AHI3"/>
    <mergeCell ref="AEP3:AEU3"/>
    <mergeCell ref="AEV3:AFA3"/>
    <mergeCell ref="AFB3:AFG3"/>
    <mergeCell ref="AFH3:AFM3"/>
    <mergeCell ref="AFN3:AFS3"/>
    <mergeCell ref="AFT3:AFY3"/>
    <mergeCell ref="ADF3:ADK3"/>
    <mergeCell ref="ADL3:ADQ3"/>
    <mergeCell ref="ADR3:ADW3"/>
    <mergeCell ref="ADX3:AEC3"/>
    <mergeCell ref="AED3:AEI3"/>
    <mergeCell ref="AEJ3:AEO3"/>
    <mergeCell ref="ABV3:ACA3"/>
    <mergeCell ref="ACB3:ACG3"/>
    <mergeCell ref="ACH3:ACM3"/>
    <mergeCell ref="ACN3:ACS3"/>
    <mergeCell ref="ACT3:ACY3"/>
    <mergeCell ref="ACZ3:ADE3"/>
    <mergeCell ref="AAL3:AAQ3"/>
    <mergeCell ref="AAR3:AAW3"/>
    <mergeCell ref="AAX3:ABC3"/>
    <mergeCell ref="ABD3:ABI3"/>
    <mergeCell ref="ABJ3:ABO3"/>
    <mergeCell ref="ABP3:ABU3"/>
    <mergeCell ref="ZB3:ZG3"/>
    <mergeCell ref="ZH3:ZM3"/>
    <mergeCell ref="ZN3:ZS3"/>
    <mergeCell ref="ZT3:ZY3"/>
    <mergeCell ref="ZZ3:AAE3"/>
    <mergeCell ref="AAF3:AAK3"/>
    <mergeCell ref="XR3:XW3"/>
    <mergeCell ref="XX3:YC3"/>
    <mergeCell ref="YD3:YI3"/>
    <mergeCell ref="YJ3:YO3"/>
    <mergeCell ref="YP3:YU3"/>
    <mergeCell ref="YV3:ZA3"/>
    <mergeCell ref="WH3:WM3"/>
    <mergeCell ref="WN3:WS3"/>
    <mergeCell ref="WT3:WY3"/>
    <mergeCell ref="WZ3:XE3"/>
    <mergeCell ref="XF3:XK3"/>
    <mergeCell ref="XL3:XQ3"/>
    <mergeCell ref="VD3:VI3"/>
    <mergeCell ref="VJ3:VO3"/>
    <mergeCell ref="VP3:VU3"/>
    <mergeCell ref="VV3:WA3"/>
    <mergeCell ref="WB3:WG3"/>
    <mergeCell ref="TN3:TS3"/>
    <mergeCell ref="TT3:TY3"/>
    <mergeCell ref="TZ3:UE3"/>
    <mergeCell ref="UF3:UK3"/>
    <mergeCell ref="UL3:UQ3"/>
    <mergeCell ref="UR3:UW3"/>
    <mergeCell ref="SD3:SI3"/>
    <mergeCell ref="SJ3:SO3"/>
    <mergeCell ref="SP3:SU3"/>
    <mergeCell ref="SV3:TA3"/>
    <mergeCell ref="TB3:TG3"/>
    <mergeCell ref="TH3:TM3"/>
    <mergeCell ref="RF3:RK3"/>
    <mergeCell ref="RL3:RQ3"/>
    <mergeCell ref="RR3:RW3"/>
    <mergeCell ref="RX3:SC3"/>
    <mergeCell ref="PJ3:PO3"/>
    <mergeCell ref="PP3:PU3"/>
    <mergeCell ref="PV3:QA3"/>
    <mergeCell ref="QB3:QG3"/>
    <mergeCell ref="QH3:QM3"/>
    <mergeCell ref="QN3:QS3"/>
    <mergeCell ref="NZ3:OE3"/>
    <mergeCell ref="OF3:OK3"/>
    <mergeCell ref="OL3:OQ3"/>
    <mergeCell ref="OR3:OW3"/>
    <mergeCell ref="OX3:PC3"/>
    <mergeCell ref="PD3:PI3"/>
    <mergeCell ref="UX3:VC3"/>
    <mergeCell ref="NH3:NM3"/>
    <mergeCell ref="NN3:NS3"/>
    <mergeCell ref="NT3:NY3"/>
    <mergeCell ref="LF3:LK3"/>
    <mergeCell ref="LL3:LQ3"/>
    <mergeCell ref="LR3:LW3"/>
    <mergeCell ref="LX3:MC3"/>
    <mergeCell ref="MD3:MI3"/>
    <mergeCell ref="MJ3:MO3"/>
    <mergeCell ref="JV3:KA3"/>
    <mergeCell ref="KB3:KG3"/>
    <mergeCell ref="KH3:KM3"/>
    <mergeCell ref="KN3:KS3"/>
    <mergeCell ref="KT3:KY3"/>
    <mergeCell ref="KZ3:LE3"/>
    <mergeCell ref="QT3:QY3"/>
    <mergeCell ref="QZ3:RE3"/>
    <mergeCell ref="JJ3:JO3"/>
    <mergeCell ref="JP3:JU3"/>
    <mergeCell ref="HB3:HG3"/>
    <mergeCell ref="HH3:HM3"/>
    <mergeCell ref="HN3:HS3"/>
    <mergeCell ref="HT3:HY3"/>
    <mergeCell ref="HZ3:IE3"/>
    <mergeCell ref="IF3:IK3"/>
    <mergeCell ref="FR3:FW3"/>
    <mergeCell ref="FX3:GC3"/>
    <mergeCell ref="GD3:GI3"/>
    <mergeCell ref="GJ3:GO3"/>
    <mergeCell ref="GP3:GU3"/>
    <mergeCell ref="GV3:HA3"/>
    <mergeCell ref="MP3:MU3"/>
    <mergeCell ref="MV3:NA3"/>
    <mergeCell ref="NB3:NG3"/>
    <mergeCell ref="FL3:FQ3"/>
    <mergeCell ref="CX3:DC3"/>
    <mergeCell ref="DD3:DI3"/>
    <mergeCell ref="DJ3:DO3"/>
    <mergeCell ref="DP3:DU3"/>
    <mergeCell ref="DV3:EA3"/>
    <mergeCell ref="EB3:EG3"/>
    <mergeCell ref="BN3:BS3"/>
    <mergeCell ref="BT3:BY3"/>
    <mergeCell ref="BZ3:CE3"/>
    <mergeCell ref="CF3:CK3"/>
    <mergeCell ref="CL3:CQ3"/>
    <mergeCell ref="CR3:CW3"/>
    <mergeCell ref="IL3:IQ3"/>
    <mergeCell ref="IR3:IW3"/>
    <mergeCell ref="IX3:JC3"/>
    <mergeCell ref="JD3:JI3"/>
    <mergeCell ref="AD3:AI3"/>
    <mergeCell ref="AJ3:AO3"/>
    <mergeCell ref="AP3:AU3"/>
    <mergeCell ref="AV3:BA3"/>
    <mergeCell ref="BB3:BG3"/>
    <mergeCell ref="BH3:BM3"/>
    <mergeCell ref="A2:F2"/>
    <mergeCell ref="A3:F3"/>
    <mergeCell ref="H3:K3"/>
    <mergeCell ref="L3:Q3"/>
    <mergeCell ref="R3:W3"/>
    <mergeCell ref="X3:AC3"/>
    <mergeCell ref="EH3:EM3"/>
    <mergeCell ref="EN3:ES3"/>
    <mergeCell ref="ET3:EY3"/>
    <mergeCell ref="EZ3:FE3"/>
    <mergeCell ref="FF3:FK3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8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A47"/>
  <sheetViews>
    <sheetView showGridLines="0" topLeftCell="B2" zoomScaleNormal="100" zoomScaleSheetLayoutView="80" workbookViewId="0"/>
  </sheetViews>
  <sheetFormatPr baseColWidth="10" defaultColWidth="11.44140625" defaultRowHeight="15.6"/>
  <cols>
    <col min="1" max="1" width="14.88671875" style="837" customWidth="1"/>
    <col min="2" max="2" width="38.44140625" style="837" customWidth="1"/>
    <col min="3" max="3" width="12.109375" style="837" bestFit="1" customWidth="1"/>
    <col min="4" max="4" width="17" style="837" bestFit="1" customWidth="1"/>
    <col min="5" max="5" width="13.88671875" style="837" customWidth="1"/>
    <col min="6" max="6" width="19.109375" style="837" customWidth="1"/>
    <col min="7" max="7" width="13" style="837" customWidth="1"/>
    <col min="8" max="8" width="13.33203125" style="837" customWidth="1"/>
    <col min="9" max="9" width="11.88671875" style="837" customWidth="1"/>
    <col min="10" max="10" width="14" style="837" customWidth="1"/>
    <col min="11" max="11" width="12.6640625" style="837" bestFit="1" customWidth="1"/>
    <col min="12" max="12" width="5" style="837" customWidth="1"/>
    <col min="13" max="16384" width="11.44140625" style="837"/>
  </cols>
  <sheetData>
    <row r="2" spans="1:16381">
      <c r="A2" s="1311" t="s">
        <v>4095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  <c r="ABK2" s="1311"/>
      <c r="ABL2" s="1311"/>
      <c r="ABM2" s="1311"/>
      <c r="ABN2" s="1311"/>
      <c r="ABO2" s="1311"/>
      <c r="ABP2" s="1311"/>
      <c r="ABQ2" s="1311"/>
      <c r="ABR2" s="1311"/>
      <c r="ABS2" s="1311"/>
      <c r="ABT2" s="1311"/>
      <c r="ABU2" s="1311"/>
      <c r="ABV2" s="1311"/>
      <c r="ABW2" s="1311"/>
      <c r="ABX2" s="1311"/>
      <c r="ABY2" s="1311"/>
      <c r="ABZ2" s="1311"/>
      <c r="ACA2" s="1311"/>
      <c r="ACB2" s="1311"/>
      <c r="ACC2" s="1311"/>
      <c r="ACD2" s="1311"/>
      <c r="ACE2" s="1311"/>
      <c r="ACF2" s="1311"/>
      <c r="ACG2" s="1311"/>
      <c r="ACH2" s="1311"/>
      <c r="ACI2" s="1311"/>
      <c r="ACJ2" s="1311"/>
      <c r="ACK2" s="1311"/>
      <c r="ACL2" s="1311"/>
      <c r="ACM2" s="1311"/>
      <c r="ACN2" s="1311"/>
      <c r="ACO2" s="1311"/>
      <c r="ACP2" s="1311"/>
      <c r="ACQ2" s="1311"/>
      <c r="ACR2" s="1311"/>
      <c r="ACS2" s="1311"/>
      <c r="ACT2" s="1311"/>
      <c r="ACU2" s="1311"/>
      <c r="ACV2" s="1311"/>
      <c r="ACW2" s="1311"/>
      <c r="ACX2" s="1311"/>
      <c r="ACY2" s="1311"/>
      <c r="ACZ2" s="1311"/>
      <c r="ADA2" s="1311"/>
      <c r="ADB2" s="1311"/>
      <c r="ADC2" s="1311"/>
      <c r="ADD2" s="1311"/>
      <c r="ADE2" s="1311"/>
      <c r="ADF2" s="1311"/>
      <c r="ADG2" s="1311"/>
      <c r="ADH2" s="1311"/>
      <c r="ADI2" s="1311"/>
      <c r="ADJ2" s="1311"/>
      <c r="ADK2" s="1311"/>
      <c r="ADL2" s="1311"/>
      <c r="ADM2" s="1311"/>
      <c r="ADN2" s="1311"/>
      <c r="ADO2" s="1311"/>
      <c r="ADP2" s="1311"/>
      <c r="ADQ2" s="1311"/>
      <c r="ADR2" s="1311"/>
      <c r="ADS2" s="1311"/>
      <c r="ADT2" s="1311"/>
      <c r="ADU2" s="1311"/>
      <c r="ADV2" s="1311"/>
      <c r="ADW2" s="1311"/>
      <c r="ADX2" s="1311"/>
      <c r="ADY2" s="1311"/>
      <c r="ADZ2" s="1311"/>
      <c r="AEA2" s="1311"/>
      <c r="AEB2" s="1311"/>
      <c r="AEC2" s="1311"/>
      <c r="AED2" s="1311"/>
      <c r="AEE2" s="1311"/>
      <c r="AEF2" s="1311"/>
      <c r="AEG2" s="1311"/>
      <c r="AEH2" s="1311"/>
      <c r="AEI2" s="1311"/>
      <c r="AEJ2" s="1311"/>
      <c r="AEK2" s="1311"/>
      <c r="AEL2" s="1311"/>
      <c r="AEM2" s="1311"/>
      <c r="AEN2" s="1311"/>
      <c r="AEO2" s="1311"/>
      <c r="AEP2" s="1311"/>
      <c r="AEQ2" s="1311"/>
      <c r="AER2" s="1311"/>
      <c r="AES2" s="1311"/>
      <c r="AET2" s="1311"/>
      <c r="AEU2" s="1311"/>
      <c r="AEV2" s="1311"/>
      <c r="AEW2" s="1311"/>
      <c r="AEX2" s="1311"/>
      <c r="AEY2" s="1311"/>
      <c r="AEZ2" s="1311"/>
      <c r="AFA2" s="1311"/>
      <c r="AFB2" s="1311"/>
      <c r="AFC2" s="1311"/>
      <c r="AFD2" s="1311"/>
      <c r="AFE2" s="1311"/>
      <c r="AFF2" s="1311"/>
      <c r="AFG2" s="1311"/>
      <c r="AFH2" s="1311"/>
      <c r="AFI2" s="1311"/>
      <c r="AFJ2" s="1311"/>
      <c r="AFK2" s="1311"/>
      <c r="AFL2" s="1311"/>
      <c r="AFM2" s="1311"/>
      <c r="AFN2" s="1311"/>
      <c r="AFO2" s="1311"/>
      <c r="AFP2" s="1311"/>
      <c r="AFQ2" s="1311"/>
      <c r="AFR2" s="1311"/>
      <c r="AFS2" s="1311"/>
      <c r="AFT2" s="1311"/>
      <c r="AFU2" s="1311"/>
      <c r="AFV2" s="1311"/>
      <c r="AFW2" s="1311"/>
      <c r="AFX2" s="1311"/>
      <c r="AFY2" s="1311"/>
      <c r="AFZ2" s="1311"/>
      <c r="AGA2" s="1311"/>
      <c r="AGB2" s="1311"/>
      <c r="AGC2" s="1311"/>
      <c r="AGD2" s="1311"/>
      <c r="AGE2" s="1311"/>
      <c r="AGF2" s="1311"/>
      <c r="AGG2" s="1311"/>
      <c r="AGH2" s="1311"/>
      <c r="AGI2" s="1311"/>
      <c r="AGJ2" s="1311"/>
      <c r="AGK2" s="1311"/>
      <c r="AGL2" s="1311"/>
      <c r="AGM2" s="1311"/>
      <c r="AGN2" s="1311"/>
      <c r="AGO2" s="1311"/>
      <c r="AGP2" s="1311"/>
      <c r="AGQ2" s="1311"/>
      <c r="AGR2" s="1311"/>
      <c r="AGS2" s="1311"/>
      <c r="AGT2" s="1311"/>
      <c r="AGU2" s="1311"/>
      <c r="AGV2" s="1311"/>
      <c r="AGW2" s="1311"/>
      <c r="AGX2" s="1311"/>
      <c r="AGY2" s="1311"/>
      <c r="AGZ2" s="1311"/>
      <c r="AHA2" s="1311"/>
      <c r="AHB2" s="1311"/>
      <c r="AHC2" s="1311"/>
      <c r="AHD2" s="1311"/>
      <c r="AHE2" s="1311"/>
      <c r="AHF2" s="1311"/>
      <c r="AHG2" s="1311"/>
      <c r="AHH2" s="1311"/>
      <c r="AHI2" s="1311"/>
      <c r="AHJ2" s="1311"/>
      <c r="AHK2" s="1311"/>
      <c r="AHL2" s="1311"/>
      <c r="AHM2" s="1311"/>
      <c r="AHN2" s="1311"/>
      <c r="AHO2" s="1311"/>
      <c r="AHP2" s="1311"/>
      <c r="AHQ2" s="1311"/>
      <c r="AHR2" s="1311"/>
      <c r="AHS2" s="1311"/>
      <c r="AHT2" s="1311"/>
      <c r="AHU2" s="1311"/>
      <c r="AHV2" s="1311"/>
      <c r="AHW2" s="1311"/>
      <c r="AHX2" s="1311"/>
      <c r="AHY2" s="1311"/>
      <c r="AHZ2" s="1311"/>
      <c r="AIA2" s="1311"/>
      <c r="AIB2" s="1311"/>
      <c r="AIC2" s="1311"/>
      <c r="AID2" s="1311"/>
      <c r="AIE2" s="1311"/>
      <c r="AIF2" s="1311"/>
      <c r="AIG2" s="1311"/>
      <c r="AIH2" s="1311"/>
      <c r="AII2" s="1311"/>
      <c r="AIJ2" s="1311"/>
      <c r="AIK2" s="1311"/>
      <c r="AIL2" s="1311"/>
      <c r="AIM2" s="1311"/>
      <c r="AIN2" s="1311"/>
      <c r="AIO2" s="1311"/>
      <c r="AIP2" s="1311"/>
      <c r="AIQ2" s="1311"/>
      <c r="AIR2" s="1311"/>
      <c r="AIS2" s="1311"/>
      <c r="AIT2" s="1311"/>
      <c r="AIU2" s="1311"/>
      <c r="AIV2" s="1311"/>
      <c r="AIW2" s="1311"/>
      <c r="AIX2" s="1311"/>
      <c r="AIY2" s="1311"/>
      <c r="AIZ2" s="1311"/>
      <c r="AJA2" s="1311"/>
      <c r="AJB2" s="1311"/>
      <c r="AJC2" s="1311"/>
      <c r="AJD2" s="1311"/>
      <c r="AJE2" s="1311"/>
      <c r="AJF2" s="1311"/>
      <c r="AJG2" s="1311"/>
      <c r="AJH2" s="1311"/>
      <c r="AJI2" s="1311"/>
      <c r="AJJ2" s="1311"/>
      <c r="AJK2" s="1311"/>
      <c r="AJL2" s="1311"/>
      <c r="AJM2" s="1311"/>
      <c r="AJN2" s="1311"/>
      <c r="AJO2" s="1311"/>
      <c r="AJP2" s="1311"/>
      <c r="AJQ2" s="1311"/>
      <c r="AJR2" s="1311"/>
      <c r="AJS2" s="1311"/>
      <c r="AJT2" s="1311"/>
      <c r="AJU2" s="1311"/>
      <c r="AJV2" s="1311"/>
      <c r="AJW2" s="1311"/>
      <c r="AJX2" s="1311"/>
      <c r="AJY2" s="1311"/>
      <c r="AJZ2" s="1311"/>
      <c r="AKA2" s="1311"/>
      <c r="AKB2" s="1311"/>
      <c r="AKC2" s="1311"/>
      <c r="AKD2" s="1311"/>
      <c r="AKE2" s="1311"/>
      <c r="AKF2" s="1311"/>
      <c r="AKG2" s="1311"/>
      <c r="AKH2" s="1311"/>
      <c r="AKI2" s="1311"/>
      <c r="AKJ2" s="1311"/>
      <c r="AKK2" s="1311"/>
      <c r="AKL2" s="1311"/>
      <c r="AKM2" s="1311"/>
      <c r="AKN2" s="1311"/>
      <c r="AKO2" s="1311"/>
      <c r="AKP2" s="1311"/>
      <c r="AKQ2" s="1311"/>
      <c r="AKR2" s="1311"/>
      <c r="AKS2" s="1311"/>
      <c r="AKT2" s="1311"/>
      <c r="AKU2" s="1311"/>
      <c r="AKV2" s="1311"/>
      <c r="AKW2" s="1311"/>
      <c r="AKX2" s="1311"/>
      <c r="AKY2" s="1311"/>
      <c r="AKZ2" s="1311"/>
      <c r="ALA2" s="1311"/>
      <c r="ALB2" s="1311"/>
      <c r="ALC2" s="1311"/>
      <c r="ALD2" s="1311"/>
      <c r="ALE2" s="1311"/>
      <c r="ALF2" s="1311"/>
      <c r="ALG2" s="1311"/>
      <c r="ALH2" s="1311"/>
      <c r="ALI2" s="1311"/>
      <c r="ALJ2" s="1311"/>
      <c r="ALK2" s="1311"/>
      <c r="ALL2" s="1311"/>
      <c r="ALM2" s="1311"/>
      <c r="ALN2" s="1311"/>
      <c r="ALO2" s="1311"/>
      <c r="ALP2" s="1311"/>
      <c r="ALQ2" s="1311"/>
      <c r="ALR2" s="1311"/>
      <c r="ALS2" s="1311"/>
      <c r="ALT2" s="1311"/>
      <c r="ALU2" s="1311"/>
      <c r="ALV2" s="1311"/>
      <c r="ALW2" s="1311"/>
      <c r="ALX2" s="1311"/>
      <c r="ALY2" s="1311"/>
      <c r="ALZ2" s="1311"/>
      <c r="AMA2" s="1311"/>
      <c r="AMB2" s="1311"/>
      <c r="AMC2" s="1311"/>
      <c r="AMD2" s="1311"/>
      <c r="AME2" s="1311"/>
      <c r="AMF2" s="1311"/>
      <c r="AMG2" s="1311"/>
      <c r="AMH2" s="1311"/>
      <c r="AMI2" s="1311"/>
      <c r="AMJ2" s="1311"/>
      <c r="AMK2" s="1311"/>
      <c r="AML2" s="1311"/>
      <c r="AMM2" s="1311"/>
      <c r="AMN2" s="1311"/>
      <c r="AMO2" s="1311"/>
      <c r="AMP2" s="1311"/>
      <c r="AMQ2" s="1311"/>
      <c r="AMR2" s="1311"/>
      <c r="AMS2" s="1311"/>
      <c r="AMT2" s="1311"/>
      <c r="AMU2" s="1311"/>
      <c r="AMV2" s="1311"/>
      <c r="AMW2" s="1311"/>
      <c r="AMX2" s="1311"/>
      <c r="AMY2" s="1311"/>
      <c r="AMZ2" s="1311"/>
      <c r="ANA2" s="1311"/>
      <c r="ANB2" s="1311"/>
      <c r="ANC2" s="1311"/>
      <c r="AND2" s="1311"/>
      <c r="ANE2" s="1311"/>
      <c r="ANF2" s="1311"/>
      <c r="ANG2" s="1311"/>
      <c r="ANH2" s="1311"/>
      <c r="ANI2" s="1311"/>
      <c r="ANJ2" s="1311"/>
      <c r="ANK2" s="1311"/>
      <c r="ANL2" s="1311"/>
      <c r="ANM2" s="1311"/>
      <c r="ANN2" s="1311"/>
      <c r="ANO2" s="1311"/>
      <c r="ANP2" s="1311"/>
      <c r="ANQ2" s="1311"/>
      <c r="ANR2" s="1311"/>
      <c r="ANS2" s="1311"/>
      <c r="ANT2" s="1311"/>
      <c r="ANU2" s="1311"/>
      <c r="ANV2" s="1311"/>
      <c r="ANW2" s="1311"/>
      <c r="ANX2" s="1311"/>
      <c r="ANY2" s="1311"/>
      <c r="ANZ2" s="1311"/>
      <c r="AOA2" s="1311"/>
      <c r="AOB2" s="1311"/>
      <c r="AOC2" s="1311"/>
      <c r="AOD2" s="1311"/>
      <c r="AOE2" s="1311"/>
      <c r="AOF2" s="1311"/>
      <c r="AOG2" s="1311"/>
      <c r="AOH2" s="1311"/>
      <c r="AOI2" s="1311"/>
      <c r="AOJ2" s="1311"/>
      <c r="AOK2" s="1311"/>
      <c r="AOL2" s="1311"/>
      <c r="AOM2" s="1311"/>
      <c r="AON2" s="1311"/>
      <c r="AOO2" s="1311"/>
      <c r="AOP2" s="1311"/>
      <c r="AOQ2" s="1311"/>
      <c r="AOR2" s="1311"/>
      <c r="AOS2" s="1311"/>
      <c r="AOT2" s="1311"/>
      <c r="AOU2" s="1311"/>
      <c r="AOV2" s="1311"/>
      <c r="AOW2" s="1311"/>
      <c r="AOX2" s="1311"/>
      <c r="AOY2" s="1311"/>
      <c r="AOZ2" s="1311"/>
      <c r="APA2" s="1311"/>
      <c r="APB2" s="1311"/>
      <c r="APC2" s="1311"/>
      <c r="APD2" s="1311"/>
      <c r="APE2" s="1311"/>
      <c r="APF2" s="1311"/>
      <c r="APG2" s="1311"/>
      <c r="APH2" s="1311"/>
      <c r="API2" s="1311"/>
      <c r="APJ2" s="1311"/>
      <c r="APK2" s="1311"/>
      <c r="APL2" s="1311"/>
      <c r="APM2" s="1311"/>
      <c r="APN2" s="1311"/>
      <c r="APO2" s="1311"/>
      <c r="APP2" s="1311"/>
      <c r="APQ2" s="1311"/>
      <c r="APR2" s="1311"/>
      <c r="APS2" s="1311"/>
      <c r="APT2" s="1311"/>
      <c r="APU2" s="1311"/>
      <c r="APV2" s="1311"/>
      <c r="APW2" s="1311"/>
      <c r="APX2" s="1311"/>
      <c r="APY2" s="1311"/>
      <c r="APZ2" s="1311"/>
      <c r="AQA2" s="1311"/>
      <c r="AQB2" s="1311"/>
      <c r="AQC2" s="1311"/>
      <c r="AQD2" s="1311"/>
      <c r="AQE2" s="1311"/>
      <c r="AQF2" s="1311"/>
      <c r="AQG2" s="1311"/>
      <c r="AQH2" s="1311"/>
      <c r="AQI2" s="1311"/>
      <c r="AQJ2" s="1311"/>
      <c r="AQK2" s="1311"/>
      <c r="AQL2" s="1311"/>
      <c r="AQM2" s="1311"/>
      <c r="AQN2" s="1311"/>
      <c r="AQO2" s="1311"/>
      <c r="AQP2" s="1311"/>
      <c r="AQQ2" s="1311"/>
      <c r="AQR2" s="1311"/>
      <c r="AQS2" s="1311"/>
      <c r="AQT2" s="1311"/>
      <c r="AQU2" s="1311"/>
      <c r="AQV2" s="1311"/>
      <c r="AQW2" s="1311"/>
      <c r="AQX2" s="1311"/>
      <c r="AQY2" s="1311"/>
      <c r="AQZ2" s="1311"/>
      <c r="ARA2" s="1311"/>
      <c r="ARB2" s="1311"/>
      <c r="ARC2" s="1311"/>
      <c r="ARD2" s="1311"/>
      <c r="ARE2" s="1311"/>
      <c r="ARF2" s="1311"/>
      <c r="ARG2" s="1311"/>
      <c r="ARH2" s="1311"/>
      <c r="ARI2" s="1311"/>
      <c r="ARJ2" s="1311"/>
      <c r="ARK2" s="1311"/>
      <c r="ARL2" s="1311"/>
      <c r="ARM2" s="1311"/>
      <c r="ARN2" s="1311"/>
      <c r="ARO2" s="1311"/>
      <c r="ARP2" s="1311"/>
      <c r="ARQ2" s="1311"/>
      <c r="ARR2" s="1311"/>
      <c r="ARS2" s="1311"/>
      <c r="ART2" s="1311"/>
      <c r="ARU2" s="1311"/>
      <c r="ARV2" s="1311"/>
      <c r="ARW2" s="1311"/>
      <c r="ARX2" s="1311"/>
      <c r="ARY2" s="1311"/>
      <c r="ARZ2" s="1311"/>
      <c r="ASA2" s="1311"/>
      <c r="ASB2" s="1311"/>
      <c r="ASC2" s="1311"/>
      <c r="ASD2" s="1311"/>
      <c r="ASE2" s="1311"/>
      <c r="ASF2" s="1311"/>
      <c r="ASG2" s="1311"/>
      <c r="ASH2" s="1311"/>
      <c r="ASI2" s="1311"/>
      <c r="ASJ2" s="1311"/>
      <c r="ASK2" s="1311"/>
      <c r="ASL2" s="1311"/>
      <c r="ASM2" s="1311"/>
      <c r="ASN2" s="1311"/>
      <c r="ASO2" s="1311"/>
      <c r="ASP2" s="1311"/>
      <c r="ASQ2" s="1311"/>
      <c r="ASR2" s="1311"/>
      <c r="ASS2" s="1311"/>
      <c r="AST2" s="1311"/>
      <c r="ASU2" s="1311"/>
      <c r="ASV2" s="1311"/>
      <c r="ASW2" s="1311"/>
      <c r="ASX2" s="1311"/>
      <c r="ASY2" s="1311"/>
      <c r="ASZ2" s="1311"/>
      <c r="ATA2" s="1311"/>
      <c r="ATB2" s="1311"/>
      <c r="ATC2" s="1311"/>
      <c r="ATD2" s="1311"/>
      <c r="ATE2" s="1311"/>
      <c r="ATF2" s="1311"/>
      <c r="ATG2" s="1311"/>
      <c r="ATH2" s="1311"/>
      <c r="ATI2" s="1311"/>
      <c r="ATJ2" s="1311"/>
      <c r="ATK2" s="1311"/>
      <c r="ATL2" s="1311"/>
      <c r="ATM2" s="1311"/>
      <c r="ATN2" s="1311"/>
      <c r="ATO2" s="1311"/>
      <c r="ATP2" s="1311"/>
      <c r="ATQ2" s="1311"/>
      <c r="ATR2" s="1311"/>
      <c r="ATS2" s="1311"/>
      <c r="ATT2" s="1311"/>
      <c r="ATU2" s="1311"/>
      <c r="ATV2" s="1311"/>
      <c r="ATW2" s="1311"/>
      <c r="ATX2" s="1311"/>
      <c r="ATY2" s="1311"/>
      <c r="ATZ2" s="1311"/>
      <c r="AUA2" s="1311"/>
      <c r="AUB2" s="1311"/>
      <c r="AUC2" s="1311"/>
      <c r="AUD2" s="1311"/>
      <c r="AUE2" s="1311"/>
      <c r="AUF2" s="1311"/>
      <c r="AUG2" s="1311"/>
      <c r="AUH2" s="1311"/>
      <c r="AUI2" s="1311"/>
      <c r="AUJ2" s="1311"/>
      <c r="AUK2" s="1311"/>
      <c r="AUL2" s="1311"/>
      <c r="AUM2" s="1311"/>
      <c r="AUN2" s="1311"/>
      <c r="AUO2" s="1311"/>
      <c r="AUP2" s="1311"/>
      <c r="AUQ2" s="1311"/>
      <c r="AUR2" s="1311"/>
      <c r="AUS2" s="1311"/>
      <c r="AUT2" s="1311"/>
      <c r="AUU2" s="1311"/>
      <c r="AUV2" s="1311"/>
      <c r="AUW2" s="1311"/>
      <c r="AUX2" s="1311"/>
      <c r="AUY2" s="1311"/>
      <c r="AUZ2" s="1311"/>
      <c r="AVA2" s="1311"/>
      <c r="AVB2" s="1311"/>
      <c r="AVC2" s="1311"/>
      <c r="AVD2" s="1311"/>
      <c r="AVE2" s="1311"/>
      <c r="AVF2" s="1311"/>
      <c r="AVG2" s="1311"/>
      <c r="AVH2" s="1311"/>
      <c r="AVI2" s="1311"/>
      <c r="AVJ2" s="1311"/>
      <c r="AVK2" s="1311"/>
      <c r="AVL2" s="1311"/>
      <c r="AVM2" s="1311"/>
      <c r="AVN2" s="1311"/>
      <c r="AVO2" s="1311"/>
      <c r="AVP2" s="1311"/>
      <c r="AVQ2" s="1311"/>
      <c r="AVR2" s="1311"/>
      <c r="AVS2" s="1311"/>
      <c r="AVT2" s="1311"/>
      <c r="AVU2" s="1311"/>
      <c r="AVV2" s="1311"/>
      <c r="AVW2" s="1311"/>
      <c r="AVX2" s="1311"/>
      <c r="AVY2" s="1311"/>
      <c r="AVZ2" s="1311"/>
      <c r="AWA2" s="1311"/>
      <c r="AWB2" s="1311"/>
      <c r="AWC2" s="1311"/>
      <c r="AWD2" s="1311"/>
      <c r="AWE2" s="1311"/>
      <c r="AWF2" s="1311"/>
      <c r="AWG2" s="1311"/>
      <c r="AWH2" s="1311"/>
      <c r="AWI2" s="1311"/>
      <c r="AWJ2" s="1311"/>
      <c r="AWK2" s="1311"/>
      <c r="AWL2" s="1311"/>
      <c r="AWM2" s="1311"/>
      <c r="AWN2" s="1311"/>
      <c r="AWO2" s="1311"/>
      <c r="AWP2" s="1311"/>
      <c r="AWQ2" s="1311"/>
      <c r="AWR2" s="1311"/>
      <c r="AWS2" s="1311"/>
      <c r="AWT2" s="1311"/>
      <c r="AWU2" s="1311"/>
      <c r="AWV2" s="1311"/>
      <c r="AWW2" s="1311"/>
      <c r="AWX2" s="1311"/>
      <c r="AWY2" s="1311"/>
      <c r="AWZ2" s="1311"/>
      <c r="AXA2" s="1311"/>
      <c r="AXB2" s="1311"/>
      <c r="AXC2" s="1311"/>
      <c r="AXD2" s="1311"/>
      <c r="AXE2" s="1311"/>
      <c r="AXF2" s="1311"/>
      <c r="AXG2" s="1311"/>
      <c r="AXH2" s="1311"/>
      <c r="AXI2" s="1311"/>
      <c r="AXJ2" s="1311"/>
      <c r="AXK2" s="1311"/>
      <c r="AXL2" s="1311"/>
      <c r="AXM2" s="1311"/>
      <c r="AXN2" s="1311"/>
      <c r="AXO2" s="1311"/>
      <c r="AXP2" s="1311"/>
      <c r="AXQ2" s="1311"/>
      <c r="AXR2" s="1311"/>
      <c r="AXS2" s="1311"/>
      <c r="AXT2" s="1311"/>
      <c r="AXU2" s="1311"/>
      <c r="AXV2" s="1311"/>
      <c r="AXW2" s="1311"/>
      <c r="AXX2" s="1311"/>
      <c r="AXY2" s="1311"/>
      <c r="AXZ2" s="1311"/>
      <c r="AYA2" s="1311"/>
      <c r="AYB2" s="1311"/>
      <c r="AYC2" s="1311"/>
      <c r="AYD2" s="1311"/>
      <c r="AYE2" s="1311"/>
      <c r="AYF2" s="1311"/>
      <c r="AYG2" s="1311"/>
      <c r="AYH2" s="1311"/>
      <c r="AYI2" s="1311"/>
      <c r="AYJ2" s="1311"/>
      <c r="AYK2" s="1311"/>
      <c r="AYL2" s="1311"/>
      <c r="AYM2" s="1311"/>
      <c r="AYN2" s="1311"/>
      <c r="AYO2" s="1311"/>
      <c r="AYP2" s="1311"/>
      <c r="AYQ2" s="1311"/>
      <c r="AYR2" s="1311"/>
      <c r="AYS2" s="1311"/>
      <c r="AYT2" s="1311"/>
      <c r="AYU2" s="1311"/>
      <c r="AYV2" s="1311"/>
      <c r="AYW2" s="1311"/>
      <c r="AYX2" s="1311"/>
      <c r="AYY2" s="1311"/>
      <c r="AYZ2" s="1311"/>
      <c r="AZA2" s="1311"/>
      <c r="AZB2" s="1311"/>
      <c r="AZC2" s="1311"/>
      <c r="AZD2" s="1311"/>
      <c r="AZE2" s="1311"/>
      <c r="AZF2" s="1311"/>
      <c r="AZG2" s="1311"/>
      <c r="AZH2" s="1311"/>
      <c r="AZI2" s="1311"/>
      <c r="AZJ2" s="1311"/>
      <c r="AZK2" s="1311"/>
      <c r="AZL2" s="1311"/>
      <c r="AZM2" s="1311"/>
      <c r="AZN2" s="1311"/>
      <c r="AZO2" s="1311"/>
      <c r="AZP2" s="1311"/>
      <c r="AZQ2" s="1311"/>
      <c r="AZR2" s="1311"/>
      <c r="AZS2" s="1311"/>
      <c r="AZT2" s="1311"/>
      <c r="AZU2" s="1311"/>
      <c r="AZV2" s="1311"/>
      <c r="AZW2" s="1311"/>
      <c r="AZX2" s="1311"/>
      <c r="AZY2" s="1311"/>
      <c r="AZZ2" s="1311"/>
      <c r="BAA2" s="1311"/>
      <c r="BAB2" s="1311"/>
      <c r="BAC2" s="1311"/>
      <c r="BAD2" s="1311"/>
      <c r="BAE2" s="1311"/>
      <c r="BAF2" s="1311"/>
      <c r="BAG2" s="1311"/>
      <c r="BAH2" s="1311"/>
      <c r="BAI2" s="1311"/>
      <c r="BAJ2" s="1311"/>
      <c r="BAK2" s="1311"/>
      <c r="BAL2" s="1311"/>
      <c r="BAM2" s="1311"/>
      <c r="BAN2" s="1311"/>
      <c r="BAO2" s="1311"/>
      <c r="BAP2" s="1311"/>
      <c r="BAQ2" s="1311"/>
      <c r="BAR2" s="1311"/>
      <c r="BAS2" s="1311"/>
      <c r="BAT2" s="1311"/>
      <c r="BAU2" s="1311"/>
      <c r="BAV2" s="1311"/>
      <c r="BAW2" s="1311"/>
      <c r="BAX2" s="1311"/>
      <c r="BAY2" s="1311"/>
      <c r="BAZ2" s="1311"/>
      <c r="BBA2" s="1311"/>
      <c r="BBB2" s="1311"/>
      <c r="BBC2" s="1311"/>
      <c r="BBD2" s="1311"/>
      <c r="BBE2" s="1311"/>
      <c r="BBF2" s="1311"/>
      <c r="BBG2" s="1311"/>
      <c r="BBH2" s="1311"/>
      <c r="BBI2" s="1311"/>
      <c r="BBJ2" s="1311"/>
      <c r="BBK2" s="1311"/>
      <c r="BBL2" s="1311"/>
      <c r="BBM2" s="1311"/>
      <c r="BBN2" s="1311"/>
      <c r="BBO2" s="1311"/>
      <c r="BBP2" s="1311"/>
      <c r="BBQ2" s="1311"/>
      <c r="BBR2" s="1311"/>
      <c r="BBS2" s="1311"/>
      <c r="BBT2" s="1311"/>
      <c r="BBU2" s="1311"/>
      <c r="BBV2" s="1311"/>
      <c r="BBW2" s="1311"/>
      <c r="BBX2" s="1311"/>
      <c r="BBY2" s="1311"/>
      <c r="BBZ2" s="1311"/>
      <c r="BCA2" s="1311"/>
      <c r="BCB2" s="1311"/>
      <c r="BCC2" s="1311"/>
      <c r="BCD2" s="1311"/>
      <c r="BCE2" s="1311"/>
      <c r="BCF2" s="1311"/>
      <c r="BCG2" s="1311"/>
      <c r="BCH2" s="1311"/>
      <c r="BCI2" s="1311"/>
      <c r="BCJ2" s="1311"/>
      <c r="BCK2" s="1311"/>
      <c r="BCL2" s="1311"/>
      <c r="BCM2" s="1311"/>
      <c r="BCN2" s="1311"/>
      <c r="BCO2" s="1311"/>
      <c r="BCP2" s="1311"/>
      <c r="BCQ2" s="1311"/>
      <c r="BCR2" s="1311"/>
      <c r="BCS2" s="1311"/>
      <c r="BCT2" s="1311"/>
      <c r="BCU2" s="1311"/>
      <c r="BCV2" s="1311"/>
      <c r="BCW2" s="1311"/>
      <c r="BCX2" s="1311"/>
      <c r="BCY2" s="1311"/>
      <c r="BCZ2" s="1311"/>
      <c r="BDA2" s="1311"/>
      <c r="BDB2" s="1311"/>
      <c r="BDC2" s="1311"/>
      <c r="BDD2" s="1311"/>
      <c r="BDE2" s="1311"/>
      <c r="BDF2" s="1311"/>
      <c r="BDG2" s="1311"/>
      <c r="BDH2" s="1311"/>
      <c r="BDI2" s="1311"/>
      <c r="BDJ2" s="1311"/>
      <c r="BDK2" s="1311"/>
      <c r="BDL2" s="1311"/>
      <c r="BDM2" s="1311"/>
      <c r="BDN2" s="1311"/>
      <c r="BDO2" s="1311"/>
      <c r="BDP2" s="1311"/>
      <c r="BDQ2" s="1311"/>
      <c r="BDR2" s="1311"/>
      <c r="BDS2" s="1311"/>
      <c r="BDT2" s="1311"/>
      <c r="BDU2" s="1311"/>
      <c r="BDV2" s="1311"/>
      <c r="BDW2" s="1311"/>
      <c r="BDX2" s="1311"/>
      <c r="BDY2" s="1311"/>
      <c r="BDZ2" s="1311"/>
      <c r="BEA2" s="1311"/>
      <c r="BEB2" s="1311"/>
      <c r="BEC2" s="1311"/>
      <c r="BED2" s="1311"/>
      <c r="BEE2" s="1311"/>
      <c r="BEF2" s="1311"/>
      <c r="BEG2" s="1311"/>
      <c r="BEH2" s="1311"/>
      <c r="BEI2" s="1311"/>
      <c r="BEJ2" s="1311"/>
      <c r="BEK2" s="1311"/>
      <c r="BEL2" s="1311"/>
      <c r="BEM2" s="1311"/>
      <c r="BEN2" s="1311"/>
      <c r="BEO2" s="1311"/>
      <c r="BEP2" s="1311"/>
      <c r="BEQ2" s="1311"/>
      <c r="BER2" s="1311"/>
      <c r="BES2" s="1311"/>
      <c r="BET2" s="1311"/>
      <c r="BEU2" s="1311"/>
      <c r="BEV2" s="1311"/>
      <c r="BEW2" s="1311"/>
      <c r="BEX2" s="1311"/>
      <c r="BEY2" s="1311"/>
      <c r="BEZ2" s="1311"/>
      <c r="BFA2" s="1311"/>
      <c r="BFB2" s="1311"/>
      <c r="BFC2" s="1311"/>
      <c r="BFD2" s="1311"/>
      <c r="BFE2" s="1311"/>
      <c r="BFF2" s="1311"/>
      <c r="BFG2" s="1311"/>
      <c r="BFH2" s="1311"/>
      <c r="BFI2" s="1311"/>
      <c r="BFJ2" s="1311"/>
      <c r="BFK2" s="1311"/>
      <c r="BFL2" s="1311"/>
      <c r="BFM2" s="1311"/>
      <c r="BFN2" s="1311"/>
      <c r="BFO2" s="1311"/>
      <c r="BFP2" s="1311"/>
      <c r="BFQ2" s="1311"/>
      <c r="BFR2" s="1311"/>
      <c r="BFS2" s="1311"/>
      <c r="BFT2" s="1311"/>
      <c r="BFU2" s="1311"/>
      <c r="BFV2" s="1311"/>
      <c r="BFW2" s="1311"/>
      <c r="BFX2" s="1311"/>
      <c r="BFY2" s="1311"/>
      <c r="BFZ2" s="1311"/>
      <c r="BGA2" s="1311"/>
      <c r="BGB2" s="1311"/>
      <c r="BGC2" s="1311"/>
      <c r="BGD2" s="1311"/>
      <c r="BGE2" s="1311"/>
      <c r="BGF2" s="1311"/>
      <c r="BGG2" s="1311"/>
      <c r="BGH2" s="1311"/>
      <c r="BGI2" s="1311"/>
      <c r="BGJ2" s="1311"/>
      <c r="BGK2" s="1311"/>
      <c r="BGL2" s="1311"/>
      <c r="BGM2" s="1311"/>
      <c r="BGN2" s="1311"/>
      <c r="BGO2" s="1311"/>
      <c r="BGP2" s="1311"/>
      <c r="BGQ2" s="1311"/>
      <c r="BGR2" s="1311"/>
      <c r="BGS2" s="1311"/>
      <c r="BGT2" s="1311"/>
      <c r="BGU2" s="1311"/>
      <c r="BGV2" s="1311"/>
      <c r="BGW2" s="1311"/>
      <c r="BGX2" s="1311"/>
      <c r="BGY2" s="1311"/>
      <c r="BGZ2" s="1311"/>
      <c r="BHA2" s="1311"/>
      <c r="BHB2" s="1311"/>
      <c r="BHC2" s="1311"/>
      <c r="BHD2" s="1311"/>
      <c r="BHE2" s="1311"/>
      <c r="BHF2" s="1311"/>
      <c r="BHG2" s="1311"/>
      <c r="BHH2" s="1311"/>
      <c r="BHI2" s="1311"/>
      <c r="BHJ2" s="1311"/>
      <c r="BHK2" s="1311"/>
      <c r="BHL2" s="1311"/>
      <c r="BHM2" s="1311"/>
      <c r="BHN2" s="1311"/>
      <c r="BHO2" s="1311"/>
      <c r="BHP2" s="1311"/>
      <c r="BHQ2" s="1311"/>
      <c r="BHR2" s="1311"/>
      <c r="BHS2" s="1311"/>
      <c r="BHT2" s="1311"/>
      <c r="BHU2" s="1311"/>
      <c r="BHV2" s="1311"/>
      <c r="BHW2" s="1311"/>
      <c r="BHX2" s="1311"/>
      <c r="BHY2" s="1311"/>
      <c r="BHZ2" s="1311"/>
      <c r="BIA2" s="1311"/>
      <c r="BIB2" s="1311"/>
      <c r="BIC2" s="1311"/>
      <c r="BID2" s="1311"/>
      <c r="BIE2" s="1311"/>
      <c r="BIF2" s="1311"/>
      <c r="BIG2" s="1311"/>
      <c r="BIH2" s="1311"/>
      <c r="BII2" s="1311"/>
      <c r="BIJ2" s="1311"/>
      <c r="BIK2" s="1311"/>
      <c r="BIL2" s="1311"/>
      <c r="BIM2" s="1311"/>
      <c r="BIN2" s="1311"/>
      <c r="BIO2" s="1311"/>
      <c r="BIP2" s="1311"/>
      <c r="BIQ2" s="1311"/>
      <c r="BIR2" s="1311"/>
      <c r="BIS2" s="1311"/>
      <c r="BIT2" s="1311"/>
      <c r="BIU2" s="1311"/>
      <c r="BIV2" s="1311"/>
      <c r="BIW2" s="1311"/>
      <c r="BIX2" s="1311"/>
      <c r="BIY2" s="1311"/>
      <c r="BIZ2" s="1311"/>
      <c r="BJA2" s="1311"/>
      <c r="BJB2" s="1311"/>
      <c r="BJC2" s="1311"/>
      <c r="BJD2" s="1311"/>
      <c r="BJE2" s="1311"/>
      <c r="BJF2" s="1311"/>
      <c r="BJG2" s="1311"/>
      <c r="BJH2" s="1311"/>
      <c r="BJI2" s="1311"/>
      <c r="BJJ2" s="1311"/>
      <c r="BJK2" s="1311"/>
      <c r="BJL2" s="1311"/>
      <c r="BJM2" s="1311"/>
      <c r="BJN2" s="1311"/>
      <c r="BJO2" s="1311"/>
      <c r="BJP2" s="1311"/>
      <c r="BJQ2" s="1311"/>
      <c r="BJR2" s="1311"/>
      <c r="BJS2" s="1311"/>
      <c r="BJT2" s="1311"/>
      <c r="BJU2" s="1311"/>
      <c r="BJV2" s="1311"/>
      <c r="BJW2" s="1311"/>
      <c r="BJX2" s="1311"/>
      <c r="BJY2" s="1311"/>
      <c r="BJZ2" s="1311"/>
      <c r="BKA2" s="1311"/>
      <c r="BKB2" s="1311"/>
      <c r="BKC2" s="1311"/>
      <c r="BKD2" s="1311"/>
      <c r="BKE2" s="1311"/>
      <c r="BKF2" s="1311"/>
      <c r="BKG2" s="1311"/>
      <c r="BKH2" s="1311"/>
      <c r="BKI2" s="1311"/>
      <c r="BKJ2" s="1311"/>
      <c r="BKK2" s="1311"/>
      <c r="BKL2" s="1311"/>
      <c r="BKM2" s="1311"/>
      <c r="BKN2" s="1311"/>
      <c r="BKO2" s="1311"/>
      <c r="BKP2" s="1311"/>
      <c r="BKQ2" s="1311"/>
      <c r="BKR2" s="1311"/>
      <c r="BKS2" s="1311"/>
      <c r="BKT2" s="1311"/>
      <c r="BKU2" s="1311"/>
      <c r="BKV2" s="1311"/>
      <c r="BKW2" s="1311"/>
      <c r="BKX2" s="1311"/>
      <c r="BKY2" s="1311"/>
      <c r="BKZ2" s="1311"/>
      <c r="BLA2" s="1311"/>
      <c r="BLB2" s="1311"/>
      <c r="BLC2" s="1311"/>
      <c r="BLD2" s="1311"/>
      <c r="BLE2" s="1311"/>
      <c r="BLF2" s="1311"/>
      <c r="BLG2" s="1311"/>
      <c r="BLH2" s="1311"/>
      <c r="BLI2" s="1311"/>
      <c r="BLJ2" s="1311"/>
      <c r="BLK2" s="1311"/>
      <c r="BLL2" s="1311"/>
      <c r="BLM2" s="1311"/>
      <c r="BLN2" s="1311"/>
      <c r="BLO2" s="1311"/>
      <c r="BLP2" s="1311"/>
      <c r="BLQ2" s="1311"/>
      <c r="BLR2" s="1311"/>
      <c r="BLS2" s="1311"/>
      <c r="BLT2" s="1311"/>
      <c r="BLU2" s="1311"/>
      <c r="BLV2" s="1311"/>
      <c r="BLW2" s="1311"/>
      <c r="BLX2" s="1311"/>
      <c r="BLY2" s="1311"/>
      <c r="BLZ2" s="1311"/>
      <c r="BMA2" s="1311"/>
      <c r="BMB2" s="1311"/>
      <c r="BMC2" s="1311"/>
      <c r="BMD2" s="1311"/>
      <c r="BME2" s="1311"/>
      <c r="BMF2" s="1311"/>
      <c r="BMG2" s="1311"/>
      <c r="BMH2" s="1311"/>
      <c r="BMI2" s="1311"/>
      <c r="BMJ2" s="1311"/>
      <c r="BMK2" s="1311"/>
      <c r="BML2" s="1311"/>
      <c r="BMM2" s="1311"/>
      <c r="BMN2" s="1311"/>
      <c r="BMO2" s="1311"/>
      <c r="BMP2" s="1311"/>
      <c r="BMQ2" s="1311"/>
      <c r="BMR2" s="1311"/>
      <c r="BMS2" s="1311"/>
      <c r="BMT2" s="1311"/>
      <c r="BMU2" s="1311"/>
      <c r="BMV2" s="1311"/>
      <c r="BMW2" s="1311"/>
      <c r="BMX2" s="1311"/>
      <c r="BMY2" s="1311"/>
      <c r="BMZ2" s="1311"/>
      <c r="BNA2" s="1311"/>
      <c r="BNB2" s="1311"/>
      <c r="BNC2" s="1311"/>
      <c r="BND2" s="1311"/>
      <c r="BNE2" s="1311"/>
      <c r="BNF2" s="1311"/>
      <c r="BNG2" s="1311"/>
      <c r="BNH2" s="1311"/>
      <c r="BNI2" s="1311"/>
      <c r="BNJ2" s="1311"/>
      <c r="BNK2" s="1311"/>
      <c r="BNL2" s="1311"/>
      <c r="BNM2" s="1311"/>
      <c r="BNN2" s="1311"/>
      <c r="BNO2" s="1311"/>
      <c r="BNP2" s="1311"/>
      <c r="BNQ2" s="1311"/>
      <c r="BNR2" s="1311"/>
      <c r="BNS2" s="1311"/>
      <c r="BNT2" s="1311"/>
      <c r="BNU2" s="1311"/>
      <c r="BNV2" s="1311"/>
      <c r="BNW2" s="1311"/>
      <c r="BNX2" s="1311"/>
      <c r="BNY2" s="1311"/>
      <c r="BNZ2" s="1311"/>
      <c r="BOA2" s="1311"/>
      <c r="BOB2" s="1311"/>
      <c r="BOC2" s="1311"/>
      <c r="BOD2" s="1311"/>
      <c r="BOE2" s="1311"/>
      <c r="BOF2" s="1311"/>
      <c r="BOG2" s="1311"/>
      <c r="BOH2" s="1311"/>
      <c r="BOI2" s="1311"/>
      <c r="BOJ2" s="1311"/>
      <c r="BOK2" s="1311"/>
      <c r="BOL2" s="1311"/>
      <c r="BOM2" s="1311"/>
      <c r="BON2" s="1311"/>
      <c r="BOO2" s="1311"/>
      <c r="BOP2" s="1311"/>
      <c r="BOQ2" s="1311"/>
      <c r="BOR2" s="1311"/>
      <c r="BOS2" s="1311"/>
      <c r="BOT2" s="1311"/>
      <c r="BOU2" s="1311"/>
      <c r="BOV2" s="1311"/>
      <c r="BOW2" s="1311"/>
      <c r="BOX2" s="1311"/>
      <c r="BOY2" s="1311"/>
      <c r="BOZ2" s="1311"/>
      <c r="BPA2" s="1311"/>
      <c r="BPB2" s="1311"/>
      <c r="BPC2" s="1311"/>
      <c r="BPD2" s="1311"/>
      <c r="BPE2" s="1311"/>
      <c r="BPF2" s="1311"/>
      <c r="BPG2" s="1311"/>
      <c r="BPH2" s="1311"/>
      <c r="BPI2" s="1311"/>
      <c r="BPJ2" s="1311"/>
      <c r="BPK2" s="1311"/>
      <c r="BPL2" s="1311"/>
      <c r="BPM2" s="1311"/>
      <c r="BPN2" s="1311"/>
      <c r="BPO2" s="1311"/>
      <c r="BPP2" s="1311"/>
      <c r="BPQ2" s="1311"/>
      <c r="BPR2" s="1311"/>
      <c r="BPS2" s="1311"/>
      <c r="BPT2" s="1311"/>
      <c r="BPU2" s="1311"/>
      <c r="BPV2" s="1311"/>
      <c r="BPW2" s="1311"/>
      <c r="BPX2" s="1311"/>
      <c r="BPY2" s="1311"/>
      <c r="BPZ2" s="1311"/>
      <c r="BQA2" s="1311"/>
      <c r="BQB2" s="1311"/>
      <c r="BQC2" s="1311"/>
      <c r="BQD2" s="1311"/>
      <c r="BQE2" s="1311"/>
      <c r="BQF2" s="1311"/>
      <c r="BQG2" s="1311"/>
      <c r="BQH2" s="1311"/>
      <c r="BQI2" s="1311"/>
      <c r="BQJ2" s="1311"/>
      <c r="BQK2" s="1311"/>
      <c r="BQL2" s="1311"/>
      <c r="BQM2" s="1311"/>
      <c r="BQN2" s="1311"/>
      <c r="BQO2" s="1311"/>
      <c r="BQP2" s="1311"/>
      <c r="BQQ2" s="1311"/>
      <c r="BQR2" s="1311"/>
      <c r="BQS2" s="1311"/>
      <c r="BQT2" s="1311"/>
      <c r="BQU2" s="1311"/>
      <c r="BQV2" s="1311"/>
      <c r="BQW2" s="1311"/>
      <c r="BQX2" s="1311"/>
      <c r="BQY2" s="1311"/>
      <c r="BQZ2" s="1311"/>
      <c r="BRA2" s="1311"/>
      <c r="BRB2" s="1311"/>
      <c r="BRC2" s="1311"/>
      <c r="BRD2" s="1311"/>
      <c r="BRE2" s="1311"/>
      <c r="BRF2" s="1311"/>
      <c r="BRG2" s="1311"/>
      <c r="BRH2" s="1311"/>
      <c r="BRI2" s="1311"/>
      <c r="BRJ2" s="1311"/>
      <c r="BRK2" s="1311"/>
      <c r="BRL2" s="1311"/>
      <c r="BRM2" s="1311"/>
      <c r="BRN2" s="1311"/>
      <c r="BRO2" s="1311"/>
      <c r="BRP2" s="1311"/>
      <c r="BRQ2" s="1311"/>
      <c r="BRR2" s="1311"/>
      <c r="BRS2" s="1311"/>
      <c r="BRT2" s="1311"/>
      <c r="BRU2" s="1311"/>
      <c r="BRV2" s="1311"/>
      <c r="BRW2" s="1311"/>
      <c r="BRX2" s="1311"/>
      <c r="BRY2" s="1311"/>
      <c r="BRZ2" s="1311"/>
      <c r="BSA2" s="1311"/>
      <c r="BSB2" s="1311"/>
      <c r="BSC2" s="1311"/>
      <c r="BSD2" s="1311"/>
      <c r="BSE2" s="1311"/>
      <c r="BSF2" s="1311"/>
      <c r="BSG2" s="1311"/>
      <c r="BSH2" s="1311"/>
      <c r="BSI2" s="1311"/>
      <c r="BSJ2" s="1311"/>
      <c r="BSK2" s="1311"/>
      <c r="BSL2" s="1311"/>
      <c r="BSM2" s="1311"/>
      <c r="BSN2" s="1311"/>
      <c r="BSO2" s="1311"/>
      <c r="BSP2" s="1311"/>
      <c r="BSQ2" s="1311"/>
      <c r="BSR2" s="1311"/>
      <c r="BSS2" s="1311"/>
      <c r="BST2" s="1311"/>
      <c r="BSU2" s="1311"/>
      <c r="BSV2" s="1311"/>
      <c r="BSW2" s="1311"/>
      <c r="BSX2" s="1311"/>
      <c r="BSY2" s="1311"/>
      <c r="BSZ2" s="1311"/>
      <c r="BTA2" s="1311"/>
      <c r="BTB2" s="1311"/>
      <c r="BTC2" s="1311"/>
      <c r="BTD2" s="1311"/>
      <c r="BTE2" s="1311"/>
      <c r="BTF2" s="1311"/>
      <c r="BTG2" s="1311"/>
      <c r="BTH2" s="1311"/>
      <c r="BTI2" s="1311"/>
      <c r="BTJ2" s="1311"/>
      <c r="BTK2" s="1311"/>
      <c r="BTL2" s="1311"/>
      <c r="BTM2" s="1311"/>
      <c r="BTN2" s="1311"/>
      <c r="BTO2" s="1311"/>
      <c r="BTP2" s="1311"/>
      <c r="BTQ2" s="1311"/>
      <c r="BTR2" s="1311"/>
      <c r="BTS2" s="1311"/>
      <c r="BTT2" s="1311"/>
      <c r="BTU2" s="1311"/>
      <c r="BTV2" s="1311"/>
      <c r="BTW2" s="1311"/>
      <c r="BTX2" s="1311"/>
      <c r="BTY2" s="1311"/>
      <c r="BTZ2" s="1311"/>
      <c r="BUA2" s="1311"/>
      <c r="BUB2" s="1311"/>
      <c r="BUC2" s="1311"/>
      <c r="BUD2" s="1311"/>
      <c r="BUE2" s="1311"/>
      <c r="BUF2" s="1311"/>
      <c r="BUG2" s="1311"/>
      <c r="BUH2" s="1311"/>
      <c r="BUI2" s="1311"/>
      <c r="BUJ2" s="1311"/>
      <c r="BUK2" s="1311"/>
      <c r="BUL2" s="1311"/>
      <c r="BUM2" s="1311"/>
      <c r="BUN2" s="1311"/>
      <c r="BUO2" s="1311"/>
      <c r="BUP2" s="1311"/>
      <c r="BUQ2" s="1311"/>
      <c r="BUR2" s="1311"/>
      <c r="BUS2" s="1311"/>
      <c r="BUT2" s="1311"/>
      <c r="BUU2" s="1311"/>
      <c r="BUV2" s="1311"/>
      <c r="BUW2" s="1311"/>
      <c r="BUX2" s="1311"/>
      <c r="BUY2" s="1311"/>
      <c r="BUZ2" s="1311"/>
      <c r="BVA2" s="1311"/>
      <c r="BVB2" s="1311"/>
      <c r="BVC2" s="1311"/>
      <c r="BVD2" s="1311"/>
      <c r="BVE2" s="1311"/>
      <c r="BVF2" s="1311"/>
      <c r="BVG2" s="1311"/>
      <c r="BVH2" s="1311"/>
      <c r="BVI2" s="1311"/>
      <c r="BVJ2" s="1311"/>
      <c r="BVK2" s="1311"/>
      <c r="BVL2" s="1311"/>
      <c r="BVM2" s="1311"/>
      <c r="BVN2" s="1311"/>
      <c r="BVO2" s="1311"/>
      <c r="BVP2" s="1311"/>
      <c r="BVQ2" s="1311"/>
      <c r="BVR2" s="1311"/>
      <c r="BVS2" s="1311"/>
      <c r="BVT2" s="1311"/>
      <c r="BVU2" s="1311"/>
      <c r="BVV2" s="1311"/>
      <c r="BVW2" s="1311"/>
      <c r="BVX2" s="1311"/>
      <c r="BVY2" s="1311"/>
      <c r="BVZ2" s="1311"/>
      <c r="BWA2" s="1311"/>
      <c r="BWB2" s="1311"/>
      <c r="BWC2" s="1311"/>
      <c r="BWD2" s="1311"/>
      <c r="BWE2" s="1311"/>
      <c r="BWF2" s="1311"/>
      <c r="BWG2" s="1311"/>
      <c r="BWH2" s="1311"/>
      <c r="BWI2" s="1311"/>
      <c r="BWJ2" s="1311"/>
      <c r="BWK2" s="1311"/>
      <c r="BWL2" s="1311"/>
      <c r="BWM2" s="1311"/>
      <c r="BWN2" s="1311"/>
      <c r="BWO2" s="1311"/>
      <c r="BWP2" s="1311"/>
      <c r="BWQ2" s="1311"/>
      <c r="BWR2" s="1311"/>
      <c r="BWS2" s="1311"/>
      <c r="BWT2" s="1311"/>
      <c r="BWU2" s="1311"/>
      <c r="BWV2" s="1311"/>
      <c r="BWW2" s="1311"/>
      <c r="BWX2" s="1311"/>
      <c r="BWY2" s="1311"/>
      <c r="BWZ2" s="1311"/>
      <c r="BXA2" s="1311"/>
      <c r="BXB2" s="1311"/>
      <c r="BXC2" s="1311"/>
      <c r="BXD2" s="1311"/>
      <c r="BXE2" s="1311"/>
      <c r="BXF2" s="1311"/>
      <c r="BXG2" s="1311"/>
      <c r="BXH2" s="1311"/>
      <c r="BXI2" s="1311"/>
      <c r="BXJ2" s="1311"/>
      <c r="BXK2" s="1311"/>
      <c r="BXL2" s="1311"/>
      <c r="BXM2" s="1311"/>
      <c r="BXN2" s="1311"/>
      <c r="BXO2" s="1311"/>
      <c r="BXP2" s="1311"/>
      <c r="BXQ2" s="1311"/>
      <c r="BXR2" s="1311"/>
      <c r="BXS2" s="1311"/>
      <c r="BXT2" s="1311"/>
      <c r="BXU2" s="1311"/>
      <c r="BXV2" s="1311"/>
      <c r="BXW2" s="1311"/>
      <c r="BXX2" s="1311"/>
      <c r="BXY2" s="1311"/>
      <c r="BXZ2" s="1311"/>
      <c r="BYA2" s="1311"/>
      <c r="BYB2" s="1311"/>
      <c r="BYC2" s="1311"/>
      <c r="BYD2" s="1311"/>
      <c r="BYE2" s="1311"/>
      <c r="BYF2" s="1311"/>
      <c r="BYG2" s="1311"/>
      <c r="BYH2" s="1311"/>
      <c r="BYI2" s="1311"/>
      <c r="BYJ2" s="1311"/>
      <c r="BYK2" s="1311"/>
      <c r="BYL2" s="1311"/>
      <c r="BYM2" s="1311"/>
      <c r="BYN2" s="1311"/>
      <c r="BYO2" s="1311"/>
      <c r="BYP2" s="1311"/>
      <c r="BYQ2" s="1311"/>
      <c r="BYR2" s="1311"/>
      <c r="BYS2" s="1311"/>
      <c r="BYT2" s="1311"/>
      <c r="BYU2" s="1311"/>
      <c r="BYV2" s="1311"/>
      <c r="BYW2" s="1311"/>
      <c r="BYX2" s="1311"/>
      <c r="BYY2" s="1311"/>
      <c r="BYZ2" s="1311"/>
      <c r="BZA2" s="1311"/>
      <c r="BZB2" s="1311"/>
      <c r="BZC2" s="1311"/>
      <c r="BZD2" s="1311"/>
      <c r="BZE2" s="1311"/>
      <c r="BZF2" s="1311"/>
      <c r="BZG2" s="1311"/>
      <c r="BZH2" s="1311"/>
      <c r="BZI2" s="1311"/>
      <c r="BZJ2" s="1311"/>
      <c r="BZK2" s="1311"/>
      <c r="BZL2" s="1311"/>
      <c r="BZM2" s="1311"/>
      <c r="BZN2" s="1311"/>
      <c r="BZO2" s="1311"/>
      <c r="BZP2" s="1311"/>
      <c r="BZQ2" s="1311"/>
      <c r="BZR2" s="1311"/>
      <c r="BZS2" s="1311"/>
      <c r="BZT2" s="1311"/>
      <c r="BZU2" s="1311"/>
      <c r="BZV2" s="1311"/>
      <c r="BZW2" s="1311"/>
      <c r="BZX2" s="1311"/>
      <c r="BZY2" s="1311"/>
      <c r="BZZ2" s="1311"/>
      <c r="CAA2" s="1311"/>
      <c r="CAB2" s="1311"/>
      <c r="CAC2" s="1311"/>
      <c r="CAD2" s="1311"/>
      <c r="CAE2" s="1311"/>
      <c r="CAF2" s="1311"/>
      <c r="CAG2" s="1311"/>
      <c r="CAH2" s="1311"/>
      <c r="CAI2" s="1311"/>
      <c r="CAJ2" s="1311"/>
      <c r="CAK2" s="1311"/>
      <c r="CAL2" s="1311"/>
      <c r="CAM2" s="1311"/>
      <c r="CAN2" s="1311"/>
      <c r="CAO2" s="1311"/>
      <c r="CAP2" s="1311"/>
      <c r="CAQ2" s="1311"/>
      <c r="CAR2" s="1311"/>
      <c r="CAS2" s="1311"/>
      <c r="CAT2" s="1311"/>
      <c r="CAU2" s="1311"/>
      <c r="CAV2" s="1311"/>
      <c r="CAW2" s="1311"/>
      <c r="CAX2" s="1311"/>
      <c r="CAY2" s="1311"/>
      <c r="CAZ2" s="1311"/>
      <c r="CBA2" s="1311"/>
      <c r="CBB2" s="1311"/>
      <c r="CBC2" s="1311"/>
      <c r="CBD2" s="1311"/>
      <c r="CBE2" s="1311"/>
      <c r="CBF2" s="1311"/>
      <c r="CBG2" s="1311"/>
      <c r="CBH2" s="1311"/>
      <c r="CBI2" s="1311"/>
      <c r="CBJ2" s="1311"/>
      <c r="CBK2" s="1311"/>
      <c r="CBL2" s="1311"/>
      <c r="CBM2" s="1311"/>
      <c r="CBN2" s="1311"/>
      <c r="CBO2" s="1311"/>
      <c r="CBP2" s="1311"/>
      <c r="CBQ2" s="1311"/>
      <c r="CBR2" s="1311"/>
      <c r="CBS2" s="1311"/>
      <c r="CBT2" s="1311"/>
      <c r="CBU2" s="1311"/>
      <c r="CBV2" s="1311"/>
      <c r="CBW2" s="1311"/>
      <c r="CBX2" s="1311"/>
      <c r="CBY2" s="1311"/>
      <c r="CBZ2" s="1311"/>
      <c r="CCA2" s="1311"/>
      <c r="CCB2" s="1311"/>
      <c r="CCC2" s="1311"/>
      <c r="CCD2" s="1311"/>
      <c r="CCE2" s="1311"/>
      <c r="CCF2" s="1311"/>
      <c r="CCG2" s="1311"/>
      <c r="CCH2" s="1311"/>
      <c r="CCI2" s="1311"/>
      <c r="CCJ2" s="1311"/>
      <c r="CCK2" s="1311"/>
      <c r="CCL2" s="1311"/>
      <c r="CCM2" s="1311"/>
      <c r="CCN2" s="1311"/>
      <c r="CCO2" s="1311"/>
      <c r="CCP2" s="1311"/>
      <c r="CCQ2" s="1311"/>
      <c r="CCR2" s="1311"/>
      <c r="CCS2" s="1311"/>
      <c r="CCT2" s="1311"/>
      <c r="CCU2" s="1311"/>
      <c r="CCV2" s="1311"/>
      <c r="CCW2" s="1311"/>
      <c r="CCX2" s="1311"/>
      <c r="CCY2" s="1311"/>
      <c r="CCZ2" s="1311"/>
      <c r="CDA2" s="1311"/>
      <c r="CDB2" s="1311"/>
      <c r="CDC2" s="1311"/>
      <c r="CDD2" s="1311"/>
      <c r="CDE2" s="1311"/>
      <c r="CDF2" s="1311"/>
      <c r="CDG2" s="1311"/>
      <c r="CDH2" s="1311"/>
      <c r="CDI2" s="1311"/>
      <c r="CDJ2" s="1311"/>
      <c r="CDK2" s="1311"/>
      <c r="CDL2" s="1311"/>
      <c r="CDM2" s="1311"/>
      <c r="CDN2" s="1311"/>
      <c r="CDO2" s="1311"/>
      <c r="CDP2" s="1311"/>
      <c r="CDQ2" s="1311"/>
      <c r="CDR2" s="1311"/>
      <c r="CDS2" s="1311"/>
      <c r="CDT2" s="1311"/>
      <c r="CDU2" s="1311"/>
      <c r="CDV2" s="1311"/>
      <c r="CDW2" s="1311"/>
      <c r="CDX2" s="1311"/>
      <c r="CDY2" s="1311"/>
      <c r="CDZ2" s="1311"/>
      <c r="CEA2" s="1311"/>
      <c r="CEB2" s="1311"/>
      <c r="CEC2" s="1311"/>
      <c r="CED2" s="1311"/>
      <c r="CEE2" s="1311"/>
      <c r="CEF2" s="1311"/>
      <c r="CEG2" s="1311"/>
      <c r="CEH2" s="1311"/>
      <c r="CEI2" s="1311"/>
      <c r="CEJ2" s="1311"/>
      <c r="CEK2" s="1311"/>
      <c r="CEL2" s="1311"/>
      <c r="CEM2" s="1311"/>
      <c r="CEN2" s="1311"/>
      <c r="CEO2" s="1311"/>
      <c r="CEP2" s="1311"/>
      <c r="CEQ2" s="1311"/>
      <c r="CER2" s="1311"/>
      <c r="CES2" s="1311"/>
      <c r="CET2" s="1311"/>
      <c r="CEU2" s="1311"/>
      <c r="CEV2" s="1311"/>
      <c r="CEW2" s="1311"/>
      <c r="CEX2" s="1311"/>
      <c r="CEY2" s="1311"/>
      <c r="CEZ2" s="1311"/>
      <c r="CFA2" s="1311"/>
      <c r="CFB2" s="1311"/>
      <c r="CFC2" s="1311"/>
      <c r="CFD2" s="1311"/>
      <c r="CFE2" s="1311"/>
      <c r="CFF2" s="1311"/>
      <c r="CFG2" s="1311"/>
      <c r="CFH2" s="1311"/>
      <c r="CFI2" s="1311"/>
      <c r="CFJ2" s="1311"/>
      <c r="CFK2" s="1311"/>
      <c r="CFL2" s="1311"/>
      <c r="CFM2" s="1311"/>
      <c r="CFN2" s="1311"/>
      <c r="CFO2" s="1311"/>
      <c r="CFP2" s="1311"/>
      <c r="CFQ2" s="1311"/>
      <c r="CFR2" s="1311"/>
      <c r="CFS2" s="1311"/>
      <c r="CFT2" s="1311"/>
      <c r="CFU2" s="1311"/>
      <c r="CFV2" s="1311"/>
      <c r="CFW2" s="1311"/>
      <c r="CFX2" s="1311"/>
      <c r="CFY2" s="1311"/>
      <c r="CFZ2" s="1311"/>
      <c r="CGA2" s="1311"/>
      <c r="CGB2" s="1311"/>
      <c r="CGC2" s="1311"/>
      <c r="CGD2" s="1311"/>
      <c r="CGE2" s="1311"/>
      <c r="CGF2" s="1311"/>
      <c r="CGG2" s="1311"/>
      <c r="CGH2" s="1311"/>
      <c r="CGI2" s="1311"/>
      <c r="CGJ2" s="1311"/>
      <c r="CGK2" s="1311"/>
      <c r="CGL2" s="1311"/>
      <c r="CGM2" s="1311"/>
      <c r="CGN2" s="1311"/>
      <c r="CGO2" s="1311"/>
      <c r="CGP2" s="1311"/>
      <c r="CGQ2" s="1311"/>
      <c r="CGR2" s="1311"/>
      <c r="CGS2" s="1311"/>
      <c r="CGT2" s="1311"/>
      <c r="CGU2" s="1311"/>
      <c r="CGV2" s="1311"/>
      <c r="CGW2" s="1311"/>
      <c r="CGX2" s="1311"/>
      <c r="CGY2" s="1311"/>
      <c r="CGZ2" s="1311"/>
      <c r="CHA2" s="1311"/>
      <c r="CHB2" s="1311"/>
      <c r="CHC2" s="1311"/>
      <c r="CHD2" s="1311"/>
      <c r="CHE2" s="1311"/>
      <c r="CHF2" s="1311"/>
      <c r="CHG2" s="1311"/>
      <c r="CHH2" s="1311"/>
      <c r="CHI2" s="1311"/>
      <c r="CHJ2" s="1311"/>
      <c r="CHK2" s="1311"/>
      <c r="CHL2" s="1311"/>
      <c r="CHM2" s="1311"/>
      <c r="CHN2" s="1311"/>
      <c r="CHO2" s="1311"/>
      <c r="CHP2" s="1311"/>
      <c r="CHQ2" s="1311"/>
      <c r="CHR2" s="1311"/>
      <c r="CHS2" s="1311"/>
      <c r="CHT2" s="1311"/>
      <c r="CHU2" s="1311"/>
      <c r="CHV2" s="1311"/>
      <c r="CHW2" s="1311"/>
      <c r="CHX2" s="1311"/>
      <c r="CHY2" s="1311"/>
      <c r="CHZ2" s="1311"/>
      <c r="CIA2" s="1311"/>
      <c r="CIB2" s="1311"/>
      <c r="CIC2" s="1311"/>
      <c r="CID2" s="1311"/>
      <c r="CIE2" s="1311"/>
      <c r="CIF2" s="1311"/>
      <c r="CIG2" s="1311"/>
      <c r="CIH2" s="1311"/>
      <c r="CII2" s="1311"/>
      <c r="CIJ2" s="1311"/>
      <c r="CIK2" s="1311"/>
      <c r="CIL2" s="1311"/>
      <c r="CIM2" s="1311"/>
      <c r="CIN2" s="1311"/>
      <c r="CIO2" s="1311"/>
      <c r="CIP2" s="1311"/>
      <c r="CIQ2" s="1311"/>
      <c r="CIR2" s="1311"/>
      <c r="CIS2" s="1311"/>
      <c r="CIT2" s="1311"/>
      <c r="CIU2" s="1311"/>
      <c r="CIV2" s="1311"/>
      <c r="CIW2" s="1311"/>
      <c r="CIX2" s="1311"/>
      <c r="CIY2" s="1311"/>
      <c r="CIZ2" s="1311"/>
      <c r="CJA2" s="1311"/>
      <c r="CJB2" s="1311"/>
      <c r="CJC2" s="1311"/>
      <c r="CJD2" s="1311"/>
      <c r="CJE2" s="1311"/>
      <c r="CJF2" s="1311"/>
      <c r="CJG2" s="1311"/>
      <c r="CJH2" s="1311"/>
      <c r="CJI2" s="1311"/>
      <c r="CJJ2" s="1311"/>
      <c r="CJK2" s="1311"/>
      <c r="CJL2" s="1311"/>
      <c r="CJM2" s="1311"/>
      <c r="CJN2" s="1311"/>
      <c r="CJO2" s="1311"/>
      <c r="CJP2" s="1311"/>
      <c r="CJQ2" s="1311"/>
      <c r="CJR2" s="1311"/>
      <c r="CJS2" s="1311"/>
      <c r="CJT2" s="1311"/>
      <c r="CJU2" s="1311"/>
      <c r="CJV2" s="1311"/>
      <c r="CJW2" s="1311"/>
      <c r="CJX2" s="1311"/>
      <c r="CJY2" s="1311"/>
      <c r="CJZ2" s="1311"/>
      <c r="CKA2" s="1311"/>
      <c r="CKB2" s="1311"/>
      <c r="CKC2" s="1311"/>
      <c r="CKD2" s="1311"/>
      <c r="CKE2" s="1311"/>
      <c r="CKF2" s="1311"/>
      <c r="CKG2" s="1311"/>
      <c r="CKH2" s="1311"/>
      <c r="CKI2" s="1311"/>
      <c r="CKJ2" s="1311"/>
      <c r="CKK2" s="1311"/>
      <c r="CKL2" s="1311"/>
      <c r="CKM2" s="1311"/>
      <c r="CKN2" s="1311"/>
      <c r="CKO2" s="1311"/>
      <c r="CKP2" s="1311"/>
      <c r="CKQ2" s="1311"/>
      <c r="CKR2" s="1311"/>
      <c r="CKS2" s="1311"/>
      <c r="CKT2" s="1311"/>
      <c r="CKU2" s="1311"/>
      <c r="CKV2" s="1311"/>
      <c r="CKW2" s="1311"/>
      <c r="CKX2" s="1311"/>
      <c r="CKY2" s="1311"/>
      <c r="CKZ2" s="1311"/>
      <c r="CLA2" s="1311"/>
      <c r="CLB2" s="1311"/>
      <c r="CLC2" s="1311"/>
      <c r="CLD2" s="1311"/>
      <c r="CLE2" s="1311"/>
      <c r="CLF2" s="1311"/>
      <c r="CLG2" s="1311"/>
      <c r="CLH2" s="1311"/>
      <c r="CLI2" s="1311"/>
      <c r="CLJ2" s="1311"/>
      <c r="CLK2" s="1311"/>
      <c r="CLL2" s="1311"/>
      <c r="CLM2" s="1311"/>
      <c r="CLN2" s="1311"/>
      <c r="CLO2" s="1311"/>
      <c r="CLP2" s="1311"/>
      <c r="CLQ2" s="1311"/>
      <c r="CLR2" s="1311"/>
      <c r="CLS2" s="1311"/>
      <c r="CLT2" s="1311"/>
      <c r="CLU2" s="1311"/>
      <c r="CLV2" s="1311"/>
      <c r="CLW2" s="1311"/>
      <c r="CLX2" s="1311"/>
      <c r="CLY2" s="1311"/>
      <c r="CLZ2" s="1311"/>
      <c r="CMA2" s="1311"/>
      <c r="CMB2" s="1311"/>
      <c r="CMC2" s="1311"/>
      <c r="CMD2" s="1311"/>
      <c r="CME2" s="1311"/>
      <c r="CMF2" s="1311"/>
      <c r="CMG2" s="1311"/>
      <c r="CMH2" s="1311"/>
      <c r="CMI2" s="1311"/>
      <c r="CMJ2" s="1311"/>
      <c r="CMK2" s="1311"/>
      <c r="CML2" s="1311"/>
      <c r="CMM2" s="1311"/>
      <c r="CMN2" s="1311"/>
      <c r="CMO2" s="1311"/>
      <c r="CMP2" s="1311"/>
      <c r="CMQ2" s="1311"/>
      <c r="CMR2" s="1311"/>
      <c r="CMS2" s="1311"/>
      <c r="CMT2" s="1311"/>
      <c r="CMU2" s="1311"/>
      <c r="CMV2" s="1311"/>
      <c r="CMW2" s="1311"/>
      <c r="CMX2" s="1311"/>
      <c r="CMY2" s="1311"/>
      <c r="CMZ2" s="1311"/>
      <c r="CNA2" s="1311"/>
      <c r="CNB2" s="1311"/>
      <c r="CNC2" s="1311"/>
      <c r="CND2" s="1311"/>
      <c r="CNE2" s="1311"/>
      <c r="CNF2" s="1311"/>
      <c r="CNG2" s="1311"/>
      <c r="CNH2" s="1311"/>
      <c r="CNI2" s="1311"/>
      <c r="CNJ2" s="1311"/>
      <c r="CNK2" s="1311"/>
      <c r="CNL2" s="1311"/>
      <c r="CNM2" s="1311"/>
      <c r="CNN2" s="1311"/>
      <c r="CNO2" s="1311"/>
      <c r="CNP2" s="1311"/>
      <c r="CNQ2" s="1311"/>
      <c r="CNR2" s="1311"/>
      <c r="CNS2" s="1311"/>
      <c r="CNT2" s="1311"/>
      <c r="CNU2" s="1311"/>
      <c r="CNV2" s="1311"/>
      <c r="CNW2" s="1311"/>
      <c r="CNX2" s="1311"/>
      <c r="CNY2" s="1311"/>
      <c r="CNZ2" s="1311"/>
      <c r="COA2" s="1311"/>
      <c r="COB2" s="1311"/>
      <c r="COC2" s="1311"/>
      <c r="COD2" s="1311"/>
      <c r="COE2" s="1311"/>
      <c r="COF2" s="1311"/>
      <c r="COG2" s="1311"/>
      <c r="COH2" s="1311"/>
      <c r="COI2" s="1311"/>
      <c r="COJ2" s="1311"/>
      <c r="COK2" s="1311"/>
      <c r="COL2" s="1311"/>
      <c r="COM2" s="1311"/>
      <c r="CON2" s="1311"/>
      <c r="COO2" s="1311"/>
      <c r="COP2" s="1311"/>
      <c r="COQ2" s="1311"/>
      <c r="COR2" s="1311"/>
      <c r="COS2" s="1311"/>
      <c r="COT2" s="1311"/>
      <c r="COU2" s="1311"/>
      <c r="COV2" s="1311"/>
      <c r="COW2" s="1311"/>
      <c r="COX2" s="1311"/>
      <c r="COY2" s="1311"/>
      <c r="COZ2" s="1311"/>
      <c r="CPA2" s="1311"/>
      <c r="CPB2" s="1311"/>
      <c r="CPC2" s="1311"/>
      <c r="CPD2" s="1311"/>
      <c r="CPE2" s="1311"/>
      <c r="CPF2" s="1311"/>
      <c r="CPG2" s="1311"/>
      <c r="CPH2" s="1311"/>
      <c r="CPI2" s="1311"/>
      <c r="CPJ2" s="1311"/>
      <c r="CPK2" s="1311"/>
      <c r="CPL2" s="1311"/>
      <c r="CPM2" s="1311"/>
      <c r="CPN2" s="1311"/>
      <c r="CPO2" s="1311"/>
      <c r="CPP2" s="1311"/>
      <c r="CPQ2" s="1311"/>
      <c r="CPR2" s="1311"/>
      <c r="CPS2" s="1311"/>
      <c r="CPT2" s="1311"/>
      <c r="CPU2" s="1311"/>
      <c r="CPV2" s="1311"/>
      <c r="CPW2" s="1311"/>
      <c r="CPX2" s="1311"/>
      <c r="CPY2" s="1311"/>
      <c r="CPZ2" s="1311"/>
      <c r="CQA2" s="1311"/>
      <c r="CQB2" s="1311"/>
      <c r="CQC2" s="1311"/>
      <c r="CQD2" s="1311"/>
      <c r="CQE2" s="1311"/>
      <c r="CQF2" s="1311"/>
      <c r="CQG2" s="1311"/>
      <c r="CQH2" s="1311"/>
      <c r="CQI2" s="1311"/>
      <c r="CQJ2" s="1311"/>
      <c r="CQK2" s="1311"/>
      <c r="CQL2" s="1311"/>
      <c r="CQM2" s="1311"/>
      <c r="CQN2" s="1311"/>
      <c r="CQO2" s="1311"/>
      <c r="CQP2" s="1311"/>
      <c r="CQQ2" s="1311"/>
      <c r="CQR2" s="1311"/>
      <c r="CQS2" s="1311"/>
      <c r="CQT2" s="1311"/>
      <c r="CQU2" s="1311"/>
      <c r="CQV2" s="1311"/>
      <c r="CQW2" s="1311"/>
      <c r="CQX2" s="1311"/>
      <c r="CQY2" s="1311"/>
      <c r="CQZ2" s="1311"/>
      <c r="CRA2" s="1311"/>
      <c r="CRB2" s="1311"/>
      <c r="CRC2" s="1311"/>
      <c r="CRD2" s="1311"/>
      <c r="CRE2" s="1311"/>
      <c r="CRF2" s="1311"/>
      <c r="CRG2" s="1311"/>
      <c r="CRH2" s="1311"/>
      <c r="CRI2" s="1311"/>
      <c r="CRJ2" s="1311"/>
      <c r="CRK2" s="1311"/>
      <c r="CRL2" s="1311"/>
      <c r="CRM2" s="1311"/>
      <c r="CRN2" s="1311"/>
      <c r="CRO2" s="1311"/>
      <c r="CRP2" s="1311"/>
      <c r="CRQ2" s="1311"/>
      <c r="CRR2" s="1311"/>
      <c r="CRS2" s="1311"/>
      <c r="CRT2" s="1311"/>
      <c r="CRU2" s="1311"/>
      <c r="CRV2" s="1311"/>
      <c r="CRW2" s="1311"/>
      <c r="CRX2" s="1311"/>
      <c r="CRY2" s="1311"/>
      <c r="CRZ2" s="1311"/>
      <c r="CSA2" s="1311"/>
      <c r="CSB2" s="1311"/>
      <c r="CSC2" s="1311"/>
      <c r="CSD2" s="1311"/>
      <c r="CSE2" s="1311"/>
      <c r="CSF2" s="1311"/>
      <c r="CSG2" s="1311"/>
      <c r="CSH2" s="1311"/>
      <c r="CSI2" s="1311"/>
      <c r="CSJ2" s="1311"/>
      <c r="CSK2" s="1311"/>
      <c r="CSL2" s="1311"/>
      <c r="CSM2" s="1311"/>
      <c r="CSN2" s="1311"/>
      <c r="CSO2" s="1311"/>
      <c r="CSP2" s="1311"/>
      <c r="CSQ2" s="1311"/>
      <c r="CSR2" s="1311"/>
      <c r="CSS2" s="1311"/>
      <c r="CST2" s="1311"/>
      <c r="CSU2" s="1311"/>
      <c r="CSV2" s="1311"/>
      <c r="CSW2" s="1311"/>
      <c r="CSX2" s="1311"/>
      <c r="CSY2" s="1311"/>
      <c r="CSZ2" s="1311"/>
      <c r="CTA2" s="1311"/>
      <c r="CTB2" s="1311"/>
      <c r="CTC2" s="1311"/>
      <c r="CTD2" s="1311"/>
      <c r="CTE2" s="1311"/>
      <c r="CTF2" s="1311"/>
      <c r="CTG2" s="1311"/>
      <c r="CTH2" s="1311"/>
      <c r="CTI2" s="1311"/>
      <c r="CTJ2" s="1311"/>
      <c r="CTK2" s="1311"/>
      <c r="CTL2" s="1311"/>
      <c r="CTM2" s="1311"/>
      <c r="CTN2" s="1311"/>
      <c r="CTO2" s="1311"/>
      <c r="CTP2" s="1311"/>
      <c r="CTQ2" s="1311"/>
      <c r="CTR2" s="1311"/>
      <c r="CTS2" s="1311"/>
      <c r="CTT2" s="1311"/>
      <c r="CTU2" s="1311"/>
      <c r="CTV2" s="1311"/>
      <c r="CTW2" s="1311"/>
      <c r="CTX2" s="1311"/>
      <c r="CTY2" s="1311"/>
      <c r="CTZ2" s="1311"/>
      <c r="CUA2" s="1311"/>
      <c r="CUB2" s="1311"/>
      <c r="CUC2" s="1311"/>
      <c r="CUD2" s="1311"/>
      <c r="CUE2" s="1311"/>
      <c r="CUF2" s="1311"/>
      <c r="CUG2" s="1311"/>
      <c r="CUH2" s="1311"/>
      <c r="CUI2" s="1311"/>
      <c r="CUJ2" s="1311"/>
      <c r="CUK2" s="1311"/>
      <c r="CUL2" s="1311"/>
      <c r="CUM2" s="1311"/>
      <c r="CUN2" s="1311"/>
      <c r="CUO2" s="1311"/>
      <c r="CUP2" s="1311"/>
      <c r="CUQ2" s="1311"/>
      <c r="CUR2" s="1311"/>
      <c r="CUS2" s="1311"/>
      <c r="CUT2" s="1311"/>
      <c r="CUU2" s="1311"/>
      <c r="CUV2" s="1311"/>
      <c r="CUW2" s="1311"/>
      <c r="CUX2" s="1311"/>
      <c r="CUY2" s="1311"/>
      <c r="CUZ2" s="1311"/>
      <c r="CVA2" s="1311"/>
      <c r="CVB2" s="1311"/>
      <c r="CVC2" s="1311"/>
      <c r="CVD2" s="1311"/>
      <c r="CVE2" s="1311"/>
      <c r="CVF2" s="1311"/>
      <c r="CVG2" s="1311"/>
      <c r="CVH2" s="1311"/>
      <c r="CVI2" s="1311"/>
      <c r="CVJ2" s="1311"/>
      <c r="CVK2" s="1311"/>
      <c r="CVL2" s="1311"/>
      <c r="CVM2" s="1311"/>
      <c r="CVN2" s="1311"/>
      <c r="CVO2" s="1311"/>
      <c r="CVP2" s="1311"/>
      <c r="CVQ2" s="1311"/>
      <c r="CVR2" s="1311"/>
      <c r="CVS2" s="1311"/>
      <c r="CVT2" s="1311"/>
      <c r="CVU2" s="1311"/>
      <c r="CVV2" s="1311"/>
      <c r="CVW2" s="1311"/>
      <c r="CVX2" s="1311"/>
      <c r="CVY2" s="1311"/>
      <c r="CVZ2" s="1311"/>
      <c r="CWA2" s="1311"/>
      <c r="CWB2" s="1311"/>
      <c r="CWC2" s="1311"/>
      <c r="CWD2" s="1311"/>
      <c r="CWE2" s="1311"/>
      <c r="CWF2" s="1311"/>
      <c r="CWG2" s="1311"/>
      <c r="CWH2" s="1311"/>
      <c r="CWI2" s="1311"/>
      <c r="CWJ2" s="1311"/>
      <c r="CWK2" s="1311"/>
      <c r="CWL2" s="1311"/>
      <c r="CWM2" s="1311"/>
      <c r="CWN2" s="1311"/>
      <c r="CWO2" s="1311"/>
      <c r="CWP2" s="1311"/>
      <c r="CWQ2" s="1311"/>
      <c r="CWR2" s="1311"/>
      <c r="CWS2" s="1311"/>
      <c r="CWT2" s="1311"/>
      <c r="CWU2" s="1311"/>
      <c r="CWV2" s="1311"/>
      <c r="CWW2" s="1311"/>
      <c r="CWX2" s="1311"/>
      <c r="CWY2" s="1311"/>
      <c r="CWZ2" s="1311"/>
      <c r="CXA2" s="1311"/>
      <c r="CXB2" s="1311"/>
      <c r="CXC2" s="1311"/>
      <c r="CXD2" s="1311"/>
      <c r="CXE2" s="1311"/>
      <c r="CXF2" s="1311"/>
      <c r="CXG2" s="1311"/>
      <c r="CXH2" s="1311"/>
      <c r="CXI2" s="1311"/>
      <c r="CXJ2" s="1311"/>
      <c r="CXK2" s="1311"/>
      <c r="CXL2" s="1311"/>
      <c r="CXM2" s="1311"/>
      <c r="CXN2" s="1311"/>
      <c r="CXO2" s="1311"/>
      <c r="CXP2" s="1311"/>
      <c r="CXQ2" s="1311"/>
      <c r="CXR2" s="1311"/>
      <c r="CXS2" s="1311"/>
      <c r="CXT2" s="1311"/>
      <c r="CXU2" s="1311"/>
      <c r="CXV2" s="1311"/>
      <c r="CXW2" s="1311"/>
      <c r="CXX2" s="1311"/>
      <c r="CXY2" s="1311"/>
      <c r="CXZ2" s="1311"/>
      <c r="CYA2" s="1311"/>
      <c r="CYB2" s="1311"/>
      <c r="CYC2" s="1311"/>
      <c r="CYD2" s="1311"/>
      <c r="CYE2" s="1311"/>
      <c r="CYF2" s="1311"/>
      <c r="CYG2" s="1311"/>
      <c r="CYH2" s="1311"/>
      <c r="CYI2" s="1311"/>
      <c r="CYJ2" s="1311"/>
      <c r="CYK2" s="1311"/>
      <c r="CYL2" s="1311"/>
      <c r="CYM2" s="1311"/>
      <c r="CYN2" s="1311"/>
      <c r="CYO2" s="1311"/>
      <c r="CYP2" s="1311"/>
      <c r="CYQ2" s="1311"/>
      <c r="CYR2" s="1311"/>
      <c r="CYS2" s="1311"/>
      <c r="CYT2" s="1311"/>
      <c r="CYU2" s="1311"/>
      <c r="CYV2" s="1311"/>
      <c r="CYW2" s="1311"/>
      <c r="CYX2" s="1311"/>
      <c r="CYY2" s="1311"/>
      <c r="CYZ2" s="1311"/>
      <c r="CZA2" s="1311"/>
      <c r="CZB2" s="1311"/>
      <c r="CZC2" s="1311"/>
      <c r="CZD2" s="1311"/>
      <c r="CZE2" s="1311"/>
      <c r="CZF2" s="1311"/>
      <c r="CZG2" s="1311"/>
      <c r="CZH2" s="1311"/>
      <c r="CZI2" s="1311"/>
      <c r="CZJ2" s="1311"/>
      <c r="CZK2" s="1311"/>
      <c r="CZL2" s="1311"/>
      <c r="CZM2" s="1311"/>
      <c r="CZN2" s="1311"/>
      <c r="CZO2" s="1311"/>
      <c r="CZP2" s="1311"/>
      <c r="CZQ2" s="1311"/>
      <c r="CZR2" s="1311"/>
      <c r="CZS2" s="1311"/>
      <c r="CZT2" s="1311"/>
      <c r="CZU2" s="1311"/>
      <c r="CZV2" s="1311"/>
      <c r="CZW2" s="1311"/>
      <c r="CZX2" s="1311"/>
      <c r="CZY2" s="1311"/>
      <c r="CZZ2" s="1311"/>
      <c r="DAA2" s="1311"/>
      <c r="DAB2" s="1311"/>
      <c r="DAC2" s="1311"/>
      <c r="DAD2" s="1311"/>
      <c r="DAE2" s="1311"/>
      <c r="DAF2" s="1311"/>
      <c r="DAG2" s="1311"/>
      <c r="DAH2" s="1311"/>
      <c r="DAI2" s="1311"/>
      <c r="DAJ2" s="1311"/>
      <c r="DAK2" s="1311"/>
      <c r="DAL2" s="1311"/>
      <c r="DAM2" s="1311"/>
      <c r="DAN2" s="1311"/>
      <c r="DAO2" s="1311"/>
      <c r="DAP2" s="1311"/>
      <c r="DAQ2" s="1311"/>
      <c r="DAR2" s="1311"/>
      <c r="DAS2" s="1311"/>
      <c r="DAT2" s="1311"/>
      <c r="DAU2" s="1311"/>
      <c r="DAV2" s="1311"/>
      <c r="DAW2" s="1311"/>
      <c r="DAX2" s="1311"/>
      <c r="DAY2" s="1311"/>
      <c r="DAZ2" s="1311"/>
      <c r="DBA2" s="1311"/>
      <c r="DBB2" s="1311"/>
      <c r="DBC2" s="1311"/>
      <c r="DBD2" s="1311"/>
      <c r="DBE2" s="1311"/>
      <c r="DBF2" s="1311"/>
      <c r="DBG2" s="1311"/>
      <c r="DBH2" s="1311"/>
      <c r="DBI2" s="1311"/>
      <c r="DBJ2" s="1311"/>
      <c r="DBK2" s="1311"/>
      <c r="DBL2" s="1311"/>
      <c r="DBM2" s="1311"/>
      <c r="DBN2" s="1311"/>
      <c r="DBO2" s="1311"/>
      <c r="DBP2" s="1311"/>
      <c r="DBQ2" s="1311"/>
      <c r="DBR2" s="1311"/>
      <c r="DBS2" s="1311"/>
      <c r="DBT2" s="1311"/>
      <c r="DBU2" s="1311"/>
      <c r="DBV2" s="1311"/>
      <c r="DBW2" s="1311"/>
      <c r="DBX2" s="1311"/>
      <c r="DBY2" s="1311"/>
      <c r="DBZ2" s="1311"/>
      <c r="DCA2" s="1311"/>
      <c r="DCB2" s="1311"/>
      <c r="DCC2" s="1311"/>
      <c r="DCD2" s="1311"/>
      <c r="DCE2" s="1311"/>
      <c r="DCF2" s="1311"/>
      <c r="DCG2" s="1311"/>
      <c r="DCH2" s="1311"/>
      <c r="DCI2" s="1311"/>
      <c r="DCJ2" s="1311"/>
      <c r="DCK2" s="1311"/>
      <c r="DCL2" s="1311"/>
      <c r="DCM2" s="1311"/>
      <c r="DCN2" s="1311"/>
      <c r="DCO2" s="1311"/>
      <c r="DCP2" s="1311"/>
      <c r="DCQ2" s="1311"/>
      <c r="DCR2" s="1311"/>
      <c r="DCS2" s="1311"/>
      <c r="DCT2" s="1311"/>
      <c r="DCU2" s="1311"/>
      <c r="DCV2" s="1311"/>
      <c r="DCW2" s="1311"/>
      <c r="DCX2" s="1311"/>
      <c r="DCY2" s="1311"/>
      <c r="DCZ2" s="1311"/>
      <c r="DDA2" s="1311"/>
      <c r="DDB2" s="1311"/>
      <c r="DDC2" s="1311"/>
      <c r="DDD2" s="1311"/>
      <c r="DDE2" s="1311"/>
      <c r="DDF2" s="1311"/>
      <c r="DDG2" s="1311"/>
      <c r="DDH2" s="1311"/>
      <c r="DDI2" s="1311"/>
      <c r="DDJ2" s="1311"/>
      <c r="DDK2" s="1311"/>
      <c r="DDL2" s="1311"/>
      <c r="DDM2" s="1311"/>
      <c r="DDN2" s="1311"/>
      <c r="DDO2" s="1311"/>
      <c r="DDP2" s="1311"/>
      <c r="DDQ2" s="1311"/>
      <c r="DDR2" s="1311"/>
      <c r="DDS2" s="1311"/>
      <c r="DDT2" s="1311"/>
      <c r="DDU2" s="1311"/>
      <c r="DDV2" s="1311"/>
      <c r="DDW2" s="1311"/>
      <c r="DDX2" s="1311"/>
      <c r="DDY2" s="1311"/>
      <c r="DDZ2" s="1311"/>
      <c r="DEA2" s="1311"/>
      <c r="DEB2" s="1311"/>
      <c r="DEC2" s="1311"/>
      <c r="DED2" s="1311"/>
      <c r="DEE2" s="1311"/>
      <c r="DEF2" s="1311"/>
      <c r="DEG2" s="1311"/>
      <c r="DEH2" s="1311"/>
      <c r="DEI2" s="1311"/>
      <c r="DEJ2" s="1311"/>
      <c r="DEK2" s="1311"/>
      <c r="DEL2" s="1311"/>
      <c r="DEM2" s="1311"/>
      <c r="DEN2" s="1311"/>
      <c r="DEO2" s="1311"/>
      <c r="DEP2" s="1311"/>
      <c r="DEQ2" s="1311"/>
      <c r="DER2" s="1311"/>
      <c r="DES2" s="1311"/>
      <c r="DET2" s="1311"/>
      <c r="DEU2" s="1311"/>
      <c r="DEV2" s="1311"/>
      <c r="DEW2" s="1311"/>
      <c r="DEX2" s="1311"/>
      <c r="DEY2" s="1311"/>
      <c r="DEZ2" s="1311"/>
      <c r="DFA2" s="1311"/>
      <c r="DFB2" s="1311"/>
      <c r="DFC2" s="1311"/>
      <c r="DFD2" s="1311"/>
      <c r="DFE2" s="1311"/>
      <c r="DFF2" s="1311"/>
      <c r="DFG2" s="1311"/>
      <c r="DFH2" s="1311"/>
      <c r="DFI2" s="1311"/>
      <c r="DFJ2" s="1311"/>
      <c r="DFK2" s="1311"/>
      <c r="DFL2" s="1311"/>
      <c r="DFM2" s="1311"/>
      <c r="DFN2" s="1311"/>
      <c r="DFO2" s="1311"/>
      <c r="DFP2" s="1311"/>
      <c r="DFQ2" s="1311"/>
      <c r="DFR2" s="1311"/>
      <c r="DFS2" s="1311"/>
      <c r="DFT2" s="1311"/>
      <c r="DFU2" s="1311"/>
      <c r="DFV2" s="1311"/>
      <c r="DFW2" s="1311"/>
      <c r="DFX2" s="1311"/>
      <c r="DFY2" s="1311"/>
      <c r="DFZ2" s="1311"/>
      <c r="DGA2" s="1311"/>
      <c r="DGB2" s="1311"/>
      <c r="DGC2" s="1311"/>
      <c r="DGD2" s="1311"/>
      <c r="DGE2" s="1311"/>
      <c r="DGF2" s="1311"/>
      <c r="DGG2" s="1311"/>
      <c r="DGH2" s="1311"/>
      <c r="DGI2" s="1311"/>
      <c r="DGJ2" s="1311"/>
      <c r="DGK2" s="1311"/>
      <c r="DGL2" s="1311"/>
      <c r="DGM2" s="1311"/>
      <c r="DGN2" s="1311"/>
      <c r="DGO2" s="1311"/>
      <c r="DGP2" s="1311"/>
      <c r="DGQ2" s="1311"/>
      <c r="DGR2" s="1311"/>
      <c r="DGS2" s="1311"/>
      <c r="DGT2" s="1311"/>
      <c r="DGU2" s="1311"/>
      <c r="DGV2" s="1311"/>
      <c r="DGW2" s="1311"/>
      <c r="DGX2" s="1311"/>
      <c r="DGY2" s="1311"/>
      <c r="DGZ2" s="1311"/>
      <c r="DHA2" s="1311"/>
      <c r="DHB2" s="1311"/>
      <c r="DHC2" s="1311"/>
      <c r="DHD2" s="1311"/>
      <c r="DHE2" s="1311"/>
      <c r="DHF2" s="1311"/>
      <c r="DHG2" s="1311"/>
      <c r="DHH2" s="1311"/>
      <c r="DHI2" s="1311"/>
      <c r="DHJ2" s="1311"/>
      <c r="DHK2" s="1311"/>
      <c r="DHL2" s="1311"/>
      <c r="DHM2" s="1311"/>
      <c r="DHN2" s="1311"/>
      <c r="DHO2" s="1311"/>
      <c r="DHP2" s="1311"/>
      <c r="DHQ2" s="1311"/>
      <c r="DHR2" s="1311"/>
      <c r="DHS2" s="1311"/>
      <c r="DHT2" s="1311"/>
      <c r="DHU2" s="1311"/>
      <c r="DHV2" s="1311"/>
      <c r="DHW2" s="1311"/>
      <c r="DHX2" s="1311"/>
      <c r="DHY2" s="1311"/>
      <c r="DHZ2" s="1311"/>
      <c r="DIA2" s="1311"/>
      <c r="DIB2" s="1311"/>
      <c r="DIC2" s="1311"/>
      <c r="DID2" s="1311"/>
      <c r="DIE2" s="1311"/>
      <c r="DIF2" s="1311"/>
      <c r="DIG2" s="1311"/>
      <c r="DIH2" s="1311"/>
      <c r="DII2" s="1311"/>
      <c r="DIJ2" s="1311"/>
      <c r="DIK2" s="1311"/>
      <c r="DIL2" s="1311"/>
      <c r="DIM2" s="1311"/>
      <c r="DIN2" s="1311"/>
      <c r="DIO2" s="1311"/>
      <c r="DIP2" s="1311"/>
      <c r="DIQ2" s="1311"/>
      <c r="DIR2" s="1311"/>
      <c r="DIS2" s="1311"/>
      <c r="DIT2" s="1311"/>
      <c r="DIU2" s="1311"/>
      <c r="DIV2" s="1311"/>
      <c r="DIW2" s="1311"/>
      <c r="DIX2" s="1311"/>
      <c r="DIY2" s="1311"/>
      <c r="DIZ2" s="1311"/>
      <c r="DJA2" s="1311"/>
      <c r="DJB2" s="1311"/>
      <c r="DJC2" s="1311"/>
      <c r="DJD2" s="1311"/>
      <c r="DJE2" s="1311"/>
      <c r="DJF2" s="1311"/>
      <c r="DJG2" s="1311"/>
      <c r="DJH2" s="1311"/>
      <c r="DJI2" s="1311"/>
      <c r="DJJ2" s="1311"/>
      <c r="DJK2" s="1311"/>
      <c r="DJL2" s="1311"/>
      <c r="DJM2" s="1311"/>
      <c r="DJN2" s="1311"/>
      <c r="DJO2" s="1311"/>
      <c r="DJP2" s="1311"/>
      <c r="DJQ2" s="1311"/>
      <c r="DJR2" s="1311"/>
      <c r="DJS2" s="1311"/>
      <c r="DJT2" s="1311"/>
      <c r="DJU2" s="1311"/>
      <c r="DJV2" s="1311"/>
      <c r="DJW2" s="1311"/>
      <c r="DJX2" s="1311"/>
      <c r="DJY2" s="1311"/>
      <c r="DJZ2" s="1311"/>
      <c r="DKA2" s="1311"/>
      <c r="DKB2" s="1311"/>
      <c r="DKC2" s="1311"/>
      <c r="DKD2" s="1311"/>
      <c r="DKE2" s="1311"/>
      <c r="DKF2" s="1311"/>
      <c r="DKG2" s="1311"/>
      <c r="DKH2" s="1311"/>
      <c r="DKI2" s="1311"/>
      <c r="DKJ2" s="1311"/>
      <c r="DKK2" s="1311"/>
      <c r="DKL2" s="1311"/>
      <c r="DKM2" s="1311"/>
      <c r="DKN2" s="1311"/>
      <c r="DKO2" s="1311"/>
      <c r="DKP2" s="1311"/>
      <c r="DKQ2" s="1311"/>
      <c r="DKR2" s="1311"/>
      <c r="DKS2" s="1311"/>
      <c r="DKT2" s="1311"/>
      <c r="DKU2" s="1311"/>
      <c r="DKV2" s="1311"/>
      <c r="DKW2" s="1311"/>
      <c r="DKX2" s="1311"/>
      <c r="DKY2" s="1311"/>
      <c r="DKZ2" s="1311"/>
      <c r="DLA2" s="1311"/>
      <c r="DLB2" s="1311"/>
      <c r="DLC2" s="1311"/>
      <c r="DLD2" s="1311"/>
      <c r="DLE2" s="1311"/>
      <c r="DLF2" s="1311"/>
      <c r="DLG2" s="1311"/>
      <c r="DLH2" s="1311"/>
      <c r="DLI2" s="1311"/>
      <c r="DLJ2" s="1311"/>
      <c r="DLK2" s="1311"/>
      <c r="DLL2" s="1311"/>
      <c r="DLM2" s="1311"/>
      <c r="DLN2" s="1311"/>
      <c r="DLO2" s="1311"/>
      <c r="DLP2" s="1311"/>
      <c r="DLQ2" s="1311"/>
      <c r="DLR2" s="1311"/>
      <c r="DLS2" s="1311"/>
      <c r="DLT2" s="1311"/>
      <c r="DLU2" s="1311"/>
      <c r="DLV2" s="1311"/>
      <c r="DLW2" s="1311"/>
      <c r="DLX2" s="1311"/>
      <c r="DLY2" s="1311"/>
      <c r="DLZ2" s="1311"/>
      <c r="DMA2" s="1311"/>
      <c r="DMB2" s="1311"/>
      <c r="DMC2" s="1311"/>
      <c r="DMD2" s="1311"/>
      <c r="DME2" s="1311"/>
      <c r="DMF2" s="1311"/>
      <c r="DMG2" s="1311"/>
      <c r="DMH2" s="1311"/>
      <c r="DMI2" s="1311"/>
      <c r="DMJ2" s="1311"/>
      <c r="DMK2" s="1311"/>
      <c r="DML2" s="1311"/>
      <c r="DMM2" s="1311"/>
      <c r="DMN2" s="1311"/>
      <c r="DMO2" s="1311"/>
      <c r="DMP2" s="1311"/>
      <c r="DMQ2" s="1311"/>
      <c r="DMR2" s="1311"/>
      <c r="DMS2" s="1311"/>
      <c r="DMT2" s="1311"/>
      <c r="DMU2" s="1311"/>
      <c r="DMV2" s="1311"/>
      <c r="DMW2" s="1311"/>
      <c r="DMX2" s="1311"/>
      <c r="DMY2" s="1311"/>
      <c r="DMZ2" s="1311"/>
      <c r="DNA2" s="1311"/>
      <c r="DNB2" s="1311"/>
      <c r="DNC2" s="1311"/>
      <c r="DND2" s="1311"/>
      <c r="DNE2" s="1311"/>
      <c r="DNF2" s="1311"/>
      <c r="DNG2" s="1311"/>
      <c r="DNH2" s="1311"/>
      <c r="DNI2" s="1311"/>
      <c r="DNJ2" s="1311"/>
      <c r="DNK2" s="1311"/>
      <c r="DNL2" s="1311"/>
      <c r="DNM2" s="1311"/>
      <c r="DNN2" s="1311"/>
      <c r="DNO2" s="1311"/>
      <c r="DNP2" s="1311"/>
      <c r="DNQ2" s="1311"/>
      <c r="DNR2" s="1311"/>
      <c r="DNS2" s="1311"/>
      <c r="DNT2" s="1311"/>
      <c r="DNU2" s="1311"/>
      <c r="DNV2" s="1311"/>
      <c r="DNW2" s="1311"/>
      <c r="DNX2" s="1311"/>
      <c r="DNY2" s="1311"/>
      <c r="DNZ2" s="1311"/>
      <c r="DOA2" s="1311"/>
      <c r="DOB2" s="1311"/>
      <c r="DOC2" s="1311"/>
      <c r="DOD2" s="1311"/>
      <c r="DOE2" s="1311"/>
      <c r="DOF2" s="1311"/>
      <c r="DOG2" s="1311"/>
      <c r="DOH2" s="1311"/>
      <c r="DOI2" s="1311"/>
      <c r="DOJ2" s="1311"/>
      <c r="DOK2" s="1311"/>
      <c r="DOL2" s="1311"/>
      <c r="DOM2" s="1311"/>
      <c r="DON2" s="1311"/>
      <c r="DOO2" s="1311"/>
      <c r="DOP2" s="1311"/>
      <c r="DOQ2" s="1311"/>
      <c r="DOR2" s="1311"/>
      <c r="DOS2" s="1311"/>
      <c r="DOT2" s="1311"/>
      <c r="DOU2" s="1311"/>
      <c r="DOV2" s="1311"/>
      <c r="DOW2" s="1311"/>
      <c r="DOX2" s="1311"/>
      <c r="DOY2" s="1311"/>
      <c r="DOZ2" s="1311"/>
      <c r="DPA2" s="1311"/>
      <c r="DPB2" s="1311"/>
      <c r="DPC2" s="1311"/>
      <c r="DPD2" s="1311"/>
      <c r="DPE2" s="1311"/>
      <c r="DPF2" s="1311"/>
      <c r="DPG2" s="1311"/>
      <c r="DPH2" s="1311"/>
      <c r="DPI2" s="1311"/>
      <c r="DPJ2" s="1311"/>
      <c r="DPK2" s="1311"/>
      <c r="DPL2" s="1311"/>
      <c r="DPM2" s="1311"/>
      <c r="DPN2" s="1311"/>
      <c r="DPO2" s="1311"/>
      <c r="DPP2" s="1311"/>
      <c r="DPQ2" s="1311"/>
      <c r="DPR2" s="1311"/>
      <c r="DPS2" s="1311"/>
      <c r="DPT2" s="1311"/>
      <c r="DPU2" s="1311"/>
      <c r="DPV2" s="1311"/>
      <c r="DPW2" s="1311"/>
      <c r="DPX2" s="1311"/>
      <c r="DPY2" s="1311"/>
      <c r="DPZ2" s="1311"/>
      <c r="DQA2" s="1311"/>
      <c r="DQB2" s="1311"/>
      <c r="DQC2" s="1311"/>
      <c r="DQD2" s="1311"/>
      <c r="DQE2" s="1311"/>
      <c r="DQF2" s="1311"/>
      <c r="DQG2" s="1311"/>
      <c r="DQH2" s="1311"/>
      <c r="DQI2" s="1311"/>
      <c r="DQJ2" s="1311"/>
      <c r="DQK2" s="1311"/>
      <c r="DQL2" s="1311"/>
      <c r="DQM2" s="1311"/>
      <c r="DQN2" s="1311"/>
      <c r="DQO2" s="1311"/>
      <c r="DQP2" s="1311"/>
      <c r="DQQ2" s="1311"/>
      <c r="DQR2" s="1311"/>
      <c r="DQS2" s="1311"/>
      <c r="DQT2" s="1311"/>
      <c r="DQU2" s="1311"/>
      <c r="DQV2" s="1311"/>
      <c r="DQW2" s="1311"/>
      <c r="DQX2" s="1311"/>
      <c r="DQY2" s="1311"/>
      <c r="DQZ2" s="1311"/>
      <c r="DRA2" s="1311"/>
      <c r="DRB2" s="1311"/>
      <c r="DRC2" s="1311"/>
      <c r="DRD2" s="1311"/>
      <c r="DRE2" s="1311"/>
      <c r="DRF2" s="1311"/>
      <c r="DRG2" s="1311"/>
      <c r="DRH2" s="1311"/>
      <c r="DRI2" s="1311"/>
      <c r="DRJ2" s="1311"/>
      <c r="DRK2" s="1311"/>
      <c r="DRL2" s="1311"/>
      <c r="DRM2" s="1311"/>
      <c r="DRN2" s="1311"/>
      <c r="DRO2" s="1311"/>
      <c r="DRP2" s="1311"/>
      <c r="DRQ2" s="1311"/>
      <c r="DRR2" s="1311"/>
      <c r="DRS2" s="1311"/>
      <c r="DRT2" s="1311"/>
      <c r="DRU2" s="1311"/>
      <c r="DRV2" s="1311"/>
      <c r="DRW2" s="1311"/>
      <c r="DRX2" s="1311"/>
      <c r="DRY2" s="1311"/>
      <c r="DRZ2" s="1311"/>
      <c r="DSA2" s="1311"/>
      <c r="DSB2" s="1311"/>
      <c r="DSC2" s="1311"/>
      <c r="DSD2" s="1311"/>
      <c r="DSE2" s="1311"/>
      <c r="DSF2" s="1311"/>
      <c r="DSG2" s="1311"/>
      <c r="DSH2" s="1311"/>
      <c r="DSI2" s="1311"/>
      <c r="DSJ2" s="1311"/>
      <c r="DSK2" s="1311"/>
      <c r="DSL2" s="1311"/>
      <c r="DSM2" s="1311"/>
      <c r="DSN2" s="1311"/>
      <c r="DSO2" s="1311"/>
      <c r="DSP2" s="1311"/>
      <c r="DSQ2" s="1311"/>
      <c r="DSR2" s="1311"/>
      <c r="DSS2" s="1311"/>
      <c r="DST2" s="1311"/>
      <c r="DSU2" s="1311"/>
      <c r="DSV2" s="1311"/>
      <c r="DSW2" s="1311"/>
      <c r="DSX2" s="1311"/>
      <c r="DSY2" s="1311"/>
      <c r="DSZ2" s="1311"/>
      <c r="DTA2" s="1311"/>
      <c r="DTB2" s="1311"/>
      <c r="DTC2" s="1311"/>
      <c r="DTD2" s="1311"/>
      <c r="DTE2" s="1311"/>
      <c r="DTF2" s="1311"/>
      <c r="DTG2" s="1311"/>
      <c r="DTH2" s="1311"/>
      <c r="DTI2" s="1311"/>
      <c r="DTJ2" s="1311"/>
      <c r="DTK2" s="1311"/>
      <c r="DTL2" s="1311"/>
      <c r="DTM2" s="1311"/>
      <c r="DTN2" s="1311"/>
      <c r="DTO2" s="1311"/>
      <c r="DTP2" s="1311"/>
      <c r="DTQ2" s="1311"/>
      <c r="DTR2" s="1311"/>
      <c r="DTS2" s="1311"/>
      <c r="DTT2" s="1311"/>
      <c r="DTU2" s="1311"/>
      <c r="DTV2" s="1311"/>
      <c r="DTW2" s="1311"/>
      <c r="DTX2" s="1311"/>
      <c r="DTY2" s="1311"/>
      <c r="DTZ2" s="1311"/>
      <c r="DUA2" s="1311"/>
      <c r="DUB2" s="1311"/>
      <c r="DUC2" s="1311"/>
      <c r="DUD2" s="1311"/>
      <c r="DUE2" s="1311"/>
      <c r="DUF2" s="1311"/>
      <c r="DUG2" s="1311"/>
      <c r="DUH2" s="1311"/>
      <c r="DUI2" s="1311"/>
      <c r="DUJ2" s="1311"/>
      <c r="DUK2" s="1311"/>
      <c r="DUL2" s="1311"/>
      <c r="DUM2" s="1311"/>
      <c r="DUN2" s="1311"/>
      <c r="DUO2" s="1311"/>
      <c r="DUP2" s="1311"/>
      <c r="DUQ2" s="1311"/>
      <c r="DUR2" s="1311"/>
      <c r="DUS2" s="1311"/>
      <c r="DUT2" s="1311"/>
      <c r="DUU2" s="1311"/>
      <c r="DUV2" s="1311"/>
      <c r="DUW2" s="1311"/>
      <c r="DUX2" s="1311"/>
      <c r="DUY2" s="1311"/>
      <c r="DUZ2" s="1311"/>
      <c r="DVA2" s="1311"/>
      <c r="DVB2" s="1311"/>
      <c r="DVC2" s="1311"/>
      <c r="DVD2" s="1311"/>
      <c r="DVE2" s="1311"/>
      <c r="DVF2" s="1311"/>
      <c r="DVG2" s="1311"/>
      <c r="DVH2" s="1311"/>
      <c r="DVI2" s="1311"/>
      <c r="DVJ2" s="1311"/>
      <c r="DVK2" s="1311"/>
      <c r="DVL2" s="1311"/>
      <c r="DVM2" s="1311"/>
      <c r="DVN2" s="1311"/>
      <c r="DVO2" s="1311"/>
      <c r="DVP2" s="1311"/>
      <c r="DVQ2" s="1311"/>
      <c r="DVR2" s="1311"/>
      <c r="DVS2" s="1311"/>
      <c r="DVT2" s="1311"/>
      <c r="DVU2" s="1311"/>
      <c r="DVV2" s="1311"/>
      <c r="DVW2" s="1311"/>
      <c r="DVX2" s="1311"/>
      <c r="DVY2" s="1311"/>
      <c r="DVZ2" s="1311"/>
      <c r="DWA2" s="1311"/>
      <c r="DWB2" s="1311"/>
      <c r="DWC2" s="1311"/>
      <c r="DWD2" s="1311"/>
      <c r="DWE2" s="1311"/>
      <c r="DWF2" s="1311"/>
      <c r="DWG2" s="1311"/>
      <c r="DWH2" s="1311"/>
      <c r="DWI2" s="1311"/>
      <c r="DWJ2" s="1311"/>
      <c r="DWK2" s="1311"/>
      <c r="DWL2" s="1311"/>
      <c r="DWM2" s="1311"/>
      <c r="DWN2" s="1311"/>
      <c r="DWO2" s="1311"/>
      <c r="DWP2" s="1311"/>
      <c r="DWQ2" s="1311"/>
      <c r="DWR2" s="1311"/>
      <c r="DWS2" s="1311"/>
      <c r="DWT2" s="1311"/>
      <c r="DWU2" s="1311"/>
      <c r="DWV2" s="1311"/>
      <c r="DWW2" s="1311"/>
      <c r="DWX2" s="1311"/>
      <c r="DWY2" s="1311"/>
      <c r="DWZ2" s="1311"/>
      <c r="DXA2" s="1311"/>
      <c r="DXB2" s="1311"/>
      <c r="DXC2" s="1311"/>
      <c r="DXD2" s="1311"/>
      <c r="DXE2" s="1311"/>
      <c r="DXF2" s="1311"/>
      <c r="DXG2" s="1311"/>
      <c r="DXH2" s="1311"/>
      <c r="DXI2" s="1311"/>
      <c r="DXJ2" s="1311"/>
      <c r="DXK2" s="1311"/>
      <c r="DXL2" s="1311"/>
      <c r="DXM2" s="1311"/>
      <c r="DXN2" s="1311"/>
      <c r="DXO2" s="1311"/>
      <c r="DXP2" s="1311"/>
      <c r="DXQ2" s="1311"/>
      <c r="DXR2" s="1311"/>
      <c r="DXS2" s="1311"/>
      <c r="DXT2" s="1311"/>
      <c r="DXU2" s="1311"/>
      <c r="DXV2" s="1311"/>
      <c r="DXW2" s="1311"/>
      <c r="DXX2" s="1311"/>
      <c r="DXY2" s="1311"/>
      <c r="DXZ2" s="1311"/>
      <c r="DYA2" s="1311"/>
      <c r="DYB2" s="1311"/>
      <c r="DYC2" s="1311"/>
      <c r="DYD2" s="1311"/>
      <c r="DYE2" s="1311"/>
      <c r="DYF2" s="1311"/>
      <c r="DYG2" s="1311"/>
      <c r="DYH2" s="1311"/>
      <c r="DYI2" s="1311"/>
      <c r="DYJ2" s="1311"/>
      <c r="DYK2" s="1311"/>
      <c r="DYL2" s="1311"/>
      <c r="DYM2" s="1311"/>
      <c r="DYN2" s="1311"/>
      <c r="DYO2" s="1311"/>
      <c r="DYP2" s="1311"/>
      <c r="DYQ2" s="1311"/>
      <c r="DYR2" s="1311"/>
      <c r="DYS2" s="1311"/>
      <c r="DYT2" s="1311"/>
      <c r="DYU2" s="1311"/>
      <c r="DYV2" s="1311"/>
      <c r="DYW2" s="1311"/>
      <c r="DYX2" s="1311"/>
      <c r="DYY2" s="1311"/>
      <c r="DYZ2" s="1311"/>
      <c r="DZA2" s="1311"/>
      <c r="DZB2" s="1311"/>
      <c r="DZC2" s="1311"/>
      <c r="DZD2" s="1311"/>
      <c r="DZE2" s="1311"/>
      <c r="DZF2" s="1311"/>
      <c r="DZG2" s="1311"/>
      <c r="DZH2" s="1311"/>
      <c r="DZI2" s="1311"/>
      <c r="DZJ2" s="1311"/>
      <c r="DZK2" s="1311"/>
      <c r="DZL2" s="1311"/>
      <c r="DZM2" s="1311"/>
      <c r="DZN2" s="1311"/>
      <c r="DZO2" s="1311"/>
      <c r="DZP2" s="1311"/>
      <c r="DZQ2" s="1311"/>
      <c r="DZR2" s="1311"/>
      <c r="DZS2" s="1311"/>
      <c r="DZT2" s="1311"/>
      <c r="DZU2" s="1311"/>
      <c r="DZV2" s="1311"/>
      <c r="DZW2" s="1311"/>
      <c r="DZX2" s="1311"/>
      <c r="DZY2" s="1311"/>
      <c r="DZZ2" s="1311"/>
      <c r="EAA2" s="1311"/>
      <c r="EAB2" s="1311"/>
      <c r="EAC2" s="1311"/>
      <c r="EAD2" s="1311"/>
      <c r="EAE2" s="1311"/>
      <c r="EAF2" s="1311"/>
      <c r="EAG2" s="1311"/>
      <c r="EAH2" s="1311"/>
      <c r="EAI2" s="1311"/>
      <c r="EAJ2" s="1311"/>
      <c r="EAK2" s="1311"/>
      <c r="EAL2" s="1311"/>
      <c r="EAM2" s="1311"/>
      <c r="EAN2" s="1311"/>
      <c r="EAO2" s="1311"/>
      <c r="EAP2" s="1311"/>
      <c r="EAQ2" s="1311"/>
      <c r="EAR2" s="1311"/>
      <c r="EAS2" s="1311"/>
      <c r="EAT2" s="1311"/>
      <c r="EAU2" s="1311"/>
      <c r="EAV2" s="1311"/>
      <c r="EAW2" s="1311"/>
      <c r="EAX2" s="1311"/>
      <c r="EAY2" s="1311"/>
      <c r="EAZ2" s="1311"/>
      <c r="EBA2" s="1311"/>
      <c r="EBB2" s="1311"/>
      <c r="EBC2" s="1311"/>
      <c r="EBD2" s="1311"/>
      <c r="EBE2" s="1311"/>
      <c r="EBF2" s="1311"/>
      <c r="EBG2" s="1311"/>
      <c r="EBH2" s="1311"/>
      <c r="EBI2" s="1311"/>
      <c r="EBJ2" s="1311"/>
      <c r="EBK2" s="1311"/>
      <c r="EBL2" s="1311"/>
      <c r="EBM2" s="1311"/>
      <c r="EBN2" s="1311"/>
      <c r="EBO2" s="1311"/>
      <c r="EBP2" s="1311"/>
      <c r="EBQ2" s="1311"/>
      <c r="EBR2" s="1311"/>
      <c r="EBS2" s="1311"/>
      <c r="EBT2" s="1311"/>
      <c r="EBU2" s="1311"/>
      <c r="EBV2" s="1311"/>
      <c r="EBW2" s="1311"/>
      <c r="EBX2" s="1311"/>
      <c r="EBY2" s="1311"/>
      <c r="EBZ2" s="1311"/>
      <c r="ECA2" s="1311"/>
      <c r="ECB2" s="1311"/>
      <c r="ECC2" s="1311"/>
      <c r="ECD2" s="1311"/>
      <c r="ECE2" s="1311"/>
      <c r="ECF2" s="1311"/>
      <c r="ECG2" s="1311"/>
      <c r="ECH2" s="1311"/>
      <c r="ECI2" s="1311"/>
      <c r="ECJ2" s="1311"/>
      <c r="ECK2" s="1311"/>
      <c r="ECL2" s="1311"/>
      <c r="ECM2" s="1311"/>
      <c r="ECN2" s="1311"/>
      <c r="ECO2" s="1311"/>
      <c r="ECP2" s="1311"/>
      <c r="ECQ2" s="1311"/>
      <c r="ECR2" s="1311"/>
      <c r="ECS2" s="1311"/>
      <c r="ECT2" s="1311"/>
      <c r="ECU2" s="1311"/>
      <c r="ECV2" s="1311"/>
      <c r="ECW2" s="1311"/>
      <c r="ECX2" s="1311"/>
      <c r="ECY2" s="1311"/>
      <c r="ECZ2" s="1311"/>
      <c r="EDA2" s="1311"/>
      <c r="EDB2" s="1311"/>
      <c r="EDC2" s="1311"/>
      <c r="EDD2" s="1311"/>
      <c r="EDE2" s="1311"/>
      <c r="EDF2" s="1311"/>
      <c r="EDG2" s="1311"/>
      <c r="EDH2" s="1311"/>
      <c r="EDI2" s="1311"/>
      <c r="EDJ2" s="1311"/>
      <c r="EDK2" s="1311"/>
      <c r="EDL2" s="1311"/>
      <c r="EDM2" s="1311"/>
      <c r="EDN2" s="1311"/>
      <c r="EDO2" s="1311"/>
      <c r="EDP2" s="1311"/>
      <c r="EDQ2" s="1311"/>
      <c r="EDR2" s="1311"/>
      <c r="EDS2" s="1311"/>
      <c r="EDT2" s="1311"/>
      <c r="EDU2" s="1311"/>
      <c r="EDV2" s="1311"/>
      <c r="EDW2" s="1311"/>
      <c r="EDX2" s="1311"/>
      <c r="EDY2" s="1311"/>
      <c r="EDZ2" s="1311"/>
      <c r="EEA2" s="1311"/>
      <c r="EEB2" s="1311"/>
      <c r="EEC2" s="1311"/>
      <c r="EED2" s="1311"/>
      <c r="EEE2" s="1311"/>
      <c r="EEF2" s="1311"/>
      <c r="EEG2" s="1311"/>
      <c r="EEH2" s="1311"/>
      <c r="EEI2" s="1311"/>
      <c r="EEJ2" s="1311"/>
      <c r="EEK2" s="1311"/>
      <c r="EEL2" s="1311"/>
      <c r="EEM2" s="1311"/>
      <c r="EEN2" s="1311"/>
      <c r="EEO2" s="1311"/>
      <c r="EEP2" s="1311"/>
      <c r="EEQ2" s="1311"/>
      <c r="EER2" s="1311"/>
      <c r="EES2" s="1311"/>
      <c r="EET2" s="1311"/>
      <c r="EEU2" s="1311"/>
      <c r="EEV2" s="1311"/>
      <c r="EEW2" s="1311"/>
      <c r="EEX2" s="1311"/>
      <c r="EEY2" s="1311"/>
      <c r="EEZ2" s="1311"/>
      <c r="EFA2" s="1311"/>
      <c r="EFB2" s="1311"/>
      <c r="EFC2" s="1311"/>
      <c r="EFD2" s="1311"/>
      <c r="EFE2" s="1311"/>
      <c r="EFF2" s="1311"/>
      <c r="EFG2" s="1311"/>
      <c r="EFH2" s="1311"/>
      <c r="EFI2" s="1311"/>
      <c r="EFJ2" s="1311"/>
      <c r="EFK2" s="1311"/>
      <c r="EFL2" s="1311"/>
      <c r="EFM2" s="1311"/>
      <c r="EFN2" s="1311"/>
      <c r="EFO2" s="1311"/>
      <c r="EFP2" s="1311"/>
      <c r="EFQ2" s="1311"/>
      <c r="EFR2" s="1311"/>
      <c r="EFS2" s="1311"/>
      <c r="EFT2" s="1311"/>
      <c r="EFU2" s="1311"/>
      <c r="EFV2" s="1311"/>
      <c r="EFW2" s="1311"/>
      <c r="EFX2" s="1311"/>
      <c r="EFY2" s="1311"/>
      <c r="EFZ2" s="1311"/>
      <c r="EGA2" s="1311"/>
      <c r="EGB2" s="1311"/>
      <c r="EGC2" s="1311"/>
      <c r="EGD2" s="1311"/>
      <c r="EGE2" s="1311"/>
      <c r="EGF2" s="1311"/>
      <c r="EGG2" s="1311"/>
      <c r="EGH2" s="1311"/>
      <c r="EGI2" s="1311"/>
      <c r="EGJ2" s="1311"/>
      <c r="EGK2" s="1311"/>
      <c r="EGL2" s="1311"/>
      <c r="EGM2" s="1311"/>
      <c r="EGN2" s="1311"/>
      <c r="EGO2" s="1311"/>
      <c r="EGP2" s="1311"/>
      <c r="EGQ2" s="1311"/>
      <c r="EGR2" s="1311"/>
      <c r="EGS2" s="1311"/>
      <c r="EGT2" s="1311"/>
      <c r="EGU2" s="1311"/>
      <c r="EGV2" s="1311"/>
      <c r="EGW2" s="1311"/>
      <c r="EGX2" s="1311"/>
      <c r="EGY2" s="1311"/>
      <c r="EGZ2" s="1311"/>
      <c r="EHA2" s="1311"/>
      <c r="EHB2" s="1311"/>
      <c r="EHC2" s="1311"/>
      <c r="EHD2" s="1311"/>
      <c r="EHE2" s="1311"/>
      <c r="EHF2" s="1311"/>
      <c r="EHG2" s="1311"/>
      <c r="EHH2" s="1311"/>
      <c r="EHI2" s="1311"/>
      <c r="EHJ2" s="1311"/>
      <c r="EHK2" s="1311"/>
      <c r="EHL2" s="1311"/>
      <c r="EHM2" s="1311"/>
      <c r="EHN2" s="1311"/>
      <c r="EHO2" s="1311"/>
      <c r="EHP2" s="1311"/>
      <c r="EHQ2" s="1311"/>
      <c r="EHR2" s="1311"/>
      <c r="EHS2" s="1311"/>
      <c r="EHT2" s="1311"/>
      <c r="EHU2" s="1311"/>
      <c r="EHV2" s="1311"/>
      <c r="EHW2" s="1311"/>
      <c r="EHX2" s="1311"/>
      <c r="EHY2" s="1311"/>
      <c r="EHZ2" s="1311"/>
      <c r="EIA2" s="1311"/>
      <c r="EIB2" s="1311"/>
      <c r="EIC2" s="1311"/>
      <c r="EID2" s="1311"/>
      <c r="EIE2" s="1311"/>
      <c r="EIF2" s="1311"/>
      <c r="EIG2" s="1311"/>
      <c r="EIH2" s="1311"/>
      <c r="EII2" s="1311"/>
      <c r="EIJ2" s="1311"/>
      <c r="EIK2" s="1311"/>
      <c r="EIL2" s="1311"/>
      <c r="EIM2" s="1311"/>
      <c r="EIN2" s="1311"/>
      <c r="EIO2" s="1311"/>
      <c r="EIP2" s="1311"/>
      <c r="EIQ2" s="1311"/>
      <c r="EIR2" s="1311"/>
      <c r="EIS2" s="1311"/>
      <c r="EIT2" s="1311"/>
      <c r="EIU2" s="1311"/>
      <c r="EIV2" s="1311"/>
      <c r="EIW2" s="1311"/>
      <c r="EIX2" s="1311"/>
      <c r="EIY2" s="1311"/>
      <c r="EIZ2" s="1311"/>
      <c r="EJA2" s="1311"/>
      <c r="EJB2" s="1311"/>
      <c r="EJC2" s="1311"/>
      <c r="EJD2" s="1311"/>
      <c r="EJE2" s="1311"/>
      <c r="EJF2" s="1311"/>
      <c r="EJG2" s="1311"/>
      <c r="EJH2" s="1311"/>
      <c r="EJI2" s="1311"/>
      <c r="EJJ2" s="1311"/>
      <c r="EJK2" s="1311"/>
      <c r="EJL2" s="1311"/>
      <c r="EJM2" s="1311"/>
      <c r="EJN2" s="1311"/>
      <c r="EJO2" s="1311"/>
      <c r="EJP2" s="1311"/>
      <c r="EJQ2" s="1311"/>
      <c r="EJR2" s="1311"/>
      <c r="EJS2" s="1311"/>
      <c r="EJT2" s="1311"/>
      <c r="EJU2" s="1311"/>
      <c r="EJV2" s="1311"/>
      <c r="EJW2" s="1311"/>
      <c r="EJX2" s="1311"/>
      <c r="EJY2" s="1311"/>
      <c r="EJZ2" s="1311"/>
      <c r="EKA2" s="1311"/>
      <c r="EKB2" s="1311"/>
      <c r="EKC2" s="1311"/>
      <c r="EKD2" s="1311"/>
      <c r="EKE2" s="1311"/>
      <c r="EKF2" s="1311"/>
      <c r="EKG2" s="1311"/>
      <c r="EKH2" s="1311"/>
      <c r="EKI2" s="1311"/>
      <c r="EKJ2" s="1311"/>
      <c r="EKK2" s="1311"/>
      <c r="EKL2" s="1311"/>
      <c r="EKM2" s="1311"/>
      <c r="EKN2" s="1311"/>
      <c r="EKO2" s="1311"/>
      <c r="EKP2" s="1311"/>
      <c r="EKQ2" s="1311"/>
      <c r="EKR2" s="1311"/>
      <c r="EKS2" s="1311"/>
      <c r="EKT2" s="1311"/>
      <c r="EKU2" s="1311"/>
      <c r="EKV2" s="1311"/>
      <c r="EKW2" s="1311"/>
      <c r="EKX2" s="1311"/>
      <c r="EKY2" s="1311"/>
      <c r="EKZ2" s="1311"/>
      <c r="ELA2" s="1311"/>
      <c r="ELB2" s="1311"/>
      <c r="ELC2" s="1311"/>
      <c r="ELD2" s="1311"/>
      <c r="ELE2" s="1311"/>
      <c r="ELF2" s="1311"/>
      <c r="ELG2" s="1311"/>
      <c r="ELH2" s="1311"/>
      <c r="ELI2" s="1311"/>
      <c r="ELJ2" s="1311"/>
      <c r="ELK2" s="1311"/>
      <c r="ELL2" s="1311"/>
      <c r="ELM2" s="1311"/>
      <c r="ELN2" s="1311"/>
      <c r="ELO2" s="1311"/>
      <c r="ELP2" s="1311"/>
      <c r="ELQ2" s="1311"/>
      <c r="ELR2" s="1311"/>
      <c r="ELS2" s="1311"/>
      <c r="ELT2" s="1311"/>
      <c r="ELU2" s="1311"/>
      <c r="ELV2" s="1311"/>
      <c r="ELW2" s="1311"/>
      <c r="ELX2" s="1311"/>
      <c r="ELY2" s="1311"/>
      <c r="ELZ2" s="1311"/>
      <c r="EMA2" s="1311"/>
      <c r="EMB2" s="1311"/>
      <c r="EMC2" s="1311"/>
      <c r="EMD2" s="1311"/>
      <c r="EME2" s="1311"/>
      <c r="EMF2" s="1311"/>
      <c r="EMG2" s="1311"/>
      <c r="EMH2" s="1311"/>
      <c r="EMI2" s="1311"/>
      <c r="EMJ2" s="1311"/>
      <c r="EMK2" s="1311"/>
      <c r="EML2" s="1311"/>
      <c r="EMM2" s="1311"/>
      <c r="EMN2" s="1311"/>
      <c r="EMO2" s="1311"/>
      <c r="EMP2" s="1311"/>
      <c r="EMQ2" s="1311"/>
      <c r="EMR2" s="1311"/>
      <c r="EMS2" s="1311"/>
      <c r="EMT2" s="1311"/>
      <c r="EMU2" s="1311"/>
      <c r="EMV2" s="1311"/>
      <c r="EMW2" s="1311"/>
      <c r="EMX2" s="1311"/>
      <c r="EMY2" s="1311"/>
      <c r="EMZ2" s="1311"/>
      <c r="ENA2" s="1311"/>
      <c r="ENB2" s="1311"/>
      <c r="ENC2" s="1311"/>
      <c r="END2" s="1311"/>
      <c r="ENE2" s="1311"/>
      <c r="ENF2" s="1311"/>
      <c r="ENG2" s="1311"/>
      <c r="ENH2" s="1311"/>
      <c r="ENI2" s="1311"/>
      <c r="ENJ2" s="1311"/>
      <c r="ENK2" s="1311"/>
      <c r="ENL2" s="1311"/>
      <c r="ENM2" s="1311"/>
      <c r="ENN2" s="1311"/>
      <c r="ENO2" s="1311"/>
      <c r="ENP2" s="1311"/>
      <c r="ENQ2" s="1311"/>
      <c r="ENR2" s="1311"/>
      <c r="ENS2" s="1311"/>
      <c r="ENT2" s="1311"/>
      <c r="ENU2" s="1311"/>
      <c r="ENV2" s="1311"/>
      <c r="ENW2" s="1311"/>
      <c r="ENX2" s="1311"/>
      <c r="ENY2" s="1311"/>
      <c r="ENZ2" s="1311"/>
      <c r="EOA2" s="1311"/>
      <c r="EOB2" s="1311"/>
      <c r="EOC2" s="1311"/>
      <c r="EOD2" s="1311"/>
      <c r="EOE2" s="1311"/>
      <c r="EOF2" s="1311"/>
      <c r="EOG2" s="1311"/>
      <c r="EOH2" s="1311"/>
      <c r="EOI2" s="1311"/>
      <c r="EOJ2" s="1311"/>
      <c r="EOK2" s="1311"/>
      <c r="EOL2" s="1311"/>
      <c r="EOM2" s="1311"/>
      <c r="EON2" s="1311"/>
      <c r="EOO2" s="1311"/>
      <c r="EOP2" s="1311"/>
      <c r="EOQ2" s="1311"/>
      <c r="EOR2" s="1311"/>
      <c r="EOS2" s="1311"/>
      <c r="EOT2" s="1311"/>
      <c r="EOU2" s="1311"/>
      <c r="EOV2" s="1311"/>
      <c r="EOW2" s="1311"/>
      <c r="EOX2" s="1311"/>
      <c r="EOY2" s="1311"/>
      <c r="EOZ2" s="1311"/>
      <c r="EPA2" s="1311"/>
      <c r="EPB2" s="1311"/>
      <c r="EPC2" s="1311"/>
      <c r="EPD2" s="1311"/>
      <c r="EPE2" s="1311"/>
      <c r="EPF2" s="1311"/>
      <c r="EPG2" s="1311"/>
      <c r="EPH2" s="1311"/>
      <c r="EPI2" s="1311"/>
      <c r="EPJ2" s="1311"/>
      <c r="EPK2" s="1311"/>
      <c r="EPL2" s="1311"/>
      <c r="EPM2" s="1311"/>
      <c r="EPN2" s="1311"/>
      <c r="EPO2" s="1311"/>
      <c r="EPP2" s="1311"/>
      <c r="EPQ2" s="1311"/>
      <c r="EPR2" s="1311"/>
      <c r="EPS2" s="1311"/>
      <c r="EPT2" s="1311"/>
      <c r="EPU2" s="1311"/>
      <c r="EPV2" s="1311"/>
      <c r="EPW2" s="1311"/>
      <c r="EPX2" s="1311"/>
      <c r="EPY2" s="1311"/>
      <c r="EPZ2" s="1311"/>
      <c r="EQA2" s="1311"/>
      <c r="EQB2" s="1311"/>
      <c r="EQC2" s="1311"/>
      <c r="EQD2" s="1311"/>
      <c r="EQE2" s="1311"/>
      <c r="EQF2" s="1311"/>
      <c r="EQG2" s="1311"/>
      <c r="EQH2" s="1311"/>
      <c r="EQI2" s="1311"/>
      <c r="EQJ2" s="1311"/>
      <c r="EQK2" s="1311"/>
      <c r="EQL2" s="1311"/>
      <c r="EQM2" s="1311"/>
      <c r="EQN2" s="1311"/>
      <c r="EQO2" s="1311"/>
      <c r="EQP2" s="1311"/>
      <c r="EQQ2" s="1311"/>
      <c r="EQR2" s="1311"/>
      <c r="EQS2" s="1311"/>
      <c r="EQT2" s="1311"/>
      <c r="EQU2" s="1311"/>
      <c r="EQV2" s="1311"/>
      <c r="EQW2" s="1311"/>
      <c r="EQX2" s="1311"/>
      <c r="EQY2" s="1311"/>
      <c r="EQZ2" s="1311"/>
      <c r="ERA2" s="1311"/>
      <c r="ERB2" s="1311"/>
      <c r="ERC2" s="1311"/>
      <c r="ERD2" s="1311"/>
      <c r="ERE2" s="1311"/>
      <c r="ERF2" s="1311"/>
      <c r="ERG2" s="1311"/>
      <c r="ERH2" s="1311"/>
      <c r="ERI2" s="1311"/>
      <c r="ERJ2" s="1311"/>
      <c r="ERK2" s="1311"/>
      <c r="ERL2" s="1311"/>
      <c r="ERM2" s="1311"/>
      <c r="ERN2" s="1311"/>
      <c r="ERO2" s="1311"/>
      <c r="ERP2" s="1311"/>
      <c r="ERQ2" s="1311"/>
      <c r="ERR2" s="1311"/>
      <c r="ERS2" s="1311"/>
      <c r="ERT2" s="1311"/>
      <c r="ERU2" s="1311"/>
      <c r="ERV2" s="1311"/>
      <c r="ERW2" s="1311"/>
      <c r="ERX2" s="1311"/>
      <c r="ERY2" s="1311"/>
      <c r="ERZ2" s="1311"/>
      <c r="ESA2" s="1311"/>
      <c r="ESB2" s="1311"/>
      <c r="ESC2" s="1311"/>
      <c r="ESD2" s="1311"/>
      <c r="ESE2" s="1311"/>
      <c r="ESF2" s="1311"/>
      <c r="ESG2" s="1311"/>
      <c r="ESH2" s="1311"/>
      <c r="ESI2" s="1311"/>
      <c r="ESJ2" s="1311"/>
      <c r="ESK2" s="1311"/>
      <c r="ESL2" s="1311"/>
      <c r="ESM2" s="1311"/>
      <c r="ESN2" s="1311"/>
      <c r="ESO2" s="1311"/>
      <c r="ESP2" s="1311"/>
      <c r="ESQ2" s="1311"/>
      <c r="ESR2" s="1311"/>
      <c r="ESS2" s="1311"/>
      <c r="EST2" s="1311"/>
      <c r="ESU2" s="1311"/>
      <c r="ESV2" s="1311"/>
      <c r="ESW2" s="1311"/>
      <c r="ESX2" s="1311"/>
      <c r="ESY2" s="1311"/>
      <c r="ESZ2" s="1311"/>
      <c r="ETA2" s="1311"/>
      <c r="ETB2" s="1311"/>
      <c r="ETC2" s="1311"/>
      <c r="ETD2" s="1311"/>
      <c r="ETE2" s="1311"/>
      <c r="ETF2" s="1311"/>
      <c r="ETG2" s="1311"/>
      <c r="ETH2" s="1311"/>
      <c r="ETI2" s="1311"/>
      <c r="ETJ2" s="1311"/>
      <c r="ETK2" s="1311"/>
      <c r="ETL2" s="1311"/>
      <c r="ETM2" s="1311"/>
      <c r="ETN2" s="1311"/>
      <c r="ETO2" s="1311"/>
      <c r="ETP2" s="1311"/>
      <c r="ETQ2" s="1311"/>
      <c r="ETR2" s="1311"/>
      <c r="ETS2" s="1311"/>
      <c r="ETT2" s="1311"/>
      <c r="ETU2" s="1311"/>
      <c r="ETV2" s="1311"/>
      <c r="ETW2" s="1311"/>
      <c r="ETX2" s="1311"/>
      <c r="ETY2" s="1311"/>
      <c r="ETZ2" s="1311"/>
      <c r="EUA2" s="1311"/>
      <c r="EUB2" s="1311"/>
      <c r="EUC2" s="1311"/>
      <c r="EUD2" s="1311"/>
      <c r="EUE2" s="1311"/>
      <c r="EUF2" s="1311"/>
      <c r="EUG2" s="1311"/>
      <c r="EUH2" s="1311"/>
      <c r="EUI2" s="1311"/>
      <c r="EUJ2" s="1311"/>
      <c r="EUK2" s="1311"/>
      <c r="EUL2" s="1311"/>
      <c r="EUM2" s="1311"/>
      <c r="EUN2" s="1311"/>
      <c r="EUO2" s="1311"/>
      <c r="EUP2" s="1311"/>
      <c r="EUQ2" s="1311"/>
      <c r="EUR2" s="1311"/>
      <c r="EUS2" s="1311"/>
      <c r="EUT2" s="1311"/>
      <c r="EUU2" s="1311"/>
      <c r="EUV2" s="1311"/>
      <c r="EUW2" s="1311"/>
      <c r="EUX2" s="1311"/>
      <c r="EUY2" s="1311"/>
      <c r="EUZ2" s="1311"/>
      <c r="EVA2" s="1311"/>
      <c r="EVB2" s="1311"/>
      <c r="EVC2" s="1311"/>
      <c r="EVD2" s="1311"/>
      <c r="EVE2" s="1311"/>
      <c r="EVF2" s="1311"/>
      <c r="EVG2" s="1311"/>
      <c r="EVH2" s="1311"/>
      <c r="EVI2" s="1311"/>
      <c r="EVJ2" s="1311"/>
      <c r="EVK2" s="1311"/>
      <c r="EVL2" s="1311"/>
      <c r="EVM2" s="1311"/>
      <c r="EVN2" s="1311"/>
      <c r="EVO2" s="1311"/>
      <c r="EVP2" s="1311"/>
      <c r="EVQ2" s="1311"/>
      <c r="EVR2" s="1311"/>
      <c r="EVS2" s="1311"/>
      <c r="EVT2" s="1311"/>
      <c r="EVU2" s="1311"/>
      <c r="EVV2" s="1311"/>
      <c r="EVW2" s="1311"/>
      <c r="EVX2" s="1311"/>
      <c r="EVY2" s="1311"/>
      <c r="EVZ2" s="1311"/>
      <c r="EWA2" s="1311"/>
      <c r="EWB2" s="1311"/>
      <c r="EWC2" s="1311"/>
      <c r="EWD2" s="1311"/>
      <c r="EWE2" s="1311"/>
      <c r="EWF2" s="1311"/>
      <c r="EWG2" s="1311"/>
      <c r="EWH2" s="1311"/>
      <c r="EWI2" s="1311"/>
      <c r="EWJ2" s="1311"/>
      <c r="EWK2" s="1311"/>
      <c r="EWL2" s="1311"/>
      <c r="EWM2" s="1311"/>
      <c r="EWN2" s="1311"/>
      <c r="EWO2" s="1311"/>
      <c r="EWP2" s="1311"/>
      <c r="EWQ2" s="1311"/>
      <c r="EWR2" s="1311"/>
      <c r="EWS2" s="1311"/>
      <c r="EWT2" s="1311"/>
      <c r="EWU2" s="1311"/>
      <c r="EWV2" s="1311"/>
      <c r="EWW2" s="1311"/>
      <c r="EWX2" s="1311"/>
      <c r="EWY2" s="1311"/>
      <c r="EWZ2" s="1311"/>
      <c r="EXA2" s="1311"/>
      <c r="EXB2" s="1311"/>
      <c r="EXC2" s="1311"/>
      <c r="EXD2" s="1311"/>
      <c r="EXE2" s="1311"/>
      <c r="EXF2" s="1311"/>
      <c r="EXG2" s="1311"/>
      <c r="EXH2" s="1311"/>
      <c r="EXI2" s="1311"/>
      <c r="EXJ2" s="1311"/>
      <c r="EXK2" s="1311"/>
      <c r="EXL2" s="1311"/>
      <c r="EXM2" s="1311"/>
      <c r="EXN2" s="1311"/>
      <c r="EXO2" s="1311"/>
      <c r="EXP2" s="1311"/>
      <c r="EXQ2" s="1311"/>
      <c r="EXR2" s="1311"/>
      <c r="EXS2" s="1311"/>
      <c r="EXT2" s="1311"/>
      <c r="EXU2" s="1311"/>
      <c r="EXV2" s="1311"/>
      <c r="EXW2" s="1311"/>
      <c r="EXX2" s="1311"/>
      <c r="EXY2" s="1311"/>
      <c r="EXZ2" s="1311"/>
      <c r="EYA2" s="1311"/>
      <c r="EYB2" s="1311"/>
      <c r="EYC2" s="1311"/>
      <c r="EYD2" s="1311"/>
      <c r="EYE2" s="1311"/>
      <c r="EYF2" s="1311"/>
      <c r="EYG2" s="1311"/>
      <c r="EYH2" s="1311"/>
      <c r="EYI2" s="1311"/>
      <c r="EYJ2" s="1311"/>
      <c r="EYK2" s="1311"/>
      <c r="EYL2" s="1311"/>
      <c r="EYM2" s="1311"/>
      <c r="EYN2" s="1311"/>
      <c r="EYO2" s="1311"/>
      <c r="EYP2" s="1311"/>
      <c r="EYQ2" s="1311"/>
      <c r="EYR2" s="1311"/>
      <c r="EYS2" s="1311"/>
      <c r="EYT2" s="1311"/>
      <c r="EYU2" s="1311"/>
      <c r="EYV2" s="1311"/>
      <c r="EYW2" s="1311"/>
      <c r="EYX2" s="1311"/>
      <c r="EYY2" s="1311"/>
      <c r="EYZ2" s="1311"/>
      <c r="EZA2" s="1311"/>
      <c r="EZB2" s="1311"/>
      <c r="EZC2" s="1311"/>
      <c r="EZD2" s="1311"/>
      <c r="EZE2" s="1311"/>
      <c r="EZF2" s="1311"/>
      <c r="EZG2" s="1311"/>
      <c r="EZH2" s="1311"/>
      <c r="EZI2" s="1311"/>
      <c r="EZJ2" s="1311"/>
      <c r="EZK2" s="1311"/>
      <c r="EZL2" s="1311"/>
      <c r="EZM2" s="1311"/>
      <c r="EZN2" s="1311"/>
      <c r="EZO2" s="1311"/>
      <c r="EZP2" s="1311"/>
      <c r="EZQ2" s="1311"/>
      <c r="EZR2" s="1311"/>
      <c r="EZS2" s="1311"/>
      <c r="EZT2" s="1311"/>
      <c r="EZU2" s="1311"/>
      <c r="EZV2" s="1311"/>
      <c r="EZW2" s="1311"/>
      <c r="EZX2" s="1311"/>
      <c r="EZY2" s="1311"/>
      <c r="EZZ2" s="1311"/>
      <c r="FAA2" s="1311"/>
      <c r="FAB2" s="1311"/>
      <c r="FAC2" s="1311"/>
      <c r="FAD2" s="1311"/>
      <c r="FAE2" s="1311"/>
      <c r="FAF2" s="1311"/>
      <c r="FAG2" s="1311"/>
      <c r="FAH2" s="1311"/>
      <c r="FAI2" s="1311"/>
      <c r="FAJ2" s="1311"/>
      <c r="FAK2" s="1311"/>
      <c r="FAL2" s="1311"/>
      <c r="FAM2" s="1311"/>
      <c r="FAN2" s="1311"/>
      <c r="FAO2" s="1311"/>
      <c r="FAP2" s="1311"/>
      <c r="FAQ2" s="1311"/>
      <c r="FAR2" s="1311"/>
      <c r="FAS2" s="1311"/>
      <c r="FAT2" s="1311"/>
      <c r="FAU2" s="1311"/>
      <c r="FAV2" s="1311"/>
      <c r="FAW2" s="1311"/>
      <c r="FAX2" s="1311"/>
      <c r="FAY2" s="1311"/>
      <c r="FAZ2" s="1311"/>
      <c r="FBA2" s="1311"/>
      <c r="FBB2" s="1311"/>
      <c r="FBC2" s="1311"/>
      <c r="FBD2" s="1311"/>
      <c r="FBE2" s="1311"/>
      <c r="FBF2" s="1311"/>
      <c r="FBG2" s="1311"/>
      <c r="FBH2" s="1311"/>
      <c r="FBI2" s="1311"/>
      <c r="FBJ2" s="1311"/>
      <c r="FBK2" s="1311"/>
      <c r="FBL2" s="1311"/>
      <c r="FBM2" s="1311"/>
      <c r="FBN2" s="1311"/>
      <c r="FBO2" s="1311"/>
      <c r="FBP2" s="1311"/>
      <c r="FBQ2" s="1311"/>
      <c r="FBR2" s="1311"/>
      <c r="FBS2" s="1311"/>
      <c r="FBT2" s="1311"/>
      <c r="FBU2" s="1311"/>
      <c r="FBV2" s="1311"/>
      <c r="FBW2" s="1311"/>
      <c r="FBX2" s="1311"/>
      <c r="FBY2" s="1311"/>
      <c r="FBZ2" s="1311"/>
      <c r="FCA2" s="1311"/>
      <c r="FCB2" s="1311"/>
      <c r="FCC2" s="1311"/>
      <c r="FCD2" s="1311"/>
      <c r="FCE2" s="1311"/>
      <c r="FCF2" s="1311"/>
      <c r="FCG2" s="1311"/>
      <c r="FCH2" s="1311"/>
      <c r="FCI2" s="1311"/>
      <c r="FCJ2" s="1311"/>
      <c r="FCK2" s="1311"/>
      <c r="FCL2" s="1311"/>
      <c r="FCM2" s="1311"/>
      <c r="FCN2" s="1311"/>
      <c r="FCO2" s="1311"/>
      <c r="FCP2" s="1311"/>
      <c r="FCQ2" s="1311"/>
      <c r="FCR2" s="1311"/>
      <c r="FCS2" s="1311"/>
      <c r="FCT2" s="1311"/>
      <c r="FCU2" s="1311"/>
      <c r="FCV2" s="1311"/>
      <c r="FCW2" s="1311"/>
      <c r="FCX2" s="1311"/>
      <c r="FCY2" s="1311"/>
      <c r="FCZ2" s="1311"/>
      <c r="FDA2" s="1311"/>
      <c r="FDB2" s="1311"/>
      <c r="FDC2" s="1311"/>
      <c r="FDD2" s="1311"/>
      <c r="FDE2" s="1311"/>
      <c r="FDF2" s="1311"/>
      <c r="FDG2" s="1311"/>
      <c r="FDH2" s="1311"/>
      <c r="FDI2" s="1311"/>
      <c r="FDJ2" s="1311"/>
      <c r="FDK2" s="1311"/>
      <c r="FDL2" s="1311"/>
      <c r="FDM2" s="1311"/>
      <c r="FDN2" s="1311"/>
      <c r="FDO2" s="1311"/>
      <c r="FDP2" s="1311"/>
      <c r="FDQ2" s="1311"/>
      <c r="FDR2" s="1311"/>
      <c r="FDS2" s="1311"/>
      <c r="FDT2" s="1311"/>
      <c r="FDU2" s="1311"/>
      <c r="FDV2" s="1311"/>
      <c r="FDW2" s="1311"/>
      <c r="FDX2" s="1311"/>
      <c r="FDY2" s="1311"/>
      <c r="FDZ2" s="1311"/>
      <c r="FEA2" s="1311"/>
      <c r="FEB2" s="1311"/>
      <c r="FEC2" s="1311"/>
      <c r="FED2" s="1311"/>
      <c r="FEE2" s="1311"/>
      <c r="FEF2" s="1311"/>
      <c r="FEG2" s="1311"/>
      <c r="FEH2" s="1311"/>
      <c r="FEI2" s="1311"/>
      <c r="FEJ2" s="1311"/>
      <c r="FEK2" s="1311"/>
      <c r="FEL2" s="1311"/>
      <c r="FEM2" s="1311"/>
      <c r="FEN2" s="1311"/>
      <c r="FEO2" s="1311"/>
      <c r="FEP2" s="1311"/>
      <c r="FEQ2" s="1311"/>
      <c r="FER2" s="1311"/>
      <c r="FES2" s="1311"/>
      <c r="FET2" s="1311"/>
      <c r="FEU2" s="1311"/>
      <c r="FEV2" s="1311"/>
      <c r="FEW2" s="1311"/>
      <c r="FEX2" s="1311"/>
      <c r="FEY2" s="1311"/>
      <c r="FEZ2" s="1311"/>
      <c r="FFA2" s="1311"/>
      <c r="FFB2" s="1311"/>
      <c r="FFC2" s="1311"/>
      <c r="FFD2" s="1311"/>
      <c r="FFE2" s="1311"/>
      <c r="FFF2" s="1311"/>
      <c r="FFG2" s="1311"/>
      <c r="FFH2" s="1311"/>
      <c r="FFI2" s="1311"/>
      <c r="FFJ2" s="1311"/>
      <c r="FFK2" s="1311"/>
      <c r="FFL2" s="1311"/>
      <c r="FFM2" s="1311"/>
      <c r="FFN2" s="1311"/>
      <c r="FFO2" s="1311"/>
      <c r="FFP2" s="1311"/>
      <c r="FFQ2" s="1311"/>
      <c r="FFR2" s="1311"/>
      <c r="FFS2" s="1311"/>
      <c r="FFT2" s="1311"/>
      <c r="FFU2" s="1311"/>
      <c r="FFV2" s="1311"/>
      <c r="FFW2" s="1311"/>
      <c r="FFX2" s="1311"/>
      <c r="FFY2" s="1311"/>
      <c r="FFZ2" s="1311"/>
      <c r="FGA2" s="1311"/>
      <c r="FGB2" s="1311"/>
      <c r="FGC2" s="1311"/>
      <c r="FGD2" s="1311"/>
      <c r="FGE2" s="1311"/>
      <c r="FGF2" s="1311"/>
      <c r="FGG2" s="1311"/>
      <c r="FGH2" s="1311"/>
      <c r="FGI2" s="1311"/>
      <c r="FGJ2" s="1311"/>
      <c r="FGK2" s="1311"/>
      <c r="FGL2" s="1311"/>
      <c r="FGM2" s="1311"/>
      <c r="FGN2" s="1311"/>
      <c r="FGO2" s="1311"/>
      <c r="FGP2" s="1311"/>
      <c r="FGQ2" s="1311"/>
      <c r="FGR2" s="1311"/>
      <c r="FGS2" s="1311"/>
      <c r="FGT2" s="1311"/>
      <c r="FGU2" s="1311"/>
      <c r="FGV2" s="1311"/>
      <c r="FGW2" s="1311"/>
      <c r="FGX2" s="1311"/>
      <c r="FGY2" s="1311"/>
      <c r="FGZ2" s="1311"/>
      <c r="FHA2" s="1311"/>
      <c r="FHB2" s="1311"/>
      <c r="FHC2" s="1311"/>
      <c r="FHD2" s="1311"/>
      <c r="FHE2" s="1311"/>
      <c r="FHF2" s="1311"/>
      <c r="FHG2" s="1311"/>
      <c r="FHH2" s="1311"/>
      <c r="FHI2" s="1311"/>
      <c r="FHJ2" s="1311"/>
      <c r="FHK2" s="1311"/>
      <c r="FHL2" s="1311"/>
      <c r="FHM2" s="1311"/>
      <c r="FHN2" s="1311"/>
      <c r="FHO2" s="1311"/>
      <c r="FHP2" s="1311"/>
      <c r="FHQ2" s="1311"/>
      <c r="FHR2" s="1311"/>
      <c r="FHS2" s="1311"/>
      <c r="FHT2" s="1311"/>
      <c r="FHU2" s="1311"/>
      <c r="FHV2" s="1311"/>
      <c r="FHW2" s="1311"/>
      <c r="FHX2" s="1311"/>
      <c r="FHY2" s="1311"/>
      <c r="FHZ2" s="1311"/>
      <c r="FIA2" s="1311"/>
      <c r="FIB2" s="1311"/>
      <c r="FIC2" s="1311"/>
      <c r="FID2" s="1311"/>
      <c r="FIE2" s="1311"/>
      <c r="FIF2" s="1311"/>
      <c r="FIG2" s="1311"/>
      <c r="FIH2" s="1311"/>
      <c r="FII2" s="1311"/>
      <c r="FIJ2" s="1311"/>
      <c r="FIK2" s="1311"/>
      <c r="FIL2" s="1311"/>
      <c r="FIM2" s="1311"/>
      <c r="FIN2" s="1311"/>
      <c r="FIO2" s="1311"/>
      <c r="FIP2" s="1311"/>
      <c r="FIQ2" s="1311"/>
      <c r="FIR2" s="1311"/>
      <c r="FIS2" s="1311"/>
      <c r="FIT2" s="1311"/>
      <c r="FIU2" s="1311"/>
      <c r="FIV2" s="1311"/>
      <c r="FIW2" s="1311"/>
      <c r="FIX2" s="1311"/>
      <c r="FIY2" s="1311"/>
      <c r="FIZ2" s="1311"/>
      <c r="FJA2" s="1311"/>
      <c r="FJB2" s="1311"/>
      <c r="FJC2" s="1311"/>
      <c r="FJD2" s="1311"/>
      <c r="FJE2" s="1311"/>
      <c r="FJF2" s="1311"/>
      <c r="FJG2" s="1311"/>
      <c r="FJH2" s="1311"/>
      <c r="FJI2" s="1311"/>
      <c r="FJJ2" s="1311"/>
      <c r="FJK2" s="1311"/>
      <c r="FJL2" s="1311"/>
      <c r="FJM2" s="1311"/>
      <c r="FJN2" s="1311"/>
      <c r="FJO2" s="1311"/>
      <c r="FJP2" s="1311"/>
      <c r="FJQ2" s="1311"/>
      <c r="FJR2" s="1311"/>
      <c r="FJS2" s="1311"/>
      <c r="FJT2" s="1311"/>
      <c r="FJU2" s="1311"/>
      <c r="FJV2" s="1311"/>
      <c r="FJW2" s="1311"/>
      <c r="FJX2" s="1311"/>
      <c r="FJY2" s="1311"/>
      <c r="FJZ2" s="1311"/>
      <c r="FKA2" s="1311"/>
      <c r="FKB2" s="1311"/>
      <c r="FKC2" s="1311"/>
      <c r="FKD2" s="1311"/>
      <c r="FKE2" s="1311"/>
      <c r="FKF2" s="1311"/>
      <c r="FKG2" s="1311"/>
      <c r="FKH2" s="1311"/>
      <c r="FKI2" s="1311"/>
      <c r="FKJ2" s="1311"/>
      <c r="FKK2" s="1311"/>
      <c r="FKL2" s="1311"/>
      <c r="FKM2" s="1311"/>
      <c r="FKN2" s="1311"/>
      <c r="FKO2" s="1311"/>
      <c r="FKP2" s="1311"/>
      <c r="FKQ2" s="1311"/>
      <c r="FKR2" s="1311"/>
      <c r="FKS2" s="1311"/>
      <c r="FKT2" s="1311"/>
      <c r="FKU2" s="1311"/>
      <c r="FKV2" s="1311"/>
      <c r="FKW2" s="1311"/>
      <c r="FKX2" s="1311"/>
      <c r="FKY2" s="1311"/>
      <c r="FKZ2" s="1311"/>
      <c r="FLA2" s="1311"/>
      <c r="FLB2" s="1311"/>
      <c r="FLC2" s="1311"/>
      <c r="FLD2" s="1311"/>
      <c r="FLE2" s="1311"/>
      <c r="FLF2" s="1311"/>
      <c r="FLG2" s="1311"/>
      <c r="FLH2" s="1311"/>
      <c r="FLI2" s="1311"/>
      <c r="FLJ2" s="1311"/>
      <c r="FLK2" s="1311"/>
      <c r="FLL2" s="1311"/>
      <c r="FLM2" s="1311"/>
      <c r="FLN2" s="1311"/>
      <c r="FLO2" s="1311"/>
      <c r="FLP2" s="1311"/>
      <c r="FLQ2" s="1311"/>
      <c r="FLR2" s="1311"/>
      <c r="FLS2" s="1311"/>
      <c r="FLT2" s="1311"/>
      <c r="FLU2" s="1311"/>
      <c r="FLV2" s="1311"/>
      <c r="FLW2" s="1311"/>
      <c r="FLX2" s="1311"/>
      <c r="FLY2" s="1311"/>
      <c r="FLZ2" s="1311"/>
      <c r="FMA2" s="1311"/>
      <c r="FMB2" s="1311"/>
      <c r="FMC2" s="1311"/>
      <c r="FMD2" s="1311"/>
      <c r="FME2" s="1311"/>
      <c r="FMF2" s="1311"/>
      <c r="FMG2" s="1311"/>
      <c r="FMH2" s="1311"/>
      <c r="FMI2" s="1311"/>
      <c r="FMJ2" s="1311"/>
      <c r="FMK2" s="1311"/>
      <c r="FML2" s="1311"/>
      <c r="FMM2" s="1311"/>
      <c r="FMN2" s="1311"/>
      <c r="FMO2" s="1311"/>
      <c r="FMP2" s="1311"/>
      <c r="FMQ2" s="1311"/>
      <c r="FMR2" s="1311"/>
      <c r="FMS2" s="1311"/>
      <c r="FMT2" s="1311"/>
      <c r="FMU2" s="1311"/>
      <c r="FMV2" s="1311"/>
      <c r="FMW2" s="1311"/>
      <c r="FMX2" s="1311"/>
      <c r="FMY2" s="1311"/>
      <c r="FMZ2" s="1311"/>
      <c r="FNA2" s="1311"/>
      <c r="FNB2" s="1311"/>
      <c r="FNC2" s="1311"/>
      <c r="FND2" s="1311"/>
      <c r="FNE2" s="1311"/>
      <c r="FNF2" s="1311"/>
      <c r="FNG2" s="1311"/>
      <c r="FNH2" s="1311"/>
      <c r="FNI2" s="1311"/>
      <c r="FNJ2" s="1311"/>
      <c r="FNK2" s="1311"/>
      <c r="FNL2" s="1311"/>
      <c r="FNM2" s="1311"/>
      <c r="FNN2" s="1311"/>
      <c r="FNO2" s="1311"/>
      <c r="FNP2" s="1311"/>
      <c r="FNQ2" s="1311"/>
      <c r="FNR2" s="1311"/>
      <c r="FNS2" s="1311"/>
      <c r="FNT2" s="1311"/>
      <c r="FNU2" s="1311"/>
      <c r="FNV2" s="1311"/>
      <c r="FNW2" s="1311"/>
      <c r="FNX2" s="1311"/>
      <c r="FNY2" s="1311"/>
      <c r="FNZ2" s="1311"/>
      <c r="FOA2" s="1311"/>
      <c r="FOB2" s="1311"/>
      <c r="FOC2" s="1311"/>
      <c r="FOD2" s="1311"/>
      <c r="FOE2" s="1311"/>
      <c r="FOF2" s="1311"/>
      <c r="FOG2" s="1311"/>
      <c r="FOH2" s="1311"/>
      <c r="FOI2" s="1311"/>
      <c r="FOJ2" s="1311"/>
      <c r="FOK2" s="1311"/>
      <c r="FOL2" s="1311"/>
      <c r="FOM2" s="1311"/>
      <c r="FON2" s="1311"/>
      <c r="FOO2" s="1311"/>
      <c r="FOP2" s="1311"/>
      <c r="FOQ2" s="1311"/>
      <c r="FOR2" s="1311"/>
      <c r="FOS2" s="1311"/>
      <c r="FOT2" s="1311"/>
      <c r="FOU2" s="1311"/>
      <c r="FOV2" s="1311"/>
      <c r="FOW2" s="1311"/>
      <c r="FOX2" s="1311"/>
      <c r="FOY2" s="1311"/>
      <c r="FOZ2" s="1311"/>
      <c r="FPA2" s="1311"/>
      <c r="FPB2" s="1311"/>
      <c r="FPC2" s="1311"/>
      <c r="FPD2" s="1311"/>
      <c r="FPE2" s="1311"/>
      <c r="FPF2" s="1311"/>
      <c r="FPG2" s="1311"/>
      <c r="FPH2" s="1311"/>
      <c r="FPI2" s="1311"/>
      <c r="FPJ2" s="1311"/>
      <c r="FPK2" s="1311"/>
      <c r="FPL2" s="1311"/>
      <c r="FPM2" s="1311"/>
      <c r="FPN2" s="1311"/>
      <c r="FPO2" s="1311"/>
      <c r="FPP2" s="1311"/>
      <c r="FPQ2" s="1311"/>
      <c r="FPR2" s="1311"/>
      <c r="FPS2" s="1311"/>
      <c r="FPT2" s="1311"/>
      <c r="FPU2" s="1311"/>
      <c r="FPV2" s="1311"/>
      <c r="FPW2" s="1311"/>
      <c r="FPX2" s="1311"/>
      <c r="FPY2" s="1311"/>
      <c r="FPZ2" s="1311"/>
      <c r="FQA2" s="1311"/>
      <c r="FQB2" s="1311"/>
      <c r="FQC2" s="1311"/>
      <c r="FQD2" s="1311"/>
      <c r="FQE2" s="1311"/>
      <c r="FQF2" s="1311"/>
      <c r="FQG2" s="1311"/>
      <c r="FQH2" s="1311"/>
      <c r="FQI2" s="1311"/>
      <c r="FQJ2" s="1311"/>
      <c r="FQK2" s="1311"/>
      <c r="FQL2" s="1311"/>
      <c r="FQM2" s="1311"/>
      <c r="FQN2" s="1311"/>
      <c r="FQO2" s="1311"/>
      <c r="FQP2" s="1311"/>
      <c r="FQQ2" s="1311"/>
      <c r="FQR2" s="1311"/>
      <c r="FQS2" s="1311"/>
      <c r="FQT2" s="1311"/>
      <c r="FQU2" s="1311"/>
      <c r="FQV2" s="1311"/>
      <c r="FQW2" s="1311"/>
      <c r="FQX2" s="1311"/>
      <c r="FQY2" s="1311"/>
      <c r="FQZ2" s="1311"/>
      <c r="FRA2" s="1311"/>
      <c r="FRB2" s="1311"/>
      <c r="FRC2" s="1311"/>
      <c r="FRD2" s="1311"/>
      <c r="FRE2" s="1311"/>
      <c r="FRF2" s="1311"/>
      <c r="FRG2" s="1311"/>
      <c r="FRH2" s="1311"/>
      <c r="FRI2" s="1311"/>
      <c r="FRJ2" s="1311"/>
      <c r="FRK2" s="1311"/>
      <c r="FRL2" s="1311"/>
      <c r="FRM2" s="1311"/>
      <c r="FRN2" s="1311"/>
      <c r="FRO2" s="1311"/>
      <c r="FRP2" s="1311"/>
      <c r="FRQ2" s="1311"/>
      <c r="FRR2" s="1311"/>
      <c r="FRS2" s="1311"/>
      <c r="FRT2" s="1311"/>
      <c r="FRU2" s="1311"/>
      <c r="FRV2" s="1311"/>
      <c r="FRW2" s="1311"/>
      <c r="FRX2" s="1311"/>
      <c r="FRY2" s="1311"/>
      <c r="FRZ2" s="1311"/>
      <c r="FSA2" s="1311"/>
      <c r="FSB2" s="1311"/>
      <c r="FSC2" s="1311"/>
      <c r="FSD2" s="1311"/>
      <c r="FSE2" s="1311"/>
      <c r="FSF2" s="1311"/>
      <c r="FSG2" s="1311"/>
      <c r="FSH2" s="1311"/>
      <c r="FSI2" s="1311"/>
      <c r="FSJ2" s="1311"/>
      <c r="FSK2" s="1311"/>
      <c r="FSL2" s="1311"/>
      <c r="FSM2" s="1311"/>
      <c r="FSN2" s="1311"/>
      <c r="FSO2" s="1311"/>
      <c r="FSP2" s="1311"/>
      <c r="FSQ2" s="1311"/>
      <c r="FSR2" s="1311"/>
      <c r="FSS2" s="1311"/>
      <c r="FST2" s="1311"/>
      <c r="FSU2" s="1311"/>
      <c r="FSV2" s="1311"/>
      <c r="FSW2" s="1311"/>
      <c r="FSX2" s="1311"/>
      <c r="FSY2" s="1311"/>
      <c r="FSZ2" s="1311"/>
      <c r="FTA2" s="1311"/>
      <c r="FTB2" s="1311"/>
      <c r="FTC2" s="1311"/>
      <c r="FTD2" s="1311"/>
      <c r="FTE2" s="1311"/>
      <c r="FTF2" s="1311"/>
      <c r="FTG2" s="1311"/>
      <c r="FTH2" s="1311"/>
      <c r="FTI2" s="1311"/>
      <c r="FTJ2" s="1311"/>
      <c r="FTK2" s="1311"/>
      <c r="FTL2" s="1311"/>
      <c r="FTM2" s="1311"/>
      <c r="FTN2" s="1311"/>
      <c r="FTO2" s="1311"/>
      <c r="FTP2" s="1311"/>
      <c r="FTQ2" s="1311"/>
      <c r="FTR2" s="1311"/>
      <c r="FTS2" s="1311"/>
      <c r="FTT2" s="1311"/>
      <c r="FTU2" s="1311"/>
      <c r="FTV2" s="1311"/>
      <c r="FTW2" s="1311"/>
      <c r="FTX2" s="1311"/>
      <c r="FTY2" s="1311"/>
      <c r="FTZ2" s="1311"/>
      <c r="FUA2" s="1311"/>
      <c r="FUB2" s="1311"/>
      <c r="FUC2" s="1311"/>
      <c r="FUD2" s="1311"/>
      <c r="FUE2" s="1311"/>
      <c r="FUF2" s="1311"/>
      <c r="FUG2" s="1311"/>
      <c r="FUH2" s="1311"/>
      <c r="FUI2" s="1311"/>
      <c r="FUJ2" s="1311"/>
      <c r="FUK2" s="1311"/>
      <c r="FUL2" s="1311"/>
      <c r="FUM2" s="1311"/>
      <c r="FUN2" s="1311"/>
      <c r="FUO2" s="1311"/>
      <c r="FUP2" s="1311"/>
      <c r="FUQ2" s="1311"/>
      <c r="FUR2" s="1311"/>
      <c r="FUS2" s="1311"/>
      <c r="FUT2" s="1311"/>
      <c r="FUU2" s="1311"/>
      <c r="FUV2" s="1311"/>
      <c r="FUW2" s="1311"/>
      <c r="FUX2" s="1311"/>
      <c r="FUY2" s="1311"/>
      <c r="FUZ2" s="1311"/>
      <c r="FVA2" s="1311"/>
      <c r="FVB2" s="1311"/>
      <c r="FVC2" s="1311"/>
      <c r="FVD2" s="1311"/>
      <c r="FVE2" s="1311"/>
      <c r="FVF2" s="1311"/>
      <c r="FVG2" s="1311"/>
      <c r="FVH2" s="1311"/>
      <c r="FVI2" s="1311"/>
      <c r="FVJ2" s="1311"/>
      <c r="FVK2" s="1311"/>
      <c r="FVL2" s="1311"/>
      <c r="FVM2" s="1311"/>
      <c r="FVN2" s="1311"/>
      <c r="FVO2" s="1311"/>
      <c r="FVP2" s="1311"/>
      <c r="FVQ2" s="1311"/>
      <c r="FVR2" s="1311"/>
      <c r="FVS2" s="1311"/>
      <c r="FVT2" s="1311"/>
      <c r="FVU2" s="1311"/>
      <c r="FVV2" s="1311"/>
      <c r="FVW2" s="1311"/>
      <c r="FVX2" s="1311"/>
      <c r="FVY2" s="1311"/>
      <c r="FVZ2" s="1311"/>
      <c r="FWA2" s="1311"/>
      <c r="FWB2" s="1311"/>
      <c r="FWC2" s="1311"/>
      <c r="FWD2" s="1311"/>
      <c r="FWE2" s="1311"/>
      <c r="FWF2" s="1311"/>
      <c r="FWG2" s="1311"/>
      <c r="FWH2" s="1311"/>
      <c r="FWI2" s="1311"/>
      <c r="FWJ2" s="1311"/>
      <c r="FWK2" s="1311"/>
      <c r="FWL2" s="1311"/>
      <c r="FWM2" s="1311"/>
      <c r="FWN2" s="1311"/>
      <c r="FWO2" s="1311"/>
      <c r="FWP2" s="1311"/>
      <c r="FWQ2" s="1311"/>
      <c r="FWR2" s="1311"/>
      <c r="FWS2" s="1311"/>
      <c r="FWT2" s="1311"/>
      <c r="FWU2" s="1311"/>
      <c r="FWV2" s="1311"/>
      <c r="FWW2" s="1311"/>
      <c r="FWX2" s="1311"/>
      <c r="FWY2" s="1311"/>
      <c r="FWZ2" s="1311"/>
      <c r="FXA2" s="1311"/>
      <c r="FXB2" s="1311"/>
      <c r="FXC2" s="1311"/>
      <c r="FXD2" s="1311"/>
      <c r="FXE2" s="1311"/>
      <c r="FXF2" s="1311"/>
      <c r="FXG2" s="1311"/>
      <c r="FXH2" s="1311"/>
      <c r="FXI2" s="1311"/>
      <c r="FXJ2" s="1311"/>
      <c r="FXK2" s="1311"/>
      <c r="FXL2" s="1311"/>
      <c r="FXM2" s="1311"/>
      <c r="FXN2" s="1311"/>
      <c r="FXO2" s="1311"/>
      <c r="FXP2" s="1311"/>
      <c r="FXQ2" s="1311"/>
      <c r="FXR2" s="1311"/>
      <c r="FXS2" s="1311"/>
      <c r="FXT2" s="1311"/>
      <c r="FXU2" s="1311"/>
      <c r="FXV2" s="1311"/>
      <c r="FXW2" s="1311"/>
      <c r="FXX2" s="1311"/>
      <c r="FXY2" s="1311"/>
      <c r="FXZ2" s="1311"/>
      <c r="FYA2" s="1311"/>
      <c r="FYB2" s="1311"/>
      <c r="FYC2" s="1311"/>
      <c r="FYD2" s="1311"/>
      <c r="FYE2" s="1311"/>
      <c r="FYF2" s="1311"/>
      <c r="FYG2" s="1311"/>
      <c r="FYH2" s="1311"/>
      <c r="FYI2" s="1311"/>
      <c r="FYJ2" s="1311"/>
      <c r="FYK2" s="1311"/>
      <c r="FYL2" s="1311"/>
      <c r="FYM2" s="1311"/>
      <c r="FYN2" s="1311"/>
      <c r="FYO2" s="1311"/>
      <c r="FYP2" s="1311"/>
      <c r="FYQ2" s="1311"/>
      <c r="FYR2" s="1311"/>
      <c r="FYS2" s="1311"/>
      <c r="FYT2" s="1311"/>
      <c r="FYU2" s="1311"/>
      <c r="FYV2" s="1311"/>
      <c r="FYW2" s="1311"/>
      <c r="FYX2" s="1311"/>
      <c r="FYY2" s="1311"/>
      <c r="FYZ2" s="1311"/>
      <c r="FZA2" s="1311"/>
      <c r="FZB2" s="1311"/>
      <c r="FZC2" s="1311"/>
      <c r="FZD2" s="1311"/>
      <c r="FZE2" s="1311"/>
      <c r="FZF2" s="1311"/>
      <c r="FZG2" s="1311"/>
      <c r="FZH2" s="1311"/>
      <c r="FZI2" s="1311"/>
      <c r="FZJ2" s="1311"/>
      <c r="FZK2" s="1311"/>
      <c r="FZL2" s="1311"/>
      <c r="FZM2" s="1311"/>
      <c r="FZN2" s="1311"/>
      <c r="FZO2" s="1311"/>
      <c r="FZP2" s="1311"/>
      <c r="FZQ2" s="1311"/>
      <c r="FZR2" s="1311"/>
      <c r="FZS2" s="1311"/>
      <c r="FZT2" s="1311"/>
      <c r="FZU2" s="1311"/>
      <c r="FZV2" s="1311"/>
      <c r="FZW2" s="1311"/>
      <c r="FZX2" s="1311"/>
      <c r="FZY2" s="1311"/>
      <c r="FZZ2" s="1311"/>
      <c r="GAA2" s="1311"/>
      <c r="GAB2" s="1311"/>
      <c r="GAC2" s="1311"/>
      <c r="GAD2" s="1311"/>
      <c r="GAE2" s="1311"/>
      <c r="GAF2" s="1311"/>
      <c r="GAG2" s="1311"/>
      <c r="GAH2" s="1311"/>
      <c r="GAI2" s="1311"/>
      <c r="GAJ2" s="1311"/>
      <c r="GAK2" s="1311"/>
      <c r="GAL2" s="1311"/>
      <c r="GAM2" s="1311"/>
      <c r="GAN2" s="1311"/>
      <c r="GAO2" s="1311"/>
      <c r="GAP2" s="1311"/>
      <c r="GAQ2" s="1311"/>
      <c r="GAR2" s="1311"/>
      <c r="GAS2" s="1311"/>
      <c r="GAT2" s="1311"/>
      <c r="GAU2" s="1311"/>
      <c r="GAV2" s="1311"/>
      <c r="GAW2" s="1311"/>
      <c r="GAX2" s="1311"/>
      <c r="GAY2" s="1311"/>
      <c r="GAZ2" s="1311"/>
      <c r="GBA2" s="1311"/>
      <c r="GBB2" s="1311"/>
      <c r="GBC2" s="1311"/>
      <c r="GBD2" s="1311"/>
      <c r="GBE2" s="1311"/>
      <c r="GBF2" s="1311"/>
      <c r="GBG2" s="1311"/>
      <c r="GBH2" s="1311"/>
      <c r="GBI2" s="1311"/>
      <c r="GBJ2" s="1311"/>
      <c r="GBK2" s="1311"/>
      <c r="GBL2" s="1311"/>
      <c r="GBM2" s="1311"/>
      <c r="GBN2" s="1311"/>
      <c r="GBO2" s="1311"/>
      <c r="GBP2" s="1311"/>
      <c r="GBQ2" s="1311"/>
      <c r="GBR2" s="1311"/>
      <c r="GBS2" s="1311"/>
      <c r="GBT2" s="1311"/>
      <c r="GBU2" s="1311"/>
      <c r="GBV2" s="1311"/>
      <c r="GBW2" s="1311"/>
      <c r="GBX2" s="1311"/>
      <c r="GBY2" s="1311"/>
      <c r="GBZ2" s="1311"/>
      <c r="GCA2" s="1311"/>
      <c r="GCB2" s="1311"/>
      <c r="GCC2" s="1311"/>
      <c r="GCD2" s="1311"/>
      <c r="GCE2" s="1311"/>
      <c r="GCF2" s="1311"/>
      <c r="GCG2" s="1311"/>
      <c r="GCH2" s="1311"/>
      <c r="GCI2" s="1311"/>
      <c r="GCJ2" s="1311"/>
      <c r="GCK2" s="1311"/>
      <c r="GCL2" s="1311"/>
      <c r="GCM2" s="1311"/>
      <c r="GCN2" s="1311"/>
      <c r="GCO2" s="1311"/>
      <c r="GCP2" s="1311"/>
      <c r="GCQ2" s="1311"/>
      <c r="GCR2" s="1311"/>
      <c r="GCS2" s="1311"/>
      <c r="GCT2" s="1311"/>
      <c r="GCU2" s="1311"/>
      <c r="GCV2" s="1311"/>
      <c r="GCW2" s="1311"/>
      <c r="GCX2" s="1311"/>
      <c r="GCY2" s="1311"/>
      <c r="GCZ2" s="1311"/>
      <c r="GDA2" s="1311"/>
      <c r="GDB2" s="1311"/>
      <c r="GDC2" s="1311"/>
      <c r="GDD2" s="1311"/>
      <c r="GDE2" s="1311"/>
      <c r="GDF2" s="1311"/>
      <c r="GDG2" s="1311"/>
      <c r="GDH2" s="1311"/>
      <c r="GDI2" s="1311"/>
      <c r="GDJ2" s="1311"/>
      <c r="GDK2" s="1311"/>
      <c r="GDL2" s="1311"/>
      <c r="GDM2" s="1311"/>
      <c r="GDN2" s="1311"/>
      <c r="GDO2" s="1311"/>
      <c r="GDP2" s="1311"/>
      <c r="GDQ2" s="1311"/>
      <c r="GDR2" s="1311"/>
      <c r="GDS2" s="1311"/>
      <c r="GDT2" s="1311"/>
      <c r="GDU2" s="1311"/>
      <c r="GDV2" s="1311"/>
      <c r="GDW2" s="1311"/>
      <c r="GDX2" s="1311"/>
      <c r="GDY2" s="1311"/>
      <c r="GDZ2" s="1311"/>
      <c r="GEA2" s="1311"/>
      <c r="GEB2" s="1311"/>
      <c r="GEC2" s="1311"/>
      <c r="GED2" s="1311"/>
      <c r="GEE2" s="1311"/>
      <c r="GEF2" s="1311"/>
      <c r="GEG2" s="1311"/>
      <c r="GEH2" s="1311"/>
      <c r="GEI2" s="1311"/>
      <c r="GEJ2" s="1311"/>
      <c r="GEK2" s="1311"/>
      <c r="GEL2" s="1311"/>
      <c r="GEM2" s="1311"/>
      <c r="GEN2" s="1311"/>
      <c r="GEO2" s="1311"/>
      <c r="GEP2" s="1311"/>
      <c r="GEQ2" s="1311"/>
      <c r="GER2" s="1311"/>
      <c r="GES2" s="1311"/>
      <c r="GET2" s="1311"/>
      <c r="GEU2" s="1311"/>
      <c r="GEV2" s="1311"/>
      <c r="GEW2" s="1311"/>
      <c r="GEX2" s="1311"/>
      <c r="GEY2" s="1311"/>
      <c r="GEZ2" s="1311"/>
      <c r="GFA2" s="1311"/>
      <c r="GFB2" s="1311"/>
      <c r="GFC2" s="1311"/>
      <c r="GFD2" s="1311"/>
      <c r="GFE2" s="1311"/>
      <c r="GFF2" s="1311"/>
      <c r="GFG2" s="1311"/>
      <c r="GFH2" s="1311"/>
      <c r="GFI2" s="1311"/>
      <c r="GFJ2" s="1311"/>
      <c r="GFK2" s="1311"/>
      <c r="GFL2" s="1311"/>
      <c r="GFM2" s="1311"/>
      <c r="GFN2" s="1311"/>
      <c r="GFO2" s="1311"/>
      <c r="GFP2" s="1311"/>
      <c r="GFQ2" s="1311"/>
      <c r="GFR2" s="1311"/>
      <c r="GFS2" s="1311"/>
      <c r="GFT2" s="1311"/>
      <c r="GFU2" s="1311"/>
      <c r="GFV2" s="1311"/>
      <c r="GFW2" s="1311"/>
      <c r="GFX2" s="1311"/>
      <c r="GFY2" s="1311"/>
      <c r="GFZ2" s="1311"/>
      <c r="GGA2" s="1311"/>
      <c r="GGB2" s="1311"/>
      <c r="GGC2" s="1311"/>
      <c r="GGD2" s="1311"/>
      <c r="GGE2" s="1311"/>
      <c r="GGF2" s="1311"/>
      <c r="GGG2" s="1311"/>
      <c r="GGH2" s="1311"/>
      <c r="GGI2" s="1311"/>
      <c r="GGJ2" s="1311"/>
      <c r="GGK2" s="1311"/>
      <c r="GGL2" s="1311"/>
      <c r="GGM2" s="1311"/>
      <c r="GGN2" s="1311"/>
      <c r="GGO2" s="1311"/>
      <c r="GGP2" s="1311"/>
      <c r="GGQ2" s="1311"/>
      <c r="GGR2" s="1311"/>
      <c r="GGS2" s="1311"/>
      <c r="GGT2" s="1311"/>
      <c r="GGU2" s="1311"/>
      <c r="GGV2" s="1311"/>
      <c r="GGW2" s="1311"/>
      <c r="GGX2" s="1311"/>
      <c r="GGY2" s="1311"/>
      <c r="GGZ2" s="1311"/>
      <c r="GHA2" s="1311"/>
      <c r="GHB2" s="1311"/>
      <c r="GHC2" s="1311"/>
      <c r="GHD2" s="1311"/>
      <c r="GHE2" s="1311"/>
      <c r="GHF2" s="1311"/>
      <c r="GHG2" s="1311"/>
      <c r="GHH2" s="1311"/>
      <c r="GHI2" s="1311"/>
      <c r="GHJ2" s="1311"/>
      <c r="GHK2" s="1311"/>
      <c r="GHL2" s="1311"/>
      <c r="GHM2" s="1311"/>
      <c r="GHN2" s="1311"/>
      <c r="GHO2" s="1311"/>
      <c r="GHP2" s="1311"/>
      <c r="GHQ2" s="1311"/>
      <c r="GHR2" s="1311"/>
      <c r="GHS2" s="1311"/>
      <c r="GHT2" s="1311"/>
      <c r="GHU2" s="1311"/>
      <c r="GHV2" s="1311"/>
      <c r="GHW2" s="1311"/>
      <c r="GHX2" s="1311"/>
      <c r="GHY2" s="1311"/>
      <c r="GHZ2" s="1311"/>
      <c r="GIA2" s="1311"/>
      <c r="GIB2" s="1311"/>
      <c r="GIC2" s="1311"/>
      <c r="GID2" s="1311"/>
      <c r="GIE2" s="1311"/>
      <c r="GIF2" s="1311"/>
      <c r="GIG2" s="1311"/>
      <c r="GIH2" s="1311"/>
      <c r="GII2" s="1311"/>
      <c r="GIJ2" s="1311"/>
      <c r="GIK2" s="1311"/>
      <c r="GIL2" s="1311"/>
      <c r="GIM2" s="1311"/>
      <c r="GIN2" s="1311"/>
      <c r="GIO2" s="1311"/>
      <c r="GIP2" s="1311"/>
      <c r="GIQ2" s="1311"/>
      <c r="GIR2" s="1311"/>
      <c r="GIS2" s="1311"/>
      <c r="GIT2" s="1311"/>
      <c r="GIU2" s="1311"/>
      <c r="GIV2" s="1311"/>
      <c r="GIW2" s="1311"/>
      <c r="GIX2" s="1311"/>
      <c r="GIY2" s="1311"/>
      <c r="GIZ2" s="1311"/>
      <c r="GJA2" s="1311"/>
      <c r="GJB2" s="1311"/>
      <c r="GJC2" s="1311"/>
      <c r="GJD2" s="1311"/>
      <c r="GJE2" s="1311"/>
      <c r="GJF2" s="1311"/>
      <c r="GJG2" s="1311"/>
      <c r="GJH2" s="1311"/>
      <c r="GJI2" s="1311"/>
      <c r="GJJ2" s="1311"/>
      <c r="GJK2" s="1311"/>
      <c r="GJL2" s="1311"/>
      <c r="GJM2" s="1311"/>
      <c r="GJN2" s="1311"/>
      <c r="GJO2" s="1311"/>
      <c r="GJP2" s="1311"/>
      <c r="GJQ2" s="1311"/>
      <c r="GJR2" s="1311"/>
      <c r="GJS2" s="1311"/>
      <c r="GJT2" s="1311"/>
      <c r="GJU2" s="1311"/>
      <c r="GJV2" s="1311"/>
      <c r="GJW2" s="1311"/>
      <c r="GJX2" s="1311"/>
      <c r="GJY2" s="1311"/>
      <c r="GJZ2" s="1311"/>
      <c r="GKA2" s="1311"/>
      <c r="GKB2" s="1311"/>
      <c r="GKC2" s="1311"/>
      <c r="GKD2" s="1311"/>
      <c r="GKE2" s="1311"/>
      <c r="GKF2" s="1311"/>
      <c r="GKG2" s="1311"/>
      <c r="GKH2" s="1311"/>
      <c r="GKI2" s="1311"/>
      <c r="GKJ2" s="1311"/>
      <c r="GKK2" s="1311"/>
      <c r="GKL2" s="1311"/>
      <c r="GKM2" s="1311"/>
      <c r="GKN2" s="1311"/>
      <c r="GKO2" s="1311"/>
      <c r="GKP2" s="1311"/>
      <c r="GKQ2" s="1311"/>
      <c r="GKR2" s="1311"/>
      <c r="GKS2" s="1311"/>
      <c r="GKT2" s="1311"/>
      <c r="GKU2" s="1311"/>
      <c r="GKV2" s="1311"/>
      <c r="GKW2" s="1311"/>
      <c r="GKX2" s="1311"/>
      <c r="GKY2" s="1311"/>
      <c r="GKZ2" s="1311"/>
      <c r="GLA2" s="1311"/>
      <c r="GLB2" s="1311"/>
      <c r="GLC2" s="1311"/>
      <c r="GLD2" s="1311"/>
      <c r="GLE2" s="1311"/>
      <c r="GLF2" s="1311"/>
      <c r="GLG2" s="1311"/>
      <c r="GLH2" s="1311"/>
      <c r="GLI2" s="1311"/>
      <c r="GLJ2" s="1311"/>
      <c r="GLK2" s="1311"/>
      <c r="GLL2" s="1311"/>
      <c r="GLM2" s="1311"/>
      <c r="GLN2" s="1311"/>
      <c r="GLO2" s="1311"/>
      <c r="GLP2" s="1311"/>
      <c r="GLQ2" s="1311"/>
      <c r="GLR2" s="1311"/>
      <c r="GLS2" s="1311"/>
      <c r="GLT2" s="1311"/>
      <c r="GLU2" s="1311"/>
      <c r="GLV2" s="1311"/>
      <c r="GLW2" s="1311"/>
      <c r="GLX2" s="1311"/>
      <c r="GLY2" s="1311"/>
      <c r="GLZ2" s="1311"/>
      <c r="GMA2" s="1311"/>
      <c r="GMB2" s="1311"/>
      <c r="GMC2" s="1311"/>
      <c r="GMD2" s="1311"/>
      <c r="GME2" s="1311"/>
      <c r="GMF2" s="1311"/>
      <c r="GMG2" s="1311"/>
      <c r="GMH2" s="1311"/>
      <c r="GMI2" s="1311"/>
      <c r="GMJ2" s="1311"/>
      <c r="GMK2" s="1311"/>
      <c r="GML2" s="1311"/>
      <c r="GMM2" s="1311"/>
      <c r="GMN2" s="1311"/>
      <c r="GMO2" s="1311"/>
      <c r="GMP2" s="1311"/>
      <c r="GMQ2" s="1311"/>
      <c r="GMR2" s="1311"/>
      <c r="GMS2" s="1311"/>
      <c r="GMT2" s="1311"/>
      <c r="GMU2" s="1311"/>
      <c r="GMV2" s="1311"/>
      <c r="GMW2" s="1311"/>
      <c r="GMX2" s="1311"/>
      <c r="GMY2" s="1311"/>
      <c r="GMZ2" s="1311"/>
      <c r="GNA2" s="1311"/>
      <c r="GNB2" s="1311"/>
      <c r="GNC2" s="1311"/>
      <c r="GND2" s="1311"/>
      <c r="GNE2" s="1311"/>
      <c r="GNF2" s="1311"/>
      <c r="GNG2" s="1311"/>
      <c r="GNH2" s="1311"/>
      <c r="GNI2" s="1311"/>
      <c r="GNJ2" s="1311"/>
      <c r="GNK2" s="1311"/>
      <c r="GNL2" s="1311"/>
      <c r="GNM2" s="1311"/>
      <c r="GNN2" s="1311"/>
      <c r="GNO2" s="1311"/>
      <c r="GNP2" s="1311"/>
      <c r="GNQ2" s="1311"/>
      <c r="GNR2" s="1311"/>
      <c r="GNS2" s="1311"/>
      <c r="GNT2" s="1311"/>
      <c r="GNU2" s="1311"/>
      <c r="GNV2" s="1311"/>
      <c r="GNW2" s="1311"/>
      <c r="GNX2" s="1311"/>
      <c r="GNY2" s="1311"/>
      <c r="GNZ2" s="1311"/>
      <c r="GOA2" s="1311"/>
      <c r="GOB2" s="1311"/>
      <c r="GOC2" s="1311"/>
      <c r="GOD2" s="1311"/>
      <c r="GOE2" s="1311"/>
      <c r="GOF2" s="1311"/>
      <c r="GOG2" s="1311"/>
      <c r="GOH2" s="1311"/>
      <c r="GOI2" s="1311"/>
      <c r="GOJ2" s="1311"/>
      <c r="GOK2" s="1311"/>
      <c r="GOL2" s="1311"/>
      <c r="GOM2" s="1311"/>
      <c r="GON2" s="1311"/>
      <c r="GOO2" s="1311"/>
      <c r="GOP2" s="1311"/>
      <c r="GOQ2" s="1311"/>
      <c r="GOR2" s="1311"/>
      <c r="GOS2" s="1311"/>
      <c r="GOT2" s="1311"/>
      <c r="GOU2" s="1311"/>
      <c r="GOV2" s="1311"/>
      <c r="GOW2" s="1311"/>
      <c r="GOX2" s="1311"/>
      <c r="GOY2" s="1311"/>
      <c r="GOZ2" s="1311"/>
      <c r="GPA2" s="1311"/>
      <c r="GPB2" s="1311"/>
      <c r="GPC2" s="1311"/>
      <c r="GPD2" s="1311"/>
      <c r="GPE2" s="1311"/>
      <c r="GPF2" s="1311"/>
      <c r="GPG2" s="1311"/>
      <c r="GPH2" s="1311"/>
      <c r="GPI2" s="1311"/>
      <c r="GPJ2" s="1311"/>
      <c r="GPK2" s="1311"/>
      <c r="GPL2" s="1311"/>
      <c r="GPM2" s="1311"/>
      <c r="GPN2" s="1311"/>
      <c r="GPO2" s="1311"/>
      <c r="GPP2" s="1311"/>
      <c r="GPQ2" s="1311"/>
      <c r="GPR2" s="1311"/>
      <c r="GPS2" s="1311"/>
      <c r="GPT2" s="1311"/>
      <c r="GPU2" s="1311"/>
      <c r="GPV2" s="1311"/>
      <c r="GPW2" s="1311"/>
      <c r="GPX2" s="1311"/>
      <c r="GPY2" s="1311"/>
      <c r="GPZ2" s="1311"/>
      <c r="GQA2" s="1311"/>
      <c r="GQB2" s="1311"/>
      <c r="GQC2" s="1311"/>
      <c r="GQD2" s="1311"/>
      <c r="GQE2" s="1311"/>
      <c r="GQF2" s="1311"/>
      <c r="GQG2" s="1311"/>
      <c r="GQH2" s="1311"/>
      <c r="GQI2" s="1311"/>
      <c r="GQJ2" s="1311"/>
      <c r="GQK2" s="1311"/>
      <c r="GQL2" s="1311"/>
      <c r="GQM2" s="1311"/>
      <c r="GQN2" s="1311"/>
      <c r="GQO2" s="1311"/>
      <c r="GQP2" s="1311"/>
      <c r="GQQ2" s="1311"/>
      <c r="GQR2" s="1311"/>
      <c r="GQS2" s="1311"/>
      <c r="GQT2" s="1311"/>
      <c r="GQU2" s="1311"/>
      <c r="GQV2" s="1311"/>
      <c r="GQW2" s="1311"/>
      <c r="GQX2" s="1311"/>
      <c r="GQY2" s="1311"/>
      <c r="GQZ2" s="1311"/>
      <c r="GRA2" s="1311"/>
      <c r="GRB2" s="1311"/>
      <c r="GRC2" s="1311"/>
      <c r="GRD2" s="1311"/>
      <c r="GRE2" s="1311"/>
      <c r="GRF2" s="1311"/>
      <c r="GRG2" s="1311"/>
      <c r="GRH2" s="1311"/>
      <c r="GRI2" s="1311"/>
      <c r="GRJ2" s="1311"/>
      <c r="GRK2" s="1311"/>
      <c r="GRL2" s="1311"/>
      <c r="GRM2" s="1311"/>
      <c r="GRN2" s="1311"/>
      <c r="GRO2" s="1311"/>
      <c r="GRP2" s="1311"/>
      <c r="GRQ2" s="1311"/>
      <c r="GRR2" s="1311"/>
      <c r="GRS2" s="1311"/>
      <c r="GRT2" s="1311"/>
      <c r="GRU2" s="1311"/>
      <c r="GRV2" s="1311"/>
      <c r="GRW2" s="1311"/>
      <c r="GRX2" s="1311"/>
      <c r="GRY2" s="1311"/>
      <c r="GRZ2" s="1311"/>
      <c r="GSA2" s="1311"/>
      <c r="GSB2" s="1311"/>
      <c r="GSC2" s="1311"/>
      <c r="GSD2" s="1311"/>
      <c r="GSE2" s="1311"/>
      <c r="GSF2" s="1311"/>
      <c r="GSG2" s="1311"/>
      <c r="GSH2" s="1311"/>
      <c r="GSI2" s="1311"/>
      <c r="GSJ2" s="1311"/>
      <c r="GSK2" s="1311"/>
      <c r="GSL2" s="1311"/>
      <c r="GSM2" s="1311"/>
      <c r="GSN2" s="1311"/>
      <c r="GSO2" s="1311"/>
      <c r="GSP2" s="1311"/>
      <c r="GSQ2" s="1311"/>
      <c r="GSR2" s="1311"/>
      <c r="GSS2" s="1311"/>
      <c r="GST2" s="1311"/>
      <c r="GSU2" s="1311"/>
      <c r="GSV2" s="1311"/>
      <c r="GSW2" s="1311"/>
      <c r="GSX2" s="1311"/>
      <c r="GSY2" s="1311"/>
      <c r="GSZ2" s="1311"/>
      <c r="GTA2" s="1311"/>
      <c r="GTB2" s="1311"/>
      <c r="GTC2" s="1311"/>
      <c r="GTD2" s="1311"/>
      <c r="GTE2" s="1311"/>
      <c r="GTF2" s="1311"/>
      <c r="GTG2" s="1311"/>
      <c r="GTH2" s="1311"/>
      <c r="GTI2" s="1311"/>
      <c r="GTJ2" s="1311"/>
      <c r="GTK2" s="1311"/>
      <c r="GTL2" s="1311"/>
      <c r="GTM2" s="1311"/>
      <c r="GTN2" s="1311"/>
      <c r="GTO2" s="1311"/>
      <c r="GTP2" s="1311"/>
      <c r="GTQ2" s="1311"/>
      <c r="GTR2" s="1311"/>
      <c r="GTS2" s="1311"/>
      <c r="GTT2" s="1311"/>
      <c r="GTU2" s="1311"/>
      <c r="GTV2" s="1311"/>
      <c r="GTW2" s="1311"/>
      <c r="GTX2" s="1311"/>
      <c r="GTY2" s="1311"/>
      <c r="GTZ2" s="1311"/>
      <c r="GUA2" s="1311"/>
      <c r="GUB2" s="1311"/>
      <c r="GUC2" s="1311"/>
      <c r="GUD2" s="1311"/>
      <c r="GUE2" s="1311"/>
      <c r="GUF2" s="1311"/>
      <c r="GUG2" s="1311"/>
      <c r="GUH2" s="1311"/>
      <c r="GUI2" s="1311"/>
      <c r="GUJ2" s="1311"/>
      <c r="GUK2" s="1311"/>
      <c r="GUL2" s="1311"/>
      <c r="GUM2" s="1311"/>
      <c r="GUN2" s="1311"/>
      <c r="GUO2" s="1311"/>
      <c r="GUP2" s="1311"/>
      <c r="GUQ2" s="1311"/>
      <c r="GUR2" s="1311"/>
      <c r="GUS2" s="1311"/>
      <c r="GUT2" s="1311"/>
      <c r="GUU2" s="1311"/>
      <c r="GUV2" s="1311"/>
      <c r="GUW2" s="1311"/>
      <c r="GUX2" s="1311"/>
      <c r="GUY2" s="1311"/>
      <c r="GUZ2" s="1311"/>
      <c r="GVA2" s="1311"/>
      <c r="GVB2" s="1311"/>
      <c r="GVC2" s="1311"/>
      <c r="GVD2" s="1311"/>
      <c r="GVE2" s="1311"/>
      <c r="GVF2" s="1311"/>
      <c r="GVG2" s="1311"/>
      <c r="GVH2" s="1311"/>
      <c r="GVI2" s="1311"/>
      <c r="GVJ2" s="1311"/>
      <c r="GVK2" s="1311"/>
      <c r="GVL2" s="1311"/>
      <c r="GVM2" s="1311"/>
      <c r="GVN2" s="1311"/>
      <c r="GVO2" s="1311"/>
      <c r="GVP2" s="1311"/>
      <c r="GVQ2" s="1311"/>
      <c r="GVR2" s="1311"/>
      <c r="GVS2" s="1311"/>
      <c r="GVT2" s="1311"/>
      <c r="GVU2" s="1311"/>
      <c r="GVV2" s="1311"/>
      <c r="GVW2" s="1311"/>
      <c r="GVX2" s="1311"/>
      <c r="GVY2" s="1311"/>
      <c r="GVZ2" s="1311"/>
      <c r="GWA2" s="1311"/>
      <c r="GWB2" s="1311"/>
      <c r="GWC2" s="1311"/>
      <c r="GWD2" s="1311"/>
      <c r="GWE2" s="1311"/>
      <c r="GWF2" s="1311"/>
      <c r="GWG2" s="1311"/>
      <c r="GWH2" s="1311"/>
      <c r="GWI2" s="1311"/>
      <c r="GWJ2" s="1311"/>
      <c r="GWK2" s="1311"/>
      <c r="GWL2" s="1311"/>
      <c r="GWM2" s="1311"/>
      <c r="GWN2" s="1311"/>
      <c r="GWO2" s="1311"/>
      <c r="GWP2" s="1311"/>
      <c r="GWQ2" s="1311"/>
      <c r="GWR2" s="1311"/>
      <c r="GWS2" s="1311"/>
      <c r="GWT2" s="1311"/>
      <c r="GWU2" s="1311"/>
      <c r="GWV2" s="1311"/>
      <c r="GWW2" s="1311"/>
      <c r="GWX2" s="1311"/>
      <c r="GWY2" s="1311"/>
      <c r="GWZ2" s="1311"/>
      <c r="GXA2" s="1311"/>
      <c r="GXB2" s="1311"/>
      <c r="GXC2" s="1311"/>
      <c r="GXD2" s="1311"/>
      <c r="GXE2" s="1311"/>
      <c r="GXF2" s="1311"/>
      <c r="GXG2" s="1311"/>
      <c r="GXH2" s="1311"/>
      <c r="GXI2" s="1311"/>
      <c r="GXJ2" s="1311"/>
      <c r="GXK2" s="1311"/>
      <c r="GXL2" s="1311"/>
      <c r="GXM2" s="1311"/>
      <c r="GXN2" s="1311"/>
      <c r="GXO2" s="1311"/>
      <c r="GXP2" s="1311"/>
      <c r="GXQ2" s="1311"/>
      <c r="GXR2" s="1311"/>
      <c r="GXS2" s="1311"/>
      <c r="GXT2" s="1311"/>
      <c r="GXU2" s="1311"/>
      <c r="GXV2" s="1311"/>
      <c r="GXW2" s="1311"/>
      <c r="GXX2" s="1311"/>
      <c r="GXY2" s="1311"/>
      <c r="GXZ2" s="1311"/>
      <c r="GYA2" s="1311"/>
      <c r="GYB2" s="1311"/>
      <c r="GYC2" s="1311"/>
      <c r="GYD2" s="1311"/>
      <c r="GYE2" s="1311"/>
      <c r="GYF2" s="1311"/>
      <c r="GYG2" s="1311"/>
      <c r="GYH2" s="1311"/>
      <c r="GYI2" s="1311"/>
      <c r="GYJ2" s="1311"/>
      <c r="GYK2" s="1311"/>
      <c r="GYL2" s="1311"/>
      <c r="GYM2" s="1311"/>
      <c r="GYN2" s="1311"/>
      <c r="GYO2" s="1311"/>
      <c r="GYP2" s="1311"/>
      <c r="GYQ2" s="1311"/>
      <c r="GYR2" s="1311"/>
      <c r="GYS2" s="1311"/>
      <c r="GYT2" s="1311"/>
      <c r="GYU2" s="1311"/>
      <c r="GYV2" s="1311"/>
      <c r="GYW2" s="1311"/>
      <c r="GYX2" s="1311"/>
      <c r="GYY2" s="1311"/>
      <c r="GYZ2" s="1311"/>
      <c r="GZA2" s="1311"/>
      <c r="GZB2" s="1311"/>
      <c r="GZC2" s="1311"/>
      <c r="GZD2" s="1311"/>
      <c r="GZE2" s="1311"/>
      <c r="GZF2" s="1311"/>
      <c r="GZG2" s="1311"/>
      <c r="GZH2" s="1311"/>
      <c r="GZI2" s="1311"/>
      <c r="GZJ2" s="1311"/>
      <c r="GZK2" s="1311"/>
      <c r="GZL2" s="1311"/>
      <c r="GZM2" s="1311"/>
      <c r="GZN2" s="1311"/>
      <c r="GZO2" s="1311"/>
      <c r="GZP2" s="1311"/>
      <c r="GZQ2" s="1311"/>
      <c r="GZR2" s="1311"/>
      <c r="GZS2" s="1311"/>
      <c r="GZT2" s="1311"/>
      <c r="GZU2" s="1311"/>
      <c r="GZV2" s="1311"/>
      <c r="GZW2" s="1311"/>
      <c r="GZX2" s="1311"/>
      <c r="GZY2" s="1311"/>
      <c r="GZZ2" s="1311"/>
      <c r="HAA2" s="1311"/>
      <c r="HAB2" s="1311"/>
      <c r="HAC2" s="1311"/>
      <c r="HAD2" s="1311"/>
      <c r="HAE2" s="1311"/>
      <c r="HAF2" s="1311"/>
      <c r="HAG2" s="1311"/>
      <c r="HAH2" s="1311"/>
      <c r="HAI2" s="1311"/>
      <c r="HAJ2" s="1311"/>
      <c r="HAK2" s="1311"/>
      <c r="HAL2" s="1311"/>
      <c r="HAM2" s="1311"/>
      <c r="HAN2" s="1311"/>
      <c r="HAO2" s="1311"/>
      <c r="HAP2" s="1311"/>
      <c r="HAQ2" s="1311"/>
      <c r="HAR2" s="1311"/>
      <c r="HAS2" s="1311"/>
      <c r="HAT2" s="1311"/>
      <c r="HAU2" s="1311"/>
      <c r="HAV2" s="1311"/>
      <c r="HAW2" s="1311"/>
      <c r="HAX2" s="1311"/>
      <c r="HAY2" s="1311"/>
      <c r="HAZ2" s="1311"/>
      <c r="HBA2" s="1311"/>
      <c r="HBB2" s="1311"/>
      <c r="HBC2" s="1311"/>
      <c r="HBD2" s="1311"/>
      <c r="HBE2" s="1311"/>
      <c r="HBF2" s="1311"/>
      <c r="HBG2" s="1311"/>
      <c r="HBH2" s="1311"/>
      <c r="HBI2" s="1311"/>
      <c r="HBJ2" s="1311"/>
      <c r="HBK2" s="1311"/>
      <c r="HBL2" s="1311"/>
      <c r="HBM2" s="1311"/>
      <c r="HBN2" s="1311"/>
      <c r="HBO2" s="1311"/>
      <c r="HBP2" s="1311"/>
      <c r="HBQ2" s="1311"/>
      <c r="HBR2" s="1311"/>
      <c r="HBS2" s="1311"/>
      <c r="HBT2" s="1311"/>
      <c r="HBU2" s="1311"/>
      <c r="HBV2" s="1311"/>
      <c r="HBW2" s="1311"/>
      <c r="HBX2" s="1311"/>
      <c r="HBY2" s="1311"/>
      <c r="HBZ2" s="1311"/>
      <c r="HCA2" s="1311"/>
      <c r="HCB2" s="1311"/>
      <c r="HCC2" s="1311"/>
      <c r="HCD2" s="1311"/>
      <c r="HCE2" s="1311"/>
      <c r="HCF2" s="1311"/>
      <c r="HCG2" s="1311"/>
      <c r="HCH2" s="1311"/>
      <c r="HCI2" s="1311"/>
      <c r="HCJ2" s="1311"/>
      <c r="HCK2" s="1311"/>
      <c r="HCL2" s="1311"/>
      <c r="HCM2" s="1311"/>
      <c r="HCN2" s="1311"/>
      <c r="HCO2" s="1311"/>
      <c r="HCP2" s="1311"/>
      <c r="HCQ2" s="1311"/>
      <c r="HCR2" s="1311"/>
      <c r="HCS2" s="1311"/>
      <c r="HCT2" s="1311"/>
      <c r="HCU2" s="1311"/>
      <c r="HCV2" s="1311"/>
      <c r="HCW2" s="1311"/>
      <c r="HCX2" s="1311"/>
      <c r="HCY2" s="1311"/>
      <c r="HCZ2" s="1311"/>
      <c r="HDA2" s="1311"/>
      <c r="HDB2" s="1311"/>
      <c r="HDC2" s="1311"/>
      <c r="HDD2" s="1311"/>
      <c r="HDE2" s="1311"/>
      <c r="HDF2" s="1311"/>
      <c r="HDG2" s="1311"/>
      <c r="HDH2" s="1311"/>
      <c r="HDI2" s="1311"/>
      <c r="HDJ2" s="1311"/>
      <c r="HDK2" s="1311"/>
      <c r="HDL2" s="1311"/>
      <c r="HDM2" s="1311"/>
      <c r="HDN2" s="1311"/>
      <c r="HDO2" s="1311"/>
      <c r="HDP2" s="1311"/>
      <c r="HDQ2" s="1311"/>
      <c r="HDR2" s="1311"/>
      <c r="HDS2" s="1311"/>
      <c r="HDT2" s="1311"/>
      <c r="HDU2" s="1311"/>
      <c r="HDV2" s="1311"/>
      <c r="HDW2" s="1311"/>
      <c r="HDX2" s="1311"/>
      <c r="HDY2" s="1311"/>
      <c r="HDZ2" s="1311"/>
      <c r="HEA2" s="1311"/>
      <c r="HEB2" s="1311"/>
      <c r="HEC2" s="1311"/>
      <c r="HED2" s="1311"/>
      <c r="HEE2" s="1311"/>
      <c r="HEF2" s="1311"/>
      <c r="HEG2" s="1311"/>
      <c r="HEH2" s="1311"/>
      <c r="HEI2" s="1311"/>
      <c r="HEJ2" s="1311"/>
      <c r="HEK2" s="1311"/>
      <c r="HEL2" s="1311"/>
      <c r="HEM2" s="1311"/>
      <c r="HEN2" s="1311"/>
      <c r="HEO2" s="1311"/>
      <c r="HEP2" s="1311"/>
      <c r="HEQ2" s="1311"/>
      <c r="HER2" s="1311"/>
      <c r="HES2" s="1311"/>
      <c r="HET2" s="1311"/>
      <c r="HEU2" s="1311"/>
      <c r="HEV2" s="1311"/>
      <c r="HEW2" s="1311"/>
      <c r="HEX2" s="1311"/>
      <c r="HEY2" s="1311"/>
      <c r="HEZ2" s="1311"/>
      <c r="HFA2" s="1311"/>
      <c r="HFB2" s="1311"/>
      <c r="HFC2" s="1311"/>
      <c r="HFD2" s="1311"/>
      <c r="HFE2" s="1311"/>
      <c r="HFF2" s="1311"/>
      <c r="HFG2" s="1311"/>
      <c r="HFH2" s="1311"/>
      <c r="HFI2" s="1311"/>
      <c r="HFJ2" s="1311"/>
      <c r="HFK2" s="1311"/>
      <c r="HFL2" s="1311"/>
      <c r="HFM2" s="1311"/>
      <c r="HFN2" s="1311"/>
      <c r="HFO2" s="1311"/>
      <c r="HFP2" s="1311"/>
      <c r="HFQ2" s="1311"/>
      <c r="HFR2" s="1311"/>
      <c r="HFS2" s="1311"/>
      <c r="HFT2" s="1311"/>
      <c r="HFU2" s="1311"/>
      <c r="HFV2" s="1311"/>
      <c r="HFW2" s="1311"/>
      <c r="HFX2" s="1311"/>
      <c r="HFY2" s="1311"/>
      <c r="HFZ2" s="1311"/>
      <c r="HGA2" s="1311"/>
      <c r="HGB2" s="1311"/>
      <c r="HGC2" s="1311"/>
      <c r="HGD2" s="1311"/>
      <c r="HGE2" s="1311"/>
      <c r="HGF2" s="1311"/>
      <c r="HGG2" s="1311"/>
      <c r="HGH2" s="1311"/>
      <c r="HGI2" s="1311"/>
      <c r="HGJ2" s="1311"/>
      <c r="HGK2" s="1311"/>
      <c r="HGL2" s="1311"/>
      <c r="HGM2" s="1311"/>
      <c r="HGN2" s="1311"/>
      <c r="HGO2" s="1311"/>
      <c r="HGP2" s="1311"/>
      <c r="HGQ2" s="1311"/>
      <c r="HGR2" s="1311"/>
      <c r="HGS2" s="1311"/>
      <c r="HGT2" s="1311"/>
      <c r="HGU2" s="1311"/>
      <c r="HGV2" s="1311"/>
      <c r="HGW2" s="1311"/>
      <c r="HGX2" s="1311"/>
      <c r="HGY2" s="1311"/>
      <c r="HGZ2" s="1311"/>
      <c r="HHA2" s="1311"/>
      <c r="HHB2" s="1311"/>
      <c r="HHC2" s="1311"/>
      <c r="HHD2" s="1311"/>
      <c r="HHE2" s="1311"/>
      <c r="HHF2" s="1311"/>
      <c r="HHG2" s="1311"/>
      <c r="HHH2" s="1311"/>
      <c r="HHI2" s="1311"/>
      <c r="HHJ2" s="1311"/>
      <c r="HHK2" s="1311"/>
      <c r="HHL2" s="1311"/>
      <c r="HHM2" s="1311"/>
      <c r="HHN2" s="1311"/>
      <c r="HHO2" s="1311"/>
      <c r="HHP2" s="1311"/>
      <c r="HHQ2" s="1311"/>
      <c r="HHR2" s="1311"/>
      <c r="HHS2" s="1311"/>
      <c r="HHT2" s="1311"/>
      <c r="HHU2" s="1311"/>
      <c r="HHV2" s="1311"/>
      <c r="HHW2" s="1311"/>
      <c r="HHX2" s="1311"/>
      <c r="HHY2" s="1311"/>
      <c r="HHZ2" s="1311"/>
      <c r="HIA2" s="1311"/>
      <c r="HIB2" s="1311"/>
      <c r="HIC2" s="1311"/>
      <c r="HID2" s="1311"/>
      <c r="HIE2" s="1311"/>
      <c r="HIF2" s="1311"/>
      <c r="HIG2" s="1311"/>
      <c r="HIH2" s="1311"/>
      <c r="HII2" s="1311"/>
      <c r="HIJ2" s="1311"/>
      <c r="HIK2" s="1311"/>
      <c r="HIL2" s="1311"/>
      <c r="HIM2" s="1311"/>
      <c r="HIN2" s="1311"/>
      <c r="HIO2" s="1311"/>
      <c r="HIP2" s="1311"/>
      <c r="HIQ2" s="1311"/>
      <c r="HIR2" s="1311"/>
      <c r="HIS2" s="1311"/>
      <c r="HIT2" s="1311"/>
      <c r="HIU2" s="1311"/>
      <c r="HIV2" s="1311"/>
      <c r="HIW2" s="1311"/>
      <c r="HIX2" s="1311"/>
      <c r="HIY2" s="1311"/>
      <c r="HIZ2" s="1311"/>
      <c r="HJA2" s="1311"/>
      <c r="HJB2" s="1311"/>
      <c r="HJC2" s="1311"/>
      <c r="HJD2" s="1311"/>
      <c r="HJE2" s="1311"/>
      <c r="HJF2" s="1311"/>
      <c r="HJG2" s="1311"/>
      <c r="HJH2" s="1311"/>
      <c r="HJI2" s="1311"/>
      <c r="HJJ2" s="1311"/>
      <c r="HJK2" s="1311"/>
      <c r="HJL2" s="1311"/>
      <c r="HJM2" s="1311"/>
      <c r="HJN2" s="1311"/>
      <c r="HJO2" s="1311"/>
      <c r="HJP2" s="1311"/>
      <c r="HJQ2" s="1311"/>
      <c r="HJR2" s="1311"/>
      <c r="HJS2" s="1311"/>
      <c r="HJT2" s="1311"/>
      <c r="HJU2" s="1311"/>
      <c r="HJV2" s="1311"/>
      <c r="HJW2" s="1311"/>
      <c r="HJX2" s="1311"/>
      <c r="HJY2" s="1311"/>
      <c r="HJZ2" s="1311"/>
      <c r="HKA2" s="1311"/>
      <c r="HKB2" s="1311"/>
      <c r="HKC2" s="1311"/>
      <c r="HKD2" s="1311"/>
      <c r="HKE2" s="1311"/>
      <c r="HKF2" s="1311"/>
      <c r="HKG2" s="1311"/>
      <c r="HKH2" s="1311"/>
      <c r="HKI2" s="1311"/>
      <c r="HKJ2" s="1311"/>
      <c r="HKK2" s="1311"/>
      <c r="HKL2" s="1311"/>
      <c r="HKM2" s="1311"/>
      <c r="HKN2" s="1311"/>
      <c r="HKO2" s="1311"/>
      <c r="HKP2" s="1311"/>
      <c r="HKQ2" s="1311"/>
      <c r="HKR2" s="1311"/>
      <c r="HKS2" s="1311"/>
      <c r="HKT2" s="1311"/>
      <c r="HKU2" s="1311"/>
      <c r="HKV2" s="1311"/>
      <c r="HKW2" s="1311"/>
      <c r="HKX2" s="1311"/>
      <c r="HKY2" s="1311"/>
      <c r="HKZ2" s="1311"/>
      <c r="HLA2" s="1311"/>
      <c r="HLB2" s="1311"/>
      <c r="HLC2" s="1311"/>
      <c r="HLD2" s="1311"/>
      <c r="HLE2" s="1311"/>
      <c r="HLF2" s="1311"/>
      <c r="HLG2" s="1311"/>
      <c r="HLH2" s="1311"/>
      <c r="HLI2" s="1311"/>
      <c r="HLJ2" s="1311"/>
      <c r="HLK2" s="1311"/>
      <c r="HLL2" s="1311"/>
      <c r="HLM2" s="1311"/>
      <c r="HLN2" s="1311"/>
      <c r="HLO2" s="1311"/>
      <c r="HLP2" s="1311"/>
      <c r="HLQ2" s="1311"/>
      <c r="HLR2" s="1311"/>
      <c r="HLS2" s="1311"/>
      <c r="HLT2" s="1311"/>
      <c r="HLU2" s="1311"/>
      <c r="HLV2" s="1311"/>
      <c r="HLW2" s="1311"/>
      <c r="HLX2" s="1311"/>
      <c r="HLY2" s="1311"/>
      <c r="HLZ2" s="1311"/>
      <c r="HMA2" s="1311"/>
      <c r="HMB2" s="1311"/>
      <c r="HMC2" s="1311"/>
      <c r="HMD2" s="1311"/>
      <c r="HME2" s="1311"/>
      <c r="HMF2" s="1311"/>
      <c r="HMG2" s="1311"/>
      <c r="HMH2" s="1311"/>
      <c r="HMI2" s="1311"/>
      <c r="HMJ2" s="1311"/>
      <c r="HMK2" s="1311"/>
      <c r="HML2" s="1311"/>
      <c r="HMM2" s="1311"/>
      <c r="HMN2" s="1311"/>
      <c r="HMO2" s="1311"/>
      <c r="HMP2" s="1311"/>
      <c r="HMQ2" s="1311"/>
      <c r="HMR2" s="1311"/>
      <c r="HMS2" s="1311"/>
      <c r="HMT2" s="1311"/>
      <c r="HMU2" s="1311"/>
      <c r="HMV2" s="1311"/>
      <c r="HMW2" s="1311"/>
      <c r="HMX2" s="1311"/>
      <c r="HMY2" s="1311"/>
      <c r="HMZ2" s="1311"/>
      <c r="HNA2" s="1311"/>
      <c r="HNB2" s="1311"/>
      <c r="HNC2" s="1311"/>
      <c r="HND2" s="1311"/>
      <c r="HNE2" s="1311"/>
      <c r="HNF2" s="1311"/>
      <c r="HNG2" s="1311"/>
      <c r="HNH2" s="1311"/>
      <c r="HNI2" s="1311"/>
      <c r="HNJ2" s="1311"/>
      <c r="HNK2" s="1311"/>
      <c r="HNL2" s="1311"/>
      <c r="HNM2" s="1311"/>
      <c r="HNN2" s="1311"/>
      <c r="HNO2" s="1311"/>
      <c r="HNP2" s="1311"/>
      <c r="HNQ2" s="1311"/>
      <c r="HNR2" s="1311"/>
      <c r="HNS2" s="1311"/>
      <c r="HNT2" s="1311"/>
      <c r="HNU2" s="1311"/>
      <c r="HNV2" s="1311"/>
      <c r="HNW2" s="1311"/>
      <c r="HNX2" s="1311"/>
      <c r="HNY2" s="1311"/>
      <c r="HNZ2" s="1311"/>
      <c r="HOA2" s="1311"/>
      <c r="HOB2" s="1311"/>
      <c r="HOC2" s="1311"/>
      <c r="HOD2" s="1311"/>
      <c r="HOE2" s="1311"/>
      <c r="HOF2" s="1311"/>
      <c r="HOG2" s="1311"/>
      <c r="HOH2" s="1311"/>
      <c r="HOI2" s="1311"/>
      <c r="HOJ2" s="1311"/>
      <c r="HOK2" s="1311"/>
      <c r="HOL2" s="1311"/>
      <c r="HOM2" s="1311"/>
      <c r="HON2" s="1311"/>
      <c r="HOO2" s="1311"/>
      <c r="HOP2" s="1311"/>
      <c r="HOQ2" s="1311"/>
      <c r="HOR2" s="1311"/>
      <c r="HOS2" s="1311"/>
      <c r="HOT2" s="1311"/>
      <c r="HOU2" s="1311"/>
      <c r="HOV2" s="1311"/>
      <c r="HOW2" s="1311"/>
      <c r="HOX2" s="1311"/>
      <c r="HOY2" s="1311"/>
      <c r="HOZ2" s="1311"/>
      <c r="HPA2" s="1311"/>
      <c r="HPB2" s="1311"/>
      <c r="HPC2" s="1311"/>
      <c r="HPD2" s="1311"/>
      <c r="HPE2" s="1311"/>
      <c r="HPF2" s="1311"/>
      <c r="HPG2" s="1311"/>
      <c r="HPH2" s="1311"/>
      <c r="HPI2" s="1311"/>
      <c r="HPJ2" s="1311"/>
      <c r="HPK2" s="1311"/>
      <c r="HPL2" s="1311"/>
      <c r="HPM2" s="1311"/>
      <c r="HPN2" s="1311"/>
      <c r="HPO2" s="1311"/>
      <c r="HPP2" s="1311"/>
      <c r="HPQ2" s="1311"/>
      <c r="HPR2" s="1311"/>
      <c r="HPS2" s="1311"/>
      <c r="HPT2" s="1311"/>
      <c r="HPU2" s="1311"/>
      <c r="HPV2" s="1311"/>
      <c r="HPW2" s="1311"/>
      <c r="HPX2" s="1311"/>
      <c r="HPY2" s="1311"/>
      <c r="HPZ2" s="1311"/>
      <c r="HQA2" s="1311"/>
      <c r="HQB2" s="1311"/>
      <c r="HQC2" s="1311"/>
      <c r="HQD2" s="1311"/>
      <c r="HQE2" s="1311"/>
      <c r="HQF2" s="1311"/>
      <c r="HQG2" s="1311"/>
      <c r="HQH2" s="1311"/>
      <c r="HQI2" s="1311"/>
      <c r="HQJ2" s="1311"/>
      <c r="HQK2" s="1311"/>
      <c r="HQL2" s="1311"/>
      <c r="HQM2" s="1311"/>
      <c r="HQN2" s="1311"/>
      <c r="HQO2" s="1311"/>
      <c r="HQP2" s="1311"/>
      <c r="HQQ2" s="1311"/>
      <c r="HQR2" s="1311"/>
      <c r="HQS2" s="1311"/>
      <c r="HQT2" s="1311"/>
      <c r="HQU2" s="1311"/>
      <c r="HQV2" s="1311"/>
      <c r="HQW2" s="1311"/>
      <c r="HQX2" s="1311"/>
      <c r="HQY2" s="1311"/>
      <c r="HQZ2" s="1311"/>
      <c r="HRA2" s="1311"/>
      <c r="HRB2" s="1311"/>
      <c r="HRC2" s="1311"/>
      <c r="HRD2" s="1311"/>
      <c r="HRE2" s="1311"/>
      <c r="HRF2" s="1311"/>
      <c r="HRG2" s="1311"/>
      <c r="HRH2" s="1311"/>
      <c r="HRI2" s="1311"/>
      <c r="HRJ2" s="1311"/>
      <c r="HRK2" s="1311"/>
      <c r="HRL2" s="1311"/>
      <c r="HRM2" s="1311"/>
      <c r="HRN2" s="1311"/>
      <c r="HRO2" s="1311"/>
      <c r="HRP2" s="1311"/>
      <c r="HRQ2" s="1311"/>
      <c r="HRR2" s="1311"/>
      <c r="HRS2" s="1311"/>
      <c r="HRT2" s="1311"/>
      <c r="HRU2" s="1311"/>
      <c r="HRV2" s="1311"/>
      <c r="HRW2" s="1311"/>
      <c r="HRX2" s="1311"/>
      <c r="HRY2" s="1311"/>
      <c r="HRZ2" s="1311"/>
      <c r="HSA2" s="1311"/>
      <c r="HSB2" s="1311"/>
      <c r="HSC2" s="1311"/>
      <c r="HSD2" s="1311"/>
      <c r="HSE2" s="1311"/>
      <c r="HSF2" s="1311"/>
      <c r="HSG2" s="1311"/>
      <c r="HSH2" s="1311"/>
      <c r="HSI2" s="1311"/>
      <c r="HSJ2" s="1311"/>
      <c r="HSK2" s="1311"/>
      <c r="HSL2" s="1311"/>
      <c r="HSM2" s="1311"/>
      <c r="HSN2" s="1311"/>
      <c r="HSO2" s="1311"/>
      <c r="HSP2" s="1311"/>
      <c r="HSQ2" s="1311"/>
      <c r="HSR2" s="1311"/>
      <c r="HSS2" s="1311"/>
      <c r="HST2" s="1311"/>
      <c r="HSU2" s="1311"/>
      <c r="HSV2" s="1311"/>
      <c r="HSW2" s="1311"/>
      <c r="HSX2" s="1311"/>
      <c r="HSY2" s="1311"/>
      <c r="HSZ2" s="1311"/>
      <c r="HTA2" s="1311"/>
      <c r="HTB2" s="1311"/>
      <c r="HTC2" s="1311"/>
      <c r="HTD2" s="1311"/>
      <c r="HTE2" s="1311"/>
      <c r="HTF2" s="1311"/>
      <c r="HTG2" s="1311"/>
      <c r="HTH2" s="1311"/>
      <c r="HTI2" s="1311"/>
      <c r="HTJ2" s="1311"/>
      <c r="HTK2" s="1311"/>
      <c r="HTL2" s="1311"/>
      <c r="HTM2" s="1311"/>
      <c r="HTN2" s="1311"/>
      <c r="HTO2" s="1311"/>
      <c r="HTP2" s="1311"/>
      <c r="HTQ2" s="1311"/>
      <c r="HTR2" s="1311"/>
      <c r="HTS2" s="1311"/>
      <c r="HTT2" s="1311"/>
      <c r="HTU2" s="1311"/>
      <c r="HTV2" s="1311"/>
      <c r="HTW2" s="1311"/>
      <c r="HTX2" s="1311"/>
      <c r="HTY2" s="1311"/>
      <c r="HTZ2" s="1311"/>
      <c r="HUA2" s="1311"/>
      <c r="HUB2" s="1311"/>
      <c r="HUC2" s="1311"/>
      <c r="HUD2" s="1311"/>
      <c r="HUE2" s="1311"/>
      <c r="HUF2" s="1311"/>
      <c r="HUG2" s="1311"/>
      <c r="HUH2" s="1311"/>
      <c r="HUI2" s="1311"/>
      <c r="HUJ2" s="1311"/>
      <c r="HUK2" s="1311"/>
      <c r="HUL2" s="1311"/>
      <c r="HUM2" s="1311"/>
      <c r="HUN2" s="1311"/>
      <c r="HUO2" s="1311"/>
      <c r="HUP2" s="1311"/>
      <c r="HUQ2" s="1311"/>
      <c r="HUR2" s="1311"/>
      <c r="HUS2" s="1311"/>
      <c r="HUT2" s="1311"/>
      <c r="HUU2" s="1311"/>
      <c r="HUV2" s="1311"/>
      <c r="HUW2" s="1311"/>
      <c r="HUX2" s="1311"/>
      <c r="HUY2" s="1311"/>
      <c r="HUZ2" s="1311"/>
      <c r="HVA2" s="1311"/>
      <c r="HVB2" s="1311"/>
      <c r="HVC2" s="1311"/>
      <c r="HVD2" s="1311"/>
      <c r="HVE2" s="1311"/>
      <c r="HVF2" s="1311"/>
      <c r="HVG2" s="1311"/>
      <c r="HVH2" s="1311"/>
      <c r="HVI2" s="1311"/>
      <c r="HVJ2" s="1311"/>
      <c r="HVK2" s="1311"/>
      <c r="HVL2" s="1311"/>
      <c r="HVM2" s="1311"/>
      <c r="HVN2" s="1311"/>
      <c r="HVO2" s="1311"/>
      <c r="HVP2" s="1311"/>
      <c r="HVQ2" s="1311"/>
      <c r="HVR2" s="1311"/>
      <c r="HVS2" s="1311"/>
      <c r="HVT2" s="1311"/>
      <c r="HVU2" s="1311"/>
      <c r="HVV2" s="1311"/>
      <c r="HVW2" s="1311"/>
      <c r="HVX2" s="1311"/>
      <c r="HVY2" s="1311"/>
      <c r="HVZ2" s="1311"/>
      <c r="HWA2" s="1311"/>
      <c r="HWB2" s="1311"/>
      <c r="HWC2" s="1311"/>
      <c r="HWD2" s="1311"/>
      <c r="HWE2" s="1311"/>
      <c r="HWF2" s="1311"/>
      <c r="HWG2" s="1311"/>
      <c r="HWH2" s="1311"/>
      <c r="HWI2" s="1311"/>
      <c r="HWJ2" s="1311"/>
      <c r="HWK2" s="1311"/>
      <c r="HWL2" s="1311"/>
      <c r="HWM2" s="1311"/>
      <c r="HWN2" s="1311"/>
      <c r="HWO2" s="1311"/>
      <c r="HWP2" s="1311"/>
      <c r="HWQ2" s="1311"/>
      <c r="HWR2" s="1311"/>
      <c r="HWS2" s="1311"/>
      <c r="HWT2" s="1311"/>
      <c r="HWU2" s="1311"/>
      <c r="HWV2" s="1311"/>
      <c r="HWW2" s="1311"/>
      <c r="HWX2" s="1311"/>
      <c r="HWY2" s="1311"/>
      <c r="HWZ2" s="1311"/>
      <c r="HXA2" s="1311"/>
      <c r="HXB2" s="1311"/>
      <c r="HXC2" s="1311"/>
      <c r="HXD2" s="1311"/>
      <c r="HXE2" s="1311"/>
      <c r="HXF2" s="1311"/>
      <c r="HXG2" s="1311"/>
      <c r="HXH2" s="1311"/>
      <c r="HXI2" s="1311"/>
      <c r="HXJ2" s="1311"/>
      <c r="HXK2" s="1311"/>
      <c r="HXL2" s="1311"/>
      <c r="HXM2" s="1311"/>
      <c r="HXN2" s="1311"/>
      <c r="HXO2" s="1311"/>
      <c r="HXP2" s="1311"/>
      <c r="HXQ2" s="1311"/>
      <c r="HXR2" s="1311"/>
      <c r="HXS2" s="1311"/>
      <c r="HXT2" s="1311"/>
      <c r="HXU2" s="1311"/>
      <c r="HXV2" s="1311"/>
      <c r="HXW2" s="1311"/>
      <c r="HXX2" s="1311"/>
      <c r="HXY2" s="1311"/>
      <c r="HXZ2" s="1311"/>
      <c r="HYA2" s="1311"/>
      <c r="HYB2" s="1311"/>
      <c r="HYC2" s="1311"/>
      <c r="HYD2" s="1311"/>
      <c r="HYE2" s="1311"/>
      <c r="HYF2" s="1311"/>
      <c r="HYG2" s="1311"/>
      <c r="HYH2" s="1311"/>
      <c r="HYI2" s="1311"/>
      <c r="HYJ2" s="1311"/>
      <c r="HYK2" s="1311"/>
      <c r="HYL2" s="1311"/>
      <c r="HYM2" s="1311"/>
      <c r="HYN2" s="1311"/>
      <c r="HYO2" s="1311"/>
      <c r="HYP2" s="1311"/>
      <c r="HYQ2" s="1311"/>
      <c r="HYR2" s="1311"/>
      <c r="HYS2" s="1311"/>
      <c r="HYT2" s="1311"/>
      <c r="HYU2" s="1311"/>
      <c r="HYV2" s="1311"/>
      <c r="HYW2" s="1311"/>
      <c r="HYX2" s="1311"/>
      <c r="HYY2" s="1311"/>
      <c r="HYZ2" s="1311"/>
      <c r="HZA2" s="1311"/>
      <c r="HZB2" s="1311"/>
      <c r="HZC2" s="1311"/>
      <c r="HZD2" s="1311"/>
      <c r="HZE2" s="1311"/>
      <c r="HZF2" s="1311"/>
      <c r="HZG2" s="1311"/>
      <c r="HZH2" s="1311"/>
      <c r="HZI2" s="1311"/>
      <c r="HZJ2" s="1311"/>
      <c r="HZK2" s="1311"/>
      <c r="HZL2" s="1311"/>
      <c r="HZM2" s="1311"/>
      <c r="HZN2" s="1311"/>
      <c r="HZO2" s="1311"/>
      <c r="HZP2" s="1311"/>
      <c r="HZQ2" s="1311"/>
      <c r="HZR2" s="1311"/>
      <c r="HZS2" s="1311"/>
      <c r="HZT2" s="1311"/>
      <c r="HZU2" s="1311"/>
      <c r="HZV2" s="1311"/>
      <c r="HZW2" s="1311"/>
      <c r="HZX2" s="1311"/>
      <c r="HZY2" s="1311"/>
      <c r="HZZ2" s="1311"/>
      <c r="IAA2" s="1311"/>
      <c r="IAB2" s="1311"/>
      <c r="IAC2" s="1311"/>
      <c r="IAD2" s="1311"/>
      <c r="IAE2" s="1311"/>
      <c r="IAF2" s="1311"/>
      <c r="IAG2" s="1311"/>
      <c r="IAH2" s="1311"/>
      <c r="IAI2" s="1311"/>
      <c r="IAJ2" s="1311"/>
      <c r="IAK2" s="1311"/>
      <c r="IAL2" s="1311"/>
      <c r="IAM2" s="1311"/>
      <c r="IAN2" s="1311"/>
      <c r="IAO2" s="1311"/>
      <c r="IAP2" s="1311"/>
      <c r="IAQ2" s="1311"/>
      <c r="IAR2" s="1311"/>
      <c r="IAS2" s="1311"/>
      <c r="IAT2" s="1311"/>
      <c r="IAU2" s="1311"/>
      <c r="IAV2" s="1311"/>
      <c r="IAW2" s="1311"/>
      <c r="IAX2" s="1311"/>
      <c r="IAY2" s="1311"/>
      <c r="IAZ2" s="1311"/>
      <c r="IBA2" s="1311"/>
      <c r="IBB2" s="1311"/>
      <c r="IBC2" s="1311"/>
      <c r="IBD2" s="1311"/>
      <c r="IBE2" s="1311"/>
      <c r="IBF2" s="1311"/>
      <c r="IBG2" s="1311"/>
      <c r="IBH2" s="1311"/>
      <c r="IBI2" s="1311"/>
      <c r="IBJ2" s="1311"/>
      <c r="IBK2" s="1311"/>
      <c r="IBL2" s="1311"/>
      <c r="IBM2" s="1311"/>
      <c r="IBN2" s="1311"/>
      <c r="IBO2" s="1311"/>
      <c r="IBP2" s="1311"/>
      <c r="IBQ2" s="1311"/>
      <c r="IBR2" s="1311"/>
      <c r="IBS2" s="1311"/>
      <c r="IBT2" s="1311"/>
      <c r="IBU2" s="1311"/>
      <c r="IBV2" s="1311"/>
      <c r="IBW2" s="1311"/>
      <c r="IBX2" s="1311"/>
      <c r="IBY2" s="1311"/>
      <c r="IBZ2" s="1311"/>
      <c r="ICA2" s="1311"/>
      <c r="ICB2" s="1311"/>
      <c r="ICC2" s="1311"/>
      <c r="ICD2" s="1311"/>
      <c r="ICE2" s="1311"/>
      <c r="ICF2" s="1311"/>
      <c r="ICG2" s="1311"/>
      <c r="ICH2" s="1311"/>
      <c r="ICI2" s="1311"/>
      <c r="ICJ2" s="1311"/>
      <c r="ICK2" s="1311"/>
      <c r="ICL2" s="1311"/>
      <c r="ICM2" s="1311"/>
      <c r="ICN2" s="1311"/>
      <c r="ICO2" s="1311"/>
      <c r="ICP2" s="1311"/>
      <c r="ICQ2" s="1311"/>
      <c r="ICR2" s="1311"/>
      <c r="ICS2" s="1311"/>
      <c r="ICT2" s="1311"/>
      <c r="ICU2" s="1311"/>
      <c r="ICV2" s="1311"/>
      <c r="ICW2" s="1311"/>
      <c r="ICX2" s="1311"/>
      <c r="ICY2" s="1311"/>
      <c r="ICZ2" s="1311"/>
      <c r="IDA2" s="1311"/>
      <c r="IDB2" s="1311"/>
      <c r="IDC2" s="1311"/>
      <c r="IDD2" s="1311"/>
      <c r="IDE2" s="1311"/>
      <c r="IDF2" s="1311"/>
      <c r="IDG2" s="1311"/>
      <c r="IDH2" s="1311"/>
      <c r="IDI2" s="1311"/>
      <c r="IDJ2" s="1311"/>
      <c r="IDK2" s="1311"/>
      <c r="IDL2" s="1311"/>
      <c r="IDM2" s="1311"/>
      <c r="IDN2" s="1311"/>
      <c r="IDO2" s="1311"/>
      <c r="IDP2" s="1311"/>
      <c r="IDQ2" s="1311"/>
      <c r="IDR2" s="1311"/>
      <c r="IDS2" s="1311"/>
      <c r="IDT2" s="1311"/>
      <c r="IDU2" s="1311"/>
      <c r="IDV2" s="1311"/>
      <c r="IDW2" s="1311"/>
      <c r="IDX2" s="1311"/>
      <c r="IDY2" s="1311"/>
      <c r="IDZ2" s="1311"/>
      <c r="IEA2" s="1311"/>
      <c r="IEB2" s="1311"/>
      <c r="IEC2" s="1311"/>
      <c r="IED2" s="1311"/>
      <c r="IEE2" s="1311"/>
      <c r="IEF2" s="1311"/>
      <c r="IEG2" s="1311"/>
      <c r="IEH2" s="1311"/>
      <c r="IEI2" s="1311"/>
      <c r="IEJ2" s="1311"/>
      <c r="IEK2" s="1311"/>
      <c r="IEL2" s="1311"/>
      <c r="IEM2" s="1311"/>
      <c r="IEN2" s="1311"/>
      <c r="IEO2" s="1311"/>
      <c r="IEP2" s="1311"/>
      <c r="IEQ2" s="1311"/>
      <c r="IER2" s="1311"/>
      <c r="IES2" s="1311"/>
      <c r="IET2" s="1311"/>
      <c r="IEU2" s="1311"/>
      <c r="IEV2" s="1311"/>
      <c r="IEW2" s="1311"/>
      <c r="IEX2" s="1311"/>
      <c r="IEY2" s="1311"/>
      <c r="IEZ2" s="1311"/>
      <c r="IFA2" s="1311"/>
      <c r="IFB2" s="1311"/>
      <c r="IFC2" s="1311"/>
      <c r="IFD2" s="1311"/>
      <c r="IFE2" s="1311"/>
      <c r="IFF2" s="1311"/>
      <c r="IFG2" s="1311"/>
      <c r="IFH2" s="1311"/>
      <c r="IFI2" s="1311"/>
      <c r="IFJ2" s="1311"/>
      <c r="IFK2" s="1311"/>
      <c r="IFL2" s="1311"/>
      <c r="IFM2" s="1311"/>
      <c r="IFN2" s="1311"/>
      <c r="IFO2" s="1311"/>
      <c r="IFP2" s="1311"/>
      <c r="IFQ2" s="1311"/>
      <c r="IFR2" s="1311"/>
      <c r="IFS2" s="1311"/>
      <c r="IFT2" s="1311"/>
      <c r="IFU2" s="1311"/>
      <c r="IFV2" s="1311"/>
      <c r="IFW2" s="1311"/>
      <c r="IFX2" s="1311"/>
      <c r="IFY2" s="1311"/>
      <c r="IFZ2" s="1311"/>
      <c r="IGA2" s="1311"/>
      <c r="IGB2" s="1311"/>
      <c r="IGC2" s="1311"/>
      <c r="IGD2" s="1311"/>
      <c r="IGE2" s="1311"/>
      <c r="IGF2" s="1311"/>
      <c r="IGG2" s="1311"/>
      <c r="IGH2" s="1311"/>
      <c r="IGI2" s="1311"/>
      <c r="IGJ2" s="1311"/>
      <c r="IGK2" s="1311"/>
      <c r="IGL2" s="1311"/>
      <c r="IGM2" s="1311"/>
      <c r="IGN2" s="1311"/>
      <c r="IGO2" s="1311"/>
      <c r="IGP2" s="1311"/>
      <c r="IGQ2" s="1311"/>
      <c r="IGR2" s="1311"/>
      <c r="IGS2" s="1311"/>
      <c r="IGT2" s="1311"/>
      <c r="IGU2" s="1311"/>
      <c r="IGV2" s="1311"/>
      <c r="IGW2" s="1311"/>
      <c r="IGX2" s="1311"/>
      <c r="IGY2" s="1311"/>
      <c r="IGZ2" s="1311"/>
      <c r="IHA2" s="1311"/>
      <c r="IHB2" s="1311"/>
      <c r="IHC2" s="1311"/>
      <c r="IHD2" s="1311"/>
      <c r="IHE2" s="1311"/>
      <c r="IHF2" s="1311"/>
      <c r="IHG2" s="1311"/>
      <c r="IHH2" s="1311"/>
      <c r="IHI2" s="1311"/>
      <c r="IHJ2" s="1311"/>
      <c r="IHK2" s="1311"/>
      <c r="IHL2" s="1311"/>
      <c r="IHM2" s="1311"/>
      <c r="IHN2" s="1311"/>
      <c r="IHO2" s="1311"/>
      <c r="IHP2" s="1311"/>
      <c r="IHQ2" s="1311"/>
      <c r="IHR2" s="1311"/>
      <c r="IHS2" s="1311"/>
      <c r="IHT2" s="1311"/>
      <c r="IHU2" s="1311"/>
      <c r="IHV2" s="1311"/>
      <c r="IHW2" s="1311"/>
      <c r="IHX2" s="1311"/>
      <c r="IHY2" s="1311"/>
      <c r="IHZ2" s="1311"/>
      <c r="IIA2" s="1311"/>
      <c r="IIB2" s="1311"/>
      <c r="IIC2" s="1311"/>
      <c r="IID2" s="1311"/>
      <c r="IIE2" s="1311"/>
      <c r="IIF2" s="1311"/>
      <c r="IIG2" s="1311"/>
      <c r="IIH2" s="1311"/>
      <c r="III2" s="1311"/>
      <c r="IIJ2" s="1311"/>
      <c r="IIK2" s="1311"/>
      <c r="IIL2" s="1311"/>
      <c r="IIM2" s="1311"/>
      <c r="IIN2" s="1311"/>
      <c r="IIO2" s="1311"/>
      <c r="IIP2" s="1311"/>
      <c r="IIQ2" s="1311"/>
      <c r="IIR2" s="1311"/>
      <c r="IIS2" s="1311"/>
      <c r="IIT2" s="1311"/>
      <c r="IIU2" s="1311"/>
      <c r="IIV2" s="1311"/>
      <c r="IIW2" s="1311"/>
      <c r="IIX2" s="1311"/>
      <c r="IIY2" s="1311"/>
      <c r="IIZ2" s="1311"/>
      <c r="IJA2" s="1311"/>
      <c r="IJB2" s="1311"/>
      <c r="IJC2" s="1311"/>
      <c r="IJD2" s="1311"/>
      <c r="IJE2" s="1311"/>
      <c r="IJF2" s="1311"/>
      <c r="IJG2" s="1311"/>
      <c r="IJH2" s="1311"/>
      <c r="IJI2" s="1311"/>
      <c r="IJJ2" s="1311"/>
      <c r="IJK2" s="1311"/>
      <c r="IJL2" s="1311"/>
      <c r="IJM2" s="1311"/>
      <c r="IJN2" s="1311"/>
      <c r="IJO2" s="1311"/>
      <c r="IJP2" s="1311"/>
      <c r="IJQ2" s="1311"/>
      <c r="IJR2" s="1311"/>
      <c r="IJS2" s="1311"/>
      <c r="IJT2" s="1311"/>
      <c r="IJU2" s="1311"/>
      <c r="IJV2" s="1311"/>
      <c r="IJW2" s="1311"/>
      <c r="IJX2" s="1311"/>
      <c r="IJY2" s="1311"/>
      <c r="IJZ2" s="1311"/>
      <c r="IKA2" s="1311"/>
      <c r="IKB2" s="1311"/>
      <c r="IKC2" s="1311"/>
      <c r="IKD2" s="1311"/>
      <c r="IKE2" s="1311"/>
      <c r="IKF2" s="1311"/>
      <c r="IKG2" s="1311"/>
      <c r="IKH2" s="1311"/>
      <c r="IKI2" s="1311"/>
      <c r="IKJ2" s="1311"/>
      <c r="IKK2" s="1311"/>
      <c r="IKL2" s="1311"/>
      <c r="IKM2" s="1311"/>
      <c r="IKN2" s="1311"/>
      <c r="IKO2" s="1311"/>
      <c r="IKP2" s="1311"/>
      <c r="IKQ2" s="1311"/>
      <c r="IKR2" s="1311"/>
      <c r="IKS2" s="1311"/>
      <c r="IKT2" s="1311"/>
      <c r="IKU2" s="1311"/>
      <c r="IKV2" s="1311"/>
      <c r="IKW2" s="1311"/>
      <c r="IKX2" s="1311"/>
      <c r="IKY2" s="1311"/>
      <c r="IKZ2" s="1311"/>
      <c r="ILA2" s="1311"/>
      <c r="ILB2" s="1311"/>
      <c r="ILC2" s="1311"/>
      <c r="ILD2" s="1311"/>
      <c r="ILE2" s="1311"/>
      <c r="ILF2" s="1311"/>
      <c r="ILG2" s="1311"/>
      <c r="ILH2" s="1311"/>
      <c r="ILI2" s="1311"/>
      <c r="ILJ2" s="1311"/>
      <c r="ILK2" s="1311"/>
      <c r="ILL2" s="1311"/>
      <c r="ILM2" s="1311"/>
      <c r="ILN2" s="1311"/>
      <c r="ILO2" s="1311"/>
      <c r="ILP2" s="1311"/>
      <c r="ILQ2" s="1311"/>
      <c r="ILR2" s="1311"/>
      <c r="ILS2" s="1311"/>
      <c r="ILT2" s="1311"/>
      <c r="ILU2" s="1311"/>
      <c r="ILV2" s="1311"/>
      <c r="ILW2" s="1311"/>
      <c r="ILX2" s="1311"/>
      <c r="ILY2" s="1311"/>
      <c r="ILZ2" s="1311"/>
      <c r="IMA2" s="1311"/>
      <c r="IMB2" s="1311"/>
      <c r="IMC2" s="1311"/>
      <c r="IMD2" s="1311"/>
      <c r="IME2" s="1311"/>
      <c r="IMF2" s="1311"/>
      <c r="IMG2" s="1311"/>
      <c r="IMH2" s="1311"/>
      <c r="IMI2" s="1311"/>
      <c r="IMJ2" s="1311"/>
      <c r="IMK2" s="1311"/>
      <c r="IML2" s="1311"/>
      <c r="IMM2" s="1311"/>
      <c r="IMN2" s="1311"/>
      <c r="IMO2" s="1311"/>
      <c r="IMP2" s="1311"/>
      <c r="IMQ2" s="1311"/>
      <c r="IMR2" s="1311"/>
      <c r="IMS2" s="1311"/>
      <c r="IMT2" s="1311"/>
      <c r="IMU2" s="1311"/>
      <c r="IMV2" s="1311"/>
      <c r="IMW2" s="1311"/>
      <c r="IMX2" s="1311"/>
      <c r="IMY2" s="1311"/>
      <c r="IMZ2" s="1311"/>
      <c r="INA2" s="1311"/>
      <c r="INB2" s="1311"/>
      <c r="INC2" s="1311"/>
      <c r="IND2" s="1311"/>
      <c r="INE2" s="1311"/>
      <c r="INF2" s="1311"/>
      <c r="ING2" s="1311"/>
      <c r="INH2" s="1311"/>
      <c r="INI2" s="1311"/>
      <c r="INJ2" s="1311"/>
      <c r="INK2" s="1311"/>
      <c r="INL2" s="1311"/>
      <c r="INM2" s="1311"/>
      <c r="INN2" s="1311"/>
      <c r="INO2" s="1311"/>
      <c r="INP2" s="1311"/>
      <c r="INQ2" s="1311"/>
      <c r="INR2" s="1311"/>
      <c r="INS2" s="1311"/>
      <c r="INT2" s="1311"/>
      <c r="INU2" s="1311"/>
      <c r="INV2" s="1311"/>
      <c r="INW2" s="1311"/>
      <c r="INX2" s="1311"/>
      <c r="INY2" s="1311"/>
      <c r="INZ2" s="1311"/>
      <c r="IOA2" s="1311"/>
      <c r="IOB2" s="1311"/>
      <c r="IOC2" s="1311"/>
      <c r="IOD2" s="1311"/>
      <c r="IOE2" s="1311"/>
      <c r="IOF2" s="1311"/>
      <c r="IOG2" s="1311"/>
      <c r="IOH2" s="1311"/>
      <c r="IOI2" s="1311"/>
      <c r="IOJ2" s="1311"/>
      <c r="IOK2" s="1311"/>
      <c r="IOL2" s="1311"/>
      <c r="IOM2" s="1311"/>
      <c r="ION2" s="1311"/>
      <c r="IOO2" s="1311"/>
      <c r="IOP2" s="1311"/>
      <c r="IOQ2" s="1311"/>
      <c r="IOR2" s="1311"/>
      <c r="IOS2" s="1311"/>
      <c r="IOT2" s="1311"/>
      <c r="IOU2" s="1311"/>
      <c r="IOV2" s="1311"/>
      <c r="IOW2" s="1311"/>
      <c r="IOX2" s="1311"/>
      <c r="IOY2" s="1311"/>
      <c r="IOZ2" s="1311"/>
      <c r="IPA2" s="1311"/>
      <c r="IPB2" s="1311"/>
      <c r="IPC2" s="1311"/>
      <c r="IPD2" s="1311"/>
      <c r="IPE2" s="1311"/>
      <c r="IPF2" s="1311"/>
      <c r="IPG2" s="1311"/>
      <c r="IPH2" s="1311"/>
      <c r="IPI2" s="1311"/>
      <c r="IPJ2" s="1311"/>
      <c r="IPK2" s="1311"/>
      <c r="IPL2" s="1311"/>
      <c r="IPM2" s="1311"/>
      <c r="IPN2" s="1311"/>
      <c r="IPO2" s="1311"/>
      <c r="IPP2" s="1311"/>
      <c r="IPQ2" s="1311"/>
      <c r="IPR2" s="1311"/>
      <c r="IPS2" s="1311"/>
      <c r="IPT2" s="1311"/>
      <c r="IPU2" s="1311"/>
      <c r="IPV2" s="1311"/>
      <c r="IPW2" s="1311"/>
      <c r="IPX2" s="1311"/>
      <c r="IPY2" s="1311"/>
      <c r="IPZ2" s="1311"/>
      <c r="IQA2" s="1311"/>
      <c r="IQB2" s="1311"/>
      <c r="IQC2" s="1311"/>
      <c r="IQD2" s="1311"/>
      <c r="IQE2" s="1311"/>
      <c r="IQF2" s="1311"/>
      <c r="IQG2" s="1311"/>
      <c r="IQH2" s="1311"/>
      <c r="IQI2" s="1311"/>
      <c r="IQJ2" s="1311"/>
      <c r="IQK2" s="1311"/>
      <c r="IQL2" s="1311"/>
      <c r="IQM2" s="1311"/>
      <c r="IQN2" s="1311"/>
      <c r="IQO2" s="1311"/>
      <c r="IQP2" s="1311"/>
      <c r="IQQ2" s="1311"/>
      <c r="IQR2" s="1311"/>
      <c r="IQS2" s="1311"/>
      <c r="IQT2" s="1311"/>
      <c r="IQU2" s="1311"/>
      <c r="IQV2" s="1311"/>
      <c r="IQW2" s="1311"/>
      <c r="IQX2" s="1311"/>
      <c r="IQY2" s="1311"/>
      <c r="IQZ2" s="1311"/>
      <c r="IRA2" s="1311"/>
      <c r="IRB2" s="1311"/>
      <c r="IRC2" s="1311"/>
      <c r="IRD2" s="1311"/>
      <c r="IRE2" s="1311"/>
      <c r="IRF2" s="1311"/>
      <c r="IRG2" s="1311"/>
      <c r="IRH2" s="1311"/>
      <c r="IRI2" s="1311"/>
      <c r="IRJ2" s="1311"/>
      <c r="IRK2" s="1311"/>
      <c r="IRL2" s="1311"/>
      <c r="IRM2" s="1311"/>
      <c r="IRN2" s="1311"/>
      <c r="IRO2" s="1311"/>
      <c r="IRP2" s="1311"/>
      <c r="IRQ2" s="1311"/>
      <c r="IRR2" s="1311"/>
      <c r="IRS2" s="1311"/>
      <c r="IRT2" s="1311"/>
      <c r="IRU2" s="1311"/>
      <c r="IRV2" s="1311"/>
      <c r="IRW2" s="1311"/>
      <c r="IRX2" s="1311"/>
      <c r="IRY2" s="1311"/>
      <c r="IRZ2" s="1311"/>
      <c r="ISA2" s="1311"/>
      <c r="ISB2" s="1311"/>
      <c r="ISC2" s="1311"/>
      <c r="ISD2" s="1311"/>
      <c r="ISE2" s="1311"/>
      <c r="ISF2" s="1311"/>
      <c r="ISG2" s="1311"/>
      <c r="ISH2" s="1311"/>
      <c r="ISI2" s="1311"/>
      <c r="ISJ2" s="1311"/>
      <c r="ISK2" s="1311"/>
      <c r="ISL2" s="1311"/>
      <c r="ISM2" s="1311"/>
      <c r="ISN2" s="1311"/>
      <c r="ISO2" s="1311"/>
      <c r="ISP2" s="1311"/>
      <c r="ISQ2" s="1311"/>
      <c r="ISR2" s="1311"/>
      <c r="ISS2" s="1311"/>
      <c r="IST2" s="1311"/>
      <c r="ISU2" s="1311"/>
      <c r="ISV2" s="1311"/>
      <c r="ISW2" s="1311"/>
      <c r="ISX2" s="1311"/>
      <c r="ISY2" s="1311"/>
      <c r="ISZ2" s="1311"/>
      <c r="ITA2" s="1311"/>
      <c r="ITB2" s="1311"/>
      <c r="ITC2" s="1311"/>
      <c r="ITD2" s="1311"/>
      <c r="ITE2" s="1311"/>
      <c r="ITF2" s="1311"/>
      <c r="ITG2" s="1311"/>
      <c r="ITH2" s="1311"/>
      <c r="ITI2" s="1311"/>
      <c r="ITJ2" s="1311"/>
      <c r="ITK2" s="1311"/>
      <c r="ITL2" s="1311"/>
      <c r="ITM2" s="1311"/>
      <c r="ITN2" s="1311"/>
      <c r="ITO2" s="1311"/>
      <c r="ITP2" s="1311"/>
      <c r="ITQ2" s="1311"/>
      <c r="ITR2" s="1311"/>
      <c r="ITS2" s="1311"/>
      <c r="ITT2" s="1311"/>
      <c r="ITU2" s="1311"/>
      <c r="ITV2" s="1311"/>
      <c r="ITW2" s="1311"/>
      <c r="ITX2" s="1311"/>
      <c r="ITY2" s="1311"/>
      <c r="ITZ2" s="1311"/>
      <c r="IUA2" s="1311"/>
      <c r="IUB2" s="1311"/>
      <c r="IUC2" s="1311"/>
      <c r="IUD2" s="1311"/>
      <c r="IUE2" s="1311"/>
      <c r="IUF2" s="1311"/>
      <c r="IUG2" s="1311"/>
      <c r="IUH2" s="1311"/>
      <c r="IUI2" s="1311"/>
      <c r="IUJ2" s="1311"/>
      <c r="IUK2" s="1311"/>
      <c r="IUL2" s="1311"/>
      <c r="IUM2" s="1311"/>
      <c r="IUN2" s="1311"/>
      <c r="IUO2" s="1311"/>
      <c r="IUP2" s="1311"/>
      <c r="IUQ2" s="1311"/>
      <c r="IUR2" s="1311"/>
      <c r="IUS2" s="1311"/>
      <c r="IUT2" s="1311"/>
      <c r="IUU2" s="1311"/>
      <c r="IUV2" s="1311"/>
      <c r="IUW2" s="1311"/>
      <c r="IUX2" s="1311"/>
      <c r="IUY2" s="1311"/>
      <c r="IUZ2" s="1311"/>
      <c r="IVA2" s="1311"/>
      <c r="IVB2" s="1311"/>
      <c r="IVC2" s="1311"/>
      <c r="IVD2" s="1311"/>
      <c r="IVE2" s="1311"/>
      <c r="IVF2" s="1311"/>
      <c r="IVG2" s="1311"/>
      <c r="IVH2" s="1311"/>
      <c r="IVI2" s="1311"/>
      <c r="IVJ2" s="1311"/>
      <c r="IVK2" s="1311"/>
      <c r="IVL2" s="1311"/>
      <c r="IVM2" s="1311"/>
      <c r="IVN2" s="1311"/>
      <c r="IVO2" s="1311"/>
      <c r="IVP2" s="1311"/>
      <c r="IVQ2" s="1311"/>
      <c r="IVR2" s="1311"/>
      <c r="IVS2" s="1311"/>
      <c r="IVT2" s="1311"/>
      <c r="IVU2" s="1311"/>
      <c r="IVV2" s="1311"/>
      <c r="IVW2" s="1311"/>
      <c r="IVX2" s="1311"/>
      <c r="IVY2" s="1311"/>
      <c r="IVZ2" s="1311"/>
      <c r="IWA2" s="1311"/>
      <c r="IWB2" s="1311"/>
      <c r="IWC2" s="1311"/>
      <c r="IWD2" s="1311"/>
      <c r="IWE2" s="1311"/>
      <c r="IWF2" s="1311"/>
      <c r="IWG2" s="1311"/>
      <c r="IWH2" s="1311"/>
      <c r="IWI2" s="1311"/>
      <c r="IWJ2" s="1311"/>
      <c r="IWK2" s="1311"/>
      <c r="IWL2" s="1311"/>
      <c r="IWM2" s="1311"/>
      <c r="IWN2" s="1311"/>
      <c r="IWO2" s="1311"/>
      <c r="IWP2" s="1311"/>
      <c r="IWQ2" s="1311"/>
      <c r="IWR2" s="1311"/>
      <c r="IWS2" s="1311"/>
      <c r="IWT2" s="1311"/>
      <c r="IWU2" s="1311"/>
      <c r="IWV2" s="1311"/>
      <c r="IWW2" s="1311"/>
      <c r="IWX2" s="1311"/>
      <c r="IWY2" s="1311"/>
      <c r="IWZ2" s="1311"/>
      <c r="IXA2" s="1311"/>
      <c r="IXB2" s="1311"/>
      <c r="IXC2" s="1311"/>
      <c r="IXD2" s="1311"/>
      <c r="IXE2" s="1311"/>
      <c r="IXF2" s="1311"/>
      <c r="IXG2" s="1311"/>
      <c r="IXH2" s="1311"/>
      <c r="IXI2" s="1311"/>
      <c r="IXJ2" s="1311"/>
      <c r="IXK2" s="1311"/>
      <c r="IXL2" s="1311"/>
      <c r="IXM2" s="1311"/>
      <c r="IXN2" s="1311"/>
      <c r="IXO2" s="1311"/>
      <c r="IXP2" s="1311"/>
      <c r="IXQ2" s="1311"/>
      <c r="IXR2" s="1311"/>
      <c r="IXS2" s="1311"/>
      <c r="IXT2" s="1311"/>
      <c r="IXU2" s="1311"/>
      <c r="IXV2" s="1311"/>
      <c r="IXW2" s="1311"/>
      <c r="IXX2" s="1311"/>
      <c r="IXY2" s="1311"/>
      <c r="IXZ2" s="1311"/>
      <c r="IYA2" s="1311"/>
      <c r="IYB2" s="1311"/>
      <c r="IYC2" s="1311"/>
      <c r="IYD2" s="1311"/>
      <c r="IYE2" s="1311"/>
      <c r="IYF2" s="1311"/>
      <c r="IYG2" s="1311"/>
      <c r="IYH2" s="1311"/>
      <c r="IYI2" s="1311"/>
      <c r="IYJ2" s="1311"/>
      <c r="IYK2" s="1311"/>
      <c r="IYL2" s="1311"/>
      <c r="IYM2" s="1311"/>
      <c r="IYN2" s="1311"/>
      <c r="IYO2" s="1311"/>
      <c r="IYP2" s="1311"/>
      <c r="IYQ2" s="1311"/>
      <c r="IYR2" s="1311"/>
      <c r="IYS2" s="1311"/>
      <c r="IYT2" s="1311"/>
      <c r="IYU2" s="1311"/>
      <c r="IYV2" s="1311"/>
      <c r="IYW2" s="1311"/>
      <c r="IYX2" s="1311"/>
      <c r="IYY2" s="1311"/>
      <c r="IYZ2" s="1311"/>
      <c r="IZA2" s="1311"/>
      <c r="IZB2" s="1311"/>
      <c r="IZC2" s="1311"/>
      <c r="IZD2" s="1311"/>
      <c r="IZE2" s="1311"/>
      <c r="IZF2" s="1311"/>
      <c r="IZG2" s="1311"/>
      <c r="IZH2" s="1311"/>
      <c r="IZI2" s="1311"/>
      <c r="IZJ2" s="1311"/>
      <c r="IZK2" s="1311"/>
      <c r="IZL2" s="1311"/>
      <c r="IZM2" s="1311"/>
      <c r="IZN2" s="1311"/>
      <c r="IZO2" s="1311"/>
      <c r="IZP2" s="1311"/>
      <c r="IZQ2" s="1311"/>
      <c r="IZR2" s="1311"/>
      <c r="IZS2" s="1311"/>
      <c r="IZT2" s="1311"/>
      <c r="IZU2" s="1311"/>
      <c r="IZV2" s="1311"/>
      <c r="IZW2" s="1311"/>
      <c r="IZX2" s="1311"/>
      <c r="IZY2" s="1311"/>
      <c r="IZZ2" s="1311"/>
      <c r="JAA2" s="1311"/>
      <c r="JAB2" s="1311"/>
      <c r="JAC2" s="1311"/>
      <c r="JAD2" s="1311"/>
      <c r="JAE2" s="1311"/>
      <c r="JAF2" s="1311"/>
      <c r="JAG2" s="1311"/>
      <c r="JAH2" s="1311"/>
      <c r="JAI2" s="1311"/>
      <c r="JAJ2" s="1311"/>
      <c r="JAK2" s="1311"/>
      <c r="JAL2" s="1311"/>
      <c r="JAM2" s="1311"/>
      <c r="JAN2" s="1311"/>
      <c r="JAO2" s="1311"/>
      <c r="JAP2" s="1311"/>
      <c r="JAQ2" s="1311"/>
      <c r="JAR2" s="1311"/>
      <c r="JAS2" s="1311"/>
      <c r="JAT2" s="1311"/>
      <c r="JAU2" s="1311"/>
      <c r="JAV2" s="1311"/>
      <c r="JAW2" s="1311"/>
      <c r="JAX2" s="1311"/>
      <c r="JAY2" s="1311"/>
      <c r="JAZ2" s="1311"/>
      <c r="JBA2" s="1311"/>
      <c r="JBB2" s="1311"/>
      <c r="JBC2" s="1311"/>
      <c r="JBD2" s="1311"/>
      <c r="JBE2" s="1311"/>
      <c r="JBF2" s="1311"/>
      <c r="JBG2" s="1311"/>
      <c r="JBH2" s="1311"/>
      <c r="JBI2" s="1311"/>
      <c r="JBJ2" s="1311"/>
      <c r="JBK2" s="1311"/>
      <c r="JBL2" s="1311"/>
      <c r="JBM2" s="1311"/>
      <c r="JBN2" s="1311"/>
      <c r="JBO2" s="1311"/>
      <c r="JBP2" s="1311"/>
      <c r="JBQ2" s="1311"/>
      <c r="JBR2" s="1311"/>
      <c r="JBS2" s="1311"/>
      <c r="JBT2" s="1311"/>
      <c r="JBU2" s="1311"/>
      <c r="JBV2" s="1311"/>
      <c r="JBW2" s="1311"/>
      <c r="JBX2" s="1311"/>
      <c r="JBY2" s="1311"/>
      <c r="JBZ2" s="1311"/>
      <c r="JCA2" s="1311"/>
      <c r="JCB2" s="1311"/>
      <c r="JCC2" s="1311"/>
      <c r="JCD2" s="1311"/>
      <c r="JCE2" s="1311"/>
      <c r="JCF2" s="1311"/>
      <c r="JCG2" s="1311"/>
      <c r="JCH2" s="1311"/>
      <c r="JCI2" s="1311"/>
      <c r="JCJ2" s="1311"/>
      <c r="JCK2" s="1311"/>
      <c r="JCL2" s="1311"/>
      <c r="JCM2" s="1311"/>
      <c r="JCN2" s="1311"/>
      <c r="JCO2" s="1311"/>
      <c r="JCP2" s="1311"/>
      <c r="JCQ2" s="1311"/>
      <c r="JCR2" s="1311"/>
      <c r="JCS2" s="1311"/>
      <c r="JCT2" s="1311"/>
      <c r="JCU2" s="1311"/>
      <c r="JCV2" s="1311"/>
      <c r="JCW2" s="1311"/>
      <c r="JCX2" s="1311"/>
      <c r="JCY2" s="1311"/>
      <c r="JCZ2" s="1311"/>
      <c r="JDA2" s="1311"/>
      <c r="JDB2" s="1311"/>
      <c r="JDC2" s="1311"/>
      <c r="JDD2" s="1311"/>
      <c r="JDE2" s="1311"/>
      <c r="JDF2" s="1311"/>
      <c r="JDG2" s="1311"/>
      <c r="JDH2" s="1311"/>
      <c r="JDI2" s="1311"/>
      <c r="JDJ2" s="1311"/>
      <c r="JDK2" s="1311"/>
      <c r="JDL2" s="1311"/>
      <c r="JDM2" s="1311"/>
      <c r="JDN2" s="1311"/>
      <c r="JDO2" s="1311"/>
      <c r="JDP2" s="1311"/>
      <c r="JDQ2" s="1311"/>
      <c r="JDR2" s="1311"/>
      <c r="JDS2" s="1311"/>
      <c r="JDT2" s="1311"/>
      <c r="JDU2" s="1311"/>
      <c r="JDV2" s="1311"/>
      <c r="JDW2" s="1311"/>
      <c r="JDX2" s="1311"/>
      <c r="JDY2" s="1311"/>
      <c r="JDZ2" s="1311"/>
      <c r="JEA2" s="1311"/>
      <c r="JEB2" s="1311"/>
      <c r="JEC2" s="1311"/>
      <c r="JED2" s="1311"/>
      <c r="JEE2" s="1311"/>
      <c r="JEF2" s="1311"/>
      <c r="JEG2" s="1311"/>
      <c r="JEH2" s="1311"/>
      <c r="JEI2" s="1311"/>
      <c r="JEJ2" s="1311"/>
      <c r="JEK2" s="1311"/>
      <c r="JEL2" s="1311"/>
      <c r="JEM2" s="1311"/>
      <c r="JEN2" s="1311"/>
      <c r="JEO2" s="1311"/>
      <c r="JEP2" s="1311"/>
      <c r="JEQ2" s="1311"/>
      <c r="JER2" s="1311"/>
      <c r="JES2" s="1311"/>
      <c r="JET2" s="1311"/>
      <c r="JEU2" s="1311"/>
      <c r="JEV2" s="1311"/>
      <c r="JEW2" s="1311"/>
      <c r="JEX2" s="1311"/>
      <c r="JEY2" s="1311"/>
      <c r="JEZ2" s="1311"/>
      <c r="JFA2" s="1311"/>
      <c r="JFB2" s="1311"/>
      <c r="JFC2" s="1311"/>
      <c r="JFD2" s="1311"/>
      <c r="JFE2" s="1311"/>
      <c r="JFF2" s="1311"/>
      <c r="JFG2" s="1311"/>
      <c r="JFH2" s="1311"/>
      <c r="JFI2" s="1311"/>
      <c r="JFJ2" s="1311"/>
      <c r="JFK2" s="1311"/>
      <c r="JFL2" s="1311"/>
      <c r="JFM2" s="1311"/>
      <c r="JFN2" s="1311"/>
      <c r="JFO2" s="1311"/>
      <c r="JFP2" s="1311"/>
      <c r="JFQ2" s="1311"/>
      <c r="JFR2" s="1311"/>
      <c r="JFS2" s="1311"/>
      <c r="JFT2" s="1311"/>
      <c r="JFU2" s="1311"/>
      <c r="JFV2" s="1311"/>
      <c r="JFW2" s="1311"/>
      <c r="JFX2" s="1311"/>
      <c r="JFY2" s="1311"/>
      <c r="JFZ2" s="1311"/>
      <c r="JGA2" s="1311"/>
      <c r="JGB2" s="1311"/>
      <c r="JGC2" s="1311"/>
      <c r="JGD2" s="1311"/>
      <c r="JGE2" s="1311"/>
      <c r="JGF2" s="1311"/>
      <c r="JGG2" s="1311"/>
      <c r="JGH2" s="1311"/>
      <c r="JGI2" s="1311"/>
      <c r="JGJ2" s="1311"/>
      <c r="JGK2" s="1311"/>
      <c r="JGL2" s="1311"/>
      <c r="JGM2" s="1311"/>
      <c r="JGN2" s="1311"/>
      <c r="JGO2" s="1311"/>
      <c r="JGP2" s="1311"/>
      <c r="JGQ2" s="1311"/>
      <c r="JGR2" s="1311"/>
      <c r="JGS2" s="1311"/>
      <c r="JGT2" s="1311"/>
      <c r="JGU2" s="1311"/>
      <c r="JGV2" s="1311"/>
      <c r="JGW2" s="1311"/>
      <c r="JGX2" s="1311"/>
      <c r="JGY2" s="1311"/>
      <c r="JGZ2" s="1311"/>
      <c r="JHA2" s="1311"/>
      <c r="JHB2" s="1311"/>
      <c r="JHC2" s="1311"/>
      <c r="JHD2" s="1311"/>
      <c r="JHE2" s="1311"/>
      <c r="JHF2" s="1311"/>
      <c r="JHG2" s="1311"/>
      <c r="JHH2" s="1311"/>
      <c r="JHI2" s="1311"/>
      <c r="JHJ2" s="1311"/>
      <c r="JHK2" s="1311"/>
      <c r="JHL2" s="1311"/>
      <c r="JHM2" s="1311"/>
      <c r="JHN2" s="1311"/>
      <c r="JHO2" s="1311"/>
      <c r="JHP2" s="1311"/>
      <c r="JHQ2" s="1311"/>
      <c r="JHR2" s="1311"/>
      <c r="JHS2" s="1311"/>
      <c r="JHT2" s="1311"/>
      <c r="JHU2" s="1311"/>
      <c r="JHV2" s="1311"/>
      <c r="JHW2" s="1311"/>
      <c r="JHX2" s="1311"/>
      <c r="JHY2" s="1311"/>
      <c r="JHZ2" s="1311"/>
      <c r="JIA2" s="1311"/>
      <c r="JIB2" s="1311"/>
      <c r="JIC2" s="1311"/>
      <c r="JID2" s="1311"/>
      <c r="JIE2" s="1311"/>
      <c r="JIF2" s="1311"/>
      <c r="JIG2" s="1311"/>
      <c r="JIH2" s="1311"/>
      <c r="JII2" s="1311"/>
      <c r="JIJ2" s="1311"/>
      <c r="JIK2" s="1311"/>
      <c r="JIL2" s="1311"/>
      <c r="JIM2" s="1311"/>
      <c r="JIN2" s="1311"/>
      <c r="JIO2" s="1311"/>
      <c r="JIP2" s="1311"/>
      <c r="JIQ2" s="1311"/>
      <c r="JIR2" s="1311"/>
      <c r="JIS2" s="1311"/>
      <c r="JIT2" s="1311"/>
      <c r="JIU2" s="1311"/>
      <c r="JIV2" s="1311"/>
      <c r="JIW2" s="1311"/>
      <c r="JIX2" s="1311"/>
      <c r="JIY2" s="1311"/>
      <c r="JIZ2" s="1311"/>
      <c r="JJA2" s="1311"/>
      <c r="JJB2" s="1311"/>
      <c r="JJC2" s="1311"/>
      <c r="JJD2" s="1311"/>
      <c r="JJE2" s="1311"/>
      <c r="JJF2" s="1311"/>
      <c r="JJG2" s="1311"/>
      <c r="JJH2" s="1311"/>
      <c r="JJI2" s="1311"/>
      <c r="JJJ2" s="1311"/>
      <c r="JJK2" s="1311"/>
      <c r="JJL2" s="1311"/>
      <c r="JJM2" s="1311"/>
      <c r="JJN2" s="1311"/>
      <c r="JJO2" s="1311"/>
      <c r="JJP2" s="1311"/>
      <c r="JJQ2" s="1311"/>
      <c r="JJR2" s="1311"/>
      <c r="JJS2" s="1311"/>
      <c r="JJT2" s="1311"/>
      <c r="JJU2" s="1311"/>
      <c r="JJV2" s="1311"/>
      <c r="JJW2" s="1311"/>
      <c r="JJX2" s="1311"/>
      <c r="JJY2" s="1311"/>
      <c r="JJZ2" s="1311"/>
      <c r="JKA2" s="1311"/>
      <c r="JKB2" s="1311"/>
      <c r="JKC2" s="1311"/>
      <c r="JKD2" s="1311"/>
      <c r="JKE2" s="1311"/>
      <c r="JKF2" s="1311"/>
      <c r="JKG2" s="1311"/>
      <c r="JKH2" s="1311"/>
      <c r="JKI2" s="1311"/>
      <c r="JKJ2" s="1311"/>
      <c r="JKK2" s="1311"/>
      <c r="JKL2" s="1311"/>
      <c r="JKM2" s="1311"/>
      <c r="JKN2" s="1311"/>
      <c r="JKO2" s="1311"/>
      <c r="JKP2" s="1311"/>
      <c r="JKQ2" s="1311"/>
      <c r="JKR2" s="1311"/>
      <c r="JKS2" s="1311"/>
      <c r="JKT2" s="1311"/>
      <c r="JKU2" s="1311"/>
      <c r="JKV2" s="1311"/>
      <c r="JKW2" s="1311"/>
      <c r="JKX2" s="1311"/>
      <c r="JKY2" s="1311"/>
      <c r="JKZ2" s="1311"/>
      <c r="JLA2" s="1311"/>
      <c r="JLB2" s="1311"/>
      <c r="JLC2" s="1311"/>
      <c r="JLD2" s="1311"/>
      <c r="JLE2" s="1311"/>
      <c r="JLF2" s="1311"/>
      <c r="JLG2" s="1311"/>
      <c r="JLH2" s="1311"/>
      <c r="JLI2" s="1311"/>
      <c r="JLJ2" s="1311"/>
      <c r="JLK2" s="1311"/>
      <c r="JLL2" s="1311"/>
      <c r="JLM2" s="1311"/>
      <c r="JLN2" s="1311"/>
      <c r="JLO2" s="1311"/>
      <c r="JLP2" s="1311"/>
      <c r="JLQ2" s="1311"/>
      <c r="JLR2" s="1311"/>
      <c r="JLS2" s="1311"/>
      <c r="JLT2" s="1311"/>
      <c r="JLU2" s="1311"/>
      <c r="JLV2" s="1311"/>
      <c r="JLW2" s="1311"/>
      <c r="JLX2" s="1311"/>
      <c r="JLY2" s="1311"/>
      <c r="JLZ2" s="1311"/>
      <c r="JMA2" s="1311"/>
      <c r="JMB2" s="1311"/>
      <c r="JMC2" s="1311"/>
      <c r="JMD2" s="1311"/>
      <c r="JME2" s="1311"/>
      <c r="JMF2" s="1311"/>
      <c r="JMG2" s="1311"/>
      <c r="JMH2" s="1311"/>
      <c r="JMI2" s="1311"/>
      <c r="JMJ2" s="1311"/>
      <c r="JMK2" s="1311"/>
      <c r="JML2" s="1311"/>
      <c r="JMM2" s="1311"/>
      <c r="JMN2" s="1311"/>
      <c r="JMO2" s="1311"/>
      <c r="JMP2" s="1311"/>
      <c r="JMQ2" s="1311"/>
      <c r="JMR2" s="1311"/>
      <c r="JMS2" s="1311"/>
      <c r="JMT2" s="1311"/>
      <c r="JMU2" s="1311"/>
      <c r="JMV2" s="1311"/>
      <c r="JMW2" s="1311"/>
      <c r="JMX2" s="1311"/>
      <c r="JMY2" s="1311"/>
      <c r="JMZ2" s="1311"/>
      <c r="JNA2" s="1311"/>
      <c r="JNB2" s="1311"/>
      <c r="JNC2" s="1311"/>
      <c r="JND2" s="1311"/>
      <c r="JNE2" s="1311"/>
      <c r="JNF2" s="1311"/>
      <c r="JNG2" s="1311"/>
      <c r="JNH2" s="1311"/>
      <c r="JNI2" s="1311"/>
      <c r="JNJ2" s="1311"/>
      <c r="JNK2" s="1311"/>
      <c r="JNL2" s="1311"/>
      <c r="JNM2" s="1311"/>
      <c r="JNN2" s="1311"/>
      <c r="JNO2" s="1311"/>
      <c r="JNP2" s="1311"/>
      <c r="JNQ2" s="1311"/>
      <c r="JNR2" s="1311"/>
      <c r="JNS2" s="1311"/>
      <c r="JNT2" s="1311"/>
      <c r="JNU2" s="1311"/>
      <c r="JNV2" s="1311"/>
      <c r="JNW2" s="1311"/>
      <c r="JNX2" s="1311"/>
      <c r="JNY2" s="1311"/>
      <c r="JNZ2" s="1311"/>
      <c r="JOA2" s="1311"/>
      <c r="JOB2" s="1311"/>
      <c r="JOC2" s="1311"/>
      <c r="JOD2" s="1311"/>
      <c r="JOE2" s="1311"/>
      <c r="JOF2" s="1311"/>
      <c r="JOG2" s="1311"/>
      <c r="JOH2" s="1311"/>
      <c r="JOI2" s="1311"/>
      <c r="JOJ2" s="1311"/>
      <c r="JOK2" s="1311"/>
      <c r="JOL2" s="1311"/>
      <c r="JOM2" s="1311"/>
      <c r="JON2" s="1311"/>
      <c r="JOO2" s="1311"/>
      <c r="JOP2" s="1311"/>
      <c r="JOQ2" s="1311"/>
      <c r="JOR2" s="1311"/>
      <c r="JOS2" s="1311"/>
      <c r="JOT2" s="1311"/>
      <c r="JOU2" s="1311"/>
      <c r="JOV2" s="1311"/>
      <c r="JOW2" s="1311"/>
      <c r="JOX2" s="1311"/>
      <c r="JOY2" s="1311"/>
      <c r="JOZ2" s="1311"/>
      <c r="JPA2" s="1311"/>
      <c r="JPB2" s="1311"/>
      <c r="JPC2" s="1311"/>
      <c r="JPD2" s="1311"/>
      <c r="JPE2" s="1311"/>
      <c r="JPF2" s="1311"/>
      <c r="JPG2" s="1311"/>
      <c r="JPH2" s="1311"/>
      <c r="JPI2" s="1311"/>
      <c r="JPJ2" s="1311"/>
      <c r="JPK2" s="1311"/>
      <c r="JPL2" s="1311"/>
      <c r="JPM2" s="1311"/>
      <c r="JPN2" s="1311"/>
      <c r="JPO2" s="1311"/>
      <c r="JPP2" s="1311"/>
      <c r="JPQ2" s="1311"/>
      <c r="JPR2" s="1311"/>
      <c r="JPS2" s="1311"/>
      <c r="JPT2" s="1311"/>
      <c r="JPU2" s="1311"/>
      <c r="JPV2" s="1311"/>
      <c r="JPW2" s="1311"/>
      <c r="JPX2" s="1311"/>
      <c r="JPY2" s="1311"/>
      <c r="JPZ2" s="1311"/>
      <c r="JQA2" s="1311"/>
      <c r="JQB2" s="1311"/>
      <c r="JQC2" s="1311"/>
      <c r="JQD2" s="1311"/>
      <c r="JQE2" s="1311"/>
      <c r="JQF2" s="1311"/>
      <c r="JQG2" s="1311"/>
      <c r="JQH2" s="1311"/>
      <c r="JQI2" s="1311"/>
      <c r="JQJ2" s="1311"/>
      <c r="JQK2" s="1311"/>
      <c r="JQL2" s="1311"/>
      <c r="JQM2" s="1311"/>
      <c r="JQN2" s="1311"/>
      <c r="JQO2" s="1311"/>
      <c r="JQP2" s="1311"/>
      <c r="JQQ2" s="1311"/>
      <c r="JQR2" s="1311"/>
      <c r="JQS2" s="1311"/>
      <c r="JQT2" s="1311"/>
      <c r="JQU2" s="1311"/>
      <c r="JQV2" s="1311"/>
      <c r="JQW2" s="1311"/>
      <c r="JQX2" s="1311"/>
      <c r="JQY2" s="1311"/>
      <c r="JQZ2" s="1311"/>
      <c r="JRA2" s="1311"/>
      <c r="JRB2" s="1311"/>
      <c r="JRC2" s="1311"/>
      <c r="JRD2" s="1311"/>
      <c r="JRE2" s="1311"/>
      <c r="JRF2" s="1311"/>
      <c r="JRG2" s="1311"/>
      <c r="JRH2" s="1311"/>
      <c r="JRI2" s="1311"/>
      <c r="JRJ2" s="1311"/>
      <c r="JRK2" s="1311"/>
      <c r="JRL2" s="1311"/>
      <c r="JRM2" s="1311"/>
      <c r="JRN2" s="1311"/>
      <c r="JRO2" s="1311"/>
      <c r="JRP2" s="1311"/>
      <c r="JRQ2" s="1311"/>
      <c r="JRR2" s="1311"/>
      <c r="JRS2" s="1311"/>
      <c r="JRT2" s="1311"/>
      <c r="JRU2" s="1311"/>
      <c r="JRV2" s="1311"/>
      <c r="JRW2" s="1311"/>
      <c r="JRX2" s="1311"/>
      <c r="JRY2" s="1311"/>
      <c r="JRZ2" s="1311"/>
      <c r="JSA2" s="1311"/>
      <c r="JSB2" s="1311"/>
      <c r="JSC2" s="1311"/>
      <c r="JSD2" s="1311"/>
      <c r="JSE2" s="1311"/>
      <c r="JSF2" s="1311"/>
      <c r="JSG2" s="1311"/>
      <c r="JSH2" s="1311"/>
      <c r="JSI2" s="1311"/>
      <c r="JSJ2" s="1311"/>
      <c r="JSK2" s="1311"/>
      <c r="JSL2" s="1311"/>
      <c r="JSM2" s="1311"/>
      <c r="JSN2" s="1311"/>
      <c r="JSO2" s="1311"/>
      <c r="JSP2" s="1311"/>
      <c r="JSQ2" s="1311"/>
      <c r="JSR2" s="1311"/>
      <c r="JSS2" s="1311"/>
      <c r="JST2" s="1311"/>
      <c r="JSU2" s="1311"/>
      <c r="JSV2" s="1311"/>
      <c r="JSW2" s="1311"/>
      <c r="JSX2" s="1311"/>
      <c r="JSY2" s="1311"/>
      <c r="JSZ2" s="1311"/>
      <c r="JTA2" s="1311"/>
      <c r="JTB2" s="1311"/>
      <c r="JTC2" s="1311"/>
      <c r="JTD2" s="1311"/>
      <c r="JTE2" s="1311"/>
      <c r="JTF2" s="1311"/>
      <c r="JTG2" s="1311"/>
      <c r="JTH2" s="1311"/>
      <c r="JTI2" s="1311"/>
      <c r="JTJ2" s="1311"/>
      <c r="JTK2" s="1311"/>
      <c r="JTL2" s="1311"/>
      <c r="JTM2" s="1311"/>
      <c r="JTN2" s="1311"/>
      <c r="JTO2" s="1311"/>
      <c r="JTP2" s="1311"/>
      <c r="JTQ2" s="1311"/>
      <c r="JTR2" s="1311"/>
      <c r="JTS2" s="1311"/>
      <c r="JTT2" s="1311"/>
      <c r="JTU2" s="1311"/>
      <c r="JTV2" s="1311"/>
      <c r="JTW2" s="1311"/>
      <c r="JTX2" s="1311"/>
      <c r="JTY2" s="1311"/>
      <c r="JTZ2" s="1311"/>
      <c r="JUA2" s="1311"/>
      <c r="JUB2" s="1311"/>
      <c r="JUC2" s="1311"/>
      <c r="JUD2" s="1311"/>
      <c r="JUE2" s="1311"/>
      <c r="JUF2" s="1311"/>
      <c r="JUG2" s="1311"/>
      <c r="JUH2" s="1311"/>
      <c r="JUI2" s="1311"/>
      <c r="JUJ2" s="1311"/>
      <c r="JUK2" s="1311"/>
      <c r="JUL2" s="1311"/>
      <c r="JUM2" s="1311"/>
      <c r="JUN2" s="1311"/>
      <c r="JUO2" s="1311"/>
      <c r="JUP2" s="1311"/>
      <c r="JUQ2" s="1311"/>
      <c r="JUR2" s="1311"/>
      <c r="JUS2" s="1311"/>
      <c r="JUT2" s="1311"/>
      <c r="JUU2" s="1311"/>
      <c r="JUV2" s="1311"/>
      <c r="JUW2" s="1311"/>
      <c r="JUX2" s="1311"/>
      <c r="JUY2" s="1311"/>
      <c r="JUZ2" s="1311"/>
      <c r="JVA2" s="1311"/>
      <c r="JVB2" s="1311"/>
      <c r="JVC2" s="1311"/>
      <c r="JVD2" s="1311"/>
      <c r="JVE2" s="1311"/>
      <c r="JVF2" s="1311"/>
      <c r="JVG2" s="1311"/>
      <c r="JVH2" s="1311"/>
      <c r="JVI2" s="1311"/>
      <c r="JVJ2" s="1311"/>
      <c r="JVK2" s="1311"/>
      <c r="JVL2" s="1311"/>
      <c r="JVM2" s="1311"/>
      <c r="JVN2" s="1311"/>
      <c r="JVO2" s="1311"/>
      <c r="JVP2" s="1311"/>
      <c r="JVQ2" s="1311"/>
      <c r="JVR2" s="1311"/>
      <c r="JVS2" s="1311"/>
      <c r="JVT2" s="1311"/>
      <c r="JVU2" s="1311"/>
      <c r="JVV2" s="1311"/>
      <c r="JVW2" s="1311"/>
      <c r="JVX2" s="1311"/>
      <c r="JVY2" s="1311"/>
      <c r="JVZ2" s="1311"/>
      <c r="JWA2" s="1311"/>
      <c r="JWB2" s="1311"/>
      <c r="JWC2" s="1311"/>
      <c r="JWD2" s="1311"/>
      <c r="JWE2" s="1311"/>
      <c r="JWF2" s="1311"/>
      <c r="JWG2" s="1311"/>
      <c r="JWH2" s="1311"/>
      <c r="JWI2" s="1311"/>
      <c r="JWJ2" s="1311"/>
      <c r="JWK2" s="1311"/>
      <c r="JWL2" s="1311"/>
      <c r="JWM2" s="1311"/>
      <c r="JWN2" s="1311"/>
      <c r="JWO2" s="1311"/>
      <c r="JWP2" s="1311"/>
      <c r="JWQ2" s="1311"/>
      <c r="JWR2" s="1311"/>
      <c r="JWS2" s="1311"/>
      <c r="JWT2" s="1311"/>
      <c r="JWU2" s="1311"/>
      <c r="JWV2" s="1311"/>
      <c r="JWW2" s="1311"/>
      <c r="JWX2" s="1311"/>
      <c r="JWY2" s="1311"/>
      <c r="JWZ2" s="1311"/>
      <c r="JXA2" s="1311"/>
      <c r="JXB2" s="1311"/>
      <c r="JXC2" s="1311"/>
      <c r="JXD2" s="1311"/>
      <c r="JXE2" s="1311"/>
      <c r="JXF2" s="1311"/>
      <c r="JXG2" s="1311"/>
      <c r="JXH2" s="1311"/>
      <c r="JXI2" s="1311"/>
      <c r="JXJ2" s="1311"/>
      <c r="JXK2" s="1311"/>
      <c r="JXL2" s="1311"/>
      <c r="JXM2" s="1311"/>
      <c r="JXN2" s="1311"/>
      <c r="JXO2" s="1311"/>
      <c r="JXP2" s="1311"/>
      <c r="JXQ2" s="1311"/>
      <c r="JXR2" s="1311"/>
      <c r="JXS2" s="1311"/>
      <c r="JXT2" s="1311"/>
      <c r="JXU2" s="1311"/>
      <c r="JXV2" s="1311"/>
      <c r="JXW2" s="1311"/>
      <c r="JXX2" s="1311"/>
      <c r="JXY2" s="1311"/>
      <c r="JXZ2" s="1311"/>
      <c r="JYA2" s="1311"/>
      <c r="JYB2" s="1311"/>
      <c r="JYC2" s="1311"/>
      <c r="JYD2" s="1311"/>
      <c r="JYE2" s="1311"/>
      <c r="JYF2" s="1311"/>
      <c r="JYG2" s="1311"/>
      <c r="JYH2" s="1311"/>
      <c r="JYI2" s="1311"/>
      <c r="JYJ2" s="1311"/>
      <c r="JYK2" s="1311"/>
      <c r="JYL2" s="1311"/>
      <c r="JYM2" s="1311"/>
      <c r="JYN2" s="1311"/>
      <c r="JYO2" s="1311"/>
      <c r="JYP2" s="1311"/>
      <c r="JYQ2" s="1311"/>
      <c r="JYR2" s="1311"/>
      <c r="JYS2" s="1311"/>
      <c r="JYT2" s="1311"/>
      <c r="JYU2" s="1311"/>
      <c r="JYV2" s="1311"/>
      <c r="JYW2" s="1311"/>
      <c r="JYX2" s="1311"/>
      <c r="JYY2" s="1311"/>
      <c r="JYZ2" s="1311"/>
      <c r="JZA2" s="1311"/>
      <c r="JZB2" s="1311"/>
      <c r="JZC2" s="1311"/>
      <c r="JZD2" s="1311"/>
      <c r="JZE2" s="1311"/>
      <c r="JZF2" s="1311"/>
      <c r="JZG2" s="1311"/>
      <c r="JZH2" s="1311"/>
      <c r="JZI2" s="1311"/>
      <c r="JZJ2" s="1311"/>
      <c r="JZK2" s="1311"/>
      <c r="JZL2" s="1311"/>
      <c r="JZM2" s="1311"/>
      <c r="JZN2" s="1311"/>
      <c r="JZO2" s="1311"/>
      <c r="JZP2" s="1311"/>
      <c r="JZQ2" s="1311"/>
      <c r="JZR2" s="1311"/>
      <c r="JZS2" s="1311"/>
      <c r="JZT2" s="1311"/>
      <c r="JZU2" s="1311"/>
      <c r="JZV2" s="1311"/>
      <c r="JZW2" s="1311"/>
      <c r="JZX2" s="1311"/>
      <c r="JZY2" s="1311"/>
      <c r="JZZ2" s="1311"/>
      <c r="KAA2" s="1311"/>
      <c r="KAB2" s="1311"/>
      <c r="KAC2" s="1311"/>
      <c r="KAD2" s="1311"/>
      <c r="KAE2" s="1311"/>
      <c r="KAF2" s="1311"/>
      <c r="KAG2" s="1311"/>
      <c r="KAH2" s="1311"/>
      <c r="KAI2" s="1311"/>
      <c r="KAJ2" s="1311"/>
      <c r="KAK2" s="1311"/>
      <c r="KAL2" s="1311"/>
      <c r="KAM2" s="1311"/>
      <c r="KAN2" s="1311"/>
      <c r="KAO2" s="1311"/>
      <c r="KAP2" s="1311"/>
      <c r="KAQ2" s="1311"/>
      <c r="KAR2" s="1311"/>
      <c r="KAS2" s="1311"/>
      <c r="KAT2" s="1311"/>
      <c r="KAU2" s="1311"/>
      <c r="KAV2" s="1311"/>
      <c r="KAW2" s="1311"/>
      <c r="KAX2" s="1311"/>
      <c r="KAY2" s="1311"/>
      <c r="KAZ2" s="1311"/>
      <c r="KBA2" s="1311"/>
      <c r="KBB2" s="1311"/>
      <c r="KBC2" s="1311"/>
      <c r="KBD2" s="1311"/>
      <c r="KBE2" s="1311"/>
      <c r="KBF2" s="1311"/>
      <c r="KBG2" s="1311"/>
      <c r="KBH2" s="1311"/>
      <c r="KBI2" s="1311"/>
      <c r="KBJ2" s="1311"/>
      <c r="KBK2" s="1311"/>
      <c r="KBL2" s="1311"/>
      <c r="KBM2" s="1311"/>
      <c r="KBN2" s="1311"/>
      <c r="KBO2" s="1311"/>
      <c r="KBP2" s="1311"/>
      <c r="KBQ2" s="1311"/>
      <c r="KBR2" s="1311"/>
      <c r="KBS2" s="1311"/>
      <c r="KBT2" s="1311"/>
      <c r="KBU2" s="1311"/>
      <c r="KBV2" s="1311"/>
      <c r="KBW2" s="1311"/>
      <c r="KBX2" s="1311"/>
      <c r="KBY2" s="1311"/>
      <c r="KBZ2" s="1311"/>
      <c r="KCA2" s="1311"/>
      <c r="KCB2" s="1311"/>
      <c r="KCC2" s="1311"/>
      <c r="KCD2" s="1311"/>
      <c r="KCE2" s="1311"/>
      <c r="KCF2" s="1311"/>
      <c r="KCG2" s="1311"/>
      <c r="KCH2" s="1311"/>
      <c r="KCI2" s="1311"/>
      <c r="KCJ2" s="1311"/>
      <c r="KCK2" s="1311"/>
      <c r="KCL2" s="1311"/>
      <c r="KCM2" s="1311"/>
      <c r="KCN2" s="1311"/>
      <c r="KCO2" s="1311"/>
      <c r="KCP2" s="1311"/>
      <c r="KCQ2" s="1311"/>
      <c r="KCR2" s="1311"/>
      <c r="KCS2" s="1311"/>
      <c r="KCT2" s="1311"/>
      <c r="KCU2" s="1311"/>
      <c r="KCV2" s="1311"/>
      <c r="KCW2" s="1311"/>
      <c r="KCX2" s="1311"/>
      <c r="KCY2" s="1311"/>
      <c r="KCZ2" s="1311"/>
      <c r="KDA2" s="1311"/>
      <c r="KDB2" s="1311"/>
      <c r="KDC2" s="1311"/>
      <c r="KDD2" s="1311"/>
      <c r="KDE2" s="1311"/>
      <c r="KDF2" s="1311"/>
      <c r="KDG2" s="1311"/>
      <c r="KDH2" s="1311"/>
      <c r="KDI2" s="1311"/>
      <c r="KDJ2" s="1311"/>
      <c r="KDK2" s="1311"/>
      <c r="KDL2" s="1311"/>
      <c r="KDM2" s="1311"/>
      <c r="KDN2" s="1311"/>
      <c r="KDO2" s="1311"/>
      <c r="KDP2" s="1311"/>
      <c r="KDQ2" s="1311"/>
      <c r="KDR2" s="1311"/>
      <c r="KDS2" s="1311"/>
      <c r="KDT2" s="1311"/>
      <c r="KDU2" s="1311"/>
      <c r="KDV2" s="1311"/>
      <c r="KDW2" s="1311"/>
      <c r="KDX2" s="1311"/>
      <c r="KDY2" s="1311"/>
      <c r="KDZ2" s="1311"/>
      <c r="KEA2" s="1311"/>
      <c r="KEB2" s="1311"/>
      <c r="KEC2" s="1311"/>
      <c r="KED2" s="1311"/>
      <c r="KEE2" s="1311"/>
      <c r="KEF2" s="1311"/>
      <c r="KEG2" s="1311"/>
      <c r="KEH2" s="1311"/>
      <c r="KEI2" s="1311"/>
      <c r="KEJ2" s="1311"/>
      <c r="KEK2" s="1311"/>
      <c r="KEL2" s="1311"/>
      <c r="KEM2" s="1311"/>
      <c r="KEN2" s="1311"/>
      <c r="KEO2" s="1311"/>
      <c r="KEP2" s="1311"/>
      <c r="KEQ2" s="1311"/>
      <c r="KER2" s="1311"/>
      <c r="KES2" s="1311"/>
      <c r="KET2" s="1311"/>
      <c r="KEU2" s="1311"/>
      <c r="KEV2" s="1311"/>
      <c r="KEW2" s="1311"/>
      <c r="KEX2" s="1311"/>
      <c r="KEY2" s="1311"/>
      <c r="KEZ2" s="1311"/>
      <c r="KFA2" s="1311"/>
      <c r="KFB2" s="1311"/>
      <c r="KFC2" s="1311"/>
      <c r="KFD2" s="1311"/>
      <c r="KFE2" s="1311"/>
      <c r="KFF2" s="1311"/>
      <c r="KFG2" s="1311"/>
      <c r="KFH2" s="1311"/>
      <c r="KFI2" s="1311"/>
      <c r="KFJ2" s="1311"/>
      <c r="KFK2" s="1311"/>
      <c r="KFL2" s="1311"/>
      <c r="KFM2" s="1311"/>
      <c r="KFN2" s="1311"/>
      <c r="KFO2" s="1311"/>
      <c r="KFP2" s="1311"/>
      <c r="KFQ2" s="1311"/>
      <c r="KFR2" s="1311"/>
      <c r="KFS2" s="1311"/>
      <c r="KFT2" s="1311"/>
      <c r="KFU2" s="1311"/>
      <c r="KFV2" s="1311"/>
      <c r="KFW2" s="1311"/>
      <c r="KFX2" s="1311"/>
      <c r="KFY2" s="1311"/>
      <c r="KFZ2" s="1311"/>
      <c r="KGA2" s="1311"/>
      <c r="KGB2" s="1311"/>
      <c r="KGC2" s="1311"/>
      <c r="KGD2" s="1311"/>
      <c r="KGE2" s="1311"/>
      <c r="KGF2" s="1311"/>
      <c r="KGG2" s="1311"/>
      <c r="KGH2" s="1311"/>
      <c r="KGI2" s="1311"/>
      <c r="KGJ2" s="1311"/>
      <c r="KGK2" s="1311"/>
      <c r="KGL2" s="1311"/>
      <c r="KGM2" s="1311"/>
      <c r="KGN2" s="1311"/>
      <c r="KGO2" s="1311"/>
      <c r="KGP2" s="1311"/>
      <c r="KGQ2" s="1311"/>
      <c r="KGR2" s="1311"/>
      <c r="KGS2" s="1311"/>
      <c r="KGT2" s="1311"/>
      <c r="KGU2" s="1311"/>
      <c r="KGV2" s="1311"/>
      <c r="KGW2" s="1311"/>
      <c r="KGX2" s="1311"/>
      <c r="KGY2" s="1311"/>
      <c r="KGZ2" s="1311"/>
      <c r="KHA2" s="1311"/>
      <c r="KHB2" s="1311"/>
      <c r="KHC2" s="1311"/>
      <c r="KHD2" s="1311"/>
      <c r="KHE2" s="1311"/>
      <c r="KHF2" s="1311"/>
      <c r="KHG2" s="1311"/>
      <c r="KHH2" s="1311"/>
      <c r="KHI2" s="1311"/>
      <c r="KHJ2" s="1311"/>
      <c r="KHK2" s="1311"/>
      <c r="KHL2" s="1311"/>
      <c r="KHM2" s="1311"/>
      <c r="KHN2" s="1311"/>
      <c r="KHO2" s="1311"/>
      <c r="KHP2" s="1311"/>
      <c r="KHQ2" s="1311"/>
      <c r="KHR2" s="1311"/>
      <c r="KHS2" s="1311"/>
      <c r="KHT2" s="1311"/>
      <c r="KHU2" s="1311"/>
      <c r="KHV2" s="1311"/>
      <c r="KHW2" s="1311"/>
      <c r="KHX2" s="1311"/>
      <c r="KHY2" s="1311"/>
      <c r="KHZ2" s="1311"/>
      <c r="KIA2" s="1311"/>
      <c r="KIB2" s="1311"/>
      <c r="KIC2" s="1311"/>
      <c r="KID2" s="1311"/>
      <c r="KIE2" s="1311"/>
      <c r="KIF2" s="1311"/>
      <c r="KIG2" s="1311"/>
      <c r="KIH2" s="1311"/>
      <c r="KII2" s="1311"/>
      <c r="KIJ2" s="1311"/>
      <c r="KIK2" s="1311"/>
      <c r="KIL2" s="1311"/>
      <c r="KIM2" s="1311"/>
      <c r="KIN2" s="1311"/>
      <c r="KIO2" s="1311"/>
      <c r="KIP2" s="1311"/>
      <c r="KIQ2" s="1311"/>
      <c r="KIR2" s="1311"/>
      <c r="KIS2" s="1311"/>
      <c r="KIT2" s="1311"/>
      <c r="KIU2" s="1311"/>
      <c r="KIV2" s="1311"/>
      <c r="KIW2" s="1311"/>
      <c r="KIX2" s="1311"/>
      <c r="KIY2" s="1311"/>
      <c r="KIZ2" s="1311"/>
      <c r="KJA2" s="1311"/>
      <c r="KJB2" s="1311"/>
      <c r="KJC2" s="1311"/>
      <c r="KJD2" s="1311"/>
      <c r="KJE2" s="1311"/>
      <c r="KJF2" s="1311"/>
      <c r="KJG2" s="1311"/>
      <c r="KJH2" s="1311"/>
      <c r="KJI2" s="1311"/>
      <c r="KJJ2" s="1311"/>
      <c r="KJK2" s="1311"/>
      <c r="KJL2" s="1311"/>
      <c r="KJM2" s="1311"/>
      <c r="KJN2" s="1311"/>
      <c r="KJO2" s="1311"/>
      <c r="KJP2" s="1311"/>
      <c r="KJQ2" s="1311"/>
      <c r="KJR2" s="1311"/>
      <c r="KJS2" s="1311"/>
      <c r="KJT2" s="1311"/>
      <c r="KJU2" s="1311"/>
      <c r="KJV2" s="1311"/>
      <c r="KJW2" s="1311"/>
      <c r="KJX2" s="1311"/>
      <c r="KJY2" s="1311"/>
      <c r="KJZ2" s="1311"/>
      <c r="KKA2" s="1311"/>
      <c r="KKB2" s="1311"/>
      <c r="KKC2" s="1311"/>
      <c r="KKD2" s="1311"/>
      <c r="KKE2" s="1311"/>
      <c r="KKF2" s="1311"/>
      <c r="KKG2" s="1311"/>
      <c r="KKH2" s="1311"/>
      <c r="KKI2" s="1311"/>
      <c r="KKJ2" s="1311"/>
      <c r="KKK2" s="1311"/>
      <c r="KKL2" s="1311"/>
      <c r="KKM2" s="1311"/>
      <c r="KKN2" s="1311"/>
      <c r="KKO2" s="1311"/>
      <c r="KKP2" s="1311"/>
      <c r="KKQ2" s="1311"/>
      <c r="KKR2" s="1311"/>
      <c r="KKS2" s="1311"/>
      <c r="KKT2" s="1311"/>
      <c r="KKU2" s="1311"/>
      <c r="KKV2" s="1311"/>
      <c r="KKW2" s="1311"/>
      <c r="KKX2" s="1311"/>
      <c r="KKY2" s="1311"/>
      <c r="KKZ2" s="1311"/>
      <c r="KLA2" s="1311"/>
      <c r="KLB2" s="1311"/>
      <c r="KLC2" s="1311"/>
      <c r="KLD2" s="1311"/>
      <c r="KLE2" s="1311"/>
      <c r="KLF2" s="1311"/>
      <c r="KLG2" s="1311"/>
      <c r="KLH2" s="1311"/>
      <c r="KLI2" s="1311"/>
      <c r="KLJ2" s="1311"/>
      <c r="KLK2" s="1311"/>
      <c r="KLL2" s="1311"/>
      <c r="KLM2" s="1311"/>
      <c r="KLN2" s="1311"/>
      <c r="KLO2" s="1311"/>
      <c r="KLP2" s="1311"/>
      <c r="KLQ2" s="1311"/>
      <c r="KLR2" s="1311"/>
      <c r="KLS2" s="1311"/>
      <c r="KLT2" s="1311"/>
      <c r="KLU2" s="1311"/>
      <c r="KLV2" s="1311"/>
      <c r="KLW2" s="1311"/>
      <c r="KLX2" s="1311"/>
      <c r="KLY2" s="1311"/>
      <c r="KLZ2" s="1311"/>
      <c r="KMA2" s="1311"/>
      <c r="KMB2" s="1311"/>
      <c r="KMC2" s="1311"/>
      <c r="KMD2" s="1311"/>
      <c r="KME2" s="1311"/>
      <c r="KMF2" s="1311"/>
      <c r="KMG2" s="1311"/>
      <c r="KMH2" s="1311"/>
      <c r="KMI2" s="1311"/>
      <c r="KMJ2" s="1311"/>
      <c r="KMK2" s="1311"/>
      <c r="KML2" s="1311"/>
      <c r="KMM2" s="1311"/>
      <c r="KMN2" s="1311"/>
      <c r="KMO2" s="1311"/>
      <c r="KMP2" s="1311"/>
      <c r="KMQ2" s="1311"/>
      <c r="KMR2" s="1311"/>
      <c r="KMS2" s="1311"/>
      <c r="KMT2" s="1311"/>
      <c r="KMU2" s="1311"/>
      <c r="KMV2" s="1311"/>
      <c r="KMW2" s="1311"/>
      <c r="KMX2" s="1311"/>
      <c r="KMY2" s="1311"/>
      <c r="KMZ2" s="1311"/>
      <c r="KNA2" s="1311"/>
      <c r="KNB2" s="1311"/>
      <c r="KNC2" s="1311"/>
      <c r="KND2" s="1311"/>
      <c r="KNE2" s="1311"/>
      <c r="KNF2" s="1311"/>
      <c r="KNG2" s="1311"/>
      <c r="KNH2" s="1311"/>
      <c r="KNI2" s="1311"/>
      <c r="KNJ2" s="1311"/>
      <c r="KNK2" s="1311"/>
      <c r="KNL2" s="1311"/>
      <c r="KNM2" s="1311"/>
      <c r="KNN2" s="1311"/>
      <c r="KNO2" s="1311"/>
      <c r="KNP2" s="1311"/>
      <c r="KNQ2" s="1311"/>
      <c r="KNR2" s="1311"/>
      <c r="KNS2" s="1311"/>
      <c r="KNT2" s="1311"/>
      <c r="KNU2" s="1311"/>
      <c r="KNV2" s="1311"/>
      <c r="KNW2" s="1311"/>
      <c r="KNX2" s="1311"/>
      <c r="KNY2" s="1311"/>
      <c r="KNZ2" s="1311"/>
      <c r="KOA2" s="1311"/>
      <c r="KOB2" s="1311"/>
      <c r="KOC2" s="1311"/>
      <c r="KOD2" s="1311"/>
      <c r="KOE2" s="1311"/>
      <c r="KOF2" s="1311"/>
      <c r="KOG2" s="1311"/>
      <c r="KOH2" s="1311"/>
      <c r="KOI2" s="1311"/>
      <c r="KOJ2" s="1311"/>
      <c r="KOK2" s="1311"/>
      <c r="KOL2" s="1311"/>
      <c r="KOM2" s="1311"/>
      <c r="KON2" s="1311"/>
      <c r="KOO2" s="1311"/>
      <c r="KOP2" s="1311"/>
      <c r="KOQ2" s="1311"/>
      <c r="KOR2" s="1311"/>
      <c r="KOS2" s="1311"/>
      <c r="KOT2" s="1311"/>
      <c r="KOU2" s="1311"/>
      <c r="KOV2" s="1311"/>
      <c r="KOW2" s="1311"/>
      <c r="KOX2" s="1311"/>
      <c r="KOY2" s="1311"/>
      <c r="KOZ2" s="1311"/>
      <c r="KPA2" s="1311"/>
      <c r="KPB2" s="1311"/>
      <c r="KPC2" s="1311"/>
      <c r="KPD2" s="1311"/>
      <c r="KPE2" s="1311"/>
      <c r="KPF2" s="1311"/>
      <c r="KPG2" s="1311"/>
      <c r="KPH2" s="1311"/>
      <c r="KPI2" s="1311"/>
      <c r="KPJ2" s="1311"/>
      <c r="KPK2" s="1311"/>
      <c r="KPL2" s="1311"/>
      <c r="KPM2" s="1311"/>
      <c r="KPN2" s="1311"/>
      <c r="KPO2" s="1311"/>
      <c r="KPP2" s="1311"/>
      <c r="KPQ2" s="1311"/>
      <c r="KPR2" s="1311"/>
      <c r="KPS2" s="1311"/>
      <c r="KPT2" s="1311"/>
      <c r="KPU2" s="1311"/>
      <c r="KPV2" s="1311"/>
      <c r="KPW2" s="1311"/>
      <c r="KPX2" s="1311"/>
      <c r="KPY2" s="1311"/>
      <c r="KPZ2" s="1311"/>
      <c r="KQA2" s="1311"/>
      <c r="KQB2" s="1311"/>
      <c r="KQC2" s="1311"/>
      <c r="KQD2" s="1311"/>
      <c r="KQE2" s="1311"/>
      <c r="KQF2" s="1311"/>
      <c r="KQG2" s="1311"/>
      <c r="KQH2" s="1311"/>
      <c r="KQI2" s="1311"/>
      <c r="KQJ2" s="1311"/>
      <c r="KQK2" s="1311"/>
      <c r="KQL2" s="1311"/>
      <c r="KQM2" s="1311"/>
      <c r="KQN2" s="1311"/>
      <c r="KQO2" s="1311"/>
      <c r="KQP2" s="1311"/>
      <c r="KQQ2" s="1311"/>
      <c r="KQR2" s="1311"/>
      <c r="KQS2" s="1311"/>
      <c r="KQT2" s="1311"/>
      <c r="KQU2" s="1311"/>
      <c r="KQV2" s="1311"/>
      <c r="KQW2" s="1311"/>
      <c r="KQX2" s="1311"/>
      <c r="KQY2" s="1311"/>
      <c r="KQZ2" s="1311"/>
      <c r="KRA2" s="1311"/>
      <c r="KRB2" s="1311"/>
      <c r="KRC2" s="1311"/>
      <c r="KRD2" s="1311"/>
      <c r="KRE2" s="1311"/>
      <c r="KRF2" s="1311"/>
      <c r="KRG2" s="1311"/>
      <c r="KRH2" s="1311"/>
      <c r="KRI2" s="1311"/>
      <c r="KRJ2" s="1311"/>
      <c r="KRK2" s="1311"/>
      <c r="KRL2" s="1311"/>
      <c r="KRM2" s="1311"/>
      <c r="KRN2" s="1311"/>
      <c r="KRO2" s="1311"/>
      <c r="KRP2" s="1311"/>
      <c r="KRQ2" s="1311"/>
      <c r="KRR2" s="1311"/>
      <c r="KRS2" s="1311"/>
      <c r="KRT2" s="1311"/>
      <c r="KRU2" s="1311"/>
      <c r="KRV2" s="1311"/>
      <c r="KRW2" s="1311"/>
      <c r="KRX2" s="1311"/>
      <c r="KRY2" s="1311"/>
      <c r="KRZ2" s="1311"/>
      <c r="KSA2" s="1311"/>
      <c r="KSB2" s="1311"/>
      <c r="KSC2" s="1311"/>
      <c r="KSD2" s="1311"/>
      <c r="KSE2" s="1311"/>
      <c r="KSF2" s="1311"/>
      <c r="KSG2" s="1311"/>
      <c r="KSH2" s="1311"/>
      <c r="KSI2" s="1311"/>
      <c r="KSJ2" s="1311"/>
      <c r="KSK2" s="1311"/>
      <c r="KSL2" s="1311"/>
      <c r="KSM2" s="1311"/>
      <c r="KSN2" s="1311"/>
      <c r="KSO2" s="1311"/>
      <c r="KSP2" s="1311"/>
      <c r="KSQ2" s="1311"/>
      <c r="KSR2" s="1311"/>
      <c r="KSS2" s="1311"/>
      <c r="KST2" s="1311"/>
      <c r="KSU2" s="1311"/>
      <c r="KSV2" s="1311"/>
      <c r="KSW2" s="1311"/>
      <c r="KSX2" s="1311"/>
      <c r="KSY2" s="1311"/>
      <c r="KSZ2" s="1311"/>
      <c r="KTA2" s="1311"/>
      <c r="KTB2" s="1311"/>
      <c r="KTC2" s="1311"/>
      <c r="KTD2" s="1311"/>
      <c r="KTE2" s="1311"/>
      <c r="KTF2" s="1311"/>
      <c r="KTG2" s="1311"/>
      <c r="KTH2" s="1311"/>
      <c r="KTI2" s="1311"/>
      <c r="KTJ2" s="1311"/>
      <c r="KTK2" s="1311"/>
      <c r="KTL2" s="1311"/>
      <c r="KTM2" s="1311"/>
      <c r="KTN2" s="1311"/>
      <c r="KTO2" s="1311"/>
      <c r="KTP2" s="1311"/>
      <c r="KTQ2" s="1311"/>
      <c r="KTR2" s="1311"/>
      <c r="KTS2" s="1311"/>
      <c r="KTT2" s="1311"/>
      <c r="KTU2" s="1311"/>
      <c r="KTV2" s="1311"/>
      <c r="KTW2" s="1311"/>
      <c r="KTX2" s="1311"/>
      <c r="KTY2" s="1311"/>
      <c r="KTZ2" s="1311"/>
      <c r="KUA2" s="1311"/>
      <c r="KUB2" s="1311"/>
      <c r="KUC2" s="1311"/>
      <c r="KUD2" s="1311"/>
      <c r="KUE2" s="1311"/>
      <c r="KUF2" s="1311"/>
      <c r="KUG2" s="1311"/>
      <c r="KUH2" s="1311"/>
      <c r="KUI2" s="1311"/>
      <c r="KUJ2" s="1311"/>
      <c r="KUK2" s="1311"/>
      <c r="KUL2" s="1311"/>
      <c r="KUM2" s="1311"/>
      <c r="KUN2" s="1311"/>
      <c r="KUO2" s="1311"/>
      <c r="KUP2" s="1311"/>
      <c r="KUQ2" s="1311"/>
      <c r="KUR2" s="1311"/>
      <c r="KUS2" s="1311"/>
      <c r="KUT2" s="1311"/>
      <c r="KUU2" s="1311"/>
      <c r="KUV2" s="1311"/>
      <c r="KUW2" s="1311"/>
      <c r="KUX2" s="1311"/>
      <c r="KUY2" s="1311"/>
      <c r="KUZ2" s="1311"/>
      <c r="KVA2" s="1311"/>
      <c r="KVB2" s="1311"/>
      <c r="KVC2" s="1311"/>
      <c r="KVD2" s="1311"/>
      <c r="KVE2" s="1311"/>
      <c r="KVF2" s="1311"/>
      <c r="KVG2" s="1311"/>
      <c r="KVH2" s="1311"/>
      <c r="KVI2" s="1311"/>
      <c r="KVJ2" s="1311"/>
      <c r="KVK2" s="1311"/>
      <c r="KVL2" s="1311"/>
      <c r="KVM2" s="1311"/>
      <c r="KVN2" s="1311"/>
      <c r="KVO2" s="1311"/>
      <c r="KVP2" s="1311"/>
      <c r="KVQ2" s="1311"/>
      <c r="KVR2" s="1311"/>
      <c r="KVS2" s="1311"/>
      <c r="KVT2" s="1311"/>
      <c r="KVU2" s="1311"/>
      <c r="KVV2" s="1311"/>
      <c r="KVW2" s="1311"/>
      <c r="KVX2" s="1311"/>
      <c r="KVY2" s="1311"/>
      <c r="KVZ2" s="1311"/>
      <c r="KWA2" s="1311"/>
      <c r="KWB2" s="1311"/>
      <c r="KWC2" s="1311"/>
      <c r="KWD2" s="1311"/>
      <c r="KWE2" s="1311"/>
      <c r="KWF2" s="1311"/>
      <c r="KWG2" s="1311"/>
      <c r="KWH2" s="1311"/>
      <c r="KWI2" s="1311"/>
      <c r="KWJ2" s="1311"/>
      <c r="KWK2" s="1311"/>
      <c r="KWL2" s="1311"/>
      <c r="KWM2" s="1311"/>
      <c r="KWN2" s="1311"/>
      <c r="KWO2" s="1311"/>
      <c r="KWP2" s="1311"/>
      <c r="KWQ2" s="1311"/>
      <c r="KWR2" s="1311"/>
      <c r="KWS2" s="1311"/>
      <c r="KWT2" s="1311"/>
      <c r="KWU2" s="1311"/>
      <c r="KWV2" s="1311"/>
      <c r="KWW2" s="1311"/>
      <c r="KWX2" s="1311"/>
      <c r="KWY2" s="1311"/>
      <c r="KWZ2" s="1311"/>
      <c r="KXA2" s="1311"/>
      <c r="KXB2" s="1311"/>
      <c r="KXC2" s="1311"/>
      <c r="KXD2" s="1311"/>
      <c r="KXE2" s="1311"/>
      <c r="KXF2" s="1311"/>
      <c r="KXG2" s="1311"/>
      <c r="KXH2" s="1311"/>
      <c r="KXI2" s="1311"/>
      <c r="KXJ2" s="1311"/>
      <c r="KXK2" s="1311"/>
      <c r="KXL2" s="1311"/>
      <c r="KXM2" s="1311"/>
      <c r="KXN2" s="1311"/>
      <c r="KXO2" s="1311"/>
      <c r="KXP2" s="1311"/>
      <c r="KXQ2" s="1311"/>
      <c r="KXR2" s="1311"/>
      <c r="KXS2" s="1311"/>
      <c r="KXT2" s="1311"/>
      <c r="KXU2" s="1311"/>
      <c r="KXV2" s="1311"/>
      <c r="KXW2" s="1311"/>
      <c r="KXX2" s="1311"/>
      <c r="KXY2" s="1311"/>
      <c r="KXZ2" s="1311"/>
      <c r="KYA2" s="1311"/>
      <c r="KYB2" s="1311"/>
      <c r="KYC2" s="1311"/>
      <c r="KYD2" s="1311"/>
      <c r="KYE2" s="1311"/>
      <c r="KYF2" s="1311"/>
      <c r="KYG2" s="1311"/>
      <c r="KYH2" s="1311"/>
      <c r="KYI2" s="1311"/>
      <c r="KYJ2" s="1311"/>
      <c r="KYK2" s="1311"/>
      <c r="KYL2" s="1311"/>
      <c r="KYM2" s="1311"/>
      <c r="KYN2" s="1311"/>
      <c r="KYO2" s="1311"/>
      <c r="KYP2" s="1311"/>
      <c r="KYQ2" s="1311"/>
      <c r="KYR2" s="1311"/>
      <c r="KYS2" s="1311"/>
      <c r="KYT2" s="1311"/>
      <c r="KYU2" s="1311"/>
      <c r="KYV2" s="1311"/>
      <c r="KYW2" s="1311"/>
      <c r="KYX2" s="1311"/>
      <c r="KYY2" s="1311"/>
      <c r="KYZ2" s="1311"/>
      <c r="KZA2" s="1311"/>
      <c r="KZB2" s="1311"/>
      <c r="KZC2" s="1311"/>
      <c r="KZD2" s="1311"/>
      <c r="KZE2" s="1311"/>
      <c r="KZF2" s="1311"/>
      <c r="KZG2" s="1311"/>
      <c r="KZH2" s="1311"/>
      <c r="KZI2" s="1311"/>
      <c r="KZJ2" s="1311"/>
      <c r="KZK2" s="1311"/>
      <c r="KZL2" s="1311"/>
      <c r="KZM2" s="1311"/>
      <c r="KZN2" s="1311"/>
      <c r="KZO2" s="1311"/>
      <c r="KZP2" s="1311"/>
      <c r="KZQ2" s="1311"/>
      <c r="KZR2" s="1311"/>
      <c r="KZS2" s="1311"/>
      <c r="KZT2" s="1311"/>
      <c r="KZU2" s="1311"/>
      <c r="KZV2" s="1311"/>
      <c r="KZW2" s="1311"/>
      <c r="KZX2" s="1311"/>
      <c r="KZY2" s="1311"/>
      <c r="KZZ2" s="1311"/>
      <c r="LAA2" s="1311"/>
      <c r="LAB2" s="1311"/>
      <c r="LAC2" s="1311"/>
      <c r="LAD2" s="1311"/>
      <c r="LAE2" s="1311"/>
      <c r="LAF2" s="1311"/>
      <c r="LAG2" s="1311"/>
      <c r="LAH2" s="1311"/>
      <c r="LAI2" s="1311"/>
      <c r="LAJ2" s="1311"/>
      <c r="LAK2" s="1311"/>
      <c r="LAL2" s="1311"/>
      <c r="LAM2" s="1311"/>
      <c r="LAN2" s="1311"/>
      <c r="LAO2" s="1311"/>
      <c r="LAP2" s="1311"/>
      <c r="LAQ2" s="1311"/>
      <c r="LAR2" s="1311"/>
      <c r="LAS2" s="1311"/>
      <c r="LAT2" s="1311"/>
      <c r="LAU2" s="1311"/>
      <c r="LAV2" s="1311"/>
      <c r="LAW2" s="1311"/>
      <c r="LAX2" s="1311"/>
      <c r="LAY2" s="1311"/>
      <c r="LAZ2" s="1311"/>
      <c r="LBA2" s="1311"/>
      <c r="LBB2" s="1311"/>
      <c r="LBC2" s="1311"/>
      <c r="LBD2" s="1311"/>
      <c r="LBE2" s="1311"/>
      <c r="LBF2" s="1311"/>
      <c r="LBG2" s="1311"/>
      <c r="LBH2" s="1311"/>
      <c r="LBI2" s="1311"/>
      <c r="LBJ2" s="1311"/>
      <c r="LBK2" s="1311"/>
      <c r="LBL2" s="1311"/>
      <c r="LBM2" s="1311"/>
      <c r="LBN2" s="1311"/>
      <c r="LBO2" s="1311"/>
      <c r="LBP2" s="1311"/>
      <c r="LBQ2" s="1311"/>
      <c r="LBR2" s="1311"/>
      <c r="LBS2" s="1311"/>
      <c r="LBT2" s="1311"/>
      <c r="LBU2" s="1311"/>
      <c r="LBV2" s="1311"/>
      <c r="LBW2" s="1311"/>
      <c r="LBX2" s="1311"/>
      <c r="LBY2" s="1311"/>
      <c r="LBZ2" s="1311"/>
      <c r="LCA2" s="1311"/>
      <c r="LCB2" s="1311"/>
      <c r="LCC2" s="1311"/>
      <c r="LCD2" s="1311"/>
      <c r="LCE2" s="1311"/>
      <c r="LCF2" s="1311"/>
      <c r="LCG2" s="1311"/>
      <c r="LCH2" s="1311"/>
      <c r="LCI2" s="1311"/>
      <c r="LCJ2" s="1311"/>
      <c r="LCK2" s="1311"/>
      <c r="LCL2" s="1311"/>
      <c r="LCM2" s="1311"/>
      <c r="LCN2" s="1311"/>
      <c r="LCO2" s="1311"/>
      <c r="LCP2" s="1311"/>
      <c r="LCQ2" s="1311"/>
      <c r="LCR2" s="1311"/>
      <c r="LCS2" s="1311"/>
      <c r="LCT2" s="1311"/>
      <c r="LCU2" s="1311"/>
      <c r="LCV2" s="1311"/>
      <c r="LCW2" s="1311"/>
      <c r="LCX2" s="1311"/>
      <c r="LCY2" s="1311"/>
      <c r="LCZ2" s="1311"/>
      <c r="LDA2" s="1311"/>
      <c r="LDB2" s="1311"/>
      <c r="LDC2" s="1311"/>
      <c r="LDD2" s="1311"/>
      <c r="LDE2" s="1311"/>
      <c r="LDF2" s="1311"/>
      <c r="LDG2" s="1311"/>
      <c r="LDH2" s="1311"/>
      <c r="LDI2" s="1311"/>
      <c r="LDJ2" s="1311"/>
      <c r="LDK2" s="1311"/>
      <c r="LDL2" s="1311"/>
      <c r="LDM2" s="1311"/>
      <c r="LDN2" s="1311"/>
      <c r="LDO2" s="1311"/>
      <c r="LDP2" s="1311"/>
      <c r="LDQ2" s="1311"/>
      <c r="LDR2" s="1311"/>
      <c r="LDS2" s="1311"/>
      <c r="LDT2" s="1311"/>
      <c r="LDU2" s="1311"/>
      <c r="LDV2" s="1311"/>
      <c r="LDW2" s="1311"/>
      <c r="LDX2" s="1311"/>
      <c r="LDY2" s="1311"/>
      <c r="LDZ2" s="1311"/>
      <c r="LEA2" s="1311"/>
      <c r="LEB2" s="1311"/>
      <c r="LEC2" s="1311"/>
      <c r="LED2" s="1311"/>
      <c r="LEE2" s="1311"/>
      <c r="LEF2" s="1311"/>
      <c r="LEG2" s="1311"/>
      <c r="LEH2" s="1311"/>
      <c r="LEI2" s="1311"/>
      <c r="LEJ2" s="1311"/>
      <c r="LEK2" s="1311"/>
      <c r="LEL2" s="1311"/>
      <c r="LEM2" s="1311"/>
      <c r="LEN2" s="1311"/>
      <c r="LEO2" s="1311"/>
      <c r="LEP2" s="1311"/>
      <c r="LEQ2" s="1311"/>
      <c r="LER2" s="1311"/>
      <c r="LES2" s="1311"/>
      <c r="LET2" s="1311"/>
      <c r="LEU2" s="1311"/>
      <c r="LEV2" s="1311"/>
      <c r="LEW2" s="1311"/>
      <c r="LEX2" s="1311"/>
      <c r="LEY2" s="1311"/>
      <c r="LEZ2" s="1311"/>
      <c r="LFA2" s="1311"/>
      <c r="LFB2" s="1311"/>
      <c r="LFC2" s="1311"/>
      <c r="LFD2" s="1311"/>
      <c r="LFE2" s="1311"/>
      <c r="LFF2" s="1311"/>
      <c r="LFG2" s="1311"/>
      <c r="LFH2" s="1311"/>
      <c r="LFI2" s="1311"/>
      <c r="LFJ2" s="1311"/>
      <c r="LFK2" s="1311"/>
      <c r="LFL2" s="1311"/>
      <c r="LFM2" s="1311"/>
      <c r="LFN2" s="1311"/>
      <c r="LFO2" s="1311"/>
      <c r="LFP2" s="1311"/>
      <c r="LFQ2" s="1311"/>
      <c r="LFR2" s="1311"/>
      <c r="LFS2" s="1311"/>
      <c r="LFT2" s="1311"/>
      <c r="LFU2" s="1311"/>
      <c r="LFV2" s="1311"/>
      <c r="LFW2" s="1311"/>
      <c r="LFX2" s="1311"/>
      <c r="LFY2" s="1311"/>
      <c r="LFZ2" s="1311"/>
      <c r="LGA2" s="1311"/>
      <c r="LGB2" s="1311"/>
      <c r="LGC2" s="1311"/>
      <c r="LGD2" s="1311"/>
      <c r="LGE2" s="1311"/>
      <c r="LGF2" s="1311"/>
      <c r="LGG2" s="1311"/>
      <c r="LGH2" s="1311"/>
      <c r="LGI2" s="1311"/>
      <c r="LGJ2" s="1311"/>
      <c r="LGK2" s="1311"/>
      <c r="LGL2" s="1311"/>
      <c r="LGM2" s="1311"/>
      <c r="LGN2" s="1311"/>
      <c r="LGO2" s="1311"/>
      <c r="LGP2" s="1311"/>
      <c r="LGQ2" s="1311"/>
      <c r="LGR2" s="1311"/>
      <c r="LGS2" s="1311"/>
      <c r="LGT2" s="1311"/>
      <c r="LGU2" s="1311"/>
      <c r="LGV2" s="1311"/>
      <c r="LGW2" s="1311"/>
      <c r="LGX2" s="1311"/>
      <c r="LGY2" s="1311"/>
      <c r="LGZ2" s="1311"/>
      <c r="LHA2" s="1311"/>
      <c r="LHB2" s="1311"/>
      <c r="LHC2" s="1311"/>
      <c r="LHD2" s="1311"/>
      <c r="LHE2" s="1311"/>
      <c r="LHF2" s="1311"/>
      <c r="LHG2" s="1311"/>
      <c r="LHH2" s="1311"/>
      <c r="LHI2" s="1311"/>
      <c r="LHJ2" s="1311"/>
      <c r="LHK2" s="1311"/>
      <c r="LHL2" s="1311"/>
      <c r="LHM2" s="1311"/>
      <c r="LHN2" s="1311"/>
      <c r="LHO2" s="1311"/>
      <c r="LHP2" s="1311"/>
      <c r="LHQ2" s="1311"/>
      <c r="LHR2" s="1311"/>
      <c r="LHS2" s="1311"/>
      <c r="LHT2" s="1311"/>
      <c r="LHU2" s="1311"/>
      <c r="LHV2" s="1311"/>
      <c r="LHW2" s="1311"/>
      <c r="LHX2" s="1311"/>
      <c r="LHY2" s="1311"/>
      <c r="LHZ2" s="1311"/>
      <c r="LIA2" s="1311"/>
      <c r="LIB2" s="1311"/>
      <c r="LIC2" s="1311"/>
      <c r="LID2" s="1311"/>
      <c r="LIE2" s="1311"/>
      <c r="LIF2" s="1311"/>
      <c r="LIG2" s="1311"/>
      <c r="LIH2" s="1311"/>
      <c r="LII2" s="1311"/>
      <c r="LIJ2" s="1311"/>
      <c r="LIK2" s="1311"/>
      <c r="LIL2" s="1311"/>
      <c r="LIM2" s="1311"/>
      <c r="LIN2" s="1311"/>
      <c r="LIO2" s="1311"/>
      <c r="LIP2" s="1311"/>
      <c r="LIQ2" s="1311"/>
      <c r="LIR2" s="1311"/>
      <c r="LIS2" s="1311"/>
      <c r="LIT2" s="1311"/>
      <c r="LIU2" s="1311"/>
      <c r="LIV2" s="1311"/>
      <c r="LIW2" s="1311"/>
      <c r="LIX2" s="1311"/>
      <c r="LIY2" s="1311"/>
      <c r="LIZ2" s="1311"/>
      <c r="LJA2" s="1311"/>
      <c r="LJB2" s="1311"/>
      <c r="LJC2" s="1311"/>
      <c r="LJD2" s="1311"/>
      <c r="LJE2" s="1311"/>
      <c r="LJF2" s="1311"/>
      <c r="LJG2" s="1311"/>
      <c r="LJH2" s="1311"/>
      <c r="LJI2" s="1311"/>
      <c r="LJJ2" s="1311"/>
      <c r="LJK2" s="1311"/>
      <c r="LJL2" s="1311"/>
      <c r="LJM2" s="1311"/>
      <c r="LJN2" s="1311"/>
      <c r="LJO2" s="1311"/>
      <c r="LJP2" s="1311"/>
      <c r="LJQ2" s="1311"/>
      <c r="LJR2" s="1311"/>
      <c r="LJS2" s="1311"/>
      <c r="LJT2" s="1311"/>
      <c r="LJU2" s="1311"/>
      <c r="LJV2" s="1311"/>
      <c r="LJW2" s="1311"/>
      <c r="LJX2" s="1311"/>
      <c r="LJY2" s="1311"/>
      <c r="LJZ2" s="1311"/>
      <c r="LKA2" s="1311"/>
      <c r="LKB2" s="1311"/>
      <c r="LKC2" s="1311"/>
      <c r="LKD2" s="1311"/>
      <c r="LKE2" s="1311"/>
      <c r="LKF2" s="1311"/>
      <c r="LKG2" s="1311"/>
      <c r="LKH2" s="1311"/>
      <c r="LKI2" s="1311"/>
      <c r="LKJ2" s="1311"/>
      <c r="LKK2" s="1311"/>
      <c r="LKL2" s="1311"/>
      <c r="LKM2" s="1311"/>
      <c r="LKN2" s="1311"/>
      <c r="LKO2" s="1311"/>
      <c r="LKP2" s="1311"/>
      <c r="LKQ2" s="1311"/>
      <c r="LKR2" s="1311"/>
      <c r="LKS2" s="1311"/>
      <c r="LKT2" s="1311"/>
      <c r="LKU2" s="1311"/>
      <c r="LKV2" s="1311"/>
      <c r="LKW2" s="1311"/>
      <c r="LKX2" s="1311"/>
      <c r="LKY2" s="1311"/>
      <c r="LKZ2" s="1311"/>
      <c r="LLA2" s="1311"/>
      <c r="LLB2" s="1311"/>
      <c r="LLC2" s="1311"/>
      <c r="LLD2" s="1311"/>
      <c r="LLE2" s="1311"/>
      <c r="LLF2" s="1311"/>
      <c r="LLG2" s="1311"/>
      <c r="LLH2" s="1311"/>
      <c r="LLI2" s="1311"/>
      <c r="LLJ2" s="1311"/>
      <c r="LLK2" s="1311"/>
      <c r="LLL2" s="1311"/>
      <c r="LLM2" s="1311"/>
      <c r="LLN2" s="1311"/>
      <c r="LLO2" s="1311"/>
      <c r="LLP2" s="1311"/>
      <c r="LLQ2" s="1311"/>
      <c r="LLR2" s="1311"/>
      <c r="LLS2" s="1311"/>
      <c r="LLT2" s="1311"/>
      <c r="LLU2" s="1311"/>
      <c r="LLV2" s="1311"/>
      <c r="LLW2" s="1311"/>
      <c r="LLX2" s="1311"/>
      <c r="LLY2" s="1311"/>
      <c r="LLZ2" s="1311"/>
      <c r="LMA2" s="1311"/>
      <c r="LMB2" s="1311"/>
      <c r="LMC2" s="1311"/>
      <c r="LMD2" s="1311"/>
      <c r="LME2" s="1311"/>
      <c r="LMF2" s="1311"/>
      <c r="LMG2" s="1311"/>
      <c r="LMH2" s="1311"/>
      <c r="LMI2" s="1311"/>
      <c r="LMJ2" s="1311"/>
      <c r="LMK2" s="1311"/>
      <c r="LML2" s="1311"/>
      <c r="LMM2" s="1311"/>
      <c r="LMN2" s="1311"/>
      <c r="LMO2" s="1311"/>
      <c r="LMP2" s="1311"/>
      <c r="LMQ2" s="1311"/>
      <c r="LMR2" s="1311"/>
      <c r="LMS2" s="1311"/>
      <c r="LMT2" s="1311"/>
      <c r="LMU2" s="1311"/>
      <c r="LMV2" s="1311"/>
      <c r="LMW2" s="1311"/>
      <c r="LMX2" s="1311"/>
      <c r="LMY2" s="1311"/>
      <c r="LMZ2" s="1311"/>
      <c r="LNA2" s="1311"/>
      <c r="LNB2" s="1311"/>
      <c r="LNC2" s="1311"/>
      <c r="LND2" s="1311"/>
      <c r="LNE2" s="1311"/>
      <c r="LNF2" s="1311"/>
      <c r="LNG2" s="1311"/>
      <c r="LNH2" s="1311"/>
      <c r="LNI2" s="1311"/>
      <c r="LNJ2" s="1311"/>
      <c r="LNK2" s="1311"/>
      <c r="LNL2" s="1311"/>
      <c r="LNM2" s="1311"/>
      <c r="LNN2" s="1311"/>
      <c r="LNO2" s="1311"/>
      <c r="LNP2" s="1311"/>
      <c r="LNQ2" s="1311"/>
      <c r="LNR2" s="1311"/>
      <c r="LNS2" s="1311"/>
      <c r="LNT2" s="1311"/>
      <c r="LNU2" s="1311"/>
      <c r="LNV2" s="1311"/>
      <c r="LNW2" s="1311"/>
      <c r="LNX2" s="1311"/>
      <c r="LNY2" s="1311"/>
      <c r="LNZ2" s="1311"/>
      <c r="LOA2" s="1311"/>
      <c r="LOB2" s="1311"/>
      <c r="LOC2" s="1311"/>
      <c r="LOD2" s="1311"/>
      <c r="LOE2" s="1311"/>
      <c r="LOF2" s="1311"/>
      <c r="LOG2" s="1311"/>
      <c r="LOH2" s="1311"/>
      <c r="LOI2" s="1311"/>
      <c r="LOJ2" s="1311"/>
      <c r="LOK2" s="1311"/>
      <c r="LOL2" s="1311"/>
      <c r="LOM2" s="1311"/>
      <c r="LON2" s="1311"/>
      <c r="LOO2" s="1311"/>
      <c r="LOP2" s="1311"/>
      <c r="LOQ2" s="1311"/>
      <c r="LOR2" s="1311"/>
      <c r="LOS2" s="1311"/>
      <c r="LOT2" s="1311"/>
      <c r="LOU2" s="1311"/>
      <c r="LOV2" s="1311"/>
      <c r="LOW2" s="1311"/>
      <c r="LOX2" s="1311"/>
      <c r="LOY2" s="1311"/>
      <c r="LOZ2" s="1311"/>
      <c r="LPA2" s="1311"/>
      <c r="LPB2" s="1311"/>
      <c r="LPC2" s="1311"/>
      <c r="LPD2" s="1311"/>
      <c r="LPE2" s="1311"/>
      <c r="LPF2" s="1311"/>
      <c r="LPG2" s="1311"/>
      <c r="LPH2" s="1311"/>
      <c r="LPI2" s="1311"/>
      <c r="LPJ2" s="1311"/>
      <c r="LPK2" s="1311"/>
      <c r="LPL2" s="1311"/>
      <c r="LPM2" s="1311"/>
      <c r="LPN2" s="1311"/>
      <c r="LPO2" s="1311"/>
      <c r="LPP2" s="1311"/>
      <c r="LPQ2" s="1311"/>
      <c r="LPR2" s="1311"/>
      <c r="LPS2" s="1311"/>
      <c r="LPT2" s="1311"/>
      <c r="LPU2" s="1311"/>
      <c r="LPV2" s="1311"/>
      <c r="LPW2" s="1311"/>
      <c r="LPX2" s="1311"/>
      <c r="LPY2" s="1311"/>
      <c r="LPZ2" s="1311"/>
      <c r="LQA2" s="1311"/>
      <c r="LQB2" s="1311"/>
      <c r="LQC2" s="1311"/>
      <c r="LQD2" s="1311"/>
      <c r="LQE2" s="1311"/>
      <c r="LQF2" s="1311"/>
      <c r="LQG2" s="1311"/>
      <c r="LQH2" s="1311"/>
      <c r="LQI2" s="1311"/>
      <c r="LQJ2" s="1311"/>
      <c r="LQK2" s="1311"/>
      <c r="LQL2" s="1311"/>
      <c r="LQM2" s="1311"/>
      <c r="LQN2" s="1311"/>
      <c r="LQO2" s="1311"/>
      <c r="LQP2" s="1311"/>
      <c r="LQQ2" s="1311"/>
      <c r="LQR2" s="1311"/>
      <c r="LQS2" s="1311"/>
      <c r="LQT2" s="1311"/>
      <c r="LQU2" s="1311"/>
      <c r="LQV2" s="1311"/>
      <c r="LQW2" s="1311"/>
      <c r="LQX2" s="1311"/>
      <c r="LQY2" s="1311"/>
      <c r="LQZ2" s="1311"/>
      <c r="LRA2" s="1311"/>
      <c r="LRB2" s="1311"/>
      <c r="LRC2" s="1311"/>
      <c r="LRD2" s="1311"/>
      <c r="LRE2" s="1311"/>
      <c r="LRF2" s="1311"/>
      <c r="LRG2" s="1311"/>
      <c r="LRH2" s="1311"/>
      <c r="LRI2" s="1311"/>
      <c r="LRJ2" s="1311"/>
      <c r="LRK2" s="1311"/>
      <c r="LRL2" s="1311"/>
      <c r="LRM2" s="1311"/>
      <c r="LRN2" s="1311"/>
      <c r="LRO2" s="1311"/>
      <c r="LRP2" s="1311"/>
      <c r="LRQ2" s="1311"/>
      <c r="LRR2" s="1311"/>
      <c r="LRS2" s="1311"/>
      <c r="LRT2" s="1311"/>
      <c r="LRU2" s="1311"/>
      <c r="LRV2" s="1311"/>
      <c r="LRW2" s="1311"/>
      <c r="LRX2" s="1311"/>
      <c r="LRY2" s="1311"/>
      <c r="LRZ2" s="1311"/>
      <c r="LSA2" s="1311"/>
      <c r="LSB2" s="1311"/>
      <c r="LSC2" s="1311"/>
      <c r="LSD2" s="1311"/>
      <c r="LSE2" s="1311"/>
      <c r="LSF2" s="1311"/>
      <c r="LSG2" s="1311"/>
      <c r="LSH2" s="1311"/>
      <c r="LSI2" s="1311"/>
      <c r="LSJ2" s="1311"/>
      <c r="LSK2" s="1311"/>
      <c r="LSL2" s="1311"/>
      <c r="LSM2" s="1311"/>
      <c r="LSN2" s="1311"/>
      <c r="LSO2" s="1311"/>
      <c r="LSP2" s="1311"/>
      <c r="LSQ2" s="1311"/>
      <c r="LSR2" s="1311"/>
      <c r="LSS2" s="1311"/>
      <c r="LST2" s="1311"/>
      <c r="LSU2" s="1311"/>
      <c r="LSV2" s="1311"/>
      <c r="LSW2" s="1311"/>
      <c r="LSX2" s="1311"/>
      <c r="LSY2" s="1311"/>
      <c r="LSZ2" s="1311"/>
      <c r="LTA2" s="1311"/>
      <c r="LTB2" s="1311"/>
      <c r="LTC2" s="1311"/>
      <c r="LTD2" s="1311"/>
      <c r="LTE2" s="1311"/>
      <c r="LTF2" s="1311"/>
      <c r="LTG2" s="1311"/>
      <c r="LTH2" s="1311"/>
      <c r="LTI2" s="1311"/>
      <c r="LTJ2" s="1311"/>
      <c r="LTK2" s="1311"/>
      <c r="LTL2" s="1311"/>
      <c r="LTM2" s="1311"/>
      <c r="LTN2" s="1311"/>
      <c r="LTO2" s="1311"/>
      <c r="LTP2" s="1311"/>
      <c r="LTQ2" s="1311"/>
      <c r="LTR2" s="1311"/>
      <c r="LTS2" s="1311"/>
      <c r="LTT2" s="1311"/>
      <c r="LTU2" s="1311"/>
      <c r="LTV2" s="1311"/>
      <c r="LTW2" s="1311"/>
      <c r="LTX2" s="1311"/>
      <c r="LTY2" s="1311"/>
      <c r="LTZ2" s="1311"/>
      <c r="LUA2" s="1311"/>
      <c r="LUB2" s="1311"/>
      <c r="LUC2" s="1311"/>
      <c r="LUD2" s="1311"/>
      <c r="LUE2" s="1311"/>
      <c r="LUF2" s="1311"/>
      <c r="LUG2" s="1311"/>
      <c r="LUH2" s="1311"/>
      <c r="LUI2" s="1311"/>
      <c r="LUJ2" s="1311"/>
      <c r="LUK2" s="1311"/>
      <c r="LUL2" s="1311"/>
      <c r="LUM2" s="1311"/>
      <c r="LUN2" s="1311"/>
      <c r="LUO2" s="1311"/>
      <c r="LUP2" s="1311"/>
      <c r="LUQ2" s="1311"/>
      <c r="LUR2" s="1311"/>
      <c r="LUS2" s="1311"/>
      <c r="LUT2" s="1311"/>
      <c r="LUU2" s="1311"/>
      <c r="LUV2" s="1311"/>
      <c r="LUW2" s="1311"/>
      <c r="LUX2" s="1311"/>
      <c r="LUY2" s="1311"/>
      <c r="LUZ2" s="1311"/>
      <c r="LVA2" s="1311"/>
      <c r="LVB2" s="1311"/>
      <c r="LVC2" s="1311"/>
      <c r="LVD2" s="1311"/>
      <c r="LVE2" s="1311"/>
      <c r="LVF2" s="1311"/>
      <c r="LVG2" s="1311"/>
      <c r="LVH2" s="1311"/>
      <c r="LVI2" s="1311"/>
      <c r="LVJ2" s="1311"/>
      <c r="LVK2" s="1311"/>
      <c r="LVL2" s="1311"/>
      <c r="LVM2" s="1311"/>
      <c r="LVN2" s="1311"/>
      <c r="LVO2" s="1311"/>
      <c r="LVP2" s="1311"/>
      <c r="LVQ2" s="1311"/>
      <c r="LVR2" s="1311"/>
      <c r="LVS2" s="1311"/>
      <c r="LVT2" s="1311"/>
      <c r="LVU2" s="1311"/>
      <c r="LVV2" s="1311"/>
      <c r="LVW2" s="1311"/>
      <c r="LVX2" s="1311"/>
      <c r="LVY2" s="1311"/>
      <c r="LVZ2" s="1311"/>
      <c r="LWA2" s="1311"/>
      <c r="LWB2" s="1311"/>
      <c r="LWC2" s="1311"/>
      <c r="LWD2" s="1311"/>
      <c r="LWE2" s="1311"/>
      <c r="LWF2" s="1311"/>
      <c r="LWG2" s="1311"/>
      <c r="LWH2" s="1311"/>
      <c r="LWI2" s="1311"/>
      <c r="LWJ2" s="1311"/>
      <c r="LWK2" s="1311"/>
      <c r="LWL2" s="1311"/>
      <c r="LWM2" s="1311"/>
      <c r="LWN2" s="1311"/>
      <c r="LWO2" s="1311"/>
      <c r="LWP2" s="1311"/>
      <c r="LWQ2" s="1311"/>
      <c r="LWR2" s="1311"/>
      <c r="LWS2" s="1311"/>
      <c r="LWT2" s="1311"/>
      <c r="LWU2" s="1311"/>
      <c r="LWV2" s="1311"/>
      <c r="LWW2" s="1311"/>
      <c r="LWX2" s="1311"/>
      <c r="LWY2" s="1311"/>
      <c r="LWZ2" s="1311"/>
      <c r="LXA2" s="1311"/>
      <c r="LXB2" s="1311"/>
      <c r="LXC2" s="1311"/>
      <c r="LXD2" s="1311"/>
      <c r="LXE2" s="1311"/>
      <c r="LXF2" s="1311"/>
      <c r="LXG2" s="1311"/>
      <c r="LXH2" s="1311"/>
      <c r="LXI2" s="1311"/>
      <c r="LXJ2" s="1311"/>
      <c r="LXK2" s="1311"/>
      <c r="LXL2" s="1311"/>
      <c r="LXM2" s="1311"/>
      <c r="LXN2" s="1311"/>
      <c r="LXO2" s="1311"/>
      <c r="LXP2" s="1311"/>
      <c r="LXQ2" s="1311"/>
      <c r="LXR2" s="1311"/>
      <c r="LXS2" s="1311"/>
      <c r="LXT2" s="1311"/>
      <c r="LXU2" s="1311"/>
      <c r="LXV2" s="1311"/>
      <c r="LXW2" s="1311"/>
      <c r="LXX2" s="1311"/>
      <c r="LXY2" s="1311"/>
      <c r="LXZ2" s="1311"/>
      <c r="LYA2" s="1311"/>
      <c r="LYB2" s="1311"/>
      <c r="LYC2" s="1311"/>
      <c r="LYD2" s="1311"/>
      <c r="LYE2" s="1311"/>
      <c r="LYF2" s="1311"/>
      <c r="LYG2" s="1311"/>
      <c r="LYH2" s="1311"/>
      <c r="LYI2" s="1311"/>
      <c r="LYJ2" s="1311"/>
      <c r="LYK2" s="1311"/>
      <c r="LYL2" s="1311"/>
      <c r="LYM2" s="1311"/>
      <c r="LYN2" s="1311"/>
      <c r="LYO2" s="1311"/>
      <c r="LYP2" s="1311"/>
      <c r="LYQ2" s="1311"/>
      <c r="LYR2" s="1311"/>
      <c r="LYS2" s="1311"/>
      <c r="LYT2" s="1311"/>
      <c r="LYU2" s="1311"/>
      <c r="LYV2" s="1311"/>
      <c r="LYW2" s="1311"/>
      <c r="LYX2" s="1311"/>
      <c r="LYY2" s="1311"/>
      <c r="LYZ2" s="1311"/>
      <c r="LZA2" s="1311"/>
      <c r="LZB2" s="1311"/>
      <c r="LZC2" s="1311"/>
      <c r="LZD2" s="1311"/>
      <c r="LZE2" s="1311"/>
      <c r="LZF2" s="1311"/>
      <c r="LZG2" s="1311"/>
      <c r="LZH2" s="1311"/>
      <c r="LZI2" s="1311"/>
      <c r="LZJ2" s="1311"/>
      <c r="LZK2" s="1311"/>
      <c r="LZL2" s="1311"/>
      <c r="LZM2" s="1311"/>
      <c r="LZN2" s="1311"/>
      <c r="LZO2" s="1311"/>
      <c r="LZP2" s="1311"/>
      <c r="LZQ2" s="1311"/>
      <c r="LZR2" s="1311"/>
      <c r="LZS2" s="1311"/>
      <c r="LZT2" s="1311"/>
      <c r="LZU2" s="1311"/>
      <c r="LZV2" s="1311"/>
      <c r="LZW2" s="1311"/>
      <c r="LZX2" s="1311"/>
      <c r="LZY2" s="1311"/>
      <c r="LZZ2" s="1311"/>
      <c r="MAA2" s="1311"/>
      <c r="MAB2" s="1311"/>
      <c r="MAC2" s="1311"/>
      <c r="MAD2" s="1311"/>
      <c r="MAE2" s="1311"/>
      <c r="MAF2" s="1311"/>
      <c r="MAG2" s="1311"/>
      <c r="MAH2" s="1311"/>
      <c r="MAI2" s="1311"/>
      <c r="MAJ2" s="1311"/>
      <c r="MAK2" s="1311"/>
      <c r="MAL2" s="1311"/>
      <c r="MAM2" s="1311"/>
      <c r="MAN2" s="1311"/>
      <c r="MAO2" s="1311"/>
      <c r="MAP2" s="1311"/>
      <c r="MAQ2" s="1311"/>
      <c r="MAR2" s="1311"/>
      <c r="MAS2" s="1311"/>
      <c r="MAT2" s="1311"/>
      <c r="MAU2" s="1311"/>
      <c r="MAV2" s="1311"/>
      <c r="MAW2" s="1311"/>
      <c r="MAX2" s="1311"/>
      <c r="MAY2" s="1311"/>
      <c r="MAZ2" s="1311"/>
      <c r="MBA2" s="1311"/>
      <c r="MBB2" s="1311"/>
      <c r="MBC2" s="1311"/>
      <c r="MBD2" s="1311"/>
      <c r="MBE2" s="1311"/>
      <c r="MBF2" s="1311"/>
      <c r="MBG2" s="1311"/>
      <c r="MBH2" s="1311"/>
      <c r="MBI2" s="1311"/>
      <c r="MBJ2" s="1311"/>
      <c r="MBK2" s="1311"/>
      <c r="MBL2" s="1311"/>
      <c r="MBM2" s="1311"/>
      <c r="MBN2" s="1311"/>
      <c r="MBO2" s="1311"/>
      <c r="MBP2" s="1311"/>
      <c r="MBQ2" s="1311"/>
      <c r="MBR2" s="1311"/>
      <c r="MBS2" s="1311"/>
      <c r="MBT2" s="1311"/>
      <c r="MBU2" s="1311"/>
      <c r="MBV2" s="1311"/>
      <c r="MBW2" s="1311"/>
      <c r="MBX2" s="1311"/>
      <c r="MBY2" s="1311"/>
      <c r="MBZ2" s="1311"/>
      <c r="MCA2" s="1311"/>
      <c r="MCB2" s="1311"/>
      <c r="MCC2" s="1311"/>
      <c r="MCD2" s="1311"/>
      <c r="MCE2" s="1311"/>
      <c r="MCF2" s="1311"/>
      <c r="MCG2" s="1311"/>
      <c r="MCH2" s="1311"/>
      <c r="MCI2" s="1311"/>
      <c r="MCJ2" s="1311"/>
      <c r="MCK2" s="1311"/>
      <c r="MCL2" s="1311"/>
      <c r="MCM2" s="1311"/>
      <c r="MCN2" s="1311"/>
      <c r="MCO2" s="1311"/>
      <c r="MCP2" s="1311"/>
      <c r="MCQ2" s="1311"/>
      <c r="MCR2" s="1311"/>
      <c r="MCS2" s="1311"/>
      <c r="MCT2" s="1311"/>
      <c r="MCU2" s="1311"/>
      <c r="MCV2" s="1311"/>
      <c r="MCW2" s="1311"/>
      <c r="MCX2" s="1311"/>
      <c r="MCY2" s="1311"/>
      <c r="MCZ2" s="1311"/>
      <c r="MDA2" s="1311"/>
      <c r="MDB2" s="1311"/>
      <c r="MDC2" s="1311"/>
      <c r="MDD2" s="1311"/>
      <c r="MDE2" s="1311"/>
      <c r="MDF2" s="1311"/>
      <c r="MDG2" s="1311"/>
      <c r="MDH2" s="1311"/>
      <c r="MDI2" s="1311"/>
      <c r="MDJ2" s="1311"/>
      <c r="MDK2" s="1311"/>
      <c r="MDL2" s="1311"/>
      <c r="MDM2" s="1311"/>
      <c r="MDN2" s="1311"/>
      <c r="MDO2" s="1311"/>
      <c r="MDP2" s="1311"/>
      <c r="MDQ2" s="1311"/>
      <c r="MDR2" s="1311"/>
      <c r="MDS2" s="1311"/>
      <c r="MDT2" s="1311"/>
      <c r="MDU2" s="1311"/>
      <c r="MDV2" s="1311"/>
      <c r="MDW2" s="1311"/>
      <c r="MDX2" s="1311"/>
      <c r="MDY2" s="1311"/>
      <c r="MDZ2" s="1311"/>
      <c r="MEA2" s="1311"/>
      <c r="MEB2" s="1311"/>
      <c r="MEC2" s="1311"/>
      <c r="MED2" s="1311"/>
      <c r="MEE2" s="1311"/>
      <c r="MEF2" s="1311"/>
      <c r="MEG2" s="1311"/>
      <c r="MEH2" s="1311"/>
      <c r="MEI2" s="1311"/>
      <c r="MEJ2" s="1311"/>
      <c r="MEK2" s="1311"/>
      <c r="MEL2" s="1311"/>
      <c r="MEM2" s="1311"/>
      <c r="MEN2" s="1311"/>
      <c r="MEO2" s="1311"/>
      <c r="MEP2" s="1311"/>
      <c r="MEQ2" s="1311"/>
      <c r="MER2" s="1311"/>
      <c r="MES2" s="1311"/>
      <c r="MET2" s="1311"/>
      <c r="MEU2" s="1311"/>
      <c r="MEV2" s="1311"/>
      <c r="MEW2" s="1311"/>
      <c r="MEX2" s="1311"/>
      <c r="MEY2" s="1311"/>
      <c r="MEZ2" s="1311"/>
      <c r="MFA2" s="1311"/>
      <c r="MFB2" s="1311"/>
      <c r="MFC2" s="1311"/>
      <c r="MFD2" s="1311"/>
      <c r="MFE2" s="1311"/>
      <c r="MFF2" s="1311"/>
      <c r="MFG2" s="1311"/>
      <c r="MFH2" s="1311"/>
      <c r="MFI2" s="1311"/>
      <c r="MFJ2" s="1311"/>
      <c r="MFK2" s="1311"/>
      <c r="MFL2" s="1311"/>
      <c r="MFM2" s="1311"/>
      <c r="MFN2" s="1311"/>
      <c r="MFO2" s="1311"/>
      <c r="MFP2" s="1311"/>
      <c r="MFQ2" s="1311"/>
      <c r="MFR2" s="1311"/>
      <c r="MFS2" s="1311"/>
      <c r="MFT2" s="1311"/>
      <c r="MFU2" s="1311"/>
      <c r="MFV2" s="1311"/>
      <c r="MFW2" s="1311"/>
      <c r="MFX2" s="1311"/>
      <c r="MFY2" s="1311"/>
      <c r="MFZ2" s="1311"/>
      <c r="MGA2" s="1311"/>
      <c r="MGB2" s="1311"/>
      <c r="MGC2" s="1311"/>
      <c r="MGD2" s="1311"/>
      <c r="MGE2" s="1311"/>
      <c r="MGF2" s="1311"/>
      <c r="MGG2" s="1311"/>
      <c r="MGH2" s="1311"/>
      <c r="MGI2" s="1311"/>
      <c r="MGJ2" s="1311"/>
      <c r="MGK2" s="1311"/>
      <c r="MGL2" s="1311"/>
      <c r="MGM2" s="1311"/>
      <c r="MGN2" s="1311"/>
      <c r="MGO2" s="1311"/>
      <c r="MGP2" s="1311"/>
      <c r="MGQ2" s="1311"/>
      <c r="MGR2" s="1311"/>
      <c r="MGS2" s="1311"/>
      <c r="MGT2" s="1311"/>
      <c r="MGU2" s="1311"/>
      <c r="MGV2" s="1311"/>
      <c r="MGW2" s="1311"/>
      <c r="MGX2" s="1311"/>
      <c r="MGY2" s="1311"/>
      <c r="MGZ2" s="1311"/>
      <c r="MHA2" s="1311"/>
      <c r="MHB2" s="1311"/>
      <c r="MHC2" s="1311"/>
      <c r="MHD2" s="1311"/>
      <c r="MHE2" s="1311"/>
      <c r="MHF2" s="1311"/>
      <c r="MHG2" s="1311"/>
      <c r="MHH2" s="1311"/>
      <c r="MHI2" s="1311"/>
      <c r="MHJ2" s="1311"/>
      <c r="MHK2" s="1311"/>
      <c r="MHL2" s="1311"/>
      <c r="MHM2" s="1311"/>
      <c r="MHN2" s="1311"/>
      <c r="MHO2" s="1311"/>
      <c r="MHP2" s="1311"/>
      <c r="MHQ2" s="1311"/>
      <c r="MHR2" s="1311"/>
      <c r="MHS2" s="1311"/>
      <c r="MHT2" s="1311"/>
      <c r="MHU2" s="1311"/>
      <c r="MHV2" s="1311"/>
      <c r="MHW2" s="1311"/>
      <c r="MHX2" s="1311"/>
      <c r="MHY2" s="1311"/>
      <c r="MHZ2" s="1311"/>
      <c r="MIA2" s="1311"/>
      <c r="MIB2" s="1311"/>
      <c r="MIC2" s="1311"/>
      <c r="MID2" s="1311"/>
      <c r="MIE2" s="1311"/>
      <c r="MIF2" s="1311"/>
      <c r="MIG2" s="1311"/>
      <c r="MIH2" s="1311"/>
      <c r="MII2" s="1311"/>
      <c r="MIJ2" s="1311"/>
      <c r="MIK2" s="1311"/>
      <c r="MIL2" s="1311"/>
      <c r="MIM2" s="1311"/>
      <c r="MIN2" s="1311"/>
      <c r="MIO2" s="1311"/>
      <c r="MIP2" s="1311"/>
      <c r="MIQ2" s="1311"/>
      <c r="MIR2" s="1311"/>
      <c r="MIS2" s="1311"/>
      <c r="MIT2" s="1311"/>
      <c r="MIU2" s="1311"/>
      <c r="MIV2" s="1311"/>
      <c r="MIW2" s="1311"/>
      <c r="MIX2" s="1311"/>
      <c r="MIY2" s="1311"/>
      <c r="MIZ2" s="1311"/>
      <c r="MJA2" s="1311"/>
      <c r="MJB2" s="1311"/>
      <c r="MJC2" s="1311"/>
      <c r="MJD2" s="1311"/>
      <c r="MJE2" s="1311"/>
      <c r="MJF2" s="1311"/>
      <c r="MJG2" s="1311"/>
      <c r="MJH2" s="1311"/>
      <c r="MJI2" s="1311"/>
      <c r="MJJ2" s="1311"/>
      <c r="MJK2" s="1311"/>
      <c r="MJL2" s="1311"/>
      <c r="MJM2" s="1311"/>
      <c r="MJN2" s="1311"/>
      <c r="MJO2" s="1311"/>
      <c r="MJP2" s="1311"/>
      <c r="MJQ2" s="1311"/>
      <c r="MJR2" s="1311"/>
      <c r="MJS2" s="1311"/>
      <c r="MJT2" s="1311"/>
      <c r="MJU2" s="1311"/>
      <c r="MJV2" s="1311"/>
      <c r="MJW2" s="1311"/>
      <c r="MJX2" s="1311"/>
      <c r="MJY2" s="1311"/>
      <c r="MJZ2" s="1311"/>
      <c r="MKA2" s="1311"/>
      <c r="MKB2" s="1311"/>
      <c r="MKC2" s="1311"/>
      <c r="MKD2" s="1311"/>
      <c r="MKE2" s="1311"/>
      <c r="MKF2" s="1311"/>
      <c r="MKG2" s="1311"/>
      <c r="MKH2" s="1311"/>
      <c r="MKI2" s="1311"/>
      <c r="MKJ2" s="1311"/>
      <c r="MKK2" s="1311"/>
      <c r="MKL2" s="1311"/>
      <c r="MKM2" s="1311"/>
      <c r="MKN2" s="1311"/>
      <c r="MKO2" s="1311"/>
      <c r="MKP2" s="1311"/>
      <c r="MKQ2" s="1311"/>
      <c r="MKR2" s="1311"/>
      <c r="MKS2" s="1311"/>
      <c r="MKT2" s="1311"/>
      <c r="MKU2" s="1311"/>
      <c r="MKV2" s="1311"/>
      <c r="MKW2" s="1311"/>
      <c r="MKX2" s="1311"/>
      <c r="MKY2" s="1311"/>
      <c r="MKZ2" s="1311"/>
      <c r="MLA2" s="1311"/>
      <c r="MLB2" s="1311"/>
      <c r="MLC2" s="1311"/>
      <c r="MLD2" s="1311"/>
      <c r="MLE2" s="1311"/>
      <c r="MLF2" s="1311"/>
      <c r="MLG2" s="1311"/>
      <c r="MLH2" s="1311"/>
      <c r="MLI2" s="1311"/>
      <c r="MLJ2" s="1311"/>
      <c r="MLK2" s="1311"/>
      <c r="MLL2" s="1311"/>
      <c r="MLM2" s="1311"/>
      <c r="MLN2" s="1311"/>
      <c r="MLO2" s="1311"/>
      <c r="MLP2" s="1311"/>
      <c r="MLQ2" s="1311"/>
      <c r="MLR2" s="1311"/>
      <c r="MLS2" s="1311"/>
      <c r="MLT2" s="1311"/>
      <c r="MLU2" s="1311"/>
      <c r="MLV2" s="1311"/>
      <c r="MLW2" s="1311"/>
      <c r="MLX2" s="1311"/>
      <c r="MLY2" s="1311"/>
      <c r="MLZ2" s="1311"/>
      <c r="MMA2" s="1311"/>
      <c r="MMB2" s="1311"/>
      <c r="MMC2" s="1311"/>
      <c r="MMD2" s="1311"/>
      <c r="MME2" s="1311"/>
      <c r="MMF2" s="1311"/>
      <c r="MMG2" s="1311"/>
      <c r="MMH2" s="1311"/>
      <c r="MMI2" s="1311"/>
      <c r="MMJ2" s="1311"/>
      <c r="MMK2" s="1311"/>
      <c r="MML2" s="1311"/>
      <c r="MMM2" s="1311"/>
      <c r="MMN2" s="1311"/>
      <c r="MMO2" s="1311"/>
      <c r="MMP2" s="1311"/>
      <c r="MMQ2" s="1311"/>
      <c r="MMR2" s="1311"/>
      <c r="MMS2" s="1311"/>
      <c r="MMT2" s="1311"/>
      <c r="MMU2" s="1311"/>
      <c r="MMV2" s="1311"/>
      <c r="MMW2" s="1311"/>
      <c r="MMX2" s="1311"/>
      <c r="MMY2" s="1311"/>
      <c r="MMZ2" s="1311"/>
      <c r="MNA2" s="1311"/>
      <c r="MNB2" s="1311"/>
      <c r="MNC2" s="1311"/>
      <c r="MND2" s="1311"/>
      <c r="MNE2" s="1311"/>
      <c r="MNF2" s="1311"/>
      <c r="MNG2" s="1311"/>
      <c r="MNH2" s="1311"/>
      <c r="MNI2" s="1311"/>
      <c r="MNJ2" s="1311"/>
      <c r="MNK2" s="1311"/>
      <c r="MNL2" s="1311"/>
      <c r="MNM2" s="1311"/>
      <c r="MNN2" s="1311"/>
      <c r="MNO2" s="1311"/>
      <c r="MNP2" s="1311"/>
      <c r="MNQ2" s="1311"/>
      <c r="MNR2" s="1311"/>
      <c r="MNS2" s="1311"/>
      <c r="MNT2" s="1311"/>
      <c r="MNU2" s="1311"/>
      <c r="MNV2" s="1311"/>
      <c r="MNW2" s="1311"/>
      <c r="MNX2" s="1311"/>
      <c r="MNY2" s="1311"/>
      <c r="MNZ2" s="1311"/>
      <c r="MOA2" s="1311"/>
      <c r="MOB2" s="1311"/>
      <c r="MOC2" s="1311"/>
      <c r="MOD2" s="1311"/>
      <c r="MOE2" s="1311"/>
      <c r="MOF2" s="1311"/>
      <c r="MOG2" s="1311"/>
      <c r="MOH2" s="1311"/>
      <c r="MOI2" s="1311"/>
      <c r="MOJ2" s="1311"/>
      <c r="MOK2" s="1311"/>
      <c r="MOL2" s="1311"/>
      <c r="MOM2" s="1311"/>
      <c r="MON2" s="1311"/>
      <c r="MOO2" s="1311"/>
      <c r="MOP2" s="1311"/>
      <c r="MOQ2" s="1311"/>
      <c r="MOR2" s="1311"/>
      <c r="MOS2" s="1311"/>
      <c r="MOT2" s="1311"/>
      <c r="MOU2" s="1311"/>
      <c r="MOV2" s="1311"/>
      <c r="MOW2" s="1311"/>
      <c r="MOX2" s="1311"/>
      <c r="MOY2" s="1311"/>
      <c r="MOZ2" s="1311"/>
      <c r="MPA2" s="1311"/>
      <c r="MPB2" s="1311"/>
      <c r="MPC2" s="1311"/>
      <c r="MPD2" s="1311"/>
      <c r="MPE2" s="1311"/>
      <c r="MPF2" s="1311"/>
      <c r="MPG2" s="1311"/>
      <c r="MPH2" s="1311"/>
      <c r="MPI2" s="1311"/>
      <c r="MPJ2" s="1311"/>
      <c r="MPK2" s="1311"/>
      <c r="MPL2" s="1311"/>
      <c r="MPM2" s="1311"/>
      <c r="MPN2" s="1311"/>
      <c r="MPO2" s="1311"/>
      <c r="MPP2" s="1311"/>
      <c r="MPQ2" s="1311"/>
      <c r="MPR2" s="1311"/>
      <c r="MPS2" s="1311"/>
      <c r="MPT2" s="1311"/>
      <c r="MPU2" s="1311"/>
      <c r="MPV2" s="1311"/>
      <c r="MPW2" s="1311"/>
      <c r="MPX2" s="1311"/>
      <c r="MPY2" s="1311"/>
      <c r="MPZ2" s="1311"/>
      <c r="MQA2" s="1311"/>
      <c r="MQB2" s="1311"/>
      <c r="MQC2" s="1311"/>
      <c r="MQD2" s="1311"/>
      <c r="MQE2" s="1311"/>
      <c r="MQF2" s="1311"/>
      <c r="MQG2" s="1311"/>
      <c r="MQH2" s="1311"/>
      <c r="MQI2" s="1311"/>
      <c r="MQJ2" s="1311"/>
      <c r="MQK2" s="1311"/>
      <c r="MQL2" s="1311"/>
      <c r="MQM2" s="1311"/>
      <c r="MQN2" s="1311"/>
      <c r="MQO2" s="1311"/>
      <c r="MQP2" s="1311"/>
      <c r="MQQ2" s="1311"/>
      <c r="MQR2" s="1311"/>
      <c r="MQS2" s="1311"/>
      <c r="MQT2" s="1311"/>
      <c r="MQU2" s="1311"/>
      <c r="MQV2" s="1311"/>
      <c r="MQW2" s="1311"/>
      <c r="MQX2" s="1311"/>
      <c r="MQY2" s="1311"/>
      <c r="MQZ2" s="1311"/>
      <c r="MRA2" s="1311"/>
      <c r="MRB2" s="1311"/>
      <c r="MRC2" s="1311"/>
      <c r="MRD2" s="1311"/>
      <c r="MRE2" s="1311"/>
      <c r="MRF2" s="1311"/>
      <c r="MRG2" s="1311"/>
      <c r="MRH2" s="1311"/>
      <c r="MRI2" s="1311"/>
      <c r="MRJ2" s="1311"/>
      <c r="MRK2" s="1311"/>
      <c r="MRL2" s="1311"/>
      <c r="MRM2" s="1311"/>
      <c r="MRN2" s="1311"/>
      <c r="MRO2" s="1311"/>
      <c r="MRP2" s="1311"/>
      <c r="MRQ2" s="1311"/>
      <c r="MRR2" s="1311"/>
      <c r="MRS2" s="1311"/>
      <c r="MRT2" s="1311"/>
      <c r="MRU2" s="1311"/>
      <c r="MRV2" s="1311"/>
      <c r="MRW2" s="1311"/>
      <c r="MRX2" s="1311"/>
      <c r="MRY2" s="1311"/>
      <c r="MRZ2" s="1311"/>
      <c r="MSA2" s="1311"/>
      <c r="MSB2" s="1311"/>
      <c r="MSC2" s="1311"/>
      <c r="MSD2" s="1311"/>
      <c r="MSE2" s="1311"/>
      <c r="MSF2" s="1311"/>
      <c r="MSG2" s="1311"/>
      <c r="MSH2" s="1311"/>
      <c r="MSI2" s="1311"/>
      <c r="MSJ2" s="1311"/>
      <c r="MSK2" s="1311"/>
      <c r="MSL2" s="1311"/>
      <c r="MSM2" s="1311"/>
      <c r="MSN2" s="1311"/>
      <c r="MSO2" s="1311"/>
      <c r="MSP2" s="1311"/>
      <c r="MSQ2" s="1311"/>
      <c r="MSR2" s="1311"/>
      <c r="MSS2" s="1311"/>
      <c r="MST2" s="1311"/>
      <c r="MSU2" s="1311"/>
      <c r="MSV2" s="1311"/>
      <c r="MSW2" s="1311"/>
      <c r="MSX2" s="1311"/>
      <c r="MSY2" s="1311"/>
      <c r="MSZ2" s="1311"/>
      <c r="MTA2" s="1311"/>
      <c r="MTB2" s="1311"/>
      <c r="MTC2" s="1311"/>
      <c r="MTD2" s="1311"/>
      <c r="MTE2" s="1311"/>
      <c r="MTF2" s="1311"/>
      <c r="MTG2" s="1311"/>
      <c r="MTH2" s="1311"/>
      <c r="MTI2" s="1311"/>
      <c r="MTJ2" s="1311"/>
      <c r="MTK2" s="1311"/>
      <c r="MTL2" s="1311"/>
      <c r="MTM2" s="1311"/>
      <c r="MTN2" s="1311"/>
      <c r="MTO2" s="1311"/>
      <c r="MTP2" s="1311"/>
      <c r="MTQ2" s="1311"/>
      <c r="MTR2" s="1311"/>
      <c r="MTS2" s="1311"/>
      <c r="MTT2" s="1311"/>
      <c r="MTU2" s="1311"/>
      <c r="MTV2" s="1311"/>
      <c r="MTW2" s="1311"/>
      <c r="MTX2" s="1311"/>
      <c r="MTY2" s="1311"/>
      <c r="MTZ2" s="1311"/>
      <c r="MUA2" s="1311"/>
      <c r="MUB2" s="1311"/>
      <c r="MUC2" s="1311"/>
      <c r="MUD2" s="1311"/>
      <c r="MUE2" s="1311"/>
      <c r="MUF2" s="1311"/>
      <c r="MUG2" s="1311"/>
      <c r="MUH2" s="1311"/>
      <c r="MUI2" s="1311"/>
      <c r="MUJ2" s="1311"/>
      <c r="MUK2" s="1311"/>
      <c r="MUL2" s="1311"/>
      <c r="MUM2" s="1311"/>
      <c r="MUN2" s="1311"/>
      <c r="MUO2" s="1311"/>
      <c r="MUP2" s="1311"/>
      <c r="MUQ2" s="1311"/>
      <c r="MUR2" s="1311"/>
      <c r="MUS2" s="1311"/>
      <c r="MUT2" s="1311"/>
      <c r="MUU2" s="1311"/>
      <c r="MUV2" s="1311"/>
      <c r="MUW2" s="1311"/>
      <c r="MUX2" s="1311"/>
      <c r="MUY2" s="1311"/>
      <c r="MUZ2" s="1311"/>
      <c r="MVA2" s="1311"/>
      <c r="MVB2" s="1311"/>
      <c r="MVC2" s="1311"/>
      <c r="MVD2" s="1311"/>
      <c r="MVE2" s="1311"/>
      <c r="MVF2" s="1311"/>
      <c r="MVG2" s="1311"/>
      <c r="MVH2" s="1311"/>
      <c r="MVI2" s="1311"/>
      <c r="MVJ2" s="1311"/>
      <c r="MVK2" s="1311"/>
      <c r="MVL2" s="1311"/>
      <c r="MVM2" s="1311"/>
      <c r="MVN2" s="1311"/>
      <c r="MVO2" s="1311"/>
      <c r="MVP2" s="1311"/>
      <c r="MVQ2" s="1311"/>
      <c r="MVR2" s="1311"/>
      <c r="MVS2" s="1311"/>
      <c r="MVT2" s="1311"/>
      <c r="MVU2" s="1311"/>
      <c r="MVV2" s="1311"/>
      <c r="MVW2" s="1311"/>
      <c r="MVX2" s="1311"/>
      <c r="MVY2" s="1311"/>
      <c r="MVZ2" s="1311"/>
      <c r="MWA2" s="1311"/>
      <c r="MWB2" s="1311"/>
      <c r="MWC2" s="1311"/>
      <c r="MWD2" s="1311"/>
      <c r="MWE2" s="1311"/>
      <c r="MWF2" s="1311"/>
      <c r="MWG2" s="1311"/>
      <c r="MWH2" s="1311"/>
      <c r="MWI2" s="1311"/>
      <c r="MWJ2" s="1311"/>
      <c r="MWK2" s="1311"/>
      <c r="MWL2" s="1311"/>
      <c r="MWM2" s="1311"/>
      <c r="MWN2" s="1311"/>
      <c r="MWO2" s="1311"/>
      <c r="MWP2" s="1311"/>
      <c r="MWQ2" s="1311"/>
      <c r="MWR2" s="1311"/>
      <c r="MWS2" s="1311"/>
      <c r="MWT2" s="1311"/>
      <c r="MWU2" s="1311"/>
      <c r="MWV2" s="1311"/>
      <c r="MWW2" s="1311"/>
      <c r="MWX2" s="1311"/>
      <c r="MWY2" s="1311"/>
      <c r="MWZ2" s="1311"/>
      <c r="MXA2" s="1311"/>
      <c r="MXB2" s="1311"/>
      <c r="MXC2" s="1311"/>
      <c r="MXD2" s="1311"/>
      <c r="MXE2" s="1311"/>
      <c r="MXF2" s="1311"/>
      <c r="MXG2" s="1311"/>
      <c r="MXH2" s="1311"/>
      <c r="MXI2" s="1311"/>
      <c r="MXJ2" s="1311"/>
      <c r="MXK2" s="1311"/>
      <c r="MXL2" s="1311"/>
      <c r="MXM2" s="1311"/>
      <c r="MXN2" s="1311"/>
      <c r="MXO2" s="1311"/>
      <c r="MXP2" s="1311"/>
      <c r="MXQ2" s="1311"/>
      <c r="MXR2" s="1311"/>
      <c r="MXS2" s="1311"/>
      <c r="MXT2" s="1311"/>
      <c r="MXU2" s="1311"/>
      <c r="MXV2" s="1311"/>
      <c r="MXW2" s="1311"/>
      <c r="MXX2" s="1311"/>
      <c r="MXY2" s="1311"/>
      <c r="MXZ2" s="1311"/>
      <c r="MYA2" s="1311"/>
      <c r="MYB2" s="1311"/>
      <c r="MYC2" s="1311"/>
      <c r="MYD2" s="1311"/>
      <c r="MYE2" s="1311"/>
      <c r="MYF2" s="1311"/>
      <c r="MYG2" s="1311"/>
      <c r="MYH2" s="1311"/>
      <c r="MYI2" s="1311"/>
      <c r="MYJ2" s="1311"/>
      <c r="MYK2" s="1311"/>
      <c r="MYL2" s="1311"/>
      <c r="MYM2" s="1311"/>
      <c r="MYN2" s="1311"/>
      <c r="MYO2" s="1311"/>
      <c r="MYP2" s="1311"/>
      <c r="MYQ2" s="1311"/>
      <c r="MYR2" s="1311"/>
      <c r="MYS2" s="1311"/>
      <c r="MYT2" s="1311"/>
      <c r="MYU2" s="1311"/>
      <c r="MYV2" s="1311"/>
      <c r="MYW2" s="1311"/>
      <c r="MYX2" s="1311"/>
      <c r="MYY2" s="1311"/>
      <c r="MYZ2" s="1311"/>
      <c r="MZA2" s="1311"/>
      <c r="MZB2" s="1311"/>
      <c r="MZC2" s="1311"/>
      <c r="MZD2" s="1311"/>
      <c r="MZE2" s="1311"/>
      <c r="MZF2" s="1311"/>
      <c r="MZG2" s="1311"/>
      <c r="MZH2" s="1311"/>
      <c r="MZI2" s="1311"/>
      <c r="MZJ2" s="1311"/>
      <c r="MZK2" s="1311"/>
      <c r="MZL2" s="1311"/>
      <c r="MZM2" s="1311"/>
      <c r="MZN2" s="1311"/>
      <c r="MZO2" s="1311"/>
      <c r="MZP2" s="1311"/>
      <c r="MZQ2" s="1311"/>
      <c r="MZR2" s="1311"/>
      <c r="MZS2" s="1311"/>
      <c r="MZT2" s="1311"/>
      <c r="MZU2" s="1311"/>
      <c r="MZV2" s="1311"/>
      <c r="MZW2" s="1311"/>
      <c r="MZX2" s="1311"/>
      <c r="MZY2" s="1311"/>
      <c r="MZZ2" s="1311"/>
      <c r="NAA2" s="1311"/>
      <c r="NAB2" s="1311"/>
      <c r="NAC2" s="1311"/>
      <c r="NAD2" s="1311"/>
      <c r="NAE2" s="1311"/>
      <c r="NAF2" s="1311"/>
      <c r="NAG2" s="1311"/>
      <c r="NAH2" s="1311"/>
      <c r="NAI2" s="1311"/>
      <c r="NAJ2" s="1311"/>
      <c r="NAK2" s="1311"/>
      <c r="NAL2" s="1311"/>
      <c r="NAM2" s="1311"/>
      <c r="NAN2" s="1311"/>
      <c r="NAO2" s="1311"/>
      <c r="NAP2" s="1311"/>
      <c r="NAQ2" s="1311"/>
      <c r="NAR2" s="1311"/>
      <c r="NAS2" s="1311"/>
      <c r="NAT2" s="1311"/>
      <c r="NAU2" s="1311"/>
      <c r="NAV2" s="1311"/>
      <c r="NAW2" s="1311"/>
      <c r="NAX2" s="1311"/>
      <c r="NAY2" s="1311"/>
      <c r="NAZ2" s="1311"/>
      <c r="NBA2" s="1311"/>
      <c r="NBB2" s="1311"/>
      <c r="NBC2" s="1311"/>
      <c r="NBD2" s="1311"/>
      <c r="NBE2" s="1311"/>
      <c r="NBF2" s="1311"/>
      <c r="NBG2" s="1311"/>
      <c r="NBH2" s="1311"/>
      <c r="NBI2" s="1311"/>
      <c r="NBJ2" s="1311"/>
      <c r="NBK2" s="1311"/>
      <c r="NBL2" s="1311"/>
      <c r="NBM2" s="1311"/>
      <c r="NBN2" s="1311"/>
      <c r="NBO2" s="1311"/>
      <c r="NBP2" s="1311"/>
      <c r="NBQ2" s="1311"/>
      <c r="NBR2" s="1311"/>
      <c r="NBS2" s="1311"/>
      <c r="NBT2" s="1311"/>
      <c r="NBU2" s="1311"/>
      <c r="NBV2" s="1311"/>
      <c r="NBW2" s="1311"/>
      <c r="NBX2" s="1311"/>
      <c r="NBY2" s="1311"/>
      <c r="NBZ2" s="1311"/>
      <c r="NCA2" s="1311"/>
      <c r="NCB2" s="1311"/>
      <c r="NCC2" s="1311"/>
      <c r="NCD2" s="1311"/>
      <c r="NCE2" s="1311"/>
      <c r="NCF2" s="1311"/>
      <c r="NCG2" s="1311"/>
      <c r="NCH2" s="1311"/>
      <c r="NCI2" s="1311"/>
      <c r="NCJ2" s="1311"/>
      <c r="NCK2" s="1311"/>
      <c r="NCL2" s="1311"/>
      <c r="NCM2" s="1311"/>
      <c r="NCN2" s="1311"/>
      <c r="NCO2" s="1311"/>
      <c r="NCP2" s="1311"/>
      <c r="NCQ2" s="1311"/>
      <c r="NCR2" s="1311"/>
      <c r="NCS2" s="1311"/>
      <c r="NCT2" s="1311"/>
      <c r="NCU2" s="1311"/>
      <c r="NCV2" s="1311"/>
      <c r="NCW2" s="1311"/>
      <c r="NCX2" s="1311"/>
      <c r="NCY2" s="1311"/>
      <c r="NCZ2" s="1311"/>
      <c r="NDA2" s="1311"/>
      <c r="NDB2" s="1311"/>
      <c r="NDC2" s="1311"/>
      <c r="NDD2" s="1311"/>
      <c r="NDE2" s="1311"/>
      <c r="NDF2" s="1311"/>
      <c r="NDG2" s="1311"/>
      <c r="NDH2" s="1311"/>
      <c r="NDI2" s="1311"/>
      <c r="NDJ2" s="1311"/>
      <c r="NDK2" s="1311"/>
      <c r="NDL2" s="1311"/>
      <c r="NDM2" s="1311"/>
      <c r="NDN2" s="1311"/>
      <c r="NDO2" s="1311"/>
      <c r="NDP2" s="1311"/>
      <c r="NDQ2" s="1311"/>
      <c r="NDR2" s="1311"/>
      <c r="NDS2" s="1311"/>
      <c r="NDT2" s="1311"/>
      <c r="NDU2" s="1311"/>
      <c r="NDV2" s="1311"/>
      <c r="NDW2" s="1311"/>
      <c r="NDX2" s="1311"/>
      <c r="NDY2" s="1311"/>
      <c r="NDZ2" s="1311"/>
      <c r="NEA2" s="1311"/>
      <c r="NEB2" s="1311"/>
      <c r="NEC2" s="1311"/>
      <c r="NED2" s="1311"/>
      <c r="NEE2" s="1311"/>
      <c r="NEF2" s="1311"/>
      <c r="NEG2" s="1311"/>
      <c r="NEH2" s="1311"/>
      <c r="NEI2" s="1311"/>
      <c r="NEJ2" s="1311"/>
      <c r="NEK2" s="1311"/>
      <c r="NEL2" s="1311"/>
      <c r="NEM2" s="1311"/>
      <c r="NEN2" s="1311"/>
      <c r="NEO2" s="1311"/>
      <c r="NEP2" s="1311"/>
      <c r="NEQ2" s="1311"/>
      <c r="NER2" s="1311"/>
      <c r="NES2" s="1311"/>
      <c r="NET2" s="1311"/>
      <c r="NEU2" s="1311"/>
      <c r="NEV2" s="1311"/>
      <c r="NEW2" s="1311"/>
      <c r="NEX2" s="1311"/>
      <c r="NEY2" s="1311"/>
      <c r="NEZ2" s="1311"/>
      <c r="NFA2" s="1311"/>
      <c r="NFB2" s="1311"/>
      <c r="NFC2" s="1311"/>
      <c r="NFD2" s="1311"/>
      <c r="NFE2" s="1311"/>
      <c r="NFF2" s="1311"/>
      <c r="NFG2" s="1311"/>
      <c r="NFH2" s="1311"/>
      <c r="NFI2" s="1311"/>
      <c r="NFJ2" s="1311"/>
      <c r="NFK2" s="1311"/>
      <c r="NFL2" s="1311"/>
      <c r="NFM2" s="1311"/>
      <c r="NFN2" s="1311"/>
      <c r="NFO2" s="1311"/>
      <c r="NFP2" s="1311"/>
      <c r="NFQ2" s="1311"/>
      <c r="NFR2" s="1311"/>
      <c r="NFS2" s="1311"/>
      <c r="NFT2" s="1311"/>
      <c r="NFU2" s="1311"/>
      <c r="NFV2" s="1311"/>
      <c r="NFW2" s="1311"/>
      <c r="NFX2" s="1311"/>
      <c r="NFY2" s="1311"/>
      <c r="NFZ2" s="1311"/>
      <c r="NGA2" s="1311"/>
      <c r="NGB2" s="1311"/>
      <c r="NGC2" s="1311"/>
      <c r="NGD2" s="1311"/>
      <c r="NGE2" s="1311"/>
      <c r="NGF2" s="1311"/>
      <c r="NGG2" s="1311"/>
      <c r="NGH2" s="1311"/>
      <c r="NGI2" s="1311"/>
      <c r="NGJ2" s="1311"/>
      <c r="NGK2" s="1311"/>
      <c r="NGL2" s="1311"/>
      <c r="NGM2" s="1311"/>
      <c r="NGN2" s="1311"/>
      <c r="NGO2" s="1311"/>
      <c r="NGP2" s="1311"/>
      <c r="NGQ2" s="1311"/>
      <c r="NGR2" s="1311"/>
      <c r="NGS2" s="1311"/>
      <c r="NGT2" s="1311"/>
      <c r="NGU2" s="1311"/>
      <c r="NGV2" s="1311"/>
      <c r="NGW2" s="1311"/>
      <c r="NGX2" s="1311"/>
      <c r="NGY2" s="1311"/>
      <c r="NGZ2" s="1311"/>
      <c r="NHA2" s="1311"/>
      <c r="NHB2" s="1311"/>
      <c r="NHC2" s="1311"/>
      <c r="NHD2" s="1311"/>
      <c r="NHE2" s="1311"/>
      <c r="NHF2" s="1311"/>
      <c r="NHG2" s="1311"/>
      <c r="NHH2" s="1311"/>
      <c r="NHI2" s="1311"/>
      <c r="NHJ2" s="1311"/>
      <c r="NHK2" s="1311"/>
      <c r="NHL2" s="1311"/>
      <c r="NHM2" s="1311"/>
      <c r="NHN2" s="1311"/>
      <c r="NHO2" s="1311"/>
      <c r="NHP2" s="1311"/>
      <c r="NHQ2" s="1311"/>
      <c r="NHR2" s="1311"/>
      <c r="NHS2" s="1311"/>
      <c r="NHT2" s="1311"/>
      <c r="NHU2" s="1311"/>
      <c r="NHV2" s="1311"/>
      <c r="NHW2" s="1311"/>
      <c r="NHX2" s="1311"/>
      <c r="NHY2" s="1311"/>
      <c r="NHZ2" s="1311"/>
      <c r="NIA2" s="1311"/>
      <c r="NIB2" s="1311"/>
      <c r="NIC2" s="1311"/>
      <c r="NID2" s="1311"/>
      <c r="NIE2" s="1311"/>
      <c r="NIF2" s="1311"/>
      <c r="NIG2" s="1311"/>
      <c r="NIH2" s="1311"/>
      <c r="NII2" s="1311"/>
      <c r="NIJ2" s="1311"/>
      <c r="NIK2" s="1311"/>
      <c r="NIL2" s="1311"/>
      <c r="NIM2" s="1311"/>
      <c r="NIN2" s="1311"/>
      <c r="NIO2" s="1311"/>
      <c r="NIP2" s="1311"/>
      <c r="NIQ2" s="1311"/>
      <c r="NIR2" s="1311"/>
      <c r="NIS2" s="1311"/>
      <c r="NIT2" s="1311"/>
      <c r="NIU2" s="1311"/>
      <c r="NIV2" s="1311"/>
      <c r="NIW2" s="1311"/>
      <c r="NIX2" s="1311"/>
      <c r="NIY2" s="1311"/>
      <c r="NIZ2" s="1311"/>
      <c r="NJA2" s="1311"/>
      <c r="NJB2" s="1311"/>
      <c r="NJC2" s="1311"/>
      <c r="NJD2" s="1311"/>
      <c r="NJE2" s="1311"/>
      <c r="NJF2" s="1311"/>
      <c r="NJG2" s="1311"/>
      <c r="NJH2" s="1311"/>
      <c r="NJI2" s="1311"/>
      <c r="NJJ2" s="1311"/>
      <c r="NJK2" s="1311"/>
      <c r="NJL2" s="1311"/>
      <c r="NJM2" s="1311"/>
      <c r="NJN2" s="1311"/>
      <c r="NJO2" s="1311"/>
      <c r="NJP2" s="1311"/>
      <c r="NJQ2" s="1311"/>
      <c r="NJR2" s="1311"/>
      <c r="NJS2" s="1311"/>
      <c r="NJT2" s="1311"/>
      <c r="NJU2" s="1311"/>
      <c r="NJV2" s="1311"/>
      <c r="NJW2" s="1311"/>
      <c r="NJX2" s="1311"/>
      <c r="NJY2" s="1311"/>
      <c r="NJZ2" s="1311"/>
      <c r="NKA2" s="1311"/>
      <c r="NKB2" s="1311"/>
      <c r="NKC2" s="1311"/>
      <c r="NKD2" s="1311"/>
      <c r="NKE2" s="1311"/>
      <c r="NKF2" s="1311"/>
      <c r="NKG2" s="1311"/>
      <c r="NKH2" s="1311"/>
      <c r="NKI2" s="1311"/>
      <c r="NKJ2" s="1311"/>
      <c r="NKK2" s="1311"/>
      <c r="NKL2" s="1311"/>
      <c r="NKM2" s="1311"/>
      <c r="NKN2" s="1311"/>
      <c r="NKO2" s="1311"/>
      <c r="NKP2" s="1311"/>
      <c r="NKQ2" s="1311"/>
      <c r="NKR2" s="1311"/>
      <c r="NKS2" s="1311"/>
      <c r="NKT2" s="1311"/>
      <c r="NKU2" s="1311"/>
      <c r="NKV2" s="1311"/>
      <c r="NKW2" s="1311"/>
      <c r="NKX2" s="1311"/>
      <c r="NKY2" s="1311"/>
      <c r="NKZ2" s="1311"/>
      <c r="NLA2" s="1311"/>
      <c r="NLB2" s="1311"/>
      <c r="NLC2" s="1311"/>
      <c r="NLD2" s="1311"/>
      <c r="NLE2" s="1311"/>
      <c r="NLF2" s="1311"/>
      <c r="NLG2" s="1311"/>
      <c r="NLH2" s="1311"/>
      <c r="NLI2" s="1311"/>
      <c r="NLJ2" s="1311"/>
      <c r="NLK2" s="1311"/>
      <c r="NLL2" s="1311"/>
      <c r="NLM2" s="1311"/>
      <c r="NLN2" s="1311"/>
      <c r="NLO2" s="1311"/>
      <c r="NLP2" s="1311"/>
      <c r="NLQ2" s="1311"/>
      <c r="NLR2" s="1311"/>
      <c r="NLS2" s="1311"/>
      <c r="NLT2" s="1311"/>
      <c r="NLU2" s="1311"/>
      <c r="NLV2" s="1311"/>
      <c r="NLW2" s="1311"/>
      <c r="NLX2" s="1311"/>
      <c r="NLY2" s="1311"/>
      <c r="NLZ2" s="1311"/>
      <c r="NMA2" s="1311"/>
      <c r="NMB2" s="1311"/>
      <c r="NMC2" s="1311"/>
      <c r="NMD2" s="1311"/>
      <c r="NME2" s="1311"/>
      <c r="NMF2" s="1311"/>
      <c r="NMG2" s="1311"/>
      <c r="NMH2" s="1311"/>
      <c r="NMI2" s="1311"/>
      <c r="NMJ2" s="1311"/>
      <c r="NMK2" s="1311"/>
      <c r="NML2" s="1311"/>
      <c r="NMM2" s="1311"/>
      <c r="NMN2" s="1311"/>
      <c r="NMO2" s="1311"/>
      <c r="NMP2" s="1311"/>
      <c r="NMQ2" s="1311"/>
      <c r="NMR2" s="1311"/>
      <c r="NMS2" s="1311"/>
      <c r="NMT2" s="1311"/>
      <c r="NMU2" s="1311"/>
      <c r="NMV2" s="1311"/>
      <c r="NMW2" s="1311"/>
      <c r="NMX2" s="1311"/>
      <c r="NMY2" s="1311"/>
      <c r="NMZ2" s="1311"/>
      <c r="NNA2" s="1311"/>
      <c r="NNB2" s="1311"/>
      <c r="NNC2" s="1311"/>
      <c r="NND2" s="1311"/>
      <c r="NNE2" s="1311"/>
      <c r="NNF2" s="1311"/>
      <c r="NNG2" s="1311"/>
      <c r="NNH2" s="1311"/>
      <c r="NNI2" s="1311"/>
      <c r="NNJ2" s="1311"/>
      <c r="NNK2" s="1311"/>
      <c r="NNL2" s="1311"/>
      <c r="NNM2" s="1311"/>
      <c r="NNN2" s="1311"/>
      <c r="NNO2" s="1311"/>
      <c r="NNP2" s="1311"/>
      <c r="NNQ2" s="1311"/>
      <c r="NNR2" s="1311"/>
      <c r="NNS2" s="1311"/>
      <c r="NNT2" s="1311"/>
      <c r="NNU2" s="1311"/>
      <c r="NNV2" s="1311"/>
      <c r="NNW2" s="1311"/>
      <c r="NNX2" s="1311"/>
      <c r="NNY2" s="1311"/>
      <c r="NNZ2" s="1311"/>
      <c r="NOA2" s="1311"/>
      <c r="NOB2" s="1311"/>
      <c r="NOC2" s="1311"/>
      <c r="NOD2" s="1311"/>
      <c r="NOE2" s="1311"/>
      <c r="NOF2" s="1311"/>
      <c r="NOG2" s="1311"/>
      <c r="NOH2" s="1311"/>
      <c r="NOI2" s="1311"/>
      <c r="NOJ2" s="1311"/>
      <c r="NOK2" s="1311"/>
      <c r="NOL2" s="1311"/>
      <c r="NOM2" s="1311"/>
      <c r="NON2" s="1311"/>
      <c r="NOO2" s="1311"/>
      <c r="NOP2" s="1311"/>
      <c r="NOQ2" s="1311"/>
      <c r="NOR2" s="1311"/>
      <c r="NOS2" s="1311"/>
      <c r="NOT2" s="1311"/>
      <c r="NOU2" s="1311"/>
      <c r="NOV2" s="1311"/>
      <c r="NOW2" s="1311"/>
      <c r="NOX2" s="1311"/>
      <c r="NOY2" s="1311"/>
      <c r="NOZ2" s="1311"/>
      <c r="NPA2" s="1311"/>
      <c r="NPB2" s="1311"/>
      <c r="NPC2" s="1311"/>
      <c r="NPD2" s="1311"/>
      <c r="NPE2" s="1311"/>
      <c r="NPF2" s="1311"/>
      <c r="NPG2" s="1311"/>
      <c r="NPH2" s="1311"/>
      <c r="NPI2" s="1311"/>
      <c r="NPJ2" s="1311"/>
      <c r="NPK2" s="1311"/>
      <c r="NPL2" s="1311"/>
      <c r="NPM2" s="1311"/>
      <c r="NPN2" s="1311"/>
      <c r="NPO2" s="1311"/>
      <c r="NPP2" s="1311"/>
      <c r="NPQ2" s="1311"/>
      <c r="NPR2" s="1311"/>
      <c r="NPS2" s="1311"/>
      <c r="NPT2" s="1311"/>
      <c r="NPU2" s="1311"/>
      <c r="NPV2" s="1311"/>
      <c r="NPW2" s="1311"/>
      <c r="NPX2" s="1311"/>
      <c r="NPY2" s="1311"/>
      <c r="NPZ2" s="1311"/>
      <c r="NQA2" s="1311"/>
      <c r="NQB2" s="1311"/>
      <c r="NQC2" s="1311"/>
      <c r="NQD2" s="1311"/>
      <c r="NQE2" s="1311"/>
      <c r="NQF2" s="1311"/>
      <c r="NQG2" s="1311"/>
      <c r="NQH2" s="1311"/>
      <c r="NQI2" s="1311"/>
      <c r="NQJ2" s="1311"/>
      <c r="NQK2" s="1311"/>
      <c r="NQL2" s="1311"/>
      <c r="NQM2" s="1311"/>
      <c r="NQN2" s="1311"/>
      <c r="NQO2" s="1311"/>
      <c r="NQP2" s="1311"/>
      <c r="NQQ2" s="1311"/>
      <c r="NQR2" s="1311"/>
      <c r="NQS2" s="1311"/>
      <c r="NQT2" s="1311"/>
      <c r="NQU2" s="1311"/>
      <c r="NQV2" s="1311"/>
      <c r="NQW2" s="1311"/>
      <c r="NQX2" s="1311"/>
      <c r="NQY2" s="1311"/>
      <c r="NQZ2" s="1311"/>
      <c r="NRA2" s="1311"/>
      <c r="NRB2" s="1311"/>
      <c r="NRC2" s="1311"/>
      <c r="NRD2" s="1311"/>
      <c r="NRE2" s="1311"/>
      <c r="NRF2" s="1311"/>
      <c r="NRG2" s="1311"/>
      <c r="NRH2" s="1311"/>
      <c r="NRI2" s="1311"/>
      <c r="NRJ2" s="1311"/>
      <c r="NRK2" s="1311"/>
      <c r="NRL2" s="1311"/>
      <c r="NRM2" s="1311"/>
      <c r="NRN2" s="1311"/>
      <c r="NRO2" s="1311"/>
      <c r="NRP2" s="1311"/>
      <c r="NRQ2" s="1311"/>
      <c r="NRR2" s="1311"/>
      <c r="NRS2" s="1311"/>
      <c r="NRT2" s="1311"/>
      <c r="NRU2" s="1311"/>
      <c r="NRV2" s="1311"/>
      <c r="NRW2" s="1311"/>
      <c r="NRX2" s="1311"/>
      <c r="NRY2" s="1311"/>
      <c r="NRZ2" s="1311"/>
      <c r="NSA2" s="1311"/>
      <c r="NSB2" s="1311"/>
      <c r="NSC2" s="1311"/>
      <c r="NSD2" s="1311"/>
      <c r="NSE2" s="1311"/>
      <c r="NSF2" s="1311"/>
      <c r="NSG2" s="1311"/>
      <c r="NSH2" s="1311"/>
      <c r="NSI2" s="1311"/>
      <c r="NSJ2" s="1311"/>
      <c r="NSK2" s="1311"/>
      <c r="NSL2" s="1311"/>
      <c r="NSM2" s="1311"/>
      <c r="NSN2" s="1311"/>
      <c r="NSO2" s="1311"/>
      <c r="NSP2" s="1311"/>
      <c r="NSQ2" s="1311"/>
      <c r="NSR2" s="1311"/>
      <c r="NSS2" s="1311"/>
      <c r="NST2" s="1311"/>
      <c r="NSU2" s="1311"/>
      <c r="NSV2" s="1311"/>
      <c r="NSW2" s="1311"/>
      <c r="NSX2" s="1311"/>
      <c r="NSY2" s="1311"/>
      <c r="NSZ2" s="1311"/>
      <c r="NTA2" s="1311"/>
      <c r="NTB2" s="1311"/>
      <c r="NTC2" s="1311"/>
      <c r="NTD2" s="1311"/>
      <c r="NTE2" s="1311"/>
      <c r="NTF2" s="1311"/>
      <c r="NTG2" s="1311"/>
      <c r="NTH2" s="1311"/>
      <c r="NTI2" s="1311"/>
      <c r="NTJ2" s="1311"/>
      <c r="NTK2" s="1311"/>
      <c r="NTL2" s="1311"/>
      <c r="NTM2" s="1311"/>
      <c r="NTN2" s="1311"/>
      <c r="NTO2" s="1311"/>
      <c r="NTP2" s="1311"/>
      <c r="NTQ2" s="1311"/>
      <c r="NTR2" s="1311"/>
      <c r="NTS2" s="1311"/>
      <c r="NTT2" s="1311"/>
      <c r="NTU2" s="1311"/>
      <c r="NTV2" s="1311"/>
      <c r="NTW2" s="1311"/>
      <c r="NTX2" s="1311"/>
      <c r="NTY2" s="1311"/>
      <c r="NTZ2" s="1311"/>
      <c r="NUA2" s="1311"/>
      <c r="NUB2" s="1311"/>
      <c r="NUC2" s="1311"/>
      <c r="NUD2" s="1311"/>
      <c r="NUE2" s="1311"/>
      <c r="NUF2" s="1311"/>
      <c r="NUG2" s="1311"/>
      <c r="NUH2" s="1311"/>
      <c r="NUI2" s="1311"/>
      <c r="NUJ2" s="1311"/>
      <c r="NUK2" s="1311"/>
      <c r="NUL2" s="1311"/>
      <c r="NUM2" s="1311"/>
      <c r="NUN2" s="1311"/>
      <c r="NUO2" s="1311"/>
      <c r="NUP2" s="1311"/>
      <c r="NUQ2" s="1311"/>
      <c r="NUR2" s="1311"/>
      <c r="NUS2" s="1311"/>
      <c r="NUT2" s="1311"/>
      <c r="NUU2" s="1311"/>
      <c r="NUV2" s="1311"/>
      <c r="NUW2" s="1311"/>
      <c r="NUX2" s="1311"/>
      <c r="NUY2" s="1311"/>
      <c r="NUZ2" s="1311"/>
      <c r="NVA2" s="1311"/>
      <c r="NVB2" s="1311"/>
      <c r="NVC2" s="1311"/>
      <c r="NVD2" s="1311"/>
      <c r="NVE2" s="1311"/>
      <c r="NVF2" s="1311"/>
      <c r="NVG2" s="1311"/>
      <c r="NVH2" s="1311"/>
      <c r="NVI2" s="1311"/>
      <c r="NVJ2" s="1311"/>
      <c r="NVK2" s="1311"/>
      <c r="NVL2" s="1311"/>
      <c r="NVM2" s="1311"/>
      <c r="NVN2" s="1311"/>
      <c r="NVO2" s="1311"/>
      <c r="NVP2" s="1311"/>
      <c r="NVQ2" s="1311"/>
      <c r="NVR2" s="1311"/>
      <c r="NVS2" s="1311"/>
      <c r="NVT2" s="1311"/>
      <c r="NVU2" s="1311"/>
      <c r="NVV2" s="1311"/>
      <c r="NVW2" s="1311"/>
      <c r="NVX2" s="1311"/>
      <c r="NVY2" s="1311"/>
      <c r="NVZ2" s="1311"/>
      <c r="NWA2" s="1311"/>
      <c r="NWB2" s="1311"/>
      <c r="NWC2" s="1311"/>
      <c r="NWD2" s="1311"/>
      <c r="NWE2" s="1311"/>
      <c r="NWF2" s="1311"/>
      <c r="NWG2" s="1311"/>
      <c r="NWH2" s="1311"/>
      <c r="NWI2" s="1311"/>
      <c r="NWJ2" s="1311"/>
      <c r="NWK2" s="1311"/>
      <c r="NWL2" s="1311"/>
      <c r="NWM2" s="1311"/>
      <c r="NWN2" s="1311"/>
      <c r="NWO2" s="1311"/>
      <c r="NWP2" s="1311"/>
      <c r="NWQ2" s="1311"/>
      <c r="NWR2" s="1311"/>
      <c r="NWS2" s="1311"/>
      <c r="NWT2" s="1311"/>
      <c r="NWU2" s="1311"/>
      <c r="NWV2" s="1311"/>
      <c r="NWW2" s="1311"/>
      <c r="NWX2" s="1311"/>
      <c r="NWY2" s="1311"/>
      <c r="NWZ2" s="1311"/>
      <c r="NXA2" s="1311"/>
      <c r="NXB2" s="1311"/>
      <c r="NXC2" s="1311"/>
      <c r="NXD2" s="1311"/>
      <c r="NXE2" s="1311"/>
      <c r="NXF2" s="1311"/>
      <c r="NXG2" s="1311"/>
      <c r="NXH2" s="1311"/>
      <c r="NXI2" s="1311"/>
      <c r="NXJ2" s="1311"/>
      <c r="NXK2" s="1311"/>
      <c r="NXL2" s="1311"/>
      <c r="NXM2" s="1311"/>
      <c r="NXN2" s="1311"/>
      <c r="NXO2" s="1311"/>
      <c r="NXP2" s="1311"/>
      <c r="NXQ2" s="1311"/>
      <c r="NXR2" s="1311"/>
      <c r="NXS2" s="1311"/>
      <c r="NXT2" s="1311"/>
      <c r="NXU2" s="1311"/>
      <c r="NXV2" s="1311"/>
      <c r="NXW2" s="1311"/>
      <c r="NXX2" s="1311"/>
      <c r="NXY2" s="1311"/>
      <c r="NXZ2" s="1311"/>
      <c r="NYA2" s="1311"/>
      <c r="NYB2" s="1311"/>
      <c r="NYC2" s="1311"/>
      <c r="NYD2" s="1311"/>
      <c r="NYE2" s="1311"/>
      <c r="NYF2" s="1311"/>
      <c r="NYG2" s="1311"/>
      <c r="NYH2" s="1311"/>
      <c r="NYI2" s="1311"/>
      <c r="NYJ2" s="1311"/>
      <c r="NYK2" s="1311"/>
      <c r="NYL2" s="1311"/>
      <c r="NYM2" s="1311"/>
      <c r="NYN2" s="1311"/>
      <c r="NYO2" s="1311"/>
      <c r="NYP2" s="1311"/>
      <c r="NYQ2" s="1311"/>
      <c r="NYR2" s="1311"/>
      <c r="NYS2" s="1311"/>
      <c r="NYT2" s="1311"/>
      <c r="NYU2" s="1311"/>
      <c r="NYV2" s="1311"/>
      <c r="NYW2" s="1311"/>
      <c r="NYX2" s="1311"/>
      <c r="NYY2" s="1311"/>
      <c r="NYZ2" s="1311"/>
      <c r="NZA2" s="1311"/>
      <c r="NZB2" s="1311"/>
      <c r="NZC2" s="1311"/>
      <c r="NZD2" s="1311"/>
      <c r="NZE2" s="1311"/>
      <c r="NZF2" s="1311"/>
      <c r="NZG2" s="1311"/>
      <c r="NZH2" s="1311"/>
      <c r="NZI2" s="1311"/>
      <c r="NZJ2" s="1311"/>
      <c r="NZK2" s="1311"/>
      <c r="NZL2" s="1311"/>
      <c r="NZM2" s="1311"/>
      <c r="NZN2" s="1311"/>
      <c r="NZO2" s="1311"/>
      <c r="NZP2" s="1311"/>
      <c r="NZQ2" s="1311"/>
      <c r="NZR2" s="1311"/>
      <c r="NZS2" s="1311"/>
      <c r="NZT2" s="1311"/>
      <c r="NZU2" s="1311"/>
      <c r="NZV2" s="1311"/>
      <c r="NZW2" s="1311"/>
      <c r="NZX2" s="1311"/>
      <c r="NZY2" s="1311"/>
      <c r="NZZ2" s="1311"/>
      <c r="OAA2" s="1311"/>
      <c r="OAB2" s="1311"/>
      <c r="OAC2" s="1311"/>
      <c r="OAD2" s="1311"/>
      <c r="OAE2" s="1311"/>
      <c r="OAF2" s="1311"/>
      <c r="OAG2" s="1311"/>
      <c r="OAH2" s="1311"/>
      <c r="OAI2" s="1311"/>
      <c r="OAJ2" s="1311"/>
      <c r="OAK2" s="1311"/>
      <c r="OAL2" s="1311"/>
      <c r="OAM2" s="1311"/>
      <c r="OAN2" s="1311"/>
      <c r="OAO2" s="1311"/>
      <c r="OAP2" s="1311"/>
      <c r="OAQ2" s="1311"/>
      <c r="OAR2" s="1311"/>
      <c r="OAS2" s="1311"/>
      <c r="OAT2" s="1311"/>
      <c r="OAU2" s="1311"/>
      <c r="OAV2" s="1311"/>
      <c r="OAW2" s="1311"/>
      <c r="OAX2" s="1311"/>
      <c r="OAY2" s="1311"/>
      <c r="OAZ2" s="1311"/>
      <c r="OBA2" s="1311"/>
      <c r="OBB2" s="1311"/>
      <c r="OBC2" s="1311"/>
      <c r="OBD2" s="1311"/>
      <c r="OBE2" s="1311"/>
      <c r="OBF2" s="1311"/>
      <c r="OBG2" s="1311"/>
      <c r="OBH2" s="1311"/>
      <c r="OBI2" s="1311"/>
      <c r="OBJ2" s="1311"/>
      <c r="OBK2" s="1311"/>
      <c r="OBL2" s="1311"/>
      <c r="OBM2" s="1311"/>
      <c r="OBN2" s="1311"/>
      <c r="OBO2" s="1311"/>
      <c r="OBP2" s="1311"/>
      <c r="OBQ2" s="1311"/>
      <c r="OBR2" s="1311"/>
      <c r="OBS2" s="1311"/>
      <c r="OBT2" s="1311"/>
      <c r="OBU2" s="1311"/>
      <c r="OBV2" s="1311"/>
      <c r="OBW2" s="1311"/>
      <c r="OBX2" s="1311"/>
      <c r="OBY2" s="1311"/>
      <c r="OBZ2" s="1311"/>
      <c r="OCA2" s="1311"/>
      <c r="OCB2" s="1311"/>
      <c r="OCC2" s="1311"/>
      <c r="OCD2" s="1311"/>
      <c r="OCE2" s="1311"/>
      <c r="OCF2" s="1311"/>
      <c r="OCG2" s="1311"/>
      <c r="OCH2" s="1311"/>
      <c r="OCI2" s="1311"/>
      <c r="OCJ2" s="1311"/>
      <c r="OCK2" s="1311"/>
      <c r="OCL2" s="1311"/>
      <c r="OCM2" s="1311"/>
      <c r="OCN2" s="1311"/>
      <c r="OCO2" s="1311"/>
      <c r="OCP2" s="1311"/>
      <c r="OCQ2" s="1311"/>
      <c r="OCR2" s="1311"/>
      <c r="OCS2" s="1311"/>
      <c r="OCT2" s="1311"/>
      <c r="OCU2" s="1311"/>
      <c r="OCV2" s="1311"/>
      <c r="OCW2" s="1311"/>
      <c r="OCX2" s="1311"/>
      <c r="OCY2" s="1311"/>
      <c r="OCZ2" s="1311"/>
      <c r="ODA2" s="1311"/>
      <c r="ODB2" s="1311"/>
      <c r="ODC2" s="1311"/>
      <c r="ODD2" s="1311"/>
      <c r="ODE2" s="1311"/>
      <c r="ODF2" s="1311"/>
      <c r="ODG2" s="1311"/>
      <c r="ODH2" s="1311"/>
      <c r="ODI2" s="1311"/>
      <c r="ODJ2" s="1311"/>
      <c r="ODK2" s="1311"/>
      <c r="ODL2" s="1311"/>
      <c r="ODM2" s="1311"/>
      <c r="ODN2" s="1311"/>
      <c r="ODO2" s="1311"/>
      <c r="ODP2" s="1311"/>
      <c r="ODQ2" s="1311"/>
      <c r="ODR2" s="1311"/>
      <c r="ODS2" s="1311"/>
      <c r="ODT2" s="1311"/>
      <c r="ODU2" s="1311"/>
      <c r="ODV2" s="1311"/>
      <c r="ODW2" s="1311"/>
      <c r="ODX2" s="1311"/>
      <c r="ODY2" s="1311"/>
      <c r="ODZ2" s="1311"/>
      <c r="OEA2" s="1311"/>
      <c r="OEB2" s="1311"/>
      <c r="OEC2" s="1311"/>
      <c r="OED2" s="1311"/>
      <c r="OEE2" s="1311"/>
      <c r="OEF2" s="1311"/>
      <c r="OEG2" s="1311"/>
      <c r="OEH2" s="1311"/>
      <c r="OEI2" s="1311"/>
      <c r="OEJ2" s="1311"/>
      <c r="OEK2" s="1311"/>
      <c r="OEL2" s="1311"/>
      <c r="OEM2" s="1311"/>
      <c r="OEN2" s="1311"/>
      <c r="OEO2" s="1311"/>
      <c r="OEP2" s="1311"/>
      <c r="OEQ2" s="1311"/>
      <c r="OER2" s="1311"/>
      <c r="OES2" s="1311"/>
      <c r="OET2" s="1311"/>
      <c r="OEU2" s="1311"/>
      <c r="OEV2" s="1311"/>
      <c r="OEW2" s="1311"/>
      <c r="OEX2" s="1311"/>
      <c r="OEY2" s="1311"/>
      <c r="OEZ2" s="1311"/>
      <c r="OFA2" s="1311"/>
      <c r="OFB2" s="1311"/>
      <c r="OFC2" s="1311"/>
      <c r="OFD2" s="1311"/>
      <c r="OFE2" s="1311"/>
      <c r="OFF2" s="1311"/>
      <c r="OFG2" s="1311"/>
      <c r="OFH2" s="1311"/>
      <c r="OFI2" s="1311"/>
      <c r="OFJ2" s="1311"/>
      <c r="OFK2" s="1311"/>
      <c r="OFL2" s="1311"/>
      <c r="OFM2" s="1311"/>
      <c r="OFN2" s="1311"/>
      <c r="OFO2" s="1311"/>
      <c r="OFP2" s="1311"/>
      <c r="OFQ2" s="1311"/>
      <c r="OFR2" s="1311"/>
      <c r="OFS2" s="1311"/>
      <c r="OFT2" s="1311"/>
      <c r="OFU2" s="1311"/>
      <c r="OFV2" s="1311"/>
      <c r="OFW2" s="1311"/>
      <c r="OFX2" s="1311"/>
      <c r="OFY2" s="1311"/>
      <c r="OFZ2" s="1311"/>
      <c r="OGA2" s="1311"/>
      <c r="OGB2" s="1311"/>
      <c r="OGC2" s="1311"/>
      <c r="OGD2" s="1311"/>
      <c r="OGE2" s="1311"/>
      <c r="OGF2" s="1311"/>
      <c r="OGG2" s="1311"/>
      <c r="OGH2" s="1311"/>
      <c r="OGI2" s="1311"/>
      <c r="OGJ2" s="1311"/>
      <c r="OGK2" s="1311"/>
      <c r="OGL2" s="1311"/>
      <c r="OGM2" s="1311"/>
      <c r="OGN2" s="1311"/>
      <c r="OGO2" s="1311"/>
      <c r="OGP2" s="1311"/>
      <c r="OGQ2" s="1311"/>
      <c r="OGR2" s="1311"/>
      <c r="OGS2" s="1311"/>
      <c r="OGT2" s="1311"/>
      <c r="OGU2" s="1311"/>
      <c r="OGV2" s="1311"/>
      <c r="OGW2" s="1311"/>
      <c r="OGX2" s="1311"/>
      <c r="OGY2" s="1311"/>
      <c r="OGZ2" s="1311"/>
      <c r="OHA2" s="1311"/>
      <c r="OHB2" s="1311"/>
      <c r="OHC2" s="1311"/>
      <c r="OHD2" s="1311"/>
      <c r="OHE2" s="1311"/>
      <c r="OHF2" s="1311"/>
      <c r="OHG2" s="1311"/>
      <c r="OHH2" s="1311"/>
      <c r="OHI2" s="1311"/>
      <c r="OHJ2" s="1311"/>
      <c r="OHK2" s="1311"/>
      <c r="OHL2" s="1311"/>
      <c r="OHM2" s="1311"/>
      <c r="OHN2" s="1311"/>
      <c r="OHO2" s="1311"/>
      <c r="OHP2" s="1311"/>
      <c r="OHQ2" s="1311"/>
      <c r="OHR2" s="1311"/>
      <c r="OHS2" s="1311"/>
      <c r="OHT2" s="1311"/>
      <c r="OHU2" s="1311"/>
      <c r="OHV2" s="1311"/>
      <c r="OHW2" s="1311"/>
      <c r="OHX2" s="1311"/>
      <c r="OHY2" s="1311"/>
      <c r="OHZ2" s="1311"/>
      <c r="OIA2" s="1311"/>
      <c r="OIB2" s="1311"/>
      <c r="OIC2" s="1311"/>
      <c r="OID2" s="1311"/>
      <c r="OIE2" s="1311"/>
      <c r="OIF2" s="1311"/>
      <c r="OIG2" s="1311"/>
      <c r="OIH2" s="1311"/>
      <c r="OII2" s="1311"/>
      <c r="OIJ2" s="1311"/>
      <c r="OIK2" s="1311"/>
      <c r="OIL2" s="1311"/>
      <c r="OIM2" s="1311"/>
      <c r="OIN2" s="1311"/>
      <c r="OIO2" s="1311"/>
      <c r="OIP2" s="1311"/>
      <c r="OIQ2" s="1311"/>
      <c r="OIR2" s="1311"/>
      <c r="OIS2" s="1311"/>
      <c r="OIT2" s="1311"/>
      <c r="OIU2" s="1311"/>
      <c r="OIV2" s="1311"/>
      <c r="OIW2" s="1311"/>
      <c r="OIX2" s="1311"/>
      <c r="OIY2" s="1311"/>
      <c r="OIZ2" s="1311"/>
      <c r="OJA2" s="1311"/>
      <c r="OJB2" s="1311"/>
      <c r="OJC2" s="1311"/>
      <c r="OJD2" s="1311"/>
      <c r="OJE2" s="1311"/>
      <c r="OJF2" s="1311"/>
      <c r="OJG2" s="1311"/>
      <c r="OJH2" s="1311"/>
      <c r="OJI2" s="1311"/>
      <c r="OJJ2" s="1311"/>
      <c r="OJK2" s="1311"/>
      <c r="OJL2" s="1311"/>
      <c r="OJM2" s="1311"/>
      <c r="OJN2" s="1311"/>
      <c r="OJO2" s="1311"/>
      <c r="OJP2" s="1311"/>
      <c r="OJQ2" s="1311"/>
      <c r="OJR2" s="1311"/>
      <c r="OJS2" s="1311"/>
      <c r="OJT2" s="1311"/>
      <c r="OJU2" s="1311"/>
      <c r="OJV2" s="1311"/>
      <c r="OJW2" s="1311"/>
      <c r="OJX2" s="1311"/>
      <c r="OJY2" s="1311"/>
      <c r="OJZ2" s="1311"/>
      <c r="OKA2" s="1311"/>
      <c r="OKB2" s="1311"/>
      <c r="OKC2" s="1311"/>
      <c r="OKD2" s="1311"/>
      <c r="OKE2" s="1311"/>
      <c r="OKF2" s="1311"/>
      <c r="OKG2" s="1311"/>
      <c r="OKH2" s="1311"/>
      <c r="OKI2" s="1311"/>
      <c r="OKJ2" s="1311"/>
      <c r="OKK2" s="1311"/>
      <c r="OKL2" s="1311"/>
      <c r="OKM2" s="1311"/>
      <c r="OKN2" s="1311"/>
      <c r="OKO2" s="1311"/>
      <c r="OKP2" s="1311"/>
      <c r="OKQ2" s="1311"/>
      <c r="OKR2" s="1311"/>
      <c r="OKS2" s="1311"/>
      <c r="OKT2" s="1311"/>
      <c r="OKU2" s="1311"/>
      <c r="OKV2" s="1311"/>
      <c r="OKW2" s="1311"/>
      <c r="OKX2" s="1311"/>
      <c r="OKY2" s="1311"/>
      <c r="OKZ2" s="1311"/>
      <c r="OLA2" s="1311"/>
      <c r="OLB2" s="1311"/>
      <c r="OLC2" s="1311"/>
      <c r="OLD2" s="1311"/>
      <c r="OLE2" s="1311"/>
      <c r="OLF2" s="1311"/>
      <c r="OLG2" s="1311"/>
      <c r="OLH2" s="1311"/>
      <c r="OLI2" s="1311"/>
      <c r="OLJ2" s="1311"/>
      <c r="OLK2" s="1311"/>
      <c r="OLL2" s="1311"/>
      <c r="OLM2" s="1311"/>
      <c r="OLN2" s="1311"/>
      <c r="OLO2" s="1311"/>
      <c r="OLP2" s="1311"/>
      <c r="OLQ2" s="1311"/>
      <c r="OLR2" s="1311"/>
      <c r="OLS2" s="1311"/>
      <c r="OLT2" s="1311"/>
      <c r="OLU2" s="1311"/>
      <c r="OLV2" s="1311"/>
      <c r="OLW2" s="1311"/>
      <c r="OLX2" s="1311"/>
      <c r="OLY2" s="1311"/>
      <c r="OLZ2" s="1311"/>
      <c r="OMA2" s="1311"/>
      <c r="OMB2" s="1311"/>
      <c r="OMC2" s="1311"/>
      <c r="OMD2" s="1311"/>
      <c r="OME2" s="1311"/>
      <c r="OMF2" s="1311"/>
      <c r="OMG2" s="1311"/>
      <c r="OMH2" s="1311"/>
      <c r="OMI2" s="1311"/>
      <c r="OMJ2" s="1311"/>
      <c r="OMK2" s="1311"/>
      <c r="OML2" s="1311"/>
      <c r="OMM2" s="1311"/>
      <c r="OMN2" s="1311"/>
      <c r="OMO2" s="1311"/>
      <c r="OMP2" s="1311"/>
      <c r="OMQ2" s="1311"/>
      <c r="OMR2" s="1311"/>
      <c r="OMS2" s="1311"/>
      <c r="OMT2" s="1311"/>
      <c r="OMU2" s="1311"/>
      <c r="OMV2" s="1311"/>
      <c r="OMW2" s="1311"/>
      <c r="OMX2" s="1311"/>
      <c r="OMY2" s="1311"/>
      <c r="OMZ2" s="1311"/>
      <c r="ONA2" s="1311"/>
      <c r="ONB2" s="1311"/>
      <c r="ONC2" s="1311"/>
      <c r="OND2" s="1311"/>
      <c r="ONE2" s="1311"/>
      <c r="ONF2" s="1311"/>
      <c r="ONG2" s="1311"/>
      <c r="ONH2" s="1311"/>
      <c r="ONI2" s="1311"/>
      <c r="ONJ2" s="1311"/>
      <c r="ONK2" s="1311"/>
      <c r="ONL2" s="1311"/>
      <c r="ONM2" s="1311"/>
      <c r="ONN2" s="1311"/>
      <c r="ONO2" s="1311"/>
      <c r="ONP2" s="1311"/>
      <c r="ONQ2" s="1311"/>
      <c r="ONR2" s="1311"/>
      <c r="ONS2" s="1311"/>
      <c r="ONT2" s="1311"/>
      <c r="ONU2" s="1311"/>
      <c r="ONV2" s="1311"/>
      <c r="ONW2" s="1311"/>
      <c r="ONX2" s="1311"/>
      <c r="ONY2" s="1311"/>
      <c r="ONZ2" s="1311"/>
      <c r="OOA2" s="1311"/>
      <c r="OOB2" s="1311"/>
      <c r="OOC2" s="1311"/>
      <c r="OOD2" s="1311"/>
      <c r="OOE2" s="1311"/>
      <c r="OOF2" s="1311"/>
      <c r="OOG2" s="1311"/>
      <c r="OOH2" s="1311"/>
      <c r="OOI2" s="1311"/>
      <c r="OOJ2" s="1311"/>
      <c r="OOK2" s="1311"/>
      <c r="OOL2" s="1311"/>
      <c r="OOM2" s="1311"/>
      <c r="OON2" s="1311"/>
      <c r="OOO2" s="1311"/>
      <c r="OOP2" s="1311"/>
      <c r="OOQ2" s="1311"/>
      <c r="OOR2" s="1311"/>
      <c r="OOS2" s="1311"/>
      <c r="OOT2" s="1311"/>
      <c r="OOU2" s="1311"/>
      <c r="OOV2" s="1311"/>
      <c r="OOW2" s="1311"/>
      <c r="OOX2" s="1311"/>
      <c r="OOY2" s="1311"/>
      <c r="OOZ2" s="1311"/>
      <c r="OPA2" s="1311"/>
      <c r="OPB2" s="1311"/>
      <c r="OPC2" s="1311"/>
      <c r="OPD2" s="1311"/>
      <c r="OPE2" s="1311"/>
      <c r="OPF2" s="1311"/>
      <c r="OPG2" s="1311"/>
      <c r="OPH2" s="1311"/>
      <c r="OPI2" s="1311"/>
      <c r="OPJ2" s="1311"/>
      <c r="OPK2" s="1311"/>
      <c r="OPL2" s="1311"/>
      <c r="OPM2" s="1311"/>
      <c r="OPN2" s="1311"/>
      <c r="OPO2" s="1311"/>
      <c r="OPP2" s="1311"/>
      <c r="OPQ2" s="1311"/>
      <c r="OPR2" s="1311"/>
      <c r="OPS2" s="1311"/>
      <c r="OPT2" s="1311"/>
      <c r="OPU2" s="1311"/>
      <c r="OPV2" s="1311"/>
      <c r="OPW2" s="1311"/>
      <c r="OPX2" s="1311"/>
      <c r="OPY2" s="1311"/>
      <c r="OPZ2" s="1311"/>
      <c r="OQA2" s="1311"/>
      <c r="OQB2" s="1311"/>
      <c r="OQC2" s="1311"/>
      <c r="OQD2" s="1311"/>
      <c r="OQE2" s="1311"/>
      <c r="OQF2" s="1311"/>
      <c r="OQG2" s="1311"/>
      <c r="OQH2" s="1311"/>
      <c r="OQI2" s="1311"/>
      <c r="OQJ2" s="1311"/>
      <c r="OQK2" s="1311"/>
      <c r="OQL2" s="1311"/>
      <c r="OQM2" s="1311"/>
      <c r="OQN2" s="1311"/>
      <c r="OQO2" s="1311"/>
      <c r="OQP2" s="1311"/>
      <c r="OQQ2" s="1311"/>
      <c r="OQR2" s="1311"/>
      <c r="OQS2" s="1311"/>
      <c r="OQT2" s="1311"/>
      <c r="OQU2" s="1311"/>
      <c r="OQV2" s="1311"/>
      <c r="OQW2" s="1311"/>
      <c r="OQX2" s="1311"/>
      <c r="OQY2" s="1311"/>
      <c r="OQZ2" s="1311"/>
      <c r="ORA2" s="1311"/>
      <c r="ORB2" s="1311"/>
      <c r="ORC2" s="1311"/>
      <c r="ORD2" s="1311"/>
      <c r="ORE2" s="1311"/>
      <c r="ORF2" s="1311"/>
      <c r="ORG2" s="1311"/>
      <c r="ORH2" s="1311"/>
      <c r="ORI2" s="1311"/>
      <c r="ORJ2" s="1311"/>
      <c r="ORK2" s="1311"/>
      <c r="ORL2" s="1311"/>
      <c r="ORM2" s="1311"/>
      <c r="ORN2" s="1311"/>
      <c r="ORO2" s="1311"/>
      <c r="ORP2" s="1311"/>
      <c r="ORQ2" s="1311"/>
      <c r="ORR2" s="1311"/>
      <c r="ORS2" s="1311"/>
      <c r="ORT2" s="1311"/>
      <c r="ORU2" s="1311"/>
      <c r="ORV2" s="1311"/>
      <c r="ORW2" s="1311"/>
      <c r="ORX2" s="1311"/>
      <c r="ORY2" s="1311"/>
      <c r="ORZ2" s="1311"/>
      <c r="OSA2" s="1311"/>
      <c r="OSB2" s="1311"/>
      <c r="OSC2" s="1311"/>
      <c r="OSD2" s="1311"/>
      <c r="OSE2" s="1311"/>
      <c r="OSF2" s="1311"/>
      <c r="OSG2" s="1311"/>
      <c r="OSH2" s="1311"/>
      <c r="OSI2" s="1311"/>
      <c r="OSJ2" s="1311"/>
      <c r="OSK2" s="1311"/>
      <c r="OSL2" s="1311"/>
      <c r="OSM2" s="1311"/>
      <c r="OSN2" s="1311"/>
      <c r="OSO2" s="1311"/>
      <c r="OSP2" s="1311"/>
      <c r="OSQ2" s="1311"/>
      <c r="OSR2" s="1311"/>
      <c r="OSS2" s="1311"/>
      <c r="OST2" s="1311"/>
      <c r="OSU2" s="1311"/>
      <c r="OSV2" s="1311"/>
      <c r="OSW2" s="1311"/>
      <c r="OSX2" s="1311"/>
      <c r="OSY2" s="1311"/>
      <c r="OSZ2" s="1311"/>
      <c r="OTA2" s="1311"/>
      <c r="OTB2" s="1311"/>
      <c r="OTC2" s="1311"/>
      <c r="OTD2" s="1311"/>
      <c r="OTE2" s="1311"/>
      <c r="OTF2" s="1311"/>
      <c r="OTG2" s="1311"/>
      <c r="OTH2" s="1311"/>
      <c r="OTI2" s="1311"/>
      <c r="OTJ2" s="1311"/>
      <c r="OTK2" s="1311"/>
      <c r="OTL2" s="1311"/>
      <c r="OTM2" s="1311"/>
      <c r="OTN2" s="1311"/>
      <c r="OTO2" s="1311"/>
      <c r="OTP2" s="1311"/>
      <c r="OTQ2" s="1311"/>
      <c r="OTR2" s="1311"/>
      <c r="OTS2" s="1311"/>
      <c r="OTT2" s="1311"/>
      <c r="OTU2" s="1311"/>
      <c r="OTV2" s="1311"/>
      <c r="OTW2" s="1311"/>
      <c r="OTX2" s="1311"/>
      <c r="OTY2" s="1311"/>
      <c r="OTZ2" s="1311"/>
      <c r="OUA2" s="1311"/>
      <c r="OUB2" s="1311"/>
      <c r="OUC2" s="1311"/>
      <c r="OUD2" s="1311"/>
      <c r="OUE2" s="1311"/>
      <c r="OUF2" s="1311"/>
      <c r="OUG2" s="1311"/>
      <c r="OUH2" s="1311"/>
      <c r="OUI2" s="1311"/>
      <c r="OUJ2" s="1311"/>
      <c r="OUK2" s="1311"/>
      <c r="OUL2" s="1311"/>
      <c r="OUM2" s="1311"/>
      <c r="OUN2" s="1311"/>
      <c r="OUO2" s="1311"/>
      <c r="OUP2" s="1311"/>
      <c r="OUQ2" s="1311"/>
      <c r="OUR2" s="1311"/>
      <c r="OUS2" s="1311"/>
      <c r="OUT2" s="1311"/>
      <c r="OUU2" s="1311"/>
      <c r="OUV2" s="1311"/>
      <c r="OUW2" s="1311"/>
      <c r="OUX2" s="1311"/>
      <c r="OUY2" s="1311"/>
      <c r="OUZ2" s="1311"/>
      <c r="OVA2" s="1311"/>
      <c r="OVB2" s="1311"/>
      <c r="OVC2" s="1311"/>
      <c r="OVD2" s="1311"/>
      <c r="OVE2" s="1311"/>
      <c r="OVF2" s="1311"/>
      <c r="OVG2" s="1311"/>
      <c r="OVH2" s="1311"/>
      <c r="OVI2" s="1311"/>
      <c r="OVJ2" s="1311"/>
      <c r="OVK2" s="1311"/>
      <c r="OVL2" s="1311"/>
      <c r="OVM2" s="1311"/>
      <c r="OVN2" s="1311"/>
      <c r="OVO2" s="1311"/>
      <c r="OVP2" s="1311"/>
      <c r="OVQ2" s="1311"/>
      <c r="OVR2" s="1311"/>
      <c r="OVS2" s="1311"/>
      <c r="OVT2" s="1311"/>
      <c r="OVU2" s="1311"/>
      <c r="OVV2" s="1311"/>
      <c r="OVW2" s="1311"/>
      <c r="OVX2" s="1311"/>
      <c r="OVY2" s="1311"/>
      <c r="OVZ2" s="1311"/>
      <c r="OWA2" s="1311"/>
      <c r="OWB2" s="1311"/>
      <c r="OWC2" s="1311"/>
      <c r="OWD2" s="1311"/>
      <c r="OWE2" s="1311"/>
      <c r="OWF2" s="1311"/>
      <c r="OWG2" s="1311"/>
      <c r="OWH2" s="1311"/>
      <c r="OWI2" s="1311"/>
      <c r="OWJ2" s="1311"/>
      <c r="OWK2" s="1311"/>
      <c r="OWL2" s="1311"/>
      <c r="OWM2" s="1311"/>
      <c r="OWN2" s="1311"/>
      <c r="OWO2" s="1311"/>
      <c r="OWP2" s="1311"/>
      <c r="OWQ2" s="1311"/>
      <c r="OWR2" s="1311"/>
      <c r="OWS2" s="1311"/>
      <c r="OWT2" s="1311"/>
      <c r="OWU2" s="1311"/>
      <c r="OWV2" s="1311"/>
      <c r="OWW2" s="1311"/>
      <c r="OWX2" s="1311"/>
      <c r="OWY2" s="1311"/>
      <c r="OWZ2" s="1311"/>
      <c r="OXA2" s="1311"/>
      <c r="OXB2" s="1311"/>
      <c r="OXC2" s="1311"/>
      <c r="OXD2" s="1311"/>
      <c r="OXE2" s="1311"/>
      <c r="OXF2" s="1311"/>
      <c r="OXG2" s="1311"/>
      <c r="OXH2" s="1311"/>
      <c r="OXI2" s="1311"/>
      <c r="OXJ2" s="1311"/>
      <c r="OXK2" s="1311"/>
      <c r="OXL2" s="1311"/>
      <c r="OXM2" s="1311"/>
      <c r="OXN2" s="1311"/>
      <c r="OXO2" s="1311"/>
      <c r="OXP2" s="1311"/>
      <c r="OXQ2" s="1311"/>
      <c r="OXR2" s="1311"/>
      <c r="OXS2" s="1311"/>
      <c r="OXT2" s="1311"/>
      <c r="OXU2" s="1311"/>
      <c r="OXV2" s="1311"/>
      <c r="OXW2" s="1311"/>
      <c r="OXX2" s="1311"/>
      <c r="OXY2" s="1311"/>
      <c r="OXZ2" s="1311"/>
      <c r="OYA2" s="1311"/>
      <c r="OYB2" s="1311"/>
      <c r="OYC2" s="1311"/>
      <c r="OYD2" s="1311"/>
      <c r="OYE2" s="1311"/>
      <c r="OYF2" s="1311"/>
      <c r="OYG2" s="1311"/>
      <c r="OYH2" s="1311"/>
      <c r="OYI2" s="1311"/>
      <c r="OYJ2" s="1311"/>
      <c r="OYK2" s="1311"/>
      <c r="OYL2" s="1311"/>
      <c r="OYM2" s="1311"/>
      <c r="OYN2" s="1311"/>
      <c r="OYO2" s="1311"/>
      <c r="OYP2" s="1311"/>
      <c r="OYQ2" s="1311"/>
      <c r="OYR2" s="1311"/>
      <c r="OYS2" s="1311"/>
      <c r="OYT2" s="1311"/>
      <c r="OYU2" s="1311"/>
      <c r="OYV2" s="1311"/>
      <c r="OYW2" s="1311"/>
      <c r="OYX2" s="1311"/>
      <c r="OYY2" s="1311"/>
      <c r="OYZ2" s="1311"/>
      <c r="OZA2" s="1311"/>
      <c r="OZB2" s="1311"/>
      <c r="OZC2" s="1311"/>
      <c r="OZD2" s="1311"/>
      <c r="OZE2" s="1311"/>
      <c r="OZF2" s="1311"/>
      <c r="OZG2" s="1311"/>
      <c r="OZH2" s="1311"/>
      <c r="OZI2" s="1311"/>
      <c r="OZJ2" s="1311"/>
      <c r="OZK2" s="1311"/>
      <c r="OZL2" s="1311"/>
      <c r="OZM2" s="1311"/>
      <c r="OZN2" s="1311"/>
      <c r="OZO2" s="1311"/>
      <c r="OZP2" s="1311"/>
      <c r="OZQ2" s="1311"/>
      <c r="OZR2" s="1311"/>
      <c r="OZS2" s="1311"/>
      <c r="OZT2" s="1311"/>
      <c r="OZU2" s="1311"/>
      <c r="OZV2" s="1311"/>
      <c r="OZW2" s="1311"/>
      <c r="OZX2" s="1311"/>
      <c r="OZY2" s="1311"/>
      <c r="OZZ2" s="1311"/>
      <c r="PAA2" s="1311"/>
      <c r="PAB2" s="1311"/>
      <c r="PAC2" s="1311"/>
      <c r="PAD2" s="1311"/>
      <c r="PAE2" s="1311"/>
      <c r="PAF2" s="1311"/>
      <c r="PAG2" s="1311"/>
      <c r="PAH2" s="1311"/>
      <c r="PAI2" s="1311"/>
      <c r="PAJ2" s="1311"/>
      <c r="PAK2" s="1311"/>
      <c r="PAL2" s="1311"/>
      <c r="PAM2" s="1311"/>
      <c r="PAN2" s="1311"/>
      <c r="PAO2" s="1311"/>
      <c r="PAP2" s="1311"/>
      <c r="PAQ2" s="1311"/>
      <c r="PAR2" s="1311"/>
      <c r="PAS2" s="1311"/>
      <c r="PAT2" s="1311"/>
      <c r="PAU2" s="1311"/>
      <c r="PAV2" s="1311"/>
      <c r="PAW2" s="1311"/>
      <c r="PAX2" s="1311"/>
      <c r="PAY2" s="1311"/>
      <c r="PAZ2" s="1311"/>
      <c r="PBA2" s="1311"/>
      <c r="PBB2" s="1311"/>
      <c r="PBC2" s="1311"/>
      <c r="PBD2" s="1311"/>
      <c r="PBE2" s="1311"/>
      <c r="PBF2" s="1311"/>
      <c r="PBG2" s="1311"/>
      <c r="PBH2" s="1311"/>
      <c r="PBI2" s="1311"/>
      <c r="PBJ2" s="1311"/>
      <c r="PBK2" s="1311"/>
      <c r="PBL2" s="1311"/>
      <c r="PBM2" s="1311"/>
      <c r="PBN2" s="1311"/>
      <c r="PBO2" s="1311"/>
      <c r="PBP2" s="1311"/>
      <c r="PBQ2" s="1311"/>
      <c r="PBR2" s="1311"/>
      <c r="PBS2" s="1311"/>
      <c r="PBT2" s="1311"/>
      <c r="PBU2" s="1311"/>
      <c r="PBV2" s="1311"/>
      <c r="PBW2" s="1311"/>
      <c r="PBX2" s="1311"/>
      <c r="PBY2" s="1311"/>
      <c r="PBZ2" s="1311"/>
      <c r="PCA2" s="1311"/>
      <c r="PCB2" s="1311"/>
      <c r="PCC2" s="1311"/>
      <c r="PCD2" s="1311"/>
      <c r="PCE2" s="1311"/>
      <c r="PCF2" s="1311"/>
      <c r="PCG2" s="1311"/>
      <c r="PCH2" s="1311"/>
      <c r="PCI2" s="1311"/>
      <c r="PCJ2" s="1311"/>
      <c r="PCK2" s="1311"/>
      <c r="PCL2" s="1311"/>
      <c r="PCM2" s="1311"/>
      <c r="PCN2" s="1311"/>
      <c r="PCO2" s="1311"/>
      <c r="PCP2" s="1311"/>
      <c r="PCQ2" s="1311"/>
      <c r="PCR2" s="1311"/>
      <c r="PCS2" s="1311"/>
      <c r="PCT2" s="1311"/>
      <c r="PCU2" s="1311"/>
      <c r="PCV2" s="1311"/>
      <c r="PCW2" s="1311"/>
      <c r="PCX2" s="1311"/>
      <c r="PCY2" s="1311"/>
      <c r="PCZ2" s="1311"/>
      <c r="PDA2" s="1311"/>
      <c r="PDB2" s="1311"/>
      <c r="PDC2" s="1311"/>
      <c r="PDD2" s="1311"/>
      <c r="PDE2" s="1311"/>
      <c r="PDF2" s="1311"/>
      <c r="PDG2" s="1311"/>
      <c r="PDH2" s="1311"/>
      <c r="PDI2" s="1311"/>
      <c r="PDJ2" s="1311"/>
      <c r="PDK2" s="1311"/>
      <c r="PDL2" s="1311"/>
      <c r="PDM2" s="1311"/>
      <c r="PDN2" s="1311"/>
      <c r="PDO2" s="1311"/>
      <c r="PDP2" s="1311"/>
      <c r="PDQ2" s="1311"/>
      <c r="PDR2" s="1311"/>
      <c r="PDS2" s="1311"/>
      <c r="PDT2" s="1311"/>
      <c r="PDU2" s="1311"/>
      <c r="PDV2" s="1311"/>
      <c r="PDW2" s="1311"/>
      <c r="PDX2" s="1311"/>
      <c r="PDY2" s="1311"/>
      <c r="PDZ2" s="1311"/>
      <c r="PEA2" s="1311"/>
      <c r="PEB2" s="1311"/>
      <c r="PEC2" s="1311"/>
      <c r="PED2" s="1311"/>
      <c r="PEE2" s="1311"/>
      <c r="PEF2" s="1311"/>
      <c r="PEG2" s="1311"/>
      <c r="PEH2" s="1311"/>
      <c r="PEI2" s="1311"/>
      <c r="PEJ2" s="1311"/>
      <c r="PEK2" s="1311"/>
      <c r="PEL2" s="1311"/>
      <c r="PEM2" s="1311"/>
      <c r="PEN2" s="1311"/>
      <c r="PEO2" s="1311"/>
      <c r="PEP2" s="1311"/>
      <c r="PEQ2" s="1311"/>
      <c r="PER2" s="1311"/>
      <c r="PES2" s="1311"/>
      <c r="PET2" s="1311"/>
      <c r="PEU2" s="1311"/>
      <c r="PEV2" s="1311"/>
      <c r="PEW2" s="1311"/>
      <c r="PEX2" s="1311"/>
      <c r="PEY2" s="1311"/>
      <c r="PEZ2" s="1311"/>
      <c r="PFA2" s="1311"/>
      <c r="PFB2" s="1311"/>
      <c r="PFC2" s="1311"/>
      <c r="PFD2" s="1311"/>
      <c r="PFE2" s="1311"/>
      <c r="PFF2" s="1311"/>
      <c r="PFG2" s="1311"/>
      <c r="PFH2" s="1311"/>
      <c r="PFI2" s="1311"/>
      <c r="PFJ2" s="1311"/>
      <c r="PFK2" s="1311"/>
      <c r="PFL2" s="1311"/>
      <c r="PFM2" s="1311"/>
      <c r="PFN2" s="1311"/>
      <c r="PFO2" s="1311"/>
      <c r="PFP2" s="1311"/>
      <c r="PFQ2" s="1311"/>
      <c r="PFR2" s="1311"/>
      <c r="PFS2" s="1311"/>
      <c r="PFT2" s="1311"/>
      <c r="PFU2" s="1311"/>
      <c r="PFV2" s="1311"/>
      <c r="PFW2" s="1311"/>
      <c r="PFX2" s="1311"/>
      <c r="PFY2" s="1311"/>
      <c r="PFZ2" s="1311"/>
      <c r="PGA2" s="1311"/>
      <c r="PGB2" s="1311"/>
      <c r="PGC2" s="1311"/>
      <c r="PGD2" s="1311"/>
      <c r="PGE2" s="1311"/>
      <c r="PGF2" s="1311"/>
      <c r="PGG2" s="1311"/>
      <c r="PGH2" s="1311"/>
      <c r="PGI2" s="1311"/>
      <c r="PGJ2" s="1311"/>
      <c r="PGK2" s="1311"/>
      <c r="PGL2" s="1311"/>
      <c r="PGM2" s="1311"/>
      <c r="PGN2" s="1311"/>
      <c r="PGO2" s="1311"/>
      <c r="PGP2" s="1311"/>
      <c r="PGQ2" s="1311"/>
      <c r="PGR2" s="1311"/>
      <c r="PGS2" s="1311"/>
      <c r="PGT2" s="1311"/>
      <c r="PGU2" s="1311"/>
      <c r="PGV2" s="1311"/>
      <c r="PGW2" s="1311"/>
      <c r="PGX2" s="1311"/>
      <c r="PGY2" s="1311"/>
      <c r="PGZ2" s="1311"/>
      <c r="PHA2" s="1311"/>
      <c r="PHB2" s="1311"/>
      <c r="PHC2" s="1311"/>
      <c r="PHD2" s="1311"/>
      <c r="PHE2" s="1311"/>
      <c r="PHF2" s="1311"/>
      <c r="PHG2" s="1311"/>
      <c r="PHH2" s="1311"/>
      <c r="PHI2" s="1311"/>
      <c r="PHJ2" s="1311"/>
      <c r="PHK2" s="1311"/>
      <c r="PHL2" s="1311"/>
      <c r="PHM2" s="1311"/>
      <c r="PHN2" s="1311"/>
      <c r="PHO2" s="1311"/>
      <c r="PHP2" s="1311"/>
      <c r="PHQ2" s="1311"/>
      <c r="PHR2" s="1311"/>
      <c r="PHS2" s="1311"/>
      <c r="PHT2" s="1311"/>
      <c r="PHU2" s="1311"/>
      <c r="PHV2" s="1311"/>
      <c r="PHW2" s="1311"/>
      <c r="PHX2" s="1311"/>
      <c r="PHY2" s="1311"/>
      <c r="PHZ2" s="1311"/>
      <c r="PIA2" s="1311"/>
      <c r="PIB2" s="1311"/>
      <c r="PIC2" s="1311"/>
      <c r="PID2" s="1311"/>
      <c r="PIE2" s="1311"/>
      <c r="PIF2" s="1311"/>
      <c r="PIG2" s="1311"/>
      <c r="PIH2" s="1311"/>
      <c r="PII2" s="1311"/>
      <c r="PIJ2" s="1311"/>
      <c r="PIK2" s="1311"/>
      <c r="PIL2" s="1311"/>
      <c r="PIM2" s="1311"/>
      <c r="PIN2" s="1311"/>
      <c r="PIO2" s="1311"/>
      <c r="PIP2" s="1311"/>
      <c r="PIQ2" s="1311"/>
      <c r="PIR2" s="1311"/>
      <c r="PIS2" s="1311"/>
      <c r="PIT2" s="1311"/>
      <c r="PIU2" s="1311"/>
      <c r="PIV2" s="1311"/>
      <c r="PIW2" s="1311"/>
      <c r="PIX2" s="1311"/>
      <c r="PIY2" s="1311"/>
      <c r="PIZ2" s="1311"/>
      <c r="PJA2" s="1311"/>
      <c r="PJB2" s="1311"/>
      <c r="PJC2" s="1311"/>
      <c r="PJD2" s="1311"/>
      <c r="PJE2" s="1311"/>
      <c r="PJF2" s="1311"/>
      <c r="PJG2" s="1311"/>
      <c r="PJH2" s="1311"/>
      <c r="PJI2" s="1311"/>
      <c r="PJJ2" s="1311"/>
      <c r="PJK2" s="1311"/>
      <c r="PJL2" s="1311"/>
      <c r="PJM2" s="1311"/>
      <c r="PJN2" s="1311"/>
      <c r="PJO2" s="1311"/>
      <c r="PJP2" s="1311"/>
      <c r="PJQ2" s="1311"/>
      <c r="PJR2" s="1311"/>
      <c r="PJS2" s="1311"/>
      <c r="PJT2" s="1311"/>
      <c r="PJU2" s="1311"/>
      <c r="PJV2" s="1311"/>
      <c r="PJW2" s="1311"/>
      <c r="PJX2" s="1311"/>
      <c r="PJY2" s="1311"/>
      <c r="PJZ2" s="1311"/>
      <c r="PKA2" s="1311"/>
      <c r="PKB2" s="1311"/>
      <c r="PKC2" s="1311"/>
      <c r="PKD2" s="1311"/>
      <c r="PKE2" s="1311"/>
      <c r="PKF2" s="1311"/>
      <c r="PKG2" s="1311"/>
      <c r="PKH2" s="1311"/>
      <c r="PKI2" s="1311"/>
      <c r="PKJ2" s="1311"/>
      <c r="PKK2" s="1311"/>
      <c r="PKL2" s="1311"/>
      <c r="PKM2" s="1311"/>
      <c r="PKN2" s="1311"/>
      <c r="PKO2" s="1311"/>
      <c r="PKP2" s="1311"/>
      <c r="PKQ2" s="1311"/>
      <c r="PKR2" s="1311"/>
      <c r="PKS2" s="1311"/>
      <c r="PKT2" s="1311"/>
      <c r="PKU2" s="1311"/>
      <c r="PKV2" s="1311"/>
      <c r="PKW2" s="1311"/>
      <c r="PKX2" s="1311"/>
      <c r="PKY2" s="1311"/>
      <c r="PKZ2" s="1311"/>
      <c r="PLA2" s="1311"/>
      <c r="PLB2" s="1311"/>
      <c r="PLC2" s="1311"/>
      <c r="PLD2" s="1311"/>
      <c r="PLE2" s="1311"/>
      <c r="PLF2" s="1311"/>
      <c r="PLG2" s="1311"/>
      <c r="PLH2" s="1311"/>
      <c r="PLI2" s="1311"/>
      <c r="PLJ2" s="1311"/>
      <c r="PLK2" s="1311"/>
      <c r="PLL2" s="1311"/>
      <c r="PLM2" s="1311"/>
      <c r="PLN2" s="1311"/>
      <c r="PLO2" s="1311"/>
      <c r="PLP2" s="1311"/>
      <c r="PLQ2" s="1311"/>
      <c r="PLR2" s="1311"/>
      <c r="PLS2" s="1311"/>
      <c r="PLT2" s="1311"/>
      <c r="PLU2" s="1311"/>
      <c r="PLV2" s="1311"/>
      <c r="PLW2" s="1311"/>
      <c r="PLX2" s="1311"/>
      <c r="PLY2" s="1311"/>
      <c r="PLZ2" s="1311"/>
      <c r="PMA2" s="1311"/>
      <c r="PMB2" s="1311"/>
      <c r="PMC2" s="1311"/>
      <c r="PMD2" s="1311"/>
      <c r="PME2" s="1311"/>
      <c r="PMF2" s="1311"/>
      <c r="PMG2" s="1311"/>
      <c r="PMH2" s="1311"/>
      <c r="PMI2" s="1311"/>
      <c r="PMJ2" s="1311"/>
      <c r="PMK2" s="1311"/>
      <c r="PML2" s="1311"/>
      <c r="PMM2" s="1311"/>
      <c r="PMN2" s="1311"/>
      <c r="PMO2" s="1311"/>
      <c r="PMP2" s="1311"/>
      <c r="PMQ2" s="1311"/>
      <c r="PMR2" s="1311"/>
      <c r="PMS2" s="1311"/>
      <c r="PMT2" s="1311"/>
      <c r="PMU2" s="1311"/>
      <c r="PMV2" s="1311"/>
      <c r="PMW2" s="1311"/>
      <c r="PMX2" s="1311"/>
      <c r="PMY2" s="1311"/>
      <c r="PMZ2" s="1311"/>
      <c r="PNA2" s="1311"/>
      <c r="PNB2" s="1311"/>
      <c r="PNC2" s="1311"/>
      <c r="PND2" s="1311"/>
      <c r="PNE2" s="1311"/>
      <c r="PNF2" s="1311"/>
      <c r="PNG2" s="1311"/>
      <c r="PNH2" s="1311"/>
      <c r="PNI2" s="1311"/>
      <c r="PNJ2" s="1311"/>
      <c r="PNK2" s="1311"/>
      <c r="PNL2" s="1311"/>
      <c r="PNM2" s="1311"/>
      <c r="PNN2" s="1311"/>
      <c r="PNO2" s="1311"/>
      <c r="PNP2" s="1311"/>
      <c r="PNQ2" s="1311"/>
      <c r="PNR2" s="1311"/>
      <c r="PNS2" s="1311"/>
      <c r="PNT2" s="1311"/>
      <c r="PNU2" s="1311"/>
      <c r="PNV2" s="1311"/>
      <c r="PNW2" s="1311"/>
      <c r="PNX2" s="1311"/>
      <c r="PNY2" s="1311"/>
      <c r="PNZ2" s="1311"/>
      <c r="POA2" s="1311"/>
      <c r="POB2" s="1311"/>
      <c r="POC2" s="1311"/>
      <c r="POD2" s="1311"/>
      <c r="POE2" s="1311"/>
      <c r="POF2" s="1311"/>
      <c r="POG2" s="1311"/>
      <c r="POH2" s="1311"/>
      <c r="POI2" s="1311"/>
      <c r="POJ2" s="1311"/>
      <c r="POK2" s="1311"/>
      <c r="POL2" s="1311"/>
      <c r="POM2" s="1311"/>
      <c r="PON2" s="1311"/>
      <c r="POO2" s="1311"/>
      <c r="POP2" s="1311"/>
      <c r="POQ2" s="1311"/>
      <c r="POR2" s="1311"/>
      <c r="POS2" s="1311"/>
      <c r="POT2" s="1311"/>
      <c r="POU2" s="1311"/>
      <c r="POV2" s="1311"/>
      <c r="POW2" s="1311"/>
      <c r="POX2" s="1311"/>
      <c r="POY2" s="1311"/>
      <c r="POZ2" s="1311"/>
      <c r="PPA2" s="1311"/>
      <c r="PPB2" s="1311"/>
      <c r="PPC2" s="1311"/>
      <c r="PPD2" s="1311"/>
      <c r="PPE2" s="1311"/>
      <c r="PPF2" s="1311"/>
      <c r="PPG2" s="1311"/>
      <c r="PPH2" s="1311"/>
      <c r="PPI2" s="1311"/>
      <c r="PPJ2" s="1311"/>
      <c r="PPK2" s="1311"/>
      <c r="PPL2" s="1311"/>
      <c r="PPM2" s="1311"/>
      <c r="PPN2" s="1311"/>
      <c r="PPO2" s="1311"/>
      <c r="PPP2" s="1311"/>
      <c r="PPQ2" s="1311"/>
      <c r="PPR2" s="1311"/>
      <c r="PPS2" s="1311"/>
      <c r="PPT2" s="1311"/>
      <c r="PPU2" s="1311"/>
      <c r="PPV2" s="1311"/>
      <c r="PPW2" s="1311"/>
      <c r="PPX2" s="1311"/>
      <c r="PPY2" s="1311"/>
      <c r="PPZ2" s="1311"/>
      <c r="PQA2" s="1311"/>
      <c r="PQB2" s="1311"/>
      <c r="PQC2" s="1311"/>
      <c r="PQD2" s="1311"/>
      <c r="PQE2" s="1311"/>
      <c r="PQF2" s="1311"/>
      <c r="PQG2" s="1311"/>
      <c r="PQH2" s="1311"/>
      <c r="PQI2" s="1311"/>
      <c r="PQJ2" s="1311"/>
      <c r="PQK2" s="1311"/>
      <c r="PQL2" s="1311"/>
      <c r="PQM2" s="1311"/>
      <c r="PQN2" s="1311"/>
      <c r="PQO2" s="1311"/>
      <c r="PQP2" s="1311"/>
      <c r="PQQ2" s="1311"/>
      <c r="PQR2" s="1311"/>
      <c r="PQS2" s="1311"/>
      <c r="PQT2" s="1311"/>
      <c r="PQU2" s="1311"/>
      <c r="PQV2" s="1311"/>
      <c r="PQW2" s="1311"/>
      <c r="PQX2" s="1311"/>
      <c r="PQY2" s="1311"/>
      <c r="PQZ2" s="1311"/>
      <c r="PRA2" s="1311"/>
      <c r="PRB2" s="1311"/>
      <c r="PRC2" s="1311"/>
      <c r="PRD2" s="1311"/>
      <c r="PRE2" s="1311"/>
      <c r="PRF2" s="1311"/>
      <c r="PRG2" s="1311"/>
      <c r="PRH2" s="1311"/>
      <c r="PRI2" s="1311"/>
      <c r="PRJ2" s="1311"/>
      <c r="PRK2" s="1311"/>
      <c r="PRL2" s="1311"/>
      <c r="PRM2" s="1311"/>
      <c r="PRN2" s="1311"/>
      <c r="PRO2" s="1311"/>
      <c r="PRP2" s="1311"/>
      <c r="PRQ2" s="1311"/>
      <c r="PRR2" s="1311"/>
      <c r="PRS2" s="1311"/>
      <c r="PRT2" s="1311"/>
      <c r="PRU2" s="1311"/>
      <c r="PRV2" s="1311"/>
      <c r="PRW2" s="1311"/>
      <c r="PRX2" s="1311"/>
      <c r="PRY2" s="1311"/>
      <c r="PRZ2" s="1311"/>
      <c r="PSA2" s="1311"/>
      <c r="PSB2" s="1311"/>
      <c r="PSC2" s="1311"/>
      <c r="PSD2" s="1311"/>
      <c r="PSE2" s="1311"/>
      <c r="PSF2" s="1311"/>
      <c r="PSG2" s="1311"/>
      <c r="PSH2" s="1311"/>
      <c r="PSI2" s="1311"/>
      <c r="PSJ2" s="1311"/>
      <c r="PSK2" s="1311"/>
      <c r="PSL2" s="1311"/>
      <c r="PSM2" s="1311"/>
      <c r="PSN2" s="1311"/>
      <c r="PSO2" s="1311"/>
      <c r="PSP2" s="1311"/>
      <c r="PSQ2" s="1311"/>
      <c r="PSR2" s="1311"/>
      <c r="PSS2" s="1311"/>
      <c r="PST2" s="1311"/>
      <c r="PSU2" s="1311"/>
      <c r="PSV2" s="1311"/>
      <c r="PSW2" s="1311"/>
      <c r="PSX2" s="1311"/>
      <c r="PSY2" s="1311"/>
      <c r="PSZ2" s="1311"/>
      <c r="PTA2" s="1311"/>
      <c r="PTB2" s="1311"/>
      <c r="PTC2" s="1311"/>
      <c r="PTD2" s="1311"/>
      <c r="PTE2" s="1311"/>
      <c r="PTF2" s="1311"/>
      <c r="PTG2" s="1311"/>
      <c r="PTH2" s="1311"/>
      <c r="PTI2" s="1311"/>
      <c r="PTJ2" s="1311"/>
      <c r="PTK2" s="1311"/>
      <c r="PTL2" s="1311"/>
      <c r="PTM2" s="1311"/>
      <c r="PTN2" s="1311"/>
      <c r="PTO2" s="1311"/>
      <c r="PTP2" s="1311"/>
      <c r="PTQ2" s="1311"/>
      <c r="PTR2" s="1311"/>
      <c r="PTS2" s="1311"/>
      <c r="PTT2" s="1311"/>
      <c r="PTU2" s="1311"/>
      <c r="PTV2" s="1311"/>
      <c r="PTW2" s="1311"/>
      <c r="PTX2" s="1311"/>
      <c r="PTY2" s="1311"/>
      <c r="PTZ2" s="1311"/>
      <c r="PUA2" s="1311"/>
      <c r="PUB2" s="1311"/>
      <c r="PUC2" s="1311"/>
      <c r="PUD2" s="1311"/>
      <c r="PUE2" s="1311"/>
      <c r="PUF2" s="1311"/>
      <c r="PUG2" s="1311"/>
      <c r="PUH2" s="1311"/>
      <c r="PUI2" s="1311"/>
      <c r="PUJ2" s="1311"/>
      <c r="PUK2" s="1311"/>
      <c r="PUL2" s="1311"/>
      <c r="PUM2" s="1311"/>
      <c r="PUN2" s="1311"/>
      <c r="PUO2" s="1311"/>
      <c r="PUP2" s="1311"/>
      <c r="PUQ2" s="1311"/>
      <c r="PUR2" s="1311"/>
      <c r="PUS2" s="1311"/>
      <c r="PUT2" s="1311"/>
      <c r="PUU2" s="1311"/>
      <c r="PUV2" s="1311"/>
      <c r="PUW2" s="1311"/>
      <c r="PUX2" s="1311"/>
      <c r="PUY2" s="1311"/>
      <c r="PUZ2" s="1311"/>
      <c r="PVA2" s="1311"/>
      <c r="PVB2" s="1311"/>
      <c r="PVC2" s="1311"/>
      <c r="PVD2" s="1311"/>
      <c r="PVE2" s="1311"/>
      <c r="PVF2" s="1311"/>
      <c r="PVG2" s="1311"/>
      <c r="PVH2" s="1311"/>
      <c r="PVI2" s="1311"/>
      <c r="PVJ2" s="1311"/>
      <c r="PVK2" s="1311"/>
      <c r="PVL2" s="1311"/>
      <c r="PVM2" s="1311"/>
      <c r="PVN2" s="1311"/>
      <c r="PVO2" s="1311"/>
      <c r="PVP2" s="1311"/>
      <c r="PVQ2" s="1311"/>
      <c r="PVR2" s="1311"/>
      <c r="PVS2" s="1311"/>
      <c r="PVT2" s="1311"/>
      <c r="PVU2" s="1311"/>
      <c r="PVV2" s="1311"/>
      <c r="PVW2" s="1311"/>
      <c r="PVX2" s="1311"/>
      <c r="PVY2" s="1311"/>
      <c r="PVZ2" s="1311"/>
      <c r="PWA2" s="1311"/>
      <c r="PWB2" s="1311"/>
      <c r="PWC2" s="1311"/>
      <c r="PWD2" s="1311"/>
      <c r="PWE2" s="1311"/>
      <c r="PWF2" s="1311"/>
      <c r="PWG2" s="1311"/>
      <c r="PWH2" s="1311"/>
      <c r="PWI2" s="1311"/>
      <c r="PWJ2" s="1311"/>
      <c r="PWK2" s="1311"/>
      <c r="PWL2" s="1311"/>
      <c r="PWM2" s="1311"/>
      <c r="PWN2" s="1311"/>
      <c r="PWO2" s="1311"/>
      <c r="PWP2" s="1311"/>
      <c r="PWQ2" s="1311"/>
      <c r="PWR2" s="1311"/>
      <c r="PWS2" s="1311"/>
      <c r="PWT2" s="1311"/>
      <c r="PWU2" s="1311"/>
      <c r="PWV2" s="1311"/>
      <c r="PWW2" s="1311"/>
      <c r="PWX2" s="1311"/>
      <c r="PWY2" s="1311"/>
      <c r="PWZ2" s="1311"/>
      <c r="PXA2" s="1311"/>
      <c r="PXB2" s="1311"/>
      <c r="PXC2" s="1311"/>
      <c r="PXD2" s="1311"/>
      <c r="PXE2" s="1311"/>
      <c r="PXF2" s="1311"/>
      <c r="PXG2" s="1311"/>
      <c r="PXH2" s="1311"/>
      <c r="PXI2" s="1311"/>
      <c r="PXJ2" s="1311"/>
      <c r="PXK2" s="1311"/>
      <c r="PXL2" s="1311"/>
      <c r="PXM2" s="1311"/>
      <c r="PXN2" s="1311"/>
      <c r="PXO2" s="1311"/>
      <c r="PXP2" s="1311"/>
      <c r="PXQ2" s="1311"/>
      <c r="PXR2" s="1311"/>
      <c r="PXS2" s="1311"/>
      <c r="PXT2" s="1311"/>
      <c r="PXU2" s="1311"/>
      <c r="PXV2" s="1311"/>
      <c r="PXW2" s="1311"/>
      <c r="PXX2" s="1311"/>
      <c r="PXY2" s="1311"/>
      <c r="PXZ2" s="1311"/>
      <c r="PYA2" s="1311"/>
      <c r="PYB2" s="1311"/>
      <c r="PYC2" s="1311"/>
      <c r="PYD2" s="1311"/>
      <c r="PYE2" s="1311"/>
      <c r="PYF2" s="1311"/>
      <c r="PYG2" s="1311"/>
      <c r="PYH2" s="1311"/>
      <c r="PYI2" s="1311"/>
      <c r="PYJ2" s="1311"/>
      <c r="PYK2" s="1311"/>
      <c r="PYL2" s="1311"/>
      <c r="PYM2" s="1311"/>
      <c r="PYN2" s="1311"/>
      <c r="PYO2" s="1311"/>
      <c r="PYP2" s="1311"/>
      <c r="PYQ2" s="1311"/>
      <c r="PYR2" s="1311"/>
      <c r="PYS2" s="1311"/>
      <c r="PYT2" s="1311"/>
      <c r="PYU2" s="1311"/>
      <c r="PYV2" s="1311"/>
      <c r="PYW2" s="1311"/>
      <c r="PYX2" s="1311"/>
      <c r="PYY2" s="1311"/>
      <c r="PYZ2" s="1311"/>
      <c r="PZA2" s="1311"/>
      <c r="PZB2" s="1311"/>
      <c r="PZC2" s="1311"/>
      <c r="PZD2" s="1311"/>
      <c r="PZE2" s="1311"/>
      <c r="PZF2" s="1311"/>
      <c r="PZG2" s="1311"/>
      <c r="PZH2" s="1311"/>
      <c r="PZI2" s="1311"/>
      <c r="PZJ2" s="1311"/>
      <c r="PZK2" s="1311"/>
      <c r="PZL2" s="1311"/>
      <c r="PZM2" s="1311"/>
      <c r="PZN2" s="1311"/>
      <c r="PZO2" s="1311"/>
      <c r="PZP2" s="1311"/>
      <c r="PZQ2" s="1311"/>
      <c r="PZR2" s="1311"/>
      <c r="PZS2" s="1311"/>
      <c r="PZT2" s="1311"/>
      <c r="PZU2" s="1311"/>
      <c r="PZV2" s="1311"/>
      <c r="PZW2" s="1311"/>
      <c r="PZX2" s="1311"/>
      <c r="PZY2" s="1311"/>
      <c r="PZZ2" s="1311"/>
      <c r="QAA2" s="1311"/>
      <c r="QAB2" s="1311"/>
      <c r="QAC2" s="1311"/>
      <c r="QAD2" s="1311"/>
      <c r="QAE2" s="1311"/>
      <c r="QAF2" s="1311"/>
      <c r="QAG2" s="1311"/>
      <c r="QAH2" s="1311"/>
      <c r="QAI2" s="1311"/>
      <c r="QAJ2" s="1311"/>
      <c r="QAK2" s="1311"/>
      <c r="QAL2" s="1311"/>
      <c r="QAM2" s="1311"/>
      <c r="QAN2" s="1311"/>
      <c r="QAO2" s="1311"/>
      <c r="QAP2" s="1311"/>
      <c r="QAQ2" s="1311"/>
      <c r="QAR2" s="1311"/>
      <c r="QAS2" s="1311"/>
      <c r="QAT2" s="1311"/>
      <c r="QAU2" s="1311"/>
      <c r="QAV2" s="1311"/>
      <c r="QAW2" s="1311"/>
      <c r="QAX2" s="1311"/>
      <c r="QAY2" s="1311"/>
      <c r="QAZ2" s="1311"/>
      <c r="QBA2" s="1311"/>
      <c r="QBB2" s="1311"/>
      <c r="QBC2" s="1311"/>
      <c r="QBD2" s="1311"/>
      <c r="QBE2" s="1311"/>
      <c r="QBF2" s="1311"/>
      <c r="QBG2" s="1311"/>
      <c r="QBH2" s="1311"/>
      <c r="QBI2" s="1311"/>
      <c r="QBJ2" s="1311"/>
      <c r="QBK2" s="1311"/>
      <c r="QBL2" s="1311"/>
      <c r="QBM2" s="1311"/>
      <c r="QBN2" s="1311"/>
      <c r="QBO2" s="1311"/>
      <c r="QBP2" s="1311"/>
      <c r="QBQ2" s="1311"/>
      <c r="QBR2" s="1311"/>
      <c r="QBS2" s="1311"/>
      <c r="QBT2" s="1311"/>
      <c r="QBU2" s="1311"/>
      <c r="QBV2" s="1311"/>
      <c r="QBW2" s="1311"/>
      <c r="QBX2" s="1311"/>
      <c r="QBY2" s="1311"/>
      <c r="QBZ2" s="1311"/>
      <c r="QCA2" s="1311"/>
      <c r="QCB2" s="1311"/>
      <c r="QCC2" s="1311"/>
      <c r="QCD2" s="1311"/>
      <c r="QCE2" s="1311"/>
      <c r="QCF2" s="1311"/>
      <c r="QCG2" s="1311"/>
      <c r="QCH2" s="1311"/>
      <c r="QCI2" s="1311"/>
      <c r="QCJ2" s="1311"/>
      <c r="QCK2" s="1311"/>
      <c r="QCL2" s="1311"/>
      <c r="QCM2" s="1311"/>
      <c r="QCN2" s="1311"/>
      <c r="QCO2" s="1311"/>
      <c r="QCP2" s="1311"/>
      <c r="QCQ2" s="1311"/>
      <c r="QCR2" s="1311"/>
      <c r="QCS2" s="1311"/>
      <c r="QCT2" s="1311"/>
      <c r="QCU2" s="1311"/>
      <c r="QCV2" s="1311"/>
      <c r="QCW2" s="1311"/>
      <c r="QCX2" s="1311"/>
      <c r="QCY2" s="1311"/>
      <c r="QCZ2" s="1311"/>
      <c r="QDA2" s="1311"/>
      <c r="QDB2" s="1311"/>
      <c r="QDC2" s="1311"/>
      <c r="QDD2" s="1311"/>
      <c r="QDE2" s="1311"/>
      <c r="QDF2" s="1311"/>
      <c r="QDG2" s="1311"/>
      <c r="QDH2" s="1311"/>
      <c r="QDI2" s="1311"/>
      <c r="QDJ2" s="1311"/>
      <c r="QDK2" s="1311"/>
      <c r="QDL2" s="1311"/>
      <c r="QDM2" s="1311"/>
      <c r="QDN2" s="1311"/>
      <c r="QDO2" s="1311"/>
      <c r="QDP2" s="1311"/>
      <c r="QDQ2" s="1311"/>
      <c r="QDR2" s="1311"/>
      <c r="QDS2" s="1311"/>
      <c r="QDT2" s="1311"/>
      <c r="QDU2" s="1311"/>
      <c r="QDV2" s="1311"/>
      <c r="QDW2" s="1311"/>
      <c r="QDX2" s="1311"/>
      <c r="QDY2" s="1311"/>
      <c r="QDZ2" s="1311"/>
      <c r="QEA2" s="1311"/>
      <c r="QEB2" s="1311"/>
      <c r="QEC2" s="1311"/>
      <c r="QED2" s="1311"/>
      <c r="QEE2" s="1311"/>
      <c r="QEF2" s="1311"/>
      <c r="QEG2" s="1311"/>
      <c r="QEH2" s="1311"/>
      <c r="QEI2" s="1311"/>
      <c r="QEJ2" s="1311"/>
      <c r="QEK2" s="1311"/>
      <c r="QEL2" s="1311"/>
      <c r="QEM2" s="1311"/>
      <c r="QEN2" s="1311"/>
      <c r="QEO2" s="1311"/>
      <c r="QEP2" s="1311"/>
      <c r="QEQ2" s="1311"/>
      <c r="QER2" s="1311"/>
      <c r="QES2" s="1311"/>
      <c r="QET2" s="1311"/>
      <c r="QEU2" s="1311"/>
      <c r="QEV2" s="1311"/>
      <c r="QEW2" s="1311"/>
      <c r="QEX2" s="1311"/>
      <c r="QEY2" s="1311"/>
      <c r="QEZ2" s="1311"/>
      <c r="QFA2" s="1311"/>
      <c r="QFB2" s="1311"/>
      <c r="QFC2" s="1311"/>
      <c r="QFD2" s="1311"/>
      <c r="QFE2" s="1311"/>
      <c r="QFF2" s="1311"/>
      <c r="QFG2" s="1311"/>
      <c r="QFH2" s="1311"/>
      <c r="QFI2" s="1311"/>
      <c r="QFJ2" s="1311"/>
      <c r="QFK2" s="1311"/>
      <c r="QFL2" s="1311"/>
      <c r="QFM2" s="1311"/>
      <c r="QFN2" s="1311"/>
      <c r="QFO2" s="1311"/>
      <c r="QFP2" s="1311"/>
      <c r="QFQ2" s="1311"/>
      <c r="QFR2" s="1311"/>
      <c r="QFS2" s="1311"/>
      <c r="QFT2" s="1311"/>
      <c r="QFU2" s="1311"/>
      <c r="QFV2" s="1311"/>
      <c r="QFW2" s="1311"/>
      <c r="QFX2" s="1311"/>
      <c r="QFY2" s="1311"/>
      <c r="QFZ2" s="1311"/>
      <c r="QGA2" s="1311"/>
      <c r="QGB2" s="1311"/>
      <c r="QGC2" s="1311"/>
      <c r="QGD2" s="1311"/>
      <c r="QGE2" s="1311"/>
      <c r="QGF2" s="1311"/>
      <c r="QGG2" s="1311"/>
      <c r="QGH2" s="1311"/>
      <c r="QGI2" s="1311"/>
      <c r="QGJ2" s="1311"/>
      <c r="QGK2" s="1311"/>
      <c r="QGL2" s="1311"/>
      <c r="QGM2" s="1311"/>
      <c r="QGN2" s="1311"/>
      <c r="QGO2" s="1311"/>
      <c r="QGP2" s="1311"/>
      <c r="QGQ2" s="1311"/>
      <c r="QGR2" s="1311"/>
      <c r="QGS2" s="1311"/>
      <c r="QGT2" s="1311"/>
      <c r="QGU2" s="1311"/>
      <c r="QGV2" s="1311"/>
      <c r="QGW2" s="1311"/>
      <c r="QGX2" s="1311"/>
      <c r="QGY2" s="1311"/>
      <c r="QGZ2" s="1311"/>
      <c r="QHA2" s="1311"/>
      <c r="QHB2" s="1311"/>
      <c r="QHC2" s="1311"/>
      <c r="QHD2" s="1311"/>
      <c r="QHE2" s="1311"/>
      <c r="QHF2" s="1311"/>
      <c r="QHG2" s="1311"/>
      <c r="QHH2" s="1311"/>
      <c r="QHI2" s="1311"/>
      <c r="QHJ2" s="1311"/>
      <c r="QHK2" s="1311"/>
      <c r="QHL2" s="1311"/>
      <c r="QHM2" s="1311"/>
      <c r="QHN2" s="1311"/>
      <c r="QHO2" s="1311"/>
      <c r="QHP2" s="1311"/>
      <c r="QHQ2" s="1311"/>
      <c r="QHR2" s="1311"/>
      <c r="QHS2" s="1311"/>
      <c r="QHT2" s="1311"/>
      <c r="QHU2" s="1311"/>
      <c r="QHV2" s="1311"/>
      <c r="QHW2" s="1311"/>
      <c r="QHX2" s="1311"/>
      <c r="QHY2" s="1311"/>
      <c r="QHZ2" s="1311"/>
      <c r="QIA2" s="1311"/>
      <c r="QIB2" s="1311"/>
      <c r="QIC2" s="1311"/>
      <c r="QID2" s="1311"/>
      <c r="QIE2" s="1311"/>
      <c r="QIF2" s="1311"/>
      <c r="QIG2" s="1311"/>
      <c r="QIH2" s="1311"/>
      <c r="QII2" s="1311"/>
      <c r="QIJ2" s="1311"/>
      <c r="QIK2" s="1311"/>
      <c r="QIL2" s="1311"/>
      <c r="QIM2" s="1311"/>
      <c r="QIN2" s="1311"/>
      <c r="QIO2" s="1311"/>
      <c r="QIP2" s="1311"/>
      <c r="QIQ2" s="1311"/>
      <c r="QIR2" s="1311"/>
      <c r="QIS2" s="1311"/>
      <c r="QIT2" s="1311"/>
      <c r="QIU2" s="1311"/>
      <c r="QIV2" s="1311"/>
      <c r="QIW2" s="1311"/>
      <c r="QIX2" s="1311"/>
      <c r="QIY2" s="1311"/>
      <c r="QIZ2" s="1311"/>
      <c r="QJA2" s="1311"/>
      <c r="QJB2" s="1311"/>
      <c r="QJC2" s="1311"/>
      <c r="QJD2" s="1311"/>
      <c r="QJE2" s="1311"/>
      <c r="QJF2" s="1311"/>
      <c r="QJG2" s="1311"/>
      <c r="QJH2" s="1311"/>
      <c r="QJI2" s="1311"/>
      <c r="QJJ2" s="1311"/>
      <c r="QJK2" s="1311"/>
      <c r="QJL2" s="1311"/>
      <c r="QJM2" s="1311"/>
      <c r="QJN2" s="1311"/>
      <c r="QJO2" s="1311"/>
      <c r="QJP2" s="1311"/>
      <c r="QJQ2" s="1311"/>
      <c r="QJR2" s="1311"/>
      <c r="QJS2" s="1311"/>
      <c r="QJT2" s="1311"/>
      <c r="QJU2" s="1311"/>
      <c r="QJV2" s="1311"/>
      <c r="QJW2" s="1311"/>
      <c r="QJX2" s="1311"/>
      <c r="QJY2" s="1311"/>
      <c r="QJZ2" s="1311"/>
      <c r="QKA2" s="1311"/>
      <c r="QKB2" s="1311"/>
      <c r="QKC2" s="1311"/>
      <c r="QKD2" s="1311"/>
      <c r="QKE2" s="1311"/>
      <c r="QKF2" s="1311"/>
      <c r="QKG2" s="1311"/>
      <c r="QKH2" s="1311"/>
      <c r="QKI2" s="1311"/>
      <c r="QKJ2" s="1311"/>
      <c r="QKK2" s="1311"/>
      <c r="QKL2" s="1311"/>
      <c r="QKM2" s="1311"/>
      <c r="QKN2" s="1311"/>
      <c r="QKO2" s="1311"/>
      <c r="QKP2" s="1311"/>
      <c r="QKQ2" s="1311"/>
      <c r="QKR2" s="1311"/>
      <c r="QKS2" s="1311"/>
      <c r="QKT2" s="1311"/>
      <c r="QKU2" s="1311"/>
      <c r="QKV2" s="1311"/>
      <c r="QKW2" s="1311"/>
      <c r="QKX2" s="1311"/>
      <c r="QKY2" s="1311"/>
      <c r="QKZ2" s="1311"/>
      <c r="QLA2" s="1311"/>
      <c r="QLB2" s="1311"/>
      <c r="QLC2" s="1311"/>
      <c r="QLD2" s="1311"/>
      <c r="QLE2" s="1311"/>
      <c r="QLF2" s="1311"/>
      <c r="QLG2" s="1311"/>
      <c r="QLH2" s="1311"/>
      <c r="QLI2" s="1311"/>
      <c r="QLJ2" s="1311"/>
      <c r="QLK2" s="1311"/>
      <c r="QLL2" s="1311"/>
      <c r="QLM2" s="1311"/>
      <c r="QLN2" s="1311"/>
      <c r="QLO2" s="1311"/>
      <c r="QLP2" s="1311"/>
      <c r="QLQ2" s="1311"/>
      <c r="QLR2" s="1311"/>
      <c r="QLS2" s="1311"/>
      <c r="QLT2" s="1311"/>
      <c r="QLU2" s="1311"/>
      <c r="QLV2" s="1311"/>
      <c r="QLW2" s="1311"/>
      <c r="QLX2" s="1311"/>
      <c r="QLY2" s="1311"/>
      <c r="QLZ2" s="1311"/>
      <c r="QMA2" s="1311"/>
      <c r="QMB2" s="1311"/>
      <c r="QMC2" s="1311"/>
      <c r="QMD2" s="1311"/>
      <c r="QME2" s="1311"/>
      <c r="QMF2" s="1311"/>
      <c r="QMG2" s="1311"/>
      <c r="QMH2" s="1311"/>
      <c r="QMI2" s="1311"/>
      <c r="QMJ2" s="1311"/>
      <c r="QMK2" s="1311"/>
      <c r="QML2" s="1311"/>
      <c r="QMM2" s="1311"/>
      <c r="QMN2" s="1311"/>
      <c r="QMO2" s="1311"/>
      <c r="QMP2" s="1311"/>
      <c r="QMQ2" s="1311"/>
      <c r="QMR2" s="1311"/>
      <c r="QMS2" s="1311"/>
      <c r="QMT2" s="1311"/>
      <c r="QMU2" s="1311"/>
      <c r="QMV2" s="1311"/>
      <c r="QMW2" s="1311"/>
      <c r="QMX2" s="1311"/>
      <c r="QMY2" s="1311"/>
      <c r="QMZ2" s="1311"/>
      <c r="QNA2" s="1311"/>
      <c r="QNB2" s="1311"/>
      <c r="QNC2" s="1311"/>
      <c r="QND2" s="1311"/>
      <c r="QNE2" s="1311"/>
      <c r="QNF2" s="1311"/>
      <c r="QNG2" s="1311"/>
      <c r="QNH2" s="1311"/>
      <c r="QNI2" s="1311"/>
      <c r="QNJ2" s="1311"/>
      <c r="QNK2" s="1311"/>
      <c r="QNL2" s="1311"/>
      <c r="QNM2" s="1311"/>
      <c r="QNN2" s="1311"/>
      <c r="QNO2" s="1311"/>
      <c r="QNP2" s="1311"/>
      <c r="QNQ2" s="1311"/>
      <c r="QNR2" s="1311"/>
      <c r="QNS2" s="1311"/>
      <c r="QNT2" s="1311"/>
      <c r="QNU2" s="1311"/>
      <c r="QNV2" s="1311"/>
      <c r="QNW2" s="1311"/>
      <c r="QNX2" s="1311"/>
      <c r="QNY2" s="1311"/>
      <c r="QNZ2" s="1311"/>
      <c r="QOA2" s="1311"/>
      <c r="QOB2" s="1311"/>
      <c r="QOC2" s="1311"/>
      <c r="QOD2" s="1311"/>
      <c r="QOE2" s="1311"/>
      <c r="QOF2" s="1311"/>
      <c r="QOG2" s="1311"/>
      <c r="QOH2" s="1311"/>
      <c r="QOI2" s="1311"/>
      <c r="QOJ2" s="1311"/>
      <c r="QOK2" s="1311"/>
      <c r="QOL2" s="1311"/>
      <c r="QOM2" s="1311"/>
      <c r="QON2" s="1311"/>
      <c r="QOO2" s="1311"/>
      <c r="QOP2" s="1311"/>
      <c r="QOQ2" s="1311"/>
      <c r="QOR2" s="1311"/>
      <c r="QOS2" s="1311"/>
      <c r="QOT2" s="1311"/>
      <c r="QOU2" s="1311"/>
      <c r="QOV2" s="1311"/>
      <c r="QOW2" s="1311"/>
      <c r="QOX2" s="1311"/>
      <c r="QOY2" s="1311"/>
      <c r="QOZ2" s="1311"/>
      <c r="QPA2" s="1311"/>
      <c r="QPB2" s="1311"/>
      <c r="QPC2" s="1311"/>
      <c r="QPD2" s="1311"/>
      <c r="QPE2" s="1311"/>
      <c r="QPF2" s="1311"/>
      <c r="QPG2" s="1311"/>
      <c r="QPH2" s="1311"/>
      <c r="QPI2" s="1311"/>
      <c r="QPJ2" s="1311"/>
      <c r="QPK2" s="1311"/>
      <c r="QPL2" s="1311"/>
      <c r="QPM2" s="1311"/>
      <c r="QPN2" s="1311"/>
      <c r="QPO2" s="1311"/>
      <c r="QPP2" s="1311"/>
      <c r="QPQ2" s="1311"/>
      <c r="QPR2" s="1311"/>
      <c r="QPS2" s="1311"/>
      <c r="QPT2" s="1311"/>
      <c r="QPU2" s="1311"/>
      <c r="QPV2" s="1311"/>
      <c r="QPW2" s="1311"/>
      <c r="QPX2" s="1311"/>
      <c r="QPY2" s="1311"/>
      <c r="QPZ2" s="1311"/>
      <c r="QQA2" s="1311"/>
      <c r="QQB2" s="1311"/>
      <c r="QQC2" s="1311"/>
      <c r="QQD2" s="1311"/>
      <c r="QQE2" s="1311"/>
      <c r="QQF2" s="1311"/>
      <c r="QQG2" s="1311"/>
      <c r="QQH2" s="1311"/>
      <c r="QQI2" s="1311"/>
      <c r="QQJ2" s="1311"/>
      <c r="QQK2" s="1311"/>
      <c r="QQL2" s="1311"/>
      <c r="QQM2" s="1311"/>
      <c r="QQN2" s="1311"/>
      <c r="QQO2" s="1311"/>
      <c r="QQP2" s="1311"/>
      <c r="QQQ2" s="1311"/>
      <c r="QQR2" s="1311"/>
      <c r="QQS2" s="1311"/>
      <c r="QQT2" s="1311"/>
      <c r="QQU2" s="1311"/>
      <c r="QQV2" s="1311"/>
      <c r="QQW2" s="1311"/>
      <c r="QQX2" s="1311"/>
      <c r="QQY2" s="1311"/>
      <c r="QQZ2" s="1311"/>
      <c r="QRA2" s="1311"/>
      <c r="QRB2" s="1311"/>
      <c r="QRC2" s="1311"/>
      <c r="QRD2" s="1311"/>
      <c r="QRE2" s="1311"/>
      <c r="QRF2" s="1311"/>
      <c r="QRG2" s="1311"/>
      <c r="QRH2" s="1311"/>
      <c r="QRI2" s="1311"/>
      <c r="QRJ2" s="1311"/>
      <c r="QRK2" s="1311"/>
      <c r="QRL2" s="1311"/>
      <c r="QRM2" s="1311"/>
      <c r="QRN2" s="1311"/>
      <c r="QRO2" s="1311"/>
      <c r="QRP2" s="1311"/>
      <c r="QRQ2" s="1311"/>
      <c r="QRR2" s="1311"/>
      <c r="QRS2" s="1311"/>
      <c r="QRT2" s="1311"/>
      <c r="QRU2" s="1311"/>
      <c r="QRV2" s="1311"/>
      <c r="QRW2" s="1311"/>
      <c r="QRX2" s="1311"/>
      <c r="QRY2" s="1311"/>
      <c r="QRZ2" s="1311"/>
      <c r="QSA2" s="1311"/>
      <c r="QSB2" s="1311"/>
      <c r="QSC2" s="1311"/>
      <c r="QSD2" s="1311"/>
      <c r="QSE2" s="1311"/>
      <c r="QSF2" s="1311"/>
      <c r="QSG2" s="1311"/>
      <c r="QSH2" s="1311"/>
      <c r="QSI2" s="1311"/>
      <c r="QSJ2" s="1311"/>
      <c r="QSK2" s="1311"/>
      <c r="QSL2" s="1311"/>
      <c r="QSM2" s="1311"/>
      <c r="QSN2" s="1311"/>
      <c r="QSO2" s="1311"/>
      <c r="QSP2" s="1311"/>
      <c r="QSQ2" s="1311"/>
      <c r="QSR2" s="1311"/>
      <c r="QSS2" s="1311"/>
      <c r="QST2" s="1311"/>
      <c r="QSU2" s="1311"/>
      <c r="QSV2" s="1311"/>
      <c r="QSW2" s="1311"/>
      <c r="QSX2" s="1311"/>
      <c r="QSY2" s="1311"/>
      <c r="QSZ2" s="1311"/>
      <c r="QTA2" s="1311"/>
      <c r="QTB2" s="1311"/>
      <c r="QTC2" s="1311"/>
      <c r="QTD2" s="1311"/>
      <c r="QTE2" s="1311"/>
      <c r="QTF2" s="1311"/>
      <c r="QTG2" s="1311"/>
      <c r="QTH2" s="1311"/>
      <c r="QTI2" s="1311"/>
      <c r="QTJ2" s="1311"/>
      <c r="QTK2" s="1311"/>
      <c r="QTL2" s="1311"/>
      <c r="QTM2" s="1311"/>
      <c r="QTN2" s="1311"/>
      <c r="QTO2" s="1311"/>
      <c r="QTP2" s="1311"/>
      <c r="QTQ2" s="1311"/>
      <c r="QTR2" s="1311"/>
      <c r="QTS2" s="1311"/>
      <c r="QTT2" s="1311"/>
      <c r="QTU2" s="1311"/>
      <c r="QTV2" s="1311"/>
      <c r="QTW2" s="1311"/>
      <c r="QTX2" s="1311"/>
      <c r="QTY2" s="1311"/>
      <c r="QTZ2" s="1311"/>
      <c r="QUA2" s="1311"/>
      <c r="QUB2" s="1311"/>
      <c r="QUC2" s="1311"/>
      <c r="QUD2" s="1311"/>
      <c r="QUE2" s="1311"/>
      <c r="QUF2" s="1311"/>
      <c r="QUG2" s="1311"/>
      <c r="QUH2" s="1311"/>
      <c r="QUI2" s="1311"/>
      <c r="QUJ2" s="1311"/>
      <c r="QUK2" s="1311"/>
      <c r="QUL2" s="1311"/>
      <c r="QUM2" s="1311"/>
      <c r="QUN2" s="1311"/>
      <c r="QUO2" s="1311"/>
      <c r="QUP2" s="1311"/>
      <c r="QUQ2" s="1311"/>
      <c r="QUR2" s="1311"/>
      <c r="QUS2" s="1311"/>
      <c r="QUT2" s="1311"/>
      <c r="QUU2" s="1311"/>
      <c r="QUV2" s="1311"/>
      <c r="QUW2" s="1311"/>
      <c r="QUX2" s="1311"/>
      <c r="QUY2" s="1311"/>
      <c r="QUZ2" s="1311"/>
      <c r="QVA2" s="1311"/>
      <c r="QVB2" s="1311"/>
      <c r="QVC2" s="1311"/>
      <c r="QVD2" s="1311"/>
      <c r="QVE2" s="1311"/>
      <c r="QVF2" s="1311"/>
      <c r="QVG2" s="1311"/>
      <c r="QVH2" s="1311"/>
      <c r="QVI2" s="1311"/>
      <c r="QVJ2" s="1311"/>
      <c r="QVK2" s="1311"/>
      <c r="QVL2" s="1311"/>
      <c r="QVM2" s="1311"/>
      <c r="QVN2" s="1311"/>
      <c r="QVO2" s="1311"/>
      <c r="QVP2" s="1311"/>
      <c r="QVQ2" s="1311"/>
      <c r="QVR2" s="1311"/>
      <c r="QVS2" s="1311"/>
      <c r="QVT2" s="1311"/>
      <c r="QVU2" s="1311"/>
      <c r="QVV2" s="1311"/>
      <c r="QVW2" s="1311"/>
      <c r="QVX2" s="1311"/>
      <c r="QVY2" s="1311"/>
      <c r="QVZ2" s="1311"/>
      <c r="QWA2" s="1311"/>
      <c r="QWB2" s="1311"/>
      <c r="QWC2" s="1311"/>
      <c r="QWD2" s="1311"/>
      <c r="QWE2" s="1311"/>
      <c r="QWF2" s="1311"/>
      <c r="QWG2" s="1311"/>
      <c r="QWH2" s="1311"/>
      <c r="QWI2" s="1311"/>
      <c r="QWJ2" s="1311"/>
      <c r="QWK2" s="1311"/>
      <c r="QWL2" s="1311"/>
      <c r="QWM2" s="1311"/>
      <c r="QWN2" s="1311"/>
      <c r="QWO2" s="1311"/>
      <c r="QWP2" s="1311"/>
      <c r="QWQ2" s="1311"/>
      <c r="QWR2" s="1311"/>
      <c r="QWS2" s="1311"/>
      <c r="QWT2" s="1311"/>
      <c r="QWU2" s="1311"/>
      <c r="QWV2" s="1311"/>
      <c r="QWW2" s="1311"/>
      <c r="QWX2" s="1311"/>
      <c r="QWY2" s="1311"/>
      <c r="QWZ2" s="1311"/>
      <c r="QXA2" s="1311"/>
      <c r="QXB2" s="1311"/>
      <c r="QXC2" s="1311"/>
      <c r="QXD2" s="1311"/>
      <c r="QXE2" s="1311"/>
      <c r="QXF2" s="1311"/>
      <c r="QXG2" s="1311"/>
      <c r="QXH2" s="1311"/>
      <c r="QXI2" s="1311"/>
      <c r="QXJ2" s="1311"/>
      <c r="QXK2" s="1311"/>
      <c r="QXL2" s="1311"/>
      <c r="QXM2" s="1311"/>
      <c r="QXN2" s="1311"/>
      <c r="QXO2" s="1311"/>
      <c r="QXP2" s="1311"/>
      <c r="QXQ2" s="1311"/>
      <c r="QXR2" s="1311"/>
      <c r="QXS2" s="1311"/>
      <c r="QXT2" s="1311"/>
      <c r="QXU2" s="1311"/>
      <c r="QXV2" s="1311"/>
      <c r="QXW2" s="1311"/>
      <c r="QXX2" s="1311"/>
      <c r="QXY2" s="1311"/>
      <c r="QXZ2" s="1311"/>
      <c r="QYA2" s="1311"/>
      <c r="QYB2" s="1311"/>
      <c r="QYC2" s="1311"/>
      <c r="QYD2" s="1311"/>
      <c r="QYE2" s="1311"/>
      <c r="QYF2" s="1311"/>
      <c r="QYG2" s="1311"/>
      <c r="QYH2" s="1311"/>
      <c r="QYI2" s="1311"/>
      <c r="QYJ2" s="1311"/>
      <c r="QYK2" s="1311"/>
      <c r="QYL2" s="1311"/>
      <c r="QYM2" s="1311"/>
      <c r="QYN2" s="1311"/>
      <c r="QYO2" s="1311"/>
      <c r="QYP2" s="1311"/>
      <c r="QYQ2" s="1311"/>
      <c r="QYR2" s="1311"/>
      <c r="QYS2" s="1311"/>
      <c r="QYT2" s="1311"/>
      <c r="QYU2" s="1311"/>
      <c r="QYV2" s="1311"/>
      <c r="QYW2" s="1311"/>
      <c r="QYX2" s="1311"/>
      <c r="QYY2" s="1311"/>
      <c r="QYZ2" s="1311"/>
      <c r="QZA2" s="1311"/>
      <c r="QZB2" s="1311"/>
      <c r="QZC2" s="1311"/>
      <c r="QZD2" s="1311"/>
      <c r="QZE2" s="1311"/>
      <c r="QZF2" s="1311"/>
      <c r="QZG2" s="1311"/>
      <c r="QZH2" s="1311"/>
      <c r="QZI2" s="1311"/>
      <c r="QZJ2" s="1311"/>
      <c r="QZK2" s="1311"/>
      <c r="QZL2" s="1311"/>
      <c r="QZM2" s="1311"/>
      <c r="QZN2" s="1311"/>
      <c r="QZO2" s="1311"/>
      <c r="QZP2" s="1311"/>
      <c r="QZQ2" s="1311"/>
      <c r="QZR2" s="1311"/>
      <c r="QZS2" s="1311"/>
      <c r="QZT2" s="1311"/>
      <c r="QZU2" s="1311"/>
      <c r="QZV2" s="1311"/>
      <c r="QZW2" s="1311"/>
      <c r="QZX2" s="1311"/>
      <c r="QZY2" s="1311"/>
      <c r="QZZ2" s="1311"/>
      <c r="RAA2" s="1311"/>
      <c r="RAB2" s="1311"/>
      <c r="RAC2" s="1311"/>
      <c r="RAD2" s="1311"/>
      <c r="RAE2" s="1311"/>
      <c r="RAF2" s="1311"/>
      <c r="RAG2" s="1311"/>
      <c r="RAH2" s="1311"/>
      <c r="RAI2" s="1311"/>
      <c r="RAJ2" s="1311"/>
      <c r="RAK2" s="1311"/>
      <c r="RAL2" s="1311"/>
      <c r="RAM2" s="1311"/>
      <c r="RAN2" s="1311"/>
      <c r="RAO2" s="1311"/>
      <c r="RAP2" s="1311"/>
      <c r="RAQ2" s="1311"/>
      <c r="RAR2" s="1311"/>
      <c r="RAS2" s="1311"/>
      <c r="RAT2" s="1311"/>
      <c r="RAU2" s="1311"/>
      <c r="RAV2" s="1311"/>
      <c r="RAW2" s="1311"/>
      <c r="RAX2" s="1311"/>
      <c r="RAY2" s="1311"/>
      <c r="RAZ2" s="1311"/>
      <c r="RBA2" s="1311"/>
      <c r="RBB2" s="1311"/>
      <c r="RBC2" s="1311"/>
      <c r="RBD2" s="1311"/>
      <c r="RBE2" s="1311"/>
      <c r="RBF2" s="1311"/>
      <c r="RBG2" s="1311"/>
      <c r="RBH2" s="1311"/>
      <c r="RBI2" s="1311"/>
      <c r="RBJ2" s="1311"/>
      <c r="RBK2" s="1311"/>
      <c r="RBL2" s="1311"/>
      <c r="RBM2" s="1311"/>
      <c r="RBN2" s="1311"/>
      <c r="RBO2" s="1311"/>
      <c r="RBP2" s="1311"/>
      <c r="RBQ2" s="1311"/>
      <c r="RBR2" s="1311"/>
      <c r="RBS2" s="1311"/>
      <c r="RBT2" s="1311"/>
      <c r="RBU2" s="1311"/>
      <c r="RBV2" s="1311"/>
      <c r="RBW2" s="1311"/>
      <c r="RBX2" s="1311"/>
      <c r="RBY2" s="1311"/>
      <c r="RBZ2" s="1311"/>
      <c r="RCA2" s="1311"/>
      <c r="RCB2" s="1311"/>
      <c r="RCC2" s="1311"/>
      <c r="RCD2" s="1311"/>
      <c r="RCE2" s="1311"/>
      <c r="RCF2" s="1311"/>
      <c r="RCG2" s="1311"/>
      <c r="RCH2" s="1311"/>
      <c r="RCI2" s="1311"/>
      <c r="RCJ2" s="1311"/>
      <c r="RCK2" s="1311"/>
      <c r="RCL2" s="1311"/>
      <c r="RCM2" s="1311"/>
      <c r="RCN2" s="1311"/>
      <c r="RCO2" s="1311"/>
      <c r="RCP2" s="1311"/>
      <c r="RCQ2" s="1311"/>
      <c r="RCR2" s="1311"/>
      <c r="RCS2" s="1311"/>
      <c r="RCT2" s="1311"/>
      <c r="RCU2" s="1311"/>
      <c r="RCV2" s="1311"/>
      <c r="RCW2" s="1311"/>
      <c r="RCX2" s="1311"/>
      <c r="RCY2" s="1311"/>
      <c r="RCZ2" s="1311"/>
      <c r="RDA2" s="1311"/>
      <c r="RDB2" s="1311"/>
      <c r="RDC2" s="1311"/>
      <c r="RDD2" s="1311"/>
      <c r="RDE2" s="1311"/>
      <c r="RDF2" s="1311"/>
      <c r="RDG2" s="1311"/>
      <c r="RDH2" s="1311"/>
      <c r="RDI2" s="1311"/>
      <c r="RDJ2" s="1311"/>
      <c r="RDK2" s="1311"/>
      <c r="RDL2" s="1311"/>
      <c r="RDM2" s="1311"/>
      <c r="RDN2" s="1311"/>
      <c r="RDO2" s="1311"/>
      <c r="RDP2" s="1311"/>
      <c r="RDQ2" s="1311"/>
      <c r="RDR2" s="1311"/>
      <c r="RDS2" s="1311"/>
      <c r="RDT2" s="1311"/>
      <c r="RDU2" s="1311"/>
      <c r="RDV2" s="1311"/>
      <c r="RDW2" s="1311"/>
      <c r="RDX2" s="1311"/>
      <c r="RDY2" s="1311"/>
      <c r="RDZ2" s="1311"/>
      <c r="REA2" s="1311"/>
      <c r="REB2" s="1311"/>
      <c r="REC2" s="1311"/>
      <c r="RED2" s="1311"/>
      <c r="REE2" s="1311"/>
      <c r="REF2" s="1311"/>
      <c r="REG2" s="1311"/>
      <c r="REH2" s="1311"/>
      <c r="REI2" s="1311"/>
      <c r="REJ2" s="1311"/>
      <c r="REK2" s="1311"/>
      <c r="REL2" s="1311"/>
      <c r="REM2" s="1311"/>
      <c r="REN2" s="1311"/>
      <c r="REO2" s="1311"/>
      <c r="REP2" s="1311"/>
      <c r="REQ2" s="1311"/>
      <c r="RER2" s="1311"/>
      <c r="RES2" s="1311"/>
      <c r="RET2" s="1311"/>
      <c r="REU2" s="1311"/>
      <c r="REV2" s="1311"/>
      <c r="REW2" s="1311"/>
      <c r="REX2" s="1311"/>
      <c r="REY2" s="1311"/>
      <c r="REZ2" s="1311"/>
      <c r="RFA2" s="1311"/>
      <c r="RFB2" s="1311"/>
      <c r="RFC2" s="1311"/>
      <c r="RFD2" s="1311"/>
      <c r="RFE2" s="1311"/>
      <c r="RFF2" s="1311"/>
      <c r="RFG2" s="1311"/>
      <c r="RFH2" s="1311"/>
      <c r="RFI2" s="1311"/>
      <c r="RFJ2" s="1311"/>
      <c r="RFK2" s="1311"/>
      <c r="RFL2" s="1311"/>
      <c r="RFM2" s="1311"/>
      <c r="RFN2" s="1311"/>
      <c r="RFO2" s="1311"/>
      <c r="RFP2" s="1311"/>
      <c r="RFQ2" s="1311"/>
      <c r="RFR2" s="1311"/>
      <c r="RFS2" s="1311"/>
      <c r="RFT2" s="1311"/>
      <c r="RFU2" s="1311"/>
      <c r="RFV2" s="1311"/>
      <c r="RFW2" s="1311"/>
      <c r="RFX2" s="1311"/>
      <c r="RFY2" s="1311"/>
      <c r="RFZ2" s="1311"/>
      <c r="RGA2" s="1311"/>
      <c r="RGB2" s="1311"/>
      <c r="RGC2" s="1311"/>
      <c r="RGD2" s="1311"/>
      <c r="RGE2" s="1311"/>
      <c r="RGF2" s="1311"/>
      <c r="RGG2" s="1311"/>
      <c r="RGH2" s="1311"/>
      <c r="RGI2" s="1311"/>
      <c r="RGJ2" s="1311"/>
      <c r="RGK2" s="1311"/>
      <c r="RGL2" s="1311"/>
      <c r="RGM2" s="1311"/>
      <c r="RGN2" s="1311"/>
      <c r="RGO2" s="1311"/>
      <c r="RGP2" s="1311"/>
      <c r="RGQ2" s="1311"/>
      <c r="RGR2" s="1311"/>
      <c r="RGS2" s="1311"/>
      <c r="RGT2" s="1311"/>
      <c r="RGU2" s="1311"/>
      <c r="RGV2" s="1311"/>
      <c r="RGW2" s="1311"/>
      <c r="RGX2" s="1311"/>
      <c r="RGY2" s="1311"/>
      <c r="RGZ2" s="1311"/>
      <c r="RHA2" s="1311"/>
      <c r="RHB2" s="1311"/>
      <c r="RHC2" s="1311"/>
      <c r="RHD2" s="1311"/>
      <c r="RHE2" s="1311"/>
      <c r="RHF2" s="1311"/>
      <c r="RHG2" s="1311"/>
      <c r="RHH2" s="1311"/>
      <c r="RHI2" s="1311"/>
      <c r="RHJ2" s="1311"/>
      <c r="RHK2" s="1311"/>
      <c r="RHL2" s="1311"/>
      <c r="RHM2" s="1311"/>
      <c r="RHN2" s="1311"/>
      <c r="RHO2" s="1311"/>
      <c r="RHP2" s="1311"/>
      <c r="RHQ2" s="1311"/>
      <c r="RHR2" s="1311"/>
      <c r="RHS2" s="1311"/>
      <c r="RHT2" s="1311"/>
      <c r="RHU2" s="1311"/>
      <c r="RHV2" s="1311"/>
      <c r="RHW2" s="1311"/>
      <c r="RHX2" s="1311"/>
      <c r="RHY2" s="1311"/>
      <c r="RHZ2" s="1311"/>
      <c r="RIA2" s="1311"/>
      <c r="RIB2" s="1311"/>
      <c r="RIC2" s="1311"/>
      <c r="RID2" s="1311"/>
      <c r="RIE2" s="1311"/>
      <c r="RIF2" s="1311"/>
      <c r="RIG2" s="1311"/>
      <c r="RIH2" s="1311"/>
      <c r="RII2" s="1311"/>
      <c r="RIJ2" s="1311"/>
      <c r="RIK2" s="1311"/>
      <c r="RIL2" s="1311"/>
      <c r="RIM2" s="1311"/>
      <c r="RIN2" s="1311"/>
      <c r="RIO2" s="1311"/>
      <c r="RIP2" s="1311"/>
      <c r="RIQ2" s="1311"/>
      <c r="RIR2" s="1311"/>
      <c r="RIS2" s="1311"/>
      <c r="RIT2" s="1311"/>
      <c r="RIU2" s="1311"/>
      <c r="RIV2" s="1311"/>
      <c r="RIW2" s="1311"/>
      <c r="RIX2" s="1311"/>
      <c r="RIY2" s="1311"/>
      <c r="RIZ2" s="1311"/>
      <c r="RJA2" s="1311"/>
      <c r="RJB2" s="1311"/>
      <c r="RJC2" s="1311"/>
      <c r="RJD2" s="1311"/>
      <c r="RJE2" s="1311"/>
      <c r="RJF2" s="1311"/>
      <c r="RJG2" s="1311"/>
      <c r="RJH2" s="1311"/>
      <c r="RJI2" s="1311"/>
      <c r="RJJ2" s="1311"/>
      <c r="RJK2" s="1311"/>
      <c r="RJL2" s="1311"/>
      <c r="RJM2" s="1311"/>
      <c r="RJN2" s="1311"/>
      <c r="RJO2" s="1311"/>
      <c r="RJP2" s="1311"/>
      <c r="RJQ2" s="1311"/>
      <c r="RJR2" s="1311"/>
      <c r="RJS2" s="1311"/>
      <c r="RJT2" s="1311"/>
      <c r="RJU2" s="1311"/>
      <c r="RJV2" s="1311"/>
      <c r="RJW2" s="1311"/>
      <c r="RJX2" s="1311"/>
      <c r="RJY2" s="1311"/>
      <c r="RJZ2" s="1311"/>
      <c r="RKA2" s="1311"/>
      <c r="RKB2" s="1311"/>
      <c r="RKC2" s="1311"/>
      <c r="RKD2" s="1311"/>
      <c r="RKE2" s="1311"/>
      <c r="RKF2" s="1311"/>
      <c r="RKG2" s="1311"/>
      <c r="RKH2" s="1311"/>
      <c r="RKI2" s="1311"/>
      <c r="RKJ2" s="1311"/>
      <c r="RKK2" s="1311"/>
      <c r="RKL2" s="1311"/>
      <c r="RKM2" s="1311"/>
      <c r="RKN2" s="1311"/>
      <c r="RKO2" s="1311"/>
      <c r="RKP2" s="1311"/>
      <c r="RKQ2" s="1311"/>
      <c r="RKR2" s="1311"/>
      <c r="RKS2" s="1311"/>
      <c r="RKT2" s="1311"/>
      <c r="RKU2" s="1311"/>
      <c r="RKV2" s="1311"/>
      <c r="RKW2" s="1311"/>
      <c r="RKX2" s="1311"/>
      <c r="RKY2" s="1311"/>
      <c r="RKZ2" s="1311"/>
      <c r="RLA2" s="1311"/>
      <c r="RLB2" s="1311"/>
      <c r="RLC2" s="1311"/>
      <c r="RLD2" s="1311"/>
      <c r="RLE2" s="1311"/>
      <c r="RLF2" s="1311"/>
      <c r="RLG2" s="1311"/>
      <c r="RLH2" s="1311"/>
      <c r="RLI2" s="1311"/>
      <c r="RLJ2" s="1311"/>
      <c r="RLK2" s="1311"/>
      <c r="RLL2" s="1311"/>
      <c r="RLM2" s="1311"/>
      <c r="RLN2" s="1311"/>
      <c r="RLO2" s="1311"/>
      <c r="RLP2" s="1311"/>
      <c r="RLQ2" s="1311"/>
      <c r="RLR2" s="1311"/>
      <c r="RLS2" s="1311"/>
      <c r="RLT2" s="1311"/>
      <c r="RLU2" s="1311"/>
      <c r="RLV2" s="1311"/>
      <c r="RLW2" s="1311"/>
      <c r="RLX2" s="1311"/>
      <c r="RLY2" s="1311"/>
      <c r="RLZ2" s="1311"/>
      <c r="RMA2" s="1311"/>
      <c r="RMB2" s="1311"/>
      <c r="RMC2" s="1311"/>
      <c r="RMD2" s="1311"/>
      <c r="RME2" s="1311"/>
      <c r="RMF2" s="1311"/>
      <c r="RMG2" s="1311"/>
      <c r="RMH2" s="1311"/>
      <c r="RMI2" s="1311"/>
      <c r="RMJ2" s="1311"/>
      <c r="RMK2" s="1311"/>
      <c r="RML2" s="1311"/>
      <c r="RMM2" s="1311"/>
      <c r="RMN2" s="1311"/>
      <c r="RMO2" s="1311"/>
      <c r="RMP2" s="1311"/>
      <c r="RMQ2" s="1311"/>
      <c r="RMR2" s="1311"/>
      <c r="RMS2" s="1311"/>
      <c r="RMT2" s="1311"/>
      <c r="RMU2" s="1311"/>
      <c r="RMV2" s="1311"/>
      <c r="RMW2" s="1311"/>
      <c r="RMX2" s="1311"/>
      <c r="RMY2" s="1311"/>
      <c r="RMZ2" s="1311"/>
      <c r="RNA2" s="1311"/>
      <c r="RNB2" s="1311"/>
      <c r="RNC2" s="1311"/>
      <c r="RND2" s="1311"/>
      <c r="RNE2" s="1311"/>
      <c r="RNF2" s="1311"/>
      <c r="RNG2" s="1311"/>
      <c r="RNH2" s="1311"/>
      <c r="RNI2" s="1311"/>
      <c r="RNJ2" s="1311"/>
      <c r="RNK2" s="1311"/>
      <c r="RNL2" s="1311"/>
      <c r="RNM2" s="1311"/>
      <c r="RNN2" s="1311"/>
      <c r="RNO2" s="1311"/>
      <c r="RNP2" s="1311"/>
      <c r="RNQ2" s="1311"/>
      <c r="RNR2" s="1311"/>
      <c r="RNS2" s="1311"/>
      <c r="RNT2" s="1311"/>
      <c r="RNU2" s="1311"/>
      <c r="RNV2" s="1311"/>
      <c r="RNW2" s="1311"/>
      <c r="RNX2" s="1311"/>
      <c r="RNY2" s="1311"/>
      <c r="RNZ2" s="1311"/>
      <c r="ROA2" s="1311"/>
      <c r="ROB2" s="1311"/>
      <c r="ROC2" s="1311"/>
      <c r="ROD2" s="1311"/>
      <c r="ROE2" s="1311"/>
      <c r="ROF2" s="1311"/>
      <c r="ROG2" s="1311"/>
      <c r="ROH2" s="1311"/>
      <c r="ROI2" s="1311"/>
      <c r="ROJ2" s="1311"/>
      <c r="ROK2" s="1311"/>
      <c r="ROL2" s="1311"/>
      <c r="ROM2" s="1311"/>
      <c r="RON2" s="1311"/>
      <c r="ROO2" s="1311"/>
      <c r="ROP2" s="1311"/>
      <c r="ROQ2" s="1311"/>
      <c r="ROR2" s="1311"/>
      <c r="ROS2" s="1311"/>
      <c r="ROT2" s="1311"/>
      <c r="ROU2" s="1311"/>
      <c r="ROV2" s="1311"/>
      <c r="ROW2" s="1311"/>
      <c r="ROX2" s="1311"/>
      <c r="ROY2" s="1311"/>
      <c r="ROZ2" s="1311"/>
      <c r="RPA2" s="1311"/>
      <c r="RPB2" s="1311"/>
      <c r="RPC2" s="1311"/>
      <c r="RPD2" s="1311"/>
      <c r="RPE2" s="1311"/>
      <c r="RPF2" s="1311"/>
      <c r="RPG2" s="1311"/>
      <c r="RPH2" s="1311"/>
      <c r="RPI2" s="1311"/>
      <c r="RPJ2" s="1311"/>
      <c r="RPK2" s="1311"/>
      <c r="RPL2" s="1311"/>
      <c r="RPM2" s="1311"/>
      <c r="RPN2" s="1311"/>
      <c r="RPO2" s="1311"/>
      <c r="RPP2" s="1311"/>
      <c r="RPQ2" s="1311"/>
      <c r="RPR2" s="1311"/>
      <c r="RPS2" s="1311"/>
      <c r="RPT2" s="1311"/>
      <c r="RPU2" s="1311"/>
      <c r="RPV2" s="1311"/>
      <c r="RPW2" s="1311"/>
      <c r="RPX2" s="1311"/>
      <c r="RPY2" s="1311"/>
      <c r="RPZ2" s="1311"/>
      <c r="RQA2" s="1311"/>
      <c r="RQB2" s="1311"/>
      <c r="RQC2" s="1311"/>
      <c r="RQD2" s="1311"/>
      <c r="RQE2" s="1311"/>
      <c r="RQF2" s="1311"/>
      <c r="RQG2" s="1311"/>
      <c r="RQH2" s="1311"/>
      <c r="RQI2" s="1311"/>
      <c r="RQJ2" s="1311"/>
      <c r="RQK2" s="1311"/>
      <c r="RQL2" s="1311"/>
      <c r="RQM2" s="1311"/>
      <c r="RQN2" s="1311"/>
      <c r="RQO2" s="1311"/>
      <c r="RQP2" s="1311"/>
      <c r="RQQ2" s="1311"/>
      <c r="RQR2" s="1311"/>
      <c r="RQS2" s="1311"/>
      <c r="RQT2" s="1311"/>
      <c r="RQU2" s="1311"/>
      <c r="RQV2" s="1311"/>
      <c r="RQW2" s="1311"/>
      <c r="RQX2" s="1311"/>
      <c r="RQY2" s="1311"/>
      <c r="RQZ2" s="1311"/>
      <c r="RRA2" s="1311"/>
      <c r="RRB2" s="1311"/>
      <c r="RRC2" s="1311"/>
      <c r="RRD2" s="1311"/>
      <c r="RRE2" s="1311"/>
      <c r="RRF2" s="1311"/>
      <c r="RRG2" s="1311"/>
      <c r="RRH2" s="1311"/>
      <c r="RRI2" s="1311"/>
      <c r="RRJ2" s="1311"/>
      <c r="RRK2" s="1311"/>
      <c r="RRL2" s="1311"/>
      <c r="RRM2" s="1311"/>
      <c r="RRN2" s="1311"/>
      <c r="RRO2" s="1311"/>
      <c r="RRP2" s="1311"/>
      <c r="RRQ2" s="1311"/>
      <c r="RRR2" s="1311"/>
      <c r="RRS2" s="1311"/>
      <c r="RRT2" s="1311"/>
      <c r="RRU2" s="1311"/>
      <c r="RRV2" s="1311"/>
      <c r="RRW2" s="1311"/>
      <c r="RRX2" s="1311"/>
      <c r="RRY2" s="1311"/>
      <c r="RRZ2" s="1311"/>
      <c r="RSA2" s="1311"/>
      <c r="RSB2" s="1311"/>
      <c r="RSC2" s="1311"/>
      <c r="RSD2" s="1311"/>
      <c r="RSE2" s="1311"/>
      <c r="RSF2" s="1311"/>
      <c r="RSG2" s="1311"/>
      <c r="RSH2" s="1311"/>
      <c r="RSI2" s="1311"/>
      <c r="RSJ2" s="1311"/>
      <c r="RSK2" s="1311"/>
      <c r="RSL2" s="1311"/>
      <c r="RSM2" s="1311"/>
      <c r="RSN2" s="1311"/>
      <c r="RSO2" s="1311"/>
      <c r="RSP2" s="1311"/>
      <c r="RSQ2" s="1311"/>
      <c r="RSR2" s="1311"/>
      <c r="RSS2" s="1311"/>
      <c r="RST2" s="1311"/>
      <c r="RSU2" s="1311"/>
      <c r="RSV2" s="1311"/>
      <c r="RSW2" s="1311"/>
      <c r="RSX2" s="1311"/>
      <c r="RSY2" s="1311"/>
      <c r="RSZ2" s="1311"/>
      <c r="RTA2" s="1311"/>
      <c r="RTB2" s="1311"/>
      <c r="RTC2" s="1311"/>
      <c r="RTD2" s="1311"/>
      <c r="RTE2" s="1311"/>
      <c r="RTF2" s="1311"/>
      <c r="RTG2" s="1311"/>
      <c r="RTH2" s="1311"/>
      <c r="RTI2" s="1311"/>
      <c r="RTJ2" s="1311"/>
      <c r="RTK2" s="1311"/>
      <c r="RTL2" s="1311"/>
      <c r="RTM2" s="1311"/>
      <c r="RTN2" s="1311"/>
      <c r="RTO2" s="1311"/>
      <c r="RTP2" s="1311"/>
      <c r="RTQ2" s="1311"/>
      <c r="RTR2" s="1311"/>
      <c r="RTS2" s="1311"/>
      <c r="RTT2" s="1311"/>
      <c r="RTU2" s="1311"/>
      <c r="RTV2" s="1311"/>
      <c r="RTW2" s="1311"/>
      <c r="RTX2" s="1311"/>
      <c r="RTY2" s="1311"/>
      <c r="RTZ2" s="1311"/>
      <c r="RUA2" s="1311"/>
      <c r="RUB2" s="1311"/>
      <c r="RUC2" s="1311"/>
      <c r="RUD2" s="1311"/>
      <c r="RUE2" s="1311"/>
      <c r="RUF2" s="1311"/>
      <c r="RUG2" s="1311"/>
      <c r="RUH2" s="1311"/>
      <c r="RUI2" s="1311"/>
      <c r="RUJ2" s="1311"/>
      <c r="RUK2" s="1311"/>
      <c r="RUL2" s="1311"/>
      <c r="RUM2" s="1311"/>
      <c r="RUN2" s="1311"/>
      <c r="RUO2" s="1311"/>
      <c r="RUP2" s="1311"/>
      <c r="RUQ2" s="1311"/>
      <c r="RUR2" s="1311"/>
      <c r="RUS2" s="1311"/>
      <c r="RUT2" s="1311"/>
      <c r="RUU2" s="1311"/>
      <c r="RUV2" s="1311"/>
      <c r="RUW2" s="1311"/>
      <c r="RUX2" s="1311"/>
      <c r="RUY2" s="1311"/>
      <c r="RUZ2" s="1311"/>
      <c r="RVA2" s="1311"/>
      <c r="RVB2" s="1311"/>
      <c r="RVC2" s="1311"/>
      <c r="RVD2" s="1311"/>
      <c r="RVE2" s="1311"/>
      <c r="RVF2" s="1311"/>
      <c r="RVG2" s="1311"/>
      <c r="RVH2" s="1311"/>
      <c r="RVI2" s="1311"/>
      <c r="RVJ2" s="1311"/>
      <c r="RVK2" s="1311"/>
      <c r="RVL2" s="1311"/>
      <c r="RVM2" s="1311"/>
      <c r="RVN2" s="1311"/>
      <c r="RVO2" s="1311"/>
      <c r="RVP2" s="1311"/>
      <c r="RVQ2" s="1311"/>
      <c r="RVR2" s="1311"/>
      <c r="RVS2" s="1311"/>
      <c r="RVT2" s="1311"/>
      <c r="RVU2" s="1311"/>
      <c r="RVV2" s="1311"/>
      <c r="RVW2" s="1311"/>
      <c r="RVX2" s="1311"/>
      <c r="RVY2" s="1311"/>
      <c r="RVZ2" s="1311"/>
      <c r="RWA2" s="1311"/>
      <c r="RWB2" s="1311"/>
      <c r="RWC2" s="1311"/>
      <c r="RWD2" s="1311"/>
      <c r="RWE2" s="1311"/>
      <c r="RWF2" s="1311"/>
      <c r="RWG2" s="1311"/>
      <c r="RWH2" s="1311"/>
      <c r="RWI2" s="1311"/>
      <c r="RWJ2" s="1311"/>
      <c r="RWK2" s="1311"/>
      <c r="RWL2" s="1311"/>
      <c r="RWM2" s="1311"/>
      <c r="RWN2" s="1311"/>
      <c r="RWO2" s="1311"/>
      <c r="RWP2" s="1311"/>
      <c r="RWQ2" s="1311"/>
      <c r="RWR2" s="1311"/>
      <c r="RWS2" s="1311"/>
      <c r="RWT2" s="1311"/>
      <c r="RWU2" s="1311"/>
      <c r="RWV2" s="1311"/>
      <c r="RWW2" s="1311"/>
      <c r="RWX2" s="1311"/>
      <c r="RWY2" s="1311"/>
      <c r="RWZ2" s="1311"/>
      <c r="RXA2" s="1311"/>
      <c r="RXB2" s="1311"/>
      <c r="RXC2" s="1311"/>
      <c r="RXD2" s="1311"/>
      <c r="RXE2" s="1311"/>
      <c r="RXF2" s="1311"/>
      <c r="RXG2" s="1311"/>
      <c r="RXH2" s="1311"/>
      <c r="RXI2" s="1311"/>
      <c r="RXJ2" s="1311"/>
      <c r="RXK2" s="1311"/>
      <c r="RXL2" s="1311"/>
      <c r="RXM2" s="1311"/>
      <c r="RXN2" s="1311"/>
      <c r="RXO2" s="1311"/>
      <c r="RXP2" s="1311"/>
      <c r="RXQ2" s="1311"/>
      <c r="RXR2" s="1311"/>
      <c r="RXS2" s="1311"/>
      <c r="RXT2" s="1311"/>
      <c r="RXU2" s="1311"/>
      <c r="RXV2" s="1311"/>
      <c r="RXW2" s="1311"/>
      <c r="RXX2" s="1311"/>
      <c r="RXY2" s="1311"/>
      <c r="RXZ2" s="1311"/>
      <c r="RYA2" s="1311"/>
      <c r="RYB2" s="1311"/>
      <c r="RYC2" s="1311"/>
      <c r="RYD2" s="1311"/>
      <c r="RYE2" s="1311"/>
      <c r="RYF2" s="1311"/>
      <c r="RYG2" s="1311"/>
      <c r="RYH2" s="1311"/>
      <c r="RYI2" s="1311"/>
      <c r="RYJ2" s="1311"/>
      <c r="RYK2" s="1311"/>
      <c r="RYL2" s="1311"/>
      <c r="RYM2" s="1311"/>
      <c r="RYN2" s="1311"/>
      <c r="RYO2" s="1311"/>
      <c r="RYP2" s="1311"/>
      <c r="RYQ2" s="1311"/>
      <c r="RYR2" s="1311"/>
      <c r="RYS2" s="1311"/>
      <c r="RYT2" s="1311"/>
      <c r="RYU2" s="1311"/>
      <c r="RYV2" s="1311"/>
      <c r="RYW2" s="1311"/>
      <c r="RYX2" s="1311"/>
      <c r="RYY2" s="1311"/>
      <c r="RYZ2" s="1311"/>
      <c r="RZA2" s="1311"/>
      <c r="RZB2" s="1311"/>
      <c r="RZC2" s="1311"/>
      <c r="RZD2" s="1311"/>
      <c r="RZE2" s="1311"/>
      <c r="RZF2" s="1311"/>
      <c r="RZG2" s="1311"/>
      <c r="RZH2" s="1311"/>
      <c r="RZI2" s="1311"/>
      <c r="RZJ2" s="1311"/>
      <c r="RZK2" s="1311"/>
      <c r="RZL2" s="1311"/>
      <c r="RZM2" s="1311"/>
      <c r="RZN2" s="1311"/>
      <c r="RZO2" s="1311"/>
      <c r="RZP2" s="1311"/>
      <c r="RZQ2" s="1311"/>
      <c r="RZR2" s="1311"/>
      <c r="RZS2" s="1311"/>
      <c r="RZT2" s="1311"/>
      <c r="RZU2" s="1311"/>
      <c r="RZV2" s="1311"/>
      <c r="RZW2" s="1311"/>
      <c r="RZX2" s="1311"/>
      <c r="RZY2" s="1311"/>
      <c r="RZZ2" s="1311"/>
      <c r="SAA2" s="1311"/>
      <c r="SAB2" s="1311"/>
      <c r="SAC2" s="1311"/>
      <c r="SAD2" s="1311"/>
      <c r="SAE2" s="1311"/>
      <c r="SAF2" s="1311"/>
      <c r="SAG2" s="1311"/>
      <c r="SAH2" s="1311"/>
      <c r="SAI2" s="1311"/>
      <c r="SAJ2" s="1311"/>
      <c r="SAK2" s="1311"/>
      <c r="SAL2" s="1311"/>
      <c r="SAM2" s="1311"/>
      <c r="SAN2" s="1311"/>
      <c r="SAO2" s="1311"/>
      <c r="SAP2" s="1311"/>
      <c r="SAQ2" s="1311"/>
      <c r="SAR2" s="1311"/>
      <c r="SAS2" s="1311"/>
      <c r="SAT2" s="1311"/>
      <c r="SAU2" s="1311"/>
      <c r="SAV2" s="1311"/>
      <c r="SAW2" s="1311"/>
      <c r="SAX2" s="1311"/>
      <c r="SAY2" s="1311"/>
      <c r="SAZ2" s="1311"/>
      <c r="SBA2" s="1311"/>
      <c r="SBB2" s="1311"/>
      <c r="SBC2" s="1311"/>
      <c r="SBD2" s="1311"/>
      <c r="SBE2" s="1311"/>
      <c r="SBF2" s="1311"/>
      <c r="SBG2" s="1311"/>
      <c r="SBH2" s="1311"/>
      <c r="SBI2" s="1311"/>
      <c r="SBJ2" s="1311"/>
      <c r="SBK2" s="1311"/>
      <c r="SBL2" s="1311"/>
      <c r="SBM2" s="1311"/>
      <c r="SBN2" s="1311"/>
      <c r="SBO2" s="1311"/>
      <c r="SBP2" s="1311"/>
      <c r="SBQ2" s="1311"/>
      <c r="SBR2" s="1311"/>
      <c r="SBS2" s="1311"/>
      <c r="SBT2" s="1311"/>
      <c r="SBU2" s="1311"/>
      <c r="SBV2" s="1311"/>
      <c r="SBW2" s="1311"/>
      <c r="SBX2" s="1311"/>
      <c r="SBY2" s="1311"/>
      <c r="SBZ2" s="1311"/>
      <c r="SCA2" s="1311"/>
      <c r="SCB2" s="1311"/>
      <c r="SCC2" s="1311"/>
      <c r="SCD2" s="1311"/>
      <c r="SCE2" s="1311"/>
      <c r="SCF2" s="1311"/>
      <c r="SCG2" s="1311"/>
      <c r="SCH2" s="1311"/>
      <c r="SCI2" s="1311"/>
      <c r="SCJ2" s="1311"/>
      <c r="SCK2" s="1311"/>
      <c r="SCL2" s="1311"/>
      <c r="SCM2" s="1311"/>
      <c r="SCN2" s="1311"/>
      <c r="SCO2" s="1311"/>
      <c r="SCP2" s="1311"/>
      <c r="SCQ2" s="1311"/>
      <c r="SCR2" s="1311"/>
      <c r="SCS2" s="1311"/>
      <c r="SCT2" s="1311"/>
      <c r="SCU2" s="1311"/>
      <c r="SCV2" s="1311"/>
      <c r="SCW2" s="1311"/>
      <c r="SCX2" s="1311"/>
      <c r="SCY2" s="1311"/>
      <c r="SCZ2" s="1311"/>
      <c r="SDA2" s="1311"/>
      <c r="SDB2" s="1311"/>
      <c r="SDC2" s="1311"/>
      <c r="SDD2" s="1311"/>
      <c r="SDE2" s="1311"/>
      <c r="SDF2" s="1311"/>
      <c r="SDG2" s="1311"/>
      <c r="SDH2" s="1311"/>
      <c r="SDI2" s="1311"/>
      <c r="SDJ2" s="1311"/>
      <c r="SDK2" s="1311"/>
      <c r="SDL2" s="1311"/>
      <c r="SDM2" s="1311"/>
      <c r="SDN2" s="1311"/>
      <c r="SDO2" s="1311"/>
      <c r="SDP2" s="1311"/>
      <c r="SDQ2" s="1311"/>
      <c r="SDR2" s="1311"/>
      <c r="SDS2" s="1311"/>
      <c r="SDT2" s="1311"/>
      <c r="SDU2" s="1311"/>
      <c r="SDV2" s="1311"/>
      <c r="SDW2" s="1311"/>
      <c r="SDX2" s="1311"/>
      <c r="SDY2" s="1311"/>
      <c r="SDZ2" s="1311"/>
      <c r="SEA2" s="1311"/>
      <c r="SEB2" s="1311"/>
      <c r="SEC2" s="1311"/>
      <c r="SED2" s="1311"/>
      <c r="SEE2" s="1311"/>
      <c r="SEF2" s="1311"/>
      <c r="SEG2" s="1311"/>
      <c r="SEH2" s="1311"/>
      <c r="SEI2" s="1311"/>
      <c r="SEJ2" s="1311"/>
      <c r="SEK2" s="1311"/>
      <c r="SEL2" s="1311"/>
      <c r="SEM2" s="1311"/>
      <c r="SEN2" s="1311"/>
      <c r="SEO2" s="1311"/>
      <c r="SEP2" s="1311"/>
      <c r="SEQ2" s="1311"/>
      <c r="SER2" s="1311"/>
      <c r="SES2" s="1311"/>
      <c r="SET2" s="1311"/>
      <c r="SEU2" s="1311"/>
      <c r="SEV2" s="1311"/>
      <c r="SEW2" s="1311"/>
      <c r="SEX2" s="1311"/>
      <c r="SEY2" s="1311"/>
      <c r="SEZ2" s="1311"/>
      <c r="SFA2" s="1311"/>
      <c r="SFB2" s="1311"/>
      <c r="SFC2" s="1311"/>
      <c r="SFD2" s="1311"/>
      <c r="SFE2" s="1311"/>
      <c r="SFF2" s="1311"/>
      <c r="SFG2" s="1311"/>
      <c r="SFH2" s="1311"/>
      <c r="SFI2" s="1311"/>
      <c r="SFJ2" s="1311"/>
      <c r="SFK2" s="1311"/>
      <c r="SFL2" s="1311"/>
      <c r="SFM2" s="1311"/>
      <c r="SFN2" s="1311"/>
      <c r="SFO2" s="1311"/>
      <c r="SFP2" s="1311"/>
      <c r="SFQ2" s="1311"/>
      <c r="SFR2" s="1311"/>
      <c r="SFS2" s="1311"/>
      <c r="SFT2" s="1311"/>
      <c r="SFU2" s="1311"/>
      <c r="SFV2" s="1311"/>
      <c r="SFW2" s="1311"/>
      <c r="SFX2" s="1311"/>
      <c r="SFY2" s="1311"/>
      <c r="SFZ2" s="1311"/>
      <c r="SGA2" s="1311"/>
      <c r="SGB2" s="1311"/>
      <c r="SGC2" s="1311"/>
      <c r="SGD2" s="1311"/>
      <c r="SGE2" s="1311"/>
      <c r="SGF2" s="1311"/>
      <c r="SGG2" s="1311"/>
      <c r="SGH2" s="1311"/>
      <c r="SGI2" s="1311"/>
      <c r="SGJ2" s="1311"/>
      <c r="SGK2" s="1311"/>
      <c r="SGL2" s="1311"/>
      <c r="SGM2" s="1311"/>
      <c r="SGN2" s="1311"/>
      <c r="SGO2" s="1311"/>
      <c r="SGP2" s="1311"/>
      <c r="SGQ2" s="1311"/>
      <c r="SGR2" s="1311"/>
      <c r="SGS2" s="1311"/>
      <c r="SGT2" s="1311"/>
      <c r="SGU2" s="1311"/>
      <c r="SGV2" s="1311"/>
      <c r="SGW2" s="1311"/>
      <c r="SGX2" s="1311"/>
      <c r="SGY2" s="1311"/>
      <c r="SGZ2" s="1311"/>
      <c r="SHA2" s="1311"/>
      <c r="SHB2" s="1311"/>
      <c r="SHC2" s="1311"/>
      <c r="SHD2" s="1311"/>
      <c r="SHE2" s="1311"/>
      <c r="SHF2" s="1311"/>
      <c r="SHG2" s="1311"/>
      <c r="SHH2" s="1311"/>
      <c r="SHI2" s="1311"/>
      <c r="SHJ2" s="1311"/>
      <c r="SHK2" s="1311"/>
      <c r="SHL2" s="1311"/>
      <c r="SHM2" s="1311"/>
      <c r="SHN2" s="1311"/>
      <c r="SHO2" s="1311"/>
      <c r="SHP2" s="1311"/>
      <c r="SHQ2" s="1311"/>
      <c r="SHR2" s="1311"/>
      <c r="SHS2" s="1311"/>
      <c r="SHT2" s="1311"/>
      <c r="SHU2" s="1311"/>
      <c r="SHV2" s="1311"/>
      <c r="SHW2" s="1311"/>
      <c r="SHX2" s="1311"/>
      <c r="SHY2" s="1311"/>
      <c r="SHZ2" s="1311"/>
      <c r="SIA2" s="1311"/>
      <c r="SIB2" s="1311"/>
      <c r="SIC2" s="1311"/>
      <c r="SID2" s="1311"/>
      <c r="SIE2" s="1311"/>
      <c r="SIF2" s="1311"/>
      <c r="SIG2" s="1311"/>
      <c r="SIH2" s="1311"/>
      <c r="SII2" s="1311"/>
      <c r="SIJ2" s="1311"/>
      <c r="SIK2" s="1311"/>
      <c r="SIL2" s="1311"/>
      <c r="SIM2" s="1311"/>
      <c r="SIN2" s="1311"/>
      <c r="SIO2" s="1311"/>
      <c r="SIP2" s="1311"/>
      <c r="SIQ2" s="1311"/>
      <c r="SIR2" s="1311"/>
      <c r="SIS2" s="1311"/>
      <c r="SIT2" s="1311"/>
      <c r="SIU2" s="1311"/>
      <c r="SIV2" s="1311"/>
      <c r="SIW2" s="1311"/>
      <c r="SIX2" s="1311"/>
      <c r="SIY2" s="1311"/>
      <c r="SIZ2" s="1311"/>
      <c r="SJA2" s="1311"/>
      <c r="SJB2" s="1311"/>
      <c r="SJC2" s="1311"/>
      <c r="SJD2" s="1311"/>
      <c r="SJE2" s="1311"/>
      <c r="SJF2" s="1311"/>
      <c r="SJG2" s="1311"/>
      <c r="SJH2" s="1311"/>
      <c r="SJI2" s="1311"/>
      <c r="SJJ2" s="1311"/>
      <c r="SJK2" s="1311"/>
      <c r="SJL2" s="1311"/>
      <c r="SJM2" s="1311"/>
      <c r="SJN2" s="1311"/>
      <c r="SJO2" s="1311"/>
      <c r="SJP2" s="1311"/>
      <c r="SJQ2" s="1311"/>
      <c r="SJR2" s="1311"/>
      <c r="SJS2" s="1311"/>
      <c r="SJT2" s="1311"/>
      <c r="SJU2" s="1311"/>
      <c r="SJV2" s="1311"/>
      <c r="SJW2" s="1311"/>
      <c r="SJX2" s="1311"/>
      <c r="SJY2" s="1311"/>
      <c r="SJZ2" s="1311"/>
      <c r="SKA2" s="1311"/>
      <c r="SKB2" s="1311"/>
      <c r="SKC2" s="1311"/>
      <c r="SKD2" s="1311"/>
      <c r="SKE2" s="1311"/>
      <c r="SKF2" s="1311"/>
      <c r="SKG2" s="1311"/>
      <c r="SKH2" s="1311"/>
      <c r="SKI2" s="1311"/>
      <c r="SKJ2" s="1311"/>
      <c r="SKK2" s="1311"/>
      <c r="SKL2" s="1311"/>
      <c r="SKM2" s="1311"/>
      <c r="SKN2" s="1311"/>
      <c r="SKO2" s="1311"/>
      <c r="SKP2" s="1311"/>
      <c r="SKQ2" s="1311"/>
      <c r="SKR2" s="1311"/>
      <c r="SKS2" s="1311"/>
      <c r="SKT2" s="1311"/>
      <c r="SKU2" s="1311"/>
      <c r="SKV2" s="1311"/>
      <c r="SKW2" s="1311"/>
      <c r="SKX2" s="1311"/>
      <c r="SKY2" s="1311"/>
      <c r="SKZ2" s="1311"/>
      <c r="SLA2" s="1311"/>
      <c r="SLB2" s="1311"/>
      <c r="SLC2" s="1311"/>
      <c r="SLD2" s="1311"/>
      <c r="SLE2" s="1311"/>
      <c r="SLF2" s="1311"/>
      <c r="SLG2" s="1311"/>
      <c r="SLH2" s="1311"/>
      <c r="SLI2" s="1311"/>
      <c r="SLJ2" s="1311"/>
      <c r="SLK2" s="1311"/>
      <c r="SLL2" s="1311"/>
      <c r="SLM2" s="1311"/>
      <c r="SLN2" s="1311"/>
      <c r="SLO2" s="1311"/>
      <c r="SLP2" s="1311"/>
      <c r="SLQ2" s="1311"/>
      <c r="SLR2" s="1311"/>
      <c r="SLS2" s="1311"/>
      <c r="SLT2" s="1311"/>
      <c r="SLU2" s="1311"/>
      <c r="SLV2" s="1311"/>
      <c r="SLW2" s="1311"/>
      <c r="SLX2" s="1311"/>
      <c r="SLY2" s="1311"/>
      <c r="SLZ2" s="1311"/>
      <c r="SMA2" s="1311"/>
      <c r="SMB2" s="1311"/>
      <c r="SMC2" s="1311"/>
      <c r="SMD2" s="1311"/>
      <c r="SME2" s="1311"/>
      <c r="SMF2" s="1311"/>
      <c r="SMG2" s="1311"/>
      <c r="SMH2" s="1311"/>
      <c r="SMI2" s="1311"/>
      <c r="SMJ2" s="1311"/>
      <c r="SMK2" s="1311"/>
      <c r="SML2" s="1311"/>
      <c r="SMM2" s="1311"/>
      <c r="SMN2" s="1311"/>
      <c r="SMO2" s="1311"/>
      <c r="SMP2" s="1311"/>
      <c r="SMQ2" s="1311"/>
      <c r="SMR2" s="1311"/>
      <c r="SMS2" s="1311"/>
      <c r="SMT2" s="1311"/>
      <c r="SMU2" s="1311"/>
      <c r="SMV2" s="1311"/>
      <c r="SMW2" s="1311"/>
      <c r="SMX2" s="1311"/>
      <c r="SMY2" s="1311"/>
      <c r="SMZ2" s="1311"/>
      <c r="SNA2" s="1311"/>
      <c r="SNB2" s="1311"/>
      <c r="SNC2" s="1311"/>
      <c r="SND2" s="1311"/>
      <c r="SNE2" s="1311"/>
      <c r="SNF2" s="1311"/>
      <c r="SNG2" s="1311"/>
      <c r="SNH2" s="1311"/>
      <c r="SNI2" s="1311"/>
      <c r="SNJ2" s="1311"/>
      <c r="SNK2" s="1311"/>
      <c r="SNL2" s="1311"/>
      <c r="SNM2" s="1311"/>
      <c r="SNN2" s="1311"/>
      <c r="SNO2" s="1311"/>
      <c r="SNP2" s="1311"/>
      <c r="SNQ2" s="1311"/>
      <c r="SNR2" s="1311"/>
      <c r="SNS2" s="1311"/>
      <c r="SNT2" s="1311"/>
      <c r="SNU2" s="1311"/>
      <c r="SNV2" s="1311"/>
      <c r="SNW2" s="1311"/>
      <c r="SNX2" s="1311"/>
      <c r="SNY2" s="1311"/>
      <c r="SNZ2" s="1311"/>
      <c r="SOA2" s="1311"/>
      <c r="SOB2" s="1311"/>
      <c r="SOC2" s="1311"/>
      <c r="SOD2" s="1311"/>
      <c r="SOE2" s="1311"/>
      <c r="SOF2" s="1311"/>
      <c r="SOG2" s="1311"/>
      <c r="SOH2" s="1311"/>
      <c r="SOI2" s="1311"/>
      <c r="SOJ2" s="1311"/>
      <c r="SOK2" s="1311"/>
      <c r="SOL2" s="1311"/>
      <c r="SOM2" s="1311"/>
      <c r="SON2" s="1311"/>
      <c r="SOO2" s="1311"/>
      <c r="SOP2" s="1311"/>
      <c r="SOQ2" s="1311"/>
      <c r="SOR2" s="1311"/>
      <c r="SOS2" s="1311"/>
      <c r="SOT2" s="1311"/>
      <c r="SOU2" s="1311"/>
      <c r="SOV2" s="1311"/>
      <c r="SOW2" s="1311"/>
      <c r="SOX2" s="1311"/>
      <c r="SOY2" s="1311"/>
      <c r="SOZ2" s="1311"/>
      <c r="SPA2" s="1311"/>
      <c r="SPB2" s="1311"/>
      <c r="SPC2" s="1311"/>
      <c r="SPD2" s="1311"/>
      <c r="SPE2" s="1311"/>
      <c r="SPF2" s="1311"/>
      <c r="SPG2" s="1311"/>
      <c r="SPH2" s="1311"/>
      <c r="SPI2" s="1311"/>
      <c r="SPJ2" s="1311"/>
      <c r="SPK2" s="1311"/>
      <c r="SPL2" s="1311"/>
      <c r="SPM2" s="1311"/>
      <c r="SPN2" s="1311"/>
      <c r="SPO2" s="1311"/>
      <c r="SPP2" s="1311"/>
      <c r="SPQ2" s="1311"/>
      <c r="SPR2" s="1311"/>
      <c r="SPS2" s="1311"/>
      <c r="SPT2" s="1311"/>
      <c r="SPU2" s="1311"/>
      <c r="SPV2" s="1311"/>
      <c r="SPW2" s="1311"/>
      <c r="SPX2" s="1311"/>
      <c r="SPY2" s="1311"/>
      <c r="SPZ2" s="1311"/>
      <c r="SQA2" s="1311"/>
      <c r="SQB2" s="1311"/>
      <c r="SQC2" s="1311"/>
      <c r="SQD2" s="1311"/>
      <c r="SQE2" s="1311"/>
      <c r="SQF2" s="1311"/>
      <c r="SQG2" s="1311"/>
      <c r="SQH2" s="1311"/>
      <c r="SQI2" s="1311"/>
      <c r="SQJ2" s="1311"/>
      <c r="SQK2" s="1311"/>
      <c r="SQL2" s="1311"/>
      <c r="SQM2" s="1311"/>
      <c r="SQN2" s="1311"/>
      <c r="SQO2" s="1311"/>
      <c r="SQP2" s="1311"/>
      <c r="SQQ2" s="1311"/>
      <c r="SQR2" s="1311"/>
      <c r="SQS2" s="1311"/>
      <c r="SQT2" s="1311"/>
      <c r="SQU2" s="1311"/>
      <c r="SQV2" s="1311"/>
      <c r="SQW2" s="1311"/>
      <c r="SQX2" s="1311"/>
      <c r="SQY2" s="1311"/>
      <c r="SQZ2" s="1311"/>
      <c r="SRA2" s="1311"/>
      <c r="SRB2" s="1311"/>
      <c r="SRC2" s="1311"/>
      <c r="SRD2" s="1311"/>
      <c r="SRE2" s="1311"/>
      <c r="SRF2" s="1311"/>
      <c r="SRG2" s="1311"/>
      <c r="SRH2" s="1311"/>
      <c r="SRI2" s="1311"/>
      <c r="SRJ2" s="1311"/>
      <c r="SRK2" s="1311"/>
      <c r="SRL2" s="1311"/>
      <c r="SRM2" s="1311"/>
      <c r="SRN2" s="1311"/>
      <c r="SRO2" s="1311"/>
      <c r="SRP2" s="1311"/>
      <c r="SRQ2" s="1311"/>
      <c r="SRR2" s="1311"/>
      <c r="SRS2" s="1311"/>
      <c r="SRT2" s="1311"/>
      <c r="SRU2" s="1311"/>
      <c r="SRV2" s="1311"/>
      <c r="SRW2" s="1311"/>
      <c r="SRX2" s="1311"/>
      <c r="SRY2" s="1311"/>
      <c r="SRZ2" s="1311"/>
      <c r="SSA2" s="1311"/>
      <c r="SSB2" s="1311"/>
      <c r="SSC2" s="1311"/>
      <c r="SSD2" s="1311"/>
      <c r="SSE2" s="1311"/>
      <c r="SSF2" s="1311"/>
      <c r="SSG2" s="1311"/>
      <c r="SSH2" s="1311"/>
      <c r="SSI2" s="1311"/>
      <c r="SSJ2" s="1311"/>
      <c r="SSK2" s="1311"/>
      <c r="SSL2" s="1311"/>
      <c r="SSM2" s="1311"/>
      <c r="SSN2" s="1311"/>
      <c r="SSO2" s="1311"/>
      <c r="SSP2" s="1311"/>
      <c r="SSQ2" s="1311"/>
      <c r="SSR2" s="1311"/>
      <c r="SSS2" s="1311"/>
      <c r="SST2" s="1311"/>
      <c r="SSU2" s="1311"/>
      <c r="SSV2" s="1311"/>
      <c r="SSW2" s="1311"/>
      <c r="SSX2" s="1311"/>
      <c r="SSY2" s="1311"/>
      <c r="SSZ2" s="1311"/>
      <c r="STA2" s="1311"/>
      <c r="STB2" s="1311"/>
      <c r="STC2" s="1311"/>
      <c r="STD2" s="1311"/>
      <c r="STE2" s="1311"/>
      <c r="STF2" s="1311"/>
      <c r="STG2" s="1311"/>
      <c r="STH2" s="1311"/>
      <c r="STI2" s="1311"/>
      <c r="STJ2" s="1311"/>
      <c r="STK2" s="1311"/>
      <c r="STL2" s="1311"/>
      <c r="STM2" s="1311"/>
      <c r="STN2" s="1311"/>
      <c r="STO2" s="1311"/>
      <c r="STP2" s="1311"/>
      <c r="STQ2" s="1311"/>
      <c r="STR2" s="1311"/>
      <c r="STS2" s="1311"/>
      <c r="STT2" s="1311"/>
      <c r="STU2" s="1311"/>
      <c r="STV2" s="1311"/>
      <c r="STW2" s="1311"/>
      <c r="STX2" s="1311"/>
      <c r="STY2" s="1311"/>
      <c r="STZ2" s="1311"/>
      <c r="SUA2" s="1311"/>
      <c r="SUB2" s="1311"/>
      <c r="SUC2" s="1311"/>
      <c r="SUD2" s="1311"/>
      <c r="SUE2" s="1311"/>
      <c r="SUF2" s="1311"/>
      <c r="SUG2" s="1311"/>
      <c r="SUH2" s="1311"/>
      <c r="SUI2" s="1311"/>
      <c r="SUJ2" s="1311"/>
      <c r="SUK2" s="1311"/>
      <c r="SUL2" s="1311"/>
      <c r="SUM2" s="1311"/>
      <c r="SUN2" s="1311"/>
      <c r="SUO2" s="1311"/>
      <c r="SUP2" s="1311"/>
      <c r="SUQ2" s="1311"/>
      <c r="SUR2" s="1311"/>
      <c r="SUS2" s="1311"/>
      <c r="SUT2" s="1311"/>
      <c r="SUU2" s="1311"/>
      <c r="SUV2" s="1311"/>
      <c r="SUW2" s="1311"/>
      <c r="SUX2" s="1311"/>
      <c r="SUY2" s="1311"/>
      <c r="SUZ2" s="1311"/>
      <c r="SVA2" s="1311"/>
      <c r="SVB2" s="1311"/>
      <c r="SVC2" s="1311"/>
      <c r="SVD2" s="1311"/>
      <c r="SVE2" s="1311"/>
      <c r="SVF2" s="1311"/>
      <c r="SVG2" s="1311"/>
      <c r="SVH2" s="1311"/>
      <c r="SVI2" s="1311"/>
      <c r="SVJ2" s="1311"/>
      <c r="SVK2" s="1311"/>
      <c r="SVL2" s="1311"/>
      <c r="SVM2" s="1311"/>
      <c r="SVN2" s="1311"/>
      <c r="SVO2" s="1311"/>
      <c r="SVP2" s="1311"/>
      <c r="SVQ2" s="1311"/>
      <c r="SVR2" s="1311"/>
      <c r="SVS2" s="1311"/>
      <c r="SVT2" s="1311"/>
      <c r="SVU2" s="1311"/>
      <c r="SVV2" s="1311"/>
      <c r="SVW2" s="1311"/>
      <c r="SVX2" s="1311"/>
      <c r="SVY2" s="1311"/>
      <c r="SVZ2" s="1311"/>
      <c r="SWA2" s="1311"/>
      <c r="SWB2" s="1311"/>
      <c r="SWC2" s="1311"/>
      <c r="SWD2" s="1311"/>
      <c r="SWE2" s="1311"/>
      <c r="SWF2" s="1311"/>
      <c r="SWG2" s="1311"/>
      <c r="SWH2" s="1311"/>
      <c r="SWI2" s="1311"/>
      <c r="SWJ2" s="1311"/>
      <c r="SWK2" s="1311"/>
      <c r="SWL2" s="1311"/>
      <c r="SWM2" s="1311"/>
      <c r="SWN2" s="1311"/>
      <c r="SWO2" s="1311"/>
      <c r="SWP2" s="1311"/>
      <c r="SWQ2" s="1311"/>
      <c r="SWR2" s="1311"/>
      <c r="SWS2" s="1311"/>
      <c r="SWT2" s="1311"/>
      <c r="SWU2" s="1311"/>
      <c r="SWV2" s="1311"/>
      <c r="SWW2" s="1311"/>
      <c r="SWX2" s="1311"/>
      <c r="SWY2" s="1311"/>
      <c r="SWZ2" s="1311"/>
      <c r="SXA2" s="1311"/>
      <c r="SXB2" s="1311"/>
      <c r="SXC2" s="1311"/>
      <c r="SXD2" s="1311"/>
      <c r="SXE2" s="1311"/>
      <c r="SXF2" s="1311"/>
      <c r="SXG2" s="1311"/>
      <c r="SXH2" s="1311"/>
      <c r="SXI2" s="1311"/>
      <c r="SXJ2" s="1311"/>
      <c r="SXK2" s="1311"/>
      <c r="SXL2" s="1311"/>
      <c r="SXM2" s="1311"/>
      <c r="SXN2" s="1311"/>
      <c r="SXO2" s="1311"/>
      <c r="SXP2" s="1311"/>
      <c r="SXQ2" s="1311"/>
      <c r="SXR2" s="1311"/>
      <c r="SXS2" s="1311"/>
      <c r="SXT2" s="1311"/>
      <c r="SXU2" s="1311"/>
      <c r="SXV2" s="1311"/>
      <c r="SXW2" s="1311"/>
      <c r="SXX2" s="1311"/>
      <c r="SXY2" s="1311"/>
      <c r="SXZ2" s="1311"/>
      <c r="SYA2" s="1311"/>
      <c r="SYB2" s="1311"/>
      <c r="SYC2" s="1311"/>
      <c r="SYD2" s="1311"/>
      <c r="SYE2" s="1311"/>
      <c r="SYF2" s="1311"/>
      <c r="SYG2" s="1311"/>
      <c r="SYH2" s="1311"/>
      <c r="SYI2" s="1311"/>
      <c r="SYJ2" s="1311"/>
      <c r="SYK2" s="1311"/>
      <c r="SYL2" s="1311"/>
      <c r="SYM2" s="1311"/>
      <c r="SYN2" s="1311"/>
      <c r="SYO2" s="1311"/>
      <c r="SYP2" s="1311"/>
      <c r="SYQ2" s="1311"/>
      <c r="SYR2" s="1311"/>
      <c r="SYS2" s="1311"/>
      <c r="SYT2" s="1311"/>
      <c r="SYU2" s="1311"/>
      <c r="SYV2" s="1311"/>
      <c r="SYW2" s="1311"/>
      <c r="SYX2" s="1311"/>
      <c r="SYY2" s="1311"/>
      <c r="SYZ2" s="1311"/>
      <c r="SZA2" s="1311"/>
      <c r="SZB2" s="1311"/>
      <c r="SZC2" s="1311"/>
      <c r="SZD2" s="1311"/>
      <c r="SZE2" s="1311"/>
      <c r="SZF2" s="1311"/>
      <c r="SZG2" s="1311"/>
      <c r="SZH2" s="1311"/>
      <c r="SZI2" s="1311"/>
      <c r="SZJ2" s="1311"/>
      <c r="SZK2" s="1311"/>
      <c r="SZL2" s="1311"/>
      <c r="SZM2" s="1311"/>
      <c r="SZN2" s="1311"/>
      <c r="SZO2" s="1311"/>
      <c r="SZP2" s="1311"/>
      <c r="SZQ2" s="1311"/>
      <c r="SZR2" s="1311"/>
      <c r="SZS2" s="1311"/>
      <c r="SZT2" s="1311"/>
      <c r="SZU2" s="1311"/>
      <c r="SZV2" s="1311"/>
      <c r="SZW2" s="1311"/>
      <c r="SZX2" s="1311"/>
      <c r="SZY2" s="1311"/>
      <c r="SZZ2" s="1311"/>
      <c r="TAA2" s="1311"/>
      <c r="TAB2" s="1311"/>
      <c r="TAC2" s="1311"/>
      <c r="TAD2" s="1311"/>
      <c r="TAE2" s="1311"/>
      <c r="TAF2" s="1311"/>
      <c r="TAG2" s="1311"/>
      <c r="TAH2" s="1311"/>
      <c r="TAI2" s="1311"/>
      <c r="TAJ2" s="1311"/>
      <c r="TAK2" s="1311"/>
      <c r="TAL2" s="1311"/>
      <c r="TAM2" s="1311"/>
      <c r="TAN2" s="1311"/>
      <c r="TAO2" s="1311"/>
      <c r="TAP2" s="1311"/>
      <c r="TAQ2" s="1311"/>
      <c r="TAR2" s="1311"/>
      <c r="TAS2" s="1311"/>
      <c r="TAT2" s="1311"/>
      <c r="TAU2" s="1311"/>
      <c r="TAV2" s="1311"/>
      <c r="TAW2" s="1311"/>
      <c r="TAX2" s="1311"/>
      <c r="TAY2" s="1311"/>
      <c r="TAZ2" s="1311"/>
      <c r="TBA2" s="1311"/>
      <c r="TBB2" s="1311"/>
      <c r="TBC2" s="1311"/>
      <c r="TBD2" s="1311"/>
      <c r="TBE2" s="1311"/>
      <c r="TBF2" s="1311"/>
      <c r="TBG2" s="1311"/>
      <c r="TBH2" s="1311"/>
      <c r="TBI2" s="1311"/>
      <c r="TBJ2" s="1311"/>
      <c r="TBK2" s="1311"/>
      <c r="TBL2" s="1311"/>
      <c r="TBM2" s="1311"/>
      <c r="TBN2" s="1311"/>
      <c r="TBO2" s="1311"/>
      <c r="TBP2" s="1311"/>
      <c r="TBQ2" s="1311"/>
      <c r="TBR2" s="1311"/>
      <c r="TBS2" s="1311"/>
      <c r="TBT2" s="1311"/>
      <c r="TBU2" s="1311"/>
      <c r="TBV2" s="1311"/>
      <c r="TBW2" s="1311"/>
      <c r="TBX2" s="1311"/>
      <c r="TBY2" s="1311"/>
      <c r="TBZ2" s="1311"/>
      <c r="TCA2" s="1311"/>
      <c r="TCB2" s="1311"/>
      <c r="TCC2" s="1311"/>
      <c r="TCD2" s="1311"/>
      <c r="TCE2" s="1311"/>
      <c r="TCF2" s="1311"/>
      <c r="TCG2" s="1311"/>
      <c r="TCH2" s="1311"/>
      <c r="TCI2" s="1311"/>
      <c r="TCJ2" s="1311"/>
      <c r="TCK2" s="1311"/>
      <c r="TCL2" s="1311"/>
      <c r="TCM2" s="1311"/>
      <c r="TCN2" s="1311"/>
      <c r="TCO2" s="1311"/>
      <c r="TCP2" s="1311"/>
      <c r="TCQ2" s="1311"/>
      <c r="TCR2" s="1311"/>
      <c r="TCS2" s="1311"/>
      <c r="TCT2" s="1311"/>
      <c r="TCU2" s="1311"/>
      <c r="TCV2" s="1311"/>
      <c r="TCW2" s="1311"/>
      <c r="TCX2" s="1311"/>
      <c r="TCY2" s="1311"/>
      <c r="TCZ2" s="1311"/>
      <c r="TDA2" s="1311"/>
      <c r="TDB2" s="1311"/>
      <c r="TDC2" s="1311"/>
      <c r="TDD2" s="1311"/>
      <c r="TDE2" s="1311"/>
      <c r="TDF2" s="1311"/>
      <c r="TDG2" s="1311"/>
      <c r="TDH2" s="1311"/>
      <c r="TDI2" s="1311"/>
      <c r="TDJ2" s="1311"/>
      <c r="TDK2" s="1311"/>
      <c r="TDL2" s="1311"/>
      <c r="TDM2" s="1311"/>
      <c r="TDN2" s="1311"/>
      <c r="TDO2" s="1311"/>
      <c r="TDP2" s="1311"/>
      <c r="TDQ2" s="1311"/>
      <c r="TDR2" s="1311"/>
      <c r="TDS2" s="1311"/>
      <c r="TDT2" s="1311"/>
      <c r="TDU2" s="1311"/>
      <c r="TDV2" s="1311"/>
      <c r="TDW2" s="1311"/>
      <c r="TDX2" s="1311"/>
      <c r="TDY2" s="1311"/>
      <c r="TDZ2" s="1311"/>
      <c r="TEA2" s="1311"/>
      <c r="TEB2" s="1311"/>
      <c r="TEC2" s="1311"/>
      <c r="TED2" s="1311"/>
      <c r="TEE2" s="1311"/>
      <c r="TEF2" s="1311"/>
      <c r="TEG2" s="1311"/>
      <c r="TEH2" s="1311"/>
      <c r="TEI2" s="1311"/>
      <c r="TEJ2" s="1311"/>
      <c r="TEK2" s="1311"/>
      <c r="TEL2" s="1311"/>
      <c r="TEM2" s="1311"/>
      <c r="TEN2" s="1311"/>
      <c r="TEO2" s="1311"/>
      <c r="TEP2" s="1311"/>
      <c r="TEQ2" s="1311"/>
      <c r="TER2" s="1311"/>
      <c r="TES2" s="1311"/>
      <c r="TET2" s="1311"/>
      <c r="TEU2" s="1311"/>
      <c r="TEV2" s="1311"/>
      <c r="TEW2" s="1311"/>
      <c r="TEX2" s="1311"/>
      <c r="TEY2" s="1311"/>
      <c r="TEZ2" s="1311"/>
      <c r="TFA2" s="1311"/>
      <c r="TFB2" s="1311"/>
      <c r="TFC2" s="1311"/>
      <c r="TFD2" s="1311"/>
      <c r="TFE2" s="1311"/>
      <c r="TFF2" s="1311"/>
      <c r="TFG2" s="1311"/>
      <c r="TFH2" s="1311"/>
      <c r="TFI2" s="1311"/>
      <c r="TFJ2" s="1311"/>
      <c r="TFK2" s="1311"/>
      <c r="TFL2" s="1311"/>
      <c r="TFM2" s="1311"/>
      <c r="TFN2" s="1311"/>
      <c r="TFO2" s="1311"/>
      <c r="TFP2" s="1311"/>
      <c r="TFQ2" s="1311"/>
      <c r="TFR2" s="1311"/>
      <c r="TFS2" s="1311"/>
      <c r="TFT2" s="1311"/>
      <c r="TFU2" s="1311"/>
      <c r="TFV2" s="1311"/>
      <c r="TFW2" s="1311"/>
      <c r="TFX2" s="1311"/>
      <c r="TFY2" s="1311"/>
      <c r="TFZ2" s="1311"/>
      <c r="TGA2" s="1311"/>
      <c r="TGB2" s="1311"/>
      <c r="TGC2" s="1311"/>
      <c r="TGD2" s="1311"/>
      <c r="TGE2" s="1311"/>
      <c r="TGF2" s="1311"/>
      <c r="TGG2" s="1311"/>
      <c r="TGH2" s="1311"/>
      <c r="TGI2" s="1311"/>
      <c r="TGJ2" s="1311"/>
      <c r="TGK2" s="1311"/>
      <c r="TGL2" s="1311"/>
      <c r="TGM2" s="1311"/>
      <c r="TGN2" s="1311"/>
      <c r="TGO2" s="1311"/>
      <c r="TGP2" s="1311"/>
      <c r="TGQ2" s="1311"/>
      <c r="TGR2" s="1311"/>
      <c r="TGS2" s="1311"/>
      <c r="TGT2" s="1311"/>
      <c r="TGU2" s="1311"/>
      <c r="TGV2" s="1311"/>
      <c r="TGW2" s="1311"/>
      <c r="TGX2" s="1311"/>
      <c r="TGY2" s="1311"/>
      <c r="TGZ2" s="1311"/>
      <c r="THA2" s="1311"/>
      <c r="THB2" s="1311"/>
      <c r="THC2" s="1311"/>
      <c r="THD2" s="1311"/>
      <c r="THE2" s="1311"/>
      <c r="THF2" s="1311"/>
      <c r="THG2" s="1311"/>
      <c r="THH2" s="1311"/>
      <c r="THI2" s="1311"/>
      <c r="THJ2" s="1311"/>
      <c r="THK2" s="1311"/>
      <c r="THL2" s="1311"/>
      <c r="THM2" s="1311"/>
      <c r="THN2" s="1311"/>
      <c r="THO2" s="1311"/>
      <c r="THP2" s="1311"/>
      <c r="THQ2" s="1311"/>
      <c r="THR2" s="1311"/>
      <c r="THS2" s="1311"/>
      <c r="THT2" s="1311"/>
      <c r="THU2" s="1311"/>
      <c r="THV2" s="1311"/>
      <c r="THW2" s="1311"/>
      <c r="THX2" s="1311"/>
      <c r="THY2" s="1311"/>
      <c r="THZ2" s="1311"/>
      <c r="TIA2" s="1311"/>
      <c r="TIB2" s="1311"/>
      <c r="TIC2" s="1311"/>
      <c r="TID2" s="1311"/>
      <c r="TIE2" s="1311"/>
      <c r="TIF2" s="1311"/>
      <c r="TIG2" s="1311"/>
      <c r="TIH2" s="1311"/>
      <c r="TII2" s="1311"/>
      <c r="TIJ2" s="1311"/>
      <c r="TIK2" s="1311"/>
      <c r="TIL2" s="1311"/>
      <c r="TIM2" s="1311"/>
      <c r="TIN2" s="1311"/>
      <c r="TIO2" s="1311"/>
      <c r="TIP2" s="1311"/>
      <c r="TIQ2" s="1311"/>
      <c r="TIR2" s="1311"/>
      <c r="TIS2" s="1311"/>
      <c r="TIT2" s="1311"/>
      <c r="TIU2" s="1311"/>
      <c r="TIV2" s="1311"/>
      <c r="TIW2" s="1311"/>
      <c r="TIX2" s="1311"/>
      <c r="TIY2" s="1311"/>
      <c r="TIZ2" s="1311"/>
      <c r="TJA2" s="1311"/>
      <c r="TJB2" s="1311"/>
      <c r="TJC2" s="1311"/>
      <c r="TJD2" s="1311"/>
      <c r="TJE2" s="1311"/>
      <c r="TJF2" s="1311"/>
      <c r="TJG2" s="1311"/>
      <c r="TJH2" s="1311"/>
      <c r="TJI2" s="1311"/>
      <c r="TJJ2" s="1311"/>
      <c r="TJK2" s="1311"/>
      <c r="TJL2" s="1311"/>
      <c r="TJM2" s="1311"/>
      <c r="TJN2" s="1311"/>
      <c r="TJO2" s="1311"/>
      <c r="TJP2" s="1311"/>
      <c r="TJQ2" s="1311"/>
      <c r="TJR2" s="1311"/>
      <c r="TJS2" s="1311"/>
      <c r="TJT2" s="1311"/>
      <c r="TJU2" s="1311"/>
      <c r="TJV2" s="1311"/>
      <c r="TJW2" s="1311"/>
      <c r="TJX2" s="1311"/>
      <c r="TJY2" s="1311"/>
      <c r="TJZ2" s="1311"/>
      <c r="TKA2" s="1311"/>
      <c r="TKB2" s="1311"/>
      <c r="TKC2" s="1311"/>
      <c r="TKD2" s="1311"/>
      <c r="TKE2" s="1311"/>
      <c r="TKF2" s="1311"/>
      <c r="TKG2" s="1311"/>
      <c r="TKH2" s="1311"/>
      <c r="TKI2" s="1311"/>
      <c r="TKJ2" s="1311"/>
      <c r="TKK2" s="1311"/>
      <c r="TKL2" s="1311"/>
      <c r="TKM2" s="1311"/>
      <c r="TKN2" s="1311"/>
      <c r="TKO2" s="1311"/>
      <c r="TKP2" s="1311"/>
      <c r="TKQ2" s="1311"/>
      <c r="TKR2" s="1311"/>
      <c r="TKS2" s="1311"/>
      <c r="TKT2" s="1311"/>
      <c r="TKU2" s="1311"/>
      <c r="TKV2" s="1311"/>
      <c r="TKW2" s="1311"/>
      <c r="TKX2" s="1311"/>
      <c r="TKY2" s="1311"/>
      <c r="TKZ2" s="1311"/>
      <c r="TLA2" s="1311"/>
      <c r="TLB2" s="1311"/>
      <c r="TLC2" s="1311"/>
      <c r="TLD2" s="1311"/>
      <c r="TLE2" s="1311"/>
      <c r="TLF2" s="1311"/>
      <c r="TLG2" s="1311"/>
      <c r="TLH2" s="1311"/>
      <c r="TLI2" s="1311"/>
      <c r="TLJ2" s="1311"/>
      <c r="TLK2" s="1311"/>
      <c r="TLL2" s="1311"/>
      <c r="TLM2" s="1311"/>
      <c r="TLN2" s="1311"/>
      <c r="TLO2" s="1311"/>
      <c r="TLP2" s="1311"/>
      <c r="TLQ2" s="1311"/>
      <c r="TLR2" s="1311"/>
      <c r="TLS2" s="1311"/>
      <c r="TLT2" s="1311"/>
      <c r="TLU2" s="1311"/>
      <c r="TLV2" s="1311"/>
      <c r="TLW2" s="1311"/>
      <c r="TLX2" s="1311"/>
      <c r="TLY2" s="1311"/>
      <c r="TLZ2" s="1311"/>
      <c r="TMA2" s="1311"/>
      <c r="TMB2" s="1311"/>
      <c r="TMC2" s="1311"/>
      <c r="TMD2" s="1311"/>
      <c r="TME2" s="1311"/>
      <c r="TMF2" s="1311"/>
      <c r="TMG2" s="1311"/>
      <c r="TMH2" s="1311"/>
      <c r="TMI2" s="1311"/>
      <c r="TMJ2" s="1311"/>
      <c r="TMK2" s="1311"/>
      <c r="TML2" s="1311"/>
      <c r="TMM2" s="1311"/>
      <c r="TMN2" s="1311"/>
      <c r="TMO2" s="1311"/>
      <c r="TMP2" s="1311"/>
      <c r="TMQ2" s="1311"/>
      <c r="TMR2" s="1311"/>
      <c r="TMS2" s="1311"/>
      <c r="TMT2" s="1311"/>
      <c r="TMU2" s="1311"/>
      <c r="TMV2" s="1311"/>
      <c r="TMW2" s="1311"/>
      <c r="TMX2" s="1311"/>
      <c r="TMY2" s="1311"/>
      <c r="TMZ2" s="1311"/>
      <c r="TNA2" s="1311"/>
      <c r="TNB2" s="1311"/>
      <c r="TNC2" s="1311"/>
      <c r="TND2" s="1311"/>
      <c r="TNE2" s="1311"/>
      <c r="TNF2" s="1311"/>
      <c r="TNG2" s="1311"/>
      <c r="TNH2" s="1311"/>
      <c r="TNI2" s="1311"/>
      <c r="TNJ2" s="1311"/>
      <c r="TNK2" s="1311"/>
      <c r="TNL2" s="1311"/>
      <c r="TNM2" s="1311"/>
      <c r="TNN2" s="1311"/>
      <c r="TNO2" s="1311"/>
      <c r="TNP2" s="1311"/>
      <c r="TNQ2" s="1311"/>
      <c r="TNR2" s="1311"/>
      <c r="TNS2" s="1311"/>
      <c r="TNT2" s="1311"/>
      <c r="TNU2" s="1311"/>
      <c r="TNV2" s="1311"/>
      <c r="TNW2" s="1311"/>
      <c r="TNX2" s="1311"/>
      <c r="TNY2" s="1311"/>
      <c r="TNZ2" s="1311"/>
      <c r="TOA2" s="1311"/>
      <c r="TOB2" s="1311"/>
      <c r="TOC2" s="1311"/>
      <c r="TOD2" s="1311"/>
      <c r="TOE2" s="1311"/>
      <c r="TOF2" s="1311"/>
      <c r="TOG2" s="1311"/>
      <c r="TOH2" s="1311"/>
      <c r="TOI2" s="1311"/>
      <c r="TOJ2" s="1311"/>
      <c r="TOK2" s="1311"/>
      <c r="TOL2" s="1311"/>
      <c r="TOM2" s="1311"/>
      <c r="TON2" s="1311"/>
      <c r="TOO2" s="1311"/>
      <c r="TOP2" s="1311"/>
      <c r="TOQ2" s="1311"/>
      <c r="TOR2" s="1311"/>
      <c r="TOS2" s="1311"/>
      <c r="TOT2" s="1311"/>
      <c r="TOU2" s="1311"/>
      <c r="TOV2" s="1311"/>
      <c r="TOW2" s="1311"/>
      <c r="TOX2" s="1311"/>
      <c r="TOY2" s="1311"/>
      <c r="TOZ2" s="1311"/>
      <c r="TPA2" s="1311"/>
      <c r="TPB2" s="1311"/>
      <c r="TPC2" s="1311"/>
      <c r="TPD2" s="1311"/>
      <c r="TPE2" s="1311"/>
      <c r="TPF2" s="1311"/>
      <c r="TPG2" s="1311"/>
      <c r="TPH2" s="1311"/>
      <c r="TPI2" s="1311"/>
      <c r="TPJ2" s="1311"/>
      <c r="TPK2" s="1311"/>
      <c r="TPL2" s="1311"/>
      <c r="TPM2" s="1311"/>
      <c r="TPN2" s="1311"/>
      <c r="TPO2" s="1311"/>
      <c r="TPP2" s="1311"/>
      <c r="TPQ2" s="1311"/>
      <c r="TPR2" s="1311"/>
      <c r="TPS2" s="1311"/>
      <c r="TPT2" s="1311"/>
      <c r="TPU2" s="1311"/>
      <c r="TPV2" s="1311"/>
      <c r="TPW2" s="1311"/>
      <c r="TPX2" s="1311"/>
      <c r="TPY2" s="1311"/>
      <c r="TPZ2" s="1311"/>
      <c r="TQA2" s="1311"/>
      <c r="TQB2" s="1311"/>
      <c r="TQC2" s="1311"/>
      <c r="TQD2" s="1311"/>
      <c r="TQE2" s="1311"/>
      <c r="TQF2" s="1311"/>
      <c r="TQG2" s="1311"/>
      <c r="TQH2" s="1311"/>
      <c r="TQI2" s="1311"/>
      <c r="TQJ2" s="1311"/>
      <c r="TQK2" s="1311"/>
      <c r="TQL2" s="1311"/>
      <c r="TQM2" s="1311"/>
      <c r="TQN2" s="1311"/>
      <c r="TQO2" s="1311"/>
      <c r="TQP2" s="1311"/>
      <c r="TQQ2" s="1311"/>
      <c r="TQR2" s="1311"/>
      <c r="TQS2" s="1311"/>
      <c r="TQT2" s="1311"/>
      <c r="TQU2" s="1311"/>
      <c r="TQV2" s="1311"/>
      <c r="TQW2" s="1311"/>
      <c r="TQX2" s="1311"/>
      <c r="TQY2" s="1311"/>
      <c r="TQZ2" s="1311"/>
      <c r="TRA2" s="1311"/>
      <c r="TRB2" s="1311"/>
      <c r="TRC2" s="1311"/>
      <c r="TRD2" s="1311"/>
      <c r="TRE2" s="1311"/>
      <c r="TRF2" s="1311"/>
      <c r="TRG2" s="1311"/>
      <c r="TRH2" s="1311"/>
      <c r="TRI2" s="1311"/>
      <c r="TRJ2" s="1311"/>
      <c r="TRK2" s="1311"/>
      <c r="TRL2" s="1311"/>
      <c r="TRM2" s="1311"/>
      <c r="TRN2" s="1311"/>
      <c r="TRO2" s="1311"/>
      <c r="TRP2" s="1311"/>
      <c r="TRQ2" s="1311"/>
      <c r="TRR2" s="1311"/>
      <c r="TRS2" s="1311"/>
      <c r="TRT2" s="1311"/>
      <c r="TRU2" s="1311"/>
      <c r="TRV2" s="1311"/>
      <c r="TRW2" s="1311"/>
      <c r="TRX2" s="1311"/>
      <c r="TRY2" s="1311"/>
      <c r="TRZ2" s="1311"/>
      <c r="TSA2" s="1311"/>
      <c r="TSB2" s="1311"/>
      <c r="TSC2" s="1311"/>
      <c r="TSD2" s="1311"/>
      <c r="TSE2" s="1311"/>
      <c r="TSF2" s="1311"/>
      <c r="TSG2" s="1311"/>
      <c r="TSH2" s="1311"/>
      <c r="TSI2" s="1311"/>
      <c r="TSJ2" s="1311"/>
      <c r="TSK2" s="1311"/>
      <c r="TSL2" s="1311"/>
      <c r="TSM2" s="1311"/>
      <c r="TSN2" s="1311"/>
      <c r="TSO2" s="1311"/>
      <c r="TSP2" s="1311"/>
      <c r="TSQ2" s="1311"/>
      <c r="TSR2" s="1311"/>
      <c r="TSS2" s="1311"/>
      <c r="TST2" s="1311"/>
      <c r="TSU2" s="1311"/>
      <c r="TSV2" s="1311"/>
      <c r="TSW2" s="1311"/>
      <c r="TSX2" s="1311"/>
      <c r="TSY2" s="1311"/>
      <c r="TSZ2" s="1311"/>
      <c r="TTA2" s="1311"/>
      <c r="TTB2" s="1311"/>
      <c r="TTC2" s="1311"/>
      <c r="TTD2" s="1311"/>
      <c r="TTE2" s="1311"/>
      <c r="TTF2" s="1311"/>
      <c r="TTG2" s="1311"/>
      <c r="TTH2" s="1311"/>
      <c r="TTI2" s="1311"/>
      <c r="TTJ2" s="1311"/>
      <c r="TTK2" s="1311"/>
      <c r="TTL2" s="1311"/>
      <c r="TTM2" s="1311"/>
      <c r="TTN2" s="1311"/>
      <c r="TTO2" s="1311"/>
      <c r="TTP2" s="1311"/>
      <c r="TTQ2" s="1311"/>
      <c r="TTR2" s="1311"/>
      <c r="TTS2" s="1311"/>
      <c r="TTT2" s="1311"/>
      <c r="TTU2" s="1311"/>
      <c r="TTV2" s="1311"/>
      <c r="TTW2" s="1311"/>
      <c r="TTX2" s="1311"/>
      <c r="TTY2" s="1311"/>
      <c r="TTZ2" s="1311"/>
      <c r="TUA2" s="1311"/>
      <c r="TUB2" s="1311"/>
      <c r="TUC2" s="1311"/>
      <c r="TUD2" s="1311"/>
      <c r="TUE2" s="1311"/>
      <c r="TUF2" s="1311"/>
      <c r="TUG2" s="1311"/>
      <c r="TUH2" s="1311"/>
      <c r="TUI2" s="1311"/>
      <c r="TUJ2" s="1311"/>
      <c r="TUK2" s="1311"/>
      <c r="TUL2" s="1311"/>
      <c r="TUM2" s="1311"/>
      <c r="TUN2" s="1311"/>
      <c r="TUO2" s="1311"/>
      <c r="TUP2" s="1311"/>
      <c r="TUQ2" s="1311"/>
      <c r="TUR2" s="1311"/>
      <c r="TUS2" s="1311"/>
      <c r="TUT2" s="1311"/>
      <c r="TUU2" s="1311"/>
      <c r="TUV2" s="1311"/>
      <c r="TUW2" s="1311"/>
      <c r="TUX2" s="1311"/>
      <c r="TUY2" s="1311"/>
      <c r="TUZ2" s="1311"/>
      <c r="TVA2" s="1311"/>
      <c r="TVB2" s="1311"/>
      <c r="TVC2" s="1311"/>
      <c r="TVD2" s="1311"/>
      <c r="TVE2" s="1311"/>
      <c r="TVF2" s="1311"/>
      <c r="TVG2" s="1311"/>
      <c r="TVH2" s="1311"/>
      <c r="TVI2" s="1311"/>
      <c r="TVJ2" s="1311"/>
      <c r="TVK2" s="1311"/>
      <c r="TVL2" s="1311"/>
      <c r="TVM2" s="1311"/>
      <c r="TVN2" s="1311"/>
      <c r="TVO2" s="1311"/>
      <c r="TVP2" s="1311"/>
      <c r="TVQ2" s="1311"/>
      <c r="TVR2" s="1311"/>
      <c r="TVS2" s="1311"/>
      <c r="TVT2" s="1311"/>
      <c r="TVU2" s="1311"/>
      <c r="TVV2" s="1311"/>
      <c r="TVW2" s="1311"/>
      <c r="TVX2" s="1311"/>
      <c r="TVY2" s="1311"/>
      <c r="TVZ2" s="1311"/>
      <c r="TWA2" s="1311"/>
      <c r="TWB2" s="1311"/>
      <c r="TWC2" s="1311"/>
      <c r="TWD2" s="1311"/>
      <c r="TWE2" s="1311"/>
      <c r="TWF2" s="1311"/>
      <c r="TWG2" s="1311"/>
      <c r="TWH2" s="1311"/>
      <c r="TWI2" s="1311"/>
      <c r="TWJ2" s="1311"/>
      <c r="TWK2" s="1311"/>
      <c r="TWL2" s="1311"/>
      <c r="TWM2" s="1311"/>
      <c r="TWN2" s="1311"/>
      <c r="TWO2" s="1311"/>
      <c r="TWP2" s="1311"/>
      <c r="TWQ2" s="1311"/>
      <c r="TWR2" s="1311"/>
      <c r="TWS2" s="1311"/>
      <c r="TWT2" s="1311"/>
      <c r="TWU2" s="1311"/>
      <c r="TWV2" s="1311"/>
      <c r="TWW2" s="1311"/>
      <c r="TWX2" s="1311"/>
      <c r="TWY2" s="1311"/>
      <c r="TWZ2" s="1311"/>
      <c r="TXA2" s="1311"/>
      <c r="TXB2" s="1311"/>
      <c r="TXC2" s="1311"/>
      <c r="TXD2" s="1311"/>
      <c r="TXE2" s="1311"/>
      <c r="TXF2" s="1311"/>
      <c r="TXG2" s="1311"/>
      <c r="TXH2" s="1311"/>
      <c r="TXI2" s="1311"/>
      <c r="TXJ2" s="1311"/>
      <c r="TXK2" s="1311"/>
      <c r="TXL2" s="1311"/>
      <c r="TXM2" s="1311"/>
      <c r="TXN2" s="1311"/>
      <c r="TXO2" s="1311"/>
      <c r="TXP2" s="1311"/>
      <c r="TXQ2" s="1311"/>
      <c r="TXR2" s="1311"/>
      <c r="TXS2" s="1311"/>
      <c r="TXT2" s="1311"/>
      <c r="TXU2" s="1311"/>
      <c r="TXV2" s="1311"/>
      <c r="TXW2" s="1311"/>
      <c r="TXX2" s="1311"/>
      <c r="TXY2" s="1311"/>
      <c r="TXZ2" s="1311"/>
      <c r="TYA2" s="1311"/>
      <c r="TYB2" s="1311"/>
      <c r="TYC2" s="1311"/>
      <c r="TYD2" s="1311"/>
      <c r="TYE2" s="1311"/>
      <c r="TYF2" s="1311"/>
      <c r="TYG2" s="1311"/>
      <c r="TYH2" s="1311"/>
      <c r="TYI2" s="1311"/>
      <c r="TYJ2" s="1311"/>
      <c r="TYK2" s="1311"/>
      <c r="TYL2" s="1311"/>
      <c r="TYM2" s="1311"/>
      <c r="TYN2" s="1311"/>
      <c r="TYO2" s="1311"/>
      <c r="TYP2" s="1311"/>
      <c r="TYQ2" s="1311"/>
      <c r="TYR2" s="1311"/>
      <c r="TYS2" s="1311"/>
      <c r="TYT2" s="1311"/>
      <c r="TYU2" s="1311"/>
      <c r="TYV2" s="1311"/>
      <c r="TYW2" s="1311"/>
      <c r="TYX2" s="1311"/>
      <c r="TYY2" s="1311"/>
      <c r="TYZ2" s="1311"/>
      <c r="TZA2" s="1311"/>
      <c r="TZB2" s="1311"/>
      <c r="TZC2" s="1311"/>
      <c r="TZD2" s="1311"/>
      <c r="TZE2" s="1311"/>
      <c r="TZF2" s="1311"/>
      <c r="TZG2" s="1311"/>
      <c r="TZH2" s="1311"/>
      <c r="TZI2" s="1311"/>
      <c r="TZJ2" s="1311"/>
      <c r="TZK2" s="1311"/>
      <c r="TZL2" s="1311"/>
      <c r="TZM2" s="1311"/>
      <c r="TZN2" s="1311"/>
      <c r="TZO2" s="1311"/>
      <c r="TZP2" s="1311"/>
      <c r="TZQ2" s="1311"/>
      <c r="TZR2" s="1311"/>
      <c r="TZS2" s="1311"/>
      <c r="TZT2" s="1311"/>
      <c r="TZU2" s="1311"/>
      <c r="TZV2" s="1311"/>
      <c r="TZW2" s="1311"/>
      <c r="TZX2" s="1311"/>
      <c r="TZY2" s="1311"/>
      <c r="TZZ2" s="1311"/>
      <c r="UAA2" s="1311"/>
      <c r="UAB2" s="1311"/>
      <c r="UAC2" s="1311"/>
      <c r="UAD2" s="1311"/>
      <c r="UAE2" s="1311"/>
      <c r="UAF2" s="1311"/>
      <c r="UAG2" s="1311"/>
      <c r="UAH2" s="1311"/>
      <c r="UAI2" s="1311"/>
      <c r="UAJ2" s="1311"/>
      <c r="UAK2" s="1311"/>
      <c r="UAL2" s="1311"/>
      <c r="UAM2" s="1311"/>
      <c r="UAN2" s="1311"/>
      <c r="UAO2" s="1311"/>
      <c r="UAP2" s="1311"/>
      <c r="UAQ2" s="1311"/>
      <c r="UAR2" s="1311"/>
      <c r="UAS2" s="1311"/>
      <c r="UAT2" s="1311"/>
      <c r="UAU2" s="1311"/>
      <c r="UAV2" s="1311"/>
      <c r="UAW2" s="1311"/>
      <c r="UAX2" s="1311"/>
      <c r="UAY2" s="1311"/>
      <c r="UAZ2" s="1311"/>
      <c r="UBA2" s="1311"/>
      <c r="UBB2" s="1311"/>
      <c r="UBC2" s="1311"/>
      <c r="UBD2" s="1311"/>
      <c r="UBE2" s="1311"/>
      <c r="UBF2" s="1311"/>
      <c r="UBG2" s="1311"/>
      <c r="UBH2" s="1311"/>
      <c r="UBI2" s="1311"/>
      <c r="UBJ2" s="1311"/>
      <c r="UBK2" s="1311"/>
      <c r="UBL2" s="1311"/>
      <c r="UBM2" s="1311"/>
      <c r="UBN2" s="1311"/>
      <c r="UBO2" s="1311"/>
      <c r="UBP2" s="1311"/>
      <c r="UBQ2" s="1311"/>
      <c r="UBR2" s="1311"/>
      <c r="UBS2" s="1311"/>
      <c r="UBT2" s="1311"/>
      <c r="UBU2" s="1311"/>
      <c r="UBV2" s="1311"/>
      <c r="UBW2" s="1311"/>
      <c r="UBX2" s="1311"/>
      <c r="UBY2" s="1311"/>
      <c r="UBZ2" s="1311"/>
      <c r="UCA2" s="1311"/>
      <c r="UCB2" s="1311"/>
      <c r="UCC2" s="1311"/>
      <c r="UCD2" s="1311"/>
      <c r="UCE2" s="1311"/>
      <c r="UCF2" s="1311"/>
      <c r="UCG2" s="1311"/>
      <c r="UCH2" s="1311"/>
      <c r="UCI2" s="1311"/>
      <c r="UCJ2" s="1311"/>
      <c r="UCK2" s="1311"/>
      <c r="UCL2" s="1311"/>
      <c r="UCM2" s="1311"/>
      <c r="UCN2" s="1311"/>
      <c r="UCO2" s="1311"/>
      <c r="UCP2" s="1311"/>
      <c r="UCQ2" s="1311"/>
      <c r="UCR2" s="1311"/>
      <c r="UCS2" s="1311"/>
      <c r="UCT2" s="1311"/>
      <c r="UCU2" s="1311"/>
      <c r="UCV2" s="1311"/>
      <c r="UCW2" s="1311"/>
      <c r="UCX2" s="1311"/>
      <c r="UCY2" s="1311"/>
      <c r="UCZ2" s="1311"/>
      <c r="UDA2" s="1311"/>
      <c r="UDB2" s="1311"/>
      <c r="UDC2" s="1311"/>
      <c r="UDD2" s="1311"/>
      <c r="UDE2" s="1311"/>
      <c r="UDF2" s="1311"/>
      <c r="UDG2" s="1311"/>
      <c r="UDH2" s="1311"/>
      <c r="UDI2" s="1311"/>
      <c r="UDJ2" s="1311"/>
      <c r="UDK2" s="1311"/>
      <c r="UDL2" s="1311"/>
      <c r="UDM2" s="1311"/>
      <c r="UDN2" s="1311"/>
      <c r="UDO2" s="1311"/>
      <c r="UDP2" s="1311"/>
      <c r="UDQ2" s="1311"/>
      <c r="UDR2" s="1311"/>
      <c r="UDS2" s="1311"/>
      <c r="UDT2" s="1311"/>
      <c r="UDU2" s="1311"/>
      <c r="UDV2" s="1311"/>
      <c r="UDW2" s="1311"/>
      <c r="UDX2" s="1311"/>
      <c r="UDY2" s="1311"/>
      <c r="UDZ2" s="1311"/>
      <c r="UEA2" s="1311"/>
      <c r="UEB2" s="1311"/>
      <c r="UEC2" s="1311"/>
      <c r="UED2" s="1311"/>
      <c r="UEE2" s="1311"/>
      <c r="UEF2" s="1311"/>
      <c r="UEG2" s="1311"/>
      <c r="UEH2" s="1311"/>
      <c r="UEI2" s="1311"/>
      <c r="UEJ2" s="1311"/>
      <c r="UEK2" s="1311"/>
      <c r="UEL2" s="1311"/>
      <c r="UEM2" s="1311"/>
      <c r="UEN2" s="1311"/>
      <c r="UEO2" s="1311"/>
      <c r="UEP2" s="1311"/>
      <c r="UEQ2" s="1311"/>
      <c r="UER2" s="1311"/>
      <c r="UES2" s="1311"/>
      <c r="UET2" s="1311"/>
      <c r="UEU2" s="1311"/>
      <c r="UEV2" s="1311"/>
      <c r="UEW2" s="1311"/>
      <c r="UEX2" s="1311"/>
      <c r="UEY2" s="1311"/>
      <c r="UEZ2" s="1311"/>
      <c r="UFA2" s="1311"/>
      <c r="UFB2" s="1311"/>
      <c r="UFC2" s="1311"/>
      <c r="UFD2" s="1311"/>
      <c r="UFE2" s="1311"/>
      <c r="UFF2" s="1311"/>
      <c r="UFG2" s="1311"/>
      <c r="UFH2" s="1311"/>
      <c r="UFI2" s="1311"/>
      <c r="UFJ2" s="1311"/>
      <c r="UFK2" s="1311"/>
      <c r="UFL2" s="1311"/>
      <c r="UFM2" s="1311"/>
      <c r="UFN2" s="1311"/>
      <c r="UFO2" s="1311"/>
      <c r="UFP2" s="1311"/>
      <c r="UFQ2" s="1311"/>
      <c r="UFR2" s="1311"/>
      <c r="UFS2" s="1311"/>
      <c r="UFT2" s="1311"/>
      <c r="UFU2" s="1311"/>
      <c r="UFV2" s="1311"/>
      <c r="UFW2" s="1311"/>
      <c r="UFX2" s="1311"/>
      <c r="UFY2" s="1311"/>
      <c r="UFZ2" s="1311"/>
      <c r="UGA2" s="1311"/>
      <c r="UGB2" s="1311"/>
      <c r="UGC2" s="1311"/>
      <c r="UGD2" s="1311"/>
      <c r="UGE2" s="1311"/>
      <c r="UGF2" s="1311"/>
      <c r="UGG2" s="1311"/>
      <c r="UGH2" s="1311"/>
      <c r="UGI2" s="1311"/>
      <c r="UGJ2" s="1311"/>
      <c r="UGK2" s="1311"/>
      <c r="UGL2" s="1311"/>
      <c r="UGM2" s="1311"/>
      <c r="UGN2" s="1311"/>
      <c r="UGO2" s="1311"/>
      <c r="UGP2" s="1311"/>
      <c r="UGQ2" s="1311"/>
      <c r="UGR2" s="1311"/>
      <c r="UGS2" s="1311"/>
      <c r="UGT2" s="1311"/>
      <c r="UGU2" s="1311"/>
      <c r="UGV2" s="1311"/>
      <c r="UGW2" s="1311"/>
      <c r="UGX2" s="1311"/>
      <c r="UGY2" s="1311"/>
      <c r="UGZ2" s="1311"/>
      <c r="UHA2" s="1311"/>
      <c r="UHB2" s="1311"/>
      <c r="UHC2" s="1311"/>
      <c r="UHD2" s="1311"/>
      <c r="UHE2" s="1311"/>
      <c r="UHF2" s="1311"/>
      <c r="UHG2" s="1311"/>
      <c r="UHH2" s="1311"/>
      <c r="UHI2" s="1311"/>
      <c r="UHJ2" s="1311"/>
      <c r="UHK2" s="1311"/>
      <c r="UHL2" s="1311"/>
      <c r="UHM2" s="1311"/>
      <c r="UHN2" s="1311"/>
      <c r="UHO2" s="1311"/>
      <c r="UHP2" s="1311"/>
      <c r="UHQ2" s="1311"/>
      <c r="UHR2" s="1311"/>
      <c r="UHS2" s="1311"/>
      <c r="UHT2" s="1311"/>
      <c r="UHU2" s="1311"/>
      <c r="UHV2" s="1311"/>
      <c r="UHW2" s="1311"/>
      <c r="UHX2" s="1311"/>
      <c r="UHY2" s="1311"/>
      <c r="UHZ2" s="1311"/>
      <c r="UIA2" s="1311"/>
      <c r="UIB2" s="1311"/>
      <c r="UIC2" s="1311"/>
      <c r="UID2" s="1311"/>
      <c r="UIE2" s="1311"/>
      <c r="UIF2" s="1311"/>
      <c r="UIG2" s="1311"/>
      <c r="UIH2" s="1311"/>
      <c r="UII2" s="1311"/>
      <c r="UIJ2" s="1311"/>
      <c r="UIK2" s="1311"/>
      <c r="UIL2" s="1311"/>
      <c r="UIM2" s="1311"/>
      <c r="UIN2" s="1311"/>
      <c r="UIO2" s="1311"/>
      <c r="UIP2" s="1311"/>
      <c r="UIQ2" s="1311"/>
      <c r="UIR2" s="1311"/>
      <c r="UIS2" s="1311"/>
      <c r="UIT2" s="1311"/>
      <c r="UIU2" s="1311"/>
      <c r="UIV2" s="1311"/>
      <c r="UIW2" s="1311"/>
      <c r="UIX2" s="1311"/>
      <c r="UIY2" s="1311"/>
      <c r="UIZ2" s="1311"/>
      <c r="UJA2" s="1311"/>
      <c r="UJB2" s="1311"/>
      <c r="UJC2" s="1311"/>
      <c r="UJD2" s="1311"/>
      <c r="UJE2" s="1311"/>
      <c r="UJF2" s="1311"/>
      <c r="UJG2" s="1311"/>
      <c r="UJH2" s="1311"/>
      <c r="UJI2" s="1311"/>
      <c r="UJJ2" s="1311"/>
      <c r="UJK2" s="1311"/>
      <c r="UJL2" s="1311"/>
      <c r="UJM2" s="1311"/>
      <c r="UJN2" s="1311"/>
      <c r="UJO2" s="1311"/>
      <c r="UJP2" s="1311"/>
      <c r="UJQ2" s="1311"/>
      <c r="UJR2" s="1311"/>
      <c r="UJS2" s="1311"/>
      <c r="UJT2" s="1311"/>
      <c r="UJU2" s="1311"/>
      <c r="UJV2" s="1311"/>
      <c r="UJW2" s="1311"/>
      <c r="UJX2" s="1311"/>
      <c r="UJY2" s="1311"/>
      <c r="UJZ2" s="1311"/>
      <c r="UKA2" s="1311"/>
      <c r="UKB2" s="1311"/>
      <c r="UKC2" s="1311"/>
      <c r="UKD2" s="1311"/>
      <c r="UKE2" s="1311"/>
      <c r="UKF2" s="1311"/>
      <c r="UKG2" s="1311"/>
      <c r="UKH2" s="1311"/>
      <c r="UKI2" s="1311"/>
      <c r="UKJ2" s="1311"/>
      <c r="UKK2" s="1311"/>
      <c r="UKL2" s="1311"/>
      <c r="UKM2" s="1311"/>
      <c r="UKN2" s="1311"/>
      <c r="UKO2" s="1311"/>
      <c r="UKP2" s="1311"/>
      <c r="UKQ2" s="1311"/>
      <c r="UKR2" s="1311"/>
      <c r="UKS2" s="1311"/>
      <c r="UKT2" s="1311"/>
      <c r="UKU2" s="1311"/>
      <c r="UKV2" s="1311"/>
      <c r="UKW2" s="1311"/>
      <c r="UKX2" s="1311"/>
      <c r="UKY2" s="1311"/>
      <c r="UKZ2" s="1311"/>
      <c r="ULA2" s="1311"/>
      <c r="ULB2" s="1311"/>
      <c r="ULC2" s="1311"/>
      <c r="ULD2" s="1311"/>
      <c r="ULE2" s="1311"/>
      <c r="ULF2" s="1311"/>
      <c r="ULG2" s="1311"/>
      <c r="ULH2" s="1311"/>
      <c r="ULI2" s="1311"/>
      <c r="ULJ2" s="1311"/>
      <c r="ULK2" s="1311"/>
      <c r="ULL2" s="1311"/>
      <c r="ULM2" s="1311"/>
      <c r="ULN2" s="1311"/>
      <c r="ULO2" s="1311"/>
      <c r="ULP2" s="1311"/>
      <c r="ULQ2" s="1311"/>
      <c r="ULR2" s="1311"/>
      <c r="ULS2" s="1311"/>
      <c r="ULT2" s="1311"/>
      <c r="ULU2" s="1311"/>
      <c r="ULV2" s="1311"/>
      <c r="ULW2" s="1311"/>
      <c r="ULX2" s="1311"/>
      <c r="ULY2" s="1311"/>
      <c r="ULZ2" s="1311"/>
      <c r="UMA2" s="1311"/>
      <c r="UMB2" s="1311"/>
      <c r="UMC2" s="1311"/>
      <c r="UMD2" s="1311"/>
      <c r="UME2" s="1311"/>
      <c r="UMF2" s="1311"/>
      <c r="UMG2" s="1311"/>
      <c r="UMH2" s="1311"/>
      <c r="UMI2" s="1311"/>
      <c r="UMJ2" s="1311"/>
      <c r="UMK2" s="1311"/>
      <c r="UML2" s="1311"/>
      <c r="UMM2" s="1311"/>
      <c r="UMN2" s="1311"/>
      <c r="UMO2" s="1311"/>
      <c r="UMP2" s="1311"/>
      <c r="UMQ2" s="1311"/>
      <c r="UMR2" s="1311"/>
      <c r="UMS2" s="1311"/>
      <c r="UMT2" s="1311"/>
      <c r="UMU2" s="1311"/>
      <c r="UMV2" s="1311"/>
      <c r="UMW2" s="1311"/>
      <c r="UMX2" s="1311"/>
      <c r="UMY2" s="1311"/>
      <c r="UMZ2" s="1311"/>
      <c r="UNA2" s="1311"/>
      <c r="UNB2" s="1311"/>
      <c r="UNC2" s="1311"/>
      <c r="UND2" s="1311"/>
      <c r="UNE2" s="1311"/>
      <c r="UNF2" s="1311"/>
      <c r="UNG2" s="1311"/>
      <c r="UNH2" s="1311"/>
      <c r="UNI2" s="1311"/>
      <c r="UNJ2" s="1311"/>
      <c r="UNK2" s="1311"/>
      <c r="UNL2" s="1311"/>
      <c r="UNM2" s="1311"/>
      <c r="UNN2" s="1311"/>
      <c r="UNO2" s="1311"/>
      <c r="UNP2" s="1311"/>
      <c r="UNQ2" s="1311"/>
      <c r="UNR2" s="1311"/>
      <c r="UNS2" s="1311"/>
      <c r="UNT2" s="1311"/>
      <c r="UNU2" s="1311"/>
      <c r="UNV2" s="1311"/>
      <c r="UNW2" s="1311"/>
      <c r="UNX2" s="1311"/>
      <c r="UNY2" s="1311"/>
      <c r="UNZ2" s="1311"/>
      <c r="UOA2" s="1311"/>
      <c r="UOB2" s="1311"/>
      <c r="UOC2" s="1311"/>
      <c r="UOD2" s="1311"/>
      <c r="UOE2" s="1311"/>
      <c r="UOF2" s="1311"/>
      <c r="UOG2" s="1311"/>
      <c r="UOH2" s="1311"/>
      <c r="UOI2" s="1311"/>
      <c r="UOJ2" s="1311"/>
      <c r="UOK2" s="1311"/>
      <c r="UOL2" s="1311"/>
      <c r="UOM2" s="1311"/>
      <c r="UON2" s="1311"/>
      <c r="UOO2" s="1311"/>
      <c r="UOP2" s="1311"/>
      <c r="UOQ2" s="1311"/>
      <c r="UOR2" s="1311"/>
      <c r="UOS2" s="1311"/>
      <c r="UOT2" s="1311"/>
      <c r="UOU2" s="1311"/>
      <c r="UOV2" s="1311"/>
      <c r="UOW2" s="1311"/>
      <c r="UOX2" s="1311"/>
      <c r="UOY2" s="1311"/>
      <c r="UOZ2" s="1311"/>
      <c r="UPA2" s="1311"/>
      <c r="UPB2" s="1311"/>
      <c r="UPC2" s="1311"/>
      <c r="UPD2" s="1311"/>
      <c r="UPE2" s="1311"/>
      <c r="UPF2" s="1311"/>
      <c r="UPG2" s="1311"/>
      <c r="UPH2" s="1311"/>
      <c r="UPI2" s="1311"/>
      <c r="UPJ2" s="1311"/>
      <c r="UPK2" s="1311"/>
      <c r="UPL2" s="1311"/>
      <c r="UPM2" s="1311"/>
      <c r="UPN2" s="1311"/>
      <c r="UPO2" s="1311"/>
      <c r="UPP2" s="1311"/>
      <c r="UPQ2" s="1311"/>
      <c r="UPR2" s="1311"/>
      <c r="UPS2" s="1311"/>
      <c r="UPT2" s="1311"/>
      <c r="UPU2" s="1311"/>
      <c r="UPV2" s="1311"/>
      <c r="UPW2" s="1311"/>
      <c r="UPX2" s="1311"/>
      <c r="UPY2" s="1311"/>
      <c r="UPZ2" s="1311"/>
      <c r="UQA2" s="1311"/>
      <c r="UQB2" s="1311"/>
      <c r="UQC2" s="1311"/>
      <c r="UQD2" s="1311"/>
      <c r="UQE2" s="1311"/>
      <c r="UQF2" s="1311"/>
      <c r="UQG2" s="1311"/>
      <c r="UQH2" s="1311"/>
      <c r="UQI2" s="1311"/>
      <c r="UQJ2" s="1311"/>
      <c r="UQK2" s="1311"/>
      <c r="UQL2" s="1311"/>
      <c r="UQM2" s="1311"/>
      <c r="UQN2" s="1311"/>
      <c r="UQO2" s="1311"/>
      <c r="UQP2" s="1311"/>
      <c r="UQQ2" s="1311"/>
      <c r="UQR2" s="1311"/>
      <c r="UQS2" s="1311"/>
      <c r="UQT2" s="1311"/>
      <c r="UQU2" s="1311"/>
      <c r="UQV2" s="1311"/>
      <c r="UQW2" s="1311"/>
      <c r="UQX2" s="1311"/>
      <c r="UQY2" s="1311"/>
      <c r="UQZ2" s="1311"/>
      <c r="URA2" s="1311"/>
      <c r="URB2" s="1311"/>
      <c r="URC2" s="1311"/>
      <c r="URD2" s="1311"/>
      <c r="URE2" s="1311"/>
      <c r="URF2" s="1311"/>
      <c r="URG2" s="1311"/>
      <c r="URH2" s="1311"/>
      <c r="URI2" s="1311"/>
      <c r="URJ2" s="1311"/>
      <c r="URK2" s="1311"/>
      <c r="URL2" s="1311"/>
      <c r="URM2" s="1311"/>
      <c r="URN2" s="1311"/>
      <c r="URO2" s="1311"/>
      <c r="URP2" s="1311"/>
      <c r="URQ2" s="1311"/>
      <c r="URR2" s="1311"/>
      <c r="URS2" s="1311"/>
      <c r="URT2" s="1311"/>
      <c r="URU2" s="1311"/>
      <c r="URV2" s="1311"/>
      <c r="URW2" s="1311"/>
      <c r="URX2" s="1311"/>
      <c r="URY2" s="1311"/>
      <c r="URZ2" s="1311"/>
      <c r="USA2" s="1311"/>
      <c r="USB2" s="1311"/>
      <c r="USC2" s="1311"/>
      <c r="USD2" s="1311"/>
      <c r="USE2" s="1311"/>
      <c r="USF2" s="1311"/>
      <c r="USG2" s="1311"/>
      <c r="USH2" s="1311"/>
      <c r="USI2" s="1311"/>
      <c r="USJ2" s="1311"/>
      <c r="USK2" s="1311"/>
      <c r="USL2" s="1311"/>
      <c r="USM2" s="1311"/>
      <c r="USN2" s="1311"/>
      <c r="USO2" s="1311"/>
      <c r="USP2" s="1311"/>
      <c r="USQ2" s="1311"/>
      <c r="USR2" s="1311"/>
      <c r="USS2" s="1311"/>
      <c r="UST2" s="1311"/>
      <c r="USU2" s="1311"/>
      <c r="USV2" s="1311"/>
      <c r="USW2" s="1311"/>
      <c r="USX2" s="1311"/>
      <c r="USY2" s="1311"/>
      <c r="USZ2" s="1311"/>
      <c r="UTA2" s="1311"/>
      <c r="UTB2" s="1311"/>
      <c r="UTC2" s="1311"/>
      <c r="UTD2" s="1311"/>
      <c r="UTE2" s="1311"/>
      <c r="UTF2" s="1311"/>
      <c r="UTG2" s="1311"/>
      <c r="UTH2" s="1311"/>
      <c r="UTI2" s="1311"/>
      <c r="UTJ2" s="1311"/>
      <c r="UTK2" s="1311"/>
      <c r="UTL2" s="1311"/>
      <c r="UTM2" s="1311"/>
      <c r="UTN2" s="1311"/>
      <c r="UTO2" s="1311"/>
      <c r="UTP2" s="1311"/>
      <c r="UTQ2" s="1311"/>
      <c r="UTR2" s="1311"/>
      <c r="UTS2" s="1311"/>
      <c r="UTT2" s="1311"/>
      <c r="UTU2" s="1311"/>
      <c r="UTV2" s="1311"/>
      <c r="UTW2" s="1311"/>
      <c r="UTX2" s="1311"/>
      <c r="UTY2" s="1311"/>
      <c r="UTZ2" s="1311"/>
      <c r="UUA2" s="1311"/>
      <c r="UUB2" s="1311"/>
      <c r="UUC2" s="1311"/>
      <c r="UUD2" s="1311"/>
      <c r="UUE2" s="1311"/>
      <c r="UUF2" s="1311"/>
      <c r="UUG2" s="1311"/>
      <c r="UUH2" s="1311"/>
      <c r="UUI2" s="1311"/>
      <c r="UUJ2" s="1311"/>
      <c r="UUK2" s="1311"/>
      <c r="UUL2" s="1311"/>
      <c r="UUM2" s="1311"/>
      <c r="UUN2" s="1311"/>
      <c r="UUO2" s="1311"/>
      <c r="UUP2" s="1311"/>
      <c r="UUQ2" s="1311"/>
      <c r="UUR2" s="1311"/>
      <c r="UUS2" s="1311"/>
      <c r="UUT2" s="1311"/>
      <c r="UUU2" s="1311"/>
      <c r="UUV2" s="1311"/>
      <c r="UUW2" s="1311"/>
      <c r="UUX2" s="1311"/>
      <c r="UUY2" s="1311"/>
      <c r="UUZ2" s="1311"/>
      <c r="UVA2" s="1311"/>
      <c r="UVB2" s="1311"/>
      <c r="UVC2" s="1311"/>
      <c r="UVD2" s="1311"/>
      <c r="UVE2" s="1311"/>
      <c r="UVF2" s="1311"/>
      <c r="UVG2" s="1311"/>
      <c r="UVH2" s="1311"/>
      <c r="UVI2" s="1311"/>
      <c r="UVJ2" s="1311"/>
      <c r="UVK2" s="1311"/>
      <c r="UVL2" s="1311"/>
      <c r="UVM2" s="1311"/>
      <c r="UVN2" s="1311"/>
      <c r="UVO2" s="1311"/>
      <c r="UVP2" s="1311"/>
      <c r="UVQ2" s="1311"/>
      <c r="UVR2" s="1311"/>
      <c r="UVS2" s="1311"/>
      <c r="UVT2" s="1311"/>
      <c r="UVU2" s="1311"/>
      <c r="UVV2" s="1311"/>
      <c r="UVW2" s="1311"/>
      <c r="UVX2" s="1311"/>
      <c r="UVY2" s="1311"/>
      <c r="UVZ2" s="1311"/>
      <c r="UWA2" s="1311"/>
      <c r="UWB2" s="1311"/>
      <c r="UWC2" s="1311"/>
      <c r="UWD2" s="1311"/>
      <c r="UWE2" s="1311"/>
      <c r="UWF2" s="1311"/>
      <c r="UWG2" s="1311"/>
      <c r="UWH2" s="1311"/>
      <c r="UWI2" s="1311"/>
      <c r="UWJ2" s="1311"/>
      <c r="UWK2" s="1311"/>
      <c r="UWL2" s="1311"/>
      <c r="UWM2" s="1311"/>
      <c r="UWN2" s="1311"/>
      <c r="UWO2" s="1311"/>
      <c r="UWP2" s="1311"/>
      <c r="UWQ2" s="1311"/>
      <c r="UWR2" s="1311"/>
      <c r="UWS2" s="1311"/>
      <c r="UWT2" s="1311"/>
      <c r="UWU2" s="1311"/>
      <c r="UWV2" s="1311"/>
      <c r="UWW2" s="1311"/>
      <c r="UWX2" s="1311"/>
      <c r="UWY2" s="1311"/>
      <c r="UWZ2" s="1311"/>
      <c r="UXA2" s="1311"/>
      <c r="UXB2" s="1311"/>
      <c r="UXC2" s="1311"/>
      <c r="UXD2" s="1311"/>
      <c r="UXE2" s="1311"/>
      <c r="UXF2" s="1311"/>
      <c r="UXG2" s="1311"/>
      <c r="UXH2" s="1311"/>
      <c r="UXI2" s="1311"/>
      <c r="UXJ2" s="1311"/>
      <c r="UXK2" s="1311"/>
      <c r="UXL2" s="1311"/>
      <c r="UXM2" s="1311"/>
      <c r="UXN2" s="1311"/>
      <c r="UXO2" s="1311"/>
      <c r="UXP2" s="1311"/>
      <c r="UXQ2" s="1311"/>
      <c r="UXR2" s="1311"/>
      <c r="UXS2" s="1311"/>
      <c r="UXT2" s="1311"/>
      <c r="UXU2" s="1311"/>
      <c r="UXV2" s="1311"/>
      <c r="UXW2" s="1311"/>
      <c r="UXX2" s="1311"/>
      <c r="UXY2" s="1311"/>
      <c r="UXZ2" s="1311"/>
      <c r="UYA2" s="1311"/>
      <c r="UYB2" s="1311"/>
      <c r="UYC2" s="1311"/>
      <c r="UYD2" s="1311"/>
      <c r="UYE2" s="1311"/>
      <c r="UYF2" s="1311"/>
      <c r="UYG2" s="1311"/>
      <c r="UYH2" s="1311"/>
      <c r="UYI2" s="1311"/>
      <c r="UYJ2" s="1311"/>
      <c r="UYK2" s="1311"/>
      <c r="UYL2" s="1311"/>
      <c r="UYM2" s="1311"/>
      <c r="UYN2" s="1311"/>
      <c r="UYO2" s="1311"/>
      <c r="UYP2" s="1311"/>
      <c r="UYQ2" s="1311"/>
      <c r="UYR2" s="1311"/>
      <c r="UYS2" s="1311"/>
      <c r="UYT2" s="1311"/>
      <c r="UYU2" s="1311"/>
      <c r="UYV2" s="1311"/>
      <c r="UYW2" s="1311"/>
      <c r="UYX2" s="1311"/>
      <c r="UYY2" s="1311"/>
      <c r="UYZ2" s="1311"/>
      <c r="UZA2" s="1311"/>
      <c r="UZB2" s="1311"/>
      <c r="UZC2" s="1311"/>
      <c r="UZD2" s="1311"/>
      <c r="UZE2" s="1311"/>
      <c r="UZF2" s="1311"/>
      <c r="UZG2" s="1311"/>
      <c r="UZH2" s="1311"/>
      <c r="UZI2" s="1311"/>
      <c r="UZJ2" s="1311"/>
      <c r="UZK2" s="1311"/>
      <c r="UZL2" s="1311"/>
      <c r="UZM2" s="1311"/>
      <c r="UZN2" s="1311"/>
      <c r="UZO2" s="1311"/>
      <c r="UZP2" s="1311"/>
      <c r="UZQ2" s="1311"/>
      <c r="UZR2" s="1311"/>
      <c r="UZS2" s="1311"/>
      <c r="UZT2" s="1311"/>
      <c r="UZU2" s="1311"/>
      <c r="UZV2" s="1311"/>
      <c r="UZW2" s="1311"/>
      <c r="UZX2" s="1311"/>
      <c r="UZY2" s="1311"/>
      <c r="UZZ2" s="1311"/>
      <c r="VAA2" s="1311"/>
      <c r="VAB2" s="1311"/>
      <c r="VAC2" s="1311"/>
      <c r="VAD2" s="1311"/>
      <c r="VAE2" s="1311"/>
      <c r="VAF2" s="1311"/>
      <c r="VAG2" s="1311"/>
      <c r="VAH2" s="1311"/>
      <c r="VAI2" s="1311"/>
      <c r="VAJ2" s="1311"/>
      <c r="VAK2" s="1311"/>
      <c r="VAL2" s="1311"/>
      <c r="VAM2" s="1311"/>
      <c r="VAN2" s="1311"/>
      <c r="VAO2" s="1311"/>
      <c r="VAP2" s="1311"/>
      <c r="VAQ2" s="1311"/>
      <c r="VAR2" s="1311"/>
      <c r="VAS2" s="1311"/>
      <c r="VAT2" s="1311"/>
      <c r="VAU2" s="1311"/>
      <c r="VAV2" s="1311"/>
      <c r="VAW2" s="1311"/>
      <c r="VAX2" s="1311"/>
      <c r="VAY2" s="1311"/>
      <c r="VAZ2" s="1311"/>
      <c r="VBA2" s="1311"/>
      <c r="VBB2" s="1311"/>
      <c r="VBC2" s="1311"/>
      <c r="VBD2" s="1311"/>
      <c r="VBE2" s="1311"/>
      <c r="VBF2" s="1311"/>
      <c r="VBG2" s="1311"/>
      <c r="VBH2" s="1311"/>
      <c r="VBI2" s="1311"/>
      <c r="VBJ2" s="1311"/>
      <c r="VBK2" s="1311"/>
      <c r="VBL2" s="1311"/>
      <c r="VBM2" s="1311"/>
      <c r="VBN2" s="1311"/>
      <c r="VBO2" s="1311"/>
      <c r="VBP2" s="1311"/>
      <c r="VBQ2" s="1311"/>
      <c r="VBR2" s="1311"/>
      <c r="VBS2" s="1311"/>
      <c r="VBT2" s="1311"/>
      <c r="VBU2" s="1311"/>
      <c r="VBV2" s="1311"/>
      <c r="VBW2" s="1311"/>
      <c r="VBX2" s="1311"/>
      <c r="VBY2" s="1311"/>
      <c r="VBZ2" s="1311"/>
      <c r="VCA2" s="1311"/>
      <c r="VCB2" s="1311"/>
      <c r="VCC2" s="1311"/>
      <c r="VCD2" s="1311"/>
      <c r="VCE2" s="1311"/>
      <c r="VCF2" s="1311"/>
      <c r="VCG2" s="1311"/>
      <c r="VCH2" s="1311"/>
      <c r="VCI2" s="1311"/>
      <c r="VCJ2" s="1311"/>
      <c r="VCK2" s="1311"/>
      <c r="VCL2" s="1311"/>
      <c r="VCM2" s="1311"/>
      <c r="VCN2" s="1311"/>
      <c r="VCO2" s="1311"/>
      <c r="VCP2" s="1311"/>
      <c r="VCQ2" s="1311"/>
      <c r="VCR2" s="1311"/>
      <c r="VCS2" s="1311"/>
      <c r="VCT2" s="1311"/>
      <c r="VCU2" s="1311"/>
      <c r="VCV2" s="1311"/>
      <c r="VCW2" s="1311"/>
      <c r="VCX2" s="1311"/>
      <c r="VCY2" s="1311"/>
      <c r="VCZ2" s="1311"/>
      <c r="VDA2" s="1311"/>
      <c r="VDB2" s="1311"/>
      <c r="VDC2" s="1311"/>
      <c r="VDD2" s="1311"/>
      <c r="VDE2" s="1311"/>
      <c r="VDF2" s="1311"/>
      <c r="VDG2" s="1311"/>
      <c r="VDH2" s="1311"/>
      <c r="VDI2" s="1311"/>
      <c r="VDJ2" s="1311"/>
      <c r="VDK2" s="1311"/>
      <c r="VDL2" s="1311"/>
      <c r="VDM2" s="1311"/>
      <c r="VDN2" s="1311"/>
      <c r="VDO2" s="1311"/>
      <c r="VDP2" s="1311"/>
      <c r="VDQ2" s="1311"/>
      <c r="VDR2" s="1311"/>
      <c r="VDS2" s="1311"/>
      <c r="VDT2" s="1311"/>
      <c r="VDU2" s="1311"/>
      <c r="VDV2" s="1311"/>
      <c r="VDW2" s="1311"/>
      <c r="VDX2" s="1311"/>
      <c r="VDY2" s="1311"/>
      <c r="VDZ2" s="1311"/>
      <c r="VEA2" s="1311"/>
      <c r="VEB2" s="1311"/>
      <c r="VEC2" s="1311"/>
      <c r="VED2" s="1311"/>
      <c r="VEE2" s="1311"/>
      <c r="VEF2" s="1311"/>
      <c r="VEG2" s="1311"/>
      <c r="VEH2" s="1311"/>
      <c r="VEI2" s="1311"/>
      <c r="VEJ2" s="1311"/>
      <c r="VEK2" s="1311"/>
      <c r="VEL2" s="1311"/>
      <c r="VEM2" s="1311"/>
      <c r="VEN2" s="1311"/>
      <c r="VEO2" s="1311"/>
      <c r="VEP2" s="1311"/>
      <c r="VEQ2" s="1311"/>
      <c r="VER2" s="1311"/>
      <c r="VES2" s="1311"/>
      <c r="VET2" s="1311"/>
      <c r="VEU2" s="1311"/>
      <c r="VEV2" s="1311"/>
      <c r="VEW2" s="1311"/>
      <c r="VEX2" s="1311"/>
      <c r="VEY2" s="1311"/>
      <c r="VEZ2" s="1311"/>
      <c r="VFA2" s="1311"/>
      <c r="VFB2" s="1311"/>
      <c r="VFC2" s="1311"/>
      <c r="VFD2" s="1311"/>
      <c r="VFE2" s="1311"/>
      <c r="VFF2" s="1311"/>
      <c r="VFG2" s="1311"/>
      <c r="VFH2" s="1311"/>
      <c r="VFI2" s="1311"/>
      <c r="VFJ2" s="1311"/>
      <c r="VFK2" s="1311"/>
      <c r="VFL2" s="1311"/>
      <c r="VFM2" s="1311"/>
      <c r="VFN2" s="1311"/>
      <c r="VFO2" s="1311"/>
      <c r="VFP2" s="1311"/>
      <c r="VFQ2" s="1311"/>
      <c r="VFR2" s="1311"/>
      <c r="VFS2" s="1311"/>
      <c r="VFT2" s="1311"/>
      <c r="VFU2" s="1311"/>
      <c r="VFV2" s="1311"/>
      <c r="VFW2" s="1311"/>
      <c r="VFX2" s="1311"/>
      <c r="VFY2" s="1311"/>
      <c r="VFZ2" s="1311"/>
      <c r="VGA2" s="1311"/>
      <c r="VGB2" s="1311"/>
      <c r="VGC2" s="1311"/>
      <c r="VGD2" s="1311"/>
      <c r="VGE2" s="1311"/>
      <c r="VGF2" s="1311"/>
      <c r="VGG2" s="1311"/>
      <c r="VGH2" s="1311"/>
      <c r="VGI2" s="1311"/>
      <c r="VGJ2" s="1311"/>
      <c r="VGK2" s="1311"/>
      <c r="VGL2" s="1311"/>
      <c r="VGM2" s="1311"/>
      <c r="VGN2" s="1311"/>
      <c r="VGO2" s="1311"/>
      <c r="VGP2" s="1311"/>
      <c r="VGQ2" s="1311"/>
      <c r="VGR2" s="1311"/>
      <c r="VGS2" s="1311"/>
      <c r="VGT2" s="1311"/>
      <c r="VGU2" s="1311"/>
      <c r="VGV2" s="1311"/>
      <c r="VGW2" s="1311"/>
      <c r="VGX2" s="1311"/>
      <c r="VGY2" s="1311"/>
      <c r="VGZ2" s="1311"/>
      <c r="VHA2" s="1311"/>
      <c r="VHB2" s="1311"/>
      <c r="VHC2" s="1311"/>
      <c r="VHD2" s="1311"/>
      <c r="VHE2" s="1311"/>
      <c r="VHF2" s="1311"/>
      <c r="VHG2" s="1311"/>
      <c r="VHH2" s="1311"/>
      <c r="VHI2" s="1311"/>
      <c r="VHJ2" s="1311"/>
      <c r="VHK2" s="1311"/>
      <c r="VHL2" s="1311"/>
      <c r="VHM2" s="1311"/>
      <c r="VHN2" s="1311"/>
      <c r="VHO2" s="1311"/>
      <c r="VHP2" s="1311"/>
      <c r="VHQ2" s="1311"/>
      <c r="VHR2" s="1311"/>
      <c r="VHS2" s="1311"/>
      <c r="VHT2" s="1311"/>
      <c r="VHU2" s="1311"/>
      <c r="VHV2" s="1311"/>
      <c r="VHW2" s="1311"/>
      <c r="VHX2" s="1311"/>
      <c r="VHY2" s="1311"/>
      <c r="VHZ2" s="1311"/>
      <c r="VIA2" s="1311"/>
      <c r="VIB2" s="1311"/>
      <c r="VIC2" s="1311"/>
      <c r="VID2" s="1311"/>
      <c r="VIE2" s="1311"/>
      <c r="VIF2" s="1311"/>
      <c r="VIG2" s="1311"/>
      <c r="VIH2" s="1311"/>
      <c r="VII2" s="1311"/>
      <c r="VIJ2" s="1311"/>
      <c r="VIK2" s="1311"/>
      <c r="VIL2" s="1311"/>
      <c r="VIM2" s="1311"/>
      <c r="VIN2" s="1311"/>
      <c r="VIO2" s="1311"/>
      <c r="VIP2" s="1311"/>
      <c r="VIQ2" s="1311"/>
      <c r="VIR2" s="1311"/>
      <c r="VIS2" s="1311"/>
      <c r="VIT2" s="1311"/>
      <c r="VIU2" s="1311"/>
      <c r="VIV2" s="1311"/>
      <c r="VIW2" s="1311"/>
      <c r="VIX2" s="1311"/>
      <c r="VIY2" s="1311"/>
      <c r="VIZ2" s="1311"/>
      <c r="VJA2" s="1311"/>
      <c r="VJB2" s="1311"/>
      <c r="VJC2" s="1311"/>
      <c r="VJD2" s="1311"/>
      <c r="VJE2" s="1311"/>
      <c r="VJF2" s="1311"/>
      <c r="VJG2" s="1311"/>
      <c r="VJH2" s="1311"/>
      <c r="VJI2" s="1311"/>
      <c r="VJJ2" s="1311"/>
      <c r="VJK2" s="1311"/>
      <c r="VJL2" s="1311"/>
      <c r="VJM2" s="1311"/>
      <c r="VJN2" s="1311"/>
      <c r="VJO2" s="1311"/>
      <c r="VJP2" s="1311"/>
      <c r="VJQ2" s="1311"/>
      <c r="VJR2" s="1311"/>
      <c r="VJS2" s="1311"/>
      <c r="VJT2" s="1311"/>
      <c r="VJU2" s="1311"/>
      <c r="VJV2" s="1311"/>
      <c r="VJW2" s="1311"/>
      <c r="VJX2" s="1311"/>
      <c r="VJY2" s="1311"/>
      <c r="VJZ2" s="1311"/>
      <c r="VKA2" s="1311"/>
      <c r="VKB2" s="1311"/>
      <c r="VKC2" s="1311"/>
      <c r="VKD2" s="1311"/>
      <c r="VKE2" s="1311"/>
      <c r="VKF2" s="1311"/>
      <c r="VKG2" s="1311"/>
      <c r="VKH2" s="1311"/>
      <c r="VKI2" s="1311"/>
      <c r="VKJ2" s="1311"/>
      <c r="VKK2" s="1311"/>
      <c r="VKL2" s="1311"/>
      <c r="VKM2" s="1311"/>
      <c r="VKN2" s="1311"/>
      <c r="VKO2" s="1311"/>
      <c r="VKP2" s="1311"/>
      <c r="VKQ2" s="1311"/>
      <c r="VKR2" s="1311"/>
      <c r="VKS2" s="1311"/>
      <c r="VKT2" s="1311"/>
      <c r="VKU2" s="1311"/>
      <c r="VKV2" s="1311"/>
      <c r="VKW2" s="1311"/>
      <c r="VKX2" s="1311"/>
      <c r="VKY2" s="1311"/>
      <c r="VKZ2" s="1311"/>
      <c r="VLA2" s="1311"/>
      <c r="VLB2" s="1311"/>
      <c r="VLC2" s="1311"/>
      <c r="VLD2" s="1311"/>
      <c r="VLE2" s="1311"/>
      <c r="VLF2" s="1311"/>
      <c r="VLG2" s="1311"/>
      <c r="VLH2" s="1311"/>
      <c r="VLI2" s="1311"/>
      <c r="VLJ2" s="1311"/>
      <c r="VLK2" s="1311"/>
      <c r="VLL2" s="1311"/>
      <c r="VLM2" s="1311"/>
      <c r="VLN2" s="1311"/>
      <c r="VLO2" s="1311"/>
      <c r="VLP2" s="1311"/>
      <c r="VLQ2" s="1311"/>
      <c r="VLR2" s="1311"/>
      <c r="VLS2" s="1311"/>
      <c r="VLT2" s="1311"/>
      <c r="VLU2" s="1311"/>
      <c r="VLV2" s="1311"/>
      <c r="VLW2" s="1311"/>
      <c r="VLX2" s="1311"/>
      <c r="VLY2" s="1311"/>
      <c r="VLZ2" s="1311"/>
      <c r="VMA2" s="1311"/>
      <c r="VMB2" s="1311"/>
      <c r="VMC2" s="1311"/>
      <c r="VMD2" s="1311"/>
      <c r="VME2" s="1311"/>
      <c r="VMF2" s="1311"/>
      <c r="VMG2" s="1311"/>
      <c r="VMH2" s="1311"/>
      <c r="VMI2" s="1311"/>
      <c r="VMJ2" s="1311"/>
      <c r="VMK2" s="1311"/>
      <c r="VML2" s="1311"/>
      <c r="VMM2" s="1311"/>
      <c r="VMN2" s="1311"/>
      <c r="VMO2" s="1311"/>
      <c r="VMP2" s="1311"/>
      <c r="VMQ2" s="1311"/>
      <c r="VMR2" s="1311"/>
      <c r="VMS2" s="1311"/>
      <c r="VMT2" s="1311"/>
      <c r="VMU2" s="1311"/>
      <c r="VMV2" s="1311"/>
      <c r="VMW2" s="1311"/>
      <c r="VMX2" s="1311"/>
      <c r="VMY2" s="1311"/>
      <c r="VMZ2" s="1311"/>
      <c r="VNA2" s="1311"/>
      <c r="VNB2" s="1311"/>
      <c r="VNC2" s="1311"/>
      <c r="VND2" s="1311"/>
      <c r="VNE2" s="1311"/>
      <c r="VNF2" s="1311"/>
      <c r="VNG2" s="1311"/>
      <c r="VNH2" s="1311"/>
      <c r="VNI2" s="1311"/>
      <c r="VNJ2" s="1311"/>
      <c r="VNK2" s="1311"/>
      <c r="VNL2" s="1311"/>
      <c r="VNM2" s="1311"/>
      <c r="VNN2" s="1311"/>
      <c r="VNO2" s="1311"/>
      <c r="VNP2" s="1311"/>
      <c r="VNQ2" s="1311"/>
      <c r="VNR2" s="1311"/>
      <c r="VNS2" s="1311"/>
      <c r="VNT2" s="1311"/>
      <c r="VNU2" s="1311"/>
      <c r="VNV2" s="1311"/>
      <c r="VNW2" s="1311"/>
      <c r="VNX2" s="1311"/>
      <c r="VNY2" s="1311"/>
      <c r="VNZ2" s="1311"/>
      <c r="VOA2" s="1311"/>
      <c r="VOB2" s="1311"/>
      <c r="VOC2" s="1311"/>
      <c r="VOD2" s="1311"/>
      <c r="VOE2" s="1311"/>
      <c r="VOF2" s="1311"/>
      <c r="VOG2" s="1311"/>
      <c r="VOH2" s="1311"/>
      <c r="VOI2" s="1311"/>
      <c r="VOJ2" s="1311"/>
      <c r="VOK2" s="1311"/>
      <c r="VOL2" s="1311"/>
      <c r="VOM2" s="1311"/>
      <c r="VON2" s="1311"/>
      <c r="VOO2" s="1311"/>
      <c r="VOP2" s="1311"/>
      <c r="VOQ2" s="1311"/>
      <c r="VOR2" s="1311"/>
      <c r="VOS2" s="1311"/>
      <c r="VOT2" s="1311"/>
      <c r="VOU2" s="1311"/>
      <c r="VOV2" s="1311"/>
      <c r="VOW2" s="1311"/>
      <c r="VOX2" s="1311"/>
      <c r="VOY2" s="1311"/>
      <c r="VOZ2" s="1311"/>
      <c r="VPA2" s="1311"/>
      <c r="VPB2" s="1311"/>
      <c r="VPC2" s="1311"/>
      <c r="VPD2" s="1311"/>
      <c r="VPE2" s="1311"/>
      <c r="VPF2" s="1311"/>
      <c r="VPG2" s="1311"/>
      <c r="VPH2" s="1311"/>
      <c r="VPI2" s="1311"/>
      <c r="VPJ2" s="1311"/>
      <c r="VPK2" s="1311"/>
      <c r="VPL2" s="1311"/>
      <c r="VPM2" s="1311"/>
      <c r="VPN2" s="1311"/>
      <c r="VPO2" s="1311"/>
      <c r="VPP2" s="1311"/>
      <c r="VPQ2" s="1311"/>
      <c r="VPR2" s="1311"/>
      <c r="VPS2" s="1311"/>
      <c r="VPT2" s="1311"/>
      <c r="VPU2" s="1311"/>
      <c r="VPV2" s="1311"/>
      <c r="VPW2" s="1311"/>
      <c r="VPX2" s="1311"/>
      <c r="VPY2" s="1311"/>
      <c r="VPZ2" s="1311"/>
      <c r="VQA2" s="1311"/>
      <c r="VQB2" s="1311"/>
      <c r="VQC2" s="1311"/>
      <c r="VQD2" s="1311"/>
      <c r="VQE2" s="1311"/>
      <c r="VQF2" s="1311"/>
      <c r="VQG2" s="1311"/>
      <c r="VQH2" s="1311"/>
      <c r="VQI2" s="1311"/>
      <c r="VQJ2" s="1311"/>
      <c r="VQK2" s="1311"/>
      <c r="VQL2" s="1311"/>
      <c r="VQM2" s="1311"/>
      <c r="VQN2" s="1311"/>
      <c r="VQO2" s="1311"/>
      <c r="VQP2" s="1311"/>
      <c r="VQQ2" s="1311"/>
      <c r="VQR2" s="1311"/>
      <c r="VQS2" s="1311"/>
      <c r="VQT2" s="1311"/>
      <c r="VQU2" s="1311"/>
      <c r="VQV2" s="1311"/>
      <c r="VQW2" s="1311"/>
      <c r="VQX2" s="1311"/>
      <c r="VQY2" s="1311"/>
      <c r="VQZ2" s="1311"/>
      <c r="VRA2" s="1311"/>
      <c r="VRB2" s="1311"/>
      <c r="VRC2" s="1311"/>
      <c r="VRD2" s="1311"/>
      <c r="VRE2" s="1311"/>
      <c r="VRF2" s="1311"/>
      <c r="VRG2" s="1311"/>
      <c r="VRH2" s="1311"/>
      <c r="VRI2" s="1311"/>
      <c r="VRJ2" s="1311"/>
      <c r="VRK2" s="1311"/>
      <c r="VRL2" s="1311"/>
      <c r="VRM2" s="1311"/>
      <c r="VRN2" s="1311"/>
      <c r="VRO2" s="1311"/>
      <c r="VRP2" s="1311"/>
      <c r="VRQ2" s="1311"/>
      <c r="VRR2" s="1311"/>
      <c r="VRS2" s="1311"/>
      <c r="VRT2" s="1311"/>
      <c r="VRU2" s="1311"/>
      <c r="VRV2" s="1311"/>
      <c r="VRW2" s="1311"/>
      <c r="VRX2" s="1311"/>
      <c r="VRY2" s="1311"/>
      <c r="VRZ2" s="1311"/>
      <c r="VSA2" s="1311"/>
      <c r="VSB2" s="1311"/>
      <c r="VSC2" s="1311"/>
      <c r="VSD2" s="1311"/>
      <c r="VSE2" s="1311"/>
      <c r="VSF2" s="1311"/>
      <c r="VSG2" s="1311"/>
      <c r="VSH2" s="1311"/>
      <c r="VSI2" s="1311"/>
      <c r="VSJ2" s="1311"/>
      <c r="VSK2" s="1311"/>
      <c r="VSL2" s="1311"/>
      <c r="VSM2" s="1311"/>
      <c r="VSN2" s="1311"/>
      <c r="VSO2" s="1311"/>
      <c r="VSP2" s="1311"/>
      <c r="VSQ2" s="1311"/>
      <c r="VSR2" s="1311"/>
      <c r="VSS2" s="1311"/>
      <c r="VST2" s="1311"/>
      <c r="VSU2" s="1311"/>
      <c r="VSV2" s="1311"/>
      <c r="VSW2" s="1311"/>
      <c r="VSX2" s="1311"/>
      <c r="VSY2" s="1311"/>
      <c r="VSZ2" s="1311"/>
      <c r="VTA2" s="1311"/>
      <c r="VTB2" s="1311"/>
      <c r="VTC2" s="1311"/>
      <c r="VTD2" s="1311"/>
      <c r="VTE2" s="1311"/>
      <c r="VTF2" s="1311"/>
      <c r="VTG2" s="1311"/>
      <c r="VTH2" s="1311"/>
      <c r="VTI2" s="1311"/>
      <c r="VTJ2" s="1311"/>
      <c r="VTK2" s="1311"/>
      <c r="VTL2" s="1311"/>
      <c r="VTM2" s="1311"/>
      <c r="VTN2" s="1311"/>
      <c r="VTO2" s="1311"/>
      <c r="VTP2" s="1311"/>
      <c r="VTQ2" s="1311"/>
      <c r="VTR2" s="1311"/>
      <c r="VTS2" s="1311"/>
      <c r="VTT2" s="1311"/>
      <c r="VTU2" s="1311"/>
      <c r="VTV2" s="1311"/>
      <c r="VTW2" s="1311"/>
      <c r="VTX2" s="1311"/>
      <c r="VTY2" s="1311"/>
      <c r="VTZ2" s="1311"/>
      <c r="VUA2" s="1311"/>
      <c r="VUB2" s="1311"/>
      <c r="VUC2" s="1311"/>
      <c r="VUD2" s="1311"/>
      <c r="VUE2" s="1311"/>
      <c r="VUF2" s="1311"/>
      <c r="VUG2" s="1311"/>
      <c r="VUH2" s="1311"/>
      <c r="VUI2" s="1311"/>
      <c r="VUJ2" s="1311"/>
      <c r="VUK2" s="1311"/>
      <c r="VUL2" s="1311"/>
      <c r="VUM2" s="1311"/>
      <c r="VUN2" s="1311"/>
      <c r="VUO2" s="1311"/>
      <c r="VUP2" s="1311"/>
      <c r="VUQ2" s="1311"/>
      <c r="VUR2" s="1311"/>
      <c r="VUS2" s="1311"/>
      <c r="VUT2" s="1311"/>
      <c r="VUU2" s="1311"/>
      <c r="VUV2" s="1311"/>
      <c r="VUW2" s="1311"/>
      <c r="VUX2" s="1311"/>
      <c r="VUY2" s="1311"/>
      <c r="VUZ2" s="1311"/>
      <c r="VVA2" s="1311"/>
      <c r="VVB2" s="1311"/>
      <c r="VVC2" s="1311"/>
      <c r="VVD2" s="1311"/>
      <c r="VVE2" s="1311"/>
      <c r="VVF2" s="1311"/>
      <c r="VVG2" s="1311"/>
      <c r="VVH2" s="1311"/>
      <c r="VVI2" s="1311"/>
      <c r="VVJ2" s="1311"/>
      <c r="VVK2" s="1311"/>
      <c r="VVL2" s="1311"/>
      <c r="VVM2" s="1311"/>
      <c r="VVN2" s="1311"/>
      <c r="VVO2" s="1311"/>
      <c r="VVP2" s="1311"/>
      <c r="VVQ2" s="1311"/>
      <c r="VVR2" s="1311"/>
      <c r="VVS2" s="1311"/>
      <c r="VVT2" s="1311"/>
      <c r="VVU2" s="1311"/>
      <c r="VVV2" s="1311"/>
      <c r="VVW2" s="1311"/>
      <c r="VVX2" s="1311"/>
      <c r="VVY2" s="1311"/>
      <c r="VVZ2" s="1311"/>
      <c r="VWA2" s="1311"/>
      <c r="VWB2" s="1311"/>
      <c r="VWC2" s="1311"/>
      <c r="VWD2" s="1311"/>
      <c r="VWE2" s="1311"/>
      <c r="VWF2" s="1311"/>
      <c r="VWG2" s="1311"/>
      <c r="VWH2" s="1311"/>
      <c r="VWI2" s="1311"/>
      <c r="VWJ2" s="1311"/>
      <c r="VWK2" s="1311"/>
      <c r="VWL2" s="1311"/>
      <c r="VWM2" s="1311"/>
      <c r="VWN2" s="1311"/>
      <c r="VWO2" s="1311"/>
      <c r="VWP2" s="1311"/>
      <c r="VWQ2" s="1311"/>
      <c r="VWR2" s="1311"/>
      <c r="VWS2" s="1311"/>
      <c r="VWT2" s="1311"/>
      <c r="VWU2" s="1311"/>
      <c r="VWV2" s="1311"/>
      <c r="VWW2" s="1311"/>
      <c r="VWX2" s="1311"/>
      <c r="VWY2" s="1311"/>
      <c r="VWZ2" s="1311"/>
      <c r="VXA2" s="1311"/>
      <c r="VXB2" s="1311"/>
      <c r="VXC2" s="1311"/>
      <c r="VXD2" s="1311"/>
      <c r="VXE2" s="1311"/>
      <c r="VXF2" s="1311"/>
      <c r="VXG2" s="1311"/>
      <c r="VXH2" s="1311"/>
      <c r="VXI2" s="1311"/>
      <c r="VXJ2" s="1311"/>
      <c r="VXK2" s="1311"/>
      <c r="VXL2" s="1311"/>
      <c r="VXM2" s="1311"/>
      <c r="VXN2" s="1311"/>
      <c r="VXO2" s="1311"/>
      <c r="VXP2" s="1311"/>
      <c r="VXQ2" s="1311"/>
      <c r="VXR2" s="1311"/>
      <c r="VXS2" s="1311"/>
      <c r="VXT2" s="1311"/>
      <c r="VXU2" s="1311"/>
      <c r="VXV2" s="1311"/>
      <c r="VXW2" s="1311"/>
      <c r="VXX2" s="1311"/>
      <c r="VXY2" s="1311"/>
      <c r="VXZ2" s="1311"/>
      <c r="VYA2" s="1311"/>
      <c r="VYB2" s="1311"/>
      <c r="VYC2" s="1311"/>
      <c r="VYD2" s="1311"/>
      <c r="VYE2" s="1311"/>
      <c r="VYF2" s="1311"/>
      <c r="VYG2" s="1311"/>
      <c r="VYH2" s="1311"/>
      <c r="VYI2" s="1311"/>
      <c r="VYJ2" s="1311"/>
      <c r="VYK2" s="1311"/>
      <c r="VYL2" s="1311"/>
      <c r="VYM2" s="1311"/>
      <c r="VYN2" s="1311"/>
      <c r="VYO2" s="1311"/>
      <c r="VYP2" s="1311"/>
      <c r="VYQ2" s="1311"/>
      <c r="VYR2" s="1311"/>
      <c r="VYS2" s="1311"/>
      <c r="VYT2" s="1311"/>
      <c r="VYU2" s="1311"/>
      <c r="VYV2" s="1311"/>
      <c r="VYW2" s="1311"/>
      <c r="VYX2" s="1311"/>
      <c r="VYY2" s="1311"/>
      <c r="VYZ2" s="1311"/>
      <c r="VZA2" s="1311"/>
      <c r="VZB2" s="1311"/>
      <c r="VZC2" s="1311"/>
      <c r="VZD2" s="1311"/>
      <c r="VZE2" s="1311"/>
      <c r="VZF2" s="1311"/>
      <c r="VZG2" s="1311"/>
      <c r="VZH2" s="1311"/>
      <c r="VZI2" s="1311"/>
      <c r="VZJ2" s="1311"/>
      <c r="VZK2" s="1311"/>
      <c r="VZL2" s="1311"/>
      <c r="VZM2" s="1311"/>
      <c r="VZN2" s="1311"/>
      <c r="VZO2" s="1311"/>
      <c r="VZP2" s="1311"/>
      <c r="VZQ2" s="1311"/>
      <c r="VZR2" s="1311"/>
      <c r="VZS2" s="1311"/>
      <c r="VZT2" s="1311"/>
      <c r="VZU2" s="1311"/>
      <c r="VZV2" s="1311"/>
      <c r="VZW2" s="1311"/>
      <c r="VZX2" s="1311"/>
      <c r="VZY2" s="1311"/>
      <c r="VZZ2" s="1311"/>
      <c r="WAA2" s="1311"/>
      <c r="WAB2" s="1311"/>
      <c r="WAC2" s="1311"/>
      <c r="WAD2" s="1311"/>
      <c r="WAE2" s="1311"/>
      <c r="WAF2" s="1311"/>
      <c r="WAG2" s="1311"/>
      <c r="WAH2" s="1311"/>
      <c r="WAI2" s="1311"/>
      <c r="WAJ2" s="1311"/>
      <c r="WAK2" s="1311"/>
      <c r="WAL2" s="1311"/>
      <c r="WAM2" s="1311"/>
      <c r="WAN2" s="1311"/>
      <c r="WAO2" s="1311"/>
      <c r="WAP2" s="1311"/>
      <c r="WAQ2" s="1311"/>
      <c r="WAR2" s="1311"/>
      <c r="WAS2" s="1311"/>
      <c r="WAT2" s="1311"/>
      <c r="WAU2" s="1311"/>
      <c r="WAV2" s="1311"/>
      <c r="WAW2" s="1311"/>
      <c r="WAX2" s="1311"/>
      <c r="WAY2" s="1311"/>
      <c r="WAZ2" s="1311"/>
      <c r="WBA2" s="1311"/>
      <c r="WBB2" s="1311"/>
      <c r="WBC2" s="1311"/>
      <c r="WBD2" s="1311"/>
      <c r="WBE2" s="1311"/>
      <c r="WBF2" s="1311"/>
      <c r="WBG2" s="1311"/>
      <c r="WBH2" s="1311"/>
      <c r="WBI2" s="1311"/>
      <c r="WBJ2" s="1311"/>
      <c r="WBK2" s="1311"/>
      <c r="WBL2" s="1311"/>
      <c r="WBM2" s="1311"/>
      <c r="WBN2" s="1311"/>
      <c r="WBO2" s="1311"/>
      <c r="WBP2" s="1311"/>
      <c r="WBQ2" s="1311"/>
      <c r="WBR2" s="1311"/>
      <c r="WBS2" s="1311"/>
      <c r="WBT2" s="1311"/>
      <c r="WBU2" s="1311"/>
      <c r="WBV2" s="1311"/>
      <c r="WBW2" s="1311"/>
      <c r="WBX2" s="1311"/>
      <c r="WBY2" s="1311"/>
      <c r="WBZ2" s="1311"/>
      <c r="WCA2" s="1311"/>
      <c r="WCB2" s="1311"/>
      <c r="WCC2" s="1311"/>
      <c r="WCD2" s="1311"/>
      <c r="WCE2" s="1311"/>
      <c r="WCF2" s="1311"/>
      <c r="WCG2" s="1311"/>
      <c r="WCH2" s="1311"/>
      <c r="WCI2" s="1311"/>
      <c r="WCJ2" s="1311"/>
      <c r="WCK2" s="1311"/>
      <c r="WCL2" s="1311"/>
      <c r="WCM2" s="1311"/>
      <c r="WCN2" s="1311"/>
      <c r="WCO2" s="1311"/>
      <c r="WCP2" s="1311"/>
      <c r="WCQ2" s="1311"/>
      <c r="WCR2" s="1311"/>
      <c r="WCS2" s="1311"/>
      <c r="WCT2" s="1311"/>
      <c r="WCU2" s="1311"/>
      <c r="WCV2" s="1311"/>
      <c r="WCW2" s="1311"/>
      <c r="WCX2" s="1311"/>
      <c r="WCY2" s="1311"/>
      <c r="WCZ2" s="1311"/>
      <c r="WDA2" s="1311"/>
      <c r="WDB2" s="1311"/>
      <c r="WDC2" s="1311"/>
      <c r="WDD2" s="1311"/>
      <c r="WDE2" s="1311"/>
      <c r="WDF2" s="1311"/>
      <c r="WDG2" s="1311"/>
      <c r="WDH2" s="1311"/>
      <c r="WDI2" s="1311"/>
      <c r="WDJ2" s="1311"/>
      <c r="WDK2" s="1311"/>
      <c r="WDL2" s="1311"/>
      <c r="WDM2" s="1311"/>
      <c r="WDN2" s="1311"/>
      <c r="WDO2" s="1311"/>
      <c r="WDP2" s="1311"/>
      <c r="WDQ2" s="1311"/>
      <c r="WDR2" s="1311"/>
      <c r="WDS2" s="1311"/>
      <c r="WDT2" s="1311"/>
      <c r="WDU2" s="1311"/>
      <c r="WDV2" s="1311"/>
      <c r="WDW2" s="1311"/>
      <c r="WDX2" s="1311"/>
      <c r="WDY2" s="1311"/>
      <c r="WDZ2" s="1311"/>
      <c r="WEA2" s="1311"/>
      <c r="WEB2" s="1311"/>
      <c r="WEC2" s="1311"/>
      <c r="WED2" s="1311"/>
      <c r="WEE2" s="1311"/>
      <c r="WEF2" s="1311"/>
      <c r="WEG2" s="1311"/>
      <c r="WEH2" s="1311"/>
      <c r="WEI2" s="1311"/>
      <c r="WEJ2" s="1311"/>
      <c r="WEK2" s="1311"/>
      <c r="WEL2" s="1311"/>
      <c r="WEM2" s="1311"/>
      <c r="WEN2" s="1311"/>
      <c r="WEO2" s="1311"/>
      <c r="WEP2" s="1311"/>
      <c r="WEQ2" s="1311"/>
      <c r="WER2" s="1311"/>
      <c r="WES2" s="1311"/>
      <c r="WET2" s="1311"/>
      <c r="WEU2" s="1311"/>
      <c r="WEV2" s="1311"/>
      <c r="WEW2" s="1311"/>
      <c r="WEX2" s="1311"/>
      <c r="WEY2" s="1311"/>
      <c r="WEZ2" s="1311"/>
      <c r="WFA2" s="1311"/>
      <c r="WFB2" s="1311"/>
      <c r="WFC2" s="1311"/>
      <c r="WFD2" s="1311"/>
      <c r="WFE2" s="1311"/>
      <c r="WFF2" s="1311"/>
      <c r="WFG2" s="1311"/>
      <c r="WFH2" s="1311"/>
      <c r="WFI2" s="1311"/>
      <c r="WFJ2" s="1311"/>
      <c r="WFK2" s="1311"/>
      <c r="WFL2" s="1311"/>
      <c r="WFM2" s="1311"/>
      <c r="WFN2" s="1311"/>
      <c r="WFO2" s="1311"/>
      <c r="WFP2" s="1311"/>
      <c r="WFQ2" s="1311"/>
      <c r="WFR2" s="1311"/>
      <c r="WFS2" s="1311"/>
      <c r="WFT2" s="1311"/>
      <c r="WFU2" s="1311"/>
      <c r="WFV2" s="1311"/>
      <c r="WFW2" s="1311"/>
      <c r="WFX2" s="1311"/>
      <c r="WFY2" s="1311"/>
      <c r="WFZ2" s="1311"/>
      <c r="WGA2" s="1311"/>
      <c r="WGB2" s="1311"/>
      <c r="WGC2" s="1311"/>
      <c r="WGD2" s="1311"/>
      <c r="WGE2" s="1311"/>
      <c r="WGF2" s="1311"/>
      <c r="WGG2" s="1311"/>
      <c r="WGH2" s="1311"/>
      <c r="WGI2" s="1311"/>
      <c r="WGJ2" s="1311"/>
      <c r="WGK2" s="1311"/>
      <c r="WGL2" s="1311"/>
      <c r="WGM2" s="1311"/>
      <c r="WGN2" s="1311"/>
      <c r="WGO2" s="1311"/>
      <c r="WGP2" s="1311"/>
      <c r="WGQ2" s="1311"/>
      <c r="WGR2" s="1311"/>
      <c r="WGS2" s="1311"/>
      <c r="WGT2" s="1311"/>
      <c r="WGU2" s="1311"/>
      <c r="WGV2" s="1311"/>
      <c r="WGW2" s="1311"/>
      <c r="WGX2" s="1311"/>
      <c r="WGY2" s="1311"/>
      <c r="WGZ2" s="1311"/>
      <c r="WHA2" s="1311"/>
      <c r="WHB2" s="1311"/>
      <c r="WHC2" s="1311"/>
      <c r="WHD2" s="1311"/>
      <c r="WHE2" s="1311"/>
      <c r="WHF2" s="1311"/>
      <c r="WHG2" s="1311"/>
      <c r="WHH2" s="1311"/>
      <c r="WHI2" s="1311"/>
      <c r="WHJ2" s="1311"/>
      <c r="WHK2" s="1311"/>
      <c r="WHL2" s="1311"/>
      <c r="WHM2" s="1311"/>
      <c r="WHN2" s="1311"/>
      <c r="WHO2" s="1311"/>
      <c r="WHP2" s="1311"/>
      <c r="WHQ2" s="1311"/>
      <c r="WHR2" s="1311"/>
      <c r="WHS2" s="1311"/>
      <c r="WHT2" s="1311"/>
      <c r="WHU2" s="1311"/>
      <c r="WHV2" s="1311"/>
      <c r="WHW2" s="1311"/>
      <c r="WHX2" s="1311"/>
      <c r="WHY2" s="1311"/>
      <c r="WHZ2" s="1311"/>
      <c r="WIA2" s="1311"/>
      <c r="WIB2" s="1311"/>
      <c r="WIC2" s="1311"/>
      <c r="WID2" s="1311"/>
      <c r="WIE2" s="1311"/>
      <c r="WIF2" s="1311"/>
      <c r="WIG2" s="1311"/>
      <c r="WIH2" s="1311"/>
      <c r="WII2" s="1311"/>
      <c r="WIJ2" s="1311"/>
      <c r="WIK2" s="1311"/>
      <c r="WIL2" s="1311"/>
      <c r="WIM2" s="1311"/>
      <c r="WIN2" s="1311"/>
      <c r="WIO2" s="1311"/>
      <c r="WIP2" s="1311"/>
      <c r="WIQ2" s="1311"/>
      <c r="WIR2" s="1311"/>
      <c r="WIS2" s="1311"/>
      <c r="WIT2" s="1311"/>
      <c r="WIU2" s="1311"/>
      <c r="WIV2" s="1311"/>
      <c r="WIW2" s="1311"/>
      <c r="WIX2" s="1311"/>
      <c r="WIY2" s="1311"/>
      <c r="WIZ2" s="1311"/>
      <c r="WJA2" s="1311"/>
      <c r="WJB2" s="1311"/>
      <c r="WJC2" s="1311"/>
      <c r="WJD2" s="1311"/>
      <c r="WJE2" s="1311"/>
      <c r="WJF2" s="1311"/>
      <c r="WJG2" s="1311"/>
      <c r="WJH2" s="1311"/>
      <c r="WJI2" s="1311"/>
      <c r="WJJ2" s="1311"/>
      <c r="WJK2" s="1311"/>
      <c r="WJL2" s="1311"/>
      <c r="WJM2" s="1311"/>
      <c r="WJN2" s="1311"/>
      <c r="WJO2" s="1311"/>
      <c r="WJP2" s="1311"/>
      <c r="WJQ2" s="1311"/>
      <c r="WJR2" s="1311"/>
      <c r="WJS2" s="1311"/>
      <c r="WJT2" s="1311"/>
      <c r="WJU2" s="1311"/>
      <c r="WJV2" s="1311"/>
      <c r="WJW2" s="1311"/>
      <c r="WJX2" s="1311"/>
      <c r="WJY2" s="1311"/>
      <c r="WJZ2" s="1311"/>
      <c r="WKA2" s="1311"/>
      <c r="WKB2" s="1311"/>
      <c r="WKC2" s="1311"/>
      <c r="WKD2" s="1311"/>
      <c r="WKE2" s="1311"/>
      <c r="WKF2" s="1311"/>
      <c r="WKG2" s="1311"/>
      <c r="WKH2" s="1311"/>
      <c r="WKI2" s="1311"/>
      <c r="WKJ2" s="1311"/>
      <c r="WKK2" s="1311"/>
      <c r="WKL2" s="1311"/>
      <c r="WKM2" s="1311"/>
      <c r="WKN2" s="1311"/>
      <c r="WKO2" s="1311"/>
      <c r="WKP2" s="1311"/>
      <c r="WKQ2" s="1311"/>
      <c r="WKR2" s="1311"/>
      <c r="WKS2" s="1311"/>
      <c r="WKT2" s="1311"/>
      <c r="WKU2" s="1311"/>
      <c r="WKV2" s="1311"/>
      <c r="WKW2" s="1311"/>
      <c r="WKX2" s="1311"/>
      <c r="WKY2" s="1311"/>
      <c r="WKZ2" s="1311"/>
      <c r="WLA2" s="1311"/>
      <c r="WLB2" s="1311"/>
      <c r="WLC2" s="1311"/>
      <c r="WLD2" s="1311"/>
      <c r="WLE2" s="1311"/>
      <c r="WLF2" s="1311"/>
      <c r="WLG2" s="1311"/>
      <c r="WLH2" s="1311"/>
      <c r="WLI2" s="1311"/>
      <c r="WLJ2" s="1311"/>
      <c r="WLK2" s="1311"/>
      <c r="WLL2" s="1311"/>
      <c r="WLM2" s="1311"/>
      <c r="WLN2" s="1311"/>
      <c r="WLO2" s="1311"/>
      <c r="WLP2" s="1311"/>
      <c r="WLQ2" s="1311"/>
      <c r="WLR2" s="1311"/>
      <c r="WLS2" s="1311"/>
      <c r="WLT2" s="1311"/>
      <c r="WLU2" s="1311"/>
      <c r="WLV2" s="1311"/>
      <c r="WLW2" s="1311"/>
      <c r="WLX2" s="1311"/>
      <c r="WLY2" s="1311"/>
      <c r="WLZ2" s="1311"/>
      <c r="WMA2" s="1311"/>
      <c r="WMB2" s="1311"/>
      <c r="WMC2" s="1311"/>
      <c r="WMD2" s="1311"/>
      <c r="WME2" s="1311"/>
      <c r="WMF2" s="1311"/>
      <c r="WMG2" s="1311"/>
      <c r="WMH2" s="1311"/>
      <c r="WMI2" s="1311"/>
      <c r="WMJ2" s="1311"/>
      <c r="WMK2" s="1311"/>
      <c r="WML2" s="1311"/>
      <c r="WMM2" s="1311"/>
      <c r="WMN2" s="1311"/>
      <c r="WMO2" s="1311"/>
      <c r="WMP2" s="1311"/>
      <c r="WMQ2" s="1311"/>
      <c r="WMR2" s="1311"/>
      <c r="WMS2" s="1311"/>
      <c r="WMT2" s="1311"/>
      <c r="WMU2" s="1311"/>
      <c r="WMV2" s="1311"/>
      <c r="WMW2" s="1311"/>
      <c r="WMX2" s="1311"/>
      <c r="WMY2" s="1311"/>
      <c r="WMZ2" s="1311"/>
      <c r="WNA2" s="1311"/>
      <c r="WNB2" s="1311"/>
      <c r="WNC2" s="1311"/>
      <c r="WND2" s="1311"/>
      <c r="WNE2" s="1311"/>
      <c r="WNF2" s="1311"/>
      <c r="WNG2" s="1311"/>
      <c r="WNH2" s="1311"/>
      <c r="WNI2" s="1311"/>
      <c r="WNJ2" s="1311"/>
      <c r="WNK2" s="1311"/>
      <c r="WNL2" s="1311"/>
      <c r="WNM2" s="1311"/>
      <c r="WNN2" s="1311"/>
      <c r="WNO2" s="1311"/>
      <c r="WNP2" s="1311"/>
      <c r="WNQ2" s="1311"/>
      <c r="WNR2" s="1311"/>
      <c r="WNS2" s="1311"/>
      <c r="WNT2" s="1311"/>
      <c r="WNU2" s="1311"/>
      <c r="WNV2" s="1311"/>
      <c r="WNW2" s="1311"/>
      <c r="WNX2" s="1311"/>
      <c r="WNY2" s="1311"/>
      <c r="WNZ2" s="1311"/>
      <c r="WOA2" s="1311"/>
      <c r="WOB2" s="1311"/>
      <c r="WOC2" s="1311"/>
      <c r="WOD2" s="1311"/>
      <c r="WOE2" s="1311"/>
      <c r="WOF2" s="1311"/>
      <c r="WOG2" s="1311"/>
      <c r="WOH2" s="1311"/>
      <c r="WOI2" s="1311"/>
      <c r="WOJ2" s="1311"/>
      <c r="WOK2" s="1311"/>
      <c r="WOL2" s="1311"/>
      <c r="WOM2" s="1311"/>
      <c r="WON2" s="1311"/>
      <c r="WOO2" s="1311"/>
      <c r="WOP2" s="1311"/>
      <c r="WOQ2" s="1311"/>
      <c r="WOR2" s="1311"/>
      <c r="WOS2" s="1311"/>
      <c r="WOT2" s="1311"/>
      <c r="WOU2" s="1311"/>
      <c r="WOV2" s="1311"/>
      <c r="WOW2" s="1311"/>
      <c r="WOX2" s="1311"/>
      <c r="WOY2" s="1311"/>
      <c r="WOZ2" s="1311"/>
      <c r="WPA2" s="1311"/>
      <c r="WPB2" s="1311"/>
      <c r="WPC2" s="1311"/>
      <c r="WPD2" s="1311"/>
      <c r="WPE2" s="1311"/>
      <c r="WPF2" s="1311"/>
      <c r="WPG2" s="1311"/>
      <c r="WPH2" s="1311"/>
      <c r="WPI2" s="1311"/>
      <c r="WPJ2" s="1311"/>
      <c r="WPK2" s="1311"/>
      <c r="WPL2" s="1311"/>
      <c r="WPM2" s="1311"/>
      <c r="WPN2" s="1311"/>
      <c r="WPO2" s="1311"/>
      <c r="WPP2" s="1311"/>
      <c r="WPQ2" s="1311"/>
      <c r="WPR2" s="1311"/>
      <c r="WPS2" s="1311"/>
      <c r="WPT2" s="1311"/>
      <c r="WPU2" s="1311"/>
      <c r="WPV2" s="1311"/>
      <c r="WPW2" s="1311"/>
      <c r="WPX2" s="1311"/>
      <c r="WPY2" s="1311"/>
      <c r="WPZ2" s="1311"/>
      <c r="WQA2" s="1311"/>
      <c r="WQB2" s="1311"/>
      <c r="WQC2" s="1311"/>
      <c r="WQD2" s="1311"/>
      <c r="WQE2" s="1311"/>
      <c r="WQF2" s="1311"/>
      <c r="WQG2" s="1311"/>
      <c r="WQH2" s="1311"/>
      <c r="WQI2" s="1311"/>
      <c r="WQJ2" s="1311"/>
      <c r="WQK2" s="1311"/>
      <c r="WQL2" s="1311"/>
      <c r="WQM2" s="1311"/>
      <c r="WQN2" s="1311"/>
      <c r="WQO2" s="1311"/>
      <c r="WQP2" s="1311"/>
      <c r="WQQ2" s="1311"/>
      <c r="WQR2" s="1311"/>
      <c r="WQS2" s="1311"/>
      <c r="WQT2" s="1311"/>
      <c r="WQU2" s="1311"/>
      <c r="WQV2" s="1311"/>
      <c r="WQW2" s="1311"/>
      <c r="WQX2" s="1311"/>
      <c r="WQY2" s="1311"/>
      <c r="WQZ2" s="1311"/>
      <c r="WRA2" s="1311"/>
      <c r="WRB2" s="1311"/>
      <c r="WRC2" s="1311"/>
      <c r="WRD2" s="1311"/>
      <c r="WRE2" s="1311"/>
      <c r="WRF2" s="1311"/>
      <c r="WRG2" s="1311"/>
      <c r="WRH2" s="1311"/>
      <c r="WRI2" s="1311"/>
      <c r="WRJ2" s="1311"/>
      <c r="WRK2" s="1311"/>
      <c r="WRL2" s="1311"/>
      <c r="WRM2" s="1311"/>
      <c r="WRN2" s="1311"/>
      <c r="WRO2" s="1311"/>
      <c r="WRP2" s="1311"/>
      <c r="WRQ2" s="1311"/>
      <c r="WRR2" s="1311"/>
      <c r="WRS2" s="1311"/>
      <c r="WRT2" s="1311"/>
      <c r="WRU2" s="1311"/>
      <c r="WRV2" s="1311"/>
      <c r="WRW2" s="1311"/>
      <c r="WRX2" s="1311"/>
      <c r="WRY2" s="1311"/>
      <c r="WRZ2" s="1311"/>
      <c r="WSA2" s="1311"/>
      <c r="WSB2" s="1311"/>
      <c r="WSC2" s="1311"/>
      <c r="WSD2" s="1311"/>
      <c r="WSE2" s="1311"/>
      <c r="WSF2" s="1311"/>
      <c r="WSG2" s="1311"/>
      <c r="WSH2" s="1311"/>
      <c r="WSI2" s="1311"/>
      <c r="WSJ2" s="1311"/>
      <c r="WSK2" s="1311"/>
      <c r="WSL2" s="1311"/>
      <c r="WSM2" s="1311"/>
      <c r="WSN2" s="1311"/>
      <c r="WSO2" s="1311"/>
      <c r="WSP2" s="1311"/>
      <c r="WSQ2" s="1311"/>
      <c r="WSR2" s="1311"/>
      <c r="WSS2" s="1311"/>
      <c r="WST2" s="1311"/>
      <c r="WSU2" s="1311"/>
      <c r="WSV2" s="1311"/>
      <c r="WSW2" s="1311"/>
      <c r="WSX2" s="1311"/>
      <c r="WSY2" s="1311"/>
      <c r="WSZ2" s="1311"/>
      <c r="WTA2" s="1311"/>
      <c r="WTB2" s="1311"/>
      <c r="WTC2" s="1311"/>
      <c r="WTD2" s="1311"/>
      <c r="WTE2" s="1311"/>
      <c r="WTF2" s="1311"/>
      <c r="WTG2" s="1311"/>
      <c r="WTH2" s="1311"/>
      <c r="WTI2" s="1311"/>
      <c r="WTJ2" s="1311"/>
      <c r="WTK2" s="1311"/>
      <c r="WTL2" s="1311"/>
      <c r="WTM2" s="1311"/>
      <c r="WTN2" s="1311"/>
      <c r="WTO2" s="1311"/>
      <c r="WTP2" s="1311"/>
      <c r="WTQ2" s="1311"/>
      <c r="WTR2" s="1311"/>
      <c r="WTS2" s="1311"/>
      <c r="WTT2" s="1311"/>
      <c r="WTU2" s="1311"/>
      <c r="WTV2" s="1311"/>
      <c r="WTW2" s="1311"/>
      <c r="WTX2" s="1311"/>
      <c r="WTY2" s="1311"/>
      <c r="WTZ2" s="1311"/>
      <c r="WUA2" s="1311"/>
      <c r="WUB2" s="1311"/>
      <c r="WUC2" s="1311"/>
      <c r="WUD2" s="1311"/>
      <c r="WUE2" s="1311"/>
      <c r="WUF2" s="1311"/>
      <c r="WUG2" s="1311"/>
      <c r="WUH2" s="1311"/>
      <c r="WUI2" s="1311"/>
      <c r="WUJ2" s="1311"/>
      <c r="WUK2" s="1311"/>
      <c r="WUL2" s="1311"/>
      <c r="WUM2" s="1311"/>
      <c r="WUN2" s="1311"/>
      <c r="WUO2" s="1311"/>
      <c r="WUP2" s="1311"/>
      <c r="WUQ2" s="1311"/>
      <c r="WUR2" s="1311"/>
      <c r="WUS2" s="1311"/>
      <c r="WUT2" s="1311"/>
      <c r="WUU2" s="1311"/>
      <c r="WUV2" s="1311"/>
      <c r="WUW2" s="1311"/>
      <c r="WUX2" s="1311"/>
      <c r="WUY2" s="1311"/>
      <c r="WUZ2" s="1311"/>
      <c r="WVA2" s="1311"/>
      <c r="WVB2" s="1311"/>
      <c r="WVC2" s="1311"/>
      <c r="WVD2" s="1311"/>
      <c r="WVE2" s="1311"/>
      <c r="WVF2" s="1311"/>
      <c r="WVG2" s="1311"/>
      <c r="WVH2" s="1311"/>
      <c r="WVI2" s="1311"/>
      <c r="WVJ2" s="1311"/>
      <c r="WVK2" s="1311"/>
      <c r="WVL2" s="1311"/>
      <c r="WVM2" s="1311"/>
      <c r="WVN2" s="1311"/>
      <c r="WVO2" s="1311"/>
      <c r="WVP2" s="1311"/>
      <c r="WVQ2" s="1311"/>
      <c r="WVR2" s="1311"/>
      <c r="WVS2" s="1311"/>
      <c r="WVT2" s="1311"/>
      <c r="WVU2" s="1311"/>
      <c r="WVV2" s="1311"/>
      <c r="WVW2" s="1311"/>
      <c r="WVX2" s="1311"/>
      <c r="WVY2" s="1311"/>
      <c r="WVZ2" s="1311"/>
      <c r="WWA2" s="1311"/>
      <c r="WWB2" s="1311"/>
      <c r="WWC2" s="1311"/>
      <c r="WWD2" s="1311"/>
      <c r="WWE2" s="1311"/>
      <c r="WWF2" s="1311"/>
      <c r="WWG2" s="1311"/>
      <c r="WWH2" s="1311"/>
      <c r="WWI2" s="1311"/>
      <c r="WWJ2" s="1311"/>
      <c r="WWK2" s="1311"/>
      <c r="WWL2" s="1311"/>
      <c r="WWM2" s="1311"/>
      <c r="WWN2" s="1311"/>
      <c r="WWO2" s="1311"/>
      <c r="WWP2" s="1311"/>
      <c r="WWQ2" s="1311"/>
      <c r="WWR2" s="1311"/>
      <c r="WWS2" s="1311"/>
      <c r="WWT2" s="1311"/>
      <c r="WWU2" s="1311"/>
      <c r="WWV2" s="1311"/>
      <c r="WWW2" s="1311"/>
      <c r="WWX2" s="1311"/>
      <c r="WWY2" s="1311"/>
      <c r="WWZ2" s="1311"/>
      <c r="WXA2" s="1311"/>
      <c r="WXB2" s="1311"/>
      <c r="WXC2" s="1311"/>
      <c r="WXD2" s="1311"/>
      <c r="WXE2" s="1311"/>
      <c r="WXF2" s="1311"/>
      <c r="WXG2" s="1311"/>
      <c r="WXH2" s="1311"/>
      <c r="WXI2" s="1311"/>
      <c r="WXJ2" s="1311"/>
      <c r="WXK2" s="1311"/>
      <c r="WXL2" s="1311"/>
      <c r="WXM2" s="1311"/>
      <c r="WXN2" s="1311"/>
      <c r="WXO2" s="1311"/>
      <c r="WXP2" s="1311"/>
      <c r="WXQ2" s="1311"/>
      <c r="WXR2" s="1311"/>
      <c r="WXS2" s="1311"/>
      <c r="WXT2" s="1311"/>
      <c r="WXU2" s="1311"/>
      <c r="WXV2" s="1311"/>
      <c r="WXW2" s="1311"/>
      <c r="WXX2" s="1311"/>
      <c r="WXY2" s="1311"/>
      <c r="WXZ2" s="1311"/>
      <c r="WYA2" s="1311"/>
      <c r="WYB2" s="1311"/>
      <c r="WYC2" s="1311"/>
      <c r="WYD2" s="1311"/>
      <c r="WYE2" s="1311"/>
      <c r="WYF2" s="1311"/>
      <c r="WYG2" s="1311"/>
      <c r="WYH2" s="1311"/>
      <c r="WYI2" s="1311"/>
      <c r="WYJ2" s="1311"/>
      <c r="WYK2" s="1311"/>
      <c r="WYL2" s="1311"/>
      <c r="WYM2" s="1311"/>
      <c r="WYN2" s="1311"/>
      <c r="WYO2" s="1311"/>
      <c r="WYP2" s="1311"/>
      <c r="WYQ2" s="1311"/>
      <c r="WYR2" s="1311"/>
      <c r="WYS2" s="1311"/>
      <c r="WYT2" s="1311"/>
      <c r="WYU2" s="1311"/>
      <c r="WYV2" s="1311"/>
      <c r="WYW2" s="1311"/>
      <c r="WYX2" s="1311"/>
      <c r="WYY2" s="1311"/>
      <c r="WYZ2" s="1311"/>
      <c r="WZA2" s="1311"/>
      <c r="WZB2" s="1311"/>
      <c r="WZC2" s="1311"/>
      <c r="WZD2" s="1311"/>
      <c r="WZE2" s="1311"/>
      <c r="WZF2" s="1311"/>
      <c r="WZG2" s="1311"/>
      <c r="WZH2" s="1311"/>
      <c r="WZI2" s="1311"/>
      <c r="WZJ2" s="1311"/>
      <c r="WZK2" s="1311"/>
      <c r="WZL2" s="1311"/>
      <c r="WZM2" s="1311"/>
      <c r="WZN2" s="1311"/>
      <c r="WZO2" s="1311"/>
      <c r="WZP2" s="1311"/>
      <c r="WZQ2" s="1311"/>
      <c r="WZR2" s="1311"/>
      <c r="WZS2" s="1311"/>
      <c r="WZT2" s="1311"/>
      <c r="WZU2" s="1311"/>
      <c r="WZV2" s="1311"/>
      <c r="WZW2" s="1311"/>
      <c r="WZX2" s="1311"/>
      <c r="WZY2" s="1311"/>
      <c r="WZZ2" s="1311"/>
      <c r="XAA2" s="1311"/>
      <c r="XAB2" s="1311"/>
      <c r="XAC2" s="1311"/>
      <c r="XAD2" s="1311"/>
      <c r="XAE2" s="1311"/>
      <c r="XAF2" s="1311"/>
      <c r="XAG2" s="1311"/>
      <c r="XAH2" s="1311"/>
      <c r="XAI2" s="1311"/>
      <c r="XAJ2" s="1311"/>
      <c r="XAK2" s="1311"/>
      <c r="XAL2" s="1311"/>
      <c r="XAM2" s="1311"/>
      <c r="XAN2" s="1311"/>
      <c r="XAO2" s="1311"/>
      <c r="XAP2" s="1311"/>
      <c r="XAQ2" s="1311"/>
      <c r="XAR2" s="1311"/>
      <c r="XAS2" s="1311"/>
      <c r="XAT2" s="1311"/>
      <c r="XAU2" s="1311"/>
      <c r="XAV2" s="1311"/>
      <c r="XAW2" s="1311"/>
      <c r="XAX2" s="1311"/>
      <c r="XAY2" s="1311"/>
      <c r="XAZ2" s="1311"/>
      <c r="XBA2" s="1311"/>
      <c r="XBB2" s="1311"/>
      <c r="XBC2" s="1311"/>
      <c r="XBD2" s="1311"/>
      <c r="XBE2" s="1311"/>
      <c r="XBF2" s="1311"/>
      <c r="XBG2" s="1311"/>
      <c r="XBH2" s="1311"/>
      <c r="XBI2" s="1311"/>
      <c r="XBJ2" s="1311"/>
      <c r="XBK2" s="1311"/>
      <c r="XBL2" s="1311"/>
      <c r="XBM2" s="1311"/>
      <c r="XBN2" s="1311"/>
      <c r="XBO2" s="1311"/>
      <c r="XBP2" s="1311"/>
      <c r="XBQ2" s="1311"/>
      <c r="XBR2" s="1311"/>
      <c r="XBS2" s="1311"/>
      <c r="XBT2" s="1311"/>
      <c r="XBU2" s="1311"/>
      <c r="XBV2" s="1311"/>
      <c r="XBW2" s="1311"/>
      <c r="XBX2" s="1311"/>
      <c r="XBY2" s="1311"/>
      <c r="XBZ2" s="1311"/>
      <c r="XCA2" s="1311"/>
      <c r="XCB2" s="1311"/>
      <c r="XCC2" s="1311"/>
      <c r="XCD2" s="1311"/>
      <c r="XCE2" s="1311"/>
      <c r="XCF2" s="1311"/>
      <c r="XCG2" s="1311"/>
      <c r="XCH2" s="1311"/>
      <c r="XCI2" s="1311"/>
      <c r="XCJ2" s="1311"/>
      <c r="XCK2" s="1311"/>
      <c r="XCL2" s="1311"/>
      <c r="XCM2" s="1311"/>
      <c r="XCN2" s="1311"/>
      <c r="XCO2" s="1311"/>
      <c r="XCP2" s="1311"/>
      <c r="XCQ2" s="1311"/>
      <c r="XCR2" s="1311"/>
      <c r="XCS2" s="1311"/>
      <c r="XCT2" s="1311"/>
      <c r="XCU2" s="1311"/>
      <c r="XCV2" s="1311"/>
      <c r="XCW2" s="1311"/>
      <c r="XCX2" s="1311"/>
      <c r="XCY2" s="1311"/>
      <c r="XCZ2" s="1311"/>
      <c r="XDA2" s="1311"/>
      <c r="XDB2" s="1311"/>
      <c r="XDC2" s="1311"/>
      <c r="XDD2" s="1311"/>
      <c r="XDE2" s="1311"/>
      <c r="XDF2" s="1311"/>
      <c r="XDG2" s="1311"/>
      <c r="XDH2" s="1311"/>
      <c r="XDI2" s="1311"/>
      <c r="XDJ2" s="1311"/>
      <c r="XDK2" s="1311"/>
      <c r="XDL2" s="1311"/>
      <c r="XDM2" s="1311"/>
      <c r="XDN2" s="1311"/>
      <c r="XDO2" s="1311"/>
      <c r="XDP2" s="1311"/>
      <c r="XDQ2" s="1311"/>
      <c r="XDR2" s="1311"/>
      <c r="XDS2" s="1311"/>
      <c r="XDT2" s="1311"/>
      <c r="XDU2" s="1311"/>
      <c r="XDV2" s="1311"/>
      <c r="XDW2" s="1311"/>
      <c r="XDX2" s="1311"/>
      <c r="XDY2" s="1311"/>
      <c r="XDZ2" s="1311"/>
      <c r="XEA2" s="1311"/>
      <c r="XEB2" s="1311"/>
      <c r="XEC2" s="1311"/>
      <c r="XED2" s="1311"/>
      <c r="XEE2" s="1311"/>
      <c r="XEF2" s="1311"/>
      <c r="XEG2" s="1311"/>
      <c r="XEH2" s="1311"/>
      <c r="XEI2" s="1311"/>
      <c r="XEJ2" s="1311"/>
      <c r="XEK2" s="1311"/>
      <c r="XEL2" s="1311"/>
      <c r="XEM2" s="1311"/>
      <c r="XEN2" s="1311"/>
      <c r="XEO2" s="1311"/>
      <c r="XEP2" s="1311"/>
      <c r="XEQ2" s="1311"/>
      <c r="XER2" s="1311"/>
      <c r="XES2" s="1311"/>
      <c r="XET2" s="1311"/>
      <c r="XEU2" s="1311"/>
      <c r="XEV2" s="1311"/>
      <c r="XEW2" s="1311"/>
      <c r="XEX2" s="1311"/>
      <c r="XEY2" s="1311"/>
      <c r="XEZ2" s="1311"/>
      <c r="XFA2" s="1311"/>
    </row>
    <row r="3" spans="1:16381" s="977" customFormat="1">
      <c r="A3" s="1311" t="s">
        <v>7500</v>
      </c>
      <c r="B3" s="1311"/>
      <c r="C3" s="1311"/>
      <c r="D3" s="1311"/>
      <c r="E3" s="1311"/>
      <c r="F3" s="1311"/>
      <c r="G3" s="1311"/>
      <c r="H3" s="1311"/>
      <c r="I3" s="1311"/>
      <c r="J3" s="1311"/>
      <c r="K3" s="1311"/>
    </row>
    <row r="4" spans="1:16381" s="977" customFormat="1">
      <c r="A4" s="1311" t="s">
        <v>4096</v>
      </c>
      <c r="B4" s="1311"/>
      <c r="C4" s="1311"/>
      <c r="D4" s="1311"/>
      <c r="E4" s="1311"/>
      <c r="F4" s="1311"/>
      <c r="G4" s="1311"/>
      <c r="H4" s="1311"/>
      <c r="I4" s="1311"/>
      <c r="J4" s="1311"/>
      <c r="K4" s="1311"/>
    </row>
    <row r="5" spans="1:16381" s="977" customFormat="1">
      <c r="A5" s="1311" t="s">
        <v>4365</v>
      </c>
      <c r="B5" s="1311"/>
      <c r="C5" s="1311"/>
      <c r="D5" s="1311"/>
      <c r="E5" s="1311"/>
      <c r="F5" s="1311"/>
      <c r="G5" s="1311"/>
      <c r="H5" s="1311"/>
      <c r="I5" s="1311"/>
      <c r="J5" s="1311"/>
      <c r="K5" s="1311"/>
    </row>
    <row r="6" spans="1:16381" s="977" customFormat="1">
      <c r="A6" s="1417" t="s">
        <v>4157</v>
      </c>
      <c r="B6" s="1417"/>
      <c r="C6" s="1417"/>
      <c r="D6" s="1417"/>
      <c r="E6" s="1417"/>
      <c r="F6" s="1417"/>
      <c r="G6" s="1417"/>
      <c r="H6" s="1417"/>
      <c r="I6" s="1417"/>
      <c r="J6" s="1417"/>
      <c r="K6" s="1417"/>
    </row>
    <row r="7" spans="1:16381" s="977" customFormat="1">
      <c r="A7" s="837"/>
      <c r="B7" s="837"/>
      <c r="C7" s="930"/>
      <c r="D7" s="930"/>
      <c r="E7" s="930"/>
      <c r="F7" s="930"/>
      <c r="G7" s="930"/>
      <c r="H7" s="930"/>
      <c r="I7" s="930"/>
      <c r="J7" s="930"/>
      <c r="K7" s="930"/>
    </row>
    <row r="8" spans="1:16381" s="1163" customFormat="1">
      <c r="A8" s="979" t="s">
        <v>4282</v>
      </c>
      <c r="B8" s="837"/>
      <c r="C8" s="930"/>
      <c r="D8" s="930"/>
      <c r="E8" s="930"/>
      <c r="F8" s="930"/>
      <c r="G8" s="930"/>
      <c r="H8" s="930"/>
      <c r="I8" s="930"/>
      <c r="J8" s="930"/>
      <c r="K8" s="930"/>
    </row>
    <row r="9" spans="1:1638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638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6381" s="1165" customFormat="1" ht="13.8">
      <c r="A11" s="677" t="s">
        <v>7460</v>
      </c>
      <c r="B11" s="677" t="s">
        <v>4165</v>
      </c>
      <c r="C11" s="959">
        <v>47818.35</v>
      </c>
      <c r="D11" s="1196">
        <v>3500</v>
      </c>
      <c r="E11" s="1196">
        <v>26000</v>
      </c>
      <c r="F11" s="679">
        <f>C11+E11+D11</f>
        <v>77318.350000000006</v>
      </c>
      <c r="G11" s="679">
        <f>+(C11/30)*24</f>
        <v>38254.68</v>
      </c>
      <c r="H11" s="679">
        <f>+(C11/30)*5</f>
        <v>7969.7249999999995</v>
      </c>
      <c r="I11" s="679">
        <f>+(C11/30)*40</f>
        <v>63757.799999999996</v>
      </c>
      <c r="J11" s="679">
        <v>0</v>
      </c>
      <c r="K11" s="679">
        <f>G11+H11+I11+J11</f>
        <v>109982.20499999999</v>
      </c>
    </row>
    <row r="12" spans="1:16381" s="1165" customFormat="1" ht="13.8">
      <c r="A12" s="677" t="s">
        <v>7461</v>
      </c>
      <c r="B12" s="677" t="s">
        <v>4953</v>
      </c>
      <c r="C12" s="959">
        <v>36972.699999999997</v>
      </c>
      <c r="D12" s="1196">
        <v>2500</v>
      </c>
      <c r="E12" s="1196">
        <v>9000</v>
      </c>
      <c r="F12" s="679">
        <f>C12+E12+D12</f>
        <v>48472.7</v>
      </c>
      <c r="G12" s="679">
        <f>+(C12/30)*24</f>
        <v>29578.159999999996</v>
      </c>
      <c r="H12" s="679">
        <f>+(C12/30)*5</f>
        <v>6162.1166666666659</v>
      </c>
      <c r="I12" s="679">
        <f>+(C12/30)*40</f>
        <v>49296.933333333327</v>
      </c>
      <c r="J12" s="679">
        <v>0</v>
      </c>
      <c r="K12" s="679">
        <f>G12+H12+I12+J12</f>
        <v>85037.209999999992</v>
      </c>
    </row>
    <row r="13" spans="1:16381" s="1165" customFormat="1" ht="13.8">
      <c r="A13" s="677" t="s">
        <v>7462</v>
      </c>
      <c r="B13" s="677" t="s">
        <v>7493</v>
      </c>
      <c r="C13" s="959">
        <v>31955.25</v>
      </c>
      <c r="D13" s="1196">
        <v>1518.55</v>
      </c>
      <c r="E13" s="1196">
        <v>5000</v>
      </c>
      <c r="F13" s="679">
        <f>C13+E13+D13</f>
        <v>38473.800000000003</v>
      </c>
      <c r="G13" s="679">
        <f>+(C13/30)*24</f>
        <v>25564.199999999997</v>
      </c>
      <c r="H13" s="679">
        <f>+(C13/30)*5</f>
        <v>5325.875</v>
      </c>
      <c r="I13" s="679">
        <f>+(C13/30)*40</f>
        <v>42607</v>
      </c>
      <c r="J13" s="679">
        <v>0</v>
      </c>
      <c r="K13" s="679">
        <f>G13+H13+I13+J13</f>
        <v>73497.074999999997</v>
      </c>
    </row>
    <row r="14" spans="1:16381" s="1165" customFormat="1" ht="13.8">
      <c r="A14" s="677" t="s">
        <v>7463</v>
      </c>
      <c r="B14" s="677" t="s">
        <v>4372</v>
      </c>
      <c r="C14" s="959">
        <v>22655</v>
      </c>
      <c r="D14" s="1196">
        <v>1518.55</v>
      </c>
      <c r="E14" s="1196">
        <v>5000</v>
      </c>
      <c r="F14" s="679">
        <f>C14+E14+D14</f>
        <v>29173.55</v>
      </c>
      <c r="G14" s="679">
        <f>+(C14/30)*24</f>
        <v>18124</v>
      </c>
      <c r="H14" s="679">
        <f>+(C14/30)*5</f>
        <v>3775.833333333333</v>
      </c>
      <c r="I14" s="679">
        <f>+(C14/30)*40</f>
        <v>30206.666666666664</v>
      </c>
      <c r="J14" s="679">
        <v>0</v>
      </c>
      <c r="K14" s="679">
        <f>G14+H14+I14+J14</f>
        <v>52106.5</v>
      </c>
    </row>
    <row r="15" spans="1:16381" s="1163" customFormat="1">
      <c r="A15" s="1011"/>
      <c r="B15" s="1011"/>
      <c r="C15" s="1012"/>
      <c r="D15" s="1012"/>
      <c r="E15" s="1012"/>
      <c r="F15" s="1012"/>
      <c r="G15" s="1012"/>
      <c r="H15" s="1012"/>
      <c r="I15" s="1012"/>
      <c r="J15" s="1012"/>
      <c r="K15" s="1013"/>
    </row>
    <row r="16" spans="1:16381" s="1163" customFormat="1">
      <c r="A16" s="930"/>
      <c r="B16" s="837"/>
      <c r="C16" s="930"/>
      <c r="D16" s="930"/>
      <c r="E16" s="930"/>
      <c r="F16" s="930"/>
      <c r="G16" s="930"/>
      <c r="H16" s="930"/>
      <c r="I16" s="930"/>
      <c r="J16" s="930"/>
      <c r="K16" s="930"/>
    </row>
    <row r="17" spans="1:11" s="1163" customFormat="1">
      <c r="A17" s="979" t="s">
        <v>4296</v>
      </c>
      <c r="B17" s="837"/>
      <c r="C17" s="930"/>
      <c r="D17" s="930"/>
      <c r="E17" s="930"/>
      <c r="F17" s="930"/>
      <c r="G17" s="930"/>
      <c r="H17" s="930"/>
      <c r="I17" s="930"/>
      <c r="J17" s="930"/>
      <c r="K17" s="930"/>
    </row>
    <row r="18" spans="1:11" ht="16.5" customHeight="1">
      <c r="A18" s="1251" t="s">
        <v>4283</v>
      </c>
      <c r="B18" s="1251" t="s">
        <v>4284</v>
      </c>
      <c r="C18" s="1251" t="s">
        <v>4285</v>
      </c>
      <c r="D18" s="1251"/>
      <c r="E18" s="1251"/>
      <c r="F18" s="1251"/>
      <c r="G18" s="1251" t="s">
        <v>4286</v>
      </c>
      <c r="H18" s="1251"/>
      <c r="I18" s="1251"/>
      <c r="J18" s="1251"/>
      <c r="K18" s="1251"/>
    </row>
    <row r="19" spans="1:11" ht="27.6">
      <c r="A19" s="1251"/>
      <c r="B19" s="1251"/>
      <c r="C19" s="110" t="s">
        <v>4287</v>
      </c>
      <c r="D19" s="110" t="s">
        <v>4288</v>
      </c>
      <c r="E19" s="110" t="s">
        <v>4289</v>
      </c>
      <c r="F19" s="110" t="s">
        <v>4290</v>
      </c>
      <c r="G19" s="110" t="s">
        <v>4291</v>
      </c>
      <c r="H19" s="110" t="s">
        <v>4292</v>
      </c>
      <c r="I19" s="110" t="s">
        <v>4293</v>
      </c>
      <c r="J19" s="110" t="s">
        <v>4294</v>
      </c>
      <c r="K19" s="110" t="s">
        <v>4290</v>
      </c>
    </row>
    <row r="20" spans="1:11" s="1165" customFormat="1" ht="13.8">
      <c r="A20" s="677" t="s">
        <v>6801</v>
      </c>
      <c r="B20" s="677" t="s">
        <v>6956</v>
      </c>
      <c r="C20" s="292">
        <v>11322.85</v>
      </c>
      <c r="D20" s="1196">
        <v>1518.55</v>
      </c>
      <c r="E20" s="678">
        <v>1132.8</v>
      </c>
      <c r="F20" s="679">
        <f t="shared" ref="F20:F43" si="0">C20+E20+D20</f>
        <v>13974.199999999999</v>
      </c>
      <c r="G20" s="679">
        <f t="shared" ref="G20:G43" si="1">(C20/30)*24</f>
        <v>9058.2800000000007</v>
      </c>
      <c r="H20" s="679">
        <f t="shared" ref="H20:H43" si="2">(C20/30)*5</f>
        <v>1887.1416666666667</v>
      </c>
      <c r="I20" s="679">
        <f t="shared" ref="I20:I43" si="3">(C20/30)*50</f>
        <v>18871.416666666668</v>
      </c>
      <c r="J20" s="679">
        <v>0</v>
      </c>
      <c r="K20" s="679">
        <f t="shared" ref="K20:K43" si="4">G20+H20+I20+J20</f>
        <v>29816.838333333333</v>
      </c>
    </row>
    <row r="21" spans="1:11" s="1165" customFormat="1" ht="13.8">
      <c r="A21" s="677" t="s">
        <v>6805</v>
      </c>
      <c r="B21" s="677" t="s">
        <v>6704</v>
      </c>
      <c r="C21" s="292">
        <v>10252.85</v>
      </c>
      <c r="D21" s="1196">
        <v>1518.55</v>
      </c>
      <c r="E21" s="678">
        <v>2314.62</v>
      </c>
      <c r="F21" s="679">
        <f t="shared" si="0"/>
        <v>14086.02</v>
      </c>
      <c r="G21" s="679">
        <f t="shared" si="1"/>
        <v>8202.2799999999988</v>
      </c>
      <c r="H21" s="679">
        <f t="shared" si="2"/>
        <v>1708.8083333333334</v>
      </c>
      <c r="I21" s="679">
        <f t="shared" si="3"/>
        <v>17088.083333333332</v>
      </c>
      <c r="J21" s="679">
        <v>0</v>
      </c>
      <c r="K21" s="679">
        <f t="shared" si="4"/>
        <v>26999.171666666665</v>
      </c>
    </row>
    <row r="22" spans="1:11" s="1165" customFormat="1" ht="13.8">
      <c r="A22" s="677" t="s">
        <v>7494</v>
      </c>
      <c r="B22" s="677" t="s">
        <v>7495</v>
      </c>
      <c r="C22" s="292">
        <v>9755.4</v>
      </c>
      <c r="D22" s="1196">
        <v>1518.55</v>
      </c>
      <c r="E22" s="678">
        <v>0</v>
      </c>
      <c r="F22" s="679">
        <f t="shared" si="0"/>
        <v>11273.949999999999</v>
      </c>
      <c r="G22" s="679">
        <f t="shared" si="1"/>
        <v>7804.32</v>
      </c>
      <c r="H22" s="679">
        <f t="shared" si="2"/>
        <v>1625.9</v>
      </c>
      <c r="I22" s="679">
        <f t="shared" si="3"/>
        <v>16259</v>
      </c>
      <c r="J22" s="679">
        <v>0</v>
      </c>
      <c r="K22" s="679">
        <f t="shared" si="4"/>
        <v>25689.22</v>
      </c>
    </row>
    <row r="23" spans="1:11" s="1165" customFormat="1" ht="13.8">
      <c r="A23" s="677" t="s">
        <v>7465</v>
      </c>
      <c r="B23" s="677" t="s">
        <v>6944</v>
      </c>
      <c r="C23" s="292">
        <v>9755.4</v>
      </c>
      <c r="D23" s="1196">
        <v>1518.55</v>
      </c>
      <c r="E23" s="678">
        <v>3442.82</v>
      </c>
      <c r="F23" s="679">
        <f t="shared" si="0"/>
        <v>14716.769999999999</v>
      </c>
      <c r="G23" s="679">
        <f t="shared" si="1"/>
        <v>7804.32</v>
      </c>
      <c r="H23" s="679">
        <f t="shared" si="2"/>
        <v>1625.9</v>
      </c>
      <c r="I23" s="679">
        <f t="shared" si="3"/>
        <v>16259</v>
      </c>
      <c r="J23" s="679">
        <v>0</v>
      </c>
      <c r="K23" s="679">
        <f t="shared" si="4"/>
        <v>25689.22</v>
      </c>
    </row>
    <row r="24" spans="1:11" s="1165" customFormat="1" ht="13.8">
      <c r="A24" s="677" t="s">
        <v>7501</v>
      </c>
      <c r="B24" s="677" t="s">
        <v>6451</v>
      </c>
      <c r="C24" s="292">
        <v>9755.4</v>
      </c>
      <c r="D24" s="1196">
        <v>1518.55</v>
      </c>
      <c r="E24" s="678">
        <v>0</v>
      </c>
      <c r="F24" s="679">
        <f t="shared" si="0"/>
        <v>11273.949999999999</v>
      </c>
      <c r="G24" s="679">
        <f t="shared" si="1"/>
        <v>7804.32</v>
      </c>
      <c r="H24" s="679">
        <f t="shared" si="2"/>
        <v>1625.9</v>
      </c>
      <c r="I24" s="679">
        <f t="shared" si="3"/>
        <v>16259</v>
      </c>
      <c r="J24" s="679">
        <v>0</v>
      </c>
      <c r="K24" s="679">
        <f t="shared" si="4"/>
        <v>25689.22</v>
      </c>
    </row>
    <row r="25" spans="1:11" s="1165" customFormat="1" ht="13.8">
      <c r="A25" s="677" t="s">
        <v>7464</v>
      </c>
      <c r="B25" s="677" t="s">
        <v>4361</v>
      </c>
      <c r="C25" s="292">
        <v>9755.4</v>
      </c>
      <c r="D25" s="1196">
        <v>1518.55</v>
      </c>
      <c r="E25" s="678">
        <v>0</v>
      </c>
      <c r="F25" s="679">
        <f t="shared" si="0"/>
        <v>11273.949999999999</v>
      </c>
      <c r="G25" s="679">
        <f t="shared" si="1"/>
        <v>7804.32</v>
      </c>
      <c r="H25" s="679">
        <f t="shared" si="2"/>
        <v>1625.9</v>
      </c>
      <c r="I25" s="679">
        <f t="shared" si="3"/>
        <v>16259</v>
      </c>
      <c r="J25" s="679">
        <v>0</v>
      </c>
      <c r="K25" s="679">
        <f t="shared" si="4"/>
        <v>25689.22</v>
      </c>
    </row>
    <row r="26" spans="1:11" s="1165" customFormat="1" ht="13.8">
      <c r="A26" s="677" t="s">
        <v>7466</v>
      </c>
      <c r="B26" s="677" t="s">
        <v>5103</v>
      </c>
      <c r="C26" s="292">
        <v>9284.4500000000007</v>
      </c>
      <c r="D26" s="1196">
        <v>1518.55</v>
      </c>
      <c r="E26" s="678">
        <v>2000</v>
      </c>
      <c r="F26" s="679">
        <f t="shared" si="0"/>
        <v>12803</v>
      </c>
      <c r="G26" s="679">
        <f t="shared" si="1"/>
        <v>7427.56</v>
      </c>
      <c r="H26" s="679">
        <f t="shared" si="2"/>
        <v>1547.4083333333333</v>
      </c>
      <c r="I26" s="679">
        <f t="shared" si="3"/>
        <v>15474.083333333334</v>
      </c>
      <c r="J26" s="679">
        <v>0</v>
      </c>
      <c r="K26" s="679">
        <f t="shared" si="4"/>
        <v>24449.051666666666</v>
      </c>
    </row>
    <row r="27" spans="1:11" s="1165" customFormat="1" ht="13.8">
      <c r="A27" s="1150" t="s">
        <v>7502</v>
      </c>
      <c r="B27" s="1150" t="s">
        <v>4910</v>
      </c>
      <c r="C27" s="1197">
        <v>9284.4500000000007</v>
      </c>
      <c r="D27" s="1196">
        <v>1518.55</v>
      </c>
      <c r="E27" s="681">
        <v>0</v>
      </c>
      <c r="F27" s="681">
        <f t="shared" si="0"/>
        <v>10803</v>
      </c>
      <c r="G27" s="681">
        <f t="shared" si="1"/>
        <v>7427.56</v>
      </c>
      <c r="H27" s="681">
        <f t="shared" si="2"/>
        <v>1547.4083333333333</v>
      </c>
      <c r="I27" s="681">
        <f t="shared" si="3"/>
        <v>15474.083333333334</v>
      </c>
      <c r="J27" s="681">
        <v>0</v>
      </c>
      <c r="K27" s="681">
        <f t="shared" si="4"/>
        <v>24449.051666666666</v>
      </c>
    </row>
    <row r="28" spans="1:11" s="1165" customFormat="1" ht="13.8">
      <c r="A28" s="677" t="s">
        <v>6807</v>
      </c>
      <c r="B28" s="677" t="s">
        <v>6980</v>
      </c>
      <c r="C28" s="292">
        <v>9284.4500000000007</v>
      </c>
      <c r="D28" s="1196">
        <v>1518.55</v>
      </c>
      <c r="E28" s="678">
        <v>0</v>
      </c>
      <c r="F28" s="679">
        <f t="shared" si="0"/>
        <v>10803</v>
      </c>
      <c r="G28" s="679">
        <f t="shared" si="1"/>
        <v>7427.56</v>
      </c>
      <c r="H28" s="679">
        <f t="shared" si="2"/>
        <v>1547.4083333333333</v>
      </c>
      <c r="I28" s="679">
        <f t="shared" si="3"/>
        <v>15474.083333333334</v>
      </c>
      <c r="J28" s="679">
        <v>0</v>
      </c>
      <c r="K28" s="679">
        <f t="shared" si="4"/>
        <v>24449.051666666666</v>
      </c>
    </row>
    <row r="29" spans="1:11" s="1165" customFormat="1" ht="13.8">
      <c r="A29" s="677" t="s">
        <v>7469</v>
      </c>
      <c r="B29" s="677" t="s">
        <v>7496</v>
      </c>
      <c r="C29" s="292">
        <v>8421.2999999999993</v>
      </c>
      <c r="D29" s="1196">
        <v>1518.55</v>
      </c>
      <c r="E29" s="678">
        <v>0</v>
      </c>
      <c r="F29" s="679">
        <f t="shared" si="0"/>
        <v>9939.8499999999985</v>
      </c>
      <c r="G29" s="679">
        <f t="shared" si="1"/>
        <v>6737.0399999999991</v>
      </c>
      <c r="H29" s="679">
        <f t="shared" si="2"/>
        <v>1403.55</v>
      </c>
      <c r="I29" s="679">
        <f t="shared" si="3"/>
        <v>14035.499999999998</v>
      </c>
      <c r="J29" s="679">
        <v>0</v>
      </c>
      <c r="K29" s="679">
        <f t="shared" si="4"/>
        <v>22176.089999999997</v>
      </c>
    </row>
    <row r="30" spans="1:11" s="1165" customFormat="1" ht="13.8">
      <c r="A30" s="677" t="s">
        <v>6827</v>
      </c>
      <c r="B30" s="677" t="s">
        <v>7471</v>
      </c>
      <c r="C30" s="292">
        <v>7628.15</v>
      </c>
      <c r="D30" s="1196">
        <v>1518.55</v>
      </c>
      <c r="E30" s="678">
        <v>1000</v>
      </c>
      <c r="F30" s="679">
        <f t="shared" si="0"/>
        <v>10146.699999999999</v>
      </c>
      <c r="G30" s="679">
        <f t="shared" si="1"/>
        <v>6102.5199999999995</v>
      </c>
      <c r="H30" s="679">
        <f t="shared" si="2"/>
        <v>1271.3583333333331</v>
      </c>
      <c r="I30" s="679">
        <f t="shared" si="3"/>
        <v>12713.583333333332</v>
      </c>
      <c r="J30" s="679">
        <v>0</v>
      </c>
      <c r="K30" s="679">
        <f t="shared" si="4"/>
        <v>20087.461666666662</v>
      </c>
    </row>
    <row r="31" spans="1:11" s="1165" customFormat="1" ht="13.8">
      <c r="A31" s="677" t="s">
        <v>7472</v>
      </c>
      <c r="B31" s="677" t="s">
        <v>6949</v>
      </c>
      <c r="C31" s="292">
        <v>7256.3</v>
      </c>
      <c r="D31" s="1196">
        <v>1518.55</v>
      </c>
      <c r="E31" s="678">
        <v>0</v>
      </c>
      <c r="F31" s="679">
        <f t="shared" si="0"/>
        <v>8774.85</v>
      </c>
      <c r="G31" s="679">
        <f t="shared" si="1"/>
        <v>5805.04</v>
      </c>
      <c r="H31" s="679">
        <f t="shared" si="2"/>
        <v>1209.3833333333332</v>
      </c>
      <c r="I31" s="679">
        <f t="shared" si="3"/>
        <v>12093.833333333334</v>
      </c>
      <c r="J31" s="679">
        <v>0</v>
      </c>
      <c r="K31" s="679">
        <f t="shared" si="4"/>
        <v>19108.256666666668</v>
      </c>
    </row>
    <row r="32" spans="1:11" s="1165" customFormat="1" ht="13.8">
      <c r="A32" s="677" t="s">
        <v>7473</v>
      </c>
      <c r="B32" s="677" t="s">
        <v>7474</v>
      </c>
      <c r="C32" s="292">
        <v>7256.3</v>
      </c>
      <c r="D32" s="1196">
        <v>1518.55</v>
      </c>
      <c r="E32" s="678">
        <v>2000</v>
      </c>
      <c r="F32" s="679">
        <f t="shared" si="0"/>
        <v>10774.849999999999</v>
      </c>
      <c r="G32" s="679">
        <f t="shared" si="1"/>
        <v>5805.04</v>
      </c>
      <c r="H32" s="679">
        <f t="shared" si="2"/>
        <v>1209.3833333333332</v>
      </c>
      <c r="I32" s="679">
        <f t="shared" si="3"/>
        <v>12093.833333333334</v>
      </c>
      <c r="J32" s="679">
        <v>0</v>
      </c>
      <c r="K32" s="679">
        <f t="shared" si="4"/>
        <v>19108.256666666668</v>
      </c>
    </row>
    <row r="33" spans="1:12" s="1165" customFormat="1" ht="13.8">
      <c r="A33" s="677" t="s">
        <v>6816</v>
      </c>
      <c r="B33" s="677" t="s">
        <v>4678</v>
      </c>
      <c r="C33" s="292">
        <v>6907.7</v>
      </c>
      <c r="D33" s="1196">
        <v>1518.55</v>
      </c>
      <c r="E33" s="678">
        <v>0</v>
      </c>
      <c r="F33" s="679">
        <f t="shared" si="0"/>
        <v>8426.25</v>
      </c>
      <c r="G33" s="679">
        <f t="shared" si="1"/>
        <v>5526.16</v>
      </c>
      <c r="H33" s="679">
        <f t="shared" si="2"/>
        <v>1151.2833333333333</v>
      </c>
      <c r="I33" s="679">
        <f t="shared" si="3"/>
        <v>11512.833333333332</v>
      </c>
      <c r="J33" s="679">
        <v>0</v>
      </c>
      <c r="K33" s="679">
        <f t="shared" si="4"/>
        <v>18190.276666666665</v>
      </c>
    </row>
    <row r="34" spans="1:12" s="1165" customFormat="1" ht="13.8">
      <c r="A34" s="677" t="s">
        <v>6823</v>
      </c>
      <c r="B34" s="677" t="s">
        <v>7497</v>
      </c>
      <c r="C34" s="292">
        <v>6582</v>
      </c>
      <c r="D34" s="1196">
        <v>1518.55</v>
      </c>
      <c r="E34" s="678">
        <v>0</v>
      </c>
      <c r="F34" s="679">
        <f t="shared" si="0"/>
        <v>8100.55</v>
      </c>
      <c r="G34" s="679">
        <f t="shared" si="1"/>
        <v>5265.6</v>
      </c>
      <c r="H34" s="679">
        <f t="shared" si="2"/>
        <v>1097</v>
      </c>
      <c r="I34" s="679">
        <f t="shared" si="3"/>
        <v>10970</v>
      </c>
      <c r="J34" s="679">
        <v>0</v>
      </c>
      <c r="K34" s="679">
        <f t="shared" si="4"/>
        <v>17332.599999999999</v>
      </c>
    </row>
    <row r="35" spans="1:12" s="1165" customFormat="1" ht="13.8">
      <c r="A35" s="677" t="s">
        <v>6821</v>
      </c>
      <c r="B35" s="677" t="s">
        <v>6822</v>
      </c>
      <c r="C35" s="292">
        <v>6273.25</v>
      </c>
      <c r="D35" s="1196">
        <v>1518.55</v>
      </c>
      <c r="E35" s="678">
        <v>0</v>
      </c>
      <c r="F35" s="679">
        <f t="shared" si="0"/>
        <v>7791.8</v>
      </c>
      <c r="G35" s="679">
        <f t="shared" si="1"/>
        <v>5018.5999999999995</v>
      </c>
      <c r="H35" s="679">
        <f t="shared" si="2"/>
        <v>1045.5416666666665</v>
      </c>
      <c r="I35" s="679">
        <f t="shared" si="3"/>
        <v>10455.416666666666</v>
      </c>
      <c r="J35" s="679">
        <v>0</v>
      </c>
      <c r="K35" s="679">
        <f t="shared" si="4"/>
        <v>16519.558333333334</v>
      </c>
    </row>
    <row r="36" spans="1:12" s="1165" customFormat="1" ht="13.8">
      <c r="A36" s="1150" t="s">
        <v>7477</v>
      </c>
      <c r="B36" s="1150" t="s">
        <v>7478</v>
      </c>
      <c r="C36" s="1197">
        <v>6273.25</v>
      </c>
      <c r="D36" s="1196">
        <v>1518.55</v>
      </c>
      <c r="E36" s="681">
        <v>0</v>
      </c>
      <c r="F36" s="681">
        <f t="shared" si="0"/>
        <v>7791.8</v>
      </c>
      <c r="G36" s="681">
        <f t="shared" si="1"/>
        <v>5018.5999999999995</v>
      </c>
      <c r="H36" s="681">
        <f t="shared" si="2"/>
        <v>1045.5416666666665</v>
      </c>
      <c r="I36" s="681">
        <f t="shared" si="3"/>
        <v>10455.416666666666</v>
      </c>
      <c r="J36" s="681">
        <v>0</v>
      </c>
      <c r="K36" s="681">
        <f t="shared" si="4"/>
        <v>16519.558333333334</v>
      </c>
    </row>
    <row r="37" spans="1:12" s="1165" customFormat="1" ht="13.8">
      <c r="A37" s="677" t="s">
        <v>7479</v>
      </c>
      <c r="B37" s="677" t="s">
        <v>5269</v>
      </c>
      <c r="C37" s="292">
        <v>5996.05</v>
      </c>
      <c r="D37" s="1196">
        <v>1518.55</v>
      </c>
      <c r="E37" s="678">
        <v>0</v>
      </c>
      <c r="F37" s="679">
        <f t="shared" si="0"/>
        <v>7514.6</v>
      </c>
      <c r="G37" s="679">
        <f t="shared" si="1"/>
        <v>4796.84</v>
      </c>
      <c r="H37" s="679">
        <f t="shared" si="2"/>
        <v>999.3416666666667</v>
      </c>
      <c r="I37" s="679">
        <f t="shared" si="3"/>
        <v>9993.4166666666679</v>
      </c>
      <c r="J37" s="679">
        <v>0</v>
      </c>
      <c r="K37" s="679">
        <f t="shared" si="4"/>
        <v>15789.598333333335</v>
      </c>
    </row>
    <row r="38" spans="1:12" s="1165" customFormat="1" ht="13.8">
      <c r="A38" s="677" t="s">
        <v>7481</v>
      </c>
      <c r="B38" s="677" t="s">
        <v>5330</v>
      </c>
      <c r="C38" s="292">
        <v>5996.05</v>
      </c>
      <c r="D38" s="1196">
        <v>1518.55</v>
      </c>
      <c r="E38" s="678">
        <v>128.52000000000001</v>
      </c>
      <c r="F38" s="679">
        <f t="shared" si="0"/>
        <v>7643.1200000000008</v>
      </c>
      <c r="G38" s="679">
        <f t="shared" si="1"/>
        <v>4796.84</v>
      </c>
      <c r="H38" s="679">
        <f t="shared" si="2"/>
        <v>999.3416666666667</v>
      </c>
      <c r="I38" s="679">
        <f t="shared" si="3"/>
        <v>9993.4166666666679</v>
      </c>
      <c r="J38" s="679">
        <v>0</v>
      </c>
      <c r="K38" s="679">
        <f t="shared" si="4"/>
        <v>15789.598333333335</v>
      </c>
    </row>
    <row r="39" spans="1:12" s="1165" customFormat="1" ht="13.8">
      <c r="A39" s="677" t="s">
        <v>7482</v>
      </c>
      <c r="B39" s="677" t="s">
        <v>4922</v>
      </c>
      <c r="C39" s="292">
        <v>5563.45</v>
      </c>
      <c r="D39" s="1196">
        <v>1518.55</v>
      </c>
      <c r="E39" s="678">
        <v>0</v>
      </c>
      <c r="F39" s="679">
        <f t="shared" si="0"/>
        <v>7082</v>
      </c>
      <c r="G39" s="679">
        <f t="shared" si="1"/>
        <v>4450.76</v>
      </c>
      <c r="H39" s="679">
        <f t="shared" si="2"/>
        <v>927.24166666666656</v>
      </c>
      <c r="I39" s="679">
        <f t="shared" si="3"/>
        <v>9272.4166666666661</v>
      </c>
      <c r="J39" s="679">
        <v>0</v>
      </c>
      <c r="K39" s="679">
        <f t="shared" si="4"/>
        <v>14650.418333333333</v>
      </c>
    </row>
    <row r="40" spans="1:12" s="1165" customFormat="1" ht="13.8">
      <c r="A40" s="677" t="s">
        <v>7487</v>
      </c>
      <c r="B40" s="677" t="s">
        <v>7488</v>
      </c>
      <c r="C40" s="292">
        <v>24681.55</v>
      </c>
      <c r="D40" s="1196">
        <v>1518.55</v>
      </c>
      <c r="E40" s="291">
        <v>4714.3</v>
      </c>
      <c r="F40" s="679">
        <f t="shared" si="0"/>
        <v>30914.399999999998</v>
      </c>
      <c r="G40" s="679">
        <f t="shared" si="1"/>
        <v>19745.240000000002</v>
      </c>
      <c r="H40" s="679">
        <f t="shared" si="2"/>
        <v>4113.5916666666672</v>
      </c>
      <c r="I40" s="679">
        <f t="shared" si="3"/>
        <v>41135.916666666672</v>
      </c>
      <c r="J40" s="700">
        <v>898.5</v>
      </c>
      <c r="K40" s="679">
        <f t="shared" si="4"/>
        <v>65893.248333333337</v>
      </c>
    </row>
    <row r="41" spans="1:12" s="1165" customFormat="1" ht="13.8">
      <c r="A41" s="677" t="s">
        <v>7483</v>
      </c>
      <c r="B41" s="677" t="s">
        <v>7347</v>
      </c>
      <c r="C41" s="292">
        <v>16993.400000000001</v>
      </c>
      <c r="D41" s="1196">
        <v>1518.55</v>
      </c>
      <c r="E41" s="291">
        <v>3245.26</v>
      </c>
      <c r="F41" s="679">
        <f t="shared" si="0"/>
        <v>21757.210000000003</v>
      </c>
      <c r="G41" s="679">
        <f t="shared" si="1"/>
        <v>13594.720000000001</v>
      </c>
      <c r="H41" s="679">
        <f t="shared" si="2"/>
        <v>2832.2333333333336</v>
      </c>
      <c r="I41" s="679">
        <f t="shared" si="3"/>
        <v>28322.333333333336</v>
      </c>
      <c r="J41" s="700">
        <v>654.65</v>
      </c>
      <c r="K41" s="679">
        <f t="shared" si="4"/>
        <v>45403.936666666668</v>
      </c>
    </row>
    <row r="42" spans="1:12" s="1165" customFormat="1" ht="13.8">
      <c r="A42" s="677" t="s">
        <v>7489</v>
      </c>
      <c r="B42" s="677" t="s">
        <v>7498</v>
      </c>
      <c r="C42" s="292">
        <f>431.2/4</f>
        <v>107.8</v>
      </c>
      <c r="D42" s="678">
        <f>37.95/4</f>
        <v>9.4875000000000007</v>
      </c>
      <c r="E42" s="291">
        <v>22.77</v>
      </c>
      <c r="F42" s="679">
        <f t="shared" si="0"/>
        <v>140.0575</v>
      </c>
      <c r="G42" s="679">
        <f t="shared" si="1"/>
        <v>86.24</v>
      </c>
      <c r="H42" s="679">
        <f t="shared" si="2"/>
        <v>17.966666666666665</v>
      </c>
      <c r="I42" s="679">
        <f t="shared" si="3"/>
        <v>179.66666666666666</v>
      </c>
      <c r="J42" s="679">
        <f>17.15/4</f>
        <v>4.2874999999999996</v>
      </c>
      <c r="K42" s="679">
        <f t="shared" si="4"/>
        <v>288.16083333333336</v>
      </c>
      <c r="L42" s="1165" t="s">
        <v>6864</v>
      </c>
    </row>
    <row r="43" spans="1:12" s="1165" customFormat="1" ht="13.8">
      <c r="A43" s="677" t="s">
        <v>7491</v>
      </c>
      <c r="B43" s="677" t="s">
        <v>7341</v>
      </c>
      <c r="C43" s="292">
        <v>122.92</v>
      </c>
      <c r="D43" s="678">
        <f>37.95/4</f>
        <v>9.4875000000000007</v>
      </c>
      <c r="E43" s="291">
        <v>25.62</v>
      </c>
      <c r="F43" s="679">
        <f t="shared" si="0"/>
        <v>158.0275</v>
      </c>
      <c r="G43" s="679">
        <f t="shared" si="1"/>
        <v>98.335999999999999</v>
      </c>
      <c r="H43" s="679">
        <f t="shared" si="2"/>
        <v>20.486666666666665</v>
      </c>
      <c r="I43" s="679">
        <f t="shared" si="3"/>
        <v>204.86666666666667</v>
      </c>
      <c r="J43" s="679">
        <f>18.7/4</f>
        <v>4.6749999999999998</v>
      </c>
      <c r="K43" s="679">
        <f t="shared" si="4"/>
        <v>328.36433333333338</v>
      </c>
      <c r="L43" s="1165" t="s">
        <v>6864</v>
      </c>
    </row>
    <row r="44" spans="1:12" s="977" customFormat="1">
      <c r="A44" s="929" t="s">
        <v>7141</v>
      </c>
      <c r="B44" s="837"/>
      <c r="C44" s="930"/>
      <c r="D44" s="930"/>
      <c r="E44" s="930"/>
      <c r="F44" s="930"/>
      <c r="G44" s="930"/>
      <c r="H44" s="930"/>
      <c r="I44" s="930"/>
      <c r="J44" s="930"/>
      <c r="K44" s="930"/>
    </row>
    <row r="45" spans="1:12" s="977" customFormat="1">
      <c r="A45" s="837"/>
      <c r="B45" s="928" t="s">
        <v>7459</v>
      </c>
      <c r="C45" s="929"/>
      <c r="D45" s="930"/>
      <c r="E45" s="930"/>
      <c r="F45" s="930"/>
      <c r="G45" s="930"/>
      <c r="H45" s="930"/>
      <c r="I45" s="930"/>
      <c r="J45" s="930"/>
      <c r="K45" s="930"/>
    </row>
    <row r="46" spans="1:12" s="977" customFormat="1" ht="15.75" customHeight="1">
      <c r="A46" s="837"/>
      <c r="B46" s="796" t="s">
        <v>4283</v>
      </c>
      <c r="C46" s="1388" t="s">
        <v>3218</v>
      </c>
      <c r="D46" s="1388"/>
      <c r="E46" s="1388"/>
      <c r="F46" s="1388"/>
      <c r="G46" s="930"/>
      <c r="H46" s="930"/>
      <c r="I46" s="930"/>
      <c r="J46" s="930"/>
      <c r="K46" s="930"/>
    </row>
    <row r="47" spans="1:12" s="977" customFormat="1">
      <c r="A47" s="930"/>
      <c r="B47" s="983" t="s">
        <v>4246</v>
      </c>
      <c r="C47" s="1416" t="s">
        <v>7342</v>
      </c>
      <c r="D47" s="1416"/>
      <c r="E47" s="1416"/>
      <c r="F47" s="1416"/>
      <c r="G47" s="930"/>
      <c r="H47" s="930"/>
      <c r="I47" s="930"/>
      <c r="J47" s="930"/>
      <c r="K47" s="930"/>
    </row>
  </sheetData>
  <mergeCells count="1380">
    <mergeCell ref="A18:A19"/>
    <mergeCell ref="B18:B19"/>
    <mergeCell ref="C18:F18"/>
    <mergeCell ref="G18:K18"/>
    <mergeCell ref="C46:F46"/>
    <mergeCell ref="C47:F47"/>
    <mergeCell ref="A5:K5"/>
    <mergeCell ref="A6:K6"/>
    <mergeCell ref="A9:A10"/>
    <mergeCell ref="B9:B10"/>
    <mergeCell ref="C9:F9"/>
    <mergeCell ref="G9:K9"/>
    <mergeCell ref="XDN2:XDY2"/>
    <mergeCell ref="XDZ2:XEK2"/>
    <mergeCell ref="XEL2:XEW2"/>
    <mergeCell ref="XEX2:XFA2"/>
    <mergeCell ref="A3:K3"/>
    <mergeCell ref="A4:K4"/>
    <mergeCell ref="XAT2:XBE2"/>
    <mergeCell ref="XBF2:XBQ2"/>
    <mergeCell ref="XBR2:XCC2"/>
    <mergeCell ref="XCD2:XCO2"/>
    <mergeCell ref="XCP2:XDA2"/>
    <mergeCell ref="XDB2:XDM2"/>
    <mergeCell ref="WXZ2:WYK2"/>
    <mergeCell ref="WYL2:WYW2"/>
    <mergeCell ref="WYX2:WZI2"/>
    <mergeCell ref="WZJ2:WZU2"/>
    <mergeCell ref="WZV2:XAG2"/>
    <mergeCell ref="XAH2:XAS2"/>
    <mergeCell ref="WVF2:WVQ2"/>
    <mergeCell ref="WVR2:WWC2"/>
    <mergeCell ref="WWD2:WWO2"/>
    <mergeCell ref="WWP2:WXA2"/>
    <mergeCell ref="WXB2:WXM2"/>
    <mergeCell ref="WXN2:WXY2"/>
    <mergeCell ref="WSL2:WSW2"/>
    <mergeCell ref="WSX2:WTI2"/>
    <mergeCell ref="WTJ2:WTU2"/>
    <mergeCell ref="WTV2:WUG2"/>
    <mergeCell ref="WUH2:WUS2"/>
    <mergeCell ref="WUT2:WVE2"/>
    <mergeCell ref="WPR2:WQC2"/>
    <mergeCell ref="WQD2:WQO2"/>
    <mergeCell ref="WQP2:WRA2"/>
    <mergeCell ref="WRB2:WRM2"/>
    <mergeCell ref="WRN2:WRY2"/>
    <mergeCell ref="WRZ2:WSK2"/>
    <mergeCell ref="WMX2:WNI2"/>
    <mergeCell ref="WNJ2:WNU2"/>
    <mergeCell ref="WNV2:WOG2"/>
    <mergeCell ref="WOH2:WOS2"/>
    <mergeCell ref="WOT2:WPE2"/>
    <mergeCell ref="WPF2:WPQ2"/>
    <mergeCell ref="WKD2:WKO2"/>
    <mergeCell ref="WKP2:WLA2"/>
    <mergeCell ref="WLB2:WLM2"/>
    <mergeCell ref="WLN2:WLY2"/>
    <mergeCell ref="WLZ2:WMK2"/>
    <mergeCell ref="WML2:WMW2"/>
    <mergeCell ref="WHJ2:WHU2"/>
    <mergeCell ref="WHV2:WIG2"/>
    <mergeCell ref="WIH2:WIS2"/>
    <mergeCell ref="WIT2:WJE2"/>
    <mergeCell ref="WJF2:WJQ2"/>
    <mergeCell ref="WJR2:WKC2"/>
    <mergeCell ref="WEP2:WFA2"/>
    <mergeCell ref="WFB2:WFM2"/>
    <mergeCell ref="WFN2:WFY2"/>
    <mergeCell ref="WFZ2:WGK2"/>
    <mergeCell ref="WGL2:WGW2"/>
    <mergeCell ref="WGX2:WHI2"/>
    <mergeCell ref="WBV2:WCG2"/>
    <mergeCell ref="WCH2:WCS2"/>
    <mergeCell ref="WCT2:WDE2"/>
    <mergeCell ref="WDF2:WDQ2"/>
    <mergeCell ref="WDR2:WEC2"/>
    <mergeCell ref="WED2:WEO2"/>
    <mergeCell ref="VZB2:VZM2"/>
    <mergeCell ref="VZN2:VZY2"/>
    <mergeCell ref="VZZ2:WAK2"/>
    <mergeCell ref="WAL2:WAW2"/>
    <mergeCell ref="WAX2:WBI2"/>
    <mergeCell ref="WBJ2:WBU2"/>
    <mergeCell ref="VWH2:VWS2"/>
    <mergeCell ref="VWT2:VXE2"/>
    <mergeCell ref="VXF2:VXQ2"/>
    <mergeCell ref="VXR2:VYC2"/>
    <mergeCell ref="VYD2:VYO2"/>
    <mergeCell ref="VYP2:VZA2"/>
    <mergeCell ref="VTN2:VTY2"/>
    <mergeCell ref="VTZ2:VUK2"/>
    <mergeCell ref="VUL2:VUW2"/>
    <mergeCell ref="VUX2:VVI2"/>
    <mergeCell ref="VVJ2:VVU2"/>
    <mergeCell ref="VVV2:VWG2"/>
    <mergeCell ref="VQT2:VRE2"/>
    <mergeCell ref="VRF2:VRQ2"/>
    <mergeCell ref="VRR2:VSC2"/>
    <mergeCell ref="VSD2:VSO2"/>
    <mergeCell ref="VSP2:VTA2"/>
    <mergeCell ref="VTB2:VTM2"/>
    <mergeCell ref="VNZ2:VOK2"/>
    <mergeCell ref="VOL2:VOW2"/>
    <mergeCell ref="VOX2:VPI2"/>
    <mergeCell ref="VPJ2:VPU2"/>
    <mergeCell ref="VPV2:VQG2"/>
    <mergeCell ref="VQH2:VQS2"/>
    <mergeCell ref="VLF2:VLQ2"/>
    <mergeCell ref="VLR2:VMC2"/>
    <mergeCell ref="VMD2:VMO2"/>
    <mergeCell ref="VMP2:VNA2"/>
    <mergeCell ref="VNB2:VNM2"/>
    <mergeCell ref="VNN2:VNY2"/>
    <mergeCell ref="VIL2:VIW2"/>
    <mergeCell ref="VIX2:VJI2"/>
    <mergeCell ref="VJJ2:VJU2"/>
    <mergeCell ref="VJV2:VKG2"/>
    <mergeCell ref="VKH2:VKS2"/>
    <mergeCell ref="VKT2:VLE2"/>
    <mergeCell ref="VFR2:VGC2"/>
    <mergeCell ref="VGD2:VGO2"/>
    <mergeCell ref="VGP2:VHA2"/>
    <mergeCell ref="VHB2:VHM2"/>
    <mergeCell ref="VHN2:VHY2"/>
    <mergeCell ref="VHZ2:VIK2"/>
    <mergeCell ref="VCX2:VDI2"/>
    <mergeCell ref="VDJ2:VDU2"/>
    <mergeCell ref="VDV2:VEG2"/>
    <mergeCell ref="VEH2:VES2"/>
    <mergeCell ref="VET2:VFE2"/>
    <mergeCell ref="VFF2:VFQ2"/>
    <mergeCell ref="VAD2:VAO2"/>
    <mergeCell ref="VAP2:VBA2"/>
    <mergeCell ref="VBB2:VBM2"/>
    <mergeCell ref="VBN2:VBY2"/>
    <mergeCell ref="VBZ2:VCK2"/>
    <mergeCell ref="VCL2:VCW2"/>
    <mergeCell ref="UXJ2:UXU2"/>
    <mergeCell ref="UXV2:UYG2"/>
    <mergeCell ref="UYH2:UYS2"/>
    <mergeCell ref="UYT2:UZE2"/>
    <mergeCell ref="UZF2:UZQ2"/>
    <mergeCell ref="UZR2:VAC2"/>
    <mergeCell ref="UUP2:UVA2"/>
    <mergeCell ref="UVB2:UVM2"/>
    <mergeCell ref="UVN2:UVY2"/>
    <mergeCell ref="UVZ2:UWK2"/>
    <mergeCell ref="UWL2:UWW2"/>
    <mergeCell ref="UWX2:UXI2"/>
    <mergeCell ref="URV2:USG2"/>
    <mergeCell ref="USH2:USS2"/>
    <mergeCell ref="UST2:UTE2"/>
    <mergeCell ref="UTF2:UTQ2"/>
    <mergeCell ref="UTR2:UUC2"/>
    <mergeCell ref="UUD2:UUO2"/>
    <mergeCell ref="UPB2:UPM2"/>
    <mergeCell ref="UPN2:UPY2"/>
    <mergeCell ref="UPZ2:UQK2"/>
    <mergeCell ref="UQL2:UQW2"/>
    <mergeCell ref="UQX2:URI2"/>
    <mergeCell ref="URJ2:URU2"/>
    <mergeCell ref="UMH2:UMS2"/>
    <mergeCell ref="UMT2:UNE2"/>
    <mergeCell ref="UNF2:UNQ2"/>
    <mergeCell ref="UNR2:UOC2"/>
    <mergeCell ref="UOD2:UOO2"/>
    <mergeCell ref="UOP2:UPA2"/>
    <mergeCell ref="UJN2:UJY2"/>
    <mergeCell ref="UJZ2:UKK2"/>
    <mergeCell ref="UKL2:UKW2"/>
    <mergeCell ref="UKX2:ULI2"/>
    <mergeCell ref="ULJ2:ULU2"/>
    <mergeCell ref="ULV2:UMG2"/>
    <mergeCell ref="UGT2:UHE2"/>
    <mergeCell ref="UHF2:UHQ2"/>
    <mergeCell ref="UHR2:UIC2"/>
    <mergeCell ref="UID2:UIO2"/>
    <mergeCell ref="UIP2:UJA2"/>
    <mergeCell ref="UJB2:UJM2"/>
    <mergeCell ref="UDZ2:UEK2"/>
    <mergeCell ref="UEL2:UEW2"/>
    <mergeCell ref="UEX2:UFI2"/>
    <mergeCell ref="UFJ2:UFU2"/>
    <mergeCell ref="UFV2:UGG2"/>
    <mergeCell ref="UGH2:UGS2"/>
    <mergeCell ref="UBF2:UBQ2"/>
    <mergeCell ref="UBR2:UCC2"/>
    <mergeCell ref="UCD2:UCO2"/>
    <mergeCell ref="UCP2:UDA2"/>
    <mergeCell ref="UDB2:UDM2"/>
    <mergeCell ref="UDN2:UDY2"/>
    <mergeCell ref="TYL2:TYW2"/>
    <mergeCell ref="TYX2:TZI2"/>
    <mergeCell ref="TZJ2:TZU2"/>
    <mergeCell ref="TZV2:UAG2"/>
    <mergeCell ref="UAH2:UAS2"/>
    <mergeCell ref="UAT2:UBE2"/>
    <mergeCell ref="TVR2:TWC2"/>
    <mergeCell ref="TWD2:TWO2"/>
    <mergeCell ref="TWP2:TXA2"/>
    <mergeCell ref="TXB2:TXM2"/>
    <mergeCell ref="TXN2:TXY2"/>
    <mergeCell ref="TXZ2:TYK2"/>
    <mergeCell ref="TSX2:TTI2"/>
    <mergeCell ref="TTJ2:TTU2"/>
    <mergeCell ref="TTV2:TUG2"/>
    <mergeCell ref="TUH2:TUS2"/>
    <mergeCell ref="TUT2:TVE2"/>
    <mergeCell ref="TVF2:TVQ2"/>
    <mergeCell ref="TQD2:TQO2"/>
    <mergeCell ref="TQP2:TRA2"/>
    <mergeCell ref="TRB2:TRM2"/>
    <mergeCell ref="TRN2:TRY2"/>
    <mergeCell ref="TRZ2:TSK2"/>
    <mergeCell ref="TSL2:TSW2"/>
    <mergeCell ref="TNJ2:TNU2"/>
    <mergeCell ref="TNV2:TOG2"/>
    <mergeCell ref="TOH2:TOS2"/>
    <mergeCell ref="TOT2:TPE2"/>
    <mergeCell ref="TPF2:TPQ2"/>
    <mergeCell ref="TPR2:TQC2"/>
    <mergeCell ref="TKP2:TLA2"/>
    <mergeCell ref="TLB2:TLM2"/>
    <mergeCell ref="TLN2:TLY2"/>
    <mergeCell ref="TLZ2:TMK2"/>
    <mergeCell ref="TML2:TMW2"/>
    <mergeCell ref="TMX2:TNI2"/>
    <mergeCell ref="THV2:TIG2"/>
    <mergeCell ref="TIH2:TIS2"/>
    <mergeCell ref="TIT2:TJE2"/>
    <mergeCell ref="TJF2:TJQ2"/>
    <mergeCell ref="TJR2:TKC2"/>
    <mergeCell ref="TKD2:TKO2"/>
    <mergeCell ref="TFB2:TFM2"/>
    <mergeCell ref="TFN2:TFY2"/>
    <mergeCell ref="TFZ2:TGK2"/>
    <mergeCell ref="TGL2:TGW2"/>
    <mergeCell ref="TGX2:THI2"/>
    <mergeCell ref="THJ2:THU2"/>
    <mergeCell ref="TCH2:TCS2"/>
    <mergeCell ref="TCT2:TDE2"/>
    <mergeCell ref="TDF2:TDQ2"/>
    <mergeCell ref="TDR2:TEC2"/>
    <mergeCell ref="TED2:TEO2"/>
    <mergeCell ref="TEP2:TFA2"/>
    <mergeCell ref="SZN2:SZY2"/>
    <mergeCell ref="SZZ2:TAK2"/>
    <mergeCell ref="TAL2:TAW2"/>
    <mergeCell ref="TAX2:TBI2"/>
    <mergeCell ref="TBJ2:TBU2"/>
    <mergeCell ref="TBV2:TCG2"/>
    <mergeCell ref="SWT2:SXE2"/>
    <mergeCell ref="SXF2:SXQ2"/>
    <mergeCell ref="SXR2:SYC2"/>
    <mergeCell ref="SYD2:SYO2"/>
    <mergeCell ref="SYP2:SZA2"/>
    <mergeCell ref="SZB2:SZM2"/>
    <mergeCell ref="STZ2:SUK2"/>
    <mergeCell ref="SUL2:SUW2"/>
    <mergeCell ref="SUX2:SVI2"/>
    <mergeCell ref="SVJ2:SVU2"/>
    <mergeCell ref="SVV2:SWG2"/>
    <mergeCell ref="SWH2:SWS2"/>
    <mergeCell ref="SRF2:SRQ2"/>
    <mergeCell ref="SRR2:SSC2"/>
    <mergeCell ref="SSD2:SSO2"/>
    <mergeCell ref="SSP2:STA2"/>
    <mergeCell ref="STB2:STM2"/>
    <mergeCell ref="STN2:STY2"/>
    <mergeCell ref="SOL2:SOW2"/>
    <mergeCell ref="SOX2:SPI2"/>
    <mergeCell ref="SPJ2:SPU2"/>
    <mergeCell ref="SPV2:SQG2"/>
    <mergeCell ref="SQH2:SQS2"/>
    <mergeCell ref="SQT2:SRE2"/>
    <mergeCell ref="SLR2:SMC2"/>
    <mergeCell ref="SMD2:SMO2"/>
    <mergeCell ref="SMP2:SNA2"/>
    <mergeCell ref="SNB2:SNM2"/>
    <mergeCell ref="SNN2:SNY2"/>
    <mergeCell ref="SNZ2:SOK2"/>
    <mergeCell ref="SIX2:SJI2"/>
    <mergeCell ref="SJJ2:SJU2"/>
    <mergeCell ref="SJV2:SKG2"/>
    <mergeCell ref="SKH2:SKS2"/>
    <mergeCell ref="SKT2:SLE2"/>
    <mergeCell ref="SLF2:SLQ2"/>
    <mergeCell ref="SGD2:SGO2"/>
    <mergeCell ref="SGP2:SHA2"/>
    <mergeCell ref="SHB2:SHM2"/>
    <mergeCell ref="SHN2:SHY2"/>
    <mergeCell ref="SHZ2:SIK2"/>
    <mergeCell ref="SIL2:SIW2"/>
    <mergeCell ref="SDJ2:SDU2"/>
    <mergeCell ref="SDV2:SEG2"/>
    <mergeCell ref="SEH2:SES2"/>
    <mergeCell ref="SET2:SFE2"/>
    <mergeCell ref="SFF2:SFQ2"/>
    <mergeCell ref="SFR2:SGC2"/>
    <mergeCell ref="SAP2:SBA2"/>
    <mergeCell ref="SBB2:SBM2"/>
    <mergeCell ref="SBN2:SBY2"/>
    <mergeCell ref="SBZ2:SCK2"/>
    <mergeCell ref="SCL2:SCW2"/>
    <mergeCell ref="SCX2:SDI2"/>
    <mergeCell ref="RXV2:RYG2"/>
    <mergeCell ref="RYH2:RYS2"/>
    <mergeCell ref="RYT2:RZE2"/>
    <mergeCell ref="RZF2:RZQ2"/>
    <mergeCell ref="RZR2:SAC2"/>
    <mergeCell ref="SAD2:SAO2"/>
    <mergeCell ref="RVB2:RVM2"/>
    <mergeCell ref="RVN2:RVY2"/>
    <mergeCell ref="RVZ2:RWK2"/>
    <mergeCell ref="RWL2:RWW2"/>
    <mergeCell ref="RWX2:RXI2"/>
    <mergeCell ref="RXJ2:RXU2"/>
    <mergeCell ref="RSH2:RSS2"/>
    <mergeCell ref="RST2:RTE2"/>
    <mergeCell ref="RTF2:RTQ2"/>
    <mergeCell ref="RTR2:RUC2"/>
    <mergeCell ref="RUD2:RUO2"/>
    <mergeCell ref="RUP2:RVA2"/>
    <mergeCell ref="RPN2:RPY2"/>
    <mergeCell ref="RPZ2:RQK2"/>
    <mergeCell ref="RQL2:RQW2"/>
    <mergeCell ref="RQX2:RRI2"/>
    <mergeCell ref="RRJ2:RRU2"/>
    <mergeCell ref="RRV2:RSG2"/>
    <mergeCell ref="RMT2:RNE2"/>
    <mergeCell ref="RNF2:RNQ2"/>
    <mergeCell ref="RNR2:ROC2"/>
    <mergeCell ref="ROD2:ROO2"/>
    <mergeCell ref="ROP2:RPA2"/>
    <mergeCell ref="RPB2:RPM2"/>
    <mergeCell ref="RJZ2:RKK2"/>
    <mergeCell ref="RKL2:RKW2"/>
    <mergeCell ref="RKX2:RLI2"/>
    <mergeCell ref="RLJ2:RLU2"/>
    <mergeCell ref="RLV2:RMG2"/>
    <mergeCell ref="RMH2:RMS2"/>
    <mergeCell ref="RHF2:RHQ2"/>
    <mergeCell ref="RHR2:RIC2"/>
    <mergeCell ref="RID2:RIO2"/>
    <mergeCell ref="RIP2:RJA2"/>
    <mergeCell ref="RJB2:RJM2"/>
    <mergeCell ref="RJN2:RJY2"/>
    <mergeCell ref="REL2:REW2"/>
    <mergeCell ref="REX2:RFI2"/>
    <mergeCell ref="RFJ2:RFU2"/>
    <mergeCell ref="RFV2:RGG2"/>
    <mergeCell ref="RGH2:RGS2"/>
    <mergeCell ref="RGT2:RHE2"/>
    <mergeCell ref="RBR2:RCC2"/>
    <mergeCell ref="RCD2:RCO2"/>
    <mergeCell ref="RCP2:RDA2"/>
    <mergeCell ref="RDB2:RDM2"/>
    <mergeCell ref="RDN2:RDY2"/>
    <mergeCell ref="RDZ2:REK2"/>
    <mergeCell ref="QYX2:QZI2"/>
    <mergeCell ref="QZJ2:QZU2"/>
    <mergeCell ref="QZV2:RAG2"/>
    <mergeCell ref="RAH2:RAS2"/>
    <mergeCell ref="RAT2:RBE2"/>
    <mergeCell ref="RBF2:RBQ2"/>
    <mergeCell ref="QWD2:QWO2"/>
    <mergeCell ref="QWP2:QXA2"/>
    <mergeCell ref="QXB2:QXM2"/>
    <mergeCell ref="QXN2:QXY2"/>
    <mergeCell ref="QXZ2:QYK2"/>
    <mergeCell ref="QYL2:QYW2"/>
    <mergeCell ref="QTJ2:QTU2"/>
    <mergeCell ref="QTV2:QUG2"/>
    <mergeCell ref="QUH2:QUS2"/>
    <mergeCell ref="QUT2:QVE2"/>
    <mergeCell ref="QVF2:QVQ2"/>
    <mergeCell ref="QVR2:QWC2"/>
    <mergeCell ref="QQP2:QRA2"/>
    <mergeCell ref="QRB2:QRM2"/>
    <mergeCell ref="QRN2:QRY2"/>
    <mergeCell ref="QRZ2:QSK2"/>
    <mergeCell ref="QSL2:QSW2"/>
    <mergeCell ref="QSX2:QTI2"/>
    <mergeCell ref="QNV2:QOG2"/>
    <mergeCell ref="QOH2:QOS2"/>
    <mergeCell ref="QOT2:QPE2"/>
    <mergeCell ref="QPF2:QPQ2"/>
    <mergeCell ref="QPR2:QQC2"/>
    <mergeCell ref="QQD2:QQO2"/>
    <mergeCell ref="QLB2:QLM2"/>
    <mergeCell ref="QLN2:QLY2"/>
    <mergeCell ref="QLZ2:QMK2"/>
    <mergeCell ref="QML2:QMW2"/>
    <mergeCell ref="QMX2:QNI2"/>
    <mergeCell ref="QNJ2:QNU2"/>
    <mergeCell ref="QIH2:QIS2"/>
    <mergeCell ref="QIT2:QJE2"/>
    <mergeCell ref="QJF2:QJQ2"/>
    <mergeCell ref="QJR2:QKC2"/>
    <mergeCell ref="QKD2:QKO2"/>
    <mergeCell ref="QKP2:QLA2"/>
    <mergeCell ref="QFN2:QFY2"/>
    <mergeCell ref="QFZ2:QGK2"/>
    <mergeCell ref="QGL2:QGW2"/>
    <mergeCell ref="QGX2:QHI2"/>
    <mergeCell ref="QHJ2:QHU2"/>
    <mergeCell ref="QHV2:QIG2"/>
    <mergeCell ref="QCT2:QDE2"/>
    <mergeCell ref="QDF2:QDQ2"/>
    <mergeCell ref="QDR2:QEC2"/>
    <mergeCell ref="QED2:QEO2"/>
    <mergeCell ref="QEP2:QFA2"/>
    <mergeCell ref="QFB2:QFM2"/>
    <mergeCell ref="PZZ2:QAK2"/>
    <mergeCell ref="QAL2:QAW2"/>
    <mergeCell ref="QAX2:QBI2"/>
    <mergeCell ref="QBJ2:QBU2"/>
    <mergeCell ref="QBV2:QCG2"/>
    <mergeCell ref="QCH2:QCS2"/>
    <mergeCell ref="PXF2:PXQ2"/>
    <mergeCell ref="PXR2:PYC2"/>
    <mergeCell ref="PYD2:PYO2"/>
    <mergeCell ref="PYP2:PZA2"/>
    <mergeCell ref="PZB2:PZM2"/>
    <mergeCell ref="PZN2:PZY2"/>
    <mergeCell ref="PUL2:PUW2"/>
    <mergeCell ref="PUX2:PVI2"/>
    <mergeCell ref="PVJ2:PVU2"/>
    <mergeCell ref="PVV2:PWG2"/>
    <mergeCell ref="PWH2:PWS2"/>
    <mergeCell ref="PWT2:PXE2"/>
    <mergeCell ref="PRR2:PSC2"/>
    <mergeCell ref="PSD2:PSO2"/>
    <mergeCell ref="PSP2:PTA2"/>
    <mergeCell ref="PTB2:PTM2"/>
    <mergeCell ref="PTN2:PTY2"/>
    <mergeCell ref="PTZ2:PUK2"/>
    <mergeCell ref="POX2:PPI2"/>
    <mergeCell ref="PPJ2:PPU2"/>
    <mergeCell ref="PPV2:PQG2"/>
    <mergeCell ref="PQH2:PQS2"/>
    <mergeCell ref="PQT2:PRE2"/>
    <mergeCell ref="PRF2:PRQ2"/>
    <mergeCell ref="PMD2:PMO2"/>
    <mergeCell ref="PMP2:PNA2"/>
    <mergeCell ref="PNB2:PNM2"/>
    <mergeCell ref="PNN2:PNY2"/>
    <mergeCell ref="PNZ2:POK2"/>
    <mergeCell ref="POL2:POW2"/>
    <mergeCell ref="PJJ2:PJU2"/>
    <mergeCell ref="PJV2:PKG2"/>
    <mergeCell ref="PKH2:PKS2"/>
    <mergeCell ref="PKT2:PLE2"/>
    <mergeCell ref="PLF2:PLQ2"/>
    <mergeCell ref="PLR2:PMC2"/>
    <mergeCell ref="PGP2:PHA2"/>
    <mergeCell ref="PHB2:PHM2"/>
    <mergeCell ref="PHN2:PHY2"/>
    <mergeCell ref="PHZ2:PIK2"/>
    <mergeCell ref="PIL2:PIW2"/>
    <mergeCell ref="PIX2:PJI2"/>
    <mergeCell ref="PDV2:PEG2"/>
    <mergeCell ref="PEH2:PES2"/>
    <mergeCell ref="PET2:PFE2"/>
    <mergeCell ref="PFF2:PFQ2"/>
    <mergeCell ref="PFR2:PGC2"/>
    <mergeCell ref="PGD2:PGO2"/>
    <mergeCell ref="PBB2:PBM2"/>
    <mergeCell ref="PBN2:PBY2"/>
    <mergeCell ref="PBZ2:PCK2"/>
    <mergeCell ref="PCL2:PCW2"/>
    <mergeCell ref="PCX2:PDI2"/>
    <mergeCell ref="PDJ2:PDU2"/>
    <mergeCell ref="OYH2:OYS2"/>
    <mergeCell ref="OYT2:OZE2"/>
    <mergeCell ref="OZF2:OZQ2"/>
    <mergeCell ref="OZR2:PAC2"/>
    <mergeCell ref="PAD2:PAO2"/>
    <mergeCell ref="PAP2:PBA2"/>
    <mergeCell ref="OVN2:OVY2"/>
    <mergeCell ref="OVZ2:OWK2"/>
    <mergeCell ref="OWL2:OWW2"/>
    <mergeCell ref="OWX2:OXI2"/>
    <mergeCell ref="OXJ2:OXU2"/>
    <mergeCell ref="OXV2:OYG2"/>
    <mergeCell ref="OST2:OTE2"/>
    <mergeCell ref="OTF2:OTQ2"/>
    <mergeCell ref="OTR2:OUC2"/>
    <mergeCell ref="OUD2:OUO2"/>
    <mergeCell ref="OUP2:OVA2"/>
    <mergeCell ref="OVB2:OVM2"/>
    <mergeCell ref="OPZ2:OQK2"/>
    <mergeCell ref="OQL2:OQW2"/>
    <mergeCell ref="OQX2:ORI2"/>
    <mergeCell ref="ORJ2:ORU2"/>
    <mergeCell ref="ORV2:OSG2"/>
    <mergeCell ref="OSH2:OSS2"/>
    <mergeCell ref="ONF2:ONQ2"/>
    <mergeCell ref="ONR2:OOC2"/>
    <mergeCell ref="OOD2:OOO2"/>
    <mergeCell ref="OOP2:OPA2"/>
    <mergeCell ref="OPB2:OPM2"/>
    <mergeCell ref="OPN2:OPY2"/>
    <mergeCell ref="OKL2:OKW2"/>
    <mergeCell ref="OKX2:OLI2"/>
    <mergeCell ref="OLJ2:OLU2"/>
    <mergeCell ref="OLV2:OMG2"/>
    <mergeCell ref="OMH2:OMS2"/>
    <mergeCell ref="OMT2:ONE2"/>
    <mergeCell ref="OHR2:OIC2"/>
    <mergeCell ref="OID2:OIO2"/>
    <mergeCell ref="OIP2:OJA2"/>
    <mergeCell ref="OJB2:OJM2"/>
    <mergeCell ref="OJN2:OJY2"/>
    <mergeCell ref="OJZ2:OKK2"/>
    <mergeCell ref="OEX2:OFI2"/>
    <mergeCell ref="OFJ2:OFU2"/>
    <mergeCell ref="OFV2:OGG2"/>
    <mergeCell ref="OGH2:OGS2"/>
    <mergeCell ref="OGT2:OHE2"/>
    <mergeCell ref="OHF2:OHQ2"/>
    <mergeCell ref="OCD2:OCO2"/>
    <mergeCell ref="OCP2:ODA2"/>
    <mergeCell ref="ODB2:ODM2"/>
    <mergeCell ref="ODN2:ODY2"/>
    <mergeCell ref="ODZ2:OEK2"/>
    <mergeCell ref="OEL2:OEW2"/>
    <mergeCell ref="NZJ2:NZU2"/>
    <mergeCell ref="NZV2:OAG2"/>
    <mergeCell ref="OAH2:OAS2"/>
    <mergeCell ref="OAT2:OBE2"/>
    <mergeCell ref="OBF2:OBQ2"/>
    <mergeCell ref="OBR2:OCC2"/>
    <mergeCell ref="NWP2:NXA2"/>
    <mergeCell ref="NXB2:NXM2"/>
    <mergeCell ref="NXN2:NXY2"/>
    <mergeCell ref="NXZ2:NYK2"/>
    <mergeCell ref="NYL2:NYW2"/>
    <mergeCell ref="NYX2:NZI2"/>
    <mergeCell ref="NTV2:NUG2"/>
    <mergeCell ref="NUH2:NUS2"/>
    <mergeCell ref="NUT2:NVE2"/>
    <mergeCell ref="NVF2:NVQ2"/>
    <mergeCell ref="NVR2:NWC2"/>
    <mergeCell ref="NWD2:NWO2"/>
    <mergeCell ref="NRB2:NRM2"/>
    <mergeCell ref="NRN2:NRY2"/>
    <mergeCell ref="NRZ2:NSK2"/>
    <mergeCell ref="NSL2:NSW2"/>
    <mergeCell ref="NSX2:NTI2"/>
    <mergeCell ref="NTJ2:NTU2"/>
    <mergeCell ref="NOH2:NOS2"/>
    <mergeCell ref="NOT2:NPE2"/>
    <mergeCell ref="NPF2:NPQ2"/>
    <mergeCell ref="NPR2:NQC2"/>
    <mergeCell ref="NQD2:NQO2"/>
    <mergeCell ref="NQP2:NRA2"/>
    <mergeCell ref="NLN2:NLY2"/>
    <mergeCell ref="NLZ2:NMK2"/>
    <mergeCell ref="NML2:NMW2"/>
    <mergeCell ref="NMX2:NNI2"/>
    <mergeCell ref="NNJ2:NNU2"/>
    <mergeCell ref="NNV2:NOG2"/>
    <mergeCell ref="NIT2:NJE2"/>
    <mergeCell ref="NJF2:NJQ2"/>
    <mergeCell ref="NJR2:NKC2"/>
    <mergeCell ref="NKD2:NKO2"/>
    <mergeCell ref="NKP2:NLA2"/>
    <mergeCell ref="NLB2:NLM2"/>
    <mergeCell ref="NFZ2:NGK2"/>
    <mergeCell ref="NGL2:NGW2"/>
    <mergeCell ref="NGX2:NHI2"/>
    <mergeCell ref="NHJ2:NHU2"/>
    <mergeCell ref="NHV2:NIG2"/>
    <mergeCell ref="NIH2:NIS2"/>
    <mergeCell ref="NDF2:NDQ2"/>
    <mergeCell ref="NDR2:NEC2"/>
    <mergeCell ref="NED2:NEO2"/>
    <mergeCell ref="NEP2:NFA2"/>
    <mergeCell ref="NFB2:NFM2"/>
    <mergeCell ref="NFN2:NFY2"/>
    <mergeCell ref="NAL2:NAW2"/>
    <mergeCell ref="NAX2:NBI2"/>
    <mergeCell ref="NBJ2:NBU2"/>
    <mergeCell ref="NBV2:NCG2"/>
    <mergeCell ref="NCH2:NCS2"/>
    <mergeCell ref="NCT2:NDE2"/>
    <mergeCell ref="MXR2:MYC2"/>
    <mergeCell ref="MYD2:MYO2"/>
    <mergeCell ref="MYP2:MZA2"/>
    <mergeCell ref="MZB2:MZM2"/>
    <mergeCell ref="MZN2:MZY2"/>
    <mergeCell ref="MZZ2:NAK2"/>
    <mergeCell ref="MUX2:MVI2"/>
    <mergeCell ref="MVJ2:MVU2"/>
    <mergeCell ref="MVV2:MWG2"/>
    <mergeCell ref="MWH2:MWS2"/>
    <mergeCell ref="MWT2:MXE2"/>
    <mergeCell ref="MXF2:MXQ2"/>
    <mergeCell ref="MSD2:MSO2"/>
    <mergeCell ref="MSP2:MTA2"/>
    <mergeCell ref="MTB2:MTM2"/>
    <mergeCell ref="MTN2:MTY2"/>
    <mergeCell ref="MTZ2:MUK2"/>
    <mergeCell ref="MUL2:MUW2"/>
    <mergeCell ref="MPJ2:MPU2"/>
    <mergeCell ref="MPV2:MQG2"/>
    <mergeCell ref="MQH2:MQS2"/>
    <mergeCell ref="MQT2:MRE2"/>
    <mergeCell ref="MRF2:MRQ2"/>
    <mergeCell ref="MRR2:MSC2"/>
    <mergeCell ref="MMP2:MNA2"/>
    <mergeCell ref="MNB2:MNM2"/>
    <mergeCell ref="MNN2:MNY2"/>
    <mergeCell ref="MNZ2:MOK2"/>
    <mergeCell ref="MOL2:MOW2"/>
    <mergeCell ref="MOX2:MPI2"/>
    <mergeCell ref="MJV2:MKG2"/>
    <mergeCell ref="MKH2:MKS2"/>
    <mergeCell ref="MKT2:MLE2"/>
    <mergeCell ref="MLF2:MLQ2"/>
    <mergeCell ref="MLR2:MMC2"/>
    <mergeCell ref="MMD2:MMO2"/>
    <mergeCell ref="MHB2:MHM2"/>
    <mergeCell ref="MHN2:MHY2"/>
    <mergeCell ref="MHZ2:MIK2"/>
    <mergeCell ref="MIL2:MIW2"/>
    <mergeCell ref="MIX2:MJI2"/>
    <mergeCell ref="MJJ2:MJU2"/>
    <mergeCell ref="MEH2:MES2"/>
    <mergeCell ref="MET2:MFE2"/>
    <mergeCell ref="MFF2:MFQ2"/>
    <mergeCell ref="MFR2:MGC2"/>
    <mergeCell ref="MGD2:MGO2"/>
    <mergeCell ref="MGP2:MHA2"/>
    <mergeCell ref="MBN2:MBY2"/>
    <mergeCell ref="MBZ2:MCK2"/>
    <mergeCell ref="MCL2:MCW2"/>
    <mergeCell ref="MCX2:MDI2"/>
    <mergeCell ref="MDJ2:MDU2"/>
    <mergeCell ref="MDV2:MEG2"/>
    <mergeCell ref="LYT2:LZE2"/>
    <mergeCell ref="LZF2:LZQ2"/>
    <mergeCell ref="LZR2:MAC2"/>
    <mergeCell ref="MAD2:MAO2"/>
    <mergeCell ref="MAP2:MBA2"/>
    <mergeCell ref="MBB2:MBM2"/>
    <mergeCell ref="LVZ2:LWK2"/>
    <mergeCell ref="LWL2:LWW2"/>
    <mergeCell ref="LWX2:LXI2"/>
    <mergeCell ref="LXJ2:LXU2"/>
    <mergeCell ref="LXV2:LYG2"/>
    <mergeCell ref="LYH2:LYS2"/>
    <mergeCell ref="LTF2:LTQ2"/>
    <mergeCell ref="LTR2:LUC2"/>
    <mergeCell ref="LUD2:LUO2"/>
    <mergeCell ref="LUP2:LVA2"/>
    <mergeCell ref="LVB2:LVM2"/>
    <mergeCell ref="LVN2:LVY2"/>
    <mergeCell ref="LQL2:LQW2"/>
    <mergeCell ref="LQX2:LRI2"/>
    <mergeCell ref="LRJ2:LRU2"/>
    <mergeCell ref="LRV2:LSG2"/>
    <mergeCell ref="LSH2:LSS2"/>
    <mergeCell ref="LST2:LTE2"/>
    <mergeCell ref="LNR2:LOC2"/>
    <mergeCell ref="LOD2:LOO2"/>
    <mergeCell ref="LOP2:LPA2"/>
    <mergeCell ref="LPB2:LPM2"/>
    <mergeCell ref="LPN2:LPY2"/>
    <mergeCell ref="LPZ2:LQK2"/>
    <mergeCell ref="LKX2:LLI2"/>
    <mergeCell ref="LLJ2:LLU2"/>
    <mergeCell ref="LLV2:LMG2"/>
    <mergeCell ref="LMH2:LMS2"/>
    <mergeCell ref="LMT2:LNE2"/>
    <mergeCell ref="LNF2:LNQ2"/>
    <mergeCell ref="LID2:LIO2"/>
    <mergeCell ref="LIP2:LJA2"/>
    <mergeCell ref="LJB2:LJM2"/>
    <mergeCell ref="LJN2:LJY2"/>
    <mergeCell ref="LJZ2:LKK2"/>
    <mergeCell ref="LKL2:LKW2"/>
    <mergeCell ref="LFJ2:LFU2"/>
    <mergeCell ref="LFV2:LGG2"/>
    <mergeCell ref="LGH2:LGS2"/>
    <mergeCell ref="LGT2:LHE2"/>
    <mergeCell ref="LHF2:LHQ2"/>
    <mergeCell ref="LHR2:LIC2"/>
    <mergeCell ref="LCP2:LDA2"/>
    <mergeCell ref="LDB2:LDM2"/>
    <mergeCell ref="LDN2:LDY2"/>
    <mergeCell ref="LDZ2:LEK2"/>
    <mergeCell ref="LEL2:LEW2"/>
    <mergeCell ref="LEX2:LFI2"/>
    <mergeCell ref="KZV2:LAG2"/>
    <mergeCell ref="LAH2:LAS2"/>
    <mergeCell ref="LAT2:LBE2"/>
    <mergeCell ref="LBF2:LBQ2"/>
    <mergeCell ref="LBR2:LCC2"/>
    <mergeCell ref="LCD2:LCO2"/>
    <mergeCell ref="KXB2:KXM2"/>
    <mergeCell ref="KXN2:KXY2"/>
    <mergeCell ref="KXZ2:KYK2"/>
    <mergeCell ref="KYL2:KYW2"/>
    <mergeCell ref="KYX2:KZI2"/>
    <mergeCell ref="KZJ2:KZU2"/>
    <mergeCell ref="KUH2:KUS2"/>
    <mergeCell ref="KUT2:KVE2"/>
    <mergeCell ref="KVF2:KVQ2"/>
    <mergeCell ref="KVR2:KWC2"/>
    <mergeCell ref="KWD2:KWO2"/>
    <mergeCell ref="KWP2:KXA2"/>
    <mergeCell ref="KRN2:KRY2"/>
    <mergeCell ref="KRZ2:KSK2"/>
    <mergeCell ref="KSL2:KSW2"/>
    <mergeCell ref="KSX2:KTI2"/>
    <mergeCell ref="KTJ2:KTU2"/>
    <mergeCell ref="KTV2:KUG2"/>
    <mergeCell ref="KOT2:KPE2"/>
    <mergeCell ref="KPF2:KPQ2"/>
    <mergeCell ref="KPR2:KQC2"/>
    <mergeCell ref="KQD2:KQO2"/>
    <mergeCell ref="KQP2:KRA2"/>
    <mergeCell ref="KRB2:KRM2"/>
    <mergeCell ref="KLZ2:KMK2"/>
    <mergeCell ref="KML2:KMW2"/>
    <mergeCell ref="KMX2:KNI2"/>
    <mergeCell ref="KNJ2:KNU2"/>
    <mergeCell ref="KNV2:KOG2"/>
    <mergeCell ref="KOH2:KOS2"/>
    <mergeCell ref="KJF2:KJQ2"/>
    <mergeCell ref="KJR2:KKC2"/>
    <mergeCell ref="KKD2:KKO2"/>
    <mergeCell ref="KKP2:KLA2"/>
    <mergeCell ref="KLB2:KLM2"/>
    <mergeCell ref="KLN2:KLY2"/>
    <mergeCell ref="KGL2:KGW2"/>
    <mergeCell ref="KGX2:KHI2"/>
    <mergeCell ref="KHJ2:KHU2"/>
    <mergeCell ref="KHV2:KIG2"/>
    <mergeCell ref="KIH2:KIS2"/>
    <mergeCell ref="KIT2:KJE2"/>
    <mergeCell ref="KDR2:KEC2"/>
    <mergeCell ref="KED2:KEO2"/>
    <mergeCell ref="KEP2:KFA2"/>
    <mergeCell ref="KFB2:KFM2"/>
    <mergeCell ref="KFN2:KFY2"/>
    <mergeCell ref="KFZ2:KGK2"/>
    <mergeCell ref="KAX2:KBI2"/>
    <mergeCell ref="KBJ2:KBU2"/>
    <mergeCell ref="KBV2:KCG2"/>
    <mergeCell ref="KCH2:KCS2"/>
    <mergeCell ref="KCT2:KDE2"/>
    <mergeCell ref="KDF2:KDQ2"/>
    <mergeCell ref="JYD2:JYO2"/>
    <mergeCell ref="JYP2:JZA2"/>
    <mergeCell ref="JZB2:JZM2"/>
    <mergeCell ref="JZN2:JZY2"/>
    <mergeCell ref="JZZ2:KAK2"/>
    <mergeCell ref="KAL2:KAW2"/>
    <mergeCell ref="JVJ2:JVU2"/>
    <mergeCell ref="JVV2:JWG2"/>
    <mergeCell ref="JWH2:JWS2"/>
    <mergeCell ref="JWT2:JXE2"/>
    <mergeCell ref="JXF2:JXQ2"/>
    <mergeCell ref="JXR2:JYC2"/>
    <mergeCell ref="JSP2:JTA2"/>
    <mergeCell ref="JTB2:JTM2"/>
    <mergeCell ref="JTN2:JTY2"/>
    <mergeCell ref="JTZ2:JUK2"/>
    <mergeCell ref="JUL2:JUW2"/>
    <mergeCell ref="JUX2:JVI2"/>
    <mergeCell ref="JPV2:JQG2"/>
    <mergeCell ref="JQH2:JQS2"/>
    <mergeCell ref="JQT2:JRE2"/>
    <mergeCell ref="JRF2:JRQ2"/>
    <mergeCell ref="JRR2:JSC2"/>
    <mergeCell ref="JSD2:JSO2"/>
    <mergeCell ref="JNB2:JNM2"/>
    <mergeCell ref="JNN2:JNY2"/>
    <mergeCell ref="JNZ2:JOK2"/>
    <mergeCell ref="JOL2:JOW2"/>
    <mergeCell ref="JOX2:JPI2"/>
    <mergeCell ref="JPJ2:JPU2"/>
    <mergeCell ref="JKH2:JKS2"/>
    <mergeCell ref="JKT2:JLE2"/>
    <mergeCell ref="JLF2:JLQ2"/>
    <mergeCell ref="JLR2:JMC2"/>
    <mergeCell ref="JMD2:JMO2"/>
    <mergeCell ref="JMP2:JNA2"/>
    <mergeCell ref="JHN2:JHY2"/>
    <mergeCell ref="JHZ2:JIK2"/>
    <mergeCell ref="JIL2:JIW2"/>
    <mergeCell ref="JIX2:JJI2"/>
    <mergeCell ref="JJJ2:JJU2"/>
    <mergeCell ref="JJV2:JKG2"/>
    <mergeCell ref="JET2:JFE2"/>
    <mergeCell ref="JFF2:JFQ2"/>
    <mergeCell ref="JFR2:JGC2"/>
    <mergeCell ref="JGD2:JGO2"/>
    <mergeCell ref="JGP2:JHA2"/>
    <mergeCell ref="JHB2:JHM2"/>
    <mergeCell ref="JBZ2:JCK2"/>
    <mergeCell ref="JCL2:JCW2"/>
    <mergeCell ref="JCX2:JDI2"/>
    <mergeCell ref="JDJ2:JDU2"/>
    <mergeCell ref="JDV2:JEG2"/>
    <mergeCell ref="JEH2:JES2"/>
    <mergeCell ref="IZF2:IZQ2"/>
    <mergeCell ref="IZR2:JAC2"/>
    <mergeCell ref="JAD2:JAO2"/>
    <mergeCell ref="JAP2:JBA2"/>
    <mergeCell ref="JBB2:JBM2"/>
    <mergeCell ref="JBN2:JBY2"/>
    <mergeCell ref="IWL2:IWW2"/>
    <mergeCell ref="IWX2:IXI2"/>
    <mergeCell ref="IXJ2:IXU2"/>
    <mergeCell ref="IXV2:IYG2"/>
    <mergeCell ref="IYH2:IYS2"/>
    <mergeCell ref="IYT2:IZE2"/>
    <mergeCell ref="ITR2:IUC2"/>
    <mergeCell ref="IUD2:IUO2"/>
    <mergeCell ref="IUP2:IVA2"/>
    <mergeCell ref="IVB2:IVM2"/>
    <mergeCell ref="IVN2:IVY2"/>
    <mergeCell ref="IVZ2:IWK2"/>
    <mergeCell ref="IQX2:IRI2"/>
    <mergeCell ref="IRJ2:IRU2"/>
    <mergeCell ref="IRV2:ISG2"/>
    <mergeCell ref="ISH2:ISS2"/>
    <mergeCell ref="IST2:ITE2"/>
    <mergeCell ref="ITF2:ITQ2"/>
    <mergeCell ref="IOD2:IOO2"/>
    <mergeCell ref="IOP2:IPA2"/>
    <mergeCell ref="IPB2:IPM2"/>
    <mergeCell ref="IPN2:IPY2"/>
    <mergeCell ref="IPZ2:IQK2"/>
    <mergeCell ref="IQL2:IQW2"/>
    <mergeCell ref="ILJ2:ILU2"/>
    <mergeCell ref="ILV2:IMG2"/>
    <mergeCell ref="IMH2:IMS2"/>
    <mergeCell ref="IMT2:INE2"/>
    <mergeCell ref="INF2:INQ2"/>
    <mergeCell ref="INR2:IOC2"/>
    <mergeCell ref="IIP2:IJA2"/>
    <mergeCell ref="IJB2:IJM2"/>
    <mergeCell ref="IJN2:IJY2"/>
    <mergeCell ref="IJZ2:IKK2"/>
    <mergeCell ref="IKL2:IKW2"/>
    <mergeCell ref="IKX2:ILI2"/>
    <mergeCell ref="IFV2:IGG2"/>
    <mergeCell ref="IGH2:IGS2"/>
    <mergeCell ref="IGT2:IHE2"/>
    <mergeCell ref="IHF2:IHQ2"/>
    <mergeCell ref="IHR2:IIC2"/>
    <mergeCell ref="IID2:IIO2"/>
    <mergeCell ref="IDB2:IDM2"/>
    <mergeCell ref="IDN2:IDY2"/>
    <mergeCell ref="IDZ2:IEK2"/>
    <mergeCell ref="IEL2:IEW2"/>
    <mergeCell ref="IEX2:IFI2"/>
    <mergeCell ref="IFJ2:IFU2"/>
    <mergeCell ref="IAH2:IAS2"/>
    <mergeCell ref="IAT2:IBE2"/>
    <mergeCell ref="IBF2:IBQ2"/>
    <mergeCell ref="IBR2:ICC2"/>
    <mergeCell ref="ICD2:ICO2"/>
    <mergeCell ref="ICP2:IDA2"/>
    <mergeCell ref="HXN2:HXY2"/>
    <mergeCell ref="HXZ2:HYK2"/>
    <mergeCell ref="HYL2:HYW2"/>
    <mergeCell ref="HYX2:HZI2"/>
    <mergeCell ref="HZJ2:HZU2"/>
    <mergeCell ref="HZV2:IAG2"/>
    <mergeCell ref="HUT2:HVE2"/>
    <mergeCell ref="HVF2:HVQ2"/>
    <mergeCell ref="HVR2:HWC2"/>
    <mergeCell ref="HWD2:HWO2"/>
    <mergeCell ref="HWP2:HXA2"/>
    <mergeCell ref="HXB2:HXM2"/>
    <mergeCell ref="HRZ2:HSK2"/>
    <mergeCell ref="HSL2:HSW2"/>
    <mergeCell ref="HSX2:HTI2"/>
    <mergeCell ref="HTJ2:HTU2"/>
    <mergeCell ref="HTV2:HUG2"/>
    <mergeCell ref="HUH2:HUS2"/>
    <mergeCell ref="HPF2:HPQ2"/>
    <mergeCell ref="HPR2:HQC2"/>
    <mergeCell ref="HQD2:HQO2"/>
    <mergeCell ref="HQP2:HRA2"/>
    <mergeCell ref="HRB2:HRM2"/>
    <mergeCell ref="HRN2:HRY2"/>
    <mergeCell ref="HML2:HMW2"/>
    <mergeCell ref="HMX2:HNI2"/>
    <mergeCell ref="HNJ2:HNU2"/>
    <mergeCell ref="HNV2:HOG2"/>
    <mergeCell ref="HOH2:HOS2"/>
    <mergeCell ref="HOT2:HPE2"/>
    <mergeCell ref="HJR2:HKC2"/>
    <mergeCell ref="HKD2:HKO2"/>
    <mergeCell ref="HKP2:HLA2"/>
    <mergeCell ref="HLB2:HLM2"/>
    <mergeCell ref="HLN2:HLY2"/>
    <mergeCell ref="HLZ2:HMK2"/>
    <mergeCell ref="HGX2:HHI2"/>
    <mergeCell ref="HHJ2:HHU2"/>
    <mergeCell ref="HHV2:HIG2"/>
    <mergeCell ref="HIH2:HIS2"/>
    <mergeCell ref="HIT2:HJE2"/>
    <mergeCell ref="HJF2:HJQ2"/>
    <mergeCell ref="HED2:HEO2"/>
    <mergeCell ref="HEP2:HFA2"/>
    <mergeCell ref="HFB2:HFM2"/>
    <mergeCell ref="HFN2:HFY2"/>
    <mergeCell ref="HFZ2:HGK2"/>
    <mergeCell ref="HGL2:HGW2"/>
    <mergeCell ref="HBJ2:HBU2"/>
    <mergeCell ref="HBV2:HCG2"/>
    <mergeCell ref="HCH2:HCS2"/>
    <mergeCell ref="HCT2:HDE2"/>
    <mergeCell ref="HDF2:HDQ2"/>
    <mergeCell ref="HDR2:HEC2"/>
    <mergeCell ref="GYP2:GZA2"/>
    <mergeCell ref="GZB2:GZM2"/>
    <mergeCell ref="GZN2:GZY2"/>
    <mergeCell ref="GZZ2:HAK2"/>
    <mergeCell ref="HAL2:HAW2"/>
    <mergeCell ref="HAX2:HBI2"/>
    <mergeCell ref="GVV2:GWG2"/>
    <mergeCell ref="GWH2:GWS2"/>
    <mergeCell ref="GWT2:GXE2"/>
    <mergeCell ref="GXF2:GXQ2"/>
    <mergeCell ref="GXR2:GYC2"/>
    <mergeCell ref="GYD2:GYO2"/>
    <mergeCell ref="GTB2:GTM2"/>
    <mergeCell ref="GTN2:GTY2"/>
    <mergeCell ref="GTZ2:GUK2"/>
    <mergeCell ref="GUL2:GUW2"/>
    <mergeCell ref="GUX2:GVI2"/>
    <mergeCell ref="GVJ2:GVU2"/>
    <mergeCell ref="GQH2:GQS2"/>
    <mergeCell ref="GQT2:GRE2"/>
    <mergeCell ref="GRF2:GRQ2"/>
    <mergeCell ref="GRR2:GSC2"/>
    <mergeCell ref="GSD2:GSO2"/>
    <mergeCell ref="GSP2:GTA2"/>
    <mergeCell ref="GNN2:GNY2"/>
    <mergeCell ref="GNZ2:GOK2"/>
    <mergeCell ref="GOL2:GOW2"/>
    <mergeCell ref="GOX2:GPI2"/>
    <mergeCell ref="GPJ2:GPU2"/>
    <mergeCell ref="GPV2:GQG2"/>
    <mergeCell ref="GKT2:GLE2"/>
    <mergeCell ref="GLF2:GLQ2"/>
    <mergeCell ref="GLR2:GMC2"/>
    <mergeCell ref="GMD2:GMO2"/>
    <mergeCell ref="GMP2:GNA2"/>
    <mergeCell ref="GNB2:GNM2"/>
    <mergeCell ref="GHZ2:GIK2"/>
    <mergeCell ref="GIL2:GIW2"/>
    <mergeCell ref="GIX2:GJI2"/>
    <mergeCell ref="GJJ2:GJU2"/>
    <mergeCell ref="GJV2:GKG2"/>
    <mergeCell ref="GKH2:GKS2"/>
    <mergeCell ref="GFF2:GFQ2"/>
    <mergeCell ref="GFR2:GGC2"/>
    <mergeCell ref="GGD2:GGO2"/>
    <mergeCell ref="GGP2:GHA2"/>
    <mergeCell ref="GHB2:GHM2"/>
    <mergeCell ref="GHN2:GHY2"/>
    <mergeCell ref="GCL2:GCW2"/>
    <mergeCell ref="GCX2:GDI2"/>
    <mergeCell ref="GDJ2:GDU2"/>
    <mergeCell ref="GDV2:GEG2"/>
    <mergeCell ref="GEH2:GES2"/>
    <mergeCell ref="GET2:GFE2"/>
    <mergeCell ref="FZR2:GAC2"/>
    <mergeCell ref="GAD2:GAO2"/>
    <mergeCell ref="GAP2:GBA2"/>
    <mergeCell ref="GBB2:GBM2"/>
    <mergeCell ref="GBN2:GBY2"/>
    <mergeCell ref="GBZ2:GCK2"/>
    <mergeCell ref="FWX2:FXI2"/>
    <mergeCell ref="FXJ2:FXU2"/>
    <mergeCell ref="FXV2:FYG2"/>
    <mergeCell ref="FYH2:FYS2"/>
    <mergeCell ref="FYT2:FZE2"/>
    <mergeCell ref="FZF2:FZQ2"/>
    <mergeCell ref="FUD2:FUO2"/>
    <mergeCell ref="FUP2:FVA2"/>
    <mergeCell ref="FVB2:FVM2"/>
    <mergeCell ref="FVN2:FVY2"/>
    <mergeCell ref="FVZ2:FWK2"/>
    <mergeCell ref="FWL2:FWW2"/>
    <mergeCell ref="FRJ2:FRU2"/>
    <mergeCell ref="FRV2:FSG2"/>
    <mergeCell ref="FSH2:FSS2"/>
    <mergeCell ref="FST2:FTE2"/>
    <mergeCell ref="FTF2:FTQ2"/>
    <mergeCell ref="FTR2:FUC2"/>
    <mergeCell ref="FOP2:FPA2"/>
    <mergeCell ref="FPB2:FPM2"/>
    <mergeCell ref="FPN2:FPY2"/>
    <mergeCell ref="FPZ2:FQK2"/>
    <mergeCell ref="FQL2:FQW2"/>
    <mergeCell ref="FQX2:FRI2"/>
    <mergeCell ref="FLV2:FMG2"/>
    <mergeCell ref="FMH2:FMS2"/>
    <mergeCell ref="FMT2:FNE2"/>
    <mergeCell ref="FNF2:FNQ2"/>
    <mergeCell ref="FNR2:FOC2"/>
    <mergeCell ref="FOD2:FOO2"/>
    <mergeCell ref="FJB2:FJM2"/>
    <mergeCell ref="FJN2:FJY2"/>
    <mergeCell ref="FJZ2:FKK2"/>
    <mergeCell ref="FKL2:FKW2"/>
    <mergeCell ref="FKX2:FLI2"/>
    <mergeCell ref="FLJ2:FLU2"/>
    <mergeCell ref="FGH2:FGS2"/>
    <mergeCell ref="FGT2:FHE2"/>
    <mergeCell ref="FHF2:FHQ2"/>
    <mergeCell ref="FHR2:FIC2"/>
    <mergeCell ref="FID2:FIO2"/>
    <mergeCell ref="FIP2:FJA2"/>
    <mergeCell ref="FDN2:FDY2"/>
    <mergeCell ref="FDZ2:FEK2"/>
    <mergeCell ref="FEL2:FEW2"/>
    <mergeCell ref="FEX2:FFI2"/>
    <mergeCell ref="FFJ2:FFU2"/>
    <mergeCell ref="FFV2:FGG2"/>
    <mergeCell ref="FAT2:FBE2"/>
    <mergeCell ref="FBF2:FBQ2"/>
    <mergeCell ref="FBR2:FCC2"/>
    <mergeCell ref="FCD2:FCO2"/>
    <mergeCell ref="FCP2:FDA2"/>
    <mergeCell ref="FDB2:FDM2"/>
    <mergeCell ref="EXZ2:EYK2"/>
    <mergeCell ref="EYL2:EYW2"/>
    <mergeCell ref="EYX2:EZI2"/>
    <mergeCell ref="EZJ2:EZU2"/>
    <mergeCell ref="EZV2:FAG2"/>
    <mergeCell ref="FAH2:FAS2"/>
    <mergeCell ref="EVF2:EVQ2"/>
    <mergeCell ref="EVR2:EWC2"/>
    <mergeCell ref="EWD2:EWO2"/>
    <mergeCell ref="EWP2:EXA2"/>
    <mergeCell ref="EXB2:EXM2"/>
    <mergeCell ref="EXN2:EXY2"/>
    <mergeCell ref="ESL2:ESW2"/>
    <mergeCell ref="ESX2:ETI2"/>
    <mergeCell ref="ETJ2:ETU2"/>
    <mergeCell ref="ETV2:EUG2"/>
    <mergeCell ref="EUH2:EUS2"/>
    <mergeCell ref="EUT2:EVE2"/>
    <mergeCell ref="EPR2:EQC2"/>
    <mergeCell ref="EQD2:EQO2"/>
    <mergeCell ref="EQP2:ERA2"/>
    <mergeCell ref="ERB2:ERM2"/>
    <mergeCell ref="ERN2:ERY2"/>
    <mergeCell ref="ERZ2:ESK2"/>
    <mergeCell ref="EMX2:ENI2"/>
    <mergeCell ref="ENJ2:ENU2"/>
    <mergeCell ref="ENV2:EOG2"/>
    <mergeCell ref="EOH2:EOS2"/>
    <mergeCell ref="EOT2:EPE2"/>
    <mergeCell ref="EPF2:EPQ2"/>
    <mergeCell ref="EKD2:EKO2"/>
    <mergeCell ref="EKP2:ELA2"/>
    <mergeCell ref="ELB2:ELM2"/>
    <mergeCell ref="ELN2:ELY2"/>
    <mergeCell ref="ELZ2:EMK2"/>
    <mergeCell ref="EML2:EMW2"/>
    <mergeCell ref="EHJ2:EHU2"/>
    <mergeCell ref="EHV2:EIG2"/>
    <mergeCell ref="EIH2:EIS2"/>
    <mergeCell ref="EIT2:EJE2"/>
    <mergeCell ref="EJF2:EJQ2"/>
    <mergeCell ref="EJR2:EKC2"/>
    <mergeCell ref="EEP2:EFA2"/>
    <mergeCell ref="EFB2:EFM2"/>
    <mergeCell ref="EFN2:EFY2"/>
    <mergeCell ref="EFZ2:EGK2"/>
    <mergeCell ref="EGL2:EGW2"/>
    <mergeCell ref="EGX2:EHI2"/>
    <mergeCell ref="EBV2:ECG2"/>
    <mergeCell ref="ECH2:ECS2"/>
    <mergeCell ref="ECT2:EDE2"/>
    <mergeCell ref="EDF2:EDQ2"/>
    <mergeCell ref="EDR2:EEC2"/>
    <mergeCell ref="EED2:EEO2"/>
    <mergeCell ref="DZB2:DZM2"/>
    <mergeCell ref="DZN2:DZY2"/>
    <mergeCell ref="DZZ2:EAK2"/>
    <mergeCell ref="EAL2:EAW2"/>
    <mergeCell ref="EAX2:EBI2"/>
    <mergeCell ref="EBJ2:EBU2"/>
    <mergeCell ref="DWH2:DWS2"/>
    <mergeCell ref="DWT2:DXE2"/>
    <mergeCell ref="DXF2:DXQ2"/>
    <mergeCell ref="DXR2:DYC2"/>
    <mergeCell ref="DYD2:DYO2"/>
    <mergeCell ref="DYP2:DZA2"/>
    <mergeCell ref="DTN2:DTY2"/>
    <mergeCell ref="DTZ2:DUK2"/>
    <mergeCell ref="DUL2:DUW2"/>
    <mergeCell ref="DUX2:DVI2"/>
    <mergeCell ref="DVJ2:DVU2"/>
    <mergeCell ref="DVV2:DWG2"/>
    <mergeCell ref="DQT2:DRE2"/>
    <mergeCell ref="DRF2:DRQ2"/>
    <mergeCell ref="DRR2:DSC2"/>
    <mergeCell ref="DSD2:DSO2"/>
    <mergeCell ref="DSP2:DTA2"/>
    <mergeCell ref="DTB2:DTM2"/>
    <mergeCell ref="DNZ2:DOK2"/>
    <mergeCell ref="DOL2:DOW2"/>
    <mergeCell ref="DOX2:DPI2"/>
    <mergeCell ref="DPJ2:DPU2"/>
    <mergeCell ref="DPV2:DQG2"/>
    <mergeCell ref="DQH2:DQS2"/>
    <mergeCell ref="DLF2:DLQ2"/>
    <mergeCell ref="DLR2:DMC2"/>
    <mergeCell ref="DMD2:DMO2"/>
    <mergeCell ref="DMP2:DNA2"/>
    <mergeCell ref="DNB2:DNM2"/>
    <mergeCell ref="DNN2:DNY2"/>
    <mergeCell ref="DIL2:DIW2"/>
    <mergeCell ref="DIX2:DJI2"/>
    <mergeCell ref="DJJ2:DJU2"/>
    <mergeCell ref="DJV2:DKG2"/>
    <mergeCell ref="DKH2:DKS2"/>
    <mergeCell ref="DKT2:DLE2"/>
    <mergeCell ref="DFR2:DGC2"/>
    <mergeCell ref="DGD2:DGO2"/>
    <mergeCell ref="DGP2:DHA2"/>
    <mergeCell ref="DHB2:DHM2"/>
    <mergeCell ref="DHN2:DHY2"/>
    <mergeCell ref="DHZ2:DIK2"/>
    <mergeCell ref="DCX2:DDI2"/>
    <mergeCell ref="DDJ2:DDU2"/>
    <mergeCell ref="DDV2:DEG2"/>
    <mergeCell ref="DEH2:DES2"/>
    <mergeCell ref="DET2:DFE2"/>
    <mergeCell ref="DFF2:DFQ2"/>
    <mergeCell ref="DAD2:DAO2"/>
    <mergeCell ref="DAP2:DBA2"/>
    <mergeCell ref="DBB2:DBM2"/>
    <mergeCell ref="DBN2:DBY2"/>
    <mergeCell ref="DBZ2:DCK2"/>
    <mergeCell ref="DCL2:DCW2"/>
    <mergeCell ref="CXJ2:CXU2"/>
    <mergeCell ref="CXV2:CYG2"/>
    <mergeCell ref="CYH2:CYS2"/>
    <mergeCell ref="CYT2:CZE2"/>
    <mergeCell ref="CZF2:CZQ2"/>
    <mergeCell ref="CZR2:DAC2"/>
    <mergeCell ref="CUP2:CVA2"/>
    <mergeCell ref="CVB2:CVM2"/>
    <mergeCell ref="CVN2:CVY2"/>
    <mergeCell ref="CVZ2:CWK2"/>
    <mergeCell ref="CWL2:CWW2"/>
    <mergeCell ref="CWX2:CXI2"/>
    <mergeCell ref="CRV2:CSG2"/>
    <mergeCell ref="CSH2:CSS2"/>
    <mergeCell ref="CST2:CTE2"/>
    <mergeCell ref="CTF2:CTQ2"/>
    <mergeCell ref="CTR2:CUC2"/>
    <mergeCell ref="CUD2:CUO2"/>
    <mergeCell ref="CPB2:CPM2"/>
    <mergeCell ref="CPN2:CPY2"/>
    <mergeCell ref="CPZ2:CQK2"/>
    <mergeCell ref="CQL2:CQW2"/>
    <mergeCell ref="CQX2:CRI2"/>
    <mergeCell ref="CRJ2:CRU2"/>
    <mergeCell ref="CMH2:CMS2"/>
    <mergeCell ref="CMT2:CNE2"/>
    <mergeCell ref="CNF2:CNQ2"/>
    <mergeCell ref="CNR2:COC2"/>
    <mergeCell ref="COD2:COO2"/>
    <mergeCell ref="COP2:CPA2"/>
    <mergeCell ref="CJN2:CJY2"/>
    <mergeCell ref="CJZ2:CKK2"/>
    <mergeCell ref="CKL2:CKW2"/>
    <mergeCell ref="CKX2:CLI2"/>
    <mergeCell ref="CLJ2:CLU2"/>
    <mergeCell ref="CLV2:CMG2"/>
    <mergeCell ref="CGT2:CHE2"/>
    <mergeCell ref="CHF2:CHQ2"/>
    <mergeCell ref="CHR2:CIC2"/>
    <mergeCell ref="CID2:CIO2"/>
    <mergeCell ref="CIP2:CJA2"/>
    <mergeCell ref="CJB2:CJM2"/>
    <mergeCell ref="CDZ2:CEK2"/>
    <mergeCell ref="CEL2:CEW2"/>
    <mergeCell ref="CEX2:CFI2"/>
    <mergeCell ref="CFJ2:CFU2"/>
    <mergeCell ref="CFV2:CGG2"/>
    <mergeCell ref="CGH2:CGS2"/>
    <mergeCell ref="CBF2:CBQ2"/>
    <mergeCell ref="CBR2:CCC2"/>
    <mergeCell ref="CCD2:CCO2"/>
    <mergeCell ref="CCP2:CDA2"/>
    <mergeCell ref="CDB2:CDM2"/>
    <mergeCell ref="CDN2:CDY2"/>
    <mergeCell ref="BYL2:BYW2"/>
    <mergeCell ref="BYX2:BZI2"/>
    <mergeCell ref="BZJ2:BZU2"/>
    <mergeCell ref="BZV2:CAG2"/>
    <mergeCell ref="CAH2:CAS2"/>
    <mergeCell ref="CAT2:CBE2"/>
    <mergeCell ref="BVR2:BWC2"/>
    <mergeCell ref="BWD2:BWO2"/>
    <mergeCell ref="BWP2:BXA2"/>
    <mergeCell ref="BXB2:BXM2"/>
    <mergeCell ref="BXN2:BXY2"/>
    <mergeCell ref="BXZ2:BYK2"/>
    <mergeCell ref="BSX2:BTI2"/>
    <mergeCell ref="BTJ2:BTU2"/>
    <mergeCell ref="BTV2:BUG2"/>
    <mergeCell ref="BUH2:BUS2"/>
    <mergeCell ref="BUT2:BVE2"/>
    <mergeCell ref="BVF2:BVQ2"/>
    <mergeCell ref="BQD2:BQO2"/>
    <mergeCell ref="BQP2:BRA2"/>
    <mergeCell ref="BRB2:BRM2"/>
    <mergeCell ref="BRN2:BRY2"/>
    <mergeCell ref="BRZ2:BSK2"/>
    <mergeCell ref="BSL2:BSW2"/>
    <mergeCell ref="BNJ2:BNU2"/>
    <mergeCell ref="BNV2:BOG2"/>
    <mergeCell ref="BOH2:BOS2"/>
    <mergeCell ref="BOT2:BPE2"/>
    <mergeCell ref="BPF2:BPQ2"/>
    <mergeCell ref="BPR2:BQC2"/>
    <mergeCell ref="BKP2:BLA2"/>
    <mergeCell ref="BLB2:BLM2"/>
    <mergeCell ref="BLN2:BLY2"/>
    <mergeCell ref="BLZ2:BMK2"/>
    <mergeCell ref="BML2:BMW2"/>
    <mergeCell ref="BMX2:BNI2"/>
    <mergeCell ref="BHV2:BIG2"/>
    <mergeCell ref="BIH2:BIS2"/>
    <mergeCell ref="BIT2:BJE2"/>
    <mergeCell ref="BJF2:BJQ2"/>
    <mergeCell ref="BJR2:BKC2"/>
    <mergeCell ref="BKD2:BKO2"/>
    <mergeCell ref="BFB2:BFM2"/>
    <mergeCell ref="BFN2:BFY2"/>
    <mergeCell ref="BFZ2:BGK2"/>
    <mergeCell ref="BGL2:BGW2"/>
    <mergeCell ref="BGX2:BHI2"/>
    <mergeCell ref="BHJ2:BHU2"/>
    <mergeCell ref="BCH2:BCS2"/>
    <mergeCell ref="BCT2:BDE2"/>
    <mergeCell ref="BDF2:BDQ2"/>
    <mergeCell ref="BDR2:BEC2"/>
    <mergeCell ref="BED2:BEO2"/>
    <mergeCell ref="BEP2:BFA2"/>
    <mergeCell ref="AZN2:AZY2"/>
    <mergeCell ref="AZZ2:BAK2"/>
    <mergeCell ref="BAL2:BAW2"/>
    <mergeCell ref="BAX2:BBI2"/>
    <mergeCell ref="BBJ2:BBU2"/>
    <mergeCell ref="BBV2:BCG2"/>
    <mergeCell ref="AWT2:AXE2"/>
    <mergeCell ref="AXF2:AXQ2"/>
    <mergeCell ref="AXR2:AYC2"/>
    <mergeCell ref="AYD2:AYO2"/>
    <mergeCell ref="AYP2:AZA2"/>
    <mergeCell ref="AZB2:AZM2"/>
    <mergeCell ref="ATZ2:AUK2"/>
    <mergeCell ref="AUL2:AUW2"/>
    <mergeCell ref="AUX2:AVI2"/>
    <mergeCell ref="AVJ2:AVU2"/>
    <mergeCell ref="AVV2:AWG2"/>
    <mergeCell ref="AWH2:AWS2"/>
    <mergeCell ref="ARR2:ASC2"/>
    <mergeCell ref="ASD2:ASO2"/>
    <mergeCell ref="ASP2:ATA2"/>
    <mergeCell ref="ATB2:ATM2"/>
    <mergeCell ref="ATN2:ATY2"/>
    <mergeCell ref="AOL2:AOW2"/>
    <mergeCell ref="AOX2:API2"/>
    <mergeCell ref="APJ2:APU2"/>
    <mergeCell ref="APV2:AQG2"/>
    <mergeCell ref="AQH2:AQS2"/>
    <mergeCell ref="AQT2:ARE2"/>
    <mergeCell ref="ALR2:AMC2"/>
    <mergeCell ref="AMD2:AMO2"/>
    <mergeCell ref="AMP2:ANA2"/>
    <mergeCell ref="ANB2:ANM2"/>
    <mergeCell ref="ANN2:ANY2"/>
    <mergeCell ref="ANZ2:AOK2"/>
    <mergeCell ref="AJV2:AKG2"/>
    <mergeCell ref="AKH2:AKS2"/>
    <mergeCell ref="AKT2:ALE2"/>
    <mergeCell ref="ALF2:ALQ2"/>
    <mergeCell ref="AGD2:AGO2"/>
    <mergeCell ref="AGP2:AHA2"/>
    <mergeCell ref="AHB2:AHM2"/>
    <mergeCell ref="AHN2:AHY2"/>
    <mergeCell ref="AHZ2:AIK2"/>
    <mergeCell ref="AIL2:AIW2"/>
    <mergeCell ref="ADJ2:ADU2"/>
    <mergeCell ref="ADV2:AEG2"/>
    <mergeCell ref="AEH2:AES2"/>
    <mergeCell ref="AET2:AFE2"/>
    <mergeCell ref="AFF2:AFQ2"/>
    <mergeCell ref="AFR2:AGC2"/>
    <mergeCell ref="ARF2:ARQ2"/>
    <mergeCell ref="ABZ2:ACK2"/>
    <mergeCell ref="ACL2:ACW2"/>
    <mergeCell ref="ACX2:ADI2"/>
    <mergeCell ref="XV2:YG2"/>
    <mergeCell ref="YH2:YS2"/>
    <mergeCell ref="YT2:ZE2"/>
    <mergeCell ref="ZF2:ZQ2"/>
    <mergeCell ref="ZR2:AAC2"/>
    <mergeCell ref="AAD2:AAO2"/>
    <mergeCell ref="VB2:VM2"/>
    <mergeCell ref="VN2:VY2"/>
    <mergeCell ref="VZ2:WK2"/>
    <mergeCell ref="WL2:WW2"/>
    <mergeCell ref="WX2:XI2"/>
    <mergeCell ref="XJ2:XU2"/>
    <mergeCell ref="AIX2:AJI2"/>
    <mergeCell ref="AJJ2:AJU2"/>
    <mergeCell ref="UD2:UO2"/>
    <mergeCell ref="UP2:VA2"/>
    <mergeCell ref="PN2:PY2"/>
    <mergeCell ref="PZ2:QK2"/>
    <mergeCell ref="QL2:QW2"/>
    <mergeCell ref="QX2:RI2"/>
    <mergeCell ref="RJ2:RU2"/>
    <mergeCell ref="RV2:SG2"/>
    <mergeCell ref="MT2:NE2"/>
    <mergeCell ref="NF2:NQ2"/>
    <mergeCell ref="NR2:OC2"/>
    <mergeCell ref="OD2:OO2"/>
    <mergeCell ref="OP2:PA2"/>
    <mergeCell ref="PB2:PM2"/>
    <mergeCell ref="AAP2:ABA2"/>
    <mergeCell ref="ABB2:ABM2"/>
    <mergeCell ref="ABN2:ABY2"/>
    <mergeCell ref="MH2:MS2"/>
    <mergeCell ref="HF2:HQ2"/>
    <mergeCell ref="HR2:IC2"/>
    <mergeCell ref="ID2:IO2"/>
    <mergeCell ref="IP2:JA2"/>
    <mergeCell ref="JB2:JM2"/>
    <mergeCell ref="JN2:JY2"/>
    <mergeCell ref="EL2:EW2"/>
    <mergeCell ref="EX2:FI2"/>
    <mergeCell ref="FJ2:FU2"/>
    <mergeCell ref="FV2:GG2"/>
    <mergeCell ref="GH2:GS2"/>
    <mergeCell ref="GT2:HE2"/>
    <mergeCell ref="SH2:SS2"/>
    <mergeCell ref="ST2:TE2"/>
    <mergeCell ref="TF2:TQ2"/>
    <mergeCell ref="TR2:UC2"/>
    <mergeCell ref="BR2:CC2"/>
    <mergeCell ref="CD2:CO2"/>
    <mergeCell ref="CP2:DA2"/>
    <mergeCell ref="DB2:DM2"/>
    <mergeCell ref="DN2:DY2"/>
    <mergeCell ref="DZ2:EK2"/>
    <mergeCell ref="A2:K2"/>
    <mergeCell ref="L2:U2"/>
    <mergeCell ref="V2:AG2"/>
    <mergeCell ref="AH2:AS2"/>
    <mergeCell ref="AT2:BE2"/>
    <mergeCell ref="BF2:BQ2"/>
    <mergeCell ref="JZ2:KK2"/>
    <mergeCell ref="KL2:KW2"/>
    <mergeCell ref="KX2:LI2"/>
    <mergeCell ref="LJ2:LU2"/>
    <mergeCell ref="LV2:MG2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40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59"/>
  <sheetViews>
    <sheetView showGridLines="0" topLeftCell="A46" zoomScaleNormal="100" zoomScaleSheetLayoutView="80" workbookViewId="0">
      <selection activeCell="D55" sqref="D55"/>
    </sheetView>
  </sheetViews>
  <sheetFormatPr baseColWidth="10" defaultColWidth="11.44140625" defaultRowHeight="15.6"/>
  <cols>
    <col min="1" max="1" width="22.5546875" style="1071" customWidth="1"/>
    <col min="2" max="2" width="41.5546875" style="1071" customWidth="1"/>
    <col min="3" max="3" width="12" style="1071" customWidth="1"/>
    <col min="4" max="4" width="16.109375" style="1071" customWidth="1"/>
    <col min="5" max="5" width="17.6640625" style="1071" customWidth="1"/>
    <col min="6" max="6" width="17.6640625" style="1092" customWidth="1"/>
    <col min="7" max="7" width="5.88671875" style="1092" customWidth="1"/>
    <col min="8" max="172" width="11.44140625" style="1092"/>
    <col min="173" max="16384" width="11.44140625" style="1093"/>
  </cols>
  <sheetData>
    <row r="1" spans="1:172">
      <c r="A1" s="1100"/>
      <c r="B1" s="1100"/>
      <c r="C1" s="1100"/>
      <c r="D1" s="1100"/>
      <c r="E1" s="1100"/>
    </row>
    <row r="2" spans="1:172">
      <c r="A2" s="1284" t="s">
        <v>4095</v>
      </c>
      <c r="B2" s="1284"/>
      <c r="C2" s="1284"/>
      <c r="D2" s="1284"/>
      <c r="E2" s="1284"/>
      <c r="F2" s="1284"/>
    </row>
    <row r="3" spans="1:172">
      <c r="A3" s="1284" t="s">
        <v>29</v>
      </c>
      <c r="B3" s="1284"/>
      <c r="C3" s="1284"/>
      <c r="D3" s="1284"/>
      <c r="E3" s="1284"/>
      <c r="F3" s="1284"/>
    </row>
    <row r="4" spans="1:172">
      <c r="A4" s="1284" t="s">
        <v>6753</v>
      </c>
      <c r="B4" s="1284"/>
      <c r="C4" s="1284"/>
      <c r="D4" s="1284"/>
      <c r="E4" s="1284"/>
      <c r="F4" s="1284"/>
    </row>
    <row r="5" spans="1:172">
      <c r="A5" s="1284" t="s">
        <v>4156</v>
      </c>
      <c r="B5" s="1284"/>
      <c r="C5" s="1284"/>
      <c r="D5" s="1284"/>
      <c r="E5" s="1284"/>
      <c r="F5" s="1284"/>
    </row>
    <row r="6" spans="1:172" s="992" customFormat="1">
      <c r="A6" s="1255" t="s">
        <v>4157</v>
      </c>
      <c r="B6" s="1255" t="s">
        <v>4157</v>
      </c>
      <c r="C6" s="1255" t="s">
        <v>4157</v>
      </c>
      <c r="D6" s="1255"/>
      <c r="E6" s="1255" t="s">
        <v>4157</v>
      </c>
      <c r="F6" s="1255" t="s">
        <v>4157</v>
      </c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  <c r="AC6" s="991"/>
      <c r="AD6" s="991"/>
      <c r="AE6" s="991"/>
      <c r="AF6" s="991"/>
      <c r="AG6" s="991"/>
      <c r="AH6" s="991"/>
      <c r="AI6" s="991"/>
      <c r="AJ6" s="991"/>
      <c r="AK6" s="991"/>
      <c r="AL6" s="991"/>
      <c r="AM6" s="991"/>
      <c r="AN6" s="991"/>
      <c r="AO6" s="991"/>
      <c r="AP6" s="991"/>
      <c r="AQ6" s="991"/>
      <c r="AR6" s="991"/>
      <c r="AS6" s="991"/>
      <c r="AT6" s="991"/>
      <c r="AU6" s="991"/>
      <c r="AV6" s="991"/>
      <c r="AW6" s="991"/>
      <c r="AX6" s="991"/>
      <c r="AY6" s="991"/>
      <c r="AZ6" s="991"/>
      <c r="BA6" s="991"/>
      <c r="BB6" s="991"/>
      <c r="BC6" s="991"/>
      <c r="BD6" s="991"/>
      <c r="BE6" s="991"/>
      <c r="BF6" s="991"/>
      <c r="BG6" s="991"/>
      <c r="BH6" s="991"/>
      <c r="BI6" s="991"/>
      <c r="BJ6" s="991"/>
      <c r="BK6" s="991"/>
      <c r="BL6" s="991"/>
      <c r="BM6" s="991"/>
      <c r="BN6" s="991"/>
      <c r="BO6" s="991"/>
      <c r="BP6" s="991"/>
      <c r="BQ6" s="991"/>
      <c r="BR6" s="991"/>
      <c r="BS6" s="991"/>
      <c r="BT6" s="991"/>
      <c r="BU6" s="991"/>
      <c r="BV6" s="991"/>
      <c r="BW6" s="991"/>
      <c r="BX6" s="991"/>
      <c r="BY6" s="991"/>
      <c r="BZ6" s="991"/>
      <c r="CA6" s="991"/>
      <c r="CB6" s="991"/>
      <c r="CC6" s="991"/>
      <c r="CD6" s="991"/>
      <c r="CE6" s="991"/>
      <c r="CF6" s="991"/>
      <c r="CG6" s="991"/>
      <c r="CH6" s="991"/>
      <c r="CI6" s="991"/>
      <c r="CJ6" s="991"/>
      <c r="CK6" s="991"/>
      <c r="CL6" s="991"/>
      <c r="CM6" s="991"/>
      <c r="CN6" s="991"/>
      <c r="CO6" s="991"/>
      <c r="CP6" s="991"/>
      <c r="CQ6" s="991"/>
      <c r="CR6" s="991"/>
      <c r="CS6" s="991"/>
      <c r="CT6" s="991"/>
      <c r="CU6" s="991"/>
      <c r="CV6" s="991"/>
      <c r="CW6" s="991"/>
      <c r="CX6" s="991"/>
      <c r="CY6" s="991"/>
      <c r="CZ6" s="991"/>
      <c r="DA6" s="991"/>
      <c r="DB6" s="991"/>
      <c r="DC6" s="991"/>
      <c r="DD6" s="991"/>
      <c r="DE6" s="991"/>
      <c r="DF6" s="991"/>
      <c r="DG6" s="991"/>
      <c r="DH6" s="991"/>
      <c r="DI6" s="991"/>
      <c r="DJ6" s="991"/>
      <c r="DK6" s="991"/>
      <c r="DL6" s="991"/>
      <c r="DM6" s="991"/>
      <c r="DN6" s="991"/>
      <c r="DO6" s="991"/>
      <c r="DP6" s="991"/>
      <c r="DQ6" s="991"/>
      <c r="DR6" s="991"/>
      <c r="DS6" s="991"/>
      <c r="DT6" s="991"/>
      <c r="DU6" s="991"/>
    </row>
    <row r="7" spans="1:172">
      <c r="A7" s="1102"/>
      <c r="B7" s="1100"/>
      <c r="C7" s="407"/>
      <c r="D7" s="1103"/>
      <c r="E7" s="1103"/>
    </row>
    <row r="8" spans="1:172" s="49" customFormat="1" ht="1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2" t="s">
        <v>4161</v>
      </c>
      <c r="F8" s="1252" t="s">
        <v>4161</v>
      </c>
    </row>
    <row r="9" spans="1:172" s="49" customFormat="1" ht="15" customHeight="1">
      <c r="A9" s="1251" t="s">
        <v>4158</v>
      </c>
      <c r="B9" s="1251" t="s">
        <v>4159</v>
      </c>
      <c r="C9" s="1251" t="s">
        <v>4160</v>
      </c>
      <c r="D9" s="1251"/>
      <c r="E9" s="50" t="s">
        <v>4162</v>
      </c>
      <c r="F9" s="50" t="s">
        <v>4163</v>
      </c>
    </row>
    <row r="10" spans="1:172">
      <c r="A10" s="1102"/>
      <c r="B10" s="1100"/>
      <c r="C10" s="407"/>
      <c r="D10" s="1103"/>
      <c r="E10" s="1103"/>
    </row>
    <row r="11" spans="1:172">
      <c r="A11" s="1418" t="s">
        <v>4102</v>
      </c>
      <c r="B11" s="1419" t="s">
        <v>4102</v>
      </c>
      <c r="C11" s="1078"/>
      <c r="D11" s="1078"/>
      <c r="E11" s="1079"/>
      <c r="F11" s="1079"/>
    </row>
    <row r="12" spans="1:172" s="285" customFormat="1" ht="17.25" customHeight="1">
      <c r="A12" s="1146" t="s">
        <v>7503</v>
      </c>
      <c r="B12" s="1146" t="s">
        <v>7504</v>
      </c>
      <c r="C12" s="801">
        <v>1</v>
      </c>
      <c r="D12" s="801">
        <v>0</v>
      </c>
      <c r="E12" s="1141">
        <v>58066.3</v>
      </c>
      <c r="F12" s="1141">
        <v>58066.3</v>
      </c>
      <c r="G12" s="1198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  <c r="FO12" s="284"/>
      <c r="FP12" s="284"/>
    </row>
    <row r="13" spans="1:172" s="285" customFormat="1" ht="17.25" customHeight="1">
      <c r="A13" s="1146" t="s">
        <v>7505</v>
      </c>
      <c r="B13" s="1146" t="s">
        <v>4953</v>
      </c>
      <c r="C13" s="801">
        <v>3</v>
      </c>
      <c r="D13" s="801">
        <v>0</v>
      </c>
      <c r="E13" s="1141">
        <v>44891.5</v>
      </c>
      <c r="F13" s="1141">
        <v>44891.5</v>
      </c>
      <c r="G13" s="1198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</row>
    <row r="14" spans="1:172" s="285" customFormat="1" ht="13.8">
      <c r="A14" s="1146" t="s">
        <v>7506</v>
      </c>
      <c r="B14" s="1146" t="s">
        <v>7493</v>
      </c>
      <c r="C14" s="801">
        <v>5</v>
      </c>
      <c r="D14" s="801">
        <v>0</v>
      </c>
      <c r="E14" s="1141">
        <v>38802.75</v>
      </c>
      <c r="F14" s="1141">
        <v>38802.75</v>
      </c>
      <c r="G14" s="1198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</row>
    <row r="15" spans="1:172" s="285" customFormat="1" ht="13.8">
      <c r="A15" s="1146" t="s">
        <v>7507</v>
      </c>
      <c r="B15" s="1146" t="s">
        <v>4372</v>
      </c>
      <c r="C15" s="801">
        <v>7</v>
      </c>
      <c r="D15" s="801">
        <v>0</v>
      </c>
      <c r="E15" s="1141">
        <v>27510.6</v>
      </c>
      <c r="F15" s="1141">
        <v>27510.6</v>
      </c>
      <c r="G15" s="1198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</row>
    <row r="16" spans="1:172" s="49" customFormat="1" ht="15" customHeight="1">
      <c r="A16" s="760" t="s">
        <v>529</v>
      </c>
      <c r="B16" s="533" t="s">
        <v>4209</v>
      </c>
      <c r="C16" s="1006">
        <f>SUM(C12:C15)</f>
        <v>16</v>
      </c>
      <c r="D16" s="1096">
        <f>SUM(D13:D15)</f>
        <v>0</v>
      </c>
      <c r="E16" s="1199" t="s">
        <v>529</v>
      </c>
      <c r="F16" s="1199" t="s">
        <v>529</v>
      </c>
    </row>
    <row r="17" spans="1:172" s="1035" customFormat="1">
      <c r="A17" s="347"/>
      <c r="B17" s="1082"/>
      <c r="C17" s="1076"/>
      <c r="D17" s="1076"/>
      <c r="E17" s="1083"/>
      <c r="F17" s="1083"/>
      <c r="G17" s="1034"/>
      <c r="H17" s="1034"/>
      <c r="I17" s="1034"/>
      <c r="J17" s="1034"/>
      <c r="K17" s="1034"/>
      <c r="L17" s="1034"/>
      <c r="M17" s="1034"/>
      <c r="N17" s="1034"/>
      <c r="O17" s="1034"/>
      <c r="P17" s="1034"/>
      <c r="Q17" s="1034"/>
      <c r="R17" s="1034"/>
      <c r="S17" s="1034"/>
      <c r="T17" s="1034"/>
      <c r="U17" s="1034"/>
      <c r="V17" s="1034"/>
      <c r="W17" s="1034"/>
      <c r="X17" s="1034"/>
      <c r="Y17" s="1034"/>
      <c r="Z17" s="1034"/>
      <c r="AA17" s="1034"/>
      <c r="AB17" s="1034"/>
      <c r="AC17" s="1034"/>
      <c r="AD17" s="1034"/>
      <c r="AE17" s="1034"/>
      <c r="AF17" s="1034"/>
      <c r="AG17" s="1034"/>
      <c r="AH17" s="1034"/>
      <c r="AI17" s="1034"/>
      <c r="AJ17" s="1034"/>
      <c r="AK17" s="1034"/>
      <c r="AL17" s="1034"/>
      <c r="AM17" s="1034"/>
      <c r="AN17" s="1034"/>
      <c r="AO17" s="1034"/>
      <c r="AP17" s="1034"/>
      <c r="AQ17" s="1034"/>
      <c r="AR17" s="1034"/>
      <c r="AS17" s="1034"/>
      <c r="AT17" s="1034"/>
      <c r="AU17" s="1034"/>
      <c r="AV17" s="1034"/>
      <c r="AW17" s="1034"/>
      <c r="AX17" s="1034"/>
      <c r="AY17" s="1034"/>
      <c r="AZ17" s="1034"/>
      <c r="BA17" s="1034"/>
      <c r="BB17" s="1034"/>
      <c r="BC17" s="1034"/>
      <c r="BD17" s="1034"/>
      <c r="BE17" s="1034"/>
      <c r="BF17" s="1034"/>
      <c r="BG17" s="1034"/>
      <c r="BH17" s="1034"/>
      <c r="BI17" s="1034"/>
      <c r="BJ17" s="1034"/>
      <c r="BK17" s="1034"/>
      <c r="BL17" s="1034"/>
      <c r="BM17" s="1034"/>
      <c r="BN17" s="1034"/>
      <c r="BO17" s="1034"/>
      <c r="BP17" s="1034"/>
      <c r="BQ17" s="1034"/>
      <c r="BR17" s="1034"/>
      <c r="BS17" s="1034"/>
      <c r="BT17" s="1034"/>
      <c r="BU17" s="1034"/>
      <c r="BV17" s="1034"/>
      <c r="BW17" s="1034"/>
      <c r="BX17" s="1034"/>
      <c r="BY17" s="1034"/>
      <c r="BZ17" s="1034"/>
      <c r="CA17" s="1034"/>
      <c r="CB17" s="1034"/>
      <c r="CC17" s="1034"/>
      <c r="CD17" s="1034"/>
      <c r="CE17" s="1034"/>
      <c r="CF17" s="1034"/>
      <c r="CG17" s="1034"/>
      <c r="CH17" s="1034"/>
      <c r="CI17" s="1034"/>
      <c r="CJ17" s="1034"/>
      <c r="CK17" s="1034"/>
      <c r="CL17" s="1034"/>
      <c r="CM17" s="1034"/>
      <c r="CN17" s="1034"/>
      <c r="CO17" s="1034"/>
      <c r="CP17" s="1034"/>
      <c r="CQ17" s="1034"/>
      <c r="CR17" s="1034"/>
      <c r="CS17" s="1034"/>
      <c r="CT17" s="1034"/>
      <c r="CU17" s="1034"/>
      <c r="CV17" s="1034"/>
      <c r="CW17" s="1034"/>
      <c r="CX17" s="1034"/>
      <c r="CY17" s="1034"/>
      <c r="CZ17" s="1034"/>
      <c r="DA17" s="1034"/>
      <c r="DB17" s="1034"/>
      <c r="DC17" s="1034"/>
      <c r="DD17" s="1034"/>
      <c r="DE17" s="1034"/>
      <c r="DF17" s="1034"/>
      <c r="DG17" s="1034"/>
      <c r="DH17" s="1034"/>
      <c r="DI17" s="1034"/>
      <c r="DJ17" s="1034"/>
      <c r="DK17" s="1034"/>
      <c r="DL17" s="1034"/>
      <c r="DM17" s="1034"/>
      <c r="DN17" s="1034"/>
      <c r="DO17" s="1034"/>
      <c r="DP17" s="1034"/>
      <c r="DQ17" s="1034"/>
      <c r="DR17" s="1034"/>
      <c r="DS17" s="1034"/>
      <c r="DT17" s="1034"/>
      <c r="DU17" s="1034"/>
      <c r="DV17" s="1034"/>
      <c r="DW17" s="1034"/>
      <c r="DX17" s="1034"/>
      <c r="DY17" s="1034"/>
      <c r="DZ17" s="1034"/>
      <c r="EA17" s="1034"/>
      <c r="EB17" s="1034"/>
      <c r="EC17" s="1034"/>
      <c r="ED17" s="1034"/>
      <c r="EE17" s="1034"/>
      <c r="EF17" s="1034"/>
      <c r="EG17" s="1034"/>
      <c r="EH17" s="1034"/>
      <c r="EI17" s="1034"/>
      <c r="EJ17" s="1034"/>
      <c r="EK17" s="1034"/>
      <c r="EL17" s="1034"/>
      <c r="EM17" s="1034"/>
      <c r="EN17" s="1034"/>
      <c r="EO17" s="1034"/>
      <c r="EP17" s="1034"/>
      <c r="EQ17" s="1034"/>
      <c r="ER17" s="1034"/>
      <c r="ES17" s="1034"/>
      <c r="ET17" s="1034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34"/>
      <c r="FH17" s="1034"/>
      <c r="FI17" s="1034"/>
      <c r="FJ17" s="1034"/>
      <c r="FK17" s="1034"/>
      <c r="FL17" s="1034"/>
      <c r="FM17" s="1034"/>
      <c r="FN17" s="1034"/>
      <c r="FO17" s="1034"/>
      <c r="FP17" s="1034"/>
    </row>
    <row r="18" spans="1:172" s="1038" customFormat="1">
      <c r="A18" s="1256" t="s">
        <v>4103</v>
      </c>
      <c r="B18" s="1256" t="s">
        <v>4103</v>
      </c>
      <c r="C18" s="1076"/>
      <c r="D18" s="1076"/>
      <c r="E18" s="1083"/>
      <c r="F18" s="1083"/>
      <c r="G18" s="1037"/>
      <c r="H18" s="1037"/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7"/>
      <c r="AB18" s="1037"/>
      <c r="AC18" s="1037"/>
      <c r="AD18" s="1037"/>
      <c r="AE18" s="1037"/>
      <c r="AF18" s="1037"/>
      <c r="AG18" s="1037"/>
      <c r="AH18" s="1037"/>
      <c r="AI18" s="1037"/>
      <c r="AJ18" s="1037"/>
      <c r="AK18" s="1037"/>
      <c r="AL18" s="1037"/>
      <c r="AM18" s="1037"/>
      <c r="AN18" s="1037"/>
      <c r="AO18" s="1037"/>
      <c r="AP18" s="1037"/>
      <c r="AQ18" s="1037"/>
      <c r="AR18" s="1037"/>
      <c r="AS18" s="1037"/>
      <c r="AT18" s="1037"/>
      <c r="AU18" s="1037"/>
      <c r="AV18" s="1037"/>
      <c r="AW18" s="1037"/>
      <c r="AX18" s="1037"/>
      <c r="AY18" s="1037"/>
      <c r="AZ18" s="1037"/>
      <c r="BA18" s="1037"/>
      <c r="BB18" s="1037"/>
      <c r="BC18" s="1037"/>
      <c r="BD18" s="1037"/>
      <c r="BE18" s="1037"/>
      <c r="BF18" s="1037"/>
      <c r="BG18" s="1037"/>
      <c r="BH18" s="1037"/>
      <c r="BI18" s="1037"/>
      <c r="BJ18" s="1037"/>
      <c r="BK18" s="1037"/>
      <c r="BL18" s="1037"/>
      <c r="BM18" s="1037"/>
      <c r="BN18" s="1037"/>
      <c r="BO18" s="1037"/>
      <c r="BP18" s="1037"/>
      <c r="BQ18" s="1037"/>
      <c r="BR18" s="1037"/>
      <c r="BS18" s="1037"/>
      <c r="BT18" s="1037"/>
      <c r="BU18" s="1037"/>
      <c r="BV18" s="1037"/>
      <c r="BW18" s="1037"/>
      <c r="BX18" s="1037"/>
      <c r="BY18" s="1037"/>
      <c r="BZ18" s="1037"/>
      <c r="CA18" s="1037"/>
      <c r="CB18" s="1037"/>
      <c r="CC18" s="1037"/>
      <c r="CD18" s="1037"/>
      <c r="CE18" s="1037"/>
      <c r="CF18" s="1037"/>
      <c r="CG18" s="1037"/>
      <c r="CH18" s="1037"/>
      <c r="CI18" s="1037"/>
      <c r="CJ18" s="1037"/>
      <c r="CK18" s="1037"/>
      <c r="CL18" s="1037"/>
      <c r="CM18" s="1037"/>
      <c r="CN18" s="1037"/>
      <c r="CO18" s="1037"/>
      <c r="CP18" s="1037"/>
      <c r="CQ18" s="1037"/>
      <c r="CR18" s="1037"/>
      <c r="CS18" s="1037"/>
      <c r="CT18" s="1037"/>
      <c r="CU18" s="1037"/>
      <c r="CV18" s="1037"/>
      <c r="CW18" s="1037"/>
      <c r="CX18" s="1037"/>
      <c r="CY18" s="1037"/>
      <c r="CZ18" s="1037"/>
      <c r="DA18" s="1037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7"/>
      <c r="DN18" s="1037"/>
      <c r="DO18" s="1037"/>
      <c r="DP18" s="1037"/>
      <c r="DQ18" s="1037"/>
      <c r="DR18" s="1037"/>
      <c r="DS18" s="1037"/>
      <c r="DT18" s="1037"/>
      <c r="DU18" s="1037"/>
      <c r="DV18" s="1037"/>
      <c r="DW18" s="1037"/>
      <c r="DX18" s="1037"/>
      <c r="DY18" s="1037"/>
      <c r="DZ18" s="1037"/>
      <c r="EA18" s="1037"/>
      <c r="EB18" s="1037"/>
      <c r="EC18" s="1037"/>
      <c r="ED18" s="1037"/>
      <c r="EE18" s="1037"/>
      <c r="EF18" s="1037"/>
      <c r="EG18" s="1037"/>
      <c r="EH18" s="1037"/>
      <c r="EI18" s="1037"/>
      <c r="EJ18" s="1037"/>
      <c r="EK18" s="1037"/>
      <c r="EL18" s="1037"/>
      <c r="EM18" s="1037"/>
      <c r="EN18" s="1037"/>
      <c r="EO18" s="1037"/>
      <c r="EP18" s="1037"/>
      <c r="EQ18" s="1037"/>
      <c r="ER18" s="1037"/>
      <c r="ES18" s="1037"/>
      <c r="ET18" s="1037"/>
      <c r="EU18" s="1037"/>
      <c r="EV18" s="1037"/>
      <c r="EW18" s="1037"/>
      <c r="EX18" s="1037"/>
      <c r="EY18" s="1037"/>
      <c r="EZ18" s="1037"/>
      <c r="FA18" s="1037"/>
      <c r="FB18" s="1037"/>
      <c r="FC18" s="1037"/>
      <c r="FD18" s="1037"/>
      <c r="FE18" s="1037"/>
      <c r="FF18" s="1037"/>
      <c r="FG18" s="1037"/>
      <c r="FH18" s="1037"/>
    </row>
    <row r="19" spans="1:172" s="817" customFormat="1" ht="12.75" customHeight="1">
      <c r="A19" s="1146" t="s">
        <v>6801</v>
      </c>
      <c r="B19" s="1146" t="s">
        <v>6956</v>
      </c>
      <c r="C19" s="801">
        <v>8</v>
      </c>
      <c r="D19" s="801">
        <v>0</v>
      </c>
      <c r="E19" s="1141">
        <v>13509.59</v>
      </c>
      <c r="F19" s="1141">
        <v>13750.15</v>
      </c>
      <c r="G19" s="1198"/>
      <c r="H19" s="816"/>
      <c r="I19" s="816"/>
      <c r="J19" s="816"/>
      <c r="K19" s="816"/>
      <c r="L19" s="816"/>
      <c r="M19" s="816"/>
      <c r="N19" s="816"/>
      <c r="O19" s="816"/>
      <c r="P19" s="816"/>
      <c r="Q19" s="816"/>
      <c r="R19" s="816"/>
      <c r="S19" s="816"/>
      <c r="T19" s="816"/>
      <c r="U19" s="816"/>
      <c r="V19" s="816"/>
      <c r="W19" s="816"/>
      <c r="X19" s="816"/>
      <c r="Y19" s="816"/>
      <c r="Z19" s="816"/>
      <c r="AA19" s="816"/>
      <c r="AB19" s="816"/>
      <c r="AC19" s="816"/>
      <c r="AD19" s="816"/>
      <c r="AE19" s="816"/>
      <c r="AF19" s="816"/>
      <c r="AG19" s="816"/>
      <c r="AH19" s="816"/>
      <c r="AI19" s="816"/>
      <c r="AJ19" s="816"/>
      <c r="AK19" s="816"/>
      <c r="AL19" s="816"/>
      <c r="AM19" s="816"/>
      <c r="AN19" s="816"/>
      <c r="AO19" s="816"/>
      <c r="AP19" s="816"/>
      <c r="AQ19" s="816"/>
      <c r="AR19" s="816"/>
      <c r="AS19" s="816"/>
      <c r="AT19" s="816"/>
      <c r="AU19" s="816"/>
      <c r="AV19" s="816"/>
      <c r="AW19" s="816"/>
      <c r="AX19" s="816"/>
      <c r="AY19" s="816"/>
      <c r="AZ19" s="816"/>
      <c r="BA19" s="816"/>
      <c r="BB19" s="816"/>
      <c r="BC19" s="816"/>
      <c r="BD19" s="816"/>
      <c r="BE19" s="816"/>
      <c r="BF19" s="816"/>
      <c r="BG19" s="816"/>
      <c r="BH19" s="816"/>
      <c r="BI19" s="816"/>
      <c r="BJ19" s="816"/>
      <c r="BK19" s="816"/>
      <c r="BL19" s="816"/>
      <c r="BM19" s="816"/>
      <c r="BN19" s="816"/>
      <c r="BO19" s="816"/>
      <c r="BP19" s="816"/>
      <c r="BQ19" s="816"/>
      <c r="BR19" s="816"/>
      <c r="BS19" s="816"/>
      <c r="BT19" s="816"/>
      <c r="BU19" s="816"/>
      <c r="BV19" s="816"/>
      <c r="BW19" s="816"/>
      <c r="BX19" s="816"/>
      <c r="BY19" s="816"/>
      <c r="BZ19" s="816"/>
      <c r="CA19" s="816"/>
      <c r="CB19" s="816"/>
      <c r="CC19" s="816"/>
      <c r="CD19" s="816"/>
      <c r="CE19" s="816"/>
      <c r="CF19" s="816"/>
      <c r="CG19" s="816"/>
      <c r="CH19" s="816"/>
      <c r="CI19" s="816"/>
      <c r="CJ19" s="816"/>
      <c r="CK19" s="816"/>
      <c r="CL19" s="816"/>
      <c r="CM19" s="816"/>
      <c r="CN19" s="816"/>
      <c r="CO19" s="816"/>
      <c r="CP19" s="816"/>
      <c r="CQ19" s="816"/>
      <c r="CR19" s="816"/>
      <c r="CS19" s="816"/>
      <c r="CT19" s="816"/>
      <c r="CU19" s="816"/>
      <c r="CV19" s="816"/>
      <c r="CW19" s="816"/>
      <c r="CX19" s="816"/>
      <c r="CY19" s="816"/>
      <c r="CZ19" s="816"/>
      <c r="DA19" s="816"/>
      <c r="DB19" s="816"/>
      <c r="DC19" s="816"/>
      <c r="DD19" s="816"/>
      <c r="DE19" s="816"/>
      <c r="DF19" s="816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816"/>
      <c r="DR19" s="816"/>
      <c r="DS19" s="816"/>
      <c r="DT19" s="816"/>
      <c r="DU19" s="816"/>
      <c r="DV19" s="816"/>
      <c r="DW19" s="816"/>
      <c r="DX19" s="816"/>
      <c r="DY19" s="816"/>
      <c r="DZ19" s="816"/>
      <c r="EA19" s="816"/>
      <c r="EB19" s="816"/>
      <c r="EC19" s="816"/>
      <c r="ED19" s="816"/>
      <c r="EE19" s="816"/>
      <c r="EF19" s="816"/>
      <c r="EG19" s="816"/>
      <c r="EH19" s="816"/>
      <c r="EI19" s="816"/>
      <c r="EJ19" s="816"/>
      <c r="EK19" s="816"/>
      <c r="EL19" s="816"/>
      <c r="EM19" s="816"/>
      <c r="EN19" s="816"/>
      <c r="EO19" s="816"/>
      <c r="EP19" s="816"/>
      <c r="EQ19" s="816"/>
      <c r="ER19" s="816"/>
      <c r="ES19" s="816"/>
      <c r="ET19" s="816"/>
      <c r="EU19" s="816"/>
      <c r="EV19" s="816"/>
      <c r="EW19" s="816"/>
      <c r="EX19" s="816"/>
      <c r="EY19" s="816"/>
      <c r="EZ19" s="816"/>
      <c r="FA19" s="816"/>
      <c r="FB19" s="816"/>
      <c r="FC19" s="816"/>
      <c r="FD19" s="816"/>
      <c r="FE19" s="816"/>
      <c r="FF19" s="816"/>
      <c r="FG19" s="816"/>
      <c r="FH19" s="816"/>
      <c r="FI19" s="816"/>
      <c r="FJ19" s="816"/>
      <c r="FK19" s="816"/>
      <c r="FL19" s="816"/>
      <c r="FM19" s="816"/>
      <c r="FN19" s="816"/>
      <c r="FO19" s="816"/>
      <c r="FP19" s="816"/>
    </row>
    <row r="20" spans="1:172" s="817" customFormat="1" ht="13.8">
      <c r="A20" s="1200" t="s">
        <v>6805</v>
      </c>
      <c r="B20" s="1200" t="s">
        <v>6704</v>
      </c>
      <c r="C20" s="1201">
        <v>1</v>
      </c>
      <c r="D20" s="801">
        <v>0</v>
      </c>
      <c r="E20" s="1141">
        <v>12216.85</v>
      </c>
      <c r="F20" s="1141">
        <v>12449.6</v>
      </c>
      <c r="G20" s="1198"/>
      <c r="H20" s="816"/>
      <c r="I20" s="816"/>
      <c r="J20" s="816"/>
      <c r="K20" s="816"/>
      <c r="L20" s="816"/>
      <c r="M20" s="816"/>
      <c r="N20" s="816"/>
      <c r="O20" s="816"/>
      <c r="P20" s="816"/>
      <c r="Q20" s="816"/>
      <c r="R20" s="816"/>
      <c r="S20" s="816"/>
      <c r="T20" s="816"/>
      <c r="U20" s="816"/>
      <c r="V20" s="816"/>
      <c r="W20" s="816"/>
      <c r="X20" s="816"/>
      <c r="Y20" s="816"/>
      <c r="Z20" s="816"/>
      <c r="AA20" s="816"/>
      <c r="AB20" s="816"/>
      <c r="AC20" s="816"/>
      <c r="AD20" s="816"/>
      <c r="AE20" s="816"/>
      <c r="AF20" s="816"/>
      <c r="AG20" s="816"/>
      <c r="AH20" s="816"/>
      <c r="AI20" s="816"/>
      <c r="AJ20" s="816"/>
      <c r="AK20" s="816"/>
      <c r="AL20" s="816"/>
      <c r="AM20" s="816"/>
      <c r="AN20" s="816"/>
      <c r="AO20" s="816"/>
      <c r="AP20" s="816"/>
      <c r="AQ20" s="816"/>
      <c r="AR20" s="816"/>
      <c r="AS20" s="816"/>
      <c r="AT20" s="816"/>
      <c r="AU20" s="816"/>
      <c r="AV20" s="816"/>
      <c r="AW20" s="816"/>
      <c r="AX20" s="816"/>
      <c r="AY20" s="816"/>
      <c r="AZ20" s="816"/>
      <c r="BA20" s="816"/>
      <c r="BB20" s="816"/>
      <c r="BC20" s="816"/>
      <c r="BD20" s="816"/>
      <c r="BE20" s="816"/>
      <c r="BF20" s="816"/>
      <c r="BG20" s="816"/>
      <c r="BH20" s="816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16"/>
      <c r="DE20" s="816"/>
      <c r="DF20" s="816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816"/>
      <c r="DR20" s="816"/>
      <c r="DS20" s="816"/>
      <c r="DT20" s="816"/>
      <c r="DU20" s="816"/>
      <c r="DV20" s="816"/>
      <c r="DW20" s="816"/>
      <c r="DX20" s="816"/>
      <c r="DY20" s="816"/>
      <c r="DZ20" s="816"/>
      <c r="EA20" s="816"/>
      <c r="EB20" s="816"/>
      <c r="EC20" s="816"/>
      <c r="ED20" s="816"/>
      <c r="EE20" s="816"/>
      <c r="EF20" s="816"/>
      <c r="EG20" s="816"/>
      <c r="EH20" s="816"/>
      <c r="EI20" s="816"/>
      <c r="EJ20" s="816"/>
      <c r="EK20" s="816"/>
      <c r="EL20" s="816"/>
      <c r="EM20" s="816"/>
      <c r="EN20" s="816"/>
      <c r="EO20" s="816"/>
      <c r="EP20" s="816"/>
      <c r="EQ20" s="816"/>
      <c r="ER20" s="816"/>
      <c r="ES20" s="816"/>
      <c r="ET20" s="816"/>
      <c r="EU20" s="816"/>
      <c r="EV20" s="816"/>
      <c r="EW20" s="816"/>
      <c r="EX20" s="816"/>
      <c r="EY20" s="816"/>
      <c r="EZ20" s="816"/>
      <c r="FA20" s="816"/>
      <c r="FB20" s="816"/>
      <c r="FC20" s="816"/>
      <c r="FD20" s="816"/>
      <c r="FE20" s="816"/>
      <c r="FF20" s="816"/>
      <c r="FG20" s="816"/>
      <c r="FH20" s="816"/>
      <c r="FI20" s="816"/>
      <c r="FJ20" s="816"/>
      <c r="FK20" s="816"/>
      <c r="FL20" s="816"/>
      <c r="FM20" s="816"/>
      <c r="FN20" s="816"/>
      <c r="FO20" s="816"/>
      <c r="FP20" s="816"/>
    </row>
    <row r="21" spans="1:172" s="817" customFormat="1" ht="15.75" customHeight="1">
      <c r="A21" s="1146" t="s">
        <v>7465</v>
      </c>
      <c r="B21" s="1146" t="s">
        <v>6944</v>
      </c>
      <c r="C21" s="801">
        <v>2</v>
      </c>
      <c r="D21" s="801">
        <v>0</v>
      </c>
      <c r="E21" s="1141">
        <v>11617.49</v>
      </c>
      <c r="F21" s="1141">
        <v>11846.4</v>
      </c>
      <c r="G21" s="1198"/>
      <c r="H21" s="816"/>
      <c r="I21" s="816"/>
      <c r="J21" s="816"/>
      <c r="K21" s="816"/>
      <c r="L21" s="816"/>
      <c r="M21" s="816"/>
      <c r="N21" s="816"/>
      <c r="O21" s="816"/>
      <c r="P21" s="816"/>
      <c r="Q21" s="816"/>
      <c r="R21" s="816"/>
      <c r="S21" s="816"/>
      <c r="T21" s="816"/>
      <c r="U21" s="816"/>
      <c r="V21" s="816"/>
      <c r="W21" s="816"/>
      <c r="X21" s="816"/>
      <c r="Y21" s="816"/>
      <c r="Z21" s="816"/>
      <c r="AA21" s="816"/>
      <c r="AB21" s="816"/>
      <c r="AC21" s="816"/>
      <c r="AD21" s="816"/>
      <c r="AE21" s="816"/>
      <c r="AF21" s="816"/>
      <c r="AG21" s="816"/>
      <c r="AH21" s="816"/>
      <c r="AI21" s="816"/>
      <c r="AJ21" s="816"/>
      <c r="AK21" s="816"/>
      <c r="AL21" s="816"/>
      <c r="AM21" s="816"/>
      <c r="AN21" s="816"/>
      <c r="AO21" s="816"/>
      <c r="AP21" s="816"/>
      <c r="AQ21" s="816"/>
      <c r="AR21" s="816"/>
      <c r="AS21" s="816"/>
      <c r="AT21" s="816"/>
      <c r="AU21" s="816"/>
      <c r="AV21" s="816"/>
      <c r="AW21" s="816"/>
      <c r="AX21" s="816"/>
      <c r="AY21" s="816"/>
      <c r="AZ21" s="816"/>
      <c r="BA21" s="816"/>
      <c r="BB21" s="816"/>
      <c r="BC21" s="816"/>
      <c r="BD21" s="816"/>
      <c r="BE21" s="816"/>
      <c r="BF21" s="816"/>
      <c r="BG21" s="816"/>
      <c r="BH21" s="816"/>
      <c r="BI21" s="816"/>
      <c r="BJ21" s="816"/>
      <c r="BK21" s="816"/>
      <c r="BL21" s="816"/>
      <c r="BM21" s="816"/>
      <c r="BN21" s="816"/>
      <c r="BO21" s="816"/>
      <c r="BP21" s="816"/>
      <c r="BQ21" s="816"/>
      <c r="BR21" s="816"/>
      <c r="BS21" s="816"/>
      <c r="BT21" s="816"/>
      <c r="BU21" s="816"/>
      <c r="BV21" s="816"/>
      <c r="BW21" s="816"/>
      <c r="BX21" s="816"/>
      <c r="BY21" s="816"/>
      <c r="BZ21" s="816"/>
      <c r="CA21" s="816"/>
      <c r="CB21" s="816"/>
      <c r="CC21" s="816"/>
      <c r="CD21" s="816"/>
      <c r="CE21" s="816"/>
      <c r="CF21" s="816"/>
      <c r="CG21" s="816"/>
      <c r="CH21" s="816"/>
      <c r="CI21" s="816"/>
      <c r="CJ21" s="816"/>
      <c r="CK21" s="816"/>
      <c r="CL21" s="816"/>
      <c r="CM21" s="816"/>
      <c r="CN21" s="816"/>
      <c r="CO21" s="816"/>
      <c r="CP21" s="816"/>
      <c r="CQ21" s="816"/>
      <c r="CR21" s="816"/>
      <c r="CS21" s="816"/>
      <c r="CT21" s="816"/>
      <c r="CU21" s="816"/>
      <c r="CV21" s="816"/>
      <c r="CW21" s="816"/>
      <c r="CX21" s="816"/>
      <c r="CY21" s="816"/>
      <c r="CZ21" s="816"/>
      <c r="DA21" s="816"/>
      <c r="DB21" s="816"/>
      <c r="DC21" s="816"/>
      <c r="DD21" s="816"/>
      <c r="DE21" s="816"/>
      <c r="DF21" s="816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816"/>
      <c r="DR21" s="816"/>
      <c r="DS21" s="816"/>
      <c r="DT21" s="816"/>
      <c r="DU21" s="816"/>
      <c r="DV21" s="816"/>
      <c r="DW21" s="816"/>
      <c r="DX21" s="816"/>
      <c r="DY21" s="816"/>
      <c r="DZ21" s="816"/>
      <c r="EA21" s="816"/>
      <c r="EB21" s="816"/>
      <c r="EC21" s="816"/>
      <c r="ED21" s="816"/>
      <c r="EE21" s="816"/>
      <c r="EF21" s="816"/>
      <c r="EG21" s="816"/>
      <c r="EH21" s="816"/>
      <c r="EI21" s="816"/>
      <c r="EJ21" s="816"/>
      <c r="EK21" s="816"/>
      <c r="EL21" s="816"/>
      <c r="EM21" s="816"/>
      <c r="EN21" s="816"/>
      <c r="EO21" s="816"/>
      <c r="EP21" s="816"/>
      <c r="EQ21" s="816"/>
      <c r="ER21" s="816"/>
      <c r="ES21" s="816"/>
      <c r="ET21" s="816"/>
      <c r="EU21" s="816"/>
      <c r="EV21" s="816"/>
      <c r="EW21" s="816"/>
      <c r="EX21" s="816"/>
      <c r="EY21" s="816"/>
      <c r="EZ21" s="816"/>
      <c r="FA21" s="816"/>
      <c r="FB21" s="816"/>
      <c r="FC21" s="816"/>
      <c r="FD21" s="816"/>
      <c r="FE21" s="816"/>
      <c r="FF21" s="816"/>
      <c r="FG21" s="816"/>
      <c r="FH21" s="816"/>
      <c r="FI21" s="816"/>
      <c r="FJ21" s="816"/>
      <c r="FK21" s="816"/>
      <c r="FL21" s="816"/>
      <c r="FM21" s="816"/>
      <c r="FN21" s="816"/>
      <c r="FO21" s="816"/>
      <c r="FP21" s="816"/>
    </row>
    <row r="22" spans="1:172" s="817" customFormat="1" ht="15.75" customHeight="1">
      <c r="A22" s="1146" t="s">
        <v>7464</v>
      </c>
      <c r="B22" s="1146" t="s">
        <v>4361</v>
      </c>
      <c r="C22" s="801">
        <v>1</v>
      </c>
      <c r="D22" s="801">
        <v>0</v>
      </c>
      <c r="E22" s="1141">
        <v>11617.35</v>
      </c>
      <c r="F22" s="1141">
        <v>11846.4</v>
      </c>
      <c r="G22" s="1198"/>
      <c r="H22" s="816"/>
      <c r="I22" s="816"/>
      <c r="J22" s="816"/>
      <c r="K22" s="816"/>
      <c r="L22" s="816"/>
      <c r="M22" s="816"/>
      <c r="N22" s="816"/>
      <c r="O22" s="816"/>
      <c r="P22" s="816"/>
      <c r="Q22" s="816"/>
      <c r="R22" s="816"/>
      <c r="S22" s="816"/>
      <c r="T22" s="816"/>
      <c r="U22" s="816"/>
      <c r="V22" s="816"/>
      <c r="W22" s="816"/>
      <c r="X22" s="816"/>
      <c r="Y22" s="816"/>
      <c r="Z22" s="816"/>
      <c r="AA22" s="816"/>
      <c r="AB22" s="816"/>
      <c r="AC22" s="816"/>
      <c r="AD22" s="816"/>
      <c r="AE22" s="816"/>
      <c r="AF22" s="816"/>
      <c r="AG22" s="816"/>
      <c r="AH22" s="816"/>
      <c r="AI22" s="816"/>
      <c r="AJ22" s="816"/>
      <c r="AK22" s="816"/>
      <c r="AL22" s="816"/>
      <c r="AM22" s="816"/>
      <c r="AN22" s="816"/>
      <c r="AO22" s="816"/>
      <c r="AP22" s="816"/>
      <c r="AQ22" s="816"/>
      <c r="AR22" s="816"/>
      <c r="AS22" s="816"/>
      <c r="AT22" s="816"/>
      <c r="AU22" s="816"/>
      <c r="AV22" s="816"/>
      <c r="AW22" s="816"/>
      <c r="AX22" s="816"/>
      <c r="AY22" s="816"/>
      <c r="AZ22" s="816"/>
      <c r="BA22" s="816"/>
      <c r="BB22" s="816"/>
      <c r="BC22" s="816"/>
      <c r="BD22" s="816"/>
      <c r="BE22" s="816"/>
      <c r="BF22" s="816"/>
      <c r="BG22" s="816"/>
      <c r="BH22" s="816"/>
      <c r="BI22" s="816"/>
      <c r="BJ22" s="816"/>
      <c r="BK22" s="816"/>
      <c r="BL22" s="816"/>
      <c r="BM22" s="816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16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16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  <c r="CW22" s="816"/>
      <c r="CX22" s="816"/>
      <c r="CY22" s="816"/>
      <c r="CZ22" s="816"/>
      <c r="DA22" s="816"/>
      <c r="DB22" s="816"/>
      <c r="DC22" s="816"/>
      <c r="DD22" s="816"/>
      <c r="DE22" s="816"/>
      <c r="DF22" s="816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816"/>
      <c r="DR22" s="816"/>
      <c r="DS22" s="816"/>
      <c r="DT22" s="816"/>
      <c r="DU22" s="816"/>
      <c r="DV22" s="816"/>
      <c r="DW22" s="816"/>
      <c r="DX22" s="816"/>
      <c r="DY22" s="816"/>
      <c r="DZ22" s="816"/>
      <c r="EA22" s="816"/>
      <c r="EB22" s="816"/>
      <c r="EC22" s="816"/>
      <c r="ED22" s="816"/>
      <c r="EE22" s="816"/>
      <c r="EF22" s="816"/>
      <c r="EG22" s="816"/>
      <c r="EH22" s="816"/>
      <c r="EI22" s="816"/>
      <c r="EJ22" s="816"/>
      <c r="EK22" s="816"/>
      <c r="EL22" s="816"/>
      <c r="EM22" s="816"/>
      <c r="EN22" s="816"/>
      <c r="EO22" s="816"/>
      <c r="EP22" s="816"/>
      <c r="EQ22" s="816"/>
      <c r="ER22" s="816"/>
      <c r="ES22" s="816"/>
      <c r="ET22" s="816"/>
      <c r="EU22" s="816"/>
      <c r="EV22" s="816"/>
      <c r="EW22" s="816"/>
      <c r="EX22" s="816"/>
      <c r="EY22" s="816"/>
      <c r="EZ22" s="816"/>
      <c r="FA22" s="816"/>
      <c r="FB22" s="816"/>
      <c r="FC22" s="816"/>
      <c r="FD22" s="816"/>
      <c r="FE22" s="816"/>
      <c r="FF22" s="816"/>
      <c r="FG22" s="816"/>
      <c r="FH22" s="816"/>
      <c r="FI22" s="816"/>
      <c r="FJ22" s="816"/>
      <c r="FK22" s="816"/>
      <c r="FL22" s="816"/>
      <c r="FM22" s="816"/>
      <c r="FN22" s="816"/>
      <c r="FO22" s="816"/>
      <c r="FP22" s="816"/>
    </row>
    <row r="23" spans="1:172" s="817" customFormat="1" ht="17.25" customHeight="1">
      <c r="A23" s="1146" t="s">
        <v>7466</v>
      </c>
      <c r="B23" s="1146" t="s">
        <v>5103</v>
      </c>
      <c r="C23" s="801">
        <v>3</v>
      </c>
      <c r="D23" s="801">
        <v>0</v>
      </c>
      <c r="E23" s="1141">
        <v>11048.65</v>
      </c>
      <c r="F23" s="1141">
        <v>11273.25</v>
      </c>
      <c r="G23" s="1198"/>
      <c r="H23" s="816"/>
      <c r="I23" s="816"/>
      <c r="J23" s="816"/>
      <c r="K23" s="816"/>
      <c r="L23" s="816"/>
      <c r="M23" s="816"/>
      <c r="N23" s="816"/>
      <c r="O23" s="816"/>
      <c r="P23" s="816"/>
      <c r="Q23" s="816"/>
      <c r="R23" s="816"/>
      <c r="S23" s="816"/>
      <c r="T23" s="816"/>
      <c r="U23" s="816"/>
      <c r="V23" s="816"/>
      <c r="W23" s="816"/>
      <c r="X23" s="816"/>
      <c r="Y23" s="816"/>
      <c r="Z23" s="816"/>
      <c r="AA23" s="816"/>
      <c r="AB23" s="816"/>
      <c r="AC23" s="816"/>
      <c r="AD23" s="816"/>
      <c r="AE23" s="816"/>
      <c r="AF23" s="816"/>
      <c r="AG23" s="816"/>
      <c r="AH23" s="816"/>
      <c r="AI23" s="816"/>
      <c r="AJ23" s="816"/>
      <c r="AK23" s="816"/>
      <c r="AL23" s="816"/>
      <c r="AM23" s="816"/>
      <c r="AN23" s="816"/>
      <c r="AO23" s="816"/>
      <c r="AP23" s="816"/>
      <c r="AQ23" s="816"/>
      <c r="AR23" s="816"/>
      <c r="AS23" s="816"/>
      <c r="AT23" s="816"/>
      <c r="AU23" s="816"/>
      <c r="AV23" s="816"/>
      <c r="AW23" s="816"/>
      <c r="AX23" s="816"/>
      <c r="AY23" s="816"/>
      <c r="AZ23" s="816"/>
      <c r="BA23" s="816"/>
      <c r="BB23" s="816"/>
      <c r="BC23" s="816"/>
      <c r="BD23" s="816"/>
      <c r="BE23" s="816"/>
      <c r="BF23" s="816"/>
      <c r="BG23" s="816"/>
      <c r="BH23" s="816"/>
      <c r="BI23" s="816"/>
      <c r="BJ23" s="816"/>
      <c r="BK23" s="816"/>
      <c r="BL23" s="816"/>
      <c r="BM23" s="816"/>
      <c r="BN23" s="816"/>
      <c r="BO23" s="816"/>
      <c r="BP23" s="816"/>
      <c r="BQ23" s="816"/>
      <c r="BR23" s="816"/>
      <c r="BS23" s="816"/>
      <c r="BT23" s="816"/>
      <c r="BU23" s="816"/>
      <c r="BV23" s="816"/>
      <c r="BW23" s="816"/>
      <c r="BX23" s="816"/>
      <c r="BY23" s="816"/>
      <c r="BZ23" s="816"/>
      <c r="CA23" s="816"/>
      <c r="CB23" s="816"/>
      <c r="CC23" s="816"/>
      <c r="CD23" s="816"/>
      <c r="CE23" s="816"/>
      <c r="CF23" s="816"/>
      <c r="CG23" s="816"/>
      <c r="CH23" s="816"/>
      <c r="CI23" s="816"/>
      <c r="CJ23" s="816"/>
      <c r="CK23" s="816"/>
      <c r="CL23" s="816"/>
      <c r="CM23" s="816"/>
      <c r="CN23" s="816"/>
      <c r="CO23" s="816"/>
      <c r="CP23" s="816"/>
      <c r="CQ23" s="816"/>
      <c r="CR23" s="816"/>
      <c r="CS23" s="816"/>
      <c r="CT23" s="816"/>
      <c r="CU23" s="816"/>
      <c r="CV23" s="816"/>
      <c r="CW23" s="816"/>
      <c r="CX23" s="816"/>
      <c r="CY23" s="816"/>
      <c r="CZ23" s="816"/>
      <c r="DA23" s="816"/>
      <c r="DB23" s="816"/>
      <c r="DC23" s="816"/>
      <c r="DD23" s="816"/>
      <c r="DE23" s="816"/>
      <c r="DF23" s="816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816"/>
      <c r="DR23" s="816"/>
      <c r="DS23" s="816"/>
      <c r="DT23" s="816"/>
      <c r="DU23" s="816"/>
      <c r="DV23" s="816"/>
      <c r="DW23" s="816"/>
      <c r="DX23" s="816"/>
      <c r="DY23" s="816"/>
      <c r="DZ23" s="816"/>
      <c r="EA23" s="816"/>
      <c r="EB23" s="816"/>
      <c r="EC23" s="816"/>
      <c r="ED23" s="816"/>
      <c r="EE23" s="816"/>
      <c r="EF23" s="816"/>
      <c r="EG23" s="816"/>
      <c r="EH23" s="816"/>
      <c r="EI23" s="816"/>
      <c r="EJ23" s="816"/>
      <c r="EK23" s="816"/>
      <c r="EL23" s="816"/>
      <c r="EM23" s="816"/>
      <c r="EN23" s="816"/>
      <c r="EO23" s="816"/>
      <c r="EP23" s="816"/>
      <c r="EQ23" s="816"/>
      <c r="ER23" s="816"/>
      <c r="ES23" s="816"/>
      <c r="ET23" s="816"/>
      <c r="EU23" s="816"/>
      <c r="EV23" s="816"/>
      <c r="EW23" s="816"/>
      <c r="EX23" s="816"/>
      <c r="EY23" s="816"/>
      <c r="EZ23" s="816"/>
      <c r="FA23" s="816"/>
      <c r="FB23" s="816"/>
      <c r="FC23" s="816"/>
      <c r="FD23" s="816"/>
      <c r="FE23" s="816"/>
      <c r="FF23" s="816"/>
      <c r="FG23" s="816"/>
      <c r="FH23" s="816"/>
      <c r="FI23" s="816"/>
      <c r="FJ23" s="816"/>
      <c r="FK23" s="816"/>
      <c r="FL23" s="816"/>
      <c r="FM23" s="816"/>
      <c r="FN23" s="816"/>
      <c r="FO23" s="816"/>
      <c r="FP23" s="816"/>
    </row>
    <row r="24" spans="1:172" s="817" customFormat="1" ht="16.5" customHeight="1">
      <c r="A24" s="1146" t="s">
        <v>7502</v>
      </c>
      <c r="B24" s="1146" t="s">
        <v>4910</v>
      </c>
      <c r="C24" s="801">
        <v>3</v>
      </c>
      <c r="D24" s="801">
        <v>0</v>
      </c>
      <c r="E24" s="1141">
        <v>11048.59</v>
      </c>
      <c r="F24" s="1141">
        <v>11273.25</v>
      </c>
      <c r="G24" s="1198"/>
      <c r="H24" s="816"/>
      <c r="I24" s="816"/>
      <c r="J24" s="816"/>
      <c r="K24" s="816"/>
      <c r="L24" s="816"/>
      <c r="M24" s="816"/>
      <c r="N24" s="816"/>
      <c r="O24" s="816"/>
      <c r="P24" s="816"/>
      <c r="Q24" s="816"/>
      <c r="R24" s="816"/>
      <c r="S24" s="816"/>
      <c r="T24" s="816"/>
      <c r="U24" s="816"/>
      <c r="V24" s="816"/>
      <c r="W24" s="816"/>
      <c r="X24" s="816"/>
      <c r="Y24" s="816"/>
      <c r="Z24" s="816"/>
      <c r="AA24" s="816"/>
      <c r="AB24" s="816"/>
      <c r="AC24" s="816"/>
      <c r="AD24" s="816"/>
      <c r="AE24" s="816"/>
      <c r="AF24" s="816"/>
      <c r="AG24" s="816"/>
      <c r="AH24" s="816"/>
      <c r="AI24" s="816"/>
      <c r="AJ24" s="816"/>
      <c r="AK24" s="816"/>
      <c r="AL24" s="816"/>
      <c r="AM24" s="816"/>
      <c r="AN24" s="816"/>
      <c r="AO24" s="816"/>
      <c r="AP24" s="816"/>
      <c r="AQ24" s="816"/>
      <c r="AR24" s="816"/>
      <c r="AS24" s="816"/>
      <c r="AT24" s="816"/>
      <c r="AU24" s="816"/>
      <c r="AV24" s="816"/>
      <c r="AW24" s="816"/>
      <c r="AX24" s="816"/>
      <c r="AY24" s="816"/>
      <c r="AZ24" s="816"/>
      <c r="BA24" s="816"/>
      <c r="BB24" s="816"/>
      <c r="BC24" s="816"/>
      <c r="BD24" s="816"/>
      <c r="BE24" s="816"/>
      <c r="BF24" s="816"/>
      <c r="BG24" s="816"/>
      <c r="BH24" s="816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816"/>
      <c r="FH24" s="816"/>
      <c r="FI24" s="816"/>
      <c r="FJ24" s="816"/>
      <c r="FK24" s="816"/>
      <c r="FL24" s="816"/>
      <c r="FM24" s="816"/>
      <c r="FN24" s="816"/>
      <c r="FO24" s="816"/>
      <c r="FP24" s="816"/>
    </row>
    <row r="25" spans="1:172" s="817" customFormat="1" ht="15" customHeight="1">
      <c r="A25" s="1146" t="s">
        <v>6807</v>
      </c>
      <c r="B25" s="1146" t="s">
        <v>6980</v>
      </c>
      <c r="C25" s="801">
        <v>1</v>
      </c>
      <c r="D25" s="801">
        <v>0</v>
      </c>
      <c r="E25" s="1141">
        <v>11048.59</v>
      </c>
      <c r="F25" s="1141">
        <v>11273.25</v>
      </c>
      <c r="G25" s="1198"/>
      <c r="H25" s="816"/>
      <c r="I25" s="816"/>
      <c r="J25" s="816"/>
      <c r="K25" s="816"/>
      <c r="L25" s="816"/>
      <c r="M25" s="816"/>
      <c r="N25" s="816"/>
      <c r="O25" s="816"/>
      <c r="P25" s="816"/>
      <c r="Q25" s="816"/>
      <c r="R25" s="816"/>
      <c r="S25" s="816"/>
      <c r="T25" s="816"/>
      <c r="U25" s="816"/>
      <c r="V25" s="816"/>
      <c r="W25" s="816"/>
      <c r="X25" s="816"/>
      <c r="Y25" s="816"/>
      <c r="Z25" s="816"/>
      <c r="AA25" s="816"/>
      <c r="AB25" s="816"/>
      <c r="AC25" s="816"/>
      <c r="AD25" s="816"/>
      <c r="AE25" s="816"/>
      <c r="AF25" s="816"/>
      <c r="AG25" s="816"/>
      <c r="AH25" s="816"/>
      <c r="AI25" s="816"/>
      <c r="AJ25" s="816"/>
      <c r="AK25" s="816"/>
      <c r="AL25" s="816"/>
      <c r="AM25" s="816"/>
      <c r="AN25" s="816"/>
      <c r="AO25" s="816"/>
      <c r="AP25" s="816"/>
      <c r="AQ25" s="816"/>
      <c r="AR25" s="816"/>
      <c r="AS25" s="816"/>
      <c r="AT25" s="816"/>
      <c r="AU25" s="816"/>
      <c r="AV25" s="816"/>
      <c r="AW25" s="816"/>
      <c r="AX25" s="816"/>
      <c r="AY25" s="816"/>
      <c r="AZ25" s="816"/>
      <c r="BA25" s="816"/>
      <c r="BB25" s="816"/>
      <c r="BC25" s="816"/>
      <c r="BD25" s="816"/>
      <c r="BE25" s="816"/>
      <c r="BF25" s="816"/>
      <c r="BG25" s="816"/>
      <c r="BH25" s="816"/>
      <c r="BI25" s="816"/>
      <c r="BJ25" s="816"/>
      <c r="BK25" s="816"/>
      <c r="BL25" s="816"/>
      <c r="BM25" s="816"/>
      <c r="BN25" s="816"/>
      <c r="BO25" s="816"/>
      <c r="BP25" s="816"/>
      <c r="BQ25" s="816"/>
      <c r="BR25" s="816"/>
      <c r="BS25" s="816"/>
      <c r="BT25" s="816"/>
      <c r="BU25" s="816"/>
      <c r="BV25" s="816"/>
      <c r="BW25" s="816"/>
      <c r="BX25" s="816"/>
      <c r="BY25" s="816"/>
      <c r="BZ25" s="816"/>
      <c r="CA25" s="816"/>
      <c r="CB25" s="816"/>
      <c r="CC25" s="816"/>
      <c r="CD25" s="816"/>
      <c r="CE25" s="816"/>
      <c r="CF25" s="816"/>
      <c r="CG25" s="816"/>
      <c r="CH25" s="816"/>
      <c r="CI25" s="816"/>
      <c r="CJ25" s="816"/>
      <c r="CK25" s="816"/>
      <c r="CL25" s="816"/>
      <c r="CM25" s="816"/>
      <c r="CN25" s="816"/>
      <c r="CO25" s="816"/>
      <c r="CP25" s="816"/>
      <c r="CQ25" s="816"/>
      <c r="CR25" s="816"/>
      <c r="CS25" s="816"/>
      <c r="CT25" s="816"/>
      <c r="CU25" s="816"/>
      <c r="CV25" s="816"/>
      <c r="CW25" s="816"/>
      <c r="CX25" s="816"/>
      <c r="CY25" s="816"/>
      <c r="CZ25" s="816"/>
      <c r="DA25" s="816"/>
      <c r="DB25" s="816"/>
      <c r="DC25" s="816"/>
      <c r="DD25" s="816"/>
      <c r="DE25" s="816"/>
      <c r="DF25" s="816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816"/>
      <c r="DR25" s="816"/>
      <c r="DS25" s="816"/>
      <c r="DT25" s="816"/>
      <c r="DU25" s="816"/>
      <c r="DV25" s="816"/>
      <c r="DW25" s="816"/>
      <c r="DX25" s="816"/>
      <c r="DY25" s="816"/>
      <c r="DZ25" s="816"/>
      <c r="EA25" s="816"/>
      <c r="EB25" s="816"/>
      <c r="EC25" s="816"/>
      <c r="ED25" s="816"/>
      <c r="EE25" s="816"/>
      <c r="EF25" s="816"/>
      <c r="EG25" s="816"/>
      <c r="EH25" s="816"/>
      <c r="EI25" s="816"/>
      <c r="EJ25" s="816"/>
      <c r="EK25" s="816"/>
      <c r="EL25" s="816"/>
      <c r="EM25" s="816"/>
      <c r="EN25" s="816"/>
      <c r="EO25" s="816"/>
      <c r="EP25" s="816"/>
      <c r="EQ25" s="816"/>
      <c r="ER25" s="816"/>
      <c r="ES25" s="816"/>
      <c r="ET25" s="816"/>
      <c r="EU25" s="816"/>
      <c r="EV25" s="816"/>
      <c r="EW25" s="816"/>
      <c r="EX25" s="816"/>
      <c r="EY25" s="816"/>
      <c r="EZ25" s="816"/>
      <c r="FA25" s="816"/>
      <c r="FB25" s="816"/>
      <c r="FC25" s="816"/>
      <c r="FD25" s="816"/>
      <c r="FE25" s="816"/>
      <c r="FF25" s="816"/>
      <c r="FG25" s="816"/>
      <c r="FH25" s="816"/>
      <c r="FI25" s="816"/>
      <c r="FJ25" s="816"/>
      <c r="FK25" s="816"/>
      <c r="FL25" s="816"/>
      <c r="FM25" s="816"/>
      <c r="FN25" s="816"/>
      <c r="FO25" s="816"/>
      <c r="FP25" s="816"/>
    </row>
    <row r="26" spans="1:172" s="817" customFormat="1" ht="18" customHeight="1">
      <c r="A26" s="1146" t="s">
        <v>7469</v>
      </c>
      <c r="B26" s="1146" t="s">
        <v>7470</v>
      </c>
      <c r="C26" s="801">
        <v>2</v>
      </c>
      <c r="D26" s="801">
        <v>0</v>
      </c>
      <c r="E26" s="1141">
        <v>9935.27</v>
      </c>
      <c r="F26" s="1141">
        <v>10225.450000000001</v>
      </c>
      <c r="G26" s="1198"/>
      <c r="H26" s="816"/>
      <c r="I26" s="816"/>
      <c r="J26" s="816"/>
      <c r="K26" s="816"/>
      <c r="L26" s="816"/>
      <c r="M26" s="816"/>
      <c r="N26" s="816"/>
      <c r="O26" s="816"/>
      <c r="P26" s="816"/>
      <c r="Q26" s="816"/>
      <c r="R26" s="816"/>
      <c r="S26" s="816"/>
      <c r="T26" s="816"/>
      <c r="U26" s="816"/>
      <c r="V26" s="816"/>
      <c r="W26" s="816"/>
      <c r="X26" s="816"/>
      <c r="Y26" s="816"/>
      <c r="Z26" s="816"/>
      <c r="AA26" s="816"/>
      <c r="AB26" s="816"/>
      <c r="AC26" s="816"/>
      <c r="AD26" s="816"/>
      <c r="AE26" s="816"/>
      <c r="AF26" s="816"/>
      <c r="AG26" s="816"/>
      <c r="AH26" s="816"/>
      <c r="AI26" s="816"/>
      <c r="AJ26" s="816"/>
      <c r="AK26" s="816"/>
      <c r="AL26" s="816"/>
      <c r="AM26" s="816"/>
      <c r="AN26" s="816"/>
      <c r="AO26" s="816"/>
      <c r="AP26" s="816"/>
      <c r="AQ26" s="816"/>
      <c r="AR26" s="816"/>
      <c r="AS26" s="816"/>
      <c r="AT26" s="816"/>
      <c r="AU26" s="816"/>
      <c r="AV26" s="816"/>
      <c r="AW26" s="816"/>
      <c r="AX26" s="816"/>
      <c r="AY26" s="816"/>
      <c r="AZ26" s="816"/>
      <c r="BA26" s="816"/>
      <c r="BB26" s="816"/>
      <c r="BC26" s="816"/>
      <c r="BD26" s="816"/>
      <c r="BE26" s="816"/>
      <c r="BF26" s="816"/>
      <c r="BG26" s="816"/>
      <c r="BH26" s="816"/>
      <c r="BI26" s="816"/>
      <c r="BJ26" s="816"/>
      <c r="BK26" s="816"/>
      <c r="BL26" s="816"/>
      <c r="BM26" s="816"/>
      <c r="BN26" s="816"/>
      <c r="BO26" s="816"/>
      <c r="BP26" s="816"/>
      <c r="BQ26" s="816"/>
      <c r="BR26" s="816"/>
      <c r="BS26" s="816"/>
      <c r="BT26" s="816"/>
      <c r="BU26" s="816"/>
      <c r="BV26" s="816"/>
      <c r="BW26" s="816"/>
      <c r="BX26" s="816"/>
      <c r="BY26" s="816"/>
      <c r="BZ26" s="816"/>
      <c r="CA26" s="816"/>
      <c r="CB26" s="816"/>
      <c r="CC26" s="816"/>
      <c r="CD26" s="816"/>
      <c r="CE26" s="816"/>
      <c r="CF26" s="816"/>
      <c r="CG26" s="816"/>
      <c r="CH26" s="816"/>
      <c r="CI26" s="816"/>
      <c r="CJ26" s="816"/>
      <c r="CK26" s="816"/>
      <c r="CL26" s="816"/>
      <c r="CM26" s="816"/>
      <c r="CN26" s="816"/>
      <c r="CO26" s="816"/>
      <c r="CP26" s="816"/>
      <c r="CQ26" s="816"/>
      <c r="CR26" s="816"/>
      <c r="CS26" s="816"/>
      <c r="CT26" s="816"/>
      <c r="CU26" s="816"/>
      <c r="CV26" s="816"/>
      <c r="CW26" s="816"/>
      <c r="CX26" s="816"/>
      <c r="CY26" s="816"/>
      <c r="CZ26" s="816"/>
      <c r="DA26" s="816"/>
      <c r="DB26" s="816"/>
      <c r="DC26" s="816"/>
      <c r="DD26" s="816"/>
      <c r="DE26" s="816"/>
      <c r="DF26" s="816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816"/>
      <c r="DR26" s="816"/>
      <c r="DS26" s="816"/>
      <c r="DT26" s="816"/>
      <c r="DU26" s="816"/>
      <c r="DV26" s="816"/>
      <c r="DW26" s="816"/>
      <c r="DX26" s="816"/>
      <c r="DY26" s="816"/>
      <c r="DZ26" s="816"/>
      <c r="EA26" s="816"/>
      <c r="EB26" s="816"/>
      <c r="EC26" s="816"/>
      <c r="ED26" s="816"/>
      <c r="EE26" s="816"/>
      <c r="EF26" s="816"/>
      <c r="EG26" s="816"/>
      <c r="EH26" s="816"/>
      <c r="EI26" s="816"/>
      <c r="EJ26" s="816"/>
      <c r="EK26" s="816"/>
      <c r="EL26" s="816"/>
      <c r="EM26" s="816"/>
      <c r="EN26" s="816"/>
      <c r="EO26" s="816"/>
      <c r="EP26" s="816"/>
      <c r="EQ26" s="816"/>
      <c r="ER26" s="816"/>
      <c r="ES26" s="816"/>
      <c r="ET26" s="816"/>
      <c r="EU26" s="816"/>
      <c r="EV26" s="816"/>
      <c r="EW26" s="816"/>
      <c r="EX26" s="816"/>
      <c r="EY26" s="816"/>
      <c r="EZ26" s="816"/>
      <c r="FA26" s="816"/>
      <c r="FB26" s="816"/>
      <c r="FC26" s="816"/>
      <c r="FD26" s="816"/>
      <c r="FE26" s="816"/>
      <c r="FF26" s="816"/>
      <c r="FG26" s="816"/>
      <c r="FH26" s="816"/>
      <c r="FI26" s="816"/>
      <c r="FJ26" s="816"/>
      <c r="FK26" s="816"/>
      <c r="FL26" s="816"/>
      <c r="FM26" s="816"/>
      <c r="FN26" s="816"/>
      <c r="FO26" s="816"/>
      <c r="FP26" s="816"/>
    </row>
    <row r="27" spans="1:172" s="817" customFormat="1" ht="16.5" customHeight="1">
      <c r="A27" s="1146" t="s">
        <v>6827</v>
      </c>
      <c r="B27" s="1146" t="s">
        <v>7471</v>
      </c>
      <c r="C27" s="801">
        <v>3</v>
      </c>
      <c r="D27" s="801">
        <v>0</v>
      </c>
      <c r="E27" s="1141">
        <v>8973.32</v>
      </c>
      <c r="F27" s="1141">
        <v>9263.35</v>
      </c>
      <c r="G27" s="1198"/>
      <c r="H27" s="816"/>
      <c r="I27" s="816"/>
      <c r="J27" s="816"/>
      <c r="K27" s="816"/>
      <c r="L27" s="816"/>
      <c r="M27" s="816"/>
      <c r="N27" s="816"/>
      <c r="O27" s="816"/>
      <c r="P27" s="816"/>
      <c r="Q27" s="816"/>
      <c r="R27" s="816"/>
      <c r="S27" s="816"/>
      <c r="T27" s="816"/>
      <c r="U27" s="816"/>
      <c r="V27" s="816"/>
      <c r="W27" s="816"/>
      <c r="X27" s="816"/>
      <c r="Y27" s="816"/>
      <c r="Z27" s="816"/>
      <c r="AA27" s="816"/>
      <c r="AB27" s="816"/>
      <c r="AC27" s="816"/>
      <c r="AD27" s="816"/>
      <c r="AE27" s="816"/>
      <c r="AF27" s="816"/>
      <c r="AG27" s="816"/>
      <c r="AH27" s="816"/>
      <c r="AI27" s="816"/>
      <c r="AJ27" s="816"/>
      <c r="AK27" s="816"/>
      <c r="AL27" s="816"/>
      <c r="AM27" s="816"/>
      <c r="AN27" s="816"/>
      <c r="AO27" s="816"/>
      <c r="AP27" s="816"/>
      <c r="AQ27" s="816"/>
      <c r="AR27" s="816"/>
      <c r="AS27" s="816"/>
      <c r="AT27" s="816"/>
      <c r="AU27" s="816"/>
      <c r="AV27" s="816"/>
      <c r="AW27" s="816"/>
      <c r="AX27" s="816"/>
      <c r="AY27" s="816"/>
      <c r="AZ27" s="816"/>
      <c r="BA27" s="816"/>
      <c r="BB27" s="816"/>
      <c r="BC27" s="816"/>
      <c r="BD27" s="816"/>
      <c r="BE27" s="816"/>
      <c r="BF27" s="816"/>
      <c r="BG27" s="816"/>
      <c r="BH27" s="816"/>
      <c r="BI27" s="816"/>
      <c r="BJ27" s="816"/>
      <c r="BK27" s="816"/>
      <c r="BL27" s="816"/>
      <c r="BM27" s="816"/>
      <c r="BN27" s="816"/>
      <c r="BO27" s="816"/>
      <c r="BP27" s="816"/>
      <c r="BQ27" s="816"/>
      <c r="BR27" s="816"/>
      <c r="BS27" s="816"/>
      <c r="BT27" s="816"/>
      <c r="BU27" s="816"/>
      <c r="BV27" s="816"/>
      <c r="BW27" s="816"/>
      <c r="BX27" s="816"/>
      <c r="BY27" s="816"/>
      <c r="BZ27" s="816"/>
      <c r="CA27" s="816"/>
      <c r="CB27" s="816"/>
      <c r="CC27" s="816"/>
      <c r="CD27" s="816"/>
      <c r="CE27" s="816"/>
      <c r="CF27" s="816"/>
      <c r="CG27" s="816"/>
      <c r="CH27" s="816"/>
      <c r="CI27" s="816"/>
      <c r="CJ27" s="816"/>
      <c r="CK27" s="816"/>
      <c r="CL27" s="816"/>
      <c r="CM27" s="816"/>
      <c r="CN27" s="816"/>
      <c r="CO27" s="816"/>
      <c r="CP27" s="816"/>
      <c r="CQ27" s="816"/>
      <c r="CR27" s="816"/>
      <c r="CS27" s="816"/>
      <c r="CT27" s="816"/>
      <c r="CU27" s="816"/>
      <c r="CV27" s="816"/>
      <c r="CW27" s="816"/>
      <c r="CX27" s="816"/>
      <c r="CY27" s="816"/>
      <c r="CZ27" s="816"/>
      <c r="DA27" s="816"/>
      <c r="DB27" s="816"/>
      <c r="DC27" s="816"/>
      <c r="DD27" s="816"/>
      <c r="DE27" s="816"/>
      <c r="DF27" s="816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816"/>
      <c r="DR27" s="816"/>
      <c r="DS27" s="816"/>
      <c r="DT27" s="816"/>
      <c r="DU27" s="816"/>
      <c r="DV27" s="816"/>
      <c r="DW27" s="816"/>
      <c r="DX27" s="816"/>
      <c r="DY27" s="816"/>
      <c r="DZ27" s="816"/>
      <c r="EA27" s="816"/>
      <c r="EB27" s="816"/>
      <c r="EC27" s="816"/>
      <c r="ED27" s="816"/>
      <c r="EE27" s="816"/>
      <c r="EF27" s="816"/>
      <c r="EG27" s="816"/>
      <c r="EH27" s="816"/>
      <c r="EI27" s="816"/>
      <c r="EJ27" s="816"/>
      <c r="EK27" s="816"/>
      <c r="EL27" s="816"/>
      <c r="EM27" s="816"/>
      <c r="EN27" s="816"/>
      <c r="EO27" s="816"/>
      <c r="EP27" s="816"/>
      <c r="EQ27" s="816"/>
      <c r="ER27" s="816"/>
      <c r="ES27" s="816"/>
      <c r="ET27" s="816"/>
      <c r="EU27" s="816"/>
      <c r="EV27" s="816"/>
      <c r="EW27" s="816"/>
      <c r="EX27" s="816"/>
      <c r="EY27" s="816"/>
      <c r="EZ27" s="816"/>
      <c r="FA27" s="816"/>
      <c r="FB27" s="816"/>
      <c r="FC27" s="816"/>
      <c r="FD27" s="816"/>
      <c r="FE27" s="816"/>
      <c r="FF27" s="816"/>
      <c r="FG27" s="816"/>
      <c r="FH27" s="816"/>
      <c r="FI27" s="816"/>
      <c r="FJ27" s="816"/>
      <c r="FK27" s="816"/>
      <c r="FL27" s="816"/>
      <c r="FM27" s="816"/>
      <c r="FN27" s="816"/>
      <c r="FO27" s="816"/>
      <c r="FP27" s="816"/>
    </row>
    <row r="28" spans="1:172" s="817" customFormat="1" ht="13.8">
      <c r="A28" s="1146" t="s">
        <v>7472</v>
      </c>
      <c r="B28" s="1146" t="s">
        <v>6949</v>
      </c>
      <c r="C28" s="801">
        <v>4</v>
      </c>
      <c r="D28" s="801">
        <v>0</v>
      </c>
      <c r="E28" s="1141">
        <v>8539.89</v>
      </c>
      <c r="F28" s="1141">
        <v>8811.9500000000007</v>
      </c>
      <c r="G28" s="1198"/>
      <c r="H28" s="816"/>
      <c r="I28" s="816"/>
      <c r="J28" s="816"/>
      <c r="K28" s="816"/>
      <c r="L28" s="816"/>
      <c r="M28" s="816"/>
      <c r="N28" s="816"/>
      <c r="O28" s="816"/>
      <c r="P28" s="816"/>
      <c r="Q28" s="816"/>
      <c r="R28" s="816"/>
      <c r="S28" s="816"/>
      <c r="T28" s="816"/>
      <c r="U28" s="816"/>
      <c r="V28" s="816"/>
      <c r="W28" s="816"/>
      <c r="X28" s="816"/>
      <c r="Y28" s="816"/>
      <c r="Z28" s="816"/>
      <c r="AA28" s="816"/>
      <c r="AB28" s="816"/>
      <c r="AC28" s="816"/>
      <c r="AD28" s="816"/>
      <c r="AE28" s="816"/>
      <c r="AF28" s="816"/>
      <c r="AG28" s="816"/>
      <c r="AH28" s="816"/>
      <c r="AI28" s="816"/>
      <c r="AJ28" s="816"/>
      <c r="AK28" s="816"/>
      <c r="AL28" s="816"/>
      <c r="AM28" s="816"/>
      <c r="AN28" s="816"/>
      <c r="AO28" s="816"/>
      <c r="AP28" s="816"/>
      <c r="AQ28" s="816"/>
      <c r="AR28" s="816"/>
      <c r="AS28" s="816"/>
      <c r="AT28" s="816"/>
      <c r="AU28" s="816"/>
      <c r="AV28" s="816"/>
      <c r="AW28" s="816"/>
      <c r="AX28" s="816"/>
      <c r="AY28" s="816"/>
      <c r="AZ28" s="816"/>
      <c r="BA28" s="816"/>
      <c r="BB28" s="816"/>
      <c r="BC28" s="816"/>
      <c r="BD28" s="816"/>
      <c r="BE28" s="816"/>
      <c r="BF28" s="816"/>
      <c r="BG28" s="816"/>
      <c r="BH28" s="816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816"/>
      <c r="FH28" s="816"/>
      <c r="FI28" s="816"/>
      <c r="FJ28" s="816"/>
      <c r="FK28" s="816"/>
      <c r="FL28" s="816"/>
      <c r="FM28" s="816"/>
      <c r="FN28" s="816"/>
      <c r="FO28" s="816"/>
      <c r="FP28" s="816"/>
    </row>
    <row r="29" spans="1:172" s="817" customFormat="1" ht="17.25" customHeight="1">
      <c r="A29" s="1146" t="s">
        <v>7473</v>
      </c>
      <c r="B29" s="1146" t="s">
        <v>7474</v>
      </c>
      <c r="C29" s="801">
        <v>1</v>
      </c>
      <c r="D29" s="801">
        <v>0</v>
      </c>
      <c r="E29" s="1141">
        <v>8803.19</v>
      </c>
      <c r="F29" s="1141">
        <v>8811.9500000000007</v>
      </c>
      <c r="G29" s="1198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816"/>
      <c r="S29" s="816"/>
      <c r="T29" s="816"/>
      <c r="U29" s="816"/>
      <c r="V29" s="816"/>
      <c r="W29" s="816"/>
      <c r="X29" s="816"/>
      <c r="Y29" s="816"/>
      <c r="Z29" s="816"/>
      <c r="AA29" s="816"/>
      <c r="AB29" s="816"/>
      <c r="AC29" s="816"/>
      <c r="AD29" s="816"/>
      <c r="AE29" s="816"/>
      <c r="AF29" s="816"/>
      <c r="AG29" s="816"/>
      <c r="AH29" s="816"/>
      <c r="AI29" s="816"/>
      <c r="AJ29" s="816"/>
      <c r="AK29" s="816"/>
      <c r="AL29" s="816"/>
      <c r="AM29" s="816"/>
      <c r="AN29" s="816"/>
      <c r="AO29" s="816"/>
      <c r="AP29" s="816"/>
      <c r="AQ29" s="816"/>
      <c r="AR29" s="816"/>
      <c r="AS29" s="816"/>
      <c r="AT29" s="816"/>
      <c r="AU29" s="816"/>
      <c r="AV29" s="816"/>
      <c r="AW29" s="816"/>
      <c r="AX29" s="816"/>
      <c r="AY29" s="816"/>
      <c r="AZ29" s="816"/>
      <c r="BA29" s="816"/>
      <c r="BB29" s="816"/>
      <c r="BC29" s="816"/>
      <c r="BD29" s="816"/>
      <c r="BE29" s="816"/>
      <c r="BF29" s="816"/>
      <c r="BG29" s="816"/>
      <c r="BH29" s="816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  <c r="BT29" s="816"/>
      <c r="BU29" s="816"/>
      <c r="BV29" s="816"/>
      <c r="BW29" s="816"/>
      <c r="BX29" s="816"/>
      <c r="BY29" s="816"/>
      <c r="BZ29" s="816"/>
      <c r="CA29" s="816"/>
      <c r="CB29" s="816"/>
      <c r="CC29" s="816"/>
      <c r="CD29" s="816"/>
      <c r="CE29" s="816"/>
      <c r="CF29" s="816"/>
      <c r="CG29" s="816"/>
      <c r="CH29" s="816"/>
      <c r="CI29" s="816"/>
      <c r="CJ29" s="816"/>
      <c r="CK29" s="816"/>
      <c r="CL29" s="816"/>
      <c r="CM29" s="816"/>
      <c r="CN29" s="816"/>
      <c r="CO29" s="816"/>
      <c r="CP29" s="816"/>
      <c r="CQ29" s="816"/>
      <c r="CR29" s="816"/>
      <c r="CS29" s="816"/>
      <c r="CT29" s="816"/>
      <c r="CU29" s="816"/>
      <c r="CV29" s="816"/>
      <c r="CW29" s="816"/>
      <c r="CX29" s="816"/>
      <c r="CY29" s="816"/>
      <c r="CZ29" s="816"/>
      <c r="DA29" s="816"/>
      <c r="DB29" s="816"/>
      <c r="DC29" s="816"/>
      <c r="DD29" s="816"/>
      <c r="DE29" s="816"/>
      <c r="DF29" s="816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816"/>
      <c r="DR29" s="816"/>
      <c r="DS29" s="816"/>
      <c r="DT29" s="816"/>
      <c r="DU29" s="816"/>
      <c r="DV29" s="816"/>
      <c r="DW29" s="816"/>
      <c r="DX29" s="816"/>
      <c r="DY29" s="816"/>
      <c r="DZ29" s="816"/>
      <c r="EA29" s="816"/>
      <c r="EB29" s="816"/>
      <c r="EC29" s="816"/>
      <c r="ED29" s="816"/>
      <c r="EE29" s="816"/>
      <c r="EF29" s="816"/>
      <c r="EG29" s="816"/>
      <c r="EH29" s="816"/>
      <c r="EI29" s="816"/>
      <c r="EJ29" s="816"/>
      <c r="EK29" s="816"/>
      <c r="EL29" s="816"/>
      <c r="EM29" s="816"/>
      <c r="EN29" s="816"/>
      <c r="EO29" s="816"/>
      <c r="EP29" s="816"/>
      <c r="EQ29" s="816"/>
      <c r="ER29" s="816"/>
      <c r="ES29" s="816"/>
      <c r="ET29" s="816"/>
      <c r="EU29" s="816"/>
      <c r="EV29" s="816"/>
      <c r="EW29" s="816"/>
      <c r="EX29" s="816"/>
      <c r="EY29" s="816"/>
      <c r="EZ29" s="816"/>
      <c r="FA29" s="816"/>
      <c r="FB29" s="816"/>
      <c r="FC29" s="816"/>
      <c r="FD29" s="816"/>
      <c r="FE29" s="816"/>
      <c r="FF29" s="816"/>
      <c r="FG29" s="816"/>
      <c r="FH29" s="816"/>
      <c r="FI29" s="816"/>
      <c r="FJ29" s="816"/>
      <c r="FK29" s="816"/>
      <c r="FL29" s="816"/>
      <c r="FM29" s="816"/>
      <c r="FN29" s="816"/>
      <c r="FO29" s="816"/>
      <c r="FP29" s="816"/>
    </row>
    <row r="30" spans="1:172" s="817" customFormat="1" ht="16.5" customHeight="1">
      <c r="A30" s="1146" t="s">
        <v>7477</v>
      </c>
      <c r="B30" s="1146" t="s">
        <v>7478</v>
      </c>
      <c r="C30" s="801">
        <v>2</v>
      </c>
      <c r="D30" s="801">
        <v>0</v>
      </c>
      <c r="E30" s="1141">
        <v>7401.45</v>
      </c>
      <c r="F30" s="1141">
        <v>7617.55</v>
      </c>
      <c r="G30" s="1198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  <c r="AJ30" s="816"/>
      <c r="AK30" s="816"/>
      <c r="AL30" s="816"/>
      <c r="AM30" s="816"/>
      <c r="AN30" s="816"/>
      <c r="AO30" s="816"/>
      <c r="AP30" s="816"/>
      <c r="AQ30" s="816"/>
      <c r="AR30" s="816"/>
      <c r="AS30" s="816"/>
      <c r="AT30" s="816"/>
      <c r="AU30" s="816"/>
      <c r="AV30" s="816"/>
      <c r="AW30" s="816"/>
      <c r="AX30" s="816"/>
      <c r="AY30" s="816"/>
      <c r="AZ30" s="816"/>
      <c r="BA30" s="816"/>
      <c r="BB30" s="816"/>
      <c r="BC30" s="816"/>
      <c r="BD30" s="816"/>
      <c r="BE30" s="816"/>
      <c r="BF30" s="816"/>
      <c r="BG30" s="816"/>
      <c r="BH30" s="816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  <c r="BT30" s="816"/>
      <c r="BU30" s="816"/>
      <c r="BV30" s="816"/>
      <c r="BW30" s="816"/>
      <c r="BX30" s="816"/>
      <c r="BY30" s="816"/>
      <c r="BZ30" s="816"/>
      <c r="CA30" s="816"/>
      <c r="CB30" s="816"/>
      <c r="CC30" s="816"/>
      <c r="CD30" s="816"/>
      <c r="CE30" s="816"/>
      <c r="CF30" s="816"/>
      <c r="CG30" s="816"/>
      <c r="CH30" s="816"/>
      <c r="CI30" s="816"/>
      <c r="CJ30" s="816"/>
      <c r="CK30" s="816"/>
      <c r="CL30" s="816"/>
      <c r="CM30" s="816"/>
      <c r="CN30" s="816"/>
      <c r="CO30" s="816"/>
      <c r="CP30" s="816"/>
      <c r="CQ30" s="816"/>
      <c r="CR30" s="816"/>
      <c r="CS30" s="816"/>
      <c r="CT30" s="816"/>
      <c r="CU30" s="816"/>
      <c r="CV30" s="816"/>
      <c r="CW30" s="816"/>
      <c r="CX30" s="816"/>
      <c r="CY30" s="816"/>
      <c r="CZ30" s="816"/>
      <c r="DA30" s="816"/>
      <c r="DB30" s="816"/>
      <c r="DC30" s="816"/>
      <c r="DD30" s="816"/>
      <c r="DE30" s="816"/>
      <c r="DF30" s="816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816"/>
      <c r="DR30" s="816"/>
      <c r="DS30" s="816"/>
      <c r="DT30" s="816"/>
      <c r="DU30" s="816"/>
      <c r="DV30" s="816"/>
      <c r="DW30" s="816"/>
      <c r="DX30" s="816"/>
      <c r="DY30" s="816"/>
      <c r="DZ30" s="816"/>
      <c r="EA30" s="816"/>
      <c r="EB30" s="816"/>
      <c r="EC30" s="816"/>
      <c r="ED30" s="816"/>
      <c r="EE30" s="816"/>
      <c r="EF30" s="816"/>
      <c r="EG30" s="816"/>
      <c r="EH30" s="816"/>
      <c r="EI30" s="816"/>
      <c r="EJ30" s="816"/>
      <c r="EK30" s="816"/>
      <c r="EL30" s="816"/>
      <c r="EM30" s="816"/>
      <c r="EN30" s="816"/>
      <c r="EO30" s="816"/>
      <c r="EP30" s="816"/>
      <c r="EQ30" s="816"/>
      <c r="ER30" s="816"/>
      <c r="ES30" s="816"/>
      <c r="ET30" s="816"/>
      <c r="EU30" s="816"/>
      <c r="EV30" s="816"/>
      <c r="EW30" s="816"/>
      <c r="EX30" s="816"/>
      <c r="EY30" s="816"/>
      <c r="EZ30" s="816"/>
      <c r="FA30" s="816"/>
      <c r="FB30" s="816"/>
      <c r="FC30" s="816"/>
      <c r="FD30" s="816"/>
      <c r="FE30" s="816"/>
      <c r="FF30" s="816"/>
      <c r="FG30" s="816"/>
      <c r="FH30" s="816"/>
      <c r="FI30" s="816"/>
      <c r="FJ30" s="816"/>
      <c r="FK30" s="816"/>
      <c r="FL30" s="816"/>
      <c r="FM30" s="816"/>
      <c r="FN30" s="816"/>
      <c r="FO30" s="816"/>
      <c r="FP30" s="816"/>
    </row>
    <row r="31" spans="1:172" s="817" customFormat="1" ht="19.5" customHeight="1">
      <c r="A31" s="1146" t="s">
        <v>7479</v>
      </c>
      <c r="B31" s="1146" t="s">
        <v>5269</v>
      </c>
      <c r="C31" s="801">
        <v>1</v>
      </c>
      <c r="D31" s="801">
        <v>0</v>
      </c>
      <c r="E31" s="1141">
        <v>7025.26</v>
      </c>
      <c r="F31" s="1141">
        <v>7281.05</v>
      </c>
      <c r="G31" s="1198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/>
      <c r="W31" s="816"/>
      <c r="X31" s="816"/>
      <c r="Y31" s="816"/>
      <c r="Z31" s="816"/>
      <c r="AA31" s="816"/>
      <c r="AB31" s="816"/>
      <c r="AC31" s="816"/>
      <c r="AD31" s="816"/>
      <c r="AE31" s="816"/>
      <c r="AF31" s="816"/>
      <c r="AG31" s="816"/>
      <c r="AH31" s="816"/>
      <c r="AI31" s="816"/>
      <c r="AJ31" s="816"/>
      <c r="AK31" s="816"/>
      <c r="AL31" s="816"/>
      <c r="AM31" s="816"/>
      <c r="AN31" s="816"/>
      <c r="AO31" s="816"/>
      <c r="AP31" s="816"/>
      <c r="AQ31" s="816"/>
      <c r="AR31" s="816"/>
      <c r="AS31" s="816"/>
      <c r="AT31" s="816"/>
      <c r="AU31" s="816"/>
      <c r="AV31" s="816"/>
      <c r="AW31" s="816"/>
      <c r="AX31" s="816"/>
      <c r="AY31" s="816"/>
      <c r="AZ31" s="816"/>
      <c r="BA31" s="816"/>
      <c r="BB31" s="816"/>
      <c r="BC31" s="816"/>
      <c r="BD31" s="816"/>
      <c r="BE31" s="816"/>
      <c r="BF31" s="816"/>
      <c r="BG31" s="816"/>
      <c r="BH31" s="816"/>
      <c r="BI31" s="816"/>
      <c r="BJ31" s="816"/>
      <c r="BK31" s="816"/>
      <c r="BL31" s="816"/>
      <c r="BM31" s="816"/>
      <c r="BN31" s="816"/>
      <c r="BO31" s="816"/>
      <c r="BP31" s="816"/>
      <c r="BQ31" s="816"/>
      <c r="BR31" s="816"/>
      <c r="BS31" s="816"/>
      <c r="BT31" s="816"/>
      <c r="BU31" s="816"/>
      <c r="BV31" s="816"/>
      <c r="BW31" s="816"/>
      <c r="BX31" s="816"/>
      <c r="BY31" s="816"/>
      <c r="BZ31" s="816"/>
      <c r="CA31" s="816"/>
      <c r="CB31" s="816"/>
      <c r="CC31" s="816"/>
      <c r="CD31" s="816"/>
      <c r="CE31" s="816"/>
      <c r="CF31" s="816"/>
      <c r="CG31" s="816"/>
      <c r="CH31" s="816"/>
      <c r="CI31" s="816"/>
      <c r="CJ31" s="816"/>
      <c r="CK31" s="816"/>
      <c r="CL31" s="816"/>
      <c r="CM31" s="816"/>
      <c r="CN31" s="816"/>
      <c r="CO31" s="816"/>
      <c r="CP31" s="816"/>
      <c r="CQ31" s="816"/>
      <c r="CR31" s="816"/>
      <c r="CS31" s="816"/>
      <c r="CT31" s="816"/>
      <c r="CU31" s="816"/>
      <c r="CV31" s="816"/>
      <c r="CW31" s="816"/>
      <c r="CX31" s="816"/>
      <c r="CY31" s="816"/>
      <c r="CZ31" s="816"/>
      <c r="DA31" s="816"/>
      <c r="DB31" s="816"/>
      <c r="DC31" s="816"/>
      <c r="DD31" s="816"/>
      <c r="DE31" s="816"/>
      <c r="DF31" s="816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816"/>
      <c r="DR31" s="816"/>
      <c r="DS31" s="816"/>
      <c r="DT31" s="816"/>
      <c r="DU31" s="816"/>
      <c r="DV31" s="816"/>
      <c r="DW31" s="816"/>
      <c r="DX31" s="816"/>
      <c r="DY31" s="816"/>
      <c r="DZ31" s="816"/>
      <c r="EA31" s="816"/>
      <c r="EB31" s="816"/>
      <c r="EC31" s="816"/>
      <c r="ED31" s="816"/>
      <c r="EE31" s="816"/>
      <c r="EF31" s="816"/>
      <c r="EG31" s="816"/>
      <c r="EH31" s="816"/>
      <c r="EI31" s="816"/>
      <c r="EJ31" s="816"/>
      <c r="EK31" s="816"/>
      <c r="EL31" s="816"/>
      <c r="EM31" s="816"/>
      <c r="EN31" s="816"/>
      <c r="EO31" s="816"/>
      <c r="EP31" s="816"/>
      <c r="EQ31" s="816"/>
      <c r="ER31" s="816"/>
      <c r="ES31" s="816"/>
      <c r="ET31" s="816"/>
      <c r="EU31" s="816"/>
      <c r="EV31" s="816"/>
      <c r="EW31" s="816"/>
      <c r="EX31" s="816"/>
      <c r="EY31" s="816"/>
      <c r="EZ31" s="816"/>
      <c r="FA31" s="816"/>
      <c r="FB31" s="816"/>
      <c r="FC31" s="816"/>
      <c r="FD31" s="816"/>
      <c r="FE31" s="816"/>
      <c r="FF31" s="816"/>
      <c r="FG31" s="816"/>
      <c r="FH31" s="816"/>
      <c r="FI31" s="816"/>
      <c r="FJ31" s="816"/>
      <c r="FK31" s="816"/>
      <c r="FL31" s="816"/>
      <c r="FM31" s="816"/>
      <c r="FN31" s="816"/>
      <c r="FO31" s="816"/>
      <c r="FP31" s="816"/>
    </row>
    <row r="32" spans="1:172" s="817" customFormat="1" ht="15" customHeight="1">
      <c r="A32" s="1146" t="s">
        <v>7480</v>
      </c>
      <c r="B32" s="1146" t="s">
        <v>4362</v>
      </c>
      <c r="C32" s="801">
        <v>2</v>
      </c>
      <c r="D32" s="801">
        <v>0</v>
      </c>
      <c r="E32" s="1141">
        <v>7025.26</v>
      </c>
      <c r="F32" s="1141">
        <v>7281.05</v>
      </c>
      <c r="G32" s="1198"/>
      <c r="H32" s="816"/>
      <c r="I32" s="816"/>
      <c r="J32" s="816"/>
      <c r="K32" s="816"/>
      <c r="L32" s="816"/>
      <c r="M32" s="816"/>
      <c r="N32" s="816"/>
      <c r="O32" s="816"/>
      <c r="P32" s="816"/>
      <c r="Q32" s="816"/>
      <c r="R32" s="816"/>
      <c r="S32" s="816"/>
      <c r="T32" s="816"/>
      <c r="U32" s="816"/>
      <c r="V32" s="816"/>
      <c r="W32" s="816"/>
      <c r="X32" s="816"/>
      <c r="Y32" s="816"/>
      <c r="Z32" s="816"/>
      <c r="AA32" s="816"/>
      <c r="AB32" s="816"/>
      <c r="AC32" s="816"/>
      <c r="AD32" s="816"/>
      <c r="AE32" s="816"/>
      <c r="AF32" s="816"/>
      <c r="AG32" s="816"/>
      <c r="AH32" s="816"/>
      <c r="AI32" s="816"/>
      <c r="AJ32" s="816"/>
      <c r="AK32" s="816"/>
      <c r="AL32" s="816"/>
      <c r="AM32" s="816"/>
      <c r="AN32" s="816"/>
      <c r="AO32" s="816"/>
      <c r="AP32" s="816"/>
      <c r="AQ32" s="816"/>
      <c r="AR32" s="816"/>
      <c r="AS32" s="816"/>
      <c r="AT32" s="816"/>
      <c r="AU32" s="816"/>
      <c r="AV32" s="816"/>
      <c r="AW32" s="816"/>
      <c r="AX32" s="816"/>
      <c r="AY32" s="816"/>
      <c r="AZ32" s="816"/>
      <c r="BA32" s="816"/>
      <c r="BB32" s="816"/>
      <c r="BC32" s="816"/>
      <c r="BD32" s="816"/>
      <c r="BE32" s="816"/>
      <c r="BF32" s="816"/>
      <c r="BG32" s="816"/>
      <c r="BH32" s="816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816"/>
      <c r="FH32" s="816"/>
      <c r="FI32" s="816"/>
      <c r="FJ32" s="816"/>
      <c r="FK32" s="816"/>
      <c r="FL32" s="816"/>
      <c r="FM32" s="816"/>
      <c r="FN32" s="816"/>
      <c r="FO32" s="816"/>
      <c r="FP32" s="816"/>
    </row>
    <row r="33" spans="1:172" s="817" customFormat="1" ht="18" customHeight="1">
      <c r="A33" s="1146" t="s">
        <v>7481</v>
      </c>
      <c r="B33" s="1146" t="s">
        <v>5330</v>
      </c>
      <c r="C33" s="801">
        <v>8</v>
      </c>
      <c r="D33" s="801">
        <v>0</v>
      </c>
      <c r="E33" s="1141">
        <v>7025.26</v>
      </c>
      <c r="F33" s="1141">
        <v>7281.05</v>
      </c>
      <c r="G33" s="1198"/>
      <c r="H33" s="816"/>
      <c r="I33" s="816"/>
      <c r="J33" s="816"/>
      <c r="K33" s="816"/>
      <c r="L33" s="816"/>
      <c r="M33" s="816"/>
      <c r="N33" s="816"/>
      <c r="O33" s="816"/>
      <c r="P33" s="816"/>
      <c r="Q33" s="816"/>
      <c r="R33" s="816"/>
      <c r="S33" s="816"/>
      <c r="T33" s="816"/>
      <c r="U33" s="816"/>
      <c r="V33" s="816"/>
      <c r="W33" s="816"/>
      <c r="X33" s="816"/>
      <c r="Y33" s="816"/>
      <c r="Z33" s="816"/>
      <c r="AA33" s="816"/>
      <c r="AB33" s="816"/>
      <c r="AC33" s="816"/>
      <c r="AD33" s="816"/>
      <c r="AE33" s="816"/>
      <c r="AF33" s="816"/>
      <c r="AG33" s="816"/>
      <c r="AH33" s="816"/>
      <c r="AI33" s="816"/>
      <c r="AJ33" s="816"/>
      <c r="AK33" s="816"/>
      <c r="AL33" s="816"/>
      <c r="AM33" s="816"/>
      <c r="AN33" s="816"/>
      <c r="AO33" s="816"/>
      <c r="AP33" s="816"/>
      <c r="AQ33" s="816"/>
      <c r="AR33" s="816"/>
      <c r="AS33" s="816"/>
      <c r="AT33" s="816"/>
      <c r="AU33" s="816"/>
      <c r="AV33" s="816"/>
      <c r="AW33" s="816"/>
      <c r="AX33" s="816"/>
      <c r="AY33" s="816"/>
      <c r="AZ33" s="816"/>
      <c r="BA33" s="816"/>
      <c r="BB33" s="816"/>
      <c r="BC33" s="816"/>
      <c r="BD33" s="816"/>
      <c r="BE33" s="816"/>
      <c r="BF33" s="816"/>
      <c r="BG33" s="816"/>
      <c r="BH33" s="816"/>
      <c r="BI33" s="816"/>
      <c r="BJ33" s="816"/>
      <c r="BK33" s="816"/>
      <c r="BL33" s="816"/>
      <c r="BM33" s="816"/>
      <c r="BN33" s="816"/>
      <c r="BO33" s="816"/>
      <c r="BP33" s="816"/>
      <c r="BQ33" s="816"/>
      <c r="BR33" s="816"/>
      <c r="BS33" s="816"/>
      <c r="BT33" s="816"/>
      <c r="BU33" s="816"/>
      <c r="BV33" s="816"/>
      <c r="BW33" s="816"/>
      <c r="BX33" s="816"/>
      <c r="BY33" s="816"/>
      <c r="BZ33" s="816"/>
      <c r="CA33" s="816"/>
      <c r="CB33" s="816"/>
      <c r="CC33" s="816"/>
      <c r="CD33" s="816"/>
      <c r="CE33" s="816"/>
      <c r="CF33" s="816"/>
      <c r="CG33" s="816"/>
      <c r="CH33" s="816"/>
      <c r="CI33" s="816"/>
      <c r="CJ33" s="816"/>
      <c r="CK33" s="816"/>
      <c r="CL33" s="816"/>
      <c r="CM33" s="816"/>
      <c r="CN33" s="816"/>
      <c r="CO33" s="816"/>
      <c r="CP33" s="816"/>
      <c r="CQ33" s="816"/>
      <c r="CR33" s="816"/>
      <c r="CS33" s="816"/>
      <c r="CT33" s="816"/>
      <c r="CU33" s="816"/>
      <c r="CV33" s="816"/>
      <c r="CW33" s="816"/>
      <c r="CX33" s="816"/>
      <c r="CY33" s="816"/>
      <c r="CZ33" s="816"/>
      <c r="DA33" s="816"/>
      <c r="DB33" s="816"/>
      <c r="DC33" s="816"/>
      <c r="DD33" s="816"/>
      <c r="DE33" s="816"/>
      <c r="DF33" s="816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816"/>
      <c r="DR33" s="816"/>
      <c r="DS33" s="816"/>
      <c r="DT33" s="816"/>
      <c r="DU33" s="816"/>
      <c r="DV33" s="816"/>
      <c r="DW33" s="816"/>
      <c r="DX33" s="816"/>
      <c r="DY33" s="816"/>
      <c r="DZ33" s="816"/>
      <c r="EA33" s="816"/>
      <c r="EB33" s="816"/>
      <c r="EC33" s="816"/>
      <c r="ED33" s="816"/>
      <c r="EE33" s="816"/>
      <c r="EF33" s="816"/>
      <c r="EG33" s="816"/>
      <c r="EH33" s="816"/>
      <c r="EI33" s="816"/>
      <c r="EJ33" s="816"/>
      <c r="EK33" s="816"/>
      <c r="EL33" s="816"/>
      <c r="EM33" s="816"/>
      <c r="EN33" s="816"/>
      <c r="EO33" s="816"/>
      <c r="EP33" s="816"/>
      <c r="EQ33" s="816"/>
      <c r="ER33" s="816"/>
      <c r="ES33" s="816"/>
      <c r="ET33" s="816"/>
      <c r="EU33" s="816"/>
      <c r="EV33" s="816"/>
      <c r="EW33" s="816"/>
      <c r="EX33" s="816"/>
      <c r="EY33" s="816"/>
      <c r="EZ33" s="816"/>
      <c r="FA33" s="816"/>
      <c r="FB33" s="816"/>
      <c r="FC33" s="816"/>
      <c r="FD33" s="816"/>
      <c r="FE33" s="816"/>
      <c r="FF33" s="816"/>
      <c r="FG33" s="816"/>
      <c r="FH33" s="816"/>
      <c r="FI33" s="816"/>
      <c r="FJ33" s="816"/>
      <c r="FK33" s="816"/>
      <c r="FL33" s="816"/>
      <c r="FM33" s="816"/>
      <c r="FN33" s="816"/>
      <c r="FO33" s="816"/>
      <c r="FP33" s="816"/>
    </row>
    <row r="34" spans="1:172" s="817" customFormat="1" ht="13.8">
      <c r="A34" s="1146" t="s">
        <v>6829</v>
      </c>
      <c r="B34" s="1146" t="s">
        <v>4199</v>
      </c>
      <c r="C34" s="801">
        <v>1</v>
      </c>
      <c r="D34" s="801">
        <v>0</v>
      </c>
      <c r="E34" s="1141">
        <v>7025.26</v>
      </c>
      <c r="F34" s="1141">
        <v>7281.05</v>
      </c>
      <c r="G34" s="1198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  <c r="AD34" s="816"/>
      <c r="AE34" s="816"/>
      <c r="AF34" s="816"/>
      <c r="AG34" s="816"/>
      <c r="AH34" s="816"/>
      <c r="AI34" s="816"/>
      <c r="AJ34" s="816"/>
      <c r="AK34" s="816"/>
      <c r="AL34" s="816"/>
      <c r="AM34" s="816"/>
      <c r="AN34" s="816"/>
      <c r="AO34" s="816"/>
      <c r="AP34" s="816"/>
      <c r="AQ34" s="816"/>
      <c r="AR34" s="816"/>
      <c r="AS34" s="816"/>
      <c r="AT34" s="816"/>
      <c r="AU34" s="816"/>
      <c r="AV34" s="816"/>
      <c r="AW34" s="816"/>
      <c r="AX34" s="816"/>
      <c r="AY34" s="816"/>
      <c r="AZ34" s="816"/>
      <c r="BA34" s="816"/>
      <c r="BB34" s="816"/>
      <c r="BC34" s="816"/>
      <c r="BD34" s="816"/>
      <c r="BE34" s="816"/>
      <c r="BF34" s="816"/>
      <c r="BG34" s="816"/>
      <c r="BH34" s="816"/>
      <c r="BI34" s="816"/>
      <c r="BJ34" s="816"/>
      <c r="BK34" s="816"/>
      <c r="BL34" s="816"/>
      <c r="BM34" s="816"/>
      <c r="BN34" s="816"/>
      <c r="BO34" s="816"/>
      <c r="BP34" s="816"/>
      <c r="BQ34" s="816"/>
      <c r="BR34" s="816"/>
      <c r="BS34" s="816"/>
      <c r="BT34" s="816"/>
      <c r="BU34" s="816"/>
      <c r="BV34" s="816"/>
      <c r="BW34" s="816"/>
      <c r="BX34" s="816"/>
      <c r="BY34" s="816"/>
      <c r="BZ34" s="816"/>
      <c r="CA34" s="816"/>
      <c r="CB34" s="816"/>
      <c r="CC34" s="816"/>
      <c r="CD34" s="816"/>
      <c r="CE34" s="816"/>
      <c r="CF34" s="816"/>
      <c r="CG34" s="816"/>
      <c r="CH34" s="816"/>
      <c r="CI34" s="816"/>
      <c r="CJ34" s="816"/>
      <c r="CK34" s="816"/>
      <c r="CL34" s="816"/>
      <c r="CM34" s="816"/>
      <c r="CN34" s="816"/>
      <c r="CO34" s="816"/>
      <c r="CP34" s="816"/>
      <c r="CQ34" s="816"/>
      <c r="CR34" s="816"/>
      <c r="CS34" s="816"/>
      <c r="CT34" s="816"/>
      <c r="CU34" s="816"/>
      <c r="CV34" s="816"/>
      <c r="CW34" s="816"/>
      <c r="CX34" s="816"/>
      <c r="CY34" s="816"/>
      <c r="CZ34" s="816"/>
      <c r="DA34" s="816"/>
      <c r="DB34" s="816"/>
      <c r="DC34" s="816"/>
      <c r="DD34" s="816"/>
      <c r="DE34" s="816"/>
      <c r="DF34" s="816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816"/>
      <c r="DR34" s="816"/>
      <c r="DS34" s="816"/>
      <c r="DT34" s="816"/>
      <c r="DU34" s="816"/>
      <c r="DV34" s="816"/>
      <c r="DW34" s="816"/>
      <c r="DX34" s="816"/>
      <c r="DY34" s="816"/>
      <c r="DZ34" s="816"/>
      <c r="EA34" s="816"/>
      <c r="EB34" s="816"/>
      <c r="EC34" s="816"/>
      <c r="ED34" s="816"/>
      <c r="EE34" s="816"/>
      <c r="EF34" s="816"/>
      <c r="EG34" s="816"/>
      <c r="EH34" s="816"/>
      <c r="EI34" s="816"/>
      <c r="EJ34" s="816"/>
      <c r="EK34" s="816"/>
      <c r="EL34" s="816"/>
      <c r="EM34" s="816"/>
      <c r="EN34" s="816"/>
      <c r="EO34" s="816"/>
      <c r="EP34" s="816"/>
      <c r="EQ34" s="816"/>
      <c r="ER34" s="816"/>
      <c r="ES34" s="816"/>
      <c r="ET34" s="816"/>
      <c r="EU34" s="816"/>
      <c r="EV34" s="816"/>
      <c r="EW34" s="816"/>
      <c r="EX34" s="816"/>
      <c r="EY34" s="816"/>
      <c r="EZ34" s="816"/>
      <c r="FA34" s="816"/>
      <c r="FB34" s="816"/>
      <c r="FC34" s="816"/>
      <c r="FD34" s="816"/>
      <c r="FE34" s="816"/>
      <c r="FF34" s="816"/>
      <c r="FG34" s="816"/>
      <c r="FH34" s="816"/>
      <c r="FI34" s="816"/>
      <c r="FJ34" s="816"/>
      <c r="FK34" s="816"/>
      <c r="FL34" s="816"/>
      <c r="FM34" s="816"/>
      <c r="FN34" s="816"/>
      <c r="FO34" s="816"/>
      <c r="FP34" s="816"/>
    </row>
    <row r="35" spans="1:172" s="817" customFormat="1" ht="13.8">
      <c r="A35" s="1146" t="s">
        <v>7482</v>
      </c>
      <c r="B35" s="1146" t="s">
        <v>4922</v>
      </c>
      <c r="C35" s="801">
        <v>4</v>
      </c>
      <c r="D35" s="801">
        <v>0</v>
      </c>
      <c r="E35" s="1141">
        <v>6756.1</v>
      </c>
      <c r="F35" s="1141">
        <v>6756.1</v>
      </c>
      <c r="G35" s="1198"/>
      <c r="H35" s="816"/>
      <c r="I35" s="816"/>
      <c r="J35" s="816"/>
      <c r="K35" s="816"/>
      <c r="L35" s="816"/>
      <c r="M35" s="816"/>
      <c r="N35" s="816"/>
      <c r="O35" s="816"/>
      <c r="P35" s="816"/>
      <c r="Q35" s="816"/>
      <c r="R35" s="816"/>
      <c r="S35" s="816"/>
      <c r="T35" s="816"/>
      <c r="U35" s="816"/>
      <c r="V35" s="816"/>
      <c r="W35" s="816"/>
      <c r="X35" s="816"/>
      <c r="Y35" s="816"/>
      <c r="Z35" s="816"/>
      <c r="AA35" s="816"/>
      <c r="AB35" s="816"/>
      <c r="AC35" s="816"/>
      <c r="AD35" s="816"/>
      <c r="AE35" s="816"/>
      <c r="AF35" s="816"/>
      <c r="AG35" s="816"/>
      <c r="AH35" s="816"/>
      <c r="AI35" s="816"/>
      <c r="AJ35" s="816"/>
      <c r="AK35" s="816"/>
      <c r="AL35" s="816"/>
      <c r="AM35" s="816"/>
      <c r="AN35" s="816"/>
      <c r="AO35" s="816"/>
      <c r="AP35" s="816"/>
      <c r="AQ35" s="816"/>
      <c r="AR35" s="816"/>
      <c r="AS35" s="816"/>
      <c r="AT35" s="816"/>
      <c r="AU35" s="816"/>
      <c r="AV35" s="816"/>
      <c r="AW35" s="816"/>
      <c r="AX35" s="816"/>
      <c r="AY35" s="816"/>
      <c r="AZ35" s="816"/>
      <c r="BA35" s="816"/>
      <c r="BB35" s="816"/>
      <c r="BC35" s="816"/>
      <c r="BD35" s="816"/>
      <c r="BE35" s="816"/>
      <c r="BF35" s="816"/>
      <c r="BG35" s="816"/>
      <c r="BH35" s="816"/>
      <c r="BI35" s="816"/>
      <c r="BJ35" s="816"/>
      <c r="BK35" s="816"/>
      <c r="BL35" s="816"/>
      <c r="BM35" s="816"/>
      <c r="BN35" s="816"/>
      <c r="BO35" s="816"/>
      <c r="BP35" s="816"/>
      <c r="BQ35" s="816"/>
      <c r="BR35" s="816"/>
      <c r="BS35" s="816"/>
      <c r="BT35" s="816"/>
      <c r="BU35" s="816"/>
      <c r="BV35" s="816"/>
      <c r="BW35" s="816"/>
      <c r="BX35" s="816"/>
      <c r="BY35" s="816"/>
      <c r="BZ35" s="816"/>
      <c r="CA35" s="816"/>
      <c r="CB35" s="816"/>
      <c r="CC35" s="816"/>
      <c r="CD35" s="816"/>
      <c r="CE35" s="816"/>
      <c r="CF35" s="816"/>
      <c r="CG35" s="816"/>
      <c r="CH35" s="816"/>
      <c r="CI35" s="816"/>
      <c r="CJ35" s="816"/>
      <c r="CK35" s="816"/>
      <c r="CL35" s="816"/>
      <c r="CM35" s="816"/>
      <c r="CN35" s="816"/>
      <c r="CO35" s="816"/>
      <c r="CP35" s="816"/>
      <c r="CQ35" s="816"/>
      <c r="CR35" s="816"/>
      <c r="CS35" s="816"/>
      <c r="CT35" s="816"/>
      <c r="CU35" s="816"/>
      <c r="CV35" s="816"/>
      <c r="CW35" s="816"/>
      <c r="CX35" s="816"/>
      <c r="CY35" s="816"/>
      <c r="CZ35" s="816"/>
      <c r="DA35" s="816"/>
      <c r="DB35" s="816"/>
      <c r="DC35" s="816"/>
      <c r="DD35" s="816"/>
      <c r="DE35" s="816"/>
      <c r="DF35" s="816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816"/>
      <c r="DR35" s="816"/>
      <c r="DS35" s="816"/>
      <c r="DT35" s="816"/>
      <c r="DU35" s="816"/>
      <c r="DV35" s="816"/>
      <c r="DW35" s="816"/>
      <c r="DX35" s="816"/>
      <c r="DY35" s="816"/>
      <c r="DZ35" s="816"/>
      <c r="EA35" s="816"/>
      <c r="EB35" s="816"/>
      <c r="EC35" s="816"/>
      <c r="ED35" s="816"/>
      <c r="EE35" s="816"/>
      <c r="EF35" s="816"/>
      <c r="EG35" s="816"/>
      <c r="EH35" s="816"/>
      <c r="EI35" s="816"/>
      <c r="EJ35" s="816"/>
      <c r="EK35" s="816"/>
      <c r="EL35" s="816"/>
      <c r="EM35" s="816"/>
      <c r="EN35" s="816"/>
      <c r="EO35" s="816"/>
      <c r="EP35" s="816"/>
      <c r="EQ35" s="816"/>
      <c r="ER35" s="816"/>
      <c r="ES35" s="816"/>
      <c r="ET35" s="816"/>
      <c r="EU35" s="816"/>
      <c r="EV35" s="816"/>
      <c r="EW35" s="816"/>
      <c r="EX35" s="816"/>
      <c r="EY35" s="816"/>
      <c r="EZ35" s="816"/>
      <c r="FA35" s="816"/>
      <c r="FB35" s="816"/>
      <c r="FC35" s="816"/>
      <c r="FD35" s="816"/>
      <c r="FE35" s="816"/>
      <c r="FF35" s="816"/>
      <c r="FG35" s="816"/>
      <c r="FH35" s="816"/>
      <c r="FI35" s="816"/>
      <c r="FJ35" s="816"/>
      <c r="FK35" s="816"/>
      <c r="FL35" s="816"/>
      <c r="FM35" s="816"/>
      <c r="FN35" s="816"/>
      <c r="FO35" s="816"/>
      <c r="FP35" s="816"/>
    </row>
    <row r="36" spans="1:172" s="817" customFormat="1" ht="15" customHeight="1">
      <c r="A36" s="1146" t="s">
        <v>7489</v>
      </c>
      <c r="B36" s="1146" t="s">
        <v>7490</v>
      </c>
      <c r="C36" s="1154">
        <v>0</v>
      </c>
      <c r="D36" s="1161">
        <v>67200</v>
      </c>
      <c r="E36" s="1141">
        <f>522.25/4</f>
        <v>130.5625</v>
      </c>
      <c r="F36" s="1141">
        <f>522.25/4</f>
        <v>130.5625</v>
      </c>
      <c r="G36" s="1198"/>
      <c r="H36" s="816"/>
      <c r="I36" s="816"/>
      <c r="J36" s="816"/>
      <c r="K36" s="816"/>
      <c r="L36" s="816"/>
      <c r="M36" s="816"/>
      <c r="N36" s="816"/>
      <c r="O36" s="816"/>
      <c r="P36" s="816"/>
      <c r="Q36" s="816"/>
      <c r="R36" s="816"/>
      <c r="S36" s="816"/>
      <c r="T36" s="816"/>
      <c r="U36" s="816"/>
      <c r="V36" s="816"/>
      <c r="W36" s="816"/>
      <c r="X36" s="816"/>
      <c r="Y36" s="816"/>
      <c r="Z36" s="816"/>
      <c r="AA36" s="816"/>
      <c r="AB36" s="816"/>
      <c r="AC36" s="816"/>
      <c r="AD36" s="816"/>
      <c r="AE36" s="816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  <c r="AQ36" s="816"/>
      <c r="AR36" s="816"/>
      <c r="AS36" s="816"/>
      <c r="AT36" s="816"/>
      <c r="AU36" s="816"/>
      <c r="AV36" s="816"/>
      <c r="AW36" s="816"/>
      <c r="AX36" s="816"/>
      <c r="AY36" s="816"/>
      <c r="AZ36" s="816"/>
      <c r="BA36" s="816"/>
      <c r="BB36" s="816"/>
      <c r="BC36" s="816"/>
      <c r="BD36" s="816"/>
      <c r="BE36" s="816"/>
      <c r="BF36" s="816"/>
      <c r="BG36" s="816"/>
      <c r="BH36" s="816"/>
      <c r="BI36" s="816"/>
      <c r="BJ36" s="816"/>
      <c r="BK36" s="816"/>
      <c r="BL36" s="816"/>
      <c r="BM36" s="816"/>
      <c r="BN36" s="816"/>
      <c r="BO36" s="816"/>
      <c r="BP36" s="816"/>
      <c r="BQ36" s="816"/>
      <c r="BR36" s="816"/>
      <c r="BS36" s="816"/>
      <c r="BT36" s="816"/>
      <c r="BU36" s="816"/>
      <c r="BV36" s="816"/>
      <c r="BW36" s="816"/>
      <c r="BX36" s="816"/>
      <c r="BY36" s="816"/>
      <c r="BZ36" s="816"/>
      <c r="CA36" s="816"/>
      <c r="CB36" s="816"/>
      <c r="CC36" s="816"/>
      <c r="CD36" s="816"/>
      <c r="CE36" s="816"/>
      <c r="CF36" s="816"/>
      <c r="CG36" s="816"/>
      <c r="CH36" s="816"/>
      <c r="CI36" s="816"/>
      <c r="CJ36" s="816"/>
      <c r="CK36" s="816"/>
      <c r="CL36" s="816"/>
      <c r="CM36" s="816"/>
      <c r="CN36" s="816"/>
      <c r="CO36" s="816"/>
      <c r="CP36" s="816"/>
      <c r="CQ36" s="816"/>
      <c r="CR36" s="816"/>
      <c r="CS36" s="816"/>
      <c r="CT36" s="816"/>
      <c r="CU36" s="816"/>
      <c r="CV36" s="816"/>
      <c r="CW36" s="816"/>
      <c r="CX36" s="816"/>
      <c r="CY36" s="816"/>
      <c r="CZ36" s="816"/>
      <c r="DA36" s="816"/>
      <c r="DB36" s="816"/>
      <c r="DC36" s="816"/>
      <c r="DD36" s="816"/>
      <c r="DE36" s="816"/>
      <c r="DF36" s="816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816"/>
      <c r="DR36" s="816"/>
      <c r="DS36" s="816"/>
      <c r="DT36" s="816"/>
      <c r="DU36" s="816"/>
      <c r="DV36" s="816"/>
      <c r="DW36" s="816"/>
      <c r="DX36" s="816"/>
      <c r="DY36" s="816"/>
      <c r="DZ36" s="816"/>
      <c r="EA36" s="816"/>
      <c r="EB36" s="816"/>
      <c r="EC36" s="816"/>
      <c r="ED36" s="816"/>
      <c r="EE36" s="816"/>
      <c r="EF36" s="816"/>
      <c r="EG36" s="816"/>
      <c r="EH36" s="816"/>
      <c r="EI36" s="816"/>
      <c r="EJ36" s="816"/>
      <c r="EK36" s="816"/>
      <c r="EL36" s="816"/>
      <c r="EM36" s="816"/>
      <c r="EN36" s="816"/>
      <c r="EO36" s="816"/>
      <c r="EP36" s="816"/>
      <c r="EQ36" s="816"/>
      <c r="ER36" s="816"/>
      <c r="ES36" s="816"/>
      <c r="ET36" s="816"/>
      <c r="EU36" s="816"/>
      <c r="EV36" s="816"/>
      <c r="EW36" s="816"/>
      <c r="EX36" s="816"/>
      <c r="EY36" s="816"/>
      <c r="EZ36" s="816"/>
      <c r="FA36" s="816"/>
      <c r="FB36" s="816"/>
      <c r="FC36" s="816"/>
      <c r="FD36" s="816"/>
      <c r="FE36" s="816"/>
      <c r="FF36" s="816"/>
      <c r="FG36" s="816"/>
      <c r="FH36" s="816"/>
      <c r="FI36" s="816"/>
      <c r="FJ36" s="816"/>
      <c r="FK36" s="816"/>
      <c r="FL36" s="816"/>
      <c r="FM36" s="816"/>
      <c r="FN36" s="816"/>
      <c r="FO36" s="816"/>
      <c r="FP36" s="816"/>
    </row>
    <row r="37" spans="1:172" s="817" customFormat="1" ht="20.25" customHeight="1">
      <c r="A37" s="1146" t="s">
        <v>7491</v>
      </c>
      <c r="B37" s="1146" t="s">
        <v>7492</v>
      </c>
      <c r="C37" s="1154">
        <v>0</v>
      </c>
      <c r="D37" s="1161">
        <v>7344</v>
      </c>
      <c r="E37" s="1141">
        <f>594.1/4</f>
        <v>148.52500000000001</v>
      </c>
      <c r="F37" s="1141">
        <f>594.1/4</f>
        <v>148.52500000000001</v>
      </c>
      <c r="G37" s="1198"/>
      <c r="H37" s="816"/>
      <c r="I37" s="816"/>
      <c r="J37" s="816"/>
      <c r="K37" s="816"/>
      <c r="L37" s="816"/>
      <c r="M37" s="816"/>
      <c r="N37" s="816"/>
      <c r="O37" s="816"/>
      <c r="P37" s="816"/>
      <c r="Q37" s="816"/>
      <c r="R37" s="816"/>
      <c r="S37" s="816"/>
      <c r="T37" s="816"/>
      <c r="U37" s="816"/>
      <c r="V37" s="816"/>
      <c r="W37" s="816"/>
      <c r="X37" s="816"/>
      <c r="Y37" s="816"/>
      <c r="Z37" s="816"/>
      <c r="AA37" s="816"/>
      <c r="AB37" s="816"/>
      <c r="AC37" s="816"/>
      <c r="AD37" s="816"/>
      <c r="AE37" s="816"/>
      <c r="AF37" s="816"/>
      <c r="AG37" s="816"/>
      <c r="AH37" s="816"/>
      <c r="AI37" s="816"/>
      <c r="AJ37" s="816"/>
      <c r="AK37" s="816"/>
      <c r="AL37" s="816"/>
      <c r="AM37" s="816"/>
      <c r="AN37" s="816"/>
      <c r="AO37" s="816"/>
      <c r="AP37" s="816"/>
      <c r="AQ37" s="816"/>
      <c r="AR37" s="816"/>
      <c r="AS37" s="816"/>
      <c r="AT37" s="816"/>
      <c r="AU37" s="816"/>
      <c r="AV37" s="816"/>
      <c r="AW37" s="816"/>
      <c r="AX37" s="816"/>
      <c r="AY37" s="816"/>
      <c r="AZ37" s="816"/>
      <c r="BA37" s="816"/>
      <c r="BB37" s="816"/>
      <c r="BC37" s="816"/>
      <c r="BD37" s="816"/>
      <c r="BE37" s="816"/>
      <c r="BF37" s="816"/>
      <c r="BG37" s="816"/>
      <c r="BH37" s="816"/>
      <c r="BI37" s="816"/>
      <c r="BJ37" s="816"/>
      <c r="BK37" s="816"/>
      <c r="BL37" s="816"/>
      <c r="BM37" s="816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16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16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  <c r="CW37" s="816"/>
      <c r="CX37" s="816"/>
      <c r="CY37" s="816"/>
      <c r="CZ37" s="816"/>
      <c r="DA37" s="816"/>
      <c r="DB37" s="816"/>
      <c r="DC37" s="816"/>
      <c r="DD37" s="816"/>
      <c r="DE37" s="816"/>
      <c r="DF37" s="816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816"/>
      <c r="DR37" s="816"/>
      <c r="DS37" s="816"/>
      <c r="DT37" s="816"/>
      <c r="DU37" s="816"/>
      <c r="DV37" s="816"/>
      <c r="DW37" s="816"/>
      <c r="DX37" s="816"/>
      <c r="DY37" s="816"/>
      <c r="DZ37" s="816"/>
      <c r="EA37" s="816"/>
      <c r="EB37" s="816"/>
      <c r="EC37" s="816"/>
      <c r="ED37" s="816"/>
      <c r="EE37" s="816"/>
      <c r="EF37" s="816"/>
      <c r="EG37" s="816"/>
      <c r="EH37" s="816"/>
      <c r="EI37" s="816"/>
      <c r="EJ37" s="816"/>
      <c r="EK37" s="816"/>
      <c r="EL37" s="816"/>
      <c r="EM37" s="816"/>
      <c r="EN37" s="816"/>
      <c r="EO37" s="816"/>
      <c r="EP37" s="816"/>
      <c r="EQ37" s="816"/>
      <c r="ER37" s="816"/>
      <c r="ES37" s="816"/>
      <c r="ET37" s="816"/>
      <c r="EU37" s="816"/>
      <c r="EV37" s="816"/>
      <c r="EW37" s="816"/>
      <c r="EX37" s="816"/>
      <c r="EY37" s="816"/>
      <c r="EZ37" s="816"/>
      <c r="FA37" s="816"/>
      <c r="FB37" s="816"/>
      <c r="FC37" s="816"/>
      <c r="FD37" s="816"/>
      <c r="FE37" s="816"/>
      <c r="FF37" s="816"/>
      <c r="FG37" s="816"/>
      <c r="FH37" s="816"/>
      <c r="FI37" s="816"/>
      <c r="FJ37" s="816"/>
      <c r="FK37" s="816"/>
      <c r="FL37" s="816"/>
      <c r="FM37" s="816"/>
      <c r="FN37" s="816"/>
      <c r="FO37" s="816"/>
      <c r="FP37" s="816"/>
    </row>
    <row r="38" spans="1:172" s="817" customFormat="1" ht="15.75" customHeight="1">
      <c r="A38" s="1146" t="s">
        <v>7483</v>
      </c>
      <c r="B38" s="1146" t="s">
        <v>7347</v>
      </c>
      <c r="C38" s="801">
        <v>16</v>
      </c>
      <c r="D38" s="801">
        <v>0</v>
      </c>
      <c r="E38" s="1141">
        <v>20433.349999999999</v>
      </c>
      <c r="F38" s="1141">
        <v>20433.349999999999</v>
      </c>
      <c r="G38" s="1198"/>
      <c r="H38" s="816"/>
      <c r="I38" s="816"/>
      <c r="J38" s="816"/>
      <c r="K38" s="816"/>
      <c r="L38" s="816"/>
      <c r="M38" s="816"/>
      <c r="N38" s="816"/>
      <c r="O38" s="816"/>
      <c r="P38" s="816"/>
      <c r="Q38" s="816"/>
      <c r="R38" s="816"/>
      <c r="S38" s="816"/>
      <c r="T38" s="816"/>
      <c r="U38" s="816"/>
      <c r="V38" s="816"/>
      <c r="W38" s="816"/>
      <c r="X38" s="816"/>
      <c r="Y38" s="816"/>
      <c r="Z38" s="816"/>
      <c r="AA38" s="816"/>
      <c r="AB38" s="816"/>
      <c r="AC38" s="816"/>
      <c r="AD38" s="816"/>
      <c r="AE38" s="816"/>
      <c r="AF38" s="816"/>
      <c r="AG38" s="816"/>
      <c r="AH38" s="816"/>
      <c r="AI38" s="816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816"/>
      <c r="AX38" s="816"/>
      <c r="AY38" s="816"/>
      <c r="AZ38" s="816"/>
      <c r="BA38" s="816"/>
      <c r="BB38" s="816"/>
      <c r="BC38" s="816"/>
      <c r="BD38" s="816"/>
      <c r="BE38" s="816"/>
      <c r="BF38" s="816"/>
      <c r="BG38" s="816"/>
      <c r="BH38" s="816"/>
      <c r="BI38" s="816"/>
      <c r="BJ38" s="816"/>
      <c r="BK38" s="816"/>
      <c r="BL38" s="816"/>
      <c r="BM38" s="816"/>
      <c r="BN38" s="816"/>
      <c r="BO38" s="816"/>
      <c r="BP38" s="816"/>
      <c r="BQ38" s="816"/>
      <c r="BR38" s="816"/>
      <c r="BS38" s="816"/>
      <c r="BT38" s="816"/>
      <c r="BU38" s="816"/>
      <c r="BV38" s="816"/>
      <c r="BW38" s="816"/>
      <c r="BX38" s="816"/>
      <c r="BY38" s="816"/>
      <c r="BZ38" s="816"/>
      <c r="CA38" s="816"/>
      <c r="CB38" s="816"/>
      <c r="CC38" s="816"/>
      <c r="CD38" s="816"/>
      <c r="CE38" s="816"/>
      <c r="CF38" s="816"/>
      <c r="CG38" s="816"/>
      <c r="CH38" s="816"/>
      <c r="CI38" s="816"/>
      <c r="CJ38" s="816"/>
      <c r="CK38" s="816"/>
      <c r="CL38" s="816"/>
      <c r="CM38" s="816"/>
      <c r="CN38" s="816"/>
      <c r="CO38" s="816"/>
      <c r="CP38" s="816"/>
      <c r="CQ38" s="816"/>
      <c r="CR38" s="816"/>
      <c r="CS38" s="816"/>
      <c r="CT38" s="816"/>
      <c r="CU38" s="816"/>
      <c r="CV38" s="816"/>
      <c r="CW38" s="816"/>
      <c r="CX38" s="816"/>
      <c r="CY38" s="816"/>
      <c r="CZ38" s="816"/>
      <c r="DA38" s="816"/>
      <c r="DB38" s="816"/>
      <c r="DC38" s="816"/>
      <c r="DD38" s="816"/>
      <c r="DE38" s="816"/>
      <c r="DF38" s="816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816"/>
      <c r="DR38" s="816"/>
      <c r="DS38" s="816"/>
      <c r="DT38" s="816"/>
      <c r="DU38" s="816"/>
      <c r="DV38" s="816"/>
      <c r="DW38" s="816"/>
      <c r="DX38" s="816"/>
      <c r="DY38" s="816"/>
      <c r="DZ38" s="816"/>
      <c r="EA38" s="816"/>
      <c r="EB38" s="816"/>
      <c r="EC38" s="816"/>
      <c r="ED38" s="816"/>
      <c r="EE38" s="816"/>
      <c r="EF38" s="816"/>
      <c r="EG38" s="816"/>
      <c r="EH38" s="816"/>
      <c r="EI38" s="816"/>
      <c r="EJ38" s="816"/>
      <c r="EK38" s="816"/>
      <c r="EL38" s="816"/>
      <c r="EM38" s="816"/>
      <c r="EN38" s="816"/>
      <c r="EO38" s="816"/>
      <c r="EP38" s="816"/>
      <c r="EQ38" s="816"/>
      <c r="ER38" s="816"/>
      <c r="ES38" s="816"/>
      <c r="ET38" s="816"/>
      <c r="EU38" s="816"/>
      <c r="EV38" s="816"/>
      <c r="EW38" s="816"/>
      <c r="EX38" s="816"/>
      <c r="EY38" s="816"/>
      <c r="EZ38" s="816"/>
      <c r="FA38" s="816"/>
      <c r="FB38" s="816"/>
      <c r="FC38" s="816"/>
      <c r="FD38" s="816"/>
      <c r="FE38" s="816"/>
      <c r="FF38" s="816"/>
      <c r="FG38" s="816"/>
      <c r="FH38" s="816"/>
      <c r="FI38" s="816"/>
      <c r="FJ38" s="816"/>
      <c r="FK38" s="816"/>
      <c r="FL38" s="816"/>
      <c r="FM38" s="816"/>
      <c r="FN38" s="816"/>
      <c r="FO38" s="816"/>
      <c r="FP38" s="816"/>
    </row>
    <row r="39" spans="1:172" s="817" customFormat="1" ht="17.25" customHeight="1">
      <c r="A39" s="1146" t="s">
        <v>7484</v>
      </c>
      <c r="B39" s="1146" t="s">
        <v>7485</v>
      </c>
      <c r="C39" s="801">
        <v>3</v>
      </c>
      <c r="D39" s="801">
        <v>0</v>
      </c>
      <c r="E39" s="1141">
        <v>22915.200000000001</v>
      </c>
      <c r="F39" s="1141">
        <v>22915.200000000001</v>
      </c>
      <c r="G39" s="1198"/>
      <c r="H39" s="816"/>
      <c r="I39" s="816"/>
      <c r="J39" s="816"/>
      <c r="K39" s="816"/>
      <c r="L39" s="816"/>
      <c r="M39" s="816"/>
      <c r="N39" s="816"/>
      <c r="O39" s="816"/>
      <c r="P39" s="816"/>
      <c r="Q39" s="816"/>
      <c r="R39" s="816"/>
      <c r="S39" s="816"/>
      <c r="T39" s="816"/>
      <c r="U39" s="816"/>
      <c r="V39" s="816"/>
      <c r="W39" s="816"/>
      <c r="X39" s="816"/>
      <c r="Y39" s="816"/>
      <c r="Z39" s="816"/>
      <c r="AA39" s="816"/>
      <c r="AB39" s="816"/>
      <c r="AC39" s="816"/>
      <c r="AD39" s="816"/>
      <c r="AE39" s="816"/>
      <c r="AF39" s="816"/>
      <c r="AG39" s="816"/>
      <c r="AH39" s="816"/>
      <c r="AI39" s="816"/>
      <c r="AJ39" s="816"/>
      <c r="AK39" s="816"/>
      <c r="AL39" s="816"/>
      <c r="AM39" s="816"/>
      <c r="AN39" s="816"/>
      <c r="AO39" s="816"/>
      <c r="AP39" s="816"/>
      <c r="AQ39" s="816"/>
      <c r="AR39" s="816"/>
      <c r="AS39" s="816"/>
      <c r="AT39" s="816"/>
      <c r="AU39" s="816"/>
      <c r="AV39" s="816"/>
      <c r="AW39" s="816"/>
      <c r="AX39" s="816"/>
      <c r="AY39" s="816"/>
      <c r="AZ39" s="816"/>
      <c r="BA39" s="816"/>
      <c r="BB39" s="816"/>
      <c r="BC39" s="816"/>
      <c r="BD39" s="816"/>
      <c r="BE39" s="816"/>
      <c r="BF39" s="816"/>
      <c r="BG39" s="816"/>
      <c r="BH39" s="816"/>
      <c r="BI39" s="816"/>
      <c r="BJ39" s="816"/>
      <c r="BK39" s="816"/>
      <c r="BL39" s="816"/>
      <c r="BM39" s="816"/>
      <c r="BN39" s="816"/>
      <c r="BO39" s="816"/>
      <c r="BP39" s="816"/>
      <c r="BQ39" s="816"/>
      <c r="BR39" s="816"/>
      <c r="BS39" s="816"/>
      <c r="BT39" s="816"/>
      <c r="BU39" s="816"/>
      <c r="BV39" s="816"/>
      <c r="BW39" s="816"/>
      <c r="BX39" s="816"/>
      <c r="BY39" s="816"/>
      <c r="BZ39" s="816"/>
      <c r="CA39" s="816"/>
      <c r="CB39" s="816"/>
      <c r="CC39" s="816"/>
      <c r="CD39" s="816"/>
      <c r="CE39" s="816"/>
      <c r="CF39" s="816"/>
      <c r="CG39" s="816"/>
      <c r="CH39" s="816"/>
      <c r="CI39" s="816"/>
      <c r="CJ39" s="816"/>
      <c r="CK39" s="816"/>
      <c r="CL39" s="816"/>
      <c r="CM39" s="816"/>
      <c r="CN39" s="816"/>
      <c r="CO39" s="816"/>
      <c r="CP39" s="816"/>
      <c r="CQ39" s="816"/>
      <c r="CR39" s="816"/>
      <c r="CS39" s="816"/>
      <c r="CT39" s="816"/>
      <c r="CU39" s="816"/>
      <c r="CV39" s="816"/>
      <c r="CW39" s="816"/>
      <c r="CX39" s="816"/>
      <c r="CY39" s="816"/>
      <c r="CZ39" s="816"/>
      <c r="DA39" s="816"/>
      <c r="DB39" s="816"/>
      <c r="DC39" s="816"/>
      <c r="DD39" s="816"/>
      <c r="DE39" s="816"/>
      <c r="DF39" s="816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816"/>
      <c r="DR39" s="816"/>
      <c r="DS39" s="816"/>
      <c r="DT39" s="816"/>
      <c r="DU39" s="816"/>
      <c r="DV39" s="816"/>
      <c r="DW39" s="816"/>
      <c r="DX39" s="816"/>
      <c r="DY39" s="816"/>
      <c r="DZ39" s="816"/>
      <c r="EA39" s="816"/>
      <c r="EB39" s="816"/>
      <c r="EC39" s="816"/>
      <c r="ED39" s="816"/>
      <c r="EE39" s="816"/>
      <c r="EF39" s="816"/>
      <c r="EG39" s="816"/>
      <c r="EH39" s="816"/>
      <c r="EI39" s="816"/>
      <c r="EJ39" s="816"/>
      <c r="EK39" s="816"/>
      <c r="EL39" s="816"/>
      <c r="EM39" s="816"/>
      <c r="EN39" s="816"/>
      <c r="EO39" s="816"/>
      <c r="EP39" s="816"/>
      <c r="EQ39" s="816"/>
      <c r="ER39" s="816"/>
      <c r="ES39" s="816"/>
      <c r="ET39" s="816"/>
      <c r="EU39" s="816"/>
      <c r="EV39" s="816"/>
      <c r="EW39" s="816"/>
      <c r="EX39" s="816"/>
      <c r="EY39" s="816"/>
      <c r="EZ39" s="816"/>
      <c r="FA39" s="816"/>
      <c r="FB39" s="816"/>
      <c r="FC39" s="816"/>
      <c r="FD39" s="816"/>
      <c r="FE39" s="816"/>
      <c r="FF39" s="816"/>
      <c r="FG39" s="816"/>
      <c r="FH39" s="816"/>
      <c r="FI39" s="816"/>
      <c r="FJ39" s="816"/>
      <c r="FK39" s="816"/>
      <c r="FL39" s="816"/>
      <c r="FM39" s="816"/>
      <c r="FN39" s="816"/>
      <c r="FO39" s="816"/>
      <c r="FP39" s="816"/>
    </row>
    <row r="40" spans="1:172" s="817" customFormat="1" ht="13.8">
      <c r="A40" s="1146" t="s">
        <v>7486</v>
      </c>
      <c r="B40" s="1146" t="s">
        <v>7339</v>
      </c>
      <c r="C40" s="801">
        <v>1</v>
      </c>
      <c r="D40" s="801">
        <v>0</v>
      </c>
      <c r="E40" s="1141">
        <v>25680.15</v>
      </c>
      <c r="F40" s="1141">
        <v>25680.15</v>
      </c>
      <c r="G40" s="1202"/>
      <c r="H40" s="816"/>
      <c r="I40" s="816"/>
      <c r="J40" s="816"/>
      <c r="K40" s="816"/>
      <c r="L40" s="816"/>
      <c r="M40" s="816"/>
      <c r="N40" s="816"/>
      <c r="O40" s="816"/>
      <c r="P40" s="816"/>
      <c r="Q40" s="816"/>
      <c r="R40" s="816"/>
      <c r="S40" s="816"/>
      <c r="T40" s="816"/>
      <c r="U40" s="816"/>
      <c r="V40" s="816"/>
      <c r="W40" s="816"/>
      <c r="X40" s="816"/>
      <c r="Y40" s="816"/>
      <c r="Z40" s="816"/>
      <c r="AA40" s="816"/>
      <c r="AB40" s="816"/>
      <c r="AC40" s="816"/>
      <c r="AD40" s="816"/>
      <c r="AE40" s="816"/>
      <c r="AF40" s="816"/>
      <c r="AG40" s="816"/>
      <c r="AH40" s="816"/>
      <c r="AI40" s="816"/>
      <c r="AJ40" s="816"/>
      <c r="AK40" s="816"/>
      <c r="AL40" s="816"/>
      <c r="AM40" s="816"/>
      <c r="AN40" s="816"/>
      <c r="AO40" s="816"/>
      <c r="AP40" s="816"/>
      <c r="AQ40" s="816"/>
      <c r="AR40" s="816"/>
      <c r="AS40" s="816"/>
      <c r="AT40" s="816"/>
      <c r="AU40" s="816"/>
      <c r="AV40" s="816"/>
      <c r="AW40" s="816"/>
      <c r="AX40" s="816"/>
      <c r="AY40" s="816"/>
      <c r="AZ40" s="816"/>
      <c r="BA40" s="816"/>
      <c r="BB40" s="816"/>
      <c r="BC40" s="816"/>
      <c r="BD40" s="816"/>
      <c r="BE40" s="816"/>
      <c r="BF40" s="816"/>
      <c r="BG40" s="816"/>
      <c r="BH40" s="816"/>
      <c r="BI40" s="816"/>
      <c r="BJ40" s="816"/>
      <c r="BK40" s="816"/>
      <c r="BL40" s="816"/>
      <c r="BM40" s="816"/>
      <c r="BN40" s="816"/>
      <c r="BO40" s="816"/>
      <c r="BP40" s="816"/>
      <c r="BQ40" s="816"/>
      <c r="BR40" s="816"/>
      <c r="BS40" s="816"/>
      <c r="BT40" s="816"/>
      <c r="BU40" s="816"/>
      <c r="BV40" s="816"/>
      <c r="BW40" s="816"/>
      <c r="BX40" s="816"/>
      <c r="BY40" s="816"/>
      <c r="BZ40" s="816"/>
      <c r="CA40" s="816"/>
      <c r="CB40" s="816"/>
      <c r="CC40" s="816"/>
      <c r="CD40" s="816"/>
      <c r="CE40" s="816"/>
      <c r="CF40" s="816"/>
      <c r="CG40" s="816"/>
      <c r="CH40" s="816"/>
      <c r="CI40" s="816"/>
      <c r="CJ40" s="816"/>
      <c r="CK40" s="816"/>
      <c r="CL40" s="816"/>
      <c r="CM40" s="816"/>
      <c r="CN40" s="816"/>
      <c r="CO40" s="816"/>
      <c r="CP40" s="816"/>
      <c r="CQ40" s="816"/>
      <c r="CR40" s="816"/>
      <c r="CS40" s="816"/>
      <c r="CT40" s="816"/>
      <c r="CU40" s="816"/>
      <c r="CV40" s="816"/>
      <c r="CW40" s="816"/>
      <c r="CX40" s="816"/>
      <c r="CY40" s="816"/>
      <c r="CZ40" s="816"/>
      <c r="DA40" s="816"/>
      <c r="DB40" s="816"/>
      <c r="DC40" s="816"/>
      <c r="DD40" s="816"/>
      <c r="DE40" s="816"/>
      <c r="DF40" s="816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816"/>
      <c r="DR40" s="816"/>
      <c r="DS40" s="816"/>
      <c r="DT40" s="816"/>
      <c r="DU40" s="816"/>
      <c r="DV40" s="816"/>
      <c r="DW40" s="816"/>
      <c r="DX40" s="816"/>
      <c r="DY40" s="816"/>
      <c r="DZ40" s="816"/>
      <c r="EA40" s="816"/>
      <c r="EB40" s="816"/>
      <c r="EC40" s="816"/>
      <c r="ED40" s="816"/>
      <c r="EE40" s="816"/>
      <c r="EF40" s="816"/>
      <c r="EG40" s="816"/>
      <c r="EH40" s="816"/>
      <c r="EI40" s="816"/>
      <c r="EJ40" s="816"/>
      <c r="EK40" s="816"/>
      <c r="EL40" s="816"/>
      <c r="EM40" s="816"/>
      <c r="EN40" s="816"/>
      <c r="EO40" s="816"/>
      <c r="EP40" s="816"/>
      <c r="EQ40" s="816"/>
      <c r="ER40" s="816"/>
      <c r="ES40" s="816"/>
      <c r="ET40" s="816"/>
      <c r="EU40" s="816"/>
      <c r="EV40" s="816"/>
      <c r="EW40" s="816"/>
      <c r="EX40" s="816"/>
      <c r="EY40" s="816"/>
      <c r="EZ40" s="816"/>
      <c r="FA40" s="816"/>
      <c r="FB40" s="816"/>
      <c r="FC40" s="816"/>
      <c r="FD40" s="816"/>
      <c r="FE40" s="816"/>
      <c r="FF40" s="816"/>
      <c r="FG40" s="816"/>
      <c r="FH40" s="816"/>
      <c r="FI40" s="816"/>
      <c r="FJ40" s="816"/>
      <c r="FK40" s="816"/>
      <c r="FL40" s="816"/>
      <c r="FM40" s="816"/>
      <c r="FN40" s="816"/>
      <c r="FO40" s="816"/>
      <c r="FP40" s="816"/>
    </row>
    <row r="41" spans="1:172" s="817" customFormat="1" ht="18" customHeight="1">
      <c r="A41" s="1146" t="s">
        <v>7487</v>
      </c>
      <c r="B41" s="1146" t="s">
        <v>7488</v>
      </c>
      <c r="C41" s="801">
        <v>1</v>
      </c>
      <c r="D41" s="801">
        <v>0</v>
      </c>
      <c r="E41" s="1141">
        <v>29678.75</v>
      </c>
      <c r="F41" s="1141">
        <v>29678.75</v>
      </c>
      <c r="G41" s="1198"/>
      <c r="H41" s="816"/>
      <c r="I41" s="816"/>
      <c r="J41" s="816"/>
      <c r="K41" s="816"/>
      <c r="L41" s="816"/>
      <c r="M41" s="816"/>
      <c r="N41" s="816"/>
      <c r="O41" s="816"/>
      <c r="P41" s="816"/>
      <c r="Q41" s="816"/>
      <c r="R41" s="816"/>
      <c r="S41" s="816"/>
      <c r="T41" s="816"/>
      <c r="U41" s="816"/>
      <c r="V41" s="816"/>
      <c r="W41" s="816"/>
      <c r="X41" s="816"/>
      <c r="Y41" s="816"/>
      <c r="Z41" s="816"/>
      <c r="AA41" s="816"/>
      <c r="AB41" s="816"/>
      <c r="AC41" s="816"/>
      <c r="AD41" s="816"/>
      <c r="AE41" s="816"/>
      <c r="AF41" s="816"/>
      <c r="AG41" s="816"/>
      <c r="AH41" s="816"/>
      <c r="AI41" s="816"/>
      <c r="AJ41" s="816"/>
      <c r="AK41" s="816"/>
      <c r="AL41" s="816"/>
      <c r="AM41" s="816"/>
      <c r="AN41" s="816"/>
      <c r="AO41" s="816"/>
      <c r="AP41" s="816"/>
      <c r="AQ41" s="816"/>
      <c r="AR41" s="816"/>
      <c r="AS41" s="816"/>
      <c r="AT41" s="816"/>
      <c r="AU41" s="816"/>
      <c r="AV41" s="816"/>
      <c r="AW41" s="816"/>
      <c r="AX41" s="816"/>
      <c r="AY41" s="816"/>
      <c r="AZ41" s="816"/>
      <c r="BA41" s="816"/>
      <c r="BB41" s="816"/>
      <c r="BC41" s="816"/>
      <c r="BD41" s="816"/>
      <c r="BE41" s="816"/>
      <c r="BF41" s="816"/>
      <c r="BG41" s="816"/>
      <c r="BH41" s="816"/>
      <c r="BI41" s="816"/>
      <c r="BJ41" s="816"/>
      <c r="BK41" s="816"/>
      <c r="BL41" s="816"/>
      <c r="BM41" s="816"/>
      <c r="BN41" s="816"/>
      <c r="BO41" s="816"/>
      <c r="BP41" s="816"/>
      <c r="BQ41" s="816"/>
      <c r="BR41" s="816"/>
      <c r="BS41" s="816"/>
      <c r="BT41" s="816"/>
      <c r="BU41" s="816"/>
      <c r="BV41" s="816"/>
      <c r="BW41" s="816"/>
      <c r="BX41" s="816"/>
      <c r="BY41" s="816"/>
      <c r="BZ41" s="816"/>
      <c r="CA41" s="816"/>
      <c r="CB41" s="816"/>
      <c r="CC41" s="816"/>
      <c r="CD41" s="816"/>
      <c r="CE41" s="816"/>
      <c r="CF41" s="816"/>
      <c r="CG41" s="816"/>
      <c r="CH41" s="816"/>
      <c r="CI41" s="816"/>
      <c r="CJ41" s="816"/>
      <c r="CK41" s="816"/>
      <c r="CL41" s="816"/>
      <c r="CM41" s="816"/>
      <c r="CN41" s="816"/>
      <c r="CO41" s="816"/>
      <c r="CP41" s="816"/>
      <c r="CQ41" s="816"/>
      <c r="CR41" s="816"/>
      <c r="CS41" s="816"/>
      <c r="CT41" s="816"/>
      <c r="CU41" s="816"/>
      <c r="CV41" s="816"/>
      <c r="CW41" s="816"/>
      <c r="CX41" s="816"/>
      <c r="CY41" s="816"/>
      <c r="CZ41" s="816"/>
      <c r="DA41" s="816"/>
      <c r="DB41" s="816"/>
      <c r="DC41" s="816"/>
      <c r="DD41" s="816"/>
      <c r="DE41" s="816"/>
      <c r="DF41" s="816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816"/>
      <c r="DR41" s="816"/>
      <c r="DS41" s="816"/>
      <c r="DT41" s="816"/>
      <c r="DU41" s="816"/>
      <c r="DV41" s="816"/>
      <c r="DW41" s="816"/>
      <c r="DX41" s="816"/>
      <c r="DY41" s="816"/>
      <c r="DZ41" s="816"/>
      <c r="EA41" s="816"/>
      <c r="EB41" s="816"/>
      <c r="EC41" s="816"/>
      <c r="ED41" s="816"/>
      <c r="EE41" s="816"/>
      <c r="EF41" s="816"/>
      <c r="EG41" s="816"/>
      <c r="EH41" s="816"/>
      <c r="EI41" s="816"/>
      <c r="EJ41" s="816"/>
      <c r="EK41" s="816"/>
      <c r="EL41" s="816"/>
      <c r="EM41" s="816"/>
      <c r="EN41" s="816"/>
      <c r="EO41" s="816"/>
      <c r="EP41" s="816"/>
      <c r="EQ41" s="816"/>
      <c r="ER41" s="816"/>
      <c r="ES41" s="816"/>
      <c r="ET41" s="816"/>
      <c r="EU41" s="816"/>
      <c r="EV41" s="816"/>
      <c r="EW41" s="816"/>
      <c r="EX41" s="816"/>
      <c r="EY41" s="816"/>
      <c r="EZ41" s="816"/>
      <c r="FA41" s="816"/>
      <c r="FB41" s="816"/>
      <c r="FC41" s="816"/>
      <c r="FD41" s="816"/>
      <c r="FE41" s="816"/>
      <c r="FF41" s="816"/>
      <c r="FG41" s="816"/>
      <c r="FH41" s="816"/>
      <c r="FI41" s="816"/>
      <c r="FJ41" s="816"/>
      <c r="FK41" s="816"/>
      <c r="FL41" s="816"/>
      <c r="FM41" s="816"/>
      <c r="FN41" s="816"/>
      <c r="FO41" s="816"/>
      <c r="FP41" s="816"/>
    </row>
    <row r="42" spans="1:172" s="49" customFormat="1" ht="15" customHeight="1">
      <c r="A42" s="760" t="s">
        <v>529</v>
      </c>
      <c r="B42" s="533" t="s">
        <v>4244</v>
      </c>
      <c r="C42" s="1006">
        <f>SUM(C19:C41)</f>
        <v>68</v>
      </c>
      <c r="D42" s="1085">
        <f>SUM(D19:D41)</f>
        <v>74544</v>
      </c>
      <c r="E42" s="762" t="s">
        <v>529</v>
      </c>
      <c r="F42" s="762" t="s">
        <v>529</v>
      </c>
    </row>
    <row r="43" spans="1:172">
      <c r="A43" s="1040"/>
      <c r="B43" s="1041"/>
      <c r="C43" s="1040"/>
      <c r="D43" s="1040"/>
      <c r="E43" s="1042"/>
      <c r="F43" s="1042"/>
    </row>
    <row r="44" spans="1:172" s="1072" customFormat="1">
      <c r="A44" s="1256" t="s">
        <v>4104</v>
      </c>
      <c r="B44" s="1256" t="s">
        <v>4103</v>
      </c>
      <c r="C44" s="1070"/>
      <c r="D44" s="1070"/>
      <c r="E44" s="1083"/>
      <c r="F44" s="1083"/>
      <c r="G44" s="1071"/>
      <c r="H44" s="1071"/>
      <c r="I44" s="1071"/>
      <c r="J44" s="1071"/>
      <c r="K44" s="1071"/>
      <c r="L44" s="1071"/>
      <c r="M44" s="1071"/>
      <c r="N44" s="1071"/>
      <c r="O44" s="1071"/>
      <c r="P44" s="1071"/>
      <c r="Q44" s="1071"/>
      <c r="R44" s="1071"/>
      <c r="S44" s="1071"/>
      <c r="T44" s="1071"/>
      <c r="U44" s="1071"/>
      <c r="V44" s="1071"/>
      <c r="W44" s="1071"/>
      <c r="X44" s="1071"/>
      <c r="Y44" s="1071"/>
      <c r="Z44" s="1071"/>
      <c r="AA44" s="1071"/>
      <c r="AB44" s="1071"/>
      <c r="AC44" s="1071"/>
      <c r="AD44" s="1071"/>
      <c r="AE44" s="1071"/>
      <c r="AF44" s="1071"/>
      <c r="AG44" s="1071"/>
      <c r="AH44" s="1071"/>
      <c r="AI44" s="1071"/>
      <c r="AJ44" s="1071"/>
      <c r="AK44" s="1071"/>
      <c r="AL44" s="1071"/>
      <c r="AM44" s="1071"/>
      <c r="AN44" s="1071"/>
      <c r="AO44" s="1071"/>
      <c r="AP44" s="1071"/>
      <c r="AQ44" s="1071"/>
      <c r="AR44" s="1071"/>
      <c r="AS44" s="1071"/>
      <c r="AT44" s="1071"/>
      <c r="AU44" s="1071"/>
      <c r="AV44" s="1071"/>
      <c r="AW44" s="1071"/>
      <c r="AX44" s="1071"/>
      <c r="AY44" s="1071"/>
      <c r="AZ44" s="1071"/>
      <c r="BA44" s="1071"/>
      <c r="BB44" s="1071"/>
      <c r="BC44" s="1071"/>
      <c r="BD44" s="1071"/>
      <c r="BE44" s="1071"/>
      <c r="BF44" s="1071"/>
      <c r="BG44" s="1071"/>
      <c r="BH44" s="1071"/>
      <c r="BI44" s="1071"/>
      <c r="BJ44" s="1071"/>
      <c r="BK44" s="1071"/>
      <c r="BL44" s="1071"/>
      <c r="BM44" s="1071"/>
      <c r="BN44" s="1071"/>
      <c r="BO44" s="1071"/>
      <c r="BP44" s="1071"/>
      <c r="BQ44" s="1071"/>
      <c r="BR44" s="1071"/>
      <c r="BS44" s="1071"/>
      <c r="BT44" s="1071"/>
      <c r="BU44" s="1071"/>
      <c r="BV44" s="1071"/>
      <c r="BW44" s="1071"/>
      <c r="BX44" s="1071"/>
      <c r="BY44" s="1071"/>
      <c r="BZ44" s="1071"/>
      <c r="CA44" s="1071"/>
      <c r="CB44" s="1071"/>
      <c r="CC44" s="1071"/>
      <c r="CD44" s="1071"/>
      <c r="CE44" s="1071"/>
      <c r="CF44" s="1071"/>
      <c r="CG44" s="1071"/>
      <c r="CH44" s="1071"/>
      <c r="CI44" s="1071"/>
      <c r="CJ44" s="1071"/>
      <c r="CK44" s="1071"/>
      <c r="CL44" s="1071"/>
      <c r="CM44" s="1071"/>
      <c r="CN44" s="1071"/>
      <c r="CO44" s="1071"/>
      <c r="CP44" s="1071"/>
      <c r="CQ44" s="1071"/>
      <c r="CR44" s="1071"/>
      <c r="CS44" s="1071"/>
      <c r="CT44" s="1071"/>
      <c r="CU44" s="1071"/>
      <c r="CV44" s="1071"/>
      <c r="CW44" s="1071"/>
      <c r="CX44" s="1071"/>
      <c r="CY44" s="1071"/>
      <c r="CZ44" s="1071"/>
      <c r="DA44" s="1071"/>
      <c r="DB44" s="1071"/>
      <c r="DC44" s="1071"/>
      <c r="DD44" s="1071"/>
      <c r="DE44" s="1071"/>
      <c r="DF44" s="1071"/>
      <c r="DG44" s="1071"/>
      <c r="DH44" s="1071"/>
      <c r="DI44" s="1071"/>
      <c r="DJ44" s="1071"/>
      <c r="DK44" s="1071"/>
      <c r="DL44" s="1071"/>
      <c r="DM44" s="1071"/>
      <c r="DN44" s="1071"/>
      <c r="DO44" s="1071"/>
      <c r="DP44" s="1071"/>
      <c r="DQ44" s="1071"/>
      <c r="DR44" s="1071"/>
      <c r="DS44" s="1071"/>
      <c r="DT44" s="1071"/>
      <c r="DU44" s="1071"/>
      <c r="DV44" s="1071"/>
      <c r="DW44" s="1071"/>
      <c r="DX44" s="1071"/>
      <c r="DY44" s="1071"/>
      <c r="DZ44" s="1071"/>
      <c r="EA44" s="1071"/>
      <c r="EB44" s="1071"/>
      <c r="EC44" s="1071"/>
      <c r="ED44" s="1071"/>
      <c r="EE44" s="1071"/>
      <c r="EF44" s="1071"/>
      <c r="EG44" s="1071"/>
      <c r="EH44" s="1071"/>
      <c r="EI44" s="1071"/>
      <c r="EJ44" s="1071"/>
      <c r="EK44" s="1071"/>
      <c r="EL44" s="1071"/>
      <c r="EM44" s="1071"/>
      <c r="EN44" s="1071"/>
      <c r="EO44" s="1071"/>
      <c r="EP44" s="1071"/>
      <c r="EQ44" s="1071"/>
      <c r="ER44" s="1071"/>
      <c r="ES44" s="1071"/>
      <c r="ET44" s="1071"/>
      <c r="EU44" s="1071"/>
      <c r="EV44" s="1071"/>
      <c r="EW44" s="1071"/>
      <c r="EX44" s="1071"/>
      <c r="EY44" s="1071"/>
      <c r="EZ44" s="1071"/>
      <c r="FA44" s="1071"/>
      <c r="FB44" s="1071"/>
      <c r="FC44" s="1071"/>
      <c r="FD44" s="1071"/>
      <c r="FE44" s="1071"/>
      <c r="FF44" s="1071"/>
      <c r="FG44" s="1071"/>
      <c r="FH44" s="1071"/>
      <c r="FI44" s="1071"/>
    </row>
    <row r="45" spans="1:172" s="1080" customFormat="1" ht="13.8">
      <c r="A45" s="281" t="s">
        <v>4246</v>
      </c>
      <c r="B45" s="281" t="s">
        <v>4246</v>
      </c>
      <c r="C45" s="801">
        <v>0</v>
      </c>
      <c r="D45" s="801">
        <v>0</v>
      </c>
      <c r="E45" s="292">
        <v>0</v>
      </c>
      <c r="F45" s="292">
        <v>0</v>
      </c>
      <c r="G45" s="1008"/>
      <c r="H45" s="1008"/>
      <c r="I45" s="1008"/>
      <c r="J45" s="1008"/>
      <c r="K45" s="1008"/>
      <c r="L45" s="1008"/>
      <c r="M45" s="1008"/>
      <c r="N45" s="1008"/>
      <c r="O45" s="1008"/>
      <c r="P45" s="1008"/>
      <c r="Q45" s="1008"/>
      <c r="R45" s="1008"/>
      <c r="S45" s="1008"/>
      <c r="T45" s="1008"/>
      <c r="U45" s="1008"/>
      <c r="V45" s="1008"/>
      <c r="W45" s="1008"/>
      <c r="X45" s="1008"/>
      <c r="Y45" s="1008"/>
      <c r="Z45" s="1008"/>
      <c r="AA45" s="1008"/>
      <c r="AB45" s="1008"/>
      <c r="AC45" s="1008"/>
      <c r="AD45" s="1008"/>
      <c r="AE45" s="1008"/>
      <c r="AF45" s="1008"/>
      <c r="AG45" s="1008"/>
      <c r="AH45" s="1008"/>
      <c r="AI45" s="1008"/>
      <c r="AJ45" s="1008"/>
      <c r="AK45" s="1008"/>
      <c r="AL45" s="1008"/>
      <c r="AM45" s="1008"/>
      <c r="AN45" s="1008"/>
      <c r="AO45" s="1008"/>
      <c r="AP45" s="1008"/>
      <c r="AQ45" s="1008"/>
      <c r="AR45" s="1008"/>
      <c r="AS45" s="1008"/>
      <c r="AT45" s="1008"/>
      <c r="AU45" s="1008"/>
      <c r="AV45" s="1008"/>
      <c r="AW45" s="1008"/>
      <c r="AX45" s="1008"/>
      <c r="AY45" s="1008"/>
      <c r="AZ45" s="1008"/>
      <c r="BA45" s="1008"/>
      <c r="BB45" s="1008"/>
      <c r="BC45" s="1008"/>
      <c r="BD45" s="1008"/>
      <c r="BE45" s="1008"/>
      <c r="BF45" s="1008"/>
      <c r="BG45" s="1008"/>
      <c r="BH45" s="1008"/>
      <c r="BI45" s="1008"/>
      <c r="BJ45" s="1008"/>
      <c r="BK45" s="1008"/>
      <c r="BL45" s="1008"/>
      <c r="BM45" s="1008"/>
      <c r="BN45" s="1008"/>
      <c r="BO45" s="1008"/>
      <c r="BP45" s="1008"/>
      <c r="BQ45" s="1008"/>
      <c r="BR45" s="1008"/>
      <c r="BS45" s="1008"/>
      <c r="BT45" s="1008"/>
      <c r="BU45" s="1008"/>
      <c r="BV45" s="1008"/>
      <c r="BW45" s="1008"/>
      <c r="BX45" s="1008"/>
      <c r="BY45" s="1008"/>
      <c r="BZ45" s="1008"/>
      <c r="CA45" s="1008"/>
      <c r="CB45" s="1008"/>
      <c r="CC45" s="1008"/>
      <c r="CD45" s="1008"/>
      <c r="CE45" s="1008"/>
      <c r="CF45" s="1008"/>
      <c r="CG45" s="1008"/>
      <c r="CH45" s="1008"/>
      <c r="CI45" s="1008"/>
      <c r="CJ45" s="1008"/>
      <c r="CK45" s="1008"/>
      <c r="CL45" s="1008"/>
      <c r="CM45" s="1008"/>
      <c r="CN45" s="1008"/>
      <c r="CO45" s="1008"/>
      <c r="CP45" s="1008"/>
      <c r="CQ45" s="1008"/>
      <c r="CR45" s="1008"/>
      <c r="CS45" s="1008"/>
      <c r="CT45" s="1008"/>
      <c r="CU45" s="1008"/>
      <c r="CV45" s="1008"/>
      <c r="CW45" s="1008"/>
      <c r="CX45" s="1008"/>
      <c r="CY45" s="1008"/>
      <c r="CZ45" s="1008"/>
      <c r="DA45" s="1008"/>
      <c r="DB45" s="1008"/>
      <c r="DC45" s="1008"/>
      <c r="DD45" s="1008"/>
      <c r="DE45" s="1008"/>
      <c r="DF45" s="1008"/>
      <c r="DG45" s="1008"/>
      <c r="DH45" s="1008"/>
      <c r="DI45" s="1008"/>
      <c r="DJ45" s="1008"/>
      <c r="DK45" s="1008"/>
      <c r="DL45" s="1008"/>
      <c r="DM45" s="1008"/>
      <c r="DN45" s="1008"/>
      <c r="DO45" s="1008"/>
      <c r="DP45" s="1008"/>
      <c r="DQ45" s="1008"/>
      <c r="DR45" s="1008"/>
      <c r="DS45" s="1008"/>
      <c r="DT45" s="1008"/>
      <c r="DU45" s="1008"/>
      <c r="DV45" s="1008"/>
      <c r="DW45" s="1008"/>
      <c r="DX45" s="1008"/>
      <c r="DY45" s="1008"/>
      <c r="DZ45" s="1008"/>
      <c r="EA45" s="1008"/>
      <c r="EB45" s="1008"/>
      <c r="EC45" s="1008"/>
      <c r="ED45" s="1008"/>
      <c r="EE45" s="1008"/>
      <c r="EF45" s="1008"/>
      <c r="EG45" s="1008"/>
      <c r="EH45" s="1008"/>
      <c r="EI45" s="1008"/>
      <c r="EJ45" s="1008"/>
      <c r="EK45" s="1008"/>
      <c r="EL45" s="1008"/>
      <c r="EM45" s="1008"/>
      <c r="EN45" s="1008"/>
      <c r="EO45" s="1008"/>
      <c r="EP45" s="1008"/>
      <c r="EQ45" s="1008"/>
      <c r="ER45" s="1008"/>
      <c r="ES45" s="1008"/>
      <c r="ET45" s="1008"/>
      <c r="EU45" s="1008"/>
      <c r="EV45" s="1008"/>
      <c r="EW45" s="1008"/>
      <c r="EX45" s="1008"/>
      <c r="EY45" s="1008"/>
      <c r="EZ45" s="1008"/>
      <c r="FA45" s="1008"/>
      <c r="FB45" s="1008"/>
      <c r="FC45" s="1008"/>
      <c r="FD45" s="1008"/>
      <c r="FE45" s="1008"/>
      <c r="FF45" s="1008"/>
      <c r="FG45" s="1008"/>
      <c r="FH45" s="1008"/>
      <c r="FI45" s="1008"/>
    </row>
    <row r="46" spans="1:172" s="49" customFormat="1" ht="15" customHeight="1">
      <c r="A46" s="760" t="s">
        <v>529</v>
      </c>
      <c r="B46" s="533" t="s">
        <v>4247</v>
      </c>
      <c r="C46" s="1006">
        <f>SUM(C45)</f>
        <v>0</v>
      </c>
      <c r="D46" s="62">
        <f>SUM(D45)</f>
        <v>0</v>
      </c>
      <c r="E46" s="762" t="s">
        <v>529</v>
      </c>
      <c r="F46" s="762" t="s">
        <v>529</v>
      </c>
    </row>
    <row r="47" spans="1:172" s="49" customFormat="1" ht="15" customHeight="1">
      <c r="A47" s="629"/>
      <c r="B47" s="61"/>
      <c r="C47" s="147"/>
      <c r="D47" s="147"/>
      <c r="E47" s="754"/>
      <c r="F47" s="754"/>
    </row>
    <row r="48" spans="1:172" s="49" customFormat="1" ht="15" customHeight="1">
      <c r="A48" s="629"/>
      <c r="B48" s="1004" t="s">
        <v>4105</v>
      </c>
      <c r="C48" s="1005">
        <f>C42+C16</f>
        <v>84</v>
      </c>
      <c r="D48" s="1005">
        <f>D42</f>
        <v>74544</v>
      </c>
      <c r="E48" s="754"/>
      <c r="F48" s="754"/>
    </row>
    <row r="49" spans="1:179">
      <c r="A49" s="347"/>
      <c r="B49" s="1082"/>
      <c r="C49" s="1076"/>
      <c r="D49" s="1076"/>
      <c r="E49" s="1083"/>
      <c r="F49" s="1083"/>
    </row>
    <row r="50" spans="1:179" s="49" customFormat="1" ht="15" customHeight="1">
      <c r="A50" s="1259" t="s">
        <v>4101</v>
      </c>
      <c r="B50" s="1259"/>
      <c r="C50" s="544" t="s">
        <v>529</v>
      </c>
      <c r="D50" s="544"/>
      <c r="E50" s="64" t="s">
        <v>529</v>
      </c>
      <c r="F50" s="64" t="s">
        <v>529</v>
      </c>
    </row>
    <row r="51" spans="1:179" s="49" customFormat="1" ht="15" customHeight="1">
      <c r="A51" s="1256" t="s">
        <v>4248</v>
      </c>
      <c r="B51" s="1256"/>
      <c r="C51" s="545"/>
      <c r="D51" s="545"/>
      <c r="E51" s="545"/>
      <c r="F51" s="545"/>
      <c r="G51" s="545"/>
    </row>
    <row r="52" spans="1:179" s="992" customFormat="1" ht="13.8">
      <c r="A52" s="238" t="s">
        <v>4246</v>
      </c>
      <c r="B52" s="975" t="s">
        <v>7508</v>
      </c>
      <c r="C52" s="239">
        <v>6</v>
      </c>
      <c r="D52" s="239">
        <v>0</v>
      </c>
      <c r="E52" s="1203">
        <v>407.77</v>
      </c>
      <c r="F52" s="1204">
        <v>20032.5</v>
      </c>
      <c r="G52" s="991"/>
      <c r="H52" s="991"/>
      <c r="I52" s="991"/>
      <c r="J52" s="991"/>
      <c r="K52" s="991"/>
      <c r="L52" s="991"/>
      <c r="M52" s="991"/>
      <c r="N52" s="991"/>
      <c r="O52" s="991"/>
      <c r="P52" s="991"/>
      <c r="Q52" s="991"/>
      <c r="R52" s="991"/>
      <c r="S52" s="991"/>
      <c r="T52" s="991"/>
      <c r="U52" s="991"/>
      <c r="V52" s="991"/>
      <c r="W52" s="991"/>
      <c r="X52" s="991"/>
      <c r="Y52" s="991"/>
      <c r="Z52" s="991"/>
      <c r="AA52" s="991"/>
      <c r="AB52" s="991"/>
      <c r="AC52" s="991"/>
      <c r="AD52" s="991"/>
      <c r="AE52" s="991"/>
      <c r="AF52" s="991"/>
      <c r="AG52" s="991"/>
      <c r="AH52" s="991"/>
      <c r="AI52" s="991"/>
      <c r="AJ52" s="991"/>
      <c r="AK52" s="991"/>
      <c r="AL52" s="991"/>
      <c r="AM52" s="991"/>
      <c r="AN52" s="991"/>
      <c r="AO52" s="991"/>
      <c r="AP52" s="991"/>
      <c r="AQ52" s="991"/>
      <c r="AR52" s="991"/>
      <c r="AS52" s="991"/>
      <c r="AT52" s="991"/>
      <c r="AU52" s="991"/>
      <c r="AV52" s="991"/>
      <c r="AW52" s="991"/>
      <c r="AX52" s="991"/>
      <c r="AY52" s="991"/>
      <c r="AZ52" s="991"/>
      <c r="BA52" s="991"/>
      <c r="BB52" s="991"/>
      <c r="BC52" s="991"/>
      <c r="BD52" s="991"/>
      <c r="BE52" s="991"/>
      <c r="BF52" s="991"/>
      <c r="BG52" s="991"/>
      <c r="BH52" s="991"/>
      <c r="BI52" s="991"/>
      <c r="BJ52" s="991"/>
      <c r="BK52" s="991"/>
      <c r="BL52" s="991"/>
      <c r="BM52" s="991"/>
      <c r="BN52" s="991"/>
      <c r="BO52" s="991"/>
      <c r="BP52" s="991"/>
      <c r="BQ52" s="991"/>
      <c r="BR52" s="991"/>
      <c r="BS52" s="991"/>
      <c r="BT52" s="991"/>
      <c r="BU52" s="991"/>
      <c r="BV52" s="991"/>
      <c r="BW52" s="991"/>
      <c r="BX52" s="991"/>
      <c r="BY52" s="991"/>
      <c r="BZ52" s="991"/>
      <c r="CA52" s="991"/>
      <c r="CB52" s="991"/>
      <c r="CC52" s="991"/>
      <c r="CD52" s="991"/>
      <c r="CE52" s="991"/>
      <c r="CF52" s="991"/>
      <c r="CG52" s="991"/>
      <c r="CH52" s="991"/>
      <c r="CI52" s="991"/>
      <c r="CJ52" s="991"/>
      <c r="CK52" s="991"/>
      <c r="CL52" s="991"/>
      <c r="CM52" s="991"/>
      <c r="CN52" s="991"/>
      <c r="CO52" s="991"/>
      <c r="CP52" s="991"/>
      <c r="CQ52" s="991"/>
      <c r="CR52" s="991"/>
      <c r="CS52" s="991"/>
      <c r="CT52" s="991"/>
      <c r="CU52" s="991"/>
      <c r="CV52" s="991"/>
      <c r="CW52" s="991"/>
      <c r="CX52" s="991"/>
      <c r="CY52" s="991"/>
      <c r="CZ52" s="991"/>
      <c r="DA52" s="991"/>
      <c r="DB52" s="991"/>
      <c r="DC52" s="991"/>
      <c r="DD52" s="991"/>
      <c r="DE52" s="991"/>
      <c r="DF52" s="991"/>
      <c r="DG52" s="991"/>
      <c r="DH52" s="991"/>
      <c r="DI52" s="991"/>
      <c r="DJ52" s="991"/>
      <c r="DK52" s="991"/>
      <c r="DL52" s="991"/>
      <c r="DM52" s="991"/>
      <c r="DN52" s="991"/>
      <c r="DO52" s="991"/>
      <c r="DP52" s="991"/>
      <c r="DQ52" s="991"/>
      <c r="DR52" s="991"/>
      <c r="DS52" s="991"/>
      <c r="DT52" s="991"/>
      <c r="DU52" s="991"/>
      <c r="DV52" s="991"/>
      <c r="DW52" s="991"/>
      <c r="DX52" s="991"/>
      <c r="DY52" s="991"/>
      <c r="DZ52" s="991"/>
      <c r="EA52" s="991"/>
      <c r="EB52" s="991"/>
      <c r="EC52" s="991"/>
      <c r="ED52" s="991"/>
      <c r="EE52" s="991"/>
      <c r="EF52" s="991"/>
      <c r="EG52" s="991"/>
    </row>
    <row r="53" spans="1:179" s="49" customFormat="1" ht="15" customHeight="1">
      <c r="A53" s="760" t="s">
        <v>529</v>
      </c>
      <c r="B53" s="533" t="s">
        <v>6360</v>
      </c>
      <c r="C53" s="1006">
        <v>0</v>
      </c>
      <c r="D53" s="62">
        <v>0</v>
      </c>
      <c r="E53" s="762" t="s">
        <v>529</v>
      </c>
      <c r="F53" s="762" t="s">
        <v>529</v>
      </c>
    </row>
    <row r="54" spans="1:179" s="992" customFormat="1" ht="13.8">
      <c r="A54" s="997"/>
      <c r="B54" s="998"/>
      <c r="C54" s="999"/>
      <c r="D54" s="999"/>
      <c r="E54" s="1000"/>
      <c r="F54" s="1000"/>
      <c r="G54" s="991"/>
      <c r="H54" s="991"/>
      <c r="I54" s="991"/>
      <c r="J54" s="991"/>
      <c r="K54" s="991"/>
      <c r="L54" s="991"/>
      <c r="M54" s="991"/>
      <c r="N54" s="991"/>
      <c r="O54" s="991"/>
      <c r="P54" s="991"/>
      <c r="Q54" s="991"/>
      <c r="R54" s="991"/>
      <c r="S54" s="991"/>
      <c r="T54" s="991"/>
      <c r="U54" s="991"/>
      <c r="V54" s="991"/>
      <c r="W54" s="991"/>
      <c r="X54" s="991"/>
      <c r="Y54" s="991"/>
      <c r="Z54" s="991"/>
      <c r="AA54" s="991"/>
      <c r="AB54" s="991"/>
      <c r="AC54" s="991"/>
      <c r="AD54" s="991"/>
      <c r="AE54" s="991"/>
      <c r="AF54" s="991"/>
      <c r="AG54" s="991"/>
      <c r="AH54" s="991"/>
      <c r="AI54" s="991"/>
      <c r="AJ54" s="991"/>
      <c r="AK54" s="991"/>
      <c r="AL54" s="991"/>
      <c r="AM54" s="991"/>
      <c r="AN54" s="991"/>
      <c r="AO54" s="991"/>
      <c r="AP54" s="991"/>
      <c r="AQ54" s="991"/>
      <c r="AR54" s="991"/>
      <c r="AS54" s="991"/>
      <c r="AT54" s="991"/>
      <c r="AU54" s="991"/>
      <c r="AV54" s="991"/>
      <c r="AW54" s="991"/>
      <c r="AX54" s="991"/>
      <c r="AY54" s="991"/>
      <c r="AZ54" s="991"/>
      <c r="BA54" s="991"/>
      <c r="BB54" s="991"/>
      <c r="BC54" s="991"/>
      <c r="BD54" s="991"/>
      <c r="BE54" s="991"/>
      <c r="BF54" s="991"/>
      <c r="BG54" s="991"/>
      <c r="BH54" s="991"/>
      <c r="BI54" s="991"/>
      <c r="BJ54" s="991"/>
      <c r="BK54" s="991"/>
      <c r="BL54" s="991"/>
      <c r="BM54" s="991"/>
      <c r="BN54" s="991"/>
      <c r="BO54" s="991"/>
      <c r="BP54" s="991"/>
      <c r="BQ54" s="991"/>
      <c r="BR54" s="991"/>
      <c r="BS54" s="991"/>
      <c r="BT54" s="991"/>
      <c r="BU54" s="991"/>
      <c r="BV54" s="991"/>
      <c r="BW54" s="991"/>
      <c r="BX54" s="991"/>
      <c r="BY54" s="991"/>
      <c r="BZ54" s="991"/>
      <c r="CA54" s="991"/>
      <c r="CB54" s="991"/>
      <c r="CC54" s="991"/>
      <c r="CD54" s="991"/>
      <c r="CE54" s="991"/>
      <c r="CF54" s="991"/>
      <c r="CG54" s="991"/>
      <c r="CH54" s="991"/>
      <c r="CI54" s="991"/>
      <c r="CJ54" s="991"/>
      <c r="CK54" s="991"/>
      <c r="CL54" s="991"/>
      <c r="CM54" s="991"/>
      <c r="CN54" s="991"/>
      <c r="CO54" s="991"/>
      <c r="CP54" s="991"/>
      <c r="CQ54" s="991"/>
      <c r="CR54" s="991"/>
      <c r="CS54" s="991"/>
      <c r="CT54" s="991"/>
      <c r="CU54" s="991"/>
      <c r="CV54" s="991"/>
      <c r="CW54" s="991"/>
      <c r="CX54" s="991"/>
      <c r="CY54" s="991"/>
      <c r="CZ54" s="991"/>
      <c r="DA54" s="991"/>
      <c r="DB54" s="991"/>
      <c r="DC54" s="991"/>
      <c r="DD54" s="991"/>
      <c r="DE54" s="991"/>
      <c r="DF54" s="991"/>
      <c r="DG54" s="991"/>
      <c r="DH54" s="991"/>
      <c r="DI54" s="991"/>
      <c r="DJ54" s="991"/>
      <c r="DK54" s="991"/>
      <c r="DL54" s="991"/>
      <c r="DM54" s="991"/>
      <c r="DN54" s="991"/>
      <c r="DO54" s="991"/>
      <c r="DP54" s="991"/>
      <c r="DQ54" s="991"/>
      <c r="DR54" s="991"/>
      <c r="DS54" s="991"/>
      <c r="DT54" s="991"/>
      <c r="DU54" s="991"/>
      <c r="DV54" s="991"/>
      <c r="DW54" s="991"/>
      <c r="DX54" s="991"/>
      <c r="DY54" s="991"/>
      <c r="DZ54" s="991"/>
      <c r="EA54" s="991"/>
      <c r="EB54" s="991"/>
      <c r="EC54" s="991"/>
      <c r="ED54" s="991"/>
      <c r="EE54" s="991"/>
      <c r="EF54" s="991"/>
      <c r="EG54" s="991"/>
    </row>
    <row r="55" spans="1:179" s="49" customFormat="1" ht="13.8">
      <c r="A55" s="1264" t="s">
        <v>4107</v>
      </c>
      <c r="B55" s="1265"/>
      <c r="C55" s="767"/>
      <c r="D55" s="767"/>
    </row>
    <row r="56" spans="1:179" s="1080" customFormat="1" ht="13.8">
      <c r="A56" s="281" t="s">
        <v>4246</v>
      </c>
      <c r="B56" s="281" t="s">
        <v>4246</v>
      </c>
      <c r="C56" s="801">
        <v>0</v>
      </c>
      <c r="D56" s="801">
        <v>0</v>
      </c>
      <c r="E56" s="292">
        <v>0</v>
      </c>
      <c r="F56" s="292">
        <v>0</v>
      </c>
      <c r="G56" s="1008"/>
      <c r="H56" s="1008"/>
      <c r="I56" s="1008"/>
      <c r="J56" s="1008"/>
      <c r="K56" s="1008"/>
      <c r="L56" s="1008"/>
      <c r="M56" s="1008"/>
      <c r="N56" s="1008"/>
      <c r="O56" s="1008"/>
      <c r="P56" s="1008"/>
      <c r="Q56" s="1008"/>
      <c r="R56" s="1008"/>
      <c r="S56" s="1008"/>
      <c r="T56" s="1008"/>
      <c r="U56" s="1008"/>
      <c r="V56" s="1008"/>
      <c r="W56" s="1008"/>
      <c r="X56" s="1008"/>
      <c r="Y56" s="1008"/>
      <c r="Z56" s="1008"/>
      <c r="AA56" s="1008"/>
      <c r="AB56" s="1008"/>
      <c r="AC56" s="1008"/>
      <c r="AD56" s="1008"/>
      <c r="AE56" s="1008"/>
      <c r="AF56" s="1008"/>
      <c r="AG56" s="1008"/>
      <c r="AH56" s="1008"/>
      <c r="AI56" s="1008"/>
      <c r="AJ56" s="1008"/>
      <c r="AK56" s="1008"/>
      <c r="AL56" s="1008"/>
      <c r="AM56" s="1008"/>
      <c r="AN56" s="1008"/>
      <c r="AO56" s="1008"/>
      <c r="AP56" s="1008"/>
      <c r="AQ56" s="1008"/>
      <c r="AR56" s="1008"/>
      <c r="AS56" s="1008"/>
      <c r="AT56" s="1008"/>
      <c r="AU56" s="1008"/>
      <c r="AV56" s="1008"/>
      <c r="AW56" s="1008"/>
      <c r="AX56" s="1008"/>
      <c r="AY56" s="1008"/>
      <c r="AZ56" s="1008"/>
      <c r="BA56" s="1008"/>
      <c r="BB56" s="1008"/>
      <c r="BC56" s="1008"/>
      <c r="BD56" s="1008"/>
      <c r="BE56" s="1008"/>
      <c r="BF56" s="1008"/>
      <c r="BG56" s="1008"/>
      <c r="BH56" s="1008"/>
      <c r="BI56" s="1008"/>
      <c r="BJ56" s="1008"/>
      <c r="BK56" s="1008"/>
      <c r="BL56" s="1008"/>
      <c r="BM56" s="1008"/>
      <c r="BN56" s="1008"/>
      <c r="BO56" s="1008"/>
      <c r="BP56" s="1008"/>
      <c r="BQ56" s="1008"/>
      <c r="BR56" s="1008"/>
      <c r="BS56" s="1008"/>
      <c r="BT56" s="1008"/>
      <c r="BU56" s="1008"/>
      <c r="BV56" s="1008"/>
      <c r="BW56" s="1008"/>
      <c r="BX56" s="1008"/>
      <c r="BY56" s="1008"/>
      <c r="BZ56" s="1008"/>
      <c r="CA56" s="1008"/>
      <c r="CB56" s="1008"/>
      <c r="CC56" s="1008"/>
      <c r="CD56" s="1008"/>
      <c r="CE56" s="1008"/>
      <c r="CF56" s="1008"/>
      <c r="CG56" s="1008"/>
      <c r="CH56" s="1008"/>
      <c r="CI56" s="1008"/>
      <c r="CJ56" s="1008"/>
      <c r="CK56" s="1008"/>
      <c r="CL56" s="1008"/>
      <c r="CM56" s="1008"/>
      <c r="CN56" s="1008"/>
      <c r="CO56" s="1008"/>
      <c r="CP56" s="1008"/>
      <c r="CQ56" s="1008"/>
      <c r="CR56" s="1008"/>
      <c r="CS56" s="1008"/>
      <c r="CT56" s="1008"/>
      <c r="CU56" s="1008"/>
      <c r="CV56" s="1008"/>
      <c r="CW56" s="1008"/>
      <c r="CX56" s="1008"/>
      <c r="CY56" s="1008"/>
      <c r="CZ56" s="1008"/>
      <c r="DA56" s="1008"/>
      <c r="DB56" s="1008"/>
      <c r="DC56" s="1008"/>
      <c r="DD56" s="1008"/>
      <c r="DE56" s="1008"/>
      <c r="DF56" s="1008"/>
      <c r="DG56" s="1008"/>
      <c r="DH56" s="1008"/>
      <c r="DI56" s="1008"/>
      <c r="DJ56" s="1008"/>
      <c r="DK56" s="1008"/>
      <c r="DL56" s="1008"/>
      <c r="DM56" s="1008"/>
      <c r="DN56" s="1008"/>
      <c r="DO56" s="1008"/>
      <c r="DP56" s="1008"/>
      <c r="DQ56" s="1008"/>
      <c r="DR56" s="1008"/>
      <c r="DS56" s="1008"/>
      <c r="DT56" s="1008"/>
      <c r="DU56" s="1008"/>
      <c r="DV56" s="1008"/>
      <c r="DW56" s="1008"/>
      <c r="DX56" s="1008"/>
      <c r="DY56" s="1008"/>
      <c r="DZ56" s="1008"/>
      <c r="EA56" s="1008"/>
      <c r="EB56" s="1008"/>
      <c r="EC56" s="1008"/>
      <c r="ED56" s="1008"/>
      <c r="EE56" s="1008"/>
      <c r="EF56" s="1008"/>
      <c r="EG56" s="1008"/>
      <c r="EH56" s="1008"/>
      <c r="EI56" s="1008"/>
      <c r="EJ56" s="1008"/>
      <c r="EK56" s="1008"/>
      <c r="EL56" s="1008"/>
      <c r="EM56" s="1008"/>
      <c r="EN56" s="1008"/>
      <c r="EO56" s="1008"/>
      <c r="EP56" s="1008"/>
      <c r="EQ56" s="1008"/>
      <c r="ER56" s="1008"/>
      <c r="ES56" s="1008"/>
      <c r="ET56" s="1008"/>
      <c r="EU56" s="1008"/>
      <c r="EV56" s="1008"/>
      <c r="EW56" s="1008"/>
      <c r="EX56" s="1008"/>
      <c r="EY56" s="1008"/>
      <c r="EZ56" s="1008"/>
      <c r="FA56" s="1008"/>
      <c r="FB56" s="1008"/>
      <c r="FC56" s="1008"/>
      <c r="FD56" s="1008"/>
      <c r="FE56" s="1008"/>
      <c r="FF56" s="1008"/>
      <c r="FG56" s="1008"/>
      <c r="FH56" s="1008"/>
      <c r="FI56" s="1008"/>
      <c r="FJ56" s="1008"/>
      <c r="FK56" s="1008"/>
      <c r="FL56" s="1008"/>
      <c r="FM56" s="1008"/>
      <c r="FN56" s="1008"/>
      <c r="FO56" s="1008"/>
      <c r="FP56" s="1008"/>
      <c r="FQ56" s="1008"/>
      <c r="FR56" s="1008"/>
      <c r="FS56" s="1008"/>
      <c r="FT56" s="1008"/>
      <c r="FU56" s="1008"/>
      <c r="FV56" s="1008"/>
      <c r="FW56" s="1008"/>
    </row>
    <row r="57" spans="1:179" s="49" customFormat="1" ht="13.8">
      <c r="A57" s="768" t="s">
        <v>529</v>
      </c>
      <c r="B57" s="155" t="s">
        <v>4280</v>
      </c>
      <c r="C57" s="1007">
        <v>0</v>
      </c>
      <c r="D57" s="62">
        <f>SUM(D52:D56)</f>
        <v>0</v>
      </c>
      <c r="E57" s="762" t="s">
        <v>529</v>
      </c>
      <c r="F57" s="762" t="s">
        <v>529</v>
      </c>
    </row>
    <row r="59" spans="1:179">
      <c r="A59" s="1008" t="s">
        <v>7141</v>
      </c>
      <c r="B59" s="1093"/>
    </row>
  </sheetData>
  <mergeCells count="16">
    <mergeCell ref="A55:B55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18:B18"/>
    <mergeCell ref="A44:B44"/>
    <mergeCell ref="A50:B50"/>
    <mergeCell ref="A51:B51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49"/>
  <sheetViews>
    <sheetView showGridLines="0" topLeftCell="A2" zoomScaleNormal="100" zoomScaleSheetLayoutView="100" workbookViewId="0"/>
  </sheetViews>
  <sheetFormatPr baseColWidth="10" defaultColWidth="11.44140625" defaultRowHeight="15.6"/>
  <cols>
    <col min="1" max="1" width="14.88671875" style="1205" customWidth="1"/>
    <col min="2" max="2" width="38.5546875" style="1205" bestFit="1" customWidth="1"/>
    <col min="3" max="3" width="12" style="1009" bestFit="1" customWidth="1"/>
    <col min="4" max="4" width="16.88671875" style="1009" bestFit="1" customWidth="1"/>
    <col min="5" max="5" width="16.109375" style="1009" customWidth="1"/>
    <col min="6" max="7" width="13" style="1009" customWidth="1"/>
    <col min="8" max="8" width="13.33203125" style="1009" customWidth="1"/>
    <col min="9" max="9" width="11.88671875" style="1009" customWidth="1"/>
    <col min="10" max="10" width="12.6640625" style="1009" customWidth="1"/>
    <col min="11" max="11" width="13.109375" style="1009" bestFit="1" customWidth="1"/>
    <col min="12" max="12" width="2.88671875" style="1010" customWidth="1"/>
    <col min="13" max="16384" width="11.44140625" style="1009"/>
  </cols>
  <sheetData>
    <row r="2" spans="1:15">
      <c r="A2" s="1404" t="s">
        <v>4095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</row>
    <row r="3" spans="1:15" s="1010" customFormat="1">
      <c r="A3" s="1274" t="s">
        <v>29</v>
      </c>
      <c r="B3" s="1274"/>
      <c r="C3" s="1274"/>
      <c r="D3" s="1274"/>
      <c r="E3" s="1274"/>
      <c r="F3" s="1274"/>
      <c r="G3" s="1274"/>
      <c r="H3" s="1274"/>
      <c r="I3" s="1274"/>
      <c r="J3" s="1274"/>
      <c r="K3" s="1274"/>
    </row>
    <row r="4" spans="1:15" s="1010" customFormat="1">
      <c r="A4" s="1274" t="s">
        <v>4096</v>
      </c>
      <c r="B4" s="1274"/>
      <c r="C4" s="1274"/>
      <c r="D4" s="1274"/>
      <c r="E4" s="1274"/>
      <c r="F4" s="1274"/>
      <c r="G4" s="1274"/>
      <c r="H4" s="1274"/>
      <c r="I4" s="1274"/>
      <c r="J4" s="1274"/>
      <c r="K4" s="1274"/>
    </row>
    <row r="5" spans="1:15" s="1010" customFormat="1">
      <c r="A5" s="1274" t="s">
        <v>4365</v>
      </c>
      <c r="B5" s="1274"/>
      <c r="C5" s="1274"/>
      <c r="D5" s="1274"/>
      <c r="E5" s="1274"/>
      <c r="F5" s="1274"/>
      <c r="G5" s="1274"/>
      <c r="H5" s="1274"/>
      <c r="I5" s="1274"/>
      <c r="J5" s="1274"/>
      <c r="K5" s="1274"/>
    </row>
    <row r="6" spans="1:15" s="1010" customFormat="1">
      <c r="A6" s="1412" t="s">
        <v>4157</v>
      </c>
      <c r="B6" s="1412"/>
      <c r="C6" s="1412"/>
      <c r="D6" s="1412"/>
      <c r="E6" s="1412"/>
      <c r="F6" s="1412"/>
      <c r="G6" s="1412"/>
      <c r="H6" s="1412"/>
      <c r="I6" s="1412"/>
      <c r="J6" s="1412"/>
      <c r="K6" s="1412"/>
    </row>
    <row r="7" spans="1:15" s="1010" customFormat="1">
      <c r="A7" s="1205"/>
      <c r="B7" s="1205"/>
      <c r="C7" s="277"/>
      <c r="D7" s="277"/>
      <c r="E7" s="277"/>
      <c r="F7" s="277"/>
      <c r="G7" s="277"/>
      <c r="H7" s="277"/>
      <c r="I7" s="277"/>
      <c r="J7" s="277"/>
      <c r="K7" s="277"/>
    </row>
    <row r="8" spans="1:15" s="1163" customFormat="1">
      <c r="A8" s="1206" t="s">
        <v>4282</v>
      </c>
      <c r="B8" s="1207"/>
      <c r="C8" s="930"/>
      <c r="D8" s="930"/>
      <c r="E8" s="930"/>
      <c r="F8" s="930"/>
      <c r="G8" s="930"/>
      <c r="H8" s="930"/>
      <c r="I8" s="930"/>
      <c r="J8" s="930"/>
      <c r="K8" s="930"/>
    </row>
    <row r="9" spans="1:15" s="837" customFormat="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5" s="837" customFormat="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5" s="1165" customFormat="1" ht="13.8">
      <c r="A11" s="1146" t="s">
        <v>7509</v>
      </c>
      <c r="B11" s="1146" t="s">
        <v>4165</v>
      </c>
      <c r="C11" s="292">
        <v>58006.3</v>
      </c>
      <c r="D11" s="1208">
        <v>1518.55</v>
      </c>
      <c r="E11" s="678">
        <v>0</v>
      </c>
      <c r="F11" s="1209">
        <f>SUM(C11:E11)</f>
        <v>59524.850000000006</v>
      </c>
      <c r="G11" s="1209">
        <f>+(C11/30)*24</f>
        <v>46405.040000000008</v>
      </c>
      <c r="H11" s="1209">
        <f>+(C11/30)*5</f>
        <v>9667.7166666666672</v>
      </c>
      <c r="I11" s="1142">
        <f>+(C11/30)*40</f>
        <v>77341.733333333337</v>
      </c>
      <c r="J11" s="679">
        <v>0</v>
      </c>
      <c r="K11" s="1209">
        <f>SUM(G11:J11)</f>
        <v>133414.49000000002</v>
      </c>
      <c r="L11" s="1210"/>
      <c r="N11" s="1210"/>
      <c r="O11" s="1210"/>
    </row>
    <row r="12" spans="1:15" s="1165" customFormat="1" ht="13.8">
      <c r="A12" s="1146" t="s">
        <v>7505</v>
      </c>
      <c r="B12" s="1146" t="s">
        <v>4953</v>
      </c>
      <c r="C12" s="292">
        <v>44891.5</v>
      </c>
      <c r="D12" s="1208">
        <v>1518.55</v>
      </c>
      <c r="E12" s="678">
        <v>0</v>
      </c>
      <c r="F12" s="1209">
        <f>SUM(C12:E12)</f>
        <v>46410.05</v>
      </c>
      <c r="G12" s="1209">
        <f>+(C12/30)*24</f>
        <v>35913.200000000004</v>
      </c>
      <c r="H12" s="1209">
        <f>+(C12/30)*5</f>
        <v>7481.916666666667</v>
      </c>
      <c r="I12" s="1142">
        <f>+(C12/30)*40</f>
        <v>59855.333333333336</v>
      </c>
      <c r="J12" s="679">
        <v>0</v>
      </c>
      <c r="K12" s="1209">
        <f>SUM(G12:J12)</f>
        <v>103250.45000000001</v>
      </c>
      <c r="L12" s="1210"/>
      <c r="N12" s="1210"/>
      <c r="O12" s="1210"/>
    </row>
    <row r="13" spans="1:15" s="1165" customFormat="1" ht="13.8">
      <c r="A13" s="1146" t="s">
        <v>7506</v>
      </c>
      <c r="B13" s="1146" t="s">
        <v>7493</v>
      </c>
      <c r="C13" s="292">
        <v>38802.75</v>
      </c>
      <c r="D13" s="1208">
        <v>1518.55</v>
      </c>
      <c r="E13" s="678">
        <v>0</v>
      </c>
      <c r="F13" s="1209">
        <f>SUM(C13:E13)</f>
        <v>40321.300000000003</v>
      </c>
      <c r="G13" s="1209">
        <f>+(C13/30)*24</f>
        <v>31042.199999999997</v>
      </c>
      <c r="H13" s="1209">
        <f>+(C13/30)*5</f>
        <v>6467.125</v>
      </c>
      <c r="I13" s="1142">
        <f>+(C13/30)*40</f>
        <v>51737</v>
      </c>
      <c r="J13" s="679">
        <v>0</v>
      </c>
      <c r="K13" s="1209">
        <f>SUM(G13:J13)</f>
        <v>89246.324999999997</v>
      </c>
      <c r="L13" s="1210"/>
      <c r="N13" s="1210"/>
      <c r="O13" s="1210"/>
    </row>
    <row r="14" spans="1:15" s="1165" customFormat="1" ht="13.8">
      <c r="A14" s="1146" t="s">
        <v>7507</v>
      </c>
      <c r="B14" s="1146" t="s">
        <v>4372</v>
      </c>
      <c r="C14" s="292">
        <v>27510.6</v>
      </c>
      <c r="D14" s="1208">
        <v>1518.55</v>
      </c>
      <c r="E14" s="678">
        <v>0</v>
      </c>
      <c r="F14" s="1209">
        <f>SUM(C14:E14)</f>
        <v>29029.149999999998</v>
      </c>
      <c r="G14" s="1209">
        <f>+(C14/30)*24</f>
        <v>22008.48</v>
      </c>
      <c r="H14" s="1209">
        <f>+(C14/30)*5</f>
        <v>4585.1000000000004</v>
      </c>
      <c r="I14" s="1142">
        <f>+(C14/30)*40</f>
        <v>36680.800000000003</v>
      </c>
      <c r="J14" s="679">
        <v>0</v>
      </c>
      <c r="K14" s="1209">
        <f>SUM(G14:J14)</f>
        <v>63274.380000000005</v>
      </c>
      <c r="L14" s="1210"/>
      <c r="N14" s="1210"/>
      <c r="O14" s="1210"/>
    </row>
    <row r="15" spans="1:15" s="1163" customFormat="1">
      <c r="A15" s="1011"/>
      <c r="B15" s="1011"/>
      <c r="C15" s="1012"/>
      <c r="D15" s="1012"/>
      <c r="E15" s="1012"/>
      <c r="F15" s="1012"/>
      <c r="G15" s="1012"/>
      <c r="H15" s="1012"/>
      <c r="I15" s="1012"/>
      <c r="J15" s="1012"/>
      <c r="K15" s="1013"/>
    </row>
    <row r="16" spans="1:15" s="1163" customFormat="1">
      <c r="A16" s="1211"/>
      <c r="B16" s="1207"/>
      <c r="C16" s="930"/>
      <c r="D16" s="930"/>
      <c r="E16" s="930"/>
      <c r="F16" s="930"/>
      <c r="G16" s="930"/>
      <c r="H16" s="930"/>
      <c r="I16" s="930"/>
      <c r="J16" s="930"/>
      <c r="K16" s="930"/>
    </row>
    <row r="17" spans="1:15" s="1163" customFormat="1">
      <c r="A17" s="1206" t="s">
        <v>4296</v>
      </c>
      <c r="B17" s="1207"/>
      <c r="C17" s="930"/>
      <c r="D17" s="930"/>
      <c r="E17" s="930"/>
      <c r="F17" s="930"/>
      <c r="G17" s="930"/>
      <c r="H17" s="930"/>
      <c r="I17" s="930"/>
      <c r="J17" s="930"/>
      <c r="K17" s="930"/>
    </row>
    <row r="18" spans="1:15" s="837" customFormat="1" ht="16.5" customHeight="1">
      <c r="A18" s="1251" t="s">
        <v>4283</v>
      </c>
      <c r="B18" s="1251" t="s">
        <v>4159</v>
      </c>
      <c r="C18" s="1251" t="s">
        <v>4285</v>
      </c>
      <c r="D18" s="1251" t="s">
        <v>4285</v>
      </c>
      <c r="E18" s="1251" t="s">
        <v>4285</v>
      </c>
      <c r="F18" s="1251" t="s">
        <v>4285</v>
      </c>
      <c r="G18" s="1251" t="s">
        <v>4286</v>
      </c>
      <c r="H18" s="1251" t="s">
        <v>4286</v>
      </c>
      <c r="I18" s="1251" t="s">
        <v>4286</v>
      </c>
      <c r="J18" s="1251" t="s">
        <v>4286</v>
      </c>
      <c r="K18" s="1251" t="s">
        <v>4286</v>
      </c>
    </row>
    <row r="19" spans="1:15" s="837" customFormat="1" ht="27.6">
      <c r="A19" s="1251" t="s">
        <v>4283</v>
      </c>
      <c r="B19" s="1251" t="s">
        <v>6362</v>
      </c>
      <c r="C19" s="110" t="s">
        <v>4287</v>
      </c>
      <c r="D19" s="110" t="s">
        <v>4288</v>
      </c>
      <c r="E19" s="110" t="s">
        <v>4289</v>
      </c>
      <c r="F19" s="110" t="s">
        <v>4290</v>
      </c>
      <c r="G19" s="110" t="s">
        <v>4291</v>
      </c>
      <c r="H19" s="110" t="s">
        <v>4292</v>
      </c>
      <c r="I19" s="110" t="s">
        <v>4293</v>
      </c>
      <c r="J19" s="110" t="s">
        <v>4294</v>
      </c>
      <c r="K19" s="110" t="s">
        <v>4290</v>
      </c>
    </row>
    <row r="20" spans="1:15" s="1165" customFormat="1" ht="13.8">
      <c r="A20" s="1146" t="s">
        <v>6801</v>
      </c>
      <c r="B20" s="1146" t="s">
        <v>6956</v>
      </c>
      <c r="C20" s="292">
        <v>13750.15</v>
      </c>
      <c r="D20" s="1208">
        <v>1518.55</v>
      </c>
      <c r="E20" s="678">
        <v>0</v>
      </c>
      <c r="F20" s="679">
        <f t="shared" ref="F20:F42" si="0">SUM(C20:E20)</f>
        <v>15268.699999999999</v>
      </c>
      <c r="G20" s="679">
        <f t="shared" ref="G20:G36" si="1">+(C20/30)*24</f>
        <v>11000.119999999999</v>
      </c>
      <c r="H20" s="679">
        <f t="shared" ref="H20:H36" si="2">+(C20/30)*5</f>
        <v>2291.6916666666666</v>
      </c>
      <c r="I20" s="1142">
        <f t="shared" ref="I20:I42" si="3">+(C20/30)*40</f>
        <v>18333.533333333333</v>
      </c>
      <c r="J20" s="679">
        <v>0</v>
      </c>
      <c r="K20" s="679">
        <f t="shared" ref="K20:K42" si="4">SUM(G20:J20)</f>
        <v>31625.344999999998</v>
      </c>
      <c r="L20" s="1210"/>
      <c r="N20" s="1210"/>
      <c r="O20" s="1210"/>
    </row>
    <row r="21" spans="1:15" s="1212" customFormat="1" ht="13.8">
      <c r="A21" s="1146" t="s">
        <v>6805</v>
      </c>
      <c r="B21" s="1146" t="s">
        <v>6704</v>
      </c>
      <c r="C21" s="292">
        <v>12449.6</v>
      </c>
      <c r="D21" s="1208">
        <v>1518.55</v>
      </c>
      <c r="E21" s="678">
        <v>0</v>
      </c>
      <c r="F21" s="679">
        <f t="shared" si="0"/>
        <v>13968.15</v>
      </c>
      <c r="G21" s="679">
        <f t="shared" si="1"/>
        <v>9959.68</v>
      </c>
      <c r="H21" s="679">
        <f t="shared" si="2"/>
        <v>2074.9333333333334</v>
      </c>
      <c r="I21" s="1142">
        <f t="shared" si="3"/>
        <v>16599.466666666667</v>
      </c>
      <c r="J21" s="679">
        <v>0</v>
      </c>
      <c r="K21" s="679">
        <f t="shared" si="4"/>
        <v>28634.080000000002</v>
      </c>
      <c r="L21" s="1210"/>
      <c r="M21" s="1165"/>
      <c r="N21" s="1210"/>
      <c r="O21" s="1210"/>
    </row>
    <row r="22" spans="1:15" s="1165" customFormat="1" ht="13.8">
      <c r="A22" s="1146" t="s">
        <v>7465</v>
      </c>
      <c r="B22" s="1146" t="s">
        <v>6944</v>
      </c>
      <c r="C22" s="292">
        <v>11846.4</v>
      </c>
      <c r="D22" s="1208">
        <v>1518.55</v>
      </c>
      <c r="E22" s="678">
        <v>0</v>
      </c>
      <c r="F22" s="679">
        <f t="shared" si="0"/>
        <v>13364.949999999999</v>
      </c>
      <c r="G22" s="679">
        <f t="shared" si="1"/>
        <v>9477.119999999999</v>
      </c>
      <c r="H22" s="679">
        <f t="shared" si="2"/>
        <v>1974.4</v>
      </c>
      <c r="I22" s="1142">
        <f t="shared" si="3"/>
        <v>15795.2</v>
      </c>
      <c r="J22" s="679">
        <v>0</v>
      </c>
      <c r="K22" s="679">
        <f t="shared" si="4"/>
        <v>27246.720000000001</v>
      </c>
      <c r="L22" s="1210"/>
      <c r="N22" s="1210"/>
      <c r="O22" s="1210"/>
    </row>
    <row r="23" spans="1:15" s="1212" customFormat="1" ht="13.8">
      <c r="A23" s="1146" t="s">
        <v>7464</v>
      </c>
      <c r="B23" s="1146" t="s">
        <v>4361</v>
      </c>
      <c r="C23" s="292">
        <v>11846.4</v>
      </c>
      <c r="D23" s="1208">
        <v>1518.55</v>
      </c>
      <c r="E23" s="678">
        <v>0</v>
      </c>
      <c r="F23" s="679">
        <f t="shared" si="0"/>
        <v>13364.949999999999</v>
      </c>
      <c r="G23" s="679">
        <f t="shared" si="1"/>
        <v>9477.119999999999</v>
      </c>
      <c r="H23" s="679">
        <f t="shared" si="2"/>
        <v>1974.4</v>
      </c>
      <c r="I23" s="1142">
        <f t="shared" si="3"/>
        <v>15795.2</v>
      </c>
      <c r="J23" s="679">
        <v>0</v>
      </c>
      <c r="K23" s="679">
        <f t="shared" si="4"/>
        <v>27246.720000000001</v>
      </c>
      <c r="L23" s="1210"/>
      <c r="M23" s="1165"/>
      <c r="N23" s="1210"/>
      <c r="O23" s="1210"/>
    </row>
    <row r="24" spans="1:15" s="1165" customFormat="1" ht="13.8">
      <c r="A24" s="1146" t="s">
        <v>7466</v>
      </c>
      <c r="B24" s="1146" t="s">
        <v>5103</v>
      </c>
      <c r="C24" s="292">
        <v>11273.25</v>
      </c>
      <c r="D24" s="1208">
        <v>1518.55</v>
      </c>
      <c r="E24" s="678">
        <v>0</v>
      </c>
      <c r="F24" s="679">
        <f t="shared" si="0"/>
        <v>12791.8</v>
      </c>
      <c r="G24" s="679">
        <f t="shared" si="1"/>
        <v>9018.5999999999985</v>
      </c>
      <c r="H24" s="679">
        <f t="shared" si="2"/>
        <v>1878.875</v>
      </c>
      <c r="I24" s="1142">
        <f t="shared" si="3"/>
        <v>15031</v>
      </c>
      <c r="J24" s="679">
        <v>0</v>
      </c>
      <c r="K24" s="679">
        <f t="shared" si="4"/>
        <v>25928.474999999999</v>
      </c>
      <c r="L24" s="1210"/>
      <c r="N24" s="1210"/>
      <c r="O24" s="1210"/>
    </row>
    <row r="25" spans="1:15" s="1165" customFormat="1" ht="13.8">
      <c r="A25" s="1146" t="s">
        <v>7502</v>
      </c>
      <c r="B25" s="1146" t="s">
        <v>4910</v>
      </c>
      <c r="C25" s="292">
        <v>11273.25</v>
      </c>
      <c r="D25" s="1208">
        <v>1518.55</v>
      </c>
      <c r="E25" s="678">
        <v>0</v>
      </c>
      <c r="F25" s="679">
        <f t="shared" si="0"/>
        <v>12791.8</v>
      </c>
      <c r="G25" s="679">
        <f t="shared" si="1"/>
        <v>9018.5999999999985</v>
      </c>
      <c r="H25" s="679">
        <f t="shared" si="2"/>
        <v>1878.875</v>
      </c>
      <c r="I25" s="1142">
        <f t="shared" si="3"/>
        <v>15031</v>
      </c>
      <c r="J25" s="679">
        <v>0</v>
      </c>
      <c r="K25" s="679">
        <f t="shared" si="4"/>
        <v>25928.474999999999</v>
      </c>
      <c r="L25" s="1210"/>
      <c r="N25" s="1210"/>
      <c r="O25" s="1210"/>
    </row>
    <row r="26" spans="1:15" s="1165" customFormat="1" ht="13.8">
      <c r="A26" s="1146" t="s">
        <v>6807</v>
      </c>
      <c r="B26" s="1146" t="s">
        <v>6980</v>
      </c>
      <c r="C26" s="292">
        <v>11273.25</v>
      </c>
      <c r="D26" s="1208">
        <v>1518.55</v>
      </c>
      <c r="E26" s="678">
        <v>0</v>
      </c>
      <c r="F26" s="679">
        <f t="shared" si="0"/>
        <v>12791.8</v>
      </c>
      <c r="G26" s="679">
        <f t="shared" si="1"/>
        <v>9018.5999999999985</v>
      </c>
      <c r="H26" s="679">
        <f t="shared" si="2"/>
        <v>1878.875</v>
      </c>
      <c r="I26" s="1142">
        <f t="shared" si="3"/>
        <v>15031</v>
      </c>
      <c r="J26" s="679">
        <v>0</v>
      </c>
      <c r="K26" s="679">
        <f t="shared" si="4"/>
        <v>25928.474999999999</v>
      </c>
      <c r="L26" s="1210"/>
      <c r="N26" s="1210"/>
      <c r="O26" s="1210"/>
    </row>
    <row r="27" spans="1:15" s="1165" customFormat="1" ht="13.8">
      <c r="A27" s="1146" t="s">
        <v>7469</v>
      </c>
      <c r="B27" s="1146" t="s">
        <v>7470</v>
      </c>
      <c r="C27" s="292">
        <v>10225.450000000001</v>
      </c>
      <c r="D27" s="1208">
        <v>1518.55</v>
      </c>
      <c r="E27" s="678">
        <v>0</v>
      </c>
      <c r="F27" s="679">
        <f t="shared" si="0"/>
        <v>11744</v>
      </c>
      <c r="G27" s="679">
        <f t="shared" si="1"/>
        <v>8180.3600000000006</v>
      </c>
      <c r="H27" s="679">
        <f t="shared" si="2"/>
        <v>1704.2416666666668</v>
      </c>
      <c r="I27" s="1142">
        <f t="shared" si="3"/>
        <v>13633.933333333334</v>
      </c>
      <c r="J27" s="679">
        <v>0</v>
      </c>
      <c r="K27" s="679">
        <f t="shared" si="4"/>
        <v>23518.535000000003</v>
      </c>
      <c r="L27" s="1210"/>
      <c r="N27" s="1210"/>
      <c r="O27" s="1210"/>
    </row>
    <row r="28" spans="1:15" s="1165" customFormat="1" ht="13.8">
      <c r="A28" s="1146" t="s">
        <v>6827</v>
      </c>
      <c r="B28" s="1146" t="s">
        <v>7471</v>
      </c>
      <c r="C28" s="292">
        <v>9263.35</v>
      </c>
      <c r="D28" s="1208">
        <v>1518.55</v>
      </c>
      <c r="E28" s="678">
        <v>0</v>
      </c>
      <c r="F28" s="679">
        <f t="shared" si="0"/>
        <v>10781.9</v>
      </c>
      <c r="G28" s="679">
        <f t="shared" si="1"/>
        <v>7410.68</v>
      </c>
      <c r="H28" s="679">
        <f t="shared" si="2"/>
        <v>1543.8916666666669</v>
      </c>
      <c r="I28" s="1142">
        <f t="shared" si="3"/>
        <v>12351.133333333335</v>
      </c>
      <c r="J28" s="679">
        <v>0</v>
      </c>
      <c r="K28" s="679">
        <f t="shared" si="4"/>
        <v>21305.705000000002</v>
      </c>
      <c r="L28" s="1210"/>
      <c r="N28" s="1210"/>
      <c r="O28" s="1210"/>
    </row>
    <row r="29" spans="1:15" s="1165" customFormat="1" ht="13.8">
      <c r="A29" s="1146" t="s">
        <v>7472</v>
      </c>
      <c r="B29" s="1146" t="s">
        <v>6949</v>
      </c>
      <c r="C29" s="292">
        <v>8811.9500000000007</v>
      </c>
      <c r="D29" s="1208">
        <v>1518.55</v>
      </c>
      <c r="E29" s="678">
        <v>0</v>
      </c>
      <c r="F29" s="679">
        <f t="shared" si="0"/>
        <v>10330.5</v>
      </c>
      <c r="G29" s="679">
        <f t="shared" si="1"/>
        <v>7049.56</v>
      </c>
      <c r="H29" s="679">
        <f t="shared" si="2"/>
        <v>1468.6583333333333</v>
      </c>
      <c r="I29" s="1142">
        <f t="shared" si="3"/>
        <v>11749.266666666666</v>
      </c>
      <c r="J29" s="679">
        <v>0</v>
      </c>
      <c r="K29" s="679">
        <f t="shared" si="4"/>
        <v>20267.485000000001</v>
      </c>
      <c r="L29" s="1210"/>
      <c r="N29" s="1210"/>
      <c r="O29" s="1210"/>
    </row>
    <row r="30" spans="1:15" s="1165" customFormat="1" ht="13.8">
      <c r="A30" s="1146" t="s">
        <v>7473</v>
      </c>
      <c r="B30" s="1146" t="s">
        <v>7474</v>
      </c>
      <c r="C30" s="292">
        <v>8811.9500000000007</v>
      </c>
      <c r="D30" s="1208">
        <v>1518.55</v>
      </c>
      <c r="E30" s="678">
        <v>0</v>
      </c>
      <c r="F30" s="679">
        <f t="shared" si="0"/>
        <v>10330.5</v>
      </c>
      <c r="G30" s="679">
        <f t="shared" si="1"/>
        <v>7049.56</v>
      </c>
      <c r="H30" s="679">
        <f t="shared" si="2"/>
        <v>1468.6583333333333</v>
      </c>
      <c r="I30" s="1142">
        <f t="shared" si="3"/>
        <v>11749.266666666666</v>
      </c>
      <c r="J30" s="679">
        <v>0</v>
      </c>
      <c r="K30" s="679">
        <f t="shared" si="4"/>
        <v>20267.485000000001</v>
      </c>
      <c r="L30" s="1210"/>
      <c r="N30" s="1210"/>
      <c r="O30" s="1210"/>
    </row>
    <row r="31" spans="1:15" s="1165" customFormat="1" ht="13.8">
      <c r="A31" s="1146" t="s">
        <v>7477</v>
      </c>
      <c r="B31" s="1146" t="s">
        <v>7478</v>
      </c>
      <c r="C31" s="292">
        <v>7617.55</v>
      </c>
      <c r="D31" s="1208">
        <v>1518.55</v>
      </c>
      <c r="E31" s="678">
        <v>0</v>
      </c>
      <c r="F31" s="679">
        <f t="shared" si="0"/>
        <v>9136.1</v>
      </c>
      <c r="G31" s="679">
        <f t="shared" si="1"/>
        <v>6094.0400000000009</v>
      </c>
      <c r="H31" s="679">
        <f t="shared" si="2"/>
        <v>1269.5916666666667</v>
      </c>
      <c r="I31" s="1142">
        <f t="shared" si="3"/>
        <v>10156.733333333334</v>
      </c>
      <c r="J31" s="679">
        <v>0</v>
      </c>
      <c r="K31" s="679">
        <f t="shared" si="4"/>
        <v>17520.365000000002</v>
      </c>
      <c r="L31" s="1210"/>
      <c r="N31" s="1210"/>
      <c r="O31" s="1210"/>
    </row>
    <row r="32" spans="1:15" s="1165" customFormat="1" ht="13.8">
      <c r="A32" s="1146" t="s">
        <v>7479</v>
      </c>
      <c r="B32" s="1146" t="s">
        <v>5269</v>
      </c>
      <c r="C32" s="292">
        <v>7281.05</v>
      </c>
      <c r="D32" s="1208">
        <v>1518.55</v>
      </c>
      <c r="E32" s="678">
        <v>0</v>
      </c>
      <c r="F32" s="679">
        <f t="shared" si="0"/>
        <v>8799.6</v>
      </c>
      <c r="G32" s="679">
        <f t="shared" si="1"/>
        <v>5824.84</v>
      </c>
      <c r="H32" s="679">
        <f t="shared" si="2"/>
        <v>1213.5083333333334</v>
      </c>
      <c r="I32" s="1142">
        <f t="shared" si="3"/>
        <v>9708.0666666666675</v>
      </c>
      <c r="J32" s="679">
        <v>0</v>
      </c>
      <c r="K32" s="679">
        <f t="shared" si="4"/>
        <v>16746.415000000001</v>
      </c>
      <c r="L32" s="1210"/>
      <c r="N32" s="1210"/>
      <c r="O32" s="1210"/>
    </row>
    <row r="33" spans="1:15" s="1165" customFormat="1" ht="13.8">
      <c r="A33" s="1146" t="s">
        <v>7480</v>
      </c>
      <c r="B33" s="1146" t="s">
        <v>4362</v>
      </c>
      <c r="C33" s="292">
        <v>7281.05</v>
      </c>
      <c r="D33" s="1208">
        <v>1518.55</v>
      </c>
      <c r="E33" s="678">
        <v>0</v>
      </c>
      <c r="F33" s="679">
        <f t="shared" si="0"/>
        <v>8799.6</v>
      </c>
      <c r="G33" s="679">
        <f t="shared" si="1"/>
        <v>5824.84</v>
      </c>
      <c r="H33" s="679">
        <f t="shared" si="2"/>
        <v>1213.5083333333334</v>
      </c>
      <c r="I33" s="1142">
        <f t="shared" si="3"/>
        <v>9708.0666666666675</v>
      </c>
      <c r="J33" s="679">
        <v>0</v>
      </c>
      <c r="K33" s="679">
        <f t="shared" si="4"/>
        <v>16746.415000000001</v>
      </c>
      <c r="L33" s="1210"/>
      <c r="N33" s="1210"/>
      <c r="O33" s="1210"/>
    </row>
    <row r="34" spans="1:15" s="1165" customFormat="1" ht="13.8">
      <c r="A34" s="1146" t="s">
        <v>7481</v>
      </c>
      <c r="B34" s="1146" t="s">
        <v>5330</v>
      </c>
      <c r="C34" s="292">
        <v>7281.05</v>
      </c>
      <c r="D34" s="1208">
        <v>1518.55</v>
      </c>
      <c r="E34" s="678">
        <v>0</v>
      </c>
      <c r="F34" s="679">
        <f t="shared" si="0"/>
        <v>8799.6</v>
      </c>
      <c r="G34" s="679">
        <f t="shared" si="1"/>
        <v>5824.84</v>
      </c>
      <c r="H34" s="679">
        <f t="shared" si="2"/>
        <v>1213.5083333333334</v>
      </c>
      <c r="I34" s="1142">
        <f t="shared" si="3"/>
        <v>9708.0666666666675</v>
      </c>
      <c r="J34" s="679">
        <v>0</v>
      </c>
      <c r="K34" s="679">
        <f t="shared" si="4"/>
        <v>16746.415000000001</v>
      </c>
      <c r="L34" s="1210"/>
      <c r="N34" s="1210"/>
      <c r="O34" s="1210"/>
    </row>
    <row r="35" spans="1:15" s="1165" customFormat="1" ht="13.8">
      <c r="A35" s="1146" t="s">
        <v>6829</v>
      </c>
      <c r="B35" s="1146" t="s">
        <v>4199</v>
      </c>
      <c r="C35" s="292">
        <v>7281.05</v>
      </c>
      <c r="D35" s="1208">
        <v>1518.55</v>
      </c>
      <c r="E35" s="678">
        <v>0</v>
      </c>
      <c r="F35" s="679">
        <f t="shared" si="0"/>
        <v>8799.6</v>
      </c>
      <c r="G35" s="679">
        <f t="shared" si="1"/>
        <v>5824.84</v>
      </c>
      <c r="H35" s="679">
        <f t="shared" si="2"/>
        <v>1213.5083333333334</v>
      </c>
      <c r="I35" s="1142">
        <f t="shared" si="3"/>
        <v>9708.0666666666675</v>
      </c>
      <c r="J35" s="679">
        <v>0</v>
      </c>
      <c r="K35" s="679">
        <f t="shared" si="4"/>
        <v>16746.415000000001</v>
      </c>
      <c r="L35" s="1210"/>
      <c r="N35" s="1210"/>
      <c r="O35" s="1210"/>
    </row>
    <row r="36" spans="1:15" s="1165" customFormat="1" ht="13.8">
      <c r="A36" s="1146" t="s">
        <v>7482</v>
      </c>
      <c r="B36" s="1146" t="s">
        <v>4922</v>
      </c>
      <c r="C36" s="292">
        <v>6756.1</v>
      </c>
      <c r="D36" s="1208">
        <v>1518.55</v>
      </c>
      <c r="E36" s="678">
        <v>0</v>
      </c>
      <c r="F36" s="679">
        <f t="shared" si="0"/>
        <v>8274.65</v>
      </c>
      <c r="G36" s="679">
        <f t="shared" si="1"/>
        <v>5404.88</v>
      </c>
      <c r="H36" s="679">
        <f t="shared" si="2"/>
        <v>1126.0166666666667</v>
      </c>
      <c r="I36" s="1142">
        <f t="shared" si="3"/>
        <v>9008.1333333333332</v>
      </c>
      <c r="J36" s="679">
        <v>0</v>
      </c>
      <c r="K36" s="679">
        <f t="shared" si="4"/>
        <v>15539.029999999999</v>
      </c>
      <c r="L36" s="1210"/>
      <c r="N36" s="1210"/>
      <c r="O36" s="1210"/>
    </row>
    <row r="37" spans="1:15" s="1165" customFormat="1" ht="13.8">
      <c r="A37" s="1146" t="s">
        <v>7489</v>
      </c>
      <c r="B37" s="1146" t="s">
        <v>7490</v>
      </c>
      <c r="C37" s="292">
        <f>522.25/4</f>
        <v>130.5625</v>
      </c>
      <c r="D37" s="1208">
        <v>9.49</v>
      </c>
      <c r="E37" s="678">
        <v>0</v>
      </c>
      <c r="F37" s="679">
        <f t="shared" si="0"/>
        <v>140.05250000000001</v>
      </c>
      <c r="G37" s="679">
        <f>C37*24</f>
        <v>3133.5</v>
      </c>
      <c r="H37" s="679">
        <f>C37*5</f>
        <v>652.8125</v>
      </c>
      <c r="I37" s="1142">
        <f t="shared" si="3"/>
        <v>174.08333333333334</v>
      </c>
      <c r="J37" s="700">
        <f>5.21</f>
        <v>5.21</v>
      </c>
      <c r="K37" s="679">
        <f t="shared" si="4"/>
        <v>3965.6058333333335</v>
      </c>
      <c r="L37" s="1210" t="s">
        <v>6864</v>
      </c>
      <c r="N37" s="1210"/>
      <c r="O37" s="1210"/>
    </row>
    <row r="38" spans="1:15" s="1165" customFormat="1" ht="13.8">
      <c r="A38" s="1146" t="s">
        <v>7491</v>
      </c>
      <c r="B38" s="1146" t="s">
        <v>7492</v>
      </c>
      <c r="C38" s="292">
        <f>594.1/4</f>
        <v>148.52500000000001</v>
      </c>
      <c r="D38" s="1208">
        <v>9.49</v>
      </c>
      <c r="E38" s="678">
        <v>0</v>
      </c>
      <c r="F38" s="679">
        <f t="shared" si="0"/>
        <v>158.01500000000001</v>
      </c>
      <c r="G38" s="679">
        <f>C38*24</f>
        <v>3564.6000000000004</v>
      </c>
      <c r="H38" s="679">
        <f>C38*5</f>
        <v>742.625</v>
      </c>
      <c r="I38" s="1142">
        <f t="shared" si="3"/>
        <v>198.03333333333336</v>
      </c>
      <c r="J38" s="700">
        <v>5.62</v>
      </c>
      <c r="K38" s="679">
        <f t="shared" si="4"/>
        <v>4510.878333333334</v>
      </c>
      <c r="L38" s="1210" t="s">
        <v>6864</v>
      </c>
      <c r="N38" s="1210"/>
      <c r="O38" s="1210"/>
    </row>
    <row r="39" spans="1:15" s="1165" customFormat="1" ht="13.8">
      <c r="A39" s="1146" t="s">
        <v>7483</v>
      </c>
      <c r="B39" s="1146" t="s">
        <v>7347</v>
      </c>
      <c r="C39" s="292">
        <v>20433.349999999999</v>
      </c>
      <c r="D39" s="1208">
        <v>1518.55</v>
      </c>
      <c r="E39" s="678">
        <v>0</v>
      </c>
      <c r="F39" s="679">
        <f t="shared" si="0"/>
        <v>21951.899999999998</v>
      </c>
      <c r="G39" s="679">
        <f>+(C39/30)*24</f>
        <v>16346.679999999997</v>
      </c>
      <c r="H39" s="679">
        <f>+(C39/30)*5</f>
        <v>3405.5583333333329</v>
      </c>
      <c r="I39" s="1142">
        <f t="shared" si="3"/>
        <v>27244.466666666664</v>
      </c>
      <c r="J39" s="700">
        <f>728*12</f>
        <v>8736</v>
      </c>
      <c r="K39" s="679">
        <f t="shared" si="4"/>
        <v>55732.704999999994</v>
      </c>
      <c r="L39" s="1210"/>
      <c r="N39" s="1210"/>
      <c r="O39" s="1210"/>
    </row>
    <row r="40" spans="1:15" s="1165" customFormat="1" ht="13.8">
      <c r="A40" s="1146" t="s">
        <v>7484</v>
      </c>
      <c r="B40" s="1146" t="s">
        <v>7485</v>
      </c>
      <c r="C40" s="292">
        <v>22915.200000000001</v>
      </c>
      <c r="D40" s="1208">
        <v>1518.55</v>
      </c>
      <c r="E40" s="678">
        <v>0</v>
      </c>
      <c r="F40" s="679">
        <f t="shared" si="0"/>
        <v>24433.75</v>
      </c>
      <c r="G40" s="679">
        <f>+(C40/30)*24</f>
        <v>18332.16</v>
      </c>
      <c r="H40" s="679">
        <f>+(C40/30)*5</f>
        <v>3819.2000000000003</v>
      </c>
      <c r="I40" s="1142">
        <f t="shared" si="3"/>
        <v>30553.600000000002</v>
      </c>
      <c r="J40" s="700">
        <f>828.8*12</f>
        <v>9945.5999999999985</v>
      </c>
      <c r="K40" s="679">
        <f t="shared" si="4"/>
        <v>62650.560000000005</v>
      </c>
      <c r="L40" s="1210"/>
      <c r="N40" s="1210"/>
      <c r="O40" s="1210"/>
    </row>
    <row r="41" spans="1:15" s="1165" customFormat="1" ht="13.8">
      <c r="A41" s="1146" t="s">
        <v>7486</v>
      </c>
      <c r="B41" s="1146" t="s">
        <v>7339</v>
      </c>
      <c r="C41" s="292">
        <v>25680.15</v>
      </c>
      <c r="D41" s="1208">
        <v>1518.55</v>
      </c>
      <c r="E41" s="678">
        <v>0</v>
      </c>
      <c r="F41" s="679">
        <f t="shared" si="0"/>
        <v>27198.7</v>
      </c>
      <c r="G41" s="679">
        <f>+(C41/30)*24</f>
        <v>20544.12</v>
      </c>
      <c r="H41" s="679">
        <f>+(C41/30)*5</f>
        <v>4280.0249999999996</v>
      </c>
      <c r="I41" s="1142">
        <f t="shared" si="3"/>
        <v>34240.199999999997</v>
      </c>
      <c r="J41" s="700">
        <f>915.2*12</f>
        <v>10982.400000000001</v>
      </c>
      <c r="K41" s="679">
        <f t="shared" si="4"/>
        <v>70046.744999999995</v>
      </c>
      <c r="L41" s="1210"/>
      <c r="N41" s="1210"/>
      <c r="O41" s="1210"/>
    </row>
    <row r="42" spans="1:15" s="1165" customFormat="1" ht="13.8">
      <c r="A42" s="1146" t="s">
        <v>7487</v>
      </c>
      <c r="B42" s="1146" t="s">
        <v>7488</v>
      </c>
      <c r="C42" s="292">
        <v>29678.75</v>
      </c>
      <c r="D42" s="1208">
        <v>1518.55</v>
      </c>
      <c r="E42" s="678">
        <v>0</v>
      </c>
      <c r="F42" s="679">
        <f t="shared" si="0"/>
        <v>31197.3</v>
      </c>
      <c r="G42" s="679">
        <f>+(C42/30)*24</f>
        <v>23743</v>
      </c>
      <c r="H42" s="679">
        <f>+(C42/30)*5</f>
        <v>4946.458333333333</v>
      </c>
      <c r="I42" s="1142">
        <f t="shared" si="3"/>
        <v>39571.666666666664</v>
      </c>
      <c r="J42" s="700">
        <f>1000*12</f>
        <v>12000</v>
      </c>
      <c r="K42" s="679">
        <f t="shared" si="4"/>
        <v>80261.125</v>
      </c>
      <c r="L42" s="1210"/>
    </row>
    <row r="43" spans="1:15" s="1010" customFormat="1">
      <c r="A43" s="929" t="s">
        <v>7141</v>
      </c>
      <c r="C43" s="277"/>
      <c r="D43" s="277"/>
      <c r="E43" s="277"/>
      <c r="F43" s="277"/>
      <c r="G43" s="277"/>
      <c r="H43" s="277"/>
      <c r="I43" s="277"/>
      <c r="J43" s="277"/>
      <c r="K43" s="277"/>
      <c r="L43" s="1213"/>
    </row>
    <row r="44" spans="1:15" s="1010" customFormat="1">
      <c r="A44" s="1205"/>
      <c r="B44" s="1214"/>
      <c r="C44" s="1067"/>
      <c r="D44" s="1067"/>
      <c r="E44" s="1067"/>
      <c r="F44" s="1067"/>
      <c r="G44" s="277"/>
      <c r="H44" s="277"/>
      <c r="I44" s="277"/>
      <c r="J44" s="277"/>
      <c r="K44" s="277"/>
    </row>
    <row r="45" spans="1:15" s="977" customFormat="1">
      <c r="A45" s="837"/>
      <c r="B45" s="928" t="s">
        <v>7459</v>
      </c>
      <c r="C45" s="929"/>
      <c r="D45" s="930"/>
      <c r="E45" s="930"/>
      <c r="F45" s="930"/>
      <c r="G45" s="930"/>
      <c r="H45" s="930"/>
      <c r="I45" s="930"/>
      <c r="J45" s="930"/>
      <c r="K45" s="930"/>
    </row>
    <row r="46" spans="1:15" s="977" customFormat="1" ht="15.75" customHeight="1">
      <c r="A46" s="837"/>
      <c r="B46" s="796" t="s">
        <v>4283</v>
      </c>
      <c r="C46" s="1388" t="s">
        <v>3218</v>
      </c>
      <c r="D46" s="1388"/>
      <c r="E46" s="1388"/>
      <c r="F46" s="1388"/>
      <c r="G46" s="930"/>
      <c r="H46" s="930"/>
      <c r="I46" s="930"/>
      <c r="J46" s="930"/>
      <c r="K46" s="930"/>
    </row>
    <row r="47" spans="1:15" s="977" customFormat="1">
      <c r="A47" s="930"/>
      <c r="B47" s="983" t="s">
        <v>4246</v>
      </c>
      <c r="C47" s="1416" t="s">
        <v>7342</v>
      </c>
      <c r="D47" s="1416"/>
      <c r="E47" s="1416"/>
      <c r="F47" s="1416"/>
      <c r="G47" s="930"/>
      <c r="H47" s="930"/>
      <c r="I47" s="930"/>
      <c r="J47" s="930"/>
      <c r="K47" s="930"/>
    </row>
    <row r="48" spans="1:15" s="837" customFormat="1"/>
    <row r="49" s="837" customFormat="1"/>
  </sheetData>
  <mergeCells count="15">
    <mergeCell ref="C47:F47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8:A19"/>
    <mergeCell ref="B18:B19"/>
    <mergeCell ref="C18:F18"/>
    <mergeCell ref="G18:K18"/>
    <mergeCell ref="C46:F46"/>
  </mergeCells>
  <printOptions horizontalCentered="1"/>
  <pageMargins left="0.59055118110236227" right="0.59055118110236227" top="1.1811023622047245" bottom="0.78740157480314965" header="0.39370078740157483" footer="0.39370078740157483"/>
  <pageSetup scale="70" fitToHeight="0" orientation="landscape" r:id="rId1"/>
  <rowBreaks count="1" manualBreakCount="1">
    <brk id="35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S64"/>
  <sheetViews>
    <sheetView showGridLines="0" topLeftCell="D7" zoomScaleNormal="100" zoomScaleSheetLayoutView="80" workbookViewId="0"/>
  </sheetViews>
  <sheetFormatPr baseColWidth="10" defaultColWidth="11.44140625" defaultRowHeight="15.6"/>
  <cols>
    <col min="1" max="1" width="22.5546875" style="837" customWidth="1"/>
    <col min="2" max="2" width="39" style="837" customWidth="1"/>
    <col min="3" max="3" width="13.88671875" style="837" customWidth="1"/>
    <col min="4" max="4" width="24.6640625" style="837" customWidth="1"/>
    <col min="5" max="5" width="17.6640625" style="837" customWidth="1"/>
    <col min="6" max="6" width="17.6640625" style="790" customWidth="1"/>
    <col min="7" max="7" width="4.6640625" style="790" customWidth="1"/>
    <col min="8" max="175" width="11.44140625" style="790"/>
    <col min="176" max="16384" width="11.44140625" style="791"/>
  </cols>
  <sheetData>
    <row r="1" spans="1:175">
      <c r="A1" s="344"/>
      <c r="B1" s="344"/>
      <c r="C1" s="344"/>
      <c r="D1" s="344"/>
      <c r="E1" s="344"/>
    </row>
    <row r="2" spans="1:175">
      <c r="A2" s="1302" t="s">
        <v>4095</v>
      </c>
      <c r="B2" s="1302"/>
      <c r="C2" s="1302"/>
      <c r="D2" s="1302"/>
      <c r="E2" s="1302"/>
      <c r="F2" s="1302"/>
    </row>
    <row r="3" spans="1:175">
      <c r="A3" s="1302" t="s">
        <v>31</v>
      </c>
      <c r="B3" s="1302"/>
      <c r="C3" s="1302"/>
      <c r="D3" s="1302"/>
      <c r="E3" s="1302"/>
      <c r="F3" s="1302"/>
    </row>
    <row r="4" spans="1:175">
      <c r="A4" s="1302" t="s">
        <v>6753</v>
      </c>
      <c r="B4" s="1302"/>
      <c r="C4" s="1302"/>
      <c r="D4" s="1302"/>
      <c r="E4" s="1302"/>
      <c r="F4" s="1302"/>
    </row>
    <row r="5" spans="1:175">
      <c r="A5" s="1302" t="s">
        <v>4156</v>
      </c>
      <c r="B5" s="1302"/>
      <c r="C5" s="1302"/>
      <c r="D5" s="1302"/>
      <c r="E5" s="1302"/>
      <c r="F5" s="1302"/>
    </row>
    <row r="6" spans="1:175" s="817" customFormat="1">
      <c r="A6" s="1275" t="s">
        <v>4157</v>
      </c>
      <c r="B6" s="1275" t="s">
        <v>4157</v>
      </c>
      <c r="C6" s="1275" t="s">
        <v>4157</v>
      </c>
      <c r="D6" s="1275"/>
      <c r="E6" s="1275" t="s">
        <v>4157</v>
      </c>
      <c r="F6" s="1275" t="s">
        <v>4157</v>
      </c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816"/>
      <c r="AS6" s="816"/>
      <c r="AT6" s="816"/>
      <c r="AU6" s="816"/>
      <c r="AV6" s="816"/>
      <c r="AW6" s="816"/>
      <c r="AX6" s="816"/>
      <c r="AY6" s="816"/>
      <c r="AZ6" s="816"/>
      <c r="BA6" s="816"/>
      <c r="BB6" s="816"/>
      <c r="BC6" s="816"/>
      <c r="BD6" s="816"/>
      <c r="BE6" s="816"/>
      <c r="BF6" s="816"/>
      <c r="BG6" s="816"/>
      <c r="BH6" s="816"/>
      <c r="BI6" s="816"/>
      <c r="BJ6" s="816"/>
      <c r="BK6" s="816"/>
      <c r="BL6" s="816"/>
      <c r="BM6" s="816"/>
      <c r="BN6" s="816"/>
      <c r="BO6" s="816"/>
      <c r="BP6" s="816"/>
      <c r="BQ6" s="816"/>
      <c r="BR6" s="816"/>
      <c r="BS6" s="816"/>
      <c r="BT6" s="816"/>
      <c r="BU6" s="816"/>
      <c r="BV6" s="816"/>
      <c r="BW6" s="816"/>
      <c r="BX6" s="816"/>
      <c r="BY6" s="816"/>
      <c r="BZ6" s="816"/>
      <c r="CA6" s="816"/>
      <c r="CB6" s="816"/>
      <c r="CC6" s="816"/>
      <c r="CD6" s="816"/>
      <c r="CE6" s="816"/>
      <c r="CF6" s="816"/>
      <c r="CG6" s="816"/>
      <c r="CH6" s="816"/>
      <c r="CI6" s="816"/>
      <c r="CJ6" s="816"/>
      <c r="CK6" s="816"/>
      <c r="CL6" s="816"/>
      <c r="CM6" s="816"/>
      <c r="CN6" s="816"/>
      <c r="CO6" s="816"/>
      <c r="CP6" s="816"/>
      <c r="CQ6" s="816"/>
      <c r="CR6" s="816"/>
      <c r="CS6" s="816"/>
      <c r="CT6" s="816"/>
      <c r="CU6" s="816"/>
      <c r="CV6" s="816"/>
      <c r="CW6" s="816"/>
      <c r="CX6" s="816"/>
      <c r="CY6" s="816"/>
      <c r="CZ6" s="816"/>
      <c r="DA6" s="816"/>
      <c r="DB6" s="816"/>
      <c r="DC6" s="816"/>
      <c r="DD6" s="816"/>
      <c r="DE6" s="816"/>
      <c r="DF6" s="816"/>
      <c r="DG6" s="816"/>
      <c r="DH6" s="816"/>
      <c r="DI6" s="816"/>
      <c r="DJ6" s="816"/>
      <c r="DK6" s="816"/>
      <c r="DL6" s="816"/>
      <c r="DM6" s="816"/>
      <c r="DN6" s="816"/>
      <c r="DO6" s="816"/>
      <c r="DP6" s="816"/>
      <c r="DQ6" s="816"/>
      <c r="DR6" s="816"/>
      <c r="DS6" s="816"/>
      <c r="DT6" s="816"/>
      <c r="DU6" s="816"/>
      <c r="DV6" s="816"/>
      <c r="DW6" s="816"/>
      <c r="DX6" s="816"/>
      <c r="DY6" s="816"/>
      <c r="DZ6" s="816"/>
      <c r="EA6" s="816"/>
      <c r="EB6" s="816"/>
      <c r="EC6" s="816"/>
    </row>
    <row r="7" spans="1:175" s="817" customFormat="1">
      <c r="A7" s="255"/>
      <c r="B7" s="255"/>
      <c r="C7" s="255"/>
      <c r="D7" s="255"/>
      <c r="E7" s="255"/>
      <c r="F7" s="255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R7" s="816"/>
      <c r="AS7" s="816"/>
      <c r="AT7" s="816"/>
      <c r="AU7" s="816"/>
      <c r="AV7" s="816"/>
      <c r="AW7" s="816"/>
      <c r="AX7" s="816"/>
      <c r="AY7" s="816"/>
      <c r="AZ7" s="816"/>
      <c r="BA7" s="816"/>
      <c r="BB7" s="816"/>
      <c r="BC7" s="816"/>
      <c r="BD7" s="816"/>
      <c r="BE7" s="816"/>
      <c r="BF7" s="816"/>
      <c r="BG7" s="816"/>
      <c r="BH7" s="816"/>
      <c r="BI7" s="816"/>
      <c r="BJ7" s="816"/>
      <c r="BK7" s="816"/>
      <c r="BL7" s="816"/>
      <c r="BM7" s="816"/>
      <c r="BN7" s="816"/>
      <c r="BO7" s="816"/>
      <c r="BP7" s="816"/>
      <c r="BQ7" s="816"/>
      <c r="BR7" s="816"/>
      <c r="BS7" s="816"/>
      <c r="BT7" s="816"/>
      <c r="BU7" s="816"/>
      <c r="BV7" s="816"/>
      <c r="BW7" s="816"/>
      <c r="BX7" s="816"/>
      <c r="BY7" s="816"/>
      <c r="BZ7" s="816"/>
      <c r="CA7" s="816"/>
      <c r="CB7" s="816"/>
      <c r="CC7" s="816"/>
      <c r="CD7" s="816"/>
      <c r="CE7" s="816"/>
      <c r="CF7" s="816"/>
      <c r="CG7" s="816"/>
      <c r="CH7" s="816"/>
      <c r="CI7" s="816"/>
      <c r="CJ7" s="816"/>
      <c r="CK7" s="816"/>
      <c r="CL7" s="816"/>
      <c r="CM7" s="816"/>
      <c r="CN7" s="816"/>
      <c r="CO7" s="816"/>
      <c r="CP7" s="816"/>
      <c r="CQ7" s="816"/>
      <c r="CR7" s="816"/>
      <c r="CS7" s="816"/>
      <c r="CT7" s="816"/>
      <c r="CU7" s="816"/>
      <c r="CV7" s="816"/>
      <c r="CW7" s="816"/>
      <c r="CX7" s="816"/>
      <c r="CY7" s="816"/>
      <c r="CZ7" s="816"/>
      <c r="DA7" s="816"/>
      <c r="DB7" s="816"/>
      <c r="DC7" s="816"/>
      <c r="DD7" s="816"/>
      <c r="DE7" s="816"/>
      <c r="DF7" s="816"/>
      <c r="DG7" s="816"/>
      <c r="DH7" s="816"/>
      <c r="DI7" s="816"/>
      <c r="DJ7" s="816"/>
      <c r="DK7" s="816"/>
      <c r="DL7" s="816"/>
      <c r="DM7" s="816"/>
      <c r="DN7" s="816"/>
      <c r="DO7" s="816"/>
      <c r="DP7" s="816"/>
      <c r="DQ7" s="816"/>
      <c r="DR7" s="816"/>
      <c r="DS7" s="816"/>
      <c r="DT7" s="816"/>
      <c r="DU7" s="816"/>
      <c r="DV7" s="816"/>
      <c r="DW7" s="816"/>
      <c r="DX7" s="816"/>
      <c r="DY7" s="816"/>
      <c r="DZ7" s="816"/>
      <c r="EA7" s="816"/>
      <c r="EB7" s="816"/>
      <c r="EC7" s="816"/>
    </row>
    <row r="8" spans="1:175" s="1023" customFormat="1" ht="15" customHeight="1">
      <c r="A8" s="1251" t="s">
        <v>4158</v>
      </c>
      <c r="B8" s="1251" t="s">
        <v>4159</v>
      </c>
      <c r="C8" s="1251" t="s">
        <v>4160</v>
      </c>
      <c r="D8" s="1251" t="s">
        <v>6754</v>
      </c>
      <c r="E8" s="1251" t="s">
        <v>4161</v>
      </c>
      <c r="F8" s="1251" t="s">
        <v>4161</v>
      </c>
    </row>
    <row r="9" spans="1:175" s="1023" customFormat="1" ht="15" customHeight="1">
      <c r="A9" s="1251" t="s">
        <v>4158</v>
      </c>
      <c r="B9" s="1251" t="s">
        <v>4159</v>
      </c>
      <c r="C9" s="1251" t="s">
        <v>4160</v>
      </c>
      <c r="D9" s="1251"/>
      <c r="E9" s="110" t="s">
        <v>4162</v>
      </c>
      <c r="F9" s="110" t="s">
        <v>4163</v>
      </c>
    </row>
    <row r="10" spans="1:175" ht="15" customHeight="1">
      <c r="A10" s="343"/>
      <c r="B10" s="344"/>
      <c r="C10" s="1215"/>
      <c r="D10" s="1216"/>
      <c r="E10" s="1216"/>
      <c r="F10" s="1217"/>
    </row>
    <row r="11" spans="1:175">
      <c r="A11" s="1413" t="s">
        <v>4102</v>
      </c>
      <c r="B11" s="1414" t="s">
        <v>4102</v>
      </c>
      <c r="C11" s="1218"/>
      <c r="D11" s="1218"/>
      <c r="E11" s="1219"/>
      <c r="F11" s="1219"/>
    </row>
    <row r="12" spans="1:175" s="817" customFormat="1" ht="13.8">
      <c r="A12" s="941" t="s">
        <v>7460</v>
      </c>
      <c r="B12" s="1127" t="s">
        <v>4535</v>
      </c>
      <c r="C12" s="1220">
        <v>1</v>
      </c>
      <c r="D12" s="1221">
        <v>0</v>
      </c>
      <c r="E12" s="1222">
        <v>54779.55</v>
      </c>
      <c r="F12" s="1222">
        <v>58066.3</v>
      </c>
      <c r="G12" s="816"/>
      <c r="H12" s="816"/>
      <c r="I12" s="816"/>
      <c r="J12" s="816"/>
      <c r="K12" s="816"/>
      <c r="L12" s="816"/>
      <c r="M12" s="816"/>
      <c r="N12" s="816"/>
      <c r="O12" s="816"/>
      <c r="P12" s="816"/>
      <c r="Q12" s="816"/>
      <c r="R12" s="816"/>
      <c r="S12" s="816"/>
      <c r="T12" s="816"/>
      <c r="U12" s="816"/>
      <c r="V12" s="816"/>
      <c r="W12" s="816"/>
      <c r="X12" s="816"/>
      <c r="Y12" s="816"/>
      <c r="Z12" s="816"/>
      <c r="AA12" s="816"/>
      <c r="AB12" s="816"/>
      <c r="AC12" s="816"/>
      <c r="AD12" s="816"/>
      <c r="AE12" s="816"/>
      <c r="AF12" s="816"/>
      <c r="AG12" s="816"/>
      <c r="AH12" s="816"/>
      <c r="AI12" s="816"/>
      <c r="AJ12" s="816"/>
      <c r="AK12" s="816"/>
      <c r="AL12" s="816"/>
      <c r="AM12" s="816"/>
      <c r="AN12" s="816"/>
      <c r="AO12" s="816"/>
      <c r="AP12" s="816"/>
      <c r="AQ12" s="816"/>
      <c r="AR12" s="816"/>
      <c r="AS12" s="816"/>
      <c r="AT12" s="816"/>
      <c r="AU12" s="816"/>
      <c r="AV12" s="816"/>
      <c r="AW12" s="816"/>
      <c r="AX12" s="816"/>
      <c r="AY12" s="816"/>
      <c r="AZ12" s="816"/>
      <c r="BA12" s="816"/>
      <c r="BB12" s="816"/>
      <c r="BC12" s="816"/>
      <c r="BD12" s="816"/>
      <c r="BE12" s="816"/>
      <c r="BF12" s="816"/>
      <c r="BG12" s="816"/>
      <c r="BH12" s="816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816"/>
      <c r="FH12" s="816"/>
      <c r="FI12" s="816"/>
      <c r="FJ12" s="816"/>
      <c r="FK12" s="816"/>
      <c r="FL12" s="816"/>
      <c r="FM12" s="816"/>
      <c r="FN12" s="816"/>
      <c r="FO12" s="816"/>
      <c r="FP12" s="816"/>
      <c r="FQ12" s="816"/>
      <c r="FR12" s="816"/>
      <c r="FS12" s="816"/>
    </row>
    <row r="13" spans="1:175" s="817" customFormat="1" ht="13.8">
      <c r="A13" s="941" t="s">
        <v>7461</v>
      </c>
      <c r="B13" s="1127" t="s">
        <v>4953</v>
      </c>
      <c r="C13" s="1220">
        <v>3</v>
      </c>
      <c r="D13" s="1221">
        <v>0</v>
      </c>
      <c r="E13" s="1222">
        <v>42350.45</v>
      </c>
      <c r="F13" s="1222">
        <v>44891.5</v>
      </c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816"/>
      <c r="CG13" s="816"/>
      <c r="CH13" s="816"/>
      <c r="CI13" s="816"/>
      <c r="CJ13" s="816"/>
      <c r="CK13" s="816"/>
      <c r="CL13" s="816"/>
      <c r="CM13" s="816"/>
      <c r="CN13" s="816"/>
      <c r="CO13" s="816"/>
      <c r="CP13" s="816"/>
      <c r="CQ13" s="816"/>
      <c r="CR13" s="816"/>
      <c r="CS13" s="816"/>
      <c r="CT13" s="816"/>
      <c r="CU13" s="816"/>
      <c r="CV13" s="816"/>
      <c r="CW13" s="816"/>
      <c r="CX13" s="816"/>
      <c r="CY13" s="816"/>
      <c r="CZ13" s="816"/>
      <c r="DA13" s="816"/>
      <c r="DB13" s="816"/>
      <c r="DC13" s="816"/>
      <c r="DD13" s="816"/>
      <c r="DE13" s="816"/>
      <c r="DF13" s="816"/>
      <c r="DG13" s="816"/>
      <c r="DH13" s="816"/>
      <c r="DI13" s="816"/>
      <c r="DJ13" s="816"/>
      <c r="DK13" s="816"/>
      <c r="DL13" s="816"/>
      <c r="DM13" s="816"/>
      <c r="DN13" s="816"/>
      <c r="DO13" s="816"/>
      <c r="DP13" s="816"/>
      <c r="DQ13" s="816"/>
      <c r="DR13" s="816"/>
      <c r="DS13" s="816"/>
      <c r="DT13" s="816"/>
      <c r="DU13" s="816"/>
      <c r="DV13" s="816"/>
      <c r="DW13" s="816"/>
      <c r="DX13" s="816"/>
      <c r="DY13" s="816"/>
      <c r="DZ13" s="816"/>
      <c r="EA13" s="816"/>
      <c r="EB13" s="816"/>
      <c r="EC13" s="816"/>
      <c r="ED13" s="816"/>
      <c r="EE13" s="816"/>
      <c r="EF13" s="816"/>
      <c r="EG13" s="816"/>
      <c r="EH13" s="816"/>
      <c r="EI13" s="816"/>
      <c r="EJ13" s="816"/>
      <c r="EK13" s="816"/>
      <c r="EL13" s="816"/>
      <c r="EM13" s="816"/>
      <c r="EN13" s="816"/>
      <c r="EO13" s="816"/>
      <c r="EP13" s="816"/>
      <c r="EQ13" s="816"/>
      <c r="ER13" s="816"/>
      <c r="ES13" s="816"/>
      <c r="ET13" s="816"/>
      <c r="EU13" s="816"/>
      <c r="EV13" s="816"/>
      <c r="EW13" s="816"/>
      <c r="EX13" s="816"/>
      <c r="EY13" s="816"/>
      <c r="EZ13" s="816"/>
      <c r="FA13" s="816"/>
      <c r="FB13" s="816"/>
      <c r="FC13" s="816"/>
      <c r="FD13" s="816"/>
      <c r="FE13" s="816"/>
      <c r="FF13" s="816"/>
      <c r="FG13" s="816"/>
      <c r="FH13" s="816"/>
      <c r="FI13" s="816"/>
      <c r="FJ13" s="816"/>
      <c r="FK13" s="816"/>
      <c r="FL13" s="816"/>
      <c r="FM13" s="816"/>
      <c r="FN13" s="816"/>
      <c r="FO13" s="816"/>
      <c r="FP13" s="816"/>
      <c r="FQ13" s="816"/>
      <c r="FR13" s="816"/>
      <c r="FS13" s="816"/>
    </row>
    <row r="14" spans="1:175" s="817" customFormat="1" ht="13.8">
      <c r="A14" s="941" t="s">
        <v>7462</v>
      </c>
      <c r="B14" s="1127" t="s">
        <v>7493</v>
      </c>
      <c r="C14" s="1220">
        <v>3</v>
      </c>
      <c r="D14" s="1221">
        <v>0</v>
      </c>
      <c r="E14" s="1222">
        <v>36606.35</v>
      </c>
      <c r="F14" s="1222">
        <v>38802.75</v>
      </c>
      <c r="G14" s="816"/>
      <c r="H14" s="816"/>
      <c r="I14" s="816"/>
      <c r="J14" s="816"/>
      <c r="K14" s="816"/>
      <c r="L14" s="816"/>
      <c r="M14" s="816"/>
      <c r="N14" s="816"/>
      <c r="O14" s="816"/>
      <c r="P14" s="816"/>
      <c r="Q14" s="816"/>
      <c r="R14" s="816"/>
      <c r="S14" s="816"/>
      <c r="T14" s="816"/>
      <c r="U14" s="816"/>
      <c r="V14" s="816"/>
      <c r="W14" s="816"/>
      <c r="X14" s="816"/>
      <c r="Y14" s="816"/>
      <c r="Z14" s="816"/>
      <c r="AA14" s="816"/>
      <c r="AB14" s="816"/>
      <c r="AC14" s="816"/>
      <c r="AD14" s="816"/>
      <c r="AE14" s="816"/>
      <c r="AF14" s="816"/>
      <c r="AG14" s="816"/>
      <c r="AH14" s="816"/>
      <c r="AI14" s="816"/>
      <c r="AJ14" s="816"/>
      <c r="AK14" s="816"/>
      <c r="AL14" s="816"/>
      <c r="AM14" s="816"/>
      <c r="AN14" s="816"/>
      <c r="AO14" s="816"/>
      <c r="AP14" s="816"/>
      <c r="AQ14" s="816"/>
      <c r="AR14" s="816"/>
      <c r="AS14" s="816"/>
      <c r="AT14" s="816"/>
      <c r="AU14" s="816"/>
      <c r="AV14" s="816"/>
      <c r="AW14" s="816"/>
      <c r="AX14" s="816"/>
      <c r="AY14" s="816"/>
      <c r="AZ14" s="816"/>
      <c r="BA14" s="816"/>
      <c r="BB14" s="816"/>
      <c r="BC14" s="816"/>
      <c r="BD14" s="816"/>
      <c r="BE14" s="816"/>
      <c r="BF14" s="816"/>
      <c r="BG14" s="816"/>
      <c r="BH14" s="816"/>
      <c r="BI14" s="816"/>
      <c r="BJ14" s="816"/>
      <c r="BK14" s="816"/>
      <c r="BL14" s="816"/>
      <c r="BM14" s="816"/>
      <c r="BN14" s="816"/>
      <c r="BO14" s="816"/>
      <c r="BP14" s="816"/>
      <c r="BQ14" s="816"/>
      <c r="BR14" s="816"/>
      <c r="BS14" s="816"/>
      <c r="BT14" s="816"/>
      <c r="BU14" s="816"/>
      <c r="BV14" s="816"/>
      <c r="BW14" s="816"/>
      <c r="BX14" s="816"/>
      <c r="BY14" s="816"/>
      <c r="BZ14" s="816"/>
      <c r="CA14" s="816"/>
      <c r="CB14" s="816"/>
      <c r="CC14" s="816"/>
      <c r="CD14" s="816"/>
      <c r="CE14" s="816"/>
      <c r="CF14" s="816"/>
      <c r="CG14" s="816"/>
      <c r="CH14" s="816"/>
      <c r="CI14" s="816"/>
      <c r="CJ14" s="816"/>
      <c r="CK14" s="816"/>
      <c r="CL14" s="816"/>
      <c r="CM14" s="816"/>
      <c r="CN14" s="816"/>
      <c r="CO14" s="816"/>
      <c r="CP14" s="816"/>
      <c r="CQ14" s="816"/>
      <c r="CR14" s="816"/>
      <c r="CS14" s="816"/>
      <c r="CT14" s="816"/>
      <c r="CU14" s="816"/>
      <c r="CV14" s="816"/>
      <c r="CW14" s="816"/>
      <c r="CX14" s="816"/>
      <c r="CY14" s="816"/>
      <c r="CZ14" s="816"/>
      <c r="DA14" s="816"/>
      <c r="DB14" s="816"/>
      <c r="DC14" s="816"/>
      <c r="DD14" s="816"/>
      <c r="DE14" s="816"/>
      <c r="DF14" s="816"/>
      <c r="DG14" s="816"/>
      <c r="DH14" s="816"/>
      <c r="DI14" s="816"/>
      <c r="DJ14" s="816"/>
      <c r="DK14" s="816"/>
      <c r="DL14" s="816"/>
      <c r="DM14" s="816"/>
      <c r="DN14" s="816"/>
      <c r="DO14" s="816"/>
      <c r="DP14" s="816"/>
      <c r="DQ14" s="816"/>
      <c r="DR14" s="816"/>
      <c r="DS14" s="816"/>
      <c r="DT14" s="816"/>
      <c r="DU14" s="816"/>
      <c r="DV14" s="816"/>
      <c r="DW14" s="816"/>
      <c r="DX14" s="816"/>
      <c r="DY14" s="816"/>
      <c r="DZ14" s="816"/>
      <c r="EA14" s="816"/>
      <c r="EB14" s="816"/>
      <c r="EC14" s="816"/>
      <c r="ED14" s="816"/>
      <c r="EE14" s="816"/>
      <c r="EF14" s="816"/>
      <c r="EG14" s="816"/>
      <c r="EH14" s="816"/>
      <c r="EI14" s="816"/>
      <c r="EJ14" s="816"/>
      <c r="EK14" s="816"/>
      <c r="EL14" s="816"/>
      <c r="EM14" s="816"/>
      <c r="EN14" s="816"/>
      <c r="EO14" s="816"/>
      <c r="EP14" s="816"/>
      <c r="EQ14" s="816"/>
      <c r="ER14" s="816"/>
      <c r="ES14" s="816"/>
      <c r="ET14" s="816"/>
      <c r="EU14" s="816"/>
      <c r="EV14" s="816"/>
      <c r="EW14" s="816"/>
      <c r="EX14" s="816"/>
      <c r="EY14" s="816"/>
      <c r="EZ14" s="816"/>
      <c r="FA14" s="816"/>
      <c r="FB14" s="816"/>
      <c r="FC14" s="816"/>
      <c r="FD14" s="816"/>
      <c r="FE14" s="816"/>
      <c r="FF14" s="816"/>
      <c r="FG14" s="816"/>
      <c r="FH14" s="816"/>
      <c r="FI14" s="816"/>
      <c r="FJ14" s="816"/>
      <c r="FK14" s="816"/>
      <c r="FL14" s="816"/>
      <c r="FM14" s="816"/>
      <c r="FN14" s="816"/>
      <c r="FO14" s="816"/>
      <c r="FP14" s="816"/>
      <c r="FQ14" s="816"/>
      <c r="FR14" s="816"/>
      <c r="FS14" s="816"/>
    </row>
    <row r="15" spans="1:175" s="817" customFormat="1" ht="13.8">
      <c r="A15" s="941" t="s">
        <v>7463</v>
      </c>
      <c r="B15" s="1127" t="s">
        <v>4372</v>
      </c>
      <c r="C15" s="1220">
        <v>12</v>
      </c>
      <c r="D15" s="1221">
        <v>0</v>
      </c>
      <c r="E15" s="1222">
        <v>25953.4</v>
      </c>
      <c r="F15" s="1222">
        <v>27510.6</v>
      </c>
      <c r="G15" s="816"/>
      <c r="H15" s="816"/>
      <c r="I15" s="816"/>
      <c r="J15" s="816"/>
      <c r="K15" s="816"/>
      <c r="L15" s="816"/>
      <c r="M15" s="816"/>
      <c r="N15" s="816"/>
      <c r="O15" s="816"/>
      <c r="P15" s="816"/>
      <c r="Q15" s="816"/>
      <c r="R15" s="816"/>
      <c r="S15" s="816"/>
      <c r="T15" s="816"/>
      <c r="U15" s="816"/>
      <c r="V15" s="816"/>
      <c r="W15" s="816"/>
      <c r="X15" s="816"/>
      <c r="Y15" s="816"/>
      <c r="Z15" s="816"/>
      <c r="AA15" s="816"/>
      <c r="AB15" s="816"/>
      <c r="AC15" s="816"/>
      <c r="AD15" s="816"/>
      <c r="AE15" s="816"/>
      <c r="AF15" s="816"/>
      <c r="AG15" s="816"/>
      <c r="AH15" s="816"/>
      <c r="AI15" s="816"/>
      <c r="AJ15" s="816"/>
      <c r="AK15" s="816"/>
      <c r="AL15" s="816"/>
      <c r="AM15" s="816"/>
      <c r="AN15" s="816"/>
      <c r="AO15" s="816"/>
      <c r="AP15" s="816"/>
      <c r="AQ15" s="816"/>
      <c r="AR15" s="816"/>
      <c r="AS15" s="816"/>
      <c r="AT15" s="816"/>
      <c r="AU15" s="816"/>
      <c r="AV15" s="816"/>
      <c r="AW15" s="816"/>
      <c r="AX15" s="816"/>
      <c r="AY15" s="816"/>
      <c r="AZ15" s="816"/>
      <c r="BA15" s="816"/>
      <c r="BB15" s="816"/>
      <c r="BC15" s="816"/>
      <c r="BD15" s="816"/>
      <c r="BE15" s="816"/>
      <c r="BF15" s="816"/>
      <c r="BG15" s="816"/>
      <c r="BH15" s="816"/>
      <c r="BI15" s="816"/>
      <c r="BJ15" s="816"/>
      <c r="BK15" s="816"/>
      <c r="BL15" s="816"/>
      <c r="BM15" s="816"/>
      <c r="BN15" s="816"/>
      <c r="BO15" s="816"/>
      <c r="BP15" s="816"/>
      <c r="BQ15" s="816"/>
      <c r="BR15" s="816"/>
      <c r="BS15" s="816"/>
      <c r="BT15" s="816"/>
      <c r="BU15" s="816"/>
      <c r="BV15" s="816"/>
      <c r="BW15" s="816"/>
      <c r="BX15" s="816"/>
      <c r="BY15" s="816"/>
      <c r="BZ15" s="816"/>
      <c r="CA15" s="816"/>
      <c r="CB15" s="816"/>
      <c r="CC15" s="816"/>
      <c r="CD15" s="816"/>
      <c r="CE15" s="816"/>
      <c r="CF15" s="816"/>
      <c r="CG15" s="816"/>
      <c r="CH15" s="816"/>
      <c r="CI15" s="816"/>
      <c r="CJ15" s="816"/>
      <c r="CK15" s="816"/>
      <c r="CL15" s="816"/>
      <c r="CM15" s="816"/>
      <c r="CN15" s="816"/>
      <c r="CO15" s="816"/>
      <c r="CP15" s="816"/>
      <c r="CQ15" s="816"/>
      <c r="CR15" s="816"/>
      <c r="CS15" s="816"/>
      <c r="CT15" s="816"/>
      <c r="CU15" s="816"/>
      <c r="CV15" s="816"/>
      <c r="CW15" s="816"/>
      <c r="CX15" s="816"/>
      <c r="CY15" s="816"/>
      <c r="CZ15" s="816"/>
      <c r="DA15" s="816"/>
      <c r="DB15" s="816"/>
      <c r="DC15" s="816"/>
      <c r="DD15" s="816"/>
      <c r="DE15" s="816"/>
      <c r="DF15" s="816"/>
      <c r="DG15" s="816"/>
      <c r="DH15" s="816"/>
      <c r="DI15" s="816"/>
      <c r="DJ15" s="816"/>
      <c r="DK15" s="816"/>
      <c r="DL15" s="816"/>
      <c r="DM15" s="816"/>
      <c r="DN15" s="816"/>
      <c r="DO15" s="816"/>
      <c r="DP15" s="816"/>
      <c r="DQ15" s="816"/>
      <c r="DR15" s="816"/>
      <c r="DS15" s="816"/>
      <c r="DT15" s="816"/>
      <c r="DU15" s="816"/>
      <c r="DV15" s="816"/>
      <c r="DW15" s="816"/>
      <c r="DX15" s="816"/>
      <c r="DY15" s="816"/>
      <c r="DZ15" s="816"/>
      <c r="EA15" s="816"/>
      <c r="EB15" s="816"/>
      <c r="EC15" s="816"/>
      <c r="ED15" s="816"/>
      <c r="EE15" s="816"/>
      <c r="EF15" s="816"/>
      <c r="EG15" s="816"/>
      <c r="EH15" s="816"/>
      <c r="EI15" s="816"/>
      <c r="EJ15" s="816"/>
      <c r="EK15" s="816"/>
      <c r="EL15" s="816"/>
      <c r="EM15" s="816"/>
      <c r="EN15" s="816"/>
      <c r="EO15" s="816"/>
      <c r="EP15" s="816"/>
      <c r="EQ15" s="816"/>
      <c r="ER15" s="816"/>
      <c r="ES15" s="816"/>
      <c r="ET15" s="816"/>
      <c r="EU15" s="816"/>
      <c r="EV15" s="816"/>
      <c r="EW15" s="816"/>
      <c r="EX15" s="816"/>
      <c r="EY15" s="816"/>
      <c r="EZ15" s="816"/>
      <c r="FA15" s="816"/>
      <c r="FB15" s="816"/>
      <c r="FC15" s="816"/>
      <c r="FD15" s="816"/>
      <c r="FE15" s="816"/>
      <c r="FF15" s="816"/>
      <c r="FG15" s="816"/>
      <c r="FH15" s="816"/>
      <c r="FI15" s="816"/>
      <c r="FJ15" s="816"/>
      <c r="FK15" s="816"/>
      <c r="FL15" s="816"/>
      <c r="FM15" s="816"/>
      <c r="FN15" s="816"/>
      <c r="FO15" s="816"/>
      <c r="FP15" s="816"/>
      <c r="FQ15" s="816"/>
      <c r="FR15" s="816"/>
      <c r="FS15" s="816"/>
    </row>
    <row r="16" spans="1:175" s="817" customFormat="1" ht="13.8">
      <c r="A16" s="941" t="s">
        <v>6801</v>
      </c>
      <c r="B16" s="1127" t="s">
        <v>6956</v>
      </c>
      <c r="C16" s="1220">
        <v>2</v>
      </c>
      <c r="D16" s="1221">
        <v>0</v>
      </c>
      <c r="E16" s="1222">
        <v>12971.5</v>
      </c>
      <c r="F16" s="1222">
        <v>13750.15</v>
      </c>
      <c r="G16" s="816"/>
      <c r="H16" s="816"/>
      <c r="I16" s="816"/>
      <c r="J16" s="816"/>
      <c r="K16" s="816"/>
      <c r="L16" s="816"/>
      <c r="M16" s="816"/>
      <c r="N16" s="816"/>
      <c r="O16" s="816"/>
      <c r="P16" s="816"/>
      <c r="Q16" s="816"/>
      <c r="R16" s="816"/>
      <c r="S16" s="816"/>
      <c r="T16" s="816"/>
      <c r="U16" s="816"/>
      <c r="V16" s="816"/>
      <c r="W16" s="816"/>
      <c r="X16" s="816"/>
      <c r="Y16" s="816"/>
      <c r="Z16" s="816"/>
      <c r="AA16" s="816"/>
      <c r="AB16" s="816"/>
      <c r="AC16" s="816"/>
      <c r="AD16" s="816"/>
      <c r="AE16" s="816"/>
      <c r="AF16" s="816"/>
      <c r="AG16" s="816"/>
      <c r="AH16" s="816"/>
      <c r="AI16" s="816"/>
      <c r="AJ16" s="816"/>
      <c r="AK16" s="816"/>
      <c r="AL16" s="816"/>
      <c r="AM16" s="816"/>
      <c r="AN16" s="816"/>
      <c r="AO16" s="816"/>
      <c r="AP16" s="816"/>
      <c r="AQ16" s="816"/>
      <c r="AR16" s="816"/>
      <c r="AS16" s="816"/>
      <c r="AT16" s="816"/>
      <c r="AU16" s="816"/>
      <c r="AV16" s="816"/>
      <c r="AW16" s="816"/>
      <c r="AX16" s="816"/>
      <c r="AY16" s="816"/>
      <c r="AZ16" s="816"/>
      <c r="BA16" s="816"/>
      <c r="BB16" s="816"/>
      <c r="BC16" s="816"/>
      <c r="BD16" s="816"/>
      <c r="BE16" s="816"/>
      <c r="BF16" s="816"/>
      <c r="BG16" s="816"/>
      <c r="BH16" s="816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16"/>
      <c r="DE16" s="816"/>
      <c r="DF16" s="816"/>
      <c r="DG16" s="816"/>
      <c r="DH16" s="816"/>
      <c r="DI16" s="816"/>
      <c r="DJ16" s="816"/>
      <c r="DK16" s="816"/>
      <c r="DL16" s="816"/>
      <c r="DM16" s="816"/>
      <c r="DN16" s="816"/>
      <c r="DO16" s="816"/>
      <c r="DP16" s="816"/>
      <c r="DQ16" s="816"/>
      <c r="DR16" s="816"/>
      <c r="DS16" s="816"/>
      <c r="DT16" s="816"/>
      <c r="DU16" s="816"/>
      <c r="DV16" s="816"/>
      <c r="DW16" s="816"/>
      <c r="DX16" s="816"/>
      <c r="DY16" s="816"/>
      <c r="DZ16" s="816"/>
      <c r="EA16" s="816"/>
      <c r="EB16" s="816"/>
      <c r="EC16" s="816"/>
      <c r="ED16" s="816"/>
      <c r="EE16" s="816"/>
      <c r="EF16" s="816"/>
      <c r="EG16" s="816"/>
      <c r="EH16" s="816"/>
      <c r="EI16" s="816"/>
      <c r="EJ16" s="816"/>
      <c r="EK16" s="816"/>
      <c r="EL16" s="816"/>
      <c r="EM16" s="816"/>
      <c r="EN16" s="816"/>
      <c r="EO16" s="816"/>
      <c r="EP16" s="816"/>
      <c r="EQ16" s="816"/>
      <c r="ER16" s="816"/>
      <c r="ES16" s="816"/>
      <c r="ET16" s="816"/>
      <c r="EU16" s="816"/>
      <c r="EV16" s="816"/>
      <c r="EW16" s="816"/>
      <c r="EX16" s="816"/>
      <c r="EY16" s="816"/>
      <c r="EZ16" s="816"/>
      <c r="FA16" s="816"/>
      <c r="FB16" s="816"/>
      <c r="FC16" s="816"/>
      <c r="FD16" s="816"/>
      <c r="FE16" s="816"/>
      <c r="FF16" s="816"/>
      <c r="FG16" s="816"/>
      <c r="FH16" s="816"/>
      <c r="FI16" s="816"/>
      <c r="FJ16" s="816"/>
      <c r="FK16" s="816"/>
      <c r="FL16" s="816"/>
      <c r="FM16" s="816"/>
      <c r="FN16" s="816"/>
      <c r="FO16" s="816"/>
      <c r="FP16" s="816"/>
      <c r="FQ16" s="816"/>
      <c r="FR16" s="816"/>
      <c r="FS16" s="816"/>
    </row>
    <row r="17" spans="1:175" s="817" customFormat="1" ht="13.8">
      <c r="A17" s="941" t="s">
        <v>6805</v>
      </c>
      <c r="B17" s="1127" t="s">
        <v>6704</v>
      </c>
      <c r="C17" s="1220">
        <v>4</v>
      </c>
      <c r="D17" s="1221">
        <v>0</v>
      </c>
      <c r="E17" s="1222">
        <v>11744.9</v>
      </c>
      <c r="F17" s="1222">
        <v>12449.6</v>
      </c>
      <c r="G17" s="816"/>
      <c r="H17" s="816"/>
      <c r="I17" s="816"/>
      <c r="J17" s="816"/>
      <c r="K17" s="816"/>
      <c r="L17" s="816"/>
      <c r="M17" s="816"/>
      <c r="N17" s="816"/>
      <c r="O17" s="816"/>
      <c r="P17" s="816"/>
      <c r="Q17" s="816"/>
      <c r="R17" s="816"/>
      <c r="S17" s="816"/>
      <c r="T17" s="816"/>
      <c r="U17" s="816"/>
      <c r="V17" s="816"/>
      <c r="W17" s="816"/>
      <c r="X17" s="816"/>
      <c r="Y17" s="816"/>
      <c r="Z17" s="816"/>
      <c r="AA17" s="816"/>
      <c r="AB17" s="816"/>
      <c r="AC17" s="816"/>
      <c r="AD17" s="816"/>
      <c r="AE17" s="816"/>
      <c r="AF17" s="816"/>
      <c r="AG17" s="816"/>
      <c r="AH17" s="816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816"/>
      <c r="AX17" s="816"/>
      <c r="AY17" s="816"/>
      <c r="AZ17" s="816"/>
      <c r="BA17" s="816"/>
      <c r="BB17" s="816"/>
      <c r="BC17" s="816"/>
      <c r="BD17" s="816"/>
      <c r="BE17" s="816"/>
      <c r="BF17" s="816"/>
      <c r="BG17" s="816"/>
      <c r="BH17" s="816"/>
      <c r="BI17" s="816"/>
      <c r="BJ17" s="816"/>
      <c r="BK17" s="816"/>
      <c r="BL17" s="816"/>
      <c r="BM17" s="816"/>
      <c r="BN17" s="816"/>
      <c r="BO17" s="816"/>
      <c r="BP17" s="816"/>
      <c r="BQ17" s="816"/>
      <c r="BR17" s="816"/>
      <c r="BS17" s="816"/>
      <c r="BT17" s="816"/>
      <c r="BU17" s="816"/>
      <c r="BV17" s="816"/>
      <c r="BW17" s="816"/>
      <c r="BX17" s="816"/>
      <c r="BY17" s="816"/>
      <c r="BZ17" s="816"/>
      <c r="CA17" s="816"/>
      <c r="CB17" s="816"/>
      <c r="CC17" s="816"/>
      <c r="CD17" s="816"/>
      <c r="CE17" s="816"/>
      <c r="CF17" s="816"/>
      <c r="CG17" s="816"/>
      <c r="CH17" s="816"/>
      <c r="CI17" s="816"/>
      <c r="CJ17" s="816"/>
      <c r="CK17" s="816"/>
      <c r="CL17" s="816"/>
      <c r="CM17" s="816"/>
      <c r="CN17" s="816"/>
      <c r="CO17" s="816"/>
      <c r="CP17" s="816"/>
      <c r="CQ17" s="816"/>
      <c r="CR17" s="816"/>
      <c r="CS17" s="816"/>
      <c r="CT17" s="816"/>
      <c r="CU17" s="816"/>
      <c r="CV17" s="816"/>
      <c r="CW17" s="816"/>
      <c r="CX17" s="816"/>
      <c r="CY17" s="816"/>
      <c r="CZ17" s="816"/>
      <c r="DA17" s="816"/>
      <c r="DB17" s="816"/>
      <c r="DC17" s="816"/>
      <c r="DD17" s="816"/>
      <c r="DE17" s="816"/>
      <c r="DF17" s="816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816"/>
      <c r="DR17" s="816"/>
      <c r="DS17" s="816"/>
      <c r="DT17" s="816"/>
      <c r="DU17" s="816"/>
      <c r="DV17" s="816"/>
      <c r="DW17" s="816"/>
      <c r="DX17" s="816"/>
      <c r="DY17" s="816"/>
      <c r="DZ17" s="816"/>
      <c r="EA17" s="816"/>
      <c r="EB17" s="816"/>
      <c r="EC17" s="816"/>
      <c r="ED17" s="816"/>
      <c r="EE17" s="816"/>
      <c r="EF17" s="816"/>
      <c r="EG17" s="816"/>
      <c r="EH17" s="816"/>
      <c r="EI17" s="816"/>
      <c r="EJ17" s="816"/>
      <c r="EK17" s="816"/>
      <c r="EL17" s="816"/>
      <c r="EM17" s="816"/>
      <c r="EN17" s="816"/>
      <c r="EO17" s="816"/>
      <c r="EP17" s="816"/>
      <c r="EQ17" s="816"/>
      <c r="ER17" s="816"/>
      <c r="ES17" s="816"/>
      <c r="ET17" s="816"/>
      <c r="EU17" s="816"/>
      <c r="EV17" s="816"/>
      <c r="EW17" s="816"/>
      <c r="EX17" s="816"/>
      <c r="EY17" s="816"/>
      <c r="EZ17" s="816"/>
      <c r="FA17" s="816"/>
      <c r="FB17" s="816"/>
      <c r="FC17" s="816"/>
      <c r="FD17" s="816"/>
      <c r="FE17" s="816"/>
      <c r="FF17" s="816"/>
      <c r="FG17" s="816"/>
      <c r="FH17" s="816"/>
      <c r="FI17" s="816"/>
      <c r="FJ17" s="816"/>
      <c r="FK17" s="816"/>
      <c r="FL17" s="816"/>
      <c r="FM17" s="816"/>
      <c r="FN17" s="816"/>
      <c r="FO17" s="816"/>
      <c r="FP17" s="816"/>
      <c r="FQ17" s="816"/>
      <c r="FR17" s="816"/>
      <c r="FS17" s="816"/>
    </row>
    <row r="18" spans="1:175" s="817" customFormat="1" ht="13.8">
      <c r="A18" s="941" t="s">
        <v>7494</v>
      </c>
      <c r="B18" s="1127" t="s">
        <v>7495</v>
      </c>
      <c r="C18" s="1220">
        <v>1</v>
      </c>
      <c r="D18" s="1221">
        <v>0</v>
      </c>
      <c r="E18" s="1222">
        <v>11175.85</v>
      </c>
      <c r="F18" s="1222">
        <v>11846.4</v>
      </c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6"/>
      <c r="AJ18" s="816"/>
      <c r="AK18" s="816"/>
      <c r="AL18" s="816"/>
      <c r="AM18" s="816"/>
      <c r="AN18" s="816"/>
      <c r="AO18" s="816"/>
      <c r="AP18" s="816"/>
      <c r="AQ18" s="816"/>
      <c r="AR18" s="816"/>
      <c r="AS18" s="816"/>
      <c r="AT18" s="816"/>
      <c r="AU18" s="816"/>
      <c r="AV18" s="816"/>
      <c r="AW18" s="816"/>
      <c r="AX18" s="816"/>
      <c r="AY18" s="816"/>
      <c r="AZ18" s="816"/>
      <c r="BA18" s="816"/>
      <c r="BB18" s="816"/>
      <c r="BC18" s="816"/>
      <c r="BD18" s="816"/>
      <c r="BE18" s="816"/>
      <c r="BF18" s="816"/>
      <c r="BG18" s="816"/>
      <c r="BH18" s="816"/>
      <c r="BI18" s="816"/>
      <c r="BJ18" s="816"/>
      <c r="BK18" s="816"/>
      <c r="BL18" s="816"/>
      <c r="BM18" s="816"/>
      <c r="BN18" s="816"/>
      <c r="BO18" s="816"/>
      <c r="BP18" s="816"/>
      <c r="BQ18" s="816"/>
      <c r="BR18" s="816"/>
      <c r="BS18" s="816"/>
      <c r="BT18" s="816"/>
      <c r="BU18" s="816"/>
      <c r="BV18" s="816"/>
      <c r="BW18" s="816"/>
      <c r="BX18" s="816"/>
      <c r="BY18" s="816"/>
      <c r="BZ18" s="816"/>
      <c r="CA18" s="816"/>
      <c r="CB18" s="816"/>
      <c r="CC18" s="816"/>
      <c r="CD18" s="816"/>
      <c r="CE18" s="816"/>
      <c r="CF18" s="816"/>
      <c r="CG18" s="816"/>
      <c r="CH18" s="816"/>
      <c r="CI18" s="816"/>
      <c r="CJ18" s="816"/>
      <c r="CK18" s="816"/>
      <c r="CL18" s="816"/>
      <c r="CM18" s="816"/>
      <c r="CN18" s="816"/>
      <c r="CO18" s="816"/>
      <c r="CP18" s="816"/>
      <c r="CQ18" s="816"/>
      <c r="CR18" s="816"/>
      <c r="CS18" s="816"/>
      <c r="CT18" s="816"/>
      <c r="CU18" s="816"/>
      <c r="CV18" s="816"/>
      <c r="CW18" s="816"/>
      <c r="CX18" s="816"/>
      <c r="CY18" s="816"/>
      <c r="CZ18" s="816"/>
      <c r="DA18" s="816"/>
      <c r="DB18" s="816"/>
      <c r="DC18" s="816"/>
      <c r="DD18" s="816"/>
      <c r="DE18" s="816"/>
      <c r="DF18" s="816"/>
      <c r="DG18" s="816"/>
      <c r="DH18" s="816"/>
      <c r="DI18" s="816"/>
      <c r="DJ18" s="816"/>
      <c r="DK18" s="816"/>
      <c r="DL18" s="816"/>
      <c r="DM18" s="816"/>
      <c r="DN18" s="816"/>
      <c r="DO18" s="816"/>
      <c r="DP18" s="816"/>
      <c r="DQ18" s="816"/>
      <c r="DR18" s="816"/>
      <c r="DS18" s="816"/>
      <c r="DT18" s="816"/>
      <c r="DU18" s="816"/>
      <c r="DV18" s="816"/>
      <c r="DW18" s="816"/>
      <c r="DX18" s="816"/>
      <c r="DY18" s="816"/>
      <c r="DZ18" s="816"/>
      <c r="EA18" s="816"/>
      <c r="EB18" s="816"/>
      <c r="EC18" s="816"/>
      <c r="ED18" s="816"/>
      <c r="EE18" s="816"/>
      <c r="EF18" s="816"/>
      <c r="EG18" s="816"/>
      <c r="EH18" s="816"/>
      <c r="EI18" s="816"/>
      <c r="EJ18" s="816"/>
      <c r="EK18" s="816"/>
      <c r="EL18" s="816"/>
      <c r="EM18" s="816"/>
      <c r="EN18" s="816"/>
      <c r="EO18" s="816"/>
      <c r="EP18" s="816"/>
      <c r="EQ18" s="816"/>
      <c r="ER18" s="816"/>
      <c r="ES18" s="816"/>
      <c r="ET18" s="816"/>
      <c r="EU18" s="816"/>
      <c r="EV18" s="816"/>
      <c r="EW18" s="816"/>
      <c r="EX18" s="816"/>
      <c r="EY18" s="816"/>
      <c r="EZ18" s="816"/>
      <c r="FA18" s="816"/>
      <c r="FB18" s="816"/>
      <c r="FC18" s="816"/>
      <c r="FD18" s="816"/>
      <c r="FE18" s="816"/>
      <c r="FF18" s="816"/>
      <c r="FG18" s="816"/>
      <c r="FH18" s="816"/>
      <c r="FI18" s="816"/>
      <c r="FJ18" s="816"/>
      <c r="FK18" s="816"/>
      <c r="FL18" s="816"/>
      <c r="FM18" s="816"/>
      <c r="FN18" s="816"/>
      <c r="FO18" s="816"/>
      <c r="FP18" s="816"/>
      <c r="FQ18" s="816"/>
      <c r="FR18" s="816"/>
      <c r="FS18" s="816"/>
    </row>
    <row r="19" spans="1:175" s="817" customFormat="1" ht="13.8">
      <c r="A19" s="941" t="s">
        <v>7465</v>
      </c>
      <c r="B19" s="1127" t="s">
        <v>6944</v>
      </c>
      <c r="C19" s="1220">
        <v>1</v>
      </c>
      <c r="D19" s="1221">
        <v>0</v>
      </c>
      <c r="E19" s="1222">
        <v>11175.85</v>
      </c>
      <c r="F19" s="1222">
        <v>11846.4</v>
      </c>
      <c r="G19" s="816"/>
      <c r="H19" s="816"/>
      <c r="I19" s="816"/>
      <c r="J19" s="816"/>
      <c r="K19" s="816"/>
      <c r="L19" s="816"/>
      <c r="M19" s="816"/>
      <c r="N19" s="816"/>
      <c r="O19" s="816"/>
      <c r="P19" s="816"/>
      <c r="Q19" s="816"/>
      <c r="R19" s="816"/>
      <c r="S19" s="816"/>
      <c r="T19" s="816"/>
      <c r="U19" s="816"/>
      <c r="V19" s="816"/>
      <c r="W19" s="816"/>
      <c r="X19" s="816"/>
      <c r="Y19" s="816"/>
      <c r="Z19" s="816"/>
      <c r="AA19" s="816"/>
      <c r="AB19" s="816"/>
      <c r="AC19" s="816"/>
      <c r="AD19" s="816"/>
      <c r="AE19" s="816"/>
      <c r="AF19" s="816"/>
      <c r="AG19" s="816"/>
      <c r="AH19" s="816"/>
      <c r="AI19" s="816"/>
      <c r="AJ19" s="816"/>
      <c r="AK19" s="816"/>
      <c r="AL19" s="816"/>
      <c r="AM19" s="816"/>
      <c r="AN19" s="816"/>
      <c r="AO19" s="816"/>
      <c r="AP19" s="816"/>
      <c r="AQ19" s="816"/>
      <c r="AR19" s="816"/>
      <c r="AS19" s="816"/>
      <c r="AT19" s="816"/>
      <c r="AU19" s="816"/>
      <c r="AV19" s="816"/>
      <c r="AW19" s="816"/>
      <c r="AX19" s="816"/>
      <c r="AY19" s="816"/>
      <c r="AZ19" s="816"/>
      <c r="BA19" s="816"/>
      <c r="BB19" s="816"/>
      <c r="BC19" s="816"/>
      <c r="BD19" s="816"/>
      <c r="BE19" s="816"/>
      <c r="BF19" s="816"/>
      <c r="BG19" s="816"/>
      <c r="BH19" s="816"/>
      <c r="BI19" s="816"/>
      <c r="BJ19" s="816"/>
      <c r="BK19" s="816"/>
      <c r="BL19" s="816"/>
      <c r="BM19" s="816"/>
      <c r="BN19" s="816"/>
      <c r="BO19" s="816"/>
      <c r="BP19" s="816"/>
      <c r="BQ19" s="816"/>
      <c r="BR19" s="816"/>
      <c r="BS19" s="816"/>
      <c r="BT19" s="816"/>
      <c r="BU19" s="816"/>
      <c r="BV19" s="816"/>
      <c r="BW19" s="816"/>
      <c r="BX19" s="816"/>
      <c r="BY19" s="816"/>
      <c r="BZ19" s="816"/>
      <c r="CA19" s="816"/>
      <c r="CB19" s="816"/>
      <c r="CC19" s="816"/>
      <c r="CD19" s="816"/>
      <c r="CE19" s="816"/>
      <c r="CF19" s="816"/>
      <c r="CG19" s="816"/>
      <c r="CH19" s="816"/>
      <c r="CI19" s="816"/>
      <c r="CJ19" s="816"/>
      <c r="CK19" s="816"/>
      <c r="CL19" s="816"/>
      <c r="CM19" s="816"/>
      <c r="CN19" s="816"/>
      <c r="CO19" s="816"/>
      <c r="CP19" s="816"/>
      <c r="CQ19" s="816"/>
      <c r="CR19" s="816"/>
      <c r="CS19" s="816"/>
      <c r="CT19" s="816"/>
      <c r="CU19" s="816"/>
      <c r="CV19" s="816"/>
      <c r="CW19" s="816"/>
      <c r="CX19" s="816"/>
      <c r="CY19" s="816"/>
      <c r="CZ19" s="816"/>
      <c r="DA19" s="816"/>
      <c r="DB19" s="816"/>
      <c r="DC19" s="816"/>
      <c r="DD19" s="816"/>
      <c r="DE19" s="816"/>
      <c r="DF19" s="816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816"/>
      <c r="DR19" s="816"/>
      <c r="DS19" s="816"/>
      <c r="DT19" s="816"/>
      <c r="DU19" s="816"/>
      <c r="DV19" s="816"/>
      <c r="DW19" s="816"/>
      <c r="DX19" s="816"/>
      <c r="DY19" s="816"/>
      <c r="DZ19" s="816"/>
      <c r="EA19" s="816"/>
      <c r="EB19" s="816"/>
      <c r="EC19" s="816"/>
      <c r="ED19" s="816"/>
      <c r="EE19" s="816"/>
      <c r="EF19" s="816"/>
      <c r="EG19" s="816"/>
      <c r="EH19" s="816"/>
      <c r="EI19" s="816"/>
      <c r="EJ19" s="816"/>
      <c r="EK19" s="816"/>
      <c r="EL19" s="816"/>
      <c r="EM19" s="816"/>
      <c r="EN19" s="816"/>
      <c r="EO19" s="816"/>
      <c r="EP19" s="816"/>
      <c r="EQ19" s="816"/>
      <c r="ER19" s="816"/>
      <c r="ES19" s="816"/>
      <c r="ET19" s="816"/>
      <c r="EU19" s="816"/>
      <c r="EV19" s="816"/>
      <c r="EW19" s="816"/>
      <c r="EX19" s="816"/>
      <c r="EY19" s="816"/>
      <c r="EZ19" s="816"/>
      <c r="FA19" s="816"/>
      <c r="FB19" s="816"/>
      <c r="FC19" s="816"/>
      <c r="FD19" s="816"/>
      <c r="FE19" s="816"/>
      <c r="FF19" s="816"/>
      <c r="FG19" s="816"/>
      <c r="FH19" s="816"/>
      <c r="FI19" s="816"/>
      <c r="FJ19" s="816"/>
      <c r="FK19" s="816"/>
      <c r="FL19" s="816"/>
      <c r="FM19" s="816"/>
      <c r="FN19" s="816"/>
      <c r="FO19" s="816"/>
      <c r="FP19" s="816"/>
      <c r="FQ19" s="816"/>
      <c r="FR19" s="816"/>
      <c r="FS19" s="816"/>
    </row>
    <row r="20" spans="1:175" s="817" customFormat="1" ht="13.8">
      <c r="A20" s="941" t="s">
        <v>7501</v>
      </c>
      <c r="B20" s="1127" t="s">
        <v>6451</v>
      </c>
      <c r="C20" s="1220">
        <v>2</v>
      </c>
      <c r="D20" s="1221">
        <v>0</v>
      </c>
      <c r="E20" s="1222">
        <v>11175.85</v>
      </c>
      <c r="F20" s="1222">
        <v>11846.4</v>
      </c>
      <c r="G20" s="816"/>
      <c r="H20" s="816"/>
      <c r="I20" s="816"/>
      <c r="J20" s="816"/>
      <c r="K20" s="816"/>
      <c r="L20" s="816"/>
      <c r="M20" s="816"/>
      <c r="N20" s="816"/>
      <c r="O20" s="816"/>
      <c r="P20" s="816"/>
      <c r="Q20" s="816"/>
      <c r="R20" s="816"/>
      <c r="S20" s="816"/>
      <c r="T20" s="816"/>
      <c r="U20" s="816"/>
      <c r="V20" s="816"/>
      <c r="W20" s="816"/>
      <c r="X20" s="816"/>
      <c r="Y20" s="816"/>
      <c r="Z20" s="816"/>
      <c r="AA20" s="816"/>
      <c r="AB20" s="816"/>
      <c r="AC20" s="816"/>
      <c r="AD20" s="816"/>
      <c r="AE20" s="816"/>
      <c r="AF20" s="816"/>
      <c r="AG20" s="816"/>
      <c r="AH20" s="816"/>
      <c r="AI20" s="816"/>
      <c r="AJ20" s="816"/>
      <c r="AK20" s="816"/>
      <c r="AL20" s="816"/>
      <c r="AM20" s="816"/>
      <c r="AN20" s="816"/>
      <c r="AO20" s="816"/>
      <c r="AP20" s="816"/>
      <c r="AQ20" s="816"/>
      <c r="AR20" s="816"/>
      <c r="AS20" s="816"/>
      <c r="AT20" s="816"/>
      <c r="AU20" s="816"/>
      <c r="AV20" s="816"/>
      <c r="AW20" s="816"/>
      <c r="AX20" s="816"/>
      <c r="AY20" s="816"/>
      <c r="AZ20" s="816"/>
      <c r="BA20" s="816"/>
      <c r="BB20" s="816"/>
      <c r="BC20" s="816"/>
      <c r="BD20" s="816"/>
      <c r="BE20" s="816"/>
      <c r="BF20" s="816"/>
      <c r="BG20" s="816"/>
      <c r="BH20" s="816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16"/>
      <c r="DE20" s="816"/>
      <c r="DF20" s="816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816"/>
      <c r="DR20" s="816"/>
      <c r="DS20" s="816"/>
      <c r="DT20" s="816"/>
      <c r="DU20" s="816"/>
      <c r="DV20" s="816"/>
      <c r="DW20" s="816"/>
      <c r="DX20" s="816"/>
      <c r="DY20" s="816"/>
      <c r="DZ20" s="816"/>
      <c r="EA20" s="816"/>
      <c r="EB20" s="816"/>
      <c r="EC20" s="816"/>
      <c r="ED20" s="816"/>
      <c r="EE20" s="816"/>
      <c r="EF20" s="816"/>
      <c r="EG20" s="816"/>
      <c r="EH20" s="816"/>
      <c r="EI20" s="816"/>
      <c r="EJ20" s="816"/>
      <c r="EK20" s="816"/>
      <c r="EL20" s="816"/>
      <c r="EM20" s="816"/>
      <c r="EN20" s="816"/>
      <c r="EO20" s="816"/>
      <c r="EP20" s="816"/>
      <c r="EQ20" s="816"/>
      <c r="ER20" s="816"/>
      <c r="ES20" s="816"/>
      <c r="ET20" s="816"/>
      <c r="EU20" s="816"/>
      <c r="EV20" s="816"/>
      <c r="EW20" s="816"/>
      <c r="EX20" s="816"/>
      <c r="EY20" s="816"/>
      <c r="EZ20" s="816"/>
      <c r="FA20" s="816"/>
      <c r="FB20" s="816"/>
      <c r="FC20" s="816"/>
      <c r="FD20" s="816"/>
      <c r="FE20" s="816"/>
      <c r="FF20" s="816"/>
      <c r="FG20" s="816"/>
      <c r="FH20" s="816"/>
      <c r="FI20" s="816"/>
      <c r="FJ20" s="816"/>
      <c r="FK20" s="816"/>
      <c r="FL20" s="816"/>
      <c r="FM20" s="816"/>
      <c r="FN20" s="816"/>
      <c r="FO20" s="816"/>
      <c r="FP20" s="816"/>
      <c r="FQ20" s="816"/>
      <c r="FR20" s="816"/>
      <c r="FS20" s="816"/>
    </row>
    <row r="21" spans="1:175" s="817" customFormat="1" ht="13.8">
      <c r="A21" s="941" t="s">
        <v>7464</v>
      </c>
      <c r="B21" s="1127" t="s">
        <v>7510</v>
      </c>
      <c r="C21" s="1220">
        <v>2</v>
      </c>
      <c r="D21" s="1221">
        <v>0</v>
      </c>
      <c r="E21" s="1222">
        <v>11175.85</v>
      </c>
      <c r="F21" s="1222">
        <v>11846.4</v>
      </c>
      <c r="G21" s="816"/>
      <c r="H21" s="816"/>
      <c r="I21" s="816"/>
      <c r="J21" s="816"/>
      <c r="K21" s="816"/>
      <c r="L21" s="816"/>
      <c r="M21" s="816"/>
      <c r="N21" s="816"/>
      <c r="O21" s="816"/>
      <c r="P21" s="816"/>
      <c r="Q21" s="816"/>
      <c r="R21" s="816"/>
      <c r="S21" s="816"/>
      <c r="T21" s="816"/>
      <c r="U21" s="816"/>
      <c r="V21" s="816"/>
      <c r="W21" s="816"/>
      <c r="X21" s="816"/>
      <c r="Y21" s="816"/>
      <c r="Z21" s="816"/>
      <c r="AA21" s="816"/>
      <c r="AB21" s="816"/>
      <c r="AC21" s="816"/>
      <c r="AD21" s="816"/>
      <c r="AE21" s="816"/>
      <c r="AF21" s="816"/>
      <c r="AG21" s="816"/>
      <c r="AH21" s="816"/>
      <c r="AI21" s="816"/>
      <c r="AJ21" s="816"/>
      <c r="AK21" s="816"/>
      <c r="AL21" s="816"/>
      <c r="AM21" s="816"/>
      <c r="AN21" s="816"/>
      <c r="AO21" s="816"/>
      <c r="AP21" s="816"/>
      <c r="AQ21" s="816"/>
      <c r="AR21" s="816"/>
      <c r="AS21" s="816"/>
      <c r="AT21" s="816"/>
      <c r="AU21" s="816"/>
      <c r="AV21" s="816"/>
      <c r="AW21" s="816"/>
      <c r="AX21" s="816"/>
      <c r="AY21" s="816"/>
      <c r="AZ21" s="816"/>
      <c r="BA21" s="816"/>
      <c r="BB21" s="816"/>
      <c r="BC21" s="816"/>
      <c r="BD21" s="816"/>
      <c r="BE21" s="816"/>
      <c r="BF21" s="816"/>
      <c r="BG21" s="816"/>
      <c r="BH21" s="816"/>
      <c r="BI21" s="816"/>
      <c r="BJ21" s="816"/>
      <c r="BK21" s="816"/>
      <c r="BL21" s="816"/>
      <c r="BM21" s="816"/>
      <c r="BN21" s="816"/>
      <c r="BO21" s="816"/>
      <c r="BP21" s="816"/>
      <c r="BQ21" s="816"/>
      <c r="BR21" s="816"/>
      <c r="BS21" s="816"/>
      <c r="BT21" s="816"/>
      <c r="BU21" s="816"/>
      <c r="BV21" s="816"/>
      <c r="BW21" s="816"/>
      <c r="BX21" s="816"/>
      <c r="BY21" s="816"/>
      <c r="BZ21" s="816"/>
      <c r="CA21" s="816"/>
      <c r="CB21" s="816"/>
      <c r="CC21" s="816"/>
      <c r="CD21" s="816"/>
      <c r="CE21" s="816"/>
      <c r="CF21" s="816"/>
      <c r="CG21" s="816"/>
      <c r="CH21" s="816"/>
      <c r="CI21" s="816"/>
      <c r="CJ21" s="816"/>
      <c r="CK21" s="816"/>
      <c r="CL21" s="816"/>
      <c r="CM21" s="816"/>
      <c r="CN21" s="816"/>
      <c r="CO21" s="816"/>
      <c r="CP21" s="816"/>
      <c r="CQ21" s="816"/>
      <c r="CR21" s="816"/>
      <c r="CS21" s="816"/>
      <c r="CT21" s="816"/>
      <c r="CU21" s="816"/>
      <c r="CV21" s="816"/>
      <c r="CW21" s="816"/>
      <c r="CX21" s="816"/>
      <c r="CY21" s="816"/>
      <c r="CZ21" s="816"/>
      <c r="DA21" s="816"/>
      <c r="DB21" s="816"/>
      <c r="DC21" s="816"/>
      <c r="DD21" s="816"/>
      <c r="DE21" s="816"/>
      <c r="DF21" s="816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816"/>
      <c r="DR21" s="816"/>
      <c r="DS21" s="816"/>
      <c r="DT21" s="816"/>
      <c r="DU21" s="816"/>
      <c r="DV21" s="816"/>
      <c r="DW21" s="816"/>
      <c r="DX21" s="816"/>
      <c r="DY21" s="816"/>
      <c r="DZ21" s="816"/>
      <c r="EA21" s="816"/>
      <c r="EB21" s="816"/>
      <c r="EC21" s="816"/>
      <c r="ED21" s="816"/>
      <c r="EE21" s="816"/>
      <c r="EF21" s="816"/>
      <c r="EG21" s="816"/>
      <c r="EH21" s="816"/>
      <c r="EI21" s="816"/>
      <c r="EJ21" s="816"/>
      <c r="EK21" s="816"/>
      <c r="EL21" s="816"/>
      <c r="EM21" s="816"/>
      <c r="EN21" s="816"/>
      <c r="EO21" s="816"/>
      <c r="EP21" s="816"/>
      <c r="EQ21" s="816"/>
      <c r="ER21" s="816"/>
      <c r="ES21" s="816"/>
      <c r="ET21" s="816"/>
      <c r="EU21" s="816"/>
      <c r="EV21" s="816"/>
      <c r="EW21" s="816"/>
      <c r="EX21" s="816"/>
      <c r="EY21" s="816"/>
      <c r="EZ21" s="816"/>
      <c r="FA21" s="816"/>
      <c r="FB21" s="816"/>
      <c r="FC21" s="816"/>
      <c r="FD21" s="816"/>
      <c r="FE21" s="816"/>
      <c r="FF21" s="816"/>
      <c r="FG21" s="816"/>
      <c r="FH21" s="816"/>
      <c r="FI21" s="816"/>
      <c r="FJ21" s="816"/>
      <c r="FK21" s="816"/>
      <c r="FL21" s="816"/>
      <c r="FM21" s="816"/>
      <c r="FN21" s="816"/>
      <c r="FO21" s="816"/>
      <c r="FP21" s="816"/>
      <c r="FQ21" s="816"/>
      <c r="FR21" s="816"/>
      <c r="FS21" s="816"/>
    </row>
    <row r="22" spans="1:175" s="817" customFormat="1" ht="13.8">
      <c r="A22" s="941" t="s">
        <v>7466</v>
      </c>
      <c r="B22" s="1127" t="s">
        <v>5103</v>
      </c>
      <c r="C22" s="1220">
        <v>3</v>
      </c>
      <c r="D22" s="1221">
        <v>0</v>
      </c>
      <c r="E22" s="1222">
        <v>10635.15</v>
      </c>
      <c r="F22" s="1222">
        <v>11273.25</v>
      </c>
      <c r="G22" s="816"/>
      <c r="H22" s="816"/>
      <c r="I22" s="816"/>
      <c r="J22" s="816"/>
      <c r="K22" s="816"/>
      <c r="L22" s="816"/>
      <c r="M22" s="816"/>
      <c r="N22" s="816"/>
      <c r="O22" s="816"/>
      <c r="P22" s="816"/>
      <c r="Q22" s="816"/>
      <c r="R22" s="816"/>
      <c r="S22" s="816"/>
      <c r="T22" s="816"/>
      <c r="U22" s="816"/>
      <c r="V22" s="816"/>
      <c r="W22" s="816"/>
      <c r="X22" s="816"/>
      <c r="Y22" s="816"/>
      <c r="Z22" s="816"/>
      <c r="AA22" s="816"/>
      <c r="AB22" s="816"/>
      <c r="AC22" s="816"/>
      <c r="AD22" s="816"/>
      <c r="AE22" s="816"/>
      <c r="AF22" s="816"/>
      <c r="AG22" s="816"/>
      <c r="AH22" s="816"/>
      <c r="AI22" s="816"/>
      <c r="AJ22" s="816"/>
      <c r="AK22" s="816"/>
      <c r="AL22" s="816"/>
      <c r="AM22" s="816"/>
      <c r="AN22" s="816"/>
      <c r="AO22" s="816"/>
      <c r="AP22" s="816"/>
      <c r="AQ22" s="816"/>
      <c r="AR22" s="816"/>
      <c r="AS22" s="816"/>
      <c r="AT22" s="816"/>
      <c r="AU22" s="816"/>
      <c r="AV22" s="816"/>
      <c r="AW22" s="816"/>
      <c r="AX22" s="816"/>
      <c r="AY22" s="816"/>
      <c r="AZ22" s="816"/>
      <c r="BA22" s="816"/>
      <c r="BB22" s="816"/>
      <c r="BC22" s="816"/>
      <c r="BD22" s="816"/>
      <c r="BE22" s="816"/>
      <c r="BF22" s="816"/>
      <c r="BG22" s="816"/>
      <c r="BH22" s="816"/>
      <c r="BI22" s="816"/>
      <c r="BJ22" s="816"/>
      <c r="BK22" s="816"/>
      <c r="BL22" s="816"/>
      <c r="BM22" s="816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16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16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  <c r="CW22" s="816"/>
      <c r="CX22" s="816"/>
      <c r="CY22" s="816"/>
      <c r="CZ22" s="816"/>
      <c r="DA22" s="816"/>
      <c r="DB22" s="816"/>
      <c r="DC22" s="816"/>
      <c r="DD22" s="816"/>
      <c r="DE22" s="816"/>
      <c r="DF22" s="816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816"/>
      <c r="DR22" s="816"/>
      <c r="DS22" s="816"/>
      <c r="DT22" s="816"/>
      <c r="DU22" s="816"/>
      <c r="DV22" s="816"/>
      <c r="DW22" s="816"/>
      <c r="DX22" s="816"/>
      <c r="DY22" s="816"/>
      <c r="DZ22" s="816"/>
      <c r="EA22" s="816"/>
      <c r="EB22" s="816"/>
      <c r="EC22" s="816"/>
      <c r="ED22" s="816"/>
      <c r="EE22" s="816"/>
      <c r="EF22" s="816"/>
      <c r="EG22" s="816"/>
      <c r="EH22" s="816"/>
      <c r="EI22" s="816"/>
      <c r="EJ22" s="816"/>
      <c r="EK22" s="816"/>
      <c r="EL22" s="816"/>
      <c r="EM22" s="816"/>
      <c r="EN22" s="816"/>
      <c r="EO22" s="816"/>
      <c r="EP22" s="816"/>
      <c r="EQ22" s="816"/>
      <c r="ER22" s="816"/>
      <c r="ES22" s="816"/>
      <c r="ET22" s="816"/>
      <c r="EU22" s="816"/>
      <c r="EV22" s="816"/>
      <c r="EW22" s="816"/>
      <c r="EX22" s="816"/>
      <c r="EY22" s="816"/>
      <c r="EZ22" s="816"/>
      <c r="FA22" s="816"/>
      <c r="FB22" s="816"/>
      <c r="FC22" s="816"/>
      <c r="FD22" s="816"/>
      <c r="FE22" s="816"/>
      <c r="FF22" s="816"/>
      <c r="FG22" s="816"/>
      <c r="FH22" s="816"/>
      <c r="FI22" s="816"/>
      <c r="FJ22" s="816"/>
      <c r="FK22" s="816"/>
      <c r="FL22" s="816"/>
      <c r="FM22" s="816"/>
      <c r="FN22" s="816"/>
      <c r="FO22" s="816"/>
      <c r="FP22" s="816"/>
      <c r="FQ22" s="816"/>
      <c r="FR22" s="816"/>
      <c r="FS22" s="816"/>
    </row>
    <row r="23" spans="1:175" s="817" customFormat="1" ht="13.8">
      <c r="A23" s="941" t="s">
        <v>7502</v>
      </c>
      <c r="B23" s="1127" t="s">
        <v>4910</v>
      </c>
      <c r="C23" s="1220">
        <v>2</v>
      </c>
      <c r="D23" s="1221">
        <v>0</v>
      </c>
      <c r="E23" s="1222">
        <v>10635.15</v>
      </c>
      <c r="F23" s="1222">
        <v>11273.25</v>
      </c>
      <c r="G23" s="816"/>
      <c r="H23" s="816"/>
      <c r="I23" s="816"/>
      <c r="J23" s="816"/>
      <c r="K23" s="816"/>
      <c r="L23" s="816"/>
      <c r="M23" s="816"/>
      <c r="N23" s="816"/>
      <c r="O23" s="816"/>
      <c r="P23" s="816"/>
      <c r="Q23" s="816"/>
      <c r="R23" s="816"/>
      <c r="S23" s="816"/>
      <c r="T23" s="816"/>
      <c r="U23" s="816"/>
      <c r="V23" s="816"/>
      <c r="W23" s="816"/>
      <c r="X23" s="816"/>
      <c r="Y23" s="816"/>
      <c r="Z23" s="816"/>
      <c r="AA23" s="816"/>
      <c r="AB23" s="816"/>
      <c r="AC23" s="816"/>
      <c r="AD23" s="816"/>
      <c r="AE23" s="816"/>
      <c r="AF23" s="816"/>
      <c r="AG23" s="816"/>
      <c r="AH23" s="816"/>
      <c r="AI23" s="816"/>
      <c r="AJ23" s="816"/>
      <c r="AK23" s="816"/>
      <c r="AL23" s="816"/>
      <c r="AM23" s="816"/>
      <c r="AN23" s="816"/>
      <c r="AO23" s="816"/>
      <c r="AP23" s="816"/>
      <c r="AQ23" s="816"/>
      <c r="AR23" s="816"/>
      <c r="AS23" s="816"/>
      <c r="AT23" s="816"/>
      <c r="AU23" s="816"/>
      <c r="AV23" s="816"/>
      <c r="AW23" s="816"/>
      <c r="AX23" s="816"/>
      <c r="AY23" s="816"/>
      <c r="AZ23" s="816"/>
      <c r="BA23" s="816"/>
      <c r="BB23" s="816"/>
      <c r="BC23" s="816"/>
      <c r="BD23" s="816"/>
      <c r="BE23" s="816"/>
      <c r="BF23" s="816"/>
      <c r="BG23" s="816"/>
      <c r="BH23" s="816"/>
      <c r="BI23" s="816"/>
      <c r="BJ23" s="816"/>
      <c r="BK23" s="816"/>
      <c r="BL23" s="816"/>
      <c r="BM23" s="816"/>
      <c r="BN23" s="816"/>
      <c r="BO23" s="816"/>
      <c r="BP23" s="816"/>
      <c r="BQ23" s="816"/>
      <c r="BR23" s="816"/>
      <c r="BS23" s="816"/>
      <c r="BT23" s="816"/>
      <c r="BU23" s="816"/>
      <c r="BV23" s="816"/>
      <c r="BW23" s="816"/>
      <c r="BX23" s="816"/>
      <c r="BY23" s="816"/>
      <c r="BZ23" s="816"/>
      <c r="CA23" s="816"/>
      <c r="CB23" s="816"/>
      <c r="CC23" s="816"/>
      <c r="CD23" s="816"/>
      <c r="CE23" s="816"/>
      <c r="CF23" s="816"/>
      <c r="CG23" s="816"/>
      <c r="CH23" s="816"/>
      <c r="CI23" s="816"/>
      <c r="CJ23" s="816"/>
      <c r="CK23" s="816"/>
      <c r="CL23" s="816"/>
      <c r="CM23" s="816"/>
      <c r="CN23" s="816"/>
      <c r="CO23" s="816"/>
      <c r="CP23" s="816"/>
      <c r="CQ23" s="816"/>
      <c r="CR23" s="816"/>
      <c r="CS23" s="816"/>
      <c r="CT23" s="816"/>
      <c r="CU23" s="816"/>
      <c r="CV23" s="816"/>
      <c r="CW23" s="816"/>
      <c r="CX23" s="816"/>
      <c r="CY23" s="816"/>
      <c r="CZ23" s="816"/>
      <c r="DA23" s="816"/>
      <c r="DB23" s="816"/>
      <c r="DC23" s="816"/>
      <c r="DD23" s="816"/>
      <c r="DE23" s="816"/>
      <c r="DF23" s="816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816"/>
      <c r="DR23" s="816"/>
      <c r="DS23" s="816"/>
      <c r="DT23" s="816"/>
      <c r="DU23" s="816"/>
      <c r="DV23" s="816"/>
      <c r="DW23" s="816"/>
      <c r="DX23" s="816"/>
      <c r="DY23" s="816"/>
      <c r="DZ23" s="816"/>
      <c r="EA23" s="816"/>
      <c r="EB23" s="816"/>
      <c r="EC23" s="816"/>
      <c r="ED23" s="816"/>
      <c r="EE23" s="816"/>
      <c r="EF23" s="816"/>
      <c r="EG23" s="816"/>
      <c r="EH23" s="816"/>
      <c r="EI23" s="816"/>
      <c r="EJ23" s="816"/>
      <c r="EK23" s="816"/>
      <c r="EL23" s="816"/>
      <c r="EM23" s="816"/>
      <c r="EN23" s="816"/>
      <c r="EO23" s="816"/>
      <c r="EP23" s="816"/>
      <c r="EQ23" s="816"/>
      <c r="ER23" s="816"/>
      <c r="ES23" s="816"/>
      <c r="ET23" s="816"/>
      <c r="EU23" s="816"/>
      <c r="EV23" s="816"/>
      <c r="EW23" s="816"/>
      <c r="EX23" s="816"/>
      <c r="EY23" s="816"/>
      <c r="EZ23" s="816"/>
      <c r="FA23" s="816"/>
      <c r="FB23" s="816"/>
      <c r="FC23" s="816"/>
      <c r="FD23" s="816"/>
      <c r="FE23" s="816"/>
      <c r="FF23" s="816"/>
      <c r="FG23" s="816"/>
      <c r="FH23" s="816"/>
      <c r="FI23" s="816"/>
      <c r="FJ23" s="816"/>
      <c r="FK23" s="816"/>
      <c r="FL23" s="816"/>
      <c r="FM23" s="816"/>
      <c r="FN23" s="816"/>
      <c r="FO23" s="816"/>
      <c r="FP23" s="816"/>
      <c r="FQ23" s="816"/>
      <c r="FR23" s="816"/>
      <c r="FS23" s="816"/>
    </row>
    <row r="24" spans="1:175" s="817" customFormat="1" ht="13.8">
      <c r="A24" s="941" t="s">
        <v>6807</v>
      </c>
      <c r="B24" s="1127" t="s">
        <v>6980</v>
      </c>
      <c r="C24" s="1220">
        <v>1</v>
      </c>
      <c r="D24" s="1221">
        <v>0</v>
      </c>
      <c r="E24" s="1222">
        <v>10127.65</v>
      </c>
      <c r="F24" s="1222">
        <v>11273.25</v>
      </c>
      <c r="G24" s="816"/>
      <c r="H24" s="816"/>
      <c r="I24" s="816"/>
      <c r="J24" s="816"/>
      <c r="K24" s="816"/>
      <c r="L24" s="816"/>
      <c r="M24" s="816"/>
      <c r="N24" s="816"/>
      <c r="O24" s="816"/>
      <c r="P24" s="816"/>
      <c r="Q24" s="816"/>
      <c r="R24" s="816"/>
      <c r="S24" s="816"/>
      <c r="T24" s="816"/>
      <c r="U24" s="816"/>
      <c r="V24" s="816"/>
      <c r="W24" s="816"/>
      <c r="X24" s="816"/>
      <c r="Y24" s="816"/>
      <c r="Z24" s="816"/>
      <c r="AA24" s="816"/>
      <c r="AB24" s="816"/>
      <c r="AC24" s="816"/>
      <c r="AD24" s="816"/>
      <c r="AE24" s="816"/>
      <c r="AF24" s="816"/>
      <c r="AG24" s="816"/>
      <c r="AH24" s="816"/>
      <c r="AI24" s="816"/>
      <c r="AJ24" s="816"/>
      <c r="AK24" s="816"/>
      <c r="AL24" s="816"/>
      <c r="AM24" s="816"/>
      <c r="AN24" s="816"/>
      <c r="AO24" s="816"/>
      <c r="AP24" s="816"/>
      <c r="AQ24" s="816"/>
      <c r="AR24" s="816"/>
      <c r="AS24" s="816"/>
      <c r="AT24" s="816"/>
      <c r="AU24" s="816"/>
      <c r="AV24" s="816"/>
      <c r="AW24" s="816"/>
      <c r="AX24" s="816"/>
      <c r="AY24" s="816"/>
      <c r="AZ24" s="816"/>
      <c r="BA24" s="816"/>
      <c r="BB24" s="816"/>
      <c r="BC24" s="816"/>
      <c r="BD24" s="816"/>
      <c r="BE24" s="816"/>
      <c r="BF24" s="816"/>
      <c r="BG24" s="816"/>
      <c r="BH24" s="816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816"/>
      <c r="FH24" s="816"/>
      <c r="FI24" s="816"/>
      <c r="FJ24" s="816"/>
      <c r="FK24" s="816"/>
      <c r="FL24" s="816"/>
      <c r="FM24" s="816"/>
      <c r="FN24" s="816"/>
      <c r="FO24" s="816"/>
      <c r="FP24" s="816"/>
      <c r="FQ24" s="816"/>
      <c r="FR24" s="816"/>
      <c r="FS24" s="816"/>
    </row>
    <row r="25" spans="1:175" s="817" customFormat="1" ht="13.8">
      <c r="A25" s="941" t="s">
        <v>7469</v>
      </c>
      <c r="B25" s="1127" t="s">
        <v>7496</v>
      </c>
      <c r="C25" s="1220">
        <v>3</v>
      </c>
      <c r="D25" s="1221">
        <v>0</v>
      </c>
      <c r="E25" s="1222">
        <v>9646</v>
      </c>
      <c r="F25" s="1222">
        <v>10225.450000000001</v>
      </c>
      <c r="G25" s="816"/>
      <c r="H25" s="816"/>
      <c r="I25" s="816"/>
      <c r="J25" s="816"/>
      <c r="K25" s="816"/>
      <c r="L25" s="816"/>
      <c r="M25" s="816"/>
      <c r="N25" s="816"/>
      <c r="O25" s="816"/>
      <c r="P25" s="816"/>
      <c r="Q25" s="816"/>
      <c r="R25" s="816"/>
      <c r="S25" s="816"/>
      <c r="T25" s="816"/>
      <c r="U25" s="816"/>
      <c r="V25" s="816"/>
      <c r="W25" s="816"/>
      <c r="X25" s="816"/>
      <c r="Y25" s="816"/>
      <c r="Z25" s="816"/>
      <c r="AA25" s="816"/>
      <c r="AB25" s="816"/>
      <c r="AC25" s="816"/>
      <c r="AD25" s="816"/>
      <c r="AE25" s="816"/>
      <c r="AF25" s="816"/>
      <c r="AG25" s="816"/>
      <c r="AH25" s="816"/>
      <c r="AI25" s="816"/>
      <c r="AJ25" s="816"/>
      <c r="AK25" s="816"/>
      <c r="AL25" s="816"/>
      <c r="AM25" s="816"/>
      <c r="AN25" s="816"/>
      <c r="AO25" s="816"/>
      <c r="AP25" s="816"/>
      <c r="AQ25" s="816"/>
      <c r="AR25" s="816"/>
      <c r="AS25" s="816"/>
      <c r="AT25" s="816"/>
      <c r="AU25" s="816"/>
      <c r="AV25" s="816"/>
      <c r="AW25" s="816"/>
      <c r="AX25" s="816"/>
      <c r="AY25" s="816"/>
      <c r="AZ25" s="816"/>
      <c r="BA25" s="816"/>
      <c r="BB25" s="816"/>
      <c r="BC25" s="816"/>
      <c r="BD25" s="816"/>
      <c r="BE25" s="816"/>
      <c r="BF25" s="816"/>
      <c r="BG25" s="816"/>
      <c r="BH25" s="816"/>
      <c r="BI25" s="816"/>
      <c r="BJ25" s="816"/>
      <c r="BK25" s="816"/>
      <c r="BL25" s="816"/>
      <c r="BM25" s="816"/>
      <c r="BN25" s="816"/>
      <c r="BO25" s="816"/>
      <c r="BP25" s="816"/>
      <c r="BQ25" s="816"/>
      <c r="BR25" s="816"/>
      <c r="BS25" s="816"/>
      <c r="BT25" s="816"/>
      <c r="BU25" s="816"/>
      <c r="BV25" s="816"/>
      <c r="BW25" s="816"/>
      <c r="BX25" s="816"/>
      <c r="BY25" s="816"/>
      <c r="BZ25" s="816"/>
      <c r="CA25" s="816"/>
      <c r="CB25" s="816"/>
      <c r="CC25" s="816"/>
      <c r="CD25" s="816"/>
      <c r="CE25" s="816"/>
      <c r="CF25" s="816"/>
      <c r="CG25" s="816"/>
      <c r="CH25" s="816"/>
      <c r="CI25" s="816"/>
      <c r="CJ25" s="816"/>
      <c r="CK25" s="816"/>
      <c r="CL25" s="816"/>
      <c r="CM25" s="816"/>
      <c r="CN25" s="816"/>
      <c r="CO25" s="816"/>
      <c r="CP25" s="816"/>
      <c r="CQ25" s="816"/>
      <c r="CR25" s="816"/>
      <c r="CS25" s="816"/>
      <c r="CT25" s="816"/>
      <c r="CU25" s="816"/>
      <c r="CV25" s="816"/>
      <c r="CW25" s="816"/>
      <c r="CX25" s="816"/>
      <c r="CY25" s="816"/>
      <c r="CZ25" s="816"/>
      <c r="DA25" s="816"/>
      <c r="DB25" s="816"/>
      <c r="DC25" s="816"/>
      <c r="DD25" s="816"/>
      <c r="DE25" s="816"/>
      <c r="DF25" s="816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816"/>
      <c r="DR25" s="816"/>
      <c r="DS25" s="816"/>
      <c r="DT25" s="816"/>
      <c r="DU25" s="816"/>
      <c r="DV25" s="816"/>
      <c r="DW25" s="816"/>
      <c r="DX25" s="816"/>
      <c r="DY25" s="816"/>
      <c r="DZ25" s="816"/>
      <c r="EA25" s="816"/>
      <c r="EB25" s="816"/>
      <c r="EC25" s="816"/>
      <c r="ED25" s="816"/>
      <c r="EE25" s="816"/>
      <c r="EF25" s="816"/>
      <c r="EG25" s="816"/>
      <c r="EH25" s="816"/>
      <c r="EI25" s="816"/>
      <c r="EJ25" s="816"/>
      <c r="EK25" s="816"/>
      <c r="EL25" s="816"/>
      <c r="EM25" s="816"/>
      <c r="EN25" s="816"/>
      <c r="EO25" s="816"/>
      <c r="EP25" s="816"/>
      <c r="EQ25" s="816"/>
      <c r="ER25" s="816"/>
      <c r="ES25" s="816"/>
      <c r="ET25" s="816"/>
      <c r="EU25" s="816"/>
      <c r="EV25" s="816"/>
      <c r="EW25" s="816"/>
      <c r="EX25" s="816"/>
      <c r="EY25" s="816"/>
      <c r="EZ25" s="816"/>
      <c r="FA25" s="816"/>
      <c r="FB25" s="816"/>
      <c r="FC25" s="816"/>
      <c r="FD25" s="816"/>
      <c r="FE25" s="816"/>
      <c r="FF25" s="816"/>
      <c r="FG25" s="816"/>
      <c r="FH25" s="816"/>
      <c r="FI25" s="816"/>
      <c r="FJ25" s="816"/>
      <c r="FK25" s="816"/>
      <c r="FL25" s="816"/>
      <c r="FM25" s="816"/>
      <c r="FN25" s="816"/>
      <c r="FO25" s="816"/>
      <c r="FP25" s="816"/>
      <c r="FQ25" s="816"/>
      <c r="FR25" s="816"/>
      <c r="FS25" s="816"/>
    </row>
    <row r="26" spans="1:175" s="817" customFormat="1" ht="13.8">
      <c r="A26" s="941" t="s">
        <v>6827</v>
      </c>
      <c r="B26" s="1127" t="s">
        <v>7471</v>
      </c>
      <c r="C26" s="1220">
        <v>1</v>
      </c>
      <c r="D26" s="1221">
        <v>0</v>
      </c>
      <c r="E26" s="1222">
        <v>8739</v>
      </c>
      <c r="F26" s="1222">
        <v>9263.35</v>
      </c>
      <c r="G26" s="816"/>
      <c r="H26" s="816"/>
      <c r="I26" s="816"/>
      <c r="J26" s="816"/>
      <c r="K26" s="816"/>
      <c r="L26" s="816"/>
      <c r="M26" s="816"/>
      <c r="N26" s="816"/>
      <c r="O26" s="816"/>
      <c r="P26" s="816"/>
      <c r="Q26" s="816"/>
      <c r="R26" s="816"/>
      <c r="S26" s="816"/>
      <c r="T26" s="816"/>
      <c r="U26" s="816"/>
      <c r="V26" s="816"/>
      <c r="W26" s="816"/>
      <c r="X26" s="816"/>
      <c r="Y26" s="816"/>
      <c r="Z26" s="816"/>
      <c r="AA26" s="816"/>
      <c r="AB26" s="816"/>
      <c r="AC26" s="816"/>
      <c r="AD26" s="816"/>
      <c r="AE26" s="816"/>
      <c r="AF26" s="816"/>
      <c r="AG26" s="816"/>
      <c r="AH26" s="816"/>
      <c r="AI26" s="816"/>
      <c r="AJ26" s="816"/>
      <c r="AK26" s="816"/>
      <c r="AL26" s="816"/>
      <c r="AM26" s="816"/>
      <c r="AN26" s="816"/>
      <c r="AO26" s="816"/>
      <c r="AP26" s="816"/>
      <c r="AQ26" s="816"/>
      <c r="AR26" s="816"/>
      <c r="AS26" s="816"/>
      <c r="AT26" s="816"/>
      <c r="AU26" s="816"/>
      <c r="AV26" s="816"/>
      <c r="AW26" s="816"/>
      <c r="AX26" s="816"/>
      <c r="AY26" s="816"/>
      <c r="AZ26" s="816"/>
      <c r="BA26" s="816"/>
      <c r="BB26" s="816"/>
      <c r="BC26" s="816"/>
      <c r="BD26" s="816"/>
      <c r="BE26" s="816"/>
      <c r="BF26" s="816"/>
      <c r="BG26" s="816"/>
      <c r="BH26" s="816"/>
      <c r="BI26" s="816"/>
      <c r="BJ26" s="816"/>
      <c r="BK26" s="816"/>
      <c r="BL26" s="816"/>
      <c r="BM26" s="816"/>
      <c r="BN26" s="816"/>
      <c r="BO26" s="816"/>
      <c r="BP26" s="816"/>
      <c r="BQ26" s="816"/>
      <c r="BR26" s="816"/>
      <c r="BS26" s="816"/>
      <c r="BT26" s="816"/>
      <c r="BU26" s="816"/>
      <c r="BV26" s="816"/>
      <c r="BW26" s="816"/>
      <c r="BX26" s="816"/>
      <c r="BY26" s="816"/>
      <c r="BZ26" s="816"/>
      <c r="CA26" s="816"/>
      <c r="CB26" s="816"/>
      <c r="CC26" s="816"/>
      <c r="CD26" s="816"/>
      <c r="CE26" s="816"/>
      <c r="CF26" s="816"/>
      <c r="CG26" s="816"/>
      <c r="CH26" s="816"/>
      <c r="CI26" s="816"/>
      <c r="CJ26" s="816"/>
      <c r="CK26" s="816"/>
      <c r="CL26" s="816"/>
      <c r="CM26" s="816"/>
      <c r="CN26" s="816"/>
      <c r="CO26" s="816"/>
      <c r="CP26" s="816"/>
      <c r="CQ26" s="816"/>
      <c r="CR26" s="816"/>
      <c r="CS26" s="816"/>
      <c r="CT26" s="816"/>
      <c r="CU26" s="816"/>
      <c r="CV26" s="816"/>
      <c r="CW26" s="816"/>
      <c r="CX26" s="816"/>
      <c r="CY26" s="816"/>
      <c r="CZ26" s="816"/>
      <c r="DA26" s="816"/>
      <c r="DB26" s="816"/>
      <c r="DC26" s="816"/>
      <c r="DD26" s="816"/>
      <c r="DE26" s="816"/>
      <c r="DF26" s="816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816"/>
      <c r="DR26" s="816"/>
      <c r="DS26" s="816"/>
      <c r="DT26" s="816"/>
      <c r="DU26" s="816"/>
      <c r="DV26" s="816"/>
      <c r="DW26" s="816"/>
      <c r="DX26" s="816"/>
      <c r="DY26" s="816"/>
      <c r="DZ26" s="816"/>
      <c r="EA26" s="816"/>
      <c r="EB26" s="816"/>
      <c r="EC26" s="816"/>
      <c r="ED26" s="816"/>
      <c r="EE26" s="816"/>
      <c r="EF26" s="816"/>
      <c r="EG26" s="816"/>
      <c r="EH26" s="816"/>
      <c r="EI26" s="816"/>
      <c r="EJ26" s="816"/>
      <c r="EK26" s="816"/>
      <c r="EL26" s="816"/>
      <c r="EM26" s="816"/>
      <c r="EN26" s="816"/>
      <c r="EO26" s="816"/>
      <c r="EP26" s="816"/>
      <c r="EQ26" s="816"/>
      <c r="ER26" s="816"/>
      <c r="ES26" s="816"/>
      <c r="ET26" s="816"/>
      <c r="EU26" s="816"/>
      <c r="EV26" s="816"/>
      <c r="EW26" s="816"/>
      <c r="EX26" s="816"/>
      <c r="EY26" s="816"/>
      <c r="EZ26" s="816"/>
      <c r="FA26" s="816"/>
      <c r="FB26" s="816"/>
      <c r="FC26" s="816"/>
      <c r="FD26" s="816"/>
      <c r="FE26" s="816"/>
      <c r="FF26" s="816"/>
      <c r="FG26" s="816"/>
      <c r="FH26" s="816"/>
      <c r="FI26" s="816"/>
      <c r="FJ26" s="816"/>
      <c r="FK26" s="816"/>
      <c r="FL26" s="816"/>
      <c r="FM26" s="816"/>
      <c r="FN26" s="816"/>
      <c r="FO26" s="816"/>
      <c r="FP26" s="816"/>
      <c r="FQ26" s="816"/>
      <c r="FR26" s="816"/>
      <c r="FS26" s="816"/>
    </row>
    <row r="27" spans="1:175" s="817" customFormat="1" ht="13.8">
      <c r="A27" s="941" t="s">
        <v>7472</v>
      </c>
      <c r="B27" s="1127" t="s">
        <v>6949</v>
      </c>
      <c r="C27" s="1220">
        <v>2</v>
      </c>
      <c r="D27" s="1221">
        <v>0</v>
      </c>
      <c r="E27" s="1222">
        <v>8313.15</v>
      </c>
      <c r="F27" s="1222">
        <v>8811.9500000000007</v>
      </c>
      <c r="G27" s="816"/>
      <c r="H27" s="816"/>
      <c r="I27" s="816"/>
      <c r="J27" s="816"/>
      <c r="K27" s="816"/>
      <c r="L27" s="816"/>
      <c r="M27" s="816"/>
      <c r="N27" s="816"/>
      <c r="O27" s="816"/>
      <c r="P27" s="816"/>
      <c r="Q27" s="816"/>
      <c r="R27" s="816"/>
      <c r="S27" s="816"/>
      <c r="T27" s="816"/>
      <c r="U27" s="816"/>
      <c r="V27" s="816"/>
      <c r="W27" s="816"/>
      <c r="X27" s="816"/>
      <c r="Y27" s="816"/>
      <c r="Z27" s="816"/>
      <c r="AA27" s="816"/>
      <c r="AB27" s="816"/>
      <c r="AC27" s="816"/>
      <c r="AD27" s="816"/>
      <c r="AE27" s="816"/>
      <c r="AF27" s="816"/>
      <c r="AG27" s="816"/>
      <c r="AH27" s="816"/>
      <c r="AI27" s="816"/>
      <c r="AJ27" s="816"/>
      <c r="AK27" s="816"/>
      <c r="AL27" s="816"/>
      <c r="AM27" s="816"/>
      <c r="AN27" s="816"/>
      <c r="AO27" s="816"/>
      <c r="AP27" s="816"/>
      <c r="AQ27" s="816"/>
      <c r="AR27" s="816"/>
      <c r="AS27" s="816"/>
      <c r="AT27" s="816"/>
      <c r="AU27" s="816"/>
      <c r="AV27" s="816"/>
      <c r="AW27" s="816"/>
      <c r="AX27" s="816"/>
      <c r="AY27" s="816"/>
      <c r="AZ27" s="816"/>
      <c r="BA27" s="816"/>
      <c r="BB27" s="816"/>
      <c r="BC27" s="816"/>
      <c r="BD27" s="816"/>
      <c r="BE27" s="816"/>
      <c r="BF27" s="816"/>
      <c r="BG27" s="816"/>
      <c r="BH27" s="816"/>
      <c r="BI27" s="816"/>
      <c r="BJ27" s="816"/>
      <c r="BK27" s="816"/>
      <c r="BL27" s="816"/>
      <c r="BM27" s="816"/>
      <c r="BN27" s="816"/>
      <c r="BO27" s="816"/>
      <c r="BP27" s="816"/>
      <c r="BQ27" s="816"/>
      <c r="BR27" s="816"/>
      <c r="BS27" s="816"/>
      <c r="BT27" s="816"/>
      <c r="BU27" s="816"/>
      <c r="BV27" s="816"/>
      <c r="BW27" s="816"/>
      <c r="BX27" s="816"/>
      <c r="BY27" s="816"/>
      <c r="BZ27" s="816"/>
      <c r="CA27" s="816"/>
      <c r="CB27" s="816"/>
      <c r="CC27" s="816"/>
      <c r="CD27" s="816"/>
      <c r="CE27" s="816"/>
      <c r="CF27" s="816"/>
      <c r="CG27" s="816"/>
      <c r="CH27" s="816"/>
      <c r="CI27" s="816"/>
      <c r="CJ27" s="816"/>
      <c r="CK27" s="816"/>
      <c r="CL27" s="816"/>
      <c r="CM27" s="816"/>
      <c r="CN27" s="816"/>
      <c r="CO27" s="816"/>
      <c r="CP27" s="816"/>
      <c r="CQ27" s="816"/>
      <c r="CR27" s="816"/>
      <c r="CS27" s="816"/>
      <c r="CT27" s="816"/>
      <c r="CU27" s="816"/>
      <c r="CV27" s="816"/>
      <c r="CW27" s="816"/>
      <c r="CX27" s="816"/>
      <c r="CY27" s="816"/>
      <c r="CZ27" s="816"/>
      <c r="DA27" s="816"/>
      <c r="DB27" s="816"/>
      <c r="DC27" s="816"/>
      <c r="DD27" s="816"/>
      <c r="DE27" s="816"/>
      <c r="DF27" s="816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816"/>
      <c r="DR27" s="816"/>
      <c r="DS27" s="816"/>
      <c r="DT27" s="816"/>
      <c r="DU27" s="816"/>
      <c r="DV27" s="816"/>
      <c r="DW27" s="816"/>
      <c r="DX27" s="816"/>
      <c r="DY27" s="816"/>
      <c r="DZ27" s="816"/>
      <c r="EA27" s="816"/>
      <c r="EB27" s="816"/>
      <c r="EC27" s="816"/>
      <c r="ED27" s="816"/>
      <c r="EE27" s="816"/>
      <c r="EF27" s="816"/>
      <c r="EG27" s="816"/>
      <c r="EH27" s="816"/>
      <c r="EI27" s="816"/>
      <c r="EJ27" s="816"/>
      <c r="EK27" s="816"/>
      <c r="EL27" s="816"/>
      <c r="EM27" s="816"/>
      <c r="EN27" s="816"/>
      <c r="EO27" s="816"/>
      <c r="EP27" s="816"/>
      <c r="EQ27" s="816"/>
      <c r="ER27" s="816"/>
      <c r="ES27" s="816"/>
      <c r="ET27" s="816"/>
      <c r="EU27" s="816"/>
      <c r="EV27" s="816"/>
      <c r="EW27" s="816"/>
      <c r="EX27" s="816"/>
      <c r="EY27" s="816"/>
      <c r="EZ27" s="816"/>
      <c r="FA27" s="816"/>
      <c r="FB27" s="816"/>
      <c r="FC27" s="816"/>
      <c r="FD27" s="816"/>
      <c r="FE27" s="816"/>
      <c r="FF27" s="816"/>
      <c r="FG27" s="816"/>
      <c r="FH27" s="816"/>
      <c r="FI27" s="816"/>
      <c r="FJ27" s="816"/>
      <c r="FK27" s="816"/>
      <c r="FL27" s="816"/>
      <c r="FM27" s="816"/>
      <c r="FN27" s="816"/>
      <c r="FO27" s="816"/>
      <c r="FP27" s="816"/>
      <c r="FQ27" s="816"/>
      <c r="FR27" s="816"/>
      <c r="FS27" s="816"/>
    </row>
    <row r="28" spans="1:175" s="817" customFormat="1" ht="13.8">
      <c r="A28" s="941" t="s">
        <v>7473</v>
      </c>
      <c r="B28" s="1127" t="s">
        <v>7474</v>
      </c>
      <c r="C28" s="1220">
        <v>1</v>
      </c>
      <c r="D28" s="1221">
        <v>0</v>
      </c>
      <c r="E28" s="1222">
        <v>8313.15</v>
      </c>
      <c r="F28" s="1222">
        <v>8811.9500000000007</v>
      </c>
      <c r="G28" s="816"/>
      <c r="H28" s="816"/>
      <c r="I28" s="816"/>
      <c r="J28" s="816"/>
      <c r="K28" s="816"/>
      <c r="L28" s="816"/>
      <c r="M28" s="816"/>
      <c r="N28" s="816"/>
      <c r="O28" s="816"/>
      <c r="P28" s="816"/>
      <c r="Q28" s="816"/>
      <c r="R28" s="816"/>
      <c r="S28" s="816"/>
      <c r="T28" s="816"/>
      <c r="U28" s="816"/>
      <c r="V28" s="816"/>
      <c r="W28" s="816"/>
      <c r="X28" s="816"/>
      <c r="Y28" s="816"/>
      <c r="Z28" s="816"/>
      <c r="AA28" s="816"/>
      <c r="AB28" s="816"/>
      <c r="AC28" s="816"/>
      <c r="AD28" s="816"/>
      <c r="AE28" s="816"/>
      <c r="AF28" s="816"/>
      <c r="AG28" s="816"/>
      <c r="AH28" s="816"/>
      <c r="AI28" s="816"/>
      <c r="AJ28" s="816"/>
      <c r="AK28" s="816"/>
      <c r="AL28" s="816"/>
      <c r="AM28" s="816"/>
      <c r="AN28" s="816"/>
      <c r="AO28" s="816"/>
      <c r="AP28" s="816"/>
      <c r="AQ28" s="816"/>
      <c r="AR28" s="816"/>
      <c r="AS28" s="816"/>
      <c r="AT28" s="816"/>
      <c r="AU28" s="816"/>
      <c r="AV28" s="816"/>
      <c r="AW28" s="816"/>
      <c r="AX28" s="816"/>
      <c r="AY28" s="816"/>
      <c r="AZ28" s="816"/>
      <c r="BA28" s="816"/>
      <c r="BB28" s="816"/>
      <c r="BC28" s="816"/>
      <c r="BD28" s="816"/>
      <c r="BE28" s="816"/>
      <c r="BF28" s="816"/>
      <c r="BG28" s="816"/>
      <c r="BH28" s="816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816"/>
      <c r="FH28" s="816"/>
      <c r="FI28" s="816"/>
      <c r="FJ28" s="816"/>
      <c r="FK28" s="816"/>
      <c r="FL28" s="816"/>
      <c r="FM28" s="816"/>
      <c r="FN28" s="816"/>
      <c r="FO28" s="816"/>
      <c r="FP28" s="816"/>
      <c r="FQ28" s="816"/>
      <c r="FR28" s="816"/>
      <c r="FS28" s="816"/>
    </row>
    <row r="29" spans="1:175" s="817" customFormat="1" ht="13.8">
      <c r="A29" s="941" t="s">
        <v>6816</v>
      </c>
      <c r="B29" s="1127" t="s">
        <v>4678</v>
      </c>
      <c r="C29" s="1220">
        <v>4</v>
      </c>
      <c r="D29" s="1221">
        <v>0</v>
      </c>
      <c r="E29" s="1222">
        <v>7913.35</v>
      </c>
      <c r="F29" s="1222">
        <v>8388.15</v>
      </c>
      <c r="G29" s="816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816"/>
      <c r="S29" s="816"/>
      <c r="T29" s="816"/>
      <c r="U29" s="816"/>
      <c r="V29" s="816"/>
      <c r="W29" s="816"/>
      <c r="X29" s="816"/>
      <c r="Y29" s="816"/>
      <c r="Z29" s="816"/>
      <c r="AA29" s="816"/>
      <c r="AB29" s="816"/>
      <c r="AC29" s="816"/>
      <c r="AD29" s="816"/>
      <c r="AE29" s="816"/>
      <c r="AF29" s="816"/>
      <c r="AG29" s="816"/>
      <c r="AH29" s="816"/>
      <c r="AI29" s="816"/>
      <c r="AJ29" s="816"/>
      <c r="AK29" s="816"/>
      <c r="AL29" s="816"/>
      <c r="AM29" s="816"/>
      <c r="AN29" s="816"/>
      <c r="AO29" s="816"/>
      <c r="AP29" s="816"/>
      <c r="AQ29" s="816"/>
      <c r="AR29" s="816"/>
      <c r="AS29" s="816"/>
      <c r="AT29" s="816"/>
      <c r="AU29" s="816"/>
      <c r="AV29" s="816"/>
      <c r="AW29" s="816"/>
      <c r="AX29" s="816"/>
      <c r="AY29" s="816"/>
      <c r="AZ29" s="816"/>
      <c r="BA29" s="816"/>
      <c r="BB29" s="816"/>
      <c r="BC29" s="816"/>
      <c r="BD29" s="816"/>
      <c r="BE29" s="816"/>
      <c r="BF29" s="816"/>
      <c r="BG29" s="816"/>
      <c r="BH29" s="816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  <c r="BT29" s="816"/>
      <c r="BU29" s="816"/>
      <c r="BV29" s="816"/>
      <c r="BW29" s="816"/>
      <c r="BX29" s="816"/>
      <c r="BY29" s="816"/>
      <c r="BZ29" s="816"/>
      <c r="CA29" s="816"/>
      <c r="CB29" s="816"/>
      <c r="CC29" s="816"/>
      <c r="CD29" s="816"/>
      <c r="CE29" s="816"/>
      <c r="CF29" s="816"/>
      <c r="CG29" s="816"/>
      <c r="CH29" s="816"/>
      <c r="CI29" s="816"/>
      <c r="CJ29" s="816"/>
      <c r="CK29" s="816"/>
      <c r="CL29" s="816"/>
      <c r="CM29" s="816"/>
      <c r="CN29" s="816"/>
      <c r="CO29" s="816"/>
      <c r="CP29" s="816"/>
      <c r="CQ29" s="816"/>
      <c r="CR29" s="816"/>
      <c r="CS29" s="816"/>
      <c r="CT29" s="816"/>
      <c r="CU29" s="816"/>
      <c r="CV29" s="816"/>
      <c r="CW29" s="816"/>
      <c r="CX29" s="816"/>
      <c r="CY29" s="816"/>
      <c r="CZ29" s="816"/>
      <c r="DA29" s="816"/>
      <c r="DB29" s="816"/>
      <c r="DC29" s="816"/>
      <c r="DD29" s="816"/>
      <c r="DE29" s="816"/>
      <c r="DF29" s="816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816"/>
      <c r="DR29" s="816"/>
      <c r="DS29" s="816"/>
      <c r="DT29" s="816"/>
      <c r="DU29" s="816"/>
      <c r="DV29" s="816"/>
      <c r="DW29" s="816"/>
      <c r="DX29" s="816"/>
      <c r="DY29" s="816"/>
      <c r="DZ29" s="816"/>
      <c r="EA29" s="816"/>
      <c r="EB29" s="816"/>
      <c r="EC29" s="816"/>
      <c r="ED29" s="816"/>
      <c r="EE29" s="816"/>
      <c r="EF29" s="816"/>
      <c r="EG29" s="816"/>
      <c r="EH29" s="816"/>
      <c r="EI29" s="816"/>
      <c r="EJ29" s="816"/>
      <c r="EK29" s="816"/>
      <c r="EL29" s="816"/>
      <c r="EM29" s="816"/>
      <c r="EN29" s="816"/>
      <c r="EO29" s="816"/>
      <c r="EP29" s="816"/>
      <c r="EQ29" s="816"/>
      <c r="ER29" s="816"/>
      <c r="ES29" s="816"/>
      <c r="ET29" s="816"/>
      <c r="EU29" s="816"/>
      <c r="EV29" s="816"/>
      <c r="EW29" s="816"/>
      <c r="EX29" s="816"/>
      <c r="EY29" s="816"/>
      <c r="EZ29" s="816"/>
      <c r="FA29" s="816"/>
      <c r="FB29" s="816"/>
      <c r="FC29" s="816"/>
      <c r="FD29" s="816"/>
      <c r="FE29" s="816"/>
      <c r="FF29" s="816"/>
      <c r="FG29" s="816"/>
      <c r="FH29" s="816"/>
      <c r="FI29" s="816"/>
      <c r="FJ29" s="816"/>
      <c r="FK29" s="816"/>
      <c r="FL29" s="816"/>
      <c r="FM29" s="816"/>
      <c r="FN29" s="816"/>
      <c r="FO29" s="816"/>
      <c r="FP29" s="816"/>
      <c r="FQ29" s="816"/>
      <c r="FR29" s="816"/>
      <c r="FS29" s="816"/>
    </row>
    <row r="30" spans="1:175" s="817" customFormat="1" ht="13.8">
      <c r="A30" s="941" t="s">
        <v>6823</v>
      </c>
      <c r="B30" s="1127" t="s">
        <v>7174</v>
      </c>
      <c r="C30" s="1220">
        <v>2</v>
      </c>
      <c r="D30" s="1221">
        <v>0</v>
      </c>
      <c r="E30" s="1222">
        <v>7913.35</v>
      </c>
      <c r="F30" s="1222">
        <v>7992.45</v>
      </c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  <c r="AJ30" s="816"/>
      <c r="AK30" s="816"/>
      <c r="AL30" s="816"/>
      <c r="AM30" s="816"/>
      <c r="AN30" s="816"/>
      <c r="AO30" s="816"/>
      <c r="AP30" s="816"/>
      <c r="AQ30" s="816"/>
      <c r="AR30" s="816"/>
      <c r="AS30" s="816"/>
      <c r="AT30" s="816"/>
      <c r="AU30" s="816"/>
      <c r="AV30" s="816"/>
      <c r="AW30" s="816"/>
      <c r="AX30" s="816"/>
      <c r="AY30" s="816"/>
      <c r="AZ30" s="816"/>
      <c r="BA30" s="816"/>
      <c r="BB30" s="816"/>
      <c r="BC30" s="816"/>
      <c r="BD30" s="816"/>
      <c r="BE30" s="816"/>
      <c r="BF30" s="816"/>
      <c r="BG30" s="816"/>
      <c r="BH30" s="816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  <c r="BT30" s="816"/>
      <c r="BU30" s="816"/>
      <c r="BV30" s="816"/>
      <c r="BW30" s="816"/>
      <c r="BX30" s="816"/>
      <c r="BY30" s="816"/>
      <c r="BZ30" s="816"/>
      <c r="CA30" s="816"/>
      <c r="CB30" s="816"/>
      <c r="CC30" s="816"/>
      <c r="CD30" s="816"/>
      <c r="CE30" s="816"/>
      <c r="CF30" s="816"/>
      <c r="CG30" s="816"/>
      <c r="CH30" s="816"/>
      <c r="CI30" s="816"/>
      <c r="CJ30" s="816"/>
      <c r="CK30" s="816"/>
      <c r="CL30" s="816"/>
      <c r="CM30" s="816"/>
      <c r="CN30" s="816"/>
      <c r="CO30" s="816"/>
      <c r="CP30" s="816"/>
      <c r="CQ30" s="816"/>
      <c r="CR30" s="816"/>
      <c r="CS30" s="816"/>
      <c r="CT30" s="816"/>
      <c r="CU30" s="816"/>
      <c r="CV30" s="816"/>
      <c r="CW30" s="816"/>
      <c r="CX30" s="816"/>
      <c r="CY30" s="816"/>
      <c r="CZ30" s="816"/>
      <c r="DA30" s="816"/>
      <c r="DB30" s="816"/>
      <c r="DC30" s="816"/>
      <c r="DD30" s="816"/>
      <c r="DE30" s="816"/>
      <c r="DF30" s="816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816"/>
      <c r="DR30" s="816"/>
      <c r="DS30" s="816"/>
      <c r="DT30" s="816"/>
      <c r="DU30" s="816"/>
      <c r="DV30" s="816"/>
      <c r="DW30" s="816"/>
      <c r="DX30" s="816"/>
      <c r="DY30" s="816"/>
      <c r="DZ30" s="816"/>
      <c r="EA30" s="816"/>
      <c r="EB30" s="816"/>
      <c r="EC30" s="816"/>
      <c r="ED30" s="816"/>
      <c r="EE30" s="816"/>
      <c r="EF30" s="816"/>
      <c r="EG30" s="816"/>
      <c r="EH30" s="816"/>
      <c r="EI30" s="816"/>
      <c r="EJ30" s="816"/>
      <c r="EK30" s="816"/>
      <c r="EL30" s="816"/>
      <c r="EM30" s="816"/>
      <c r="EN30" s="816"/>
      <c r="EO30" s="816"/>
      <c r="EP30" s="816"/>
      <c r="EQ30" s="816"/>
      <c r="ER30" s="816"/>
      <c r="ES30" s="816"/>
      <c r="ET30" s="816"/>
      <c r="EU30" s="816"/>
      <c r="EV30" s="816"/>
      <c r="EW30" s="816"/>
      <c r="EX30" s="816"/>
      <c r="EY30" s="816"/>
      <c r="EZ30" s="816"/>
      <c r="FA30" s="816"/>
      <c r="FB30" s="816"/>
      <c r="FC30" s="816"/>
      <c r="FD30" s="816"/>
      <c r="FE30" s="816"/>
      <c r="FF30" s="816"/>
      <c r="FG30" s="816"/>
      <c r="FH30" s="816"/>
      <c r="FI30" s="816"/>
      <c r="FJ30" s="816"/>
      <c r="FK30" s="816"/>
      <c r="FL30" s="816"/>
      <c r="FM30" s="816"/>
      <c r="FN30" s="816"/>
      <c r="FO30" s="816"/>
      <c r="FP30" s="816"/>
      <c r="FQ30" s="816"/>
      <c r="FR30" s="816"/>
      <c r="FS30" s="816"/>
    </row>
    <row r="31" spans="1:175" s="817" customFormat="1" ht="13.8">
      <c r="A31" s="941" t="s">
        <v>7511</v>
      </c>
      <c r="B31" s="1127" t="s">
        <v>7512</v>
      </c>
      <c r="C31" s="1220">
        <v>1</v>
      </c>
      <c r="D31" s="1221">
        <v>0</v>
      </c>
      <c r="E31" s="1222">
        <v>6868.9</v>
      </c>
      <c r="F31" s="1222">
        <v>7281.05</v>
      </c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/>
      <c r="W31" s="816"/>
      <c r="X31" s="816"/>
      <c r="Y31" s="816"/>
      <c r="Z31" s="816"/>
      <c r="AA31" s="816"/>
      <c r="AB31" s="816"/>
      <c r="AC31" s="816"/>
      <c r="AD31" s="816"/>
      <c r="AE31" s="816"/>
      <c r="AF31" s="816"/>
      <c r="AG31" s="816"/>
      <c r="AH31" s="816"/>
      <c r="AI31" s="816"/>
      <c r="AJ31" s="816"/>
      <c r="AK31" s="816"/>
      <c r="AL31" s="816"/>
      <c r="AM31" s="816"/>
      <c r="AN31" s="816"/>
      <c r="AO31" s="816"/>
      <c r="AP31" s="816"/>
      <c r="AQ31" s="816"/>
      <c r="AR31" s="816"/>
      <c r="AS31" s="816"/>
      <c r="AT31" s="816"/>
      <c r="AU31" s="816"/>
      <c r="AV31" s="816"/>
      <c r="AW31" s="816"/>
      <c r="AX31" s="816"/>
      <c r="AY31" s="816"/>
      <c r="AZ31" s="816"/>
      <c r="BA31" s="816"/>
      <c r="BB31" s="816"/>
      <c r="BC31" s="816"/>
      <c r="BD31" s="816"/>
      <c r="BE31" s="816"/>
      <c r="BF31" s="816"/>
      <c r="BG31" s="816"/>
      <c r="BH31" s="816"/>
      <c r="BI31" s="816"/>
      <c r="BJ31" s="816"/>
      <c r="BK31" s="816"/>
      <c r="BL31" s="816"/>
      <c r="BM31" s="816"/>
      <c r="BN31" s="816"/>
      <c r="BO31" s="816"/>
      <c r="BP31" s="816"/>
      <c r="BQ31" s="816"/>
      <c r="BR31" s="816"/>
      <c r="BS31" s="816"/>
      <c r="BT31" s="816"/>
      <c r="BU31" s="816"/>
      <c r="BV31" s="816"/>
      <c r="BW31" s="816"/>
      <c r="BX31" s="816"/>
      <c r="BY31" s="816"/>
      <c r="BZ31" s="816"/>
      <c r="CA31" s="816"/>
      <c r="CB31" s="816"/>
      <c r="CC31" s="816"/>
      <c r="CD31" s="816"/>
      <c r="CE31" s="816"/>
      <c r="CF31" s="816"/>
      <c r="CG31" s="816"/>
      <c r="CH31" s="816"/>
      <c r="CI31" s="816"/>
      <c r="CJ31" s="816"/>
      <c r="CK31" s="816"/>
      <c r="CL31" s="816"/>
      <c r="CM31" s="816"/>
      <c r="CN31" s="816"/>
      <c r="CO31" s="816"/>
      <c r="CP31" s="816"/>
      <c r="CQ31" s="816"/>
      <c r="CR31" s="816"/>
      <c r="CS31" s="816"/>
      <c r="CT31" s="816"/>
      <c r="CU31" s="816"/>
      <c r="CV31" s="816"/>
      <c r="CW31" s="816"/>
      <c r="CX31" s="816"/>
      <c r="CY31" s="816"/>
      <c r="CZ31" s="816"/>
      <c r="DA31" s="816"/>
      <c r="DB31" s="816"/>
      <c r="DC31" s="816"/>
      <c r="DD31" s="816"/>
      <c r="DE31" s="816"/>
      <c r="DF31" s="816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816"/>
      <c r="DR31" s="816"/>
      <c r="DS31" s="816"/>
      <c r="DT31" s="816"/>
      <c r="DU31" s="816"/>
      <c r="DV31" s="816"/>
      <c r="DW31" s="816"/>
      <c r="DX31" s="816"/>
      <c r="DY31" s="816"/>
      <c r="DZ31" s="816"/>
      <c r="EA31" s="816"/>
      <c r="EB31" s="816"/>
      <c r="EC31" s="816"/>
      <c r="ED31" s="816"/>
      <c r="EE31" s="816"/>
      <c r="EF31" s="816"/>
      <c r="EG31" s="816"/>
      <c r="EH31" s="816"/>
      <c r="EI31" s="816"/>
      <c r="EJ31" s="816"/>
      <c r="EK31" s="816"/>
      <c r="EL31" s="816"/>
      <c r="EM31" s="816"/>
      <c r="EN31" s="816"/>
      <c r="EO31" s="816"/>
      <c r="EP31" s="816"/>
      <c r="EQ31" s="816"/>
      <c r="ER31" s="816"/>
      <c r="ES31" s="816"/>
      <c r="ET31" s="816"/>
      <c r="EU31" s="816"/>
      <c r="EV31" s="816"/>
      <c r="EW31" s="816"/>
      <c r="EX31" s="816"/>
      <c r="EY31" s="816"/>
      <c r="EZ31" s="816"/>
      <c r="FA31" s="816"/>
      <c r="FB31" s="816"/>
      <c r="FC31" s="816"/>
      <c r="FD31" s="816"/>
      <c r="FE31" s="816"/>
      <c r="FF31" s="816"/>
      <c r="FG31" s="816"/>
      <c r="FH31" s="816"/>
      <c r="FI31" s="816"/>
      <c r="FJ31" s="816"/>
      <c r="FK31" s="816"/>
      <c r="FL31" s="816"/>
      <c r="FM31" s="816"/>
      <c r="FN31" s="816"/>
      <c r="FO31" s="816"/>
      <c r="FP31" s="816"/>
      <c r="FQ31" s="816"/>
      <c r="FR31" s="816"/>
      <c r="FS31" s="816"/>
    </row>
    <row r="32" spans="1:175" s="817" customFormat="1" ht="13.8">
      <c r="A32" s="941" t="s">
        <v>7479</v>
      </c>
      <c r="B32" s="1127" t="s">
        <v>5269</v>
      </c>
      <c r="C32" s="1220">
        <v>1</v>
      </c>
      <c r="D32" s="1221">
        <v>0</v>
      </c>
      <c r="E32" s="1222">
        <v>6868.9</v>
      </c>
      <c r="F32" s="1222">
        <v>7281.05</v>
      </c>
      <c r="G32" s="816"/>
      <c r="H32" s="816"/>
      <c r="I32" s="816"/>
      <c r="J32" s="816"/>
      <c r="K32" s="816"/>
      <c r="L32" s="816"/>
      <c r="M32" s="816"/>
      <c r="N32" s="816"/>
      <c r="O32" s="816"/>
      <c r="P32" s="816"/>
      <c r="Q32" s="816"/>
      <c r="R32" s="816"/>
      <c r="S32" s="816"/>
      <c r="T32" s="816"/>
      <c r="U32" s="816"/>
      <c r="V32" s="816"/>
      <c r="W32" s="816"/>
      <c r="X32" s="816"/>
      <c r="Y32" s="816"/>
      <c r="Z32" s="816"/>
      <c r="AA32" s="816"/>
      <c r="AB32" s="816"/>
      <c r="AC32" s="816"/>
      <c r="AD32" s="816"/>
      <c r="AE32" s="816"/>
      <c r="AF32" s="816"/>
      <c r="AG32" s="816"/>
      <c r="AH32" s="816"/>
      <c r="AI32" s="816"/>
      <c r="AJ32" s="816"/>
      <c r="AK32" s="816"/>
      <c r="AL32" s="816"/>
      <c r="AM32" s="816"/>
      <c r="AN32" s="816"/>
      <c r="AO32" s="816"/>
      <c r="AP32" s="816"/>
      <c r="AQ32" s="816"/>
      <c r="AR32" s="816"/>
      <c r="AS32" s="816"/>
      <c r="AT32" s="816"/>
      <c r="AU32" s="816"/>
      <c r="AV32" s="816"/>
      <c r="AW32" s="816"/>
      <c r="AX32" s="816"/>
      <c r="AY32" s="816"/>
      <c r="AZ32" s="816"/>
      <c r="BA32" s="816"/>
      <c r="BB32" s="816"/>
      <c r="BC32" s="816"/>
      <c r="BD32" s="816"/>
      <c r="BE32" s="816"/>
      <c r="BF32" s="816"/>
      <c r="BG32" s="816"/>
      <c r="BH32" s="816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816"/>
      <c r="FH32" s="816"/>
      <c r="FI32" s="816"/>
      <c r="FJ32" s="816"/>
      <c r="FK32" s="816"/>
      <c r="FL32" s="816"/>
      <c r="FM32" s="816"/>
      <c r="FN32" s="816"/>
      <c r="FO32" s="816"/>
      <c r="FP32" s="816"/>
      <c r="FQ32" s="816"/>
      <c r="FR32" s="816"/>
      <c r="FS32" s="816"/>
    </row>
    <row r="33" spans="1:175" s="817" customFormat="1" ht="13.8">
      <c r="A33" s="941" t="s">
        <v>7481</v>
      </c>
      <c r="B33" s="1127" t="s">
        <v>5330</v>
      </c>
      <c r="C33" s="1220">
        <v>5</v>
      </c>
      <c r="D33" s="1221">
        <v>0</v>
      </c>
      <c r="E33" s="1222">
        <v>6868.9</v>
      </c>
      <c r="F33" s="1222">
        <v>7281.05</v>
      </c>
      <c r="G33" s="816"/>
      <c r="H33" s="816"/>
      <c r="I33" s="816"/>
      <c r="J33" s="816"/>
      <c r="K33" s="816"/>
      <c r="L33" s="816"/>
      <c r="M33" s="816"/>
      <c r="N33" s="816"/>
      <c r="O33" s="816"/>
      <c r="P33" s="816"/>
      <c r="Q33" s="816"/>
      <c r="R33" s="816"/>
      <c r="S33" s="816"/>
      <c r="T33" s="816"/>
      <c r="U33" s="816"/>
      <c r="V33" s="816"/>
      <c r="W33" s="816"/>
      <c r="X33" s="816"/>
      <c r="Y33" s="816"/>
      <c r="Z33" s="816"/>
      <c r="AA33" s="816"/>
      <c r="AB33" s="816"/>
      <c r="AC33" s="816"/>
      <c r="AD33" s="816"/>
      <c r="AE33" s="816"/>
      <c r="AF33" s="816"/>
      <c r="AG33" s="816"/>
      <c r="AH33" s="816"/>
      <c r="AI33" s="816"/>
      <c r="AJ33" s="816"/>
      <c r="AK33" s="816"/>
      <c r="AL33" s="816"/>
      <c r="AM33" s="816"/>
      <c r="AN33" s="816"/>
      <c r="AO33" s="816"/>
      <c r="AP33" s="816"/>
      <c r="AQ33" s="816"/>
      <c r="AR33" s="816"/>
      <c r="AS33" s="816"/>
      <c r="AT33" s="816"/>
      <c r="AU33" s="816"/>
      <c r="AV33" s="816"/>
      <c r="AW33" s="816"/>
      <c r="AX33" s="816"/>
      <c r="AY33" s="816"/>
      <c r="AZ33" s="816"/>
      <c r="BA33" s="816"/>
      <c r="BB33" s="816"/>
      <c r="BC33" s="816"/>
      <c r="BD33" s="816"/>
      <c r="BE33" s="816"/>
      <c r="BF33" s="816"/>
      <c r="BG33" s="816"/>
      <c r="BH33" s="816"/>
      <c r="BI33" s="816"/>
      <c r="BJ33" s="816"/>
      <c r="BK33" s="816"/>
      <c r="BL33" s="816"/>
      <c r="BM33" s="816"/>
      <c r="BN33" s="816"/>
      <c r="BO33" s="816"/>
      <c r="BP33" s="816"/>
      <c r="BQ33" s="816"/>
      <c r="BR33" s="816"/>
      <c r="BS33" s="816"/>
      <c r="BT33" s="816"/>
      <c r="BU33" s="816"/>
      <c r="BV33" s="816"/>
      <c r="BW33" s="816"/>
      <c r="BX33" s="816"/>
      <c r="BY33" s="816"/>
      <c r="BZ33" s="816"/>
      <c r="CA33" s="816"/>
      <c r="CB33" s="816"/>
      <c r="CC33" s="816"/>
      <c r="CD33" s="816"/>
      <c r="CE33" s="816"/>
      <c r="CF33" s="816"/>
      <c r="CG33" s="816"/>
      <c r="CH33" s="816"/>
      <c r="CI33" s="816"/>
      <c r="CJ33" s="816"/>
      <c r="CK33" s="816"/>
      <c r="CL33" s="816"/>
      <c r="CM33" s="816"/>
      <c r="CN33" s="816"/>
      <c r="CO33" s="816"/>
      <c r="CP33" s="816"/>
      <c r="CQ33" s="816"/>
      <c r="CR33" s="816"/>
      <c r="CS33" s="816"/>
      <c r="CT33" s="816"/>
      <c r="CU33" s="816"/>
      <c r="CV33" s="816"/>
      <c r="CW33" s="816"/>
      <c r="CX33" s="816"/>
      <c r="CY33" s="816"/>
      <c r="CZ33" s="816"/>
      <c r="DA33" s="816"/>
      <c r="DB33" s="816"/>
      <c r="DC33" s="816"/>
      <c r="DD33" s="816"/>
      <c r="DE33" s="816"/>
      <c r="DF33" s="816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816"/>
      <c r="DR33" s="816"/>
      <c r="DS33" s="816"/>
      <c r="DT33" s="816"/>
      <c r="DU33" s="816"/>
      <c r="DV33" s="816"/>
      <c r="DW33" s="816"/>
      <c r="DX33" s="816"/>
      <c r="DY33" s="816"/>
      <c r="DZ33" s="816"/>
      <c r="EA33" s="816"/>
      <c r="EB33" s="816"/>
      <c r="EC33" s="816"/>
      <c r="ED33" s="816"/>
      <c r="EE33" s="816"/>
      <c r="EF33" s="816"/>
      <c r="EG33" s="816"/>
      <c r="EH33" s="816"/>
      <c r="EI33" s="816"/>
      <c r="EJ33" s="816"/>
      <c r="EK33" s="816"/>
      <c r="EL33" s="816"/>
      <c r="EM33" s="816"/>
      <c r="EN33" s="816"/>
      <c r="EO33" s="816"/>
      <c r="EP33" s="816"/>
      <c r="EQ33" s="816"/>
      <c r="ER33" s="816"/>
      <c r="ES33" s="816"/>
      <c r="ET33" s="816"/>
      <c r="EU33" s="816"/>
      <c r="EV33" s="816"/>
      <c r="EW33" s="816"/>
      <c r="EX33" s="816"/>
      <c r="EY33" s="816"/>
      <c r="EZ33" s="816"/>
      <c r="FA33" s="816"/>
      <c r="FB33" s="816"/>
      <c r="FC33" s="816"/>
      <c r="FD33" s="816"/>
      <c r="FE33" s="816"/>
      <c r="FF33" s="816"/>
      <c r="FG33" s="816"/>
      <c r="FH33" s="816"/>
      <c r="FI33" s="816"/>
      <c r="FJ33" s="816"/>
      <c r="FK33" s="816"/>
      <c r="FL33" s="816"/>
      <c r="FM33" s="816"/>
      <c r="FN33" s="816"/>
      <c r="FO33" s="816"/>
      <c r="FP33" s="816"/>
      <c r="FQ33" s="816"/>
      <c r="FR33" s="816"/>
      <c r="FS33" s="816"/>
    </row>
    <row r="34" spans="1:175" s="817" customFormat="1" ht="13.8">
      <c r="A34" s="941" t="s">
        <v>7487</v>
      </c>
      <c r="B34" s="1127" t="s">
        <v>7329</v>
      </c>
      <c r="C34" s="1220">
        <v>6</v>
      </c>
      <c r="D34" s="1221">
        <v>0</v>
      </c>
      <c r="E34" s="1222">
        <v>27998.799999999999</v>
      </c>
      <c r="F34" s="1222">
        <v>29678.75</v>
      </c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  <c r="AD34" s="816"/>
      <c r="AE34" s="816"/>
      <c r="AF34" s="816"/>
      <c r="AG34" s="816"/>
      <c r="AH34" s="816"/>
      <c r="AI34" s="816"/>
      <c r="AJ34" s="816"/>
      <c r="AK34" s="816"/>
      <c r="AL34" s="816"/>
      <c r="AM34" s="816"/>
      <c r="AN34" s="816"/>
      <c r="AO34" s="816"/>
      <c r="AP34" s="816"/>
      <c r="AQ34" s="816"/>
      <c r="AR34" s="816"/>
      <c r="AS34" s="816"/>
      <c r="AT34" s="816"/>
      <c r="AU34" s="816"/>
      <c r="AV34" s="816"/>
      <c r="AW34" s="816"/>
      <c r="AX34" s="816"/>
      <c r="AY34" s="816"/>
      <c r="AZ34" s="816"/>
      <c r="BA34" s="816"/>
      <c r="BB34" s="816"/>
      <c r="BC34" s="816"/>
      <c r="BD34" s="816"/>
      <c r="BE34" s="816"/>
      <c r="BF34" s="816"/>
      <c r="BG34" s="816"/>
      <c r="BH34" s="816"/>
      <c r="BI34" s="816"/>
      <c r="BJ34" s="816"/>
      <c r="BK34" s="816"/>
      <c r="BL34" s="816"/>
      <c r="BM34" s="816"/>
      <c r="BN34" s="816"/>
      <c r="BO34" s="816"/>
      <c r="BP34" s="816"/>
      <c r="BQ34" s="816"/>
      <c r="BR34" s="816"/>
      <c r="BS34" s="816"/>
      <c r="BT34" s="816"/>
      <c r="BU34" s="816"/>
      <c r="BV34" s="816"/>
      <c r="BW34" s="816"/>
      <c r="BX34" s="816"/>
      <c r="BY34" s="816"/>
      <c r="BZ34" s="816"/>
      <c r="CA34" s="816"/>
      <c r="CB34" s="816"/>
      <c r="CC34" s="816"/>
      <c r="CD34" s="816"/>
      <c r="CE34" s="816"/>
      <c r="CF34" s="816"/>
      <c r="CG34" s="816"/>
      <c r="CH34" s="816"/>
      <c r="CI34" s="816"/>
      <c r="CJ34" s="816"/>
      <c r="CK34" s="816"/>
      <c r="CL34" s="816"/>
      <c r="CM34" s="816"/>
      <c r="CN34" s="816"/>
      <c r="CO34" s="816"/>
      <c r="CP34" s="816"/>
      <c r="CQ34" s="816"/>
      <c r="CR34" s="816"/>
      <c r="CS34" s="816"/>
      <c r="CT34" s="816"/>
      <c r="CU34" s="816"/>
      <c r="CV34" s="816"/>
      <c r="CW34" s="816"/>
      <c r="CX34" s="816"/>
      <c r="CY34" s="816"/>
      <c r="CZ34" s="816"/>
      <c r="DA34" s="816"/>
      <c r="DB34" s="816"/>
      <c r="DC34" s="816"/>
      <c r="DD34" s="816"/>
      <c r="DE34" s="816"/>
      <c r="DF34" s="816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816"/>
      <c r="DR34" s="816"/>
      <c r="DS34" s="816"/>
      <c r="DT34" s="816"/>
      <c r="DU34" s="816"/>
      <c r="DV34" s="816"/>
      <c r="DW34" s="816"/>
      <c r="DX34" s="816"/>
      <c r="DY34" s="816"/>
      <c r="DZ34" s="816"/>
      <c r="EA34" s="816"/>
      <c r="EB34" s="816"/>
      <c r="EC34" s="816"/>
      <c r="ED34" s="816"/>
      <c r="EE34" s="816"/>
      <c r="EF34" s="816"/>
      <c r="EG34" s="816"/>
      <c r="EH34" s="816"/>
      <c r="EI34" s="816"/>
      <c r="EJ34" s="816"/>
      <c r="EK34" s="816"/>
      <c r="EL34" s="816"/>
      <c r="EM34" s="816"/>
      <c r="EN34" s="816"/>
      <c r="EO34" s="816"/>
      <c r="EP34" s="816"/>
      <c r="EQ34" s="816"/>
      <c r="ER34" s="816"/>
      <c r="ES34" s="816"/>
      <c r="ET34" s="816"/>
      <c r="EU34" s="816"/>
      <c r="EV34" s="816"/>
      <c r="EW34" s="816"/>
      <c r="EX34" s="816"/>
      <c r="EY34" s="816"/>
      <c r="EZ34" s="816"/>
      <c r="FA34" s="816"/>
      <c r="FB34" s="816"/>
      <c r="FC34" s="816"/>
      <c r="FD34" s="816"/>
      <c r="FE34" s="816"/>
      <c r="FF34" s="816"/>
      <c r="FG34" s="816"/>
      <c r="FH34" s="816"/>
      <c r="FI34" s="816"/>
      <c r="FJ34" s="816"/>
      <c r="FK34" s="816"/>
      <c r="FL34" s="816"/>
      <c r="FM34" s="816"/>
      <c r="FN34" s="816"/>
      <c r="FO34" s="816"/>
      <c r="FP34" s="816"/>
      <c r="FQ34" s="816"/>
      <c r="FR34" s="816"/>
      <c r="FS34" s="816"/>
    </row>
    <row r="35" spans="1:175" s="817" customFormat="1" ht="13.8">
      <c r="A35" s="941" t="s">
        <v>7483</v>
      </c>
      <c r="B35" s="1127" t="s">
        <v>7323</v>
      </c>
      <c r="C35" s="1220">
        <v>10</v>
      </c>
      <c r="D35" s="1221">
        <v>0</v>
      </c>
      <c r="E35" s="1222">
        <v>19276.75</v>
      </c>
      <c r="F35" s="1222">
        <v>20433.349999999999</v>
      </c>
      <c r="G35" s="816"/>
      <c r="H35" s="816"/>
      <c r="I35" s="816"/>
      <c r="J35" s="816"/>
      <c r="K35" s="816"/>
      <c r="L35" s="816"/>
      <c r="M35" s="816"/>
      <c r="N35" s="816"/>
      <c r="O35" s="816"/>
      <c r="P35" s="816"/>
      <c r="Q35" s="816"/>
      <c r="R35" s="816"/>
      <c r="S35" s="816"/>
      <c r="T35" s="816"/>
      <c r="U35" s="816"/>
      <c r="V35" s="816"/>
      <c r="W35" s="816"/>
      <c r="X35" s="816"/>
      <c r="Y35" s="816"/>
      <c r="Z35" s="816"/>
      <c r="AA35" s="816"/>
      <c r="AB35" s="816"/>
      <c r="AC35" s="816"/>
      <c r="AD35" s="816"/>
      <c r="AE35" s="816"/>
      <c r="AF35" s="816"/>
      <c r="AG35" s="816"/>
      <c r="AH35" s="816"/>
      <c r="AI35" s="816"/>
      <c r="AJ35" s="816"/>
      <c r="AK35" s="816"/>
      <c r="AL35" s="816"/>
      <c r="AM35" s="816"/>
      <c r="AN35" s="816"/>
      <c r="AO35" s="816"/>
      <c r="AP35" s="816"/>
      <c r="AQ35" s="816"/>
      <c r="AR35" s="816"/>
      <c r="AS35" s="816"/>
      <c r="AT35" s="816"/>
      <c r="AU35" s="816"/>
      <c r="AV35" s="816"/>
      <c r="AW35" s="816"/>
      <c r="AX35" s="816"/>
      <c r="AY35" s="816"/>
      <c r="AZ35" s="816"/>
      <c r="BA35" s="816"/>
      <c r="BB35" s="816"/>
      <c r="BC35" s="816"/>
      <c r="BD35" s="816"/>
      <c r="BE35" s="816"/>
      <c r="BF35" s="816"/>
      <c r="BG35" s="816"/>
      <c r="BH35" s="816"/>
      <c r="BI35" s="816"/>
      <c r="BJ35" s="816"/>
      <c r="BK35" s="816"/>
      <c r="BL35" s="816"/>
      <c r="BM35" s="816"/>
      <c r="BN35" s="816"/>
      <c r="BO35" s="816"/>
      <c r="BP35" s="816"/>
      <c r="BQ35" s="816"/>
      <c r="BR35" s="816"/>
      <c r="BS35" s="816"/>
      <c r="BT35" s="816"/>
      <c r="BU35" s="816"/>
      <c r="BV35" s="816"/>
      <c r="BW35" s="816"/>
      <c r="BX35" s="816"/>
      <c r="BY35" s="816"/>
      <c r="BZ35" s="816"/>
      <c r="CA35" s="816"/>
      <c r="CB35" s="816"/>
      <c r="CC35" s="816"/>
      <c r="CD35" s="816"/>
      <c r="CE35" s="816"/>
      <c r="CF35" s="816"/>
      <c r="CG35" s="816"/>
      <c r="CH35" s="816"/>
      <c r="CI35" s="816"/>
      <c r="CJ35" s="816"/>
      <c r="CK35" s="816"/>
      <c r="CL35" s="816"/>
      <c r="CM35" s="816"/>
      <c r="CN35" s="816"/>
      <c r="CO35" s="816"/>
      <c r="CP35" s="816"/>
      <c r="CQ35" s="816"/>
      <c r="CR35" s="816"/>
      <c r="CS35" s="816"/>
      <c r="CT35" s="816"/>
      <c r="CU35" s="816"/>
      <c r="CV35" s="816"/>
      <c r="CW35" s="816"/>
      <c r="CX35" s="816"/>
      <c r="CY35" s="816"/>
      <c r="CZ35" s="816"/>
      <c r="DA35" s="816"/>
      <c r="DB35" s="816"/>
      <c r="DC35" s="816"/>
      <c r="DD35" s="816"/>
      <c r="DE35" s="816"/>
      <c r="DF35" s="816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816"/>
      <c r="DR35" s="816"/>
      <c r="DS35" s="816"/>
      <c r="DT35" s="816"/>
      <c r="DU35" s="816"/>
      <c r="DV35" s="816"/>
      <c r="DW35" s="816"/>
      <c r="DX35" s="816"/>
      <c r="DY35" s="816"/>
      <c r="DZ35" s="816"/>
      <c r="EA35" s="816"/>
      <c r="EB35" s="816"/>
      <c r="EC35" s="816"/>
      <c r="ED35" s="816"/>
      <c r="EE35" s="816"/>
      <c r="EF35" s="816"/>
      <c r="EG35" s="816"/>
      <c r="EH35" s="816"/>
      <c r="EI35" s="816"/>
      <c r="EJ35" s="816"/>
      <c r="EK35" s="816"/>
      <c r="EL35" s="816"/>
      <c r="EM35" s="816"/>
      <c r="EN35" s="816"/>
      <c r="EO35" s="816"/>
      <c r="EP35" s="816"/>
      <c r="EQ35" s="816"/>
      <c r="ER35" s="816"/>
      <c r="ES35" s="816"/>
      <c r="ET35" s="816"/>
      <c r="EU35" s="816"/>
      <c r="EV35" s="816"/>
      <c r="EW35" s="816"/>
      <c r="EX35" s="816"/>
      <c r="EY35" s="816"/>
      <c r="EZ35" s="816"/>
      <c r="FA35" s="816"/>
      <c r="FB35" s="816"/>
      <c r="FC35" s="816"/>
      <c r="FD35" s="816"/>
      <c r="FE35" s="816"/>
      <c r="FF35" s="816"/>
      <c r="FG35" s="816"/>
      <c r="FH35" s="816"/>
      <c r="FI35" s="816"/>
      <c r="FJ35" s="816"/>
      <c r="FK35" s="816"/>
      <c r="FL35" s="816"/>
      <c r="FM35" s="816"/>
      <c r="FN35" s="816"/>
      <c r="FO35" s="816"/>
      <c r="FP35" s="816"/>
      <c r="FQ35" s="816"/>
      <c r="FR35" s="816"/>
      <c r="FS35" s="816"/>
    </row>
    <row r="36" spans="1:175" s="817" customFormat="1" ht="13.8">
      <c r="A36" s="941" t="s">
        <v>7484</v>
      </c>
      <c r="B36" s="1127" t="s">
        <v>7325</v>
      </c>
      <c r="C36" s="1220">
        <v>4</v>
      </c>
      <c r="D36" s="1221">
        <v>0</v>
      </c>
      <c r="E36" s="1222">
        <v>21618.1</v>
      </c>
      <c r="F36" s="1222">
        <v>22915.200000000001</v>
      </c>
      <c r="G36" s="816"/>
      <c r="H36" s="816"/>
      <c r="I36" s="816"/>
      <c r="J36" s="816"/>
      <c r="K36" s="816"/>
      <c r="L36" s="816"/>
      <c r="M36" s="816"/>
      <c r="N36" s="816"/>
      <c r="O36" s="816"/>
      <c r="P36" s="816"/>
      <c r="Q36" s="816"/>
      <c r="R36" s="816"/>
      <c r="S36" s="816"/>
      <c r="T36" s="816"/>
      <c r="U36" s="816"/>
      <c r="V36" s="816"/>
      <c r="W36" s="816"/>
      <c r="X36" s="816"/>
      <c r="Y36" s="816"/>
      <c r="Z36" s="816"/>
      <c r="AA36" s="816"/>
      <c r="AB36" s="816"/>
      <c r="AC36" s="816"/>
      <c r="AD36" s="816"/>
      <c r="AE36" s="816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  <c r="AQ36" s="816"/>
      <c r="AR36" s="816"/>
      <c r="AS36" s="816"/>
      <c r="AT36" s="816"/>
      <c r="AU36" s="816"/>
      <c r="AV36" s="816"/>
      <c r="AW36" s="816"/>
      <c r="AX36" s="816"/>
      <c r="AY36" s="816"/>
      <c r="AZ36" s="816"/>
      <c r="BA36" s="816"/>
      <c r="BB36" s="816"/>
      <c r="BC36" s="816"/>
      <c r="BD36" s="816"/>
      <c r="BE36" s="816"/>
      <c r="BF36" s="816"/>
      <c r="BG36" s="816"/>
      <c r="BH36" s="816"/>
      <c r="BI36" s="816"/>
      <c r="BJ36" s="816"/>
      <c r="BK36" s="816"/>
      <c r="BL36" s="816"/>
      <c r="BM36" s="816"/>
      <c r="BN36" s="816"/>
      <c r="BO36" s="816"/>
      <c r="BP36" s="816"/>
      <c r="BQ36" s="816"/>
      <c r="BR36" s="816"/>
      <c r="BS36" s="816"/>
      <c r="BT36" s="816"/>
      <c r="BU36" s="816"/>
      <c r="BV36" s="816"/>
      <c r="BW36" s="816"/>
      <c r="BX36" s="816"/>
      <c r="BY36" s="816"/>
      <c r="BZ36" s="816"/>
      <c r="CA36" s="816"/>
      <c r="CB36" s="816"/>
      <c r="CC36" s="816"/>
      <c r="CD36" s="816"/>
      <c r="CE36" s="816"/>
      <c r="CF36" s="816"/>
      <c r="CG36" s="816"/>
      <c r="CH36" s="816"/>
      <c r="CI36" s="816"/>
      <c r="CJ36" s="816"/>
      <c r="CK36" s="816"/>
      <c r="CL36" s="816"/>
      <c r="CM36" s="816"/>
      <c r="CN36" s="816"/>
      <c r="CO36" s="816"/>
      <c r="CP36" s="816"/>
      <c r="CQ36" s="816"/>
      <c r="CR36" s="816"/>
      <c r="CS36" s="816"/>
      <c r="CT36" s="816"/>
      <c r="CU36" s="816"/>
      <c r="CV36" s="816"/>
      <c r="CW36" s="816"/>
      <c r="CX36" s="816"/>
      <c r="CY36" s="816"/>
      <c r="CZ36" s="816"/>
      <c r="DA36" s="816"/>
      <c r="DB36" s="816"/>
      <c r="DC36" s="816"/>
      <c r="DD36" s="816"/>
      <c r="DE36" s="816"/>
      <c r="DF36" s="816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816"/>
      <c r="DR36" s="816"/>
      <c r="DS36" s="816"/>
      <c r="DT36" s="816"/>
      <c r="DU36" s="816"/>
      <c r="DV36" s="816"/>
      <c r="DW36" s="816"/>
      <c r="DX36" s="816"/>
      <c r="DY36" s="816"/>
      <c r="DZ36" s="816"/>
      <c r="EA36" s="816"/>
      <c r="EB36" s="816"/>
      <c r="EC36" s="816"/>
      <c r="ED36" s="816"/>
      <c r="EE36" s="816"/>
      <c r="EF36" s="816"/>
      <c r="EG36" s="816"/>
      <c r="EH36" s="816"/>
      <c r="EI36" s="816"/>
      <c r="EJ36" s="816"/>
      <c r="EK36" s="816"/>
      <c r="EL36" s="816"/>
      <c r="EM36" s="816"/>
      <c r="EN36" s="816"/>
      <c r="EO36" s="816"/>
      <c r="EP36" s="816"/>
      <c r="EQ36" s="816"/>
      <c r="ER36" s="816"/>
      <c r="ES36" s="816"/>
      <c r="ET36" s="816"/>
      <c r="EU36" s="816"/>
      <c r="EV36" s="816"/>
      <c r="EW36" s="816"/>
      <c r="EX36" s="816"/>
      <c r="EY36" s="816"/>
      <c r="EZ36" s="816"/>
      <c r="FA36" s="816"/>
      <c r="FB36" s="816"/>
      <c r="FC36" s="816"/>
      <c r="FD36" s="816"/>
      <c r="FE36" s="816"/>
      <c r="FF36" s="816"/>
      <c r="FG36" s="816"/>
      <c r="FH36" s="816"/>
      <c r="FI36" s="816"/>
      <c r="FJ36" s="816"/>
      <c r="FK36" s="816"/>
      <c r="FL36" s="816"/>
      <c r="FM36" s="816"/>
      <c r="FN36" s="816"/>
      <c r="FO36" s="816"/>
      <c r="FP36" s="816"/>
      <c r="FQ36" s="816"/>
      <c r="FR36" s="816"/>
      <c r="FS36" s="816"/>
    </row>
    <row r="37" spans="1:175" s="817" customFormat="1" ht="13.8">
      <c r="A37" s="941" t="s">
        <v>7486</v>
      </c>
      <c r="B37" s="1127" t="s">
        <v>7327</v>
      </c>
      <c r="C37" s="1220">
        <v>1</v>
      </c>
      <c r="D37" s="1221">
        <v>0</v>
      </c>
      <c r="E37" s="1222">
        <v>24226.55</v>
      </c>
      <c r="F37" s="1222">
        <v>25680.15</v>
      </c>
      <c r="G37" s="816"/>
      <c r="H37" s="816"/>
      <c r="I37" s="816"/>
      <c r="J37" s="816"/>
      <c r="K37" s="816"/>
      <c r="L37" s="816"/>
      <c r="M37" s="816"/>
      <c r="N37" s="816"/>
      <c r="O37" s="816"/>
      <c r="P37" s="816"/>
      <c r="Q37" s="816"/>
      <c r="R37" s="816"/>
      <c r="S37" s="816"/>
      <c r="T37" s="816"/>
      <c r="U37" s="816"/>
      <c r="V37" s="816"/>
      <c r="W37" s="816"/>
      <c r="X37" s="816"/>
      <c r="Y37" s="816"/>
      <c r="Z37" s="816"/>
      <c r="AA37" s="816"/>
      <c r="AB37" s="816"/>
      <c r="AC37" s="816"/>
      <c r="AD37" s="816"/>
      <c r="AE37" s="816"/>
      <c r="AF37" s="816"/>
      <c r="AG37" s="816"/>
      <c r="AH37" s="816"/>
      <c r="AI37" s="816"/>
      <c r="AJ37" s="816"/>
      <c r="AK37" s="816"/>
      <c r="AL37" s="816"/>
      <c r="AM37" s="816"/>
      <c r="AN37" s="816"/>
      <c r="AO37" s="816"/>
      <c r="AP37" s="816"/>
      <c r="AQ37" s="816"/>
      <c r="AR37" s="816"/>
      <c r="AS37" s="816"/>
      <c r="AT37" s="816"/>
      <c r="AU37" s="816"/>
      <c r="AV37" s="816"/>
      <c r="AW37" s="816"/>
      <c r="AX37" s="816"/>
      <c r="AY37" s="816"/>
      <c r="AZ37" s="816"/>
      <c r="BA37" s="816"/>
      <c r="BB37" s="816"/>
      <c r="BC37" s="816"/>
      <c r="BD37" s="816"/>
      <c r="BE37" s="816"/>
      <c r="BF37" s="816"/>
      <c r="BG37" s="816"/>
      <c r="BH37" s="816"/>
      <c r="BI37" s="816"/>
      <c r="BJ37" s="816"/>
      <c r="BK37" s="816"/>
      <c r="BL37" s="816"/>
      <c r="BM37" s="816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16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16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  <c r="CW37" s="816"/>
      <c r="CX37" s="816"/>
      <c r="CY37" s="816"/>
      <c r="CZ37" s="816"/>
      <c r="DA37" s="816"/>
      <c r="DB37" s="816"/>
      <c r="DC37" s="816"/>
      <c r="DD37" s="816"/>
      <c r="DE37" s="816"/>
      <c r="DF37" s="816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816"/>
      <c r="DR37" s="816"/>
      <c r="DS37" s="816"/>
      <c r="DT37" s="816"/>
      <c r="DU37" s="816"/>
      <c r="DV37" s="816"/>
      <c r="DW37" s="816"/>
      <c r="DX37" s="816"/>
      <c r="DY37" s="816"/>
      <c r="DZ37" s="816"/>
      <c r="EA37" s="816"/>
      <c r="EB37" s="816"/>
      <c r="EC37" s="816"/>
      <c r="ED37" s="816"/>
      <c r="EE37" s="816"/>
      <c r="EF37" s="816"/>
      <c r="EG37" s="816"/>
      <c r="EH37" s="816"/>
      <c r="EI37" s="816"/>
      <c r="EJ37" s="816"/>
      <c r="EK37" s="816"/>
      <c r="EL37" s="816"/>
      <c r="EM37" s="816"/>
      <c r="EN37" s="816"/>
      <c r="EO37" s="816"/>
      <c r="EP37" s="816"/>
      <c r="EQ37" s="816"/>
      <c r="ER37" s="816"/>
      <c r="ES37" s="816"/>
      <c r="ET37" s="816"/>
      <c r="EU37" s="816"/>
      <c r="EV37" s="816"/>
      <c r="EW37" s="816"/>
      <c r="EX37" s="816"/>
      <c r="EY37" s="816"/>
      <c r="EZ37" s="816"/>
      <c r="FA37" s="816"/>
      <c r="FB37" s="816"/>
      <c r="FC37" s="816"/>
      <c r="FD37" s="816"/>
      <c r="FE37" s="816"/>
      <c r="FF37" s="816"/>
      <c r="FG37" s="816"/>
      <c r="FH37" s="816"/>
      <c r="FI37" s="816"/>
      <c r="FJ37" s="816"/>
      <c r="FK37" s="816"/>
      <c r="FL37" s="816"/>
      <c r="FM37" s="816"/>
      <c r="FN37" s="816"/>
      <c r="FO37" s="816"/>
      <c r="FP37" s="816"/>
      <c r="FQ37" s="816"/>
      <c r="FR37" s="816"/>
      <c r="FS37" s="816"/>
    </row>
    <row r="38" spans="1:175" s="1023" customFormat="1" ht="15" customHeight="1">
      <c r="A38" s="1029" t="s">
        <v>529</v>
      </c>
      <c r="B38" s="605" t="s">
        <v>4209</v>
      </c>
      <c r="C38" s="1030">
        <f>SUM(C12:C37)</f>
        <v>78</v>
      </c>
      <c r="D38" s="1181">
        <v>0</v>
      </c>
      <c r="E38" s="1032" t="s">
        <v>529</v>
      </c>
      <c r="F38" s="1032" t="s">
        <v>529</v>
      </c>
    </row>
    <row r="39" spans="1:175" s="1035" customFormat="1">
      <c r="A39" s="347"/>
      <c r="B39" s="347"/>
      <c r="C39" s="1020"/>
      <c r="D39" s="1020"/>
      <c r="E39" s="1036"/>
      <c r="F39" s="1036"/>
      <c r="G39" s="1034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4"/>
      <c r="AB39" s="1034"/>
      <c r="AC39" s="1034"/>
      <c r="AD39" s="1034"/>
      <c r="AE39" s="1034"/>
      <c r="AF39" s="1034"/>
      <c r="AG39" s="1034"/>
      <c r="AH39" s="1034"/>
      <c r="AI39" s="1034"/>
      <c r="AJ39" s="1034"/>
      <c r="AK39" s="1034"/>
      <c r="AL39" s="1034"/>
      <c r="AM39" s="1034"/>
      <c r="AN39" s="1034"/>
      <c r="AO39" s="1034"/>
      <c r="AP39" s="1034"/>
      <c r="AQ39" s="1034"/>
      <c r="AR39" s="1034"/>
      <c r="AS39" s="1034"/>
      <c r="AT39" s="1034"/>
      <c r="AU39" s="1034"/>
      <c r="AV39" s="1034"/>
      <c r="AW39" s="1034"/>
      <c r="AX39" s="1034"/>
      <c r="AY39" s="1034"/>
      <c r="AZ39" s="1034"/>
      <c r="BA39" s="1034"/>
      <c r="BB39" s="1034"/>
      <c r="BC39" s="1034"/>
      <c r="BD39" s="1034"/>
      <c r="BE39" s="1034"/>
      <c r="BF39" s="1034"/>
      <c r="BG39" s="1034"/>
      <c r="BH39" s="1034"/>
      <c r="BI39" s="1034"/>
      <c r="BJ39" s="1034"/>
      <c r="BK39" s="1034"/>
      <c r="BL39" s="1034"/>
      <c r="BM39" s="1034"/>
      <c r="BN39" s="1034"/>
      <c r="BO39" s="1034"/>
      <c r="BP39" s="1034"/>
      <c r="BQ39" s="1034"/>
      <c r="BR39" s="1034"/>
      <c r="BS39" s="1034"/>
      <c r="BT39" s="1034"/>
      <c r="BU39" s="1034"/>
      <c r="BV39" s="1034"/>
      <c r="BW39" s="1034"/>
      <c r="BX39" s="1034"/>
      <c r="BY39" s="1034"/>
      <c r="BZ39" s="1034"/>
      <c r="CA39" s="1034"/>
      <c r="CB39" s="1034"/>
      <c r="CC39" s="1034"/>
      <c r="CD39" s="1034"/>
      <c r="CE39" s="1034"/>
      <c r="CF39" s="1034"/>
      <c r="CG39" s="1034"/>
      <c r="CH39" s="1034"/>
      <c r="CI39" s="1034"/>
      <c r="CJ39" s="1034"/>
      <c r="CK39" s="1034"/>
      <c r="CL39" s="1034"/>
      <c r="CM39" s="1034"/>
      <c r="CN39" s="1034"/>
      <c r="CO39" s="1034"/>
      <c r="CP39" s="1034"/>
      <c r="CQ39" s="1034"/>
      <c r="CR39" s="1034"/>
      <c r="CS39" s="1034"/>
      <c r="CT39" s="1034"/>
      <c r="CU39" s="1034"/>
      <c r="CV39" s="1034"/>
      <c r="CW39" s="1034"/>
      <c r="CX39" s="1034"/>
      <c r="CY39" s="1034"/>
      <c r="CZ39" s="1034"/>
      <c r="DA39" s="1034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4"/>
      <c r="DO39" s="1034"/>
      <c r="DP39" s="1034"/>
      <c r="DQ39" s="1034"/>
      <c r="DR39" s="1034"/>
      <c r="DS39" s="1034"/>
      <c r="DT39" s="1034"/>
      <c r="DU39" s="1034"/>
      <c r="DV39" s="1034"/>
      <c r="DW39" s="1034"/>
      <c r="DX39" s="1034"/>
      <c r="DY39" s="1034"/>
      <c r="DZ39" s="1034"/>
      <c r="EA39" s="1034"/>
      <c r="EB39" s="1034"/>
      <c r="EC39" s="1034"/>
      <c r="ED39" s="1034"/>
      <c r="EE39" s="1034"/>
      <c r="EF39" s="1034"/>
      <c r="EG39" s="1034"/>
      <c r="EH39" s="1034"/>
      <c r="EI39" s="1034"/>
      <c r="EJ39" s="1034"/>
      <c r="EK39" s="1034"/>
      <c r="EL39" s="1034"/>
      <c r="EM39" s="1034"/>
      <c r="EN39" s="1034"/>
      <c r="EO39" s="1034"/>
      <c r="EP39" s="1034"/>
      <c r="EQ39" s="1034"/>
      <c r="ER39" s="1034"/>
      <c r="ES39" s="1034"/>
      <c r="ET39" s="1034"/>
      <c r="EU39" s="1034"/>
      <c r="EV39" s="1034"/>
      <c r="EW39" s="1034"/>
      <c r="EX39" s="1034"/>
      <c r="EY39" s="1034"/>
      <c r="EZ39" s="1034"/>
      <c r="FA39" s="1034"/>
      <c r="FB39" s="1034"/>
      <c r="FC39" s="1034"/>
      <c r="FD39" s="1034"/>
      <c r="FE39" s="1034"/>
      <c r="FF39" s="1034"/>
      <c r="FG39" s="1034"/>
      <c r="FH39" s="1034"/>
      <c r="FI39" s="1034"/>
      <c r="FJ39" s="1034"/>
      <c r="FK39" s="1034"/>
      <c r="FL39" s="1034"/>
      <c r="FM39" s="1034"/>
      <c r="FN39" s="1034"/>
      <c r="FO39" s="1034"/>
      <c r="FP39" s="1034"/>
      <c r="FQ39" s="1034"/>
      <c r="FR39" s="1034"/>
      <c r="FS39" s="1034"/>
    </row>
    <row r="40" spans="1:175" s="1038" customFormat="1">
      <c r="A40" s="1276" t="s">
        <v>4103</v>
      </c>
      <c r="B40" s="1276" t="s">
        <v>4103</v>
      </c>
      <c r="C40" s="1020"/>
      <c r="D40" s="1020"/>
      <c r="E40" s="1036"/>
      <c r="F40" s="1036"/>
      <c r="G40" s="1037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7"/>
      <c r="AB40" s="1037"/>
      <c r="AC40" s="1037"/>
      <c r="AD40" s="1037"/>
      <c r="AE40" s="1037"/>
      <c r="AF40" s="1037"/>
      <c r="AG40" s="1037"/>
      <c r="AH40" s="1037"/>
      <c r="AI40" s="1037"/>
      <c r="AJ40" s="1037"/>
      <c r="AK40" s="1037"/>
      <c r="AL40" s="1037"/>
      <c r="AM40" s="1037"/>
      <c r="AN40" s="1037"/>
      <c r="AO40" s="1037"/>
      <c r="AP40" s="1037"/>
      <c r="AQ40" s="1037"/>
      <c r="AR40" s="1037"/>
      <c r="AS40" s="1037"/>
      <c r="AT40" s="1037"/>
      <c r="AU40" s="1037"/>
      <c r="AV40" s="1037"/>
      <c r="AW40" s="1037"/>
      <c r="AX40" s="1037"/>
      <c r="AY40" s="1037"/>
      <c r="AZ40" s="1037"/>
      <c r="BA40" s="1037"/>
      <c r="BB40" s="1037"/>
      <c r="BC40" s="1037"/>
      <c r="BD40" s="1037"/>
      <c r="BE40" s="1037"/>
      <c r="BF40" s="1037"/>
      <c r="BG40" s="1037"/>
      <c r="BH40" s="1037"/>
      <c r="BI40" s="1037"/>
      <c r="BJ40" s="1037"/>
      <c r="BK40" s="1037"/>
      <c r="BL40" s="1037"/>
      <c r="BM40" s="1037"/>
      <c r="BN40" s="1037"/>
      <c r="BO40" s="1037"/>
      <c r="BP40" s="1037"/>
      <c r="BQ40" s="1037"/>
      <c r="BR40" s="1037"/>
      <c r="BS40" s="1037"/>
      <c r="BT40" s="1037"/>
      <c r="BU40" s="1037"/>
      <c r="BV40" s="1037"/>
      <c r="BW40" s="1037"/>
      <c r="BX40" s="1037"/>
      <c r="BY40" s="1037"/>
      <c r="BZ40" s="1037"/>
      <c r="CA40" s="1037"/>
      <c r="CB40" s="1037"/>
      <c r="CC40" s="1037"/>
      <c r="CD40" s="1037"/>
      <c r="CE40" s="1037"/>
      <c r="CF40" s="1037"/>
      <c r="CG40" s="1037"/>
      <c r="CH40" s="1037"/>
      <c r="CI40" s="1037"/>
      <c r="CJ40" s="1037"/>
      <c r="CK40" s="1037"/>
      <c r="CL40" s="1037"/>
      <c r="CM40" s="1037"/>
      <c r="CN40" s="1037"/>
      <c r="CO40" s="1037"/>
      <c r="CP40" s="1037"/>
      <c r="CQ40" s="1037"/>
      <c r="CR40" s="1037"/>
      <c r="CS40" s="1037"/>
      <c r="CT40" s="1037"/>
      <c r="CU40" s="1037"/>
      <c r="CV40" s="1037"/>
      <c r="CW40" s="1037"/>
      <c r="CX40" s="1037"/>
      <c r="CY40" s="1037"/>
      <c r="CZ40" s="1037"/>
      <c r="DA40" s="1037"/>
      <c r="DB40" s="1037"/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7"/>
      <c r="DN40" s="1037"/>
      <c r="DO40" s="1037"/>
      <c r="DP40" s="1037"/>
      <c r="DQ40" s="1037"/>
      <c r="DR40" s="1037"/>
      <c r="DS40" s="1037"/>
      <c r="DT40" s="1037"/>
      <c r="DU40" s="1037"/>
      <c r="DV40" s="1037"/>
      <c r="DW40" s="1037"/>
      <c r="DX40" s="1037"/>
      <c r="DY40" s="1037"/>
      <c r="DZ40" s="1037"/>
      <c r="EA40" s="1037"/>
      <c r="EB40" s="1037"/>
      <c r="EC40" s="1037"/>
      <c r="ED40" s="1037"/>
      <c r="EE40" s="1037"/>
      <c r="EF40" s="1037"/>
      <c r="EG40" s="1037"/>
      <c r="EH40" s="1037"/>
      <c r="EI40" s="1037"/>
      <c r="EJ40" s="1037"/>
      <c r="EK40" s="1037"/>
      <c r="EL40" s="1037"/>
      <c r="EM40" s="1037"/>
      <c r="EN40" s="1037"/>
      <c r="EO40" s="1037"/>
      <c r="EP40" s="1037"/>
      <c r="EQ40" s="1037"/>
      <c r="ER40" s="1037"/>
      <c r="ES40" s="1037"/>
      <c r="ET40" s="1037"/>
      <c r="EU40" s="1037"/>
      <c r="EV40" s="1037"/>
      <c r="EW40" s="1037"/>
      <c r="EX40" s="1037"/>
      <c r="EY40" s="1037"/>
      <c r="EZ40" s="1037"/>
      <c r="FA40" s="1037"/>
      <c r="FB40" s="1037"/>
      <c r="FC40" s="1037"/>
      <c r="FD40" s="1037"/>
      <c r="FE40" s="1037"/>
      <c r="FF40" s="1037"/>
      <c r="FG40" s="1037"/>
      <c r="FH40" s="1037"/>
      <c r="FI40" s="1037"/>
      <c r="FJ40" s="1037"/>
      <c r="FK40" s="1037"/>
      <c r="FL40" s="1037"/>
      <c r="FM40" s="1037"/>
      <c r="FN40" s="1037"/>
      <c r="FO40" s="1037"/>
    </row>
    <row r="41" spans="1:175" s="817" customFormat="1" ht="13.8">
      <c r="A41" s="941" t="s">
        <v>7489</v>
      </c>
      <c r="B41" s="1127" t="s">
        <v>7513</v>
      </c>
      <c r="C41" s="1119">
        <v>0</v>
      </c>
      <c r="D41" s="1223">
        <v>37392</v>
      </c>
      <c r="E41" s="1222">
        <v>123.17</v>
      </c>
      <c r="F41" s="1222">
        <v>123.17</v>
      </c>
      <c r="G41" s="816" t="s">
        <v>6864</v>
      </c>
      <c r="H41" s="816"/>
      <c r="I41" s="816"/>
      <c r="J41" s="816"/>
      <c r="K41" s="816"/>
      <c r="L41" s="816"/>
      <c r="M41" s="816"/>
      <c r="N41" s="816"/>
      <c r="O41" s="816"/>
      <c r="P41" s="816"/>
      <c r="Q41" s="816"/>
      <c r="R41" s="816"/>
      <c r="S41" s="816"/>
      <c r="T41" s="816"/>
      <c r="U41" s="816"/>
      <c r="V41" s="816"/>
      <c r="W41" s="816"/>
      <c r="X41" s="816"/>
      <c r="Y41" s="816"/>
      <c r="Z41" s="816"/>
      <c r="AA41" s="816"/>
      <c r="AB41" s="816"/>
      <c r="AC41" s="816"/>
      <c r="AD41" s="816"/>
      <c r="AE41" s="816"/>
      <c r="AF41" s="816"/>
      <c r="AG41" s="816"/>
      <c r="AH41" s="816"/>
      <c r="AI41" s="816"/>
      <c r="AJ41" s="816"/>
      <c r="AK41" s="816"/>
      <c r="AL41" s="816"/>
      <c r="AM41" s="816"/>
      <c r="AN41" s="816"/>
      <c r="AO41" s="816"/>
      <c r="AP41" s="816"/>
      <c r="AQ41" s="816"/>
      <c r="AR41" s="816"/>
      <c r="AS41" s="816"/>
      <c r="AT41" s="816"/>
      <c r="AU41" s="816"/>
      <c r="AV41" s="816"/>
      <c r="AW41" s="816"/>
      <c r="AX41" s="816"/>
      <c r="AY41" s="816"/>
      <c r="AZ41" s="816"/>
      <c r="BA41" s="816"/>
      <c r="BB41" s="816"/>
      <c r="BC41" s="816"/>
      <c r="BD41" s="816"/>
      <c r="BE41" s="816"/>
      <c r="BF41" s="816"/>
      <c r="BG41" s="816"/>
      <c r="BH41" s="816"/>
      <c r="BI41" s="816"/>
      <c r="BJ41" s="816"/>
      <c r="BK41" s="816"/>
      <c r="BL41" s="816"/>
      <c r="BM41" s="816"/>
      <c r="BN41" s="816"/>
      <c r="BO41" s="816"/>
      <c r="BP41" s="816"/>
      <c r="BQ41" s="816"/>
      <c r="BR41" s="816"/>
      <c r="BS41" s="816"/>
      <c r="BT41" s="816"/>
      <c r="BU41" s="816"/>
      <c r="BV41" s="816"/>
      <c r="BW41" s="816"/>
      <c r="BX41" s="816"/>
      <c r="BY41" s="816"/>
      <c r="BZ41" s="816"/>
      <c r="CA41" s="816"/>
      <c r="CB41" s="816"/>
      <c r="CC41" s="816"/>
      <c r="CD41" s="816"/>
      <c r="CE41" s="816"/>
      <c r="CF41" s="816"/>
      <c r="CG41" s="816"/>
      <c r="CH41" s="816"/>
      <c r="CI41" s="816"/>
      <c r="CJ41" s="816"/>
      <c r="CK41" s="816"/>
      <c r="CL41" s="816"/>
      <c r="CM41" s="816"/>
      <c r="CN41" s="816"/>
      <c r="CO41" s="816"/>
      <c r="CP41" s="816"/>
      <c r="CQ41" s="816"/>
      <c r="CR41" s="816"/>
      <c r="CS41" s="816"/>
      <c r="CT41" s="816"/>
      <c r="CU41" s="816"/>
      <c r="CV41" s="816"/>
      <c r="CW41" s="816"/>
      <c r="CX41" s="816"/>
      <c r="CY41" s="816"/>
      <c r="CZ41" s="816"/>
      <c r="DA41" s="816"/>
      <c r="DB41" s="816"/>
      <c r="DC41" s="816"/>
      <c r="DD41" s="816"/>
      <c r="DE41" s="816"/>
      <c r="DF41" s="816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816"/>
      <c r="DR41" s="816"/>
      <c r="DS41" s="816"/>
      <c r="DT41" s="816"/>
      <c r="DU41" s="816"/>
      <c r="DV41" s="816"/>
      <c r="DW41" s="816"/>
      <c r="DX41" s="816"/>
      <c r="DY41" s="816"/>
      <c r="DZ41" s="816"/>
      <c r="EA41" s="816"/>
      <c r="EB41" s="816"/>
      <c r="EC41" s="816"/>
      <c r="ED41" s="816"/>
      <c r="EE41" s="816"/>
      <c r="EF41" s="816"/>
      <c r="EG41" s="816"/>
      <c r="EH41" s="816"/>
      <c r="EI41" s="816"/>
      <c r="EJ41" s="816"/>
      <c r="EK41" s="816"/>
      <c r="EL41" s="816"/>
      <c r="EM41" s="816"/>
      <c r="EN41" s="816"/>
      <c r="EO41" s="816"/>
      <c r="EP41" s="816"/>
      <c r="EQ41" s="816"/>
      <c r="ER41" s="816"/>
      <c r="ES41" s="816"/>
      <c r="ET41" s="816"/>
      <c r="EU41" s="816"/>
      <c r="EV41" s="816"/>
      <c r="EW41" s="816"/>
      <c r="EX41" s="816"/>
      <c r="EY41" s="816"/>
      <c r="EZ41" s="816"/>
      <c r="FA41" s="816"/>
      <c r="FB41" s="816"/>
      <c r="FC41" s="816"/>
      <c r="FD41" s="816"/>
      <c r="FE41" s="816"/>
      <c r="FF41" s="816"/>
      <c r="FG41" s="816"/>
      <c r="FH41" s="816"/>
      <c r="FI41" s="816"/>
      <c r="FJ41" s="816"/>
      <c r="FK41" s="816"/>
      <c r="FL41" s="816"/>
      <c r="FM41" s="816"/>
      <c r="FN41" s="816"/>
      <c r="FO41" s="816"/>
      <c r="FP41" s="816"/>
      <c r="FQ41" s="816"/>
      <c r="FR41" s="816"/>
      <c r="FS41" s="816"/>
    </row>
    <row r="42" spans="1:175" s="817" customFormat="1" ht="13.8">
      <c r="A42" s="941" t="s">
        <v>7491</v>
      </c>
      <c r="B42" s="1127" t="s">
        <v>7514</v>
      </c>
      <c r="C42" s="1119">
        <v>0</v>
      </c>
      <c r="D42" s="1223">
        <v>16800</v>
      </c>
      <c r="E42" s="1222">
        <v>140.11000000000001</v>
      </c>
      <c r="F42" s="1222">
        <v>140.11000000000001</v>
      </c>
      <c r="G42" s="816" t="s">
        <v>6864</v>
      </c>
      <c r="H42" s="816"/>
      <c r="I42" s="816"/>
      <c r="J42" s="816"/>
      <c r="K42" s="816"/>
      <c r="L42" s="816"/>
      <c r="M42" s="816"/>
      <c r="N42" s="816"/>
      <c r="O42" s="816"/>
      <c r="P42" s="816"/>
      <c r="Q42" s="816"/>
      <c r="R42" s="816"/>
      <c r="S42" s="816"/>
      <c r="T42" s="816"/>
      <c r="U42" s="816"/>
      <c r="V42" s="816"/>
      <c r="W42" s="816"/>
      <c r="X42" s="816"/>
      <c r="Y42" s="816"/>
      <c r="Z42" s="816"/>
      <c r="AA42" s="816"/>
      <c r="AB42" s="816"/>
      <c r="AC42" s="816"/>
      <c r="AD42" s="816"/>
      <c r="AE42" s="816"/>
      <c r="AF42" s="816"/>
      <c r="AG42" s="816"/>
      <c r="AH42" s="816"/>
      <c r="AI42" s="816"/>
      <c r="AJ42" s="816"/>
      <c r="AK42" s="816"/>
      <c r="AL42" s="816"/>
      <c r="AM42" s="816"/>
      <c r="AN42" s="816"/>
      <c r="AO42" s="816"/>
      <c r="AP42" s="816"/>
      <c r="AQ42" s="816"/>
      <c r="AR42" s="816"/>
      <c r="AS42" s="816"/>
      <c r="AT42" s="816"/>
      <c r="AU42" s="816"/>
      <c r="AV42" s="816"/>
      <c r="AW42" s="816"/>
      <c r="AX42" s="816"/>
      <c r="AY42" s="816"/>
      <c r="AZ42" s="816"/>
      <c r="BA42" s="816"/>
      <c r="BB42" s="816"/>
      <c r="BC42" s="816"/>
      <c r="BD42" s="816"/>
      <c r="BE42" s="816"/>
      <c r="BF42" s="816"/>
      <c r="BG42" s="816"/>
      <c r="BH42" s="816"/>
      <c r="BI42" s="816"/>
      <c r="BJ42" s="816"/>
      <c r="BK42" s="816"/>
      <c r="BL42" s="816"/>
      <c r="BM42" s="816"/>
      <c r="BN42" s="816"/>
      <c r="BO42" s="816"/>
      <c r="BP42" s="816"/>
      <c r="BQ42" s="816"/>
      <c r="BR42" s="816"/>
      <c r="BS42" s="816"/>
      <c r="BT42" s="816"/>
      <c r="BU42" s="816"/>
      <c r="BV42" s="816"/>
      <c r="BW42" s="816"/>
      <c r="BX42" s="816"/>
      <c r="BY42" s="816"/>
      <c r="BZ42" s="816"/>
      <c r="CA42" s="816"/>
      <c r="CB42" s="816"/>
      <c r="CC42" s="816"/>
      <c r="CD42" s="816"/>
      <c r="CE42" s="816"/>
      <c r="CF42" s="816"/>
      <c r="CG42" s="816"/>
      <c r="CH42" s="816"/>
      <c r="CI42" s="816"/>
      <c r="CJ42" s="816"/>
      <c r="CK42" s="816"/>
      <c r="CL42" s="816"/>
      <c r="CM42" s="816"/>
      <c r="CN42" s="816"/>
      <c r="CO42" s="816"/>
      <c r="CP42" s="816"/>
      <c r="CQ42" s="816"/>
      <c r="CR42" s="816"/>
      <c r="CS42" s="816"/>
      <c r="CT42" s="816"/>
      <c r="CU42" s="816"/>
      <c r="CV42" s="816"/>
      <c r="CW42" s="816"/>
      <c r="CX42" s="816"/>
      <c r="CY42" s="816"/>
      <c r="CZ42" s="816"/>
      <c r="DA42" s="816"/>
      <c r="DB42" s="816"/>
      <c r="DC42" s="816"/>
      <c r="DD42" s="816"/>
      <c r="DE42" s="816"/>
      <c r="DF42" s="816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816"/>
      <c r="DR42" s="816"/>
      <c r="DS42" s="816"/>
      <c r="DT42" s="816"/>
      <c r="DU42" s="816"/>
      <c r="DV42" s="816"/>
      <c r="DW42" s="816"/>
      <c r="DX42" s="816"/>
      <c r="DY42" s="816"/>
      <c r="DZ42" s="816"/>
      <c r="EA42" s="816"/>
      <c r="EB42" s="816"/>
      <c r="EC42" s="816"/>
      <c r="ED42" s="816"/>
      <c r="EE42" s="816"/>
      <c r="EF42" s="816"/>
      <c r="EG42" s="816"/>
      <c r="EH42" s="816"/>
      <c r="EI42" s="816"/>
      <c r="EJ42" s="816"/>
      <c r="EK42" s="816"/>
      <c r="EL42" s="816"/>
      <c r="EM42" s="816"/>
      <c r="EN42" s="816"/>
      <c r="EO42" s="816"/>
      <c r="EP42" s="816"/>
      <c r="EQ42" s="816"/>
      <c r="ER42" s="816"/>
      <c r="ES42" s="816"/>
      <c r="ET42" s="816"/>
      <c r="EU42" s="816"/>
      <c r="EV42" s="816"/>
      <c r="EW42" s="816"/>
      <c r="EX42" s="816"/>
      <c r="EY42" s="816"/>
      <c r="EZ42" s="816"/>
      <c r="FA42" s="816"/>
      <c r="FB42" s="816"/>
      <c r="FC42" s="816"/>
      <c r="FD42" s="816"/>
      <c r="FE42" s="816"/>
      <c r="FF42" s="816"/>
      <c r="FG42" s="816"/>
      <c r="FH42" s="816"/>
      <c r="FI42" s="816"/>
      <c r="FJ42" s="816"/>
      <c r="FK42" s="816"/>
      <c r="FL42" s="816"/>
      <c r="FM42" s="816"/>
      <c r="FN42" s="816"/>
      <c r="FO42" s="816"/>
      <c r="FP42" s="816"/>
      <c r="FQ42" s="816"/>
      <c r="FR42" s="816"/>
      <c r="FS42" s="816"/>
    </row>
    <row r="43" spans="1:175" s="1023" customFormat="1" ht="15" customHeight="1">
      <c r="A43" s="1044" t="s">
        <v>529</v>
      </c>
      <c r="B43" s="611" t="s">
        <v>4244</v>
      </c>
      <c r="C43" s="1045">
        <v>0</v>
      </c>
      <c r="D43" s="1224">
        <f>SUM(D41:D42)</f>
        <v>54192</v>
      </c>
      <c r="E43" s="1046" t="s">
        <v>529</v>
      </c>
      <c r="F43" s="1046" t="s">
        <v>529</v>
      </c>
    </row>
    <row r="44" spans="1:175" s="1022" customFormat="1">
      <c r="A44" s="1040"/>
      <c r="B44" s="1041"/>
      <c r="C44" s="1040"/>
      <c r="D44" s="1040"/>
      <c r="E44" s="1042"/>
      <c r="F44" s="1042"/>
      <c r="G44" s="837"/>
      <c r="H44" s="837"/>
      <c r="I44" s="837"/>
      <c r="J44" s="837"/>
      <c r="K44" s="837"/>
      <c r="L44" s="837"/>
      <c r="M44" s="837"/>
      <c r="N44" s="837"/>
      <c r="O44" s="837"/>
      <c r="P44" s="837"/>
      <c r="Q44" s="837"/>
      <c r="R44" s="837"/>
      <c r="S44" s="837"/>
      <c r="T44" s="837"/>
      <c r="U44" s="837"/>
      <c r="V44" s="837"/>
      <c r="W44" s="837"/>
      <c r="X44" s="837"/>
      <c r="Y44" s="837"/>
      <c r="Z44" s="837"/>
      <c r="AA44" s="837"/>
      <c r="AB44" s="837"/>
      <c r="AC44" s="837"/>
      <c r="AD44" s="837"/>
      <c r="AE44" s="837"/>
      <c r="AF44" s="837"/>
      <c r="AG44" s="837"/>
      <c r="AH44" s="837"/>
      <c r="AI44" s="837"/>
      <c r="AJ44" s="837"/>
      <c r="AK44" s="837"/>
      <c r="AL44" s="837"/>
      <c r="AM44" s="837"/>
      <c r="AN44" s="837"/>
      <c r="AO44" s="837"/>
      <c r="AP44" s="837"/>
      <c r="AQ44" s="837"/>
      <c r="AR44" s="837"/>
      <c r="AS44" s="837"/>
      <c r="AT44" s="837"/>
      <c r="AU44" s="837"/>
      <c r="AV44" s="837"/>
      <c r="AW44" s="837"/>
      <c r="AX44" s="837"/>
      <c r="AY44" s="837"/>
      <c r="AZ44" s="837"/>
      <c r="BA44" s="837"/>
      <c r="BB44" s="837"/>
      <c r="BC44" s="837"/>
      <c r="BD44" s="837"/>
      <c r="BE44" s="837"/>
      <c r="BF44" s="837"/>
      <c r="BG44" s="837"/>
      <c r="BH44" s="837"/>
      <c r="BI44" s="837"/>
      <c r="BJ44" s="837"/>
      <c r="BK44" s="837"/>
      <c r="BL44" s="837"/>
      <c r="BM44" s="837"/>
      <c r="BN44" s="837"/>
      <c r="BO44" s="837"/>
      <c r="BP44" s="837"/>
      <c r="BQ44" s="837"/>
      <c r="BR44" s="837"/>
      <c r="BS44" s="837"/>
      <c r="BT44" s="837"/>
      <c r="BU44" s="837"/>
      <c r="BV44" s="837"/>
      <c r="BW44" s="837"/>
      <c r="BX44" s="837"/>
      <c r="BY44" s="837"/>
      <c r="BZ44" s="837"/>
      <c r="CA44" s="837"/>
      <c r="CB44" s="837"/>
      <c r="CC44" s="837"/>
      <c r="CD44" s="837"/>
      <c r="CE44" s="837"/>
      <c r="CF44" s="837"/>
      <c r="CG44" s="837"/>
      <c r="CH44" s="837"/>
      <c r="CI44" s="837"/>
      <c r="CJ44" s="837"/>
      <c r="CK44" s="837"/>
      <c r="CL44" s="837"/>
      <c r="CM44" s="837"/>
      <c r="CN44" s="837"/>
      <c r="CO44" s="837"/>
      <c r="CP44" s="837"/>
      <c r="CQ44" s="837"/>
      <c r="CR44" s="837"/>
      <c r="CS44" s="837"/>
      <c r="CT44" s="837"/>
      <c r="CU44" s="837"/>
      <c r="CV44" s="837"/>
      <c r="CW44" s="837"/>
      <c r="CX44" s="837"/>
      <c r="CY44" s="837"/>
      <c r="CZ44" s="837"/>
      <c r="DA44" s="837"/>
      <c r="DB44" s="837"/>
      <c r="DC44" s="837"/>
      <c r="DD44" s="837"/>
      <c r="DE44" s="837"/>
      <c r="DF44" s="837"/>
      <c r="DG44" s="837"/>
      <c r="DH44" s="837"/>
      <c r="DI44" s="837"/>
      <c r="DJ44" s="837"/>
      <c r="DK44" s="837"/>
      <c r="DL44" s="837"/>
      <c r="DM44" s="837"/>
      <c r="DN44" s="837"/>
      <c r="DO44" s="837"/>
      <c r="DP44" s="837"/>
      <c r="DQ44" s="837"/>
      <c r="DR44" s="837"/>
      <c r="DS44" s="837"/>
      <c r="DT44" s="837"/>
      <c r="DU44" s="837"/>
      <c r="DV44" s="837"/>
      <c r="DW44" s="837"/>
      <c r="DX44" s="837"/>
      <c r="DY44" s="837"/>
      <c r="DZ44" s="837"/>
      <c r="EA44" s="837"/>
      <c r="EB44" s="837"/>
      <c r="EC44" s="837"/>
      <c r="ED44" s="837"/>
      <c r="EE44" s="837"/>
      <c r="EF44" s="837"/>
      <c r="EG44" s="837"/>
      <c r="EH44" s="837"/>
      <c r="EI44" s="837"/>
      <c r="EJ44" s="837"/>
      <c r="EK44" s="837"/>
      <c r="EL44" s="837"/>
      <c r="EM44" s="837"/>
      <c r="EN44" s="837"/>
      <c r="EO44" s="837"/>
      <c r="EP44" s="837"/>
      <c r="EQ44" s="837"/>
      <c r="ER44" s="837"/>
      <c r="ES44" s="837"/>
      <c r="ET44" s="837"/>
      <c r="EU44" s="837"/>
      <c r="EV44" s="837"/>
      <c r="EW44" s="837"/>
      <c r="EX44" s="837"/>
      <c r="EY44" s="837"/>
      <c r="EZ44" s="837"/>
      <c r="FA44" s="837"/>
      <c r="FB44" s="837"/>
      <c r="FC44" s="837"/>
      <c r="FD44" s="837"/>
      <c r="FE44" s="837"/>
      <c r="FF44" s="837"/>
      <c r="FG44" s="837"/>
      <c r="FH44" s="837"/>
      <c r="FI44" s="837"/>
      <c r="FJ44" s="837"/>
      <c r="FK44" s="837"/>
      <c r="FL44" s="837"/>
      <c r="FM44" s="837"/>
      <c r="FN44" s="837"/>
      <c r="FO44" s="837"/>
    </row>
    <row r="45" spans="1:175" s="1022" customFormat="1">
      <c r="A45" s="1276" t="s">
        <v>4104</v>
      </c>
      <c r="B45" s="1276" t="s">
        <v>4103</v>
      </c>
      <c r="C45" s="1019"/>
      <c r="D45" s="1019"/>
      <c r="E45" s="1036"/>
      <c r="F45" s="1036"/>
      <c r="G45" s="837"/>
      <c r="H45" s="837"/>
      <c r="I45" s="837"/>
      <c r="J45" s="837"/>
      <c r="K45" s="837"/>
      <c r="L45" s="837"/>
      <c r="M45" s="837"/>
      <c r="N45" s="837"/>
      <c r="O45" s="837"/>
      <c r="P45" s="837"/>
      <c r="Q45" s="837"/>
      <c r="R45" s="837"/>
      <c r="S45" s="837"/>
      <c r="T45" s="837"/>
      <c r="U45" s="837"/>
      <c r="V45" s="837"/>
      <c r="W45" s="837"/>
      <c r="X45" s="837"/>
      <c r="Y45" s="837"/>
      <c r="Z45" s="837"/>
      <c r="AA45" s="837"/>
      <c r="AB45" s="837"/>
      <c r="AC45" s="837"/>
      <c r="AD45" s="837"/>
      <c r="AE45" s="837"/>
      <c r="AF45" s="837"/>
      <c r="AG45" s="837"/>
      <c r="AH45" s="837"/>
      <c r="AI45" s="837"/>
      <c r="AJ45" s="837"/>
      <c r="AK45" s="837"/>
      <c r="AL45" s="837"/>
      <c r="AM45" s="837"/>
      <c r="AN45" s="837"/>
      <c r="AO45" s="837"/>
      <c r="AP45" s="837"/>
      <c r="AQ45" s="837"/>
      <c r="AR45" s="837"/>
      <c r="AS45" s="837"/>
      <c r="AT45" s="837"/>
      <c r="AU45" s="837"/>
      <c r="AV45" s="837"/>
      <c r="AW45" s="837"/>
      <c r="AX45" s="837"/>
      <c r="AY45" s="837"/>
      <c r="AZ45" s="837"/>
      <c r="BA45" s="837"/>
      <c r="BB45" s="837"/>
      <c r="BC45" s="837"/>
      <c r="BD45" s="837"/>
      <c r="BE45" s="837"/>
      <c r="BF45" s="837"/>
      <c r="BG45" s="837"/>
      <c r="BH45" s="837"/>
      <c r="BI45" s="837"/>
      <c r="BJ45" s="837"/>
      <c r="BK45" s="837"/>
      <c r="BL45" s="837"/>
      <c r="BM45" s="837"/>
      <c r="BN45" s="837"/>
      <c r="BO45" s="837"/>
      <c r="BP45" s="837"/>
      <c r="BQ45" s="837"/>
      <c r="BR45" s="837"/>
      <c r="BS45" s="837"/>
      <c r="BT45" s="837"/>
      <c r="BU45" s="837"/>
      <c r="BV45" s="837"/>
      <c r="BW45" s="837"/>
      <c r="BX45" s="837"/>
      <c r="BY45" s="837"/>
      <c r="BZ45" s="837"/>
      <c r="CA45" s="837"/>
      <c r="CB45" s="837"/>
      <c r="CC45" s="837"/>
      <c r="CD45" s="837"/>
      <c r="CE45" s="837"/>
      <c r="CF45" s="837"/>
      <c r="CG45" s="837"/>
      <c r="CH45" s="837"/>
      <c r="CI45" s="837"/>
      <c r="CJ45" s="837"/>
      <c r="CK45" s="837"/>
      <c r="CL45" s="837"/>
      <c r="CM45" s="837"/>
      <c r="CN45" s="837"/>
      <c r="CO45" s="837"/>
      <c r="CP45" s="837"/>
      <c r="CQ45" s="837"/>
      <c r="CR45" s="837"/>
      <c r="CS45" s="837"/>
      <c r="CT45" s="837"/>
      <c r="CU45" s="837"/>
      <c r="CV45" s="837"/>
      <c r="CW45" s="837"/>
      <c r="CX45" s="837"/>
      <c r="CY45" s="837"/>
      <c r="CZ45" s="837"/>
      <c r="DA45" s="837"/>
      <c r="DB45" s="837"/>
      <c r="DC45" s="837"/>
      <c r="DD45" s="837"/>
      <c r="DE45" s="837"/>
      <c r="DF45" s="837"/>
      <c r="DG45" s="837"/>
      <c r="DH45" s="837"/>
      <c r="DI45" s="837"/>
      <c r="DJ45" s="837"/>
      <c r="DK45" s="837"/>
      <c r="DL45" s="837"/>
      <c r="DM45" s="837"/>
      <c r="DN45" s="837"/>
      <c r="DO45" s="837"/>
      <c r="DP45" s="837"/>
      <c r="DQ45" s="837"/>
      <c r="DR45" s="837"/>
      <c r="DS45" s="837"/>
      <c r="DT45" s="837"/>
      <c r="DU45" s="837"/>
      <c r="DV45" s="837"/>
      <c r="DW45" s="837"/>
      <c r="DX45" s="837"/>
      <c r="DY45" s="837"/>
      <c r="DZ45" s="837"/>
      <c r="EA45" s="837"/>
      <c r="EB45" s="837"/>
      <c r="EC45" s="837"/>
      <c r="ED45" s="837"/>
      <c r="EE45" s="837"/>
      <c r="EF45" s="837"/>
      <c r="EG45" s="837"/>
      <c r="EH45" s="837"/>
      <c r="EI45" s="837"/>
      <c r="EJ45" s="837"/>
      <c r="EK45" s="837"/>
      <c r="EL45" s="837"/>
      <c r="EM45" s="837"/>
      <c r="EN45" s="837"/>
      <c r="EO45" s="837"/>
      <c r="EP45" s="837"/>
      <c r="EQ45" s="837"/>
      <c r="ER45" s="837"/>
      <c r="ES45" s="837"/>
      <c r="ET45" s="837"/>
      <c r="EU45" s="837"/>
      <c r="EV45" s="837"/>
      <c r="EW45" s="837"/>
      <c r="EX45" s="837"/>
      <c r="EY45" s="837"/>
      <c r="EZ45" s="837"/>
      <c r="FA45" s="837"/>
      <c r="FB45" s="837"/>
      <c r="FC45" s="837"/>
      <c r="FD45" s="837"/>
      <c r="FE45" s="837"/>
      <c r="FF45" s="837"/>
      <c r="FG45" s="837"/>
      <c r="FH45" s="837"/>
      <c r="FI45" s="837"/>
      <c r="FJ45" s="837"/>
      <c r="FK45" s="837"/>
      <c r="FL45" s="837"/>
      <c r="FM45" s="837"/>
      <c r="FN45" s="837"/>
      <c r="FO45" s="837"/>
    </row>
    <row r="46" spans="1:175" s="961" customFormat="1" ht="13.8">
      <c r="A46" s="281" t="s">
        <v>4246</v>
      </c>
      <c r="B46" s="281" t="s">
        <v>4246</v>
      </c>
      <c r="C46" s="801">
        <v>0</v>
      </c>
      <c r="D46" s="801">
        <v>0</v>
      </c>
      <c r="E46" s="292">
        <v>0</v>
      </c>
      <c r="F46" s="292">
        <v>0</v>
      </c>
      <c r="G46" s="929"/>
      <c r="H46" s="929"/>
      <c r="I46" s="929"/>
      <c r="J46" s="929"/>
      <c r="K46" s="929"/>
      <c r="L46" s="929"/>
      <c r="M46" s="929"/>
      <c r="N46" s="929"/>
      <c r="O46" s="929"/>
      <c r="P46" s="929"/>
      <c r="Q46" s="929"/>
      <c r="R46" s="929"/>
      <c r="S46" s="929"/>
      <c r="T46" s="929"/>
      <c r="U46" s="929"/>
      <c r="V46" s="929"/>
      <c r="W46" s="929"/>
      <c r="X46" s="929"/>
      <c r="Y46" s="929"/>
      <c r="Z46" s="929"/>
      <c r="AA46" s="929"/>
      <c r="AB46" s="929"/>
      <c r="AC46" s="929"/>
      <c r="AD46" s="929"/>
      <c r="AE46" s="929"/>
      <c r="AF46" s="929"/>
      <c r="AG46" s="929"/>
      <c r="AH46" s="929"/>
      <c r="AI46" s="929"/>
      <c r="AJ46" s="929"/>
      <c r="AK46" s="929"/>
      <c r="AL46" s="929"/>
      <c r="AM46" s="929"/>
      <c r="AN46" s="929"/>
      <c r="AO46" s="929"/>
      <c r="AP46" s="929"/>
      <c r="AQ46" s="929"/>
      <c r="AR46" s="929"/>
      <c r="AS46" s="929"/>
      <c r="AT46" s="929"/>
      <c r="AU46" s="929"/>
      <c r="AV46" s="929"/>
      <c r="AW46" s="929"/>
      <c r="AX46" s="929"/>
      <c r="AY46" s="929"/>
      <c r="AZ46" s="929"/>
      <c r="BA46" s="929"/>
      <c r="BB46" s="929"/>
      <c r="BC46" s="929"/>
      <c r="BD46" s="929"/>
      <c r="BE46" s="929"/>
      <c r="BF46" s="929"/>
      <c r="BG46" s="929"/>
      <c r="BH46" s="929"/>
      <c r="BI46" s="929"/>
      <c r="BJ46" s="929"/>
      <c r="BK46" s="929"/>
      <c r="BL46" s="929"/>
      <c r="BM46" s="929"/>
      <c r="BN46" s="929"/>
      <c r="BO46" s="929"/>
      <c r="BP46" s="929"/>
      <c r="BQ46" s="929"/>
      <c r="BR46" s="929"/>
      <c r="BS46" s="929"/>
      <c r="BT46" s="929"/>
      <c r="BU46" s="929"/>
      <c r="BV46" s="929"/>
      <c r="BW46" s="929"/>
      <c r="BX46" s="929"/>
      <c r="BY46" s="929"/>
      <c r="BZ46" s="929"/>
      <c r="CA46" s="929"/>
      <c r="CB46" s="929"/>
      <c r="CC46" s="929"/>
      <c r="CD46" s="929"/>
      <c r="CE46" s="929"/>
      <c r="CF46" s="929"/>
      <c r="CG46" s="929"/>
      <c r="CH46" s="929"/>
      <c r="CI46" s="929"/>
      <c r="CJ46" s="929"/>
      <c r="CK46" s="929"/>
      <c r="CL46" s="929"/>
      <c r="CM46" s="929"/>
      <c r="CN46" s="929"/>
      <c r="CO46" s="929"/>
      <c r="CP46" s="929"/>
      <c r="CQ46" s="929"/>
      <c r="CR46" s="929"/>
      <c r="CS46" s="929"/>
      <c r="CT46" s="929"/>
      <c r="CU46" s="929"/>
      <c r="CV46" s="929"/>
      <c r="CW46" s="929"/>
      <c r="CX46" s="929"/>
      <c r="CY46" s="929"/>
      <c r="CZ46" s="929"/>
      <c r="DA46" s="929"/>
      <c r="DB46" s="929"/>
      <c r="DC46" s="929"/>
      <c r="DD46" s="929"/>
      <c r="DE46" s="929"/>
      <c r="DF46" s="929"/>
      <c r="DG46" s="929"/>
      <c r="DH46" s="929"/>
      <c r="DI46" s="929"/>
      <c r="DJ46" s="929"/>
      <c r="DK46" s="929"/>
      <c r="DL46" s="929"/>
      <c r="DM46" s="929"/>
      <c r="DN46" s="929"/>
      <c r="DO46" s="929"/>
      <c r="DP46" s="929"/>
      <c r="DQ46" s="929"/>
      <c r="DR46" s="929"/>
      <c r="DS46" s="929"/>
      <c r="DT46" s="929"/>
      <c r="DU46" s="929"/>
      <c r="DV46" s="929"/>
      <c r="DW46" s="929"/>
      <c r="DX46" s="929"/>
      <c r="DY46" s="929"/>
      <c r="DZ46" s="929"/>
      <c r="EA46" s="929"/>
      <c r="EB46" s="929"/>
      <c r="EC46" s="929"/>
      <c r="ED46" s="929"/>
      <c r="EE46" s="929"/>
      <c r="EF46" s="929"/>
      <c r="EG46" s="929"/>
      <c r="EH46" s="929"/>
      <c r="EI46" s="929"/>
      <c r="EJ46" s="929"/>
      <c r="EK46" s="929"/>
      <c r="EL46" s="929"/>
      <c r="EM46" s="929"/>
      <c r="EN46" s="929"/>
      <c r="EO46" s="929"/>
      <c r="EP46" s="929"/>
      <c r="EQ46" s="929"/>
      <c r="ER46" s="929"/>
      <c r="ES46" s="929"/>
      <c r="ET46" s="929"/>
      <c r="EU46" s="929"/>
      <c r="EV46" s="929"/>
      <c r="EW46" s="929"/>
      <c r="EX46" s="929"/>
      <c r="EY46" s="929"/>
      <c r="EZ46" s="929"/>
      <c r="FA46" s="929"/>
      <c r="FB46" s="929"/>
      <c r="FC46" s="929"/>
      <c r="FD46" s="929"/>
      <c r="FE46" s="929"/>
      <c r="FF46" s="929"/>
      <c r="FG46" s="929"/>
      <c r="FH46" s="929"/>
      <c r="FI46" s="929"/>
      <c r="FJ46" s="929"/>
      <c r="FK46" s="929"/>
      <c r="FL46" s="929"/>
      <c r="FM46" s="929"/>
      <c r="FN46" s="929"/>
      <c r="FO46" s="929"/>
    </row>
    <row r="47" spans="1:175" s="1023" customFormat="1" ht="15" customHeight="1">
      <c r="A47" s="1044" t="s">
        <v>529</v>
      </c>
      <c r="B47" s="611" t="s">
        <v>4247</v>
      </c>
      <c r="C47" s="1045">
        <f>SUM(C46)</f>
        <v>0</v>
      </c>
      <c r="D47" s="625">
        <f>SUM(D46)</f>
        <v>0</v>
      </c>
      <c r="E47" s="1046" t="s">
        <v>529</v>
      </c>
      <c r="F47" s="1046" t="s">
        <v>529</v>
      </c>
    </row>
    <row r="48" spans="1:175" s="1023" customFormat="1" ht="15" customHeight="1">
      <c r="A48" s="581"/>
      <c r="B48" s="607"/>
      <c r="C48" s="608"/>
      <c r="D48" s="608"/>
      <c r="E48" s="1032"/>
      <c r="F48" s="1032"/>
    </row>
    <row r="49" spans="1:175" s="1023" customFormat="1" ht="15" customHeight="1">
      <c r="A49" s="581"/>
      <c r="B49" s="1049" t="s">
        <v>4105</v>
      </c>
      <c r="C49" s="1050">
        <f>C38+C43+C47</f>
        <v>78</v>
      </c>
      <c r="D49" s="1050">
        <f>D38+D43+D47</f>
        <v>54192</v>
      </c>
      <c r="E49" s="1032"/>
      <c r="F49" s="1032"/>
    </row>
    <row r="50" spans="1:175">
      <c r="A50" s="347"/>
      <c r="B50" s="347"/>
      <c r="C50" s="1020"/>
      <c r="D50" s="1020"/>
      <c r="E50" s="1036"/>
      <c r="F50" s="1036"/>
    </row>
    <row r="51" spans="1:175" s="1023" customFormat="1" ht="15" customHeight="1">
      <c r="A51" s="1259" t="s">
        <v>4101</v>
      </c>
      <c r="B51" s="1259"/>
      <c r="C51" s="1039" t="s">
        <v>529</v>
      </c>
      <c r="D51" s="1039"/>
      <c r="E51" s="585" t="s">
        <v>529</v>
      </c>
      <c r="F51" s="585" t="s">
        <v>529</v>
      </c>
    </row>
    <row r="52" spans="1:175" s="1023" customFormat="1" ht="15" customHeight="1">
      <c r="A52" s="1276" t="s">
        <v>4248</v>
      </c>
      <c r="B52" s="1276"/>
      <c r="C52" s="1051"/>
      <c r="D52" s="1051"/>
      <c r="E52" s="1051"/>
      <c r="F52" s="1051"/>
    </row>
    <row r="53" spans="1:175" s="817" customFormat="1" ht="13.8">
      <c r="A53" s="829" t="s">
        <v>4246</v>
      </c>
      <c r="B53" s="1127" t="s">
        <v>7515</v>
      </c>
      <c r="C53" s="1220">
        <v>6</v>
      </c>
      <c r="D53" s="1221">
        <v>0</v>
      </c>
      <c r="E53" s="1222">
        <v>5520</v>
      </c>
      <c r="F53" s="1222">
        <v>15640</v>
      </c>
      <c r="G53" s="816"/>
      <c r="H53" s="816"/>
      <c r="I53" s="816"/>
      <c r="J53" s="816"/>
      <c r="K53" s="816"/>
      <c r="L53" s="816"/>
      <c r="M53" s="816"/>
      <c r="N53" s="816"/>
      <c r="O53" s="816"/>
      <c r="P53" s="816"/>
      <c r="Q53" s="816"/>
      <c r="R53" s="816"/>
      <c r="S53" s="816"/>
      <c r="T53" s="816"/>
      <c r="U53" s="816"/>
      <c r="V53" s="816"/>
      <c r="W53" s="816"/>
      <c r="X53" s="816"/>
      <c r="Y53" s="816"/>
      <c r="Z53" s="816"/>
      <c r="AA53" s="816"/>
      <c r="AB53" s="816"/>
      <c r="AC53" s="816"/>
      <c r="AD53" s="816"/>
      <c r="AE53" s="816"/>
      <c r="AF53" s="816"/>
      <c r="AG53" s="816"/>
      <c r="AH53" s="816"/>
      <c r="AI53" s="816"/>
      <c r="AJ53" s="816"/>
      <c r="AK53" s="816"/>
      <c r="AL53" s="816"/>
      <c r="AM53" s="816"/>
      <c r="AN53" s="816"/>
      <c r="AO53" s="816"/>
      <c r="AP53" s="816"/>
      <c r="AQ53" s="816"/>
      <c r="AR53" s="816"/>
      <c r="AS53" s="816"/>
      <c r="AT53" s="816"/>
      <c r="AU53" s="816"/>
      <c r="AV53" s="816"/>
      <c r="AW53" s="816"/>
      <c r="AX53" s="816"/>
      <c r="AY53" s="816"/>
      <c r="AZ53" s="816"/>
      <c r="BA53" s="816"/>
      <c r="BB53" s="816"/>
      <c r="BC53" s="816"/>
      <c r="BD53" s="816"/>
      <c r="BE53" s="816"/>
      <c r="BF53" s="816"/>
      <c r="BG53" s="816"/>
      <c r="BH53" s="816"/>
      <c r="BI53" s="816"/>
      <c r="BJ53" s="816"/>
      <c r="BK53" s="816"/>
      <c r="BL53" s="816"/>
      <c r="BM53" s="816"/>
      <c r="BN53" s="816"/>
      <c r="BO53" s="816"/>
      <c r="BP53" s="816"/>
      <c r="BQ53" s="816"/>
      <c r="BR53" s="816"/>
      <c r="BS53" s="816"/>
      <c r="BT53" s="816"/>
      <c r="BU53" s="816"/>
      <c r="BV53" s="816"/>
      <c r="BW53" s="816"/>
      <c r="BX53" s="816"/>
      <c r="BY53" s="816"/>
      <c r="BZ53" s="816"/>
      <c r="CA53" s="816"/>
      <c r="CB53" s="816"/>
      <c r="CC53" s="816"/>
      <c r="CD53" s="816"/>
      <c r="CE53" s="816"/>
      <c r="CF53" s="816"/>
      <c r="CG53" s="816"/>
      <c r="CH53" s="816"/>
      <c r="CI53" s="816"/>
      <c r="CJ53" s="816"/>
      <c r="CK53" s="816"/>
      <c r="CL53" s="816"/>
      <c r="CM53" s="816"/>
      <c r="CN53" s="816"/>
      <c r="CO53" s="816"/>
      <c r="CP53" s="816"/>
      <c r="CQ53" s="816"/>
      <c r="CR53" s="816"/>
      <c r="CS53" s="816"/>
      <c r="CT53" s="816"/>
      <c r="CU53" s="816"/>
      <c r="CV53" s="816"/>
      <c r="CW53" s="816"/>
      <c r="CX53" s="816"/>
      <c r="CY53" s="816"/>
      <c r="CZ53" s="816"/>
      <c r="DA53" s="816"/>
      <c r="DB53" s="816"/>
      <c r="DC53" s="816"/>
      <c r="DD53" s="816"/>
      <c r="DE53" s="816"/>
      <c r="DF53" s="816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816"/>
      <c r="DR53" s="816"/>
      <c r="DS53" s="816"/>
      <c r="DT53" s="816"/>
      <c r="DU53" s="816"/>
      <c r="DV53" s="816"/>
      <c r="DW53" s="816"/>
      <c r="DX53" s="816"/>
      <c r="DY53" s="816"/>
      <c r="DZ53" s="816"/>
      <c r="EA53" s="816"/>
      <c r="EB53" s="816"/>
      <c r="EC53" s="816"/>
      <c r="ED53" s="816"/>
      <c r="EE53" s="816"/>
      <c r="EF53" s="816"/>
      <c r="EG53" s="816"/>
      <c r="EH53" s="816"/>
      <c r="EI53" s="816"/>
      <c r="EJ53" s="816"/>
      <c r="EK53" s="816"/>
      <c r="EL53" s="816"/>
      <c r="EM53" s="816"/>
      <c r="EN53" s="816"/>
      <c r="EO53" s="816"/>
      <c r="EP53" s="816"/>
      <c r="EQ53" s="816"/>
      <c r="ER53" s="816"/>
      <c r="ES53" s="816"/>
      <c r="ET53" s="816"/>
      <c r="EU53" s="816"/>
      <c r="EV53" s="816"/>
      <c r="EW53" s="816"/>
      <c r="EX53" s="816"/>
      <c r="EY53" s="816"/>
      <c r="EZ53" s="816"/>
      <c r="FA53" s="816"/>
      <c r="FB53" s="816"/>
      <c r="FC53" s="816"/>
      <c r="FD53" s="816"/>
      <c r="FE53" s="816"/>
      <c r="FF53" s="816"/>
      <c r="FG53" s="816"/>
      <c r="FH53" s="816"/>
      <c r="FI53" s="816"/>
      <c r="FJ53" s="816"/>
      <c r="FK53" s="816"/>
      <c r="FL53" s="816"/>
      <c r="FM53" s="816"/>
      <c r="FN53" s="816"/>
      <c r="FO53" s="816"/>
      <c r="FP53" s="816"/>
      <c r="FQ53" s="816"/>
      <c r="FR53" s="816"/>
      <c r="FS53" s="816"/>
    </row>
    <row r="54" spans="1:175" s="817" customFormat="1" ht="13.8">
      <c r="A54" s="829" t="s">
        <v>4246</v>
      </c>
      <c r="B54" s="1127" t="s">
        <v>7516</v>
      </c>
      <c r="C54" s="1220">
        <v>9</v>
      </c>
      <c r="D54" s="1221">
        <v>0</v>
      </c>
      <c r="E54" s="1222">
        <v>4000</v>
      </c>
      <c r="F54" s="1222">
        <v>4205.6000000000004</v>
      </c>
      <c r="G54" s="816"/>
      <c r="H54" s="816"/>
      <c r="I54" s="816"/>
      <c r="J54" s="816"/>
      <c r="K54" s="816"/>
      <c r="L54" s="816"/>
      <c r="M54" s="816"/>
      <c r="N54" s="816"/>
      <c r="O54" s="816"/>
      <c r="P54" s="816"/>
      <c r="Q54" s="816"/>
      <c r="R54" s="816"/>
      <c r="S54" s="816"/>
      <c r="T54" s="816"/>
      <c r="U54" s="816"/>
      <c r="V54" s="816"/>
      <c r="W54" s="816"/>
      <c r="X54" s="816"/>
      <c r="Y54" s="816"/>
      <c r="Z54" s="816"/>
      <c r="AA54" s="816"/>
      <c r="AB54" s="816"/>
      <c r="AC54" s="816"/>
      <c r="AD54" s="816"/>
      <c r="AE54" s="816"/>
      <c r="AF54" s="816"/>
      <c r="AG54" s="816"/>
      <c r="AH54" s="816"/>
      <c r="AI54" s="816"/>
      <c r="AJ54" s="816"/>
      <c r="AK54" s="816"/>
      <c r="AL54" s="816"/>
      <c r="AM54" s="816"/>
      <c r="AN54" s="816"/>
      <c r="AO54" s="816"/>
      <c r="AP54" s="816"/>
      <c r="AQ54" s="816"/>
      <c r="AR54" s="816"/>
      <c r="AS54" s="816"/>
      <c r="AT54" s="816"/>
      <c r="AU54" s="816"/>
      <c r="AV54" s="816"/>
      <c r="AW54" s="816"/>
      <c r="AX54" s="816"/>
      <c r="AY54" s="816"/>
      <c r="AZ54" s="816"/>
      <c r="BA54" s="816"/>
      <c r="BB54" s="816"/>
      <c r="BC54" s="816"/>
      <c r="BD54" s="816"/>
      <c r="BE54" s="816"/>
      <c r="BF54" s="816"/>
      <c r="BG54" s="816"/>
      <c r="BH54" s="816"/>
      <c r="BI54" s="816"/>
      <c r="BJ54" s="816"/>
      <c r="BK54" s="816"/>
      <c r="BL54" s="816"/>
      <c r="BM54" s="816"/>
      <c r="BN54" s="816"/>
      <c r="BO54" s="816"/>
      <c r="BP54" s="816"/>
      <c r="BQ54" s="816"/>
      <c r="BR54" s="816"/>
      <c r="BS54" s="816"/>
      <c r="BT54" s="816"/>
      <c r="BU54" s="816"/>
      <c r="BV54" s="816"/>
      <c r="BW54" s="816"/>
      <c r="BX54" s="816"/>
      <c r="BY54" s="816"/>
      <c r="BZ54" s="816"/>
      <c r="CA54" s="816"/>
      <c r="CB54" s="816"/>
      <c r="CC54" s="816"/>
      <c r="CD54" s="816"/>
      <c r="CE54" s="816"/>
      <c r="CF54" s="816"/>
      <c r="CG54" s="816"/>
      <c r="CH54" s="816"/>
      <c r="CI54" s="816"/>
      <c r="CJ54" s="816"/>
      <c r="CK54" s="816"/>
      <c r="CL54" s="816"/>
      <c r="CM54" s="816"/>
      <c r="CN54" s="816"/>
      <c r="CO54" s="816"/>
      <c r="CP54" s="816"/>
      <c r="CQ54" s="816"/>
      <c r="CR54" s="816"/>
      <c r="CS54" s="816"/>
      <c r="CT54" s="816"/>
      <c r="CU54" s="816"/>
      <c r="CV54" s="816"/>
      <c r="CW54" s="816"/>
      <c r="CX54" s="816"/>
      <c r="CY54" s="816"/>
      <c r="CZ54" s="816"/>
      <c r="DA54" s="816"/>
      <c r="DB54" s="816"/>
      <c r="DC54" s="816"/>
      <c r="DD54" s="816"/>
      <c r="DE54" s="816"/>
      <c r="DF54" s="816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816"/>
      <c r="DR54" s="816"/>
      <c r="DS54" s="816"/>
      <c r="DT54" s="816"/>
      <c r="DU54" s="816"/>
      <c r="DV54" s="816"/>
      <c r="DW54" s="816"/>
      <c r="DX54" s="816"/>
      <c r="DY54" s="816"/>
      <c r="DZ54" s="816"/>
      <c r="EA54" s="816"/>
      <c r="EB54" s="816"/>
      <c r="EC54" s="816"/>
      <c r="ED54" s="816"/>
      <c r="EE54" s="816"/>
      <c r="EF54" s="816"/>
      <c r="EG54" s="816"/>
      <c r="EH54" s="816"/>
      <c r="EI54" s="816"/>
      <c r="EJ54" s="816"/>
      <c r="EK54" s="816"/>
      <c r="EL54" s="816"/>
      <c r="EM54" s="816"/>
      <c r="EN54" s="816"/>
      <c r="EO54" s="816"/>
      <c r="EP54" s="816"/>
      <c r="EQ54" s="816"/>
      <c r="ER54" s="816"/>
      <c r="ES54" s="816"/>
      <c r="ET54" s="816"/>
      <c r="EU54" s="816"/>
      <c r="EV54" s="816"/>
      <c r="EW54" s="816"/>
      <c r="EX54" s="816"/>
      <c r="EY54" s="816"/>
      <c r="EZ54" s="816"/>
      <c r="FA54" s="816"/>
      <c r="FB54" s="816"/>
      <c r="FC54" s="816"/>
      <c r="FD54" s="816"/>
      <c r="FE54" s="816"/>
      <c r="FF54" s="816"/>
      <c r="FG54" s="816"/>
      <c r="FH54" s="816"/>
      <c r="FI54" s="816"/>
      <c r="FJ54" s="816"/>
      <c r="FK54" s="816"/>
      <c r="FL54" s="816"/>
      <c r="FM54" s="816"/>
      <c r="FN54" s="816"/>
      <c r="FO54" s="816"/>
      <c r="FP54" s="816"/>
      <c r="FQ54" s="816"/>
      <c r="FR54" s="816"/>
      <c r="FS54" s="816"/>
    </row>
    <row r="55" spans="1:175" s="817" customFormat="1" ht="13.8">
      <c r="A55" s="829" t="s">
        <v>4246</v>
      </c>
      <c r="B55" s="1127" t="s">
        <v>7517</v>
      </c>
      <c r="C55" s="1220">
        <v>2</v>
      </c>
      <c r="D55" s="1221">
        <v>0</v>
      </c>
      <c r="E55" s="1222">
        <v>5000</v>
      </c>
      <c r="F55" s="1222">
        <v>5311.54</v>
      </c>
      <c r="G55" s="816"/>
      <c r="H55" s="816"/>
      <c r="I55" s="816"/>
      <c r="J55" s="816"/>
      <c r="K55" s="816"/>
      <c r="L55" s="816"/>
      <c r="M55" s="816"/>
      <c r="N55" s="816"/>
      <c r="O55" s="816"/>
      <c r="P55" s="816"/>
      <c r="Q55" s="816"/>
      <c r="R55" s="816"/>
      <c r="S55" s="816"/>
      <c r="T55" s="816"/>
      <c r="U55" s="816"/>
      <c r="V55" s="816"/>
      <c r="W55" s="816"/>
      <c r="X55" s="816"/>
      <c r="Y55" s="816"/>
      <c r="Z55" s="816"/>
      <c r="AA55" s="816"/>
      <c r="AB55" s="816"/>
      <c r="AC55" s="816"/>
      <c r="AD55" s="816"/>
      <c r="AE55" s="816"/>
      <c r="AF55" s="816"/>
      <c r="AG55" s="816"/>
      <c r="AH55" s="816"/>
      <c r="AI55" s="816"/>
      <c r="AJ55" s="816"/>
      <c r="AK55" s="816"/>
      <c r="AL55" s="816"/>
      <c r="AM55" s="816"/>
      <c r="AN55" s="816"/>
      <c r="AO55" s="816"/>
      <c r="AP55" s="816"/>
      <c r="AQ55" s="816"/>
      <c r="AR55" s="816"/>
      <c r="AS55" s="816"/>
      <c r="AT55" s="816"/>
      <c r="AU55" s="816"/>
      <c r="AV55" s="816"/>
      <c r="AW55" s="816"/>
      <c r="AX55" s="816"/>
      <c r="AY55" s="816"/>
      <c r="AZ55" s="816"/>
      <c r="BA55" s="816"/>
      <c r="BB55" s="816"/>
      <c r="BC55" s="816"/>
      <c r="BD55" s="816"/>
      <c r="BE55" s="816"/>
      <c r="BF55" s="816"/>
      <c r="BG55" s="816"/>
      <c r="BH55" s="816"/>
      <c r="BI55" s="816"/>
      <c r="BJ55" s="816"/>
      <c r="BK55" s="816"/>
      <c r="BL55" s="816"/>
      <c r="BM55" s="816"/>
      <c r="BN55" s="816"/>
      <c r="BO55" s="816"/>
      <c r="BP55" s="816"/>
      <c r="BQ55" s="816"/>
      <c r="BR55" s="816"/>
      <c r="BS55" s="816"/>
      <c r="BT55" s="816"/>
      <c r="BU55" s="816"/>
      <c r="BV55" s="816"/>
      <c r="BW55" s="816"/>
      <c r="BX55" s="816"/>
      <c r="BY55" s="816"/>
      <c r="BZ55" s="816"/>
      <c r="CA55" s="816"/>
      <c r="CB55" s="816"/>
      <c r="CC55" s="816"/>
      <c r="CD55" s="816"/>
      <c r="CE55" s="816"/>
      <c r="CF55" s="816"/>
      <c r="CG55" s="816"/>
      <c r="CH55" s="816"/>
      <c r="CI55" s="816"/>
      <c r="CJ55" s="816"/>
      <c r="CK55" s="816"/>
      <c r="CL55" s="816"/>
      <c r="CM55" s="816"/>
      <c r="CN55" s="816"/>
      <c r="CO55" s="816"/>
      <c r="CP55" s="816"/>
      <c r="CQ55" s="816"/>
      <c r="CR55" s="816"/>
      <c r="CS55" s="816"/>
      <c r="CT55" s="816"/>
      <c r="CU55" s="816"/>
      <c r="CV55" s="816"/>
      <c r="CW55" s="816"/>
      <c r="CX55" s="816"/>
      <c r="CY55" s="816"/>
      <c r="CZ55" s="816"/>
      <c r="DA55" s="816"/>
      <c r="DB55" s="816"/>
      <c r="DC55" s="816"/>
      <c r="DD55" s="816"/>
      <c r="DE55" s="816"/>
      <c r="DF55" s="816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816"/>
      <c r="DR55" s="816"/>
      <c r="DS55" s="816"/>
      <c r="DT55" s="816"/>
      <c r="DU55" s="816"/>
      <c r="DV55" s="816"/>
      <c r="DW55" s="816"/>
      <c r="DX55" s="816"/>
      <c r="DY55" s="816"/>
      <c r="DZ55" s="816"/>
      <c r="EA55" s="816"/>
      <c r="EB55" s="816"/>
      <c r="EC55" s="816"/>
      <c r="ED55" s="816"/>
      <c r="EE55" s="816"/>
      <c r="EF55" s="816"/>
      <c r="EG55" s="816"/>
      <c r="EH55" s="816"/>
      <c r="EI55" s="816"/>
      <c r="EJ55" s="816"/>
      <c r="EK55" s="816"/>
      <c r="EL55" s="816"/>
      <c r="EM55" s="816"/>
      <c r="EN55" s="816"/>
      <c r="EO55" s="816"/>
      <c r="EP55" s="816"/>
      <c r="EQ55" s="816"/>
      <c r="ER55" s="816"/>
      <c r="ES55" s="816"/>
      <c r="ET55" s="816"/>
      <c r="EU55" s="816"/>
      <c r="EV55" s="816"/>
      <c r="EW55" s="816"/>
      <c r="EX55" s="816"/>
      <c r="EY55" s="816"/>
      <c r="EZ55" s="816"/>
      <c r="FA55" s="816"/>
      <c r="FB55" s="816"/>
      <c r="FC55" s="816"/>
      <c r="FD55" s="816"/>
      <c r="FE55" s="816"/>
      <c r="FF55" s="816"/>
      <c r="FG55" s="816"/>
      <c r="FH55" s="816"/>
      <c r="FI55" s="816"/>
      <c r="FJ55" s="816"/>
      <c r="FK55" s="816"/>
      <c r="FL55" s="816"/>
      <c r="FM55" s="816"/>
      <c r="FN55" s="816"/>
      <c r="FO55" s="816"/>
      <c r="FP55" s="816"/>
      <c r="FQ55" s="816"/>
      <c r="FR55" s="816"/>
      <c r="FS55" s="816"/>
    </row>
    <row r="56" spans="1:175" s="817" customFormat="1" ht="13.8">
      <c r="A56" s="829" t="s">
        <v>4246</v>
      </c>
      <c r="B56" s="1127" t="s">
        <v>7518</v>
      </c>
      <c r="C56" s="1220">
        <v>3</v>
      </c>
      <c r="D56" s="1221">
        <v>0</v>
      </c>
      <c r="E56" s="1222">
        <v>5000</v>
      </c>
      <c r="F56" s="1222">
        <v>5097.8500000000004</v>
      </c>
      <c r="G56" s="816"/>
      <c r="H56" s="816"/>
      <c r="I56" s="816"/>
      <c r="J56" s="816"/>
      <c r="K56" s="816"/>
      <c r="L56" s="816"/>
      <c r="M56" s="816"/>
      <c r="N56" s="816"/>
      <c r="O56" s="816"/>
      <c r="P56" s="816"/>
      <c r="Q56" s="816"/>
      <c r="R56" s="816"/>
      <c r="S56" s="816"/>
      <c r="T56" s="816"/>
      <c r="U56" s="816"/>
      <c r="V56" s="816"/>
      <c r="W56" s="816"/>
      <c r="X56" s="816"/>
      <c r="Y56" s="816"/>
      <c r="Z56" s="816"/>
      <c r="AA56" s="816"/>
      <c r="AB56" s="816"/>
      <c r="AC56" s="816"/>
      <c r="AD56" s="816"/>
      <c r="AE56" s="816"/>
      <c r="AF56" s="816"/>
      <c r="AG56" s="816"/>
      <c r="AH56" s="816"/>
      <c r="AI56" s="816"/>
      <c r="AJ56" s="816"/>
      <c r="AK56" s="816"/>
      <c r="AL56" s="816"/>
      <c r="AM56" s="816"/>
      <c r="AN56" s="816"/>
      <c r="AO56" s="816"/>
      <c r="AP56" s="816"/>
      <c r="AQ56" s="816"/>
      <c r="AR56" s="816"/>
      <c r="AS56" s="816"/>
      <c r="AT56" s="816"/>
      <c r="AU56" s="816"/>
      <c r="AV56" s="816"/>
      <c r="AW56" s="816"/>
      <c r="AX56" s="816"/>
      <c r="AY56" s="816"/>
      <c r="AZ56" s="816"/>
      <c r="BA56" s="816"/>
      <c r="BB56" s="816"/>
      <c r="BC56" s="816"/>
      <c r="BD56" s="816"/>
      <c r="BE56" s="816"/>
      <c r="BF56" s="816"/>
      <c r="BG56" s="816"/>
      <c r="BH56" s="816"/>
      <c r="BI56" s="816"/>
      <c r="BJ56" s="816"/>
      <c r="BK56" s="816"/>
      <c r="BL56" s="816"/>
      <c r="BM56" s="816"/>
      <c r="BN56" s="816"/>
      <c r="BO56" s="816"/>
      <c r="BP56" s="816"/>
      <c r="BQ56" s="816"/>
      <c r="BR56" s="816"/>
      <c r="BS56" s="816"/>
      <c r="BT56" s="816"/>
      <c r="BU56" s="816"/>
      <c r="BV56" s="816"/>
      <c r="BW56" s="816"/>
      <c r="BX56" s="816"/>
      <c r="BY56" s="816"/>
      <c r="BZ56" s="816"/>
      <c r="CA56" s="816"/>
      <c r="CB56" s="816"/>
      <c r="CC56" s="816"/>
      <c r="CD56" s="816"/>
      <c r="CE56" s="816"/>
      <c r="CF56" s="816"/>
      <c r="CG56" s="816"/>
      <c r="CH56" s="816"/>
      <c r="CI56" s="816"/>
      <c r="CJ56" s="816"/>
      <c r="CK56" s="816"/>
      <c r="CL56" s="816"/>
      <c r="CM56" s="816"/>
      <c r="CN56" s="816"/>
      <c r="CO56" s="816"/>
      <c r="CP56" s="816"/>
      <c r="CQ56" s="816"/>
      <c r="CR56" s="816"/>
      <c r="CS56" s="816"/>
      <c r="CT56" s="816"/>
      <c r="CU56" s="816"/>
      <c r="CV56" s="816"/>
      <c r="CW56" s="816"/>
      <c r="CX56" s="816"/>
      <c r="CY56" s="816"/>
      <c r="CZ56" s="816"/>
      <c r="DA56" s="816"/>
      <c r="DB56" s="816"/>
      <c r="DC56" s="816"/>
      <c r="DD56" s="816"/>
      <c r="DE56" s="816"/>
      <c r="DF56" s="816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816"/>
      <c r="DR56" s="816"/>
      <c r="DS56" s="816"/>
      <c r="DT56" s="816"/>
      <c r="DU56" s="816"/>
      <c r="DV56" s="816"/>
      <c r="DW56" s="816"/>
      <c r="DX56" s="816"/>
      <c r="DY56" s="816"/>
      <c r="DZ56" s="816"/>
      <c r="EA56" s="816"/>
      <c r="EB56" s="816"/>
      <c r="EC56" s="816"/>
      <c r="ED56" s="816"/>
      <c r="EE56" s="816"/>
      <c r="EF56" s="816"/>
      <c r="EG56" s="816"/>
      <c r="EH56" s="816"/>
      <c r="EI56" s="816"/>
      <c r="EJ56" s="816"/>
      <c r="EK56" s="816"/>
      <c r="EL56" s="816"/>
      <c r="EM56" s="816"/>
      <c r="EN56" s="816"/>
      <c r="EO56" s="816"/>
      <c r="EP56" s="816"/>
      <c r="EQ56" s="816"/>
      <c r="ER56" s="816"/>
      <c r="ES56" s="816"/>
      <c r="ET56" s="816"/>
      <c r="EU56" s="816"/>
      <c r="EV56" s="816"/>
      <c r="EW56" s="816"/>
      <c r="EX56" s="816"/>
      <c r="EY56" s="816"/>
      <c r="EZ56" s="816"/>
      <c r="FA56" s="816"/>
      <c r="FB56" s="816"/>
      <c r="FC56" s="816"/>
      <c r="FD56" s="816"/>
      <c r="FE56" s="816"/>
      <c r="FF56" s="816"/>
      <c r="FG56" s="816"/>
      <c r="FH56" s="816"/>
      <c r="FI56" s="816"/>
      <c r="FJ56" s="816"/>
      <c r="FK56" s="816"/>
      <c r="FL56" s="816"/>
      <c r="FM56" s="816"/>
      <c r="FN56" s="816"/>
      <c r="FO56" s="816"/>
      <c r="FP56" s="816"/>
      <c r="FQ56" s="816"/>
      <c r="FR56" s="816"/>
      <c r="FS56" s="816"/>
    </row>
    <row r="57" spans="1:175" s="817" customFormat="1" ht="13.8">
      <c r="A57" s="829" t="s">
        <v>4246</v>
      </c>
      <c r="B57" s="1127" t="s">
        <v>4401</v>
      </c>
      <c r="C57" s="1220">
        <v>3</v>
      </c>
      <c r="D57" s="1221">
        <v>0</v>
      </c>
      <c r="E57" s="1222">
        <v>7551.28</v>
      </c>
      <c r="F57" s="1222">
        <v>8625.5</v>
      </c>
      <c r="G57" s="816"/>
      <c r="H57" s="816"/>
      <c r="I57" s="816"/>
      <c r="J57" s="816"/>
      <c r="K57" s="816"/>
      <c r="L57" s="816"/>
      <c r="M57" s="816"/>
      <c r="N57" s="816"/>
      <c r="O57" s="816"/>
      <c r="P57" s="816"/>
      <c r="Q57" s="816"/>
      <c r="R57" s="816"/>
      <c r="S57" s="816"/>
      <c r="T57" s="816"/>
      <c r="U57" s="816"/>
      <c r="V57" s="816"/>
      <c r="W57" s="816"/>
      <c r="X57" s="816"/>
      <c r="Y57" s="816"/>
      <c r="Z57" s="816"/>
      <c r="AA57" s="816"/>
      <c r="AB57" s="816"/>
      <c r="AC57" s="816"/>
      <c r="AD57" s="816"/>
      <c r="AE57" s="816"/>
      <c r="AF57" s="816"/>
      <c r="AG57" s="816"/>
      <c r="AH57" s="816"/>
      <c r="AI57" s="816"/>
      <c r="AJ57" s="816"/>
      <c r="AK57" s="816"/>
      <c r="AL57" s="816"/>
      <c r="AM57" s="816"/>
      <c r="AN57" s="816"/>
      <c r="AO57" s="816"/>
      <c r="AP57" s="816"/>
      <c r="AQ57" s="816"/>
      <c r="AR57" s="816"/>
      <c r="AS57" s="816"/>
      <c r="AT57" s="816"/>
      <c r="AU57" s="816"/>
      <c r="AV57" s="816"/>
      <c r="AW57" s="816"/>
      <c r="AX57" s="816"/>
      <c r="AY57" s="816"/>
      <c r="AZ57" s="816"/>
      <c r="BA57" s="816"/>
      <c r="BB57" s="816"/>
      <c r="BC57" s="816"/>
      <c r="BD57" s="816"/>
      <c r="BE57" s="816"/>
      <c r="BF57" s="816"/>
      <c r="BG57" s="816"/>
      <c r="BH57" s="816"/>
      <c r="BI57" s="816"/>
      <c r="BJ57" s="816"/>
      <c r="BK57" s="816"/>
      <c r="BL57" s="816"/>
      <c r="BM57" s="816"/>
      <c r="BN57" s="816"/>
      <c r="BO57" s="816"/>
      <c r="BP57" s="816"/>
      <c r="BQ57" s="816"/>
      <c r="BR57" s="816"/>
      <c r="BS57" s="816"/>
      <c r="BT57" s="816"/>
      <c r="BU57" s="816"/>
      <c r="BV57" s="816"/>
      <c r="BW57" s="816"/>
      <c r="BX57" s="816"/>
      <c r="BY57" s="816"/>
      <c r="BZ57" s="816"/>
      <c r="CA57" s="816"/>
      <c r="CB57" s="816"/>
      <c r="CC57" s="816"/>
      <c r="CD57" s="816"/>
      <c r="CE57" s="816"/>
      <c r="CF57" s="816"/>
      <c r="CG57" s="816"/>
      <c r="CH57" s="816"/>
      <c r="CI57" s="816"/>
      <c r="CJ57" s="816"/>
      <c r="CK57" s="816"/>
      <c r="CL57" s="816"/>
      <c r="CM57" s="816"/>
      <c r="CN57" s="816"/>
      <c r="CO57" s="816"/>
      <c r="CP57" s="816"/>
      <c r="CQ57" s="816"/>
      <c r="CR57" s="816"/>
      <c r="CS57" s="816"/>
      <c r="CT57" s="816"/>
      <c r="CU57" s="816"/>
      <c r="CV57" s="816"/>
      <c r="CW57" s="816"/>
      <c r="CX57" s="816"/>
      <c r="CY57" s="816"/>
      <c r="CZ57" s="816"/>
      <c r="DA57" s="816"/>
      <c r="DB57" s="816"/>
      <c r="DC57" s="816"/>
      <c r="DD57" s="816"/>
      <c r="DE57" s="816"/>
      <c r="DF57" s="816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816"/>
      <c r="DR57" s="816"/>
      <c r="DS57" s="816"/>
      <c r="DT57" s="816"/>
      <c r="DU57" s="816"/>
      <c r="DV57" s="816"/>
      <c r="DW57" s="816"/>
      <c r="DX57" s="816"/>
      <c r="DY57" s="816"/>
      <c r="DZ57" s="816"/>
      <c r="EA57" s="816"/>
      <c r="EB57" s="816"/>
      <c r="EC57" s="816"/>
      <c r="ED57" s="816"/>
      <c r="EE57" s="816"/>
      <c r="EF57" s="816"/>
      <c r="EG57" s="816"/>
      <c r="EH57" s="816"/>
      <c r="EI57" s="816"/>
      <c r="EJ57" s="816"/>
      <c r="EK57" s="816"/>
      <c r="EL57" s="816"/>
      <c r="EM57" s="816"/>
      <c r="EN57" s="816"/>
      <c r="EO57" s="816"/>
      <c r="EP57" s="816"/>
      <c r="EQ57" s="816"/>
      <c r="ER57" s="816"/>
      <c r="ES57" s="816"/>
      <c r="ET57" s="816"/>
      <c r="EU57" s="816"/>
      <c r="EV57" s="816"/>
      <c r="EW57" s="816"/>
      <c r="EX57" s="816"/>
      <c r="EY57" s="816"/>
      <c r="EZ57" s="816"/>
      <c r="FA57" s="816"/>
      <c r="FB57" s="816"/>
      <c r="FC57" s="816"/>
      <c r="FD57" s="816"/>
      <c r="FE57" s="816"/>
      <c r="FF57" s="816"/>
      <c r="FG57" s="816"/>
      <c r="FH57" s="816"/>
      <c r="FI57" s="816"/>
      <c r="FJ57" s="816"/>
      <c r="FK57" s="816"/>
      <c r="FL57" s="816"/>
      <c r="FM57" s="816"/>
      <c r="FN57" s="816"/>
      <c r="FO57" s="816"/>
      <c r="FP57" s="816"/>
      <c r="FQ57" s="816"/>
      <c r="FR57" s="816"/>
      <c r="FS57" s="816"/>
    </row>
    <row r="58" spans="1:175" s="1023" customFormat="1" ht="15" customHeight="1">
      <c r="A58" s="1029" t="s">
        <v>529</v>
      </c>
      <c r="B58" s="605" t="s">
        <v>6360</v>
      </c>
      <c r="C58" s="1030">
        <f>SUM(C53:C57)</f>
        <v>23</v>
      </c>
      <c r="D58" s="1181">
        <v>0</v>
      </c>
      <c r="E58" s="1032" t="s">
        <v>529</v>
      </c>
      <c r="F58" s="1032" t="s">
        <v>529</v>
      </c>
    </row>
    <row r="59" spans="1:175">
      <c r="A59" s="347"/>
      <c r="B59" s="347"/>
      <c r="C59" s="1020"/>
      <c r="D59" s="1020"/>
      <c r="E59" s="1036"/>
      <c r="F59" s="1036"/>
    </row>
    <row r="60" spans="1:175" s="1023" customFormat="1" ht="13.8">
      <c r="A60" s="1337" t="s">
        <v>4107</v>
      </c>
      <c r="B60" s="1338"/>
      <c r="C60" s="1054"/>
      <c r="D60" s="1054"/>
    </row>
    <row r="61" spans="1:175" s="961" customFormat="1" ht="13.8">
      <c r="A61" s="281" t="s">
        <v>4246</v>
      </c>
      <c r="B61" s="281" t="s">
        <v>4246</v>
      </c>
      <c r="C61" s="801">
        <v>0</v>
      </c>
      <c r="D61" s="801">
        <v>0</v>
      </c>
      <c r="E61" s="292">
        <v>0</v>
      </c>
      <c r="F61" s="292">
        <v>0</v>
      </c>
      <c r="G61" s="929"/>
      <c r="H61" s="929"/>
      <c r="I61" s="929"/>
      <c r="J61" s="929"/>
      <c r="K61" s="929"/>
      <c r="L61" s="929"/>
      <c r="M61" s="929"/>
      <c r="N61" s="929"/>
      <c r="O61" s="929"/>
      <c r="P61" s="929"/>
      <c r="Q61" s="929"/>
      <c r="R61" s="929"/>
      <c r="S61" s="929"/>
      <c r="T61" s="929"/>
      <c r="U61" s="929"/>
      <c r="V61" s="929"/>
      <c r="W61" s="929"/>
      <c r="X61" s="929"/>
      <c r="Y61" s="929"/>
      <c r="Z61" s="929"/>
      <c r="AA61" s="929"/>
      <c r="AB61" s="929"/>
      <c r="AC61" s="929"/>
      <c r="AD61" s="929"/>
      <c r="AE61" s="929"/>
      <c r="AF61" s="929"/>
      <c r="AG61" s="929"/>
      <c r="AH61" s="929"/>
      <c r="AI61" s="929"/>
      <c r="AJ61" s="929"/>
      <c r="AK61" s="929"/>
      <c r="AL61" s="929"/>
      <c r="AM61" s="929"/>
      <c r="AN61" s="929"/>
      <c r="AO61" s="929"/>
      <c r="AP61" s="929"/>
      <c r="AQ61" s="929"/>
      <c r="AR61" s="929"/>
      <c r="AS61" s="929"/>
      <c r="AT61" s="929"/>
      <c r="AU61" s="929"/>
      <c r="AV61" s="929"/>
      <c r="AW61" s="929"/>
      <c r="AX61" s="929"/>
      <c r="AY61" s="929"/>
      <c r="AZ61" s="929"/>
      <c r="BA61" s="929"/>
      <c r="BB61" s="929"/>
      <c r="BC61" s="929"/>
      <c r="BD61" s="929"/>
      <c r="BE61" s="929"/>
      <c r="BF61" s="929"/>
      <c r="BG61" s="929"/>
      <c r="BH61" s="929"/>
      <c r="BI61" s="929"/>
      <c r="BJ61" s="929"/>
      <c r="BK61" s="929"/>
      <c r="BL61" s="929"/>
      <c r="BM61" s="929"/>
      <c r="BN61" s="929"/>
      <c r="BO61" s="929"/>
      <c r="BP61" s="929"/>
      <c r="BQ61" s="929"/>
      <c r="BR61" s="929"/>
      <c r="BS61" s="929"/>
      <c r="BT61" s="929"/>
      <c r="BU61" s="929"/>
      <c r="BV61" s="929"/>
      <c r="BW61" s="929"/>
      <c r="BX61" s="929"/>
      <c r="BY61" s="929"/>
      <c r="BZ61" s="929"/>
      <c r="CA61" s="929"/>
      <c r="CB61" s="929"/>
      <c r="CC61" s="929"/>
      <c r="CD61" s="929"/>
      <c r="CE61" s="929"/>
      <c r="CF61" s="929"/>
      <c r="CG61" s="929"/>
      <c r="CH61" s="929"/>
      <c r="CI61" s="929"/>
      <c r="CJ61" s="929"/>
      <c r="CK61" s="929"/>
      <c r="CL61" s="929"/>
      <c r="CM61" s="929"/>
      <c r="CN61" s="929"/>
      <c r="CO61" s="929"/>
      <c r="CP61" s="929"/>
      <c r="CQ61" s="929"/>
      <c r="CR61" s="929"/>
      <c r="CS61" s="929"/>
      <c r="CT61" s="929"/>
      <c r="CU61" s="929"/>
      <c r="CV61" s="929"/>
      <c r="CW61" s="929"/>
      <c r="CX61" s="929"/>
      <c r="CY61" s="929"/>
      <c r="CZ61" s="929"/>
      <c r="DA61" s="929"/>
      <c r="DB61" s="929"/>
      <c r="DC61" s="929"/>
      <c r="DD61" s="929"/>
      <c r="DE61" s="929"/>
      <c r="DF61" s="929"/>
      <c r="DG61" s="929"/>
      <c r="DH61" s="929"/>
      <c r="DI61" s="929"/>
      <c r="DJ61" s="929"/>
      <c r="DK61" s="929"/>
      <c r="DL61" s="929"/>
      <c r="DM61" s="929"/>
      <c r="DN61" s="929"/>
      <c r="DO61" s="929"/>
      <c r="DP61" s="929"/>
      <c r="DQ61" s="929"/>
      <c r="DR61" s="929"/>
      <c r="DS61" s="929"/>
      <c r="DT61" s="929"/>
      <c r="DU61" s="929"/>
      <c r="DV61" s="929"/>
      <c r="DW61" s="929"/>
      <c r="DX61" s="929"/>
      <c r="DY61" s="929"/>
      <c r="DZ61" s="929"/>
      <c r="EA61" s="929"/>
      <c r="EB61" s="929"/>
      <c r="EC61" s="929"/>
      <c r="ED61" s="929"/>
      <c r="EE61" s="929"/>
      <c r="EF61" s="929"/>
      <c r="EG61" s="929"/>
      <c r="EH61" s="929"/>
      <c r="EI61" s="929"/>
      <c r="EJ61" s="929"/>
      <c r="EK61" s="929"/>
      <c r="EL61" s="929"/>
      <c r="EM61" s="929"/>
      <c r="EN61" s="929"/>
      <c r="EO61" s="929"/>
      <c r="EP61" s="929"/>
      <c r="EQ61" s="929"/>
      <c r="ER61" s="929"/>
      <c r="ES61" s="929"/>
      <c r="ET61" s="929"/>
      <c r="EU61" s="929"/>
      <c r="EV61" s="929"/>
      <c r="EW61" s="929"/>
      <c r="EX61" s="929"/>
      <c r="EY61" s="929"/>
      <c r="EZ61" s="929"/>
      <c r="FA61" s="929"/>
      <c r="FB61" s="929"/>
      <c r="FC61" s="929"/>
      <c r="FD61" s="929"/>
      <c r="FE61" s="929"/>
      <c r="FF61" s="929"/>
      <c r="FG61" s="929"/>
      <c r="FH61" s="929"/>
      <c r="FI61" s="929"/>
      <c r="FJ61" s="929"/>
      <c r="FK61" s="929"/>
      <c r="FL61" s="929"/>
      <c r="FM61" s="929"/>
      <c r="FN61" s="929"/>
      <c r="FO61" s="929"/>
    </row>
    <row r="62" spans="1:175" s="1023" customFormat="1" ht="13.8">
      <c r="A62" s="1055" t="s">
        <v>529</v>
      </c>
      <c r="B62" s="614" t="s">
        <v>4280</v>
      </c>
      <c r="C62" s="1056">
        <v>0</v>
      </c>
      <c r="D62" s="625">
        <f>SUM(D61)</f>
        <v>0</v>
      </c>
      <c r="E62" s="1046" t="s">
        <v>529</v>
      </c>
      <c r="F62" s="1046" t="s">
        <v>529</v>
      </c>
    </row>
    <row r="63" spans="1:175">
      <c r="FK63" s="791"/>
      <c r="FL63" s="791"/>
      <c r="FM63" s="791"/>
      <c r="FN63" s="791"/>
      <c r="FO63" s="791"/>
      <c r="FP63" s="791"/>
      <c r="FQ63" s="791"/>
      <c r="FR63" s="791"/>
      <c r="FS63" s="791"/>
    </row>
    <row r="64" spans="1:175">
      <c r="A64" s="929" t="s">
        <v>7141</v>
      </c>
      <c r="FK64" s="791"/>
      <c r="FL64" s="791"/>
      <c r="FM64" s="791"/>
      <c r="FN64" s="791"/>
      <c r="FO64" s="791"/>
      <c r="FP64" s="791"/>
      <c r="FQ64" s="791"/>
      <c r="FR64" s="791"/>
      <c r="FS64" s="791"/>
    </row>
  </sheetData>
  <mergeCells count="16">
    <mergeCell ref="A60:B60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  <mergeCell ref="A11:B11"/>
    <mergeCell ref="A40:B40"/>
    <mergeCell ref="A45:B45"/>
    <mergeCell ref="A51:B51"/>
    <mergeCell ref="A52:B52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3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48"/>
  <sheetViews>
    <sheetView showGridLines="0" topLeftCell="A4" zoomScaleNormal="100" zoomScaleSheetLayoutView="100" workbookViewId="0"/>
  </sheetViews>
  <sheetFormatPr baseColWidth="10" defaultColWidth="11.44140625" defaultRowHeight="15.6"/>
  <cols>
    <col min="1" max="1" width="14.88671875" style="1009" customWidth="1"/>
    <col min="2" max="2" width="51.109375" style="1009" customWidth="1"/>
    <col min="3" max="3" width="12" style="1009" bestFit="1" customWidth="1"/>
    <col min="4" max="4" width="16.88671875" style="1009" bestFit="1" customWidth="1"/>
    <col min="5" max="5" width="14.44140625" style="1009" customWidth="1"/>
    <col min="6" max="6" width="11.44140625" style="1009"/>
    <col min="7" max="7" width="13" style="1009" customWidth="1"/>
    <col min="8" max="8" width="13.33203125" style="1009" customWidth="1"/>
    <col min="9" max="9" width="11.88671875" style="1009" customWidth="1"/>
    <col min="10" max="10" width="12.6640625" style="1009" customWidth="1"/>
    <col min="11" max="11" width="11.44140625" style="1009"/>
    <col min="12" max="12" width="4" style="1010" customWidth="1"/>
    <col min="13" max="13" width="11.44140625" style="1010"/>
    <col min="14" max="16384" width="11.44140625" style="1009"/>
  </cols>
  <sheetData>
    <row r="2" spans="1:13" s="1226" customFormat="1">
      <c r="A2" s="1404" t="s">
        <v>4095</v>
      </c>
      <c r="B2" s="1404"/>
      <c r="C2" s="1404"/>
      <c r="D2" s="1404"/>
      <c r="E2" s="1404"/>
      <c r="F2" s="1404"/>
      <c r="G2" s="1404"/>
      <c r="H2" s="1404"/>
      <c r="I2" s="1404"/>
      <c r="J2" s="1404"/>
      <c r="K2" s="1404"/>
      <c r="L2" s="1225"/>
      <c r="M2" s="1225"/>
    </row>
    <row r="3" spans="1:13" s="1225" customFormat="1">
      <c r="A3" s="1274" t="s">
        <v>31</v>
      </c>
      <c r="B3" s="1274"/>
      <c r="C3" s="1274"/>
      <c r="D3" s="1274"/>
      <c r="E3" s="1274"/>
      <c r="F3" s="1274"/>
      <c r="G3" s="1274"/>
      <c r="H3" s="1274"/>
      <c r="I3" s="1274"/>
      <c r="J3" s="1274"/>
      <c r="K3" s="1274"/>
    </row>
    <row r="4" spans="1:13" s="1225" customFormat="1">
      <c r="A4" s="1274" t="s">
        <v>4096</v>
      </c>
      <c r="B4" s="1274"/>
      <c r="C4" s="1274"/>
      <c r="D4" s="1274"/>
      <c r="E4" s="1274"/>
      <c r="F4" s="1274"/>
      <c r="G4" s="1274"/>
      <c r="H4" s="1274"/>
      <c r="I4" s="1274"/>
      <c r="J4" s="1274"/>
      <c r="K4" s="1274"/>
    </row>
    <row r="5" spans="1:13" s="1225" customFormat="1">
      <c r="A5" s="1274" t="s">
        <v>4365</v>
      </c>
      <c r="B5" s="1274"/>
      <c r="C5" s="1274"/>
      <c r="D5" s="1274"/>
      <c r="E5" s="1274"/>
      <c r="F5" s="1274"/>
      <c r="G5" s="1274"/>
      <c r="H5" s="1274"/>
      <c r="I5" s="1274"/>
      <c r="J5" s="1274"/>
      <c r="K5" s="1274"/>
    </row>
    <row r="6" spans="1:13" s="1225" customFormat="1">
      <c r="A6" s="1412" t="s">
        <v>4157</v>
      </c>
      <c r="B6" s="1412"/>
      <c r="C6" s="1412"/>
      <c r="D6" s="1412"/>
      <c r="E6" s="1412"/>
      <c r="F6" s="1412"/>
      <c r="G6" s="1412"/>
      <c r="H6" s="1412"/>
      <c r="I6" s="1412"/>
      <c r="J6" s="1412"/>
      <c r="K6" s="1412"/>
    </row>
    <row r="7" spans="1:13" s="1010" customFormat="1">
      <c r="A7" s="1009"/>
      <c r="B7" s="1009"/>
      <c r="C7" s="277"/>
      <c r="D7" s="277"/>
      <c r="E7" s="277"/>
      <c r="F7" s="277"/>
      <c r="G7" s="277"/>
      <c r="H7" s="277"/>
      <c r="I7" s="277"/>
      <c r="J7" s="277"/>
      <c r="K7" s="277"/>
    </row>
    <row r="8" spans="1:13" s="1163" customFormat="1">
      <c r="A8" s="979" t="s">
        <v>4282</v>
      </c>
      <c r="B8" s="837"/>
      <c r="C8" s="930"/>
      <c r="D8" s="930"/>
      <c r="E8" s="930"/>
      <c r="F8" s="930"/>
      <c r="G8" s="930"/>
      <c r="H8" s="930"/>
      <c r="I8" s="930"/>
      <c r="J8" s="930"/>
      <c r="K8" s="930"/>
    </row>
    <row r="9" spans="1:13" s="837" customFormat="1" ht="16.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3" s="837" customFormat="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3" s="1165" customFormat="1" ht="13.8">
      <c r="A11" s="941" t="s">
        <v>7460</v>
      </c>
      <c r="B11" s="1127" t="s">
        <v>4535</v>
      </c>
      <c r="C11" s="292">
        <v>58066.3</v>
      </c>
      <c r="D11" s="678">
        <v>3300</v>
      </c>
      <c r="E11" s="678">
        <v>22000</v>
      </c>
      <c r="F11" s="679">
        <f>SUM(C11:E11)</f>
        <v>83366.3</v>
      </c>
      <c r="G11" s="679">
        <f>C11/30*24</f>
        <v>46453.040000000008</v>
      </c>
      <c r="H11" s="679">
        <f>+(C11/30)*5</f>
        <v>9677.7166666666672</v>
      </c>
      <c r="I11" s="679">
        <f>+(C11/30)*40</f>
        <v>77421.733333333337</v>
      </c>
      <c r="J11" s="679">
        <v>0</v>
      </c>
      <c r="K11" s="679">
        <f>SUM(G11:J11)</f>
        <v>133552.49000000002</v>
      </c>
    </row>
    <row r="12" spans="1:13" s="1165" customFormat="1" ht="13.8">
      <c r="A12" s="941" t="s">
        <v>7461</v>
      </c>
      <c r="B12" s="1127" t="s">
        <v>4953</v>
      </c>
      <c r="C12" s="292">
        <v>44891.5</v>
      </c>
      <c r="D12" s="678">
        <v>2500</v>
      </c>
      <c r="E12" s="678">
        <v>10000</v>
      </c>
      <c r="F12" s="679">
        <f>SUM(C12:E12)</f>
        <v>57391.5</v>
      </c>
      <c r="G12" s="679">
        <f>C12/30*24</f>
        <v>35913.200000000004</v>
      </c>
      <c r="H12" s="679">
        <f>+(C12/30)*5</f>
        <v>7481.916666666667</v>
      </c>
      <c r="I12" s="679">
        <f>+(C12/30)*40</f>
        <v>59855.333333333336</v>
      </c>
      <c r="J12" s="679">
        <v>0</v>
      </c>
      <c r="K12" s="679">
        <f>SUM(G12:J12)</f>
        <v>103250.45000000001</v>
      </c>
    </row>
    <row r="13" spans="1:13" s="1165" customFormat="1" ht="13.8">
      <c r="A13" s="941" t="s">
        <v>7462</v>
      </c>
      <c r="B13" s="1127" t="s">
        <v>7493</v>
      </c>
      <c r="C13" s="292">
        <v>38802.75</v>
      </c>
      <c r="D13" s="678">
        <v>2200</v>
      </c>
      <c r="E13" s="678">
        <v>0</v>
      </c>
      <c r="F13" s="679">
        <f>SUM(C13:E13)</f>
        <v>41002.75</v>
      </c>
      <c r="G13" s="679">
        <f>C13/30*24</f>
        <v>31042.199999999997</v>
      </c>
      <c r="H13" s="679">
        <f>+(C13/30)*5</f>
        <v>6467.125</v>
      </c>
      <c r="I13" s="679">
        <f>+(C13/30)*40</f>
        <v>51737</v>
      </c>
      <c r="J13" s="679">
        <v>0</v>
      </c>
      <c r="K13" s="679">
        <f>SUM(G13:J13)</f>
        <v>89246.324999999997</v>
      </c>
    </row>
    <row r="14" spans="1:13" s="1165" customFormat="1" ht="13.8">
      <c r="A14" s="941" t="s">
        <v>7463</v>
      </c>
      <c r="B14" s="1127" t="s">
        <v>4372</v>
      </c>
      <c r="C14" s="292">
        <v>27510.6</v>
      </c>
      <c r="D14" s="678">
        <v>1500</v>
      </c>
      <c r="E14" s="678">
        <v>0</v>
      </c>
      <c r="F14" s="679">
        <f>SUM(C14:E14)</f>
        <v>29010.6</v>
      </c>
      <c r="G14" s="679">
        <f>C14/30*24</f>
        <v>22008.48</v>
      </c>
      <c r="H14" s="679">
        <f>+(C14/30)*5</f>
        <v>4585.1000000000004</v>
      </c>
      <c r="I14" s="679">
        <f>+(C14/30)*40</f>
        <v>36680.800000000003</v>
      </c>
      <c r="J14" s="679">
        <v>0</v>
      </c>
      <c r="K14" s="679">
        <f>SUM(G14:J14)</f>
        <v>63274.380000000005</v>
      </c>
    </row>
    <row r="15" spans="1:13" s="1163" customFormat="1">
      <c r="A15" s="1011"/>
      <c r="B15" s="1011"/>
      <c r="C15" s="1012"/>
      <c r="D15" s="1012"/>
      <c r="E15" s="1012"/>
      <c r="F15" s="1012"/>
      <c r="G15" s="1012"/>
      <c r="H15" s="1012"/>
      <c r="I15" s="1012"/>
      <c r="J15" s="1012"/>
      <c r="K15" s="1013"/>
    </row>
    <row r="16" spans="1:13" s="1163" customFormat="1">
      <c r="A16" s="930"/>
      <c r="B16" s="837"/>
      <c r="C16" s="930"/>
      <c r="D16" s="930"/>
      <c r="E16" s="930"/>
      <c r="F16" s="930"/>
      <c r="G16" s="930"/>
      <c r="H16" s="930"/>
      <c r="I16" s="930"/>
      <c r="J16" s="930"/>
      <c r="K16" s="930"/>
    </row>
    <row r="17" spans="1:11" s="1163" customFormat="1">
      <c r="A17" s="979" t="s">
        <v>4296</v>
      </c>
      <c r="B17" s="837"/>
      <c r="C17" s="930"/>
      <c r="D17" s="930"/>
      <c r="E17" s="930"/>
      <c r="F17" s="930"/>
      <c r="G17" s="930"/>
      <c r="H17" s="930"/>
      <c r="I17" s="930"/>
      <c r="J17" s="930"/>
      <c r="K17" s="930"/>
    </row>
    <row r="18" spans="1:11" s="837" customFormat="1" ht="16.5" customHeight="1">
      <c r="A18" s="1251" t="s">
        <v>4283</v>
      </c>
      <c r="B18" s="1251" t="s">
        <v>4159</v>
      </c>
      <c r="C18" s="1251" t="s">
        <v>4285</v>
      </c>
      <c r="D18" s="1251" t="s">
        <v>4285</v>
      </c>
      <c r="E18" s="1251" t="s">
        <v>4285</v>
      </c>
      <c r="F18" s="1251" t="s">
        <v>4285</v>
      </c>
      <c r="G18" s="1251" t="s">
        <v>4286</v>
      </c>
      <c r="H18" s="1251" t="s">
        <v>4286</v>
      </c>
      <c r="I18" s="1251" t="s">
        <v>4286</v>
      </c>
      <c r="J18" s="1251" t="s">
        <v>4286</v>
      </c>
      <c r="K18" s="1251" t="s">
        <v>4286</v>
      </c>
    </row>
    <row r="19" spans="1:11" s="837" customFormat="1" ht="27.6">
      <c r="A19" s="1251" t="s">
        <v>4283</v>
      </c>
      <c r="B19" s="1251" t="s">
        <v>6362</v>
      </c>
      <c r="C19" s="110" t="s">
        <v>4287</v>
      </c>
      <c r="D19" s="110" t="s">
        <v>4288</v>
      </c>
      <c r="E19" s="110" t="s">
        <v>4289</v>
      </c>
      <c r="F19" s="110" t="s">
        <v>4290</v>
      </c>
      <c r="G19" s="110" t="s">
        <v>4291</v>
      </c>
      <c r="H19" s="110" t="s">
        <v>4292</v>
      </c>
      <c r="I19" s="110" t="s">
        <v>4293</v>
      </c>
      <c r="J19" s="110" t="s">
        <v>4294</v>
      </c>
      <c r="K19" s="110" t="s">
        <v>4290</v>
      </c>
    </row>
    <row r="20" spans="1:11" s="1165" customFormat="1" ht="13.8">
      <c r="A20" s="941" t="s">
        <v>6801</v>
      </c>
      <c r="B20" s="1127" t="s">
        <v>6956</v>
      </c>
      <c r="C20" s="292">
        <v>13750.15</v>
      </c>
      <c r="D20" s="291">
        <v>800</v>
      </c>
      <c r="E20" s="678">
        <v>0</v>
      </c>
      <c r="F20" s="679">
        <f t="shared" ref="F20:F43" si="0">SUM(C20:E20)</f>
        <v>14550.15</v>
      </c>
      <c r="G20" s="679">
        <f t="shared" ref="G20:G41" si="1">C20/30*24</f>
        <v>11000.119999999999</v>
      </c>
      <c r="H20" s="679">
        <f t="shared" ref="H20:H43" si="2">+(C20/30)*5</f>
        <v>2291.6916666666666</v>
      </c>
      <c r="I20" s="679">
        <f t="shared" ref="I20:I43" si="3">+(C20/30)*40</f>
        <v>18333.533333333333</v>
      </c>
      <c r="J20" s="679">
        <v>0</v>
      </c>
      <c r="K20" s="679">
        <f t="shared" ref="K20:K43" si="4">SUM(G20:J20)</f>
        <v>31625.344999999998</v>
      </c>
    </row>
    <row r="21" spans="1:11" s="1165" customFormat="1" ht="13.8">
      <c r="A21" s="941" t="s">
        <v>6805</v>
      </c>
      <c r="B21" s="1127" t="s">
        <v>6704</v>
      </c>
      <c r="C21" s="292">
        <v>12449.6</v>
      </c>
      <c r="D21" s="291">
        <v>800</v>
      </c>
      <c r="E21" s="678">
        <v>0</v>
      </c>
      <c r="F21" s="679">
        <f t="shared" si="0"/>
        <v>13249.6</v>
      </c>
      <c r="G21" s="679">
        <f t="shared" si="1"/>
        <v>9959.68</v>
      </c>
      <c r="H21" s="679">
        <f t="shared" si="2"/>
        <v>2074.9333333333334</v>
      </c>
      <c r="I21" s="679">
        <f t="shared" si="3"/>
        <v>16599.466666666667</v>
      </c>
      <c r="J21" s="679">
        <v>0</v>
      </c>
      <c r="K21" s="679">
        <f t="shared" si="4"/>
        <v>28634.080000000002</v>
      </c>
    </row>
    <row r="22" spans="1:11" s="1165" customFormat="1" ht="13.8">
      <c r="A22" s="941" t="s">
        <v>7494</v>
      </c>
      <c r="B22" s="1127" t="s">
        <v>7495</v>
      </c>
      <c r="C22" s="292">
        <v>11846.6</v>
      </c>
      <c r="D22" s="291">
        <v>800</v>
      </c>
      <c r="E22" s="678">
        <v>0</v>
      </c>
      <c r="F22" s="679">
        <f t="shared" si="0"/>
        <v>12646.6</v>
      </c>
      <c r="G22" s="679">
        <f t="shared" si="1"/>
        <v>9477.2799999999988</v>
      </c>
      <c r="H22" s="679">
        <f t="shared" si="2"/>
        <v>1974.4333333333334</v>
      </c>
      <c r="I22" s="679">
        <f t="shared" si="3"/>
        <v>15795.466666666667</v>
      </c>
      <c r="J22" s="679">
        <v>0</v>
      </c>
      <c r="K22" s="679">
        <f t="shared" si="4"/>
        <v>27247.18</v>
      </c>
    </row>
    <row r="23" spans="1:11" s="1165" customFormat="1" ht="13.8">
      <c r="A23" s="941" t="s">
        <v>7465</v>
      </c>
      <c r="B23" s="1127" t="s">
        <v>6944</v>
      </c>
      <c r="C23" s="292">
        <v>11846.4</v>
      </c>
      <c r="D23" s="291">
        <v>800</v>
      </c>
      <c r="E23" s="678">
        <v>0</v>
      </c>
      <c r="F23" s="679">
        <f t="shared" si="0"/>
        <v>12646.4</v>
      </c>
      <c r="G23" s="679">
        <f t="shared" si="1"/>
        <v>9477.119999999999</v>
      </c>
      <c r="H23" s="679">
        <f t="shared" si="2"/>
        <v>1974.4</v>
      </c>
      <c r="I23" s="679">
        <f t="shared" si="3"/>
        <v>15795.2</v>
      </c>
      <c r="J23" s="679">
        <v>0</v>
      </c>
      <c r="K23" s="679">
        <f t="shared" si="4"/>
        <v>27246.720000000001</v>
      </c>
    </row>
    <row r="24" spans="1:11" s="1165" customFormat="1" ht="13.8">
      <c r="A24" s="941" t="s">
        <v>7501</v>
      </c>
      <c r="B24" s="1127" t="s">
        <v>6451</v>
      </c>
      <c r="C24" s="292">
        <v>11846.4</v>
      </c>
      <c r="D24" s="291">
        <v>800</v>
      </c>
      <c r="E24" s="678">
        <v>0</v>
      </c>
      <c r="F24" s="679">
        <f t="shared" si="0"/>
        <v>12646.4</v>
      </c>
      <c r="G24" s="679">
        <f t="shared" si="1"/>
        <v>9477.119999999999</v>
      </c>
      <c r="H24" s="679">
        <f t="shared" si="2"/>
        <v>1974.4</v>
      </c>
      <c r="I24" s="679">
        <f t="shared" si="3"/>
        <v>15795.2</v>
      </c>
      <c r="J24" s="679">
        <v>0</v>
      </c>
      <c r="K24" s="679">
        <f t="shared" si="4"/>
        <v>27246.720000000001</v>
      </c>
    </row>
    <row r="25" spans="1:11" s="1165" customFormat="1" ht="13.8">
      <c r="A25" s="941" t="s">
        <v>7464</v>
      </c>
      <c r="B25" s="1127" t="s">
        <v>7510</v>
      </c>
      <c r="C25" s="292">
        <v>11846.4</v>
      </c>
      <c r="D25" s="291">
        <v>800</v>
      </c>
      <c r="E25" s="678">
        <v>0</v>
      </c>
      <c r="F25" s="679">
        <f t="shared" si="0"/>
        <v>12646.4</v>
      </c>
      <c r="G25" s="679">
        <f t="shared" si="1"/>
        <v>9477.119999999999</v>
      </c>
      <c r="H25" s="679">
        <f t="shared" si="2"/>
        <v>1974.4</v>
      </c>
      <c r="I25" s="679">
        <f t="shared" si="3"/>
        <v>15795.2</v>
      </c>
      <c r="J25" s="679">
        <v>0</v>
      </c>
      <c r="K25" s="679">
        <f t="shared" si="4"/>
        <v>27246.720000000001</v>
      </c>
    </row>
    <row r="26" spans="1:11" s="1165" customFormat="1" ht="13.8">
      <c r="A26" s="941" t="s">
        <v>7466</v>
      </c>
      <c r="B26" s="1127" t="s">
        <v>5103</v>
      </c>
      <c r="C26" s="292">
        <v>11273.25</v>
      </c>
      <c r="D26" s="291">
        <v>800</v>
      </c>
      <c r="E26" s="678">
        <v>0</v>
      </c>
      <c r="F26" s="679">
        <f t="shared" si="0"/>
        <v>12073.25</v>
      </c>
      <c r="G26" s="679">
        <f t="shared" si="1"/>
        <v>9018.5999999999985</v>
      </c>
      <c r="H26" s="679">
        <f t="shared" si="2"/>
        <v>1878.875</v>
      </c>
      <c r="I26" s="679">
        <f t="shared" si="3"/>
        <v>15031</v>
      </c>
      <c r="J26" s="679">
        <v>0</v>
      </c>
      <c r="K26" s="679">
        <f t="shared" si="4"/>
        <v>25928.474999999999</v>
      </c>
    </row>
    <row r="27" spans="1:11" s="1165" customFormat="1" ht="13.8">
      <c r="A27" s="941" t="s">
        <v>7502</v>
      </c>
      <c r="B27" s="1127" t="s">
        <v>4910</v>
      </c>
      <c r="C27" s="292">
        <v>11273</v>
      </c>
      <c r="D27" s="291">
        <v>800</v>
      </c>
      <c r="E27" s="678">
        <v>0</v>
      </c>
      <c r="F27" s="679">
        <f t="shared" si="0"/>
        <v>12073</v>
      </c>
      <c r="G27" s="679">
        <f t="shared" si="1"/>
        <v>9018.4</v>
      </c>
      <c r="H27" s="679">
        <f t="shared" si="2"/>
        <v>1878.8333333333333</v>
      </c>
      <c r="I27" s="679">
        <f t="shared" si="3"/>
        <v>15030.666666666666</v>
      </c>
      <c r="J27" s="679">
        <v>0</v>
      </c>
      <c r="K27" s="679">
        <f t="shared" si="4"/>
        <v>25927.9</v>
      </c>
    </row>
    <row r="28" spans="1:11" s="1165" customFormat="1" ht="13.8">
      <c r="A28" s="941" t="s">
        <v>6807</v>
      </c>
      <c r="B28" s="1127" t="s">
        <v>6980</v>
      </c>
      <c r="C28" s="292">
        <v>11273</v>
      </c>
      <c r="D28" s="291">
        <v>800</v>
      </c>
      <c r="E28" s="678">
        <v>0</v>
      </c>
      <c r="F28" s="679">
        <f t="shared" si="0"/>
        <v>12073</v>
      </c>
      <c r="G28" s="679">
        <f t="shared" si="1"/>
        <v>9018.4</v>
      </c>
      <c r="H28" s="679">
        <f t="shared" si="2"/>
        <v>1878.8333333333333</v>
      </c>
      <c r="I28" s="679">
        <f t="shared" si="3"/>
        <v>15030.666666666666</v>
      </c>
      <c r="J28" s="679">
        <v>0</v>
      </c>
      <c r="K28" s="679">
        <f t="shared" si="4"/>
        <v>25927.9</v>
      </c>
    </row>
    <row r="29" spans="1:11" s="1165" customFormat="1" ht="13.8">
      <c r="A29" s="941" t="s">
        <v>7469</v>
      </c>
      <c r="B29" s="1127" t="s">
        <v>7496</v>
      </c>
      <c r="C29" s="292">
        <v>10225.450000000001</v>
      </c>
      <c r="D29" s="291">
        <v>800</v>
      </c>
      <c r="E29" s="678">
        <v>0</v>
      </c>
      <c r="F29" s="679">
        <f t="shared" si="0"/>
        <v>11025.45</v>
      </c>
      <c r="G29" s="679">
        <f t="shared" si="1"/>
        <v>8180.3600000000006</v>
      </c>
      <c r="H29" s="679">
        <f t="shared" si="2"/>
        <v>1704.2416666666668</v>
      </c>
      <c r="I29" s="679">
        <f t="shared" si="3"/>
        <v>13633.933333333334</v>
      </c>
      <c r="J29" s="679">
        <v>0</v>
      </c>
      <c r="K29" s="679">
        <f t="shared" si="4"/>
        <v>23518.535000000003</v>
      </c>
    </row>
    <row r="30" spans="1:11" s="1165" customFormat="1" ht="13.8">
      <c r="A30" s="941" t="s">
        <v>6827</v>
      </c>
      <c r="B30" s="1127" t="s">
        <v>7471</v>
      </c>
      <c r="C30" s="292">
        <v>9263.35</v>
      </c>
      <c r="D30" s="291">
        <v>800</v>
      </c>
      <c r="E30" s="678">
        <v>0</v>
      </c>
      <c r="F30" s="679">
        <f t="shared" si="0"/>
        <v>10063.35</v>
      </c>
      <c r="G30" s="679">
        <f t="shared" si="1"/>
        <v>7410.68</v>
      </c>
      <c r="H30" s="679">
        <f t="shared" si="2"/>
        <v>1543.8916666666669</v>
      </c>
      <c r="I30" s="679">
        <f t="shared" si="3"/>
        <v>12351.133333333335</v>
      </c>
      <c r="J30" s="679">
        <v>0</v>
      </c>
      <c r="K30" s="679">
        <f t="shared" si="4"/>
        <v>21305.705000000002</v>
      </c>
    </row>
    <row r="31" spans="1:11" s="1165" customFormat="1" ht="13.8">
      <c r="A31" s="941" t="s">
        <v>7472</v>
      </c>
      <c r="B31" s="1127" t="s">
        <v>6949</v>
      </c>
      <c r="C31" s="292">
        <v>8811.9500000000007</v>
      </c>
      <c r="D31" s="291">
        <v>800</v>
      </c>
      <c r="E31" s="678">
        <v>0</v>
      </c>
      <c r="F31" s="679">
        <f t="shared" si="0"/>
        <v>9611.9500000000007</v>
      </c>
      <c r="G31" s="679">
        <f t="shared" si="1"/>
        <v>7049.56</v>
      </c>
      <c r="H31" s="679">
        <f t="shared" si="2"/>
        <v>1468.6583333333333</v>
      </c>
      <c r="I31" s="679">
        <f t="shared" si="3"/>
        <v>11749.266666666666</v>
      </c>
      <c r="J31" s="679">
        <v>0</v>
      </c>
      <c r="K31" s="679">
        <f t="shared" si="4"/>
        <v>20267.485000000001</v>
      </c>
    </row>
    <row r="32" spans="1:11" s="1165" customFormat="1" ht="13.8">
      <c r="A32" s="941" t="s">
        <v>7473</v>
      </c>
      <c r="B32" s="1127" t="s">
        <v>7474</v>
      </c>
      <c r="C32" s="292">
        <v>8811.9500000000007</v>
      </c>
      <c r="D32" s="291">
        <v>800</v>
      </c>
      <c r="E32" s="678">
        <v>0</v>
      </c>
      <c r="F32" s="679">
        <f t="shared" si="0"/>
        <v>9611.9500000000007</v>
      </c>
      <c r="G32" s="679">
        <f t="shared" si="1"/>
        <v>7049.56</v>
      </c>
      <c r="H32" s="679">
        <f t="shared" si="2"/>
        <v>1468.6583333333333</v>
      </c>
      <c r="I32" s="679">
        <f t="shared" si="3"/>
        <v>11749.266666666666</v>
      </c>
      <c r="J32" s="679">
        <v>0</v>
      </c>
      <c r="K32" s="679">
        <f t="shared" si="4"/>
        <v>20267.485000000001</v>
      </c>
    </row>
    <row r="33" spans="1:12" s="1165" customFormat="1" ht="13.8">
      <c r="A33" s="941" t="s">
        <v>6816</v>
      </c>
      <c r="B33" s="1127" t="s">
        <v>4678</v>
      </c>
      <c r="C33" s="292">
        <v>8388.15</v>
      </c>
      <c r="D33" s="291">
        <v>800</v>
      </c>
      <c r="E33" s="678">
        <v>0</v>
      </c>
      <c r="F33" s="679">
        <f t="shared" si="0"/>
        <v>9188.15</v>
      </c>
      <c r="G33" s="679">
        <f t="shared" si="1"/>
        <v>6710.5199999999986</v>
      </c>
      <c r="H33" s="679">
        <f t="shared" si="2"/>
        <v>1398.0249999999999</v>
      </c>
      <c r="I33" s="679">
        <f t="shared" si="3"/>
        <v>11184.199999999999</v>
      </c>
      <c r="J33" s="679">
        <v>0</v>
      </c>
      <c r="K33" s="679">
        <f t="shared" si="4"/>
        <v>19292.744999999995</v>
      </c>
    </row>
    <row r="34" spans="1:12" s="1165" customFormat="1" ht="13.8">
      <c r="A34" s="941" t="s">
        <v>6823</v>
      </c>
      <c r="B34" s="1127" t="s">
        <v>7174</v>
      </c>
      <c r="C34" s="292">
        <v>7992.45</v>
      </c>
      <c r="D34" s="291">
        <v>800</v>
      </c>
      <c r="E34" s="678">
        <v>0</v>
      </c>
      <c r="F34" s="679">
        <f t="shared" si="0"/>
        <v>8792.4500000000007</v>
      </c>
      <c r="G34" s="679">
        <f t="shared" si="1"/>
        <v>6393.9600000000009</v>
      </c>
      <c r="H34" s="679">
        <f t="shared" si="2"/>
        <v>1332.075</v>
      </c>
      <c r="I34" s="679">
        <f t="shared" si="3"/>
        <v>10656.6</v>
      </c>
      <c r="J34" s="679">
        <v>0</v>
      </c>
      <c r="K34" s="679">
        <f t="shared" si="4"/>
        <v>18382.635000000002</v>
      </c>
    </row>
    <row r="35" spans="1:12" s="1165" customFormat="1" ht="13.8">
      <c r="A35" s="941" t="s">
        <v>7511</v>
      </c>
      <c r="B35" s="1127" t="s">
        <v>7512</v>
      </c>
      <c r="C35" s="292">
        <v>7281.05</v>
      </c>
      <c r="D35" s="291">
        <v>800</v>
      </c>
      <c r="E35" s="678">
        <v>0</v>
      </c>
      <c r="F35" s="679">
        <f t="shared" si="0"/>
        <v>8081.05</v>
      </c>
      <c r="G35" s="679">
        <f t="shared" si="1"/>
        <v>5824.84</v>
      </c>
      <c r="H35" s="679">
        <f t="shared" si="2"/>
        <v>1213.5083333333334</v>
      </c>
      <c r="I35" s="679">
        <f t="shared" si="3"/>
        <v>9708.0666666666675</v>
      </c>
      <c r="J35" s="679">
        <v>0</v>
      </c>
      <c r="K35" s="679">
        <f t="shared" si="4"/>
        <v>16746.415000000001</v>
      </c>
    </row>
    <row r="36" spans="1:12" s="1165" customFormat="1" ht="13.8">
      <c r="A36" s="941" t="s">
        <v>7479</v>
      </c>
      <c r="B36" s="1127" t="s">
        <v>5269</v>
      </c>
      <c r="C36" s="292">
        <v>7281.05</v>
      </c>
      <c r="D36" s="291">
        <v>800</v>
      </c>
      <c r="E36" s="678">
        <v>0</v>
      </c>
      <c r="F36" s="679">
        <f t="shared" si="0"/>
        <v>8081.05</v>
      </c>
      <c r="G36" s="679">
        <f t="shared" si="1"/>
        <v>5824.84</v>
      </c>
      <c r="H36" s="679">
        <f t="shared" si="2"/>
        <v>1213.5083333333334</v>
      </c>
      <c r="I36" s="679">
        <f t="shared" si="3"/>
        <v>9708.0666666666675</v>
      </c>
      <c r="J36" s="679">
        <v>0</v>
      </c>
      <c r="K36" s="679">
        <f t="shared" si="4"/>
        <v>16746.415000000001</v>
      </c>
    </row>
    <row r="37" spans="1:12" s="1165" customFormat="1" ht="13.8">
      <c r="A37" s="941" t="s">
        <v>7481</v>
      </c>
      <c r="B37" s="1127" t="s">
        <v>5330</v>
      </c>
      <c r="C37" s="292">
        <v>7281.05</v>
      </c>
      <c r="D37" s="291">
        <v>800</v>
      </c>
      <c r="E37" s="678">
        <v>0</v>
      </c>
      <c r="F37" s="679">
        <f t="shared" si="0"/>
        <v>8081.05</v>
      </c>
      <c r="G37" s="679">
        <f t="shared" si="1"/>
        <v>5824.84</v>
      </c>
      <c r="H37" s="679">
        <f t="shared" si="2"/>
        <v>1213.5083333333334</v>
      </c>
      <c r="I37" s="679">
        <f t="shared" si="3"/>
        <v>9708.0666666666675</v>
      </c>
      <c r="J37" s="679">
        <v>0</v>
      </c>
      <c r="K37" s="679">
        <f t="shared" si="4"/>
        <v>16746.415000000001</v>
      </c>
    </row>
    <row r="38" spans="1:12" s="1165" customFormat="1" ht="13.8">
      <c r="A38" s="941" t="s">
        <v>7487</v>
      </c>
      <c r="B38" s="1127" t="s">
        <v>7329</v>
      </c>
      <c r="C38" s="292">
        <v>29678.75</v>
      </c>
      <c r="D38" s="291">
        <v>600</v>
      </c>
      <c r="E38" s="678">
        <v>0</v>
      </c>
      <c r="F38" s="679">
        <f t="shared" si="0"/>
        <v>30278.75</v>
      </c>
      <c r="G38" s="679">
        <f t="shared" si="1"/>
        <v>23743</v>
      </c>
      <c r="H38" s="679">
        <f t="shared" si="2"/>
        <v>4946.458333333333</v>
      </c>
      <c r="I38" s="679">
        <f t="shared" si="3"/>
        <v>39571.666666666664</v>
      </c>
      <c r="J38" s="679">
        <v>0</v>
      </c>
      <c r="K38" s="679">
        <f t="shared" si="4"/>
        <v>68261.125</v>
      </c>
    </row>
    <row r="39" spans="1:12" s="1165" customFormat="1" ht="13.8">
      <c r="A39" s="941" t="s">
        <v>7483</v>
      </c>
      <c r="B39" s="1127" t="s">
        <v>7323</v>
      </c>
      <c r="C39" s="292">
        <v>20433.349999999999</v>
      </c>
      <c r="D39" s="291">
        <v>600</v>
      </c>
      <c r="E39" s="678">
        <v>0</v>
      </c>
      <c r="F39" s="679">
        <f t="shared" si="0"/>
        <v>21033.35</v>
      </c>
      <c r="G39" s="679">
        <f t="shared" si="1"/>
        <v>16346.679999999997</v>
      </c>
      <c r="H39" s="679">
        <f t="shared" si="2"/>
        <v>3405.5583333333329</v>
      </c>
      <c r="I39" s="679">
        <f t="shared" si="3"/>
        <v>27244.466666666664</v>
      </c>
      <c r="J39" s="679">
        <v>794.95</v>
      </c>
      <c r="K39" s="679">
        <f t="shared" si="4"/>
        <v>47791.654999999992</v>
      </c>
    </row>
    <row r="40" spans="1:12" s="1165" customFormat="1" ht="13.8">
      <c r="A40" s="941" t="s">
        <v>7484</v>
      </c>
      <c r="B40" s="1127" t="s">
        <v>7325</v>
      </c>
      <c r="C40" s="292">
        <v>22915.200000000001</v>
      </c>
      <c r="D40" s="291">
        <v>600</v>
      </c>
      <c r="E40" s="678">
        <v>0</v>
      </c>
      <c r="F40" s="679">
        <f t="shared" si="0"/>
        <v>23515.200000000001</v>
      </c>
      <c r="G40" s="679">
        <f t="shared" si="1"/>
        <v>18332.16</v>
      </c>
      <c r="H40" s="679">
        <f t="shared" si="2"/>
        <v>3819.2000000000003</v>
      </c>
      <c r="I40" s="679">
        <f t="shared" si="3"/>
        <v>30553.600000000002</v>
      </c>
      <c r="J40" s="679">
        <v>903.6</v>
      </c>
      <c r="K40" s="679">
        <f t="shared" si="4"/>
        <v>53608.560000000005</v>
      </c>
    </row>
    <row r="41" spans="1:12" s="1165" customFormat="1" ht="13.8">
      <c r="A41" s="941" t="s">
        <v>7486</v>
      </c>
      <c r="B41" s="1127" t="s">
        <v>7327</v>
      </c>
      <c r="C41" s="292">
        <v>25680.15</v>
      </c>
      <c r="D41" s="291">
        <v>600</v>
      </c>
      <c r="E41" s="678">
        <v>0</v>
      </c>
      <c r="F41" s="679">
        <f t="shared" si="0"/>
        <v>26280.15</v>
      </c>
      <c r="G41" s="679">
        <f t="shared" si="1"/>
        <v>20544.12</v>
      </c>
      <c r="H41" s="679">
        <f t="shared" si="2"/>
        <v>4280.0249999999996</v>
      </c>
      <c r="I41" s="679">
        <f t="shared" si="3"/>
        <v>34240.199999999997</v>
      </c>
      <c r="J41" s="679">
        <v>990.8</v>
      </c>
      <c r="K41" s="679">
        <f t="shared" si="4"/>
        <v>60055.144999999997</v>
      </c>
    </row>
    <row r="42" spans="1:12" s="1165" customFormat="1" ht="13.8">
      <c r="A42" s="941" t="s">
        <v>7489</v>
      </c>
      <c r="B42" s="1127" t="s">
        <v>7513</v>
      </c>
      <c r="C42" s="292">
        <v>123.17</v>
      </c>
      <c r="D42" s="291">
        <v>7.5</v>
      </c>
      <c r="E42" s="678">
        <v>0</v>
      </c>
      <c r="F42" s="679">
        <f t="shared" si="0"/>
        <v>130.67000000000002</v>
      </c>
      <c r="G42" s="679">
        <f>+(C42/30)*10</f>
        <v>41.056666666666672</v>
      </c>
      <c r="H42" s="679">
        <f t="shared" si="2"/>
        <v>20.528333333333336</v>
      </c>
      <c r="I42" s="679">
        <f t="shared" si="3"/>
        <v>164.22666666666669</v>
      </c>
      <c r="J42" s="679">
        <f>20.85/4</f>
        <v>5.2125000000000004</v>
      </c>
      <c r="K42" s="679">
        <f t="shared" si="4"/>
        <v>231.0241666666667</v>
      </c>
      <c r="L42" s="1165" t="s">
        <v>6864</v>
      </c>
    </row>
    <row r="43" spans="1:12" s="1165" customFormat="1" ht="13.8">
      <c r="A43" s="941" t="s">
        <v>7491</v>
      </c>
      <c r="B43" s="1127" t="s">
        <v>7514</v>
      </c>
      <c r="C43" s="292">
        <v>140.11000000000001</v>
      </c>
      <c r="D43" s="291">
        <v>7.5</v>
      </c>
      <c r="E43" s="678">
        <v>0</v>
      </c>
      <c r="F43" s="679">
        <f t="shared" si="0"/>
        <v>147.61000000000001</v>
      </c>
      <c r="G43" s="679">
        <f>+(C43/30)*10</f>
        <v>46.703333333333333</v>
      </c>
      <c r="H43" s="679">
        <f t="shared" si="2"/>
        <v>23.351666666666667</v>
      </c>
      <c r="I43" s="679">
        <f t="shared" si="3"/>
        <v>186.81333333333333</v>
      </c>
      <c r="J43" s="679">
        <f>22.5/4</f>
        <v>5.625</v>
      </c>
      <c r="K43" s="679">
        <f t="shared" si="4"/>
        <v>262.49333333333334</v>
      </c>
      <c r="L43" s="1165" t="s">
        <v>6864</v>
      </c>
    </row>
    <row r="44" spans="1:12" s="1010" customFormat="1">
      <c r="A44" s="929" t="s">
        <v>7141</v>
      </c>
      <c r="B44" s="1009"/>
      <c r="C44" s="277"/>
      <c r="D44" s="277"/>
      <c r="E44" s="277"/>
      <c r="F44" s="277"/>
      <c r="G44" s="277"/>
      <c r="H44" s="277"/>
      <c r="I44" s="277"/>
      <c r="J44" s="277"/>
      <c r="K44" s="277"/>
    </row>
    <row r="46" spans="1:12" s="977" customFormat="1">
      <c r="A46" s="837"/>
      <c r="B46" s="928" t="s">
        <v>7459</v>
      </c>
      <c r="C46" s="929"/>
      <c r="D46" s="930"/>
      <c r="E46" s="930"/>
      <c r="F46" s="930"/>
      <c r="G46" s="930"/>
      <c r="H46" s="930"/>
      <c r="I46" s="930"/>
      <c r="J46" s="930"/>
      <c r="K46" s="930"/>
    </row>
    <row r="47" spans="1:12" s="977" customFormat="1" ht="15.75" customHeight="1">
      <c r="A47" s="837"/>
      <c r="B47" s="796" t="s">
        <v>4283</v>
      </c>
      <c r="C47" s="1388" t="s">
        <v>3218</v>
      </c>
      <c r="D47" s="1388"/>
      <c r="E47" s="1388"/>
      <c r="F47" s="1388"/>
      <c r="G47" s="930"/>
      <c r="H47" s="930"/>
      <c r="I47" s="930"/>
      <c r="J47" s="930"/>
      <c r="K47" s="930"/>
    </row>
    <row r="48" spans="1:12" s="977" customFormat="1">
      <c r="A48" s="930"/>
      <c r="B48" s="983" t="s">
        <v>4246</v>
      </c>
      <c r="C48" s="1416" t="s">
        <v>7342</v>
      </c>
      <c r="D48" s="1416"/>
      <c r="E48" s="1416"/>
      <c r="F48" s="1416"/>
      <c r="G48" s="930"/>
      <c r="H48" s="930"/>
      <c r="I48" s="930"/>
      <c r="J48" s="930"/>
      <c r="K48" s="930"/>
    </row>
  </sheetData>
  <mergeCells count="15">
    <mergeCell ref="C48:F48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8:A19"/>
    <mergeCell ref="B18:B19"/>
    <mergeCell ref="C18:F18"/>
    <mergeCell ref="G18:K18"/>
    <mergeCell ref="C47:F47"/>
  </mergeCells>
  <printOptions horizontalCentered="1"/>
  <pageMargins left="0.59055118110236227" right="0.59055118110236227" top="1.1811023622047245" bottom="0.78740157480314965" header="0.39370078740157483" footer="0.39370078740157483"/>
  <pageSetup scale="66" fitToHeight="0" orientation="landscape" r:id="rId1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"/>
  <sheetViews>
    <sheetView showGridLines="0" workbookViewId="0"/>
  </sheetViews>
  <sheetFormatPr baseColWidth="10" defaultRowHeight="14.4"/>
  <cols>
    <col min="2" max="2" width="110.6640625" customWidth="1"/>
    <col min="3" max="3" width="15.6640625" customWidth="1"/>
  </cols>
  <sheetData>
    <row r="2" spans="2:3" ht="28.2" customHeight="1">
      <c r="B2" s="1232" t="s">
        <v>4074</v>
      </c>
      <c r="C2" s="1232"/>
    </row>
    <row r="3" spans="2:3">
      <c r="B3" s="1" t="s">
        <v>2819</v>
      </c>
      <c r="C3" s="1" t="s">
        <v>50</v>
      </c>
    </row>
    <row r="4" spans="2:3" ht="27.6">
      <c r="B4" s="5" t="s">
        <v>3849</v>
      </c>
      <c r="C4" s="7" t="s">
        <v>3856</v>
      </c>
    </row>
    <row r="5" spans="2:3">
      <c r="B5" s="2" t="s">
        <v>2820</v>
      </c>
      <c r="C5" s="4" t="s">
        <v>4026</v>
      </c>
    </row>
    <row r="6" spans="2:3">
      <c r="B6" s="2" t="s">
        <v>2821</v>
      </c>
      <c r="C6" s="4" t="s">
        <v>4027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8"/>
  <sheetViews>
    <sheetView showGridLines="0" workbookViewId="0"/>
  </sheetViews>
  <sheetFormatPr baseColWidth="10" defaultRowHeight="14.4"/>
  <cols>
    <col min="2" max="2" width="51.109375" customWidth="1"/>
    <col min="3" max="8" width="25.88671875" customWidth="1"/>
  </cols>
  <sheetData>
    <row r="2" spans="2:8">
      <c r="B2" s="1227" t="s">
        <v>4075</v>
      </c>
      <c r="C2" s="1227"/>
      <c r="D2" s="1227"/>
      <c r="E2" s="1227"/>
      <c r="F2" s="1227"/>
      <c r="G2" s="1227"/>
      <c r="H2" s="1227"/>
    </row>
    <row r="3" spans="2:8" ht="41.4">
      <c r="B3" s="1" t="s">
        <v>3849</v>
      </c>
      <c r="C3" s="1" t="s">
        <v>2820</v>
      </c>
      <c r="D3" s="1" t="s">
        <v>2821</v>
      </c>
      <c r="E3" s="1" t="s">
        <v>2822</v>
      </c>
      <c r="F3" s="1" t="s">
        <v>2860</v>
      </c>
      <c r="G3" s="1" t="s">
        <v>2861</v>
      </c>
      <c r="H3" s="1" t="s">
        <v>50</v>
      </c>
    </row>
    <row r="4" spans="2:8">
      <c r="B4" s="2" t="s">
        <v>3852</v>
      </c>
      <c r="C4" s="4" t="s">
        <v>3855</v>
      </c>
      <c r="D4" s="4">
        <v>0</v>
      </c>
      <c r="E4" s="4">
        <v>0</v>
      </c>
      <c r="F4" s="4">
        <v>0</v>
      </c>
      <c r="G4" s="4">
        <v>0</v>
      </c>
      <c r="H4" s="17" t="s">
        <v>3855</v>
      </c>
    </row>
    <row r="5" spans="2:8">
      <c r="B5" s="2" t="s">
        <v>4093</v>
      </c>
      <c r="C5" s="4">
        <v>0</v>
      </c>
      <c r="D5" s="4">
        <v>0</v>
      </c>
      <c r="E5" s="4">
        <v>0</v>
      </c>
      <c r="F5" s="4">
        <v>0</v>
      </c>
      <c r="G5" s="4">
        <v>0</v>
      </c>
      <c r="H5" s="17">
        <v>0</v>
      </c>
    </row>
    <row r="6" spans="2:8" ht="27.6">
      <c r="B6" s="2" t="s">
        <v>3850</v>
      </c>
      <c r="C6" s="4" t="s">
        <v>3853</v>
      </c>
      <c r="D6" s="4">
        <v>0</v>
      </c>
      <c r="E6" s="4">
        <v>0</v>
      </c>
      <c r="F6" s="4">
        <v>0</v>
      </c>
      <c r="G6" s="4">
        <v>0</v>
      </c>
      <c r="H6" s="17" t="s">
        <v>3853</v>
      </c>
    </row>
    <row r="7" spans="2:8" ht="27.6">
      <c r="B7" s="2" t="s">
        <v>3851</v>
      </c>
      <c r="C7" s="4" t="s">
        <v>4028</v>
      </c>
      <c r="D7" s="4" t="s">
        <v>4027</v>
      </c>
      <c r="E7" s="4">
        <v>0</v>
      </c>
      <c r="F7" s="4">
        <v>0</v>
      </c>
      <c r="G7" s="4">
        <v>0</v>
      </c>
      <c r="H7" s="17" t="s">
        <v>3854</v>
      </c>
    </row>
    <row r="8" spans="2:8">
      <c r="B8" s="3" t="s">
        <v>2825</v>
      </c>
      <c r="C8" s="3" t="s">
        <v>4026</v>
      </c>
      <c r="D8" s="3" t="s">
        <v>4027</v>
      </c>
      <c r="E8" s="3">
        <v>0</v>
      </c>
      <c r="F8" s="3">
        <v>0</v>
      </c>
      <c r="G8" s="3">
        <v>0</v>
      </c>
      <c r="H8" s="3" t="s">
        <v>3856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"/>
  <sheetViews>
    <sheetView showGridLines="0" workbookViewId="0"/>
  </sheetViews>
  <sheetFormatPr baseColWidth="10" defaultRowHeight="14.4"/>
  <cols>
    <col min="2" max="2" width="60.6640625" customWidth="1"/>
    <col min="3" max="3" width="29.6640625" customWidth="1"/>
  </cols>
  <sheetData>
    <row r="2" spans="2:3" ht="27.6" customHeight="1">
      <c r="B2" s="1232" t="s">
        <v>4076</v>
      </c>
      <c r="C2" s="1232"/>
    </row>
    <row r="3" spans="2:3">
      <c r="B3" s="1" t="s">
        <v>2862</v>
      </c>
      <c r="C3" s="1" t="s">
        <v>50</v>
      </c>
    </row>
    <row r="4" spans="2:3">
      <c r="B4" s="2" t="s">
        <v>2863</v>
      </c>
      <c r="C4" s="4" t="s">
        <v>2865</v>
      </c>
    </row>
    <row r="5" spans="2:3">
      <c r="B5" s="2" t="s">
        <v>2864</v>
      </c>
      <c r="C5" s="4" t="s">
        <v>2866</v>
      </c>
    </row>
    <row r="6" spans="2:3">
      <c r="B6" s="3" t="s">
        <v>49</v>
      </c>
      <c r="C6" s="3" t="s">
        <v>99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3"/>
  <sheetViews>
    <sheetView showGridLines="0" workbookViewId="0"/>
  </sheetViews>
  <sheetFormatPr baseColWidth="10" defaultRowHeight="14.4"/>
  <cols>
    <col min="2" max="2" width="51.109375" customWidth="1"/>
    <col min="3" max="3" width="20.44140625" customWidth="1"/>
    <col min="4" max="4" width="24.77734375" customWidth="1"/>
    <col min="5" max="5" width="20.6640625" customWidth="1"/>
  </cols>
  <sheetData>
    <row r="2" spans="2:5" ht="30.6" customHeight="1">
      <c r="B2" s="1232" t="s">
        <v>4077</v>
      </c>
      <c r="C2" s="1232"/>
      <c r="D2" s="1232"/>
      <c r="E2" s="1232"/>
    </row>
    <row r="3" spans="2:5">
      <c r="B3" s="1" t="s">
        <v>2867</v>
      </c>
      <c r="C3" s="1" t="s">
        <v>2863</v>
      </c>
      <c r="D3" s="1" t="s">
        <v>2864</v>
      </c>
      <c r="E3" s="1" t="s">
        <v>50</v>
      </c>
    </row>
    <row r="4" spans="2:5" ht="41.4">
      <c r="B4" s="2" t="s">
        <v>1</v>
      </c>
      <c r="C4" s="4" t="s">
        <v>51</v>
      </c>
      <c r="D4" s="4">
        <v>0</v>
      </c>
      <c r="E4" s="17" t="s">
        <v>51</v>
      </c>
    </row>
    <row r="5" spans="2:5">
      <c r="B5" s="2" t="s">
        <v>4092</v>
      </c>
      <c r="C5" s="4">
        <v>0</v>
      </c>
      <c r="D5" s="4">
        <v>0</v>
      </c>
      <c r="E5" s="17">
        <v>0</v>
      </c>
    </row>
    <row r="6" spans="2:5" ht="27.6">
      <c r="B6" s="2" t="s">
        <v>2</v>
      </c>
      <c r="C6" s="4" t="s">
        <v>52</v>
      </c>
      <c r="D6" s="4">
        <v>0</v>
      </c>
      <c r="E6" s="17" t="s">
        <v>52</v>
      </c>
    </row>
    <row r="7" spans="2:5" ht="27.6">
      <c r="B7" s="2" t="s">
        <v>3</v>
      </c>
      <c r="C7" s="4" t="s">
        <v>53</v>
      </c>
      <c r="D7" s="4">
        <v>0</v>
      </c>
      <c r="E7" s="17" t="s">
        <v>53</v>
      </c>
    </row>
    <row r="8" spans="2:5" ht="27.6">
      <c r="B8" s="2" t="s">
        <v>4</v>
      </c>
      <c r="C8" s="4" t="s">
        <v>54</v>
      </c>
      <c r="D8" s="4">
        <v>0</v>
      </c>
      <c r="E8" s="17" t="s">
        <v>54</v>
      </c>
    </row>
    <row r="9" spans="2:5" ht="27.6">
      <c r="B9" s="2" t="s">
        <v>5</v>
      </c>
      <c r="C9" s="4" t="s">
        <v>55</v>
      </c>
      <c r="D9" s="4">
        <v>0</v>
      </c>
      <c r="E9" s="17" t="s">
        <v>55</v>
      </c>
    </row>
    <row r="10" spans="2:5" ht="27.6">
      <c r="B10" s="2" t="s">
        <v>6</v>
      </c>
      <c r="C10" s="4" t="s">
        <v>56</v>
      </c>
      <c r="D10" s="4">
        <v>0</v>
      </c>
      <c r="E10" s="17" t="s">
        <v>56</v>
      </c>
    </row>
    <row r="11" spans="2:5" ht="27.6">
      <c r="B11" s="2" t="s">
        <v>7</v>
      </c>
      <c r="C11" s="4" t="s">
        <v>57</v>
      </c>
      <c r="D11" s="4">
        <v>0</v>
      </c>
      <c r="E11" s="17" t="s">
        <v>57</v>
      </c>
    </row>
    <row r="12" spans="2:5" ht="27.6">
      <c r="B12" s="2" t="s">
        <v>8</v>
      </c>
      <c r="C12" s="4" t="s">
        <v>58</v>
      </c>
      <c r="D12" s="4">
        <v>0</v>
      </c>
      <c r="E12" s="17" t="s">
        <v>58</v>
      </c>
    </row>
    <row r="13" spans="2:5" ht="27.6">
      <c r="B13" s="2" t="s">
        <v>9</v>
      </c>
      <c r="C13" s="4" t="s">
        <v>59</v>
      </c>
      <c r="D13" s="4">
        <v>0</v>
      </c>
      <c r="E13" s="17" t="s">
        <v>59</v>
      </c>
    </row>
    <row r="14" spans="2:5" ht="27.6">
      <c r="B14" s="2" t="s">
        <v>10</v>
      </c>
      <c r="C14" s="4" t="s">
        <v>60</v>
      </c>
      <c r="D14" s="4">
        <v>0</v>
      </c>
      <c r="E14" s="17" t="s">
        <v>60</v>
      </c>
    </row>
    <row r="15" spans="2:5" ht="27.6">
      <c r="B15" s="2" t="s">
        <v>11</v>
      </c>
      <c r="C15" s="4" t="s">
        <v>2868</v>
      </c>
      <c r="D15" s="4" t="s">
        <v>2870</v>
      </c>
      <c r="E15" s="17" t="s">
        <v>61</v>
      </c>
    </row>
    <row r="16" spans="2:5" ht="27.6">
      <c r="B16" s="2" t="s">
        <v>12</v>
      </c>
      <c r="C16" s="4" t="s">
        <v>62</v>
      </c>
      <c r="D16" s="4">
        <v>0</v>
      </c>
      <c r="E16" s="17" t="s">
        <v>62</v>
      </c>
    </row>
    <row r="17" spans="2:5">
      <c r="B17" s="2" t="s">
        <v>13</v>
      </c>
      <c r="C17" s="4" t="s">
        <v>63</v>
      </c>
      <c r="D17" s="4">
        <v>0</v>
      </c>
      <c r="E17" s="17" t="s">
        <v>63</v>
      </c>
    </row>
    <row r="18" spans="2:5">
      <c r="B18" s="2" t="s">
        <v>14</v>
      </c>
      <c r="C18" s="4" t="s">
        <v>64</v>
      </c>
      <c r="D18" s="4">
        <v>0</v>
      </c>
      <c r="E18" s="17" t="s">
        <v>64</v>
      </c>
    </row>
    <row r="19" spans="2:5">
      <c r="B19" s="2" t="s">
        <v>15</v>
      </c>
      <c r="C19" s="4" t="s">
        <v>65</v>
      </c>
      <c r="D19" s="4">
        <v>0</v>
      </c>
      <c r="E19" s="17" t="s">
        <v>65</v>
      </c>
    </row>
    <row r="20" spans="2:5" ht="27.6">
      <c r="B20" s="2" t="s">
        <v>16</v>
      </c>
      <c r="C20" s="4" t="s">
        <v>66</v>
      </c>
      <c r="D20" s="4">
        <v>0</v>
      </c>
      <c r="E20" s="17" t="s">
        <v>66</v>
      </c>
    </row>
    <row r="21" spans="2:5" ht="27.6">
      <c r="B21" s="2" t="s">
        <v>17</v>
      </c>
      <c r="C21" s="4" t="s">
        <v>67</v>
      </c>
      <c r="D21" s="4">
        <v>0</v>
      </c>
      <c r="E21" s="17" t="s">
        <v>67</v>
      </c>
    </row>
    <row r="22" spans="2:5" ht="27.6">
      <c r="B22" s="2" t="s">
        <v>18</v>
      </c>
      <c r="C22" s="4" t="s">
        <v>68</v>
      </c>
      <c r="D22" s="4">
        <v>0</v>
      </c>
      <c r="E22" s="17" t="s">
        <v>68</v>
      </c>
    </row>
    <row r="23" spans="2:5" ht="27.6">
      <c r="B23" s="2" t="s">
        <v>19</v>
      </c>
      <c r="C23" s="4" t="s">
        <v>69</v>
      </c>
      <c r="D23" s="4">
        <v>0</v>
      </c>
      <c r="E23" s="17" t="s">
        <v>69</v>
      </c>
    </row>
    <row r="24" spans="2:5" ht="27.6">
      <c r="B24" s="2" t="s">
        <v>20</v>
      </c>
      <c r="C24" s="4" t="s">
        <v>70</v>
      </c>
      <c r="D24" s="4">
        <v>0</v>
      </c>
      <c r="E24" s="17" t="s">
        <v>70</v>
      </c>
    </row>
    <row r="25" spans="2:5" ht="27.6">
      <c r="B25" s="2" t="s">
        <v>21</v>
      </c>
      <c r="C25" s="4" t="s">
        <v>71</v>
      </c>
      <c r="D25" s="4">
        <v>0</v>
      </c>
      <c r="E25" s="17" t="s">
        <v>71</v>
      </c>
    </row>
    <row r="26" spans="2:5" ht="27.6">
      <c r="B26" s="2" t="s">
        <v>22</v>
      </c>
      <c r="C26" s="4" t="s">
        <v>72</v>
      </c>
      <c r="D26" s="4">
        <v>0</v>
      </c>
      <c r="E26" s="17" t="s">
        <v>72</v>
      </c>
    </row>
    <row r="27" spans="2:5" ht="27.6">
      <c r="B27" s="2" t="s">
        <v>23</v>
      </c>
      <c r="C27" s="4" t="s">
        <v>73</v>
      </c>
      <c r="D27" s="4">
        <v>0</v>
      </c>
      <c r="E27" s="17" t="s">
        <v>73</v>
      </c>
    </row>
    <row r="28" spans="2:5" ht="41.4">
      <c r="B28" s="2" t="s">
        <v>24</v>
      </c>
      <c r="C28" s="4" t="s">
        <v>74</v>
      </c>
      <c r="D28" s="4">
        <v>0</v>
      </c>
      <c r="E28" s="17" t="s">
        <v>74</v>
      </c>
    </row>
    <row r="29" spans="2:5" ht="27.6">
      <c r="B29" s="2" t="s">
        <v>25</v>
      </c>
      <c r="C29" s="4" t="s">
        <v>75</v>
      </c>
      <c r="D29" s="4">
        <v>0</v>
      </c>
      <c r="E29" s="17" t="s">
        <v>75</v>
      </c>
    </row>
    <row r="30" spans="2:5" ht="41.4">
      <c r="B30" s="2" t="s">
        <v>26</v>
      </c>
      <c r="C30" s="4" t="s">
        <v>76</v>
      </c>
      <c r="D30" s="4">
        <v>0</v>
      </c>
      <c r="E30" s="17" t="s">
        <v>76</v>
      </c>
    </row>
    <row r="31" spans="2:5">
      <c r="B31" s="2" t="s">
        <v>27</v>
      </c>
      <c r="C31" s="4" t="s">
        <v>77</v>
      </c>
      <c r="D31" s="4">
        <v>0</v>
      </c>
      <c r="E31" s="17" t="s">
        <v>77</v>
      </c>
    </row>
    <row r="32" spans="2:5">
      <c r="B32" s="2" t="s">
        <v>28</v>
      </c>
      <c r="C32" s="4" t="s">
        <v>78</v>
      </c>
      <c r="D32" s="4">
        <v>0</v>
      </c>
      <c r="E32" s="17" t="s">
        <v>78</v>
      </c>
    </row>
    <row r="33" spans="2:5" ht="27.6">
      <c r="B33" s="2" t="s">
        <v>29</v>
      </c>
      <c r="C33" s="4" t="s">
        <v>79</v>
      </c>
      <c r="D33" s="4">
        <v>0</v>
      </c>
      <c r="E33" s="17" t="s">
        <v>79</v>
      </c>
    </row>
    <row r="34" spans="2:5" ht="27.6">
      <c r="B34" s="2" t="s">
        <v>30</v>
      </c>
      <c r="C34" s="4" t="s">
        <v>80</v>
      </c>
      <c r="D34" s="4">
        <v>0</v>
      </c>
      <c r="E34" s="17" t="s">
        <v>80</v>
      </c>
    </row>
    <row r="35" spans="2:5" ht="27.6">
      <c r="B35" s="2" t="s">
        <v>31</v>
      </c>
      <c r="C35" s="4" t="s">
        <v>81</v>
      </c>
      <c r="D35" s="4">
        <v>0</v>
      </c>
      <c r="E35" s="17" t="s">
        <v>81</v>
      </c>
    </row>
    <row r="36" spans="2:5">
      <c r="B36" s="2" t="s">
        <v>32</v>
      </c>
      <c r="C36" s="4" t="s">
        <v>82</v>
      </c>
      <c r="D36" s="4">
        <v>0</v>
      </c>
      <c r="E36" s="17" t="s">
        <v>82</v>
      </c>
    </row>
    <row r="37" spans="2:5" ht="27.6">
      <c r="B37" s="2" t="s">
        <v>33</v>
      </c>
      <c r="C37" s="4" t="s">
        <v>83</v>
      </c>
      <c r="D37" s="4">
        <v>0</v>
      </c>
      <c r="E37" s="17" t="s">
        <v>83</v>
      </c>
    </row>
    <row r="38" spans="2:5" ht="27.6">
      <c r="B38" s="2" t="s">
        <v>34</v>
      </c>
      <c r="C38" s="4" t="s">
        <v>84</v>
      </c>
      <c r="D38" s="4">
        <v>0</v>
      </c>
      <c r="E38" s="17" t="s">
        <v>84</v>
      </c>
    </row>
    <row r="39" spans="2:5" ht="27.6">
      <c r="B39" s="2" t="s">
        <v>35</v>
      </c>
      <c r="C39" s="4" t="s">
        <v>85</v>
      </c>
      <c r="D39" s="4">
        <v>0</v>
      </c>
      <c r="E39" s="17" t="s">
        <v>85</v>
      </c>
    </row>
    <row r="40" spans="2:5" ht="41.4">
      <c r="B40" s="2" t="s">
        <v>36</v>
      </c>
      <c r="C40" s="4" t="s">
        <v>86</v>
      </c>
      <c r="D40" s="4">
        <v>0</v>
      </c>
      <c r="E40" s="17" t="s">
        <v>86</v>
      </c>
    </row>
    <row r="41" spans="2:5" ht="27.6">
      <c r="B41" s="2" t="s">
        <v>37</v>
      </c>
      <c r="C41" s="4" t="s">
        <v>87</v>
      </c>
      <c r="D41" s="4">
        <v>0</v>
      </c>
      <c r="E41" s="17" t="s">
        <v>87</v>
      </c>
    </row>
    <row r="42" spans="2:5" ht="27.6">
      <c r="B42" s="2" t="s">
        <v>38</v>
      </c>
      <c r="C42" s="4" t="s">
        <v>88</v>
      </c>
      <c r="D42" s="4">
        <v>0</v>
      </c>
      <c r="E42" s="17" t="s">
        <v>88</v>
      </c>
    </row>
    <row r="43" spans="2:5">
      <c r="B43" s="2" t="s">
        <v>39</v>
      </c>
      <c r="C43" s="4" t="s">
        <v>2869</v>
      </c>
      <c r="D43" s="4" t="s">
        <v>1437</v>
      </c>
      <c r="E43" s="17" t="s">
        <v>89</v>
      </c>
    </row>
    <row r="44" spans="2:5" ht="27.6">
      <c r="B44" s="2" t="s">
        <v>40</v>
      </c>
      <c r="C44" s="4" t="s">
        <v>90</v>
      </c>
      <c r="D44" s="4">
        <v>0</v>
      </c>
      <c r="E44" s="17" t="s">
        <v>90</v>
      </c>
    </row>
    <row r="45" spans="2:5">
      <c r="B45" s="2" t="s">
        <v>41</v>
      </c>
      <c r="C45" s="4" t="s">
        <v>91</v>
      </c>
      <c r="D45" s="4">
        <v>0</v>
      </c>
      <c r="E45" s="17" t="s">
        <v>91</v>
      </c>
    </row>
    <row r="46" spans="2:5">
      <c r="B46" s="2" t="s">
        <v>42</v>
      </c>
      <c r="C46" s="4" t="s">
        <v>92</v>
      </c>
      <c r="D46" s="4">
        <v>0</v>
      </c>
      <c r="E46" s="17" t="s">
        <v>92</v>
      </c>
    </row>
    <row r="47" spans="2:5">
      <c r="B47" s="2" t="s">
        <v>43</v>
      </c>
      <c r="C47" s="4" t="s">
        <v>93</v>
      </c>
      <c r="D47" s="4">
        <v>0</v>
      </c>
      <c r="E47" s="17" t="s">
        <v>93</v>
      </c>
    </row>
    <row r="48" spans="2:5">
      <c r="B48" s="2" t="s">
        <v>44</v>
      </c>
      <c r="C48" s="4" t="s">
        <v>94</v>
      </c>
      <c r="D48" s="4">
        <v>0</v>
      </c>
      <c r="E48" s="17" t="s">
        <v>94</v>
      </c>
    </row>
    <row r="49" spans="2:5">
      <c r="B49" s="2" t="s">
        <v>45</v>
      </c>
      <c r="C49" s="4" t="s">
        <v>95</v>
      </c>
      <c r="D49" s="4">
        <v>0</v>
      </c>
      <c r="E49" s="17" t="s">
        <v>95</v>
      </c>
    </row>
    <row r="50" spans="2:5">
      <c r="B50" s="2" t="s">
        <v>46</v>
      </c>
      <c r="C50" s="4" t="s">
        <v>96</v>
      </c>
      <c r="D50" s="4">
        <v>0</v>
      </c>
      <c r="E50" s="17" t="s">
        <v>96</v>
      </c>
    </row>
    <row r="51" spans="2:5">
      <c r="B51" s="2" t="s">
        <v>47</v>
      </c>
      <c r="C51" s="4" t="s">
        <v>97</v>
      </c>
      <c r="D51" s="4">
        <v>0</v>
      </c>
      <c r="E51" s="17" t="s">
        <v>97</v>
      </c>
    </row>
    <row r="52" spans="2:5">
      <c r="B52" s="2" t="s">
        <v>48</v>
      </c>
      <c r="C52" s="4" t="s">
        <v>98</v>
      </c>
      <c r="D52" s="4">
        <v>0</v>
      </c>
      <c r="E52" s="17" t="s">
        <v>98</v>
      </c>
    </row>
    <row r="53" spans="2:5">
      <c r="B53" s="3" t="s">
        <v>49</v>
      </c>
      <c r="C53" s="3" t="s">
        <v>2865</v>
      </c>
      <c r="D53" s="3" t="s">
        <v>2866</v>
      </c>
      <c r="E53" s="3" t="s">
        <v>99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"/>
  <sheetViews>
    <sheetView showGridLines="0" workbookViewId="0"/>
  </sheetViews>
  <sheetFormatPr baseColWidth="10" defaultRowHeight="14.4"/>
  <cols>
    <col min="2" max="2" width="73.77734375" customWidth="1"/>
    <col min="3" max="3" width="34" customWidth="1"/>
  </cols>
  <sheetData>
    <row r="2" spans="2:3">
      <c r="B2" s="1227" t="s">
        <v>4078</v>
      </c>
      <c r="C2" s="1227"/>
    </row>
    <row r="3" spans="2:3">
      <c r="B3" s="1" t="s">
        <v>2862</v>
      </c>
      <c r="C3" s="1" t="s">
        <v>50</v>
      </c>
    </row>
    <row r="4" spans="2:3">
      <c r="B4" s="2" t="s">
        <v>2863</v>
      </c>
      <c r="C4" s="4" t="s">
        <v>3737</v>
      </c>
    </row>
    <row r="5" spans="2:3">
      <c r="B5" s="3" t="s">
        <v>49</v>
      </c>
      <c r="C5" s="3" t="s">
        <v>3737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"/>
  <sheetViews>
    <sheetView showGridLines="0" workbookViewId="0"/>
  </sheetViews>
  <sheetFormatPr baseColWidth="10" defaultRowHeight="14.4"/>
  <cols>
    <col min="2" max="2" width="40.6640625" customWidth="1"/>
    <col min="3" max="3" width="16.6640625" customWidth="1"/>
    <col min="4" max="5" width="20.6640625" customWidth="1"/>
  </cols>
  <sheetData>
    <row r="2" spans="2:5" ht="28.8" customHeight="1">
      <c r="B2" s="1232" t="s">
        <v>4079</v>
      </c>
      <c r="C2" s="1232"/>
      <c r="D2" s="1232"/>
      <c r="E2" s="1232"/>
    </row>
    <row r="3" spans="2:5" ht="27.6">
      <c r="B3" s="1" t="s">
        <v>3735</v>
      </c>
      <c r="C3" s="1" t="s">
        <v>2863</v>
      </c>
      <c r="D3" s="1" t="s">
        <v>2864</v>
      </c>
      <c r="E3" s="1" t="s">
        <v>50</v>
      </c>
    </row>
    <row r="4" spans="2:5" ht="41.4">
      <c r="B4" s="2" t="s">
        <v>3736</v>
      </c>
      <c r="C4" s="4" t="s">
        <v>3737</v>
      </c>
      <c r="D4" s="4">
        <v>0</v>
      </c>
      <c r="E4" s="17" t="s">
        <v>3737</v>
      </c>
    </row>
    <row r="5" spans="2:5">
      <c r="B5" s="3" t="s">
        <v>49</v>
      </c>
      <c r="C5" s="3" t="s">
        <v>3737</v>
      </c>
      <c r="D5" s="3">
        <v>0</v>
      </c>
      <c r="E5" s="3" t="s">
        <v>3737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"/>
  <sheetViews>
    <sheetView showGridLines="0" workbookViewId="0"/>
  </sheetViews>
  <sheetFormatPr baseColWidth="10" defaultRowHeight="14.4"/>
  <cols>
    <col min="2" max="2" width="110.6640625" customWidth="1"/>
    <col min="3" max="3" width="15.6640625" customWidth="1"/>
  </cols>
  <sheetData>
    <row r="2" spans="2:3">
      <c r="B2" s="1229" t="s">
        <v>4062</v>
      </c>
      <c r="C2" s="1229"/>
    </row>
    <row r="3" spans="2:3">
      <c r="B3" s="1" t="s">
        <v>3735</v>
      </c>
      <c r="C3" s="1" t="s">
        <v>50</v>
      </c>
    </row>
    <row r="4" spans="2:3">
      <c r="B4" s="2" t="s">
        <v>3736</v>
      </c>
      <c r="C4" s="4" t="s">
        <v>3737</v>
      </c>
    </row>
    <row r="5" spans="2:3">
      <c r="B5" s="3" t="s">
        <v>49</v>
      </c>
      <c r="C5" s="3" t="s">
        <v>3737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"/>
  <sheetViews>
    <sheetView showGridLines="0" workbookViewId="0"/>
  </sheetViews>
  <sheetFormatPr baseColWidth="10" defaultRowHeight="14.4"/>
  <cols>
    <col min="2" max="2" width="59" customWidth="1"/>
    <col min="3" max="3" width="33.33203125" customWidth="1"/>
  </cols>
  <sheetData>
    <row r="2" spans="2:3" ht="33" customHeight="1">
      <c r="B2" s="1232" t="s">
        <v>4080</v>
      </c>
      <c r="C2" s="1232"/>
    </row>
    <row r="3" spans="2:3">
      <c r="B3" s="1" t="s">
        <v>2862</v>
      </c>
      <c r="C3" s="1" t="s">
        <v>50</v>
      </c>
    </row>
    <row r="4" spans="2:3">
      <c r="B4" s="2" t="s">
        <v>2863</v>
      </c>
      <c r="C4" s="4" t="s">
        <v>3856</v>
      </c>
    </row>
    <row r="5" spans="2:3">
      <c r="B5" s="3" t="s">
        <v>49</v>
      </c>
      <c r="C5" s="3" t="s">
        <v>3856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8"/>
  <sheetViews>
    <sheetView showGridLines="0" workbookViewId="0"/>
  </sheetViews>
  <sheetFormatPr baseColWidth="10" defaultRowHeight="14.4"/>
  <cols>
    <col min="2" max="2" width="50.33203125" customWidth="1"/>
    <col min="3" max="3" width="20" customWidth="1"/>
    <col min="4" max="5" width="20.6640625" customWidth="1"/>
  </cols>
  <sheetData>
    <row r="2" spans="2:5" ht="28.2" customHeight="1">
      <c r="B2" s="1232" t="s">
        <v>4081</v>
      </c>
      <c r="C2" s="1232"/>
      <c r="D2" s="1232"/>
      <c r="E2" s="1232"/>
    </row>
    <row r="3" spans="2:5">
      <c r="B3" s="1" t="s">
        <v>4029</v>
      </c>
      <c r="C3" s="1" t="s">
        <v>2863</v>
      </c>
      <c r="D3" s="1" t="s">
        <v>2864</v>
      </c>
      <c r="E3" s="1" t="s">
        <v>50</v>
      </c>
    </row>
    <row r="4" spans="2:5" ht="27.6">
      <c r="B4" s="2" t="s">
        <v>3850</v>
      </c>
      <c r="C4" s="4" t="s">
        <v>3853</v>
      </c>
      <c r="D4" s="4">
        <v>0</v>
      </c>
      <c r="E4" s="17" t="s">
        <v>3853</v>
      </c>
    </row>
    <row r="5" spans="2:5">
      <c r="B5" s="2" t="s">
        <v>4093</v>
      </c>
      <c r="C5" s="4">
        <v>0</v>
      </c>
      <c r="D5" s="4">
        <v>0</v>
      </c>
      <c r="E5" s="17">
        <v>0</v>
      </c>
    </row>
    <row r="6" spans="2:5" ht="27.6">
      <c r="B6" s="2" t="s">
        <v>3851</v>
      </c>
      <c r="C6" s="4" t="s">
        <v>3854</v>
      </c>
      <c r="D6" s="4">
        <v>0</v>
      </c>
      <c r="E6" s="17" t="s">
        <v>3854</v>
      </c>
    </row>
    <row r="7" spans="2:5">
      <c r="B7" s="2" t="s">
        <v>3852</v>
      </c>
      <c r="C7" s="4" t="s">
        <v>3855</v>
      </c>
      <c r="D7" s="4">
        <v>0</v>
      </c>
      <c r="E7" s="17" t="s">
        <v>3855</v>
      </c>
    </row>
    <row r="8" spans="2:5">
      <c r="B8" s="3" t="s">
        <v>49</v>
      </c>
      <c r="C8" s="3" t="s">
        <v>3856</v>
      </c>
      <c r="D8" s="3">
        <v>0</v>
      </c>
      <c r="E8" s="3" t="s">
        <v>3856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04"/>
  <sheetViews>
    <sheetView showGridLines="0" workbookViewId="0"/>
  </sheetViews>
  <sheetFormatPr baseColWidth="10" defaultRowHeight="14.4"/>
  <cols>
    <col min="2" max="2" width="61.88671875" customWidth="1"/>
    <col min="3" max="3" width="20.33203125" customWidth="1"/>
    <col min="4" max="4" width="25.5546875" customWidth="1"/>
  </cols>
  <sheetData>
    <row r="2" spans="2:4">
      <c r="B2" s="1227" t="s">
        <v>4082</v>
      </c>
      <c r="C2" s="1227"/>
      <c r="D2" s="1227"/>
    </row>
    <row r="3" spans="2:4">
      <c r="B3" s="1" t="s">
        <v>2871</v>
      </c>
      <c r="C3" s="1" t="s">
        <v>2971</v>
      </c>
      <c r="D3" s="1" t="s">
        <v>50</v>
      </c>
    </row>
    <row r="4" spans="2:4" ht="27.6">
      <c r="B4" s="5" t="s">
        <v>0</v>
      </c>
      <c r="C4" s="19" t="s">
        <v>529</v>
      </c>
      <c r="D4" s="7" t="s">
        <v>99</v>
      </c>
    </row>
    <row r="5" spans="2:4">
      <c r="B5" s="18" t="s">
        <v>2872</v>
      </c>
      <c r="C5" s="20" t="s">
        <v>529</v>
      </c>
      <c r="D5" s="23" t="s">
        <v>2983</v>
      </c>
    </row>
    <row r="6" spans="2:4" ht="27.6">
      <c r="B6" s="6" t="s">
        <v>2873</v>
      </c>
      <c r="C6" s="21" t="s">
        <v>529</v>
      </c>
      <c r="D6" s="8" t="s">
        <v>2984</v>
      </c>
    </row>
    <row r="7" spans="2:4">
      <c r="B7" s="2" t="s">
        <v>2874</v>
      </c>
      <c r="C7" s="22" t="s">
        <v>2972</v>
      </c>
      <c r="D7" s="4" t="s">
        <v>2984</v>
      </c>
    </row>
    <row r="8" spans="2:4" ht="27.6">
      <c r="B8" s="6" t="s">
        <v>2875</v>
      </c>
      <c r="C8" s="21" t="s">
        <v>529</v>
      </c>
      <c r="D8" s="8" t="s">
        <v>2985</v>
      </c>
    </row>
    <row r="9" spans="2:4">
      <c r="B9" s="2" t="s">
        <v>2876</v>
      </c>
      <c r="C9" s="22" t="s">
        <v>2973</v>
      </c>
      <c r="D9" s="4" t="s">
        <v>2985</v>
      </c>
    </row>
    <row r="10" spans="2:4" ht="27.6">
      <c r="B10" s="6" t="s">
        <v>2877</v>
      </c>
      <c r="C10" s="21" t="s">
        <v>529</v>
      </c>
      <c r="D10" s="8" t="s">
        <v>2986</v>
      </c>
    </row>
    <row r="11" spans="2:4">
      <c r="B11" s="2" t="s">
        <v>2878</v>
      </c>
      <c r="C11" s="22" t="s">
        <v>2974</v>
      </c>
      <c r="D11" s="4" t="s">
        <v>2986</v>
      </c>
    </row>
    <row r="12" spans="2:4" ht="27.6">
      <c r="B12" s="6" t="s">
        <v>2879</v>
      </c>
      <c r="C12" s="21" t="s">
        <v>529</v>
      </c>
      <c r="D12" s="8" t="s">
        <v>2987</v>
      </c>
    </row>
    <row r="13" spans="2:4">
      <c r="B13" s="2" t="s">
        <v>2880</v>
      </c>
      <c r="C13" s="22" t="s">
        <v>2975</v>
      </c>
      <c r="D13" s="4" t="s">
        <v>2987</v>
      </c>
    </row>
    <row r="14" spans="2:4">
      <c r="B14" s="6" t="s">
        <v>2881</v>
      </c>
      <c r="C14" s="21" t="s">
        <v>529</v>
      </c>
      <c r="D14" s="8" t="s">
        <v>2988</v>
      </c>
    </row>
    <row r="15" spans="2:4">
      <c r="B15" s="2" t="s">
        <v>2882</v>
      </c>
      <c r="C15" s="22" t="s">
        <v>2972</v>
      </c>
      <c r="D15" s="4" t="s">
        <v>2988</v>
      </c>
    </row>
    <row r="16" spans="2:4" ht="27.6">
      <c r="B16" s="6" t="s">
        <v>2883</v>
      </c>
      <c r="C16" s="21" t="s">
        <v>529</v>
      </c>
      <c r="D16" s="8" t="s">
        <v>2989</v>
      </c>
    </row>
    <row r="17" spans="2:4">
      <c r="B17" s="2" t="s">
        <v>2884</v>
      </c>
      <c r="C17" s="22" t="s">
        <v>2972</v>
      </c>
      <c r="D17" s="4" t="s">
        <v>2990</v>
      </c>
    </row>
    <row r="18" spans="2:4" ht="27.6">
      <c r="B18" s="2" t="s">
        <v>2885</v>
      </c>
      <c r="C18" s="22" t="s">
        <v>2974</v>
      </c>
      <c r="D18" s="4" t="s">
        <v>2991</v>
      </c>
    </row>
    <row r="19" spans="2:4">
      <c r="B19" s="2" t="s">
        <v>2886</v>
      </c>
      <c r="C19" s="22" t="s">
        <v>2976</v>
      </c>
      <c r="D19" s="4" t="s">
        <v>2992</v>
      </c>
    </row>
    <row r="20" spans="2:4" ht="27.6">
      <c r="B20" s="6" t="s">
        <v>2887</v>
      </c>
      <c r="C20" s="21" t="s">
        <v>529</v>
      </c>
      <c r="D20" s="8" t="s">
        <v>2993</v>
      </c>
    </row>
    <row r="21" spans="2:4">
      <c r="B21" s="2" t="s">
        <v>2888</v>
      </c>
      <c r="C21" s="22" t="s">
        <v>2974</v>
      </c>
      <c r="D21" s="4" t="s">
        <v>2993</v>
      </c>
    </row>
    <row r="22" spans="2:4" ht="27.6">
      <c r="B22" s="6" t="s">
        <v>2889</v>
      </c>
      <c r="C22" s="21" t="s">
        <v>529</v>
      </c>
      <c r="D22" s="8" t="s">
        <v>2994</v>
      </c>
    </row>
    <row r="23" spans="2:4" ht="27.6">
      <c r="B23" s="2" t="s">
        <v>2890</v>
      </c>
      <c r="C23" s="22" t="s">
        <v>2973</v>
      </c>
      <c r="D23" s="4" t="s">
        <v>2994</v>
      </c>
    </row>
    <row r="24" spans="2:4">
      <c r="B24" s="6" t="s">
        <v>2891</v>
      </c>
      <c r="C24" s="21" t="s">
        <v>529</v>
      </c>
      <c r="D24" s="8" t="s">
        <v>2995</v>
      </c>
    </row>
    <row r="25" spans="2:4">
      <c r="B25" s="2" t="s">
        <v>2892</v>
      </c>
      <c r="C25" s="22" t="s">
        <v>2977</v>
      </c>
      <c r="D25" s="4" t="s">
        <v>2996</v>
      </c>
    </row>
    <row r="26" spans="2:4" ht="27.6">
      <c r="B26" s="2" t="s">
        <v>2893</v>
      </c>
      <c r="C26" s="22" t="s">
        <v>2972</v>
      </c>
      <c r="D26" s="4" t="s">
        <v>2997</v>
      </c>
    </row>
    <row r="27" spans="2:4">
      <c r="B27" s="18" t="s">
        <v>2894</v>
      </c>
      <c r="C27" s="20" t="s">
        <v>529</v>
      </c>
      <c r="D27" s="23" t="s">
        <v>2998</v>
      </c>
    </row>
    <row r="28" spans="2:4" ht="27.6">
      <c r="B28" s="6" t="s">
        <v>2895</v>
      </c>
      <c r="C28" s="21" t="s">
        <v>529</v>
      </c>
      <c r="D28" s="8" t="s">
        <v>2999</v>
      </c>
    </row>
    <row r="29" spans="2:4" ht="27.6">
      <c r="B29" s="2" t="s">
        <v>2896</v>
      </c>
      <c r="C29" s="22" t="s">
        <v>2977</v>
      </c>
      <c r="D29" s="4" t="s">
        <v>2999</v>
      </c>
    </row>
    <row r="30" spans="2:4">
      <c r="B30" s="6" t="s">
        <v>2897</v>
      </c>
      <c r="C30" s="21" t="s">
        <v>529</v>
      </c>
      <c r="D30" s="8" t="s">
        <v>3000</v>
      </c>
    </row>
    <row r="31" spans="2:4">
      <c r="B31" s="2" t="s">
        <v>2898</v>
      </c>
      <c r="C31" s="22" t="s">
        <v>2972</v>
      </c>
      <c r="D31" s="4" t="s">
        <v>3001</v>
      </c>
    </row>
    <row r="32" spans="2:4" ht="27.6">
      <c r="B32" s="2" t="s">
        <v>2899</v>
      </c>
      <c r="C32" s="22" t="s">
        <v>2977</v>
      </c>
      <c r="D32" s="4" t="s">
        <v>3002</v>
      </c>
    </row>
    <row r="33" spans="2:4">
      <c r="B33" s="2" t="s">
        <v>2900</v>
      </c>
      <c r="C33" s="22" t="s">
        <v>2972</v>
      </c>
      <c r="D33" s="4" t="s">
        <v>3003</v>
      </c>
    </row>
    <row r="34" spans="2:4">
      <c r="B34" s="2" t="s">
        <v>2901</v>
      </c>
      <c r="C34" s="22" t="s">
        <v>2975</v>
      </c>
      <c r="D34" s="4" t="s">
        <v>3004</v>
      </c>
    </row>
    <row r="35" spans="2:4">
      <c r="B35" s="2" t="s">
        <v>2902</v>
      </c>
      <c r="C35" s="22" t="s">
        <v>2972</v>
      </c>
      <c r="D35" s="4" t="s">
        <v>3005</v>
      </c>
    </row>
    <row r="36" spans="2:4">
      <c r="B36" s="2" t="s">
        <v>2903</v>
      </c>
      <c r="C36" s="22" t="s">
        <v>2972</v>
      </c>
      <c r="D36" s="4" t="s">
        <v>3006</v>
      </c>
    </row>
    <row r="37" spans="2:4">
      <c r="B37" s="2" t="s">
        <v>2904</v>
      </c>
      <c r="C37" s="22" t="s">
        <v>2972</v>
      </c>
      <c r="D37" s="4" t="s">
        <v>3007</v>
      </c>
    </row>
    <row r="38" spans="2:4">
      <c r="B38" s="2" t="s">
        <v>2905</v>
      </c>
      <c r="C38" s="22" t="s">
        <v>2972</v>
      </c>
      <c r="D38" s="4" t="s">
        <v>3008</v>
      </c>
    </row>
    <row r="39" spans="2:4">
      <c r="B39" s="2" t="s">
        <v>2906</v>
      </c>
      <c r="C39" s="22" t="s">
        <v>2972</v>
      </c>
      <c r="D39" s="4" t="s">
        <v>3009</v>
      </c>
    </row>
    <row r="40" spans="2:4" ht="27.6">
      <c r="B40" s="2" t="s">
        <v>2907</v>
      </c>
      <c r="C40" s="22" t="s">
        <v>2972</v>
      </c>
      <c r="D40" s="4" t="s">
        <v>3010</v>
      </c>
    </row>
    <row r="41" spans="2:4">
      <c r="B41" s="2" t="s">
        <v>2908</v>
      </c>
      <c r="C41" s="22" t="s">
        <v>2972</v>
      </c>
      <c r="D41" s="4" t="s">
        <v>3011</v>
      </c>
    </row>
    <row r="42" spans="2:4">
      <c r="B42" s="2" t="s">
        <v>2909</v>
      </c>
      <c r="C42" s="22" t="s">
        <v>2972</v>
      </c>
      <c r="D42" s="4" t="s">
        <v>3012</v>
      </c>
    </row>
    <row r="43" spans="2:4" ht="27.6">
      <c r="B43" s="2" t="s">
        <v>2910</v>
      </c>
      <c r="C43" s="22" t="s">
        <v>2972</v>
      </c>
      <c r="D43" s="4" t="s">
        <v>3013</v>
      </c>
    </row>
    <row r="44" spans="2:4">
      <c r="B44" s="2" t="s">
        <v>2911</v>
      </c>
      <c r="C44" s="22" t="s">
        <v>2972</v>
      </c>
      <c r="D44" s="4" t="s">
        <v>3014</v>
      </c>
    </row>
    <row r="45" spans="2:4" ht="27.6">
      <c r="B45" s="6" t="s">
        <v>2912</v>
      </c>
      <c r="C45" s="21" t="s">
        <v>529</v>
      </c>
      <c r="D45" s="8" t="s">
        <v>3015</v>
      </c>
    </row>
    <row r="46" spans="2:4">
      <c r="B46" s="2" t="s">
        <v>2913</v>
      </c>
      <c r="C46" s="22" t="s">
        <v>2972</v>
      </c>
      <c r="D46" s="4" t="s">
        <v>3016</v>
      </c>
    </row>
    <row r="47" spans="2:4">
      <c r="B47" s="2" t="s">
        <v>2914</v>
      </c>
      <c r="C47" s="22" t="s">
        <v>2972</v>
      </c>
      <c r="D47" s="4" t="s">
        <v>3017</v>
      </c>
    </row>
    <row r="48" spans="2:4">
      <c r="B48" s="2" t="s">
        <v>2915</v>
      </c>
      <c r="C48" s="22" t="s">
        <v>2972</v>
      </c>
      <c r="D48" s="4" t="s">
        <v>3018</v>
      </c>
    </row>
    <row r="49" spans="2:4">
      <c r="B49" s="2" t="s">
        <v>2916</v>
      </c>
      <c r="C49" s="22" t="s">
        <v>2972</v>
      </c>
      <c r="D49" s="4" t="s">
        <v>3019</v>
      </c>
    </row>
    <row r="50" spans="2:4" ht="27.6">
      <c r="B50" s="2" t="s">
        <v>2917</v>
      </c>
      <c r="C50" s="22" t="s">
        <v>2972</v>
      </c>
      <c r="D50" s="4" t="s">
        <v>3020</v>
      </c>
    </row>
    <row r="51" spans="2:4">
      <c r="B51" s="6" t="s">
        <v>2918</v>
      </c>
      <c r="C51" s="21" t="s">
        <v>529</v>
      </c>
      <c r="D51" s="8" t="s">
        <v>3021</v>
      </c>
    </row>
    <row r="52" spans="2:4">
      <c r="B52" s="2" t="s">
        <v>2919</v>
      </c>
      <c r="C52" s="22" t="s">
        <v>2977</v>
      </c>
      <c r="D52" s="4" t="s">
        <v>659</v>
      </c>
    </row>
    <row r="53" spans="2:4">
      <c r="B53" s="2" t="s">
        <v>2920</v>
      </c>
      <c r="C53" s="22" t="s">
        <v>2972</v>
      </c>
      <c r="D53" s="4" t="s">
        <v>3022</v>
      </c>
    </row>
    <row r="54" spans="2:4">
      <c r="B54" s="2" t="s">
        <v>2921</v>
      </c>
      <c r="C54" s="22" t="s">
        <v>2972</v>
      </c>
      <c r="D54" s="4" t="s">
        <v>3023</v>
      </c>
    </row>
    <row r="55" spans="2:4">
      <c r="B55" s="2" t="s">
        <v>2922</v>
      </c>
      <c r="C55" s="22" t="s">
        <v>2972</v>
      </c>
      <c r="D55" s="4" t="s">
        <v>3024</v>
      </c>
    </row>
    <row r="56" spans="2:4" ht="27.6">
      <c r="B56" s="2" t="s">
        <v>2923</v>
      </c>
      <c r="C56" s="22" t="s">
        <v>2972</v>
      </c>
      <c r="D56" s="4" t="s">
        <v>3025</v>
      </c>
    </row>
    <row r="57" spans="2:4">
      <c r="B57" s="6" t="s">
        <v>2924</v>
      </c>
      <c r="C57" s="21" t="s">
        <v>529</v>
      </c>
      <c r="D57" s="8" t="s">
        <v>3026</v>
      </c>
    </row>
    <row r="58" spans="2:4">
      <c r="B58" s="2" t="s">
        <v>2925</v>
      </c>
      <c r="C58" s="22" t="s">
        <v>2977</v>
      </c>
      <c r="D58" s="4" t="s">
        <v>3027</v>
      </c>
    </row>
    <row r="59" spans="2:4" ht="27.6">
      <c r="B59" s="2" t="s">
        <v>2926</v>
      </c>
      <c r="C59" s="22" t="s">
        <v>2977</v>
      </c>
      <c r="D59" s="4" t="s">
        <v>3028</v>
      </c>
    </row>
    <row r="60" spans="2:4">
      <c r="B60" s="2" t="s">
        <v>2927</v>
      </c>
      <c r="C60" s="22" t="s">
        <v>2972</v>
      </c>
      <c r="D60" s="4" t="s">
        <v>3029</v>
      </c>
    </row>
    <row r="61" spans="2:4" ht="27.6">
      <c r="B61" s="2" t="s">
        <v>2928</v>
      </c>
      <c r="C61" s="22" t="s">
        <v>2973</v>
      </c>
      <c r="D61" s="4" t="s">
        <v>3030</v>
      </c>
    </row>
    <row r="62" spans="2:4" ht="27.6">
      <c r="B62" s="2" t="s">
        <v>2929</v>
      </c>
      <c r="C62" s="22" t="s">
        <v>2978</v>
      </c>
      <c r="D62" s="4" t="s">
        <v>483</v>
      </c>
    </row>
    <row r="63" spans="2:4">
      <c r="B63" s="2" t="s">
        <v>2930</v>
      </c>
      <c r="C63" s="22" t="s">
        <v>2972</v>
      </c>
      <c r="D63" s="4" t="s">
        <v>3031</v>
      </c>
    </row>
    <row r="64" spans="2:4" ht="27.6">
      <c r="B64" s="2" t="s">
        <v>2931</v>
      </c>
      <c r="C64" s="22" t="s">
        <v>2977</v>
      </c>
      <c r="D64" s="4" t="s">
        <v>3032</v>
      </c>
    </row>
    <row r="65" spans="2:4">
      <c r="B65" s="2" t="s">
        <v>2932</v>
      </c>
      <c r="C65" s="22" t="s">
        <v>2977</v>
      </c>
      <c r="D65" s="4" t="s">
        <v>3033</v>
      </c>
    </row>
    <row r="66" spans="2:4" ht="27.6">
      <c r="B66" s="2" t="s">
        <v>2933</v>
      </c>
      <c r="C66" s="22" t="s">
        <v>2972</v>
      </c>
      <c r="D66" s="4" t="s">
        <v>3034</v>
      </c>
    </row>
    <row r="67" spans="2:4" ht="27.6">
      <c r="B67" s="2" t="s">
        <v>2934</v>
      </c>
      <c r="C67" s="22" t="s">
        <v>2972</v>
      </c>
      <c r="D67" s="4" t="s">
        <v>3035</v>
      </c>
    </row>
    <row r="68" spans="2:4">
      <c r="B68" s="6" t="s">
        <v>2935</v>
      </c>
      <c r="C68" s="21" t="s">
        <v>529</v>
      </c>
      <c r="D68" s="8" t="s">
        <v>3036</v>
      </c>
    </row>
    <row r="69" spans="2:4">
      <c r="B69" s="2" t="s">
        <v>2936</v>
      </c>
      <c r="C69" s="22" t="s">
        <v>2972</v>
      </c>
      <c r="D69" s="4" t="s">
        <v>3036</v>
      </c>
    </row>
    <row r="70" spans="2:4" ht="27.6">
      <c r="B70" s="6" t="s">
        <v>2937</v>
      </c>
      <c r="C70" s="21" t="s">
        <v>529</v>
      </c>
      <c r="D70" s="8" t="s">
        <v>3037</v>
      </c>
    </row>
    <row r="71" spans="2:4" ht="27.6">
      <c r="B71" s="2" t="s">
        <v>2938</v>
      </c>
      <c r="C71" s="22" t="s">
        <v>2974</v>
      </c>
      <c r="D71" s="4" t="s">
        <v>3037</v>
      </c>
    </row>
    <row r="72" spans="2:4">
      <c r="B72" s="6" t="s">
        <v>2939</v>
      </c>
      <c r="C72" s="21" t="s">
        <v>529</v>
      </c>
      <c r="D72" s="8" t="s">
        <v>3038</v>
      </c>
    </row>
    <row r="73" spans="2:4">
      <c r="B73" s="2" t="s">
        <v>2940</v>
      </c>
      <c r="C73" s="22" t="s">
        <v>2972</v>
      </c>
      <c r="D73" s="4" t="s">
        <v>3039</v>
      </c>
    </row>
    <row r="74" spans="2:4">
      <c r="B74" s="2" t="s">
        <v>2941</v>
      </c>
      <c r="C74" s="22" t="s">
        <v>2972</v>
      </c>
      <c r="D74" s="4" t="s">
        <v>3040</v>
      </c>
    </row>
    <row r="75" spans="2:4">
      <c r="B75" s="6" t="s">
        <v>2942</v>
      </c>
      <c r="C75" s="21" t="s">
        <v>529</v>
      </c>
      <c r="D75" s="8" t="s">
        <v>3041</v>
      </c>
    </row>
    <row r="76" spans="2:4" ht="27.6">
      <c r="B76" s="2" t="s">
        <v>2943</v>
      </c>
      <c r="C76" s="22" t="s">
        <v>2973</v>
      </c>
      <c r="D76" s="4" t="s">
        <v>3042</v>
      </c>
    </row>
    <row r="77" spans="2:4">
      <c r="B77" s="2" t="s">
        <v>2944</v>
      </c>
      <c r="C77" s="22" t="s">
        <v>2979</v>
      </c>
      <c r="D77" s="4" t="s">
        <v>573</v>
      </c>
    </row>
    <row r="78" spans="2:4" ht="27.6">
      <c r="B78" s="6" t="s">
        <v>2945</v>
      </c>
      <c r="C78" s="21" t="s">
        <v>529</v>
      </c>
      <c r="D78" s="8" t="s">
        <v>3043</v>
      </c>
    </row>
    <row r="79" spans="2:4">
      <c r="B79" s="2" t="s">
        <v>2946</v>
      </c>
      <c r="C79" s="22" t="s">
        <v>2980</v>
      </c>
      <c r="D79" s="4" t="s">
        <v>3043</v>
      </c>
    </row>
    <row r="80" spans="2:4">
      <c r="B80" s="18" t="s">
        <v>2947</v>
      </c>
      <c r="C80" s="20" t="s">
        <v>529</v>
      </c>
      <c r="D80" s="23" t="s">
        <v>3044</v>
      </c>
    </row>
    <row r="81" spans="2:4" ht="27.6">
      <c r="B81" s="6" t="s">
        <v>2948</v>
      </c>
      <c r="C81" s="21" t="s">
        <v>529</v>
      </c>
      <c r="D81" s="8" t="s">
        <v>3045</v>
      </c>
    </row>
    <row r="82" spans="2:4">
      <c r="B82" s="2" t="s">
        <v>2949</v>
      </c>
      <c r="C82" s="22" t="s">
        <v>2977</v>
      </c>
      <c r="D82" s="4" t="s">
        <v>3046</v>
      </c>
    </row>
    <row r="83" spans="2:4" ht="27.6">
      <c r="B83" s="2" t="s">
        <v>2950</v>
      </c>
      <c r="C83" s="22" t="s">
        <v>2977</v>
      </c>
      <c r="D83" s="4" t="s">
        <v>3047</v>
      </c>
    </row>
    <row r="84" spans="2:4">
      <c r="B84" s="2" t="s">
        <v>2951</v>
      </c>
      <c r="C84" s="22" t="s">
        <v>2979</v>
      </c>
      <c r="D84" s="4" t="s">
        <v>3048</v>
      </c>
    </row>
    <row r="85" spans="2:4">
      <c r="B85" s="6" t="s">
        <v>2952</v>
      </c>
      <c r="C85" s="21" t="s">
        <v>529</v>
      </c>
      <c r="D85" s="8" t="s">
        <v>3049</v>
      </c>
    </row>
    <row r="86" spans="2:4" ht="27.6">
      <c r="B86" s="2" t="s">
        <v>2953</v>
      </c>
      <c r="C86" s="22" t="s">
        <v>2980</v>
      </c>
      <c r="D86" s="4" t="s">
        <v>3049</v>
      </c>
    </row>
    <row r="87" spans="2:4">
      <c r="B87" s="6" t="s">
        <v>2954</v>
      </c>
      <c r="C87" s="21" t="s">
        <v>529</v>
      </c>
      <c r="D87" s="8" t="s">
        <v>3050</v>
      </c>
    </row>
    <row r="88" spans="2:4" ht="27.6">
      <c r="B88" s="2" t="s">
        <v>2955</v>
      </c>
      <c r="C88" s="22" t="s">
        <v>2979</v>
      </c>
      <c r="D88" s="4" t="s">
        <v>3051</v>
      </c>
    </row>
    <row r="89" spans="2:4">
      <c r="B89" s="2" t="s">
        <v>2956</v>
      </c>
      <c r="C89" s="22" t="s">
        <v>2979</v>
      </c>
      <c r="D89" s="4" t="s">
        <v>3052</v>
      </c>
    </row>
    <row r="90" spans="2:4">
      <c r="B90" s="6" t="s">
        <v>2957</v>
      </c>
      <c r="C90" s="21" t="s">
        <v>529</v>
      </c>
      <c r="D90" s="8" t="s">
        <v>3053</v>
      </c>
    </row>
    <row r="91" spans="2:4" ht="27.6">
      <c r="B91" s="2" t="s">
        <v>2958</v>
      </c>
      <c r="C91" s="22" t="s">
        <v>2977</v>
      </c>
      <c r="D91" s="4" t="s">
        <v>3054</v>
      </c>
    </row>
    <row r="92" spans="2:4">
      <c r="B92" s="2" t="s">
        <v>2959</v>
      </c>
      <c r="C92" s="22" t="s">
        <v>2972</v>
      </c>
      <c r="D92" s="4" t="s">
        <v>3055</v>
      </c>
    </row>
    <row r="93" spans="2:4" ht="27.6">
      <c r="B93" s="6" t="s">
        <v>2960</v>
      </c>
      <c r="C93" s="21" t="s">
        <v>529</v>
      </c>
      <c r="D93" s="8" t="s">
        <v>3056</v>
      </c>
    </row>
    <row r="94" spans="2:4" ht="27.6">
      <c r="B94" s="2" t="s">
        <v>2961</v>
      </c>
      <c r="C94" s="22" t="s">
        <v>2973</v>
      </c>
      <c r="D94" s="4" t="s">
        <v>3056</v>
      </c>
    </row>
    <row r="95" spans="2:4">
      <c r="B95" s="6" t="s">
        <v>2962</v>
      </c>
      <c r="C95" s="21" t="s">
        <v>529</v>
      </c>
      <c r="D95" s="8" t="s">
        <v>3057</v>
      </c>
    </row>
    <row r="96" spans="2:4">
      <c r="B96" s="2" t="s">
        <v>2963</v>
      </c>
      <c r="C96" s="22" t="s">
        <v>2979</v>
      </c>
      <c r="D96" s="4" t="s">
        <v>3057</v>
      </c>
    </row>
    <row r="97" spans="2:4" ht="27.6">
      <c r="B97" s="6" t="s">
        <v>2964</v>
      </c>
      <c r="C97" s="21" t="s">
        <v>529</v>
      </c>
      <c r="D97" s="8" t="s">
        <v>3058</v>
      </c>
    </row>
    <row r="98" spans="2:4">
      <c r="B98" s="2" t="s">
        <v>2965</v>
      </c>
      <c r="C98" s="22" t="s">
        <v>2974</v>
      </c>
      <c r="D98" s="4" t="s">
        <v>3058</v>
      </c>
    </row>
    <row r="99" spans="2:4" ht="27.6">
      <c r="B99" s="18" t="s">
        <v>2966</v>
      </c>
      <c r="C99" s="20" t="s">
        <v>529</v>
      </c>
      <c r="D99" s="23" t="s">
        <v>2866</v>
      </c>
    </row>
    <row r="100" spans="2:4" ht="27.6">
      <c r="B100" s="6" t="s">
        <v>2967</v>
      </c>
      <c r="C100" s="21" t="s">
        <v>529</v>
      </c>
      <c r="D100" s="8" t="s">
        <v>2870</v>
      </c>
    </row>
    <row r="101" spans="2:4">
      <c r="B101" s="2" t="s">
        <v>2968</v>
      </c>
      <c r="C101" s="22" t="s">
        <v>2981</v>
      </c>
      <c r="D101" s="4" t="s">
        <v>2870</v>
      </c>
    </row>
    <row r="102" spans="2:4" ht="27.6">
      <c r="B102" s="6" t="s">
        <v>2969</v>
      </c>
      <c r="C102" s="21" t="s">
        <v>529</v>
      </c>
      <c r="D102" s="8" t="s">
        <v>1437</v>
      </c>
    </row>
    <row r="103" spans="2:4" ht="27.6">
      <c r="B103" s="2" t="s">
        <v>2970</v>
      </c>
      <c r="C103" s="22" t="s">
        <v>2982</v>
      </c>
      <c r="D103" s="4" t="s">
        <v>1437</v>
      </c>
    </row>
    <row r="104" spans="2:4">
      <c r="B104" s="3" t="s">
        <v>49</v>
      </c>
      <c r="C104" s="1" t="s">
        <v>529</v>
      </c>
      <c r="D104" s="3" t="s">
        <v>99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9"/>
  <sheetViews>
    <sheetView showGridLines="0" workbookViewId="0"/>
  </sheetViews>
  <sheetFormatPr baseColWidth="10" defaultRowHeight="14.4"/>
  <cols>
    <col min="2" max="2" width="57.109375" customWidth="1"/>
    <col min="3" max="3" width="15.109375" customWidth="1"/>
    <col min="4" max="4" width="22.33203125" customWidth="1"/>
  </cols>
  <sheetData>
    <row r="2" spans="2:4">
      <c r="B2" s="32" t="s">
        <v>4083</v>
      </c>
    </row>
    <row r="3" spans="2:4" ht="27.6">
      <c r="B3" s="1" t="s">
        <v>2871</v>
      </c>
      <c r="C3" s="1" t="s">
        <v>2971</v>
      </c>
      <c r="D3" s="1" t="s">
        <v>50</v>
      </c>
    </row>
    <row r="4" spans="2:4" ht="27.6">
      <c r="B4" s="5" t="s">
        <v>1</v>
      </c>
      <c r="C4" s="19" t="s">
        <v>529</v>
      </c>
      <c r="D4" s="7" t="s">
        <v>51</v>
      </c>
    </row>
    <row r="5" spans="2:4">
      <c r="B5" s="18" t="s">
        <v>2894</v>
      </c>
      <c r="C5" s="20" t="s">
        <v>529</v>
      </c>
      <c r="D5" s="23" t="s">
        <v>51</v>
      </c>
    </row>
    <row r="6" spans="2:4">
      <c r="B6" s="6" t="s">
        <v>2924</v>
      </c>
      <c r="C6" s="21" t="s">
        <v>529</v>
      </c>
      <c r="D6" s="8" t="s">
        <v>51</v>
      </c>
    </row>
    <row r="7" spans="2:4">
      <c r="B7" s="2" t="s">
        <v>2925</v>
      </c>
      <c r="C7" s="22" t="s">
        <v>2977</v>
      </c>
      <c r="D7" s="4" t="s">
        <v>3059</v>
      </c>
    </row>
    <row r="8" spans="2:4" ht="27.6">
      <c r="B8" s="2" t="s">
        <v>2928</v>
      </c>
      <c r="C8" s="22" t="s">
        <v>2973</v>
      </c>
      <c r="D8" s="4" t="s">
        <v>3060</v>
      </c>
    </row>
    <row r="9" spans="2:4">
      <c r="B9" s="5" t="s">
        <v>4092</v>
      </c>
      <c r="C9" s="19" t="s">
        <v>529</v>
      </c>
      <c r="D9" s="7">
        <v>0</v>
      </c>
    </row>
    <row r="10" spans="2:4" ht="27.6">
      <c r="B10" s="5" t="s">
        <v>2</v>
      </c>
      <c r="C10" s="19" t="s">
        <v>529</v>
      </c>
      <c r="D10" s="7" t="s">
        <v>52</v>
      </c>
    </row>
    <row r="11" spans="2:4">
      <c r="B11" s="18" t="s">
        <v>2872</v>
      </c>
      <c r="C11" s="20" t="s">
        <v>529</v>
      </c>
      <c r="D11" s="23" t="s">
        <v>52</v>
      </c>
    </row>
    <row r="12" spans="2:4" ht="27.6">
      <c r="B12" s="6" t="s">
        <v>2883</v>
      </c>
      <c r="C12" s="21" t="s">
        <v>529</v>
      </c>
      <c r="D12" s="8" t="s">
        <v>3061</v>
      </c>
    </row>
    <row r="13" spans="2:4">
      <c r="B13" s="2" t="s">
        <v>2884</v>
      </c>
      <c r="C13" s="22" t="s">
        <v>2972</v>
      </c>
      <c r="D13" s="4" t="s">
        <v>3061</v>
      </c>
    </row>
    <row r="14" spans="2:4" ht="27.6">
      <c r="B14" s="6" t="s">
        <v>2889</v>
      </c>
      <c r="C14" s="21" t="s">
        <v>529</v>
      </c>
      <c r="D14" s="8" t="s">
        <v>3062</v>
      </c>
    </row>
    <row r="15" spans="2:4" ht="27.6">
      <c r="B15" s="2" t="s">
        <v>2890</v>
      </c>
      <c r="C15" s="22" t="s">
        <v>2973</v>
      </c>
      <c r="D15" s="4" t="s">
        <v>3062</v>
      </c>
    </row>
    <row r="16" spans="2:4">
      <c r="B16" s="5" t="s">
        <v>3</v>
      </c>
      <c r="C16" s="19" t="s">
        <v>529</v>
      </c>
      <c r="D16" s="7" t="s">
        <v>53</v>
      </c>
    </row>
    <row r="17" spans="2:4">
      <c r="B17" s="18" t="s">
        <v>2894</v>
      </c>
      <c r="C17" s="20" t="s">
        <v>529</v>
      </c>
      <c r="D17" s="23" t="s">
        <v>53</v>
      </c>
    </row>
    <row r="18" spans="2:4">
      <c r="B18" s="6" t="s">
        <v>2897</v>
      </c>
      <c r="C18" s="21" t="s">
        <v>529</v>
      </c>
      <c r="D18" s="8" t="s">
        <v>3063</v>
      </c>
    </row>
    <row r="19" spans="2:4">
      <c r="B19" s="2" t="s">
        <v>2902</v>
      </c>
      <c r="C19" s="22" t="s">
        <v>2972</v>
      </c>
      <c r="D19" s="4" t="s">
        <v>610</v>
      </c>
    </row>
    <row r="20" spans="2:4">
      <c r="B20" s="2" t="s">
        <v>2908</v>
      </c>
      <c r="C20" s="22" t="s">
        <v>2972</v>
      </c>
      <c r="D20" s="4" t="s">
        <v>1758</v>
      </c>
    </row>
    <row r="21" spans="2:4">
      <c r="B21" s="6" t="s">
        <v>2924</v>
      </c>
      <c r="C21" s="21" t="s">
        <v>529</v>
      </c>
      <c r="D21" s="8" t="s">
        <v>3064</v>
      </c>
    </row>
    <row r="22" spans="2:4" ht="27.6">
      <c r="B22" s="2" t="s">
        <v>2928</v>
      </c>
      <c r="C22" s="22" t="s">
        <v>2973</v>
      </c>
      <c r="D22" s="4" t="s">
        <v>3064</v>
      </c>
    </row>
    <row r="23" spans="2:4">
      <c r="B23" s="5" t="s">
        <v>4</v>
      </c>
      <c r="C23" s="19" t="s">
        <v>529</v>
      </c>
      <c r="D23" s="7" t="s">
        <v>54</v>
      </c>
    </row>
    <row r="24" spans="2:4">
      <c r="B24" s="18" t="s">
        <v>2894</v>
      </c>
      <c r="C24" s="20" t="s">
        <v>529</v>
      </c>
      <c r="D24" s="23" t="s">
        <v>54</v>
      </c>
    </row>
    <row r="25" spans="2:4">
      <c r="B25" s="6" t="s">
        <v>2918</v>
      </c>
      <c r="C25" s="21" t="s">
        <v>529</v>
      </c>
      <c r="D25" s="8" t="s">
        <v>3065</v>
      </c>
    </row>
    <row r="26" spans="2:4">
      <c r="B26" s="2" t="s">
        <v>2919</v>
      </c>
      <c r="C26" s="22" t="s">
        <v>2977</v>
      </c>
      <c r="D26" s="4" t="s">
        <v>659</v>
      </c>
    </row>
    <row r="27" spans="2:4">
      <c r="B27" s="2" t="s">
        <v>2921</v>
      </c>
      <c r="C27" s="22" t="s">
        <v>2972</v>
      </c>
      <c r="D27" s="4" t="s">
        <v>3066</v>
      </c>
    </row>
    <row r="28" spans="2:4">
      <c r="B28" s="6" t="s">
        <v>2924</v>
      </c>
      <c r="C28" s="21" t="s">
        <v>529</v>
      </c>
      <c r="D28" s="8" t="s">
        <v>3067</v>
      </c>
    </row>
    <row r="29" spans="2:4" ht="27.6">
      <c r="B29" s="2" t="s">
        <v>2928</v>
      </c>
      <c r="C29" s="22" t="s">
        <v>2973</v>
      </c>
      <c r="D29" s="4" t="s">
        <v>3067</v>
      </c>
    </row>
    <row r="30" spans="2:4" ht="27.6">
      <c r="B30" s="5" t="s">
        <v>5</v>
      </c>
      <c r="C30" s="19" t="s">
        <v>529</v>
      </c>
      <c r="D30" s="7" t="s">
        <v>55</v>
      </c>
    </row>
    <row r="31" spans="2:4">
      <c r="B31" s="18" t="s">
        <v>2894</v>
      </c>
      <c r="C31" s="20" t="s">
        <v>529</v>
      </c>
      <c r="D31" s="23" t="s">
        <v>55</v>
      </c>
    </row>
    <row r="32" spans="2:4">
      <c r="B32" s="6" t="s">
        <v>2918</v>
      </c>
      <c r="C32" s="21" t="s">
        <v>529</v>
      </c>
      <c r="D32" s="8" t="s">
        <v>3068</v>
      </c>
    </row>
    <row r="33" spans="2:4">
      <c r="B33" s="2" t="s">
        <v>2921</v>
      </c>
      <c r="C33" s="22" t="s">
        <v>2972</v>
      </c>
      <c r="D33" s="4" t="s">
        <v>3068</v>
      </c>
    </row>
    <row r="34" spans="2:4">
      <c r="B34" s="6" t="s">
        <v>2924</v>
      </c>
      <c r="C34" s="21" t="s">
        <v>529</v>
      </c>
      <c r="D34" s="8" t="s">
        <v>3069</v>
      </c>
    </row>
    <row r="35" spans="2:4" ht="27.6">
      <c r="B35" s="2" t="s">
        <v>2928</v>
      </c>
      <c r="C35" s="22" t="s">
        <v>2973</v>
      </c>
      <c r="D35" s="4" t="s">
        <v>3069</v>
      </c>
    </row>
    <row r="36" spans="2:4" ht="27.6">
      <c r="B36" s="5" t="s">
        <v>6</v>
      </c>
      <c r="C36" s="19" t="s">
        <v>529</v>
      </c>
      <c r="D36" s="7" t="s">
        <v>56</v>
      </c>
    </row>
    <row r="37" spans="2:4">
      <c r="B37" s="18" t="s">
        <v>2894</v>
      </c>
      <c r="C37" s="20" t="s">
        <v>529</v>
      </c>
      <c r="D37" s="23" t="s">
        <v>56</v>
      </c>
    </row>
    <row r="38" spans="2:4">
      <c r="B38" s="6" t="s">
        <v>2918</v>
      </c>
      <c r="C38" s="21" t="s">
        <v>529</v>
      </c>
      <c r="D38" s="8" t="s">
        <v>3070</v>
      </c>
    </row>
    <row r="39" spans="2:4">
      <c r="B39" s="2" t="s">
        <v>2921</v>
      </c>
      <c r="C39" s="22" t="s">
        <v>2972</v>
      </c>
      <c r="D39" s="4" t="s">
        <v>3070</v>
      </c>
    </row>
    <row r="40" spans="2:4">
      <c r="B40" s="6" t="s">
        <v>2924</v>
      </c>
      <c r="C40" s="21" t="s">
        <v>529</v>
      </c>
      <c r="D40" s="8" t="s">
        <v>3071</v>
      </c>
    </row>
    <row r="41" spans="2:4" ht="27.6">
      <c r="B41" s="2" t="s">
        <v>2928</v>
      </c>
      <c r="C41" s="22" t="s">
        <v>2973</v>
      </c>
      <c r="D41" s="4" t="s">
        <v>3071</v>
      </c>
    </row>
    <row r="42" spans="2:4" ht="27.6">
      <c r="B42" s="5" t="s">
        <v>7</v>
      </c>
      <c r="C42" s="19" t="s">
        <v>529</v>
      </c>
      <c r="D42" s="7" t="s">
        <v>57</v>
      </c>
    </row>
    <row r="43" spans="2:4">
      <c r="B43" s="18" t="s">
        <v>2872</v>
      </c>
      <c r="C43" s="20" t="s">
        <v>529</v>
      </c>
      <c r="D43" s="23" t="s">
        <v>57</v>
      </c>
    </row>
    <row r="44" spans="2:4">
      <c r="B44" s="6" t="s">
        <v>2881</v>
      </c>
      <c r="C44" s="21" t="s">
        <v>529</v>
      </c>
      <c r="D44" s="8" t="s">
        <v>3072</v>
      </c>
    </row>
    <row r="45" spans="2:4">
      <c r="B45" s="2" t="s">
        <v>2882</v>
      </c>
      <c r="C45" s="22" t="s">
        <v>2972</v>
      </c>
      <c r="D45" s="4" t="s">
        <v>3072</v>
      </c>
    </row>
    <row r="46" spans="2:4" ht="27.6">
      <c r="B46" s="6" t="s">
        <v>2889</v>
      </c>
      <c r="C46" s="21" t="s">
        <v>529</v>
      </c>
      <c r="D46" s="8" t="s">
        <v>3073</v>
      </c>
    </row>
    <row r="47" spans="2:4" ht="27.6">
      <c r="B47" s="2" t="s">
        <v>2890</v>
      </c>
      <c r="C47" s="22" t="s">
        <v>2973</v>
      </c>
      <c r="D47" s="4" t="s">
        <v>3073</v>
      </c>
    </row>
    <row r="48" spans="2:4" ht="27.6">
      <c r="B48" s="5" t="s">
        <v>8</v>
      </c>
      <c r="C48" s="19" t="s">
        <v>529</v>
      </c>
      <c r="D48" s="7" t="s">
        <v>58</v>
      </c>
    </row>
    <row r="49" spans="2:4">
      <c r="B49" s="18" t="s">
        <v>2894</v>
      </c>
      <c r="C49" s="20" t="s">
        <v>529</v>
      </c>
      <c r="D49" s="23" t="s">
        <v>58</v>
      </c>
    </row>
    <row r="50" spans="2:4" ht="27.6">
      <c r="B50" s="6" t="s">
        <v>2912</v>
      </c>
      <c r="C50" s="21" t="s">
        <v>529</v>
      </c>
      <c r="D50" s="8" t="s">
        <v>3074</v>
      </c>
    </row>
    <row r="51" spans="2:4">
      <c r="B51" s="2" t="s">
        <v>2913</v>
      </c>
      <c r="C51" s="22" t="s">
        <v>2972</v>
      </c>
      <c r="D51" s="4" t="s">
        <v>3074</v>
      </c>
    </row>
    <row r="52" spans="2:4">
      <c r="B52" s="6" t="s">
        <v>2924</v>
      </c>
      <c r="C52" s="21" t="s">
        <v>529</v>
      </c>
      <c r="D52" s="8" t="s">
        <v>3075</v>
      </c>
    </row>
    <row r="53" spans="2:4" ht="27.6">
      <c r="B53" s="2" t="s">
        <v>2928</v>
      </c>
      <c r="C53" s="22" t="s">
        <v>2973</v>
      </c>
      <c r="D53" s="4" t="s">
        <v>3075</v>
      </c>
    </row>
    <row r="54" spans="2:4" ht="27.6">
      <c r="B54" s="5" t="s">
        <v>9</v>
      </c>
      <c r="C54" s="19" t="s">
        <v>529</v>
      </c>
      <c r="D54" s="7" t="s">
        <v>59</v>
      </c>
    </row>
    <row r="55" spans="2:4">
      <c r="B55" s="18" t="s">
        <v>2947</v>
      </c>
      <c r="C55" s="20" t="s">
        <v>529</v>
      </c>
      <c r="D55" s="23" t="s">
        <v>59</v>
      </c>
    </row>
    <row r="56" spans="2:4">
      <c r="B56" s="6" t="s">
        <v>2954</v>
      </c>
      <c r="C56" s="21" t="s">
        <v>529</v>
      </c>
      <c r="D56" s="8" t="s">
        <v>3076</v>
      </c>
    </row>
    <row r="57" spans="2:4">
      <c r="B57" s="2" t="s">
        <v>2956</v>
      </c>
      <c r="C57" s="22" t="s">
        <v>2979</v>
      </c>
      <c r="D57" s="4" t="s">
        <v>3076</v>
      </c>
    </row>
    <row r="58" spans="2:4" ht="27.6">
      <c r="B58" s="6" t="s">
        <v>2960</v>
      </c>
      <c r="C58" s="21" t="s">
        <v>529</v>
      </c>
      <c r="D58" s="8" t="s">
        <v>3077</v>
      </c>
    </row>
    <row r="59" spans="2:4" ht="27.6">
      <c r="B59" s="2" t="s">
        <v>2961</v>
      </c>
      <c r="C59" s="22" t="s">
        <v>2973</v>
      </c>
      <c r="D59" s="4" t="s">
        <v>3077</v>
      </c>
    </row>
    <row r="60" spans="2:4" ht="27.6">
      <c r="B60" s="5" t="s">
        <v>10</v>
      </c>
      <c r="C60" s="19" t="s">
        <v>529</v>
      </c>
      <c r="D60" s="7" t="s">
        <v>60</v>
      </c>
    </row>
    <row r="61" spans="2:4">
      <c r="B61" s="18" t="s">
        <v>2947</v>
      </c>
      <c r="C61" s="20" t="s">
        <v>529</v>
      </c>
      <c r="D61" s="23" t="s">
        <v>60</v>
      </c>
    </row>
    <row r="62" spans="2:4">
      <c r="B62" s="6" t="s">
        <v>2954</v>
      </c>
      <c r="C62" s="21" t="s">
        <v>529</v>
      </c>
      <c r="D62" s="8" t="s">
        <v>60</v>
      </c>
    </row>
    <row r="63" spans="2:4">
      <c r="B63" s="2" t="s">
        <v>2956</v>
      </c>
      <c r="C63" s="22" t="s">
        <v>2979</v>
      </c>
      <c r="D63" s="4" t="s">
        <v>60</v>
      </c>
    </row>
    <row r="64" spans="2:4" ht="27.6">
      <c r="B64" s="5" t="s">
        <v>11</v>
      </c>
      <c r="C64" s="19" t="s">
        <v>529</v>
      </c>
      <c r="D64" s="7" t="s">
        <v>61</v>
      </c>
    </row>
    <row r="65" spans="2:4">
      <c r="B65" s="18" t="s">
        <v>2872</v>
      </c>
      <c r="C65" s="20" t="s">
        <v>529</v>
      </c>
      <c r="D65" s="23" t="s">
        <v>3078</v>
      </c>
    </row>
    <row r="66" spans="2:4" ht="27.6">
      <c r="B66" s="6" t="s">
        <v>2889</v>
      </c>
      <c r="C66" s="21" t="s">
        <v>529</v>
      </c>
      <c r="D66" s="8" t="s">
        <v>3078</v>
      </c>
    </row>
    <row r="67" spans="2:4" ht="27.6">
      <c r="B67" s="2" t="s">
        <v>2890</v>
      </c>
      <c r="C67" s="22" t="s">
        <v>2973</v>
      </c>
      <c r="D67" s="4" t="s">
        <v>3078</v>
      </c>
    </row>
    <row r="68" spans="2:4">
      <c r="B68" s="18" t="s">
        <v>2894</v>
      </c>
      <c r="C68" s="20" t="s">
        <v>529</v>
      </c>
      <c r="D68" s="23" t="s">
        <v>1008</v>
      </c>
    </row>
    <row r="69" spans="2:4" ht="27.6">
      <c r="B69" s="6" t="s">
        <v>2937</v>
      </c>
      <c r="C69" s="21" t="s">
        <v>529</v>
      </c>
      <c r="D69" s="8" t="s">
        <v>1008</v>
      </c>
    </row>
    <row r="70" spans="2:4" ht="27.6">
      <c r="B70" s="2" t="s">
        <v>2938</v>
      </c>
      <c r="C70" s="22" t="s">
        <v>2974</v>
      </c>
      <c r="D70" s="4" t="s">
        <v>1008</v>
      </c>
    </row>
    <row r="71" spans="2:4" ht="27.6">
      <c r="B71" s="18" t="s">
        <v>2966</v>
      </c>
      <c r="C71" s="20" t="s">
        <v>529</v>
      </c>
      <c r="D71" s="23" t="s">
        <v>2870</v>
      </c>
    </row>
    <row r="72" spans="2:4" ht="27.6">
      <c r="B72" s="6" t="s">
        <v>2967</v>
      </c>
      <c r="C72" s="21" t="s">
        <v>529</v>
      </c>
      <c r="D72" s="8" t="s">
        <v>2870</v>
      </c>
    </row>
    <row r="73" spans="2:4">
      <c r="B73" s="2" t="s">
        <v>2968</v>
      </c>
      <c r="C73" s="22" t="s">
        <v>2981</v>
      </c>
      <c r="D73" s="4" t="s">
        <v>2870</v>
      </c>
    </row>
    <row r="74" spans="2:4" ht="27.6">
      <c r="B74" s="5" t="s">
        <v>12</v>
      </c>
      <c r="C74" s="19" t="s">
        <v>529</v>
      </c>
      <c r="D74" s="7" t="s">
        <v>62</v>
      </c>
    </row>
    <row r="75" spans="2:4">
      <c r="B75" s="18" t="s">
        <v>2894</v>
      </c>
      <c r="C75" s="20" t="s">
        <v>529</v>
      </c>
      <c r="D75" s="23" t="s">
        <v>62</v>
      </c>
    </row>
    <row r="76" spans="2:4" ht="27.6">
      <c r="B76" s="6" t="s">
        <v>2912</v>
      </c>
      <c r="C76" s="21" t="s">
        <v>529</v>
      </c>
      <c r="D76" s="8" t="s">
        <v>3079</v>
      </c>
    </row>
    <row r="77" spans="2:4">
      <c r="B77" s="2" t="s">
        <v>2913</v>
      </c>
      <c r="C77" s="22" t="s">
        <v>2972</v>
      </c>
      <c r="D77" s="4" t="s">
        <v>3079</v>
      </c>
    </row>
    <row r="78" spans="2:4">
      <c r="B78" s="6" t="s">
        <v>2924</v>
      </c>
      <c r="C78" s="21" t="s">
        <v>529</v>
      </c>
      <c r="D78" s="8" t="s">
        <v>3080</v>
      </c>
    </row>
    <row r="79" spans="2:4" ht="27.6">
      <c r="B79" s="2" t="s">
        <v>2928</v>
      </c>
      <c r="C79" s="22" t="s">
        <v>2973</v>
      </c>
      <c r="D79" s="4" t="s">
        <v>3080</v>
      </c>
    </row>
    <row r="80" spans="2:4">
      <c r="B80" s="5" t="s">
        <v>13</v>
      </c>
      <c r="C80" s="19" t="s">
        <v>529</v>
      </c>
      <c r="D80" s="7" t="s">
        <v>63</v>
      </c>
    </row>
    <row r="81" spans="2:4">
      <c r="B81" s="18" t="s">
        <v>2894</v>
      </c>
      <c r="C81" s="20" t="s">
        <v>529</v>
      </c>
      <c r="D81" s="23" t="s">
        <v>63</v>
      </c>
    </row>
    <row r="82" spans="2:4">
      <c r="B82" s="6" t="s">
        <v>2897</v>
      </c>
      <c r="C82" s="21" t="s">
        <v>529</v>
      </c>
      <c r="D82" s="8" t="s">
        <v>1057</v>
      </c>
    </row>
    <row r="83" spans="2:4">
      <c r="B83" s="2" t="s">
        <v>2898</v>
      </c>
      <c r="C83" s="22" t="s">
        <v>2972</v>
      </c>
      <c r="D83" s="4" t="s">
        <v>1057</v>
      </c>
    </row>
    <row r="84" spans="2:4">
      <c r="B84" s="6" t="s">
        <v>2924</v>
      </c>
      <c r="C84" s="21" t="s">
        <v>529</v>
      </c>
      <c r="D84" s="8" t="s">
        <v>3081</v>
      </c>
    </row>
    <row r="85" spans="2:4" ht="27.6">
      <c r="B85" s="2" t="s">
        <v>2928</v>
      </c>
      <c r="C85" s="22" t="s">
        <v>2973</v>
      </c>
      <c r="D85" s="4" t="s">
        <v>3081</v>
      </c>
    </row>
    <row r="86" spans="2:4">
      <c r="B86" s="5" t="s">
        <v>14</v>
      </c>
      <c r="C86" s="19" t="s">
        <v>529</v>
      </c>
      <c r="D86" s="7" t="s">
        <v>64</v>
      </c>
    </row>
    <row r="87" spans="2:4">
      <c r="B87" s="18" t="s">
        <v>2894</v>
      </c>
      <c r="C87" s="20" t="s">
        <v>529</v>
      </c>
      <c r="D87" s="23" t="s">
        <v>64</v>
      </c>
    </row>
    <row r="88" spans="2:4">
      <c r="B88" s="6" t="s">
        <v>2897</v>
      </c>
      <c r="C88" s="21" t="s">
        <v>529</v>
      </c>
      <c r="D88" s="8" t="s">
        <v>3082</v>
      </c>
    </row>
    <row r="89" spans="2:4">
      <c r="B89" s="2" t="s">
        <v>2898</v>
      </c>
      <c r="C89" s="22" t="s">
        <v>2972</v>
      </c>
      <c r="D89" s="4" t="s">
        <v>3082</v>
      </c>
    </row>
    <row r="90" spans="2:4">
      <c r="B90" s="6" t="s">
        <v>2924</v>
      </c>
      <c r="C90" s="21" t="s">
        <v>529</v>
      </c>
      <c r="D90" s="8" t="s">
        <v>3083</v>
      </c>
    </row>
    <row r="91" spans="2:4" ht="27.6">
      <c r="B91" s="2" t="s">
        <v>2928</v>
      </c>
      <c r="C91" s="22" t="s">
        <v>2973</v>
      </c>
      <c r="D91" s="4" t="s">
        <v>3083</v>
      </c>
    </row>
    <row r="92" spans="2:4">
      <c r="B92" s="5" t="s">
        <v>15</v>
      </c>
      <c r="C92" s="19" t="s">
        <v>529</v>
      </c>
      <c r="D92" s="7" t="s">
        <v>65</v>
      </c>
    </row>
    <row r="93" spans="2:4">
      <c r="B93" s="18" t="s">
        <v>2894</v>
      </c>
      <c r="C93" s="20" t="s">
        <v>529</v>
      </c>
      <c r="D93" s="23" t="s">
        <v>65</v>
      </c>
    </row>
    <row r="94" spans="2:4">
      <c r="B94" s="6" t="s">
        <v>2897</v>
      </c>
      <c r="C94" s="21" t="s">
        <v>529</v>
      </c>
      <c r="D94" s="8" t="s">
        <v>3084</v>
      </c>
    </row>
    <row r="95" spans="2:4" ht="27.6">
      <c r="B95" s="2" t="s">
        <v>2903</v>
      </c>
      <c r="C95" s="22" t="s">
        <v>2972</v>
      </c>
      <c r="D95" s="4" t="s">
        <v>3084</v>
      </c>
    </row>
    <row r="96" spans="2:4">
      <c r="B96" s="6" t="s">
        <v>2924</v>
      </c>
      <c r="C96" s="21" t="s">
        <v>529</v>
      </c>
      <c r="D96" s="8" t="s">
        <v>3085</v>
      </c>
    </row>
    <row r="97" spans="2:4" ht="27.6">
      <c r="B97" s="2" t="s">
        <v>2928</v>
      </c>
      <c r="C97" s="22" t="s">
        <v>2973</v>
      </c>
      <c r="D97" s="4" t="s">
        <v>3085</v>
      </c>
    </row>
    <row r="98" spans="2:4" ht="27.6">
      <c r="B98" s="5" t="s">
        <v>16</v>
      </c>
      <c r="C98" s="19" t="s">
        <v>529</v>
      </c>
      <c r="D98" s="7" t="s">
        <v>66</v>
      </c>
    </row>
    <row r="99" spans="2:4">
      <c r="B99" s="18" t="s">
        <v>2947</v>
      </c>
      <c r="C99" s="20" t="s">
        <v>529</v>
      </c>
      <c r="D99" s="23" t="s">
        <v>66</v>
      </c>
    </row>
    <row r="100" spans="2:4" ht="27.6">
      <c r="B100" s="6" t="s">
        <v>2948</v>
      </c>
      <c r="C100" s="21" t="s">
        <v>529</v>
      </c>
      <c r="D100" s="8" t="s">
        <v>3046</v>
      </c>
    </row>
    <row r="101" spans="2:4">
      <c r="B101" s="2" t="s">
        <v>2949</v>
      </c>
      <c r="C101" s="22" t="s">
        <v>2977</v>
      </c>
      <c r="D101" s="4" t="s">
        <v>3046</v>
      </c>
    </row>
    <row r="102" spans="2:4" ht="27.6">
      <c r="B102" s="6" t="s">
        <v>2960</v>
      </c>
      <c r="C102" s="21" t="s">
        <v>529</v>
      </c>
      <c r="D102" s="8" t="s">
        <v>3086</v>
      </c>
    </row>
    <row r="103" spans="2:4" ht="27.6">
      <c r="B103" s="2" t="s">
        <v>2961</v>
      </c>
      <c r="C103" s="22" t="s">
        <v>2973</v>
      </c>
      <c r="D103" s="4" t="s">
        <v>3086</v>
      </c>
    </row>
    <row r="104" spans="2:4" ht="27.6">
      <c r="B104" s="5" t="s">
        <v>17</v>
      </c>
      <c r="C104" s="19" t="s">
        <v>529</v>
      </c>
      <c r="D104" s="7" t="s">
        <v>67</v>
      </c>
    </row>
    <row r="105" spans="2:4">
      <c r="B105" s="18" t="s">
        <v>2894</v>
      </c>
      <c r="C105" s="20" t="s">
        <v>529</v>
      </c>
      <c r="D105" s="23" t="s">
        <v>67</v>
      </c>
    </row>
    <row r="106" spans="2:4">
      <c r="B106" s="6" t="s">
        <v>2918</v>
      </c>
      <c r="C106" s="21" t="s">
        <v>529</v>
      </c>
      <c r="D106" s="8" t="s">
        <v>3022</v>
      </c>
    </row>
    <row r="107" spans="2:4">
      <c r="B107" s="2" t="s">
        <v>2920</v>
      </c>
      <c r="C107" s="22" t="s">
        <v>2972</v>
      </c>
      <c r="D107" s="4" t="s">
        <v>3022</v>
      </c>
    </row>
    <row r="108" spans="2:4">
      <c r="B108" s="6" t="s">
        <v>2924</v>
      </c>
      <c r="C108" s="21" t="s">
        <v>529</v>
      </c>
      <c r="D108" s="8" t="s">
        <v>3087</v>
      </c>
    </row>
    <row r="109" spans="2:4" ht="27.6">
      <c r="B109" s="2" t="s">
        <v>2928</v>
      </c>
      <c r="C109" s="22" t="s">
        <v>2973</v>
      </c>
      <c r="D109" s="4" t="s">
        <v>3087</v>
      </c>
    </row>
    <row r="110" spans="2:4" ht="27.6">
      <c r="B110" s="5" t="s">
        <v>18</v>
      </c>
      <c r="C110" s="19" t="s">
        <v>529</v>
      </c>
      <c r="D110" s="7" t="s">
        <v>68</v>
      </c>
    </row>
    <row r="111" spans="2:4">
      <c r="B111" s="18" t="s">
        <v>2947</v>
      </c>
      <c r="C111" s="20" t="s">
        <v>529</v>
      </c>
      <c r="D111" s="23" t="s">
        <v>68</v>
      </c>
    </row>
    <row r="112" spans="2:4">
      <c r="B112" s="6" t="s">
        <v>2952</v>
      </c>
      <c r="C112" s="21" t="s">
        <v>529</v>
      </c>
      <c r="D112" s="8" t="s">
        <v>3049</v>
      </c>
    </row>
    <row r="113" spans="2:4" ht="27.6">
      <c r="B113" s="2" t="s">
        <v>2953</v>
      </c>
      <c r="C113" s="22" t="s">
        <v>2980</v>
      </c>
      <c r="D113" s="4" t="s">
        <v>3049</v>
      </c>
    </row>
    <row r="114" spans="2:4" ht="27.6">
      <c r="B114" s="6" t="s">
        <v>2960</v>
      </c>
      <c r="C114" s="21" t="s">
        <v>529</v>
      </c>
      <c r="D114" s="8" t="s">
        <v>3088</v>
      </c>
    </row>
    <row r="115" spans="2:4" ht="27.6">
      <c r="B115" s="2" t="s">
        <v>2961</v>
      </c>
      <c r="C115" s="22" t="s">
        <v>2973</v>
      </c>
      <c r="D115" s="4" t="s">
        <v>3088</v>
      </c>
    </row>
    <row r="116" spans="2:4" ht="27.6">
      <c r="B116" s="5" t="s">
        <v>19</v>
      </c>
      <c r="C116" s="19" t="s">
        <v>529</v>
      </c>
      <c r="D116" s="7" t="s">
        <v>69</v>
      </c>
    </row>
    <row r="117" spans="2:4">
      <c r="B117" s="18" t="s">
        <v>2872</v>
      </c>
      <c r="C117" s="20" t="s">
        <v>529</v>
      </c>
      <c r="D117" s="23" t="s">
        <v>3089</v>
      </c>
    </row>
    <row r="118" spans="2:4" ht="27.6">
      <c r="B118" s="6" t="s">
        <v>2877</v>
      </c>
      <c r="C118" s="21" t="s">
        <v>529</v>
      </c>
      <c r="D118" s="8" t="s">
        <v>3089</v>
      </c>
    </row>
    <row r="119" spans="2:4">
      <c r="B119" s="2" t="s">
        <v>2878</v>
      </c>
      <c r="C119" s="22" t="s">
        <v>2974</v>
      </c>
      <c r="D119" s="4" t="s">
        <v>3089</v>
      </c>
    </row>
    <row r="120" spans="2:4">
      <c r="B120" s="18" t="s">
        <v>2894</v>
      </c>
      <c r="C120" s="20" t="s">
        <v>529</v>
      </c>
      <c r="D120" s="23" t="s">
        <v>3090</v>
      </c>
    </row>
    <row r="121" spans="2:4">
      <c r="B121" s="6" t="s">
        <v>2942</v>
      </c>
      <c r="C121" s="21" t="s">
        <v>529</v>
      </c>
      <c r="D121" s="8" t="s">
        <v>3090</v>
      </c>
    </row>
    <row r="122" spans="2:4" ht="27.6">
      <c r="B122" s="2" t="s">
        <v>2943</v>
      </c>
      <c r="C122" s="22" t="s">
        <v>2973</v>
      </c>
      <c r="D122" s="4" t="s">
        <v>3090</v>
      </c>
    </row>
    <row r="123" spans="2:4">
      <c r="B123" s="18" t="s">
        <v>2947</v>
      </c>
      <c r="C123" s="20" t="s">
        <v>529</v>
      </c>
      <c r="D123" s="23" t="s">
        <v>3057</v>
      </c>
    </row>
    <row r="124" spans="2:4">
      <c r="B124" s="6" t="s">
        <v>2962</v>
      </c>
      <c r="C124" s="21" t="s">
        <v>529</v>
      </c>
      <c r="D124" s="8" t="s">
        <v>3057</v>
      </c>
    </row>
    <row r="125" spans="2:4">
      <c r="B125" s="2" t="s">
        <v>2963</v>
      </c>
      <c r="C125" s="22" t="s">
        <v>2979</v>
      </c>
      <c r="D125" s="4" t="s">
        <v>3057</v>
      </c>
    </row>
    <row r="126" spans="2:4" ht="27.6">
      <c r="B126" s="5" t="s">
        <v>20</v>
      </c>
      <c r="C126" s="19" t="s">
        <v>529</v>
      </c>
      <c r="D126" s="7" t="s">
        <v>70</v>
      </c>
    </row>
    <row r="127" spans="2:4">
      <c r="B127" s="18" t="s">
        <v>2872</v>
      </c>
      <c r="C127" s="20" t="s">
        <v>529</v>
      </c>
      <c r="D127" s="23" t="s">
        <v>70</v>
      </c>
    </row>
    <row r="128" spans="2:4" ht="27.6">
      <c r="B128" s="6" t="s">
        <v>2875</v>
      </c>
      <c r="C128" s="21" t="s">
        <v>529</v>
      </c>
      <c r="D128" s="8" t="s">
        <v>2985</v>
      </c>
    </row>
    <row r="129" spans="2:4" ht="27.6">
      <c r="B129" s="2" t="s">
        <v>2876</v>
      </c>
      <c r="C129" s="22" t="s">
        <v>2973</v>
      </c>
      <c r="D129" s="4" t="s">
        <v>2985</v>
      </c>
    </row>
    <row r="130" spans="2:4" ht="27.6">
      <c r="B130" s="6" t="s">
        <v>2883</v>
      </c>
      <c r="C130" s="21" t="s">
        <v>529</v>
      </c>
      <c r="D130" s="8" t="s">
        <v>3091</v>
      </c>
    </row>
    <row r="131" spans="2:4">
      <c r="B131" s="2" t="s">
        <v>2884</v>
      </c>
      <c r="C131" s="22" t="s">
        <v>2972</v>
      </c>
      <c r="D131" s="4" t="s">
        <v>3091</v>
      </c>
    </row>
    <row r="132" spans="2:4" ht="27.6">
      <c r="B132" s="6" t="s">
        <v>2889</v>
      </c>
      <c r="C132" s="21" t="s">
        <v>529</v>
      </c>
      <c r="D132" s="8" t="s">
        <v>3092</v>
      </c>
    </row>
    <row r="133" spans="2:4" ht="27.6">
      <c r="B133" s="2" t="s">
        <v>2890</v>
      </c>
      <c r="C133" s="22" t="s">
        <v>2973</v>
      </c>
      <c r="D133" s="4" t="s">
        <v>3092</v>
      </c>
    </row>
    <row r="134" spans="2:4">
      <c r="B134" s="6" t="s">
        <v>2891</v>
      </c>
      <c r="C134" s="21" t="s">
        <v>529</v>
      </c>
      <c r="D134" s="8" t="s">
        <v>3093</v>
      </c>
    </row>
    <row r="135" spans="2:4">
      <c r="B135" s="2" t="s">
        <v>2892</v>
      </c>
      <c r="C135" s="22" t="s">
        <v>2977</v>
      </c>
      <c r="D135" s="4" t="s">
        <v>3094</v>
      </c>
    </row>
    <row r="136" spans="2:4" ht="27.6">
      <c r="B136" s="2" t="s">
        <v>2893</v>
      </c>
      <c r="C136" s="22" t="s">
        <v>2972</v>
      </c>
      <c r="D136" s="4" t="s">
        <v>1166</v>
      </c>
    </row>
    <row r="137" spans="2:4">
      <c r="B137" s="5" t="s">
        <v>21</v>
      </c>
      <c r="C137" s="19" t="s">
        <v>529</v>
      </c>
      <c r="D137" s="7" t="s">
        <v>71</v>
      </c>
    </row>
    <row r="138" spans="2:4">
      <c r="B138" s="18" t="s">
        <v>2872</v>
      </c>
      <c r="C138" s="20" t="s">
        <v>529</v>
      </c>
      <c r="D138" s="23" t="s">
        <v>3095</v>
      </c>
    </row>
    <row r="139" spans="2:4" ht="27.6">
      <c r="B139" s="6" t="s">
        <v>2877</v>
      </c>
      <c r="C139" s="21" t="s">
        <v>529</v>
      </c>
      <c r="D139" s="8" t="s">
        <v>3096</v>
      </c>
    </row>
    <row r="140" spans="2:4">
      <c r="B140" s="2" t="s">
        <v>2878</v>
      </c>
      <c r="C140" s="22" t="s">
        <v>2974</v>
      </c>
      <c r="D140" s="4" t="s">
        <v>3096</v>
      </c>
    </row>
    <row r="141" spans="2:4">
      <c r="B141" s="6" t="s">
        <v>2891</v>
      </c>
      <c r="C141" s="21" t="s">
        <v>529</v>
      </c>
      <c r="D141" s="8" t="s">
        <v>3097</v>
      </c>
    </row>
    <row r="142" spans="2:4">
      <c r="B142" s="2" t="s">
        <v>2892</v>
      </c>
      <c r="C142" s="22" t="s">
        <v>2977</v>
      </c>
      <c r="D142" s="4" t="s">
        <v>3097</v>
      </c>
    </row>
    <row r="143" spans="2:4">
      <c r="B143" s="18" t="s">
        <v>2894</v>
      </c>
      <c r="C143" s="20" t="s">
        <v>529</v>
      </c>
      <c r="D143" s="23" t="s">
        <v>3098</v>
      </c>
    </row>
    <row r="144" spans="2:4" ht="27.6">
      <c r="B144" s="6" t="s">
        <v>2895</v>
      </c>
      <c r="C144" s="21" t="s">
        <v>529</v>
      </c>
      <c r="D144" s="8" t="s">
        <v>3099</v>
      </c>
    </row>
    <row r="145" spans="2:4" ht="27.6">
      <c r="B145" s="2" t="s">
        <v>2896</v>
      </c>
      <c r="C145" s="22" t="s">
        <v>2977</v>
      </c>
      <c r="D145" s="4" t="s">
        <v>3099</v>
      </c>
    </row>
    <row r="146" spans="2:4">
      <c r="B146" s="6" t="s">
        <v>2924</v>
      </c>
      <c r="C146" s="21" t="s">
        <v>529</v>
      </c>
      <c r="D146" s="8" t="s">
        <v>3100</v>
      </c>
    </row>
    <row r="147" spans="2:4" ht="27.6">
      <c r="B147" s="2" t="s">
        <v>2928</v>
      </c>
      <c r="C147" s="22" t="s">
        <v>2973</v>
      </c>
      <c r="D147" s="4" t="s">
        <v>3101</v>
      </c>
    </row>
    <row r="148" spans="2:4">
      <c r="B148" s="2" t="s">
        <v>2932</v>
      </c>
      <c r="C148" s="22" t="s">
        <v>2977</v>
      </c>
      <c r="D148" s="4" t="s">
        <v>3033</v>
      </c>
    </row>
    <row r="149" spans="2:4" ht="27.6">
      <c r="B149" s="6" t="s">
        <v>2937</v>
      </c>
      <c r="C149" s="21" t="s">
        <v>529</v>
      </c>
      <c r="D149" s="8" t="s">
        <v>474</v>
      </c>
    </row>
    <row r="150" spans="2:4" ht="27.6">
      <c r="B150" s="2" t="s">
        <v>2938</v>
      </c>
      <c r="C150" s="22" t="s">
        <v>2974</v>
      </c>
      <c r="D150" s="4" t="s">
        <v>474</v>
      </c>
    </row>
    <row r="151" spans="2:4">
      <c r="B151" s="5" t="s">
        <v>22</v>
      </c>
      <c r="C151" s="19" t="s">
        <v>529</v>
      </c>
      <c r="D151" s="7" t="s">
        <v>72</v>
      </c>
    </row>
    <row r="152" spans="2:4">
      <c r="B152" s="18" t="s">
        <v>2894</v>
      </c>
      <c r="C152" s="20" t="s">
        <v>529</v>
      </c>
      <c r="D152" s="23" t="s">
        <v>72</v>
      </c>
    </row>
    <row r="153" spans="2:4" ht="27.6">
      <c r="B153" s="6" t="s">
        <v>2912</v>
      </c>
      <c r="C153" s="21" t="s">
        <v>529</v>
      </c>
      <c r="D153" s="8" t="s">
        <v>3102</v>
      </c>
    </row>
    <row r="154" spans="2:4">
      <c r="B154" s="2" t="s">
        <v>2915</v>
      </c>
      <c r="C154" s="22" t="s">
        <v>2972</v>
      </c>
      <c r="D154" s="4" t="s">
        <v>3018</v>
      </c>
    </row>
    <row r="155" spans="2:4">
      <c r="B155" s="2" t="s">
        <v>2916</v>
      </c>
      <c r="C155" s="22" t="s">
        <v>2972</v>
      </c>
      <c r="D155" s="4" t="s">
        <v>3019</v>
      </c>
    </row>
    <row r="156" spans="2:4">
      <c r="B156" s="6" t="s">
        <v>2924</v>
      </c>
      <c r="C156" s="21" t="s">
        <v>529</v>
      </c>
      <c r="D156" s="8" t="s">
        <v>3103</v>
      </c>
    </row>
    <row r="157" spans="2:4" ht="27.6">
      <c r="B157" s="2" t="s">
        <v>2928</v>
      </c>
      <c r="C157" s="22" t="s">
        <v>2973</v>
      </c>
      <c r="D157" s="4" t="s">
        <v>3103</v>
      </c>
    </row>
    <row r="158" spans="2:4" ht="27.6">
      <c r="B158" s="5" t="s">
        <v>23</v>
      </c>
      <c r="C158" s="19" t="s">
        <v>529</v>
      </c>
      <c r="D158" s="7" t="s">
        <v>73</v>
      </c>
    </row>
    <row r="159" spans="2:4">
      <c r="B159" s="18" t="s">
        <v>2872</v>
      </c>
      <c r="C159" s="20" t="s">
        <v>529</v>
      </c>
      <c r="D159" s="23" t="s">
        <v>2984</v>
      </c>
    </row>
    <row r="160" spans="2:4" ht="27.6">
      <c r="B160" s="6" t="s">
        <v>2873</v>
      </c>
      <c r="C160" s="21" t="s">
        <v>529</v>
      </c>
      <c r="D160" s="8" t="s">
        <v>2984</v>
      </c>
    </row>
    <row r="161" spans="2:4">
      <c r="B161" s="2" t="s">
        <v>2874</v>
      </c>
      <c r="C161" s="22" t="s">
        <v>2972</v>
      </c>
      <c r="D161" s="4" t="s">
        <v>2984</v>
      </c>
    </row>
    <row r="162" spans="2:4">
      <c r="B162" s="18" t="s">
        <v>2894</v>
      </c>
      <c r="C162" s="20" t="s">
        <v>529</v>
      </c>
      <c r="D162" s="23" t="s">
        <v>3104</v>
      </c>
    </row>
    <row r="163" spans="2:4">
      <c r="B163" s="6" t="s">
        <v>2924</v>
      </c>
      <c r="C163" s="21" t="s">
        <v>529</v>
      </c>
      <c r="D163" s="8" t="s">
        <v>3104</v>
      </c>
    </row>
    <row r="164" spans="2:4" ht="27.6">
      <c r="B164" s="2" t="s">
        <v>2928</v>
      </c>
      <c r="C164" s="22" t="s">
        <v>2973</v>
      </c>
      <c r="D164" s="4" t="s">
        <v>3105</v>
      </c>
    </row>
    <row r="165" spans="2:4">
      <c r="B165" s="2" t="s">
        <v>2930</v>
      </c>
      <c r="C165" s="22" t="s">
        <v>2972</v>
      </c>
      <c r="D165" s="4" t="s">
        <v>3031</v>
      </c>
    </row>
    <row r="166" spans="2:4" ht="41.4">
      <c r="B166" s="5" t="s">
        <v>24</v>
      </c>
      <c r="C166" s="19" t="s">
        <v>529</v>
      </c>
      <c r="D166" s="7" t="s">
        <v>74</v>
      </c>
    </row>
    <row r="167" spans="2:4">
      <c r="B167" s="18" t="s">
        <v>2894</v>
      </c>
      <c r="C167" s="20" t="s">
        <v>529</v>
      </c>
      <c r="D167" s="23" t="s">
        <v>3106</v>
      </c>
    </row>
    <row r="168" spans="2:4">
      <c r="B168" s="6" t="s">
        <v>2918</v>
      </c>
      <c r="C168" s="21" t="s">
        <v>529</v>
      </c>
      <c r="D168" s="8" t="s">
        <v>3107</v>
      </c>
    </row>
    <row r="169" spans="2:4">
      <c r="B169" s="2" t="s">
        <v>2922</v>
      </c>
      <c r="C169" s="22" t="s">
        <v>2972</v>
      </c>
      <c r="D169" s="4" t="s">
        <v>3107</v>
      </c>
    </row>
    <row r="170" spans="2:4">
      <c r="B170" s="6" t="s">
        <v>2924</v>
      </c>
      <c r="C170" s="21" t="s">
        <v>529</v>
      </c>
      <c r="D170" s="8" t="s">
        <v>3108</v>
      </c>
    </row>
    <row r="171" spans="2:4" ht="27.6">
      <c r="B171" s="2" t="s">
        <v>2928</v>
      </c>
      <c r="C171" s="22" t="s">
        <v>2973</v>
      </c>
      <c r="D171" s="4" t="s">
        <v>3108</v>
      </c>
    </row>
    <row r="172" spans="2:4">
      <c r="B172" s="18" t="s">
        <v>2947</v>
      </c>
      <c r="C172" s="20" t="s">
        <v>529</v>
      </c>
      <c r="D172" s="23" t="s">
        <v>1730</v>
      </c>
    </row>
    <row r="173" spans="2:4">
      <c r="B173" s="6" t="s">
        <v>2954</v>
      </c>
      <c r="C173" s="21" t="s">
        <v>529</v>
      </c>
      <c r="D173" s="8" t="s">
        <v>1730</v>
      </c>
    </row>
    <row r="174" spans="2:4">
      <c r="B174" s="2" t="s">
        <v>2956</v>
      </c>
      <c r="C174" s="22" t="s">
        <v>2979</v>
      </c>
      <c r="D174" s="4" t="s">
        <v>1730</v>
      </c>
    </row>
    <row r="175" spans="2:4" ht="27.6">
      <c r="B175" s="5" t="s">
        <v>25</v>
      </c>
      <c r="C175" s="19" t="s">
        <v>529</v>
      </c>
      <c r="D175" s="7" t="s">
        <v>75</v>
      </c>
    </row>
    <row r="176" spans="2:4">
      <c r="B176" s="18" t="s">
        <v>2894</v>
      </c>
      <c r="C176" s="20" t="s">
        <v>529</v>
      </c>
      <c r="D176" s="23" t="s">
        <v>3109</v>
      </c>
    </row>
    <row r="177" spans="2:4" ht="27.6">
      <c r="B177" s="6" t="s">
        <v>2937</v>
      </c>
      <c r="C177" s="21" t="s">
        <v>529</v>
      </c>
      <c r="D177" s="8" t="s">
        <v>3109</v>
      </c>
    </row>
    <row r="178" spans="2:4" ht="27.6">
      <c r="B178" s="2" t="s">
        <v>2938</v>
      </c>
      <c r="C178" s="22" t="s">
        <v>2974</v>
      </c>
      <c r="D178" s="4" t="s">
        <v>3109</v>
      </c>
    </row>
    <row r="179" spans="2:4">
      <c r="B179" s="18" t="s">
        <v>2947</v>
      </c>
      <c r="C179" s="20" t="s">
        <v>529</v>
      </c>
      <c r="D179" s="23" t="s">
        <v>3110</v>
      </c>
    </row>
    <row r="180" spans="2:4" ht="27.6">
      <c r="B180" s="6" t="s">
        <v>2960</v>
      </c>
      <c r="C180" s="21" t="s">
        <v>529</v>
      </c>
      <c r="D180" s="8" t="s">
        <v>3110</v>
      </c>
    </row>
    <row r="181" spans="2:4" ht="27.6">
      <c r="B181" s="2" t="s">
        <v>2961</v>
      </c>
      <c r="C181" s="22" t="s">
        <v>2973</v>
      </c>
      <c r="D181" s="4" t="s">
        <v>3110</v>
      </c>
    </row>
    <row r="182" spans="2:4" ht="27.6">
      <c r="B182" s="5" t="s">
        <v>26</v>
      </c>
      <c r="C182" s="19" t="s">
        <v>529</v>
      </c>
      <c r="D182" s="7" t="s">
        <v>76</v>
      </c>
    </row>
    <row r="183" spans="2:4">
      <c r="B183" s="18" t="s">
        <v>2894</v>
      </c>
      <c r="C183" s="20" t="s">
        <v>529</v>
      </c>
      <c r="D183" s="23" t="s">
        <v>76</v>
      </c>
    </row>
    <row r="184" spans="2:4">
      <c r="B184" s="6" t="s">
        <v>2924</v>
      </c>
      <c r="C184" s="21" t="s">
        <v>529</v>
      </c>
      <c r="D184" s="8" t="s">
        <v>76</v>
      </c>
    </row>
    <row r="185" spans="2:4" ht="27.6">
      <c r="B185" s="2" t="s">
        <v>2928</v>
      </c>
      <c r="C185" s="22" t="s">
        <v>2973</v>
      </c>
      <c r="D185" s="4" t="s">
        <v>3111</v>
      </c>
    </row>
    <row r="186" spans="2:4" ht="27.6">
      <c r="B186" s="2" t="s">
        <v>2934</v>
      </c>
      <c r="C186" s="22" t="s">
        <v>2972</v>
      </c>
      <c r="D186" s="4" t="s">
        <v>3035</v>
      </c>
    </row>
    <row r="187" spans="2:4">
      <c r="B187" s="5" t="s">
        <v>27</v>
      </c>
      <c r="C187" s="19" t="s">
        <v>529</v>
      </c>
      <c r="D187" s="7" t="s">
        <v>77</v>
      </c>
    </row>
    <row r="188" spans="2:4">
      <c r="B188" s="18" t="s">
        <v>2947</v>
      </c>
      <c r="C188" s="20" t="s">
        <v>529</v>
      </c>
      <c r="D188" s="23" t="s">
        <v>77</v>
      </c>
    </row>
    <row r="189" spans="2:4" ht="27.6">
      <c r="B189" s="6" t="s">
        <v>2948</v>
      </c>
      <c r="C189" s="21" t="s">
        <v>529</v>
      </c>
      <c r="D189" s="8" t="s">
        <v>3112</v>
      </c>
    </row>
    <row r="190" spans="2:4">
      <c r="B190" s="2" t="s">
        <v>2951</v>
      </c>
      <c r="C190" s="22" t="s">
        <v>2979</v>
      </c>
      <c r="D190" s="4" t="s">
        <v>3112</v>
      </c>
    </row>
    <row r="191" spans="2:4" ht="27.6">
      <c r="B191" s="6" t="s">
        <v>2960</v>
      </c>
      <c r="C191" s="21" t="s">
        <v>529</v>
      </c>
      <c r="D191" s="8" t="s">
        <v>3113</v>
      </c>
    </row>
    <row r="192" spans="2:4" ht="27.6">
      <c r="B192" s="2" t="s">
        <v>2961</v>
      </c>
      <c r="C192" s="22" t="s">
        <v>2973</v>
      </c>
      <c r="D192" s="4" t="s">
        <v>3113</v>
      </c>
    </row>
    <row r="193" spans="2:4">
      <c r="B193" s="5" t="s">
        <v>28</v>
      </c>
      <c r="C193" s="19" t="s">
        <v>529</v>
      </c>
      <c r="D193" s="7" t="s">
        <v>78</v>
      </c>
    </row>
    <row r="194" spans="2:4">
      <c r="B194" s="18" t="s">
        <v>2894</v>
      </c>
      <c r="C194" s="20" t="s">
        <v>529</v>
      </c>
      <c r="D194" s="23" t="s">
        <v>3114</v>
      </c>
    </row>
    <row r="195" spans="2:4">
      <c r="B195" s="6" t="s">
        <v>2939</v>
      </c>
      <c r="C195" s="21" t="s">
        <v>529</v>
      </c>
      <c r="D195" s="8" t="s">
        <v>3114</v>
      </c>
    </row>
    <row r="196" spans="2:4">
      <c r="B196" s="2" t="s">
        <v>2940</v>
      </c>
      <c r="C196" s="22" t="s">
        <v>2972</v>
      </c>
      <c r="D196" s="4" t="s">
        <v>3115</v>
      </c>
    </row>
    <row r="197" spans="2:4">
      <c r="B197" s="2" t="s">
        <v>2941</v>
      </c>
      <c r="C197" s="22" t="s">
        <v>2972</v>
      </c>
      <c r="D197" s="4" t="s">
        <v>1437</v>
      </c>
    </row>
    <row r="198" spans="2:4">
      <c r="B198" s="18" t="s">
        <v>2947</v>
      </c>
      <c r="C198" s="20" t="s">
        <v>529</v>
      </c>
      <c r="D198" s="23" t="s">
        <v>3116</v>
      </c>
    </row>
    <row r="199" spans="2:4" ht="27.6">
      <c r="B199" s="6" t="s">
        <v>2957</v>
      </c>
      <c r="C199" s="21" t="s">
        <v>529</v>
      </c>
      <c r="D199" s="8" t="s">
        <v>3117</v>
      </c>
    </row>
    <row r="200" spans="2:4" ht="27.6">
      <c r="B200" s="2" t="s">
        <v>2959</v>
      </c>
      <c r="C200" s="22" t="s">
        <v>2972</v>
      </c>
      <c r="D200" s="4" t="s">
        <v>3117</v>
      </c>
    </row>
    <row r="201" spans="2:4" ht="27.6">
      <c r="B201" s="6" t="s">
        <v>2960</v>
      </c>
      <c r="C201" s="21" t="s">
        <v>529</v>
      </c>
      <c r="D201" s="8" t="s">
        <v>3118</v>
      </c>
    </row>
    <row r="202" spans="2:4" ht="27.6">
      <c r="B202" s="2" t="s">
        <v>2961</v>
      </c>
      <c r="C202" s="22" t="s">
        <v>2973</v>
      </c>
      <c r="D202" s="4" t="s">
        <v>3118</v>
      </c>
    </row>
    <row r="203" spans="2:4">
      <c r="B203" s="5" t="s">
        <v>29</v>
      </c>
      <c r="C203" s="19" t="s">
        <v>529</v>
      </c>
      <c r="D203" s="7" t="s">
        <v>79</v>
      </c>
    </row>
    <row r="204" spans="2:4">
      <c r="B204" s="18" t="s">
        <v>2894</v>
      </c>
      <c r="C204" s="20" t="s">
        <v>529</v>
      </c>
      <c r="D204" s="23" t="s">
        <v>3119</v>
      </c>
    </row>
    <row r="205" spans="2:4">
      <c r="B205" s="6" t="s">
        <v>2918</v>
      </c>
      <c r="C205" s="21" t="s">
        <v>529</v>
      </c>
      <c r="D205" s="8" t="s">
        <v>2043</v>
      </c>
    </row>
    <row r="206" spans="2:4" ht="27.6">
      <c r="B206" s="2" t="s">
        <v>2923</v>
      </c>
      <c r="C206" s="22" t="s">
        <v>2972</v>
      </c>
      <c r="D206" s="4" t="s">
        <v>2043</v>
      </c>
    </row>
    <row r="207" spans="2:4">
      <c r="B207" s="6" t="s">
        <v>2939</v>
      </c>
      <c r="C207" s="21" t="s">
        <v>529</v>
      </c>
      <c r="D207" s="8" t="s">
        <v>3120</v>
      </c>
    </row>
    <row r="208" spans="2:4">
      <c r="B208" s="2" t="s">
        <v>2940</v>
      </c>
      <c r="C208" s="22" t="s">
        <v>2972</v>
      </c>
      <c r="D208" s="4" t="s">
        <v>3121</v>
      </c>
    </row>
    <row r="209" spans="2:4">
      <c r="B209" s="2" t="s">
        <v>2941</v>
      </c>
      <c r="C209" s="22" t="s">
        <v>2972</v>
      </c>
      <c r="D209" s="4" t="s">
        <v>3122</v>
      </c>
    </row>
    <row r="210" spans="2:4">
      <c r="B210" s="18" t="s">
        <v>2947</v>
      </c>
      <c r="C210" s="20" t="s">
        <v>529</v>
      </c>
      <c r="D210" s="23" t="s">
        <v>3123</v>
      </c>
    </row>
    <row r="211" spans="2:4" ht="27.6">
      <c r="B211" s="6" t="s">
        <v>2957</v>
      </c>
      <c r="C211" s="21" t="s">
        <v>529</v>
      </c>
      <c r="D211" s="8" t="s">
        <v>1558</v>
      </c>
    </row>
    <row r="212" spans="2:4" ht="27.6">
      <c r="B212" s="2" t="s">
        <v>2959</v>
      </c>
      <c r="C212" s="22" t="s">
        <v>2972</v>
      </c>
      <c r="D212" s="4" t="s">
        <v>1558</v>
      </c>
    </row>
    <row r="213" spans="2:4" ht="27.6">
      <c r="B213" s="6" t="s">
        <v>2960</v>
      </c>
      <c r="C213" s="21" t="s">
        <v>529</v>
      </c>
      <c r="D213" s="8" t="s">
        <v>3124</v>
      </c>
    </row>
    <row r="214" spans="2:4" ht="27.6">
      <c r="B214" s="2" t="s">
        <v>2961</v>
      </c>
      <c r="C214" s="22" t="s">
        <v>2973</v>
      </c>
      <c r="D214" s="4" t="s">
        <v>3124</v>
      </c>
    </row>
    <row r="215" spans="2:4">
      <c r="B215" s="5" t="s">
        <v>30</v>
      </c>
      <c r="C215" s="19" t="s">
        <v>529</v>
      </c>
      <c r="D215" s="7" t="s">
        <v>80</v>
      </c>
    </row>
    <row r="216" spans="2:4">
      <c r="B216" s="18" t="s">
        <v>2894</v>
      </c>
      <c r="C216" s="20" t="s">
        <v>529</v>
      </c>
      <c r="D216" s="23" t="s">
        <v>3125</v>
      </c>
    </row>
    <row r="217" spans="2:4">
      <c r="B217" s="6" t="s">
        <v>2918</v>
      </c>
      <c r="C217" s="21" t="s">
        <v>529</v>
      </c>
      <c r="D217" s="8" t="s">
        <v>1125</v>
      </c>
    </row>
    <row r="218" spans="2:4" ht="27.6">
      <c r="B218" s="2" t="s">
        <v>2923</v>
      </c>
      <c r="C218" s="22" t="s">
        <v>2972</v>
      </c>
      <c r="D218" s="4" t="s">
        <v>1125</v>
      </c>
    </row>
    <row r="219" spans="2:4">
      <c r="B219" s="6" t="s">
        <v>2939</v>
      </c>
      <c r="C219" s="21" t="s">
        <v>529</v>
      </c>
      <c r="D219" s="8" t="s">
        <v>3126</v>
      </c>
    </row>
    <row r="220" spans="2:4">
      <c r="B220" s="2" t="s">
        <v>2940</v>
      </c>
      <c r="C220" s="22" t="s">
        <v>2972</v>
      </c>
      <c r="D220" s="4" t="s">
        <v>3127</v>
      </c>
    </row>
    <row r="221" spans="2:4">
      <c r="B221" s="2" t="s">
        <v>2941</v>
      </c>
      <c r="C221" s="22" t="s">
        <v>2972</v>
      </c>
      <c r="D221" s="4" t="s">
        <v>3128</v>
      </c>
    </row>
    <row r="222" spans="2:4">
      <c r="B222" s="18" t="s">
        <v>2947</v>
      </c>
      <c r="C222" s="20" t="s">
        <v>529</v>
      </c>
      <c r="D222" s="23" t="s">
        <v>3129</v>
      </c>
    </row>
    <row r="223" spans="2:4" ht="27.6">
      <c r="B223" s="6" t="s">
        <v>2957</v>
      </c>
      <c r="C223" s="21" t="s">
        <v>529</v>
      </c>
      <c r="D223" s="8" t="s">
        <v>3130</v>
      </c>
    </row>
    <row r="224" spans="2:4" ht="27.6">
      <c r="B224" s="2" t="s">
        <v>2959</v>
      </c>
      <c r="C224" s="22" t="s">
        <v>2972</v>
      </c>
      <c r="D224" s="4" t="s">
        <v>3130</v>
      </c>
    </row>
    <row r="225" spans="2:4" ht="27.6">
      <c r="B225" s="6" t="s">
        <v>2960</v>
      </c>
      <c r="C225" s="21" t="s">
        <v>529</v>
      </c>
      <c r="D225" s="8" t="s">
        <v>3131</v>
      </c>
    </row>
    <row r="226" spans="2:4" ht="27.6">
      <c r="B226" s="2" t="s">
        <v>2961</v>
      </c>
      <c r="C226" s="22" t="s">
        <v>2973</v>
      </c>
      <c r="D226" s="4" t="s">
        <v>3131</v>
      </c>
    </row>
    <row r="227" spans="2:4" ht="27.6">
      <c r="B227" s="5" t="s">
        <v>31</v>
      </c>
      <c r="C227" s="19" t="s">
        <v>529</v>
      </c>
      <c r="D227" s="7" t="s">
        <v>81</v>
      </c>
    </row>
    <row r="228" spans="2:4">
      <c r="B228" s="18" t="s">
        <v>2894</v>
      </c>
      <c r="C228" s="20" t="s">
        <v>529</v>
      </c>
      <c r="D228" s="23" t="s">
        <v>3132</v>
      </c>
    </row>
    <row r="229" spans="2:4">
      <c r="B229" s="6" t="s">
        <v>2939</v>
      </c>
      <c r="C229" s="21" t="s">
        <v>529</v>
      </c>
      <c r="D229" s="8" t="s">
        <v>3132</v>
      </c>
    </row>
    <row r="230" spans="2:4">
      <c r="B230" s="2" t="s">
        <v>2940</v>
      </c>
      <c r="C230" s="22" t="s">
        <v>2972</v>
      </c>
      <c r="D230" s="4" t="s">
        <v>3133</v>
      </c>
    </row>
    <row r="231" spans="2:4">
      <c r="B231" s="2" t="s">
        <v>2941</v>
      </c>
      <c r="C231" s="22" t="s">
        <v>2972</v>
      </c>
      <c r="D231" s="4" t="s">
        <v>3134</v>
      </c>
    </row>
    <row r="232" spans="2:4">
      <c r="B232" s="18" t="s">
        <v>2947</v>
      </c>
      <c r="C232" s="20" t="s">
        <v>529</v>
      </c>
      <c r="D232" s="23" t="s">
        <v>3135</v>
      </c>
    </row>
    <row r="233" spans="2:4" ht="27.6">
      <c r="B233" s="6" t="s">
        <v>2957</v>
      </c>
      <c r="C233" s="21" t="s">
        <v>529</v>
      </c>
      <c r="D233" s="8" t="s">
        <v>2795</v>
      </c>
    </row>
    <row r="234" spans="2:4" ht="27.6">
      <c r="B234" s="2" t="s">
        <v>2959</v>
      </c>
      <c r="C234" s="22" t="s">
        <v>2972</v>
      </c>
      <c r="D234" s="4" t="s">
        <v>2795</v>
      </c>
    </row>
    <row r="235" spans="2:4" ht="27.6">
      <c r="B235" s="6" t="s">
        <v>2960</v>
      </c>
      <c r="C235" s="21" t="s">
        <v>529</v>
      </c>
      <c r="D235" s="8" t="s">
        <v>3136</v>
      </c>
    </row>
    <row r="236" spans="2:4" ht="27.6">
      <c r="B236" s="2" t="s">
        <v>2961</v>
      </c>
      <c r="C236" s="22" t="s">
        <v>2973</v>
      </c>
      <c r="D236" s="4" t="s">
        <v>3136</v>
      </c>
    </row>
    <row r="237" spans="2:4">
      <c r="B237" s="5" t="s">
        <v>32</v>
      </c>
      <c r="C237" s="19" t="s">
        <v>529</v>
      </c>
      <c r="D237" s="7" t="s">
        <v>82</v>
      </c>
    </row>
    <row r="238" spans="2:4">
      <c r="B238" s="18" t="s">
        <v>2894</v>
      </c>
      <c r="C238" s="20" t="s">
        <v>529</v>
      </c>
      <c r="D238" s="23" t="s">
        <v>3137</v>
      </c>
    </row>
    <row r="239" spans="2:4" ht="27.6">
      <c r="B239" s="6" t="s">
        <v>2912</v>
      </c>
      <c r="C239" s="21" t="s">
        <v>529</v>
      </c>
      <c r="D239" s="8" t="s">
        <v>3137</v>
      </c>
    </row>
    <row r="240" spans="2:4" ht="27.6">
      <c r="B240" s="2" t="s">
        <v>2917</v>
      </c>
      <c r="C240" s="22" t="s">
        <v>2972</v>
      </c>
      <c r="D240" s="4" t="s">
        <v>3137</v>
      </c>
    </row>
    <row r="241" spans="2:4">
      <c r="B241" s="18" t="s">
        <v>2947</v>
      </c>
      <c r="C241" s="20" t="s">
        <v>529</v>
      </c>
      <c r="D241" s="23" t="s">
        <v>3138</v>
      </c>
    </row>
    <row r="242" spans="2:4" ht="27.6">
      <c r="B242" s="6" t="s">
        <v>2948</v>
      </c>
      <c r="C242" s="21" t="s">
        <v>529</v>
      </c>
      <c r="D242" s="8" t="s">
        <v>3139</v>
      </c>
    </row>
    <row r="243" spans="2:4" ht="27.6">
      <c r="B243" s="2" t="s">
        <v>2950</v>
      </c>
      <c r="C243" s="22" t="s">
        <v>2977</v>
      </c>
      <c r="D243" s="4" t="s">
        <v>3047</v>
      </c>
    </row>
    <row r="244" spans="2:4">
      <c r="B244" s="2" t="s">
        <v>2951</v>
      </c>
      <c r="C244" s="22" t="s">
        <v>2979</v>
      </c>
      <c r="D244" s="4" t="s">
        <v>3140</v>
      </c>
    </row>
    <row r="245" spans="2:4" ht="27.6">
      <c r="B245" s="6" t="s">
        <v>2960</v>
      </c>
      <c r="C245" s="21" t="s">
        <v>529</v>
      </c>
      <c r="D245" s="8" t="s">
        <v>3141</v>
      </c>
    </row>
    <row r="246" spans="2:4" ht="27.6">
      <c r="B246" s="2" t="s">
        <v>2961</v>
      </c>
      <c r="C246" s="22" t="s">
        <v>2973</v>
      </c>
      <c r="D246" s="4" t="s">
        <v>3141</v>
      </c>
    </row>
    <row r="247" spans="2:4" ht="27.6">
      <c r="B247" s="5" t="s">
        <v>33</v>
      </c>
      <c r="C247" s="19" t="s">
        <v>529</v>
      </c>
      <c r="D247" s="7" t="s">
        <v>83</v>
      </c>
    </row>
    <row r="248" spans="2:4">
      <c r="B248" s="18" t="s">
        <v>2894</v>
      </c>
      <c r="C248" s="20" t="s">
        <v>529</v>
      </c>
      <c r="D248" s="23" t="s">
        <v>83</v>
      </c>
    </row>
    <row r="249" spans="2:4" ht="27.6">
      <c r="B249" s="6" t="s">
        <v>2895</v>
      </c>
      <c r="C249" s="21" t="s">
        <v>529</v>
      </c>
      <c r="D249" s="8" t="s">
        <v>2144</v>
      </c>
    </row>
    <row r="250" spans="2:4" ht="27.6">
      <c r="B250" s="2" t="s">
        <v>2896</v>
      </c>
      <c r="C250" s="22" t="s">
        <v>2977</v>
      </c>
      <c r="D250" s="4" t="s">
        <v>2144</v>
      </c>
    </row>
    <row r="251" spans="2:4">
      <c r="B251" s="6" t="s">
        <v>2924</v>
      </c>
      <c r="C251" s="21" t="s">
        <v>529</v>
      </c>
      <c r="D251" s="8" t="s">
        <v>483</v>
      </c>
    </row>
    <row r="252" spans="2:4" ht="27.6">
      <c r="B252" s="2" t="s">
        <v>2929</v>
      </c>
      <c r="C252" s="22" t="s">
        <v>2978</v>
      </c>
      <c r="D252" s="4" t="s">
        <v>483</v>
      </c>
    </row>
    <row r="253" spans="2:4">
      <c r="B253" s="6" t="s">
        <v>2942</v>
      </c>
      <c r="C253" s="21" t="s">
        <v>529</v>
      </c>
      <c r="D253" s="8" t="s">
        <v>3142</v>
      </c>
    </row>
    <row r="254" spans="2:4" ht="27.6">
      <c r="B254" s="2" t="s">
        <v>2943</v>
      </c>
      <c r="C254" s="22" t="s">
        <v>2973</v>
      </c>
      <c r="D254" s="4" t="s">
        <v>3142</v>
      </c>
    </row>
    <row r="255" spans="2:4" ht="27.6">
      <c r="B255" s="6" t="s">
        <v>2945</v>
      </c>
      <c r="C255" s="21" t="s">
        <v>529</v>
      </c>
      <c r="D255" s="8" t="s">
        <v>3143</v>
      </c>
    </row>
    <row r="256" spans="2:4">
      <c r="B256" s="2" t="s">
        <v>2946</v>
      </c>
      <c r="C256" s="22" t="s">
        <v>2980</v>
      </c>
      <c r="D256" s="4" t="s">
        <v>3143</v>
      </c>
    </row>
    <row r="257" spans="2:4" ht="27.6">
      <c r="B257" s="5" t="s">
        <v>34</v>
      </c>
      <c r="C257" s="19" t="s">
        <v>529</v>
      </c>
      <c r="D257" s="7" t="s">
        <v>84</v>
      </c>
    </row>
    <row r="258" spans="2:4">
      <c r="B258" s="18" t="s">
        <v>2894</v>
      </c>
      <c r="C258" s="20" t="s">
        <v>529</v>
      </c>
      <c r="D258" s="23" t="s">
        <v>84</v>
      </c>
    </row>
    <row r="259" spans="2:4">
      <c r="B259" s="6" t="s">
        <v>2924</v>
      </c>
      <c r="C259" s="21" t="s">
        <v>529</v>
      </c>
      <c r="D259" s="8" t="s">
        <v>84</v>
      </c>
    </row>
    <row r="260" spans="2:4">
      <c r="B260" s="2" t="s">
        <v>2927</v>
      </c>
      <c r="C260" s="22" t="s">
        <v>2972</v>
      </c>
      <c r="D260" s="4" t="s">
        <v>3144</v>
      </c>
    </row>
    <row r="261" spans="2:4" ht="27.6">
      <c r="B261" s="2" t="s">
        <v>2928</v>
      </c>
      <c r="C261" s="22" t="s">
        <v>2973</v>
      </c>
      <c r="D261" s="4" t="s">
        <v>3145</v>
      </c>
    </row>
    <row r="262" spans="2:4">
      <c r="B262" s="5" t="s">
        <v>35</v>
      </c>
      <c r="C262" s="19" t="s">
        <v>529</v>
      </c>
      <c r="D262" s="7" t="s">
        <v>85</v>
      </c>
    </row>
    <row r="263" spans="2:4">
      <c r="B263" s="18" t="s">
        <v>2947</v>
      </c>
      <c r="C263" s="20" t="s">
        <v>529</v>
      </c>
      <c r="D263" s="23" t="s">
        <v>85</v>
      </c>
    </row>
    <row r="264" spans="2:4" ht="27.6">
      <c r="B264" s="6" t="s">
        <v>2957</v>
      </c>
      <c r="C264" s="21" t="s">
        <v>529</v>
      </c>
      <c r="D264" s="8" t="s">
        <v>3054</v>
      </c>
    </row>
    <row r="265" spans="2:4" ht="27.6">
      <c r="B265" s="2" t="s">
        <v>2958</v>
      </c>
      <c r="C265" s="22" t="s">
        <v>2977</v>
      </c>
      <c r="D265" s="4" t="s">
        <v>3054</v>
      </c>
    </row>
    <row r="266" spans="2:4" ht="27.6">
      <c r="B266" s="6" t="s">
        <v>2960</v>
      </c>
      <c r="C266" s="21" t="s">
        <v>529</v>
      </c>
      <c r="D266" s="8" t="s">
        <v>3146</v>
      </c>
    </row>
    <row r="267" spans="2:4" ht="27.6">
      <c r="B267" s="2" t="s">
        <v>2961</v>
      </c>
      <c r="C267" s="22" t="s">
        <v>2973</v>
      </c>
      <c r="D267" s="4" t="s">
        <v>3146</v>
      </c>
    </row>
    <row r="268" spans="2:4" ht="41.4">
      <c r="B268" s="5" t="s">
        <v>36</v>
      </c>
      <c r="C268" s="19" t="s">
        <v>529</v>
      </c>
      <c r="D268" s="7" t="s">
        <v>86</v>
      </c>
    </row>
    <row r="269" spans="2:4">
      <c r="B269" s="18" t="s">
        <v>2894</v>
      </c>
      <c r="C269" s="20" t="s">
        <v>529</v>
      </c>
      <c r="D269" s="23" t="s">
        <v>2262</v>
      </c>
    </row>
    <row r="270" spans="2:4" ht="27.6">
      <c r="B270" s="6" t="s">
        <v>2912</v>
      </c>
      <c r="C270" s="21" t="s">
        <v>529</v>
      </c>
      <c r="D270" s="8" t="s">
        <v>2262</v>
      </c>
    </row>
    <row r="271" spans="2:4">
      <c r="B271" s="2" t="s">
        <v>2913</v>
      </c>
      <c r="C271" s="22" t="s">
        <v>2972</v>
      </c>
      <c r="D271" s="4" t="s">
        <v>2262</v>
      </c>
    </row>
    <row r="272" spans="2:4">
      <c r="B272" s="18" t="s">
        <v>2947</v>
      </c>
      <c r="C272" s="20" t="s">
        <v>529</v>
      </c>
      <c r="D272" s="23" t="s">
        <v>3147</v>
      </c>
    </row>
    <row r="273" spans="2:4">
      <c r="B273" s="6" t="s">
        <v>2954</v>
      </c>
      <c r="C273" s="21" t="s">
        <v>529</v>
      </c>
      <c r="D273" s="8" t="s">
        <v>3148</v>
      </c>
    </row>
    <row r="274" spans="2:4" ht="27.6">
      <c r="B274" s="2" t="s">
        <v>2955</v>
      </c>
      <c r="C274" s="22" t="s">
        <v>2979</v>
      </c>
      <c r="D274" s="4" t="s">
        <v>3051</v>
      </c>
    </row>
    <row r="275" spans="2:4">
      <c r="B275" s="2" t="s">
        <v>2956</v>
      </c>
      <c r="C275" s="22" t="s">
        <v>2979</v>
      </c>
      <c r="D275" s="4" t="s">
        <v>3149</v>
      </c>
    </row>
    <row r="276" spans="2:4" ht="27.6">
      <c r="B276" s="6" t="s">
        <v>2960</v>
      </c>
      <c r="C276" s="21" t="s">
        <v>529</v>
      </c>
      <c r="D276" s="8" t="s">
        <v>3150</v>
      </c>
    </row>
    <row r="277" spans="2:4" ht="27.6">
      <c r="B277" s="2" t="s">
        <v>2961</v>
      </c>
      <c r="C277" s="22" t="s">
        <v>2973</v>
      </c>
      <c r="D277" s="4" t="s">
        <v>3150</v>
      </c>
    </row>
    <row r="278" spans="2:4" ht="27.6">
      <c r="B278" s="5" t="s">
        <v>37</v>
      </c>
      <c r="C278" s="19" t="s">
        <v>529</v>
      </c>
      <c r="D278" s="7" t="s">
        <v>87</v>
      </c>
    </row>
    <row r="279" spans="2:4">
      <c r="B279" s="18" t="s">
        <v>2872</v>
      </c>
      <c r="C279" s="20" t="s">
        <v>529</v>
      </c>
      <c r="D279" s="23" t="s">
        <v>87</v>
      </c>
    </row>
    <row r="280" spans="2:4" ht="27.6">
      <c r="B280" s="6" t="s">
        <v>2883</v>
      </c>
      <c r="C280" s="21" t="s">
        <v>529</v>
      </c>
      <c r="D280" s="8" t="s">
        <v>2992</v>
      </c>
    </row>
    <row r="281" spans="2:4">
      <c r="B281" s="2" t="s">
        <v>2886</v>
      </c>
      <c r="C281" s="22" t="s">
        <v>2976</v>
      </c>
      <c r="D281" s="4" t="s">
        <v>2992</v>
      </c>
    </row>
    <row r="282" spans="2:4" ht="27.6">
      <c r="B282" s="6" t="s">
        <v>2889</v>
      </c>
      <c r="C282" s="21" t="s">
        <v>529</v>
      </c>
      <c r="D282" s="8" t="s">
        <v>3151</v>
      </c>
    </row>
    <row r="283" spans="2:4" ht="27.6">
      <c r="B283" s="2" t="s">
        <v>2890</v>
      </c>
      <c r="C283" s="22" t="s">
        <v>2973</v>
      </c>
      <c r="D283" s="4" t="s">
        <v>3151</v>
      </c>
    </row>
    <row r="284" spans="2:4" ht="27.6">
      <c r="B284" s="5" t="s">
        <v>38</v>
      </c>
      <c r="C284" s="19" t="s">
        <v>529</v>
      </c>
      <c r="D284" s="7" t="s">
        <v>88</v>
      </c>
    </row>
    <row r="285" spans="2:4">
      <c r="B285" s="18" t="s">
        <v>2872</v>
      </c>
      <c r="C285" s="20" t="s">
        <v>529</v>
      </c>
      <c r="D285" s="23" t="s">
        <v>3152</v>
      </c>
    </row>
    <row r="286" spans="2:4" ht="27.6">
      <c r="B286" s="6" t="s">
        <v>2883</v>
      </c>
      <c r="C286" s="21" t="s">
        <v>529</v>
      </c>
      <c r="D286" s="8" t="s">
        <v>2991</v>
      </c>
    </row>
    <row r="287" spans="2:4" ht="27.6">
      <c r="B287" s="2" t="s">
        <v>2885</v>
      </c>
      <c r="C287" s="22" t="s">
        <v>2974</v>
      </c>
      <c r="D287" s="4" t="s">
        <v>2991</v>
      </c>
    </row>
    <row r="288" spans="2:4" ht="27.6">
      <c r="B288" s="6" t="s">
        <v>2887</v>
      </c>
      <c r="C288" s="21" t="s">
        <v>529</v>
      </c>
      <c r="D288" s="8" t="s">
        <v>2993</v>
      </c>
    </row>
    <row r="289" spans="2:4">
      <c r="B289" s="2" t="s">
        <v>2888</v>
      </c>
      <c r="C289" s="22" t="s">
        <v>2974</v>
      </c>
      <c r="D289" s="4" t="s">
        <v>2993</v>
      </c>
    </row>
    <row r="290" spans="2:4" ht="27.6">
      <c r="B290" s="6" t="s">
        <v>2889</v>
      </c>
      <c r="C290" s="21" t="s">
        <v>529</v>
      </c>
      <c r="D290" s="8" t="s">
        <v>3153</v>
      </c>
    </row>
    <row r="291" spans="2:4" ht="27.6">
      <c r="B291" s="2" t="s">
        <v>2890</v>
      </c>
      <c r="C291" s="22" t="s">
        <v>2973</v>
      </c>
      <c r="D291" s="4" t="s">
        <v>3153</v>
      </c>
    </row>
    <row r="292" spans="2:4">
      <c r="B292" s="6" t="s">
        <v>2891</v>
      </c>
      <c r="C292" s="21" t="s">
        <v>529</v>
      </c>
      <c r="D292" s="8" t="s">
        <v>3154</v>
      </c>
    </row>
    <row r="293" spans="2:4" ht="27.6">
      <c r="B293" s="2" t="s">
        <v>2893</v>
      </c>
      <c r="C293" s="22" t="s">
        <v>2972</v>
      </c>
      <c r="D293" s="4" t="s">
        <v>3154</v>
      </c>
    </row>
    <row r="294" spans="2:4">
      <c r="B294" s="18" t="s">
        <v>2947</v>
      </c>
      <c r="C294" s="20" t="s">
        <v>529</v>
      </c>
      <c r="D294" s="23" t="s">
        <v>3058</v>
      </c>
    </row>
    <row r="295" spans="2:4" ht="27.6">
      <c r="B295" s="6" t="s">
        <v>2964</v>
      </c>
      <c r="C295" s="21" t="s">
        <v>529</v>
      </c>
      <c r="D295" s="8" t="s">
        <v>3058</v>
      </c>
    </row>
    <row r="296" spans="2:4">
      <c r="B296" s="2" t="s">
        <v>2965</v>
      </c>
      <c r="C296" s="22" t="s">
        <v>2974</v>
      </c>
      <c r="D296" s="4" t="s">
        <v>3058</v>
      </c>
    </row>
    <row r="297" spans="2:4">
      <c r="B297" s="5" t="s">
        <v>39</v>
      </c>
      <c r="C297" s="19" t="s">
        <v>529</v>
      </c>
      <c r="D297" s="7" t="s">
        <v>89</v>
      </c>
    </row>
    <row r="298" spans="2:4">
      <c r="B298" s="18" t="s">
        <v>2872</v>
      </c>
      <c r="C298" s="20" t="s">
        <v>529</v>
      </c>
      <c r="D298" s="23" t="s">
        <v>2987</v>
      </c>
    </row>
    <row r="299" spans="2:4" ht="27.6">
      <c r="B299" s="6" t="s">
        <v>2879</v>
      </c>
      <c r="C299" s="21" t="s">
        <v>529</v>
      </c>
      <c r="D299" s="8" t="s">
        <v>2987</v>
      </c>
    </row>
    <row r="300" spans="2:4">
      <c r="B300" s="2" t="s">
        <v>2880</v>
      </c>
      <c r="C300" s="22" t="s">
        <v>2975</v>
      </c>
      <c r="D300" s="4" t="s">
        <v>2987</v>
      </c>
    </row>
    <row r="301" spans="2:4">
      <c r="B301" s="18" t="s">
        <v>2894</v>
      </c>
      <c r="C301" s="20" t="s">
        <v>529</v>
      </c>
      <c r="D301" s="23" t="s">
        <v>3155</v>
      </c>
    </row>
    <row r="302" spans="2:4">
      <c r="B302" s="6" t="s">
        <v>2897</v>
      </c>
      <c r="C302" s="21" t="s">
        <v>529</v>
      </c>
      <c r="D302" s="8" t="s">
        <v>3156</v>
      </c>
    </row>
    <row r="303" spans="2:4">
      <c r="B303" s="2" t="s">
        <v>2898</v>
      </c>
      <c r="C303" s="22" t="s">
        <v>2972</v>
      </c>
      <c r="D303" s="4" t="s">
        <v>3157</v>
      </c>
    </row>
    <row r="304" spans="2:4">
      <c r="B304" s="2" t="s">
        <v>2900</v>
      </c>
      <c r="C304" s="22" t="s">
        <v>2972</v>
      </c>
      <c r="D304" s="4" t="s">
        <v>3003</v>
      </c>
    </row>
    <row r="305" spans="2:4">
      <c r="B305" s="2" t="s">
        <v>2901</v>
      </c>
      <c r="C305" s="22" t="s">
        <v>2975</v>
      </c>
      <c r="D305" s="4" t="s">
        <v>3004</v>
      </c>
    </row>
    <row r="306" spans="2:4">
      <c r="B306" s="2" t="s">
        <v>2902</v>
      </c>
      <c r="C306" s="22" t="s">
        <v>2972</v>
      </c>
      <c r="D306" s="4" t="s">
        <v>3158</v>
      </c>
    </row>
    <row r="307" spans="2:4" ht="27.6">
      <c r="B307" s="2" t="s">
        <v>2903</v>
      </c>
      <c r="C307" s="22" t="s">
        <v>2972</v>
      </c>
      <c r="D307" s="4" t="s">
        <v>3159</v>
      </c>
    </row>
    <row r="308" spans="2:4">
      <c r="B308" s="2" t="s">
        <v>2904</v>
      </c>
      <c r="C308" s="22" t="s">
        <v>2972</v>
      </c>
      <c r="D308" s="4" t="s">
        <v>3007</v>
      </c>
    </row>
    <row r="309" spans="2:4" ht="27.6">
      <c r="B309" s="2" t="s">
        <v>2905</v>
      </c>
      <c r="C309" s="22" t="s">
        <v>2972</v>
      </c>
      <c r="D309" s="4" t="s">
        <v>3008</v>
      </c>
    </row>
    <row r="310" spans="2:4">
      <c r="B310" s="2" t="s">
        <v>2906</v>
      </c>
      <c r="C310" s="22" t="s">
        <v>2972</v>
      </c>
      <c r="D310" s="4" t="s">
        <v>3009</v>
      </c>
    </row>
    <row r="311" spans="2:4" ht="27.6">
      <c r="B311" s="2" t="s">
        <v>2907</v>
      </c>
      <c r="C311" s="22" t="s">
        <v>2972</v>
      </c>
      <c r="D311" s="4" t="s">
        <v>3010</v>
      </c>
    </row>
    <row r="312" spans="2:4">
      <c r="B312" s="2" t="s">
        <v>2908</v>
      </c>
      <c r="C312" s="22" t="s">
        <v>2972</v>
      </c>
      <c r="D312" s="4" t="s">
        <v>3160</v>
      </c>
    </row>
    <row r="313" spans="2:4">
      <c r="B313" s="2" t="s">
        <v>2909</v>
      </c>
      <c r="C313" s="22" t="s">
        <v>2972</v>
      </c>
      <c r="D313" s="4" t="s">
        <v>3012</v>
      </c>
    </row>
    <row r="314" spans="2:4" ht="27.6">
      <c r="B314" s="2" t="s">
        <v>2910</v>
      </c>
      <c r="C314" s="22" t="s">
        <v>2972</v>
      </c>
      <c r="D314" s="4" t="s">
        <v>3161</v>
      </c>
    </row>
    <row r="315" spans="2:4">
      <c r="B315" s="2" t="s">
        <v>2911</v>
      </c>
      <c r="C315" s="22" t="s">
        <v>2972</v>
      </c>
      <c r="D315" s="4" t="s">
        <v>3014</v>
      </c>
    </row>
    <row r="316" spans="2:4">
      <c r="B316" s="6" t="s">
        <v>2924</v>
      </c>
      <c r="C316" s="21" t="s">
        <v>529</v>
      </c>
      <c r="D316" s="8" t="s">
        <v>3162</v>
      </c>
    </row>
    <row r="317" spans="2:4" ht="27.6">
      <c r="B317" s="2" t="s">
        <v>2928</v>
      </c>
      <c r="C317" s="22" t="s">
        <v>2973</v>
      </c>
      <c r="D317" s="4" t="s">
        <v>3162</v>
      </c>
    </row>
    <row r="318" spans="2:4">
      <c r="B318" s="6" t="s">
        <v>2935</v>
      </c>
      <c r="C318" s="21" t="s">
        <v>529</v>
      </c>
      <c r="D318" s="8" t="s">
        <v>3163</v>
      </c>
    </row>
    <row r="319" spans="2:4">
      <c r="B319" s="2" t="s">
        <v>2936</v>
      </c>
      <c r="C319" s="22" t="s">
        <v>2972</v>
      </c>
      <c r="D319" s="4" t="s">
        <v>3163</v>
      </c>
    </row>
    <row r="320" spans="2:4">
      <c r="B320" s="6" t="s">
        <v>2942</v>
      </c>
      <c r="C320" s="21" t="s">
        <v>529</v>
      </c>
      <c r="D320" s="8" t="s">
        <v>573</v>
      </c>
    </row>
    <row r="321" spans="2:4">
      <c r="B321" s="2" t="s">
        <v>2944</v>
      </c>
      <c r="C321" s="22" t="s">
        <v>2979</v>
      </c>
      <c r="D321" s="4" t="s">
        <v>573</v>
      </c>
    </row>
    <row r="322" spans="2:4" ht="27.6">
      <c r="B322" s="6" t="s">
        <v>2945</v>
      </c>
      <c r="C322" s="21" t="s">
        <v>529</v>
      </c>
      <c r="D322" s="8" t="s">
        <v>573</v>
      </c>
    </row>
    <row r="323" spans="2:4">
      <c r="B323" s="2" t="s">
        <v>2946</v>
      </c>
      <c r="C323" s="22" t="s">
        <v>2980</v>
      </c>
      <c r="D323" s="4" t="s">
        <v>573</v>
      </c>
    </row>
    <row r="324" spans="2:4" ht="27.6">
      <c r="B324" s="18" t="s">
        <v>2966</v>
      </c>
      <c r="C324" s="20" t="s">
        <v>529</v>
      </c>
      <c r="D324" s="23" t="s">
        <v>1437</v>
      </c>
    </row>
    <row r="325" spans="2:4" ht="27.6">
      <c r="B325" s="6" t="s">
        <v>2969</v>
      </c>
      <c r="C325" s="21" t="s">
        <v>529</v>
      </c>
      <c r="D325" s="8" t="s">
        <v>1437</v>
      </c>
    </row>
    <row r="326" spans="2:4" ht="27.6">
      <c r="B326" s="2" t="s">
        <v>2970</v>
      </c>
      <c r="C326" s="22" t="s">
        <v>2982</v>
      </c>
      <c r="D326" s="4" t="s">
        <v>1437</v>
      </c>
    </row>
    <row r="327" spans="2:4" ht="27.6">
      <c r="B327" s="5" t="s">
        <v>40</v>
      </c>
      <c r="C327" s="19" t="s">
        <v>529</v>
      </c>
      <c r="D327" s="7" t="s">
        <v>90</v>
      </c>
    </row>
    <row r="328" spans="2:4">
      <c r="B328" s="18" t="s">
        <v>2872</v>
      </c>
      <c r="C328" s="20" t="s">
        <v>529</v>
      </c>
      <c r="D328" s="23" t="s">
        <v>3164</v>
      </c>
    </row>
    <row r="329" spans="2:4">
      <c r="B329" s="6" t="s">
        <v>2881</v>
      </c>
      <c r="C329" s="21" t="s">
        <v>529</v>
      </c>
      <c r="D329" s="8" t="s">
        <v>3164</v>
      </c>
    </row>
    <row r="330" spans="2:4">
      <c r="B330" s="2" t="s">
        <v>2882</v>
      </c>
      <c r="C330" s="22" t="s">
        <v>2972</v>
      </c>
      <c r="D330" s="4" t="s">
        <v>3164</v>
      </c>
    </row>
    <row r="331" spans="2:4">
      <c r="B331" s="18" t="s">
        <v>2894</v>
      </c>
      <c r="C331" s="20" t="s">
        <v>529</v>
      </c>
      <c r="D331" s="23" t="s">
        <v>3165</v>
      </c>
    </row>
    <row r="332" spans="2:4">
      <c r="B332" s="6" t="s">
        <v>2897</v>
      </c>
      <c r="C332" s="21" t="s">
        <v>529</v>
      </c>
      <c r="D332" s="8" t="s">
        <v>3166</v>
      </c>
    </row>
    <row r="333" spans="2:4" ht="27.6">
      <c r="B333" s="2" t="s">
        <v>2899</v>
      </c>
      <c r="C333" s="22" t="s">
        <v>2977</v>
      </c>
      <c r="D333" s="4" t="s">
        <v>3002</v>
      </c>
    </row>
    <row r="334" spans="2:4">
      <c r="B334" s="2" t="s">
        <v>2902</v>
      </c>
      <c r="C334" s="22" t="s">
        <v>2972</v>
      </c>
      <c r="D334" s="4" t="s">
        <v>3167</v>
      </c>
    </row>
    <row r="335" spans="2:4" ht="27.6">
      <c r="B335" s="2" t="s">
        <v>2910</v>
      </c>
      <c r="C335" s="22" t="s">
        <v>2972</v>
      </c>
      <c r="D335" s="4" t="s">
        <v>3168</v>
      </c>
    </row>
    <row r="336" spans="2:4">
      <c r="B336" s="6" t="s">
        <v>2918</v>
      </c>
      <c r="C336" s="21" t="s">
        <v>529</v>
      </c>
      <c r="D336" s="8" t="s">
        <v>3169</v>
      </c>
    </row>
    <row r="337" spans="2:4">
      <c r="B337" s="2" t="s">
        <v>2922</v>
      </c>
      <c r="C337" s="22" t="s">
        <v>2972</v>
      </c>
      <c r="D337" s="4" t="s">
        <v>3169</v>
      </c>
    </row>
    <row r="338" spans="2:4">
      <c r="B338" s="6" t="s">
        <v>2924</v>
      </c>
      <c r="C338" s="21" t="s">
        <v>529</v>
      </c>
      <c r="D338" s="8" t="s">
        <v>3170</v>
      </c>
    </row>
    <row r="339" spans="2:4">
      <c r="B339" s="2" t="s">
        <v>2925</v>
      </c>
      <c r="C339" s="22" t="s">
        <v>2977</v>
      </c>
      <c r="D339" s="4" t="s">
        <v>3171</v>
      </c>
    </row>
    <row r="340" spans="2:4" ht="27.6">
      <c r="B340" s="2" t="s">
        <v>2926</v>
      </c>
      <c r="C340" s="22" t="s">
        <v>2977</v>
      </c>
      <c r="D340" s="4" t="s">
        <v>3028</v>
      </c>
    </row>
    <row r="341" spans="2:4">
      <c r="B341" s="2" t="s">
        <v>2927</v>
      </c>
      <c r="C341" s="22" t="s">
        <v>2972</v>
      </c>
      <c r="D341" s="4" t="s">
        <v>3172</v>
      </c>
    </row>
    <row r="342" spans="2:4" ht="27.6">
      <c r="B342" s="2" t="s">
        <v>2928</v>
      </c>
      <c r="C342" s="22" t="s">
        <v>2973</v>
      </c>
      <c r="D342" s="4" t="s">
        <v>3173</v>
      </c>
    </row>
    <row r="343" spans="2:4" ht="27.6">
      <c r="B343" s="2" t="s">
        <v>2931</v>
      </c>
      <c r="C343" s="22" t="s">
        <v>2977</v>
      </c>
      <c r="D343" s="4" t="s">
        <v>3032</v>
      </c>
    </row>
    <row r="344" spans="2:4" ht="27.6">
      <c r="B344" s="2" t="s">
        <v>2933</v>
      </c>
      <c r="C344" s="22" t="s">
        <v>2972</v>
      </c>
      <c r="D344" s="4" t="s">
        <v>3034</v>
      </c>
    </row>
    <row r="345" spans="2:4">
      <c r="B345" s="6" t="s">
        <v>2935</v>
      </c>
      <c r="C345" s="21" t="s">
        <v>529</v>
      </c>
      <c r="D345" s="8" t="s">
        <v>3174</v>
      </c>
    </row>
    <row r="346" spans="2:4">
      <c r="B346" s="2" t="s">
        <v>2936</v>
      </c>
      <c r="C346" s="22" t="s">
        <v>2972</v>
      </c>
      <c r="D346" s="4" t="s">
        <v>3174</v>
      </c>
    </row>
    <row r="347" spans="2:4">
      <c r="B347" s="5" t="s">
        <v>41</v>
      </c>
      <c r="C347" s="19" t="s">
        <v>529</v>
      </c>
      <c r="D347" s="7" t="s">
        <v>91</v>
      </c>
    </row>
    <row r="348" spans="2:4">
      <c r="B348" s="18" t="s">
        <v>2894</v>
      </c>
      <c r="C348" s="20" t="s">
        <v>529</v>
      </c>
      <c r="D348" s="23" t="s">
        <v>91</v>
      </c>
    </row>
    <row r="349" spans="2:4" ht="27.6">
      <c r="B349" s="6" t="s">
        <v>2912</v>
      </c>
      <c r="C349" s="21" t="s">
        <v>529</v>
      </c>
      <c r="D349" s="8" t="s">
        <v>3175</v>
      </c>
    </row>
    <row r="350" spans="2:4">
      <c r="B350" s="2" t="s">
        <v>2913</v>
      </c>
      <c r="C350" s="22" t="s">
        <v>2972</v>
      </c>
      <c r="D350" s="4" t="s">
        <v>3176</v>
      </c>
    </row>
    <row r="351" spans="2:4">
      <c r="B351" s="2" t="s">
        <v>2914</v>
      </c>
      <c r="C351" s="22" t="s">
        <v>2972</v>
      </c>
      <c r="D351" s="4" t="s">
        <v>3017</v>
      </c>
    </row>
    <row r="352" spans="2:4" ht="27.6">
      <c r="B352" s="2" t="s">
        <v>2917</v>
      </c>
      <c r="C352" s="22" t="s">
        <v>2972</v>
      </c>
      <c r="D352" s="4" t="s">
        <v>597</v>
      </c>
    </row>
    <row r="353" spans="2:4">
      <c r="B353" s="6" t="s">
        <v>2924</v>
      </c>
      <c r="C353" s="21" t="s">
        <v>529</v>
      </c>
      <c r="D353" s="8" t="s">
        <v>3177</v>
      </c>
    </row>
    <row r="354" spans="2:4" ht="27.6">
      <c r="B354" s="2" t="s">
        <v>2928</v>
      </c>
      <c r="C354" s="22" t="s">
        <v>2973</v>
      </c>
      <c r="D354" s="4" t="s">
        <v>3177</v>
      </c>
    </row>
    <row r="355" spans="2:4">
      <c r="B355" s="5" t="s">
        <v>42</v>
      </c>
      <c r="C355" s="19" t="s">
        <v>529</v>
      </c>
      <c r="D355" s="7" t="s">
        <v>92</v>
      </c>
    </row>
    <row r="356" spans="2:4">
      <c r="B356" s="18" t="s">
        <v>2894</v>
      </c>
      <c r="C356" s="20" t="s">
        <v>529</v>
      </c>
      <c r="D356" s="23" t="s">
        <v>3178</v>
      </c>
    </row>
    <row r="357" spans="2:4">
      <c r="B357" s="6" t="s">
        <v>2918</v>
      </c>
      <c r="C357" s="21" t="s">
        <v>529</v>
      </c>
      <c r="D357" s="8" t="s">
        <v>612</v>
      </c>
    </row>
    <row r="358" spans="2:4" ht="27.6">
      <c r="B358" s="2" t="s">
        <v>2923</v>
      </c>
      <c r="C358" s="22" t="s">
        <v>2972</v>
      </c>
      <c r="D358" s="4" t="s">
        <v>612</v>
      </c>
    </row>
    <row r="359" spans="2:4">
      <c r="B359" s="6" t="s">
        <v>2939</v>
      </c>
      <c r="C359" s="21" t="s">
        <v>529</v>
      </c>
      <c r="D359" s="8" t="s">
        <v>3179</v>
      </c>
    </row>
    <row r="360" spans="2:4">
      <c r="B360" s="2" t="s">
        <v>2940</v>
      </c>
      <c r="C360" s="22" t="s">
        <v>2972</v>
      </c>
      <c r="D360" s="4" t="s">
        <v>3180</v>
      </c>
    </row>
    <row r="361" spans="2:4">
      <c r="B361" s="2" t="s">
        <v>2941</v>
      </c>
      <c r="C361" s="22" t="s">
        <v>2972</v>
      </c>
      <c r="D361" s="4" t="s">
        <v>2043</v>
      </c>
    </row>
    <row r="362" spans="2:4">
      <c r="B362" s="18" t="s">
        <v>2947</v>
      </c>
      <c r="C362" s="20" t="s">
        <v>529</v>
      </c>
      <c r="D362" s="23" t="s">
        <v>3181</v>
      </c>
    </row>
    <row r="363" spans="2:4" ht="27.6">
      <c r="B363" s="6" t="s">
        <v>2957</v>
      </c>
      <c r="C363" s="21" t="s">
        <v>529</v>
      </c>
      <c r="D363" s="8" t="s">
        <v>453</v>
      </c>
    </row>
    <row r="364" spans="2:4" ht="27.6">
      <c r="B364" s="2" t="s">
        <v>2959</v>
      </c>
      <c r="C364" s="22" t="s">
        <v>2972</v>
      </c>
      <c r="D364" s="4" t="s">
        <v>453</v>
      </c>
    </row>
    <row r="365" spans="2:4" ht="27.6">
      <c r="B365" s="6" t="s">
        <v>2960</v>
      </c>
      <c r="C365" s="21" t="s">
        <v>529</v>
      </c>
      <c r="D365" s="8" t="s">
        <v>3182</v>
      </c>
    </row>
    <row r="366" spans="2:4" ht="27.6">
      <c r="B366" s="2" t="s">
        <v>2961</v>
      </c>
      <c r="C366" s="22" t="s">
        <v>2973</v>
      </c>
      <c r="D366" s="4" t="s">
        <v>3182</v>
      </c>
    </row>
    <row r="367" spans="2:4">
      <c r="B367" s="5" t="s">
        <v>43</v>
      </c>
      <c r="C367" s="19" t="s">
        <v>529</v>
      </c>
      <c r="D367" s="7" t="s">
        <v>93</v>
      </c>
    </row>
    <row r="368" spans="2:4">
      <c r="B368" s="18" t="s">
        <v>2894</v>
      </c>
      <c r="C368" s="20" t="s">
        <v>529</v>
      </c>
      <c r="D368" s="23" t="s">
        <v>3183</v>
      </c>
    </row>
    <row r="369" spans="2:4">
      <c r="B369" s="6" t="s">
        <v>2939</v>
      </c>
      <c r="C369" s="21" t="s">
        <v>529</v>
      </c>
      <c r="D369" s="8" t="s">
        <v>3183</v>
      </c>
    </row>
    <row r="370" spans="2:4">
      <c r="B370" s="2" t="s">
        <v>2940</v>
      </c>
      <c r="C370" s="22" t="s">
        <v>2972</v>
      </c>
      <c r="D370" s="4" t="s">
        <v>3184</v>
      </c>
    </row>
    <row r="371" spans="2:4">
      <c r="B371" s="2" t="s">
        <v>2941</v>
      </c>
      <c r="C371" s="22" t="s">
        <v>2972</v>
      </c>
      <c r="D371" s="4" t="s">
        <v>3185</v>
      </c>
    </row>
    <row r="372" spans="2:4">
      <c r="B372" s="18" t="s">
        <v>2947</v>
      </c>
      <c r="C372" s="20" t="s">
        <v>529</v>
      </c>
      <c r="D372" s="23" t="s">
        <v>3186</v>
      </c>
    </row>
    <row r="373" spans="2:4" ht="27.6">
      <c r="B373" s="6" t="s">
        <v>2957</v>
      </c>
      <c r="C373" s="21" t="s">
        <v>529</v>
      </c>
      <c r="D373" s="8" t="s">
        <v>3187</v>
      </c>
    </row>
    <row r="374" spans="2:4" ht="27.6">
      <c r="B374" s="2" t="s">
        <v>2959</v>
      </c>
      <c r="C374" s="22" t="s">
        <v>2972</v>
      </c>
      <c r="D374" s="4" t="s">
        <v>3187</v>
      </c>
    </row>
    <row r="375" spans="2:4" ht="27.6">
      <c r="B375" s="6" t="s">
        <v>2960</v>
      </c>
      <c r="C375" s="21" t="s">
        <v>529</v>
      </c>
      <c r="D375" s="8" t="s">
        <v>3188</v>
      </c>
    </row>
    <row r="376" spans="2:4" ht="27.6">
      <c r="B376" s="2" t="s">
        <v>2961</v>
      </c>
      <c r="C376" s="22" t="s">
        <v>2973</v>
      </c>
      <c r="D376" s="4" t="s">
        <v>3188</v>
      </c>
    </row>
    <row r="377" spans="2:4">
      <c r="B377" s="5" t="s">
        <v>44</v>
      </c>
      <c r="C377" s="19" t="s">
        <v>529</v>
      </c>
      <c r="D377" s="7" t="s">
        <v>94</v>
      </c>
    </row>
    <row r="378" spans="2:4">
      <c r="B378" s="18" t="s">
        <v>2894</v>
      </c>
      <c r="C378" s="20" t="s">
        <v>529</v>
      </c>
      <c r="D378" s="23" t="s">
        <v>3189</v>
      </c>
    </row>
    <row r="379" spans="2:4">
      <c r="B379" s="6" t="s">
        <v>2918</v>
      </c>
      <c r="C379" s="21" t="s">
        <v>529</v>
      </c>
      <c r="D379" s="8" t="s">
        <v>3190</v>
      </c>
    </row>
    <row r="380" spans="2:4" ht="27.6">
      <c r="B380" s="2" t="s">
        <v>2923</v>
      </c>
      <c r="C380" s="22" t="s">
        <v>2972</v>
      </c>
      <c r="D380" s="4" t="s">
        <v>3190</v>
      </c>
    </row>
    <row r="381" spans="2:4">
      <c r="B381" s="6" t="s">
        <v>2939</v>
      </c>
      <c r="C381" s="21" t="s">
        <v>529</v>
      </c>
      <c r="D381" s="8" t="s">
        <v>3191</v>
      </c>
    </row>
    <row r="382" spans="2:4">
      <c r="B382" s="2" t="s">
        <v>2941</v>
      </c>
      <c r="C382" s="22" t="s">
        <v>2972</v>
      </c>
      <c r="D382" s="4" t="s">
        <v>3191</v>
      </c>
    </row>
    <row r="383" spans="2:4">
      <c r="B383" s="18" t="s">
        <v>2947</v>
      </c>
      <c r="C383" s="20" t="s">
        <v>529</v>
      </c>
      <c r="D383" s="23" t="s">
        <v>3192</v>
      </c>
    </row>
    <row r="384" spans="2:4" ht="27.6">
      <c r="B384" s="6" t="s">
        <v>2957</v>
      </c>
      <c r="C384" s="21" t="s">
        <v>529</v>
      </c>
      <c r="D384" s="8" t="s">
        <v>3193</v>
      </c>
    </row>
    <row r="385" spans="2:4" ht="27.6">
      <c r="B385" s="2" t="s">
        <v>2959</v>
      </c>
      <c r="C385" s="22" t="s">
        <v>2972</v>
      </c>
      <c r="D385" s="4" t="s">
        <v>3193</v>
      </c>
    </row>
    <row r="386" spans="2:4" ht="27.6">
      <c r="B386" s="6" t="s">
        <v>2960</v>
      </c>
      <c r="C386" s="21" t="s">
        <v>529</v>
      </c>
      <c r="D386" s="8" t="s">
        <v>3194</v>
      </c>
    </row>
    <row r="387" spans="2:4" ht="27.6">
      <c r="B387" s="2" t="s">
        <v>2961</v>
      </c>
      <c r="C387" s="22" t="s">
        <v>2973</v>
      </c>
      <c r="D387" s="4" t="s">
        <v>3194</v>
      </c>
    </row>
    <row r="388" spans="2:4">
      <c r="B388" s="5" t="s">
        <v>45</v>
      </c>
      <c r="C388" s="19" t="s">
        <v>529</v>
      </c>
      <c r="D388" s="7" t="s">
        <v>95</v>
      </c>
    </row>
    <row r="389" spans="2:4">
      <c r="B389" s="18" t="s">
        <v>2894</v>
      </c>
      <c r="C389" s="20" t="s">
        <v>529</v>
      </c>
      <c r="D389" s="23" t="s">
        <v>3195</v>
      </c>
    </row>
    <row r="390" spans="2:4">
      <c r="B390" s="6" t="s">
        <v>2918</v>
      </c>
      <c r="C390" s="21" t="s">
        <v>529</v>
      </c>
      <c r="D390" s="8" t="s">
        <v>2703</v>
      </c>
    </row>
    <row r="391" spans="2:4" ht="27.6">
      <c r="B391" s="2" t="s">
        <v>2923</v>
      </c>
      <c r="C391" s="22" t="s">
        <v>2972</v>
      </c>
      <c r="D391" s="4" t="s">
        <v>2703</v>
      </c>
    </row>
    <row r="392" spans="2:4">
      <c r="B392" s="6" t="s">
        <v>2939</v>
      </c>
      <c r="C392" s="21" t="s">
        <v>529</v>
      </c>
      <c r="D392" s="8" t="s">
        <v>3196</v>
      </c>
    </row>
    <row r="393" spans="2:4">
      <c r="B393" s="2" t="s">
        <v>2940</v>
      </c>
      <c r="C393" s="22" t="s">
        <v>2972</v>
      </c>
      <c r="D393" s="4" t="s">
        <v>3197</v>
      </c>
    </row>
    <row r="394" spans="2:4">
      <c r="B394" s="2" t="s">
        <v>2941</v>
      </c>
      <c r="C394" s="22" t="s">
        <v>2972</v>
      </c>
      <c r="D394" s="4" t="s">
        <v>3198</v>
      </c>
    </row>
    <row r="395" spans="2:4">
      <c r="B395" s="18" t="s">
        <v>2947</v>
      </c>
      <c r="C395" s="20" t="s">
        <v>529</v>
      </c>
      <c r="D395" s="23" t="s">
        <v>3199</v>
      </c>
    </row>
    <row r="396" spans="2:4" ht="27.6">
      <c r="B396" s="6" t="s">
        <v>2957</v>
      </c>
      <c r="C396" s="21" t="s">
        <v>529</v>
      </c>
      <c r="D396" s="8" t="s">
        <v>1930</v>
      </c>
    </row>
    <row r="397" spans="2:4" ht="27.6">
      <c r="B397" s="2" t="s">
        <v>2959</v>
      </c>
      <c r="C397" s="22" t="s">
        <v>2972</v>
      </c>
      <c r="D397" s="4" t="s">
        <v>1930</v>
      </c>
    </row>
    <row r="398" spans="2:4" ht="27.6">
      <c r="B398" s="6" t="s">
        <v>2960</v>
      </c>
      <c r="C398" s="21" t="s">
        <v>529</v>
      </c>
      <c r="D398" s="8" t="s">
        <v>3200</v>
      </c>
    </row>
    <row r="399" spans="2:4" ht="27.6">
      <c r="B399" s="2" t="s">
        <v>2961</v>
      </c>
      <c r="C399" s="22" t="s">
        <v>2973</v>
      </c>
      <c r="D399" s="4" t="s">
        <v>3200</v>
      </c>
    </row>
    <row r="400" spans="2:4">
      <c r="B400" s="5" t="s">
        <v>46</v>
      </c>
      <c r="C400" s="19" t="s">
        <v>529</v>
      </c>
      <c r="D400" s="7" t="s">
        <v>96</v>
      </c>
    </row>
    <row r="401" spans="2:4">
      <c r="B401" s="18" t="s">
        <v>2894</v>
      </c>
      <c r="C401" s="20" t="s">
        <v>529</v>
      </c>
      <c r="D401" s="23" t="s">
        <v>3201</v>
      </c>
    </row>
    <row r="402" spans="2:4">
      <c r="B402" s="6" t="s">
        <v>2939</v>
      </c>
      <c r="C402" s="21" t="s">
        <v>529</v>
      </c>
      <c r="D402" s="8" t="s">
        <v>3201</v>
      </c>
    </row>
    <row r="403" spans="2:4">
      <c r="B403" s="2" t="s">
        <v>2941</v>
      </c>
      <c r="C403" s="22" t="s">
        <v>2972</v>
      </c>
      <c r="D403" s="4" t="s">
        <v>3201</v>
      </c>
    </row>
    <row r="404" spans="2:4">
      <c r="B404" s="18" t="s">
        <v>2947</v>
      </c>
      <c r="C404" s="20" t="s">
        <v>529</v>
      </c>
      <c r="D404" s="23" t="s">
        <v>3202</v>
      </c>
    </row>
    <row r="405" spans="2:4" ht="27.6">
      <c r="B405" s="6" t="s">
        <v>2960</v>
      </c>
      <c r="C405" s="21" t="s">
        <v>529</v>
      </c>
      <c r="D405" s="8" t="s">
        <v>3202</v>
      </c>
    </row>
    <row r="406" spans="2:4" ht="27.6">
      <c r="B406" s="2" t="s">
        <v>2961</v>
      </c>
      <c r="C406" s="22" t="s">
        <v>2973</v>
      </c>
      <c r="D406" s="4" t="s">
        <v>3202</v>
      </c>
    </row>
    <row r="407" spans="2:4">
      <c r="B407" s="5" t="s">
        <v>47</v>
      </c>
      <c r="C407" s="19" t="s">
        <v>529</v>
      </c>
      <c r="D407" s="7" t="s">
        <v>97</v>
      </c>
    </row>
    <row r="408" spans="2:4">
      <c r="B408" s="18" t="s">
        <v>2894</v>
      </c>
      <c r="C408" s="20" t="s">
        <v>529</v>
      </c>
      <c r="D408" s="23" t="s">
        <v>3203</v>
      </c>
    </row>
    <row r="409" spans="2:4">
      <c r="B409" s="6" t="s">
        <v>2918</v>
      </c>
      <c r="C409" s="21" t="s">
        <v>529</v>
      </c>
      <c r="D409" s="8" t="s">
        <v>3204</v>
      </c>
    </row>
    <row r="410" spans="2:4" ht="27.6">
      <c r="B410" s="2" t="s">
        <v>2923</v>
      </c>
      <c r="C410" s="22" t="s">
        <v>2972</v>
      </c>
      <c r="D410" s="4" t="s">
        <v>3204</v>
      </c>
    </row>
    <row r="411" spans="2:4">
      <c r="B411" s="6" t="s">
        <v>2939</v>
      </c>
      <c r="C411" s="21" t="s">
        <v>529</v>
      </c>
      <c r="D411" s="8" t="s">
        <v>3205</v>
      </c>
    </row>
    <row r="412" spans="2:4">
      <c r="B412" s="2" t="s">
        <v>2940</v>
      </c>
      <c r="C412" s="22" t="s">
        <v>2972</v>
      </c>
      <c r="D412" s="4" t="s">
        <v>3206</v>
      </c>
    </row>
    <row r="413" spans="2:4">
      <c r="B413" s="2" t="s">
        <v>2941</v>
      </c>
      <c r="C413" s="22" t="s">
        <v>2972</v>
      </c>
      <c r="D413" s="4" t="s">
        <v>2859</v>
      </c>
    </row>
    <row r="414" spans="2:4">
      <c r="B414" s="18" t="s">
        <v>2947</v>
      </c>
      <c r="C414" s="20" t="s">
        <v>529</v>
      </c>
      <c r="D414" s="23" t="s">
        <v>3207</v>
      </c>
    </row>
    <row r="415" spans="2:4" ht="27.6">
      <c r="B415" s="6" t="s">
        <v>2957</v>
      </c>
      <c r="C415" s="21" t="s">
        <v>529</v>
      </c>
      <c r="D415" s="8" t="s">
        <v>3208</v>
      </c>
    </row>
    <row r="416" spans="2:4" ht="27.6">
      <c r="B416" s="2" t="s">
        <v>2959</v>
      </c>
      <c r="C416" s="22" t="s">
        <v>2972</v>
      </c>
      <c r="D416" s="4" t="s">
        <v>3208</v>
      </c>
    </row>
    <row r="417" spans="2:4" ht="27.6">
      <c r="B417" s="6" t="s">
        <v>2960</v>
      </c>
      <c r="C417" s="21" t="s">
        <v>529</v>
      </c>
      <c r="D417" s="8" t="s">
        <v>3209</v>
      </c>
    </row>
    <row r="418" spans="2:4" ht="27.6">
      <c r="B418" s="2" t="s">
        <v>2961</v>
      </c>
      <c r="C418" s="22" t="s">
        <v>2973</v>
      </c>
      <c r="D418" s="4" t="s">
        <v>3209</v>
      </c>
    </row>
    <row r="419" spans="2:4">
      <c r="B419" s="5" t="s">
        <v>48</v>
      </c>
      <c r="C419" s="19" t="s">
        <v>529</v>
      </c>
      <c r="D419" s="7" t="s">
        <v>98</v>
      </c>
    </row>
    <row r="420" spans="2:4">
      <c r="B420" s="18" t="s">
        <v>2894</v>
      </c>
      <c r="C420" s="20" t="s">
        <v>529</v>
      </c>
      <c r="D420" s="23" t="s">
        <v>3210</v>
      </c>
    </row>
    <row r="421" spans="2:4">
      <c r="B421" s="6" t="s">
        <v>2939</v>
      </c>
      <c r="C421" s="21" t="s">
        <v>529</v>
      </c>
      <c r="D421" s="8" t="s">
        <v>3210</v>
      </c>
    </row>
    <row r="422" spans="2:4">
      <c r="B422" s="2" t="s">
        <v>2940</v>
      </c>
      <c r="C422" s="22" t="s">
        <v>2972</v>
      </c>
      <c r="D422" s="4" t="s">
        <v>3211</v>
      </c>
    </row>
    <row r="423" spans="2:4">
      <c r="B423" s="2" t="s">
        <v>2941</v>
      </c>
      <c r="C423" s="22" t="s">
        <v>2972</v>
      </c>
      <c r="D423" s="4" t="s">
        <v>2812</v>
      </c>
    </row>
    <row r="424" spans="2:4">
      <c r="B424" s="18" t="s">
        <v>2947</v>
      </c>
      <c r="C424" s="20" t="s">
        <v>529</v>
      </c>
      <c r="D424" s="23" t="s">
        <v>3212</v>
      </c>
    </row>
    <row r="425" spans="2:4" ht="27.6">
      <c r="B425" s="6" t="s">
        <v>2957</v>
      </c>
      <c r="C425" s="21" t="s">
        <v>529</v>
      </c>
      <c r="D425" s="8" t="s">
        <v>2813</v>
      </c>
    </row>
    <row r="426" spans="2:4" ht="27.6">
      <c r="B426" s="2" t="s">
        <v>2959</v>
      </c>
      <c r="C426" s="22" t="s">
        <v>2972</v>
      </c>
      <c r="D426" s="4" t="s">
        <v>2813</v>
      </c>
    </row>
    <row r="427" spans="2:4" ht="27.6">
      <c r="B427" s="6" t="s">
        <v>2960</v>
      </c>
      <c r="C427" s="21" t="s">
        <v>529</v>
      </c>
      <c r="D427" s="8" t="s">
        <v>3213</v>
      </c>
    </row>
    <row r="428" spans="2:4" ht="27.6">
      <c r="B428" s="2" t="s">
        <v>2961</v>
      </c>
      <c r="C428" s="22" t="s">
        <v>2973</v>
      </c>
      <c r="D428" s="4" t="s">
        <v>3213</v>
      </c>
    </row>
    <row r="429" spans="2:4">
      <c r="B429" s="3" t="s">
        <v>49</v>
      </c>
      <c r="C429" s="1" t="s">
        <v>529</v>
      </c>
      <c r="D429" s="3" t="s">
        <v>99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0"/>
  <sheetViews>
    <sheetView showGridLines="0" workbookViewId="0"/>
  </sheetViews>
  <sheetFormatPr baseColWidth="10" defaultRowHeight="14.4"/>
  <cols>
    <col min="2" max="2" width="58.88671875" customWidth="1"/>
    <col min="3" max="3" width="15.109375" customWidth="1"/>
    <col min="4" max="4" width="22.33203125" customWidth="1"/>
  </cols>
  <sheetData>
    <row r="2" spans="2:4" ht="31.2" customHeight="1">
      <c r="B2" s="1232" t="s">
        <v>4084</v>
      </c>
      <c r="C2" s="1232"/>
      <c r="D2" s="1232"/>
    </row>
    <row r="3" spans="2:4" ht="27.6">
      <c r="B3" s="1" t="s">
        <v>2871</v>
      </c>
      <c r="C3" s="1" t="s">
        <v>2971</v>
      </c>
      <c r="D3" s="1" t="s">
        <v>50</v>
      </c>
    </row>
    <row r="4" spans="2:4">
      <c r="B4" s="5" t="s">
        <v>3735</v>
      </c>
      <c r="C4" s="19" t="s">
        <v>529</v>
      </c>
      <c r="D4" s="7" t="s">
        <v>3737</v>
      </c>
    </row>
    <row r="5" spans="2:4">
      <c r="B5" s="18" t="s">
        <v>2894</v>
      </c>
      <c r="C5" s="20" t="s">
        <v>529</v>
      </c>
      <c r="D5" s="23" t="s">
        <v>3737</v>
      </c>
    </row>
    <row r="6" spans="2:4">
      <c r="B6" s="6" t="s">
        <v>2924</v>
      </c>
      <c r="C6" s="21" t="s">
        <v>529</v>
      </c>
      <c r="D6" s="8" t="s">
        <v>3737</v>
      </c>
    </row>
    <row r="7" spans="2:4" ht="27.6">
      <c r="B7" s="2" t="s">
        <v>2928</v>
      </c>
      <c r="C7" s="22" t="s">
        <v>2973</v>
      </c>
      <c r="D7" s="4" t="s">
        <v>3832</v>
      </c>
    </row>
    <row r="8" spans="2:4" ht="27.6">
      <c r="B8" s="2" t="s">
        <v>3831</v>
      </c>
      <c r="C8" s="22" t="s">
        <v>2972</v>
      </c>
      <c r="D8" s="4" t="s">
        <v>3833</v>
      </c>
    </row>
    <row r="9" spans="2:4" ht="27.6">
      <c r="B9" s="2" t="s">
        <v>2929</v>
      </c>
      <c r="C9" s="22" t="s">
        <v>2978</v>
      </c>
      <c r="D9" s="4" t="s">
        <v>3834</v>
      </c>
    </row>
    <row r="10" spans="2:4">
      <c r="B10" s="3" t="s">
        <v>49</v>
      </c>
      <c r="C10" s="1" t="s">
        <v>529</v>
      </c>
      <c r="D10" s="3" t="s">
        <v>3737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0"/>
  <sheetViews>
    <sheetView showGridLines="0" workbookViewId="0"/>
  </sheetViews>
  <sheetFormatPr baseColWidth="10" defaultRowHeight="14.4"/>
  <cols>
    <col min="2" max="2" width="71" customWidth="1"/>
    <col min="3" max="3" width="21" customWidth="1"/>
    <col min="4" max="4" width="23.44140625" customWidth="1"/>
  </cols>
  <sheetData>
    <row r="2" spans="2:4">
      <c r="B2" s="1227" t="s">
        <v>4085</v>
      </c>
      <c r="C2" s="1227"/>
      <c r="D2" s="1227"/>
    </row>
    <row r="3" spans="2:4">
      <c r="B3" s="1" t="s">
        <v>2871</v>
      </c>
      <c r="C3" s="1" t="s">
        <v>2971</v>
      </c>
      <c r="D3" s="1" t="s">
        <v>50</v>
      </c>
    </row>
    <row r="4" spans="2:4" ht="27.6">
      <c r="B4" s="5" t="s">
        <v>3736</v>
      </c>
      <c r="C4" s="19" t="s">
        <v>529</v>
      </c>
      <c r="D4" s="7" t="s">
        <v>3737</v>
      </c>
    </row>
    <row r="5" spans="2:4">
      <c r="B5" s="18" t="s">
        <v>2894</v>
      </c>
      <c r="C5" s="20" t="s">
        <v>529</v>
      </c>
      <c r="D5" s="23" t="s">
        <v>3737</v>
      </c>
    </row>
    <row r="6" spans="2:4">
      <c r="B6" s="6" t="s">
        <v>2924</v>
      </c>
      <c r="C6" s="21" t="s">
        <v>529</v>
      </c>
      <c r="D6" s="8" t="s">
        <v>3737</v>
      </c>
    </row>
    <row r="7" spans="2:4" ht="27.6">
      <c r="B7" s="2" t="s">
        <v>2928</v>
      </c>
      <c r="C7" s="22" t="s">
        <v>2973</v>
      </c>
      <c r="D7" s="4" t="s">
        <v>3832</v>
      </c>
    </row>
    <row r="8" spans="2:4" ht="27.6">
      <c r="B8" s="2" t="s">
        <v>3831</v>
      </c>
      <c r="C8" s="22" t="s">
        <v>2972</v>
      </c>
      <c r="D8" s="4" t="s">
        <v>3833</v>
      </c>
    </row>
    <row r="9" spans="2:4" ht="27.6">
      <c r="B9" s="2" t="s">
        <v>2929</v>
      </c>
      <c r="C9" s="22" t="s">
        <v>2978</v>
      </c>
      <c r="D9" s="4" t="s">
        <v>3834</v>
      </c>
    </row>
    <row r="10" spans="2:4">
      <c r="B10" s="3" t="s">
        <v>49</v>
      </c>
      <c r="C10" s="1" t="s">
        <v>529</v>
      </c>
      <c r="D10" s="3" t="s">
        <v>3737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5"/>
  <sheetViews>
    <sheetView showGridLines="0" workbookViewId="0"/>
  </sheetViews>
  <sheetFormatPr baseColWidth="10" defaultRowHeight="14.4"/>
  <cols>
    <col min="2" max="2" width="56.5546875" customWidth="1"/>
    <col min="3" max="3" width="21.5546875" customWidth="1"/>
    <col min="4" max="4" width="29" customWidth="1"/>
  </cols>
  <sheetData>
    <row r="2" spans="2:4" ht="31.8" customHeight="1">
      <c r="B2" s="1232" t="s">
        <v>4086</v>
      </c>
      <c r="C2" s="1232"/>
      <c r="D2" s="1232"/>
    </row>
    <row r="3" spans="2:4" ht="27.6">
      <c r="B3" s="1" t="s">
        <v>2871</v>
      </c>
      <c r="C3" s="1" t="s">
        <v>2971</v>
      </c>
      <c r="D3" s="1" t="s">
        <v>50</v>
      </c>
    </row>
    <row r="4" spans="2:4" ht="41.4">
      <c r="B4" s="5" t="s">
        <v>3849</v>
      </c>
      <c r="C4" s="19" t="s">
        <v>529</v>
      </c>
      <c r="D4" s="7" t="s">
        <v>3856</v>
      </c>
    </row>
    <row r="5" spans="2:4">
      <c r="B5" s="18" t="s">
        <v>2872</v>
      </c>
      <c r="C5" s="20" t="s">
        <v>529</v>
      </c>
      <c r="D5" s="23" t="s">
        <v>3855</v>
      </c>
    </row>
    <row r="6" spans="2:4" ht="27.6">
      <c r="B6" s="6" t="s">
        <v>2889</v>
      </c>
      <c r="C6" s="21" t="s">
        <v>529</v>
      </c>
      <c r="D6" s="8" t="s">
        <v>4033</v>
      </c>
    </row>
    <row r="7" spans="2:4" ht="27.6">
      <c r="B7" s="2" t="s">
        <v>2890</v>
      </c>
      <c r="C7" s="22" t="s">
        <v>2973</v>
      </c>
      <c r="D7" s="4" t="s">
        <v>4033</v>
      </c>
    </row>
    <row r="8" spans="2:4" ht="27.6">
      <c r="B8" s="6" t="s">
        <v>4030</v>
      </c>
      <c r="C8" s="21" t="s">
        <v>529</v>
      </c>
      <c r="D8" s="8" t="s">
        <v>4034</v>
      </c>
    </row>
    <row r="9" spans="2:4" ht="41.4">
      <c r="B9" s="2" t="s">
        <v>4031</v>
      </c>
      <c r="C9" s="22" t="s">
        <v>2972</v>
      </c>
      <c r="D9" s="4" t="s">
        <v>4034</v>
      </c>
    </row>
    <row r="10" spans="2:4">
      <c r="B10" s="18" t="s">
        <v>2947</v>
      </c>
      <c r="C10" s="20" t="s">
        <v>529</v>
      </c>
      <c r="D10" s="23" t="s">
        <v>4035</v>
      </c>
    </row>
    <row r="11" spans="2:4" ht="27.6">
      <c r="B11" s="6" t="s">
        <v>2948</v>
      </c>
      <c r="C11" s="21" t="s">
        <v>529</v>
      </c>
      <c r="D11" s="8" t="s">
        <v>4036</v>
      </c>
    </row>
    <row r="12" spans="2:4">
      <c r="B12" s="2" t="s">
        <v>4032</v>
      </c>
      <c r="C12" s="22" t="s">
        <v>2979</v>
      </c>
      <c r="D12" s="4" t="s">
        <v>4036</v>
      </c>
    </row>
    <row r="13" spans="2:4" ht="27.6">
      <c r="B13" s="6" t="s">
        <v>2960</v>
      </c>
      <c r="C13" s="21" t="s">
        <v>529</v>
      </c>
      <c r="D13" s="8" t="s">
        <v>4037</v>
      </c>
    </row>
    <row r="14" spans="2:4" ht="27.6">
      <c r="B14" s="2" t="s">
        <v>2961</v>
      </c>
      <c r="C14" s="22" t="s">
        <v>2973</v>
      </c>
      <c r="D14" s="4" t="s">
        <v>4037</v>
      </c>
    </row>
    <row r="15" spans="2:4">
      <c r="B15" s="3" t="s">
        <v>49</v>
      </c>
      <c r="C15" s="1" t="s">
        <v>529</v>
      </c>
      <c r="D15" s="3" t="s">
        <v>3856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1"/>
  <sheetViews>
    <sheetView showGridLines="0" workbookViewId="0"/>
  </sheetViews>
  <sheetFormatPr baseColWidth="10" defaultRowHeight="14.4"/>
  <cols>
    <col min="2" max="2" width="69.21875" customWidth="1"/>
    <col min="3" max="3" width="23.44140625" customWidth="1"/>
    <col min="4" max="4" width="24.21875" customWidth="1"/>
  </cols>
  <sheetData>
    <row r="2" spans="2:4" ht="28.2" customHeight="1">
      <c r="B2" s="1232" t="s">
        <v>4087</v>
      </c>
      <c r="C2" s="1232"/>
      <c r="D2" s="1232"/>
    </row>
    <row r="3" spans="2:4">
      <c r="B3" s="1" t="s">
        <v>2871</v>
      </c>
      <c r="C3" s="1" t="s">
        <v>2971</v>
      </c>
      <c r="D3" s="1" t="s">
        <v>50</v>
      </c>
    </row>
    <row r="4" spans="2:4" ht="27.6">
      <c r="B4" s="5" t="s">
        <v>3850</v>
      </c>
      <c r="C4" s="19" t="s">
        <v>529</v>
      </c>
      <c r="D4" s="7" t="s">
        <v>3853</v>
      </c>
    </row>
    <row r="5" spans="2:4">
      <c r="B5" s="18" t="s">
        <v>2947</v>
      </c>
      <c r="C5" s="20" t="s">
        <v>529</v>
      </c>
      <c r="D5" s="23" t="s">
        <v>3853</v>
      </c>
    </row>
    <row r="6" spans="2:4" ht="27.6">
      <c r="B6" s="6" t="s">
        <v>2948</v>
      </c>
      <c r="C6" s="21" t="s">
        <v>529</v>
      </c>
      <c r="D6" s="8" t="s">
        <v>3853</v>
      </c>
    </row>
    <row r="7" spans="2:4">
      <c r="B7" s="2" t="s">
        <v>4032</v>
      </c>
      <c r="C7" s="22" t="s">
        <v>2979</v>
      </c>
      <c r="D7" s="4" t="s">
        <v>3853</v>
      </c>
    </row>
    <row r="8" spans="2:4">
      <c r="B8" s="5" t="s">
        <v>4093</v>
      </c>
      <c r="C8" s="19" t="s">
        <v>529</v>
      </c>
      <c r="D8" s="7">
        <v>0</v>
      </c>
    </row>
    <row r="9" spans="2:4">
      <c r="B9" s="5" t="s">
        <v>3851</v>
      </c>
      <c r="C9" s="19" t="s">
        <v>529</v>
      </c>
      <c r="D9" s="7" t="s">
        <v>3854</v>
      </c>
    </row>
    <row r="10" spans="2:4">
      <c r="B10" s="18" t="s">
        <v>2947</v>
      </c>
      <c r="C10" s="20" t="s">
        <v>529</v>
      </c>
      <c r="D10" s="23" t="s">
        <v>3854</v>
      </c>
    </row>
    <row r="11" spans="2:4" ht="27.6">
      <c r="B11" s="6" t="s">
        <v>2948</v>
      </c>
      <c r="C11" s="21" t="s">
        <v>529</v>
      </c>
      <c r="D11" s="8" t="s">
        <v>4038</v>
      </c>
    </row>
    <row r="12" spans="2:4">
      <c r="B12" s="2" t="s">
        <v>4032</v>
      </c>
      <c r="C12" s="22" t="s">
        <v>2979</v>
      </c>
      <c r="D12" s="4" t="s">
        <v>4038</v>
      </c>
    </row>
    <row r="13" spans="2:4" ht="27.6">
      <c r="B13" s="6" t="s">
        <v>2960</v>
      </c>
      <c r="C13" s="21" t="s">
        <v>529</v>
      </c>
      <c r="D13" s="8" t="s">
        <v>4037</v>
      </c>
    </row>
    <row r="14" spans="2:4">
      <c r="B14" s="2" t="s">
        <v>2961</v>
      </c>
      <c r="C14" s="22" t="s">
        <v>2973</v>
      </c>
      <c r="D14" s="4" t="s">
        <v>4037</v>
      </c>
    </row>
    <row r="15" spans="2:4">
      <c r="B15" s="5" t="s">
        <v>3852</v>
      </c>
      <c r="C15" s="19" t="s">
        <v>529</v>
      </c>
      <c r="D15" s="7" t="s">
        <v>3855</v>
      </c>
    </row>
    <row r="16" spans="2:4">
      <c r="B16" s="18" t="s">
        <v>2872</v>
      </c>
      <c r="C16" s="20" t="s">
        <v>529</v>
      </c>
      <c r="D16" s="23" t="s">
        <v>3855</v>
      </c>
    </row>
    <row r="17" spans="2:4" ht="27.6">
      <c r="B17" s="6" t="s">
        <v>2889</v>
      </c>
      <c r="C17" s="21" t="s">
        <v>529</v>
      </c>
      <c r="D17" s="8" t="s">
        <v>4033</v>
      </c>
    </row>
    <row r="18" spans="2:4" ht="27.6">
      <c r="B18" s="2" t="s">
        <v>2890</v>
      </c>
      <c r="C18" s="22" t="s">
        <v>2973</v>
      </c>
      <c r="D18" s="4" t="s">
        <v>4033</v>
      </c>
    </row>
    <row r="19" spans="2:4">
      <c r="B19" s="6" t="s">
        <v>4030</v>
      </c>
      <c r="C19" s="21" t="s">
        <v>529</v>
      </c>
      <c r="D19" s="8" t="s">
        <v>4034</v>
      </c>
    </row>
    <row r="20" spans="2:4" ht="27.6">
      <c r="B20" s="2" t="s">
        <v>4031</v>
      </c>
      <c r="C20" s="22" t="s">
        <v>2972</v>
      </c>
      <c r="D20" s="4" t="s">
        <v>4034</v>
      </c>
    </row>
    <row r="21" spans="2:4">
      <c r="B21" s="3" t="s">
        <v>49</v>
      </c>
      <c r="C21" s="1" t="s">
        <v>529</v>
      </c>
      <c r="D21" s="3" t="s">
        <v>3856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1"/>
  <sheetViews>
    <sheetView showGridLines="0" workbookViewId="0"/>
  </sheetViews>
  <sheetFormatPr baseColWidth="10" defaultRowHeight="14.4"/>
  <cols>
    <col min="2" max="4" width="7.6640625" customWidth="1"/>
    <col min="5" max="5" width="105.6640625" customWidth="1"/>
    <col min="6" max="7" width="15.6640625" customWidth="1"/>
  </cols>
  <sheetData>
    <row r="2" spans="2:7">
      <c r="B2" s="1227" t="s">
        <v>4088</v>
      </c>
      <c r="C2" s="1227"/>
      <c r="D2" s="1227"/>
      <c r="E2" s="1227"/>
      <c r="F2" s="1227"/>
      <c r="G2" s="1227"/>
    </row>
    <row r="3" spans="2:7">
      <c r="B3" s="1237" t="s">
        <v>3214</v>
      </c>
      <c r="C3" s="1237" t="s">
        <v>3228</v>
      </c>
      <c r="D3" s="1237" t="s">
        <v>3228</v>
      </c>
      <c r="E3" s="1237" t="s">
        <v>3228</v>
      </c>
      <c r="F3" s="1237" t="s">
        <v>3228</v>
      </c>
      <c r="G3" s="1237" t="s">
        <v>3228</v>
      </c>
    </row>
    <row r="4" spans="2:7">
      <c r="B4" s="1238" t="s">
        <v>3215</v>
      </c>
      <c r="C4" s="1238" t="s">
        <v>3215</v>
      </c>
      <c r="D4" s="1238" t="s">
        <v>3215</v>
      </c>
      <c r="E4" s="1238" t="s">
        <v>3215</v>
      </c>
      <c r="F4" s="1238" t="s">
        <v>3215</v>
      </c>
      <c r="G4" s="1238" t="s">
        <v>3215</v>
      </c>
    </row>
    <row r="5" spans="2:7">
      <c r="B5" s="1238" t="s">
        <v>3216</v>
      </c>
      <c r="C5" s="1238" t="s">
        <v>3216</v>
      </c>
      <c r="D5" s="1238" t="s">
        <v>3216</v>
      </c>
      <c r="E5" s="1238" t="s">
        <v>3216</v>
      </c>
      <c r="F5" s="1238" t="s">
        <v>3216</v>
      </c>
      <c r="G5" s="1238" t="s">
        <v>3216</v>
      </c>
    </row>
    <row r="6" spans="2:7">
      <c r="B6" s="1239" t="s">
        <v>3217</v>
      </c>
      <c r="C6" s="1239" t="s">
        <v>3217</v>
      </c>
      <c r="D6" s="1239" t="s">
        <v>3217</v>
      </c>
      <c r="E6" s="1239" t="s">
        <v>3217</v>
      </c>
      <c r="F6" s="1239" t="s">
        <v>3217</v>
      </c>
      <c r="G6" s="1239" t="s">
        <v>3217</v>
      </c>
    </row>
    <row r="7" spans="2:7">
      <c r="B7" s="1240" t="s">
        <v>3218</v>
      </c>
      <c r="C7" s="1240" t="s">
        <v>3218</v>
      </c>
      <c r="D7" s="1240" t="s">
        <v>3218</v>
      </c>
      <c r="E7" s="1240" t="s">
        <v>3218</v>
      </c>
      <c r="F7" s="21">
        <v>2024</v>
      </c>
      <c r="G7" s="21">
        <v>2023</v>
      </c>
    </row>
    <row r="8" spans="2:7">
      <c r="B8" s="1236" t="s">
        <v>3219</v>
      </c>
      <c r="C8" s="1236" t="s">
        <v>3219</v>
      </c>
      <c r="D8" s="1236" t="s">
        <v>3219</v>
      </c>
      <c r="E8" s="1236" t="s">
        <v>3219</v>
      </c>
      <c r="F8" s="17" t="s">
        <v>529</v>
      </c>
      <c r="G8" s="17" t="s">
        <v>529</v>
      </c>
    </row>
    <row r="9" spans="2:7">
      <c r="B9" s="24" t="s">
        <v>529</v>
      </c>
      <c r="C9" s="1234" t="s">
        <v>3229</v>
      </c>
      <c r="D9" s="1234" t="s">
        <v>3229</v>
      </c>
      <c r="E9" s="1234" t="s">
        <v>3229</v>
      </c>
      <c r="F9" s="17" t="s">
        <v>99</v>
      </c>
      <c r="G9" s="17" t="s">
        <v>3275</v>
      </c>
    </row>
    <row r="10" spans="2:7">
      <c r="B10" s="25" t="s">
        <v>529</v>
      </c>
      <c r="C10" s="26" t="s">
        <v>529</v>
      </c>
      <c r="D10" s="1233" t="s">
        <v>3231</v>
      </c>
      <c r="E10" s="1233" t="s">
        <v>3231</v>
      </c>
      <c r="F10" s="4">
        <v>0</v>
      </c>
      <c r="G10" s="4">
        <v>0</v>
      </c>
    </row>
    <row r="11" spans="2:7">
      <c r="B11" s="25" t="s">
        <v>529</v>
      </c>
      <c r="C11" s="26" t="s">
        <v>529</v>
      </c>
      <c r="D11" s="1233" t="s">
        <v>3232</v>
      </c>
      <c r="E11" s="1233" t="s">
        <v>3232</v>
      </c>
      <c r="F11" s="4">
        <v>0</v>
      </c>
      <c r="G11" s="4">
        <v>0</v>
      </c>
    </row>
    <row r="12" spans="2:7">
      <c r="B12" s="25" t="s">
        <v>529</v>
      </c>
      <c r="C12" s="26" t="s">
        <v>529</v>
      </c>
      <c r="D12" s="1233" t="s">
        <v>3233</v>
      </c>
      <c r="E12" s="1233" t="s">
        <v>3233</v>
      </c>
      <c r="F12" s="4">
        <v>0</v>
      </c>
      <c r="G12" s="4">
        <v>0</v>
      </c>
    </row>
    <row r="13" spans="2:7">
      <c r="B13" s="25" t="s">
        <v>529</v>
      </c>
      <c r="C13" s="26" t="s">
        <v>529</v>
      </c>
      <c r="D13" s="1233" t="s">
        <v>3234</v>
      </c>
      <c r="E13" s="1233" t="s">
        <v>3234</v>
      </c>
      <c r="F13" s="4">
        <v>0</v>
      </c>
      <c r="G13" s="4">
        <v>0</v>
      </c>
    </row>
    <row r="14" spans="2:7">
      <c r="B14" s="25" t="s">
        <v>529</v>
      </c>
      <c r="C14" s="26" t="s">
        <v>529</v>
      </c>
      <c r="D14" s="1233" t="s">
        <v>3235</v>
      </c>
      <c r="E14" s="1233" t="s">
        <v>3235</v>
      </c>
      <c r="F14" s="4">
        <v>0</v>
      </c>
      <c r="G14" s="4">
        <v>0</v>
      </c>
    </row>
    <row r="15" spans="2:7">
      <c r="B15" s="25" t="s">
        <v>529</v>
      </c>
      <c r="C15" s="26" t="s">
        <v>529</v>
      </c>
      <c r="D15" s="1233" t="s">
        <v>3236</v>
      </c>
      <c r="E15" s="1233" t="s">
        <v>3236</v>
      </c>
      <c r="F15" s="4">
        <v>0</v>
      </c>
      <c r="G15" s="4">
        <v>0</v>
      </c>
    </row>
    <row r="16" spans="2:7">
      <c r="B16" s="25" t="s">
        <v>529</v>
      </c>
      <c r="C16" s="26" t="s">
        <v>529</v>
      </c>
      <c r="D16" s="1233" t="s">
        <v>3237</v>
      </c>
      <c r="E16" s="1233" t="s">
        <v>3237</v>
      </c>
      <c r="F16" s="4" t="s">
        <v>3267</v>
      </c>
      <c r="G16" s="4" t="s">
        <v>3276</v>
      </c>
    </row>
    <row r="17" spans="2:7">
      <c r="B17" s="25" t="s">
        <v>529</v>
      </c>
      <c r="C17" s="26" t="s">
        <v>529</v>
      </c>
      <c r="D17" s="1233" t="s">
        <v>3238</v>
      </c>
      <c r="E17" s="1233" t="s">
        <v>3238</v>
      </c>
      <c r="F17" s="4">
        <v>0</v>
      </c>
      <c r="G17" s="4">
        <v>0</v>
      </c>
    </row>
    <row r="18" spans="2:7">
      <c r="B18" s="25" t="s">
        <v>529</v>
      </c>
      <c r="C18" s="26" t="s">
        <v>529</v>
      </c>
      <c r="D18" s="1233" t="s">
        <v>3239</v>
      </c>
      <c r="E18" s="1233" t="s">
        <v>3239</v>
      </c>
      <c r="F18" s="4" t="s">
        <v>3268</v>
      </c>
      <c r="G18" s="4" t="s">
        <v>3277</v>
      </c>
    </row>
    <row r="19" spans="2:7">
      <c r="B19" s="25" t="s">
        <v>529</v>
      </c>
      <c r="C19" s="26" t="s">
        <v>529</v>
      </c>
      <c r="D19" s="1233" t="s">
        <v>3240</v>
      </c>
      <c r="E19" s="1233" t="s">
        <v>3240</v>
      </c>
      <c r="F19" s="4">
        <v>0</v>
      </c>
      <c r="G19" s="4">
        <v>0</v>
      </c>
    </row>
    <row r="20" spans="2:7">
      <c r="B20" s="1235" t="s">
        <v>529</v>
      </c>
      <c r="C20" s="1235" t="s">
        <v>529</v>
      </c>
      <c r="D20" s="1235" t="s">
        <v>529</v>
      </c>
      <c r="E20" s="1235" t="s">
        <v>529</v>
      </c>
      <c r="F20" s="4" t="s">
        <v>529</v>
      </c>
      <c r="G20" s="4" t="s">
        <v>529</v>
      </c>
    </row>
    <row r="21" spans="2:7">
      <c r="B21" s="24" t="s">
        <v>529</v>
      </c>
      <c r="C21" s="1234" t="s">
        <v>3230</v>
      </c>
      <c r="D21" s="1234" t="s">
        <v>3230</v>
      </c>
      <c r="E21" s="1234" t="s">
        <v>3230</v>
      </c>
      <c r="F21" s="17" t="s">
        <v>3269</v>
      </c>
      <c r="G21" s="17" t="s">
        <v>3278</v>
      </c>
    </row>
    <row r="22" spans="2:7">
      <c r="B22" s="25" t="s">
        <v>529</v>
      </c>
      <c r="C22" s="26" t="s">
        <v>529</v>
      </c>
      <c r="D22" s="1233" t="s">
        <v>3241</v>
      </c>
      <c r="E22" s="1233" t="s">
        <v>3241</v>
      </c>
      <c r="F22" s="4" t="s">
        <v>320</v>
      </c>
      <c r="G22" s="4" t="s">
        <v>3279</v>
      </c>
    </row>
    <row r="23" spans="2:7">
      <c r="B23" s="25" t="s">
        <v>529</v>
      </c>
      <c r="C23" s="26" t="s">
        <v>529</v>
      </c>
      <c r="D23" s="1233" t="s">
        <v>3242</v>
      </c>
      <c r="E23" s="1233" t="s">
        <v>3242</v>
      </c>
      <c r="F23" s="4" t="s">
        <v>344</v>
      </c>
      <c r="G23" s="4" t="s">
        <v>3280</v>
      </c>
    </row>
    <row r="24" spans="2:7">
      <c r="B24" s="25" t="s">
        <v>529</v>
      </c>
      <c r="C24" s="26" t="s">
        <v>529</v>
      </c>
      <c r="D24" s="1233" t="s">
        <v>3243</v>
      </c>
      <c r="E24" s="1233" t="s">
        <v>3243</v>
      </c>
      <c r="F24" s="4" t="s">
        <v>399</v>
      </c>
      <c r="G24" s="4" t="s">
        <v>3281</v>
      </c>
    </row>
    <row r="25" spans="2:7">
      <c r="B25" s="25" t="s">
        <v>529</v>
      </c>
      <c r="C25" s="26" t="s">
        <v>529</v>
      </c>
      <c r="D25" s="1233" t="s">
        <v>3244</v>
      </c>
      <c r="E25" s="1233" t="s">
        <v>3244</v>
      </c>
      <c r="F25" s="4">
        <v>0</v>
      </c>
      <c r="G25" s="4" t="s">
        <v>3282</v>
      </c>
    </row>
    <row r="26" spans="2:7">
      <c r="B26" s="25" t="s">
        <v>529</v>
      </c>
      <c r="C26" s="26" t="s">
        <v>529</v>
      </c>
      <c r="D26" s="1233" t="s">
        <v>3245</v>
      </c>
      <c r="E26" s="1233" t="s">
        <v>3245</v>
      </c>
      <c r="F26" s="4" t="s">
        <v>474</v>
      </c>
      <c r="G26" s="4" t="s">
        <v>3283</v>
      </c>
    </row>
    <row r="27" spans="2:7">
      <c r="B27" s="25" t="s">
        <v>529</v>
      </c>
      <c r="C27" s="26" t="s">
        <v>529</v>
      </c>
      <c r="D27" s="1233" t="s">
        <v>3246</v>
      </c>
      <c r="E27" s="1233" t="s">
        <v>3246</v>
      </c>
      <c r="F27" s="4" t="s">
        <v>475</v>
      </c>
      <c r="G27" s="4" t="s">
        <v>3284</v>
      </c>
    </row>
    <row r="28" spans="2:7">
      <c r="B28" s="25" t="s">
        <v>529</v>
      </c>
      <c r="C28" s="26" t="s">
        <v>529</v>
      </c>
      <c r="D28" s="1233" t="s">
        <v>3247</v>
      </c>
      <c r="E28" s="1233" t="s">
        <v>3247</v>
      </c>
      <c r="F28" s="4" t="s">
        <v>480</v>
      </c>
      <c r="G28" s="4" t="s">
        <v>3285</v>
      </c>
    </row>
    <row r="29" spans="2:7">
      <c r="B29" s="25" t="s">
        <v>529</v>
      </c>
      <c r="C29" s="26" t="s">
        <v>529</v>
      </c>
      <c r="D29" s="1233" t="s">
        <v>3248</v>
      </c>
      <c r="E29" s="1233" t="s">
        <v>3248</v>
      </c>
      <c r="F29" s="4" t="s">
        <v>483</v>
      </c>
      <c r="G29" s="4" t="s">
        <v>3286</v>
      </c>
    </row>
    <row r="30" spans="2:7">
      <c r="B30" s="25" t="s">
        <v>529</v>
      </c>
      <c r="C30" s="26" t="s">
        <v>529</v>
      </c>
      <c r="D30" s="1233" t="s">
        <v>3249</v>
      </c>
      <c r="E30" s="1233" t="s">
        <v>3249</v>
      </c>
      <c r="F30" s="4">
        <v>0</v>
      </c>
      <c r="G30" s="4" t="s">
        <v>3287</v>
      </c>
    </row>
    <row r="31" spans="2:7">
      <c r="B31" s="25" t="s">
        <v>529</v>
      </c>
      <c r="C31" s="26" t="s">
        <v>529</v>
      </c>
      <c r="D31" s="1233" t="s">
        <v>3250</v>
      </c>
      <c r="E31" s="1233" t="s">
        <v>3250</v>
      </c>
      <c r="F31" s="4">
        <v>0</v>
      </c>
      <c r="G31" s="4">
        <v>0</v>
      </c>
    </row>
    <row r="32" spans="2:7">
      <c r="B32" s="25" t="s">
        <v>529</v>
      </c>
      <c r="C32" s="26" t="s">
        <v>529</v>
      </c>
      <c r="D32" s="1233" t="s">
        <v>3251</v>
      </c>
      <c r="E32" s="1233" t="s">
        <v>3251</v>
      </c>
      <c r="F32" s="4" t="s">
        <v>485</v>
      </c>
      <c r="G32" s="4" t="s">
        <v>3288</v>
      </c>
    </row>
    <row r="33" spans="2:7">
      <c r="B33" s="25" t="s">
        <v>529</v>
      </c>
      <c r="C33" s="26" t="s">
        <v>529</v>
      </c>
      <c r="D33" s="1233" t="s">
        <v>3252</v>
      </c>
      <c r="E33" s="1233" t="s">
        <v>3252</v>
      </c>
      <c r="F33" s="4">
        <v>0</v>
      </c>
      <c r="G33" s="4">
        <v>0</v>
      </c>
    </row>
    <row r="34" spans="2:7">
      <c r="B34" s="25" t="s">
        <v>529</v>
      </c>
      <c r="C34" s="26" t="s">
        <v>529</v>
      </c>
      <c r="D34" s="1233" t="s">
        <v>3253</v>
      </c>
      <c r="E34" s="1233" t="s">
        <v>3253</v>
      </c>
      <c r="F34" s="4">
        <v>0</v>
      </c>
      <c r="G34" s="4">
        <v>0</v>
      </c>
    </row>
    <row r="35" spans="2:7">
      <c r="B35" s="25" t="s">
        <v>529</v>
      </c>
      <c r="C35" s="26" t="s">
        <v>529</v>
      </c>
      <c r="D35" s="1233" t="s">
        <v>3254</v>
      </c>
      <c r="E35" s="1233" t="s">
        <v>3254</v>
      </c>
      <c r="F35" s="4">
        <v>0</v>
      </c>
      <c r="G35" s="4">
        <v>0</v>
      </c>
    </row>
    <row r="36" spans="2:7">
      <c r="B36" s="25" t="s">
        <v>529</v>
      </c>
      <c r="C36" s="26" t="s">
        <v>529</v>
      </c>
      <c r="D36" s="1233" t="s">
        <v>3255</v>
      </c>
      <c r="E36" s="1233" t="s">
        <v>3255</v>
      </c>
      <c r="F36" s="4">
        <v>0</v>
      </c>
      <c r="G36" s="4">
        <v>0</v>
      </c>
    </row>
    <row r="37" spans="2:7">
      <c r="B37" s="25" t="s">
        <v>529</v>
      </c>
      <c r="C37" s="26" t="s">
        <v>529</v>
      </c>
      <c r="D37" s="1233" t="s">
        <v>3256</v>
      </c>
      <c r="E37" s="1233" t="s">
        <v>3256</v>
      </c>
      <c r="F37" s="4">
        <v>0</v>
      </c>
      <c r="G37" s="4">
        <v>0</v>
      </c>
    </row>
    <row r="38" spans="2:7">
      <c r="B38" s="1236" t="s">
        <v>3220</v>
      </c>
      <c r="C38" s="1236" t="s">
        <v>3220</v>
      </c>
      <c r="D38" s="1236" t="s">
        <v>3220</v>
      </c>
      <c r="E38" s="1236" t="s">
        <v>3220</v>
      </c>
      <c r="F38" s="17" t="s">
        <v>3270</v>
      </c>
      <c r="G38" s="17" t="s">
        <v>3289</v>
      </c>
    </row>
    <row r="39" spans="2:7">
      <c r="B39" s="1235" t="s">
        <v>529</v>
      </c>
      <c r="C39" s="1235" t="s">
        <v>529</v>
      </c>
      <c r="D39" s="1235" t="s">
        <v>529</v>
      </c>
      <c r="E39" s="1235" t="s">
        <v>529</v>
      </c>
      <c r="F39" s="4" t="s">
        <v>529</v>
      </c>
      <c r="G39" s="4" t="s">
        <v>529</v>
      </c>
    </row>
    <row r="40" spans="2:7">
      <c r="B40" s="1236" t="s">
        <v>3221</v>
      </c>
      <c r="C40" s="1236" t="s">
        <v>3221</v>
      </c>
      <c r="D40" s="1236" t="s">
        <v>3221</v>
      </c>
      <c r="E40" s="1236" t="s">
        <v>3221</v>
      </c>
      <c r="F40" s="17" t="s">
        <v>529</v>
      </c>
      <c r="G40" s="17" t="s">
        <v>529</v>
      </c>
    </row>
    <row r="41" spans="2:7">
      <c r="B41" s="24" t="s">
        <v>529</v>
      </c>
      <c r="C41" s="1234" t="s">
        <v>3229</v>
      </c>
      <c r="D41" s="1234" t="s">
        <v>3229</v>
      </c>
      <c r="E41" s="1234" t="s">
        <v>3229</v>
      </c>
      <c r="F41" s="17">
        <v>0</v>
      </c>
      <c r="G41" s="17">
        <v>0</v>
      </c>
    </row>
    <row r="42" spans="2:7">
      <c r="B42" s="25" t="s">
        <v>529</v>
      </c>
      <c r="C42" s="26" t="s">
        <v>529</v>
      </c>
      <c r="D42" s="1233" t="s">
        <v>3257</v>
      </c>
      <c r="E42" s="1233" t="s">
        <v>3257</v>
      </c>
      <c r="F42" s="4">
        <v>0</v>
      </c>
      <c r="G42" s="4">
        <v>0</v>
      </c>
    </row>
    <row r="43" spans="2:7">
      <c r="B43" s="25" t="s">
        <v>529</v>
      </c>
      <c r="C43" s="26" t="s">
        <v>529</v>
      </c>
      <c r="D43" s="1233" t="s">
        <v>3258</v>
      </c>
      <c r="E43" s="1233" t="s">
        <v>3258</v>
      </c>
      <c r="F43" s="4">
        <v>0</v>
      </c>
      <c r="G43" s="4">
        <v>0</v>
      </c>
    </row>
    <row r="44" spans="2:7">
      <c r="B44" s="25" t="s">
        <v>529</v>
      </c>
      <c r="C44" s="26" t="s">
        <v>529</v>
      </c>
      <c r="D44" s="1233" t="s">
        <v>3259</v>
      </c>
      <c r="E44" s="1233" t="s">
        <v>3259</v>
      </c>
      <c r="F44" s="4">
        <v>0</v>
      </c>
      <c r="G44" s="4">
        <v>0</v>
      </c>
    </row>
    <row r="45" spans="2:7">
      <c r="B45" s="1235" t="s">
        <v>529</v>
      </c>
      <c r="C45" s="1235" t="s">
        <v>529</v>
      </c>
      <c r="D45" s="1235" t="s">
        <v>529</v>
      </c>
      <c r="E45" s="1235" t="s">
        <v>529</v>
      </c>
      <c r="F45" s="4" t="s">
        <v>529</v>
      </c>
      <c r="G45" s="4" t="s">
        <v>529</v>
      </c>
    </row>
    <row r="46" spans="2:7">
      <c r="B46" s="24" t="s">
        <v>529</v>
      </c>
      <c r="C46" s="1234" t="s">
        <v>3230</v>
      </c>
      <c r="D46" s="1234" t="s">
        <v>3230</v>
      </c>
      <c r="E46" s="1234" t="s">
        <v>3230</v>
      </c>
      <c r="F46" s="17" t="s">
        <v>3270</v>
      </c>
      <c r="G46" s="17" t="s">
        <v>3289</v>
      </c>
    </row>
    <row r="47" spans="2:7">
      <c r="B47" s="25" t="s">
        <v>529</v>
      </c>
      <c r="C47" s="26" t="s">
        <v>529</v>
      </c>
      <c r="D47" s="1233" t="s">
        <v>3257</v>
      </c>
      <c r="E47" s="1233" t="s">
        <v>3257</v>
      </c>
      <c r="F47" s="4" t="s">
        <v>3271</v>
      </c>
      <c r="G47" s="4" t="s">
        <v>3290</v>
      </c>
    </row>
    <row r="48" spans="2:7">
      <c r="B48" s="25" t="s">
        <v>529</v>
      </c>
      <c r="C48" s="26" t="s">
        <v>529</v>
      </c>
      <c r="D48" s="1233" t="s">
        <v>3258</v>
      </c>
      <c r="E48" s="1233" t="s">
        <v>3258</v>
      </c>
      <c r="F48" s="4" t="s">
        <v>3272</v>
      </c>
      <c r="G48" s="4" t="s">
        <v>3291</v>
      </c>
    </row>
    <row r="49" spans="2:7">
      <c r="B49" s="25" t="s">
        <v>529</v>
      </c>
      <c r="C49" s="26" t="s">
        <v>529</v>
      </c>
      <c r="D49" s="1233" t="s">
        <v>3260</v>
      </c>
      <c r="E49" s="1233" t="s">
        <v>3260</v>
      </c>
      <c r="F49" s="4" t="s">
        <v>3273</v>
      </c>
      <c r="G49" s="4" t="s">
        <v>3292</v>
      </c>
    </row>
    <row r="50" spans="2:7">
      <c r="B50" s="1236" t="s">
        <v>3222</v>
      </c>
      <c r="C50" s="1236" t="s">
        <v>3222</v>
      </c>
      <c r="D50" s="1236" t="s">
        <v>3222</v>
      </c>
      <c r="E50" s="1236" t="s">
        <v>3222</v>
      </c>
      <c r="F50" s="17" t="s">
        <v>3274</v>
      </c>
      <c r="G50" s="17" t="s">
        <v>3293</v>
      </c>
    </row>
    <row r="51" spans="2:7">
      <c r="B51" s="1235" t="s">
        <v>529</v>
      </c>
      <c r="C51" s="1235" t="s">
        <v>529</v>
      </c>
      <c r="D51" s="1235" t="s">
        <v>529</v>
      </c>
      <c r="E51" s="1235" t="s">
        <v>529</v>
      </c>
      <c r="F51" s="4" t="s">
        <v>529</v>
      </c>
      <c r="G51" s="4" t="s">
        <v>529</v>
      </c>
    </row>
    <row r="52" spans="2:7">
      <c r="B52" s="1236" t="s">
        <v>3223</v>
      </c>
      <c r="C52" s="1236" t="s">
        <v>3223</v>
      </c>
      <c r="D52" s="1236" t="s">
        <v>3223</v>
      </c>
      <c r="E52" s="1236" t="s">
        <v>3223</v>
      </c>
      <c r="F52" s="17" t="s">
        <v>529</v>
      </c>
      <c r="G52" s="17" t="s">
        <v>529</v>
      </c>
    </row>
    <row r="53" spans="2:7">
      <c r="B53" s="24" t="s">
        <v>529</v>
      </c>
      <c r="C53" s="1234" t="s">
        <v>3229</v>
      </c>
      <c r="D53" s="1234" t="s">
        <v>3229</v>
      </c>
      <c r="E53" s="1234" t="s">
        <v>3229</v>
      </c>
      <c r="F53" s="17">
        <v>0</v>
      </c>
      <c r="G53" s="17">
        <v>0</v>
      </c>
    </row>
    <row r="54" spans="2:7">
      <c r="B54" s="25" t="s">
        <v>529</v>
      </c>
      <c r="C54" s="26" t="s">
        <v>529</v>
      </c>
      <c r="D54" s="1233" t="s">
        <v>3261</v>
      </c>
      <c r="E54" s="1233" t="s">
        <v>3261</v>
      </c>
      <c r="F54" s="4">
        <v>0</v>
      </c>
      <c r="G54" s="4">
        <v>0</v>
      </c>
    </row>
    <row r="55" spans="2:7">
      <c r="B55" s="25" t="s">
        <v>529</v>
      </c>
      <c r="C55" s="26" t="s">
        <v>529</v>
      </c>
      <c r="D55" s="26" t="s">
        <v>529</v>
      </c>
      <c r="E55" s="27" t="s">
        <v>3265</v>
      </c>
      <c r="F55" s="4">
        <v>0</v>
      </c>
      <c r="G55" s="4">
        <v>0</v>
      </c>
    </row>
    <row r="56" spans="2:7">
      <c r="B56" s="25" t="s">
        <v>529</v>
      </c>
      <c r="C56" s="26" t="s">
        <v>529</v>
      </c>
      <c r="D56" s="26" t="s">
        <v>529</v>
      </c>
      <c r="E56" s="27" t="s">
        <v>3266</v>
      </c>
      <c r="F56" s="4">
        <v>0</v>
      </c>
      <c r="G56" s="4">
        <v>0</v>
      </c>
    </row>
    <row r="57" spans="2:7">
      <c r="B57" s="25" t="s">
        <v>529</v>
      </c>
      <c r="C57" s="26" t="s">
        <v>529</v>
      </c>
      <c r="D57" s="1233" t="s">
        <v>3262</v>
      </c>
      <c r="E57" s="1233" t="s">
        <v>3262</v>
      </c>
      <c r="F57" s="4">
        <v>0</v>
      </c>
      <c r="G57" s="4">
        <v>0</v>
      </c>
    </row>
    <row r="58" spans="2:7">
      <c r="B58" s="1235" t="s">
        <v>529</v>
      </c>
      <c r="C58" s="1235" t="s">
        <v>529</v>
      </c>
      <c r="D58" s="1235" t="s">
        <v>529</v>
      </c>
      <c r="E58" s="1235" t="s">
        <v>529</v>
      </c>
      <c r="F58" s="4" t="s">
        <v>529</v>
      </c>
      <c r="G58" s="4" t="s">
        <v>529</v>
      </c>
    </row>
    <row r="59" spans="2:7">
      <c r="B59" s="24" t="s">
        <v>529</v>
      </c>
      <c r="C59" s="1234" t="s">
        <v>3230</v>
      </c>
      <c r="D59" s="1234" t="s">
        <v>3230</v>
      </c>
      <c r="E59" s="1234" t="s">
        <v>3230</v>
      </c>
      <c r="F59" s="17">
        <v>0</v>
      </c>
      <c r="G59" s="17">
        <v>0</v>
      </c>
    </row>
    <row r="60" spans="2:7">
      <c r="B60" s="25" t="s">
        <v>529</v>
      </c>
      <c r="C60" s="26" t="s">
        <v>529</v>
      </c>
      <c r="D60" s="1233" t="s">
        <v>3263</v>
      </c>
      <c r="E60" s="1233" t="s">
        <v>3263</v>
      </c>
      <c r="F60" s="4">
        <v>0</v>
      </c>
      <c r="G60" s="4">
        <v>0</v>
      </c>
    </row>
    <row r="61" spans="2:7">
      <c r="B61" s="25" t="s">
        <v>529</v>
      </c>
      <c r="C61" s="26" t="s">
        <v>529</v>
      </c>
      <c r="D61" s="26" t="s">
        <v>529</v>
      </c>
      <c r="E61" s="27" t="s">
        <v>3265</v>
      </c>
      <c r="F61" s="4">
        <v>0</v>
      </c>
      <c r="G61" s="4">
        <v>0</v>
      </c>
    </row>
    <row r="62" spans="2:7">
      <c r="B62" s="25" t="s">
        <v>529</v>
      </c>
      <c r="C62" s="26" t="s">
        <v>529</v>
      </c>
      <c r="D62" s="26" t="s">
        <v>529</v>
      </c>
      <c r="E62" s="27" t="s">
        <v>3266</v>
      </c>
      <c r="F62" s="4">
        <v>0</v>
      </c>
      <c r="G62" s="4">
        <v>0</v>
      </c>
    </row>
    <row r="63" spans="2:7">
      <c r="B63" s="25" t="s">
        <v>529</v>
      </c>
      <c r="C63" s="26" t="s">
        <v>529</v>
      </c>
      <c r="D63" s="1233" t="s">
        <v>3264</v>
      </c>
      <c r="E63" s="1233" t="s">
        <v>3264</v>
      </c>
      <c r="F63" s="4">
        <v>0</v>
      </c>
      <c r="G63" s="4">
        <v>0</v>
      </c>
    </row>
    <row r="64" spans="2:7">
      <c r="B64" s="1236" t="s">
        <v>3224</v>
      </c>
      <c r="C64" s="1236" t="s">
        <v>3224</v>
      </c>
      <c r="D64" s="1236" t="s">
        <v>3224</v>
      </c>
      <c r="E64" s="1236" t="s">
        <v>3224</v>
      </c>
      <c r="F64" s="17">
        <v>0</v>
      </c>
      <c r="G64" s="17">
        <v>0</v>
      </c>
    </row>
    <row r="65" spans="2:7">
      <c r="B65" s="1235" t="s">
        <v>529</v>
      </c>
      <c r="C65" s="1235" t="s">
        <v>529</v>
      </c>
      <c r="D65" s="1235" t="s">
        <v>529</v>
      </c>
      <c r="E65" s="1235" t="s">
        <v>529</v>
      </c>
      <c r="F65" s="4" t="s">
        <v>529</v>
      </c>
      <c r="G65" s="4" t="s">
        <v>529</v>
      </c>
    </row>
    <row r="66" spans="2:7">
      <c r="B66" s="1236" t="s">
        <v>3225</v>
      </c>
      <c r="C66" s="1236" t="s">
        <v>3225</v>
      </c>
      <c r="D66" s="1236" t="s">
        <v>3225</v>
      </c>
      <c r="E66" s="1236" t="s">
        <v>3225</v>
      </c>
      <c r="F66" s="17">
        <v>0</v>
      </c>
      <c r="G66" s="17">
        <v>0</v>
      </c>
    </row>
    <row r="67" spans="2:7">
      <c r="B67" s="1235" t="s">
        <v>529</v>
      </c>
      <c r="C67" s="1235" t="s">
        <v>529</v>
      </c>
      <c r="D67" s="1235" t="s">
        <v>529</v>
      </c>
      <c r="E67" s="1235" t="s">
        <v>529</v>
      </c>
      <c r="F67" s="4" t="s">
        <v>529</v>
      </c>
      <c r="G67" s="4" t="s">
        <v>529</v>
      </c>
    </row>
    <row r="68" spans="2:7">
      <c r="B68" s="1236" t="s">
        <v>3226</v>
      </c>
      <c r="C68" s="1236" t="s">
        <v>3226</v>
      </c>
      <c r="D68" s="1236" t="s">
        <v>3226</v>
      </c>
      <c r="E68" s="1236" t="s">
        <v>3226</v>
      </c>
      <c r="F68" s="17">
        <v>0</v>
      </c>
      <c r="G68" s="17">
        <v>0</v>
      </c>
    </row>
    <row r="69" spans="2:7">
      <c r="B69" s="1235" t="s">
        <v>529</v>
      </c>
      <c r="C69" s="1235" t="s">
        <v>529</v>
      </c>
      <c r="D69" s="1235" t="s">
        <v>529</v>
      </c>
      <c r="E69" s="1235" t="s">
        <v>529</v>
      </c>
      <c r="F69" s="4" t="s">
        <v>529</v>
      </c>
      <c r="G69" s="4" t="s">
        <v>529</v>
      </c>
    </row>
    <row r="70" spans="2:7">
      <c r="B70" s="1236" t="s">
        <v>3227</v>
      </c>
      <c r="C70" s="1236" t="s">
        <v>3227</v>
      </c>
      <c r="D70" s="1236" t="s">
        <v>3227</v>
      </c>
      <c r="E70" s="1236" t="s">
        <v>3227</v>
      </c>
      <c r="F70" s="17">
        <v>0</v>
      </c>
      <c r="G70" s="17">
        <v>0</v>
      </c>
    </row>
    <row r="71" spans="2:7">
      <c r="B71" s="1235" t="s">
        <v>529</v>
      </c>
      <c r="C71" s="1235" t="s">
        <v>529</v>
      </c>
      <c r="D71" s="1235" t="s">
        <v>529</v>
      </c>
      <c r="E71" s="1235" t="s">
        <v>529</v>
      </c>
      <c r="F71" s="4" t="s">
        <v>529</v>
      </c>
      <c r="G71" s="4" t="s">
        <v>529</v>
      </c>
    </row>
  </sheetData>
  <mergeCells count="66"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58:E58"/>
    <mergeCell ref="D57:E57"/>
    <mergeCell ref="D60:E60"/>
    <mergeCell ref="D63:E63"/>
    <mergeCell ref="D54:E5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C9:E9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530"/>
  <sheetViews>
    <sheetView showGridLines="0" zoomScale="91" workbookViewId="0"/>
  </sheetViews>
  <sheetFormatPr baseColWidth="10" defaultRowHeight="14.4"/>
  <cols>
    <col min="2" max="4" width="7.6640625" customWidth="1"/>
    <col min="5" max="5" width="105.6640625" customWidth="1"/>
    <col min="6" max="7" width="15.6640625" customWidth="1"/>
  </cols>
  <sheetData>
    <row r="2" spans="2:7">
      <c r="B2" s="1227" t="s">
        <v>4088</v>
      </c>
      <c r="C2" s="1227"/>
      <c r="D2" s="1227"/>
      <c r="E2" s="1227"/>
      <c r="F2" s="1227"/>
      <c r="G2" s="1227"/>
    </row>
    <row r="3" spans="2:7">
      <c r="B3" s="1241" t="s">
        <v>1</v>
      </c>
      <c r="C3" s="1241" t="s">
        <v>1</v>
      </c>
      <c r="D3" s="1241" t="s">
        <v>1</v>
      </c>
      <c r="E3" s="1241" t="s">
        <v>1</v>
      </c>
      <c r="F3" s="1241" t="s">
        <v>1</v>
      </c>
      <c r="G3" s="1242" t="s">
        <v>1</v>
      </c>
    </row>
    <row r="4" spans="2:7">
      <c r="B4" s="1243" t="s">
        <v>3215</v>
      </c>
      <c r="C4" s="1243" t="s">
        <v>3215</v>
      </c>
      <c r="D4" s="1243" t="s">
        <v>3215</v>
      </c>
      <c r="E4" s="1243" t="s">
        <v>3215</v>
      </c>
      <c r="F4" s="1243" t="s">
        <v>3215</v>
      </c>
      <c r="G4" s="1244" t="s">
        <v>3215</v>
      </c>
    </row>
    <row r="5" spans="2:7">
      <c r="B5" s="1243" t="s">
        <v>3216</v>
      </c>
      <c r="C5" s="1243" t="s">
        <v>3216</v>
      </c>
      <c r="D5" s="1243" t="s">
        <v>3216</v>
      </c>
      <c r="E5" s="1243" t="s">
        <v>3216</v>
      </c>
      <c r="F5" s="1243" t="s">
        <v>3216</v>
      </c>
      <c r="G5" s="1244" t="s">
        <v>3216</v>
      </c>
    </row>
    <row r="6" spans="2:7">
      <c r="B6" s="1245" t="s">
        <v>3217</v>
      </c>
      <c r="C6" s="1245" t="s">
        <v>3217</v>
      </c>
      <c r="D6" s="1245" t="s">
        <v>3217</v>
      </c>
      <c r="E6" s="1245" t="s">
        <v>3217</v>
      </c>
      <c r="F6" s="1245" t="s">
        <v>3217</v>
      </c>
      <c r="G6" s="1246" t="s">
        <v>3217</v>
      </c>
    </row>
    <row r="7" spans="2:7">
      <c r="B7" s="1240" t="s">
        <v>3218</v>
      </c>
      <c r="C7" s="1240" t="s">
        <v>3218</v>
      </c>
      <c r="D7" s="1240" t="s">
        <v>3218</v>
      </c>
      <c r="E7" s="1240" t="s">
        <v>3218</v>
      </c>
      <c r="F7" s="21">
        <v>2024</v>
      </c>
      <c r="G7" s="21">
        <v>2023</v>
      </c>
    </row>
    <row r="8" spans="2:7">
      <c r="B8" s="1236" t="s">
        <v>3219</v>
      </c>
      <c r="C8" s="1236" t="s">
        <v>3219</v>
      </c>
      <c r="D8" s="1236" t="s">
        <v>3219</v>
      </c>
      <c r="E8" s="1236" t="s">
        <v>3219</v>
      </c>
      <c r="F8" s="17" t="s">
        <v>529</v>
      </c>
      <c r="G8" s="17" t="s">
        <v>529</v>
      </c>
    </row>
    <row r="9" spans="2:7">
      <c r="B9" s="24" t="s">
        <v>529</v>
      </c>
      <c r="C9" s="1234" t="s">
        <v>3229</v>
      </c>
      <c r="D9" s="1234" t="s">
        <v>3229</v>
      </c>
      <c r="E9" s="1234" t="s">
        <v>3229</v>
      </c>
      <c r="F9" s="17" t="s">
        <v>51</v>
      </c>
      <c r="G9" s="17" t="s">
        <v>3389</v>
      </c>
    </row>
    <row r="10" spans="2:7">
      <c r="B10" s="25" t="s">
        <v>529</v>
      </c>
      <c r="C10" s="26" t="s">
        <v>529</v>
      </c>
      <c r="D10" s="1233" t="s">
        <v>3231</v>
      </c>
      <c r="E10" s="1233" t="s">
        <v>3231</v>
      </c>
      <c r="F10" s="4">
        <v>0</v>
      </c>
      <c r="G10" s="4">
        <v>0</v>
      </c>
    </row>
    <row r="11" spans="2:7">
      <c r="B11" s="25" t="s">
        <v>529</v>
      </c>
      <c r="C11" s="26" t="s">
        <v>529</v>
      </c>
      <c r="D11" s="1233" t="s">
        <v>3232</v>
      </c>
      <c r="E11" s="1233" t="s">
        <v>3232</v>
      </c>
      <c r="F11" s="4">
        <v>0</v>
      </c>
      <c r="G11" s="4">
        <v>0</v>
      </c>
    </row>
    <row r="12" spans="2:7">
      <c r="B12" s="25" t="s">
        <v>529</v>
      </c>
      <c r="C12" s="26" t="s">
        <v>529</v>
      </c>
      <c r="D12" s="1233" t="s">
        <v>3233</v>
      </c>
      <c r="E12" s="1233" t="s">
        <v>3233</v>
      </c>
      <c r="F12" s="4">
        <v>0</v>
      </c>
      <c r="G12" s="4">
        <v>0</v>
      </c>
    </row>
    <row r="13" spans="2:7">
      <c r="B13" s="25" t="s">
        <v>529</v>
      </c>
      <c r="C13" s="26" t="s">
        <v>529</v>
      </c>
      <c r="D13" s="1233" t="s">
        <v>3234</v>
      </c>
      <c r="E13" s="1233" t="s">
        <v>3234</v>
      </c>
      <c r="F13" s="4">
        <v>0</v>
      </c>
      <c r="G13" s="4">
        <v>0</v>
      </c>
    </row>
    <row r="14" spans="2:7">
      <c r="B14" s="25" t="s">
        <v>529</v>
      </c>
      <c r="C14" s="26" t="s">
        <v>529</v>
      </c>
      <c r="D14" s="1233" t="s">
        <v>3235</v>
      </c>
      <c r="E14" s="1233" t="s">
        <v>3235</v>
      </c>
      <c r="F14" s="4">
        <v>0</v>
      </c>
      <c r="G14" s="4">
        <v>0</v>
      </c>
    </row>
    <row r="15" spans="2:7">
      <c r="B15" s="25" t="s">
        <v>529</v>
      </c>
      <c r="C15" s="26" t="s">
        <v>529</v>
      </c>
      <c r="D15" s="1233" t="s">
        <v>3236</v>
      </c>
      <c r="E15" s="1233" t="s">
        <v>3236</v>
      </c>
      <c r="F15" s="4">
        <v>0</v>
      </c>
      <c r="G15" s="4">
        <v>0</v>
      </c>
    </row>
    <row r="16" spans="2:7">
      <c r="B16" s="25" t="s">
        <v>529</v>
      </c>
      <c r="C16" s="26" t="s">
        <v>529</v>
      </c>
      <c r="D16" s="1233" t="s">
        <v>3237</v>
      </c>
      <c r="E16" s="1233" t="s">
        <v>3237</v>
      </c>
      <c r="F16" s="4">
        <v>0</v>
      </c>
      <c r="G16" s="4">
        <v>0</v>
      </c>
    </row>
    <row r="17" spans="2:7">
      <c r="B17" s="25" t="s">
        <v>529</v>
      </c>
      <c r="C17" s="26" t="s">
        <v>529</v>
      </c>
      <c r="D17" s="1233" t="s">
        <v>3238</v>
      </c>
      <c r="E17" s="1233" t="s">
        <v>3238</v>
      </c>
      <c r="F17" s="4">
        <v>0</v>
      </c>
      <c r="G17" s="4">
        <v>0</v>
      </c>
    </row>
    <row r="18" spans="2:7">
      <c r="B18" s="25" t="s">
        <v>529</v>
      </c>
      <c r="C18" s="26" t="s">
        <v>529</v>
      </c>
      <c r="D18" s="1233" t="s">
        <v>3239</v>
      </c>
      <c r="E18" s="1233" t="s">
        <v>3239</v>
      </c>
      <c r="F18" s="4" t="s">
        <v>51</v>
      </c>
      <c r="G18" s="4" t="s">
        <v>3389</v>
      </c>
    </row>
    <row r="19" spans="2:7">
      <c r="B19" s="25" t="s">
        <v>529</v>
      </c>
      <c r="C19" s="26" t="s">
        <v>529</v>
      </c>
      <c r="D19" s="1233" t="s">
        <v>3240</v>
      </c>
      <c r="E19" s="1233" t="s">
        <v>3240</v>
      </c>
      <c r="F19" s="4">
        <v>0</v>
      </c>
      <c r="G19" s="4">
        <v>0</v>
      </c>
    </row>
    <row r="20" spans="2:7">
      <c r="B20" s="1235" t="s">
        <v>529</v>
      </c>
      <c r="C20" s="1235" t="s">
        <v>529</v>
      </c>
      <c r="D20" s="1235" t="s">
        <v>529</v>
      </c>
      <c r="E20" s="1235" t="s">
        <v>529</v>
      </c>
      <c r="F20" s="4" t="s">
        <v>529</v>
      </c>
      <c r="G20" s="4" t="s">
        <v>529</v>
      </c>
    </row>
    <row r="21" spans="2:7">
      <c r="B21" s="24" t="s">
        <v>529</v>
      </c>
      <c r="C21" s="1234" t="s">
        <v>3230</v>
      </c>
      <c r="D21" s="1234" t="s">
        <v>3230</v>
      </c>
      <c r="E21" s="1234" t="s">
        <v>3230</v>
      </c>
      <c r="F21" s="17" t="s">
        <v>51</v>
      </c>
      <c r="G21" s="17" t="s">
        <v>3389</v>
      </c>
    </row>
    <row r="22" spans="2:7">
      <c r="B22" s="25" t="s">
        <v>529</v>
      </c>
      <c r="C22" s="26" t="s">
        <v>529</v>
      </c>
      <c r="D22" s="1233" t="s">
        <v>3241</v>
      </c>
      <c r="E22" s="1233" t="s">
        <v>3241</v>
      </c>
      <c r="F22" s="4" t="s">
        <v>530</v>
      </c>
      <c r="G22" s="4" t="s">
        <v>3390</v>
      </c>
    </row>
    <row r="23" spans="2:7">
      <c r="B23" s="25" t="s">
        <v>529</v>
      </c>
      <c r="C23" s="26" t="s">
        <v>529</v>
      </c>
      <c r="D23" s="1233" t="s">
        <v>3242</v>
      </c>
      <c r="E23" s="1233" t="s">
        <v>3242</v>
      </c>
      <c r="F23" s="4" t="s">
        <v>533</v>
      </c>
      <c r="G23" s="4" t="s">
        <v>533</v>
      </c>
    </row>
    <row r="24" spans="2:7">
      <c r="B24" s="25" t="s">
        <v>529</v>
      </c>
      <c r="C24" s="26" t="s">
        <v>529</v>
      </c>
      <c r="D24" s="1233" t="s">
        <v>3243</v>
      </c>
      <c r="E24" s="1233" t="s">
        <v>3243</v>
      </c>
      <c r="F24" s="4" t="s">
        <v>534</v>
      </c>
      <c r="G24" s="4" t="s">
        <v>534</v>
      </c>
    </row>
    <row r="25" spans="2:7">
      <c r="B25" s="25" t="s">
        <v>529</v>
      </c>
      <c r="C25" s="26" t="s">
        <v>529</v>
      </c>
      <c r="D25" s="1233" t="s">
        <v>3244</v>
      </c>
      <c r="E25" s="1233" t="s">
        <v>3244</v>
      </c>
      <c r="F25" s="4">
        <v>0</v>
      </c>
      <c r="G25" s="4">
        <v>0</v>
      </c>
    </row>
    <row r="26" spans="2:7">
      <c r="B26" s="25" t="s">
        <v>529</v>
      </c>
      <c r="C26" s="26" t="s">
        <v>529</v>
      </c>
      <c r="D26" s="1233" t="s">
        <v>3245</v>
      </c>
      <c r="E26" s="1233" t="s">
        <v>3245</v>
      </c>
      <c r="F26" s="4">
        <v>0</v>
      </c>
      <c r="G26" s="4">
        <v>0</v>
      </c>
    </row>
    <row r="27" spans="2:7">
      <c r="B27" s="25" t="s">
        <v>529</v>
      </c>
      <c r="C27" s="26" t="s">
        <v>529</v>
      </c>
      <c r="D27" s="1233" t="s">
        <v>3246</v>
      </c>
      <c r="E27" s="1233" t="s">
        <v>3246</v>
      </c>
      <c r="F27" s="4">
        <v>0</v>
      </c>
      <c r="G27" s="4">
        <v>0</v>
      </c>
    </row>
    <row r="28" spans="2:7">
      <c r="B28" s="25" t="s">
        <v>529</v>
      </c>
      <c r="C28" s="26" t="s">
        <v>529</v>
      </c>
      <c r="D28" s="1233" t="s">
        <v>3247</v>
      </c>
      <c r="E28" s="1233" t="s">
        <v>3247</v>
      </c>
      <c r="F28" s="4" t="s">
        <v>539</v>
      </c>
      <c r="G28" s="4" t="s">
        <v>539</v>
      </c>
    </row>
    <row r="29" spans="2:7">
      <c r="B29" s="25" t="s">
        <v>529</v>
      </c>
      <c r="C29" s="26" t="s">
        <v>529</v>
      </c>
      <c r="D29" s="1233" t="s">
        <v>3248</v>
      </c>
      <c r="E29" s="1233" t="s">
        <v>3248</v>
      </c>
      <c r="F29" s="4">
        <v>0</v>
      </c>
      <c r="G29" s="4">
        <v>0</v>
      </c>
    </row>
    <row r="30" spans="2:7">
      <c r="B30" s="25" t="s">
        <v>529</v>
      </c>
      <c r="C30" s="26" t="s">
        <v>529</v>
      </c>
      <c r="D30" s="1233" t="s">
        <v>3249</v>
      </c>
      <c r="E30" s="1233" t="s">
        <v>3249</v>
      </c>
      <c r="F30" s="4">
        <v>0</v>
      </c>
      <c r="G30" s="4">
        <v>0</v>
      </c>
    </row>
    <row r="31" spans="2:7">
      <c r="B31" s="25" t="s">
        <v>529</v>
      </c>
      <c r="C31" s="26" t="s">
        <v>529</v>
      </c>
      <c r="D31" s="1233" t="s">
        <v>3250</v>
      </c>
      <c r="E31" s="1233" t="s">
        <v>3250</v>
      </c>
      <c r="F31" s="4">
        <v>0</v>
      </c>
      <c r="G31" s="4">
        <v>0</v>
      </c>
    </row>
    <row r="32" spans="2:7">
      <c r="B32" s="25" t="s">
        <v>529</v>
      </c>
      <c r="C32" s="26" t="s">
        <v>529</v>
      </c>
      <c r="D32" s="1233" t="s">
        <v>3251</v>
      </c>
      <c r="E32" s="1233" t="s">
        <v>3251</v>
      </c>
      <c r="F32" s="4">
        <v>0</v>
      </c>
      <c r="G32" s="4">
        <v>0</v>
      </c>
    </row>
    <row r="33" spans="2:7">
      <c r="B33" s="25" t="s">
        <v>529</v>
      </c>
      <c r="C33" s="26" t="s">
        <v>529</v>
      </c>
      <c r="D33" s="1233" t="s">
        <v>3252</v>
      </c>
      <c r="E33" s="1233" t="s">
        <v>3252</v>
      </c>
      <c r="F33" s="4">
        <v>0</v>
      </c>
      <c r="G33" s="4">
        <v>0</v>
      </c>
    </row>
    <row r="34" spans="2:7">
      <c r="B34" s="25" t="s">
        <v>529</v>
      </c>
      <c r="C34" s="26" t="s">
        <v>529</v>
      </c>
      <c r="D34" s="1233" t="s">
        <v>3253</v>
      </c>
      <c r="E34" s="1233" t="s">
        <v>3253</v>
      </c>
      <c r="F34" s="4">
        <v>0</v>
      </c>
      <c r="G34" s="4">
        <v>0</v>
      </c>
    </row>
    <row r="35" spans="2:7">
      <c r="B35" s="25" t="s">
        <v>529</v>
      </c>
      <c r="C35" s="26" t="s">
        <v>529</v>
      </c>
      <c r="D35" s="1233" t="s">
        <v>3254</v>
      </c>
      <c r="E35" s="1233" t="s">
        <v>3254</v>
      </c>
      <c r="F35" s="4">
        <v>0</v>
      </c>
      <c r="G35" s="4">
        <v>0</v>
      </c>
    </row>
    <row r="36" spans="2:7">
      <c r="B36" s="25" t="s">
        <v>529</v>
      </c>
      <c r="C36" s="26" t="s">
        <v>529</v>
      </c>
      <c r="D36" s="1233" t="s">
        <v>3255</v>
      </c>
      <c r="E36" s="1233" t="s">
        <v>3255</v>
      </c>
      <c r="F36" s="4">
        <v>0</v>
      </c>
      <c r="G36" s="4">
        <v>0</v>
      </c>
    </row>
    <row r="37" spans="2:7">
      <c r="B37" s="25" t="s">
        <v>529</v>
      </c>
      <c r="C37" s="26" t="s">
        <v>529</v>
      </c>
      <c r="D37" s="1233" t="s">
        <v>3256</v>
      </c>
      <c r="E37" s="1233" t="s">
        <v>3256</v>
      </c>
      <c r="F37" s="4">
        <v>0</v>
      </c>
      <c r="G37" s="4">
        <v>0</v>
      </c>
    </row>
    <row r="38" spans="2:7">
      <c r="B38" s="1236" t="s">
        <v>3220</v>
      </c>
      <c r="C38" s="1236" t="s">
        <v>3220</v>
      </c>
      <c r="D38" s="1236" t="s">
        <v>3220</v>
      </c>
      <c r="E38" s="1236" t="s">
        <v>3220</v>
      </c>
      <c r="F38" s="17">
        <v>0</v>
      </c>
      <c r="G38" s="17">
        <v>0</v>
      </c>
    </row>
    <row r="39" spans="2:7">
      <c r="B39" s="1235" t="s">
        <v>529</v>
      </c>
      <c r="C39" s="1235" t="s">
        <v>529</v>
      </c>
      <c r="D39" s="1235" t="s">
        <v>529</v>
      </c>
      <c r="E39" s="1235" t="s">
        <v>529</v>
      </c>
      <c r="F39" s="4" t="s">
        <v>529</v>
      </c>
      <c r="G39" s="4" t="s">
        <v>529</v>
      </c>
    </row>
    <row r="40" spans="2:7">
      <c r="B40" s="1236" t="s">
        <v>3221</v>
      </c>
      <c r="C40" s="1236" t="s">
        <v>3221</v>
      </c>
      <c r="D40" s="1236" t="s">
        <v>3221</v>
      </c>
      <c r="E40" s="1236" t="s">
        <v>3221</v>
      </c>
      <c r="F40" s="17" t="s">
        <v>529</v>
      </c>
      <c r="G40" s="17" t="s">
        <v>529</v>
      </c>
    </row>
    <row r="41" spans="2:7">
      <c r="B41" s="24" t="s">
        <v>529</v>
      </c>
      <c r="C41" s="1234" t="s">
        <v>3229</v>
      </c>
      <c r="D41" s="1234" t="s">
        <v>3229</v>
      </c>
      <c r="E41" s="1234" t="s">
        <v>3229</v>
      </c>
      <c r="F41" s="17">
        <v>0</v>
      </c>
      <c r="G41" s="17">
        <v>0</v>
      </c>
    </row>
    <row r="42" spans="2:7">
      <c r="B42" s="25" t="s">
        <v>529</v>
      </c>
      <c r="C42" s="26" t="s">
        <v>529</v>
      </c>
      <c r="D42" s="1233" t="s">
        <v>3257</v>
      </c>
      <c r="E42" s="1233" t="s">
        <v>3257</v>
      </c>
      <c r="F42" s="4">
        <v>0</v>
      </c>
      <c r="G42" s="4">
        <v>0</v>
      </c>
    </row>
    <row r="43" spans="2:7">
      <c r="B43" s="25" t="s">
        <v>529</v>
      </c>
      <c r="C43" s="26" t="s">
        <v>529</v>
      </c>
      <c r="D43" s="1233" t="s">
        <v>3258</v>
      </c>
      <c r="E43" s="1233" t="s">
        <v>3258</v>
      </c>
      <c r="F43" s="4">
        <v>0</v>
      </c>
      <c r="G43" s="4">
        <v>0</v>
      </c>
    </row>
    <row r="44" spans="2:7">
      <c r="B44" s="25" t="s">
        <v>529</v>
      </c>
      <c r="C44" s="26" t="s">
        <v>529</v>
      </c>
      <c r="D44" s="1233" t="s">
        <v>3259</v>
      </c>
      <c r="E44" s="1233" t="s">
        <v>3259</v>
      </c>
      <c r="F44" s="4">
        <v>0</v>
      </c>
      <c r="G44" s="4">
        <v>0</v>
      </c>
    </row>
    <row r="45" spans="2:7">
      <c r="B45" s="1235" t="s">
        <v>529</v>
      </c>
      <c r="C45" s="1235" t="s">
        <v>529</v>
      </c>
      <c r="D45" s="1235" t="s">
        <v>529</v>
      </c>
      <c r="E45" s="1235" t="s">
        <v>529</v>
      </c>
      <c r="F45" s="4" t="s">
        <v>529</v>
      </c>
      <c r="G45" s="4" t="s">
        <v>529</v>
      </c>
    </row>
    <row r="46" spans="2:7">
      <c r="B46" s="24" t="s">
        <v>529</v>
      </c>
      <c r="C46" s="1234" t="s">
        <v>3230</v>
      </c>
      <c r="D46" s="1234" t="s">
        <v>3230</v>
      </c>
      <c r="E46" s="1234" t="s">
        <v>3230</v>
      </c>
      <c r="F46" s="17">
        <v>0</v>
      </c>
      <c r="G46" s="17">
        <v>0</v>
      </c>
    </row>
    <row r="47" spans="2:7">
      <c r="B47" s="25" t="s">
        <v>529</v>
      </c>
      <c r="C47" s="26" t="s">
        <v>529</v>
      </c>
      <c r="D47" s="1233" t="s">
        <v>3257</v>
      </c>
      <c r="E47" s="1233" t="s">
        <v>3257</v>
      </c>
      <c r="F47" s="4">
        <v>0</v>
      </c>
      <c r="G47" s="4">
        <v>0</v>
      </c>
    </row>
    <row r="48" spans="2:7">
      <c r="B48" s="25" t="s">
        <v>529</v>
      </c>
      <c r="C48" s="26" t="s">
        <v>529</v>
      </c>
      <c r="D48" s="1233" t="s">
        <v>3258</v>
      </c>
      <c r="E48" s="1233" t="s">
        <v>3258</v>
      </c>
      <c r="F48" s="4">
        <v>0</v>
      </c>
      <c r="G48" s="4">
        <v>0</v>
      </c>
    </row>
    <row r="49" spans="2:7">
      <c r="B49" s="25" t="s">
        <v>529</v>
      </c>
      <c r="C49" s="26" t="s">
        <v>529</v>
      </c>
      <c r="D49" s="1233" t="s">
        <v>3260</v>
      </c>
      <c r="E49" s="1233" t="s">
        <v>3260</v>
      </c>
      <c r="F49" s="4">
        <v>0</v>
      </c>
      <c r="G49" s="4">
        <v>0</v>
      </c>
    </row>
    <row r="50" spans="2:7">
      <c r="B50" s="1236" t="s">
        <v>3222</v>
      </c>
      <c r="C50" s="1236" t="s">
        <v>3222</v>
      </c>
      <c r="D50" s="1236" t="s">
        <v>3222</v>
      </c>
      <c r="E50" s="1236" t="s">
        <v>3222</v>
      </c>
      <c r="F50" s="17">
        <v>0</v>
      </c>
      <c r="G50" s="17">
        <v>0</v>
      </c>
    </row>
    <row r="51" spans="2:7">
      <c r="B51" s="1235" t="s">
        <v>529</v>
      </c>
      <c r="C51" s="1235" t="s">
        <v>529</v>
      </c>
      <c r="D51" s="1235" t="s">
        <v>529</v>
      </c>
      <c r="E51" s="1235" t="s">
        <v>529</v>
      </c>
      <c r="F51" s="4" t="s">
        <v>529</v>
      </c>
      <c r="G51" s="4" t="s">
        <v>529</v>
      </c>
    </row>
    <row r="52" spans="2:7">
      <c r="B52" s="1236" t="s">
        <v>3223</v>
      </c>
      <c r="C52" s="1236" t="s">
        <v>3223</v>
      </c>
      <c r="D52" s="1236" t="s">
        <v>3223</v>
      </c>
      <c r="E52" s="1236" t="s">
        <v>3223</v>
      </c>
      <c r="F52" s="17" t="s">
        <v>529</v>
      </c>
      <c r="G52" s="17" t="s">
        <v>529</v>
      </c>
    </row>
    <row r="53" spans="2:7">
      <c r="B53" s="24" t="s">
        <v>529</v>
      </c>
      <c r="C53" s="1234" t="s">
        <v>3229</v>
      </c>
      <c r="D53" s="1234" t="s">
        <v>3229</v>
      </c>
      <c r="E53" s="1234" t="s">
        <v>3229</v>
      </c>
      <c r="F53" s="17">
        <v>0</v>
      </c>
      <c r="G53" s="17">
        <v>0</v>
      </c>
    </row>
    <row r="54" spans="2:7">
      <c r="B54" s="25" t="s">
        <v>529</v>
      </c>
      <c r="C54" s="26" t="s">
        <v>529</v>
      </c>
      <c r="D54" s="1233" t="s">
        <v>3261</v>
      </c>
      <c r="E54" s="1233" t="s">
        <v>3261</v>
      </c>
      <c r="F54" s="4">
        <v>0</v>
      </c>
      <c r="G54" s="4">
        <v>0</v>
      </c>
    </row>
    <row r="55" spans="2:7">
      <c r="B55" s="25" t="s">
        <v>529</v>
      </c>
      <c r="C55" s="26" t="s">
        <v>529</v>
      </c>
      <c r="D55" s="26" t="s">
        <v>529</v>
      </c>
      <c r="E55" s="27" t="s">
        <v>3265</v>
      </c>
      <c r="F55" s="4">
        <v>0</v>
      </c>
      <c r="G55" s="4">
        <v>0</v>
      </c>
    </row>
    <row r="56" spans="2:7">
      <c r="B56" s="25" t="s">
        <v>529</v>
      </c>
      <c r="C56" s="26" t="s">
        <v>529</v>
      </c>
      <c r="D56" s="26" t="s">
        <v>529</v>
      </c>
      <c r="E56" s="27" t="s">
        <v>3266</v>
      </c>
      <c r="F56" s="4">
        <v>0</v>
      </c>
      <c r="G56" s="4">
        <v>0</v>
      </c>
    </row>
    <row r="57" spans="2:7">
      <c r="B57" s="25" t="s">
        <v>529</v>
      </c>
      <c r="C57" s="26" t="s">
        <v>529</v>
      </c>
      <c r="D57" s="1233" t="s">
        <v>3262</v>
      </c>
      <c r="E57" s="1233" t="s">
        <v>3262</v>
      </c>
      <c r="F57" s="4">
        <v>0</v>
      </c>
      <c r="G57" s="4">
        <v>0</v>
      </c>
    </row>
    <row r="58" spans="2:7">
      <c r="B58" s="1235" t="s">
        <v>529</v>
      </c>
      <c r="C58" s="1235" t="s">
        <v>529</v>
      </c>
      <c r="D58" s="1235" t="s">
        <v>529</v>
      </c>
      <c r="E58" s="1235" t="s">
        <v>529</v>
      </c>
      <c r="F58" s="4" t="s">
        <v>529</v>
      </c>
      <c r="G58" s="4" t="s">
        <v>529</v>
      </c>
    </row>
    <row r="59" spans="2:7">
      <c r="B59" s="24" t="s">
        <v>529</v>
      </c>
      <c r="C59" s="1234" t="s">
        <v>3230</v>
      </c>
      <c r="D59" s="1234" t="s">
        <v>3230</v>
      </c>
      <c r="E59" s="1234" t="s">
        <v>3230</v>
      </c>
      <c r="F59" s="17">
        <v>0</v>
      </c>
      <c r="G59" s="17">
        <v>0</v>
      </c>
    </row>
    <row r="60" spans="2:7">
      <c r="B60" s="25" t="s">
        <v>529</v>
      </c>
      <c r="C60" s="26" t="s">
        <v>529</v>
      </c>
      <c r="D60" s="1233" t="s">
        <v>3263</v>
      </c>
      <c r="E60" s="1233" t="s">
        <v>3263</v>
      </c>
      <c r="F60" s="4">
        <v>0</v>
      </c>
      <c r="G60" s="4">
        <v>0</v>
      </c>
    </row>
    <row r="61" spans="2:7">
      <c r="B61" s="25" t="s">
        <v>529</v>
      </c>
      <c r="C61" s="26" t="s">
        <v>529</v>
      </c>
      <c r="D61" s="26" t="s">
        <v>529</v>
      </c>
      <c r="E61" s="27" t="s">
        <v>3265</v>
      </c>
      <c r="F61" s="4">
        <v>0</v>
      </c>
      <c r="G61" s="4">
        <v>0</v>
      </c>
    </row>
    <row r="62" spans="2:7">
      <c r="B62" s="25" t="s">
        <v>529</v>
      </c>
      <c r="C62" s="26" t="s">
        <v>529</v>
      </c>
      <c r="D62" s="26" t="s">
        <v>529</v>
      </c>
      <c r="E62" s="27" t="s">
        <v>3266</v>
      </c>
      <c r="F62" s="4">
        <v>0</v>
      </c>
      <c r="G62" s="4">
        <v>0</v>
      </c>
    </row>
    <row r="63" spans="2:7">
      <c r="B63" s="25" t="s">
        <v>529</v>
      </c>
      <c r="C63" s="26" t="s">
        <v>529</v>
      </c>
      <c r="D63" s="1233" t="s">
        <v>3264</v>
      </c>
      <c r="E63" s="1233" t="s">
        <v>3264</v>
      </c>
      <c r="F63" s="4">
        <v>0</v>
      </c>
      <c r="G63" s="4">
        <v>0</v>
      </c>
    </row>
    <row r="64" spans="2:7">
      <c r="B64" s="1236" t="s">
        <v>3224</v>
      </c>
      <c r="C64" s="1236" t="s">
        <v>3224</v>
      </c>
      <c r="D64" s="1236" t="s">
        <v>3224</v>
      </c>
      <c r="E64" s="1236" t="s">
        <v>3224</v>
      </c>
      <c r="F64" s="17">
        <v>0</v>
      </c>
      <c r="G64" s="17">
        <v>0</v>
      </c>
    </row>
    <row r="65" spans="2:7">
      <c r="B65" s="1235" t="s">
        <v>529</v>
      </c>
      <c r="C65" s="1235" t="s">
        <v>529</v>
      </c>
      <c r="D65" s="1235" t="s">
        <v>529</v>
      </c>
      <c r="E65" s="1235" t="s">
        <v>529</v>
      </c>
      <c r="F65" s="4" t="s">
        <v>529</v>
      </c>
      <c r="G65" s="4" t="s">
        <v>529</v>
      </c>
    </row>
    <row r="66" spans="2:7">
      <c r="B66" s="1236" t="s">
        <v>3225</v>
      </c>
      <c r="C66" s="1236" t="s">
        <v>3225</v>
      </c>
      <c r="D66" s="1236" t="s">
        <v>3225</v>
      </c>
      <c r="E66" s="1236" t="s">
        <v>3225</v>
      </c>
      <c r="F66" s="17">
        <v>0</v>
      </c>
      <c r="G66" s="17">
        <v>0</v>
      </c>
    </row>
    <row r="67" spans="2:7">
      <c r="B67" s="1235" t="s">
        <v>529</v>
      </c>
      <c r="C67" s="1235" t="s">
        <v>529</v>
      </c>
      <c r="D67" s="1235" t="s">
        <v>529</v>
      </c>
      <c r="E67" s="1235" t="s">
        <v>529</v>
      </c>
      <c r="F67" s="4" t="s">
        <v>529</v>
      </c>
      <c r="G67" s="4" t="s">
        <v>529</v>
      </c>
    </row>
    <row r="68" spans="2:7">
      <c r="B68" s="1236" t="s">
        <v>3226</v>
      </c>
      <c r="C68" s="1236" t="s">
        <v>3226</v>
      </c>
      <c r="D68" s="1236" t="s">
        <v>3226</v>
      </c>
      <c r="E68" s="1236" t="s">
        <v>3226</v>
      </c>
      <c r="F68" s="17">
        <v>0</v>
      </c>
      <c r="G68" s="17">
        <v>0</v>
      </c>
    </row>
    <row r="69" spans="2:7">
      <c r="B69" s="1235" t="s">
        <v>529</v>
      </c>
      <c r="C69" s="1235" t="s">
        <v>529</v>
      </c>
      <c r="D69" s="1235" t="s">
        <v>529</v>
      </c>
      <c r="E69" s="1235" t="s">
        <v>529</v>
      </c>
      <c r="F69" s="4" t="s">
        <v>529</v>
      </c>
      <c r="G69" s="4" t="s">
        <v>529</v>
      </c>
    </row>
    <row r="70" spans="2:7">
      <c r="B70" s="1236" t="s">
        <v>3227</v>
      </c>
      <c r="C70" s="1236" t="s">
        <v>3227</v>
      </c>
      <c r="D70" s="1236" t="s">
        <v>3227</v>
      </c>
      <c r="E70" s="1236" t="s">
        <v>3227</v>
      </c>
      <c r="F70" s="17">
        <v>0</v>
      </c>
      <c r="G70" s="17">
        <v>0</v>
      </c>
    </row>
    <row r="71" spans="2:7">
      <c r="B71" s="1235" t="s">
        <v>529</v>
      </c>
      <c r="C71" s="1235" t="s">
        <v>529</v>
      </c>
      <c r="D71" s="1235" t="s">
        <v>529</v>
      </c>
      <c r="E71" s="1235" t="s">
        <v>529</v>
      </c>
      <c r="F71" s="4" t="s">
        <v>529</v>
      </c>
      <c r="G71" s="4" t="s">
        <v>529</v>
      </c>
    </row>
    <row r="72" spans="2:7">
      <c r="B72" s="28" t="s">
        <v>529</v>
      </c>
      <c r="C72" s="28" t="s">
        <v>529</v>
      </c>
      <c r="D72" s="28" t="s">
        <v>529</v>
      </c>
      <c r="E72" s="28" t="s">
        <v>529</v>
      </c>
      <c r="F72" s="30" t="s">
        <v>529</v>
      </c>
      <c r="G72" s="30" t="s">
        <v>529</v>
      </c>
    </row>
    <row r="73" spans="2:7">
      <c r="B73" s="12"/>
      <c r="C73" s="12"/>
      <c r="D73" s="12"/>
      <c r="E73" s="12"/>
      <c r="F73" s="16"/>
      <c r="G73" s="16"/>
    </row>
    <row r="74" spans="2:7">
      <c r="B74" s="12"/>
      <c r="C74" s="12"/>
      <c r="D74" s="12"/>
      <c r="E74" s="12"/>
      <c r="F74" s="16"/>
      <c r="G74" s="16"/>
    </row>
    <row r="75" spans="2:7">
      <c r="B75" s="1241" t="s">
        <v>4092</v>
      </c>
      <c r="C75" s="1241" t="s">
        <v>3850</v>
      </c>
      <c r="D75" s="1241" t="s">
        <v>3850</v>
      </c>
      <c r="E75" s="1241" t="s">
        <v>3850</v>
      </c>
      <c r="F75" s="1241" t="s">
        <v>3850</v>
      </c>
      <c r="G75" s="1242" t="s">
        <v>3850</v>
      </c>
    </row>
    <row r="76" spans="2:7">
      <c r="B76" s="1243" t="s">
        <v>3215</v>
      </c>
      <c r="C76" s="1243" t="s">
        <v>3215</v>
      </c>
      <c r="D76" s="1243" t="s">
        <v>3215</v>
      </c>
      <c r="E76" s="1243" t="s">
        <v>3215</v>
      </c>
      <c r="F76" s="1243" t="s">
        <v>3215</v>
      </c>
      <c r="G76" s="1244" t="s">
        <v>3215</v>
      </c>
    </row>
    <row r="77" spans="2:7">
      <c r="B77" s="1243" t="s">
        <v>3216</v>
      </c>
      <c r="C77" s="1243" t="s">
        <v>3216</v>
      </c>
      <c r="D77" s="1243" t="s">
        <v>3216</v>
      </c>
      <c r="E77" s="1243" t="s">
        <v>3216</v>
      </c>
      <c r="F77" s="1243" t="s">
        <v>3216</v>
      </c>
      <c r="G77" s="1244" t="s">
        <v>3216</v>
      </c>
    </row>
    <row r="78" spans="2:7">
      <c r="B78" s="1245" t="s">
        <v>3217</v>
      </c>
      <c r="C78" s="1245" t="s">
        <v>3217</v>
      </c>
      <c r="D78" s="1245" t="s">
        <v>3217</v>
      </c>
      <c r="E78" s="1245" t="s">
        <v>3217</v>
      </c>
      <c r="F78" s="1245" t="s">
        <v>3217</v>
      </c>
      <c r="G78" s="1246" t="s">
        <v>3217</v>
      </c>
    </row>
    <row r="79" spans="2:7">
      <c r="B79" s="1240" t="s">
        <v>3218</v>
      </c>
      <c r="C79" s="1240" t="s">
        <v>3218</v>
      </c>
      <c r="D79" s="1240" t="s">
        <v>3218</v>
      </c>
      <c r="E79" s="1240" t="s">
        <v>3218</v>
      </c>
      <c r="F79" s="21">
        <v>2024</v>
      </c>
      <c r="G79" s="21">
        <v>2023</v>
      </c>
    </row>
    <row r="80" spans="2:7">
      <c r="B80" s="1236" t="s">
        <v>3219</v>
      </c>
      <c r="C80" s="1236" t="s">
        <v>3219</v>
      </c>
      <c r="D80" s="1236" t="s">
        <v>3219</v>
      </c>
      <c r="E80" s="1236" t="s">
        <v>3219</v>
      </c>
      <c r="F80" s="17" t="s">
        <v>529</v>
      </c>
      <c r="G80" s="17" t="s">
        <v>529</v>
      </c>
    </row>
    <row r="81" spans="2:7">
      <c r="B81" s="24" t="s">
        <v>529</v>
      </c>
      <c r="C81" s="1234" t="s">
        <v>3229</v>
      </c>
      <c r="D81" s="1234" t="s">
        <v>3229</v>
      </c>
      <c r="E81" s="1234" t="s">
        <v>3229</v>
      </c>
      <c r="F81" s="17">
        <v>0</v>
      </c>
      <c r="G81" s="17">
        <v>0</v>
      </c>
    </row>
    <row r="82" spans="2:7">
      <c r="B82" s="25" t="s">
        <v>529</v>
      </c>
      <c r="C82" s="26" t="s">
        <v>529</v>
      </c>
      <c r="D82" s="1233" t="s">
        <v>3231</v>
      </c>
      <c r="E82" s="1233" t="s">
        <v>3231</v>
      </c>
      <c r="F82" s="4">
        <v>0</v>
      </c>
      <c r="G82" s="4">
        <v>0</v>
      </c>
    </row>
    <row r="83" spans="2:7">
      <c r="B83" s="25" t="s">
        <v>529</v>
      </c>
      <c r="C83" s="26" t="s">
        <v>529</v>
      </c>
      <c r="D83" s="1233" t="s">
        <v>3232</v>
      </c>
      <c r="E83" s="1233" t="s">
        <v>3232</v>
      </c>
      <c r="F83" s="4">
        <v>0</v>
      </c>
      <c r="G83" s="4">
        <v>0</v>
      </c>
    </row>
    <row r="84" spans="2:7">
      <c r="B84" s="25" t="s">
        <v>529</v>
      </c>
      <c r="C84" s="26" t="s">
        <v>529</v>
      </c>
      <c r="D84" s="1233" t="s">
        <v>3233</v>
      </c>
      <c r="E84" s="1233" t="s">
        <v>3233</v>
      </c>
      <c r="F84" s="4">
        <v>0</v>
      </c>
      <c r="G84" s="4">
        <v>0</v>
      </c>
    </row>
    <row r="85" spans="2:7">
      <c r="B85" s="25" t="s">
        <v>529</v>
      </c>
      <c r="C85" s="26" t="s">
        <v>529</v>
      </c>
      <c r="D85" s="1233" t="s">
        <v>3234</v>
      </c>
      <c r="E85" s="1233" t="s">
        <v>3234</v>
      </c>
      <c r="F85" s="4">
        <v>0</v>
      </c>
      <c r="G85" s="4">
        <v>0</v>
      </c>
    </row>
    <row r="86" spans="2:7">
      <c r="B86" s="25" t="s">
        <v>529</v>
      </c>
      <c r="C86" s="26" t="s">
        <v>529</v>
      </c>
      <c r="D86" s="1233" t="s">
        <v>3235</v>
      </c>
      <c r="E86" s="1233" t="s">
        <v>3235</v>
      </c>
      <c r="F86" s="4">
        <v>0</v>
      </c>
      <c r="G86" s="4">
        <v>0</v>
      </c>
    </row>
    <row r="87" spans="2:7">
      <c r="B87" s="25" t="s">
        <v>529</v>
      </c>
      <c r="C87" s="26" t="s">
        <v>529</v>
      </c>
      <c r="D87" s="1233" t="s">
        <v>3236</v>
      </c>
      <c r="E87" s="1233" t="s">
        <v>3236</v>
      </c>
      <c r="F87" s="4">
        <v>0</v>
      </c>
      <c r="G87" s="4">
        <v>0</v>
      </c>
    </row>
    <row r="88" spans="2:7">
      <c r="B88" s="25" t="s">
        <v>529</v>
      </c>
      <c r="C88" s="26" t="s">
        <v>529</v>
      </c>
      <c r="D88" s="1233" t="s">
        <v>3237</v>
      </c>
      <c r="E88" s="1233" t="s">
        <v>3237</v>
      </c>
      <c r="F88" s="4">
        <v>0</v>
      </c>
      <c r="G88" s="4">
        <v>0</v>
      </c>
    </row>
    <row r="89" spans="2:7">
      <c r="B89" s="25" t="s">
        <v>529</v>
      </c>
      <c r="C89" s="26" t="s">
        <v>529</v>
      </c>
      <c r="D89" s="1233" t="s">
        <v>3238</v>
      </c>
      <c r="E89" s="1233" t="s">
        <v>3238</v>
      </c>
      <c r="F89" s="4">
        <v>0</v>
      </c>
      <c r="G89" s="4">
        <v>0</v>
      </c>
    </row>
    <row r="90" spans="2:7">
      <c r="B90" s="25" t="s">
        <v>529</v>
      </c>
      <c r="C90" s="26" t="s">
        <v>529</v>
      </c>
      <c r="D90" s="1233" t="s">
        <v>3239</v>
      </c>
      <c r="E90" s="1233" t="s">
        <v>3239</v>
      </c>
      <c r="F90" s="4">
        <v>0</v>
      </c>
      <c r="G90" s="4">
        <v>0</v>
      </c>
    </row>
    <row r="91" spans="2:7">
      <c r="B91" s="25" t="s">
        <v>529</v>
      </c>
      <c r="C91" s="26" t="s">
        <v>529</v>
      </c>
      <c r="D91" s="1233" t="s">
        <v>3240</v>
      </c>
      <c r="E91" s="1233" t="s">
        <v>3240</v>
      </c>
      <c r="F91" s="4">
        <v>0</v>
      </c>
      <c r="G91" s="4">
        <v>0</v>
      </c>
    </row>
    <row r="92" spans="2:7">
      <c r="B92" s="1235" t="s">
        <v>529</v>
      </c>
      <c r="C92" s="1235" t="s">
        <v>529</v>
      </c>
      <c r="D92" s="1235" t="s">
        <v>529</v>
      </c>
      <c r="E92" s="1235" t="s">
        <v>529</v>
      </c>
      <c r="F92" s="4" t="s">
        <v>529</v>
      </c>
      <c r="G92" s="4" t="s">
        <v>529</v>
      </c>
    </row>
    <row r="93" spans="2:7">
      <c r="B93" s="24" t="s">
        <v>529</v>
      </c>
      <c r="C93" s="1234" t="s">
        <v>3230</v>
      </c>
      <c r="D93" s="1234" t="s">
        <v>3230</v>
      </c>
      <c r="E93" s="1234" t="s">
        <v>3230</v>
      </c>
      <c r="F93" s="17">
        <v>0</v>
      </c>
      <c r="G93" s="17">
        <v>0</v>
      </c>
    </row>
    <row r="94" spans="2:7">
      <c r="B94" s="25" t="s">
        <v>529</v>
      </c>
      <c r="C94" s="26" t="s">
        <v>529</v>
      </c>
      <c r="D94" s="1233" t="s">
        <v>3241</v>
      </c>
      <c r="E94" s="1233" t="s">
        <v>3241</v>
      </c>
      <c r="F94" s="4">
        <v>0</v>
      </c>
      <c r="G94" s="4">
        <v>0</v>
      </c>
    </row>
    <row r="95" spans="2:7">
      <c r="B95" s="25" t="s">
        <v>529</v>
      </c>
      <c r="C95" s="26" t="s">
        <v>529</v>
      </c>
      <c r="D95" s="1233" t="s">
        <v>3242</v>
      </c>
      <c r="E95" s="1233" t="s">
        <v>3242</v>
      </c>
      <c r="F95" s="4">
        <v>0</v>
      </c>
      <c r="G95" s="4">
        <v>0</v>
      </c>
    </row>
    <row r="96" spans="2:7">
      <c r="B96" s="25" t="s">
        <v>529</v>
      </c>
      <c r="C96" s="26" t="s">
        <v>529</v>
      </c>
      <c r="D96" s="1233" t="s">
        <v>3243</v>
      </c>
      <c r="E96" s="1233" t="s">
        <v>3243</v>
      </c>
      <c r="F96" s="4">
        <v>0</v>
      </c>
      <c r="G96" s="4">
        <v>0</v>
      </c>
    </row>
    <row r="97" spans="2:7">
      <c r="B97" s="25" t="s">
        <v>529</v>
      </c>
      <c r="C97" s="26" t="s">
        <v>529</v>
      </c>
      <c r="D97" s="1233" t="s">
        <v>3244</v>
      </c>
      <c r="E97" s="1233" t="s">
        <v>3244</v>
      </c>
      <c r="F97" s="4">
        <v>0</v>
      </c>
      <c r="G97" s="4">
        <v>0</v>
      </c>
    </row>
    <row r="98" spans="2:7">
      <c r="B98" s="25" t="s">
        <v>529</v>
      </c>
      <c r="C98" s="26" t="s">
        <v>529</v>
      </c>
      <c r="D98" s="1233" t="s">
        <v>3245</v>
      </c>
      <c r="E98" s="1233" t="s">
        <v>3245</v>
      </c>
      <c r="F98" s="4">
        <v>0</v>
      </c>
      <c r="G98" s="4">
        <v>0</v>
      </c>
    </row>
    <row r="99" spans="2:7">
      <c r="B99" s="25" t="s">
        <v>529</v>
      </c>
      <c r="C99" s="26" t="s">
        <v>529</v>
      </c>
      <c r="D99" s="1233" t="s">
        <v>3246</v>
      </c>
      <c r="E99" s="1233" t="s">
        <v>3246</v>
      </c>
      <c r="F99" s="4">
        <v>0</v>
      </c>
      <c r="G99" s="4">
        <v>0</v>
      </c>
    </row>
    <row r="100" spans="2:7">
      <c r="B100" s="25" t="s">
        <v>529</v>
      </c>
      <c r="C100" s="26" t="s">
        <v>529</v>
      </c>
      <c r="D100" s="1233" t="s">
        <v>3247</v>
      </c>
      <c r="E100" s="1233" t="s">
        <v>3247</v>
      </c>
      <c r="F100" s="4">
        <v>0</v>
      </c>
      <c r="G100" s="4">
        <v>0</v>
      </c>
    </row>
    <row r="101" spans="2:7">
      <c r="B101" s="25" t="s">
        <v>529</v>
      </c>
      <c r="C101" s="26" t="s">
        <v>529</v>
      </c>
      <c r="D101" s="1233" t="s">
        <v>3248</v>
      </c>
      <c r="E101" s="1233" t="s">
        <v>3248</v>
      </c>
      <c r="F101" s="4">
        <v>0</v>
      </c>
      <c r="G101" s="4">
        <v>0</v>
      </c>
    </row>
    <row r="102" spans="2:7">
      <c r="B102" s="25" t="s">
        <v>529</v>
      </c>
      <c r="C102" s="26" t="s">
        <v>529</v>
      </c>
      <c r="D102" s="1233" t="s">
        <v>3249</v>
      </c>
      <c r="E102" s="1233" t="s">
        <v>3249</v>
      </c>
      <c r="F102" s="4">
        <v>0</v>
      </c>
      <c r="G102" s="4">
        <v>0</v>
      </c>
    </row>
    <row r="103" spans="2:7">
      <c r="B103" s="25" t="s">
        <v>529</v>
      </c>
      <c r="C103" s="26" t="s">
        <v>529</v>
      </c>
      <c r="D103" s="1233" t="s">
        <v>3250</v>
      </c>
      <c r="E103" s="1233" t="s">
        <v>3250</v>
      </c>
      <c r="F103" s="4">
        <v>0</v>
      </c>
      <c r="G103" s="4">
        <v>0</v>
      </c>
    </row>
    <row r="104" spans="2:7">
      <c r="B104" s="25" t="s">
        <v>529</v>
      </c>
      <c r="C104" s="26" t="s">
        <v>529</v>
      </c>
      <c r="D104" s="1233" t="s">
        <v>3251</v>
      </c>
      <c r="E104" s="1233" t="s">
        <v>3251</v>
      </c>
      <c r="F104" s="4">
        <v>0</v>
      </c>
      <c r="G104" s="4">
        <v>0</v>
      </c>
    </row>
    <row r="105" spans="2:7">
      <c r="B105" s="25" t="s">
        <v>529</v>
      </c>
      <c r="C105" s="26" t="s">
        <v>529</v>
      </c>
      <c r="D105" s="1233" t="s">
        <v>3252</v>
      </c>
      <c r="E105" s="1233" t="s">
        <v>3252</v>
      </c>
      <c r="F105" s="4">
        <v>0</v>
      </c>
      <c r="G105" s="4">
        <v>0</v>
      </c>
    </row>
    <row r="106" spans="2:7">
      <c r="B106" s="25" t="s">
        <v>529</v>
      </c>
      <c r="C106" s="26" t="s">
        <v>529</v>
      </c>
      <c r="D106" s="1233" t="s">
        <v>3253</v>
      </c>
      <c r="E106" s="1233" t="s">
        <v>3253</v>
      </c>
      <c r="F106" s="4">
        <v>0</v>
      </c>
      <c r="G106" s="4">
        <v>0</v>
      </c>
    </row>
    <row r="107" spans="2:7">
      <c r="B107" s="25" t="s">
        <v>529</v>
      </c>
      <c r="C107" s="26" t="s">
        <v>529</v>
      </c>
      <c r="D107" s="1233" t="s">
        <v>3254</v>
      </c>
      <c r="E107" s="1233" t="s">
        <v>3254</v>
      </c>
      <c r="F107" s="4">
        <v>0</v>
      </c>
      <c r="G107" s="4">
        <v>0</v>
      </c>
    </row>
    <row r="108" spans="2:7">
      <c r="B108" s="25" t="s">
        <v>529</v>
      </c>
      <c r="C108" s="26" t="s">
        <v>529</v>
      </c>
      <c r="D108" s="1233" t="s">
        <v>3255</v>
      </c>
      <c r="E108" s="1233" t="s">
        <v>3255</v>
      </c>
      <c r="F108" s="4">
        <v>0</v>
      </c>
      <c r="G108" s="4">
        <v>0</v>
      </c>
    </row>
    <row r="109" spans="2:7">
      <c r="B109" s="25" t="s">
        <v>529</v>
      </c>
      <c r="C109" s="26" t="s">
        <v>529</v>
      </c>
      <c r="D109" s="1233" t="s">
        <v>3256</v>
      </c>
      <c r="E109" s="1233" t="s">
        <v>3256</v>
      </c>
      <c r="F109" s="4">
        <v>0</v>
      </c>
      <c r="G109" s="4">
        <v>0</v>
      </c>
    </row>
    <row r="110" spans="2:7">
      <c r="B110" s="1236" t="s">
        <v>3220</v>
      </c>
      <c r="C110" s="1236" t="s">
        <v>3220</v>
      </c>
      <c r="D110" s="1236" t="s">
        <v>3220</v>
      </c>
      <c r="E110" s="1236" t="s">
        <v>3220</v>
      </c>
      <c r="F110" s="17">
        <v>0</v>
      </c>
      <c r="G110" s="17">
        <v>0</v>
      </c>
    </row>
    <row r="111" spans="2:7">
      <c r="B111" s="1235" t="s">
        <v>529</v>
      </c>
      <c r="C111" s="1235" t="s">
        <v>529</v>
      </c>
      <c r="D111" s="1235" t="s">
        <v>529</v>
      </c>
      <c r="E111" s="1235" t="s">
        <v>529</v>
      </c>
      <c r="F111" s="4" t="s">
        <v>529</v>
      </c>
      <c r="G111" s="4" t="s">
        <v>529</v>
      </c>
    </row>
    <row r="112" spans="2:7">
      <c r="B112" s="1236" t="s">
        <v>3221</v>
      </c>
      <c r="C112" s="1236" t="s">
        <v>3221</v>
      </c>
      <c r="D112" s="1236" t="s">
        <v>3221</v>
      </c>
      <c r="E112" s="1236" t="s">
        <v>3221</v>
      </c>
      <c r="F112" s="17" t="s">
        <v>529</v>
      </c>
      <c r="G112" s="17" t="s">
        <v>529</v>
      </c>
    </row>
    <row r="113" spans="2:7">
      <c r="B113" s="24" t="s">
        <v>529</v>
      </c>
      <c r="C113" s="1234" t="s">
        <v>3229</v>
      </c>
      <c r="D113" s="1234" t="s">
        <v>3229</v>
      </c>
      <c r="E113" s="1234" t="s">
        <v>3229</v>
      </c>
      <c r="F113" s="17">
        <v>0</v>
      </c>
      <c r="G113" s="17">
        <v>0</v>
      </c>
    </row>
    <row r="114" spans="2:7">
      <c r="B114" s="25" t="s">
        <v>529</v>
      </c>
      <c r="C114" s="26" t="s">
        <v>529</v>
      </c>
      <c r="D114" s="1233" t="s">
        <v>3257</v>
      </c>
      <c r="E114" s="1233" t="s">
        <v>3257</v>
      </c>
      <c r="F114" s="4">
        <v>0</v>
      </c>
      <c r="G114" s="4">
        <v>0</v>
      </c>
    </row>
    <row r="115" spans="2:7">
      <c r="B115" s="25" t="s">
        <v>529</v>
      </c>
      <c r="C115" s="26" t="s">
        <v>529</v>
      </c>
      <c r="D115" s="1233" t="s">
        <v>3258</v>
      </c>
      <c r="E115" s="1233" t="s">
        <v>3258</v>
      </c>
      <c r="F115" s="4">
        <v>0</v>
      </c>
      <c r="G115" s="4">
        <v>0</v>
      </c>
    </row>
    <row r="116" spans="2:7">
      <c r="B116" s="25" t="s">
        <v>529</v>
      </c>
      <c r="C116" s="26" t="s">
        <v>529</v>
      </c>
      <c r="D116" s="1233" t="s">
        <v>3259</v>
      </c>
      <c r="E116" s="1233" t="s">
        <v>3259</v>
      </c>
      <c r="F116" s="4">
        <v>0</v>
      </c>
      <c r="G116" s="4">
        <v>0</v>
      </c>
    </row>
    <row r="117" spans="2:7">
      <c r="B117" s="1235" t="s">
        <v>529</v>
      </c>
      <c r="C117" s="1235" t="s">
        <v>529</v>
      </c>
      <c r="D117" s="1235" t="s">
        <v>529</v>
      </c>
      <c r="E117" s="1235" t="s">
        <v>529</v>
      </c>
      <c r="F117" s="4" t="s">
        <v>529</v>
      </c>
      <c r="G117" s="4" t="s">
        <v>529</v>
      </c>
    </row>
    <row r="118" spans="2:7">
      <c r="B118" s="24" t="s">
        <v>529</v>
      </c>
      <c r="C118" s="1234" t="s">
        <v>3230</v>
      </c>
      <c r="D118" s="1234" t="s">
        <v>3230</v>
      </c>
      <c r="E118" s="1234" t="s">
        <v>3230</v>
      </c>
      <c r="F118" s="17">
        <v>0</v>
      </c>
      <c r="G118" s="17">
        <v>0</v>
      </c>
    </row>
    <row r="119" spans="2:7">
      <c r="B119" s="25" t="s">
        <v>529</v>
      </c>
      <c r="C119" s="26" t="s">
        <v>529</v>
      </c>
      <c r="D119" s="1233" t="s">
        <v>3257</v>
      </c>
      <c r="E119" s="1233" t="s">
        <v>3257</v>
      </c>
      <c r="F119" s="4">
        <v>0</v>
      </c>
      <c r="G119" s="4">
        <v>0</v>
      </c>
    </row>
    <row r="120" spans="2:7">
      <c r="B120" s="25" t="s">
        <v>529</v>
      </c>
      <c r="C120" s="26" t="s">
        <v>529</v>
      </c>
      <c r="D120" s="1233" t="s">
        <v>3258</v>
      </c>
      <c r="E120" s="1233" t="s">
        <v>3258</v>
      </c>
      <c r="F120" s="4">
        <v>0</v>
      </c>
      <c r="G120" s="4">
        <v>0</v>
      </c>
    </row>
    <row r="121" spans="2:7">
      <c r="B121" s="25" t="s">
        <v>529</v>
      </c>
      <c r="C121" s="26" t="s">
        <v>529</v>
      </c>
      <c r="D121" s="1233" t="s">
        <v>3260</v>
      </c>
      <c r="E121" s="1233" t="s">
        <v>3260</v>
      </c>
      <c r="F121" s="4">
        <v>0</v>
      </c>
      <c r="G121" s="4">
        <v>0</v>
      </c>
    </row>
    <row r="122" spans="2:7">
      <c r="B122" s="1236" t="s">
        <v>3222</v>
      </c>
      <c r="C122" s="1236" t="s">
        <v>3222</v>
      </c>
      <c r="D122" s="1236" t="s">
        <v>3222</v>
      </c>
      <c r="E122" s="1236" t="s">
        <v>3222</v>
      </c>
      <c r="F122" s="17">
        <v>0</v>
      </c>
      <c r="G122" s="17">
        <v>0</v>
      </c>
    </row>
    <row r="123" spans="2:7">
      <c r="B123" s="1235" t="s">
        <v>529</v>
      </c>
      <c r="C123" s="1235" t="s">
        <v>529</v>
      </c>
      <c r="D123" s="1235" t="s">
        <v>529</v>
      </c>
      <c r="E123" s="1235" t="s">
        <v>529</v>
      </c>
      <c r="F123" s="4" t="s">
        <v>529</v>
      </c>
      <c r="G123" s="4" t="s">
        <v>529</v>
      </c>
    </row>
    <row r="124" spans="2:7">
      <c r="B124" s="1236" t="s">
        <v>3223</v>
      </c>
      <c r="C124" s="1236" t="s">
        <v>3223</v>
      </c>
      <c r="D124" s="1236" t="s">
        <v>3223</v>
      </c>
      <c r="E124" s="1236" t="s">
        <v>3223</v>
      </c>
      <c r="F124" s="17" t="s">
        <v>529</v>
      </c>
      <c r="G124" s="17" t="s">
        <v>529</v>
      </c>
    </row>
    <row r="125" spans="2:7">
      <c r="B125" s="24" t="s">
        <v>529</v>
      </c>
      <c r="C125" s="1234" t="s">
        <v>3229</v>
      </c>
      <c r="D125" s="1234" t="s">
        <v>3229</v>
      </c>
      <c r="E125" s="1234" t="s">
        <v>3229</v>
      </c>
      <c r="F125" s="17">
        <v>0</v>
      </c>
      <c r="G125" s="17">
        <v>0</v>
      </c>
    </row>
    <row r="126" spans="2:7">
      <c r="B126" s="25" t="s">
        <v>529</v>
      </c>
      <c r="C126" s="26" t="s">
        <v>529</v>
      </c>
      <c r="D126" s="1233" t="s">
        <v>3261</v>
      </c>
      <c r="E126" s="1233" t="s">
        <v>3261</v>
      </c>
      <c r="F126" s="4">
        <v>0</v>
      </c>
      <c r="G126" s="4">
        <v>0</v>
      </c>
    </row>
    <row r="127" spans="2:7">
      <c r="B127" s="25" t="s">
        <v>529</v>
      </c>
      <c r="C127" s="26" t="s">
        <v>529</v>
      </c>
      <c r="D127" s="26" t="s">
        <v>529</v>
      </c>
      <c r="E127" s="27" t="s">
        <v>3265</v>
      </c>
      <c r="F127" s="4">
        <v>0</v>
      </c>
      <c r="G127" s="4">
        <v>0</v>
      </c>
    </row>
    <row r="128" spans="2:7">
      <c r="B128" s="25" t="s">
        <v>529</v>
      </c>
      <c r="C128" s="26" t="s">
        <v>529</v>
      </c>
      <c r="D128" s="26" t="s">
        <v>529</v>
      </c>
      <c r="E128" s="27" t="s">
        <v>3266</v>
      </c>
      <c r="F128" s="4">
        <v>0</v>
      </c>
      <c r="G128" s="4">
        <v>0</v>
      </c>
    </row>
    <row r="129" spans="2:7">
      <c r="B129" s="25" t="s">
        <v>529</v>
      </c>
      <c r="C129" s="26" t="s">
        <v>529</v>
      </c>
      <c r="D129" s="1233" t="s">
        <v>3262</v>
      </c>
      <c r="E129" s="1233" t="s">
        <v>3262</v>
      </c>
      <c r="F129" s="4">
        <v>0</v>
      </c>
      <c r="G129" s="4">
        <v>0</v>
      </c>
    </row>
    <row r="130" spans="2:7">
      <c r="B130" s="1235" t="s">
        <v>529</v>
      </c>
      <c r="C130" s="1235" t="s">
        <v>529</v>
      </c>
      <c r="D130" s="1235" t="s">
        <v>529</v>
      </c>
      <c r="E130" s="1235" t="s">
        <v>529</v>
      </c>
      <c r="F130" s="4" t="s">
        <v>529</v>
      </c>
      <c r="G130" s="4" t="s">
        <v>529</v>
      </c>
    </row>
    <row r="131" spans="2:7">
      <c r="B131" s="24" t="s">
        <v>529</v>
      </c>
      <c r="C131" s="1234" t="s">
        <v>3230</v>
      </c>
      <c r="D131" s="1234" t="s">
        <v>3230</v>
      </c>
      <c r="E131" s="1234" t="s">
        <v>3230</v>
      </c>
      <c r="F131" s="17">
        <v>0</v>
      </c>
      <c r="G131" s="17">
        <v>0</v>
      </c>
    </row>
    <row r="132" spans="2:7">
      <c r="B132" s="25" t="s">
        <v>529</v>
      </c>
      <c r="C132" s="26" t="s">
        <v>529</v>
      </c>
      <c r="D132" s="1233" t="s">
        <v>3263</v>
      </c>
      <c r="E132" s="1233" t="s">
        <v>3263</v>
      </c>
      <c r="F132" s="4">
        <v>0</v>
      </c>
      <c r="G132" s="4">
        <v>0</v>
      </c>
    </row>
    <row r="133" spans="2:7">
      <c r="B133" s="25" t="s">
        <v>529</v>
      </c>
      <c r="C133" s="26" t="s">
        <v>529</v>
      </c>
      <c r="D133" s="26" t="s">
        <v>529</v>
      </c>
      <c r="E133" s="27" t="s">
        <v>3265</v>
      </c>
      <c r="F133" s="4">
        <v>0</v>
      </c>
      <c r="G133" s="4">
        <v>0</v>
      </c>
    </row>
    <row r="134" spans="2:7">
      <c r="B134" s="25" t="s">
        <v>529</v>
      </c>
      <c r="C134" s="26" t="s">
        <v>529</v>
      </c>
      <c r="D134" s="26" t="s">
        <v>529</v>
      </c>
      <c r="E134" s="27" t="s">
        <v>3266</v>
      </c>
      <c r="F134" s="4">
        <v>0</v>
      </c>
      <c r="G134" s="4">
        <v>0</v>
      </c>
    </row>
    <row r="135" spans="2:7">
      <c r="B135" s="25" t="s">
        <v>529</v>
      </c>
      <c r="C135" s="26" t="s">
        <v>529</v>
      </c>
      <c r="D135" s="1233" t="s">
        <v>3264</v>
      </c>
      <c r="E135" s="1233" t="s">
        <v>3264</v>
      </c>
      <c r="F135" s="4">
        <v>0</v>
      </c>
      <c r="G135" s="4">
        <v>0</v>
      </c>
    </row>
    <row r="136" spans="2:7">
      <c r="B136" s="1236" t="s">
        <v>3224</v>
      </c>
      <c r="C136" s="1236" t="s">
        <v>3224</v>
      </c>
      <c r="D136" s="1236" t="s">
        <v>3224</v>
      </c>
      <c r="E136" s="1236" t="s">
        <v>3224</v>
      </c>
      <c r="F136" s="17">
        <v>0</v>
      </c>
      <c r="G136" s="17">
        <v>0</v>
      </c>
    </row>
    <row r="137" spans="2:7">
      <c r="B137" s="1235" t="s">
        <v>529</v>
      </c>
      <c r="C137" s="1235" t="s">
        <v>529</v>
      </c>
      <c r="D137" s="1235" t="s">
        <v>529</v>
      </c>
      <c r="E137" s="1235" t="s">
        <v>529</v>
      </c>
      <c r="F137" s="4" t="s">
        <v>529</v>
      </c>
      <c r="G137" s="4" t="s">
        <v>529</v>
      </c>
    </row>
    <row r="138" spans="2:7">
      <c r="B138" s="1236" t="s">
        <v>3225</v>
      </c>
      <c r="C138" s="1236" t="s">
        <v>3225</v>
      </c>
      <c r="D138" s="1236" t="s">
        <v>3225</v>
      </c>
      <c r="E138" s="1236" t="s">
        <v>3225</v>
      </c>
      <c r="F138" s="17">
        <v>0</v>
      </c>
      <c r="G138" s="17">
        <v>0</v>
      </c>
    </row>
    <row r="139" spans="2:7">
      <c r="B139" s="1235" t="s">
        <v>529</v>
      </c>
      <c r="C139" s="1235" t="s">
        <v>529</v>
      </c>
      <c r="D139" s="1235" t="s">
        <v>529</v>
      </c>
      <c r="E139" s="1235" t="s">
        <v>529</v>
      </c>
      <c r="F139" s="4" t="s">
        <v>529</v>
      </c>
      <c r="G139" s="4" t="s">
        <v>529</v>
      </c>
    </row>
    <row r="140" spans="2:7">
      <c r="B140" s="1236" t="s">
        <v>3226</v>
      </c>
      <c r="C140" s="1236" t="s">
        <v>3226</v>
      </c>
      <c r="D140" s="1236" t="s">
        <v>3226</v>
      </c>
      <c r="E140" s="1236" t="s">
        <v>3226</v>
      </c>
      <c r="F140" s="17">
        <v>0</v>
      </c>
      <c r="G140" s="17">
        <v>0</v>
      </c>
    </row>
    <row r="141" spans="2:7">
      <c r="B141" s="1235" t="s">
        <v>529</v>
      </c>
      <c r="C141" s="1235" t="s">
        <v>529</v>
      </c>
      <c r="D141" s="1235" t="s">
        <v>529</v>
      </c>
      <c r="E141" s="1235" t="s">
        <v>529</v>
      </c>
      <c r="F141" s="4" t="s">
        <v>529</v>
      </c>
      <c r="G141" s="4" t="s">
        <v>529</v>
      </c>
    </row>
    <row r="142" spans="2:7">
      <c r="B142" s="1236" t="s">
        <v>3227</v>
      </c>
      <c r="C142" s="1236" t="s">
        <v>3227</v>
      </c>
      <c r="D142" s="1236" t="s">
        <v>3227</v>
      </c>
      <c r="E142" s="1236" t="s">
        <v>3227</v>
      </c>
      <c r="F142" s="17">
        <v>0</v>
      </c>
      <c r="G142" s="17">
        <v>0</v>
      </c>
    </row>
    <row r="143" spans="2:7">
      <c r="B143" s="1235" t="s">
        <v>529</v>
      </c>
      <c r="C143" s="1235" t="s">
        <v>529</v>
      </c>
      <c r="D143" s="1235" t="s">
        <v>529</v>
      </c>
      <c r="E143" s="1235" t="s">
        <v>529</v>
      </c>
      <c r="F143" s="4" t="s">
        <v>529</v>
      </c>
      <c r="G143" s="4" t="s">
        <v>529</v>
      </c>
    </row>
    <row r="144" spans="2:7">
      <c r="B144" s="12"/>
      <c r="C144" s="12"/>
      <c r="D144" s="12"/>
      <c r="E144" s="12"/>
      <c r="F144" s="16"/>
      <c r="G144" s="16"/>
    </row>
    <row r="145" spans="2:7">
      <c r="B145" s="12"/>
      <c r="C145" s="12"/>
      <c r="D145" s="12"/>
      <c r="E145" s="12"/>
      <c r="F145" s="16"/>
      <c r="G145" s="16"/>
    </row>
    <row r="146" spans="2:7">
      <c r="B146" s="29" t="s">
        <v>529</v>
      </c>
      <c r="C146" s="29" t="s">
        <v>529</v>
      </c>
      <c r="D146" s="29" t="s">
        <v>529</v>
      </c>
      <c r="E146" s="29" t="s">
        <v>529</v>
      </c>
      <c r="F146" s="31" t="s">
        <v>529</v>
      </c>
      <c r="G146" s="31" t="s">
        <v>529</v>
      </c>
    </row>
    <row r="147" spans="2:7">
      <c r="B147" s="1241" t="s">
        <v>2</v>
      </c>
      <c r="C147" s="1241" t="s">
        <v>2</v>
      </c>
      <c r="D147" s="1241" t="s">
        <v>2</v>
      </c>
      <c r="E147" s="1241" t="s">
        <v>2</v>
      </c>
      <c r="F147" s="1241" t="s">
        <v>2</v>
      </c>
      <c r="G147" s="1242" t="s">
        <v>2</v>
      </c>
    </row>
    <row r="148" spans="2:7">
      <c r="B148" s="1243" t="s">
        <v>3215</v>
      </c>
      <c r="C148" s="1243" t="s">
        <v>3215</v>
      </c>
      <c r="D148" s="1243" t="s">
        <v>3215</v>
      </c>
      <c r="E148" s="1243" t="s">
        <v>3215</v>
      </c>
      <c r="F148" s="1243" t="s">
        <v>3215</v>
      </c>
      <c r="G148" s="1244" t="s">
        <v>3215</v>
      </c>
    </row>
    <row r="149" spans="2:7">
      <c r="B149" s="1243" t="s">
        <v>3216</v>
      </c>
      <c r="C149" s="1243" t="s">
        <v>3216</v>
      </c>
      <c r="D149" s="1243" t="s">
        <v>3216</v>
      </c>
      <c r="E149" s="1243" t="s">
        <v>3216</v>
      </c>
      <c r="F149" s="1243" t="s">
        <v>3216</v>
      </c>
      <c r="G149" s="1244" t="s">
        <v>3216</v>
      </c>
    </row>
    <row r="150" spans="2:7">
      <c r="B150" s="1245" t="s">
        <v>3217</v>
      </c>
      <c r="C150" s="1245" t="s">
        <v>3217</v>
      </c>
      <c r="D150" s="1245" t="s">
        <v>3217</v>
      </c>
      <c r="E150" s="1245" t="s">
        <v>3217</v>
      </c>
      <c r="F150" s="1245" t="s">
        <v>3217</v>
      </c>
      <c r="G150" s="1246" t="s">
        <v>3217</v>
      </c>
    </row>
    <row r="151" spans="2:7">
      <c r="B151" s="1240" t="s">
        <v>3218</v>
      </c>
      <c r="C151" s="1240" t="s">
        <v>3218</v>
      </c>
      <c r="D151" s="1240" t="s">
        <v>3218</v>
      </c>
      <c r="E151" s="1240" t="s">
        <v>3218</v>
      </c>
      <c r="F151" s="21">
        <v>2024</v>
      </c>
      <c r="G151" s="21">
        <v>2023</v>
      </c>
    </row>
    <row r="152" spans="2:7">
      <c r="B152" s="1236" t="s">
        <v>3219</v>
      </c>
      <c r="C152" s="1236" t="s">
        <v>3219</v>
      </c>
      <c r="D152" s="1236" t="s">
        <v>3219</v>
      </c>
      <c r="E152" s="1236" t="s">
        <v>3219</v>
      </c>
      <c r="F152" s="17" t="s">
        <v>529</v>
      </c>
      <c r="G152" s="17" t="s">
        <v>529</v>
      </c>
    </row>
    <row r="153" spans="2:7">
      <c r="B153" s="24" t="s">
        <v>529</v>
      </c>
      <c r="C153" s="1234" t="s">
        <v>3229</v>
      </c>
      <c r="D153" s="1234" t="s">
        <v>3229</v>
      </c>
      <c r="E153" s="1234" t="s">
        <v>3229</v>
      </c>
      <c r="F153" s="17" t="s">
        <v>52</v>
      </c>
      <c r="G153" s="17" t="s">
        <v>3391</v>
      </c>
    </row>
    <row r="154" spans="2:7">
      <c r="B154" s="25" t="s">
        <v>529</v>
      </c>
      <c r="C154" s="26" t="s">
        <v>529</v>
      </c>
      <c r="D154" s="1233" t="s">
        <v>3231</v>
      </c>
      <c r="E154" s="1233" t="s">
        <v>3231</v>
      </c>
      <c r="F154" s="4">
        <v>0</v>
      </c>
      <c r="G154" s="4">
        <v>0</v>
      </c>
    </row>
    <row r="155" spans="2:7">
      <c r="B155" s="25" t="s">
        <v>529</v>
      </c>
      <c r="C155" s="26" t="s">
        <v>529</v>
      </c>
      <c r="D155" s="1233" t="s">
        <v>3232</v>
      </c>
      <c r="E155" s="1233" t="s">
        <v>3232</v>
      </c>
      <c r="F155" s="4">
        <v>0</v>
      </c>
      <c r="G155" s="4">
        <v>0</v>
      </c>
    </row>
    <row r="156" spans="2:7">
      <c r="B156" s="25" t="s">
        <v>529</v>
      </c>
      <c r="C156" s="26" t="s">
        <v>529</v>
      </c>
      <c r="D156" s="1233" t="s">
        <v>3233</v>
      </c>
      <c r="E156" s="1233" t="s">
        <v>3233</v>
      </c>
      <c r="F156" s="4">
        <v>0</v>
      </c>
      <c r="G156" s="4">
        <v>0</v>
      </c>
    </row>
    <row r="157" spans="2:7">
      <c r="B157" s="25" t="s">
        <v>529</v>
      </c>
      <c r="C157" s="26" t="s">
        <v>529</v>
      </c>
      <c r="D157" s="1233" t="s">
        <v>3234</v>
      </c>
      <c r="E157" s="1233" t="s">
        <v>3234</v>
      </c>
      <c r="F157" s="4">
        <v>0</v>
      </c>
      <c r="G157" s="4">
        <v>0</v>
      </c>
    </row>
    <row r="158" spans="2:7">
      <c r="B158" s="25" t="s">
        <v>529</v>
      </c>
      <c r="C158" s="26" t="s">
        <v>529</v>
      </c>
      <c r="D158" s="1233" t="s">
        <v>3235</v>
      </c>
      <c r="E158" s="1233" t="s">
        <v>3235</v>
      </c>
      <c r="F158" s="4">
        <v>0</v>
      </c>
      <c r="G158" s="4">
        <v>0</v>
      </c>
    </row>
    <row r="159" spans="2:7">
      <c r="B159" s="25" t="s">
        <v>529</v>
      </c>
      <c r="C159" s="26" t="s">
        <v>529</v>
      </c>
      <c r="D159" s="1233" t="s">
        <v>3236</v>
      </c>
      <c r="E159" s="1233" t="s">
        <v>3236</v>
      </c>
      <c r="F159" s="4">
        <v>0</v>
      </c>
      <c r="G159" s="4">
        <v>0</v>
      </c>
    </row>
    <row r="160" spans="2:7">
      <c r="B160" s="25" t="s">
        <v>529</v>
      </c>
      <c r="C160" s="26" t="s">
        <v>529</v>
      </c>
      <c r="D160" s="1233" t="s">
        <v>3237</v>
      </c>
      <c r="E160" s="1233" t="s">
        <v>3237</v>
      </c>
      <c r="F160" s="4">
        <v>0</v>
      </c>
      <c r="G160" s="4">
        <v>0</v>
      </c>
    </row>
    <row r="161" spans="2:7">
      <c r="B161" s="25" t="s">
        <v>529</v>
      </c>
      <c r="C161" s="26" t="s">
        <v>529</v>
      </c>
      <c r="D161" s="1233" t="s">
        <v>3238</v>
      </c>
      <c r="E161" s="1233" t="s">
        <v>3238</v>
      </c>
      <c r="F161" s="4">
        <v>0</v>
      </c>
      <c r="G161" s="4">
        <v>0</v>
      </c>
    </row>
    <row r="162" spans="2:7">
      <c r="B162" s="25" t="s">
        <v>529</v>
      </c>
      <c r="C162" s="26" t="s">
        <v>529</v>
      </c>
      <c r="D162" s="1233" t="s">
        <v>3239</v>
      </c>
      <c r="E162" s="1233" t="s">
        <v>3239</v>
      </c>
      <c r="F162" s="4" t="s">
        <v>52</v>
      </c>
      <c r="G162" s="4" t="s">
        <v>3391</v>
      </c>
    </row>
    <row r="163" spans="2:7">
      <c r="B163" s="25" t="s">
        <v>529</v>
      </c>
      <c r="C163" s="26" t="s">
        <v>529</v>
      </c>
      <c r="D163" s="1233" t="s">
        <v>3240</v>
      </c>
      <c r="E163" s="1233" t="s">
        <v>3240</v>
      </c>
      <c r="F163" s="4">
        <v>0</v>
      </c>
      <c r="G163" s="4">
        <v>0</v>
      </c>
    </row>
    <row r="164" spans="2:7">
      <c r="B164" s="1235" t="s">
        <v>529</v>
      </c>
      <c r="C164" s="1235" t="s">
        <v>529</v>
      </c>
      <c r="D164" s="1235" t="s">
        <v>529</v>
      </c>
      <c r="E164" s="1235" t="s">
        <v>529</v>
      </c>
      <c r="F164" s="4" t="s">
        <v>529</v>
      </c>
      <c r="G164" s="4" t="s">
        <v>529</v>
      </c>
    </row>
    <row r="165" spans="2:7">
      <c r="B165" s="24" t="s">
        <v>529</v>
      </c>
      <c r="C165" s="1234" t="s">
        <v>3230</v>
      </c>
      <c r="D165" s="1234" t="s">
        <v>3230</v>
      </c>
      <c r="E165" s="1234" t="s">
        <v>3230</v>
      </c>
      <c r="F165" s="17" t="s">
        <v>52</v>
      </c>
      <c r="G165" s="17" t="s">
        <v>3391</v>
      </c>
    </row>
    <row r="166" spans="2:7">
      <c r="B166" s="25" t="s">
        <v>529</v>
      </c>
      <c r="C166" s="26" t="s">
        <v>529</v>
      </c>
      <c r="D166" s="1233" t="s">
        <v>3241</v>
      </c>
      <c r="E166" s="1233" t="s">
        <v>3241</v>
      </c>
      <c r="F166" s="4" t="s">
        <v>540</v>
      </c>
      <c r="G166" s="4" t="s">
        <v>3392</v>
      </c>
    </row>
    <row r="167" spans="2:7">
      <c r="B167" s="25" t="s">
        <v>529</v>
      </c>
      <c r="C167" s="26" t="s">
        <v>529</v>
      </c>
      <c r="D167" s="1233" t="s">
        <v>3242</v>
      </c>
      <c r="E167" s="1233" t="s">
        <v>3242</v>
      </c>
      <c r="F167" s="4" t="s">
        <v>554</v>
      </c>
      <c r="G167" s="4" t="s">
        <v>3393</v>
      </c>
    </row>
    <row r="168" spans="2:7">
      <c r="B168" s="25" t="s">
        <v>529</v>
      </c>
      <c r="C168" s="26" t="s">
        <v>529</v>
      </c>
      <c r="D168" s="1233" t="s">
        <v>3243</v>
      </c>
      <c r="E168" s="1233" t="s">
        <v>3243</v>
      </c>
      <c r="F168" s="4" t="s">
        <v>574</v>
      </c>
      <c r="G168" s="4" t="s">
        <v>3394</v>
      </c>
    </row>
    <row r="169" spans="2:7">
      <c r="B169" s="25" t="s">
        <v>529</v>
      </c>
      <c r="C169" s="26" t="s">
        <v>529</v>
      </c>
      <c r="D169" s="1233" t="s">
        <v>3244</v>
      </c>
      <c r="E169" s="1233" t="s">
        <v>3244</v>
      </c>
      <c r="F169" s="4">
        <v>0</v>
      </c>
      <c r="G169" s="4">
        <v>0</v>
      </c>
    </row>
    <row r="170" spans="2:7">
      <c r="B170" s="25" t="s">
        <v>529</v>
      </c>
      <c r="C170" s="26" t="s">
        <v>529</v>
      </c>
      <c r="D170" s="1233" t="s">
        <v>3245</v>
      </c>
      <c r="E170" s="1233" t="s">
        <v>3245</v>
      </c>
      <c r="F170" s="4">
        <v>0</v>
      </c>
      <c r="G170" s="4">
        <v>0</v>
      </c>
    </row>
    <row r="171" spans="2:7">
      <c r="B171" s="25" t="s">
        <v>529</v>
      </c>
      <c r="C171" s="26" t="s">
        <v>529</v>
      </c>
      <c r="D171" s="1233" t="s">
        <v>3246</v>
      </c>
      <c r="E171" s="1233" t="s">
        <v>3246</v>
      </c>
      <c r="F171" s="4">
        <v>0</v>
      </c>
      <c r="G171" s="4">
        <v>0</v>
      </c>
    </row>
    <row r="172" spans="2:7">
      <c r="B172" s="25" t="s">
        <v>529</v>
      </c>
      <c r="C172" s="26" t="s">
        <v>529</v>
      </c>
      <c r="D172" s="1233" t="s">
        <v>3247</v>
      </c>
      <c r="E172" s="1233" t="s">
        <v>3247</v>
      </c>
      <c r="F172" s="4">
        <v>0</v>
      </c>
      <c r="G172" s="4">
        <v>0</v>
      </c>
    </row>
    <row r="173" spans="2:7">
      <c r="B173" s="25" t="s">
        <v>529</v>
      </c>
      <c r="C173" s="26" t="s">
        <v>529</v>
      </c>
      <c r="D173" s="1233" t="s">
        <v>3248</v>
      </c>
      <c r="E173" s="1233" t="s">
        <v>3248</v>
      </c>
      <c r="F173" s="4">
        <v>0</v>
      </c>
      <c r="G173" s="4">
        <v>0</v>
      </c>
    </row>
    <row r="174" spans="2:7">
      <c r="B174" s="25" t="s">
        <v>529</v>
      </c>
      <c r="C174" s="26" t="s">
        <v>529</v>
      </c>
      <c r="D174" s="1233" t="s">
        <v>3249</v>
      </c>
      <c r="E174" s="1233" t="s">
        <v>3249</v>
      </c>
      <c r="F174" s="4">
        <v>0</v>
      </c>
      <c r="G174" s="4">
        <v>0</v>
      </c>
    </row>
    <row r="175" spans="2:7">
      <c r="B175" s="25" t="s">
        <v>529</v>
      </c>
      <c r="C175" s="26" t="s">
        <v>529</v>
      </c>
      <c r="D175" s="1233" t="s">
        <v>3250</v>
      </c>
      <c r="E175" s="1233" t="s">
        <v>3250</v>
      </c>
      <c r="F175" s="4">
        <v>0</v>
      </c>
      <c r="G175" s="4">
        <v>0</v>
      </c>
    </row>
    <row r="176" spans="2:7">
      <c r="B176" s="25" t="s">
        <v>529</v>
      </c>
      <c r="C176" s="26" t="s">
        <v>529</v>
      </c>
      <c r="D176" s="1233" t="s">
        <v>3251</v>
      </c>
      <c r="E176" s="1233" t="s">
        <v>3251</v>
      </c>
      <c r="F176" s="4">
        <v>0</v>
      </c>
      <c r="G176" s="4">
        <v>0</v>
      </c>
    </row>
    <row r="177" spans="2:7">
      <c r="B177" s="25" t="s">
        <v>529</v>
      </c>
      <c r="C177" s="26" t="s">
        <v>529</v>
      </c>
      <c r="D177" s="1233" t="s">
        <v>3252</v>
      </c>
      <c r="E177" s="1233" t="s">
        <v>3252</v>
      </c>
      <c r="F177" s="4">
        <v>0</v>
      </c>
      <c r="G177" s="4">
        <v>0</v>
      </c>
    </row>
    <row r="178" spans="2:7">
      <c r="B178" s="25" t="s">
        <v>529</v>
      </c>
      <c r="C178" s="26" t="s">
        <v>529</v>
      </c>
      <c r="D178" s="1233" t="s">
        <v>3253</v>
      </c>
      <c r="E178" s="1233" t="s">
        <v>3253</v>
      </c>
      <c r="F178" s="4">
        <v>0</v>
      </c>
      <c r="G178" s="4">
        <v>0</v>
      </c>
    </row>
    <row r="179" spans="2:7">
      <c r="B179" s="25" t="s">
        <v>529</v>
      </c>
      <c r="C179" s="26" t="s">
        <v>529</v>
      </c>
      <c r="D179" s="1233" t="s">
        <v>3254</v>
      </c>
      <c r="E179" s="1233" t="s">
        <v>3254</v>
      </c>
      <c r="F179" s="4">
        <v>0</v>
      </c>
      <c r="G179" s="4">
        <v>0</v>
      </c>
    </row>
    <row r="180" spans="2:7">
      <c r="B180" s="25" t="s">
        <v>529</v>
      </c>
      <c r="C180" s="26" t="s">
        <v>529</v>
      </c>
      <c r="D180" s="1233" t="s">
        <v>3255</v>
      </c>
      <c r="E180" s="1233" t="s">
        <v>3255</v>
      </c>
      <c r="F180" s="4">
        <v>0</v>
      </c>
      <c r="G180" s="4">
        <v>0</v>
      </c>
    </row>
    <row r="181" spans="2:7">
      <c r="B181" s="25" t="s">
        <v>529</v>
      </c>
      <c r="C181" s="26" t="s">
        <v>529</v>
      </c>
      <c r="D181" s="1233" t="s">
        <v>3256</v>
      </c>
      <c r="E181" s="1233" t="s">
        <v>3256</v>
      </c>
      <c r="F181" s="4">
        <v>0</v>
      </c>
      <c r="G181" s="4">
        <v>0</v>
      </c>
    </row>
    <row r="182" spans="2:7">
      <c r="B182" s="1236" t="s">
        <v>3220</v>
      </c>
      <c r="C182" s="1236" t="s">
        <v>3220</v>
      </c>
      <c r="D182" s="1236" t="s">
        <v>3220</v>
      </c>
      <c r="E182" s="1236" t="s">
        <v>3220</v>
      </c>
      <c r="F182" s="17">
        <v>0</v>
      </c>
      <c r="G182" s="17">
        <v>0</v>
      </c>
    </row>
    <row r="183" spans="2:7">
      <c r="B183" s="1235" t="s">
        <v>529</v>
      </c>
      <c r="C183" s="1235" t="s">
        <v>529</v>
      </c>
      <c r="D183" s="1235" t="s">
        <v>529</v>
      </c>
      <c r="E183" s="1235" t="s">
        <v>529</v>
      </c>
      <c r="F183" s="4" t="s">
        <v>529</v>
      </c>
      <c r="G183" s="4" t="s">
        <v>529</v>
      </c>
    </row>
    <row r="184" spans="2:7">
      <c r="B184" s="1236" t="s">
        <v>3221</v>
      </c>
      <c r="C184" s="1236" t="s">
        <v>3221</v>
      </c>
      <c r="D184" s="1236" t="s">
        <v>3221</v>
      </c>
      <c r="E184" s="1236" t="s">
        <v>3221</v>
      </c>
      <c r="F184" s="17" t="s">
        <v>529</v>
      </c>
      <c r="G184" s="17" t="s">
        <v>529</v>
      </c>
    </row>
    <row r="185" spans="2:7">
      <c r="B185" s="24" t="s">
        <v>529</v>
      </c>
      <c r="C185" s="1234" t="s">
        <v>3229</v>
      </c>
      <c r="D185" s="1234" t="s">
        <v>3229</v>
      </c>
      <c r="E185" s="1234" t="s">
        <v>3229</v>
      </c>
      <c r="F185" s="17">
        <v>0</v>
      </c>
      <c r="G185" s="17">
        <v>0</v>
      </c>
    </row>
    <row r="186" spans="2:7">
      <c r="B186" s="25" t="s">
        <v>529</v>
      </c>
      <c r="C186" s="26" t="s">
        <v>529</v>
      </c>
      <c r="D186" s="1233" t="s">
        <v>3257</v>
      </c>
      <c r="E186" s="1233" t="s">
        <v>3257</v>
      </c>
      <c r="F186" s="4">
        <v>0</v>
      </c>
      <c r="G186" s="4">
        <v>0</v>
      </c>
    </row>
    <row r="187" spans="2:7">
      <c r="B187" s="25" t="s">
        <v>529</v>
      </c>
      <c r="C187" s="26" t="s">
        <v>529</v>
      </c>
      <c r="D187" s="1233" t="s">
        <v>3258</v>
      </c>
      <c r="E187" s="1233" t="s">
        <v>3258</v>
      </c>
      <c r="F187" s="4">
        <v>0</v>
      </c>
      <c r="G187" s="4">
        <v>0</v>
      </c>
    </row>
    <row r="188" spans="2:7">
      <c r="B188" s="25" t="s">
        <v>529</v>
      </c>
      <c r="C188" s="26" t="s">
        <v>529</v>
      </c>
      <c r="D188" s="1233" t="s">
        <v>3259</v>
      </c>
      <c r="E188" s="1233" t="s">
        <v>3259</v>
      </c>
      <c r="F188" s="4">
        <v>0</v>
      </c>
      <c r="G188" s="4">
        <v>0</v>
      </c>
    </row>
    <row r="189" spans="2:7">
      <c r="B189" s="1235" t="s">
        <v>529</v>
      </c>
      <c r="C189" s="1235" t="s">
        <v>529</v>
      </c>
      <c r="D189" s="1235" t="s">
        <v>529</v>
      </c>
      <c r="E189" s="1235" t="s">
        <v>529</v>
      </c>
      <c r="F189" s="4" t="s">
        <v>529</v>
      </c>
      <c r="G189" s="4" t="s">
        <v>529</v>
      </c>
    </row>
    <row r="190" spans="2:7">
      <c r="B190" s="24" t="s">
        <v>529</v>
      </c>
      <c r="C190" s="1234" t="s">
        <v>3230</v>
      </c>
      <c r="D190" s="1234" t="s">
        <v>3230</v>
      </c>
      <c r="E190" s="1234" t="s">
        <v>3230</v>
      </c>
      <c r="F190" s="17">
        <v>0</v>
      </c>
      <c r="G190" s="17">
        <v>0</v>
      </c>
    </row>
    <row r="191" spans="2:7">
      <c r="B191" s="25" t="s">
        <v>529</v>
      </c>
      <c r="C191" s="26" t="s">
        <v>529</v>
      </c>
      <c r="D191" s="1233" t="s">
        <v>3257</v>
      </c>
      <c r="E191" s="1233" t="s">
        <v>3257</v>
      </c>
      <c r="F191" s="4">
        <v>0</v>
      </c>
      <c r="G191" s="4">
        <v>0</v>
      </c>
    </row>
    <row r="192" spans="2:7">
      <c r="B192" s="25" t="s">
        <v>529</v>
      </c>
      <c r="C192" s="26" t="s">
        <v>529</v>
      </c>
      <c r="D192" s="1233" t="s">
        <v>3258</v>
      </c>
      <c r="E192" s="1233" t="s">
        <v>3258</v>
      </c>
      <c r="F192" s="4">
        <v>0</v>
      </c>
      <c r="G192" s="4">
        <v>0</v>
      </c>
    </row>
    <row r="193" spans="2:7">
      <c r="B193" s="25" t="s">
        <v>529</v>
      </c>
      <c r="C193" s="26" t="s">
        <v>529</v>
      </c>
      <c r="D193" s="1233" t="s">
        <v>3260</v>
      </c>
      <c r="E193" s="1233" t="s">
        <v>3260</v>
      </c>
      <c r="F193" s="4">
        <v>0</v>
      </c>
      <c r="G193" s="4">
        <v>0</v>
      </c>
    </row>
    <row r="194" spans="2:7">
      <c r="B194" s="1236" t="s">
        <v>3222</v>
      </c>
      <c r="C194" s="1236" t="s">
        <v>3222</v>
      </c>
      <c r="D194" s="1236" t="s">
        <v>3222</v>
      </c>
      <c r="E194" s="1236" t="s">
        <v>3222</v>
      </c>
      <c r="F194" s="17">
        <v>0</v>
      </c>
      <c r="G194" s="17">
        <v>0</v>
      </c>
    </row>
    <row r="195" spans="2:7">
      <c r="B195" s="1235" t="s">
        <v>529</v>
      </c>
      <c r="C195" s="1235" t="s">
        <v>529</v>
      </c>
      <c r="D195" s="1235" t="s">
        <v>529</v>
      </c>
      <c r="E195" s="1235" t="s">
        <v>529</v>
      </c>
      <c r="F195" s="4" t="s">
        <v>529</v>
      </c>
      <c r="G195" s="4" t="s">
        <v>529</v>
      </c>
    </row>
    <row r="196" spans="2:7">
      <c r="B196" s="1236" t="s">
        <v>3223</v>
      </c>
      <c r="C196" s="1236" t="s">
        <v>3223</v>
      </c>
      <c r="D196" s="1236" t="s">
        <v>3223</v>
      </c>
      <c r="E196" s="1236" t="s">
        <v>3223</v>
      </c>
      <c r="F196" s="17" t="s">
        <v>529</v>
      </c>
      <c r="G196" s="17" t="s">
        <v>529</v>
      </c>
    </row>
    <row r="197" spans="2:7">
      <c r="B197" s="24" t="s">
        <v>529</v>
      </c>
      <c r="C197" s="1234" t="s">
        <v>3229</v>
      </c>
      <c r="D197" s="1234" t="s">
        <v>3229</v>
      </c>
      <c r="E197" s="1234" t="s">
        <v>3229</v>
      </c>
      <c r="F197" s="17">
        <v>0</v>
      </c>
      <c r="G197" s="17">
        <v>0</v>
      </c>
    </row>
    <row r="198" spans="2:7">
      <c r="B198" s="25" t="s">
        <v>529</v>
      </c>
      <c r="C198" s="26" t="s">
        <v>529</v>
      </c>
      <c r="D198" s="1233" t="s">
        <v>3261</v>
      </c>
      <c r="E198" s="1233" t="s">
        <v>3261</v>
      </c>
      <c r="F198" s="4">
        <v>0</v>
      </c>
      <c r="G198" s="4">
        <v>0</v>
      </c>
    </row>
    <row r="199" spans="2:7">
      <c r="B199" s="25" t="s">
        <v>529</v>
      </c>
      <c r="C199" s="26" t="s">
        <v>529</v>
      </c>
      <c r="D199" s="26" t="s">
        <v>529</v>
      </c>
      <c r="E199" s="27" t="s">
        <v>3265</v>
      </c>
      <c r="F199" s="4">
        <v>0</v>
      </c>
      <c r="G199" s="4">
        <v>0</v>
      </c>
    </row>
    <row r="200" spans="2:7">
      <c r="B200" s="25" t="s">
        <v>529</v>
      </c>
      <c r="C200" s="26" t="s">
        <v>529</v>
      </c>
      <c r="D200" s="26" t="s">
        <v>529</v>
      </c>
      <c r="E200" s="27" t="s">
        <v>3266</v>
      </c>
      <c r="F200" s="4">
        <v>0</v>
      </c>
      <c r="G200" s="4">
        <v>0</v>
      </c>
    </row>
    <row r="201" spans="2:7">
      <c r="B201" s="25" t="s">
        <v>529</v>
      </c>
      <c r="C201" s="26" t="s">
        <v>529</v>
      </c>
      <c r="D201" s="1233" t="s">
        <v>3262</v>
      </c>
      <c r="E201" s="1233" t="s">
        <v>3262</v>
      </c>
      <c r="F201" s="4">
        <v>0</v>
      </c>
      <c r="G201" s="4">
        <v>0</v>
      </c>
    </row>
    <row r="202" spans="2:7">
      <c r="B202" s="1235" t="s">
        <v>529</v>
      </c>
      <c r="C202" s="1235" t="s">
        <v>529</v>
      </c>
      <c r="D202" s="1235" t="s">
        <v>529</v>
      </c>
      <c r="E202" s="1235" t="s">
        <v>529</v>
      </c>
      <c r="F202" s="4" t="s">
        <v>529</v>
      </c>
      <c r="G202" s="4" t="s">
        <v>529</v>
      </c>
    </row>
    <row r="203" spans="2:7">
      <c r="B203" s="24" t="s">
        <v>529</v>
      </c>
      <c r="C203" s="1234" t="s">
        <v>3230</v>
      </c>
      <c r="D203" s="1234" t="s">
        <v>3230</v>
      </c>
      <c r="E203" s="1234" t="s">
        <v>3230</v>
      </c>
      <c r="F203" s="17">
        <v>0</v>
      </c>
      <c r="G203" s="17">
        <v>0</v>
      </c>
    </row>
    <row r="204" spans="2:7">
      <c r="B204" s="25" t="s">
        <v>529</v>
      </c>
      <c r="C204" s="26" t="s">
        <v>529</v>
      </c>
      <c r="D204" s="1233" t="s">
        <v>3263</v>
      </c>
      <c r="E204" s="1233" t="s">
        <v>3263</v>
      </c>
      <c r="F204" s="4">
        <v>0</v>
      </c>
      <c r="G204" s="4">
        <v>0</v>
      </c>
    </row>
    <row r="205" spans="2:7">
      <c r="B205" s="25" t="s">
        <v>529</v>
      </c>
      <c r="C205" s="26" t="s">
        <v>529</v>
      </c>
      <c r="D205" s="26" t="s">
        <v>529</v>
      </c>
      <c r="E205" s="27" t="s">
        <v>3265</v>
      </c>
      <c r="F205" s="4">
        <v>0</v>
      </c>
      <c r="G205" s="4">
        <v>0</v>
      </c>
    </row>
    <row r="206" spans="2:7">
      <c r="B206" s="25" t="s">
        <v>529</v>
      </c>
      <c r="C206" s="26" t="s">
        <v>529</v>
      </c>
      <c r="D206" s="26" t="s">
        <v>529</v>
      </c>
      <c r="E206" s="27" t="s">
        <v>3266</v>
      </c>
      <c r="F206" s="4">
        <v>0</v>
      </c>
      <c r="G206" s="4">
        <v>0</v>
      </c>
    </row>
    <row r="207" spans="2:7">
      <c r="B207" s="25" t="s">
        <v>529</v>
      </c>
      <c r="C207" s="26" t="s">
        <v>529</v>
      </c>
      <c r="D207" s="1233" t="s">
        <v>3264</v>
      </c>
      <c r="E207" s="1233" t="s">
        <v>3264</v>
      </c>
      <c r="F207" s="4">
        <v>0</v>
      </c>
      <c r="G207" s="4">
        <v>0</v>
      </c>
    </row>
    <row r="208" spans="2:7">
      <c r="B208" s="1236" t="s">
        <v>3224</v>
      </c>
      <c r="C208" s="1236" t="s">
        <v>3224</v>
      </c>
      <c r="D208" s="1236" t="s">
        <v>3224</v>
      </c>
      <c r="E208" s="1236" t="s">
        <v>3224</v>
      </c>
      <c r="F208" s="17">
        <v>0</v>
      </c>
      <c r="G208" s="17">
        <v>0</v>
      </c>
    </row>
    <row r="209" spans="2:7">
      <c r="B209" s="1235" t="s">
        <v>529</v>
      </c>
      <c r="C209" s="1235" t="s">
        <v>529</v>
      </c>
      <c r="D209" s="1235" t="s">
        <v>529</v>
      </c>
      <c r="E209" s="1235" t="s">
        <v>529</v>
      </c>
      <c r="F209" s="4" t="s">
        <v>529</v>
      </c>
      <c r="G209" s="4" t="s">
        <v>529</v>
      </c>
    </row>
    <row r="210" spans="2:7">
      <c r="B210" s="1236" t="s">
        <v>3225</v>
      </c>
      <c r="C210" s="1236" t="s">
        <v>3225</v>
      </c>
      <c r="D210" s="1236" t="s">
        <v>3225</v>
      </c>
      <c r="E210" s="1236" t="s">
        <v>3225</v>
      </c>
      <c r="F210" s="17">
        <v>0</v>
      </c>
      <c r="G210" s="17">
        <v>0</v>
      </c>
    </row>
    <row r="211" spans="2:7">
      <c r="B211" s="1235" t="s">
        <v>529</v>
      </c>
      <c r="C211" s="1235" t="s">
        <v>529</v>
      </c>
      <c r="D211" s="1235" t="s">
        <v>529</v>
      </c>
      <c r="E211" s="1235" t="s">
        <v>529</v>
      </c>
      <c r="F211" s="4" t="s">
        <v>529</v>
      </c>
      <c r="G211" s="4" t="s">
        <v>529</v>
      </c>
    </row>
    <row r="212" spans="2:7">
      <c r="B212" s="1236" t="s">
        <v>3226</v>
      </c>
      <c r="C212" s="1236" t="s">
        <v>3226</v>
      </c>
      <c r="D212" s="1236" t="s">
        <v>3226</v>
      </c>
      <c r="E212" s="1236" t="s">
        <v>3226</v>
      </c>
      <c r="F212" s="17">
        <v>0</v>
      </c>
      <c r="G212" s="17">
        <v>0</v>
      </c>
    </row>
    <row r="213" spans="2:7">
      <c r="B213" s="1235" t="s">
        <v>529</v>
      </c>
      <c r="C213" s="1235" t="s">
        <v>529</v>
      </c>
      <c r="D213" s="1235" t="s">
        <v>529</v>
      </c>
      <c r="E213" s="1235" t="s">
        <v>529</v>
      </c>
      <c r="F213" s="4" t="s">
        <v>529</v>
      </c>
      <c r="G213" s="4" t="s">
        <v>529</v>
      </c>
    </row>
    <row r="214" spans="2:7">
      <c r="B214" s="1236" t="s">
        <v>3227</v>
      </c>
      <c r="C214" s="1236" t="s">
        <v>3227</v>
      </c>
      <c r="D214" s="1236" t="s">
        <v>3227</v>
      </c>
      <c r="E214" s="1236" t="s">
        <v>3227</v>
      </c>
      <c r="F214" s="17">
        <v>0</v>
      </c>
      <c r="G214" s="17">
        <v>0</v>
      </c>
    </row>
    <row r="215" spans="2:7">
      <c r="B215" s="1235" t="s">
        <v>529</v>
      </c>
      <c r="C215" s="1235" t="s">
        <v>529</v>
      </c>
      <c r="D215" s="1235" t="s">
        <v>529</v>
      </c>
      <c r="E215" s="1235" t="s">
        <v>529</v>
      </c>
      <c r="F215" s="4" t="s">
        <v>529</v>
      </c>
      <c r="G215" s="4" t="s">
        <v>529</v>
      </c>
    </row>
    <row r="216" spans="2:7">
      <c r="B216" s="28" t="s">
        <v>529</v>
      </c>
      <c r="C216" s="28" t="s">
        <v>529</v>
      </c>
      <c r="D216" s="28" t="s">
        <v>529</v>
      </c>
      <c r="E216" s="28" t="s">
        <v>529</v>
      </c>
      <c r="F216" s="30" t="s">
        <v>529</v>
      </c>
      <c r="G216" s="30" t="s">
        <v>529</v>
      </c>
    </row>
    <row r="217" spans="2:7">
      <c r="B217" s="12" t="s">
        <v>529</v>
      </c>
      <c r="C217" s="12" t="s">
        <v>529</v>
      </c>
      <c r="D217" s="12" t="s">
        <v>529</v>
      </c>
      <c r="E217" s="12" t="s">
        <v>529</v>
      </c>
      <c r="F217" s="16" t="s">
        <v>529</v>
      </c>
      <c r="G217" s="16" t="s">
        <v>529</v>
      </c>
    </row>
    <row r="218" spans="2:7">
      <c r="B218" s="29" t="s">
        <v>529</v>
      </c>
      <c r="C218" s="29" t="s">
        <v>529</v>
      </c>
      <c r="D218" s="29" t="s">
        <v>529</v>
      </c>
      <c r="E218" s="29" t="s">
        <v>529</v>
      </c>
      <c r="F218" s="31" t="s">
        <v>529</v>
      </c>
      <c r="G218" s="31" t="s">
        <v>529</v>
      </c>
    </row>
    <row r="219" spans="2:7">
      <c r="B219" s="1241" t="s">
        <v>3</v>
      </c>
      <c r="C219" s="1241" t="s">
        <v>3</v>
      </c>
      <c r="D219" s="1241" t="s">
        <v>3</v>
      </c>
      <c r="E219" s="1241" t="s">
        <v>3</v>
      </c>
      <c r="F219" s="1241" t="s">
        <v>3</v>
      </c>
      <c r="G219" s="1242" t="s">
        <v>3</v>
      </c>
    </row>
    <row r="220" spans="2:7">
      <c r="B220" s="1243" t="s">
        <v>3215</v>
      </c>
      <c r="C220" s="1243" t="s">
        <v>3215</v>
      </c>
      <c r="D220" s="1243" t="s">
        <v>3215</v>
      </c>
      <c r="E220" s="1243" t="s">
        <v>3215</v>
      </c>
      <c r="F220" s="1243" t="s">
        <v>3215</v>
      </c>
      <c r="G220" s="1244" t="s">
        <v>3215</v>
      </c>
    </row>
    <row r="221" spans="2:7">
      <c r="B221" s="1243" t="s">
        <v>3216</v>
      </c>
      <c r="C221" s="1243" t="s">
        <v>3216</v>
      </c>
      <c r="D221" s="1243" t="s">
        <v>3216</v>
      </c>
      <c r="E221" s="1243" t="s">
        <v>3216</v>
      </c>
      <c r="F221" s="1243" t="s">
        <v>3216</v>
      </c>
      <c r="G221" s="1244" t="s">
        <v>3216</v>
      </c>
    </row>
    <row r="222" spans="2:7">
      <c r="B222" s="1245" t="s">
        <v>3217</v>
      </c>
      <c r="C222" s="1245" t="s">
        <v>3217</v>
      </c>
      <c r="D222" s="1245" t="s">
        <v>3217</v>
      </c>
      <c r="E222" s="1245" t="s">
        <v>3217</v>
      </c>
      <c r="F222" s="1245" t="s">
        <v>3217</v>
      </c>
      <c r="G222" s="1246" t="s">
        <v>3217</v>
      </c>
    </row>
    <row r="223" spans="2:7">
      <c r="B223" s="1240" t="s">
        <v>3218</v>
      </c>
      <c r="C223" s="1240" t="s">
        <v>3218</v>
      </c>
      <c r="D223" s="1240" t="s">
        <v>3218</v>
      </c>
      <c r="E223" s="1240" t="s">
        <v>3218</v>
      </c>
      <c r="F223" s="21">
        <v>2024</v>
      </c>
      <c r="G223" s="21">
        <v>2023</v>
      </c>
    </row>
    <row r="224" spans="2:7">
      <c r="B224" s="1236" t="s">
        <v>3219</v>
      </c>
      <c r="C224" s="1236" t="s">
        <v>3219</v>
      </c>
      <c r="D224" s="1236" t="s">
        <v>3219</v>
      </c>
      <c r="E224" s="1236" t="s">
        <v>3219</v>
      </c>
      <c r="F224" s="17" t="s">
        <v>529</v>
      </c>
      <c r="G224" s="17" t="s">
        <v>529</v>
      </c>
    </row>
    <row r="225" spans="2:7">
      <c r="B225" s="24" t="s">
        <v>529</v>
      </c>
      <c r="C225" s="1234" t="s">
        <v>3229</v>
      </c>
      <c r="D225" s="1234" t="s">
        <v>3229</v>
      </c>
      <c r="E225" s="1234" t="s">
        <v>3229</v>
      </c>
      <c r="F225" s="17" t="s">
        <v>53</v>
      </c>
      <c r="G225" s="17" t="s">
        <v>3395</v>
      </c>
    </row>
    <row r="226" spans="2:7">
      <c r="B226" s="25" t="s">
        <v>529</v>
      </c>
      <c r="C226" s="26" t="s">
        <v>529</v>
      </c>
      <c r="D226" s="1233" t="s">
        <v>3231</v>
      </c>
      <c r="E226" s="1233" t="s">
        <v>3231</v>
      </c>
      <c r="F226" s="4">
        <v>0</v>
      </c>
      <c r="G226" s="4">
        <v>0</v>
      </c>
    </row>
    <row r="227" spans="2:7">
      <c r="B227" s="25" t="s">
        <v>529</v>
      </c>
      <c r="C227" s="26" t="s">
        <v>529</v>
      </c>
      <c r="D227" s="1233" t="s">
        <v>3232</v>
      </c>
      <c r="E227" s="1233" t="s">
        <v>3232</v>
      </c>
      <c r="F227" s="4">
        <v>0</v>
      </c>
      <c r="G227" s="4">
        <v>0</v>
      </c>
    </row>
    <row r="228" spans="2:7">
      <c r="B228" s="25" t="s">
        <v>529</v>
      </c>
      <c r="C228" s="26" t="s">
        <v>529</v>
      </c>
      <c r="D228" s="1233" t="s">
        <v>3233</v>
      </c>
      <c r="E228" s="1233" t="s">
        <v>3233</v>
      </c>
      <c r="F228" s="4">
        <v>0</v>
      </c>
      <c r="G228" s="4">
        <v>0</v>
      </c>
    </row>
    <row r="229" spans="2:7">
      <c r="B229" s="25" t="s">
        <v>529</v>
      </c>
      <c r="C229" s="26" t="s">
        <v>529</v>
      </c>
      <c r="D229" s="1233" t="s">
        <v>3234</v>
      </c>
      <c r="E229" s="1233" t="s">
        <v>3234</v>
      </c>
      <c r="F229" s="4">
        <v>0</v>
      </c>
      <c r="G229" s="4">
        <v>0</v>
      </c>
    </row>
    <row r="230" spans="2:7">
      <c r="B230" s="25" t="s">
        <v>529</v>
      </c>
      <c r="C230" s="26" t="s">
        <v>529</v>
      </c>
      <c r="D230" s="1233" t="s">
        <v>3235</v>
      </c>
      <c r="E230" s="1233" t="s">
        <v>3235</v>
      </c>
      <c r="F230" s="4">
        <v>0</v>
      </c>
      <c r="G230" s="4">
        <v>0</v>
      </c>
    </row>
    <row r="231" spans="2:7">
      <c r="B231" s="25" t="s">
        <v>529</v>
      </c>
      <c r="C231" s="26" t="s">
        <v>529</v>
      </c>
      <c r="D231" s="1233" t="s">
        <v>3236</v>
      </c>
      <c r="E231" s="1233" t="s">
        <v>3236</v>
      </c>
      <c r="F231" s="4">
        <v>0</v>
      </c>
      <c r="G231" s="4">
        <v>0</v>
      </c>
    </row>
    <row r="232" spans="2:7">
      <c r="B232" s="25" t="s">
        <v>529</v>
      </c>
      <c r="C232" s="26" t="s">
        <v>529</v>
      </c>
      <c r="D232" s="1233" t="s">
        <v>3237</v>
      </c>
      <c r="E232" s="1233" t="s">
        <v>3237</v>
      </c>
      <c r="F232" s="4">
        <v>0</v>
      </c>
      <c r="G232" s="4">
        <v>0</v>
      </c>
    </row>
    <row r="233" spans="2:7">
      <c r="B233" s="25" t="s">
        <v>529</v>
      </c>
      <c r="C233" s="26" t="s">
        <v>529</v>
      </c>
      <c r="D233" s="1233" t="s">
        <v>3238</v>
      </c>
      <c r="E233" s="1233" t="s">
        <v>3238</v>
      </c>
      <c r="F233" s="4">
        <v>0</v>
      </c>
      <c r="G233" s="4">
        <v>0</v>
      </c>
    </row>
    <row r="234" spans="2:7">
      <c r="B234" s="25" t="s">
        <v>529</v>
      </c>
      <c r="C234" s="26" t="s">
        <v>529</v>
      </c>
      <c r="D234" s="1233" t="s">
        <v>3239</v>
      </c>
      <c r="E234" s="1233" t="s">
        <v>3239</v>
      </c>
      <c r="F234" s="4" t="s">
        <v>53</v>
      </c>
      <c r="G234" s="4" t="s">
        <v>3395</v>
      </c>
    </row>
    <row r="235" spans="2:7">
      <c r="B235" s="25" t="s">
        <v>529</v>
      </c>
      <c r="C235" s="26" t="s">
        <v>529</v>
      </c>
      <c r="D235" s="1233" t="s">
        <v>3240</v>
      </c>
      <c r="E235" s="1233" t="s">
        <v>3240</v>
      </c>
      <c r="F235" s="4">
        <v>0</v>
      </c>
      <c r="G235" s="4">
        <v>0</v>
      </c>
    </row>
    <row r="236" spans="2:7">
      <c r="B236" s="1235" t="s">
        <v>529</v>
      </c>
      <c r="C236" s="1235" t="s">
        <v>529</v>
      </c>
      <c r="D236" s="1235" t="s">
        <v>529</v>
      </c>
      <c r="E236" s="1235" t="s">
        <v>529</v>
      </c>
      <c r="F236" s="4" t="s">
        <v>529</v>
      </c>
      <c r="G236" s="4" t="s">
        <v>529</v>
      </c>
    </row>
    <row r="237" spans="2:7">
      <c r="B237" s="24" t="s">
        <v>529</v>
      </c>
      <c r="C237" s="1234" t="s">
        <v>3230</v>
      </c>
      <c r="D237" s="1234" t="s">
        <v>3230</v>
      </c>
      <c r="E237" s="1234" t="s">
        <v>3230</v>
      </c>
      <c r="F237" s="17" t="s">
        <v>2838</v>
      </c>
      <c r="G237" s="17" t="s">
        <v>3396</v>
      </c>
    </row>
    <row r="238" spans="2:7">
      <c r="B238" s="25" t="s">
        <v>529</v>
      </c>
      <c r="C238" s="26" t="s">
        <v>529</v>
      </c>
      <c r="D238" s="1233" t="s">
        <v>3241</v>
      </c>
      <c r="E238" s="1233" t="s">
        <v>3241</v>
      </c>
      <c r="F238" s="4" t="s">
        <v>593</v>
      </c>
      <c r="G238" s="4" t="s">
        <v>593</v>
      </c>
    </row>
    <row r="239" spans="2:7">
      <c r="B239" s="25" t="s">
        <v>529</v>
      </c>
      <c r="C239" s="26" t="s">
        <v>529</v>
      </c>
      <c r="D239" s="1233" t="s">
        <v>3242</v>
      </c>
      <c r="E239" s="1233" t="s">
        <v>3242</v>
      </c>
      <c r="F239" s="4" t="s">
        <v>594</v>
      </c>
      <c r="G239" s="4" t="s">
        <v>3397</v>
      </c>
    </row>
    <row r="240" spans="2:7">
      <c r="B240" s="25" t="s">
        <v>529</v>
      </c>
      <c r="C240" s="26" t="s">
        <v>529</v>
      </c>
      <c r="D240" s="1233" t="s">
        <v>3243</v>
      </c>
      <c r="E240" s="1233" t="s">
        <v>3243</v>
      </c>
      <c r="F240" s="4" t="s">
        <v>601</v>
      </c>
      <c r="G240" s="4" t="s">
        <v>3398</v>
      </c>
    </row>
    <row r="241" spans="2:7">
      <c r="B241" s="25" t="s">
        <v>529</v>
      </c>
      <c r="C241" s="26" t="s">
        <v>529</v>
      </c>
      <c r="D241" s="1233" t="s">
        <v>3244</v>
      </c>
      <c r="E241" s="1233" t="s">
        <v>3244</v>
      </c>
      <c r="F241" s="4">
        <v>0</v>
      </c>
      <c r="G241" s="4">
        <v>0</v>
      </c>
    </row>
    <row r="242" spans="2:7">
      <c r="B242" s="25" t="s">
        <v>529</v>
      </c>
      <c r="C242" s="26" t="s">
        <v>529</v>
      </c>
      <c r="D242" s="1233" t="s">
        <v>3245</v>
      </c>
      <c r="E242" s="1233" t="s">
        <v>3245</v>
      </c>
      <c r="F242" s="4">
        <v>0</v>
      </c>
      <c r="G242" s="4">
        <v>0</v>
      </c>
    </row>
    <row r="243" spans="2:7">
      <c r="B243" s="25" t="s">
        <v>529</v>
      </c>
      <c r="C243" s="26" t="s">
        <v>529</v>
      </c>
      <c r="D243" s="1233" t="s">
        <v>3246</v>
      </c>
      <c r="E243" s="1233" t="s">
        <v>3246</v>
      </c>
      <c r="F243" s="4">
        <v>0</v>
      </c>
      <c r="G243" s="4">
        <v>0</v>
      </c>
    </row>
    <row r="244" spans="2:7">
      <c r="B244" s="25" t="s">
        <v>529</v>
      </c>
      <c r="C244" s="26" t="s">
        <v>529</v>
      </c>
      <c r="D244" s="1233" t="s">
        <v>3247</v>
      </c>
      <c r="E244" s="1233" t="s">
        <v>3247</v>
      </c>
      <c r="F244" s="4" t="s">
        <v>610</v>
      </c>
      <c r="G244" s="4" t="s">
        <v>3399</v>
      </c>
    </row>
    <row r="245" spans="2:7">
      <c r="B245" s="25" t="s">
        <v>529</v>
      </c>
      <c r="C245" s="26" t="s">
        <v>529</v>
      </c>
      <c r="D245" s="1233" t="s">
        <v>3248</v>
      </c>
      <c r="E245" s="1233" t="s">
        <v>3248</v>
      </c>
      <c r="F245" s="4">
        <v>0</v>
      </c>
      <c r="G245" s="4">
        <v>0</v>
      </c>
    </row>
    <row r="246" spans="2:7">
      <c r="B246" s="25" t="s">
        <v>529</v>
      </c>
      <c r="C246" s="26" t="s">
        <v>529</v>
      </c>
      <c r="D246" s="1233" t="s">
        <v>3249</v>
      </c>
      <c r="E246" s="1233" t="s">
        <v>3249</v>
      </c>
      <c r="F246" s="4">
        <v>0</v>
      </c>
      <c r="G246" s="4">
        <v>0</v>
      </c>
    </row>
    <row r="247" spans="2:7">
      <c r="B247" s="25" t="s">
        <v>529</v>
      </c>
      <c r="C247" s="26" t="s">
        <v>529</v>
      </c>
      <c r="D247" s="1233" t="s">
        <v>3250</v>
      </c>
      <c r="E247" s="1233" t="s">
        <v>3250</v>
      </c>
      <c r="F247" s="4">
        <v>0</v>
      </c>
      <c r="G247" s="4">
        <v>0</v>
      </c>
    </row>
    <row r="248" spans="2:7">
      <c r="B248" s="25" t="s">
        <v>529</v>
      </c>
      <c r="C248" s="26" t="s">
        <v>529</v>
      </c>
      <c r="D248" s="1233" t="s">
        <v>3251</v>
      </c>
      <c r="E248" s="1233" t="s">
        <v>3251</v>
      </c>
      <c r="F248" s="4">
        <v>0</v>
      </c>
      <c r="G248" s="4">
        <v>0</v>
      </c>
    </row>
    <row r="249" spans="2:7">
      <c r="B249" s="25" t="s">
        <v>529</v>
      </c>
      <c r="C249" s="26" t="s">
        <v>529</v>
      </c>
      <c r="D249" s="1233" t="s">
        <v>3252</v>
      </c>
      <c r="E249" s="1233" t="s">
        <v>3252</v>
      </c>
      <c r="F249" s="4">
        <v>0</v>
      </c>
      <c r="G249" s="4">
        <v>0</v>
      </c>
    </row>
    <row r="250" spans="2:7">
      <c r="B250" s="25" t="s">
        <v>529</v>
      </c>
      <c r="C250" s="26" t="s">
        <v>529</v>
      </c>
      <c r="D250" s="1233" t="s">
        <v>3253</v>
      </c>
      <c r="E250" s="1233" t="s">
        <v>3253</v>
      </c>
      <c r="F250" s="4">
        <v>0</v>
      </c>
      <c r="G250" s="4">
        <v>0</v>
      </c>
    </row>
    <row r="251" spans="2:7">
      <c r="B251" s="25" t="s">
        <v>529</v>
      </c>
      <c r="C251" s="26" t="s">
        <v>529</v>
      </c>
      <c r="D251" s="1233" t="s">
        <v>3254</v>
      </c>
      <c r="E251" s="1233" t="s">
        <v>3254</v>
      </c>
      <c r="F251" s="4">
        <v>0</v>
      </c>
      <c r="G251" s="4">
        <v>0</v>
      </c>
    </row>
    <row r="252" spans="2:7">
      <c r="B252" s="25" t="s">
        <v>529</v>
      </c>
      <c r="C252" s="26" t="s">
        <v>529</v>
      </c>
      <c r="D252" s="1233" t="s">
        <v>3255</v>
      </c>
      <c r="E252" s="1233" t="s">
        <v>3255</v>
      </c>
      <c r="F252" s="4">
        <v>0</v>
      </c>
      <c r="G252" s="4">
        <v>0</v>
      </c>
    </row>
    <row r="253" spans="2:7">
      <c r="B253" s="25" t="s">
        <v>529</v>
      </c>
      <c r="C253" s="26" t="s">
        <v>529</v>
      </c>
      <c r="D253" s="1233" t="s">
        <v>3256</v>
      </c>
      <c r="E253" s="1233" t="s">
        <v>3256</v>
      </c>
      <c r="F253" s="4">
        <v>0</v>
      </c>
      <c r="G253" s="4">
        <v>0</v>
      </c>
    </row>
    <row r="254" spans="2:7">
      <c r="B254" s="1236" t="s">
        <v>3220</v>
      </c>
      <c r="C254" s="1236" t="s">
        <v>3220</v>
      </c>
      <c r="D254" s="1236" t="s">
        <v>3220</v>
      </c>
      <c r="E254" s="1236" t="s">
        <v>3220</v>
      </c>
      <c r="F254" s="17" t="s">
        <v>587</v>
      </c>
      <c r="G254" s="17" t="s">
        <v>3400</v>
      </c>
    </row>
    <row r="255" spans="2:7">
      <c r="B255" s="1235" t="s">
        <v>529</v>
      </c>
      <c r="C255" s="1235" t="s">
        <v>529</v>
      </c>
      <c r="D255" s="1235" t="s">
        <v>529</v>
      </c>
      <c r="E255" s="1235" t="s">
        <v>529</v>
      </c>
      <c r="F255" s="4" t="s">
        <v>529</v>
      </c>
      <c r="G255" s="4" t="s">
        <v>529</v>
      </c>
    </row>
    <row r="256" spans="2:7">
      <c r="B256" s="1236" t="s">
        <v>3221</v>
      </c>
      <c r="C256" s="1236" t="s">
        <v>3221</v>
      </c>
      <c r="D256" s="1236" t="s">
        <v>3221</v>
      </c>
      <c r="E256" s="1236" t="s">
        <v>3221</v>
      </c>
      <c r="F256" s="17" t="s">
        <v>529</v>
      </c>
      <c r="G256" s="17" t="s">
        <v>529</v>
      </c>
    </row>
    <row r="257" spans="2:7">
      <c r="B257" s="24" t="s">
        <v>529</v>
      </c>
      <c r="C257" s="1234" t="s">
        <v>3229</v>
      </c>
      <c r="D257" s="1234" t="s">
        <v>3229</v>
      </c>
      <c r="E257" s="1234" t="s">
        <v>3229</v>
      </c>
      <c r="F257" s="17">
        <v>0</v>
      </c>
      <c r="G257" s="17">
        <v>0</v>
      </c>
    </row>
    <row r="258" spans="2:7">
      <c r="B258" s="25" t="s">
        <v>529</v>
      </c>
      <c r="C258" s="26" t="s">
        <v>529</v>
      </c>
      <c r="D258" s="1233" t="s">
        <v>3257</v>
      </c>
      <c r="E258" s="1233" t="s">
        <v>3257</v>
      </c>
      <c r="F258" s="4">
        <v>0</v>
      </c>
      <c r="G258" s="4">
        <v>0</v>
      </c>
    </row>
    <row r="259" spans="2:7">
      <c r="B259" s="25" t="s">
        <v>529</v>
      </c>
      <c r="C259" s="26" t="s">
        <v>529</v>
      </c>
      <c r="D259" s="1233" t="s">
        <v>3258</v>
      </c>
      <c r="E259" s="1233" t="s">
        <v>3258</v>
      </c>
      <c r="F259" s="4">
        <v>0</v>
      </c>
      <c r="G259" s="4">
        <v>0</v>
      </c>
    </row>
    <row r="260" spans="2:7">
      <c r="B260" s="25" t="s">
        <v>529</v>
      </c>
      <c r="C260" s="26" t="s">
        <v>529</v>
      </c>
      <c r="D260" s="1233" t="s">
        <v>3259</v>
      </c>
      <c r="E260" s="1233" t="s">
        <v>3259</v>
      </c>
      <c r="F260" s="4">
        <v>0</v>
      </c>
      <c r="G260" s="4">
        <v>0</v>
      </c>
    </row>
    <row r="261" spans="2:7">
      <c r="B261" s="1235" t="s">
        <v>529</v>
      </c>
      <c r="C261" s="1235" t="s">
        <v>529</v>
      </c>
      <c r="D261" s="1235" t="s">
        <v>529</v>
      </c>
      <c r="E261" s="1235" t="s">
        <v>529</v>
      </c>
      <c r="F261" s="4" t="s">
        <v>529</v>
      </c>
      <c r="G261" s="4" t="s">
        <v>529</v>
      </c>
    </row>
    <row r="262" spans="2:7">
      <c r="B262" s="24" t="s">
        <v>529</v>
      </c>
      <c r="C262" s="1234" t="s">
        <v>3230</v>
      </c>
      <c r="D262" s="1234" t="s">
        <v>3230</v>
      </c>
      <c r="E262" s="1234" t="s">
        <v>3230</v>
      </c>
      <c r="F262" s="17" t="s">
        <v>587</v>
      </c>
      <c r="G262" s="17" t="s">
        <v>3400</v>
      </c>
    </row>
    <row r="263" spans="2:7">
      <c r="B263" s="25" t="s">
        <v>529</v>
      </c>
      <c r="C263" s="26" t="s">
        <v>529</v>
      </c>
      <c r="D263" s="1233" t="s">
        <v>3257</v>
      </c>
      <c r="E263" s="1233" t="s">
        <v>3257</v>
      </c>
      <c r="F263" s="4">
        <v>0</v>
      </c>
      <c r="G263" s="4">
        <v>0</v>
      </c>
    </row>
    <row r="264" spans="2:7">
      <c r="B264" s="25" t="s">
        <v>529</v>
      </c>
      <c r="C264" s="26" t="s">
        <v>529</v>
      </c>
      <c r="D264" s="1233" t="s">
        <v>3258</v>
      </c>
      <c r="E264" s="1233" t="s">
        <v>3258</v>
      </c>
      <c r="F264" s="4" t="s">
        <v>611</v>
      </c>
      <c r="G264" s="4" t="s">
        <v>3400</v>
      </c>
    </row>
    <row r="265" spans="2:7">
      <c r="B265" s="25" t="s">
        <v>529</v>
      </c>
      <c r="C265" s="26" t="s">
        <v>529</v>
      </c>
      <c r="D265" s="1233" t="s">
        <v>3260</v>
      </c>
      <c r="E265" s="1233" t="s">
        <v>3260</v>
      </c>
      <c r="F265" s="4" t="s">
        <v>612</v>
      </c>
      <c r="G265" s="4">
        <v>0</v>
      </c>
    </row>
    <row r="266" spans="2:7">
      <c r="B266" s="1236" t="s">
        <v>3222</v>
      </c>
      <c r="C266" s="1236" t="s">
        <v>3222</v>
      </c>
      <c r="D266" s="1236" t="s">
        <v>3222</v>
      </c>
      <c r="E266" s="1236" t="s">
        <v>3222</v>
      </c>
      <c r="F266" s="17" t="s">
        <v>3294</v>
      </c>
      <c r="G266" s="17" t="s">
        <v>3401</v>
      </c>
    </row>
    <row r="267" spans="2:7">
      <c r="B267" s="1235" t="s">
        <v>529</v>
      </c>
      <c r="C267" s="1235" t="s">
        <v>529</v>
      </c>
      <c r="D267" s="1235" t="s">
        <v>529</v>
      </c>
      <c r="E267" s="1235" t="s">
        <v>529</v>
      </c>
      <c r="F267" s="4" t="s">
        <v>529</v>
      </c>
      <c r="G267" s="4" t="s">
        <v>529</v>
      </c>
    </row>
    <row r="268" spans="2:7">
      <c r="B268" s="1236" t="s">
        <v>3223</v>
      </c>
      <c r="C268" s="1236" t="s">
        <v>3223</v>
      </c>
      <c r="D268" s="1236" t="s">
        <v>3223</v>
      </c>
      <c r="E268" s="1236" t="s">
        <v>3223</v>
      </c>
      <c r="F268" s="17" t="s">
        <v>529</v>
      </c>
      <c r="G268" s="17" t="s">
        <v>529</v>
      </c>
    </row>
    <row r="269" spans="2:7">
      <c r="B269" s="24" t="s">
        <v>529</v>
      </c>
      <c r="C269" s="1234" t="s">
        <v>3229</v>
      </c>
      <c r="D269" s="1234" t="s">
        <v>3229</v>
      </c>
      <c r="E269" s="1234" t="s">
        <v>3229</v>
      </c>
      <c r="F269" s="17">
        <v>0</v>
      </c>
      <c r="G269" s="17">
        <v>0</v>
      </c>
    </row>
    <row r="270" spans="2:7">
      <c r="B270" s="25" t="s">
        <v>529</v>
      </c>
      <c r="C270" s="26" t="s">
        <v>529</v>
      </c>
      <c r="D270" s="1233" t="s">
        <v>3261</v>
      </c>
      <c r="E270" s="1233" t="s">
        <v>3261</v>
      </c>
      <c r="F270" s="4">
        <v>0</v>
      </c>
      <c r="G270" s="4">
        <v>0</v>
      </c>
    </row>
    <row r="271" spans="2:7">
      <c r="B271" s="25" t="s">
        <v>529</v>
      </c>
      <c r="C271" s="26" t="s">
        <v>529</v>
      </c>
      <c r="D271" s="26" t="s">
        <v>529</v>
      </c>
      <c r="E271" s="27" t="s">
        <v>3265</v>
      </c>
      <c r="F271" s="4">
        <v>0</v>
      </c>
      <c r="G271" s="4">
        <v>0</v>
      </c>
    </row>
    <row r="272" spans="2:7">
      <c r="B272" s="25" t="s">
        <v>529</v>
      </c>
      <c r="C272" s="26" t="s">
        <v>529</v>
      </c>
      <c r="D272" s="26" t="s">
        <v>529</v>
      </c>
      <c r="E272" s="27" t="s">
        <v>3266</v>
      </c>
      <c r="F272" s="4">
        <v>0</v>
      </c>
      <c r="G272" s="4">
        <v>0</v>
      </c>
    </row>
    <row r="273" spans="2:7">
      <c r="B273" s="25" t="s">
        <v>529</v>
      </c>
      <c r="C273" s="26" t="s">
        <v>529</v>
      </c>
      <c r="D273" s="1233" t="s">
        <v>3262</v>
      </c>
      <c r="E273" s="1233" t="s">
        <v>3262</v>
      </c>
      <c r="F273" s="4">
        <v>0</v>
      </c>
      <c r="G273" s="4">
        <v>0</v>
      </c>
    </row>
    <row r="274" spans="2:7">
      <c r="B274" s="1235" t="s">
        <v>529</v>
      </c>
      <c r="C274" s="1235" t="s">
        <v>529</v>
      </c>
      <c r="D274" s="1235" t="s">
        <v>529</v>
      </c>
      <c r="E274" s="1235" t="s">
        <v>529</v>
      </c>
      <c r="F274" s="4" t="s">
        <v>529</v>
      </c>
      <c r="G274" s="4" t="s">
        <v>529</v>
      </c>
    </row>
    <row r="275" spans="2:7">
      <c r="B275" s="24" t="s">
        <v>529</v>
      </c>
      <c r="C275" s="1234" t="s">
        <v>3230</v>
      </c>
      <c r="D275" s="1234" t="s">
        <v>3230</v>
      </c>
      <c r="E275" s="1234" t="s">
        <v>3230</v>
      </c>
      <c r="F275" s="17">
        <v>0</v>
      </c>
      <c r="G275" s="17">
        <v>0</v>
      </c>
    </row>
    <row r="276" spans="2:7">
      <c r="B276" s="25" t="s">
        <v>529</v>
      </c>
      <c r="C276" s="26" t="s">
        <v>529</v>
      </c>
      <c r="D276" s="1233" t="s">
        <v>3263</v>
      </c>
      <c r="E276" s="1233" t="s">
        <v>3263</v>
      </c>
      <c r="F276" s="4">
        <v>0</v>
      </c>
      <c r="G276" s="4">
        <v>0</v>
      </c>
    </row>
    <row r="277" spans="2:7">
      <c r="B277" s="25" t="s">
        <v>529</v>
      </c>
      <c r="C277" s="26" t="s">
        <v>529</v>
      </c>
      <c r="D277" s="26" t="s">
        <v>529</v>
      </c>
      <c r="E277" s="27" t="s">
        <v>3265</v>
      </c>
      <c r="F277" s="4">
        <v>0</v>
      </c>
      <c r="G277" s="4">
        <v>0</v>
      </c>
    </row>
    <row r="278" spans="2:7">
      <c r="B278" s="25" t="s">
        <v>529</v>
      </c>
      <c r="C278" s="26" t="s">
        <v>529</v>
      </c>
      <c r="D278" s="26" t="s">
        <v>529</v>
      </c>
      <c r="E278" s="27" t="s">
        <v>3266</v>
      </c>
      <c r="F278" s="4">
        <v>0</v>
      </c>
      <c r="G278" s="4">
        <v>0</v>
      </c>
    </row>
    <row r="279" spans="2:7">
      <c r="B279" s="25" t="s">
        <v>529</v>
      </c>
      <c r="C279" s="26" t="s">
        <v>529</v>
      </c>
      <c r="D279" s="1233" t="s">
        <v>3264</v>
      </c>
      <c r="E279" s="1233" t="s">
        <v>3264</v>
      </c>
      <c r="F279" s="4">
        <v>0</v>
      </c>
      <c r="G279" s="4">
        <v>0</v>
      </c>
    </row>
    <row r="280" spans="2:7">
      <c r="B280" s="1236" t="s">
        <v>3224</v>
      </c>
      <c r="C280" s="1236" t="s">
        <v>3224</v>
      </c>
      <c r="D280" s="1236" t="s">
        <v>3224</v>
      </c>
      <c r="E280" s="1236" t="s">
        <v>3224</v>
      </c>
      <c r="F280" s="17">
        <v>0</v>
      </c>
      <c r="G280" s="17">
        <v>0</v>
      </c>
    </row>
    <row r="281" spans="2:7">
      <c r="B281" s="1235" t="s">
        <v>529</v>
      </c>
      <c r="C281" s="1235" t="s">
        <v>529</v>
      </c>
      <c r="D281" s="1235" t="s">
        <v>529</v>
      </c>
      <c r="E281" s="1235" t="s">
        <v>529</v>
      </c>
      <c r="F281" s="4" t="s">
        <v>529</v>
      </c>
      <c r="G281" s="4" t="s">
        <v>529</v>
      </c>
    </row>
    <row r="282" spans="2:7">
      <c r="B282" s="1236" t="s">
        <v>3225</v>
      </c>
      <c r="C282" s="1236" t="s">
        <v>3225</v>
      </c>
      <c r="D282" s="1236" t="s">
        <v>3225</v>
      </c>
      <c r="E282" s="1236" t="s">
        <v>3225</v>
      </c>
      <c r="F282" s="17">
        <v>0</v>
      </c>
      <c r="G282" s="17">
        <v>0</v>
      </c>
    </row>
    <row r="283" spans="2:7">
      <c r="B283" s="1235" t="s">
        <v>529</v>
      </c>
      <c r="C283" s="1235" t="s">
        <v>529</v>
      </c>
      <c r="D283" s="1235" t="s">
        <v>529</v>
      </c>
      <c r="E283" s="1235" t="s">
        <v>529</v>
      </c>
      <c r="F283" s="4" t="s">
        <v>529</v>
      </c>
      <c r="G283" s="4" t="s">
        <v>529</v>
      </c>
    </row>
    <row r="284" spans="2:7">
      <c r="B284" s="1236" t="s">
        <v>3226</v>
      </c>
      <c r="C284" s="1236" t="s">
        <v>3226</v>
      </c>
      <c r="D284" s="1236" t="s">
        <v>3226</v>
      </c>
      <c r="E284" s="1236" t="s">
        <v>3226</v>
      </c>
      <c r="F284" s="17">
        <v>0</v>
      </c>
      <c r="G284" s="17">
        <v>0</v>
      </c>
    </row>
    <row r="285" spans="2:7">
      <c r="B285" s="1235" t="s">
        <v>529</v>
      </c>
      <c r="C285" s="1235" t="s">
        <v>529</v>
      </c>
      <c r="D285" s="1235" t="s">
        <v>529</v>
      </c>
      <c r="E285" s="1235" t="s">
        <v>529</v>
      </c>
      <c r="F285" s="4" t="s">
        <v>529</v>
      </c>
      <c r="G285" s="4" t="s">
        <v>529</v>
      </c>
    </row>
    <row r="286" spans="2:7">
      <c r="B286" s="1236" t="s">
        <v>3227</v>
      </c>
      <c r="C286" s="1236" t="s">
        <v>3227</v>
      </c>
      <c r="D286" s="1236" t="s">
        <v>3227</v>
      </c>
      <c r="E286" s="1236" t="s">
        <v>3227</v>
      </c>
      <c r="F286" s="17">
        <v>0</v>
      </c>
      <c r="G286" s="17">
        <v>0</v>
      </c>
    </row>
    <row r="287" spans="2:7">
      <c r="B287" s="1235" t="s">
        <v>529</v>
      </c>
      <c r="C287" s="1235" t="s">
        <v>529</v>
      </c>
      <c r="D287" s="1235" t="s">
        <v>529</v>
      </c>
      <c r="E287" s="1235" t="s">
        <v>529</v>
      </c>
      <c r="F287" s="4" t="s">
        <v>529</v>
      </c>
      <c r="G287" s="4" t="s">
        <v>529</v>
      </c>
    </row>
    <row r="288" spans="2:7">
      <c r="B288" s="28" t="s">
        <v>529</v>
      </c>
      <c r="C288" s="28" t="s">
        <v>529</v>
      </c>
      <c r="D288" s="28" t="s">
        <v>529</v>
      </c>
      <c r="E288" s="28" t="s">
        <v>529</v>
      </c>
      <c r="F288" s="30" t="s">
        <v>529</v>
      </c>
      <c r="G288" s="30" t="s">
        <v>529</v>
      </c>
    </row>
    <row r="289" spans="2:7">
      <c r="B289" s="12" t="s">
        <v>529</v>
      </c>
      <c r="C289" s="12" t="s">
        <v>529</v>
      </c>
      <c r="D289" s="12" t="s">
        <v>529</v>
      </c>
      <c r="E289" s="12" t="s">
        <v>529</v>
      </c>
      <c r="F289" s="16" t="s">
        <v>529</v>
      </c>
      <c r="G289" s="16" t="s">
        <v>529</v>
      </c>
    </row>
    <row r="290" spans="2:7">
      <c r="B290" s="29" t="s">
        <v>529</v>
      </c>
      <c r="C290" s="29" t="s">
        <v>529</v>
      </c>
      <c r="D290" s="29" t="s">
        <v>529</v>
      </c>
      <c r="E290" s="29" t="s">
        <v>529</v>
      </c>
      <c r="F290" s="31" t="s">
        <v>529</v>
      </c>
      <c r="G290" s="31" t="s">
        <v>529</v>
      </c>
    </row>
    <row r="291" spans="2:7">
      <c r="B291" s="1241" t="s">
        <v>4</v>
      </c>
      <c r="C291" s="1241" t="s">
        <v>4</v>
      </c>
      <c r="D291" s="1241" t="s">
        <v>4</v>
      </c>
      <c r="E291" s="1241" t="s">
        <v>4</v>
      </c>
      <c r="F291" s="1241" t="s">
        <v>4</v>
      </c>
      <c r="G291" s="1242" t="s">
        <v>4</v>
      </c>
    </row>
    <row r="292" spans="2:7">
      <c r="B292" s="1243" t="s">
        <v>3215</v>
      </c>
      <c r="C292" s="1243" t="s">
        <v>3215</v>
      </c>
      <c r="D292" s="1243" t="s">
        <v>3215</v>
      </c>
      <c r="E292" s="1243" t="s">
        <v>3215</v>
      </c>
      <c r="F292" s="1243" t="s">
        <v>3215</v>
      </c>
      <c r="G292" s="1244" t="s">
        <v>3215</v>
      </c>
    </row>
    <row r="293" spans="2:7">
      <c r="B293" s="1243" t="s">
        <v>3216</v>
      </c>
      <c r="C293" s="1243" t="s">
        <v>3216</v>
      </c>
      <c r="D293" s="1243" t="s">
        <v>3216</v>
      </c>
      <c r="E293" s="1243" t="s">
        <v>3216</v>
      </c>
      <c r="F293" s="1243" t="s">
        <v>3216</v>
      </c>
      <c r="G293" s="1244" t="s">
        <v>3216</v>
      </c>
    </row>
    <row r="294" spans="2:7">
      <c r="B294" s="1245" t="s">
        <v>3217</v>
      </c>
      <c r="C294" s="1245" t="s">
        <v>3217</v>
      </c>
      <c r="D294" s="1245" t="s">
        <v>3217</v>
      </c>
      <c r="E294" s="1245" t="s">
        <v>3217</v>
      </c>
      <c r="F294" s="1245" t="s">
        <v>3217</v>
      </c>
      <c r="G294" s="1246" t="s">
        <v>3217</v>
      </c>
    </row>
    <row r="295" spans="2:7">
      <c r="B295" s="1240" t="s">
        <v>3218</v>
      </c>
      <c r="C295" s="1240" t="s">
        <v>3218</v>
      </c>
      <c r="D295" s="1240" t="s">
        <v>3218</v>
      </c>
      <c r="E295" s="1240" t="s">
        <v>3218</v>
      </c>
      <c r="F295" s="21">
        <v>2024</v>
      </c>
      <c r="G295" s="21">
        <v>2023</v>
      </c>
    </row>
    <row r="296" spans="2:7">
      <c r="B296" s="1236" t="s">
        <v>3219</v>
      </c>
      <c r="C296" s="1236" t="s">
        <v>3219</v>
      </c>
      <c r="D296" s="1236" t="s">
        <v>3219</v>
      </c>
      <c r="E296" s="1236" t="s">
        <v>3219</v>
      </c>
      <c r="F296" s="17" t="s">
        <v>529</v>
      </c>
      <c r="G296" s="17" t="s">
        <v>529</v>
      </c>
    </row>
    <row r="297" spans="2:7">
      <c r="B297" s="24" t="s">
        <v>529</v>
      </c>
      <c r="C297" s="1234" t="s">
        <v>3229</v>
      </c>
      <c r="D297" s="1234" t="s">
        <v>3229</v>
      </c>
      <c r="E297" s="1234" t="s">
        <v>3229</v>
      </c>
      <c r="F297" s="17" t="s">
        <v>54</v>
      </c>
      <c r="G297" s="17" t="s">
        <v>3402</v>
      </c>
    </row>
    <row r="298" spans="2:7">
      <c r="B298" s="25" t="s">
        <v>529</v>
      </c>
      <c r="C298" s="26" t="s">
        <v>529</v>
      </c>
      <c r="D298" s="1233" t="s">
        <v>3231</v>
      </c>
      <c r="E298" s="1233" t="s">
        <v>3231</v>
      </c>
      <c r="F298" s="4">
        <v>0</v>
      </c>
      <c r="G298" s="4">
        <v>0</v>
      </c>
    </row>
    <row r="299" spans="2:7">
      <c r="B299" s="25" t="s">
        <v>529</v>
      </c>
      <c r="C299" s="26" t="s">
        <v>529</v>
      </c>
      <c r="D299" s="1233" t="s">
        <v>3232</v>
      </c>
      <c r="E299" s="1233" t="s">
        <v>3232</v>
      </c>
      <c r="F299" s="4">
        <v>0</v>
      </c>
      <c r="G299" s="4">
        <v>0</v>
      </c>
    </row>
    <row r="300" spans="2:7">
      <c r="B300" s="25" t="s">
        <v>529</v>
      </c>
      <c r="C300" s="26" t="s">
        <v>529</v>
      </c>
      <c r="D300" s="1233" t="s">
        <v>3233</v>
      </c>
      <c r="E300" s="1233" t="s">
        <v>3233</v>
      </c>
      <c r="F300" s="4">
        <v>0</v>
      </c>
      <c r="G300" s="4">
        <v>0</v>
      </c>
    </row>
    <row r="301" spans="2:7">
      <c r="B301" s="25" t="s">
        <v>529</v>
      </c>
      <c r="C301" s="26" t="s">
        <v>529</v>
      </c>
      <c r="D301" s="1233" t="s">
        <v>3234</v>
      </c>
      <c r="E301" s="1233" t="s">
        <v>3234</v>
      </c>
      <c r="F301" s="4">
        <v>0</v>
      </c>
      <c r="G301" s="4">
        <v>0</v>
      </c>
    </row>
    <row r="302" spans="2:7">
      <c r="B302" s="25" t="s">
        <v>529</v>
      </c>
      <c r="C302" s="26" t="s">
        <v>529</v>
      </c>
      <c r="D302" s="1233" t="s">
        <v>3235</v>
      </c>
      <c r="E302" s="1233" t="s">
        <v>3235</v>
      </c>
      <c r="F302" s="4">
        <v>0</v>
      </c>
      <c r="G302" s="4">
        <v>0</v>
      </c>
    </row>
    <row r="303" spans="2:7">
      <c r="B303" s="25" t="s">
        <v>529</v>
      </c>
      <c r="C303" s="26" t="s">
        <v>529</v>
      </c>
      <c r="D303" s="1233" t="s">
        <v>3236</v>
      </c>
      <c r="E303" s="1233" t="s">
        <v>3236</v>
      </c>
      <c r="F303" s="4">
        <v>0</v>
      </c>
      <c r="G303" s="4">
        <v>0</v>
      </c>
    </row>
    <row r="304" spans="2:7">
      <c r="B304" s="25" t="s">
        <v>529</v>
      </c>
      <c r="C304" s="26" t="s">
        <v>529</v>
      </c>
      <c r="D304" s="1233" t="s">
        <v>3237</v>
      </c>
      <c r="E304" s="1233" t="s">
        <v>3237</v>
      </c>
      <c r="F304" s="4" t="s">
        <v>3295</v>
      </c>
      <c r="G304" s="4" t="s">
        <v>3295</v>
      </c>
    </row>
    <row r="305" spans="2:7">
      <c r="B305" s="25" t="s">
        <v>529</v>
      </c>
      <c r="C305" s="26" t="s">
        <v>529</v>
      </c>
      <c r="D305" s="1233" t="s">
        <v>3238</v>
      </c>
      <c r="E305" s="1233" t="s">
        <v>3238</v>
      </c>
      <c r="F305" s="4">
        <v>0</v>
      </c>
      <c r="G305" s="4">
        <v>0</v>
      </c>
    </row>
    <row r="306" spans="2:7">
      <c r="B306" s="25" t="s">
        <v>529</v>
      </c>
      <c r="C306" s="26" t="s">
        <v>529</v>
      </c>
      <c r="D306" s="1233" t="s">
        <v>3239</v>
      </c>
      <c r="E306" s="1233" t="s">
        <v>3239</v>
      </c>
      <c r="F306" s="4" t="s">
        <v>3296</v>
      </c>
      <c r="G306" s="4" t="s">
        <v>3403</v>
      </c>
    </row>
    <row r="307" spans="2:7">
      <c r="B307" s="25" t="s">
        <v>529</v>
      </c>
      <c r="C307" s="26" t="s">
        <v>529</v>
      </c>
      <c r="D307" s="1233" t="s">
        <v>3240</v>
      </c>
      <c r="E307" s="1233" t="s">
        <v>3240</v>
      </c>
      <c r="F307" s="4">
        <v>0</v>
      </c>
      <c r="G307" s="4">
        <v>0</v>
      </c>
    </row>
    <row r="308" spans="2:7">
      <c r="B308" s="1235" t="s">
        <v>529</v>
      </c>
      <c r="C308" s="1235" t="s">
        <v>529</v>
      </c>
      <c r="D308" s="1235" t="s">
        <v>529</v>
      </c>
      <c r="E308" s="1235" t="s">
        <v>529</v>
      </c>
      <c r="F308" s="4" t="s">
        <v>529</v>
      </c>
      <c r="G308" s="4" t="s">
        <v>529</v>
      </c>
    </row>
    <row r="309" spans="2:7">
      <c r="B309" s="24" t="s">
        <v>529</v>
      </c>
      <c r="C309" s="1234" t="s">
        <v>3230</v>
      </c>
      <c r="D309" s="1234" t="s">
        <v>3230</v>
      </c>
      <c r="E309" s="1234" t="s">
        <v>3230</v>
      </c>
      <c r="F309" s="17" t="s">
        <v>2830</v>
      </c>
      <c r="G309" s="17" t="s">
        <v>3404</v>
      </c>
    </row>
    <row r="310" spans="2:7">
      <c r="B310" s="25" t="s">
        <v>529</v>
      </c>
      <c r="C310" s="26" t="s">
        <v>529</v>
      </c>
      <c r="D310" s="1233" t="s">
        <v>3241</v>
      </c>
      <c r="E310" s="1233" t="s">
        <v>3241</v>
      </c>
      <c r="F310" s="4" t="s">
        <v>613</v>
      </c>
      <c r="G310" s="4" t="s">
        <v>3405</v>
      </c>
    </row>
    <row r="311" spans="2:7">
      <c r="B311" s="25" t="s">
        <v>529</v>
      </c>
      <c r="C311" s="26" t="s">
        <v>529</v>
      </c>
      <c r="D311" s="1233" t="s">
        <v>3242</v>
      </c>
      <c r="E311" s="1233" t="s">
        <v>3242</v>
      </c>
      <c r="F311" s="4" t="s">
        <v>629</v>
      </c>
      <c r="G311" s="4" t="s">
        <v>3406</v>
      </c>
    </row>
    <row r="312" spans="2:7">
      <c r="B312" s="25" t="s">
        <v>529</v>
      </c>
      <c r="C312" s="26" t="s">
        <v>529</v>
      </c>
      <c r="D312" s="1233" t="s">
        <v>3243</v>
      </c>
      <c r="E312" s="1233" t="s">
        <v>3243</v>
      </c>
      <c r="F312" s="4" t="s">
        <v>644</v>
      </c>
      <c r="G312" s="4" t="s">
        <v>3407</v>
      </c>
    </row>
    <row r="313" spans="2:7">
      <c r="B313" s="25" t="s">
        <v>529</v>
      </c>
      <c r="C313" s="26" t="s">
        <v>529</v>
      </c>
      <c r="D313" s="1233" t="s">
        <v>3244</v>
      </c>
      <c r="E313" s="1233" t="s">
        <v>3244</v>
      </c>
      <c r="F313" s="4">
        <v>0</v>
      </c>
      <c r="G313" s="4">
        <v>0</v>
      </c>
    </row>
    <row r="314" spans="2:7">
      <c r="B314" s="25" t="s">
        <v>529</v>
      </c>
      <c r="C314" s="26" t="s">
        <v>529</v>
      </c>
      <c r="D314" s="1233" t="s">
        <v>3245</v>
      </c>
      <c r="E314" s="1233" t="s">
        <v>3245</v>
      </c>
      <c r="F314" s="4">
        <v>0</v>
      </c>
      <c r="G314" s="4">
        <v>0</v>
      </c>
    </row>
    <row r="315" spans="2:7">
      <c r="B315" s="25" t="s">
        <v>529</v>
      </c>
      <c r="C315" s="26" t="s">
        <v>529</v>
      </c>
      <c r="D315" s="1233" t="s">
        <v>3246</v>
      </c>
      <c r="E315" s="1233" t="s">
        <v>3246</v>
      </c>
      <c r="F315" s="4" t="s">
        <v>659</v>
      </c>
      <c r="G315" s="4" t="s">
        <v>659</v>
      </c>
    </row>
    <row r="316" spans="2:7">
      <c r="B316" s="25" t="s">
        <v>529</v>
      </c>
      <c r="C316" s="26" t="s">
        <v>529</v>
      </c>
      <c r="D316" s="1233" t="s">
        <v>3247</v>
      </c>
      <c r="E316" s="1233" t="s">
        <v>3247</v>
      </c>
      <c r="F316" s="4">
        <v>0</v>
      </c>
      <c r="G316" s="4">
        <v>0</v>
      </c>
    </row>
    <row r="317" spans="2:7">
      <c r="B317" s="25" t="s">
        <v>529</v>
      </c>
      <c r="C317" s="26" t="s">
        <v>529</v>
      </c>
      <c r="D317" s="1233" t="s">
        <v>3248</v>
      </c>
      <c r="E317" s="1233" t="s">
        <v>3248</v>
      </c>
      <c r="F317" s="4">
        <v>0</v>
      </c>
      <c r="G317" s="4">
        <v>0</v>
      </c>
    </row>
    <row r="318" spans="2:7">
      <c r="B318" s="25" t="s">
        <v>529</v>
      </c>
      <c r="C318" s="26" t="s">
        <v>529</v>
      </c>
      <c r="D318" s="1233" t="s">
        <v>3249</v>
      </c>
      <c r="E318" s="1233" t="s">
        <v>3249</v>
      </c>
      <c r="F318" s="4">
        <v>0</v>
      </c>
      <c r="G318" s="4">
        <v>0</v>
      </c>
    </row>
    <row r="319" spans="2:7">
      <c r="B319" s="25" t="s">
        <v>529</v>
      </c>
      <c r="C319" s="26" t="s">
        <v>529</v>
      </c>
      <c r="D319" s="1233" t="s">
        <v>3250</v>
      </c>
      <c r="E319" s="1233" t="s">
        <v>3250</v>
      </c>
      <c r="F319" s="4">
        <v>0</v>
      </c>
      <c r="G319" s="4">
        <v>0</v>
      </c>
    </row>
    <row r="320" spans="2:7">
      <c r="B320" s="25" t="s">
        <v>529</v>
      </c>
      <c r="C320" s="26" t="s">
        <v>529</v>
      </c>
      <c r="D320" s="1233" t="s">
        <v>3251</v>
      </c>
      <c r="E320" s="1233" t="s">
        <v>3251</v>
      </c>
      <c r="F320" s="4">
        <v>0</v>
      </c>
      <c r="G320" s="4">
        <v>0</v>
      </c>
    </row>
    <row r="321" spans="2:7">
      <c r="B321" s="25" t="s">
        <v>529</v>
      </c>
      <c r="C321" s="26" t="s">
        <v>529</v>
      </c>
      <c r="D321" s="1233" t="s">
        <v>3252</v>
      </c>
      <c r="E321" s="1233" t="s">
        <v>3252</v>
      </c>
      <c r="F321" s="4">
        <v>0</v>
      </c>
      <c r="G321" s="4">
        <v>0</v>
      </c>
    </row>
    <row r="322" spans="2:7">
      <c r="B322" s="25" t="s">
        <v>529</v>
      </c>
      <c r="C322" s="26" t="s">
        <v>529</v>
      </c>
      <c r="D322" s="1233" t="s">
        <v>3253</v>
      </c>
      <c r="E322" s="1233" t="s">
        <v>3253</v>
      </c>
      <c r="F322" s="4">
        <v>0</v>
      </c>
      <c r="G322" s="4">
        <v>0</v>
      </c>
    </row>
    <row r="323" spans="2:7">
      <c r="B323" s="25" t="s">
        <v>529</v>
      </c>
      <c r="C323" s="26" t="s">
        <v>529</v>
      </c>
      <c r="D323" s="1233" t="s">
        <v>3254</v>
      </c>
      <c r="E323" s="1233" t="s">
        <v>3254</v>
      </c>
      <c r="F323" s="4">
        <v>0</v>
      </c>
      <c r="G323" s="4">
        <v>0</v>
      </c>
    </row>
    <row r="324" spans="2:7">
      <c r="B324" s="25" t="s">
        <v>529</v>
      </c>
      <c r="C324" s="26" t="s">
        <v>529</v>
      </c>
      <c r="D324" s="1233" t="s">
        <v>3255</v>
      </c>
      <c r="E324" s="1233" t="s">
        <v>3255</v>
      </c>
      <c r="F324" s="4">
        <v>0</v>
      </c>
      <c r="G324" s="4">
        <v>0</v>
      </c>
    </row>
    <row r="325" spans="2:7">
      <c r="B325" s="25" t="s">
        <v>529</v>
      </c>
      <c r="C325" s="26" t="s">
        <v>529</v>
      </c>
      <c r="D325" s="1233" t="s">
        <v>3256</v>
      </c>
      <c r="E325" s="1233" t="s">
        <v>3256</v>
      </c>
      <c r="F325" s="4">
        <v>0</v>
      </c>
      <c r="G325" s="4">
        <v>0</v>
      </c>
    </row>
    <row r="326" spans="2:7">
      <c r="B326" s="1236" t="s">
        <v>3220</v>
      </c>
      <c r="C326" s="1236" t="s">
        <v>3220</v>
      </c>
      <c r="D326" s="1236" t="s">
        <v>3220</v>
      </c>
      <c r="E326" s="1236" t="s">
        <v>3220</v>
      </c>
      <c r="F326" s="17" t="s">
        <v>631</v>
      </c>
      <c r="G326" s="17" t="s">
        <v>3408</v>
      </c>
    </row>
    <row r="327" spans="2:7">
      <c r="B327" s="1235" t="s">
        <v>529</v>
      </c>
      <c r="C327" s="1235" t="s">
        <v>529</v>
      </c>
      <c r="D327" s="1235" t="s">
        <v>529</v>
      </c>
      <c r="E327" s="1235" t="s">
        <v>529</v>
      </c>
      <c r="F327" s="4" t="s">
        <v>529</v>
      </c>
      <c r="G327" s="4" t="s">
        <v>529</v>
      </c>
    </row>
    <row r="328" spans="2:7">
      <c r="B328" s="1236" t="s">
        <v>3221</v>
      </c>
      <c r="C328" s="1236" t="s">
        <v>3221</v>
      </c>
      <c r="D328" s="1236" t="s">
        <v>3221</v>
      </c>
      <c r="E328" s="1236" t="s">
        <v>3221</v>
      </c>
      <c r="F328" s="17" t="s">
        <v>529</v>
      </c>
      <c r="G328" s="17" t="s">
        <v>529</v>
      </c>
    </row>
    <row r="329" spans="2:7">
      <c r="B329" s="24" t="s">
        <v>529</v>
      </c>
      <c r="C329" s="1234" t="s">
        <v>3229</v>
      </c>
      <c r="D329" s="1234" t="s">
        <v>3229</v>
      </c>
      <c r="E329" s="1234" t="s">
        <v>3229</v>
      </c>
      <c r="F329" s="17">
        <v>0</v>
      </c>
      <c r="G329" s="17">
        <v>0</v>
      </c>
    </row>
    <row r="330" spans="2:7">
      <c r="B330" s="25" t="s">
        <v>529</v>
      </c>
      <c r="C330" s="26" t="s">
        <v>529</v>
      </c>
      <c r="D330" s="1233" t="s">
        <v>3257</v>
      </c>
      <c r="E330" s="1233" t="s">
        <v>3257</v>
      </c>
      <c r="F330" s="4">
        <v>0</v>
      </c>
      <c r="G330" s="4">
        <v>0</v>
      </c>
    </row>
    <row r="331" spans="2:7">
      <c r="B331" s="25" t="s">
        <v>529</v>
      </c>
      <c r="C331" s="26" t="s">
        <v>529</v>
      </c>
      <c r="D331" s="1233" t="s">
        <v>3258</v>
      </c>
      <c r="E331" s="1233" t="s">
        <v>3258</v>
      </c>
      <c r="F331" s="4">
        <v>0</v>
      </c>
      <c r="G331" s="4">
        <v>0</v>
      </c>
    </row>
    <row r="332" spans="2:7">
      <c r="B332" s="25" t="s">
        <v>529</v>
      </c>
      <c r="C332" s="26" t="s">
        <v>529</v>
      </c>
      <c r="D332" s="1233" t="s">
        <v>3259</v>
      </c>
      <c r="E332" s="1233" t="s">
        <v>3259</v>
      </c>
      <c r="F332" s="4">
        <v>0</v>
      </c>
      <c r="G332" s="4">
        <v>0</v>
      </c>
    </row>
    <row r="333" spans="2:7">
      <c r="B333" s="1235" t="s">
        <v>529</v>
      </c>
      <c r="C333" s="1235" t="s">
        <v>529</v>
      </c>
      <c r="D333" s="1235" t="s">
        <v>529</v>
      </c>
      <c r="E333" s="1235" t="s">
        <v>529</v>
      </c>
      <c r="F333" s="4" t="s">
        <v>529</v>
      </c>
      <c r="G333" s="4" t="s">
        <v>529</v>
      </c>
    </row>
    <row r="334" spans="2:7">
      <c r="B334" s="24" t="s">
        <v>529</v>
      </c>
      <c r="C334" s="1234" t="s">
        <v>3230</v>
      </c>
      <c r="D334" s="1234" t="s">
        <v>3230</v>
      </c>
      <c r="E334" s="1234" t="s">
        <v>3230</v>
      </c>
      <c r="F334" s="17" t="s">
        <v>631</v>
      </c>
      <c r="G334" s="17" t="s">
        <v>3408</v>
      </c>
    </row>
    <row r="335" spans="2:7">
      <c r="B335" s="25" t="s">
        <v>529</v>
      </c>
      <c r="C335" s="26" t="s">
        <v>529</v>
      </c>
      <c r="D335" s="1233" t="s">
        <v>3257</v>
      </c>
      <c r="E335" s="1233" t="s">
        <v>3257</v>
      </c>
      <c r="F335" s="4">
        <v>0</v>
      </c>
      <c r="G335" s="4">
        <v>0</v>
      </c>
    </row>
    <row r="336" spans="2:7">
      <c r="B336" s="25" t="s">
        <v>529</v>
      </c>
      <c r="C336" s="26" t="s">
        <v>529</v>
      </c>
      <c r="D336" s="1233" t="s">
        <v>3258</v>
      </c>
      <c r="E336" s="1233" t="s">
        <v>3258</v>
      </c>
      <c r="F336" s="4" t="s">
        <v>631</v>
      </c>
      <c r="G336" s="4" t="s">
        <v>3408</v>
      </c>
    </row>
    <row r="337" spans="2:7">
      <c r="B337" s="25" t="s">
        <v>529</v>
      </c>
      <c r="C337" s="26" t="s">
        <v>529</v>
      </c>
      <c r="D337" s="1233" t="s">
        <v>3260</v>
      </c>
      <c r="E337" s="1233" t="s">
        <v>3260</v>
      </c>
      <c r="F337" s="4">
        <v>0</v>
      </c>
      <c r="G337" s="4">
        <v>0</v>
      </c>
    </row>
    <row r="338" spans="2:7">
      <c r="B338" s="1236" t="s">
        <v>3222</v>
      </c>
      <c r="C338" s="1236" t="s">
        <v>3222</v>
      </c>
      <c r="D338" s="1236" t="s">
        <v>3222</v>
      </c>
      <c r="E338" s="1236" t="s">
        <v>3222</v>
      </c>
      <c r="F338" s="17" t="s">
        <v>3297</v>
      </c>
      <c r="G338" s="17" t="s">
        <v>3409</v>
      </c>
    </row>
    <row r="339" spans="2:7">
      <c r="B339" s="1235" t="s">
        <v>529</v>
      </c>
      <c r="C339" s="1235" t="s">
        <v>529</v>
      </c>
      <c r="D339" s="1235" t="s">
        <v>529</v>
      </c>
      <c r="E339" s="1235" t="s">
        <v>529</v>
      </c>
      <c r="F339" s="4" t="s">
        <v>529</v>
      </c>
      <c r="G339" s="4" t="s">
        <v>529</v>
      </c>
    </row>
    <row r="340" spans="2:7">
      <c r="B340" s="1236" t="s">
        <v>3223</v>
      </c>
      <c r="C340" s="1236" t="s">
        <v>3223</v>
      </c>
      <c r="D340" s="1236" t="s">
        <v>3223</v>
      </c>
      <c r="E340" s="1236" t="s">
        <v>3223</v>
      </c>
      <c r="F340" s="17" t="s">
        <v>529</v>
      </c>
      <c r="G340" s="17" t="s">
        <v>529</v>
      </c>
    </row>
    <row r="341" spans="2:7">
      <c r="B341" s="24" t="s">
        <v>529</v>
      </c>
      <c r="C341" s="1234" t="s">
        <v>3229</v>
      </c>
      <c r="D341" s="1234" t="s">
        <v>3229</v>
      </c>
      <c r="E341" s="1234" t="s">
        <v>3229</v>
      </c>
      <c r="F341" s="17">
        <v>0</v>
      </c>
      <c r="G341" s="17">
        <v>0</v>
      </c>
    </row>
    <row r="342" spans="2:7">
      <c r="B342" s="25" t="s">
        <v>529</v>
      </c>
      <c r="C342" s="26" t="s">
        <v>529</v>
      </c>
      <c r="D342" s="1233" t="s">
        <v>3261</v>
      </c>
      <c r="E342" s="1233" t="s">
        <v>3261</v>
      </c>
      <c r="F342" s="4">
        <v>0</v>
      </c>
      <c r="G342" s="4">
        <v>0</v>
      </c>
    </row>
    <row r="343" spans="2:7">
      <c r="B343" s="25" t="s">
        <v>529</v>
      </c>
      <c r="C343" s="26" t="s">
        <v>529</v>
      </c>
      <c r="D343" s="26" t="s">
        <v>529</v>
      </c>
      <c r="E343" s="27" t="s">
        <v>3265</v>
      </c>
      <c r="F343" s="4">
        <v>0</v>
      </c>
      <c r="G343" s="4">
        <v>0</v>
      </c>
    </row>
    <row r="344" spans="2:7">
      <c r="B344" s="25" t="s">
        <v>529</v>
      </c>
      <c r="C344" s="26" t="s">
        <v>529</v>
      </c>
      <c r="D344" s="26" t="s">
        <v>529</v>
      </c>
      <c r="E344" s="27" t="s">
        <v>3266</v>
      </c>
      <c r="F344" s="4">
        <v>0</v>
      </c>
      <c r="G344" s="4">
        <v>0</v>
      </c>
    </row>
    <row r="345" spans="2:7">
      <c r="B345" s="25" t="s">
        <v>529</v>
      </c>
      <c r="C345" s="26" t="s">
        <v>529</v>
      </c>
      <c r="D345" s="1233" t="s">
        <v>3262</v>
      </c>
      <c r="E345" s="1233" t="s">
        <v>3262</v>
      </c>
      <c r="F345" s="4">
        <v>0</v>
      </c>
      <c r="G345" s="4">
        <v>0</v>
      </c>
    </row>
    <row r="346" spans="2:7">
      <c r="B346" s="1235" t="s">
        <v>529</v>
      </c>
      <c r="C346" s="1235" t="s">
        <v>529</v>
      </c>
      <c r="D346" s="1235" t="s">
        <v>529</v>
      </c>
      <c r="E346" s="1235" t="s">
        <v>529</v>
      </c>
      <c r="F346" s="4" t="s">
        <v>529</v>
      </c>
      <c r="G346" s="4" t="s">
        <v>529</v>
      </c>
    </row>
    <row r="347" spans="2:7">
      <c r="B347" s="24" t="s">
        <v>529</v>
      </c>
      <c r="C347" s="1234" t="s">
        <v>3230</v>
      </c>
      <c r="D347" s="1234" t="s">
        <v>3230</v>
      </c>
      <c r="E347" s="1234" t="s">
        <v>3230</v>
      </c>
      <c r="F347" s="17">
        <v>0</v>
      </c>
      <c r="G347" s="17">
        <v>0</v>
      </c>
    </row>
    <row r="348" spans="2:7">
      <c r="B348" s="25" t="s">
        <v>529</v>
      </c>
      <c r="C348" s="26" t="s">
        <v>529</v>
      </c>
      <c r="D348" s="1233" t="s">
        <v>3263</v>
      </c>
      <c r="E348" s="1233" t="s">
        <v>3263</v>
      </c>
      <c r="F348" s="4">
        <v>0</v>
      </c>
      <c r="G348" s="4">
        <v>0</v>
      </c>
    </row>
    <row r="349" spans="2:7">
      <c r="B349" s="25" t="s">
        <v>529</v>
      </c>
      <c r="C349" s="26" t="s">
        <v>529</v>
      </c>
      <c r="D349" s="26" t="s">
        <v>529</v>
      </c>
      <c r="E349" s="27" t="s">
        <v>3265</v>
      </c>
      <c r="F349" s="4">
        <v>0</v>
      </c>
      <c r="G349" s="4">
        <v>0</v>
      </c>
    </row>
    <row r="350" spans="2:7">
      <c r="B350" s="25" t="s">
        <v>529</v>
      </c>
      <c r="C350" s="26" t="s">
        <v>529</v>
      </c>
      <c r="D350" s="26" t="s">
        <v>529</v>
      </c>
      <c r="E350" s="27" t="s">
        <v>3266</v>
      </c>
      <c r="F350" s="4">
        <v>0</v>
      </c>
      <c r="G350" s="4">
        <v>0</v>
      </c>
    </row>
    <row r="351" spans="2:7">
      <c r="B351" s="25" t="s">
        <v>529</v>
      </c>
      <c r="C351" s="26" t="s">
        <v>529</v>
      </c>
      <c r="D351" s="1233" t="s">
        <v>3264</v>
      </c>
      <c r="E351" s="1233" t="s">
        <v>3264</v>
      </c>
      <c r="F351" s="4">
        <v>0</v>
      </c>
      <c r="G351" s="4">
        <v>0</v>
      </c>
    </row>
    <row r="352" spans="2:7">
      <c r="B352" s="1236" t="s">
        <v>3224</v>
      </c>
      <c r="C352" s="1236" t="s">
        <v>3224</v>
      </c>
      <c r="D352" s="1236" t="s">
        <v>3224</v>
      </c>
      <c r="E352" s="1236" t="s">
        <v>3224</v>
      </c>
      <c r="F352" s="17">
        <v>0</v>
      </c>
      <c r="G352" s="17">
        <v>0</v>
      </c>
    </row>
    <row r="353" spans="2:7">
      <c r="B353" s="1235" t="s">
        <v>529</v>
      </c>
      <c r="C353" s="1235" t="s">
        <v>529</v>
      </c>
      <c r="D353" s="1235" t="s">
        <v>529</v>
      </c>
      <c r="E353" s="1235" t="s">
        <v>529</v>
      </c>
      <c r="F353" s="4" t="s">
        <v>529</v>
      </c>
      <c r="G353" s="4" t="s">
        <v>529</v>
      </c>
    </row>
    <row r="354" spans="2:7">
      <c r="B354" s="1236" t="s">
        <v>3225</v>
      </c>
      <c r="C354" s="1236" t="s">
        <v>3225</v>
      </c>
      <c r="D354" s="1236" t="s">
        <v>3225</v>
      </c>
      <c r="E354" s="1236" t="s">
        <v>3225</v>
      </c>
      <c r="F354" s="17">
        <v>0</v>
      </c>
      <c r="G354" s="17">
        <v>0</v>
      </c>
    </row>
    <row r="355" spans="2:7">
      <c r="B355" s="1235" t="s">
        <v>529</v>
      </c>
      <c r="C355" s="1235" t="s">
        <v>529</v>
      </c>
      <c r="D355" s="1235" t="s">
        <v>529</v>
      </c>
      <c r="E355" s="1235" t="s">
        <v>529</v>
      </c>
      <c r="F355" s="4" t="s">
        <v>529</v>
      </c>
      <c r="G355" s="4" t="s">
        <v>529</v>
      </c>
    </row>
    <row r="356" spans="2:7">
      <c r="B356" s="1236" t="s">
        <v>3226</v>
      </c>
      <c r="C356" s="1236" t="s">
        <v>3226</v>
      </c>
      <c r="D356" s="1236" t="s">
        <v>3226</v>
      </c>
      <c r="E356" s="1236" t="s">
        <v>3226</v>
      </c>
      <c r="F356" s="17">
        <v>0</v>
      </c>
      <c r="G356" s="17">
        <v>0</v>
      </c>
    </row>
    <row r="357" spans="2:7">
      <c r="B357" s="1235" t="s">
        <v>529</v>
      </c>
      <c r="C357" s="1235" t="s">
        <v>529</v>
      </c>
      <c r="D357" s="1235" t="s">
        <v>529</v>
      </c>
      <c r="E357" s="1235" t="s">
        <v>529</v>
      </c>
      <c r="F357" s="4" t="s">
        <v>529</v>
      </c>
      <c r="G357" s="4" t="s">
        <v>529</v>
      </c>
    </row>
    <row r="358" spans="2:7">
      <c r="B358" s="1236" t="s">
        <v>3227</v>
      </c>
      <c r="C358" s="1236" t="s">
        <v>3227</v>
      </c>
      <c r="D358" s="1236" t="s">
        <v>3227</v>
      </c>
      <c r="E358" s="1236" t="s">
        <v>3227</v>
      </c>
      <c r="F358" s="17">
        <v>0</v>
      </c>
      <c r="G358" s="17">
        <v>0</v>
      </c>
    </row>
    <row r="359" spans="2:7">
      <c r="B359" s="1235" t="s">
        <v>529</v>
      </c>
      <c r="C359" s="1235" t="s">
        <v>529</v>
      </c>
      <c r="D359" s="1235" t="s">
        <v>529</v>
      </c>
      <c r="E359" s="1235" t="s">
        <v>529</v>
      </c>
      <c r="F359" s="4" t="s">
        <v>529</v>
      </c>
      <c r="G359" s="4" t="s">
        <v>529</v>
      </c>
    </row>
    <row r="360" spans="2:7">
      <c r="B360" s="28" t="s">
        <v>529</v>
      </c>
      <c r="C360" s="28" t="s">
        <v>529</v>
      </c>
      <c r="D360" s="28" t="s">
        <v>529</v>
      </c>
      <c r="E360" s="28" t="s">
        <v>529</v>
      </c>
      <c r="F360" s="30" t="s">
        <v>529</v>
      </c>
      <c r="G360" s="30" t="s">
        <v>529</v>
      </c>
    </row>
    <row r="361" spans="2:7">
      <c r="B361" s="12" t="s">
        <v>529</v>
      </c>
      <c r="C361" s="12" t="s">
        <v>529</v>
      </c>
      <c r="D361" s="12" t="s">
        <v>529</v>
      </c>
      <c r="E361" s="12" t="s">
        <v>529</v>
      </c>
      <c r="F361" s="16" t="s">
        <v>529</v>
      </c>
      <c r="G361" s="16" t="s">
        <v>529</v>
      </c>
    </row>
    <row r="362" spans="2:7">
      <c r="B362" s="29" t="s">
        <v>529</v>
      </c>
      <c r="C362" s="29" t="s">
        <v>529</v>
      </c>
      <c r="D362" s="29" t="s">
        <v>529</v>
      </c>
      <c r="E362" s="29" t="s">
        <v>529</v>
      </c>
      <c r="F362" s="31" t="s">
        <v>529</v>
      </c>
      <c r="G362" s="31" t="s">
        <v>529</v>
      </c>
    </row>
    <row r="363" spans="2:7">
      <c r="B363" s="1241" t="s">
        <v>5</v>
      </c>
      <c r="C363" s="1241" t="s">
        <v>5</v>
      </c>
      <c r="D363" s="1241" t="s">
        <v>5</v>
      </c>
      <c r="E363" s="1241" t="s">
        <v>5</v>
      </c>
      <c r="F363" s="1241" t="s">
        <v>5</v>
      </c>
      <c r="G363" s="1242" t="s">
        <v>5</v>
      </c>
    </row>
    <row r="364" spans="2:7">
      <c r="B364" s="1243" t="s">
        <v>3215</v>
      </c>
      <c r="C364" s="1243" t="s">
        <v>3215</v>
      </c>
      <c r="D364" s="1243" t="s">
        <v>3215</v>
      </c>
      <c r="E364" s="1243" t="s">
        <v>3215</v>
      </c>
      <c r="F364" s="1243" t="s">
        <v>3215</v>
      </c>
      <c r="G364" s="1244" t="s">
        <v>3215</v>
      </c>
    </row>
    <row r="365" spans="2:7">
      <c r="B365" s="1243" t="s">
        <v>3216</v>
      </c>
      <c r="C365" s="1243" t="s">
        <v>3216</v>
      </c>
      <c r="D365" s="1243" t="s">
        <v>3216</v>
      </c>
      <c r="E365" s="1243" t="s">
        <v>3216</v>
      </c>
      <c r="F365" s="1243" t="s">
        <v>3216</v>
      </c>
      <c r="G365" s="1244" t="s">
        <v>3216</v>
      </c>
    </row>
    <row r="366" spans="2:7">
      <c r="B366" s="1245" t="s">
        <v>3217</v>
      </c>
      <c r="C366" s="1245" t="s">
        <v>3217</v>
      </c>
      <c r="D366" s="1245" t="s">
        <v>3217</v>
      </c>
      <c r="E366" s="1245" t="s">
        <v>3217</v>
      </c>
      <c r="F366" s="1245" t="s">
        <v>3217</v>
      </c>
      <c r="G366" s="1246" t="s">
        <v>3217</v>
      </c>
    </row>
    <row r="367" spans="2:7">
      <c r="B367" s="1240" t="s">
        <v>3218</v>
      </c>
      <c r="C367" s="1240" t="s">
        <v>3218</v>
      </c>
      <c r="D367" s="1240" t="s">
        <v>3218</v>
      </c>
      <c r="E367" s="1240" t="s">
        <v>3218</v>
      </c>
      <c r="F367" s="21">
        <v>2024</v>
      </c>
      <c r="G367" s="21">
        <v>2023</v>
      </c>
    </row>
    <row r="368" spans="2:7">
      <c r="B368" s="1236" t="s">
        <v>3219</v>
      </c>
      <c r="C368" s="1236" t="s">
        <v>3219</v>
      </c>
      <c r="D368" s="1236" t="s">
        <v>3219</v>
      </c>
      <c r="E368" s="1236" t="s">
        <v>3219</v>
      </c>
      <c r="F368" s="17" t="s">
        <v>529</v>
      </c>
      <c r="G368" s="17" t="s">
        <v>529</v>
      </c>
    </row>
    <row r="369" spans="2:7">
      <c r="B369" s="24" t="s">
        <v>529</v>
      </c>
      <c r="C369" s="1234" t="s">
        <v>3229</v>
      </c>
      <c r="D369" s="1234" t="s">
        <v>3229</v>
      </c>
      <c r="E369" s="1234" t="s">
        <v>3229</v>
      </c>
      <c r="F369" s="17" t="s">
        <v>55</v>
      </c>
      <c r="G369" s="17" t="s">
        <v>3410</v>
      </c>
    </row>
    <row r="370" spans="2:7">
      <c r="B370" s="25" t="s">
        <v>529</v>
      </c>
      <c r="C370" s="26" t="s">
        <v>529</v>
      </c>
      <c r="D370" s="1233" t="s">
        <v>3231</v>
      </c>
      <c r="E370" s="1233" t="s">
        <v>3231</v>
      </c>
      <c r="F370" s="4">
        <v>0</v>
      </c>
      <c r="G370" s="4">
        <v>0</v>
      </c>
    </row>
    <row r="371" spans="2:7">
      <c r="B371" s="25" t="s">
        <v>529</v>
      </c>
      <c r="C371" s="26" t="s">
        <v>529</v>
      </c>
      <c r="D371" s="1233" t="s">
        <v>3232</v>
      </c>
      <c r="E371" s="1233" t="s">
        <v>3232</v>
      </c>
      <c r="F371" s="4">
        <v>0</v>
      </c>
      <c r="G371" s="4">
        <v>0</v>
      </c>
    </row>
    <row r="372" spans="2:7">
      <c r="B372" s="25" t="s">
        <v>529</v>
      </c>
      <c r="C372" s="26" t="s">
        <v>529</v>
      </c>
      <c r="D372" s="1233" t="s">
        <v>3233</v>
      </c>
      <c r="E372" s="1233" t="s">
        <v>3233</v>
      </c>
      <c r="F372" s="4">
        <v>0</v>
      </c>
      <c r="G372" s="4">
        <v>0</v>
      </c>
    </row>
    <row r="373" spans="2:7">
      <c r="B373" s="25" t="s">
        <v>529</v>
      </c>
      <c r="C373" s="26" t="s">
        <v>529</v>
      </c>
      <c r="D373" s="1233" t="s">
        <v>3234</v>
      </c>
      <c r="E373" s="1233" t="s">
        <v>3234</v>
      </c>
      <c r="F373" s="4">
        <v>0</v>
      </c>
      <c r="G373" s="4">
        <v>0</v>
      </c>
    </row>
    <row r="374" spans="2:7">
      <c r="B374" s="25" t="s">
        <v>529</v>
      </c>
      <c r="C374" s="26" t="s">
        <v>529</v>
      </c>
      <c r="D374" s="1233" t="s">
        <v>3235</v>
      </c>
      <c r="E374" s="1233" t="s">
        <v>3235</v>
      </c>
      <c r="F374" s="4">
        <v>0</v>
      </c>
      <c r="G374" s="4">
        <v>0</v>
      </c>
    </row>
    <row r="375" spans="2:7">
      <c r="B375" s="25" t="s">
        <v>529</v>
      </c>
      <c r="C375" s="26" t="s">
        <v>529</v>
      </c>
      <c r="D375" s="1233" t="s">
        <v>3236</v>
      </c>
      <c r="E375" s="1233" t="s">
        <v>3236</v>
      </c>
      <c r="F375" s="4">
        <v>0</v>
      </c>
      <c r="G375" s="4">
        <v>0</v>
      </c>
    </row>
    <row r="376" spans="2:7">
      <c r="B376" s="25" t="s">
        <v>529</v>
      </c>
      <c r="C376" s="26" t="s">
        <v>529</v>
      </c>
      <c r="D376" s="1233" t="s">
        <v>3237</v>
      </c>
      <c r="E376" s="1233" t="s">
        <v>3237</v>
      </c>
      <c r="F376" s="4" t="s">
        <v>3298</v>
      </c>
      <c r="G376" s="4" t="s">
        <v>3298</v>
      </c>
    </row>
    <row r="377" spans="2:7">
      <c r="B377" s="25" t="s">
        <v>529</v>
      </c>
      <c r="C377" s="26" t="s">
        <v>529</v>
      </c>
      <c r="D377" s="1233" t="s">
        <v>3238</v>
      </c>
      <c r="E377" s="1233" t="s">
        <v>3238</v>
      </c>
      <c r="F377" s="4">
        <v>0</v>
      </c>
      <c r="G377" s="4">
        <v>0</v>
      </c>
    </row>
    <row r="378" spans="2:7">
      <c r="B378" s="25" t="s">
        <v>529</v>
      </c>
      <c r="C378" s="26" t="s">
        <v>529</v>
      </c>
      <c r="D378" s="1233" t="s">
        <v>3239</v>
      </c>
      <c r="E378" s="1233" t="s">
        <v>3239</v>
      </c>
      <c r="F378" s="4" t="s">
        <v>3299</v>
      </c>
      <c r="G378" s="4" t="s">
        <v>3411</v>
      </c>
    </row>
    <row r="379" spans="2:7">
      <c r="B379" s="25" t="s">
        <v>529</v>
      </c>
      <c r="C379" s="26" t="s">
        <v>529</v>
      </c>
      <c r="D379" s="1233" t="s">
        <v>3240</v>
      </c>
      <c r="E379" s="1233" t="s">
        <v>3240</v>
      </c>
      <c r="F379" s="4">
        <v>0</v>
      </c>
      <c r="G379" s="4">
        <v>0</v>
      </c>
    </row>
    <row r="380" spans="2:7">
      <c r="B380" s="1235" t="s">
        <v>529</v>
      </c>
      <c r="C380" s="1235" t="s">
        <v>529</v>
      </c>
      <c r="D380" s="1235" t="s">
        <v>529</v>
      </c>
      <c r="E380" s="1235" t="s">
        <v>529</v>
      </c>
      <c r="F380" s="4" t="s">
        <v>529</v>
      </c>
      <c r="G380" s="4" t="s">
        <v>529</v>
      </c>
    </row>
    <row r="381" spans="2:7">
      <c r="B381" s="24" t="s">
        <v>529</v>
      </c>
      <c r="C381" s="1234" t="s">
        <v>3230</v>
      </c>
      <c r="D381" s="1234" t="s">
        <v>3230</v>
      </c>
      <c r="E381" s="1234" t="s">
        <v>3230</v>
      </c>
      <c r="F381" s="17" t="s">
        <v>55</v>
      </c>
      <c r="G381" s="17" t="s">
        <v>3410</v>
      </c>
    </row>
    <row r="382" spans="2:7">
      <c r="B382" s="25" t="s">
        <v>529</v>
      </c>
      <c r="C382" s="26" t="s">
        <v>529</v>
      </c>
      <c r="D382" s="1233" t="s">
        <v>3241</v>
      </c>
      <c r="E382" s="1233" t="s">
        <v>3241</v>
      </c>
      <c r="F382" s="4" t="s">
        <v>663</v>
      </c>
      <c r="G382" s="4" t="s">
        <v>3412</v>
      </c>
    </row>
    <row r="383" spans="2:7">
      <c r="B383" s="25" t="s">
        <v>529</v>
      </c>
      <c r="C383" s="26" t="s">
        <v>529</v>
      </c>
      <c r="D383" s="1233" t="s">
        <v>3242</v>
      </c>
      <c r="E383" s="1233" t="s">
        <v>3242</v>
      </c>
      <c r="F383" s="4" t="s">
        <v>683</v>
      </c>
      <c r="G383" s="4" t="s">
        <v>3413</v>
      </c>
    </row>
    <row r="384" spans="2:7">
      <c r="B384" s="25" t="s">
        <v>529</v>
      </c>
      <c r="C384" s="26" t="s">
        <v>529</v>
      </c>
      <c r="D384" s="1233" t="s">
        <v>3243</v>
      </c>
      <c r="E384" s="1233" t="s">
        <v>3243</v>
      </c>
      <c r="F384" s="4" t="s">
        <v>702</v>
      </c>
      <c r="G384" s="4" t="s">
        <v>3414</v>
      </c>
    </row>
    <row r="385" spans="2:7">
      <c r="B385" s="25" t="s">
        <v>529</v>
      </c>
      <c r="C385" s="26" t="s">
        <v>529</v>
      </c>
      <c r="D385" s="1233" t="s">
        <v>3244</v>
      </c>
      <c r="E385" s="1233" t="s">
        <v>3244</v>
      </c>
      <c r="F385" s="4">
        <v>0</v>
      </c>
      <c r="G385" s="4">
        <v>0</v>
      </c>
    </row>
    <row r="386" spans="2:7">
      <c r="B386" s="25" t="s">
        <v>529</v>
      </c>
      <c r="C386" s="26" t="s">
        <v>529</v>
      </c>
      <c r="D386" s="1233" t="s">
        <v>3245</v>
      </c>
      <c r="E386" s="1233" t="s">
        <v>3245</v>
      </c>
      <c r="F386" s="4">
        <v>0</v>
      </c>
      <c r="G386" s="4">
        <v>0</v>
      </c>
    </row>
    <row r="387" spans="2:7">
      <c r="B387" s="25" t="s">
        <v>529</v>
      </c>
      <c r="C387" s="26" t="s">
        <v>529</v>
      </c>
      <c r="D387" s="1233" t="s">
        <v>3246</v>
      </c>
      <c r="E387" s="1233" t="s">
        <v>3246</v>
      </c>
      <c r="F387" s="4">
        <v>0</v>
      </c>
      <c r="G387" s="4">
        <v>0</v>
      </c>
    </row>
    <row r="388" spans="2:7">
      <c r="B388" s="25" t="s">
        <v>529</v>
      </c>
      <c r="C388" s="26" t="s">
        <v>529</v>
      </c>
      <c r="D388" s="1233" t="s">
        <v>3247</v>
      </c>
      <c r="E388" s="1233" t="s">
        <v>3247</v>
      </c>
      <c r="F388" s="4">
        <v>0</v>
      </c>
      <c r="G388" s="4">
        <v>0</v>
      </c>
    </row>
    <row r="389" spans="2:7">
      <c r="B389" s="25" t="s">
        <v>529</v>
      </c>
      <c r="C389" s="26" t="s">
        <v>529</v>
      </c>
      <c r="D389" s="1233" t="s">
        <v>3248</v>
      </c>
      <c r="E389" s="1233" t="s">
        <v>3248</v>
      </c>
      <c r="F389" s="4">
        <v>0</v>
      </c>
      <c r="G389" s="4">
        <v>0</v>
      </c>
    </row>
    <row r="390" spans="2:7">
      <c r="B390" s="25" t="s">
        <v>529</v>
      </c>
      <c r="C390" s="26" t="s">
        <v>529</v>
      </c>
      <c r="D390" s="1233" t="s">
        <v>3249</v>
      </c>
      <c r="E390" s="1233" t="s">
        <v>3249</v>
      </c>
      <c r="F390" s="4">
        <v>0</v>
      </c>
      <c r="G390" s="4">
        <v>0</v>
      </c>
    </row>
    <row r="391" spans="2:7">
      <c r="B391" s="25" t="s">
        <v>529</v>
      </c>
      <c r="C391" s="26" t="s">
        <v>529</v>
      </c>
      <c r="D391" s="1233" t="s">
        <v>3250</v>
      </c>
      <c r="E391" s="1233" t="s">
        <v>3250</v>
      </c>
      <c r="F391" s="4">
        <v>0</v>
      </c>
      <c r="G391" s="4">
        <v>0</v>
      </c>
    </row>
    <row r="392" spans="2:7">
      <c r="B392" s="25" t="s">
        <v>529</v>
      </c>
      <c r="C392" s="26" t="s">
        <v>529</v>
      </c>
      <c r="D392" s="1233" t="s">
        <v>3251</v>
      </c>
      <c r="E392" s="1233" t="s">
        <v>3251</v>
      </c>
      <c r="F392" s="4">
        <v>0</v>
      </c>
      <c r="G392" s="4">
        <v>0</v>
      </c>
    </row>
    <row r="393" spans="2:7">
      <c r="B393" s="25" t="s">
        <v>529</v>
      </c>
      <c r="C393" s="26" t="s">
        <v>529</v>
      </c>
      <c r="D393" s="1233" t="s">
        <v>3252</v>
      </c>
      <c r="E393" s="1233" t="s">
        <v>3252</v>
      </c>
      <c r="F393" s="4">
        <v>0</v>
      </c>
      <c r="G393" s="4">
        <v>0</v>
      </c>
    </row>
    <row r="394" spans="2:7">
      <c r="B394" s="25" t="s">
        <v>529</v>
      </c>
      <c r="C394" s="26" t="s">
        <v>529</v>
      </c>
      <c r="D394" s="1233" t="s">
        <v>3253</v>
      </c>
      <c r="E394" s="1233" t="s">
        <v>3253</v>
      </c>
      <c r="F394" s="4">
        <v>0</v>
      </c>
      <c r="G394" s="4">
        <v>0</v>
      </c>
    </row>
    <row r="395" spans="2:7">
      <c r="B395" s="25" t="s">
        <v>529</v>
      </c>
      <c r="C395" s="26" t="s">
        <v>529</v>
      </c>
      <c r="D395" s="1233" t="s">
        <v>3254</v>
      </c>
      <c r="E395" s="1233" t="s">
        <v>3254</v>
      </c>
      <c r="F395" s="4">
        <v>0</v>
      </c>
      <c r="G395" s="4">
        <v>0</v>
      </c>
    </row>
    <row r="396" spans="2:7">
      <c r="B396" s="25" t="s">
        <v>529</v>
      </c>
      <c r="C396" s="26" t="s">
        <v>529</v>
      </c>
      <c r="D396" s="1233" t="s">
        <v>3255</v>
      </c>
      <c r="E396" s="1233" t="s">
        <v>3255</v>
      </c>
      <c r="F396" s="4">
        <v>0</v>
      </c>
      <c r="G396" s="4">
        <v>0</v>
      </c>
    </row>
    <row r="397" spans="2:7">
      <c r="B397" s="25" t="s">
        <v>529</v>
      </c>
      <c r="C397" s="26" t="s">
        <v>529</v>
      </c>
      <c r="D397" s="1233" t="s">
        <v>3256</v>
      </c>
      <c r="E397" s="1233" t="s">
        <v>3256</v>
      </c>
      <c r="F397" s="4">
        <v>0</v>
      </c>
      <c r="G397" s="4">
        <v>0</v>
      </c>
    </row>
    <row r="398" spans="2:7">
      <c r="B398" s="1236" t="s">
        <v>3220</v>
      </c>
      <c r="C398" s="1236" t="s">
        <v>3220</v>
      </c>
      <c r="D398" s="1236" t="s">
        <v>3220</v>
      </c>
      <c r="E398" s="1236" t="s">
        <v>3220</v>
      </c>
      <c r="F398" s="17">
        <v>0</v>
      </c>
      <c r="G398" s="17">
        <v>0</v>
      </c>
    </row>
    <row r="399" spans="2:7">
      <c r="B399" s="1235" t="s">
        <v>529</v>
      </c>
      <c r="C399" s="1235" t="s">
        <v>529</v>
      </c>
      <c r="D399" s="1235" t="s">
        <v>529</v>
      </c>
      <c r="E399" s="1235" t="s">
        <v>529</v>
      </c>
      <c r="F399" s="4" t="s">
        <v>529</v>
      </c>
      <c r="G399" s="4" t="s">
        <v>529</v>
      </c>
    </row>
    <row r="400" spans="2:7">
      <c r="B400" s="1236" t="s">
        <v>3221</v>
      </c>
      <c r="C400" s="1236" t="s">
        <v>3221</v>
      </c>
      <c r="D400" s="1236" t="s">
        <v>3221</v>
      </c>
      <c r="E400" s="1236" t="s">
        <v>3221</v>
      </c>
      <c r="F400" s="17" t="s">
        <v>529</v>
      </c>
      <c r="G400" s="17" t="s">
        <v>529</v>
      </c>
    </row>
    <row r="401" spans="2:7">
      <c r="B401" s="24" t="s">
        <v>529</v>
      </c>
      <c r="C401" s="1234" t="s">
        <v>3229</v>
      </c>
      <c r="D401" s="1234" t="s">
        <v>3229</v>
      </c>
      <c r="E401" s="1234" t="s">
        <v>3229</v>
      </c>
      <c r="F401" s="17">
        <v>0</v>
      </c>
      <c r="G401" s="17">
        <v>0</v>
      </c>
    </row>
    <row r="402" spans="2:7">
      <c r="B402" s="25" t="s">
        <v>529</v>
      </c>
      <c r="C402" s="26" t="s">
        <v>529</v>
      </c>
      <c r="D402" s="1233" t="s">
        <v>3257</v>
      </c>
      <c r="E402" s="1233" t="s">
        <v>3257</v>
      </c>
      <c r="F402" s="4">
        <v>0</v>
      </c>
      <c r="G402" s="4">
        <v>0</v>
      </c>
    </row>
    <row r="403" spans="2:7">
      <c r="B403" s="25" t="s">
        <v>529</v>
      </c>
      <c r="C403" s="26" t="s">
        <v>529</v>
      </c>
      <c r="D403" s="1233" t="s">
        <v>3258</v>
      </c>
      <c r="E403" s="1233" t="s">
        <v>3258</v>
      </c>
      <c r="F403" s="4">
        <v>0</v>
      </c>
      <c r="G403" s="4">
        <v>0</v>
      </c>
    </row>
    <row r="404" spans="2:7">
      <c r="B404" s="25" t="s">
        <v>529</v>
      </c>
      <c r="C404" s="26" t="s">
        <v>529</v>
      </c>
      <c r="D404" s="1233" t="s">
        <v>3259</v>
      </c>
      <c r="E404" s="1233" t="s">
        <v>3259</v>
      </c>
      <c r="F404" s="4">
        <v>0</v>
      </c>
      <c r="G404" s="4">
        <v>0</v>
      </c>
    </row>
    <row r="405" spans="2:7">
      <c r="B405" s="1235" t="s">
        <v>529</v>
      </c>
      <c r="C405" s="1235" t="s">
        <v>529</v>
      </c>
      <c r="D405" s="1235" t="s">
        <v>529</v>
      </c>
      <c r="E405" s="1235" t="s">
        <v>529</v>
      </c>
      <c r="F405" s="4" t="s">
        <v>529</v>
      </c>
      <c r="G405" s="4" t="s">
        <v>529</v>
      </c>
    </row>
    <row r="406" spans="2:7">
      <c r="B406" s="24" t="s">
        <v>529</v>
      </c>
      <c r="C406" s="1234" t="s">
        <v>3230</v>
      </c>
      <c r="D406" s="1234" t="s">
        <v>3230</v>
      </c>
      <c r="E406" s="1234" t="s">
        <v>3230</v>
      </c>
      <c r="F406" s="17">
        <v>0</v>
      </c>
      <c r="G406" s="17">
        <v>0</v>
      </c>
    </row>
    <row r="407" spans="2:7">
      <c r="B407" s="25" t="s">
        <v>529</v>
      </c>
      <c r="C407" s="26" t="s">
        <v>529</v>
      </c>
      <c r="D407" s="1233" t="s">
        <v>3257</v>
      </c>
      <c r="E407" s="1233" t="s">
        <v>3257</v>
      </c>
      <c r="F407" s="4">
        <v>0</v>
      </c>
      <c r="G407" s="4">
        <v>0</v>
      </c>
    </row>
    <row r="408" spans="2:7">
      <c r="B408" s="25" t="s">
        <v>529</v>
      </c>
      <c r="C408" s="26" t="s">
        <v>529</v>
      </c>
      <c r="D408" s="1233" t="s">
        <v>3258</v>
      </c>
      <c r="E408" s="1233" t="s">
        <v>3258</v>
      </c>
      <c r="F408" s="4">
        <v>0</v>
      </c>
      <c r="G408" s="4">
        <v>0</v>
      </c>
    </row>
    <row r="409" spans="2:7">
      <c r="B409" s="25" t="s">
        <v>529</v>
      </c>
      <c r="C409" s="26" t="s">
        <v>529</v>
      </c>
      <c r="D409" s="1233" t="s">
        <v>3260</v>
      </c>
      <c r="E409" s="1233" t="s">
        <v>3260</v>
      </c>
      <c r="F409" s="4">
        <v>0</v>
      </c>
      <c r="G409" s="4">
        <v>0</v>
      </c>
    </row>
    <row r="410" spans="2:7">
      <c r="B410" s="1236" t="s">
        <v>3222</v>
      </c>
      <c r="C410" s="1236" t="s">
        <v>3222</v>
      </c>
      <c r="D410" s="1236" t="s">
        <v>3222</v>
      </c>
      <c r="E410" s="1236" t="s">
        <v>3222</v>
      </c>
      <c r="F410" s="17">
        <v>0</v>
      </c>
      <c r="G410" s="17">
        <v>0</v>
      </c>
    </row>
    <row r="411" spans="2:7">
      <c r="B411" s="1235" t="s">
        <v>529</v>
      </c>
      <c r="C411" s="1235" t="s">
        <v>529</v>
      </c>
      <c r="D411" s="1235" t="s">
        <v>529</v>
      </c>
      <c r="E411" s="1235" t="s">
        <v>529</v>
      </c>
      <c r="F411" s="4" t="s">
        <v>529</v>
      </c>
      <c r="G411" s="4" t="s">
        <v>529</v>
      </c>
    </row>
    <row r="412" spans="2:7">
      <c r="B412" s="1236" t="s">
        <v>3223</v>
      </c>
      <c r="C412" s="1236" t="s">
        <v>3223</v>
      </c>
      <c r="D412" s="1236" t="s">
        <v>3223</v>
      </c>
      <c r="E412" s="1236" t="s">
        <v>3223</v>
      </c>
      <c r="F412" s="17" t="s">
        <v>529</v>
      </c>
      <c r="G412" s="17" t="s">
        <v>529</v>
      </c>
    </row>
    <row r="413" spans="2:7">
      <c r="B413" s="24" t="s">
        <v>529</v>
      </c>
      <c r="C413" s="1234" t="s">
        <v>3229</v>
      </c>
      <c r="D413" s="1234" t="s">
        <v>3229</v>
      </c>
      <c r="E413" s="1234" t="s">
        <v>3229</v>
      </c>
      <c r="F413" s="17">
        <v>0</v>
      </c>
      <c r="G413" s="17">
        <v>0</v>
      </c>
    </row>
    <row r="414" spans="2:7">
      <c r="B414" s="25" t="s">
        <v>529</v>
      </c>
      <c r="C414" s="26" t="s">
        <v>529</v>
      </c>
      <c r="D414" s="1233" t="s">
        <v>3261</v>
      </c>
      <c r="E414" s="1233" t="s">
        <v>3261</v>
      </c>
      <c r="F414" s="4">
        <v>0</v>
      </c>
      <c r="G414" s="4">
        <v>0</v>
      </c>
    </row>
    <row r="415" spans="2:7">
      <c r="B415" s="25" t="s">
        <v>529</v>
      </c>
      <c r="C415" s="26" t="s">
        <v>529</v>
      </c>
      <c r="D415" s="26" t="s">
        <v>529</v>
      </c>
      <c r="E415" s="27" t="s">
        <v>3265</v>
      </c>
      <c r="F415" s="4">
        <v>0</v>
      </c>
      <c r="G415" s="4">
        <v>0</v>
      </c>
    </row>
    <row r="416" spans="2:7">
      <c r="B416" s="25" t="s">
        <v>529</v>
      </c>
      <c r="C416" s="26" t="s">
        <v>529</v>
      </c>
      <c r="D416" s="26" t="s">
        <v>529</v>
      </c>
      <c r="E416" s="27" t="s">
        <v>3266</v>
      </c>
      <c r="F416" s="4">
        <v>0</v>
      </c>
      <c r="G416" s="4">
        <v>0</v>
      </c>
    </row>
    <row r="417" spans="2:7">
      <c r="B417" s="25" t="s">
        <v>529</v>
      </c>
      <c r="C417" s="26" t="s">
        <v>529</v>
      </c>
      <c r="D417" s="1233" t="s">
        <v>3262</v>
      </c>
      <c r="E417" s="1233" t="s">
        <v>3262</v>
      </c>
      <c r="F417" s="4">
        <v>0</v>
      </c>
      <c r="G417" s="4">
        <v>0</v>
      </c>
    </row>
    <row r="418" spans="2:7">
      <c r="B418" s="1235" t="s">
        <v>529</v>
      </c>
      <c r="C418" s="1235" t="s">
        <v>529</v>
      </c>
      <c r="D418" s="1235" t="s">
        <v>529</v>
      </c>
      <c r="E418" s="1235" t="s">
        <v>529</v>
      </c>
      <c r="F418" s="4" t="s">
        <v>529</v>
      </c>
      <c r="G418" s="4" t="s">
        <v>529</v>
      </c>
    </row>
    <row r="419" spans="2:7">
      <c r="B419" s="24" t="s">
        <v>529</v>
      </c>
      <c r="C419" s="1234" t="s">
        <v>3230</v>
      </c>
      <c r="D419" s="1234" t="s">
        <v>3230</v>
      </c>
      <c r="E419" s="1234" t="s">
        <v>3230</v>
      </c>
      <c r="F419" s="17">
        <v>0</v>
      </c>
      <c r="G419" s="17">
        <v>0</v>
      </c>
    </row>
    <row r="420" spans="2:7">
      <c r="B420" s="25" t="s">
        <v>529</v>
      </c>
      <c r="C420" s="26" t="s">
        <v>529</v>
      </c>
      <c r="D420" s="1233" t="s">
        <v>3263</v>
      </c>
      <c r="E420" s="1233" t="s">
        <v>3263</v>
      </c>
      <c r="F420" s="4">
        <v>0</v>
      </c>
      <c r="G420" s="4">
        <v>0</v>
      </c>
    </row>
    <row r="421" spans="2:7">
      <c r="B421" s="25" t="s">
        <v>529</v>
      </c>
      <c r="C421" s="26" t="s">
        <v>529</v>
      </c>
      <c r="D421" s="26" t="s">
        <v>529</v>
      </c>
      <c r="E421" s="27" t="s">
        <v>3265</v>
      </c>
      <c r="F421" s="4">
        <v>0</v>
      </c>
      <c r="G421" s="4">
        <v>0</v>
      </c>
    </row>
    <row r="422" spans="2:7">
      <c r="B422" s="25" t="s">
        <v>529</v>
      </c>
      <c r="C422" s="26" t="s">
        <v>529</v>
      </c>
      <c r="D422" s="26" t="s">
        <v>529</v>
      </c>
      <c r="E422" s="27" t="s">
        <v>3266</v>
      </c>
      <c r="F422" s="4">
        <v>0</v>
      </c>
      <c r="G422" s="4">
        <v>0</v>
      </c>
    </row>
    <row r="423" spans="2:7">
      <c r="B423" s="25" t="s">
        <v>529</v>
      </c>
      <c r="C423" s="26" t="s">
        <v>529</v>
      </c>
      <c r="D423" s="1233" t="s">
        <v>3264</v>
      </c>
      <c r="E423" s="1233" t="s">
        <v>3264</v>
      </c>
      <c r="F423" s="4">
        <v>0</v>
      </c>
      <c r="G423" s="4">
        <v>0</v>
      </c>
    </row>
    <row r="424" spans="2:7">
      <c r="B424" s="1236" t="s">
        <v>3224</v>
      </c>
      <c r="C424" s="1236" t="s">
        <v>3224</v>
      </c>
      <c r="D424" s="1236" t="s">
        <v>3224</v>
      </c>
      <c r="E424" s="1236" t="s">
        <v>3224</v>
      </c>
      <c r="F424" s="17">
        <v>0</v>
      </c>
      <c r="G424" s="17">
        <v>0</v>
      </c>
    </row>
    <row r="425" spans="2:7">
      <c r="B425" s="1235" t="s">
        <v>529</v>
      </c>
      <c r="C425" s="1235" t="s">
        <v>529</v>
      </c>
      <c r="D425" s="1235" t="s">
        <v>529</v>
      </c>
      <c r="E425" s="1235" t="s">
        <v>529</v>
      </c>
      <c r="F425" s="4" t="s">
        <v>529</v>
      </c>
      <c r="G425" s="4" t="s">
        <v>529</v>
      </c>
    </row>
    <row r="426" spans="2:7">
      <c r="B426" s="1236" t="s">
        <v>3225</v>
      </c>
      <c r="C426" s="1236" t="s">
        <v>3225</v>
      </c>
      <c r="D426" s="1236" t="s">
        <v>3225</v>
      </c>
      <c r="E426" s="1236" t="s">
        <v>3225</v>
      </c>
      <c r="F426" s="17">
        <v>0</v>
      </c>
      <c r="G426" s="17">
        <v>0</v>
      </c>
    </row>
    <row r="427" spans="2:7">
      <c r="B427" s="1235" t="s">
        <v>529</v>
      </c>
      <c r="C427" s="1235" t="s">
        <v>529</v>
      </c>
      <c r="D427" s="1235" t="s">
        <v>529</v>
      </c>
      <c r="E427" s="1235" t="s">
        <v>529</v>
      </c>
      <c r="F427" s="4" t="s">
        <v>529</v>
      </c>
      <c r="G427" s="4" t="s">
        <v>529</v>
      </c>
    </row>
    <row r="428" spans="2:7">
      <c r="B428" s="1236" t="s">
        <v>3226</v>
      </c>
      <c r="C428" s="1236" t="s">
        <v>3226</v>
      </c>
      <c r="D428" s="1236" t="s">
        <v>3226</v>
      </c>
      <c r="E428" s="1236" t="s">
        <v>3226</v>
      </c>
      <c r="F428" s="17">
        <v>0</v>
      </c>
      <c r="G428" s="17">
        <v>0</v>
      </c>
    </row>
    <row r="429" spans="2:7">
      <c r="B429" s="1235" t="s">
        <v>529</v>
      </c>
      <c r="C429" s="1235" t="s">
        <v>529</v>
      </c>
      <c r="D429" s="1235" t="s">
        <v>529</v>
      </c>
      <c r="E429" s="1235" t="s">
        <v>529</v>
      </c>
      <c r="F429" s="4" t="s">
        <v>529</v>
      </c>
      <c r="G429" s="4" t="s">
        <v>529</v>
      </c>
    </row>
    <row r="430" spans="2:7">
      <c r="B430" s="1236" t="s">
        <v>3227</v>
      </c>
      <c r="C430" s="1236" t="s">
        <v>3227</v>
      </c>
      <c r="D430" s="1236" t="s">
        <v>3227</v>
      </c>
      <c r="E430" s="1236" t="s">
        <v>3227</v>
      </c>
      <c r="F430" s="17">
        <v>0</v>
      </c>
      <c r="G430" s="17">
        <v>0</v>
      </c>
    </row>
    <row r="431" spans="2:7">
      <c r="B431" s="1235" t="s">
        <v>529</v>
      </c>
      <c r="C431" s="1235" t="s">
        <v>529</v>
      </c>
      <c r="D431" s="1235" t="s">
        <v>529</v>
      </c>
      <c r="E431" s="1235" t="s">
        <v>529</v>
      </c>
      <c r="F431" s="4" t="s">
        <v>529</v>
      </c>
      <c r="G431" s="4" t="s">
        <v>529</v>
      </c>
    </row>
    <row r="432" spans="2:7">
      <c r="B432" s="28" t="s">
        <v>529</v>
      </c>
      <c r="C432" s="28" t="s">
        <v>529</v>
      </c>
      <c r="D432" s="28" t="s">
        <v>529</v>
      </c>
      <c r="E432" s="28" t="s">
        <v>529</v>
      </c>
      <c r="F432" s="30" t="s">
        <v>529</v>
      </c>
      <c r="G432" s="30" t="s">
        <v>529</v>
      </c>
    </row>
    <row r="433" spans="2:7">
      <c r="B433" s="12" t="s">
        <v>529</v>
      </c>
      <c r="C433" s="12" t="s">
        <v>529</v>
      </c>
      <c r="D433" s="12" t="s">
        <v>529</v>
      </c>
      <c r="E433" s="12" t="s">
        <v>529</v>
      </c>
      <c r="F433" s="16" t="s">
        <v>529</v>
      </c>
      <c r="G433" s="16" t="s">
        <v>529</v>
      </c>
    </row>
    <row r="434" spans="2:7">
      <c r="B434" s="29" t="s">
        <v>529</v>
      </c>
      <c r="C434" s="29" t="s">
        <v>529</v>
      </c>
      <c r="D434" s="29" t="s">
        <v>529</v>
      </c>
      <c r="E434" s="29" t="s">
        <v>529</v>
      </c>
      <c r="F434" s="31" t="s">
        <v>529</v>
      </c>
      <c r="G434" s="31" t="s">
        <v>529</v>
      </c>
    </row>
    <row r="435" spans="2:7">
      <c r="B435" s="1241" t="s">
        <v>6</v>
      </c>
      <c r="C435" s="1241" t="s">
        <v>6</v>
      </c>
      <c r="D435" s="1241" t="s">
        <v>6</v>
      </c>
      <c r="E435" s="1241" t="s">
        <v>6</v>
      </c>
      <c r="F435" s="1241" t="s">
        <v>6</v>
      </c>
      <c r="G435" s="1242" t="s">
        <v>6</v>
      </c>
    </row>
    <row r="436" spans="2:7">
      <c r="B436" s="1243" t="s">
        <v>3215</v>
      </c>
      <c r="C436" s="1243" t="s">
        <v>3215</v>
      </c>
      <c r="D436" s="1243" t="s">
        <v>3215</v>
      </c>
      <c r="E436" s="1243" t="s">
        <v>3215</v>
      </c>
      <c r="F436" s="1243" t="s">
        <v>3215</v>
      </c>
      <c r="G436" s="1244" t="s">
        <v>3215</v>
      </c>
    </row>
    <row r="437" spans="2:7">
      <c r="B437" s="1243" t="s">
        <v>3216</v>
      </c>
      <c r="C437" s="1243" t="s">
        <v>3216</v>
      </c>
      <c r="D437" s="1243" t="s">
        <v>3216</v>
      </c>
      <c r="E437" s="1243" t="s">
        <v>3216</v>
      </c>
      <c r="F437" s="1243" t="s">
        <v>3216</v>
      </c>
      <c r="G437" s="1244" t="s">
        <v>3216</v>
      </c>
    </row>
    <row r="438" spans="2:7">
      <c r="B438" s="1245" t="s">
        <v>3217</v>
      </c>
      <c r="C438" s="1245" t="s">
        <v>3217</v>
      </c>
      <c r="D438" s="1245" t="s">
        <v>3217</v>
      </c>
      <c r="E438" s="1245" t="s">
        <v>3217</v>
      </c>
      <c r="F438" s="1245" t="s">
        <v>3217</v>
      </c>
      <c r="G438" s="1246" t="s">
        <v>3217</v>
      </c>
    </row>
    <row r="439" spans="2:7">
      <c r="B439" s="1240" t="s">
        <v>3218</v>
      </c>
      <c r="C439" s="1240" t="s">
        <v>3218</v>
      </c>
      <c r="D439" s="1240" t="s">
        <v>3218</v>
      </c>
      <c r="E439" s="1240" t="s">
        <v>3218</v>
      </c>
      <c r="F439" s="21">
        <v>2024</v>
      </c>
      <c r="G439" s="21">
        <v>2023</v>
      </c>
    </row>
    <row r="440" spans="2:7">
      <c r="B440" s="1236" t="s">
        <v>3219</v>
      </c>
      <c r="C440" s="1236" t="s">
        <v>3219</v>
      </c>
      <c r="D440" s="1236" t="s">
        <v>3219</v>
      </c>
      <c r="E440" s="1236" t="s">
        <v>3219</v>
      </c>
      <c r="F440" s="17" t="s">
        <v>529</v>
      </c>
      <c r="G440" s="17" t="s">
        <v>529</v>
      </c>
    </row>
    <row r="441" spans="2:7">
      <c r="B441" s="24" t="s">
        <v>529</v>
      </c>
      <c r="C441" s="1234" t="s">
        <v>3229</v>
      </c>
      <c r="D441" s="1234" t="s">
        <v>3229</v>
      </c>
      <c r="E441" s="1234" t="s">
        <v>3229</v>
      </c>
      <c r="F441" s="17" t="s">
        <v>56</v>
      </c>
      <c r="G441" s="17" t="s">
        <v>3415</v>
      </c>
    </row>
    <row r="442" spans="2:7">
      <c r="B442" s="25" t="s">
        <v>529</v>
      </c>
      <c r="C442" s="26" t="s">
        <v>529</v>
      </c>
      <c r="D442" s="1233" t="s">
        <v>3231</v>
      </c>
      <c r="E442" s="1233" t="s">
        <v>3231</v>
      </c>
      <c r="F442" s="4">
        <v>0</v>
      </c>
      <c r="G442" s="4">
        <v>0</v>
      </c>
    </row>
    <row r="443" spans="2:7">
      <c r="B443" s="25" t="s">
        <v>529</v>
      </c>
      <c r="C443" s="26" t="s">
        <v>529</v>
      </c>
      <c r="D443" s="1233" t="s">
        <v>3232</v>
      </c>
      <c r="E443" s="1233" t="s">
        <v>3232</v>
      </c>
      <c r="F443" s="4">
        <v>0</v>
      </c>
      <c r="G443" s="4">
        <v>0</v>
      </c>
    </row>
    <row r="444" spans="2:7">
      <c r="B444" s="25" t="s">
        <v>529</v>
      </c>
      <c r="C444" s="26" t="s">
        <v>529</v>
      </c>
      <c r="D444" s="1233" t="s">
        <v>3233</v>
      </c>
      <c r="E444" s="1233" t="s">
        <v>3233</v>
      </c>
      <c r="F444" s="4">
        <v>0</v>
      </c>
      <c r="G444" s="4">
        <v>0</v>
      </c>
    </row>
    <row r="445" spans="2:7">
      <c r="B445" s="25" t="s">
        <v>529</v>
      </c>
      <c r="C445" s="26" t="s">
        <v>529</v>
      </c>
      <c r="D445" s="1233" t="s">
        <v>3234</v>
      </c>
      <c r="E445" s="1233" t="s">
        <v>3234</v>
      </c>
      <c r="F445" s="4">
        <v>0</v>
      </c>
      <c r="G445" s="4">
        <v>0</v>
      </c>
    </row>
    <row r="446" spans="2:7">
      <c r="B446" s="25" t="s">
        <v>529</v>
      </c>
      <c r="C446" s="26" t="s">
        <v>529</v>
      </c>
      <c r="D446" s="1233" t="s">
        <v>3235</v>
      </c>
      <c r="E446" s="1233" t="s">
        <v>3235</v>
      </c>
      <c r="F446" s="4">
        <v>0</v>
      </c>
      <c r="G446" s="4">
        <v>0</v>
      </c>
    </row>
    <row r="447" spans="2:7">
      <c r="B447" s="25" t="s">
        <v>529</v>
      </c>
      <c r="C447" s="26" t="s">
        <v>529</v>
      </c>
      <c r="D447" s="1233" t="s">
        <v>3236</v>
      </c>
      <c r="E447" s="1233" t="s">
        <v>3236</v>
      </c>
      <c r="F447" s="4">
        <v>0</v>
      </c>
      <c r="G447" s="4">
        <v>0</v>
      </c>
    </row>
    <row r="448" spans="2:7">
      <c r="B448" s="25" t="s">
        <v>529</v>
      </c>
      <c r="C448" s="26" t="s">
        <v>529</v>
      </c>
      <c r="D448" s="1233" t="s">
        <v>3237</v>
      </c>
      <c r="E448" s="1233" t="s">
        <v>3237</v>
      </c>
      <c r="F448" s="4" t="s">
        <v>3300</v>
      </c>
      <c r="G448" s="4" t="s">
        <v>3416</v>
      </c>
    </row>
    <row r="449" spans="2:7">
      <c r="B449" s="25" t="s">
        <v>529</v>
      </c>
      <c r="C449" s="26" t="s">
        <v>529</v>
      </c>
      <c r="D449" s="1233" t="s">
        <v>3238</v>
      </c>
      <c r="E449" s="1233" t="s">
        <v>3238</v>
      </c>
      <c r="F449" s="4">
        <v>0</v>
      </c>
      <c r="G449" s="4">
        <v>0</v>
      </c>
    </row>
    <row r="450" spans="2:7">
      <c r="B450" s="25" t="s">
        <v>529</v>
      </c>
      <c r="C450" s="26" t="s">
        <v>529</v>
      </c>
      <c r="D450" s="1233" t="s">
        <v>3239</v>
      </c>
      <c r="E450" s="1233" t="s">
        <v>3239</v>
      </c>
      <c r="F450" s="4" t="s">
        <v>3301</v>
      </c>
      <c r="G450" s="4" t="s">
        <v>3417</v>
      </c>
    </row>
    <row r="451" spans="2:7">
      <c r="B451" s="25" t="s">
        <v>529</v>
      </c>
      <c r="C451" s="26" t="s">
        <v>529</v>
      </c>
      <c r="D451" s="1233" t="s">
        <v>3240</v>
      </c>
      <c r="E451" s="1233" t="s">
        <v>3240</v>
      </c>
      <c r="F451" s="4">
        <v>0</v>
      </c>
      <c r="G451" s="4">
        <v>0</v>
      </c>
    </row>
    <row r="452" spans="2:7">
      <c r="B452" s="1235" t="s">
        <v>529</v>
      </c>
      <c r="C452" s="1235" t="s">
        <v>529</v>
      </c>
      <c r="D452" s="1235" t="s">
        <v>529</v>
      </c>
      <c r="E452" s="1235" t="s">
        <v>529</v>
      </c>
      <c r="F452" s="4" t="s">
        <v>529</v>
      </c>
      <c r="G452" s="4" t="s">
        <v>529</v>
      </c>
    </row>
    <row r="453" spans="2:7">
      <c r="B453" s="24" t="s">
        <v>529</v>
      </c>
      <c r="C453" s="1234" t="s">
        <v>3230</v>
      </c>
      <c r="D453" s="1234" t="s">
        <v>3230</v>
      </c>
      <c r="E453" s="1234" t="s">
        <v>3230</v>
      </c>
      <c r="F453" s="17" t="s">
        <v>56</v>
      </c>
      <c r="G453" s="17" t="s">
        <v>3415</v>
      </c>
    </row>
    <row r="454" spans="2:7">
      <c r="B454" s="25" t="s">
        <v>529</v>
      </c>
      <c r="C454" s="26" t="s">
        <v>529</v>
      </c>
      <c r="D454" s="1233" t="s">
        <v>3241</v>
      </c>
      <c r="E454" s="1233" t="s">
        <v>3241</v>
      </c>
      <c r="F454" s="4" t="s">
        <v>729</v>
      </c>
      <c r="G454" s="4" t="s">
        <v>3418</v>
      </c>
    </row>
    <row r="455" spans="2:7">
      <c r="B455" s="25" t="s">
        <v>529</v>
      </c>
      <c r="C455" s="26" t="s">
        <v>529</v>
      </c>
      <c r="D455" s="1233" t="s">
        <v>3242</v>
      </c>
      <c r="E455" s="1233" t="s">
        <v>3242</v>
      </c>
      <c r="F455" s="4" t="s">
        <v>745</v>
      </c>
      <c r="G455" s="4" t="s">
        <v>3419</v>
      </c>
    </row>
    <row r="456" spans="2:7">
      <c r="B456" s="25" t="s">
        <v>529</v>
      </c>
      <c r="C456" s="26" t="s">
        <v>529</v>
      </c>
      <c r="D456" s="1233" t="s">
        <v>3243</v>
      </c>
      <c r="E456" s="1233" t="s">
        <v>3243</v>
      </c>
      <c r="F456" s="4" t="s">
        <v>770</v>
      </c>
      <c r="G456" s="4" t="s">
        <v>3420</v>
      </c>
    </row>
    <row r="457" spans="2:7">
      <c r="B457" s="25" t="s">
        <v>529</v>
      </c>
      <c r="C457" s="26" t="s">
        <v>529</v>
      </c>
      <c r="D457" s="1233" t="s">
        <v>3244</v>
      </c>
      <c r="E457" s="1233" t="s">
        <v>3244</v>
      </c>
      <c r="F457" s="4">
        <v>0</v>
      </c>
      <c r="G457" s="4">
        <v>0</v>
      </c>
    </row>
    <row r="458" spans="2:7">
      <c r="B458" s="25" t="s">
        <v>529</v>
      </c>
      <c r="C458" s="26" t="s">
        <v>529</v>
      </c>
      <c r="D458" s="1233" t="s">
        <v>3245</v>
      </c>
      <c r="E458" s="1233" t="s">
        <v>3245</v>
      </c>
      <c r="F458" s="4">
        <v>0</v>
      </c>
      <c r="G458" s="4">
        <v>0</v>
      </c>
    </row>
    <row r="459" spans="2:7">
      <c r="B459" s="25" t="s">
        <v>529</v>
      </c>
      <c r="C459" s="26" t="s">
        <v>529</v>
      </c>
      <c r="D459" s="1233" t="s">
        <v>3246</v>
      </c>
      <c r="E459" s="1233" t="s">
        <v>3246</v>
      </c>
      <c r="F459" s="4">
        <v>0</v>
      </c>
      <c r="G459" s="4">
        <v>0</v>
      </c>
    </row>
    <row r="460" spans="2:7">
      <c r="B460" s="25" t="s">
        <v>529</v>
      </c>
      <c r="C460" s="26" t="s">
        <v>529</v>
      </c>
      <c r="D460" s="1233" t="s">
        <v>3247</v>
      </c>
      <c r="E460" s="1233" t="s">
        <v>3247</v>
      </c>
      <c r="F460" s="4">
        <v>0</v>
      </c>
      <c r="G460" s="4">
        <v>0</v>
      </c>
    </row>
    <row r="461" spans="2:7">
      <c r="B461" s="25" t="s">
        <v>529</v>
      </c>
      <c r="C461" s="26" t="s">
        <v>529</v>
      </c>
      <c r="D461" s="1233" t="s">
        <v>3248</v>
      </c>
      <c r="E461" s="1233" t="s">
        <v>3248</v>
      </c>
      <c r="F461" s="4">
        <v>0</v>
      </c>
      <c r="G461" s="4">
        <v>0</v>
      </c>
    </row>
    <row r="462" spans="2:7">
      <c r="B462" s="25" t="s">
        <v>529</v>
      </c>
      <c r="C462" s="26" t="s">
        <v>529</v>
      </c>
      <c r="D462" s="1233" t="s">
        <v>3249</v>
      </c>
      <c r="E462" s="1233" t="s">
        <v>3249</v>
      </c>
      <c r="F462" s="4">
        <v>0</v>
      </c>
      <c r="G462" s="4">
        <v>0</v>
      </c>
    </row>
    <row r="463" spans="2:7">
      <c r="B463" s="25" t="s">
        <v>529</v>
      </c>
      <c r="C463" s="26" t="s">
        <v>529</v>
      </c>
      <c r="D463" s="1233" t="s">
        <v>3250</v>
      </c>
      <c r="E463" s="1233" t="s">
        <v>3250</v>
      </c>
      <c r="F463" s="4">
        <v>0</v>
      </c>
      <c r="G463" s="4">
        <v>0</v>
      </c>
    </row>
    <row r="464" spans="2:7">
      <c r="B464" s="25" t="s">
        <v>529</v>
      </c>
      <c r="C464" s="26" t="s">
        <v>529</v>
      </c>
      <c r="D464" s="1233" t="s">
        <v>3251</v>
      </c>
      <c r="E464" s="1233" t="s">
        <v>3251</v>
      </c>
      <c r="F464" s="4">
        <v>0</v>
      </c>
      <c r="G464" s="4">
        <v>0</v>
      </c>
    </row>
    <row r="465" spans="2:7">
      <c r="B465" s="25" t="s">
        <v>529</v>
      </c>
      <c r="C465" s="26" t="s">
        <v>529</v>
      </c>
      <c r="D465" s="1233" t="s">
        <v>3252</v>
      </c>
      <c r="E465" s="1233" t="s">
        <v>3252</v>
      </c>
      <c r="F465" s="4">
        <v>0</v>
      </c>
      <c r="G465" s="4">
        <v>0</v>
      </c>
    </row>
    <row r="466" spans="2:7">
      <c r="B466" s="25" t="s">
        <v>529</v>
      </c>
      <c r="C466" s="26" t="s">
        <v>529</v>
      </c>
      <c r="D466" s="1233" t="s">
        <v>3253</v>
      </c>
      <c r="E466" s="1233" t="s">
        <v>3253</v>
      </c>
      <c r="F466" s="4">
        <v>0</v>
      </c>
      <c r="G466" s="4">
        <v>0</v>
      </c>
    </row>
    <row r="467" spans="2:7">
      <c r="B467" s="25" t="s">
        <v>529</v>
      </c>
      <c r="C467" s="26" t="s">
        <v>529</v>
      </c>
      <c r="D467" s="1233" t="s">
        <v>3254</v>
      </c>
      <c r="E467" s="1233" t="s">
        <v>3254</v>
      </c>
      <c r="F467" s="4">
        <v>0</v>
      </c>
      <c r="G467" s="4">
        <v>0</v>
      </c>
    </row>
    <row r="468" spans="2:7">
      <c r="B468" s="25" t="s">
        <v>529</v>
      </c>
      <c r="C468" s="26" t="s">
        <v>529</v>
      </c>
      <c r="D468" s="1233" t="s">
        <v>3255</v>
      </c>
      <c r="E468" s="1233" t="s">
        <v>3255</v>
      </c>
      <c r="F468" s="4">
        <v>0</v>
      </c>
      <c r="G468" s="4">
        <v>0</v>
      </c>
    </row>
    <row r="469" spans="2:7">
      <c r="B469" s="25" t="s">
        <v>529</v>
      </c>
      <c r="C469" s="26" t="s">
        <v>529</v>
      </c>
      <c r="D469" s="1233" t="s">
        <v>3256</v>
      </c>
      <c r="E469" s="1233" t="s">
        <v>3256</v>
      </c>
      <c r="F469" s="4">
        <v>0</v>
      </c>
      <c r="G469" s="4">
        <v>0</v>
      </c>
    </row>
    <row r="470" spans="2:7">
      <c r="B470" s="1236" t="s">
        <v>3220</v>
      </c>
      <c r="C470" s="1236" t="s">
        <v>3220</v>
      </c>
      <c r="D470" s="1236" t="s">
        <v>3220</v>
      </c>
      <c r="E470" s="1236" t="s">
        <v>3220</v>
      </c>
      <c r="F470" s="17">
        <v>0</v>
      </c>
      <c r="G470" s="17">
        <v>0</v>
      </c>
    </row>
    <row r="471" spans="2:7">
      <c r="B471" s="1235" t="s">
        <v>529</v>
      </c>
      <c r="C471" s="1235" t="s">
        <v>529</v>
      </c>
      <c r="D471" s="1235" t="s">
        <v>529</v>
      </c>
      <c r="E471" s="1235" t="s">
        <v>529</v>
      </c>
      <c r="F471" s="4" t="s">
        <v>529</v>
      </c>
      <c r="G471" s="4" t="s">
        <v>529</v>
      </c>
    </row>
    <row r="472" spans="2:7">
      <c r="B472" s="1236" t="s">
        <v>3221</v>
      </c>
      <c r="C472" s="1236" t="s">
        <v>3221</v>
      </c>
      <c r="D472" s="1236" t="s">
        <v>3221</v>
      </c>
      <c r="E472" s="1236" t="s">
        <v>3221</v>
      </c>
      <c r="F472" s="17" t="s">
        <v>529</v>
      </c>
      <c r="G472" s="17" t="s">
        <v>529</v>
      </c>
    </row>
    <row r="473" spans="2:7">
      <c r="B473" s="24" t="s">
        <v>529</v>
      </c>
      <c r="C473" s="1234" t="s">
        <v>3229</v>
      </c>
      <c r="D473" s="1234" t="s">
        <v>3229</v>
      </c>
      <c r="E473" s="1234" t="s">
        <v>3229</v>
      </c>
      <c r="F473" s="17">
        <v>0</v>
      </c>
      <c r="G473" s="17">
        <v>0</v>
      </c>
    </row>
    <row r="474" spans="2:7">
      <c r="B474" s="25" t="s">
        <v>529</v>
      </c>
      <c r="C474" s="26" t="s">
        <v>529</v>
      </c>
      <c r="D474" s="1233" t="s">
        <v>3257</v>
      </c>
      <c r="E474" s="1233" t="s">
        <v>3257</v>
      </c>
      <c r="F474" s="4">
        <v>0</v>
      </c>
      <c r="G474" s="4">
        <v>0</v>
      </c>
    </row>
    <row r="475" spans="2:7">
      <c r="B475" s="25" t="s">
        <v>529</v>
      </c>
      <c r="C475" s="26" t="s">
        <v>529</v>
      </c>
      <c r="D475" s="1233" t="s">
        <v>3258</v>
      </c>
      <c r="E475" s="1233" t="s">
        <v>3258</v>
      </c>
      <c r="F475" s="4">
        <v>0</v>
      </c>
      <c r="G475" s="4">
        <v>0</v>
      </c>
    </row>
    <row r="476" spans="2:7">
      <c r="B476" s="25" t="s">
        <v>529</v>
      </c>
      <c r="C476" s="26" t="s">
        <v>529</v>
      </c>
      <c r="D476" s="1233" t="s">
        <v>3259</v>
      </c>
      <c r="E476" s="1233" t="s">
        <v>3259</v>
      </c>
      <c r="F476" s="4">
        <v>0</v>
      </c>
      <c r="G476" s="4">
        <v>0</v>
      </c>
    </row>
    <row r="477" spans="2:7">
      <c r="B477" s="1235" t="s">
        <v>529</v>
      </c>
      <c r="C477" s="1235" t="s">
        <v>529</v>
      </c>
      <c r="D477" s="1235" t="s">
        <v>529</v>
      </c>
      <c r="E477" s="1235" t="s">
        <v>529</v>
      </c>
      <c r="F477" s="4" t="s">
        <v>529</v>
      </c>
      <c r="G477" s="4" t="s">
        <v>529</v>
      </c>
    </row>
    <row r="478" spans="2:7">
      <c r="B478" s="24" t="s">
        <v>529</v>
      </c>
      <c r="C478" s="1234" t="s">
        <v>3230</v>
      </c>
      <c r="D478" s="1234" t="s">
        <v>3230</v>
      </c>
      <c r="E478" s="1234" t="s">
        <v>3230</v>
      </c>
      <c r="F478" s="17">
        <v>0</v>
      </c>
      <c r="G478" s="17">
        <v>0</v>
      </c>
    </row>
    <row r="479" spans="2:7">
      <c r="B479" s="25" t="s">
        <v>529</v>
      </c>
      <c r="C479" s="26" t="s">
        <v>529</v>
      </c>
      <c r="D479" s="1233" t="s">
        <v>3257</v>
      </c>
      <c r="E479" s="1233" t="s">
        <v>3257</v>
      </c>
      <c r="F479" s="4">
        <v>0</v>
      </c>
      <c r="G479" s="4">
        <v>0</v>
      </c>
    </row>
    <row r="480" spans="2:7">
      <c r="B480" s="25" t="s">
        <v>529</v>
      </c>
      <c r="C480" s="26" t="s">
        <v>529</v>
      </c>
      <c r="D480" s="1233" t="s">
        <v>3258</v>
      </c>
      <c r="E480" s="1233" t="s">
        <v>3258</v>
      </c>
      <c r="F480" s="4">
        <v>0</v>
      </c>
      <c r="G480" s="4">
        <v>0</v>
      </c>
    </row>
    <row r="481" spans="2:7">
      <c r="B481" s="25" t="s">
        <v>529</v>
      </c>
      <c r="C481" s="26" t="s">
        <v>529</v>
      </c>
      <c r="D481" s="1233" t="s">
        <v>3260</v>
      </c>
      <c r="E481" s="1233" t="s">
        <v>3260</v>
      </c>
      <c r="F481" s="4">
        <v>0</v>
      </c>
      <c r="G481" s="4">
        <v>0</v>
      </c>
    </row>
    <row r="482" spans="2:7">
      <c r="B482" s="1236" t="s">
        <v>3222</v>
      </c>
      <c r="C482" s="1236" t="s">
        <v>3222</v>
      </c>
      <c r="D482" s="1236" t="s">
        <v>3222</v>
      </c>
      <c r="E482" s="1236" t="s">
        <v>3222</v>
      </c>
      <c r="F482" s="17">
        <v>0</v>
      </c>
      <c r="G482" s="17">
        <v>0</v>
      </c>
    </row>
    <row r="483" spans="2:7">
      <c r="B483" s="1235" t="s">
        <v>529</v>
      </c>
      <c r="C483" s="1235" t="s">
        <v>529</v>
      </c>
      <c r="D483" s="1235" t="s">
        <v>529</v>
      </c>
      <c r="E483" s="1235" t="s">
        <v>529</v>
      </c>
      <c r="F483" s="4" t="s">
        <v>529</v>
      </c>
      <c r="G483" s="4" t="s">
        <v>529</v>
      </c>
    </row>
    <row r="484" spans="2:7">
      <c r="B484" s="1236" t="s">
        <v>3223</v>
      </c>
      <c r="C484" s="1236" t="s">
        <v>3223</v>
      </c>
      <c r="D484" s="1236" t="s">
        <v>3223</v>
      </c>
      <c r="E484" s="1236" t="s">
        <v>3223</v>
      </c>
      <c r="F484" s="17" t="s">
        <v>529</v>
      </c>
      <c r="G484" s="17" t="s">
        <v>529</v>
      </c>
    </row>
    <row r="485" spans="2:7">
      <c r="B485" s="24" t="s">
        <v>529</v>
      </c>
      <c r="C485" s="1234" t="s">
        <v>3229</v>
      </c>
      <c r="D485" s="1234" t="s">
        <v>3229</v>
      </c>
      <c r="E485" s="1234" t="s">
        <v>3229</v>
      </c>
      <c r="F485" s="17">
        <v>0</v>
      </c>
      <c r="G485" s="17">
        <v>0</v>
      </c>
    </row>
    <row r="486" spans="2:7">
      <c r="B486" s="25" t="s">
        <v>529</v>
      </c>
      <c r="C486" s="26" t="s">
        <v>529</v>
      </c>
      <c r="D486" s="1233" t="s">
        <v>3261</v>
      </c>
      <c r="E486" s="1233" t="s">
        <v>3261</v>
      </c>
      <c r="F486" s="4">
        <v>0</v>
      </c>
      <c r="G486" s="4">
        <v>0</v>
      </c>
    </row>
    <row r="487" spans="2:7">
      <c r="B487" s="25" t="s">
        <v>529</v>
      </c>
      <c r="C487" s="26" t="s">
        <v>529</v>
      </c>
      <c r="D487" s="26" t="s">
        <v>529</v>
      </c>
      <c r="E487" s="27" t="s">
        <v>3265</v>
      </c>
      <c r="F487" s="4">
        <v>0</v>
      </c>
      <c r="G487" s="4">
        <v>0</v>
      </c>
    </row>
    <row r="488" spans="2:7">
      <c r="B488" s="25" t="s">
        <v>529</v>
      </c>
      <c r="C488" s="26" t="s">
        <v>529</v>
      </c>
      <c r="D488" s="26" t="s">
        <v>529</v>
      </c>
      <c r="E488" s="27" t="s">
        <v>3266</v>
      </c>
      <c r="F488" s="4">
        <v>0</v>
      </c>
      <c r="G488" s="4">
        <v>0</v>
      </c>
    </row>
    <row r="489" spans="2:7">
      <c r="B489" s="25" t="s">
        <v>529</v>
      </c>
      <c r="C489" s="26" t="s">
        <v>529</v>
      </c>
      <c r="D489" s="1233" t="s">
        <v>3262</v>
      </c>
      <c r="E489" s="1233" t="s">
        <v>3262</v>
      </c>
      <c r="F489" s="4">
        <v>0</v>
      </c>
      <c r="G489" s="4">
        <v>0</v>
      </c>
    </row>
    <row r="490" spans="2:7">
      <c r="B490" s="1235" t="s">
        <v>529</v>
      </c>
      <c r="C490" s="1235" t="s">
        <v>529</v>
      </c>
      <c r="D490" s="1235" t="s">
        <v>529</v>
      </c>
      <c r="E490" s="1235" t="s">
        <v>529</v>
      </c>
      <c r="F490" s="4" t="s">
        <v>529</v>
      </c>
      <c r="G490" s="4" t="s">
        <v>529</v>
      </c>
    </row>
    <row r="491" spans="2:7">
      <c r="B491" s="24" t="s">
        <v>529</v>
      </c>
      <c r="C491" s="1234" t="s">
        <v>3230</v>
      </c>
      <c r="D491" s="1234" t="s">
        <v>3230</v>
      </c>
      <c r="E491" s="1234" t="s">
        <v>3230</v>
      </c>
      <c r="F491" s="17">
        <v>0</v>
      </c>
      <c r="G491" s="17">
        <v>0</v>
      </c>
    </row>
    <row r="492" spans="2:7">
      <c r="B492" s="25" t="s">
        <v>529</v>
      </c>
      <c r="C492" s="26" t="s">
        <v>529</v>
      </c>
      <c r="D492" s="1233" t="s">
        <v>3263</v>
      </c>
      <c r="E492" s="1233" t="s">
        <v>3263</v>
      </c>
      <c r="F492" s="4">
        <v>0</v>
      </c>
      <c r="G492" s="4">
        <v>0</v>
      </c>
    </row>
    <row r="493" spans="2:7">
      <c r="B493" s="25" t="s">
        <v>529</v>
      </c>
      <c r="C493" s="26" t="s">
        <v>529</v>
      </c>
      <c r="D493" s="26" t="s">
        <v>529</v>
      </c>
      <c r="E493" s="27" t="s">
        <v>3265</v>
      </c>
      <c r="F493" s="4">
        <v>0</v>
      </c>
      <c r="G493" s="4">
        <v>0</v>
      </c>
    </row>
    <row r="494" spans="2:7">
      <c r="B494" s="25" t="s">
        <v>529</v>
      </c>
      <c r="C494" s="26" t="s">
        <v>529</v>
      </c>
      <c r="D494" s="26" t="s">
        <v>529</v>
      </c>
      <c r="E494" s="27" t="s">
        <v>3266</v>
      </c>
      <c r="F494" s="4">
        <v>0</v>
      </c>
      <c r="G494" s="4">
        <v>0</v>
      </c>
    </row>
    <row r="495" spans="2:7">
      <c r="B495" s="25" t="s">
        <v>529</v>
      </c>
      <c r="C495" s="26" t="s">
        <v>529</v>
      </c>
      <c r="D495" s="1233" t="s">
        <v>3264</v>
      </c>
      <c r="E495" s="1233" t="s">
        <v>3264</v>
      </c>
      <c r="F495" s="4">
        <v>0</v>
      </c>
      <c r="G495" s="4">
        <v>0</v>
      </c>
    </row>
    <row r="496" spans="2:7">
      <c r="B496" s="1236" t="s">
        <v>3224</v>
      </c>
      <c r="C496" s="1236" t="s">
        <v>3224</v>
      </c>
      <c r="D496" s="1236" t="s">
        <v>3224</v>
      </c>
      <c r="E496" s="1236" t="s">
        <v>3224</v>
      </c>
      <c r="F496" s="17">
        <v>0</v>
      </c>
      <c r="G496" s="17">
        <v>0</v>
      </c>
    </row>
    <row r="497" spans="2:7">
      <c r="B497" s="1235" t="s">
        <v>529</v>
      </c>
      <c r="C497" s="1235" t="s">
        <v>529</v>
      </c>
      <c r="D497" s="1235" t="s">
        <v>529</v>
      </c>
      <c r="E497" s="1235" t="s">
        <v>529</v>
      </c>
      <c r="F497" s="4" t="s">
        <v>529</v>
      </c>
      <c r="G497" s="4" t="s">
        <v>529</v>
      </c>
    </row>
    <row r="498" spans="2:7">
      <c r="B498" s="1236" t="s">
        <v>3225</v>
      </c>
      <c r="C498" s="1236" t="s">
        <v>3225</v>
      </c>
      <c r="D498" s="1236" t="s">
        <v>3225</v>
      </c>
      <c r="E498" s="1236" t="s">
        <v>3225</v>
      </c>
      <c r="F498" s="17">
        <v>0</v>
      </c>
      <c r="G498" s="17">
        <v>0</v>
      </c>
    </row>
    <row r="499" spans="2:7">
      <c r="B499" s="1235" t="s">
        <v>529</v>
      </c>
      <c r="C499" s="1235" t="s">
        <v>529</v>
      </c>
      <c r="D499" s="1235" t="s">
        <v>529</v>
      </c>
      <c r="E499" s="1235" t="s">
        <v>529</v>
      </c>
      <c r="F499" s="4" t="s">
        <v>529</v>
      </c>
      <c r="G499" s="4" t="s">
        <v>529</v>
      </c>
    </row>
    <row r="500" spans="2:7">
      <c r="B500" s="1236" t="s">
        <v>3226</v>
      </c>
      <c r="C500" s="1236" t="s">
        <v>3226</v>
      </c>
      <c r="D500" s="1236" t="s">
        <v>3226</v>
      </c>
      <c r="E500" s="1236" t="s">
        <v>3226</v>
      </c>
      <c r="F500" s="17">
        <v>0</v>
      </c>
      <c r="G500" s="17">
        <v>0</v>
      </c>
    </row>
    <row r="501" spans="2:7">
      <c r="B501" s="1235" t="s">
        <v>529</v>
      </c>
      <c r="C501" s="1235" t="s">
        <v>529</v>
      </c>
      <c r="D501" s="1235" t="s">
        <v>529</v>
      </c>
      <c r="E501" s="1235" t="s">
        <v>529</v>
      </c>
      <c r="F501" s="4" t="s">
        <v>529</v>
      </c>
      <c r="G501" s="4" t="s">
        <v>529</v>
      </c>
    </row>
    <row r="502" spans="2:7">
      <c r="B502" s="1236" t="s">
        <v>3227</v>
      </c>
      <c r="C502" s="1236" t="s">
        <v>3227</v>
      </c>
      <c r="D502" s="1236" t="s">
        <v>3227</v>
      </c>
      <c r="E502" s="1236" t="s">
        <v>3227</v>
      </c>
      <c r="F502" s="17">
        <v>0</v>
      </c>
      <c r="G502" s="17">
        <v>0</v>
      </c>
    </row>
    <row r="503" spans="2:7">
      <c r="B503" s="1235" t="s">
        <v>529</v>
      </c>
      <c r="C503" s="1235" t="s">
        <v>529</v>
      </c>
      <c r="D503" s="1235" t="s">
        <v>529</v>
      </c>
      <c r="E503" s="1235" t="s">
        <v>529</v>
      </c>
      <c r="F503" s="4" t="s">
        <v>529</v>
      </c>
      <c r="G503" s="4" t="s">
        <v>529</v>
      </c>
    </row>
    <row r="504" spans="2:7">
      <c r="B504" s="28" t="s">
        <v>529</v>
      </c>
      <c r="C504" s="28" t="s">
        <v>529</v>
      </c>
      <c r="D504" s="28" t="s">
        <v>529</v>
      </c>
      <c r="E504" s="28" t="s">
        <v>529</v>
      </c>
      <c r="F504" s="30" t="s">
        <v>529</v>
      </c>
      <c r="G504" s="30" t="s">
        <v>529</v>
      </c>
    </row>
    <row r="505" spans="2:7">
      <c r="B505" s="12" t="s">
        <v>529</v>
      </c>
      <c r="C505" s="12" t="s">
        <v>529</v>
      </c>
      <c r="D505" s="12" t="s">
        <v>529</v>
      </c>
      <c r="E505" s="12" t="s">
        <v>529</v>
      </c>
      <c r="F505" s="16" t="s">
        <v>529</v>
      </c>
      <c r="G505" s="16" t="s">
        <v>529</v>
      </c>
    </row>
    <row r="506" spans="2:7">
      <c r="B506" s="29" t="s">
        <v>529</v>
      </c>
      <c r="C506" s="29" t="s">
        <v>529</v>
      </c>
      <c r="D506" s="29" t="s">
        <v>529</v>
      </c>
      <c r="E506" s="29" t="s">
        <v>529</v>
      </c>
      <c r="F506" s="31" t="s">
        <v>529</v>
      </c>
      <c r="G506" s="31" t="s">
        <v>529</v>
      </c>
    </row>
    <row r="507" spans="2:7">
      <c r="B507" s="1241" t="s">
        <v>7</v>
      </c>
      <c r="C507" s="1241" t="s">
        <v>7</v>
      </c>
      <c r="D507" s="1241" t="s">
        <v>7</v>
      </c>
      <c r="E507" s="1241" t="s">
        <v>7</v>
      </c>
      <c r="F507" s="1241" t="s">
        <v>7</v>
      </c>
      <c r="G507" s="1242" t="s">
        <v>7</v>
      </c>
    </row>
    <row r="508" spans="2:7">
      <c r="B508" s="1243" t="s">
        <v>3215</v>
      </c>
      <c r="C508" s="1243" t="s">
        <v>3215</v>
      </c>
      <c r="D508" s="1243" t="s">
        <v>3215</v>
      </c>
      <c r="E508" s="1243" t="s">
        <v>3215</v>
      </c>
      <c r="F508" s="1243" t="s">
        <v>3215</v>
      </c>
      <c r="G508" s="1244" t="s">
        <v>3215</v>
      </c>
    </row>
    <row r="509" spans="2:7">
      <c r="B509" s="1243" t="s">
        <v>3216</v>
      </c>
      <c r="C509" s="1243" t="s">
        <v>3216</v>
      </c>
      <c r="D509" s="1243" t="s">
        <v>3216</v>
      </c>
      <c r="E509" s="1243" t="s">
        <v>3216</v>
      </c>
      <c r="F509" s="1243" t="s">
        <v>3216</v>
      </c>
      <c r="G509" s="1244" t="s">
        <v>3216</v>
      </c>
    </row>
    <row r="510" spans="2:7">
      <c r="B510" s="1245" t="s">
        <v>3217</v>
      </c>
      <c r="C510" s="1245" t="s">
        <v>3217</v>
      </c>
      <c r="D510" s="1245" t="s">
        <v>3217</v>
      </c>
      <c r="E510" s="1245" t="s">
        <v>3217</v>
      </c>
      <c r="F510" s="1245" t="s">
        <v>3217</v>
      </c>
      <c r="G510" s="1246" t="s">
        <v>3217</v>
      </c>
    </row>
    <row r="511" spans="2:7">
      <c r="B511" s="1240" t="s">
        <v>3218</v>
      </c>
      <c r="C511" s="1240" t="s">
        <v>3218</v>
      </c>
      <c r="D511" s="1240" t="s">
        <v>3218</v>
      </c>
      <c r="E511" s="1240" t="s">
        <v>3218</v>
      </c>
      <c r="F511" s="21">
        <v>2024</v>
      </c>
      <c r="G511" s="21">
        <v>2023</v>
      </c>
    </row>
    <row r="512" spans="2:7">
      <c r="B512" s="1236" t="s">
        <v>3219</v>
      </c>
      <c r="C512" s="1236" t="s">
        <v>3219</v>
      </c>
      <c r="D512" s="1236" t="s">
        <v>3219</v>
      </c>
      <c r="E512" s="1236" t="s">
        <v>3219</v>
      </c>
      <c r="F512" s="17" t="s">
        <v>529</v>
      </c>
      <c r="G512" s="17" t="s">
        <v>529</v>
      </c>
    </row>
    <row r="513" spans="2:7">
      <c r="B513" s="24" t="s">
        <v>529</v>
      </c>
      <c r="C513" s="1234" t="s">
        <v>3229</v>
      </c>
      <c r="D513" s="1234" t="s">
        <v>3229</v>
      </c>
      <c r="E513" s="1234" t="s">
        <v>3229</v>
      </c>
      <c r="F513" s="17" t="s">
        <v>57</v>
      </c>
      <c r="G513" s="17" t="s">
        <v>3421</v>
      </c>
    </row>
    <row r="514" spans="2:7">
      <c r="B514" s="25" t="s">
        <v>529</v>
      </c>
      <c r="C514" s="26" t="s">
        <v>529</v>
      </c>
      <c r="D514" s="1233" t="s">
        <v>3231</v>
      </c>
      <c r="E514" s="1233" t="s">
        <v>3231</v>
      </c>
      <c r="F514" s="4">
        <v>0</v>
      </c>
      <c r="G514" s="4">
        <v>0</v>
      </c>
    </row>
    <row r="515" spans="2:7">
      <c r="B515" s="25" t="s">
        <v>529</v>
      </c>
      <c r="C515" s="26" t="s">
        <v>529</v>
      </c>
      <c r="D515" s="1233" t="s">
        <v>3232</v>
      </c>
      <c r="E515" s="1233" t="s">
        <v>3232</v>
      </c>
      <c r="F515" s="4">
        <v>0</v>
      </c>
      <c r="G515" s="4">
        <v>0</v>
      </c>
    </row>
    <row r="516" spans="2:7">
      <c r="B516" s="25" t="s">
        <v>529</v>
      </c>
      <c r="C516" s="26" t="s">
        <v>529</v>
      </c>
      <c r="D516" s="1233" t="s">
        <v>3233</v>
      </c>
      <c r="E516" s="1233" t="s">
        <v>3233</v>
      </c>
      <c r="F516" s="4">
        <v>0</v>
      </c>
      <c r="G516" s="4">
        <v>0</v>
      </c>
    </row>
    <row r="517" spans="2:7">
      <c r="B517" s="25" t="s">
        <v>529</v>
      </c>
      <c r="C517" s="26" t="s">
        <v>529</v>
      </c>
      <c r="D517" s="1233" t="s">
        <v>3234</v>
      </c>
      <c r="E517" s="1233" t="s">
        <v>3234</v>
      </c>
      <c r="F517" s="4">
        <v>0</v>
      </c>
      <c r="G517" s="4">
        <v>0</v>
      </c>
    </row>
    <row r="518" spans="2:7">
      <c r="B518" s="25" t="s">
        <v>529</v>
      </c>
      <c r="C518" s="26" t="s">
        <v>529</v>
      </c>
      <c r="D518" s="1233" t="s">
        <v>3235</v>
      </c>
      <c r="E518" s="1233" t="s">
        <v>3235</v>
      </c>
      <c r="F518" s="4">
        <v>0</v>
      </c>
      <c r="G518" s="4">
        <v>0</v>
      </c>
    </row>
    <row r="519" spans="2:7">
      <c r="B519" s="25" t="s">
        <v>529</v>
      </c>
      <c r="C519" s="26" t="s">
        <v>529</v>
      </c>
      <c r="D519" s="1233" t="s">
        <v>3236</v>
      </c>
      <c r="E519" s="1233" t="s">
        <v>3236</v>
      </c>
      <c r="F519" s="4">
        <v>0</v>
      </c>
      <c r="G519" s="4">
        <v>0</v>
      </c>
    </row>
    <row r="520" spans="2:7">
      <c r="B520" s="25" t="s">
        <v>529</v>
      </c>
      <c r="C520" s="26" t="s">
        <v>529</v>
      </c>
      <c r="D520" s="1233" t="s">
        <v>3237</v>
      </c>
      <c r="E520" s="1233" t="s">
        <v>3237</v>
      </c>
      <c r="F520" s="4">
        <v>0</v>
      </c>
      <c r="G520" s="4">
        <v>0</v>
      </c>
    </row>
    <row r="521" spans="2:7">
      <c r="B521" s="25" t="s">
        <v>529</v>
      </c>
      <c r="C521" s="26" t="s">
        <v>529</v>
      </c>
      <c r="D521" s="1233" t="s">
        <v>3238</v>
      </c>
      <c r="E521" s="1233" t="s">
        <v>3238</v>
      </c>
      <c r="F521" s="4">
        <v>0</v>
      </c>
      <c r="G521" s="4">
        <v>0</v>
      </c>
    </row>
    <row r="522" spans="2:7">
      <c r="B522" s="25" t="s">
        <v>529</v>
      </c>
      <c r="C522" s="26" t="s">
        <v>529</v>
      </c>
      <c r="D522" s="1233" t="s">
        <v>3239</v>
      </c>
      <c r="E522" s="1233" t="s">
        <v>3239</v>
      </c>
      <c r="F522" s="4" t="s">
        <v>57</v>
      </c>
      <c r="G522" s="4" t="s">
        <v>3421</v>
      </c>
    </row>
    <row r="523" spans="2:7">
      <c r="B523" s="25" t="s">
        <v>529</v>
      </c>
      <c r="C523" s="26" t="s">
        <v>529</v>
      </c>
      <c r="D523" s="1233" t="s">
        <v>3240</v>
      </c>
      <c r="E523" s="1233" t="s">
        <v>3240</v>
      </c>
      <c r="F523" s="4">
        <v>0</v>
      </c>
      <c r="G523" s="4">
        <v>0</v>
      </c>
    </row>
    <row r="524" spans="2:7">
      <c r="B524" s="1235" t="s">
        <v>529</v>
      </c>
      <c r="C524" s="1235" t="s">
        <v>529</v>
      </c>
      <c r="D524" s="1235" t="s">
        <v>529</v>
      </c>
      <c r="E524" s="1235" t="s">
        <v>529</v>
      </c>
      <c r="F524" s="4" t="s">
        <v>529</v>
      </c>
      <c r="G524" s="4" t="s">
        <v>529</v>
      </c>
    </row>
    <row r="525" spans="2:7">
      <c r="B525" s="24" t="s">
        <v>529</v>
      </c>
      <c r="C525" s="1234" t="s">
        <v>3230</v>
      </c>
      <c r="D525" s="1234" t="s">
        <v>3230</v>
      </c>
      <c r="E525" s="1234" t="s">
        <v>3230</v>
      </c>
      <c r="F525" s="17" t="s">
        <v>57</v>
      </c>
      <c r="G525" s="17" t="s">
        <v>3421</v>
      </c>
    </row>
    <row r="526" spans="2:7">
      <c r="B526" s="25" t="s">
        <v>529</v>
      </c>
      <c r="C526" s="26" t="s">
        <v>529</v>
      </c>
      <c r="D526" s="1233" t="s">
        <v>3241</v>
      </c>
      <c r="E526" s="1233" t="s">
        <v>3241</v>
      </c>
      <c r="F526" s="4" t="s">
        <v>805</v>
      </c>
      <c r="G526" s="4" t="s">
        <v>3422</v>
      </c>
    </row>
    <row r="527" spans="2:7">
      <c r="B527" s="25" t="s">
        <v>529</v>
      </c>
      <c r="C527" s="26" t="s">
        <v>529</v>
      </c>
      <c r="D527" s="1233" t="s">
        <v>3242</v>
      </c>
      <c r="E527" s="1233" t="s">
        <v>3242</v>
      </c>
      <c r="F527" s="4" t="s">
        <v>820</v>
      </c>
      <c r="G527" s="4" t="s">
        <v>820</v>
      </c>
    </row>
    <row r="528" spans="2:7">
      <c r="B528" s="25" t="s">
        <v>529</v>
      </c>
      <c r="C528" s="26" t="s">
        <v>529</v>
      </c>
      <c r="D528" s="1233" t="s">
        <v>3243</v>
      </c>
      <c r="E528" s="1233" t="s">
        <v>3243</v>
      </c>
      <c r="F528" s="4" t="s">
        <v>832</v>
      </c>
      <c r="G528" s="4" t="s">
        <v>3423</v>
      </c>
    </row>
    <row r="529" spans="2:7">
      <c r="B529" s="25" t="s">
        <v>529</v>
      </c>
      <c r="C529" s="26" t="s">
        <v>529</v>
      </c>
      <c r="D529" s="1233" t="s">
        <v>3244</v>
      </c>
      <c r="E529" s="1233" t="s">
        <v>3244</v>
      </c>
      <c r="F529" s="4">
        <v>0</v>
      </c>
      <c r="G529" s="4">
        <v>0</v>
      </c>
    </row>
    <row r="530" spans="2:7">
      <c r="B530" s="25" t="s">
        <v>529</v>
      </c>
      <c r="C530" s="26" t="s">
        <v>529</v>
      </c>
      <c r="D530" s="1233" t="s">
        <v>3245</v>
      </c>
      <c r="E530" s="1233" t="s">
        <v>3245</v>
      </c>
      <c r="F530" s="4" t="s">
        <v>474</v>
      </c>
      <c r="G530" s="4" t="s">
        <v>474</v>
      </c>
    </row>
    <row r="531" spans="2:7">
      <c r="B531" s="25" t="s">
        <v>529</v>
      </c>
      <c r="C531" s="26" t="s">
        <v>529</v>
      </c>
      <c r="D531" s="1233" t="s">
        <v>3246</v>
      </c>
      <c r="E531" s="1233" t="s">
        <v>3246</v>
      </c>
      <c r="F531" s="4">
        <v>0</v>
      </c>
      <c r="G531" s="4">
        <v>0</v>
      </c>
    </row>
    <row r="532" spans="2:7">
      <c r="B532" s="25" t="s">
        <v>529</v>
      </c>
      <c r="C532" s="26" t="s">
        <v>529</v>
      </c>
      <c r="D532" s="1233" t="s">
        <v>3247</v>
      </c>
      <c r="E532" s="1233" t="s">
        <v>3247</v>
      </c>
      <c r="F532" s="4" t="s">
        <v>854</v>
      </c>
      <c r="G532" s="4">
        <v>0</v>
      </c>
    </row>
    <row r="533" spans="2:7">
      <c r="B533" s="25" t="s">
        <v>529</v>
      </c>
      <c r="C533" s="26" t="s">
        <v>529</v>
      </c>
      <c r="D533" s="1233" t="s">
        <v>3248</v>
      </c>
      <c r="E533" s="1233" t="s">
        <v>3248</v>
      </c>
      <c r="F533" s="4">
        <v>0</v>
      </c>
      <c r="G533" s="4">
        <v>0</v>
      </c>
    </row>
    <row r="534" spans="2:7">
      <c r="B534" s="25" t="s">
        <v>529</v>
      </c>
      <c r="C534" s="26" t="s">
        <v>529</v>
      </c>
      <c r="D534" s="1233" t="s">
        <v>3249</v>
      </c>
      <c r="E534" s="1233" t="s">
        <v>3249</v>
      </c>
      <c r="F534" s="4">
        <v>0</v>
      </c>
      <c r="G534" s="4">
        <v>0</v>
      </c>
    </row>
    <row r="535" spans="2:7">
      <c r="B535" s="25" t="s">
        <v>529</v>
      </c>
      <c r="C535" s="26" t="s">
        <v>529</v>
      </c>
      <c r="D535" s="1233" t="s">
        <v>3250</v>
      </c>
      <c r="E535" s="1233" t="s">
        <v>3250</v>
      </c>
      <c r="F535" s="4">
        <v>0</v>
      </c>
      <c r="G535" s="4">
        <v>0</v>
      </c>
    </row>
    <row r="536" spans="2:7">
      <c r="B536" s="25" t="s">
        <v>529</v>
      </c>
      <c r="C536" s="26" t="s">
        <v>529</v>
      </c>
      <c r="D536" s="1233" t="s">
        <v>3251</v>
      </c>
      <c r="E536" s="1233" t="s">
        <v>3251</v>
      </c>
      <c r="F536" s="4">
        <v>0</v>
      </c>
      <c r="G536" s="4">
        <v>0</v>
      </c>
    </row>
    <row r="537" spans="2:7">
      <c r="B537" s="25" t="s">
        <v>529</v>
      </c>
      <c r="C537" s="26" t="s">
        <v>529</v>
      </c>
      <c r="D537" s="1233" t="s">
        <v>3252</v>
      </c>
      <c r="E537" s="1233" t="s">
        <v>3252</v>
      </c>
      <c r="F537" s="4">
        <v>0</v>
      </c>
      <c r="G537" s="4">
        <v>0</v>
      </c>
    </row>
    <row r="538" spans="2:7">
      <c r="B538" s="25" t="s">
        <v>529</v>
      </c>
      <c r="C538" s="26" t="s">
        <v>529</v>
      </c>
      <c r="D538" s="1233" t="s">
        <v>3253</v>
      </c>
      <c r="E538" s="1233" t="s">
        <v>3253</v>
      </c>
      <c r="F538" s="4">
        <v>0</v>
      </c>
      <c r="G538" s="4">
        <v>0</v>
      </c>
    </row>
    <row r="539" spans="2:7">
      <c r="B539" s="25" t="s">
        <v>529</v>
      </c>
      <c r="C539" s="26" t="s">
        <v>529</v>
      </c>
      <c r="D539" s="1233" t="s">
        <v>3254</v>
      </c>
      <c r="E539" s="1233" t="s">
        <v>3254</v>
      </c>
      <c r="F539" s="4">
        <v>0</v>
      </c>
      <c r="G539" s="4">
        <v>0</v>
      </c>
    </row>
    <row r="540" spans="2:7">
      <c r="B540" s="25" t="s">
        <v>529</v>
      </c>
      <c r="C540" s="26" t="s">
        <v>529</v>
      </c>
      <c r="D540" s="1233" t="s">
        <v>3255</v>
      </c>
      <c r="E540" s="1233" t="s">
        <v>3255</v>
      </c>
      <c r="F540" s="4">
        <v>0</v>
      </c>
      <c r="G540" s="4">
        <v>0</v>
      </c>
    </row>
    <row r="541" spans="2:7">
      <c r="B541" s="25" t="s">
        <v>529</v>
      </c>
      <c r="C541" s="26" t="s">
        <v>529</v>
      </c>
      <c r="D541" s="1233" t="s">
        <v>3256</v>
      </c>
      <c r="E541" s="1233" t="s">
        <v>3256</v>
      </c>
      <c r="F541" s="4">
        <v>0</v>
      </c>
      <c r="G541" s="4">
        <v>0</v>
      </c>
    </row>
    <row r="542" spans="2:7">
      <c r="B542" s="1236" t="s">
        <v>3220</v>
      </c>
      <c r="C542" s="1236" t="s">
        <v>3220</v>
      </c>
      <c r="D542" s="1236" t="s">
        <v>3220</v>
      </c>
      <c r="E542" s="1236" t="s">
        <v>3220</v>
      </c>
      <c r="F542" s="17">
        <v>0</v>
      </c>
      <c r="G542" s="17">
        <v>0</v>
      </c>
    </row>
    <row r="543" spans="2:7">
      <c r="B543" s="1235" t="s">
        <v>529</v>
      </c>
      <c r="C543" s="1235" t="s">
        <v>529</v>
      </c>
      <c r="D543" s="1235" t="s">
        <v>529</v>
      </c>
      <c r="E543" s="1235" t="s">
        <v>529</v>
      </c>
      <c r="F543" s="4" t="s">
        <v>529</v>
      </c>
      <c r="G543" s="4" t="s">
        <v>529</v>
      </c>
    </row>
    <row r="544" spans="2:7">
      <c r="B544" s="1236" t="s">
        <v>3221</v>
      </c>
      <c r="C544" s="1236" t="s">
        <v>3221</v>
      </c>
      <c r="D544" s="1236" t="s">
        <v>3221</v>
      </c>
      <c r="E544" s="1236" t="s">
        <v>3221</v>
      </c>
      <c r="F544" s="17" t="s">
        <v>529</v>
      </c>
      <c r="G544" s="17" t="s">
        <v>529</v>
      </c>
    </row>
    <row r="545" spans="2:7">
      <c r="B545" s="24" t="s">
        <v>529</v>
      </c>
      <c r="C545" s="1234" t="s">
        <v>3229</v>
      </c>
      <c r="D545" s="1234" t="s">
        <v>3229</v>
      </c>
      <c r="E545" s="1234" t="s">
        <v>3229</v>
      </c>
      <c r="F545" s="17">
        <v>0</v>
      </c>
      <c r="G545" s="17">
        <v>0</v>
      </c>
    </row>
    <row r="546" spans="2:7">
      <c r="B546" s="25" t="s">
        <v>529</v>
      </c>
      <c r="C546" s="26" t="s">
        <v>529</v>
      </c>
      <c r="D546" s="1233" t="s">
        <v>3257</v>
      </c>
      <c r="E546" s="1233" t="s">
        <v>3257</v>
      </c>
      <c r="F546" s="4">
        <v>0</v>
      </c>
      <c r="G546" s="4">
        <v>0</v>
      </c>
    </row>
    <row r="547" spans="2:7">
      <c r="B547" s="25" t="s">
        <v>529</v>
      </c>
      <c r="C547" s="26" t="s">
        <v>529</v>
      </c>
      <c r="D547" s="1233" t="s">
        <v>3258</v>
      </c>
      <c r="E547" s="1233" t="s">
        <v>3258</v>
      </c>
      <c r="F547" s="4">
        <v>0</v>
      </c>
      <c r="G547" s="4">
        <v>0</v>
      </c>
    </row>
    <row r="548" spans="2:7">
      <c r="B548" s="25" t="s">
        <v>529</v>
      </c>
      <c r="C548" s="26" t="s">
        <v>529</v>
      </c>
      <c r="D548" s="1233" t="s">
        <v>3259</v>
      </c>
      <c r="E548" s="1233" t="s">
        <v>3259</v>
      </c>
      <c r="F548" s="4">
        <v>0</v>
      </c>
      <c r="G548" s="4">
        <v>0</v>
      </c>
    </row>
    <row r="549" spans="2:7">
      <c r="B549" s="1235" t="s">
        <v>529</v>
      </c>
      <c r="C549" s="1235" t="s">
        <v>529</v>
      </c>
      <c r="D549" s="1235" t="s">
        <v>529</v>
      </c>
      <c r="E549" s="1235" t="s">
        <v>529</v>
      </c>
      <c r="F549" s="4" t="s">
        <v>529</v>
      </c>
      <c r="G549" s="4" t="s">
        <v>529</v>
      </c>
    </row>
    <row r="550" spans="2:7">
      <c r="B550" s="24" t="s">
        <v>529</v>
      </c>
      <c r="C550" s="1234" t="s">
        <v>3230</v>
      </c>
      <c r="D550" s="1234" t="s">
        <v>3230</v>
      </c>
      <c r="E550" s="1234" t="s">
        <v>3230</v>
      </c>
      <c r="F550" s="17">
        <v>0</v>
      </c>
      <c r="G550" s="17">
        <v>0</v>
      </c>
    </row>
    <row r="551" spans="2:7">
      <c r="B551" s="25" t="s">
        <v>529</v>
      </c>
      <c r="C551" s="26" t="s">
        <v>529</v>
      </c>
      <c r="D551" s="1233" t="s">
        <v>3257</v>
      </c>
      <c r="E551" s="1233" t="s">
        <v>3257</v>
      </c>
      <c r="F551" s="4">
        <v>0</v>
      </c>
      <c r="G551" s="4">
        <v>0</v>
      </c>
    </row>
    <row r="552" spans="2:7">
      <c r="B552" s="25" t="s">
        <v>529</v>
      </c>
      <c r="C552" s="26" t="s">
        <v>529</v>
      </c>
      <c r="D552" s="1233" t="s">
        <v>3258</v>
      </c>
      <c r="E552" s="1233" t="s">
        <v>3258</v>
      </c>
      <c r="F552" s="4">
        <v>0</v>
      </c>
      <c r="G552" s="4">
        <v>0</v>
      </c>
    </row>
    <row r="553" spans="2:7">
      <c r="B553" s="25" t="s">
        <v>529</v>
      </c>
      <c r="C553" s="26" t="s">
        <v>529</v>
      </c>
      <c r="D553" s="1233" t="s">
        <v>3260</v>
      </c>
      <c r="E553" s="1233" t="s">
        <v>3260</v>
      </c>
      <c r="F553" s="4">
        <v>0</v>
      </c>
      <c r="G553" s="4">
        <v>0</v>
      </c>
    </row>
    <row r="554" spans="2:7">
      <c r="B554" s="1236" t="s">
        <v>3222</v>
      </c>
      <c r="C554" s="1236" t="s">
        <v>3222</v>
      </c>
      <c r="D554" s="1236" t="s">
        <v>3222</v>
      </c>
      <c r="E554" s="1236" t="s">
        <v>3222</v>
      </c>
      <c r="F554" s="17">
        <v>0</v>
      </c>
      <c r="G554" s="17">
        <v>0</v>
      </c>
    </row>
    <row r="555" spans="2:7">
      <c r="B555" s="1235" t="s">
        <v>529</v>
      </c>
      <c r="C555" s="1235" t="s">
        <v>529</v>
      </c>
      <c r="D555" s="1235" t="s">
        <v>529</v>
      </c>
      <c r="E555" s="1235" t="s">
        <v>529</v>
      </c>
      <c r="F555" s="4" t="s">
        <v>529</v>
      </c>
      <c r="G555" s="4" t="s">
        <v>529</v>
      </c>
    </row>
    <row r="556" spans="2:7">
      <c r="B556" s="1236" t="s">
        <v>3223</v>
      </c>
      <c r="C556" s="1236" t="s">
        <v>3223</v>
      </c>
      <c r="D556" s="1236" t="s">
        <v>3223</v>
      </c>
      <c r="E556" s="1236" t="s">
        <v>3223</v>
      </c>
      <c r="F556" s="17" t="s">
        <v>529</v>
      </c>
      <c r="G556" s="17" t="s">
        <v>529</v>
      </c>
    </row>
    <row r="557" spans="2:7">
      <c r="B557" s="24" t="s">
        <v>529</v>
      </c>
      <c r="C557" s="1234" t="s">
        <v>3229</v>
      </c>
      <c r="D557" s="1234" t="s">
        <v>3229</v>
      </c>
      <c r="E557" s="1234" t="s">
        <v>3229</v>
      </c>
      <c r="F557" s="17">
        <v>0</v>
      </c>
      <c r="G557" s="17">
        <v>0</v>
      </c>
    </row>
    <row r="558" spans="2:7">
      <c r="B558" s="25" t="s">
        <v>529</v>
      </c>
      <c r="C558" s="26" t="s">
        <v>529</v>
      </c>
      <c r="D558" s="1233" t="s">
        <v>3261</v>
      </c>
      <c r="E558" s="1233" t="s">
        <v>3261</v>
      </c>
      <c r="F558" s="4">
        <v>0</v>
      </c>
      <c r="G558" s="4">
        <v>0</v>
      </c>
    </row>
    <row r="559" spans="2:7">
      <c r="B559" s="25" t="s">
        <v>529</v>
      </c>
      <c r="C559" s="26" t="s">
        <v>529</v>
      </c>
      <c r="D559" s="26" t="s">
        <v>529</v>
      </c>
      <c r="E559" s="27" t="s">
        <v>3265</v>
      </c>
      <c r="F559" s="4">
        <v>0</v>
      </c>
      <c r="G559" s="4">
        <v>0</v>
      </c>
    </row>
    <row r="560" spans="2:7">
      <c r="B560" s="25" t="s">
        <v>529</v>
      </c>
      <c r="C560" s="26" t="s">
        <v>529</v>
      </c>
      <c r="D560" s="26" t="s">
        <v>529</v>
      </c>
      <c r="E560" s="27" t="s">
        <v>3266</v>
      </c>
      <c r="F560" s="4">
        <v>0</v>
      </c>
      <c r="G560" s="4">
        <v>0</v>
      </c>
    </row>
    <row r="561" spans="2:7">
      <c r="B561" s="25" t="s">
        <v>529</v>
      </c>
      <c r="C561" s="26" t="s">
        <v>529</v>
      </c>
      <c r="D561" s="1233" t="s">
        <v>3262</v>
      </c>
      <c r="E561" s="1233" t="s">
        <v>3262</v>
      </c>
      <c r="F561" s="4">
        <v>0</v>
      </c>
      <c r="G561" s="4">
        <v>0</v>
      </c>
    </row>
    <row r="562" spans="2:7">
      <c r="B562" s="1235" t="s">
        <v>529</v>
      </c>
      <c r="C562" s="1235" t="s">
        <v>529</v>
      </c>
      <c r="D562" s="1235" t="s">
        <v>529</v>
      </c>
      <c r="E562" s="1235" t="s">
        <v>529</v>
      </c>
      <c r="F562" s="4" t="s">
        <v>529</v>
      </c>
      <c r="G562" s="4" t="s">
        <v>529</v>
      </c>
    </row>
    <row r="563" spans="2:7">
      <c r="B563" s="24" t="s">
        <v>529</v>
      </c>
      <c r="C563" s="1234" t="s">
        <v>3230</v>
      </c>
      <c r="D563" s="1234" t="s">
        <v>3230</v>
      </c>
      <c r="E563" s="1234" t="s">
        <v>3230</v>
      </c>
      <c r="F563" s="17">
        <v>0</v>
      </c>
      <c r="G563" s="17">
        <v>0</v>
      </c>
    </row>
    <row r="564" spans="2:7">
      <c r="B564" s="25" t="s">
        <v>529</v>
      </c>
      <c r="C564" s="26" t="s">
        <v>529</v>
      </c>
      <c r="D564" s="1233" t="s">
        <v>3263</v>
      </c>
      <c r="E564" s="1233" t="s">
        <v>3263</v>
      </c>
      <c r="F564" s="4">
        <v>0</v>
      </c>
      <c r="G564" s="4">
        <v>0</v>
      </c>
    </row>
    <row r="565" spans="2:7">
      <c r="B565" s="25" t="s">
        <v>529</v>
      </c>
      <c r="C565" s="26" t="s">
        <v>529</v>
      </c>
      <c r="D565" s="26" t="s">
        <v>529</v>
      </c>
      <c r="E565" s="27" t="s">
        <v>3265</v>
      </c>
      <c r="F565" s="4">
        <v>0</v>
      </c>
      <c r="G565" s="4">
        <v>0</v>
      </c>
    </row>
    <row r="566" spans="2:7">
      <c r="B566" s="25" t="s">
        <v>529</v>
      </c>
      <c r="C566" s="26" t="s">
        <v>529</v>
      </c>
      <c r="D566" s="26" t="s">
        <v>529</v>
      </c>
      <c r="E566" s="27" t="s">
        <v>3266</v>
      </c>
      <c r="F566" s="4">
        <v>0</v>
      </c>
      <c r="G566" s="4">
        <v>0</v>
      </c>
    </row>
    <row r="567" spans="2:7">
      <c r="B567" s="25" t="s">
        <v>529</v>
      </c>
      <c r="C567" s="26" t="s">
        <v>529</v>
      </c>
      <c r="D567" s="1233" t="s">
        <v>3264</v>
      </c>
      <c r="E567" s="1233" t="s">
        <v>3264</v>
      </c>
      <c r="F567" s="4">
        <v>0</v>
      </c>
      <c r="G567" s="4">
        <v>0</v>
      </c>
    </row>
    <row r="568" spans="2:7">
      <c r="B568" s="1236" t="s">
        <v>3224</v>
      </c>
      <c r="C568" s="1236" t="s">
        <v>3224</v>
      </c>
      <c r="D568" s="1236" t="s">
        <v>3224</v>
      </c>
      <c r="E568" s="1236" t="s">
        <v>3224</v>
      </c>
      <c r="F568" s="17">
        <v>0</v>
      </c>
      <c r="G568" s="17">
        <v>0</v>
      </c>
    </row>
    <row r="569" spans="2:7">
      <c r="B569" s="1235" t="s">
        <v>529</v>
      </c>
      <c r="C569" s="1235" t="s">
        <v>529</v>
      </c>
      <c r="D569" s="1235" t="s">
        <v>529</v>
      </c>
      <c r="E569" s="1235" t="s">
        <v>529</v>
      </c>
      <c r="F569" s="4" t="s">
        <v>529</v>
      </c>
      <c r="G569" s="4" t="s">
        <v>529</v>
      </c>
    </row>
    <row r="570" spans="2:7">
      <c r="B570" s="1236" t="s">
        <v>3225</v>
      </c>
      <c r="C570" s="1236" t="s">
        <v>3225</v>
      </c>
      <c r="D570" s="1236" t="s">
        <v>3225</v>
      </c>
      <c r="E570" s="1236" t="s">
        <v>3225</v>
      </c>
      <c r="F570" s="17">
        <v>0</v>
      </c>
      <c r="G570" s="17">
        <v>0</v>
      </c>
    </row>
    <row r="571" spans="2:7">
      <c r="B571" s="1235" t="s">
        <v>529</v>
      </c>
      <c r="C571" s="1235" t="s">
        <v>529</v>
      </c>
      <c r="D571" s="1235" t="s">
        <v>529</v>
      </c>
      <c r="E571" s="1235" t="s">
        <v>529</v>
      </c>
      <c r="F571" s="4" t="s">
        <v>529</v>
      </c>
      <c r="G571" s="4" t="s">
        <v>529</v>
      </c>
    </row>
    <row r="572" spans="2:7">
      <c r="B572" s="1236" t="s">
        <v>3226</v>
      </c>
      <c r="C572" s="1236" t="s">
        <v>3226</v>
      </c>
      <c r="D572" s="1236" t="s">
        <v>3226</v>
      </c>
      <c r="E572" s="1236" t="s">
        <v>3226</v>
      </c>
      <c r="F572" s="17">
        <v>0</v>
      </c>
      <c r="G572" s="17">
        <v>0</v>
      </c>
    </row>
    <row r="573" spans="2:7">
      <c r="B573" s="1235" t="s">
        <v>529</v>
      </c>
      <c r="C573" s="1235" t="s">
        <v>529</v>
      </c>
      <c r="D573" s="1235" t="s">
        <v>529</v>
      </c>
      <c r="E573" s="1235" t="s">
        <v>529</v>
      </c>
      <c r="F573" s="4" t="s">
        <v>529</v>
      </c>
      <c r="G573" s="4" t="s">
        <v>529</v>
      </c>
    </row>
    <row r="574" spans="2:7">
      <c r="B574" s="1236" t="s">
        <v>3227</v>
      </c>
      <c r="C574" s="1236" t="s">
        <v>3227</v>
      </c>
      <c r="D574" s="1236" t="s">
        <v>3227</v>
      </c>
      <c r="E574" s="1236" t="s">
        <v>3227</v>
      </c>
      <c r="F574" s="17">
        <v>0</v>
      </c>
      <c r="G574" s="17">
        <v>0</v>
      </c>
    </row>
    <row r="575" spans="2:7">
      <c r="B575" s="1235" t="s">
        <v>529</v>
      </c>
      <c r="C575" s="1235" t="s">
        <v>529</v>
      </c>
      <c r="D575" s="1235" t="s">
        <v>529</v>
      </c>
      <c r="E575" s="1235" t="s">
        <v>529</v>
      </c>
      <c r="F575" s="4" t="s">
        <v>529</v>
      </c>
      <c r="G575" s="4" t="s">
        <v>529</v>
      </c>
    </row>
    <row r="576" spans="2:7">
      <c r="B576" s="28" t="s">
        <v>529</v>
      </c>
      <c r="C576" s="28" t="s">
        <v>529</v>
      </c>
      <c r="D576" s="28" t="s">
        <v>529</v>
      </c>
      <c r="E576" s="28" t="s">
        <v>529</v>
      </c>
      <c r="F576" s="30" t="s">
        <v>529</v>
      </c>
      <c r="G576" s="30" t="s">
        <v>529</v>
      </c>
    </row>
    <row r="577" spans="2:7">
      <c r="B577" s="12" t="s">
        <v>529</v>
      </c>
      <c r="C577" s="12" t="s">
        <v>529</v>
      </c>
      <c r="D577" s="12" t="s">
        <v>529</v>
      </c>
      <c r="E577" s="12" t="s">
        <v>529</v>
      </c>
      <c r="F577" s="16" t="s">
        <v>529</v>
      </c>
      <c r="G577" s="16" t="s">
        <v>529</v>
      </c>
    </row>
    <row r="578" spans="2:7">
      <c r="B578" s="29" t="s">
        <v>529</v>
      </c>
      <c r="C578" s="29" t="s">
        <v>529</v>
      </c>
      <c r="D578" s="29" t="s">
        <v>529</v>
      </c>
      <c r="E578" s="29" t="s">
        <v>529</v>
      </c>
      <c r="F578" s="31" t="s">
        <v>529</v>
      </c>
      <c r="G578" s="31" t="s">
        <v>529</v>
      </c>
    </row>
    <row r="579" spans="2:7">
      <c r="B579" s="1241" t="s">
        <v>8</v>
      </c>
      <c r="C579" s="1241" t="s">
        <v>8</v>
      </c>
      <c r="D579" s="1241" t="s">
        <v>8</v>
      </c>
      <c r="E579" s="1241" t="s">
        <v>8</v>
      </c>
      <c r="F579" s="1241" t="s">
        <v>8</v>
      </c>
      <c r="G579" s="1242" t="s">
        <v>8</v>
      </c>
    </row>
    <row r="580" spans="2:7">
      <c r="B580" s="1243" t="s">
        <v>3215</v>
      </c>
      <c r="C580" s="1243" t="s">
        <v>3215</v>
      </c>
      <c r="D580" s="1243" t="s">
        <v>3215</v>
      </c>
      <c r="E580" s="1243" t="s">
        <v>3215</v>
      </c>
      <c r="F580" s="1243" t="s">
        <v>3215</v>
      </c>
      <c r="G580" s="1244" t="s">
        <v>3215</v>
      </c>
    </row>
    <row r="581" spans="2:7">
      <c r="B581" s="1243" t="s">
        <v>3216</v>
      </c>
      <c r="C581" s="1243" t="s">
        <v>3216</v>
      </c>
      <c r="D581" s="1243" t="s">
        <v>3216</v>
      </c>
      <c r="E581" s="1243" t="s">
        <v>3216</v>
      </c>
      <c r="F581" s="1243" t="s">
        <v>3216</v>
      </c>
      <c r="G581" s="1244" t="s">
        <v>3216</v>
      </c>
    </row>
    <row r="582" spans="2:7">
      <c r="B582" s="1245" t="s">
        <v>3217</v>
      </c>
      <c r="C582" s="1245" t="s">
        <v>3217</v>
      </c>
      <c r="D582" s="1245" t="s">
        <v>3217</v>
      </c>
      <c r="E582" s="1245" t="s">
        <v>3217</v>
      </c>
      <c r="F582" s="1245" t="s">
        <v>3217</v>
      </c>
      <c r="G582" s="1246" t="s">
        <v>3217</v>
      </c>
    </row>
    <row r="583" spans="2:7">
      <c r="B583" s="1240" t="s">
        <v>3218</v>
      </c>
      <c r="C583" s="1240" t="s">
        <v>3218</v>
      </c>
      <c r="D583" s="1240" t="s">
        <v>3218</v>
      </c>
      <c r="E583" s="1240" t="s">
        <v>3218</v>
      </c>
      <c r="F583" s="21">
        <v>2024</v>
      </c>
      <c r="G583" s="21">
        <v>2023</v>
      </c>
    </row>
    <row r="584" spans="2:7">
      <c r="B584" s="1236" t="s">
        <v>3219</v>
      </c>
      <c r="C584" s="1236" t="s">
        <v>3219</v>
      </c>
      <c r="D584" s="1236" t="s">
        <v>3219</v>
      </c>
      <c r="E584" s="1236" t="s">
        <v>3219</v>
      </c>
      <c r="F584" s="17" t="s">
        <v>529</v>
      </c>
      <c r="G584" s="17" t="s">
        <v>529</v>
      </c>
    </row>
    <row r="585" spans="2:7">
      <c r="B585" s="24" t="s">
        <v>529</v>
      </c>
      <c r="C585" s="1234" t="s">
        <v>3229</v>
      </c>
      <c r="D585" s="1234" t="s">
        <v>3229</v>
      </c>
      <c r="E585" s="1234" t="s">
        <v>3229</v>
      </c>
      <c r="F585" s="17" t="s">
        <v>58</v>
      </c>
      <c r="G585" s="17" t="s">
        <v>3424</v>
      </c>
    </row>
    <row r="586" spans="2:7">
      <c r="B586" s="25" t="s">
        <v>529</v>
      </c>
      <c r="C586" s="26" t="s">
        <v>529</v>
      </c>
      <c r="D586" s="1233" t="s">
        <v>3231</v>
      </c>
      <c r="E586" s="1233" t="s">
        <v>3231</v>
      </c>
      <c r="F586" s="4">
        <v>0</v>
      </c>
      <c r="G586" s="4">
        <v>0</v>
      </c>
    </row>
    <row r="587" spans="2:7">
      <c r="B587" s="25" t="s">
        <v>529</v>
      </c>
      <c r="C587" s="26" t="s">
        <v>529</v>
      </c>
      <c r="D587" s="1233" t="s">
        <v>3232</v>
      </c>
      <c r="E587" s="1233" t="s">
        <v>3232</v>
      </c>
      <c r="F587" s="4">
        <v>0</v>
      </c>
      <c r="G587" s="4">
        <v>0</v>
      </c>
    </row>
    <row r="588" spans="2:7">
      <c r="B588" s="25" t="s">
        <v>529</v>
      </c>
      <c r="C588" s="26" t="s">
        <v>529</v>
      </c>
      <c r="D588" s="1233" t="s">
        <v>3233</v>
      </c>
      <c r="E588" s="1233" t="s">
        <v>3233</v>
      </c>
      <c r="F588" s="4">
        <v>0</v>
      </c>
      <c r="G588" s="4">
        <v>0</v>
      </c>
    </row>
    <row r="589" spans="2:7">
      <c r="B589" s="25" t="s">
        <v>529</v>
      </c>
      <c r="C589" s="26" t="s">
        <v>529</v>
      </c>
      <c r="D589" s="1233" t="s">
        <v>3234</v>
      </c>
      <c r="E589" s="1233" t="s">
        <v>3234</v>
      </c>
      <c r="F589" s="4">
        <v>0</v>
      </c>
      <c r="G589" s="4">
        <v>0</v>
      </c>
    </row>
    <row r="590" spans="2:7">
      <c r="B590" s="25" t="s">
        <v>529</v>
      </c>
      <c r="C590" s="26" t="s">
        <v>529</v>
      </c>
      <c r="D590" s="1233" t="s">
        <v>3235</v>
      </c>
      <c r="E590" s="1233" t="s">
        <v>3235</v>
      </c>
      <c r="F590" s="4">
        <v>0</v>
      </c>
      <c r="G590" s="4">
        <v>0</v>
      </c>
    </row>
    <row r="591" spans="2:7">
      <c r="B591" s="25" t="s">
        <v>529</v>
      </c>
      <c r="C591" s="26" t="s">
        <v>529</v>
      </c>
      <c r="D591" s="1233" t="s">
        <v>3236</v>
      </c>
      <c r="E591" s="1233" t="s">
        <v>3236</v>
      </c>
      <c r="F591" s="4">
        <v>0</v>
      </c>
      <c r="G591" s="4">
        <v>0</v>
      </c>
    </row>
    <row r="592" spans="2:7">
      <c r="B592" s="25" t="s">
        <v>529</v>
      </c>
      <c r="C592" s="26" t="s">
        <v>529</v>
      </c>
      <c r="D592" s="1233" t="s">
        <v>3237</v>
      </c>
      <c r="E592" s="1233" t="s">
        <v>3237</v>
      </c>
      <c r="F592" s="4" t="s">
        <v>3302</v>
      </c>
      <c r="G592" s="4" t="s">
        <v>3425</v>
      </c>
    </row>
    <row r="593" spans="2:7">
      <c r="B593" s="25" t="s">
        <v>529</v>
      </c>
      <c r="C593" s="26" t="s">
        <v>529</v>
      </c>
      <c r="D593" s="1233" t="s">
        <v>3238</v>
      </c>
      <c r="E593" s="1233" t="s">
        <v>3238</v>
      </c>
      <c r="F593" s="4">
        <v>0</v>
      </c>
      <c r="G593" s="4">
        <v>0</v>
      </c>
    </row>
    <row r="594" spans="2:7">
      <c r="B594" s="25" t="s">
        <v>529</v>
      </c>
      <c r="C594" s="26" t="s">
        <v>529</v>
      </c>
      <c r="D594" s="1233" t="s">
        <v>3239</v>
      </c>
      <c r="E594" s="1233" t="s">
        <v>3239</v>
      </c>
      <c r="F594" s="4" t="s">
        <v>485</v>
      </c>
      <c r="G594" s="4" t="s">
        <v>3426</v>
      </c>
    </row>
    <row r="595" spans="2:7">
      <c r="B595" s="25" t="s">
        <v>529</v>
      </c>
      <c r="C595" s="26" t="s">
        <v>529</v>
      </c>
      <c r="D595" s="1233" t="s">
        <v>3240</v>
      </c>
      <c r="E595" s="1233" t="s">
        <v>3240</v>
      </c>
      <c r="F595" s="4">
        <v>0</v>
      </c>
      <c r="G595" s="4">
        <v>0</v>
      </c>
    </row>
    <row r="596" spans="2:7">
      <c r="B596" s="1235" t="s">
        <v>529</v>
      </c>
      <c r="C596" s="1235" t="s">
        <v>529</v>
      </c>
      <c r="D596" s="1235" t="s">
        <v>529</v>
      </c>
      <c r="E596" s="1235" t="s">
        <v>529</v>
      </c>
      <c r="F596" s="4" t="s">
        <v>529</v>
      </c>
      <c r="G596" s="4" t="s">
        <v>529</v>
      </c>
    </row>
    <row r="597" spans="2:7">
      <c r="B597" s="24" t="s">
        <v>529</v>
      </c>
      <c r="C597" s="1234" t="s">
        <v>3230</v>
      </c>
      <c r="D597" s="1234" t="s">
        <v>3230</v>
      </c>
      <c r="E597" s="1234" t="s">
        <v>3230</v>
      </c>
      <c r="F597" s="17" t="s">
        <v>2842</v>
      </c>
      <c r="G597" s="17" t="s">
        <v>3427</v>
      </c>
    </row>
    <row r="598" spans="2:7">
      <c r="B598" s="25" t="s">
        <v>529</v>
      </c>
      <c r="C598" s="26" t="s">
        <v>529</v>
      </c>
      <c r="D598" s="1233" t="s">
        <v>3241</v>
      </c>
      <c r="E598" s="1233" t="s">
        <v>3241</v>
      </c>
      <c r="F598" s="4" t="s">
        <v>855</v>
      </c>
      <c r="G598" s="4" t="s">
        <v>3428</v>
      </c>
    </row>
    <row r="599" spans="2:7">
      <c r="B599" s="25" t="s">
        <v>529</v>
      </c>
      <c r="C599" s="26" t="s">
        <v>529</v>
      </c>
      <c r="D599" s="1233" t="s">
        <v>3242</v>
      </c>
      <c r="E599" s="1233" t="s">
        <v>3242</v>
      </c>
      <c r="F599" s="4" t="s">
        <v>474</v>
      </c>
      <c r="G599" s="4" t="s">
        <v>2407</v>
      </c>
    </row>
    <row r="600" spans="2:7">
      <c r="B600" s="25" t="s">
        <v>529</v>
      </c>
      <c r="C600" s="26" t="s">
        <v>529</v>
      </c>
      <c r="D600" s="1233" t="s">
        <v>3243</v>
      </c>
      <c r="E600" s="1233" t="s">
        <v>3243</v>
      </c>
      <c r="F600" s="4" t="s">
        <v>879</v>
      </c>
      <c r="G600" s="4" t="s">
        <v>3429</v>
      </c>
    </row>
    <row r="601" spans="2:7">
      <c r="B601" s="25" t="s">
        <v>529</v>
      </c>
      <c r="C601" s="26" t="s">
        <v>529</v>
      </c>
      <c r="D601" s="1233" t="s">
        <v>3244</v>
      </c>
      <c r="E601" s="1233" t="s">
        <v>3244</v>
      </c>
      <c r="F601" s="4">
        <v>0</v>
      </c>
      <c r="G601" s="4">
        <v>0</v>
      </c>
    </row>
    <row r="602" spans="2:7">
      <c r="B602" s="25" t="s">
        <v>529</v>
      </c>
      <c r="C602" s="26" t="s">
        <v>529</v>
      </c>
      <c r="D602" s="1233" t="s">
        <v>3245</v>
      </c>
      <c r="E602" s="1233" t="s">
        <v>3245</v>
      </c>
      <c r="F602" s="4">
        <v>0</v>
      </c>
      <c r="G602" s="4">
        <v>0</v>
      </c>
    </row>
    <row r="603" spans="2:7">
      <c r="B603" s="25" t="s">
        <v>529</v>
      </c>
      <c r="C603" s="26" t="s">
        <v>529</v>
      </c>
      <c r="D603" s="1233" t="s">
        <v>3246</v>
      </c>
      <c r="E603" s="1233" t="s">
        <v>3246</v>
      </c>
      <c r="F603" s="4">
        <v>0</v>
      </c>
      <c r="G603" s="4">
        <v>0</v>
      </c>
    </row>
    <row r="604" spans="2:7">
      <c r="B604" s="25" t="s">
        <v>529</v>
      </c>
      <c r="C604" s="26" t="s">
        <v>529</v>
      </c>
      <c r="D604" s="1233" t="s">
        <v>3247</v>
      </c>
      <c r="E604" s="1233" t="s">
        <v>3247</v>
      </c>
      <c r="F604" s="4">
        <v>0</v>
      </c>
      <c r="G604" s="4">
        <v>0</v>
      </c>
    </row>
    <row r="605" spans="2:7">
      <c r="B605" s="25" t="s">
        <v>529</v>
      </c>
      <c r="C605" s="26" t="s">
        <v>529</v>
      </c>
      <c r="D605" s="1233" t="s">
        <v>3248</v>
      </c>
      <c r="E605" s="1233" t="s">
        <v>3248</v>
      </c>
      <c r="F605" s="4">
        <v>0</v>
      </c>
      <c r="G605" s="4">
        <v>0</v>
      </c>
    </row>
    <row r="606" spans="2:7">
      <c r="B606" s="25" t="s">
        <v>529</v>
      </c>
      <c r="C606" s="26" t="s">
        <v>529</v>
      </c>
      <c r="D606" s="1233" t="s">
        <v>3249</v>
      </c>
      <c r="E606" s="1233" t="s">
        <v>3249</v>
      </c>
      <c r="F606" s="4">
        <v>0</v>
      </c>
      <c r="G606" s="4">
        <v>0</v>
      </c>
    </row>
    <row r="607" spans="2:7">
      <c r="B607" s="25" t="s">
        <v>529</v>
      </c>
      <c r="C607" s="26" t="s">
        <v>529</v>
      </c>
      <c r="D607" s="1233" t="s">
        <v>3250</v>
      </c>
      <c r="E607" s="1233" t="s">
        <v>3250</v>
      </c>
      <c r="F607" s="4">
        <v>0</v>
      </c>
      <c r="G607" s="4">
        <v>0</v>
      </c>
    </row>
    <row r="608" spans="2:7">
      <c r="B608" s="25" t="s">
        <v>529</v>
      </c>
      <c r="C608" s="26" t="s">
        <v>529</v>
      </c>
      <c r="D608" s="1233" t="s">
        <v>3251</v>
      </c>
      <c r="E608" s="1233" t="s">
        <v>3251</v>
      </c>
      <c r="F608" s="4">
        <v>0</v>
      </c>
      <c r="G608" s="4">
        <v>0</v>
      </c>
    </row>
    <row r="609" spans="2:7">
      <c r="B609" s="25" t="s">
        <v>529</v>
      </c>
      <c r="C609" s="26" t="s">
        <v>529</v>
      </c>
      <c r="D609" s="1233" t="s">
        <v>3252</v>
      </c>
      <c r="E609" s="1233" t="s">
        <v>3252</v>
      </c>
      <c r="F609" s="4">
        <v>0</v>
      </c>
      <c r="G609" s="4">
        <v>0</v>
      </c>
    </row>
    <row r="610" spans="2:7">
      <c r="B610" s="25" t="s">
        <v>529</v>
      </c>
      <c r="C610" s="26" t="s">
        <v>529</v>
      </c>
      <c r="D610" s="1233" t="s">
        <v>3253</v>
      </c>
      <c r="E610" s="1233" t="s">
        <v>3253</v>
      </c>
      <c r="F610" s="4">
        <v>0</v>
      </c>
      <c r="G610" s="4">
        <v>0</v>
      </c>
    </row>
    <row r="611" spans="2:7">
      <c r="B611" s="25" t="s">
        <v>529</v>
      </c>
      <c r="C611" s="26" t="s">
        <v>529</v>
      </c>
      <c r="D611" s="1233" t="s">
        <v>3254</v>
      </c>
      <c r="E611" s="1233" t="s">
        <v>3254</v>
      </c>
      <c r="F611" s="4">
        <v>0</v>
      </c>
      <c r="G611" s="4">
        <v>0</v>
      </c>
    </row>
    <row r="612" spans="2:7">
      <c r="B612" s="25" t="s">
        <v>529</v>
      </c>
      <c r="C612" s="26" t="s">
        <v>529</v>
      </c>
      <c r="D612" s="1233" t="s">
        <v>3255</v>
      </c>
      <c r="E612" s="1233" t="s">
        <v>3255</v>
      </c>
      <c r="F612" s="4">
        <v>0</v>
      </c>
      <c r="G612" s="4">
        <v>0</v>
      </c>
    </row>
    <row r="613" spans="2:7">
      <c r="B613" s="25" t="s">
        <v>529</v>
      </c>
      <c r="C613" s="26" t="s">
        <v>529</v>
      </c>
      <c r="D613" s="1233" t="s">
        <v>3256</v>
      </c>
      <c r="E613" s="1233" t="s">
        <v>3256</v>
      </c>
      <c r="F613" s="4">
        <v>0</v>
      </c>
      <c r="G613" s="4">
        <v>0</v>
      </c>
    </row>
    <row r="614" spans="2:7">
      <c r="B614" s="1236" t="s">
        <v>3220</v>
      </c>
      <c r="C614" s="1236" t="s">
        <v>3220</v>
      </c>
      <c r="D614" s="1236" t="s">
        <v>3220</v>
      </c>
      <c r="E614" s="1236" t="s">
        <v>3220</v>
      </c>
      <c r="F614" s="17" t="s">
        <v>904</v>
      </c>
      <c r="G614" s="17" t="s">
        <v>904</v>
      </c>
    </row>
    <row r="615" spans="2:7">
      <c r="B615" s="1235" t="s">
        <v>529</v>
      </c>
      <c r="C615" s="1235" t="s">
        <v>529</v>
      </c>
      <c r="D615" s="1235" t="s">
        <v>529</v>
      </c>
      <c r="E615" s="1235" t="s">
        <v>529</v>
      </c>
      <c r="F615" s="4" t="s">
        <v>529</v>
      </c>
      <c r="G615" s="4" t="s">
        <v>529</v>
      </c>
    </row>
    <row r="616" spans="2:7">
      <c r="B616" s="1236" t="s">
        <v>3221</v>
      </c>
      <c r="C616" s="1236" t="s">
        <v>3221</v>
      </c>
      <c r="D616" s="1236" t="s">
        <v>3221</v>
      </c>
      <c r="E616" s="1236" t="s">
        <v>3221</v>
      </c>
      <c r="F616" s="17" t="s">
        <v>529</v>
      </c>
      <c r="G616" s="17" t="s">
        <v>529</v>
      </c>
    </row>
    <row r="617" spans="2:7">
      <c r="B617" s="24" t="s">
        <v>529</v>
      </c>
      <c r="C617" s="1234" t="s">
        <v>3229</v>
      </c>
      <c r="D617" s="1234" t="s">
        <v>3229</v>
      </c>
      <c r="E617" s="1234" t="s">
        <v>3229</v>
      </c>
      <c r="F617" s="17">
        <v>0</v>
      </c>
      <c r="G617" s="17">
        <v>0</v>
      </c>
    </row>
    <row r="618" spans="2:7">
      <c r="B618" s="25" t="s">
        <v>529</v>
      </c>
      <c r="C618" s="26" t="s">
        <v>529</v>
      </c>
      <c r="D618" s="1233" t="s">
        <v>3257</v>
      </c>
      <c r="E618" s="1233" t="s">
        <v>3257</v>
      </c>
      <c r="F618" s="4">
        <v>0</v>
      </c>
      <c r="G618" s="4">
        <v>0</v>
      </c>
    </row>
    <row r="619" spans="2:7">
      <c r="B619" s="25" t="s">
        <v>529</v>
      </c>
      <c r="C619" s="26" t="s">
        <v>529</v>
      </c>
      <c r="D619" s="1233" t="s">
        <v>3258</v>
      </c>
      <c r="E619" s="1233" t="s">
        <v>3258</v>
      </c>
      <c r="F619" s="4">
        <v>0</v>
      </c>
      <c r="G619" s="4">
        <v>0</v>
      </c>
    </row>
    <row r="620" spans="2:7">
      <c r="B620" s="25" t="s">
        <v>529</v>
      </c>
      <c r="C620" s="26" t="s">
        <v>529</v>
      </c>
      <c r="D620" s="1233" t="s">
        <v>3259</v>
      </c>
      <c r="E620" s="1233" t="s">
        <v>3259</v>
      </c>
      <c r="F620" s="4">
        <v>0</v>
      </c>
      <c r="G620" s="4">
        <v>0</v>
      </c>
    </row>
    <row r="621" spans="2:7">
      <c r="B621" s="1235" t="s">
        <v>529</v>
      </c>
      <c r="C621" s="1235" t="s">
        <v>529</v>
      </c>
      <c r="D621" s="1235" t="s">
        <v>529</v>
      </c>
      <c r="E621" s="1235" t="s">
        <v>529</v>
      </c>
      <c r="F621" s="4" t="s">
        <v>529</v>
      </c>
      <c r="G621" s="4" t="s">
        <v>529</v>
      </c>
    </row>
    <row r="622" spans="2:7">
      <c r="B622" s="24" t="s">
        <v>529</v>
      </c>
      <c r="C622" s="1234" t="s">
        <v>3230</v>
      </c>
      <c r="D622" s="1234" t="s">
        <v>3230</v>
      </c>
      <c r="E622" s="1234" t="s">
        <v>3230</v>
      </c>
      <c r="F622" s="17" t="s">
        <v>904</v>
      </c>
      <c r="G622" s="17" t="s">
        <v>904</v>
      </c>
    </row>
    <row r="623" spans="2:7">
      <c r="B623" s="25" t="s">
        <v>529</v>
      </c>
      <c r="C623" s="26" t="s">
        <v>529</v>
      </c>
      <c r="D623" s="1233" t="s">
        <v>3257</v>
      </c>
      <c r="E623" s="1233" t="s">
        <v>3257</v>
      </c>
      <c r="F623" s="4">
        <v>0</v>
      </c>
      <c r="G623" s="4">
        <v>0</v>
      </c>
    </row>
    <row r="624" spans="2:7">
      <c r="B624" s="25" t="s">
        <v>529</v>
      </c>
      <c r="C624" s="26" t="s">
        <v>529</v>
      </c>
      <c r="D624" s="1233" t="s">
        <v>3258</v>
      </c>
      <c r="E624" s="1233" t="s">
        <v>3258</v>
      </c>
      <c r="F624" s="4" t="s">
        <v>904</v>
      </c>
      <c r="G624" s="4" t="s">
        <v>904</v>
      </c>
    </row>
    <row r="625" spans="2:7">
      <c r="B625" s="25" t="s">
        <v>529</v>
      </c>
      <c r="C625" s="26" t="s">
        <v>529</v>
      </c>
      <c r="D625" s="1233" t="s">
        <v>3260</v>
      </c>
      <c r="E625" s="1233" t="s">
        <v>3260</v>
      </c>
      <c r="F625" s="4">
        <v>0</v>
      </c>
      <c r="G625" s="4">
        <v>0</v>
      </c>
    </row>
    <row r="626" spans="2:7">
      <c r="B626" s="1236" t="s">
        <v>3222</v>
      </c>
      <c r="C626" s="1236" t="s">
        <v>3222</v>
      </c>
      <c r="D626" s="1236" t="s">
        <v>3222</v>
      </c>
      <c r="E626" s="1236" t="s">
        <v>3222</v>
      </c>
      <c r="F626" s="17" t="s">
        <v>3303</v>
      </c>
      <c r="G626" s="17" t="s">
        <v>3303</v>
      </c>
    </row>
    <row r="627" spans="2:7">
      <c r="B627" s="1235" t="s">
        <v>529</v>
      </c>
      <c r="C627" s="1235" t="s">
        <v>529</v>
      </c>
      <c r="D627" s="1235" t="s">
        <v>529</v>
      </c>
      <c r="E627" s="1235" t="s">
        <v>529</v>
      </c>
      <c r="F627" s="4" t="s">
        <v>529</v>
      </c>
      <c r="G627" s="4" t="s">
        <v>529</v>
      </c>
    </row>
    <row r="628" spans="2:7">
      <c r="B628" s="1236" t="s">
        <v>3223</v>
      </c>
      <c r="C628" s="1236" t="s">
        <v>3223</v>
      </c>
      <c r="D628" s="1236" t="s">
        <v>3223</v>
      </c>
      <c r="E628" s="1236" t="s">
        <v>3223</v>
      </c>
      <c r="F628" s="17" t="s">
        <v>529</v>
      </c>
      <c r="G628" s="17" t="s">
        <v>529</v>
      </c>
    </row>
    <row r="629" spans="2:7">
      <c r="B629" s="24" t="s">
        <v>529</v>
      </c>
      <c r="C629" s="1234" t="s">
        <v>3229</v>
      </c>
      <c r="D629" s="1234" t="s">
        <v>3229</v>
      </c>
      <c r="E629" s="1234" t="s">
        <v>3229</v>
      </c>
      <c r="F629" s="17">
        <v>0</v>
      </c>
      <c r="G629" s="17">
        <v>0</v>
      </c>
    </row>
    <row r="630" spans="2:7">
      <c r="B630" s="25" t="s">
        <v>529</v>
      </c>
      <c r="C630" s="26" t="s">
        <v>529</v>
      </c>
      <c r="D630" s="1233" t="s">
        <v>3261</v>
      </c>
      <c r="E630" s="1233" t="s">
        <v>3261</v>
      </c>
      <c r="F630" s="4">
        <v>0</v>
      </c>
      <c r="G630" s="4">
        <v>0</v>
      </c>
    </row>
    <row r="631" spans="2:7">
      <c r="B631" s="25" t="s">
        <v>529</v>
      </c>
      <c r="C631" s="26" t="s">
        <v>529</v>
      </c>
      <c r="D631" s="26" t="s">
        <v>529</v>
      </c>
      <c r="E631" s="27" t="s">
        <v>3265</v>
      </c>
      <c r="F631" s="4">
        <v>0</v>
      </c>
      <c r="G631" s="4">
        <v>0</v>
      </c>
    </row>
    <row r="632" spans="2:7">
      <c r="B632" s="25" t="s">
        <v>529</v>
      </c>
      <c r="C632" s="26" t="s">
        <v>529</v>
      </c>
      <c r="D632" s="26" t="s">
        <v>529</v>
      </c>
      <c r="E632" s="27" t="s">
        <v>3266</v>
      </c>
      <c r="F632" s="4">
        <v>0</v>
      </c>
      <c r="G632" s="4">
        <v>0</v>
      </c>
    </row>
    <row r="633" spans="2:7">
      <c r="B633" s="25" t="s">
        <v>529</v>
      </c>
      <c r="C633" s="26" t="s">
        <v>529</v>
      </c>
      <c r="D633" s="1233" t="s">
        <v>3262</v>
      </c>
      <c r="E633" s="1233" t="s">
        <v>3262</v>
      </c>
      <c r="F633" s="4">
        <v>0</v>
      </c>
      <c r="G633" s="4">
        <v>0</v>
      </c>
    </row>
    <row r="634" spans="2:7">
      <c r="B634" s="1235" t="s">
        <v>529</v>
      </c>
      <c r="C634" s="1235" t="s">
        <v>529</v>
      </c>
      <c r="D634" s="1235" t="s">
        <v>529</v>
      </c>
      <c r="E634" s="1235" t="s">
        <v>529</v>
      </c>
      <c r="F634" s="4" t="s">
        <v>529</v>
      </c>
      <c r="G634" s="4" t="s">
        <v>529</v>
      </c>
    </row>
    <row r="635" spans="2:7">
      <c r="B635" s="24" t="s">
        <v>529</v>
      </c>
      <c r="C635" s="1234" t="s">
        <v>3230</v>
      </c>
      <c r="D635" s="1234" t="s">
        <v>3230</v>
      </c>
      <c r="E635" s="1234" t="s">
        <v>3230</v>
      </c>
      <c r="F635" s="17">
        <v>0</v>
      </c>
      <c r="G635" s="17">
        <v>0</v>
      </c>
    </row>
    <row r="636" spans="2:7">
      <c r="B636" s="25" t="s">
        <v>529</v>
      </c>
      <c r="C636" s="26" t="s">
        <v>529</v>
      </c>
      <c r="D636" s="1233" t="s">
        <v>3263</v>
      </c>
      <c r="E636" s="1233" t="s">
        <v>3263</v>
      </c>
      <c r="F636" s="4">
        <v>0</v>
      </c>
      <c r="G636" s="4">
        <v>0</v>
      </c>
    </row>
    <row r="637" spans="2:7">
      <c r="B637" s="25" t="s">
        <v>529</v>
      </c>
      <c r="C637" s="26" t="s">
        <v>529</v>
      </c>
      <c r="D637" s="26" t="s">
        <v>529</v>
      </c>
      <c r="E637" s="27" t="s">
        <v>3265</v>
      </c>
      <c r="F637" s="4">
        <v>0</v>
      </c>
      <c r="G637" s="4">
        <v>0</v>
      </c>
    </row>
    <row r="638" spans="2:7">
      <c r="B638" s="25" t="s">
        <v>529</v>
      </c>
      <c r="C638" s="26" t="s">
        <v>529</v>
      </c>
      <c r="D638" s="26" t="s">
        <v>529</v>
      </c>
      <c r="E638" s="27" t="s">
        <v>3266</v>
      </c>
      <c r="F638" s="4">
        <v>0</v>
      </c>
      <c r="G638" s="4">
        <v>0</v>
      </c>
    </row>
    <row r="639" spans="2:7">
      <c r="B639" s="25" t="s">
        <v>529</v>
      </c>
      <c r="C639" s="26" t="s">
        <v>529</v>
      </c>
      <c r="D639" s="1233" t="s">
        <v>3264</v>
      </c>
      <c r="E639" s="1233" t="s">
        <v>3264</v>
      </c>
      <c r="F639" s="4">
        <v>0</v>
      </c>
      <c r="G639" s="4">
        <v>0</v>
      </c>
    </row>
    <row r="640" spans="2:7">
      <c r="B640" s="1236" t="s">
        <v>3224</v>
      </c>
      <c r="C640" s="1236" t="s">
        <v>3224</v>
      </c>
      <c r="D640" s="1236" t="s">
        <v>3224</v>
      </c>
      <c r="E640" s="1236" t="s">
        <v>3224</v>
      </c>
      <c r="F640" s="17">
        <v>0</v>
      </c>
      <c r="G640" s="17">
        <v>0</v>
      </c>
    </row>
    <row r="641" spans="2:7">
      <c r="B641" s="1235" t="s">
        <v>529</v>
      </c>
      <c r="C641" s="1235" t="s">
        <v>529</v>
      </c>
      <c r="D641" s="1235" t="s">
        <v>529</v>
      </c>
      <c r="E641" s="1235" t="s">
        <v>529</v>
      </c>
      <c r="F641" s="4" t="s">
        <v>529</v>
      </c>
      <c r="G641" s="4" t="s">
        <v>529</v>
      </c>
    </row>
    <row r="642" spans="2:7">
      <c r="B642" s="1236" t="s">
        <v>3225</v>
      </c>
      <c r="C642" s="1236" t="s">
        <v>3225</v>
      </c>
      <c r="D642" s="1236" t="s">
        <v>3225</v>
      </c>
      <c r="E642" s="1236" t="s">
        <v>3225</v>
      </c>
      <c r="F642" s="17">
        <v>0</v>
      </c>
      <c r="G642" s="17">
        <v>0</v>
      </c>
    </row>
    <row r="643" spans="2:7">
      <c r="B643" s="1235" t="s">
        <v>529</v>
      </c>
      <c r="C643" s="1235" t="s">
        <v>529</v>
      </c>
      <c r="D643" s="1235" t="s">
        <v>529</v>
      </c>
      <c r="E643" s="1235" t="s">
        <v>529</v>
      </c>
      <c r="F643" s="4" t="s">
        <v>529</v>
      </c>
      <c r="G643" s="4" t="s">
        <v>529</v>
      </c>
    </row>
    <row r="644" spans="2:7">
      <c r="B644" s="1236" t="s">
        <v>3226</v>
      </c>
      <c r="C644" s="1236" t="s">
        <v>3226</v>
      </c>
      <c r="D644" s="1236" t="s">
        <v>3226</v>
      </c>
      <c r="E644" s="1236" t="s">
        <v>3226</v>
      </c>
      <c r="F644" s="17">
        <v>0</v>
      </c>
      <c r="G644" s="17">
        <v>0</v>
      </c>
    </row>
    <row r="645" spans="2:7">
      <c r="B645" s="1235" t="s">
        <v>529</v>
      </c>
      <c r="C645" s="1235" t="s">
        <v>529</v>
      </c>
      <c r="D645" s="1235" t="s">
        <v>529</v>
      </c>
      <c r="E645" s="1235" t="s">
        <v>529</v>
      </c>
      <c r="F645" s="4" t="s">
        <v>529</v>
      </c>
      <c r="G645" s="4" t="s">
        <v>529</v>
      </c>
    </row>
    <row r="646" spans="2:7">
      <c r="B646" s="1236" t="s">
        <v>3227</v>
      </c>
      <c r="C646" s="1236" t="s">
        <v>3227</v>
      </c>
      <c r="D646" s="1236" t="s">
        <v>3227</v>
      </c>
      <c r="E646" s="1236" t="s">
        <v>3227</v>
      </c>
      <c r="F646" s="17">
        <v>0</v>
      </c>
      <c r="G646" s="17">
        <v>0</v>
      </c>
    </row>
    <row r="647" spans="2:7">
      <c r="B647" s="1235" t="s">
        <v>529</v>
      </c>
      <c r="C647" s="1235" t="s">
        <v>529</v>
      </c>
      <c r="D647" s="1235" t="s">
        <v>529</v>
      </c>
      <c r="E647" s="1235" t="s">
        <v>529</v>
      </c>
      <c r="F647" s="4" t="s">
        <v>529</v>
      </c>
      <c r="G647" s="4" t="s">
        <v>529</v>
      </c>
    </row>
    <row r="648" spans="2:7">
      <c r="B648" s="28" t="s">
        <v>529</v>
      </c>
      <c r="C648" s="28" t="s">
        <v>529</v>
      </c>
      <c r="D648" s="28" t="s">
        <v>529</v>
      </c>
      <c r="E648" s="28" t="s">
        <v>529</v>
      </c>
      <c r="F648" s="30" t="s">
        <v>529</v>
      </c>
      <c r="G648" s="30" t="s">
        <v>529</v>
      </c>
    </row>
    <row r="649" spans="2:7">
      <c r="B649" s="12" t="s">
        <v>529</v>
      </c>
      <c r="C649" s="12" t="s">
        <v>529</v>
      </c>
      <c r="D649" s="12" t="s">
        <v>529</v>
      </c>
      <c r="E649" s="12" t="s">
        <v>529</v>
      </c>
      <c r="F649" s="16" t="s">
        <v>529</v>
      </c>
      <c r="G649" s="16" t="s">
        <v>529</v>
      </c>
    </row>
    <row r="650" spans="2:7">
      <c r="B650" s="29" t="s">
        <v>529</v>
      </c>
      <c r="C650" s="29" t="s">
        <v>529</v>
      </c>
      <c r="D650" s="29" t="s">
        <v>529</v>
      </c>
      <c r="E650" s="29" t="s">
        <v>529</v>
      </c>
      <c r="F650" s="31" t="s">
        <v>529</v>
      </c>
      <c r="G650" s="31" t="s">
        <v>529</v>
      </c>
    </row>
    <row r="651" spans="2:7">
      <c r="B651" s="1241" t="s">
        <v>9</v>
      </c>
      <c r="C651" s="1241" t="s">
        <v>9</v>
      </c>
      <c r="D651" s="1241" t="s">
        <v>9</v>
      </c>
      <c r="E651" s="1241" t="s">
        <v>9</v>
      </c>
      <c r="F651" s="1241" t="s">
        <v>9</v>
      </c>
      <c r="G651" s="1242" t="s">
        <v>9</v>
      </c>
    </row>
    <row r="652" spans="2:7">
      <c r="B652" s="1243" t="s">
        <v>3215</v>
      </c>
      <c r="C652" s="1243" t="s">
        <v>3215</v>
      </c>
      <c r="D652" s="1243" t="s">
        <v>3215</v>
      </c>
      <c r="E652" s="1243" t="s">
        <v>3215</v>
      </c>
      <c r="F652" s="1243" t="s">
        <v>3215</v>
      </c>
      <c r="G652" s="1244" t="s">
        <v>3215</v>
      </c>
    </row>
    <row r="653" spans="2:7">
      <c r="B653" s="1243" t="s">
        <v>3216</v>
      </c>
      <c r="C653" s="1243" t="s">
        <v>3216</v>
      </c>
      <c r="D653" s="1243" t="s">
        <v>3216</v>
      </c>
      <c r="E653" s="1243" t="s">
        <v>3216</v>
      </c>
      <c r="F653" s="1243" t="s">
        <v>3216</v>
      </c>
      <c r="G653" s="1244" t="s">
        <v>3216</v>
      </c>
    </row>
    <row r="654" spans="2:7">
      <c r="B654" s="1245" t="s">
        <v>3217</v>
      </c>
      <c r="C654" s="1245" t="s">
        <v>3217</v>
      </c>
      <c r="D654" s="1245" t="s">
        <v>3217</v>
      </c>
      <c r="E654" s="1245" t="s">
        <v>3217</v>
      </c>
      <c r="F654" s="1245" t="s">
        <v>3217</v>
      </c>
      <c r="G654" s="1246" t="s">
        <v>3217</v>
      </c>
    </row>
    <row r="655" spans="2:7">
      <c r="B655" s="1240" t="s">
        <v>3218</v>
      </c>
      <c r="C655" s="1240" t="s">
        <v>3218</v>
      </c>
      <c r="D655" s="1240" t="s">
        <v>3218</v>
      </c>
      <c r="E655" s="1240" t="s">
        <v>3218</v>
      </c>
      <c r="F655" s="21">
        <v>2024</v>
      </c>
      <c r="G655" s="21">
        <v>2023</v>
      </c>
    </row>
    <row r="656" spans="2:7">
      <c r="B656" s="1236" t="s">
        <v>3219</v>
      </c>
      <c r="C656" s="1236" t="s">
        <v>3219</v>
      </c>
      <c r="D656" s="1236" t="s">
        <v>3219</v>
      </c>
      <c r="E656" s="1236" t="s">
        <v>3219</v>
      </c>
      <c r="F656" s="17" t="s">
        <v>529</v>
      </c>
      <c r="G656" s="17" t="s">
        <v>529</v>
      </c>
    </row>
    <row r="657" spans="2:7">
      <c r="B657" s="24" t="s">
        <v>529</v>
      </c>
      <c r="C657" s="1234" t="s">
        <v>3229</v>
      </c>
      <c r="D657" s="1234" t="s">
        <v>3229</v>
      </c>
      <c r="E657" s="1234" t="s">
        <v>3229</v>
      </c>
      <c r="F657" s="17" t="s">
        <v>59</v>
      </c>
      <c r="G657" s="17" t="s">
        <v>3430</v>
      </c>
    </row>
    <row r="658" spans="2:7">
      <c r="B658" s="25" t="s">
        <v>529</v>
      </c>
      <c r="C658" s="26" t="s">
        <v>529</v>
      </c>
      <c r="D658" s="1233" t="s">
        <v>3231</v>
      </c>
      <c r="E658" s="1233" t="s">
        <v>3231</v>
      </c>
      <c r="F658" s="4">
        <v>0</v>
      </c>
      <c r="G658" s="4">
        <v>0</v>
      </c>
    </row>
    <row r="659" spans="2:7">
      <c r="B659" s="25" t="s">
        <v>529</v>
      </c>
      <c r="C659" s="26" t="s">
        <v>529</v>
      </c>
      <c r="D659" s="1233" t="s">
        <v>3232</v>
      </c>
      <c r="E659" s="1233" t="s">
        <v>3232</v>
      </c>
      <c r="F659" s="4">
        <v>0</v>
      </c>
      <c r="G659" s="4">
        <v>0</v>
      </c>
    </row>
    <row r="660" spans="2:7">
      <c r="B660" s="25" t="s">
        <v>529</v>
      </c>
      <c r="C660" s="26" t="s">
        <v>529</v>
      </c>
      <c r="D660" s="1233" t="s">
        <v>3233</v>
      </c>
      <c r="E660" s="1233" t="s">
        <v>3233</v>
      </c>
      <c r="F660" s="4">
        <v>0</v>
      </c>
      <c r="G660" s="4">
        <v>0</v>
      </c>
    </row>
    <row r="661" spans="2:7">
      <c r="B661" s="25" t="s">
        <v>529</v>
      </c>
      <c r="C661" s="26" t="s">
        <v>529</v>
      </c>
      <c r="D661" s="1233" t="s">
        <v>3234</v>
      </c>
      <c r="E661" s="1233" t="s">
        <v>3234</v>
      </c>
      <c r="F661" s="4">
        <v>0</v>
      </c>
      <c r="G661" s="4">
        <v>0</v>
      </c>
    </row>
    <row r="662" spans="2:7">
      <c r="B662" s="25" t="s">
        <v>529</v>
      </c>
      <c r="C662" s="26" t="s">
        <v>529</v>
      </c>
      <c r="D662" s="1233" t="s">
        <v>3235</v>
      </c>
      <c r="E662" s="1233" t="s">
        <v>3235</v>
      </c>
      <c r="F662" s="4">
        <v>0</v>
      </c>
      <c r="G662" s="4">
        <v>0</v>
      </c>
    </row>
    <row r="663" spans="2:7">
      <c r="B663" s="25" t="s">
        <v>529</v>
      </c>
      <c r="C663" s="26" t="s">
        <v>529</v>
      </c>
      <c r="D663" s="1233" t="s">
        <v>3236</v>
      </c>
      <c r="E663" s="1233" t="s">
        <v>3236</v>
      </c>
      <c r="F663" s="4">
        <v>0</v>
      </c>
      <c r="G663" s="4">
        <v>0</v>
      </c>
    </row>
    <row r="664" spans="2:7">
      <c r="B664" s="25" t="s">
        <v>529</v>
      </c>
      <c r="C664" s="26" t="s">
        <v>529</v>
      </c>
      <c r="D664" s="1233" t="s">
        <v>3237</v>
      </c>
      <c r="E664" s="1233" t="s">
        <v>3237</v>
      </c>
      <c r="F664" s="4" t="s">
        <v>3304</v>
      </c>
      <c r="G664" s="4" t="s">
        <v>3431</v>
      </c>
    </row>
    <row r="665" spans="2:7">
      <c r="B665" s="25" t="s">
        <v>529</v>
      </c>
      <c r="C665" s="26" t="s">
        <v>529</v>
      </c>
      <c r="D665" s="1233" t="s">
        <v>3238</v>
      </c>
      <c r="E665" s="1233" t="s">
        <v>3238</v>
      </c>
      <c r="F665" s="4">
        <v>0</v>
      </c>
      <c r="G665" s="4">
        <v>0</v>
      </c>
    </row>
    <row r="666" spans="2:7">
      <c r="B666" s="25" t="s">
        <v>529</v>
      </c>
      <c r="C666" s="26" t="s">
        <v>529</v>
      </c>
      <c r="D666" s="1233" t="s">
        <v>3239</v>
      </c>
      <c r="E666" s="1233" t="s">
        <v>3239</v>
      </c>
      <c r="F666" s="4" t="s">
        <v>3305</v>
      </c>
      <c r="G666" s="4" t="s">
        <v>3432</v>
      </c>
    </row>
    <row r="667" spans="2:7">
      <c r="B667" s="25" t="s">
        <v>529</v>
      </c>
      <c r="C667" s="26" t="s">
        <v>529</v>
      </c>
      <c r="D667" s="1233" t="s">
        <v>3240</v>
      </c>
      <c r="E667" s="1233" t="s">
        <v>3240</v>
      </c>
      <c r="F667" s="4">
        <v>0</v>
      </c>
      <c r="G667" s="4">
        <v>0</v>
      </c>
    </row>
    <row r="668" spans="2:7">
      <c r="B668" s="1235" t="s">
        <v>529</v>
      </c>
      <c r="C668" s="1235" t="s">
        <v>529</v>
      </c>
      <c r="D668" s="1235" t="s">
        <v>529</v>
      </c>
      <c r="E668" s="1235" t="s">
        <v>529</v>
      </c>
      <c r="F668" s="4" t="s">
        <v>529</v>
      </c>
      <c r="G668" s="4" t="s">
        <v>529</v>
      </c>
    </row>
    <row r="669" spans="2:7">
      <c r="B669" s="24" t="s">
        <v>529</v>
      </c>
      <c r="C669" s="1234" t="s">
        <v>3230</v>
      </c>
      <c r="D669" s="1234" t="s">
        <v>3230</v>
      </c>
      <c r="E669" s="1234" t="s">
        <v>3230</v>
      </c>
      <c r="F669" s="17" t="s">
        <v>2835</v>
      </c>
      <c r="G669" s="17" t="s">
        <v>3433</v>
      </c>
    </row>
    <row r="670" spans="2:7">
      <c r="B670" s="25" t="s">
        <v>529</v>
      </c>
      <c r="C670" s="26" t="s">
        <v>529</v>
      </c>
      <c r="D670" s="1233" t="s">
        <v>3241</v>
      </c>
      <c r="E670" s="1233" t="s">
        <v>3241</v>
      </c>
      <c r="F670" s="4" t="s">
        <v>906</v>
      </c>
      <c r="G670" s="4" t="s">
        <v>3434</v>
      </c>
    </row>
    <row r="671" spans="2:7">
      <c r="B671" s="25" t="s">
        <v>529</v>
      </c>
      <c r="C671" s="26" t="s">
        <v>529</v>
      </c>
      <c r="D671" s="1233" t="s">
        <v>3242</v>
      </c>
      <c r="E671" s="1233" t="s">
        <v>3242</v>
      </c>
      <c r="F671" s="4" t="s">
        <v>919</v>
      </c>
      <c r="G671" s="4" t="s">
        <v>3435</v>
      </c>
    </row>
    <row r="672" spans="2:7">
      <c r="B672" s="25" t="s">
        <v>529</v>
      </c>
      <c r="C672" s="26" t="s">
        <v>529</v>
      </c>
      <c r="D672" s="1233" t="s">
        <v>3243</v>
      </c>
      <c r="E672" s="1233" t="s">
        <v>3243</v>
      </c>
      <c r="F672" s="4" t="s">
        <v>937</v>
      </c>
      <c r="G672" s="4" t="s">
        <v>3436</v>
      </c>
    </row>
    <row r="673" spans="2:7">
      <c r="B673" s="25" t="s">
        <v>529</v>
      </c>
      <c r="C673" s="26" t="s">
        <v>529</v>
      </c>
      <c r="D673" s="1233" t="s">
        <v>3244</v>
      </c>
      <c r="E673" s="1233" t="s">
        <v>3244</v>
      </c>
      <c r="F673" s="4">
        <v>0</v>
      </c>
      <c r="G673" s="4">
        <v>0</v>
      </c>
    </row>
    <row r="674" spans="2:7">
      <c r="B674" s="25" t="s">
        <v>529</v>
      </c>
      <c r="C674" s="26" t="s">
        <v>529</v>
      </c>
      <c r="D674" s="1233" t="s">
        <v>3245</v>
      </c>
      <c r="E674" s="1233" t="s">
        <v>3245</v>
      </c>
      <c r="F674" s="4">
        <v>0</v>
      </c>
      <c r="G674" s="4">
        <v>0</v>
      </c>
    </row>
    <row r="675" spans="2:7">
      <c r="B675" s="25" t="s">
        <v>529</v>
      </c>
      <c r="C675" s="26" t="s">
        <v>529</v>
      </c>
      <c r="D675" s="1233" t="s">
        <v>3246</v>
      </c>
      <c r="E675" s="1233" t="s">
        <v>3246</v>
      </c>
      <c r="F675" s="4">
        <v>0</v>
      </c>
      <c r="G675" s="4">
        <v>0</v>
      </c>
    </row>
    <row r="676" spans="2:7">
      <c r="B676" s="25" t="s">
        <v>529</v>
      </c>
      <c r="C676" s="26" t="s">
        <v>529</v>
      </c>
      <c r="D676" s="1233" t="s">
        <v>3247</v>
      </c>
      <c r="E676" s="1233" t="s">
        <v>3247</v>
      </c>
      <c r="F676" s="4">
        <v>0</v>
      </c>
      <c r="G676" s="4">
        <v>0</v>
      </c>
    </row>
    <row r="677" spans="2:7">
      <c r="B677" s="25" t="s">
        <v>529</v>
      </c>
      <c r="C677" s="26" t="s">
        <v>529</v>
      </c>
      <c r="D677" s="1233" t="s">
        <v>3248</v>
      </c>
      <c r="E677" s="1233" t="s">
        <v>3248</v>
      </c>
      <c r="F677" s="4">
        <v>0</v>
      </c>
      <c r="G677" s="4">
        <v>0</v>
      </c>
    </row>
    <row r="678" spans="2:7">
      <c r="B678" s="25" t="s">
        <v>529</v>
      </c>
      <c r="C678" s="26" t="s">
        <v>529</v>
      </c>
      <c r="D678" s="1233" t="s">
        <v>3249</v>
      </c>
      <c r="E678" s="1233" t="s">
        <v>3249</v>
      </c>
      <c r="F678" s="4">
        <v>0</v>
      </c>
      <c r="G678" s="4">
        <v>0</v>
      </c>
    </row>
    <row r="679" spans="2:7">
      <c r="B679" s="25" t="s">
        <v>529</v>
      </c>
      <c r="C679" s="26" t="s">
        <v>529</v>
      </c>
      <c r="D679" s="1233" t="s">
        <v>3250</v>
      </c>
      <c r="E679" s="1233" t="s">
        <v>3250</v>
      </c>
      <c r="F679" s="4">
        <v>0</v>
      </c>
      <c r="G679" s="4">
        <v>0</v>
      </c>
    </row>
    <row r="680" spans="2:7">
      <c r="B680" s="25" t="s">
        <v>529</v>
      </c>
      <c r="C680" s="26" t="s">
        <v>529</v>
      </c>
      <c r="D680" s="1233" t="s">
        <v>3251</v>
      </c>
      <c r="E680" s="1233" t="s">
        <v>3251</v>
      </c>
      <c r="F680" s="4">
        <v>0</v>
      </c>
      <c r="G680" s="4">
        <v>0</v>
      </c>
    </row>
    <row r="681" spans="2:7">
      <c r="B681" s="25" t="s">
        <v>529</v>
      </c>
      <c r="C681" s="26" t="s">
        <v>529</v>
      </c>
      <c r="D681" s="1233" t="s">
        <v>3252</v>
      </c>
      <c r="E681" s="1233" t="s">
        <v>3252</v>
      </c>
      <c r="F681" s="4">
        <v>0</v>
      </c>
      <c r="G681" s="4">
        <v>0</v>
      </c>
    </row>
    <row r="682" spans="2:7">
      <c r="B682" s="25" t="s">
        <v>529</v>
      </c>
      <c r="C682" s="26" t="s">
        <v>529</v>
      </c>
      <c r="D682" s="1233" t="s">
        <v>3253</v>
      </c>
      <c r="E682" s="1233" t="s">
        <v>3253</v>
      </c>
      <c r="F682" s="4">
        <v>0</v>
      </c>
      <c r="G682" s="4">
        <v>0</v>
      </c>
    </row>
    <row r="683" spans="2:7">
      <c r="B683" s="25" t="s">
        <v>529</v>
      </c>
      <c r="C683" s="26" t="s">
        <v>529</v>
      </c>
      <c r="D683" s="1233" t="s">
        <v>3254</v>
      </c>
      <c r="E683" s="1233" t="s">
        <v>3254</v>
      </c>
      <c r="F683" s="4">
        <v>0</v>
      </c>
      <c r="G683" s="4">
        <v>0</v>
      </c>
    </row>
    <row r="684" spans="2:7">
      <c r="B684" s="25" t="s">
        <v>529</v>
      </c>
      <c r="C684" s="26" t="s">
        <v>529</v>
      </c>
      <c r="D684" s="1233" t="s">
        <v>3255</v>
      </c>
      <c r="E684" s="1233" t="s">
        <v>3255</v>
      </c>
      <c r="F684" s="4">
        <v>0</v>
      </c>
      <c r="G684" s="4">
        <v>0</v>
      </c>
    </row>
    <row r="685" spans="2:7">
      <c r="B685" s="25" t="s">
        <v>529</v>
      </c>
      <c r="C685" s="26" t="s">
        <v>529</v>
      </c>
      <c r="D685" s="1233" t="s">
        <v>3256</v>
      </c>
      <c r="E685" s="1233" t="s">
        <v>3256</v>
      </c>
      <c r="F685" s="4">
        <v>0</v>
      </c>
      <c r="G685" s="4">
        <v>0</v>
      </c>
    </row>
    <row r="686" spans="2:7">
      <c r="B686" s="1236" t="s">
        <v>3220</v>
      </c>
      <c r="C686" s="1236" t="s">
        <v>3220</v>
      </c>
      <c r="D686" s="1236" t="s">
        <v>3220</v>
      </c>
      <c r="E686" s="1236" t="s">
        <v>3220</v>
      </c>
      <c r="F686" s="17" t="s">
        <v>972</v>
      </c>
      <c r="G686" s="17" t="s">
        <v>3437</v>
      </c>
    </row>
    <row r="687" spans="2:7">
      <c r="B687" s="1235" t="s">
        <v>529</v>
      </c>
      <c r="C687" s="1235" t="s">
        <v>529</v>
      </c>
      <c r="D687" s="1235" t="s">
        <v>529</v>
      </c>
      <c r="E687" s="1235" t="s">
        <v>529</v>
      </c>
      <c r="F687" s="4" t="s">
        <v>529</v>
      </c>
      <c r="G687" s="4" t="s">
        <v>529</v>
      </c>
    </row>
    <row r="688" spans="2:7">
      <c r="B688" s="1236" t="s">
        <v>3221</v>
      </c>
      <c r="C688" s="1236" t="s">
        <v>3221</v>
      </c>
      <c r="D688" s="1236" t="s">
        <v>3221</v>
      </c>
      <c r="E688" s="1236" t="s">
        <v>3221</v>
      </c>
      <c r="F688" s="17" t="s">
        <v>529</v>
      </c>
      <c r="G688" s="17" t="s">
        <v>529</v>
      </c>
    </row>
    <row r="689" spans="2:7">
      <c r="B689" s="24" t="s">
        <v>529</v>
      </c>
      <c r="C689" s="1234" t="s">
        <v>3229</v>
      </c>
      <c r="D689" s="1234" t="s">
        <v>3229</v>
      </c>
      <c r="E689" s="1234" t="s">
        <v>3229</v>
      </c>
      <c r="F689" s="17">
        <v>0</v>
      </c>
      <c r="G689" s="17">
        <v>0</v>
      </c>
    </row>
    <row r="690" spans="2:7">
      <c r="B690" s="25" t="s">
        <v>529</v>
      </c>
      <c r="C690" s="26" t="s">
        <v>529</v>
      </c>
      <c r="D690" s="1233" t="s">
        <v>3257</v>
      </c>
      <c r="E690" s="1233" t="s">
        <v>3257</v>
      </c>
      <c r="F690" s="4">
        <v>0</v>
      </c>
      <c r="G690" s="4">
        <v>0</v>
      </c>
    </row>
    <row r="691" spans="2:7">
      <c r="B691" s="25" t="s">
        <v>529</v>
      </c>
      <c r="C691" s="26" t="s">
        <v>529</v>
      </c>
      <c r="D691" s="1233" t="s">
        <v>3258</v>
      </c>
      <c r="E691" s="1233" t="s">
        <v>3258</v>
      </c>
      <c r="F691" s="4">
        <v>0</v>
      </c>
      <c r="G691" s="4">
        <v>0</v>
      </c>
    </row>
    <row r="692" spans="2:7">
      <c r="B692" s="25" t="s">
        <v>529</v>
      </c>
      <c r="C692" s="26" t="s">
        <v>529</v>
      </c>
      <c r="D692" s="1233" t="s">
        <v>3259</v>
      </c>
      <c r="E692" s="1233" t="s">
        <v>3259</v>
      </c>
      <c r="F692" s="4">
        <v>0</v>
      </c>
      <c r="G692" s="4">
        <v>0</v>
      </c>
    </row>
    <row r="693" spans="2:7">
      <c r="B693" s="1235" t="s">
        <v>529</v>
      </c>
      <c r="C693" s="1235" t="s">
        <v>529</v>
      </c>
      <c r="D693" s="1235" t="s">
        <v>529</v>
      </c>
      <c r="E693" s="1235" t="s">
        <v>529</v>
      </c>
      <c r="F693" s="4" t="s">
        <v>529</v>
      </c>
      <c r="G693" s="4" t="s">
        <v>529</v>
      </c>
    </row>
    <row r="694" spans="2:7">
      <c r="B694" s="24" t="s">
        <v>529</v>
      </c>
      <c r="C694" s="1234" t="s">
        <v>3230</v>
      </c>
      <c r="D694" s="1234" t="s">
        <v>3230</v>
      </c>
      <c r="E694" s="1234" t="s">
        <v>3230</v>
      </c>
      <c r="F694" s="17" t="s">
        <v>972</v>
      </c>
      <c r="G694" s="17" t="s">
        <v>3437</v>
      </c>
    </row>
    <row r="695" spans="2:7">
      <c r="B695" s="25" t="s">
        <v>529</v>
      </c>
      <c r="C695" s="26" t="s">
        <v>529</v>
      </c>
      <c r="D695" s="1233" t="s">
        <v>3257</v>
      </c>
      <c r="E695" s="1233" t="s">
        <v>3257</v>
      </c>
      <c r="F695" s="4">
        <v>0</v>
      </c>
      <c r="G695" s="4">
        <v>0</v>
      </c>
    </row>
    <row r="696" spans="2:7">
      <c r="B696" s="25" t="s">
        <v>529</v>
      </c>
      <c r="C696" s="26" t="s">
        <v>529</v>
      </c>
      <c r="D696" s="1233" t="s">
        <v>3258</v>
      </c>
      <c r="E696" s="1233" t="s">
        <v>3258</v>
      </c>
      <c r="F696" s="4" t="s">
        <v>972</v>
      </c>
      <c r="G696" s="4" t="s">
        <v>3437</v>
      </c>
    </row>
    <row r="697" spans="2:7">
      <c r="B697" s="25" t="s">
        <v>529</v>
      </c>
      <c r="C697" s="26" t="s">
        <v>529</v>
      </c>
      <c r="D697" s="1233" t="s">
        <v>3260</v>
      </c>
      <c r="E697" s="1233" t="s">
        <v>3260</v>
      </c>
      <c r="F697" s="4">
        <v>0</v>
      </c>
      <c r="G697" s="4">
        <v>0</v>
      </c>
    </row>
    <row r="698" spans="2:7">
      <c r="B698" s="1236" t="s">
        <v>3222</v>
      </c>
      <c r="C698" s="1236" t="s">
        <v>3222</v>
      </c>
      <c r="D698" s="1236" t="s">
        <v>3222</v>
      </c>
      <c r="E698" s="1236" t="s">
        <v>3222</v>
      </c>
      <c r="F698" s="17" t="s">
        <v>3306</v>
      </c>
      <c r="G698" s="17" t="s">
        <v>3438</v>
      </c>
    </row>
    <row r="699" spans="2:7">
      <c r="B699" s="1235" t="s">
        <v>529</v>
      </c>
      <c r="C699" s="1235" t="s">
        <v>529</v>
      </c>
      <c r="D699" s="1235" t="s">
        <v>529</v>
      </c>
      <c r="E699" s="1235" t="s">
        <v>529</v>
      </c>
      <c r="F699" s="4" t="s">
        <v>529</v>
      </c>
      <c r="G699" s="4" t="s">
        <v>529</v>
      </c>
    </row>
    <row r="700" spans="2:7">
      <c r="B700" s="1236" t="s">
        <v>3223</v>
      </c>
      <c r="C700" s="1236" t="s">
        <v>3223</v>
      </c>
      <c r="D700" s="1236" t="s">
        <v>3223</v>
      </c>
      <c r="E700" s="1236" t="s">
        <v>3223</v>
      </c>
      <c r="F700" s="17" t="s">
        <v>529</v>
      </c>
      <c r="G700" s="17" t="s">
        <v>529</v>
      </c>
    </row>
    <row r="701" spans="2:7">
      <c r="B701" s="24" t="s">
        <v>529</v>
      </c>
      <c r="C701" s="1234" t="s">
        <v>3229</v>
      </c>
      <c r="D701" s="1234" t="s">
        <v>3229</v>
      </c>
      <c r="E701" s="1234" t="s">
        <v>3229</v>
      </c>
      <c r="F701" s="17">
        <v>0</v>
      </c>
      <c r="G701" s="17">
        <v>0</v>
      </c>
    </row>
    <row r="702" spans="2:7">
      <c r="B702" s="25" t="s">
        <v>529</v>
      </c>
      <c r="C702" s="26" t="s">
        <v>529</v>
      </c>
      <c r="D702" s="1233" t="s">
        <v>3261</v>
      </c>
      <c r="E702" s="1233" t="s">
        <v>3261</v>
      </c>
      <c r="F702" s="4">
        <v>0</v>
      </c>
      <c r="G702" s="4">
        <v>0</v>
      </c>
    </row>
    <row r="703" spans="2:7">
      <c r="B703" s="25" t="s">
        <v>529</v>
      </c>
      <c r="C703" s="26" t="s">
        <v>529</v>
      </c>
      <c r="D703" s="26" t="s">
        <v>529</v>
      </c>
      <c r="E703" s="27" t="s">
        <v>3265</v>
      </c>
      <c r="F703" s="4">
        <v>0</v>
      </c>
      <c r="G703" s="4">
        <v>0</v>
      </c>
    </row>
    <row r="704" spans="2:7">
      <c r="B704" s="25" t="s">
        <v>529</v>
      </c>
      <c r="C704" s="26" t="s">
        <v>529</v>
      </c>
      <c r="D704" s="26" t="s">
        <v>529</v>
      </c>
      <c r="E704" s="27" t="s">
        <v>3266</v>
      </c>
      <c r="F704" s="4">
        <v>0</v>
      </c>
      <c r="G704" s="4">
        <v>0</v>
      </c>
    </row>
    <row r="705" spans="2:7">
      <c r="B705" s="25" t="s">
        <v>529</v>
      </c>
      <c r="C705" s="26" t="s">
        <v>529</v>
      </c>
      <c r="D705" s="1233" t="s">
        <v>3262</v>
      </c>
      <c r="E705" s="1233" t="s">
        <v>3262</v>
      </c>
      <c r="F705" s="4">
        <v>0</v>
      </c>
      <c r="G705" s="4">
        <v>0</v>
      </c>
    </row>
    <row r="706" spans="2:7">
      <c r="B706" s="1235" t="s">
        <v>529</v>
      </c>
      <c r="C706" s="1235" t="s">
        <v>529</v>
      </c>
      <c r="D706" s="1235" t="s">
        <v>529</v>
      </c>
      <c r="E706" s="1235" t="s">
        <v>529</v>
      </c>
      <c r="F706" s="4" t="s">
        <v>529</v>
      </c>
      <c r="G706" s="4" t="s">
        <v>529</v>
      </c>
    </row>
    <row r="707" spans="2:7">
      <c r="B707" s="24" t="s">
        <v>529</v>
      </c>
      <c r="C707" s="1234" t="s">
        <v>3230</v>
      </c>
      <c r="D707" s="1234" t="s">
        <v>3230</v>
      </c>
      <c r="E707" s="1234" t="s">
        <v>3230</v>
      </c>
      <c r="F707" s="17">
        <v>0</v>
      </c>
      <c r="G707" s="17">
        <v>0</v>
      </c>
    </row>
    <row r="708" spans="2:7">
      <c r="B708" s="25" t="s">
        <v>529</v>
      </c>
      <c r="C708" s="26" t="s">
        <v>529</v>
      </c>
      <c r="D708" s="1233" t="s">
        <v>3263</v>
      </c>
      <c r="E708" s="1233" t="s">
        <v>3263</v>
      </c>
      <c r="F708" s="4">
        <v>0</v>
      </c>
      <c r="G708" s="4">
        <v>0</v>
      </c>
    </row>
    <row r="709" spans="2:7">
      <c r="B709" s="25" t="s">
        <v>529</v>
      </c>
      <c r="C709" s="26" t="s">
        <v>529</v>
      </c>
      <c r="D709" s="26" t="s">
        <v>529</v>
      </c>
      <c r="E709" s="27" t="s">
        <v>3265</v>
      </c>
      <c r="F709" s="4">
        <v>0</v>
      </c>
      <c r="G709" s="4">
        <v>0</v>
      </c>
    </row>
    <row r="710" spans="2:7">
      <c r="B710" s="25" t="s">
        <v>529</v>
      </c>
      <c r="C710" s="26" t="s">
        <v>529</v>
      </c>
      <c r="D710" s="26" t="s">
        <v>529</v>
      </c>
      <c r="E710" s="27" t="s">
        <v>3266</v>
      </c>
      <c r="F710" s="4">
        <v>0</v>
      </c>
      <c r="G710" s="4">
        <v>0</v>
      </c>
    </row>
    <row r="711" spans="2:7">
      <c r="B711" s="25" t="s">
        <v>529</v>
      </c>
      <c r="C711" s="26" t="s">
        <v>529</v>
      </c>
      <c r="D711" s="1233" t="s">
        <v>3264</v>
      </c>
      <c r="E711" s="1233" t="s">
        <v>3264</v>
      </c>
      <c r="F711" s="4">
        <v>0</v>
      </c>
      <c r="G711" s="4">
        <v>0</v>
      </c>
    </row>
    <row r="712" spans="2:7">
      <c r="B712" s="1236" t="s">
        <v>3224</v>
      </c>
      <c r="C712" s="1236" t="s">
        <v>3224</v>
      </c>
      <c r="D712" s="1236" t="s">
        <v>3224</v>
      </c>
      <c r="E712" s="1236" t="s">
        <v>3224</v>
      </c>
      <c r="F712" s="17">
        <v>0</v>
      </c>
      <c r="G712" s="17">
        <v>0</v>
      </c>
    </row>
    <row r="713" spans="2:7">
      <c r="B713" s="1235" t="s">
        <v>529</v>
      </c>
      <c r="C713" s="1235" t="s">
        <v>529</v>
      </c>
      <c r="D713" s="1235" t="s">
        <v>529</v>
      </c>
      <c r="E713" s="1235" t="s">
        <v>529</v>
      </c>
      <c r="F713" s="4" t="s">
        <v>529</v>
      </c>
      <c r="G713" s="4" t="s">
        <v>529</v>
      </c>
    </row>
    <row r="714" spans="2:7">
      <c r="B714" s="1236" t="s">
        <v>3225</v>
      </c>
      <c r="C714" s="1236" t="s">
        <v>3225</v>
      </c>
      <c r="D714" s="1236" t="s">
        <v>3225</v>
      </c>
      <c r="E714" s="1236" t="s">
        <v>3225</v>
      </c>
      <c r="F714" s="17">
        <v>0</v>
      </c>
      <c r="G714" s="17">
        <v>0</v>
      </c>
    </row>
    <row r="715" spans="2:7">
      <c r="B715" s="1235" t="s">
        <v>529</v>
      </c>
      <c r="C715" s="1235" t="s">
        <v>529</v>
      </c>
      <c r="D715" s="1235" t="s">
        <v>529</v>
      </c>
      <c r="E715" s="1235" t="s">
        <v>529</v>
      </c>
      <c r="F715" s="4" t="s">
        <v>529</v>
      </c>
      <c r="G715" s="4" t="s">
        <v>529</v>
      </c>
    </row>
    <row r="716" spans="2:7">
      <c r="B716" s="1236" t="s">
        <v>3226</v>
      </c>
      <c r="C716" s="1236" t="s">
        <v>3226</v>
      </c>
      <c r="D716" s="1236" t="s">
        <v>3226</v>
      </c>
      <c r="E716" s="1236" t="s">
        <v>3226</v>
      </c>
      <c r="F716" s="17">
        <v>0</v>
      </c>
      <c r="G716" s="17">
        <v>0</v>
      </c>
    </row>
    <row r="717" spans="2:7">
      <c r="B717" s="1235" t="s">
        <v>529</v>
      </c>
      <c r="C717" s="1235" t="s">
        <v>529</v>
      </c>
      <c r="D717" s="1235" t="s">
        <v>529</v>
      </c>
      <c r="E717" s="1235" t="s">
        <v>529</v>
      </c>
      <c r="F717" s="4" t="s">
        <v>529</v>
      </c>
      <c r="G717" s="4" t="s">
        <v>529</v>
      </c>
    </row>
    <row r="718" spans="2:7">
      <c r="B718" s="1236" t="s">
        <v>3227</v>
      </c>
      <c r="C718" s="1236" t="s">
        <v>3227</v>
      </c>
      <c r="D718" s="1236" t="s">
        <v>3227</v>
      </c>
      <c r="E718" s="1236" t="s">
        <v>3227</v>
      </c>
      <c r="F718" s="17">
        <v>0</v>
      </c>
      <c r="G718" s="17">
        <v>0</v>
      </c>
    </row>
    <row r="719" spans="2:7">
      <c r="B719" s="1235" t="s">
        <v>529</v>
      </c>
      <c r="C719" s="1235" t="s">
        <v>529</v>
      </c>
      <c r="D719" s="1235" t="s">
        <v>529</v>
      </c>
      <c r="E719" s="1235" t="s">
        <v>529</v>
      </c>
      <c r="F719" s="4" t="s">
        <v>529</v>
      </c>
      <c r="G719" s="4" t="s">
        <v>529</v>
      </c>
    </row>
    <row r="720" spans="2:7">
      <c r="B720" s="28" t="s">
        <v>529</v>
      </c>
      <c r="C720" s="28" t="s">
        <v>529</v>
      </c>
      <c r="D720" s="28" t="s">
        <v>529</v>
      </c>
      <c r="E720" s="28" t="s">
        <v>529</v>
      </c>
      <c r="F720" s="30" t="s">
        <v>529</v>
      </c>
      <c r="G720" s="30" t="s">
        <v>529</v>
      </c>
    </row>
    <row r="721" spans="2:7">
      <c r="B721" s="12" t="s">
        <v>529</v>
      </c>
      <c r="C721" s="12" t="s">
        <v>529</v>
      </c>
      <c r="D721" s="12" t="s">
        <v>529</v>
      </c>
      <c r="E721" s="12" t="s">
        <v>529</v>
      </c>
      <c r="F721" s="16" t="s">
        <v>529</v>
      </c>
      <c r="G721" s="16" t="s">
        <v>529</v>
      </c>
    </row>
    <row r="722" spans="2:7">
      <c r="B722" s="29" t="s">
        <v>529</v>
      </c>
      <c r="C722" s="29" t="s">
        <v>529</v>
      </c>
      <c r="D722" s="29" t="s">
        <v>529</v>
      </c>
      <c r="E722" s="29" t="s">
        <v>529</v>
      </c>
      <c r="F722" s="31" t="s">
        <v>529</v>
      </c>
      <c r="G722" s="31" t="s">
        <v>529</v>
      </c>
    </row>
    <row r="723" spans="2:7">
      <c r="B723" s="1241" t="s">
        <v>10</v>
      </c>
      <c r="C723" s="1241" t="s">
        <v>10</v>
      </c>
      <c r="D723" s="1241" t="s">
        <v>10</v>
      </c>
      <c r="E723" s="1241" t="s">
        <v>10</v>
      </c>
      <c r="F723" s="1241" t="s">
        <v>10</v>
      </c>
      <c r="G723" s="1242" t="s">
        <v>10</v>
      </c>
    </row>
    <row r="724" spans="2:7">
      <c r="B724" s="1243" t="s">
        <v>3215</v>
      </c>
      <c r="C724" s="1243" t="s">
        <v>3215</v>
      </c>
      <c r="D724" s="1243" t="s">
        <v>3215</v>
      </c>
      <c r="E724" s="1243" t="s">
        <v>3215</v>
      </c>
      <c r="F724" s="1243" t="s">
        <v>3215</v>
      </c>
      <c r="G724" s="1244" t="s">
        <v>3215</v>
      </c>
    </row>
    <row r="725" spans="2:7">
      <c r="B725" s="1243" t="s">
        <v>3216</v>
      </c>
      <c r="C725" s="1243" t="s">
        <v>3216</v>
      </c>
      <c r="D725" s="1243" t="s">
        <v>3216</v>
      </c>
      <c r="E725" s="1243" t="s">
        <v>3216</v>
      </c>
      <c r="F725" s="1243" t="s">
        <v>3216</v>
      </c>
      <c r="G725" s="1244" t="s">
        <v>3216</v>
      </c>
    </row>
    <row r="726" spans="2:7">
      <c r="B726" s="1245" t="s">
        <v>3217</v>
      </c>
      <c r="C726" s="1245" t="s">
        <v>3217</v>
      </c>
      <c r="D726" s="1245" t="s">
        <v>3217</v>
      </c>
      <c r="E726" s="1245" t="s">
        <v>3217</v>
      </c>
      <c r="F726" s="1245" t="s">
        <v>3217</v>
      </c>
      <c r="G726" s="1246" t="s">
        <v>3217</v>
      </c>
    </row>
    <row r="727" spans="2:7">
      <c r="B727" s="1240" t="s">
        <v>3218</v>
      </c>
      <c r="C727" s="1240" t="s">
        <v>3218</v>
      </c>
      <c r="D727" s="1240" t="s">
        <v>3218</v>
      </c>
      <c r="E727" s="1240" t="s">
        <v>3218</v>
      </c>
      <c r="F727" s="21">
        <v>2024</v>
      </c>
      <c r="G727" s="21">
        <v>2023</v>
      </c>
    </row>
    <row r="728" spans="2:7">
      <c r="B728" s="1236" t="s">
        <v>3219</v>
      </c>
      <c r="C728" s="1236" t="s">
        <v>3219</v>
      </c>
      <c r="D728" s="1236" t="s">
        <v>3219</v>
      </c>
      <c r="E728" s="1236" t="s">
        <v>3219</v>
      </c>
      <c r="F728" s="17" t="s">
        <v>529</v>
      </c>
      <c r="G728" s="17" t="s">
        <v>529</v>
      </c>
    </row>
    <row r="729" spans="2:7">
      <c r="B729" s="24" t="s">
        <v>529</v>
      </c>
      <c r="C729" s="1234" t="s">
        <v>3229</v>
      </c>
      <c r="D729" s="1234" t="s">
        <v>3229</v>
      </c>
      <c r="E729" s="1234" t="s">
        <v>3229</v>
      </c>
      <c r="F729" s="17" t="s">
        <v>60</v>
      </c>
      <c r="G729" s="17" t="s">
        <v>3282</v>
      </c>
    </row>
    <row r="730" spans="2:7">
      <c r="B730" s="25" t="s">
        <v>529</v>
      </c>
      <c r="C730" s="26" t="s">
        <v>529</v>
      </c>
      <c r="D730" s="1233" t="s">
        <v>3231</v>
      </c>
      <c r="E730" s="1233" t="s">
        <v>3231</v>
      </c>
      <c r="F730" s="4">
        <v>0</v>
      </c>
      <c r="G730" s="4">
        <v>0</v>
      </c>
    </row>
    <row r="731" spans="2:7">
      <c r="B731" s="25" t="s">
        <v>529</v>
      </c>
      <c r="C731" s="26" t="s">
        <v>529</v>
      </c>
      <c r="D731" s="1233" t="s">
        <v>3232</v>
      </c>
      <c r="E731" s="1233" t="s">
        <v>3232</v>
      </c>
      <c r="F731" s="4">
        <v>0</v>
      </c>
      <c r="G731" s="4">
        <v>0</v>
      </c>
    </row>
    <row r="732" spans="2:7">
      <c r="B732" s="25" t="s">
        <v>529</v>
      </c>
      <c r="C732" s="26" t="s">
        <v>529</v>
      </c>
      <c r="D732" s="1233" t="s">
        <v>3233</v>
      </c>
      <c r="E732" s="1233" t="s">
        <v>3233</v>
      </c>
      <c r="F732" s="4">
        <v>0</v>
      </c>
      <c r="G732" s="4">
        <v>0</v>
      </c>
    </row>
    <row r="733" spans="2:7">
      <c r="B733" s="25" t="s">
        <v>529</v>
      </c>
      <c r="C733" s="26" t="s">
        <v>529</v>
      </c>
      <c r="D733" s="1233" t="s">
        <v>3234</v>
      </c>
      <c r="E733" s="1233" t="s">
        <v>3234</v>
      </c>
      <c r="F733" s="4">
        <v>0</v>
      </c>
      <c r="G733" s="4">
        <v>0</v>
      </c>
    </row>
    <row r="734" spans="2:7">
      <c r="B734" s="25" t="s">
        <v>529</v>
      </c>
      <c r="C734" s="26" t="s">
        <v>529</v>
      </c>
      <c r="D734" s="1233" t="s">
        <v>3235</v>
      </c>
      <c r="E734" s="1233" t="s">
        <v>3235</v>
      </c>
      <c r="F734" s="4">
        <v>0</v>
      </c>
      <c r="G734" s="4">
        <v>0</v>
      </c>
    </row>
    <row r="735" spans="2:7">
      <c r="B735" s="25" t="s">
        <v>529</v>
      </c>
      <c r="C735" s="26" t="s">
        <v>529</v>
      </c>
      <c r="D735" s="1233" t="s">
        <v>3236</v>
      </c>
      <c r="E735" s="1233" t="s">
        <v>3236</v>
      </c>
      <c r="F735" s="4">
        <v>0</v>
      </c>
      <c r="G735" s="4">
        <v>0</v>
      </c>
    </row>
    <row r="736" spans="2:7">
      <c r="B736" s="25" t="s">
        <v>529</v>
      </c>
      <c r="C736" s="26" t="s">
        <v>529</v>
      </c>
      <c r="D736" s="1233" t="s">
        <v>3237</v>
      </c>
      <c r="E736" s="1233" t="s">
        <v>3237</v>
      </c>
      <c r="F736" s="4">
        <v>0</v>
      </c>
      <c r="G736" s="4">
        <v>0</v>
      </c>
    </row>
    <row r="737" spans="2:7">
      <c r="B737" s="25" t="s">
        <v>529</v>
      </c>
      <c r="C737" s="26" t="s">
        <v>529</v>
      </c>
      <c r="D737" s="1233" t="s">
        <v>3238</v>
      </c>
      <c r="E737" s="1233" t="s">
        <v>3238</v>
      </c>
      <c r="F737" s="4">
        <v>0</v>
      </c>
      <c r="G737" s="4">
        <v>0</v>
      </c>
    </row>
    <row r="738" spans="2:7">
      <c r="B738" s="25" t="s">
        <v>529</v>
      </c>
      <c r="C738" s="26" t="s">
        <v>529</v>
      </c>
      <c r="D738" s="1233" t="s">
        <v>3239</v>
      </c>
      <c r="E738" s="1233" t="s">
        <v>3239</v>
      </c>
      <c r="F738" s="4" t="s">
        <v>60</v>
      </c>
      <c r="G738" s="4" t="s">
        <v>3282</v>
      </c>
    </row>
    <row r="739" spans="2:7">
      <c r="B739" s="25" t="s">
        <v>529</v>
      </c>
      <c r="C739" s="26" t="s">
        <v>529</v>
      </c>
      <c r="D739" s="1233" t="s">
        <v>3240</v>
      </c>
      <c r="E739" s="1233" t="s">
        <v>3240</v>
      </c>
      <c r="F739" s="4">
        <v>0</v>
      </c>
      <c r="G739" s="4">
        <v>0</v>
      </c>
    </row>
    <row r="740" spans="2:7">
      <c r="B740" s="1235" t="s">
        <v>529</v>
      </c>
      <c r="C740" s="1235" t="s">
        <v>529</v>
      </c>
      <c r="D740" s="1235" t="s">
        <v>529</v>
      </c>
      <c r="E740" s="1235" t="s">
        <v>529</v>
      </c>
      <c r="F740" s="4" t="s">
        <v>529</v>
      </c>
      <c r="G740" s="4" t="s">
        <v>529</v>
      </c>
    </row>
    <row r="741" spans="2:7">
      <c r="B741" s="24" t="s">
        <v>529</v>
      </c>
      <c r="C741" s="1234" t="s">
        <v>3230</v>
      </c>
      <c r="D741" s="1234" t="s">
        <v>3230</v>
      </c>
      <c r="E741" s="1234" t="s">
        <v>3230</v>
      </c>
      <c r="F741" s="17" t="s">
        <v>60</v>
      </c>
      <c r="G741" s="17" t="s">
        <v>3282</v>
      </c>
    </row>
    <row r="742" spans="2:7">
      <c r="B742" s="25" t="s">
        <v>529</v>
      </c>
      <c r="C742" s="26" t="s">
        <v>529</v>
      </c>
      <c r="D742" s="1233" t="s">
        <v>3241</v>
      </c>
      <c r="E742" s="1233" t="s">
        <v>3241</v>
      </c>
      <c r="F742" s="4">
        <v>0</v>
      </c>
      <c r="G742" s="4">
        <v>0</v>
      </c>
    </row>
    <row r="743" spans="2:7">
      <c r="B743" s="25" t="s">
        <v>529</v>
      </c>
      <c r="C743" s="26" t="s">
        <v>529</v>
      </c>
      <c r="D743" s="1233" t="s">
        <v>3242</v>
      </c>
      <c r="E743" s="1233" t="s">
        <v>3242</v>
      </c>
      <c r="F743" s="4">
        <v>0</v>
      </c>
      <c r="G743" s="4">
        <v>0</v>
      </c>
    </row>
    <row r="744" spans="2:7">
      <c r="B744" s="25" t="s">
        <v>529</v>
      </c>
      <c r="C744" s="26" t="s">
        <v>529</v>
      </c>
      <c r="D744" s="1233" t="s">
        <v>3243</v>
      </c>
      <c r="E744" s="1233" t="s">
        <v>3243</v>
      </c>
      <c r="F744" s="4" t="s">
        <v>60</v>
      </c>
      <c r="G744" s="4">
        <v>0</v>
      </c>
    </row>
    <row r="745" spans="2:7">
      <c r="B745" s="25" t="s">
        <v>529</v>
      </c>
      <c r="C745" s="26" t="s">
        <v>529</v>
      </c>
      <c r="D745" s="1233" t="s">
        <v>3244</v>
      </c>
      <c r="E745" s="1233" t="s">
        <v>3244</v>
      </c>
      <c r="F745" s="4">
        <v>0</v>
      </c>
      <c r="G745" s="4" t="s">
        <v>3282</v>
      </c>
    </row>
    <row r="746" spans="2:7">
      <c r="B746" s="25" t="s">
        <v>529</v>
      </c>
      <c r="C746" s="26" t="s">
        <v>529</v>
      </c>
      <c r="D746" s="1233" t="s">
        <v>3245</v>
      </c>
      <c r="E746" s="1233" t="s">
        <v>3245</v>
      </c>
      <c r="F746" s="4">
        <v>0</v>
      </c>
      <c r="G746" s="4">
        <v>0</v>
      </c>
    </row>
    <row r="747" spans="2:7">
      <c r="B747" s="25" t="s">
        <v>529</v>
      </c>
      <c r="C747" s="26" t="s">
        <v>529</v>
      </c>
      <c r="D747" s="1233" t="s">
        <v>3246</v>
      </c>
      <c r="E747" s="1233" t="s">
        <v>3246</v>
      </c>
      <c r="F747" s="4">
        <v>0</v>
      </c>
      <c r="G747" s="4">
        <v>0</v>
      </c>
    </row>
    <row r="748" spans="2:7">
      <c r="B748" s="25" t="s">
        <v>529</v>
      </c>
      <c r="C748" s="26" t="s">
        <v>529</v>
      </c>
      <c r="D748" s="1233" t="s">
        <v>3247</v>
      </c>
      <c r="E748" s="1233" t="s">
        <v>3247</v>
      </c>
      <c r="F748" s="4">
        <v>0</v>
      </c>
      <c r="G748" s="4">
        <v>0</v>
      </c>
    </row>
    <row r="749" spans="2:7">
      <c r="B749" s="25" t="s">
        <v>529</v>
      </c>
      <c r="C749" s="26" t="s">
        <v>529</v>
      </c>
      <c r="D749" s="1233" t="s">
        <v>3248</v>
      </c>
      <c r="E749" s="1233" t="s">
        <v>3248</v>
      </c>
      <c r="F749" s="4">
        <v>0</v>
      </c>
      <c r="G749" s="4">
        <v>0</v>
      </c>
    </row>
    <row r="750" spans="2:7">
      <c r="B750" s="25" t="s">
        <v>529</v>
      </c>
      <c r="C750" s="26" t="s">
        <v>529</v>
      </c>
      <c r="D750" s="1233" t="s">
        <v>3249</v>
      </c>
      <c r="E750" s="1233" t="s">
        <v>3249</v>
      </c>
      <c r="F750" s="4">
        <v>0</v>
      </c>
      <c r="G750" s="4">
        <v>0</v>
      </c>
    </row>
    <row r="751" spans="2:7">
      <c r="B751" s="25" t="s">
        <v>529</v>
      </c>
      <c r="C751" s="26" t="s">
        <v>529</v>
      </c>
      <c r="D751" s="1233" t="s">
        <v>3250</v>
      </c>
      <c r="E751" s="1233" t="s">
        <v>3250</v>
      </c>
      <c r="F751" s="4">
        <v>0</v>
      </c>
      <c r="G751" s="4">
        <v>0</v>
      </c>
    </row>
    <row r="752" spans="2:7">
      <c r="B752" s="25" t="s">
        <v>529</v>
      </c>
      <c r="C752" s="26" t="s">
        <v>529</v>
      </c>
      <c r="D752" s="1233" t="s">
        <v>3251</v>
      </c>
      <c r="E752" s="1233" t="s">
        <v>3251</v>
      </c>
      <c r="F752" s="4">
        <v>0</v>
      </c>
      <c r="G752" s="4">
        <v>0</v>
      </c>
    </row>
    <row r="753" spans="2:7">
      <c r="B753" s="25" t="s">
        <v>529</v>
      </c>
      <c r="C753" s="26" t="s">
        <v>529</v>
      </c>
      <c r="D753" s="1233" t="s">
        <v>3252</v>
      </c>
      <c r="E753" s="1233" t="s">
        <v>3252</v>
      </c>
      <c r="F753" s="4">
        <v>0</v>
      </c>
      <c r="G753" s="4">
        <v>0</v>
      </c>
    </row>
    <row r="754" spans="2:7">
      <c r="B754" s="25" t="s">
        <v>529</v>
      </c>
      <c r="C754" s="26" t="s">
        <v>529</v>
      </c>
      <c r="D754" s="1233" t="s">
        <v>3253</v>
      </c>
      <c r="E754" s="1233" t="s">
        <v>3253</v>
      </c>
      <c r="F754" s="4">
        <v>0</v>
      </c>
      <c r="G754" s="4">
        <v>0</v>
      </c>
    </row>
    <row r="755" spans="2:7">
      <c r="B755" s="25" t="s">
        <v>529</v>
      </c>
      <c r="C755" s="26" t="s">
        <v>529</v>
      </c>
      <c r="D755" s="1233" t="s">
        <v>3254</v>
      </c>
      <c r="E755" s="1233" t="s">
        <v>3254</v>
      </c>
      <c r="F755" s="4">
        <v>0</v>
      </c>
      <c r="G755" s="4">
        <v>0</v>
      </c>
    </row>
    <row r="756" spans="2:7">
      <c r="B756" s="25" t="s">
        <v>529</v>
      </c>
      <c r="C756" s="26" t="s">
        <v>529</v>
      </c>
      <c r="D756" s="1233" t="s">
        <v>3255</v>
      </c>
      <c r="E756" s="1233" t="s">
        <v>3255</v>
      </c>
      <c r="F756" s="4">
        <v>0</v>
      </c>
      <c r="G756" s="4">
        <v>0</v>
      </c>
    </row>
    <row r="757" spans="2:7">
      <c r="B757" s="25" t="s">
        <v>529</v>
      </c>
      <c r="C757" s="26" t="s">
        <v>529</v>
      </c>
      <c r="D757" s="1233" t="s">
        <v>3256</v>
      </c>
      <c r="E757" s="1233" t="s">
        <v>3256</v>
      </c>
      <c r="F757" s="4">
        <v>0</v>
      </c>
      <c r="G757" s="4">
        <v>0</v>
      </c>
    </row>
    <row r="758" spans="2:7">
      <c r="B758" s="1236" t="s">
        <v>3220</v>
      </c>
      <c r="C758" s="1236" t="s">
        <v>3220</v>
      </c>
      <c r="D758" s="1236" t="s">
        <v>3220</v>
      </c>
      <c r="E758" s="1236" t="s">
        <v>3220</v>
      </c>
      <c r="F758" s="17">
        <v>0</v>
      </c>
      <c r="G758" s="17">
        <v>0</v>
      </c>
    </row>
    <row r="759" spans="2:7">
      <c r="B759" s="1235" t="s">
        <v>529</v>
      </c>
      <c r="C759" s="1235" t="s">
        <v>529</v>
      </c>
      <c r="D759" s="1235" t="s">
        <v>529</v>
      </c>
      <c r="E759" s="1235" t="s">
        <v>529</v>
      </c>
      <c r="F759" s="4" t="s">
        <v>529</v>
      </c>
      <c r="G759" s="4" t="s">
        <v>529</v>
      </c>
    </row>
    <row r="760" spans="2:7">
      <c r="B760" s="1236" t="s">
        <v>3221</v>
      </c>
      <c r="C760" s="1236" t="s">
        <v>3221</v>
      </c>
      <c r="D760" s="1236" t="s">
        <v>3221</v>
      </c>
      <c r="E760" s="1236" t="s">
        <v>3221</v>
      </c>
      <c r="F760" s="17" t="s">
        <v>529</v>
      </c>
      <c r="G760" s="17" t="s">
        <v>529</v>
      </c>
    </row>
    <row r="761" spans="2:7">
      <c r="B761" s="24" t="s">
        <v>529</v>
      </c>
      <c r="C761" s="1234" t="s">
        <v>3229</v>
      </c>
      <c r="D761" s="1234" t="s">
        <v>3229</v>
      </c>
      <c r="E761" s="1234" t="s">
        <v>3229</v>
      </c>
      <c r="F761" s="17">
        <v>0</v>
      </c>
      <c r="G761" s="17">
        <v>0</v>
      </c>
    </row>
    <row r="762" spans="2:7">
      <c r="B762" s="25" t="s">
        <v>529</v>
      </c>
      <c r="C762" s="26" t="s">
        <v>529</v>
      </c>
      <c r="D762" s="1233" t="s">
        <v>3257</v>
      </c>
      <c r="E762" s="1233" t="s">
        <v>3257</v>
      </c>
      <c r="F762" s="4">
        <v>0</v>
      </c>
      <c r="G762" s="4">
        <v>0</v>
      </c>
    </row>
    <row r="763" spans="2:7">
      <c r="B763" s="25" t="s">
        <v>529</v>
      </c>
      <c r="C763" s="26" t="s">
        <v>529</v>
      </c>
      <c r="D763" s="1233" t="s">
        <v>3258</v>
      </c>
      <c r="E763" s="1233" t="s">
        <v>3258</v>
      </c>
      <c r="F763" s="4">
        <v>0</v>
      </c>
      <c r="G763" s="4">
        <v>0</v>
      </c>
    </row>
    <row r="764" spans="2:7">
      <c r="B764" s="25" t="s">
        <v>529</v>
      </c>
      <c r="C764" s="26" t="s">
        <v>529</v>
      </c>
      <c r="D764" s="1233" t="s">
        <v>3259</v>
      </c>
      <c r="E764" s="1233" t="s">
        <v>3259</v>
      </c>
      <c r="F764" s="4">
        <v>0</v>
      </c>
      <c r="G764" s="4">
        <v>0</v>
      </c>
    </row>
    <row r="765" spans="2:7">
      <c r="B765" s="1235" t="s">
        <v>529</v>
      </c>
      <c r="C765" s="1235" t="s">
        <v>529</v>
      </c>
      <c r="D765" s="1235" t="s">
        <v>529</v>
      </c>
      <c r="E765" s="1235" t="s">
        <v>529</v>
      </c>
      <c r="F765" s="4" t="s">
        <v>529</v>
      </c>
      <c r="G765" s="4" t="s">
        <v>529</v>
      </c>
    </row>
    <row r="766" spans="2:7">
      <c r="B766" s="24" t="s">
        <v>529</v>
      </c>
      <c r="C766" s="1234" t="s">
        <v>3230</v>
      </c>
      <c r="D766" s="1234" t="s">
        <v>3230</v>
      </c>
      <c r="E766" s="1234" t="s">
        <v>3230</v>
      </c>
      <c r="F766" s="17">
        <v>0</v>
      </c>
      <c r="G766" s="17">
        <v>0</v>
      </c>
    </row>
    <row r="767" spans="2:7">
      <c r="B767" s="25" t="s">
        <v>529</v>
      </c>
      <c r="C767" s="26" t="s">
        <v>529</v>
      </c>
      <c r="D767" s="1233" t="s">
        <v>3257</v>
      </c>
      <c r="E767" s="1233" t="s">
        <v>3257</v>
      </c>
      <c r="F767" s="4">
        <v>0</v>
      </c>
      <c r="G767" s="4">
        <v>0</v>
      </c>
    </row>
    <row r="768" spans="2:7">
      <c r="B768" s="25" t="s">
        <v>529</v>
      </c>
      <c r="C768" s="26" t="s">
        <v>529</v>
      </c>
      <c r="D768" s="1233" t="s">
        <v>3258</v>
      </c>
      <c r="E768" s="1233" t="s">
        <v>3258</v>
      </c>
      <c r="F768" s="4">
        <v>0</v>
      </c>
      <c r="G768" s="4">
        <v>0</v>
      </c>
    </row>
    <row r="769" spans="2:7">
      <c r="B769" s="25" t="s">
        <v>529</v>
      </c>
      <c r="C769" s="26" t="s">
        <v>529</v>
      </c>
      <c r="D769" s="1233" t="s">
        <v>3260</v>
      </c>
      <c r="E769" s="1233" t="s">
        <v>3260</v>
      </c>
      <c r="F769" s="4">
        <v>0</v>
      </c>
      <c r="G769" s="4">
        <v>0</v>
      </c>
    </row>
    <row r="770" spans="2:7">
      <c r="B770" s="1236" t="s">
        <v>3222</v>
      </c>
      <c r="C770" s="1236" t="s">
        <v>3222</v>
      </c>
      <c r="D770" s="1236" t="s">
        <v>3222</v>
      </c>
      <c r="E770" s="1236" t="s">
        <v>3222</v>
      </c>
      <c r="F770" s="17">
        <v>0</v>
      </c>
      <c r="G770" s="17">
        <v>0</v>
      </c>
    </row>
    <row r="771" spans="2:7">
      <c r="B771" s="1235" t="s">
        <v>529</v>
      </c>
      <c r="C771" s="1235" t="s">
        <v>529</v>
      </c>
      <c r="D771" s="1235" t="s">
        <v>529</v>
      </c>
      <c r="E771" s="1235" t="s">
        <v>529</v>
      </c>
      <c r="F771" s="4" t="s">
        <v>529</v>
      </c>
      <c r="G771" s="4" t="s">
        <v>529</v>
      </c>
    </row>
    <row r="772" spans="2:7">
      <c r="B772" s="1236" t="s">
        <v>3223</v>
      </c>
      <c r="C772" s="1236" t="s">
        <v>3223</v>
      </c>
      <c r="D772" s="1236" t="s">
        <v>3223</v>
      </c>
      <c r="E772" s="1236" t="s">
        <v>3223</v>
      </c>
      <c r="F772" s="17" t="s">
        <v>529</v>
      </c>
      <c r="G772" s="17" t="s">
        <v>529</v>
      </c>
    </row>
    <row r="773" spans="2:7">
      <c r="B773" s="24" t="s">
        <v>529</v>
      </c>
      <c r="C773" s="1234" t="s">
        <v>3229</v>
      </c>
      <c r="D773" s="1234" t="s">
        <v>3229</v>
      </c>
      <c r="E773" s="1234" t="s">
        <v>3229</v>
      </c>
      <c r="F773" s="17">
        <v>0</v>
      </c>
      <c r="G773" s="17">
        <v>0</v>
      </c>
    </row>
    <row r="774" spans="2:7">
      <c r="B774" s="25" t="s">
        <v>529</v>
      </c>
      <c r="C774" s="26" t="s">
        <v>529</v>
      </c>
      <c r="D774" s="1233" t="s">
        <v>3261</v>
      </c>
      <c r="E774" s="1233" t="s">
        <v>3261</v>
      </c>
      <c r="F774" s="4">
        <v>0</v>
      </c>
      <c r="G774" s="4">
        <v>0</v>
      </c>
    </row>
    <row r="775" spans="2:7">
      <c r="B775" s="25" t="s">
        <v>529</v>
      </c>
      <c r="C775" s="26" t="s">
        <v>529</v>
      </c>
      <c r="D775" s="26" t="s">
        <v>529</v>
      </c>
      <c r="E775" s="27" t="s">
        <v>3265</v>
      </c>
      <c r="F775" s="4">
        <v>0</v>
      </c>
      <c r="G775" s="4">
        <v>0</v>
      </c>
    </row>
    <row r="776" spans="2:7">
      <c r="B776" s="25" t="s">
        <v>529</v>
      </c>
      <c r="C776" s="26" t="s">
        <v>529</v>
      </c>
      <c r="D776" s="26" t="s">
        <v>529</v>
      </c>
      <c r="E776" s="27" t="s">
        <v>3266</v>
      </c>
      <c r="F776" s="4">
        <v>0</v>
      </c>
      <c r="G776" s="4">
        <v>0</v>
      </c>
    </row>
    <row r="777" spans="2:7">
      <c r="B777" s="25" t="s">
        <v>529</v>
      </c>
      <c r="C777" s="26" t="s">
        <v>529</v>
      </c>
      <c r="D777" s="1233" t="s">
        <v>3262</v>
      </c>
      <c r="E777" s="1233" t="s">
        <v>3262</v>
      </c>
      <c r="F777" s="4">
        <v>0</v>
      </c>
      <c r="G777" s="4">
        <v>0</v>
      </c>
    </row>
    <row r="778" spans="2:7">
      <c r="B778" s="1235" t="s">
        <v>529</v>
      </c>
      <c r="C778" s="1235" t="s">
        <v>529</v>
      </c>
      <c r="D778" s="1235" t="s">
        <v>529</v>
      </c>
      <c r="E778" s="1235" t="s">
        <v>529</v>
      </c>
      <c r="F778" s="4" t="s">
        <v>529</v>
      </c>
      <c r="G778" s="4" t="s">
        <v>529</v>
      </c>
    </row>
    <row r="779" spans="2:7">
      <c r="B779" s="24" t="s">
        <v>529</v>
      </c>
      <c r="C779" s="1234" t="s">
        <v>3230</v>
      </c>
      <c r="D779" s="1234" t="s">
        <v>3230</v>
      </c>
      <c r="E779" s="1234" t="s">
        <v>3230</v>
      </c>
      <c r="F779" s="17">
        <v>0</v>
      </c>
      <c r="G779" s="17">
        <v>0</v>
      </c>
    </row>
    <row r="780" spans="2:7">
      <c r="B780" s="25" t="s">
        <v>529</v>
      </c>
      <c r="C780" s="26" t="s">
        <v>529</v>
      </c>
      <c r="D780" s="1233" t="s">
        <v>3263</v>
      </c>
      <c r="E780" s="1233" t="s">
        <v>3263</v>
      </c>
      <c r="F780" s="4">
        <v>0</v>
      </c>
      <c r="G780" s="4">
        <v>0</v>
      </c>
    </row>
    <row r="781" spans="2:7">
      <c r="B781" s="25" t="s">
        <v>529</v>
      </c>
      <c r="C781" s="26" t="s">
        <v>529</v>
      </c>
      <c r="D781" s="26" t="s">
        <v>529</v>
      </c>
      <c r="E781" s="27" t="s">
        <v>3265</v>
      </c>
      <c r="F781" s="4">
        <v>0</v>
      </c>
      <c r="G781" s="4">
        <v>0</v>
      </c>
    </row>
    <row r="782" spans="2:7">
      <c r="B782" s="25" t="s">
        <v>529</v>
      </c>
      <c r="C782" s="26" t="s">
        <v>529</v>
      </c>
      <c r="D782" s="26" t="s">
        <v>529</v>
      </c>
      <c r="E782" s="27" t="s">
        <v>3266</v>
      </c>
      <c r="F782" s="4">
        <v>0</v>
      </c>
      <c r="G782" s="4">
        <v>0</v>
      </c>
    </row>
    <row r="783" spans="2:7">
      <c r="B783" s="25" t="s">
        <v>529</v>
      </c>
      <c r="C783" s="26" t="s">
        <v>529</v>
      </c>
      <c r="D783" s="1233" t="s">
        <v>3264</v>
      </c>
      <c r="E783" s="1233" t="s">
        <v>3264</v>
      </c>
      <c r="F783" s="4">
        <v>0</v>
      </c>
      <c r="G783" s="4">
        <v>0</v>
      </c>
    </row>
    <row r="784" spans="2:7">
      <c r="B784" s="1236" t="s">
        <v>3224</v>
      </c>
      <c r="C784" s="1236" t="s">
        <v>3224</v>
      </c>
      <c r="D784" s="1236" t="s">
        <v>3224</v>
      </c>
      <c r="E784" s="1236" t="s">
        <v>3224</v>
      </c>
      <c r="F784" s="17">
        <v>0</v>
      </c>
      <c r="G784" s="17">
        <v>0</v>
      </c>
    </row>
    <row r="785" spans="2:7">
      <c r="B785" s="1235" t="s">
        <v>529</v>
      </c>
      <c r="C785" s="1235" t="s">
        <v>529</v>
      </c>
      <c r="D785" s="1235" t="s">
        <v>529</v>
      </c>
      <c r="E785" s="1235" t="s">
        <v>529</v>
      </c>
      <c r="F785" s="4" t="s">
        <v>529</v>
      </c>
      <c r="G785" s="4" t="s">
        <v>529</v>
      </c>
    </row>
    <row r="786" spans="2:7">
      <c r="B786" s="1236" t="s">
        <v>3225</v>
      </c>
      <c r="C786" s="1236" t="s">
        <v>3225</v>
      </c>
      <c r="D786" s="1236" t="s">
        <v>3225</v>
      </c>
      <c r="E786" s="1236" t="s">
        <v>3225</v>
      </c>
      <c r="F786" s="17">
        <v>0</v>
      </c>
      <c r="G786" s="17">
        <v>0</v>
      </c>
    </row>
    <row r="787" spans="2:7">
      <c r="B787" s="1235" t="s">
        <v>529</v>
      </c>
      <c r="C787" s="1235" t="s">
        <v>529</v>
      </c>
      <c r="D787" s="1235" t="s">
        <v>529</v>
      </c>
      <c r="E787" s="1235" t="s">
        <v>529</v>
      </c>
      <c r="F787" s="4" t="s">
        <v>529</v>
      </c>
      <c r="G787" s="4" t="s">
        <v>529</v>
      </c>
    </row>
    <row r="788" spans="2:7">
      <c r="B788" s="1236" t="s">
        <v>3226</v>
      </c>
      <c r="C788" s="1236" t="s">
        <v>3226</v>
      </c>
      <c r="D788" s="1236" t="s">
        <v>3226</v>
      </c>
      <c r="E788" s="1236" t="s">
        <v>3226</v>
      </c>
      <c r="F788" s="17">
        <v>0</v>
      </c>
      <c r="G788" s="17">
        <v>0</v>
      </c>
    </row>
    <row r="789" spans="2:7">
      <c r="B789" s="1235" t="s">
        <v>529</v>
      </c>
      <c r="C789" s="1235" t="s">
        <v>529</v>
      </c>
      <c r="D789" s="1235" t="s">
        <v>529</v>
      </c>
      <c r="E789" s="1235" t="s">
        <v>529</v>
      </c>
      <c r="F789" s="4" t="s">
        <v>529</v>
      </c>
      <c r="G789" s="4" t="s">
        <v>529</v>
      </c>
    </row>
    <row r="790" spans="2:7">
      <c r="B790" s="1236" t="s">
        <v>3227</v>
      </c>
      <c r="C790" s="1236" t="s">
        <v>3227</v>
      </c>
      <c r="D790" s="1236" t="s">
        <v>3227</v>
      </c>
      <c r="E790" s="1236" t="s">
        <v>3227</v>
      </c>
      <c r="F790" s="17">
        <v>0</v>
      </c>
      <c r="G790" s="17">
        <v>0</v>
      </c>
    </row>
    <row r="791" spans="2:7">
      <c r="B791" s="1235" t="s">
        <v>529</v>
      </c>
      <c r="C791" s="1235" t="s">
        <v>529</v>
      </c>
      <c r="D791" s="1235" t="s">
        <v>529</v>
      </c>
      <c r="E791" s="1235" t="s">
        <v>529</v>
      </c>
      <c r="F791" s="4" t="s">
        <v>529</v>
      </c>
      <c r="G791" s="4" t="s">
        <v>529</v>
      </c>
    </row>
    <row r="792" spans="2:7">
      <c r="B792" s="28" t="s">
        <v>529</v>
      </c>
      <c r="C792" s="28" t="s">
        <v>529</v>
      </c>
      <c r="D792" s="28" t="s">
        <v>529</v>
      </c>
      <c r="E792" s="28" t="s">
        <v>529</v>
      </c>
      <c r="F792" s="30" t="s">
        <v>529</v>
      </c>
      <c r="G792" s="30" t="s">
        <v>529</v>
      </c>
    </row>
    <row r="793" spans="2:7">
      <c r="B793" s="12" t="s">
        <v>529</v>
      </c>
      <c r="C793" s="12" t="s">
        <v>529</v>
      </c>
      <c r="D793" s="12" t="s">
        <v>529</v>
      </c>
      <c r="E793" s="12" t="s">
        <v>529</v>
      </c>
      <c r="F793" s="16" t="s">
        <v>529</v>
      </c>
      <c r="G793" s="16" t="s">
        <v>529</v>
      </c>
    </row>
    <row r="794" spans="2:7">
      <c r="B794" s="29" t="s">
        <v>529</v>
      </c>
      <c r="C794" s="29" t="s">
        <v>529</v>
      </c>
      <c r="D794" s="29" t="s">
        <v>529</v>
      </c>
      <c r="E794" s="29" t="s">
        <v>529</v>
      </c>
      <c r="F794" s="31" t="s">
        <v>529</v>
      </c>
      <c r="G794" s="31" t="s">
        <v>529</v>
      </c>
    </row>
    <row r="795" spans="2:7">
      <c r="B795" s="1241" t="s">
        <v>11</v>
      </c>
      <c r="C795" s="1241" t="s">
        <v>11</v>
      </c>
      <c r="D795" s="1241" t="s">
        <v>11</v>
      </c>
      <c r="E795" s="1241" t="s">
        <v>11</v>
      </c>
      <c r="F795" s="1241" t="s">
        <v>11</v>
      </c>
      <c r="G795" s="1242" t="s">
        <v>11</v>
      </c>
    </row>
    <row r="796" spans="2:7">
      <c r="B796" s="1243" t="s">
        <v>3215</v>
      </c>
      <c r="C796" s="1243" t="s">
        <v>3215</v>
      </c>
      <c r="D796" s="1243" t="s">
        <v>3215</v>
      </c>
      <c r="E796" s="1243" t="s">
        <v>3215</v>
      </c>
      <c r="F796" s="1243" t="s">
        <v>3215</v>
      </c>
      <c r="G796" s="1244" t="s">
        <v>3215</v>
      </c>
    </row>
    <row r="797" spans="2:7">
      <c r="B797" s="1243" t="s">
        <v>3216</v>
      </c>
      <c r="C797" s="1243" t="s">
        <v>3216</v>
      </c>
      <c r="D797" s="1243" t="s">
        <v>3216</v>
      </c>
      <c r="E797" s="1243" t="s">
        <v>3216</v>
      </c>
      <c r="F797" s="1243" t="s">
        <v>3216</v>
      </c>
      <c r="G797" s="1244" t="s">
        <v>3216</v>
      </c>
    </row>
    <row r="798" spans="2:7">
      <c r="B798" s="1245" t="s">
        <v>3217</v>
      </c>
      <c r="C798" s="1245" t="s">
        <v>3217</v>
      </c>
      <c r="D798" s="1245" t="s">
        <v>3217</v>
      </c>
      <c r="E798" s="1245" t="s">
        <v>3217</v>
      </c>
      <c r="F798" s="1245" t="s">
        <v>3217</v>
      </c>
      <c r="G798" s="1246" t="s">
        <v>3217</v>
      </c>
    </row>
    <row r="799" spans="2:7">
      <c r="B799" s="1240" t="s">
        <v>3218</v>
      </c>
      <c r="C799" s="1240" t="s">
        <v>3218</v>
      </c>
      <c r="D799" s="1240" t="s">
        <v>3218</v>
      </c>
      <c r="E799" s="1240" t="s">
        <v>3218</v>
      </c>
      <c r="F799" s="21">
        <v>2024</v>
      </c>
      <c r="G799" s="21">
        <v>2023</v>
      </c>
    </row>
    <row r="800" spans="2:7">
      <c r="B800" s="1236" t="s">
        <v>3219</v>
      </c>
      <c r="C800" s="1236" t="s">
        <v>3219</v>
      </c>
      <c r="D800" s="1236" t="s">
        <v>3219</v>
      </c>
      <c r="E800" s="1236" t="s">
        <v>3219</v>
      </c>
      <c r="F800" s="17" t="s">
        <v>529</v>
      </c>
      <c r="G800" s="17" t="s">
        <v>529</v>
      </c>
    </row>
    <row r="801" spans="2:7">
      <c r="B801" s="24" t="s">
        <v>529</v>
      </c>
      <c r="C801" s="1234" t="s">
        <v>3229</v>
      </c>
      <c r="D801" s="1234" t="s">
        <v>3229</v>
      </c>
      <c r="E801" s="1234" t="s">
        <v>3229</v>
      </c>
      <c r="F801" s="17" t="s">
        <v>61</v>
      </c>
      <c r="G801" s="17" t="s">
        <v>3439</v>
      </c>
    </row>
    <row r="802" spans="2:7">
      <c r="B802" s="25" t="s">
        <v>529</v>
      </c>
      <c r="C802" s="26" t="s">
        <v>529</v>
      </c>
      <c r="D802" s="1233" t="s">
        <v>3231</v>
      </c>
      <c r="E802" s="1233" t="s">
        <v>3231</v>
      </c>
      <c r="F802" s="4">
        <v>0</v>
      </c>
      <c r="G802" s="4">
        <v>0</v>
      </c>
    </row>
    <row r="803" spans="2:7">
      <c r="B803" s="25" t="s">
        <v>529</v>
      </c>
      <c r="C803" s="26" t="s">
        <v>529</v>
      </c>
      <c r="D803" s="1233" t="s">
        <v>3232</v>
      </c>
      <c r="E803" s="1233" t="s">
        <v>3232</v>
      </c>
      <c r="F803" s="4">
        <v>0</v>
      </c>
      <c r="G803" s="4">
        <v>0</v>
      </c>
    </row>
    <row r="804" spans="2:7">
      <c r="B804" s="25" t="s">
        <v>529</v>
      </c>
      <c r="C804" s="26" t="s">
        <v>529</v>
      </c>
      <c r="D804" s="1233" t="s">
        <v>3233</v>
      </c>
      <c r="E804" s="1233" t="s">
        <v>3233</v>
      </c>
      <c r="F804" s="4">
        <v>0</v>
      </c>
      <c r="G804" s="4">
        <v>0</v>
      </c>
    </row>
    <row r="805" spans="2:7">
      <c r="B805" s="25" t="s">
        <v>529</v>
      </c>
      <c r="C805" s="26" t="s">
        <v>529</v>
      </c>
      <c r="D805" s="1233" t="s">
        <v>3234</v>
      </c>
      <c r="E805" s="1233" t="s">
        <v>3234</v>
      </c>
      <c r="F805" s="4">
        <v>0</v>
      </c>
      <c r="G805" s="4">
        <v>0</v>
      </c>
    </row>
    <row r="806" spans="2:7">
      <c r="B806" s="25" t="s">
        <v>529</v>
      </c>
      <c r="C806" s="26" t="s">
        <v>529</v>
      </c>
      <c r="D806" s="1233" t="s">
        <v>3235</v>
      </c>
      <c r="E806" s="1233" t="s">
        <v>3235</v>
      </c>
      <c r="F806" s="4">
        <v>0</v>
      </c>
      <c r="G806" s="4">
        <v>0</v>
      </c>
    </row>
    <row r="807" spans="2:7">
      <c r="B807" s="25" t="s">
        <v>529</v>
      </c>
      <c r="C807" s="26" t="s">
        <v>529</v>
      </c>
      <c r="D807" s="1233" t="s">
        <v>3236</v>
      </c>
      <c r="E807" s="1233" t="s">
        <v>3236</v>
      </c>
      <c r="F807" s="4">
        <v>0</v>
      </c>
      <c r="G807" s="4">
        <v>0</v>
      </c>
    </row>
    <row r="808" spans="2:7">
      <c r="B808" s="25" t="s">
        <v>529</v>
      </c>
      <c r="C808" s="26" t="s">
        <v>529</v>
      </c>
      <c r="D808" s="1233" t="s">
        <v>3237</v>
      </c>
      <c r="E808" s="1233" t="s">
        <v>3237</v>
      </c>
      <c r="F808" s="4" t="s">
        <v>3307</v>
      </c>
      <c r="G808" s="4" t="s">
        <v>3307</v>
      </c>
    </row>
    <row r="809" spans="2:7">
      <c r="B809" s="25" t="s">
        <v>529</v>
      </c>
      <c r="C809" s="26" t="s">
        <v>529</v>
      </c>
      <c r="D809" s="1233" t="s">
        <v>3238</v>
      </c>
      <c r="E809" s="1233" t="s">
        <v>3238</v>
      </c>
      <c r="F809" s="4">
        <v>0</v>
      </c>
      <c r="G809" s="4">
        <v>0</v>
      </c>
    </row>
    <row r="810" spans="2:7">
      <c r="B810" s="25" t="s">
        <v>529</v>
      </c>
      <c r="C810" s="26" t="s">
        <v>529</v>
      </c>
      <c r="D810" s="1233" t="s">
        <v>3239</v>
      </c>
      <c r="E810" s="1233" t="s">
        <v>3239</v>
      </c>
      <c r="F810" s="4" t="s">
        <v>3308</v>
      </c>
      <c r="G810" s="4" t="s">
        <v>3440</v>
      </c>
    </row>
    <row r="811" spans="2:7">
      <c r="B811" s="25" t="s">
        <v>529</v>
      </c>
      <c r="C811" s="26" t="s">
        <v>529</v>
      </c>
      <c r="D811" s="1233" t="s">
        <v>3240</v>
      </c>
      <c r="E811" s="1233" t="s">
        <v>3240</v>
      </c>
      <c r="F811" s="4">
        <v>0</v>
      </c>
      <c r="G811" s="4">
        <v>0</v>
      </c>
    </row>
    <row r="812" spans="2:7">
      <c r="B812" s="1235" t="s">
        <v>529</v>
      </c>
      <c r="C812" s="1235" t="s">
        <v>529</v>
      </c>
      <c r="D812" s="1235" t="s">
        <v>529</v>
      </c>
      <c r="E812" s="1235" t="s">
        <v>529</v>
      </c>
      <c r="F812" s="4" t="s">
        <v>529</v>
      </c>
      <c r="G812" s="4" t="s">
        <v>529</v>
      </c>
    </row>
    <row r="813" spans="2:7">
      <c r="B813" s="24" t="s">
        <v>529</v>
      </c>
      <c r="C813" s="1234" t="s">
        <v>3230</v>
      </c>
      <c r="D813" s="1234" t="s">
        <v>3230</v>
      </c>
      <c r="E813" s="1234" t="s">
        <v>3230</v>
      </c>
      <c r="F813" s="17" t="s">
        <v>2844</v>
      </c>
      <c r="G813" s="17" t="s">
        <v>3441</v>
      </c>
    </row>
    <row r="814" spans="2:7">
      <c r="B814" s="25" t="s">
        <v>529</v>
      </c>
      <c r="C814" s="26" t="s">
        <v>529</v>
      </c>
      <c r="D814" s="1233" t="s">
        <v>3241</v>
      </c>
      <c r="E814" s="1233" t="s">
        <v>3241</v>
      </c>
      <c r="F814" s="4" t="s">
        <v>984</v>
      </c>
      <c r="G814" s="4" t="s">
        <v>3442</v>
      </c>
    </row>
    <row r="815" spans="2:7">
      <c r="B815" s="25" t="s">
        <v>529</v>
      </c>
      <c r="C815" s="26" t="s">
        <v>529</v>
      </c>
      <c r="D815" s="1233" t="s">
        <v>3242</v>
      </c>
      <c r="E815" s="1233" t="s">
        <v>3242</v>
      </c>
      <c r="F815" s="4" t="s">
        <v>996</v>
      </c>
      <c r="G815" s="4" t="s">
        <v>3443</v>
      </c>
    </row>
    <row r="816" spans="2:7">
      <c r="B816" s="25" t="s">
        <v>529</v>
      </c>
      <c r="C816" s="26" t="s">
        <v>529</v>
      </c>
      <c r="D816" s="1233" t="s">
        <v>3243</v>
      </c>
      <c r="E816" s="1233" t="s">
        <v>3243</v>
      </c>
      <c r="F816" s="4" t="s">
        <v>1000</v>
      </c>
      <c r="G816" s="4" t="s">
        <v>3444</v>
      </c>
    </row>
    <row r="817" spans="2:7">
      <c r="B817" s="25" t="s">
        <v>529</v>
      </c>
      <c r="C817" s="26" t="s">
        <v>529</v>
      </c>
      <c r="D817" s="1233" t="s">
        <v>3244</v>
      </c>
      <c r="E817" s="1233" t="s">
        <v>3244</v>
      </c>
      <c r="F817" s="4">
        <v>0</v>
      </c>
      <c r="G817" s="4">
        <v>0</v>
      </c>
    </row>
    <row r="818" spans="2:7">
      <c r="B818" s="25" t="s">
        <v>529</v>
      </c>
      <c r="C818" s="26" t="s">
        <v>529</v>
      </c>
      <c r="D818" s="1233" t="s">
        <v>3245</v>
      </c>
      <c r="E818" s="1233" t="s">
        <v>3245</v>
      </c>
      <c r="F818" s="4">
        <v>0</v>
      </c>
      <c r="G818" s="4">
        <v>0</v>
      </c>
    </row>
    <row r="819" spans="2:7">
      <c r="B819" s="25" t="s">
        <v>529</v>
      </c>
      <c r="C819" s="26" t="s">
        <v>529</v>
      </c>
      <c r="D819" s="1233" t="s">
        <v>3246</v>
      </c>
      <c r="E819" s="1233" t="s">
        <v>3246</v>
      </c>
      <c r="F819" s="4">
        <v>0</v>
      </c>
      <c r="G819" s="4">
        <v>0</v>
      </c>
    </row>
    <row r="820" spans="2:7">
      <c r="B820" s="25" t="s">
        <v>529</v>
      </c>
      <c r="C820" s="26" t="s">
        <v>529</v>
      </c>
      <c r="D820" s="1233" t="s">
        <v>3247</v>
      </c>
      <c r="E820" s="1233" t="s">
        <v>3247</v>
      </c>
      <c r="F820" s="4">
        <v>0</v>
      </c>
      <c r="G820" s="4">
        <v>0</v>
      </c>
    </row>
    <row r="821" spans="2:7">
      <c r="B821" s="25" t="s">
        <v>529</v>
      </c>
      <c r="C821" s="26" t="s">
        <v>529</v>
      </c>
      <c r="D821" s="1233" t="s">
        <v>3248</v>
      </c>
      <c r="E821" s="1233" t="s">
        <v>3248</v>
      </c>
      <c r="F821" s="4">
        <v>0</v>
      </c>
      <c r="G821" s="4">
        <v>0</v>
      </c>
    </row>
    <row r="822" spans="2:7">
      <c r="B822" s="25" t="s">
        <v>529</v>
      </c>
      <c r="C822" s="26" t="s">
        <v>529</v>
      </c>
      <c r="D822" s="1233" t="s">
        <v>3249</v>
      </c>
      <c r="E822" s="1233" t="s">
        <v>3249</v>
      </c>
      <c r="F822" s="4">
        <v>0</v>
      </c>
      <c r="G822" s="4">
        <v>0</v>
      </c>
    </row>
    <row r="823" spans="2:7">
      <c r="B823" s="25" t="s">
        <v>529</v>
      </c>
      <c r="C823" s="26" t="s">
        <v>529</v>
      </c>
      <c r="D823" s="1233" t="s">
        <v>3250</v>
      </c>
      <c r="E823" s="1233" t="s">
        <v>3250</v>
      </c>
      <c r="F823" s="4">
        <v>0</v>
      </c>
      <c r="G823" s="4">
        <v>0</v>
      </c>
    </row>
    <row r="824" spans="2:7">
      <c r="B824" s="25" t="s">
        <v>529</v>
      </c>
      <c r="C824" s="26" t="s">
        <v>529</v>
      </c>
      <c r="D824" s="1233" t="s">
        <v>3251</v>
      </c>
      <c r="E824" s="1233" t="s">
        <v>3251</v>
      </c>
      <c r="F824" s="4">
        <v>0</v>
      </c>
      <c r="G824" s="4">
        <v>0</v>
      </c>
    </row>
    <row r="825" spans="2:7">
      <c r="B825" s="25" t="s">
        <v>529</v>
      </c>
      <c r="C825" s="26" t="s">
        <v>529</v>
      </c>
      <c r="D825" s="1233" t="s">
        <v>3252</v>
      </c>
      <c r="E825" s="1233" t="s">
        <v>3252</v>
      </c>
      <c r="F825" s="4">
        <v>0</v>
      </c>
      <c r="G825" s="4">
        <v>0</v>
      </c>
    </row>
    <row r="826" spans="2:7">
      <c r="B826" s="25" t="s">
        <v>529</v>
      </c>
      <c r="C826" s="26" t="s">
        <v>529</v>
      </c>
      <c r="D826" s="1233" t="s">
        <v>3253</v>
      </c>
      <c r="E826" s="1233" t="s">
        <v>3253</v>
      </c>
      <c r="F826" s="4">
        <v>0</v>
      </c>
      <c r="G826" s="4">
        <v>0</v>
      </c>
    </row>
    <row r="827" spans="2:7">
      <c r="B827" s="25" t="s">
        <v>529</v>
      </c>
      <c r="C827" s="26" t="s">
        <v>529</v>
      </c>
      <c r="D827" s="1233" t="s">
        <v>3254</v>
      </c>
      <c r="E827" s="1233" t="s">
        <v>3254</v>
      </c>
      <c r="F827" s="4">
        <v>0</v>
      </c>
      <c r="G827" s="4">
        <v>0</v>
      </c>
    </row>
    <row r="828" spans="2:7">
      <c r="B828" s="25" t="s">
        <v>529</v>
      </c>
      <c r="C828" s="26" t="s">
        <v>529</v>
      </c>
      <c r="D828" s="1233" t="s">
        <v>3255</v>
      </c>
      <c r="E828" s="1233" t="s">
        <v>3255</v>
      </c>
      <c r="F828" s="4">
        <v>0</v>
      </c>
      <c r="G828" s="4">
        <v>0</v>
      </c>
    </row>
    <row r="829" spans="2:7">
      <c r="B829" s="25" t="s">
        <v>529</v>
      </c>
      <c r="C829" s="26" t="s">
        <v>529</v>
      </c>
      <c r="D829" s="1233" t="s">
        <v>3256</v>
      </c>
      <c r="E829" s="1233" t="s">
        <v>3256</v>
      </c>
      <c r="F829" s="4">
        <v>0</v>
      </c>
      <c r="G829" s="4">
        <v>0</v>
      </c>
    </row>
    <row r="830" spans="2:7">
      <c r="B830" s="1236" t="s">
        <v>3220</v>
      </c>
      <c r="C830" s="1236" t="s">
        <v>3220</v>
      </c>
      <c r="D830" s="1236" t="s">
        <v>3220</v>
      </c>
      <c r="E830" s="1236" t="s">
        <v>3220</v>
      </c>
      <c r="F830" s="17" t="s">
        <v>1008</v>
      </c>
      <c r="G830" s="17" t="s">
        <v>3445</v>
      </c>
    </row>
    <row r="831" spans="2:7">
      <c r="B831" s="1235" t="s">
        <v>529</v>
      </c>
      <c r="C831" s="1235" t="s">
        <v>529</v>
      </c>
      <c r="D831" s="1235" t="s">
        <v>529</v>
      </c>
      <c r="E831" s="1235" t="s">
        <v>529</v>
      </c>
      <c r="F831" s="4" t="s">
        <v>529</v>
      </c>
      <c r="G831" s="4" t="s">
        <v>529</v>
      </c>
    </row>
    <row r="832" spans="2:7">
      <c r="B832" s="1236" t="s">
        <v>3221</v>
      </c>
      <c r="C832" s="1236" t="s">
        <v>3221</v>
      </c>
      <c r="D832" s="1236" t="s">
        <v>3221</v>
      </c>
      <c r="E832" s="1236" t="s">
        <v>3221</v>
      </c>
      <c r="F832" s="17" t="s">
        <v>529</v>
      </c>
      <c r="G832" s="17" t="s">
        <v>529</v>
      </c>
    </row>
    <row r="833" spans="2:7">
      <c r="B833" s="24" t="s">
        <v>529</v>
      </c>
      <c r="C833" s="1234" t="s">
        <v>3229</v>
      </c>
      <c r="D833" s="1234" t="s">
        <v>3229</v>
      </c>
      <c r="E833" s="1234" t="s">
        <v>3229</v>
      </c>
      <c r="F833" s="17">
        <v>0</v>
      </c>
      <c r="G833" s="17">
        <v>0</v>
      </c>
    </row>
    <row r="834" spans="2:7">
      <c r="B834" s="25" t="s">
        <v>529</v>
      </c>
      <c r="C834" s="26" t="s">
        <v>529</v>
      </c>
      <c r="D834" s="1233" t="s">
        <v>3257</v>
      </c>
      <c r="E834" s="1233" t="s">
        <v>3257</v>
      </c>
      <c r="F834" s="4">
        <v>0</v>
      </c>
      <c r="G834" s="4">
        <v>0</v>
      </c>
    </row>
    <row r="835" spans="2:7">
      <c r="B835" s="25" t="s">
        <v>529</v>
      </c>
      <c r="C835" s="26" t="s">
        <v>529</v>
      </c>
      <c r="D835" s="1233" t="s">
        <v>3258</v>
      </c>
      <c r="E835" s="1233" t="s">
        <v>3258</v>
      </c>
      <c r="F835" s="4">
        <v>0</v>
      </c>
      <c r="G835" s="4">
        <v>0</v>
      </c>
    </row>
    <row r="836" spans="2:7">
      <c r="B836" s="25" t="s">
        <v>529</v>
      </c>
      <c r="C836" s="26" t="s">
        <v>529</v>
      </c>
      <c r="D836" s="1233" t="s">
        <v>3259</v>
      </c>
      <c r="E836" s="1233" t="s">
        <v>3259</v>
      </c>
      <c r="F836" s="4">
        <v>0</v>
      </c>
      <c r="G836" s="4">
        <v>0</v>
      </c>
    </row>
    <row r="837" spans="2:7">
      <c r="B837" s="1235" t="s">
        <v>529</v>
      </c>
      <c r="C837" s="1235" t="s">
        <v>529</v>
      </c>
      <c r="D837" s="1235" t="s">
        <v>529</v>
      </c>
      <c r="E837" s="1235" t="s">
        <v>529</v>
      </c>
      <c r="F837" s="4" t="s">
        <v>529</v>
      </c>
      <c r="G837" s="4" t="s">
        <v>529</v>
      </c>
    </row>
    <row r="838" spans="2:7">
      <c r="B838" s="24" t="s">
        <v>529</v>
      </c>
      <c r="C838" s="1234" t="s">
        <v>3230</v>
      </c>
      <c r="D838" s="1234" t="s">
        <v>3230</v>
      </c>
      <c r="E838" s="1234" t="s">
        <v>3230</v>
      </c>
      <c r="F838" s="17" t="s">
        <v>1008</v>
      </c>
      <c r="G838" s="17" t="s">
        <v>3445</v>
      </c>
    </row>
    <row r="839" spans="2:7">
      <c r="B839" s="25" t="s">
        <v>529</v>
      </c>
      <c r="C839" s="26" t="s">
        <v>529</v>
      </c>
      <c r="D839" s="1233" t="s">
        <v>3257</v>
      </c>
      <c r="E839" s="1233" t="s">
        <v>3257</v>
      </c>
      <c r="F839" s="4" t="s">
        <v>1008</v>
      </c>
      <c r="G839" s="4" t="s">
        <v>3445</v>
      </c>
    </row>
    <row r="840" spans="2:7">
      <c r="B840" s="25" t="s">
        <v>529</v>
      </c>
      <c r="C840" s="26" t="s">
        <v>529</v>
      </c>
      <c r="D840" s="1233" t="s">
        <v>3258</v>
      </c>
      <c r="E840" s="1233" t="s">
        <v>3258</v>
      </c>
      <c r="F840" s="4">
        <v>0</v>
      </c>
      <c r="G840" s="4">
        <v>0</v>
      </c>
    </row>
    <row r="841" spans="2:7">
      <c r="B841" s="25" t="s">
        <v>529</v>
      </c>
      <c r="C841" s="26" t="s">
        <v>529</v>
      </c>
      <c r="D841" s="1233" t="s">
        <v>3260</v>
      </c>
      <c r="E841" s="1233" t="s">
        <v>3260</v>
      </c>
      <c r="F841" s="4">
        <v>0</v>
      </c>
      <c r="G841" s="4">
        <v>0</v>
      </c>
    </row>
    <row r="842" spans="2:7">
      <c r="B842" s="1236" t="s">
        <v>3222</v>
      </c>
      <c r="C842" s="1236" t="s">
        <v>3222</v>
      </c>
      <c r="D842" s="1236" t="s">
        <v>3222</v>
      </c>
      <c r="E842" s="1236" t="s">
        <v>3222</v>
      </c>
      <c r="F842" s="17" t="s">
        <v>3309</v>
      </c>
      <c r="G842" s="17" t="s">
        <v>3446</v>
      </c>
    </row>
    <row r="843" spans="2:7">
      <c r="B843" s="1235" t="s">
        <v>529</v>
      </c>
      <c r="C843" s="1235" t="s">
        <v>529</v>
      </c>
      <c r="D843" s="1235" t="s">
        <v>529</v>
      </c>
      <c r="E843" s="1235" t="s">
        <v>529</v>
      </c>
      <c r="F843" s="4" t="s">
        <v>529</v>
      </c>
      <c r="G843" s="4" t="s">
        <v>529</v>
      </c>
    </row>
    <row r="844" spans="2:7">
      <c r="B844" s="1236" t="s">
        <v>3223</v>
      </c>
      <c r="C844" s="1236" t="s">
        <v>3223</v>
      </c>
      <c r="D844" s="1236" t="s">
        <v>3223</v>
      </c>
      <c r="E844" s="1236" t="s">
        <v>3223</v>
      </c>
      <c r="F844" s="17" t="s">
        <v>529</v>
      </c>
      <c r="G844" s="17" t="s">
        <v>529</v>
      </c>
    </row>
    <row r="845" spans="2:7">
      <c r="B845" s="24" t="s">
        <v>529</v>
      </c>
      <c r="C845" s="1234" t="s">
        <v>3229</v>
      </c>
      <c r="D845" s="1234" t="s">
        <v>3229</v>
      </c>
      <c r="E845" s="1234" t="s">
        <v>3229</v>
      </c>
      <c r="F845" s="17">
        <v>0</v>
      </c>
      <c r="G845" s="17">
        <v>0</v>
      </c>
    </row>
    <row r="846" spans="2:7">
      <c r="B846" s="25" t="s">
        <v>529</v>
      </c>
      <c r="C846" s="26" t="s">
        <v>529</v>
      </c>
      <c r="D846" s="1233" t="s">
        <v>3261</v>
      </c>
      <c r="E846" s="1233" t="s">
        <v>3261</v>
      </c>
      <c r="F846" s="4">
        <v>0</v>
      </c>
      <c r="G846" s="4">
        <v>0</v>
      </c>
    </row>
    <row r="847" spans="2:7">
      <c r="B847" s="25" t="s">
        <v>529</v>
      </c>
      <c r="C847" s="26" t="s">
        <v>529</v>
      </c>
      <c r="D847" s="26" t="s">
        <v>529</v>
      </c>
      <c r="E847" s="27" t="s">
        <v>3265</v>
      </c>
      <c r="F847" s="4">
        <v>0</v>
      </c>
      <c r="G847" s="4">
        <v>0</v>
      </c>
    </row>
    <row r="848" spans="2:7">
      <c r="B848" s="25" t="s">
        <v>529</v>
      </c>
      <c r="C848" s="26" t="s">
        <v>529</v>
      </c>
      <c r="D848" s="26" t="s">
        <v>529</v>
      </c>
      <c r="E848" s="27" t="s">
        <v>3266</v>
      </c>
      <c r="F848" s="4">
        <v>0</v>
      </c>
      <c r="G848" s="4">
        <v>0</v>
      </c>
    </row>
    <row r="849" spans="2:7">
      <c r="B849" s="25" t="s">
        <v>529</v>
      </c>
      <c r="C849" s="26" t="s">
        <v>529</v>
      </c>
      <c r="D849" s="1233" t="s">
        <v>3262</v>
      </c>
      <c r="E849" s="1233" t="s">
        <v>3262</v>
      </c>
      <c r="F849" s="4">
        <v>0</v>
      </c>
      <c r="G849" s="4">
        <v>0</v>
      </c>
    </row>
    <row r="850" spans="2:7">
      <c r="B850" s="1235" t="s">
        <v>529</v>
      </c>
      <c r="C850" s="1235" t="s">
        <v>529</v>
      </c>
      <c r="D850" s="1235" t="s">
        <v>529</v>
      </c>
      <c r="E850" s="1235" t="s">
        <v>529</v>
      </c>
      <c r="F850" s="4" t="s">
        <v>529</v>
      </c>
      <c r="G850" s="4" t="s">
        <v>529</v>
      </c>
    </row>
    <row r="851" spans="2:7">
      <c r="B851" s="24" t="s">
        <v>529</v>
      </c>
      <c r="C851" s="1234" t="s">
        <v>3230</v>
      </c>
      <c r="D851" s="1234" t="s">
        <v>3230</v>
      </c>
      <c r="E851" s="1234" t="s">
        <v>3230</v>
      </c>
      <c r="F851" s="17">
        <v>0</v>
      </c>
      <c r="G851" s="17">
        <v>0</v>
      </c>
    </row>
    <row r="852" spans="2:7">
      <c r="B852" s="25" t="s">
        <v>529</v>
      </c>
      <c r="C852" s="26" t="s">
        <v>529</v>
      </c>
      <c r="D852" s="1233" t="s">
        <v>3263</v>
      </c>
      <c r="E852" s="1233" t="s">
        <v>3263</v>
      </c>
      <c r="F852" s="4">
        <v>0</v>
      </c>
      <c r="G852" s="4">
        <v>0</v>
      </c>
    </row>
    <row r="853" spans="2:7">
      <c r="B853" s="25" t="s">
        <v>529</v>
      </c>
      <c r="C853" s="26" t="s">
        <v>529</v>
      </c>
      <c r="D853" s="26" t="s">
        <v>529</v>
      </c>
      <c r="E853" s="27" t="s">
        <v>3265</v>
      </c>
      <c r="F853" s="4">
        <v>0</v>
      </c>
      <c r="G853" s="4">
        <v>0</v>
      </c>
    </row>
    <row r="854" spans="2:7">
      <c r="B854" s="25" t="s">
        <v>529</v>
      </c>
      <c r="C854" s="26" t="s">
        <v>529</v>
      </c>
      <c r="D854" s="26" t="s">
        <v>529</v>
      </c>
      <c r="E854" s="27" t="s">
        <v>3266</v>
      </c>
      <c r="F854" s="4">
        <v>0</v>
      </c>
      <c r="G854" s="4">
        <v>0</v>
      </c>
    </row>
    <row r="855" spans="2:7">
      <c r="B855" s="25" t="s">
        <v>529</v>
      </c>
      <c r="C855" s="26" t="s">
        <v>529</v>
      </c>
      <c r="D855" s="1233" t="s">
        <v>3264</v>
      </c>
      <c r="E855" s="1233" t="s">
        <v>3264</v>
      </c>
      <c r="F855" s="4">
        <v>0</v>
      </c>
      <c r="G855" s="4">
        <v>0</v>
      </c>
    </row>
    <row r="856" spans="2:7">
      <c r="B856" s="1236" t="s">
        <v>3224</v>
      </c>
      <c r="C856" s="1236" t="s">
        <v>3224</v>
      </c>
      <c r="D856" s="1236" t="s">
        <v>3224</v>
      </c>
      <c r="E856" s="1236" t="s">
        <v>3224</v>
      </c>
      <c r="F856" s="17">
        <v>0</v>
      </c>
      <c r="G856" s="17">
        <v>0</v>
      </c>
    </row>
    <row r="857" spans="2:7">
      <c r="B857" s="1235" t="s">
        <v>529</v>
      </c>
      <c r="C857" s="1235" t="s">
        <v>529</v>
      </c>
      <c r="D857" s="1235" t="s">
        <v>529</v>
      </c>
      <c r="E857" s="1235" t="s">
        <v>529</v>
      </c>
      <c r="F857" s="4" t="s">
        <v>529</v>
      </c>
      <c r="G857" s="4" t="s">
        <v>529</v>
      </c>
    </row>
    <row r="858" spans="2:7">
      <c r="B858" s="1236" t="s">
        <v>3225</v>
      </c>
      <c r="C858" s="1236" t="s">
        <v>3225</v>
      </c>
      <c r="D858" s="1236" t="s">
        <v>3225</v>
      </c>
      <c r="E858" s="1236" t="s">
        <v>3225</v>
      </c>
      <c r="F858" s="17">
        <v>0</v>
      </c>
      <c r="G858" s="17">
        <v>0</v>
      </c>
    </row>
    <row r="859" spans="2:7">
      <c r="B859" s="1235" t="s">
        <v>529</v>
      </c>
      <c r="C859" s="1235" t="s">
        <v>529</v>
      </c>
      <c r="D859" s="1235" t="s">
        <v>529</v>
      </c>
      <c r="E859" s="1235" t="s">
        <v>529</v>
      </c>
      <c r="F859" s="4" t="s">
        <v>529</v>
      </c>
      <c r="G859" s="4" t="s">
        <v>529</v>
      </c>
    </row>
    <row r="860" spans="2:7">
      <c r="B860" s="1236" t="s">
        <v>3226</v>
      </c>
      <c r="C860" s="1236" t="s">
        <v>3226</v>
      </c>
      <c r="D860" s="1236" t="s">
        <v>3226</v>
      </c>
      <c r="E860" s="1236" t="s">
        <v>3226</v>
      </c>
      <c r="F860" s="17">
        <v>0</v>
      </c>
      <c r="G860" s="17">
        <v>0</v>
      </c>
    </row>
    <row r="861" spans="2:7">
      <c r="B861" s="1235" t="s">
        <v>529</v>
      </c>
      <c r="C861" s="1235" t="s">
        <v>529</v>
      </c>
      <c r="D861" s="1235" t="s">
        <v>529</v>
      </c>
      <c r="E861" s="1235" t="s">
        <v>529</v>
      </c>
      <c r="F861" s="4" t="s">
        <v>529</v>
      </c>
      <c r="G861" s="4" t="s">
        <v>529</v>
      </c>
    </row>
    <row r="862" spans="2:7">
      <c r="B862" s="1236" t="s">
        <v>3227</v>
      </c>
      <c r="C862" s="1236" t="s">
        <v>3227</v>
      </c>
      <c r="D862" s="1236" t="s">
        <v>3227</v>
      </c>
      <c r="E862" s="1236" t="s">
        <v>3227</v>
      </c>
      <c r="F862" s="17">
        <v>0</v>
      </c>
      <c r="G862" s="17">
        <v>0</v>
      </c>
    </row>
    <row r="863" spans="2:7">
      <c r="B863" s="1235" t="s">
        <v>529</v>
      </c>
      <c r="C863" s="1235" t="s">
        <v>529</v>
      </c>
      <c r="D863" s="1235" t="s">
        <v>529</v>
      </c>
      <c r="E863" s="1235" t="s">
        <v>529</v>
      </c>
      <c r="F863" s="4" t="s">
        <v>529</v>
      </c>
      <c r="G863" s="4" t="s">
        <v>529</v>
      </c>
    </row>
    <row r="864" spans="2:7">
      <c r="B864" s="28" t="s">
        <v>529</v>
      </c>
      <c r="C864" s="28" t="s">
        <v>529</v>
      </c>
      <c r="D864" s="28" t="s">
        <v>529</v>
      </c>
      <c r="E864" s="28" t="s">
        <v>529</v>
      </c>
      <c r="F864" s="30" t="s">
        <v>529</v>
      </c>
      <c r="G864" s="30" t="s">
        <v>529</v>
      </c>
    </row>
    <row r="865" spans="2:7">
      <c r="B865" s="12" t="s">
        <v>529</v>
      </c>
      <c r="C865" s="12" t="s">
        <v>529</v>
      </c>
      <c r="D865" s="12" t="s">
        <v>529</v>
      </c>
      <c r="E865" s="12" t="s">
        <v>529</v>
      </c>
      <c r="F865" s="16" t="s">
        <v>529</v>
      </c>
      <c r="G865" s="16" t="s">
        <v>529</v>
      </c>
    </row>
    <row r="866" spans="2:7">
      <c r="B866" s="29" t="s">
        <v>529</v>
      </c>
      <c r="C866" s="29" t="s">
        <v>529</v>
      </c>
      <c r="D866" s="29" t="s">
        <v>529</v>
      </c>
      <c r="E866" s="29" t="s">
        <v>529</v>
      </c>
      <c r="F866" s="31" t="s">
        <v>529</v>
      </c>
      <c r="G866" s="31" t="s">
        <v>529</v>
      </c>
    </row>
    <row r="867" spans="2:7">
      <c r="B867" s="1241" t="s">
        <v>12</v>
      </c>
      <c r="C867" s="1241" t="s">
        <v>12</v>
      </c>
      <c r="D867" s="1241" t="s">
        <v>12</v>
      </c>
      <c r="E867" s="1241" t="s">
        <v>12</v>
      </c>
      <c r="F867" s="1241" t="s">
        <v>12</v>
      </c>
      <c r="G867" s="1242" t="s">
        <v>12</v>
      </c>
    </row>
    <row r="868" spans="2:7">
      <c r="B868" s="1243" t="s">
        <v>3215</v>
      </c>
      <c r="C868" s="1243" t="s">
        <v>3215</v>
      </c>
      <c r="D868" s="1243" t="s">
        <v>3215</v>
      </c>
      <c r="E868" s="1243" t="s">
        <v>3215</v>
      </c>
      <c r="F868" s="1243" t="s">
        <v>3215</v>
      </c>
      <c r="G868" s="1244" t="s">
        <v>3215</v>
      </c>
    </row>
    <row r="869" spans="2:7">
      <c r="B869" s="1243" t="s">
        <v>3216</v>
      </c>
      <c r="C869" s="1243" t="s">
        <v>3216</v>
      </c>
      <c r="D869" s="1243" t="s">
        <v>3216</v>
      </c>
      <c r="E869" s="1243" t="s">
        <v>3216</v>
      </c>
      <c r="F869" s="1243" t="s">
        <v>3216</v>
      </c>
      <c r="G869" s="1244" t="s">
        <v>3216</v>
      </c>
    </row>
    <row r="870" spans="2:7">
      <c r="B870" s="1245" t="s">
        <v>3217</v>
      </c>
      <c r="C870" s="1245" t="s">
        <v>3217</v>
      </c>
      <c r="D870" s="1245" t="s">
        <v>3217</v>
      </c>
      <c r="E870" s="1245" t="s">
        <v>3217</v>
      </c>
      <c r="F870" s="1245" t="s">
        <v>3217</v>
      </c>
      <c r="G870" s="1246" t="s">
        <v>3217</v>
      </c>
    </row>
    <row r="871" spans="2:7">
      <c r="B871" s="1240" t="s">
        <v>3218</v>
      </c>
      <c r="C871" s="1240" t="s">
        <v>3218</v>
      </c>
      <c r="D871" s="1240" t="s">
        <v>3218</v>
      </c>
      <c r="E871" s="1240" t="s">
        <v>3218</v>
      </c>
      <c r="F871" s="21">
        <v>2024</v>
      </c>
      <c r="G871" s="21">
        <v>2023</v>
      </c>
    </row>
    <row r="872" spans="2:7">
      <c r="B872" s="1236" t="s">
        <v>3219</v>
      </c>
      <c r="C872" s="1236" t="s">
        <v>3219</v>
      </c>
      <c r="D872" s="1236" t="s">
        <v>3219</v>
      </c>
      <c r="E872" s="1236" t="s">
        <v>3219</v>
      </c>
      <c r="F872" s="17" t="s">
        <v>529</v>
      </c>
      <c r="G872" s="17" t="s">
        <v>529</v>
      </c>
    </row>
    <row r="873" spans="2:7">
      <c r="B873" s="24" t="s">
        <v>529</v>
      </c>
      <c r="C873" s="1234" t="s">
        <v>3229</v>
      </c>
      <c r="D873" s="1234" t="s">
        <v>3229</v>
      </c>
      <c r="E873" s="1234" t="s">
        <v>3229</v>
      </c>
      <c r="F873" s="17" t="s">
        <v>62</v>
      </c>
      <c r="G873" s="17" t="s">
        <v>3447</v>
      </c>
    </row>
    <row r="874" spans="2:7">
      <c r="B874" s="25" t="s">
        <v>529</v>
      </c>
      <c r="C874" s="26" t="s">
        <v>529</v>
      </c>
      <c r="D874" s="1233" t="s">
        <v>3231</v>
      </c>
      <c r="E874" s="1233" t="s">
        <v>3231</v>
      </c>
      <c r="F874" s="4">
        <v>0</v>
      </c>
      <c r="G874" s="4">
        <v>0</v>
      </c>
    </row>
    <row r="875" spans="2:7">
      <c r="B875" s="25" t="s">
        <v>529</v>
      </c>
      <c r="C875" s="26" t="s">
        <v>529</v>
      </c>
      <c r="D875" s="1233" t="s">
        <v>3232</v>
      </c>
      <c r="E875" s="1233" t="s">
        <v>3232</v>
      </c>
      <c r="F875" s="4">
        <v>0</v>
      </c>
      <c r="G875" s="4">
        <v>0</v>
      </c>
    </row>
    <row r="876" spans="2:7">
      <c r="B876" s="25" t="s">
        <v>529</v>
      </c>
      <c r="C876" s="26" t="s">
        <v>529</v>
      </c>
      <c r="D876" s="1233" t="s">
        <v>3233</v>
      </c>
      <c r="E876" s="1233" t="s">
        <v>3233</v>
      </c>
      <c r="F876" s="4">
        <v>0</v>
      </c>
      <c r="G876" s="4">
        <v>0</v>
      </c>
    </row>
    <row r="877" spans="2:7">
      <c r="B877" s="25" t="s">
        <v>529</v>
      </c>
      <c r="C877" s="26" t="s">
        <v>529</v>
      </c>
      <c r="D877" s="1233" t="s">
        <v>3234</v>
      </c>
      <c r="E877" s="1233" t="s">
        <v>3234</v>
      </c>
      <c r="F877" s="4">
        <v>0</v>
      </c>
      <c r="G877" s="4">
        <v>0</v>
      </c>
    </row>
    <row r="878" spans="2:7">
      <c r="B878" s="25" t="s">
        <v>529</v>
      </c>
      <c r="C878" s="26" t="s">
        <v>529</v>
      </c>
      <c r="D878" s="1233" t="s">
        <v>3235</v>
      </c>
      <c r="E878" s="1233" t="s">
        <v>3235</v>
      </c>
      <c r="F878" s="4">
        <v>0</v>
      </c>
      <c r="G878" s="4">
        <v>0</v>
      </c>
    </row>
    <row r="879" spans="2:7">
      <c r="B879" s="25" t="s">
        <v>529</v>
      </c>
      <c r="C879" s="26" t="s">
        <v>529</v>
      </c>
      <c r="D879" s="1233" t="s">
        <v>3236</v>
      </c>
      <c r="E879" s="1233" t="s">
        <v>3236</v>
      </c>
      <c r="F879" s="4">
        <v>0</v>
      </c>
      <c r="G879" s="4">
        <v>0</v>
      </c>
    </row>
    <row r="880" spans="2:7">
      <c r="B880" s="25" t="s">
        <v>529</v>
      </c>
      <c r="C880" s="26" t="s">
        <v>529</v>
      </c>
      <c r="D880" s="1233" t="s">
        <v>3237</v>
      </c>
      <c r="E880" s="1233" t="s">
        <v>3237</v>
      </c>
      <c r="F880" s="4" t="s">
        <v>1985</v>
      </c>
      <c r="G880" s="4" t="s">
        <v>3448</v>
      </c>
    </row>
    <row r="881" spans="2:7">
      <c r="B881" s="25" t="s">
        <v>529</v>
      </c>
      <c r="C881" s="26" t="s">
        <v>529</v>
      </c>
      <c r="D881" s="1233" t="s">
        <v>3238</v>
      </c>
      <c r="E881" s="1233" t="s">
        <v>3238</v>
      </c>
      <c r="F881" s="4">
        <v>0</v>
      </c>
      <c r="G881" s="4">
        <v>0</v>
      </c>
    </row>
    <row r="882" spans="2:7">
      <c r="B882" s="25" t="s">
        <v>529</v>
      </c>
      <c r="C882" s="26" t="s">
        <v>529</v>
      </c>
      <c r="D882" s="1233" t="s">
        <v>3239</v>
      </c>
      <c r="E882" s="1233" t="s">
        <v>3239</v>
      </c>
      <c r="F882" s="4" t="s">
        <v>3310</v>
      </c>
      <c r="G882" s="4" t="s">
        <v>3449</v>
      </c>
    </row>
    <row r="883" spans="2:7">
      <c r="B883" s="25" t="s">
        <v>529</v>
      </c>
      <c r="C883" s="26" t="s">
        <v>529</v>
      </c>
      <c r="D883" s="1233" t="s">
        <v>3240</v>
      </c>
      <c r="E883" s="1233" t="s">
        <v>3240</v>
      </c>
      <c r="F883" s="4">
        <v>0</v>
      </c>
      <c r="G883" s="4">
        <v>0</v>
      </c>
    </row>
    <row r="884" spans="2:7">
      <c r="B884" s="1235" t="s">
        <v>529</v>
      </c>
      <c r="C884" s="1235" t="s">
        <v>529</v>
      </c>
      <c r="D884" s="1235" t="s">
        <v>529</v>
      </c>
      <c r="E884" s="1235" t="s">
        <v>529</v>
      </c>
      <c r="F884" s="4" t="s">
        <v>529</v>
      </c>
      <c r="G884" s="4" t="s">
        <v>529</v>
      </c>
    </row>
    <row r="885" spans="2:7">
      <c r="B885" s="24" t="s">
        <v>529</v>
      </c>
      <c r="C885" s="1234" t="s">
        <v>3230</v>
      </c>
      <c r="D885" s="1234" t="s">
        <v>3230</v>
      </c>
      <c r="E885" s="1234" t="s">
        <v>3230</v>
      </c>
      <c r="F885" s="17" t="s">
        <v>2843</v>
      </c>
      <c r="G885" s="17" t="s">
        <v>3450</v>
      </c>
    </row>
    <row r="886" spans="2:7">
      <c r="B886" s="25" t="s">
        <v>529</v>
      </c>
      <c r="C886" s="26" t="s">
        <v>529</v>
      </c>
      <c r="D886" s="1233" t="s">
        <v>3241</v>
      </c>
      <c r="E886" s="1233" t="s">
        <v>3241</v>
      </c>
      <c r="F886" s="4" t="s">
        <v>1010</v>
      </c>
      <c r="G886" s="4" t="s">
        <v>3451</v>
      </c>
    </row>
    <row r="887" spans="2:7">
      <c r="B887" s="25" t="s">
        <v>529</v>
      </c>
      <c r="C887" s="26" t="s">
        <v>529</v>
      </c>
      <c r="D887" s="1233" t="s">
        <v>3242</v>
      </c>
      <c r="E887" s="1233" t="s">
        <v>3242</v>
      </c>
      <c r="F887" s="4" t="s">
        <v>1024</v>
      </c>
      <c r="G887" s="4" t="s">
        <v>3452</v>
      </c>
    </row>
    <row r="888" spans="2:7">
      <c r="B888" s="25" t="s">
        <v>529</v>
      </c>
      <c r="C888" s="26" t="s">
        <v>529</v>
      </c>
      <c r="D888" s="1233" t="s">
        <v>3243</v>
      </c>
      <c r="E888" s="1233" t="s">
        <v>3243</v>
      </c>
      <c r="F888" s="4" t="s">
        <v>1036</v>
      </c>
      <c r="G888" s="4" t="s">
        <v>3453</v>
      </c>
    </row>
    <row r="889" spans="2:7">
      <c r="B889" s="25" t="s">
        <v>529</v>
      </c>
      <c r="C889" s="26" t="s">
        <v>529</v>
      </c>
      <c r="D889" s="1233" t="s">
        <v>3244</v>
      </c>
      <c r="E889" s="1233" t="s">
        <v>3244</v>
      </c>
      <c r="F889" s="4">
        <v>0</v>
      </c>
      <c r="G889" s="4">
        <v>0</v>
      </c>
    </row>
    <row r="890" spans="2:7">
      <c r="B890" s="25" t="s">
        <v>529</v>
      </c>
      <c r="C890" s="26" t="s">
        <v>529</v>
      </c>
      <c r="D890" s="1233" t="s">
        <v>3245</v>
      </c>
      <c r="E890" s="1233" t="s">
        <v>3245</v>
      </c>
      <c r="F890" s="4">
        <v>0</v>
      </c>
      <c r="G890" s="4">
        <v>0</v>
      </c>
    </row>
    <row r="891" spans="2:7">
      <c r="B891" s="25" t="s">
        <v>529</v>
      </c>
      <c r="C891" s="26" t="s">
        <v>529</v>
      </c>
      <c r="D891" s="1233" t="s">
        <v>3246</v>
      </c>
      <c r="E891" s="1233" t="s">
        <v>3246</v>
      </c>
      <c r="F891" s="4">
        <v>0</v>
      </c>
      <c r="G891" s="4">
        <v>0</v>
      </c>
    </row>
    <row r="892" spans="2:7">
      <c r="B892" s="25" t="s">
        <v>529</v>
      </c>
      <c r="C892" s="26" t="s">
        <v>529</v>
      </c>
      <c r="D892" s="1233" t="s">
        <v>3247</v>
      </c>
      <c r="E892" s="1233" t="s">
        <v>3247</v>
      </c>
      <c r="F892" s="4">
        <v>0</v>
      </c>
      <c r="G892" s="4">
        <v>0</v>
      </c>
    </row>
    <row r="893" spans="2:7">
      <c r="B893" s="25" t="s">
        <v>529</v>
      </c>
      <c r="C893" s="26" t="s">
        <v>529</v>
      </c>
      <c r="D893" s="1233" t="s">
        <v>3248</v>
      </c>
      <c r="E893" s="1233" t="s">
        <v>3248</v>
      </c>
      <c r="F893" s="4">
        <v>0</v>
      </c>
      <c r="G893" s="4">
        <v>0</v>
      </c>
    </row>
    <row r="894" spans="2:7">
      <c r="B894" s="25" t="s">
        <v>529</v>
      </c>
      <c r="C894" s="26" t="s">
        <v>529</v>
      </c>
      <c r="D894" s="1233" t="s">
        <v>3249</v>
      </c>
      <c r="E894" s="1233" t="s">
        <v>3249</v>
      </c>
      <c r="F894" s="4">
        <v>0</v>
      </c>
      <c r="G894" s="4">
        <v>0</v>
      </c>
    </row>
    <row r="895" spans="2:7">
      <c r="B895" s="25" t="s">
        <v>529</v>
      </c>
      <c r="C895" s="26" t="s">
        <v>529</v>
      </c>
      <c r="D895" s="1233" t="s">
        <v>3250</v>
      </c>
      <c r="E895" s="1233" t="s">
        <v>3250</v>
      </c>
      <c r="F895" s="4">
        <v>0</v>
      </c>
      <c r="G895" s="4">
        <v>0</v>
      </c>
    </row>
    <row r="896" spans="2:7">
      <c r="B896" s="25" t="s">
        <v>529</v>
      </c>
      <c r="C896" s="26" t="s">
        <v>529</v>
      </c>
      <c r="D896" s="1233" t="s">
        <v>3251</v>
      </c>
      <c r="E896" s="1233" t="s">
        <v>3251</v>
      </c>
      <c r="F896" s="4">
        <v>0</v>
      </c>
      <c r="G896" s="4">
        <v>0</v>
      </c>
    </row>
    <row r="897" spans="2:7">
      <c r="B897" s="25" t="s">
        <v>529</v>
      </c>
      <c r="C897" s="26" t="s">
        <v>529</v>
      </c>
      <c r="D897" s="1233" t="s">
        <v>3252</v>
      </c>
      <c r="E897" s="1233" t="s">
        <v>3252</v>
      </c>
      <c r="F897" s="4">
        <v>0</v>
      </c>
      <c r="G897" s="4">
        <v>0</v>
      </c>
    </row>
    <row r="898" spans="2:7">
      <c r="B898" s="25" t="s">
        <v>529</v>
      </c>
      <c r="C898" s="26" t="s">
        <v>529</v>
      </c>
      <c r="D898" s="1233" t="s">
        <v>3253</v>
      </c>
      <c r="E898" s="1233" t="s">
        <v>3253</v>
      </c>
      <c r="F898" s="4">
        <v>0</v>
      </c>
      <c r="G898" s="4">
        <v>0</v>
      </c>
    </row>
    <row r="899" spans="2:7">
      <c r="B899" s="25" t="s">
        <v>529</v>
      </c>
      <c r="C899" s="26" t="s">
        <v>529</v>
      </c>
      <c r="D899" s="1233" t="s">
        <v>3254</v>
      </c>
      <c r="E899" s="1233" t="s">
        <v>3254</v>
      </c>
      <c r="F899" s="4">
        <v>0</v>
      </c>
      <c r="G899" s="4">
        <v>0</v>
      </c>
    </row>
    <row r="900" spans="2:7">
      <c r="B900" s="25" t="s">
        <v>529</v>
      </c>
      <c r="C900" s="26" t="s">
        <v>529</v>
      </c>
      <c r="D900" s="1233" t="s">
        <v>3255</v>
      </c>
      <c r="E900" s="1233" t="s">
        <v>3255</v>
      </c>
      <c r="F900" s="4">
        <v>0</v>
      </c>
      <c r="G900" s="4">
        <v>0</v>
      </c>
    </row>
    <row r="901" spans="2:7">
      <c r="B901" s="25" t="s">
        <v>529</v>
      </c>
      <c r="C901" s="26" t="s">
        <v>529</v>
      </c>
      <c r="D901" s="1233" t="s">
        <v>3256</v>
      </c>
      <c r="E901" s="1233" t="s">
        <v>3256</v>
      </c>
      <c r="F901" s="4">
        <v>0</v>
      </c>
      <c r="G901" s="4">
        <v>0</v>
      </c>
    </row>
    <row r="902" spans="2:7">
      <c r="B902" s="1236" t="s">
        <v>3220</v>
      </c>
      <c r="C902" s="1236" t="s">
        <v>3220</v>
      </c>
      <c r="D902" s="1236" t="s">
        <v>3220</v>
      </c>
      <c r="E902" s="1236" t="s">
        <v>3220</v>
      </c>
      <c r="F902" s="17" t="s">
        <v>495</v>
      </c>
      <c r="G902" s="17" t="s">
        <v>612</v>
      </c>
    </row>
    <row r="903" spans="2:7">
      <c r="B903" s="1235" t="s">
        <v>529</v>
      </c>
      <c r="C903" s="1235" t="s">
        <v>529</v>
      </c>
      <c r="D903" s="1235" t="s">
        <v>529</v>
      </c>
      <c r="E903" s="1235" t="s">
        <v>529</v>
      </c>
      <c r="F903" s="4" t="s">
        <v>529</v>
      </c>
      <c r="G903" s="4" t="s">
        <v>529</v>
      </c>
    </row>
    <row r="904" spans="2:7">
      <c r="B904" s="1236" t="s">
        <v>3221</v>
      </c>
      <c r="C904" s="1236" t="s">
        <v>3221</v>
      </c>
      <c r="D904" s="1236" t="s">
        <v>3221</v>
      </c>
      <c r="E904" s="1236" t="s">
        <v>3221</v>
      </c>
      <c r="F904" s="17" t="s">
        <v>529</v>
      </c>
      <c r="G904" s="17" t="s">
        <v>529</v>
      </c>
    </row>
    <row r="905" spans="2:7">
      <c r="B905" s="24" t="s">
        <v>529</v>
      </c>
      <c r="C905" s="1234" t="s">
        <v>3229</v>
      </c>
      <c r="D905" s="1234" t="s">
        <v>3229</v>
      </c>
      <c r="E905" s="1234" t="s">
        <v>3229</v>
      </c>
      <c r="F905" s="17">
        <v>0</v>
      </c>
      <c r="G905" s="17">
        <v>0</v>
      </c>
    </row>
    <row r="906" spans="2:7">
      <c r="B906" s="25" t="s">
        <v>529</v>
      </c>
      <c r="C906" s="26" t="s">
        <v>529</v>
      </c>
      <c r="D906" s="1233" t="s">
        <v>3257</v>
      </c>
      <c r="E906" s="1233" t="s">
        <v>3257</v>
      </c>
      <c r="F906" s="4">
        <v>0</v>
      </c>
      <c r="G906" s="4">
        <v>0</v>
      </c>
    </row>
    <row r="907" spans="2:7">
      <c r="B907" s="25" t="s">
        <v>529</v>
      </c>
      <c r="C907" s="26" t="s">
        <v>529</v>
      </c>
      <c r="D907" s="1233" t="s">
        <v>3258</v>
      </c>
      <c r="E907" s="1233" t="s">
        <v>3258</v>
      </c>
      <c r="F907" s="4">
        <v>0</v>
      </c>
      <c r="G907" s="4">
        <v>0</v>
      </c>
    </row>
    <row r="908" spans="2:7">
      <c r="B908" s="25" t="s">
        <v>529</v>
      </c>
      <c r="C908" s="26" t="s">
        <v>529</v>
      </c>
      <c r="D908" s="1233" t="s">
        <v>3259</v>
      </c>
      <c r="E908" s="1233" t="s">
        <v>3259</v>
      </c>
      <c r="F908" s="4">
        <v>0</v>
      </c>
      <c r="G908" s="4">
        <v>0</v>
      </c>
    </row>
    <row r="909" spans="2:7">
      <c r="B909" s="1235" t="s">
        <v>529</v>
      </c>
      <c r="C909" s="1235" t="s">
        <v>529</v>
      </c>
      <c r="D909" s="1235" t="s">
        <v>529</v>
      </c>
      <c r="E909" s="1235" t="s">
        <v>529</v>
      </c>
      <c r="F909" s="4" t="s">
        <v>529</v>
      </c>
      <c r="G909" s="4" t="s">
        <v>529</v>
      </c>
    </row>
    <row r="910" spans="2:7">
      <c r="B910" s="24" t="s">
        <v>529</v>
      </c>
      <c r="C910" s="1234" t="s">
        <v>3230</v>
      </c>
      <c r="D910" s="1234" t="s">
        <v>3230</v>
      </c>
      <c r="E910" s="1234" t="s">
        <v>3230</v>
      </c>
      <c r="F910" s="17" t="s">
        <v>495</v>
      </c>
      <c r="G910" s="17" t="s">
        <v>612</v>
      </c>
    </row>
    <row r="911" spans="2:7">
      <c r="B911" s="25" t="s">
        <v>529</v>
      </c>
      <c r="C911" s="26" t="s">
        <v>529</v>
      </c>
      <c r="D911" s="1233" t="s">
        <v>3257</v>
      </c>
      <c r="E911" s="1233" t="s">
        <v>3257</v>
      </c>
      <c r="F911" s="4">
        <v>0</v>
      </c>
      <c r="G911" s="4">
        <v>0</v>
      </c>
    </row>
    <row r="912" spans="2:7">
      <c r="B912" s="25" t="s">
        <v>529</v>
      </c>
      <c r="C912" s="26" t="s">
        <v>529</v>
      </c>
      <c r="D912" s="1233" t="s">
        <v>3258</v>
      </c>
      <c r="E912" s="1233" t="s">
        <v>3258</v>
      </c>
      <c r="F912" s="4" t="s">
        <v>495</v>
      </c>
      <c r="G912" s="4" t="s">
        <v>612</v>
      </c>
    </row>
    <row r="913" spans="2:7">
      <c r="B913" s="25" t="s">
        <v>529</v>
      </c>
      <c r="C913" s="26" t="s">
        <v>529</v>
      </c>
      <c r="D913" s="1233" t="s">
        <v>3260</v>
      </c>
      <c r="E913" s="1233" t="s">
        <v>3260</v>
      </c>
      <c r="F913" s="4">
        <v>0</v>
      </c>
      <c r="G913" s="4">
        <v>0</v>
      </c>
    </row>
    <row r="914" spans="2:7">
      <c r="B914" s="1236" t="s">
        <v>3222</v>
      </c>
      <c r="C914" s="1236" t="s">
        <v>3222</v>
      </c>
      <c r="D914" s="1236" t="s">
        <v>3222</v>
      </c>
      <c r="E914" s="1236" t="s">
        <v>3222</v>
      </c>
      <c r="F914" s="17" t="s">
        <v>3311</v>
      </c>
      <c r="G914" s="17" t="s">
        <v>3454</v>
      </c>
    </row>
    <row r="915" spans="2:7">
      <c r="B915" s="1235" t="s">
        <v>529</v>
      </c>
      <c r="C915" s="1235" t="s">
        <v>529</v>
      </c>
      <c r="D915" s="1235" t="s">
        <v>529</v>
      </c>
      <c r="E915" s="1235" t="s">
        <v>529</v>
      </c>
      <c r="F915" s="4" t="s">
        <v>529</v>
      </c>
      <c r="G915" s="4" t="s">
        <v>529</v>
      </c>
    </row>
    <row r="916" spans="2:7">
      <c r="B916" s="1236" t="s">
        <v>3223</v>
      </c>
      <c r="C916" s="1236" t="s">
        <v>3223</v>
      </c>
      <c r="D916" s="1236" t="s">
        <v>3223</v>
      </c>
      <c r="E916" s="1236" t="s">
        <v>3223</v>
      </c>
      <c r="F916" s="17" t="s">
        <v>529</v>
      </c>
      <c r="G916" s="17" t="s">
        <v>529</v>
      </c>
    </row>
    <row r="917" spans="2:7">
      <c r="B917" s="24" t="s">
        <v>529</v>
      </c>
      <c r="C917" s="1234" t="s">
        <v>3229</v>
      </c>
      <c r="D917" s="1234" t="s">
        <v>3229</v>
      </c>
      <c r="E917" s="1234" t="s">
        <v>3229</v>
      </c>
      <c r="F917" s="17">
        <v>0</v>
      </c>
      <c r="G917" s="17">
        <v>0</v>
      </c>
    </row>
    <row r="918" spans="2:7">
      <c r="B918" s="25" t="s">
        <v>529</v>
      </c>
      <c r="C918" s="26" t="s">
        <v>529</v>
      </c>
      <c r="D918" s="1233" t="s">
        <v>3261</v>
      </c>
      <c r="E918" s="1233" t="s">
        <v>3261</v>
      </c>
      <c r="F918" s="4">
        <v>0</v>
      </c>
      <c r="G918" s="4">
        <v>0</v>
      </c>
    </row>
    <row r="919" spans="2:7">
      <c r="B919" s="25" t="s">
        <v>529</v>
      </c>
      <c r="C919" s="26" t="s">
        <v>529</v>
      </c>
      <c r="D919" s="26" t="s">
        <v>529</v>
      </c>
      <c r="E919" s="27" t="s">
        <v>3265</v>
      </c>
      <c r="F919" s="4">
        <v>0</v>
      </c>
      <c r="G919" s="4">
        <v>0</v>
      </c>
    </row>
    <row r="920" spans="2:7">
      <c r="B920" s="25" t="s">
        <v>529</v>
      </c>
      <c r="C920" s="26" t="s">
        <v>529</v>
      </c>
      <c r="D920" s="26" t="s">
        <v>529</v>
      </c>
      <c r="E920" s="27" t="s">
        <v>3266</v>
      </c>
      <c r="F920" s="4">
        <v>0</v>
      </c>
      <c r="G920" s="4">
        <v>0</v>
      </c>
    </row>
    <row r="921" spans="2:7">
      <c r="B921" s="25" t="s">
        <v>529</v>
      </c>
      <c r="C921" s="26" t="s">
        <v>529</v>
      </c>
      <c r="D921" s="1233" t="s">
        <v>3262</v>
      </c>
      <c r="E921" s="1233" t="s">
        <v>3262</v>
      </c>
      <c r="F921" s="4">
        <v>0</v>
      </c>
      <c r="G921" s="4">
        <v>0</v>
      </c>
    </row>
    <row r="922" spans="2:7">
      <c r="B922" s="1235" t="s">
        <v>529</v>
      </c>
      <c r="C922" s="1235" t="s">
        <v>529</v>
      </c>
      <c r="D922" s="1235" t="s">
        <v>529</v>
      </c>
      <c r="E922" s="1235" t="s">
        <v>529</v>
      </c>
      <c r="F922" s="4" t="s">
        <v>529</v>
      </c>
      <c r="G922" s="4" t="s">
        <v>529</v>
      </c>
    </row>
    <row r="923" spans="2:7">
      <c r="B923" s="24" t="s">
        <v>529</v>
      </c>
      <c r="C923" s="1234" t="s">
        <v>3230</v>
      </c>
      <c r="D923" s="1234" t="s">
        <v>3230</v>
      </c>
      <c r="E923" s="1234" t="s">
        <v>3230</v>
      </c>
      <c r="F923" s="17">
        <v>0</v>
      </c>
      <c r="G923" s="17">
        <v>0</v>
      </c>
    </row>
    <row r="924" spans="2:7">
      <c r="B924" s="25" t="s">
        <v>529</v>
      </c>
      <c r="C924" s="26" t="s">
        <v>529</v>
      </c>
      <c r="D924" s="1233" t="s">
        <v>3263</v>
      </c>
      <c r="E924" s="1233" t="s">
        <v>3263</v>
      </c>
      <c r="F924" s="4">
        <v>0</v>
      </c>
      <c r="G924" s="4">
        <v>0</v>
      </c>
    </row>
    <row r="925" spans="2:7">
      <c r="B925" s="25" t="s">
        <v>529</v>
      </c>
      <c r="C925" s="26" t="s">
        <v>529</v>
      </c>
      <c r="D925" s="26" t="s">
        <v>529</v>
      </c>
      <c r="E925" s="27" t="s">
        <v>3265</v>
      </c>
      <c r="F925" s="4">
        <v>0</v>
      </c>
      <c r="G925" s="4">
        <v>0</v>
      </c>
    </row>
    <row r="926" spans="2:7">
      <c r="B926" s="25" t="s">
        <v>529</v>
      </c>
      <c r="C926" s="26" t="s">
        <v>529</v>
      </c>
      <c r="D926" s="26" t="s">
        <v>529</v>
      </c>
      <c r="E926" s="27" t="s">
        <v>3266</v>
      </c>
      <c r="F926" s="4">
        <v>0</v>
      </c>
      <c r="G926" s="4">
        <v>0</v>
      </c>
    </row>
    <row r="927" spans="2:7">
      <c r="B927" s="25" t="s">
        <v>529</v>
      </c>
      <c r="C927" s="26" t="s">
        <v>529</v>
      </c>
      <c r="D927" s="1233" t="s">
        <v>3264</v>
      </c>
      <c r="E927" s="1233" t="s">
        <v>3264</v>
      </c>
      <c r="F927" s="4">
        <v>0</v>
      </c>
      <c r="G927" s="4">
        <v>0</v>
      </c>
    </row>
    <row r="928" spans="2:7">
      <c r="B928" s="1236" t="s">
        <v>3224</v>
      </c>
      <c r="C928" s="1236" t="s">
        <v>3224</v>
      </c>
      <c r="D928" s="1236" t="s">
        <v>3224</v>
      </c>
      <c r="E928" s="1236" t="s">
        <v>3224</v>
      </c>
      <c r="F928" s="17">
        <v>0</v>
      </c>
      <c r="G928" s="17">
        <v>0</v>
      </c>
    </row>
    <row r="929" spans="2:7">
      <c r="B929" s="1235" t="s">
        <v>529</v>
      </c>
      <c r="C929" s="1235" t="s">
        <v>529</v>
      </c>
      <c r="D929" s="1235" t="s">
        <v>529</v>
      </c>
      <c r="E929" s="1235" t="s">
        <v>529</v>
      </c>
      <c r="F929" s="4" t="s">
        <v>529</v>
      </c>
      <c r="G929" s="4" t="s">
        <v>529</v>
      </c>
    </row>
    <row r="930" spans="2:7">
      <c r="B930" s="1236" t="s">
        <v>3225</v>
      </c>
      <c r="C930" s="1236" t="s">
        <v>3225</v>
      </c>
      <c r="D930" s="1236" t="s">
        <v>3225</v>
      </c>
      <c r="E930" s="1236" t="s">
        <v>3225</v>
      </c>
      <c r="F930" s="17">
        <v>0</v>
      </c>
      <c r="G930" s="17">
        <v>0</v>
      </c>
    </row>
    <row r="931" spans="2:7">
      <c r="B931" s="1235" t="s">
        <v>529</v>
      </c>
      <c r="C931" s="1235" t="s">
        <v>529</v>
      </c>
      <c r="D931" s="1235" t="s">
        <v>529</v>
      </c>
      <c r="E931" s="1235" t="s">
        <v>529</v>
      </c>
      <c r="F931" s="4" t="s">
        <v>529</v>
      </c>
      <c r="G931" s="4" t="s">
        <v>529</v>
      </c>
    </row>
    <row r="932" spans="2:7">
      <c r="B932" s="1236" t="s">
        <v>3226</v>
      </c>
      <c r="C932" s="1236" t="s">
        <v>3226</v>
      </c>
      <c r="D932" s="1236" t="s">
        <v>3226</v>
      </c>
      <c r="E932" s="1236" t="s">
        <v>3226</v>
      </c>
      <c r="F932" s="17">
        <v>0</v>
      </c>
      <c r="G932" s="17">
        <v>0</v>
      </c>
    </row>
    <row r="933" spans="2:7">
      <c r="B933" s="1235" t="s">
        <v>529</v>
      </c>
      <c r="C933" s="1235" t="s">
        <v>529</v>
      </c>
      <c r="D933" s="1235" t="s">
        <v>529</v>
      </c>
      <c r="E933" s="1235" t="s">
        <v>529</v>
      </c>
      <c r="F933" s="4" t="s">
        <v>529</v>
      </c>
      <c r="G933" s="4" t="s">
        <v>529</v>
      </c>
    </row>
    <row r="934" spans="2:7">
      <c r="B934" s="1236" t="s">
        <v>3227</v>
      </c>
      <c r="C934" s="1236" t="s">
        <v>3227</v>
      </c>
      <c r="D934" s="1236" t="s">
        <v>3227</v>
      </c>
      <c r="E934" s="1236" t="s">
        <v>3227</v>
      </c>
      <c r="F934" s="17">
        <v>0</v>
      </c>
      <c r="G934" s="17">
        <v>0</v>
      </c>
    </row>
    <row r="935" spans="2:7">
      <c r="B935" s="1235" t="s">
        <v>529</v>
      </c>
      <c r="C935" s="1235" t="s">
        <v>529</v>
      </c>
      <c r="D935" s="1235" t="s">
        <v>529</v>
      </c>
      <c r="E935" s="1235" t="s">
        <v>529</v>
      </c>
      <c r="F935" s="4" t="s">
        <v>529</v>
      </c>
      <c r="G935" s="4" t="s">
        <v>529</v>
      </c>
    </row>
    <row r="936" spans="2:7">
      <c r="B936" s="28" t="s">
        <v>529</v>
      </c>
      <c r="C936" s="28" t="s">
        <v>529</v>
      </c>
      <c r="D936" s="28" t="s">
        <v>529</v>
      </c>
      <c r="E936" s="28" t="s">
        <v>529</v>
      </c>
      <c r="F936" s="30" t="s">
        <v>529</v>
      </c>
      <c r="G936" s="30" t="s">
        <v>529</v>
      </c>
    </row>
    <row r="937" spans="2:7">
      <c r="B937" s="12" t="s">
        <v>529</v>
      </c>
      <c r="C937" s="12" t="s">
        <v>529</v>
      </c>
      <c r="D937" s="12" t="s">
        <v>529</v>
      </c>
      <c r="E937" s="12" t="s">
        <v>529</v>
      </c>
      <c r="F937" s="16" t="s">
        <v>529</v>
      </c>
      <c r="G937" s="16" t="s">
        <v>529</v>
      </c>
    </row>
    <row r="938" spans="2:7">
      <c r="B938" s="29" t="s">
        <v>529</v>
      </c>
      <c r="C938" s="29" t="s">
        <v>529</v>
      </c>
      <c r="D938" s="29" t="s">
        <v>529</v>
      </c>
      <c r="E938" s="29" t="s">
        <v>529</v>
      </c>
      <c r="F938" s="31" t="s">
        <v>529</v>
      </c>
      <c r="G938" s="31" t="s">
        <v>529</v>
      </c>
    </row>
    <row r="939" spans="2:7">
      <c r="B939" s="1241" t="s">
        <v>13</v>
      </c>
      <c r="C939" s="1241" t="s">
        <v>13</v>
      </c>
      <c r="D939" s="1241" t="s">
        <v>13</v>
      </c>
      <c r="E939" s="1241" t="s">
        <v>13</v>
      </c>
      <c r="F939" s="1241" t="s">
        <v>13</v>
      </c>
      <c r="G939" s="1242" t="s">
        <v>13</v>
      </c>
    </row>
    <row r="940" spans="2:7">
      <c r="B940" s="1243" t="s">
        <v>3215</v>
      </c>
      <c r="C940" s="1243" t="s">
        <v>3215</v>
      </c>
      <c r="D940" s="1243" t="s">
        <v>3215</v>
      </c>
      <c r="E940" s="1243" t="s">
        <v>3215</v>
      </c>
      <c r="F940" s="1243" t="s">
        <v>3215</v>
      </c>
      <c r="G940" s="1244" t="s">
        <v>3215</v>
      </c>
    </row>
    <row r="941" spans="2:7">
      <c r="B941" s="1243" t="s">
        <v>3216</v>
      </c>
      <c r="C941" s="1243" t="s">
        <v>3216</v>
      </c>
      <c r="D941" s="1243" t="s">
        <v>3216</v>
      </c>
      <c r="E941" s="1243" t="s">
        <v>3216</v>
      </c>
      <c r="F941" s="1243" t="s">
        <v>3216</v>
      </c>
      <c r="G941" s="1244" t="s">
        <v>3216</v>
      </c>
    </row>
    <row r="942" spans="2:7">
      <c r="B942" s="1245" t="s">
        <v>3217</v>
      </c>
      <c r="C942" s="1245" t="s">
        <v>3217</v>
      </c>
      <c r="D942" s="1245" t="s">
        <v>3217</v>
      </c>
      <c r="E942" s="1245" t="s">
        <v>3217</v>
      </c>
      <c r="F942" s="1245" t="s">
        <v>3217</v>
      </c>
      <c r="G942" s="1246" t="s">
        <v>3217</v>
      </c>
    </row>
    <row r="943" spans="2:7">
      <c r="B943" s="1240" t="s">
        <v>3218</v>
      </c>
      <c r="C943" s="1240" t="s">
        <v>3218</v>
      </c>
      <c r="D943" s="1240" t="s">
        <v>3218</v>
      </c>
      <c r="E943" s="1240" t="s">
        <v>3218</v>
      </c>
      <c r="F943" s="21">
        <v>2024</v>
      </c>
      <c r="G943" s="21">
        <v>2023</v>
      </c>
    </row>
    <row r="944" spans="2:7">
      <c r="B944" s="1236" t="s">
        <v>3219</v>
      </c>
      <c r="C944" s="1236" t="s">
        <v>3219</v>
      </c>
      <c r="D944" s="1236" t="s">
        <v>3219</v>
      </c>
      <c r="E944" s="1236" t="s">
        <v>3219</v>
      </c>
      <c r="F944" s="17" t="s">
        <v>529</v>
      </c>
      <c r="G944" s="17" t="s">
        <v>529</v>
      </c>
    </row>
    <row r="945" spans="2:7">
      <c r="B945" s="24" t="s">
        <v>529</v>
      </c>
      <c r="C945" s="1234" t="s">
        <v>3229</v>
      </c>
      <c r="D945" s="1234" t="s">
        <v>3229</v>
      </c>
      <c r="E945" s="1234" t="s">
        <v>3229</v>
      </c>
      <c r="F945" s="17" t="s">
        <v>63</v>
      </c>
      <c r="G945" s="17" t="s">
        <v>3455</v>
      </c>
    </row>
    <row r="946" spans="2:7">
      <c r="B946" s="25" t="s">
        <v>529</v>
      </c>
      <c r="C946" s="26" t="s">
        <v>529</v>
      </c>
      <c r="D946" s="1233" t="s">
        <v>3231</v>
      </c>
      <c r="E946" s="1233" t="s">
        <v>3231</v>
      </c>
      <c r="F946" s="4">
        <v>0</v>
      </c>
      <c r="G946" s="4">
        <v>0</v>
      </c>
    </row>
    <row r="947" spans="2:7">
      <c r="B947" s="25" t="s">
        <v>529</v>
      </c>
      <c r="C947" s="26" t="s">
        <v>529</v>
      </c>
      <c r="D947" s="1233" t="s">
        <v>3232</v>
      </c>
      <c r="E947" s="1233" t="s">
        <v>3232</v>
      </c>
      <c r="F947" s="4">
        <v>0</v>
      </c>
      <c r="G947" s="4">
        <v>0</v>
      </c>
    </row>
    <row r="948" spans="2:7">
      <c r="B948" s="25" t="s">
        <v>529</v>
      </c>
      <c r="C948" s="26" t="s">
        <v>529</v>
      </c>
      <c r="D948" s="1233" t="s">
        <v>3233</v>
      </c>
      <c r="E948" s="1233" t="s">
        <v>3233</v>
      </c>
      <c r="F948" s="4">
        <v>0</v>
      </c>
      <c r="G948" s="4">
        <v>0</v>
      </c>
    </row>
    <row r="949" spans="2:7">
      <c r="B949" s="25" t="s">
        <v>529</v>
      </c>
      <c r="C949" s="26" t="s">
        <v>529</v>
      </c>
      <c r="D949" s="1233" t="s">
        <v>3234</v>
      </c>
      <c r="E949" s="1233" t="s">
        <v>3234</v>
      </c>
      <c r="F949" s="4">
        <v>0</v>
      </c>
      <c r="G949" s="4">
        <v>0</v>
      </c>
    </row>
    <row r="950" spans="2:7">
      <c r="B950" s="25" t="s">
        <v>529</v>
      </c>
      <c r="C950" s="26" t="s">
        <v>529</v>
      </c>
      <c r="D950" s="1233" t="s">
        <v>3235</v>
      </c>
      <c r="E950" s="1233" t="s">
        <v>3235</v>
      </c>
      <c r="F950" s="4">
        <v>0</v>
      </c>
      <c r="G950" s="4">
        <v>0</v>
      </c>
    </row>
    <row r="951" spans="2:7">
      <c r="B951" s="25" t="s">
        <v>529</v>
      </c>
      <c r="C951" s="26" t="s">
        <v>529</v>
      </c>
      <c r="D951" s="1233" t="s">
        <v>3236</v>
      </c>
      <c r="E951" s="1233" t="s">
        <v>3236</v>
      </c>
      <c r="F951" s="4">
        <v>0</v>
      </c>
      <c r="G951" s="4">
        <v>0</v>
      </c>
    </row>
    <row r="952" spans="2:7">
      <c r="B952" s="25" t="s">
        <v>529</v>
      </c>
      <c r="C952" s="26" t="s">
        <v>529</v>
      </c>
      <c r="D952" s="1233" t="s">
        <v>3237</v>
      </c>
      <c r="E952" s="1233" t="s">
        <v>3237</v>
      </c>
      <c r="F952" s="4">
        <v>0</v>
      </c>
      <c r="G952" s="4" t="s">
        <v>3456</v>
      </c>
    </row>
    <row r="953" spans="2:7">
      <c r="B953" s="25" t="s">
        <v>529</v>
      </c>
      <c r="C953" s="26" t="s">
        <v>529</v>
      </c>
      <c r="D953" s="1233" t="s">
        <v>3238</v>
      </c>
      <c r="E953" s="1233" t="s">
        <v>3238</v>
      </c>
      <c r="F953" s="4">
        <v>0</v>
      </c>
      <c r="G953" s="4">
        <v>0</v>
      </c>
    </row>
    <row r="954" spans="2:7">
      <c r="B954" s="25" t="s">
        <v>529</v>
      </c>
      <c r="C954" s="26" t="s">
        <v>529</v>
      </c>
      <c r="D954" s="1233" t="s">
        <v>3239</v>
      </c>
      <c r="E954" s="1233" t="s">
        <v>3239</v>
      </c>
      <c r="F954" s="4" t="s">
        <v>63</v>
      </c>
      <c r="G954" s="4" t="s">
        <v>3457</v>
      </c>
    </row>
    <row r="955" spans="2:7">
      <c r="B955" s="25" t="s">
        <v>529</v>
      </c>
      <c r="C955" s="26" t="s">
        <v>529</v>
      </c>
      <c r="D955" s="1233" t="s">
        <v>3240</v>
      </c>
      <c r="E955" s="1233" t="s">
        <v>3240</v>
      </c>
      <c r="F955" s="4">
        <v>0</v>
      </c>
      <c r="G955" s="4">
        <v>0</v>
      </c>
    </row>
    <row r="956" spans="2:7">
      <c r="B956" s="1235" t="s">
        <v>529</v>
      </c>
      <c r="C956" s="1235" t="s">
        <v>529</v>
      </c>
      <c r="D956" s="1235" t="s">
        <v>529</v>
      </c>
      <c r="E956" s="1235" t="s">
        <v>529</v>
      </c>
      <c r="F956" s="4" t="s">
        <v>529</v>
      </c>
      <c r="G956" s="4" t="s">
        <v>529</v>
      </c>
    </row>
    <row r="957" spans="2:7">
      <c r="B957" s="24" t="s">
        <v>529</v>
      </c>
      <c r="C957" s="1234" t="s">
        <v>3230</v>
      </c>
      <c r="D957" s="1234" t="s">
        <v>3230</v>
      </c>
      <c r="E957" s="1234" t="s">
        <v>3230</v>
      </c>
      <c r="F957" s="17" t="s">
        <v>63</v>
      </c>
      <c r="G957" s="17" t="s">
        <v>3455</v>
      </c>
    </row>
    <row r="958" spans="2:7">
      <c r="B958" s="25" t="s">
        <v>529</v>
      </c>
      <c r="C958" s="26" t="s">
        <v>529</v>
      </c>
      <c r="D958" s="1233" t="s">
        <v>3241</v>
      </c>
      <c r="E958" s="1233" t="s">
        <v>3241</v>
      </c>
      <c r="F958" s="4" t="s">
        <v>1057</v>
      </c>
      <c r="G958" s="4" t="s">
        <v>3458</v>
      </c>
    </row>
    <row r="959" spans="2:7">
      <c r="B959" s="25" t="s">
        <v>529</v>
      </c>
      <c r="C959" s="26" t="s">
        <v>529</v>
      </c>
      <c r="D959" s="1233" t="s">
        <v>3242</v>
      </c>
      <c r="E959" s="1233" t="s">
        <v>3242</v>
      </c>
      <c r="F959" s="4" t="s">
        <v>1068</v>
      </c>
      <c r="G959" s="4" t="s">
        <v>3459</v>
      </c>
    </row>
    <row r="960" spans="2:7">
      <c r="B960" s="25" t="s">
        <v>529</v>
      </c>
      <c r="C960" s="26" t="s">
        <v>529</v>
      </c>
      <c r="D960" s="1233" t="s">
        <v>3243</v>
      </c>
      <c r="E960" s="1233" t="s">
        <v>3243</v>
      </c>
      <c r="F960" s="4" t="s">
        <v>1081</v>
      </c>
      <c r="G960" s="4" t="s">
        <v>3460</v>
      </c>
    </row>
    <row r="961" spans="2:7">
      <c r="B961" s="25" t="s">
        <v>529</v>
      </c>
      <c r="C961" s="26" t="s">
        <v>529</v>
      </c>
      <c r="D961" s="1233" t="s">
        <v>3244</v>
      </c>
      <c r="E961" s="1233" t="s">
        <v>3244</v>
      </c>
      <c r="F961" s="4">
        <v>0</v>
      </c>
      <c r="G961" s="4">
        <v>0</v>
      </c>
    </row>
    <row r="962" spans="2:7">
      <c r="B962" s="25" t="s">
        <v>529</v>
      </c>
      <c r="C962" s="26" t="s">
        <v>529</v>
      </c>
      <c r="D962" s="1233" t="s">
        <v>3245</v>
      </c>
      <c r="E962" s="1233" t="s">
        <v>3245</v>
      </c>
      <c r="F962" s="4">
        <v>0</v>
      </c>
      <c r="G962" s="4">
        <v>0</v>
      </c>
    </row>
    <row r="963" spans="2:7">
      <c r="B963" s="25" t="s">
        <v>529</v>
      </c>
      <c r="C963" s="26" t="s">
        <v>529</v>
      </c>
      <c r="D963" s="1233" t="s">
        <v>3246</v>
      </c>
      <c r="E963" s="1233" t="s">
        <v>3246</v>
      </c>
      <c r="F963" s="4">
        <v>0</v>
      </c>
      <c r="G963" s="4">
        <v>0</v>
      </c>
    </row>
    <row r="964" spans="2:7">
      <c r="B964" s="25" t="s">
        <v>529</v>
      </c>
      <c r="C964" s="26" t="s">
        <v>529</v>
      </c>
      <c r="D964" s="1233" t="s">
        <v>3247</v>
      </c>
      <c r="E964" s="1233" t="s">
        <v>3247</v>
      </c>
      <c r="F964" s="4">
        <v>0</v>
      </c>
      <c r="G964" s="4">
        <v>0</v>
      </c>
    </row>
    <row r="965" spans="2:7">
      <c r="B965" s="25" t="s">
        <v>529</v>
      </c>
      <c r="C965" s="26" t="s">
        <v>529</v>
      </c>
      <c r="D965" s="1233" t="s">
        <v>3248</v>
      </c>
      <c r="E965" s="1233" t="s">
        <v>3248</v>
      </c>
      <c r="F965" s="4">
        <v>0</v>
      </c>
      <c r="G965" s="4">
        <v>0</v>
      </c>
    </row>
    <row r="966" spans="2:7">
      <c r="B966" s="25" t="s">
        <v>529</v>
      </c>
      <c r="C966" s="26" t="s">
        <v>529</v>
      </c>
      <c r="D966" s="1233" t="s">
        <v>3249</v>
      </c>
      <c r="E966" s="1233" t="s">
        <v>3249</v>
      </c>
      <c r="F966" s="4">
        <v>0</v>
      </c>
      <c r="G966" s="4">
        <v>0</v>
      </c>
    </row>
    <row r="967" spans="2:7">
      <c r="B967" s="25" t="s">
        <v>529</v>
      </c>
      <c r="C967" s="26" t="s">
        <v>529</v>
      </c>
      <c r="D967" s="1233" t="s">
        <v>3250</v>
      </c>
      <c r="E967" s="1233" t="s">
        <v>3250</v>
      </c>
      <c r="F967" s="4">
        <v>0</v>
      </c>
      <c r="G967" s="4">
        <v>0</v>
      </c>
    </row>
    <row r="968" spans="2:7">
      <c r="B968" s="25" t="s">
        <v>529</v>
      </c>
      <c r="C968" s="26" t="s">
        <v>529</v>
      </c>
      <c r="D968" s="1233" t="s">
        <v>3251</v>
      </c>
      <c r="E968" s="1233" t="s">
        <v>3251</v>
      </c>
      <c r="F968" s="4">
        <v>0</v>
      </c>
      <c r="G968" s="4">
        <v>0</v>
      </c>
    </row>
    <row r="969" spans="2:7">
      <c r="B969" s="25" t="s">
        <v>529</v>
      </c>
      <c r="C969" s="26" t="s">
        <v>529</v>
      </c>
      <c r="D969" s="1233" t="s">
        <v>3252</v>
      </c>
      <c r="E969" s="1233" t="s">
        <v>3252</v>
      </c>
      <c r="F969" s="4">
        <v>0</v>
      </c>
      <c r="G969" s="4">
        <v>0</v>
      </c>
    </row>
    <row r="970" spans="2:7">
      <c r="B970" s="25" t="s">
        <v>529</v>
      </c>
      <c r="C970" s="26" t="s">
        <v>529</v>
      </c>
      <c r="D970" s="1233" t="s">
        <v>3253</v>
      </c>
      <c r="E970" s="1233" t="s">
        <v>3253</v>
      </c>
      <c r="F970" s="4">
        <v>0</v>
      </c>
      <c r="G970" s="4">
        <v>0</v>
      </c>
    </row>
    <row r="971" spans="2:7">
      <c r="B971" s="25" t="s">
        <v>529</v>
      </c>
      <c r="C971" s="26" t="s">
        <v>529</v>
      </c>
      <c r="D971" s="1233" t="s">
        <v>3254</v>
      </c>
      <c r="E971" s="1233" t="s">
        <v>3254</v>
      </c>
      <c r="F971" s="4">
        <v>0</v>
      </c>
      <c r="G971" s="4">
        <v>0</v>
      </c>
    </row>
    <row r="972" spans="2:7">
      <c r="B972" s="25" t="s">
        <v>529</v>
      </c>
      <c r="C972" s="26" t="s">
        <v>529</v>
      </c>
      <c r="D972" s="1233" t="s">
        <v>3255</v>
      </c>
      <c r="E972" s="1233" t="s">
        <v>3255</v>
      </c>
      <c r="F972" s="4">
        <v>0</v>
      </c>
      <c r="G972" s="4">
        <v>0</v>
      </c>
    </row>
    <row r="973" spans="2:7">
      <c r="B973" s="25" t="s">
        <v>529</v>
      </c>
      <c r="C973" s="26" t="s">
        <v>529</v>
      </c>
      <c r="D973" s="1233" t="s">
        <v>3256</v>
      </c>
      <c r="E973" s="1233" t="s">
        <v>3256</v>
      </c>
      <c r="F973" s="4">
        <v>0</v>
      </c>
      <c r="G973" s="4">
        <v>0</v>
      </c>
    </row>
    <row r="974" spans="2:7">
      <c r="B974" s="1236" t="s">
        <v>3220</v>
      </c>
      <c r="C974" s="1236" t="s">
        <v>3220</v>
      </c>
      <c r="D974" s="1236" t="s">
        <v>3220</v>
      </c>
      <c r="E974" s="1236" t="s">
        <v>3220</v>
      </c>
      <c r="F974" s="17">
        <v>0</v>
      </c>
      <c r="G974" s="17">
        <v>0</v>
      </c>
    </row>
    <row r="975" spans="2:7">
      <c r="B975" s="1235" t="s">
        <v>529</v>
      </c>
      <c r="C975" s="1235" t="s">
        <v>529</v>
      </c>
      <c r="D975" s="1235" t="s">
        <v>529</v>
      </c>
      <c r="E975" s="1235" t="s">
        <v>529</v>
      </c>
      <c r="F975" s="4" t="s">
        <v>529</v>
      </c>
      <c r="G975" s="4" t="s">
        <v>529</v>
      </c>
    </row>
    <row r="976" spans="2:7">
      <c r="B976" s="1236" t="s">
        <v>3221</v>
      </c>
      <c r="C976" s="1236" t="s">
        <v>3221</v>
      </c>
      <c r="D976" s="1236" t="s">
        <v>3221</v>
      </c>
      <c r="E976" s="1236" t="s">
        <v>3221</v>
      </c>
      <c r="F976" s="17" t="s">
        <v>529</v>
      </c>
      <c r="G976" s="17" t="s">
        <v>529</v>
      </c>
    </row>
    <row r="977" spans="2:7">
      <c r="B977" s="24" t="s">
        <v>529</v>
      </c>
      <c r="C977" s="1234" t="s">
        <v>3229</v>
      </c>
      <c r="D977" s="1234" t="s">
        <v>3229</v>
      </c>
      <c r="E977" s="1234" t="s">
        <v>3229</v>
      </c>
      <c r="F977" s="17">
        <v>0</v>
      </c>
      <c r="G977" s="17">
        <v>0</v>
      </c>
    </row>
    <row r="978" spans="2:7">
      <c r="B978" s="25" t="s">
        <v>529</v>
      </c>
      <c r="C978" s="26" t="s">
        <v>529</v>
      </c>
      <c r="D978" s="1233" t="s">
        <v>3257</v>
      </c>
      <c r="E978" s="1233" t="s">
        <v>3257</v>
      </c>
      <c r="F978" s="4">
        <v>0</v>
      </c>
      <c r="G978" s="4">
        <v>0</v>
      </c>
    </row>
    <row r="979" spans="2:7">
      <c r="B979" s="25" t="s">
        <v>529</v>
      </c>
      <c r="C979" s="26" t="s">
        <v>529</v>
      </c>
      <c r="D979" s="1233" t="s">
        <v>3258</v>
      </c>
      <c r="E979" s="1233" t="s">
        <v>3258</v>
      </c>
      <c r="F979" s="4">
        <v>0</v>
      </c>
      <c r="G979" s="4">
        <v>0</v>
      </c>
    </row>
    <row r="980" spans="2:7">
      <c r="B980" s="25" t="s">
        <v>529</v>
      </c>
      <c r="C980" s="26" t="s">
        <v>529</v>
      </c>
      <c r="D980" s="1233" t="s">
        <v>3259</v>
      </c>
      <c r="E980" s="1233" t="s">
        <v>3259</v>
      </c>
      <c r="F980" s="4">
        <v>0</v>
      </c>
      <c r="G980" s="4">
        <v>0</v>
      </c>
    </row>
    <row r="981" spans="2:7">
      <c r="B981" s="1235" t="s">
        <v>529</v>
      </c>
      <c r="C981" s="1235" t="s">
        <v>529</v>
      </c>
      <c r="D981" s="1235" t="s">
        <v>529</v>
      </c>
      <c r="E981" s="1235" t="s">
        <v>529</v>
      </c>
      <c r="F981" s="4" t="s">
        <v>529</v>
      </c>
      <c r="G981" s="4" t="s">
        <v>529</v>
      </c>
    </row>
    <row r="982" spans="2:7">
      <c r="B982" s="24" t="s">
        <v>529</v>
      </c>
      <c r="C982" s="1234" t="s">
        <v>3230</v>
      </c>
      <c r="D982" s="1234" t="s">
        <v>3230</v>
      </c>
      <c r="E982" s="1234" t="s">
        <v>3230</v>
      </c>
      <c r="F982" s="17">
        <v>0</v>
      </c>
      <c r="G982" s="17">
        <v>0</v>
      </c>
    </row>
    <row r="983" spans="2:7">
      <c r="B983" s="25" t="s">
        <v>529</v>
      </c>
      <c r="C983" s="26" t="s">
        <v>529</v>
      </c>
      <c r="D983" s="1233" t="s">
        <v>3257</v>
      </c>
      <c r="E983" s="1233" t="s">
        <v>3257</v>
      </c>
      <c r="F983" s="4">
        <v>0</v>
      </c>
      <c r="G983" s="4">
        <v>0</v>
      </c>
    </row>
    <row r="984" spans="2:7">
      <c r="B984" s="25" t="s">
        <v>529</v>
      </c>
      <c r="C984" s="26" t="s">
        <v>529</v>
      </c>
      <c r="D984" s="1233" t="s">
        <v>3258</v>
      </c>
      <c r="E984" s="1233" t="s">
        <v>3258</v>
      </c>
      <c r="F984" s="4">
        <v>0</v>
      </c>
      <c r="G984" s="4">
        <v>0</v>
      </c>
    </row>
    <row r="985" spans="2:7">
      <c r="B985" s="25" t="s">
        <v>529</v>
      </c>
      <c r="C985" s="26" t="s">
        <v>529</v>
      </c>
      <c r="D985" s="1233" t="s">
        <v>3260</v>
      </c>
      <c r="E985" s="1233" t="s">
        <v>3260</v>
      </c>
      <c r="F985" s="4">
        <v>0</v>
      </c>
      <c r="G985" s="4">
        <v>0</v>
      </c>
    </row>
    <row r="986" spans="2:7">
      <c r="B986" s="1236" t="s">
        <v>3222</v>
      </c>
      <c r="C986" s="1236" t="s">
        <v>3222</v>
      </c>
      <c r="D986" s="1236" t="s">
        <v>3222</v>
      </c>
      <c r="E986" s="1236" t="s">
        <v>3222</v>
      </c>
      <c r="F986" s="17">
        <v>0</v>
      </c>
      <c r="G986" s="17">
        <v>0</v>
      </c>
    </row>
    <row r="987" spans="2:7">
      <c r="B987" s="1235" t="s">
        <v>529</v>
      </c>
      <c r="C987" s="1235" t="s">
        <v>529</v>
      </c>
      <c r="D987" s="1235" t="s">
        <v>529</v>
      </c>
      <c r="E987" s="1235" t="s">
        <v>529</v>
      </c>
      <c r="F987" s="4" t="s">
        <v>529</v>
      </c>
      <c r="G987" s="4" t="s">
        <v>529</v>
      </c>
    </row>
    <row r="988" spans="2:7">
      <c r="B988" s="1236" t="s">
        <v>3223</v>
      </c>
      <c r="C988" s="1236" t="s">
        <v>3223</v>
      </c>
      <c r="D988" s="1236" t="s">
        <v>3223</v>
      </c>
      <c r="E988" s="1236" t="s">
        <v>3223</v>
      </c>
      <c r="F988" s="17" t="s">
        <v>529</v>
      </c>
      <c r="G988" s="17" t="s">
        <v>529</v>
      </c>
    </row>
    <row r="989" spans="2:7">
      <c r="B989" s="24" t="s">
        <v>529</v>
      </c>
      <c r="C989" s="1234" t="s">
        <v>3229</v>
      </c>
      <c r="D989" s="1234" t="s">
        <v>3229</v>
      </c>
      <c r="E989" s="1234" t="s">
        <v>3229</v>
      </c>
      <c r="F989" s="17">
        <v>0</v>
      </c>
      <c r="G989" s="17">
        <v>0</v>
      </c>
    </row>
    <row r="990" spans="2:7">
      <c r="B990" s="25" t="s">
        <v>529</v>
      </c>
      <c r="C990" s="26" t="s">
        <v>529</v>
      </c>
      <c r="D990" s="1233" t="s">
        <v>3261</v>
      </c>
      <c r="E990" s="1233" t="s">
        <v>3261</v>
      </c>
      <c r="F990" s="4">
        <v>0</v>
      </c>
      <c r="G990" s="4">
        <v>0</v>
      </c>
    </row>
    <row r="991" spans="2:7">
      <c r="B991" s="25" t="s">
        <v>529</v>
      </c>
      <c r="C991" s="26" t="s">
        <v>529</v>
      </c>
      <c r="D991" s="26" t="s">
        <v>529</v>
      </c>
      <c r="E991" s="27" t="s">
        <v>3265</v>
      </c>
      <c r="F991" s="4">
        <v>0</v>
      </c>
      <c r="G991" s="4">
        <v>0</v>
      </c>
    </row>
    <row r="992" spans="2:7">
      <c r="B992" s="25" t="s">
        <v>529</v>
      </c>
      <c r="C992" s="26" t="s">
        <v>529</v>
      </c>
      <c r="D992" s="26" t="s">
        <v>529</v>
      </c>
      <c r="E992" s="27" t="s">
        <v>3266</v>
      </c>
      <c r="F992" s="4">
        <v>0</v>
      </c>
      <c r="G992" s="4">
        <v>0</v>
      </c>
    </row>
    <row r="993" spans="2:7">
      <c r="B993" s="25" t="s">
        <v>529</v>
      </c>
      <c r="C993" s="26" t="s">
        <v>529</v>
      </c>
      <c r="D993" s="1233" t="s">
        <v>3262</v>
      </c>
      <c r="E993" s="1233" t="s">
        <v>3262</v>
      </c>
      <c r="F993" s="4">
        <v>0</v>
      </c>
      <c r="G993" s="4">
        <v>0</v>
      </c>
    </row>
    <row r="994" spans="2:7">
      <c r="B994" s="1235" t="s">
        <v>529</v>
      </c>
      <c r="C994" s="1235" t="s">
        <v>529</v>
      </c>
      <c r="D994" s="1235" t="s">
        <v>529</v>
      </c>
      <c r="E994" s="1235" t="s">
        <v>529</v>
      </c>
      <c r="F994" s="4" t="s">
        <v>529</v>
      </c>
      <c r="G994" s="4" t="s">
        <v>529</v>
      </c>
    </row>
    <row r="995" spans="2:7">
      <c r="B995" s="24" t="s">
        <v>529</v>
      </c>
      <c r="C995" s="1234" t="s">
        <v>3230</v>
      </c>
      <c r="D995" s="1234" t="s">
        <v>3230</v>
      </c>
      <c r="E995" s="1234" t="s">
        <v>3230</v>
      </c>
      <c r="F995" s="17">
        <v>0</v>
      </c>
      <c r="G995" s="17">
        <v>0</v>
      </c>
    </row>
    <row r="996" spans="2:7">
      <c r="B996" s="25" t="s">
        <v>529</v>
      </c>
      <c r="C996" s="26" t="s">
        <v>529</v>
      </c>
      <c r="D996" s="1233" t="s">
        <v>3263</v>
      </c>
      <c r="E996" s="1233" t="s">
        <v>3263</v>
      </c>
      <c r="F996" s="4">
        <v>0</v>
      </c>
      <c r="G996" s="4">
        <v>0</v>
      </c>
    </row>
    <row r="997" spans="2:7">
      <c r="B997" s="25" t="s">
        <v>529</v>
      </c>
      <c r="C997" s="26" t="s">
        <v>529</v>
      </c>
      <c r="D997" s="26" t="s">
        <v>529</v>
      </c>
      <c r="E997" s="27" t="s">
        <v>3265</v>
      </c>
      <c r="F997" s="4">
        <v>0</v>
      </c>
      <c r="G997" s="4">
        <v>0</v>
      </c>
    </row>
    <row r="998" spans="2:7">
      <c r="B998" s="25" t="s">
        <v>529</v>
      </c>
      <c r="C998" s="26" t="s">
        <v>529</v>
      </c>
      <c r="D998" s="26" t="s">
        <v>529</v>
      </c>
      <c r="E998" s="27" t="s">
        <v>3266</v>
      </c>
      <c r="F998" s="4">
        <v>0</v>
      </c>
      <c r="G998" s="4">
        <v>0</v>
      </c>
    </row>
    <row r="999" spans="2:7">
      <c r="B999" s="25" t="s">
        <v>529</v>
      </c>
      <c r="C999" s="26" t="s">
        <v>529</v>
      </c>
      <c r="D999" s="1233" t="s">
        <v>3264</v>
      </c>
      <c r="E999" s="1233" t="s">
        <v>3264</v>
      </c>
      <c r="F999" s="4">
        <v>0</v>
      </c>
      <c r="G999" s="4">
        <v>0</v>
      </c>
    </row>
    <row r="1000" spans="2:7">
      <c r="B1000" s="1236" t="s">
        <v>3224</v>
      </c>
      <c r="C1000" s="1236" t="s">
        <v>3224</v>
      </c>
      <c r="D1000" s="1236" t="s">
        <v>3224</v>
      </c>
      <c r="E1000" s="1236" t="s">
        <v>3224</v>
      </c>
      <c r="F1000" s="17">
        <v>0</v>
      </c>
      <c r="G1000" s="17">
        <v>0</v>
      </c>
    </row>
    <row r="1001" spans="2:7">
      <c r="B1001" s="1235" t="s">
        <v>529</v>
      </c>
      <c r="C1001" s="1235" t="s">
        <v>529</v>
      </c>
      <c r="D1001" s="1235" t="s">
        <v>529</v>
      </c>
      <c r="E1001" s="1235" t="s">
        <v>529</v>
      </c>
      <c r="F1001" s="4" t="s">
        <v>529</v>
      </c>
      <c r="G1001" s="4" t="s">
        <v>529</v>
      </c>
    </row>
    <row r="1002" spans="2:7">
      <c r="B1002" s="1236" t="s">
        <v>3225</v>
      </c>
      <c r="C1002" s="1236" t="s">
        <v>3225</v>
      </c>
      <c r="D1002" s="1236" t="s">
        <v>3225</v>
      </c>
      <c r="E1002" s="1236" t="s">
        <v>3225</v>
      </c>
      <c r="F1002" s="17">
        <v>0</v>
      </c>
      <c r="G1002" s="17">
        <v>0</v>
      </c>
    </row>
    <row r="1003" spans="2:7">
      <c r="B1003" s="1235" t="s">
        <v>529</v>
      </c>
      <c r="C1003" s="1235" t="s">
        <v>529</v>
      </c>
      <c r="D1003" s="1235" t="s">
        <v>529</v>
      </c>
      <c r="E1003" s="1235" t="s">
        <v>529</v>
      </c>
      <c r="F1003" s="4" t="s">
        <v>529</v>
      </c>
      <c r="G1003" s="4" t="s">
        <v>529</v>
      </c>
    </row>
    <row r="1004" spans="2:7">
      <c r="B1004" s="1236" t="s">
        <v>3226</v>
      </c>
      <c r="C1004" s="1236" t="s">
        <v>3226</v>
      </c>
      <c r="D1004" s="1236" t="s">
        <v>3226</v>
      </c>
      <c r="E1004" s="1236" t="s">
        <v>3226</v>
      </c>
      <c r="F1004" s="17">
        <v>0</v>
      </c>
      <c r="G1004" s="17">
        <v>0</v>
      </c>
    </row>
    <row r="1005" spans="2:7">
      <c r="B1005" s="1235" t="s">
        <v>529</v>
      </c>
      <c r="C1005" s="1235" t="s">
        <v>529</v>
      </c>
      <c r="D1005" s="1235" t="s">
        <v>529</v>
      </c>
      <c r="E1005" s="1235" t="s">
        <v>529</v>
      </c>
      <c r="F1005" s="4" t="s">
        <v>529</v>
      </c>
      <c r="G1005" s="4" t="s">
        <v>529</v>
      </c>
    </row>
    <row r="1006" spans="2:7">
      <c r="B1006" s="1236" t="s">
        <v>3227</v>
      </c>
      <c r="C1006" s="1236" t="s">
        <v>3227</v>
      </c>
      <c r="D1006" s="1236" t="s">
        <v>3227</v>
      </c>
      <c r="E1006" s="1236" t="s">
        <v>3227</v>
      </c>
      <c r="F1006" s="17">
        <v>0</v>
      </c>
      <c r="G1006" s="17">
        <v>0</v>
      </c>
    </row>
    <row r="1007" spans="2:7">
      <c r="B1007" s="1235" t="s">
        <v>529</v>
      </c>
      <c r="C1007" s="1235" t="s">
        <v>529</v>
      </c>
      <c r="D1007" s="1235" t="s">
        <v>529</v>
      </c>
      <c r="E1007" s="1235" t="s">
        <v>529</v>
      </c>
      <c r="F1007" s="4" t="s">
        <v>529</v>
      </c>
      <c r="G1007" s="4" t="s">
        <v>529</v>
      </c>
    </row>
    <row r="1008" spans="2:7">
      <c r="B1008" s="28" t="s">
        <v>529</v>
      </c>
      <c r="C1008" s="28" t="s">
        <v>529</v>
      </c>
      <c r="D1008" s="28" t="s">
        <v>529</v>
      </c>
      <c r="E1008" s="28" t="s">
        <v>529</v>
      </c>
      <c r="F1008" s="30" t="s">
        <v>529</v>
      </c>
      <c r="G1008" s="30" t="s">
        <v>529</v>
      </c>
    </row>
    <row r="1009" spans="2:7">
      <c r="B1009" s="12" t="s">
        <v>529</v>
      </c>
      <c r="C1009" s="12" t="s">
        <v>529</v>
      </c>
      <c r="D1009" s="12" t="s">
        <v>529</v>
      </c>
      <c r="E1009" s="12" t="s">
        <v>529</v>
      </c>
      <c r="F1009" s="16" t="s">
        <v>529</v>
      </c>
      <c r="G1009" s="16" t="s">
        <v>529</v>
      </c>
    </row>
    <row r="1010" spans="2:7">
      <c r="B1010" s="29" t="s">
        <v>529</v>
      </c>
      <c r="C1010" s="29" t="s">
        <v>529</v>
      </c>
      <c r="D1010" s="29" t="s">
        <v>529</v>
      </c>
      <c r="E1010" s="29" t="s">
        <v>529</v>
      </c>
      <c r="F1010" s="31" t="s">
        <v>529</v>
      </c>
      <c r="G1010" s="31" t="s">
        <v>529</v>
      </c>
    </row>
    <row r="1011" spans="2:7">
      <c r="B1011" s="1241" t="s">
        <v>14</v>
      </c>
      <c r="C1011" s="1241" t="s">
        <v>14</v>
      </c>
      <c r="D1011" s="1241" t="s">
        <v>14</v>
      </c>
      <c r="E1011" s="1241" t="s">
        <v>14</v>
      </c>
      <c r="F1011" s="1241" t="s">
        <v>14</v>
      </c>
      <c r="G1011" s="1242" t="s">
        <v>14</v>
      </c>
    </row>
    <row r="1012" spans="2:7">
      <c r="B1012" s="1243" t="s">
        <v>3215</v>
      </c>
      <c r="C1012" s="1243" t="s">
        <v>3215</v>
      </c>
      <c r="D1012" s="1243" t="s">
        <v>3215</v>
      </c>
      <c r="E1012" s="1243" t="s">
        <v>3215</v>
      </c>
      <c r="F1012" s="1243" t="s">
        <v>3215</v>
      </c>
      <c r="G1012" s="1244" t="s">
        <v>3215</v>
      </c>
    </row>
    <row r="1013" spans="2:7">
      <c r="B1013" s="1243" t="s">
        <v>3216</v>
      </c>
      <c r="C1013" s="1243" t="s">
        <v>3216</v>
      </c>
      <c r="D1013" s="1243" t="s">
        <v>3216</v>
      </c>
      <c r="E1013" s="1243" t="s">
        <v>3216</v>
      </c>
      <c r="F1013" s="1243" t="s">
        <v>3216</v>
      </c>
      <c r="G1013" s="1244" t="s">
        <v>3216</v>
      </c>
    </row>
    <row r="1014" spans="2:7">
      <c r="B1014" s="1245" t="s">
        <v>3217</v>
      </c>
      <c r="C1014" s="1245" t="s">
        <v>3217</v>
      </c>
      <c r="D1014" s="1245" t="s">
        <v>3217</v>
      </c>
      <c r="E1014" s="1245" t="s">
        <v>3217</v>
      </c>
      <c r="F1014" s="1245" t="s">
        <v>3217</v>
      </c>
      <c r="G1014" s="1246" t="s">
        <v>3217</v>
      </c>
    </row>
    <row r="1015" spans="2:7">
      <c r="B1015" s="1240" t="s">
        <v>3218</v>
      </c>
      <c r="C1015" s="1240" t="s">
        <v>3218</v>
      </c>
      <c r="D1015" s="1240" t="s">
        <v>3218</v>
      </c>
      <c r="E1015" s="1240" t="s">
        <v>3218</v>
      </c>
      <c r="F1015" s="21">
        <v>2024</v>
      </c>
      <c r="G1015" s="21">
        <v>2023</v>
      </c>
    </row>
    <row r="1016" spans="2:7">
      <c r="B1016" s="1236" t="s">
        <v>3219</v>
      </c>
      <c r="C1016" s="1236" t="s">
        <v>3219</v>
      </c>
      <c r="D1016" s="1236" t="s">
        <v>3219</v>
      </c>
      <c r="E1016" s="1236" t="s">
        <v>3219</v>
      </c>
      <c r="F1016" s="17" t="s">
        <v>529</v>
      </c>
      <c r="G1016" s="17" t="s">
        <v>529</v>
      </c>
    </row>
    <row r="1017" spans="2:7">
      <c r="B1017" s="24" t="s">
        <v>529</v>
      </c>
      <c r="C1017" s="1234" t="s">
        <v>3229</v>
      </c>
      <c r="D1017" s="1234" t="s">
        <v>3229</v>
      </c>
      <c r="E1017" s="1234" t="s">
        <v>3229</v>
      </c>
      <c r="F1017" s="17" t="s">
        <v>64</v>
      </c>
      <c r="G1017" s="17" t="s">
        <v>3461</v>
      </c>
    </row>
    <row r="1018" spans="2:7">
      <c r="B1018" s="25" t="s">
        <v>529</v>
      </c>
      <c r="C1018" s="26" t="s">
        <v>529</v>
      </c>
      <c r="D1018" s="1233" t="s">
        <v>3231</v>
      </c>
      <c r="E1018" s="1233" t="s">
        <v>3231</v>
      </c>
      <c r="F1018" s="4">
        <v>0</v>
      </c>
      <c r="G1018" s="4">
        <v>0</v>
      </c>
    </row>
    <row r="1019" spans="2:7">
      <c r="B1019" s="25" t="s">
        <v>529</v>
      </c>
      <c r="C1019" s="26" t="s">
        <v>529</v>
      </c>
      <c r="D1019" s="1233" t="s">
        <v>3232</v>
      </c>
      <c r="E1019" s="1233" t="s">
        <v>3232</v>
      </c>
      <c r="F1019" s="4">
        <v>0</v>
      </c>
      <c r="G1019" s="4">
        <v>0</v>
      </c>
    </row>
    <row r="1020" spans="2:7">
      <c r="B1020" s="25" t="s">
        <v>529</v>
      </c>
      <c r="C1020" s="26" t="s">
        <v>529</v>
      </c>
      <c r="D1020" s="1233" t="s">
        <v>3233</v>
      </c>
      <c r="E1020" s="1233" t="s">
        <v>3233</v>
      </c>
      <c r="F1020" s="4">
        <v>0</v>
      </c>
      <c r="G1020" s="4">
        <v>0</v>
      </c>
    </row>
    <row r="1021" spans="2:7">
      <c r="B1021" s="25" t="s">
        <v>529</v>
      </c>
      <c r="C1021" s="26" t="s">
        <v>529</v>
      </c>
      <c r="D1021" s="1233" t="s">
        <v>3234</v>
      </c>
      <c r="E1021" s="1233" t="s">
        <v>3234</v>
      </c>
      <c r="F1021" s="4">
        <v>0</v>
      </c>
      <c r="G1021" s="4">
        <v>0</v>
      </c>
    </row>
    <row r="1022" spans="2:7">
      <c r="B1022" s="25" t="s">
        <v>529</v>
      </c>
      <c r="C1022" s="26" t="s">
        <v>529</v>
      </c>
      <c r="D1022" s="1233" t="s">
        <v>3235</v>
      </c>
      <c r="E1022" s="1233" t="s">
        <v>3235</v>
      </c>
      <c r="F1022" s="4">
        <v>0</v>
      </c>
      <c r="G1022" s="4">
        <v>0</v>
      </c>
    </row>
    <row r="1023" spans="2:7">
      <c r="B1023" s="25" t="s">
        <v>529</v>
      </c>
      <c r="C1023" s="26" t="s">
        <v>529</v>
      </c>
      <c r="D1023" s="1233" t="s">
        <v>3236</v>
      </c>
      <c r="E1023" s="1233" t="s">
        <v>3236</v>
      </c>
      <c r="F1023" s="4">
        <v>0</v>
      </c>
      <c r="G1023" s="4">
        <v>0</v>
      </c>
    </row>
    <row r="1024" spans="2:7">
      <c r="B1024" s="25" t="s">
        <v>529</v>
      </c>
      <c r="C1024" s="26" t="s">
        <v>529</v>
      </c>
      <c r="D1024" s="1233" t="s">
        <v>3237</v>
      </c>
      <c r="E1024" s="1233" t="s">
        <v>3237</v>
      </c>
      <c r="F1024" s="4">
        <v>0</v>
      </c>
      <c r="G1024" s="4" t="s">
        <v>3462</v>
      </c>
    </row>
    <row r="1025" spans="2:7">
      <c r="B1025" s="25" t="s">
        <v>529</v>
      </c>
      <c r="C1025" s="26" t="s">
        <v>529</v>
      </c>
      <c r="D1025" s="1233" t="s">
        <v>3238</v>
      </c>
      <c r="E1025" s="1233" t="s">
        <v>3238</v>
      </c>
      <c r="F1025" s="4">
        <v>0</v>
      </c>
      <c r="G1025" s="4">
        <v>0</v>
      </c>
    </row>
    <row r="1026" spans="2:7">
      <c r="B1026" s="25" t="s">
        <v>529</v>
      </c>
      <c r="C1026" s="26" t="s">
        <v>529</v>
      </c>
      <c r="D1026" s="1233" t="s">
        <v>3239</v>
      </c>
      <c r="E1026" s="1233" t="s">
        <v>3239</v>
      </c>
      <c r="F1026" s="4" t="s">
        <v>64</v>
      </c>
      <c r="G1026" s="4" t="s">
        <v>3463</v>
      </c>
    </row>
    <row r="1027" spans="2:7">
      <c r="B1027" s="25" t="s">
        <v>529</v>
      </c>
      <c r="C1027" s="26" t="s">
        <v>529</v>
      </c>
      <c r="D1027" s="1233" t="s">
        <v>3240</v>
      </c>
      <c r="E1027" s="1233" t="s">
        <v>3240</v>
      </c>
      <c r="F1027" s="4">
        <v>0</v>
      </c>
      <c r="G1027" s="4">
        <v>0</v>
      </c>
    </row>
    <row r="1028" spans="2:7">
      <c r="B1028" s="1235" t="s">
        <v>529</v>
      </c>
      <c r="C1028" s="1235" t="s">
        <v>529</v>
      </c>
      <c r="D1028" s="1235" t="s">
        <v>529</v>
      </c>
      <c r="E1028" s="1235" t="s">
        <v>529</v>
      </c>
      <c r="F1028" s="4" t="s">
        <v>529</v>
      </c>
      <c r="G1028" s="4" t="s">
        <v>529</v>
      </c>
    </row>
    <row r="1029" spans="2:7">
      <c r="B1029" s="24" t="s">
        <v>529</v>
      </c>
      <c r="C1029" s="1234" t="s">
        <v>3230</v>
      </c>
      <c r="D1029" s="1234" t="s">
        <v>3230</v>
      </c>
      <c r="E1029" s="1234" t="s">
        <v>3230</v>
      </c>
      <c r="F1029" s="17" t="s">
        <v>2839</v>
      </c>
      <c r="G1029" s="17" t="s">
        <v>3464</v>
      </c>
    </row>
    <row r="1030" spans="2:7">
      <c r="B1030" s="25" t="s">
        <v>529</v>
      </c>
      <c r="C1030" s="26" t="s">
        <v>529</v>
      </c>
      <c r="D1030" s="1233" t="s">
        <v>3241</v>
      </c>
      <c r="E1030" s="1233" t="s">
        <v>3241</v>
      </c>
      <c r="F1030" s="4" t="s">
        <v>1095</v>
      </c>
      <c r="G1030" s="4" t="s">
        <v>3465</v>
      </c>
    </row>
    <row r="1031" spans="2:7">
      <c r="B1031" s="25" t="s">
        <v>529</v>
      </c>
      <c r="C1031" s="26" t="s">
        <v>529</v>
      </c>
      <c r="D1031" s="1233" t="s">
        <v>3242</v>
      </c>
      <c r="E1031" s="1233" t="s">
        <v>3242</v>
      </c>
      <c r="F1031" s="4" t="s">
        <v>1104</v>
      </c>
      <c r="G1031" s="4" t="s">
        <v>3466</v>
      </c>
    </row>
    <row r="1032" spans="2:7">
      <c r="B1032" s="25" t="s">
        <v>529</v>
      </c>
      <c r="C1032" s="26" t="s">
        <v>529</v>
      </c>
      <c r="D1032" s="1233" t="s">
        <v>3243</v>
      </c>
      <c r="E1032" s="1233" t="s">
        <v>3243</v>
      </c>
      <c r="F1032" s="4" t="s">
        <v>1118</v>
      </c>
      <c r="G1032" s="4" t="s">
        <v>3467</v>
      </c>
    </row>
    <row r="1033" spans="2:7">
      <c r="B1033" s="25" t="s">
        <v>529</v>
      </c>
      <c r="C1033" s="26" t="s">
        <v>529</v>
      </c>
      <c r="D1033" s="1233" t="s">
        <v>3244</v>
      </c>
      <c r="E1033" s="1233" t="s">
        <v>3244</v>
      </c>
      <c r="F1033" s="4">
        <v>0</v>
      </c>
      <c r="G1033" s="4">
        <v>0</v>
      </c>
    </row>
    <row r="1034" spans="2:7">
      <c r="B1034" s="25" t="s">
        <v>529</v>
      </c>
      <c r="C1034" s="26" t="s">
        <v>529</v>
      </c>
      <c r="D1034" s="1233" t="s">
        <v>3245</v>
      </c>
      <c r="E1034" s="1233" t="s">
        <v>3245</v>
      </c>
      <c r="F1034" s="4">
        <v>0</v>
      </c>
      <c r="G1034" s="4">
        <v>0</v>
      </c>
    </row>
    <row r="1035" spans="2:7">
      <c r="B1035" s="25" t="s">
        <v>529</v>
      </c>
      <c r="C1035" s="26" t="s">
        <v>529</v>
      </c>
      <c r="D1035" s="1233" t="s">
        <v>3246</v>
      </c>
      <c r="E1035" s="1233" t="s">
        <v>3246</v>
      </c>
      <c r="F1035" s="4">
        <v>0</v>
      </c>
      <c r="G1035" s="4">
        <v>0</v>
      </c>
    </row>
    <row r="1036" spans="2:7">
      <c r="B1036" s="25" t="s">
        <v>529</v>
      </c>
      <c r="C1036" s="26" t="s">
        <v>529</v>
      </c>
      <c r="D1036" s="1233" t="s">
        <v>3247</v>
      </c>
      <c r="E1036" s="1233" t="s">
        <v>3247</v>
      </c>
      <c r="F1036" s="4">
        <v>0</v>
      </c>
      <c r="G1036" s="4">
        <v>0</v>
      </c>
    </row>
    <row r="1037" spans="2:7">
      <c r="B1037" s="25" t="s">
        <v>529</v>
      </c>
      <c r="C1037" s="26" t="s">
        <v>529</v>
      </c>
      <c r="D1037" s="1233" t="s">
        <v>3248</v>
      </c>
      <c r="E1037" s="1233" t="s">
        <v>3248</v>
      </c>
      <c r="F1037" s="4">
        <v>0</v>
      </c>
      <c r="G1037" s="4">
        <v>0</v>
      </c>
    </row>
    <row r="1038" spans="2:7">
      <c r="B1038" s="25" t="s">
        <v>529</v>
      </c>
      <c r="C1038" s="26" t="s">
        <v>529</v>
      </c>
      <c r="D1038" s="1233" t="s">
        <v>3249</v>
      </c>
      <c r="E1038" s="1233" t="s">
        <v>3249</v>
      </c>
      <c r="F1038" s="4">
        <v>0</v>
      </c>
      <c r="G1038" s="4">
        <v>0</v>
      </c>
    </row>
    <row r="1039" spans="2:7">
      <c r="B1039" s="25" t="s">
        <v>529</v>
      </c>
      <c r="C1039" s="26" t="s">
        <v>529</v>
      </c>
      <c r="D1039" s="1233" t="s">
        <v>3250</v>
      </c>
      <c r="E1039" s="1233" t="s">
        <v>3250</v>
      </c>
      <c r="F1039" s="4">
        <v>0</v>
      </c>
      <c r="G1039" s="4">
        <v>0</v>
      </c>
    </row>
    <row r="1040" spans="2:7">
      <c r="B1040" s="25" t="s">
        <v>529</v>
      </c>
      <c r="C1040" s="26" t="s">
        <v>529</v>
      </c>
      <c r="D1040" s="1233" t="s">
        <v>3251</v>
      </c>
      <c r="E1040" s="1233" t="s">
        <v>3251</v>
      </c>
      <c r="F1040" s="4">
        <v>0</v>
      </c>
      <c r="G1040" s="4">
        <v>0</v>
      </c>
    </row>
    <row r="1041" spans="2:7">
      <c r="B1041" s="25" t="s">
        <v>529</v>
      </c>
      <c r="C1041" s="26" t="s">
        <v>529</v>
      </c>
      <c r="D1041" s="1233" t="s">
        <v>3252</v>
      </c>
      <c r="E1041" s="1233" t="s">
        <v>3252</v>
      </c>
      <c r="F1041" s="4">
        <v>0</v>
      </c>
      <c r="G1041" s="4">
        <v>0</v>
      </c>
    </row>
    <row r="1042" spans="2:7">
      <c r="B1042" s="25" t="s">
        <v>529</v>
      </c>
      <c r="C1042" s="26" t="s">
        <v>529</v>
      </c>
      <c r="D1042" s="1233" t="s">
        <v>3253</v>
      </c>
      <c r="E1042" s="1233" t="s">
        <v>3253</v>
      </c>
      <c r="F1042" s="4">
        <v>0</v>
      </c>
      <c r="G1042" s="4">
        <v>0</v>
      </c>
    </row>
    <row r="1043" spans="2:7">
      <c r="B1043" s="25" t="s">
        <v>529</v>
      </c>
      <c r="C1043" s="26" t="s">
        <v>529</v>
      </c>
      <c r="D1043" s="1233" t="s">
        <v>3254</v>
      </c>
      <c r="E1043" s="1233" t="s">
        <v>3254</v>
      </c>
      <c r="F1043" s="4">
        <v>0</v>
      </c>
      <c r="G1043" s="4">
        <v>0</v>
      </c>
    </row>
    <row r="1044" spans="2:7">
      <c r="B1044" s="25" t="s">
        <v>529</v>
      </c>
      <c r="C1044" s="26" t="s">
        <v>529</v>
      </c>
      <c r="D1044" s="1233" t="s">
        <v>3255</v>
      </c>
      <c r="E1044" s="1233" t="s">
        <v>3255</v>
      </c>
      <c r="F1044" s="4">
        <v>0</v>
      </c>
      <c r="G1044" s="4">
        <v>0</v>
      </c>
    </row>
    <row r="1045" spans="2:7">
      <c r="B1045" s="25" t="s">
        <v>529</v>
      </c>
      <c r="C1045" s="26" t="s">
        <v>529</v>
      </c>
      <c r="D1045" s="1233" t="s">
        <v>3256</v>
      </c>
      <c r="E1045" s="1233" t="s">
        <v>3256</v>
      </c>
      <c r="F1045" s="4">
        <v>0</v>
      </c>
      <c r="G1045" s="4">
        <v>0</v>
      </c>
    </row>
    <row r="1046" spans="2:7">
      <c r="B1046" s="1236" t="s">
        <v>3220</v>
      </c>
      <c r="C1046" s="1236" t="s">
        <v>3220</v>
      </c>
      <c r="D1046" s="1236" t="s">
        <v>3220</v>
      </c>
      <c r="E1046" s="1236" t="s">
        <v>3220</v>
      </c>
      <c r="F1046" s="17" t="s">
        <v>1132</v>
      </c>
      <c r="G1046" s="17" t="s">
        <v>3468</v>
      </c>
    </row>
    <row r="1047" spans="2:7">
      <c r="B1047" s="1235" t="s">
        <v>529</v>
      </c>
      <c r="C1047" s="1235" t="s">
        <v>529</v>
      </c>
      <c r="D1047" s="1235" t="s">
        <v>529</v>
      </c>
      <c r="E1047" s="1235" t="s">
        <v>529</v>
      </c>
      <c r="F1047" s="4" t="s">
        <v>529</v>
      </c>
      <c r="G1047" s="4" t="s">
        <v>529</v>
      </c>
    </row>
    <row r="1048" spans="2:7">
      <c r="B1048" s="1236" t="s">
        <v>3221</v>
      </c>
      <c r="C1048" s="1236" t="s">
        <v>3221</v>
      </c>
      <c r="D1048" s="1236" t="s">
        <v>3221</v>
      </c>
      <c r="E1048" s="1236" t="s">
        <v>3221</v>
      </c>
      <c r="F1048" s="17" t="s">
        <v>529</v>
      </c>
      <c r="G1048" s="17" t="s">
        <v>529</v>
      </c>
    </row>
    <row r="1049" spans="2:7">
      <c r="B1049" s="24" t="s">
        <v>529</v>
      </c>
      <c r="C1049" s="1234" t="s">
        <v>3229</v>
      </c>
      <c r="D1049" s="1234" t="s">
        <v>3229</v>
      </c>
      <c r="E1049" s="1234" t="s">
        <v>3229</v>
      </c>
      <c r="F1049" s="17">
        <v>0</v>
      </c>
      <c r="G1049" s="17">
        <v>0</v>
      </c>
    </row>
    <row r="1050" spans="2:7">
      <c r="B1050" s="25" t="s">
        <v>529</v>
      </c>
      <c r="C1050" s="26" t="s">
        <v>529</v>
      </c>
      <c r="D1050" s="1233" t="s">
        <v>3257</v>
      </c>
      <c r="E1050" s="1233" t="s">
        <v>3257</v>
      </c>
      <c r="F1050" s="4">
        <v>0</v>
      </c>
      <c r="G1050" s="4">
        <v>0</v>
      </c>
    </row>
    <row r="1051" spans="2:7">
      <c r="B1051" s="25" t="s">
        <v>529</v>
      </c>
      <c r="C1051" s="26" t="s">
        <v>529</v>
      </c>
      <c r="D1051" s="1233" t="s">
        <v>3258</v>
      </c>
      <c r="E1051" s="1233" t="s">
        <v>3258</v>
      </c>
      <c r="F1051" s="4">
        <v>0</v>
      </c>
      <c r="G1051" s="4">
        <v>0</v>
      </c>
    </row>
    <row r="1052" spans="2:7">
      <c r="B1052" s="25" t="s">
        <v>529</v>
      </c>
      <c r="C1052" s="26" t="s">
        <v>529</v>
      </c>
      <c r="D1052" s="1233" t="s">
        <v>3259</v>
      </c>
      <c r="E1052" s="1233" t="s">
        <v>3259</v>
      </c>
      <c r="F1052" s="4">
        <v>0</v>
      </c>
      <c r="G1052" s="4">
        <v>0</v>
      </c>
    </row>
    <row r="1053" spans="2:7">
      <c r="B1053" s="1235" t="s">
        <v>529</v>
      </c>
      <c r="C1053" s="1235" t="s">
        <v>529</v>
      </c>
      <c r="D1053" s="1235" t="s">
        <v>529</v>
      </c>
      <c r="E1053" s="1235" t="s">
        <v>529</v>
      </c>
      <c r="F1053" s="4" t="s">
        <v>529</v>
      </c>
      <c r="G1053" s="4" t="s">
        <v>529</v>
      </c>
    </row>
    <row r="1054" spans="2:7">
      <c r="B1054" s="24" t="s">
        <v>529</v>
      </c>
      <c r="C1054" s="1234" t="s">
        <v>3230</v>
      </c>
      <c r="D1054" s="1234" t="s">
        <v>3230</v>
      </c>
      <c r="E1054" s="1234" t="s">
        <v>3230</v>
      </c>
      <c r="F1054" s="17" t="s">
        <v>1132</v>
      </c>
      <c r="G1054" s="17" t="s">
        <v>3468</v>
      </c>
    </row>
    <row r="1055" spans="2:7">
      <c r="B1055" s="25" t="s">
        <v>529</v>
      </c>
      <c r="C1055" s="26" t="s">
        <v>529</v>
      </c>
      <c r="D1055" s="1233" t="s">
        <v>3257</v>
      </c>
      <c r="E1055" s="1233" t="s">
        <v>3257</v>
      </c>
      <c r="F1055" s="4">
        <v>0</v>
      </c>
      <c r="G1055" s="4">
        <v>0</v>
      </c>
    </row>
    <row r="1056" spans="2:7">
      <c r="B1056" s="25" t="s">
        <v>529</v>
      </c>
      <c r="C1056" s="26" t="s">
        <v>529</v>
      </c>
      <c r="D1056" s="1233" t="s">
        <v>3258</v>
      </c>
      <c r="E1056" s="1233" t="s">
        <v>3258</v>
      </c>
      <c r="F1056" s="4" t="s">
        <v>1132</v>
      </c>
      <c r="G1056" s="4" t="s">
        <v>3468</v>
      </c>
    </row>
    <row r="1057" spans="2:7">
      <c r="B1057" s="25" t="s">
        <v>529</v>
      </c>
      <c r="C1057" s="26" t="s">
        <v>529</v>
      </c>
      <c r="D1057" s="1233" t="s">
        <v>3260</v>
      </c>
      <c r="E1057" s="1233" t="s">
        <v>3260</v>
      </c>
      <c r="F1057" s="4">
        <v>0</v>
      </c>
      <c r="G1057" s="4">
        <v>0</v>
      </c>
    </row>
    <row r="1058" spans="2:7">
      <c r="B1058" s="1236" t="s">
        <v>3222</v>
      </c>
      <c r="C1058" s="1236" t="s">
        <v>3222</v>
      </c>
      <c r="D1058" s="1236" t="s">
        <v>3222</v>
      </c>
      <c r="E1058" s="1236" t="s">
        <v>3222</v>
      </c>
      <c r="F1058" s="17" t="s">
        <v>3312</v>
      </c>
      <c r="G1058" s="17" t="s">
        <v>3469</v>
      </c>
    </row>
    <row r="1059" spans="2:7">
      <c r="B1059" s="1235" t="s">
        <v>529</v>
      </c>
      <c r="C1059" s="1235" t="s">
        <v>529</v>
      </c>
      <c r="D1059" s="1235" t="s">
        <v>529</v>
      </c>
      <c r="E1059" s="1235" t="s">
        <v>529</v>
      </c>
      <c r="F1059" s="4" t="s">
        <v>529</v>
      </c>
      <c r="G1059" s="4" t="s">
        <v>529</v>
      </c>
    </row>
    <row r="1060" spans="2:7">
      <c r="B1060" s="1236" t="s">
        <v>3223</v>
      </c>
      <c r="C1060" s="1236" t="s">
        <v>3223</v>
      </c>
      <c r="D1060" s="1236" t="s">
        <v>3223</v>
      </c>
      <c r="E1060" s="1236" t="s">
        <v>3223</v>
      </c>
      <c r="F1060" s="17" t="s">
        <v>529</v>
      </c>
      <c r="G1060" s="17" t="s">
        <v>529</v>
      </c>
    </row>
    <row r="1061" spans="2:7">
      <c r="B1061" s="24" t="s">
        <v>529</v>
      </c>
      <c r="C1061" s="1234" t="s">
        <v>3229</v>
      </c>
      <c r="D1061" s="1234" t="s">
        <v>3229</v>
      </c>
      <c r="E1061" s="1234" t="s">
        <v>3229</v>
      </c>
      <c r="F1061" s="17">
        <v>0</v>
      </c>
      <c r="G1061" s="17">
        <v>0</v>
      </c>
    </row>
    <row r="1062" spans="2:7">
      <c r="B1062" s="25" t="s">
        <v>529</v>
      </c>
      <c r="C1062" s="26" t="s">
        <v>529</v>
      </c>
      <c r="D1062" s="1233" t="s">
        <v>3261</v>
      </c>
      <c r="E1062" s="1233" t="s">
        <v>3261</v>
      </c>
      <c r="F1062" s="4">
        <v>0</v>
      </c>
      <c r="G1062" s="4">
        <v>0</v>
      </c>
    </row>
    <row r="1063" spans="2:7">
      <c r="B1063" s="25" t="s">
        <v>529</v>
      </c>
      <c r="C1063" s="26" t="s">
        <v>529</v>
      </c>
      <c r="D1063" s="26" t="s">
        <v>529</v>
      </c>
      <c r="E1063" s="27" t="s">
        <v>3265</v>
      </c>
      <c r="F1063" s="4">
        <v>0</v>
      </c>
      <c r="G1063" s="4">
        <v>0</v>
      </c>
    </row>
    <row r="1064" spans="2:7">
      <c r="B1064" s="25" t="s">
        <v>529</v>
      </c>
      <c r="C1064" s="26" t="s">
        <v>529</v>
      </c>
      <c r="D1064" s="26" t="s">
        <v>529</v>
      </c>
      <c r="E1064" s="27" t="s">
        <v>3266</v>
      </c>
      <c r="F1064" s="4">
        <v>0</v>
      </c>
      <c r="G1064" s="4">
        <v>0</v>
      </c>
    </row>
    <row r="1065" spans="2:7">
      <c r="B1065" s="25" t="s">
        <v>529</v>
      </c>
      <c r="C1065" s="26" t="s">
        <v>529</v>
      </c>
      <c r="D1065" s="1233" t="s">
        <v>3262</v>
      </c>
      <c r="E1065" s="1233" t="s">
        <v>3262</v>
      </c>
      <c r="F1065" s="4">
        <v>0</v>
      </c>
      <c r="G1065" s="4">
        <v>0</v>
      </c>
    </row>
    <row r="1066" spans="2:7">
      <c r="B1066" s="1235" t="s">
        <v>529</v>
      </c>
      <c r="C1066" s="1235" t="s">
        <v>529</v>
      </c>
      <c r="D1066" s="1235" t="s">
        <v>529</v>
      </c>
      <c r="E1066" s="1235" t="s">
        <v>529</v>
      </c>
      <c r="F1066" s="4" t="s">
        <v>529</v>
      </c>
      <c r="G1066" s="4" t="s">
        <v>529</v>
      </c>
    </row>
    <row r="1067" spans="2:7">
      <c r="B1067" s="24" t="s">
        <v>529</v>
      </c>
      <c r="C1067" s="1234" t="s">
        <v>3230</v>
      </c>
      <c r="D1067" s="1234" t="s">
        <v>3230</v>
      </c>
      <c r="E1067" s="1234" t="s">
        <v>3230</v>
      </c>
      <c r="F1067" s="17">
        <v>0</v>
      </c>
      <c r="G1067" s="17">
        <v>0</v>
      </c>
    </row>
    <row r="1068" spans="2:7">
      <c r="B1068" s="25" t="s">
        <v>529</v>
      </c>
      <c r="C1068" s="26" t="s">
        <v>529</v>
      </c>
      <c r="D1068" s="1233" t="s">
        <v>3263</v>
      </c>
      <c r="E1068" s="1233" t="s">
        <v>3263</v>
      </c>
      <c r="F1068" s="4">
        <v>0</v>
      </c>
      <c r="G1068" s="4">
        <v>0</v>
      </c>
    </row>
    <row r="1069" spans="2:7">
      <c r="B1069" s="25" t="s">
        <v>529</v>
      </c>
      <c r="C1069" s="26" t="s">
        <v>529</v>
      </c>
      <c r="D1069" s="26" t="s">
        <v>529</v>
      </c>
      <c r="E1069" s="27" t="s">
        <v>3265</v>
      </c>
      <c r="F1069" s="4">
        <v>0</v>
      </c>
      <c r="G1069" s="4">
        <v>0</v>
      </c>
    </row>
    <row r="1070" spans="2:7">
      <c r="B1070" s="25" t="s">
        <v>529</v>
      </c>
      <c r="C1070" s="26" t="s">
        <v>529</v>
      </c>
      <c r="D1070" s="26" t="s">
        <v>529</v>
      </c>
      <c r="E1070" s="27" t="s">
        <v>3266</v>
      </c>
      <c r="F1070" s="4">
        <v>0</v>
      </c>
      <c r="G1070" s="4">
        <v>0</v>
      </c>
    </row>
    <row r="1071" spans="2:7">
      <c r="B1071" s="25" t="s">
        <v>529</v>
      </c>
      <c r="C1071" s="26" t="s">
        <v>529</v>
      </c>
      <c r="D1071" s="1233" t="s">
        <v>3264</v>
      </c>
      <c r="E1071" s="1233" t="s">
        <v>3264</v>
      </c>
      <c r="F1071" s="4">
        <v>0</v>
      </c>
      <c r="G1071" s="4">
        <v>0</v>
      </c>
    </row>
    <row r="1072" spans="2:7">
      <c r="B1072" s="1236" t="s">
        <v>3224</v>
      </c>
      <c r="C1072" s="1236" t="s">
        <v>3224</v>
      </c>
      <c r="D1072" s="1236" t="s">
        <v>3224</v>
      </c>
      <c r="E1072" s="1236" t="s">
        <v>3224</v>
      </c>
      <c r="F1072" s="17">
        <v>0</v>
      </c>
      <c r="G1072" s="17">
        <v>0</v>
      </c>
    </row>
    <row r="1073" spans="2:7">
      <c r="B1073" s="1235" t="s">
        <v>529</v>
      </c>
      <c r="C1073" s="1235" t="s">
        <v>529</v>
      </c>
      <c r="D1073" s="1235" t="s">
        <v>529</v>
      </c>
      <c r="E1073" s="1235" t="s">
        <v>529</v>
      </c>
      <c r="F1073" s="4" t="s">
        <v>529</v>
      </c>
      <c r="G1073" s="4" t="s">
        <v>529</v>
      </c>
    </row>
    <row r="1074" spans="2:7">
      <c r="B1074" s="1236" t="s">
        <v>3225</v>
      </c>
      <c r="C1074" s="1236" t="s">
        <v>3225</v>
      </c>
      <c r="D1074" s="1236" t="s">
        <v>3225</v>
      </c>
      <c r="E1074" s="1236" t="s">
        <v>3225</v>
      </c>
      <c r="F1074" s="17">
        <v>0</v>
      </c>
      <c r="G1074" s="17">
        <v>0</v>
      </c>
    </row>
    <row r="1075" spans="2:7">
      <c r="B1075" s="1235" t="s">
        <v>529</v>
      </c>
      <c r="C1075" s="1235" t="s">
        <v>529</v>
      </c>
      <c r="D1075" s="1235" t="s">
        <v>529</v>
      </c>
      <c r="E1075" s="1235" t="s">
        <v>529</v>
      </c>
      <c r="F1075" s="4" t="s">
        <v>529</v>
      </c>
      <c r="G1075" s="4" t="s">
        <v>529</v>
      </c>
    </row>
    <row r="1076" spans="2:7">
      <c r="B1076" s="1236" t="s">
        <v>3226</v>
      </c>
      <c r="C1076" s="1236" t="s">
        <v>3226</v>
      </c>
      <c r="D1076" s="1236" t="s">
        <v>3226</v>
      </c>
      <c r="E1076" s="1236" t="s">
        <v>3226</v>
      </c>
      <c r="F1076" s="17">
        <v>0</v>
      </c>
      <c r="G1076" s="17">
        <v>0</v>
      </c>
    </row>
    <row r="1077" spans="2:7">
      <c r="B1077" s="1235" t="s">
        <v>529</v>
      </c>
      <c r="C1077" s="1235" t="s">
        <v>529</v>
      </c>
      <c r="D1077" s="1235" t="s">
        <v>529</v>
      </c>
      <c r="E1077" s="1235" t="s">
        <v>529</v>
      </c>
      <c r="F1077" s="4" t="s">
        <v>529</v>
      </c>
      <c r="G1077" s="4" t="s">
        <v>529</v>
      </c>
    </row>
    <row r="1078" spans="2:7">
      <c r="B1078" s="1236" t="s">
        <v>3227</v>
      </c>
      <c r="C1078" s="1236" t="s">
        <v>3227</v>
      </c>
      <c r="D1078" s="1236" t="s">
        <v>3227</v>
      </c>
      <c r="E1078" s="1236" t="s">
        <v>3227</v>
      </c>
      <c r="F1078" s="17">
        <v>0</v>
      </c>
      <c r="G1078" s="17">
        <v>0</v>
      </c>
    </row>
    <row r="1079" spans="2:7">
      <c r="B1079" s="1235" t="s">
        <v>529</v>
      </c>
      <c r="C1079" s="1235" t="s">
        <v>529</v>
      </c>
      <c r="D1079" s="1235" t="s">
        <v>529</v>
      </c>
      <c r="E1079" s="1235" t="s">
        <v>529</v>
      </c>
      <c r="F1079" s="4" t="s">
        <v>529</v>
      </c>
      <c r="G1079" s="4" t="s">
        <v>529</v>
      </c>
    </row>
    <row r="1080" spans="2:7">
      <c r="B1080" s="28" t="s">
        <v>529</v>
      </c>
      <c r="C1080" s="28" t="s">
        <v>529</v>
      </c>
      <c r="D1080" s="28" t="s">
        <v>529</v>
      </c>
      <c r="E1080" s="28" t="s">
        <v>529</v>
      </c>
      <c r="F1080" s="30" t="s">
        <v>529</v>
      </c>
      <c r="G1080" s="30" t="s">
        <v>529</v>
      </c>
    </row>
    <row r="1081" spans="2:7">
      <c r="B1081" s="12" t="s">
        <v>529</v>
      </c>
      <c r="C1081" s="12" t="s">
        <v>529</v>
      </c>
      <c r="D1081" s="12" t="s">
        <v>529</v>
      </c>
      <c r="E1081" s="12" t="s">
        <v>529</v>
      </c>
      <c r="F1081" s="16" t="s">
        <v>529</v>
      </c>
      <c r="G1081" s="16" t="s">
        <v>529</v>
      </c>
    </row>
    <row r="1082" spans="2:7">
      <c r="B1082" s="29" t="s">
        <v>529</v>
      </c>
      <c r="C1082" s="29" t="s">
        <v>529</v>
      </c>
      <c r="D1082" s="29" t="s">
        <v>529</v>
      </c>
      <c r="E1082" s="29" t="s">
        <v>529</v>
      </c>
      <c r="F1082" s="31" t="s">
        <v>529</v>
      </c>
      <c r="G1082" s="31" t="s">
        <v>529</v>
      </c>
    </row>
    <row r="1083" spans="2:7">
      <c r="B1083" s="1241" t="s">
        <v>15</v>
      </c>
      <c r="C1083" s="1241" t="s">
        <v>15</v>
      </c>
      <c r="D1083" s="1241" t="s">
        <v>15</v>
      </c>
      <c r="E1083" s="1241" t="s">
        <v>15</v>
      </c>
      <c r="F1083" s="1241" t="s">
        <v>15</v>
      </c>
      <c r="G1083" s="1242" t="s">
        <v>15</v>
      </c>
    </row>
    <row r="1084" spans="2:7">
      <c r="B1084" s="1243" t="s">
        <v>3215</v>
      </c>
      <c r="C1084" s="1243" t="s">
        <v>3215</v>
      </c>
      <c r="D1084" s="1243" t="s">
        <v>3215</v>
      </c>
      <c r="E1084" s="1243" t="s">
        <v>3215</v>
      </c>
      <c r="F1084" s="1243" t="s">
        <v>3215</v>
      </c>
      <c r="G1084" s="1244" t="s">
        <v>3215</v>
      </c>
    </row>
    <row r="1085" spans="2:7">
      <c r="B1085" s="1243" t="s">
        <v>3216</v>
      </c>
      <c r="C1085" s="1243" t="s">
        <v>3216</v>
      </c>
      <c r="D1085" s="1243" t="s">
        <v>3216</v>
      </c>
      <c r="E1085" s="1243" t="s">
        <v>3216</v>
      </c>
      <c r="F1085" s="1243" t="s">
        <v>3216</v>
      </c>
      <c r="G1085" s="1244" t="s">
        <v>3216</v>
      </c>
    </row>
    <row r="1086" spans="2:7">
      <c r="B1086" s="1245" t="s">
        <v>3217</v>
      </c>
      <c r="C1086" s="1245" t="s">
        <v>3217</v>
      </c>
      <c r="D1086" s="1245" t="s">
        <v>3217</v>
      </c>
      <c r="E1086" s="1245" t="s">
        <v>3217</v>
      </c>
      <c r="F1086" s="1245" t="s">
        <v>3217</v>
      </c>
      <c r="G1086" s="1246" t="s">
        <v>3217</v>
      </c>
    </row>
    <row r="1087" spans="2:7">
      <c r="B1087" s="1240" t="s">
        <v>3218</v>
      </c>
      <c r="C1087" s="1240" t="s">
        <v>3218</v>
      </c>
      <c r="D1087" s="1240" t="s">
        <v>3218</v>
      </c>
      <c r="E1087" s="1240" t="s">
        <v>3218</v>
      </c>
      <c r="F1087" s="21">
        <v>2024</v>
      </c>
      <c r="G1087" s="21">
        <v>2023</v>
      </c>
    </row>
    <row r="1088" spans="2:7">
      <c r="B1088" s="1236" t="s">
        <v>3219</v>
      </c>
      <c r="C1088" s="1236" t="s">
        <v>3219</v>
      </c>
      <c r="D1088" s="1236" t="s">
        <v>3219</v>
      </c>
      <c r="E1088" s="1236" t="s">
        <v>3219</v>
      </c>
      <c r="F1088" s="17" t="s">
        <v>529</v>
      </c>
      <c r="G1088" s="17" t="s">
        <v>529</v>
      </c>
    </row>
    <row r="1089" spans="2:7">
      <c r="B1089" s="24" t="s">
        <v>529</v>
      </c>
      <c r="C1089" s="1234" t="s">
        <v>3229</v>
      </c>
      <c r="D1089" s="1234" t="s">
        <v>3229</v>
      </c>
      <c r="E1089" s="1234" t="s">
        <v>3229</v>
      </c>
      <c r="F1089" s="17" t="s">
        <v>65</v>
      </c>
      <c r="G1089" s="17" t="s">
        <v>3470</v>
      </c>
    </row>
    <row r="1090" spans="2:7">
      <c r="B1090" s="25" t="s">
        <v>529</v>
      </c>
      <c r="C1090" s="26" t="s">
        <v>529</v>
      </c>
      <c r="D1090" s="1233" t="s">
        <v>3231</v>
      </c>
      <c r="E1090" s="1233" t="s">
        <v>3231</v>
      </c>
      <c r="F1090" s="4">
        <v>0</v>
      </c>
      <c r="G1090" s="4">
        <v>0</v>
      </c>
    </row>
    <row r="1091" spans="2:7">
      <c r="B1091" s="25" t="s">
        <v>529</v>
      </c>
      <c r="C1091" s="26" t="s">
        <v>529</v>
      </c>
      <c r="D1091" s="1233" t="s">
        <v>3232</v>
      </c>
      <c r="E1091" s="1233" t="s">
        <v>3232</v>
      </c>
      <c r="F1091" s="4">
        <v>0</v>
      </c>
      <c r="G1091" s="4">
        <v>0</v>
      </c>
    </row>
    <row r="1092" spans="2:7">
      <c r="B1092" s="25" t="s">
        <v>529</v>
      </c>
      <c r="C1092" s="26" t="s">
        <v>529</v>
      </c>
      <c r="D1092" s="1233" t="s">
        <v>3233</v>
      </c>
      <c r="E1092" s="1233" t="s">
        <v>3233</v>
      </c>
      <c r="F1092" s="4">
        <v>0</v>
      </c>
      <c r="G1092" s="4">
        <v>0</v>
      </c>
    </row>
    <row r="1093" spans="2:7">
      <c r="B1093" s="25" t="s">
        <v>529</v>
      </c>
      <c r="C1093" s="26" t="s">
        <v>529</v>
      </c>
      <c r="D1093" s="1233" t="s">
        <v>3234</v>
      </c>
      <c r="E1093" s="1233" t="s">
        <v>3234</v>
      </c>
      <c r="F1093" s="4">
        <v>0</v>
      </c>
      <c r="G1093" s="4">
        <v>0</v>
      </c>
    </row>
    <row r="1094" spans="2:7">
      <c r="B1094" s="25" t="s">
        <v>529</v>
      </c>
      <c r="C1094" s="26" t="s">
        <v>529</v>
      </c>
      <c r="D1094" s="1233" t="s">
        <v>3235</v>
      </c>
      <c r="E1094" s="1233" t="s">
        <v>3235</v>
      </c>
      <c r="F1094" s="4">
        <v>0</v>
      </c>
      <c r="G1094" s="4">
        <v>0</v>
      </c>
    </row>
    <row r="1095" spans="2:7">
      <c r="B1095" s="25" t="s">
        <v>529</v>
      </c>
      <c r="C1095" s="26" t="s">
        <v>529</v>
      </c>
      <c r="D1095" s="1233" t="s">
        <v>3236</v>
      </c>
      <c r="E1095" s="1233" t="s">
        <v>3236</v>
      </c>
      <c r="F1095" s="4">
        <v>0</v>
      </c>
      <c r="G1095" s="4">
        <v>0</v>
      </c>
    </row>
    <row r="1096" spans="2:7">
      <c r="B1096" s="25" t="s">
        <v>529</v>
      </c>
      <c r="C1096" s="26" t="s">
        <v>529</v>
      </c>
      <c r="D1096" s="1233" t="s">
        <v>3237</v>
      </c>
      <c r="E1096" s="1233" t="s">
        <v>3237</v>
      </c>
      <c r="F1096" s="4" t="s">
        <v>647</v>
      </c>
      <c r="G1096" s="4" t="s">
        <v>3471</v>
      </c>
    </row>
    <row r="1097" spans="2:7">
      <c r="B1097" s="25" t="s">
        <v>529</v>
      </c>
      <c r="C1097" s="26" t="s">
        <v>529</v>
      </c>
      <c r="D1097" s="1233" t="s">
        <v>3238</v>
      </c>
      <c r="E1097" s="1233" t="s">
        <v>3238</v>
      </c>
      <c r="F1097" s="4">
        <v>0</v>
      </c>
      <c r="G1097" s="4">
        <v>0</v>
      </c>
    </row>
    <row r="1098" spans="2:7">
      <c r="B1098" s="25" t="s">
        <v>529</v>
      </c>
      <c r="C1098" s="26" t="s">
        <v>529</v>
      </c>
      <c r="D1098" s="1233" t="s">
        <v>3239</v>
      </c>
      <c r="E1098" s="1233" t="s">
        <v>3239</v>
      </c>
      <c r="F1098" s="4" t="s">
        <v>3313</v>
      </c>
      <c r="G1098" s="4" t="s">
        <v>3472</v>
      </c>
    </row>
    <row r="1099" spans="2:7">
      <c r="B1099" s="25" t="s">
        <v>529</v>
      </c>
      <c r="C1099" s="26" t="s">
        <v>529</v>
      </c>
      <c r="D1099" s="1233" t="s">
        <v>3240</v>
      </c>
      <c r="E1099" s="1233" t="s">
        <v>3240</v>
      </c>
      <c r="F1099" s="4">
        <v>0</v>
      </c>
      <c r="G1099" s="4">
        <v>0</v>
      </c>
    </row>
    <row r="1100" spans="2:7">
      <c r="B1100" s="1235" t="s">
        <v>529</v>
      </c>
      <c r="C1100" s="1235" t="s">
        <v>529</v>
      </c>
      <c r="D1100" s="1235" t="s">
        <v>529</v>
      </c>
      <c r="E1100" s="1235" t="s">
        <v>529</v>
      </c>
      <c r="F1100" s="4" t="s">
        <v>529</v>
      </c>
      <c r="G1100" s="4" t="s">
        <v>529</v>
      </c>
    </row>
    <row r="1101" spans="2:7">
      <c r="B1101" s="24" t="s">
        <v>529</v>
      </c>
      <c r="C1101" s="1234" t="s">
        <v>3230</v>
      </c>
      <c r="D1101" s="1234" t="s">
        <v>3230</v>
      </c>
      <c r="E1101" s="1234" t="s">
        <v>3230</v>
      </c>
      <c r="F1101" s="17" t="s">
        <v>2840</v>
      </c>
      <c r="G1101" s="17" t="s">
        <v>3473</v>
      </c>
    </row>
    <row r="1102" spans="2:7">
      <c r="B1102" s="25" t="s">
        <v>529</v>
      </c>
      <c r="C1102" s="26" t="s">
        <v>529</v>
      </c>
      <c r="D1102" s="1233" t="s">
        <v>3241</v>
      </c>
      <c r="E1102" s="1233" t="s">
        <v>3241</v>
      </c>
      <c r="F1102" s="4" t="s">
        <v>1135</v>
      </c>
      <c r="G1102" s="4" t="s">
        <v>3474</v>
      </c>
    </row>
    <row r="1103" spans="2:7">
      <c r="B1103" s="25" t="s">
        <v>529</v>
      </c>
      <c r="C1103" s="26" t="s">
        <v>529</v>
      </c>
      <c r="D1103" s="1233" t="s">
        <v>3242</v>
      </c>
      <c r="E1103" s="1233" t="s">
        <v>3242</v>
      </c>
      <c r="F1103" s="4" t="s">
        <v>1148</v>
      </c>
      <c r="G1103" s="4" t="s">
        <v>3475</v>
      </c>
    </row>
    <row r="1104" spans="2:7">
      <c r="B1104" s="25" t="s">
        <v>529</v>
      </c>
      <c r="C1104" s="26" t="s">
        <v>529</v>
      </c>
      <c r="D1104" s="1233" t="s">
        <v>3243</v>
      </c>
      <c r="E1104" s="1233" t="s">
        <v>3243</v>
      </c>
      <c r="F1104" s="4" t="s">
        <v>1168</v>
      </c>
      <c r="G1104" s="4" t="s">
        <v>3476</v>
      </c>
    </row>
    <row r="1105" spans="2:7">
      <c r="B1105" s="25" t="s">
        <v>529</v>
      </c>
      <c r="C1105" s="26" t="s">
        <v>529</v>
      </c>
      <c r="D1105" s="1233" t="s">
        <v>3244</v>
      </c>
      <c r="E1105" s="1233" t="s">
        <v>3244</v>
      </c>
      <c r="F1105" s="4">
        <v>0</v>
      </c>
      <c r="G1105" s="4">
        <v>0</v>
      </c>
    </row>
    <row r="1106" spans="2:7">
      <c r="B1106" s="25" t="s">
        <v>529</v>
      </c>
      <c r="C1106" s="26" t="s">
        <v>529</v>
      </c>
      <c r="D1106" s="1233" t="s">
        <v>3245</v>
      </c>
      <c r="E1106" s="1233" t="s">
        <v>3245</v>
      </c>
      <c r="F1106" s="4">
        <v>0</v>
      </c>
      <c r="G1106" s="4">
        <v>0</v>
      </c>
    </row>
    <row r="1107" spans="2:7">
      <c r="B1107" s="25" t="s">
        <v>529</v>
      </c>
      <c r="C1107" s="26" t="s">
        <v>529</v>
      </c>
      <c r="D1107" s="1233" t="s">
        <v>3246</v>
      </c>
      <c r="E1107" s="1233" t="s">
        <v>3246</v>
      </c>
      <c r="F1107" s="4">
        <v>0</v>
      </c>
      <c r="G1107" s="4">
        <v>0</v>
      </c>
    </row>
    <row r="1108" spans="2:7">
      <c r="B1108" s="25" t="s">
        <v>529</v>
      </c>
      <c r="C1108" s="26" t="s">
        <v>529</v>
      </c>
      <c r="D1108" s="1233" t="s">
        <v>3247</v>
      </c>
      <c r="E1108" s="1233" t="s">
        <v>3247</v>
      </c>
      <c r="F1108" s="4">
        <v>0</v>
      </c>
      <c r="G1108" s="4">
        <v>0</v>
      </c>
    </row>
    <row r="1109" spans="2:7">
      <c r="B1109" s="25" t="s">
        <v>529</v>
      </c>
      <c r="C1109" s="26" t="s">
        <v>529</v>
      </c>
      <c r="D1109" s="1233" t="s">
        <v>3248</v>
      </c>
      <c r="E1109" s="1233" t="s">
        <v>3248</v>
      </c>
      <c r="F1109" s="4">
        <v>0</v>
      </c>
      <c r="G1109" s="4">
        <v>0</v>
      </c>
    </row>
    <row r="1110" spans="2:7">
      <c r="B1110" s="25" t="s">
        <v>529</v>
      </c>
      <c r="C1110" s="26" t="s">
        <v>529</v>
      </c>
      <c r="D1110" s="1233" t="s">
        <v>3249</v>
      </c>
      <c r="E1110" s="1233" t="s">
        <v>3249</v>
      </c>
      <c r="F1110" s="4">
        <v>0</v>
      </c>
      <c r="G1110" s="4">
        <v>0</v>
      </c>
    </row>
    <row r="1111" spans="2:7">
      <c r="B1111" s="25" t="s">
        <v>529</v>
      </c>
      <c r="C1111" s="26" t="s">
        <v>529</v>
      </c>
      <c r="D1111" s="1233" t="s">
        <v>3250</v>
      </c>
      <c r="E1111" s="1233" t="s">
        <v>3250</v>
      </c>
      <c r="F1111" s="4">
        <v>0</v>
      </c>
      <c r="G1111" s="4">
        <v>0</v>
      </c>
    </row>
    <row r="1112" spans="2:7">
      <c r="B1112" s="25" t="s">
        <v>529</v>
      </c>
      <c r="C1112" s="26" t="s">
        <v>529</v>
      </c>
      <c r="D1112" s="1233" t="s">
        <v>3251</v>
      </c>
      <c r="E1112" s="1233" t="s">
        <v>3251</v>
      </c>
      <c r="F1112" s="4">
        <v>0</v>
      </c>
      <c r="G1112" s="4">
        <v>0</v>
      </c>
    </row>
    <row r="1113" spans="2:7">
      <c r="B1113" s="25" t="s">
        <v>529</v>
      </c>
      <c r="C1113" s="26" t="s">
        <v>529</v>
      </c>
      <c r="D1113" s="1233" t="s">
        <v>3252</v>
      </c>
      <c r="E1113" s="1233" t="s">
        <v>3252</v>
      </c>
      <c r="F1113" s="4">
        <v>0</v>
      </c>
      <c r="G1113" s="4">
        <v>0</v>
      </c>
    </row>
    <row r="1114" spans="2:7">
      <c r="B1114" s="25" t="s">
        <v>529</v>
      </c>
      <c r="C1114" s="26" t="s">
        <v>529</v>
      </c>
      <c r="D1114" s="1233" t="s">
        <v>3253</v>
      </c>
      <c r="E1114" s="1233" t="s">
        <v>3253</v>
      </c>
      <c r="F1114" s="4">
        <v>0</v>
      </c>
      <c r="G1114" s="4">
        <v>0</v>
      </c>
    </row>
    <row r="1115" spans="2:7">
      <c r="B1115" s="25" t="s">
        <v>529</v>
      </c>
      <c r="C1115" s="26" t="s">
        <v>529</v>
      </c>
      <c r="D1115" s="1233" t="s">
        <v>3254</v>
      </c>
      <c r="E1115" s="1233" t="s">
        <v>3254</v>
      </c>
      <c r="F1115" s="4">
        <v>0</v>
      </c>
      <c r="G1115" s="4">
        <v>0</v>
      </c>
    </row>
    <row r="1116" spans="2:7">
      <c r="B1116" s="25" t="s">
        <v>529</v>
      </c>
      <c r="C1116" s="26" t="s">
        <v>529</v>
      </c>
      <c r="D1116" s="1233" t="s">
        <v>3255</v>
      </c>
      <c r="E1116" s="1233" t="s">
        <v>3255</v>
      </c>
      <c r="F1116" s="4">
        <v>0</v>
      </c>
      <c r="G1116" s="4">
        <v>0</v>
      </c>
    </row>
    <row r="1117" spans="2:7">
      <c r="B1117" s="25" t="s">
        <v>529</v>
      </c>
      <c r="C1117" s="26" t="s">
        <v>529</v>
      </c>
      <c r="D1117" s="1233" t="s">
        <v>3256</v>
      </c>
      <c r="E1117" s="1233" t="s">
        <v>3256</v>
      </c>
      <c r="F1117" s="4">
        <v>0</v>
      </c>
      <c r="G1117" s="4">
        <v>0</v>
      </c>
    </row>
    <row r="1118" spans="2:7">
      <c r="B1118" s="1236" t="s">
        <v>3220</v>
      </c>
      <c r="C1118" s="1236" t="s">
        <v>3220</v>
      </c>
      <c r="D1118" s="1236" t="s">
        <v>3220</v>
      </c>
      <c r="E1118" s="1236" t="s">
        <v>3220</v>
      </c>
      <c r="F1118" s="17" t="s">
        <v>1191</v>
      </c>
      <c r="G1118" s="17" t="s">
        <v>1191</v>
      </c>
    </row>
    <row r="1119" spans="2:7">
      <c r="B1119" s="1235" t="s">
        <v>529</v>
      </c>
      <c r="C1119" s="1235" t="s">
        <v>529</v>
      </c>
      <c r="D1119" s="1235" t="s">
        <v>529</v>
      </c>
      <c r="E1119" s="1235" t="s">
        <v>529</v>
      </c>
      <c r="F1119" s="4" t="s">
        <v>529</v>
      </c>
      <c r="G1119" s="4" t="s">
        <v>529</v>
      </c>
    </row>
    <row r="1120" spans="2:7">
      <c r="B1120" s="1236" t="s">
        <v>3221</v>
      </c>
      <c r="C1120" s="1236" t="s">
        <v>3221</v>
      </c>
      <c r="D1120" s="1236" t="s">
        <v>3221</v>
      </c>
      <c r="E1120" s="1236" t="s">
        <v>3221</v>
      </c>
      <c r="F1120" s="17" t="s">
        <v>529</v>
      </c>
      <c r="G1120" s="17" t="s">
        <v>529</v>
      </c>
    </row>
    <row r="1121" spans="2:7">
      <c r="B1121" s="24" t="s">
        <v>529</v>
      </c>
      <c r="C1121" s="1234" t="s">
        <v>3229</v>
      </c>
      <c r="D1121" s="1234" t="s">
        <v>3229</v>
      </c>
      <c r="E1121" s="1234" t="s">
        <v>3229</v>
      </c>
      <c r="F1121" s="17">
        <v>0</v>
      </c>
      <c r="G1121" s="17">
        <v>0</v>
      </c>
    </row>
    <row r="1122" spans="2:7">
      <c r="B1122" s="25" t="s">
        <v>529</v>
      </c>
      <c r="C1122" s="26" t="s">
        <v>529</v>
      </c>
      <c r="D1122" s="1233" t="s">
        <v>3257</v>
      </c>
      <c r="E1122" s="1233" t="s">
        <v>3257</v>
      </c>
      <c r="F1122" s="4">
        <v>0</v>
      </c>
      <c r="G1122" s="4">
        <v>0</v>
      </c>
    </row>
    <row r="1123" spans="2:7">
      <c r="B1123" s="25" t="s">
        <v>529</v>
      </c>
      <c r="C1123" s="26" t="s">
        <v>529</v>
      </c>
      <c r="D1123" s="1233" t="s">
        <v>3258</v>
      </c>
      <c r="E1123" s="1233" t="s">
        <v>3258</v>
      </c>
      <c r="F1123" s="4">
        <v>0</v>
      </c>
      <c r="G1123" s="4">
        <v>0</v>
      </c>
    </row>
    <row r="1124" spans="2:7">
      <c r="B1124" s="25" t="s">
        <v>529</v>
      </c>
      <c r="C1124" s="26" t="s">
        <v>529</v>
      </c>
      <c r="D1124" s="1233" t="s">
        <v>3259</v>
      </c>
      <c r="E1124" s="1233" t="s">
        <v>3259</v>
      </c>
      <c r="F1124" s="4">
        <v>0</v>
      </c>
      <c r="G1124" s="4">
        <v>0</v>
      </c>
    </row>
    <row r="1125" spans="2:7">
      <c r="B1125" s="1235" t="s">
        <v>529</v>
      </c>
      <c r="C1125" s="1235" t="s">
        <v>529</v>
      </c>
      <c r="D1125" s="1235" t="s">
        <v>529</v>
      </c>
      <c r="E1125" s="1235" t="s">
        <v>529</v>
      </c>
      <c r="F1125" s="4" t="s">
        <v>529</v>
      </c>
      <c r="G1125" s="4" t="s">
        <v>529</v>
      </c>
    </row>
    <row r="1126" spans="2:7">
      <c r="B1126" s="24" t="s">
        <v>529</v>
      </c>
      <c r="C1126" s="1234" t="s">
        <v>3230</v>
      </c>
      <c r="D1126" s="1234" t="s">
        <v>3230</v>
      </c>
      <c r="E1126" s="1234" t="s">
        <v>3230</v>
      </c>
      <c r="F1126" s="17" t="s">
        <v>1191</v>
      </c>
      <c r="G1126" s="17" t="s">
        <v>1191</v>
      </c>
    </row>
    <row r="1127" spans="2:7">
      <c r="B1127" s="25" t="s">
        <v>529</v>
      </c>
      <c r="C1127" s="26" t="s">
        <v>529</v>
      </c>
      <c r="D1127" s="1233" t="s">
        <v>3257</v>
      </c>
      <c r="E1127" s="1233" t="s">
        <v>3257</v>
      </c>
      <c r="F1127" s="4">
        <v>0</v>
      </c>
      <c r="G1127" s="4">
        <v>0</v>
      </c>
    </row>
    <row r="1128" spans="2:7">
      <c r="B1128" s="25" t="s">
        <v>529</v>
      </c>
      <c r="C1128" s="26" t="s">
        <v>529</v>
      </c>
      <c r="D1128" s="1233" t="s">
        <v>3258</v>
      </c>
      <c r="E1128" s="1233" t="s">
        <v>3258</v>
      </c>
      <c r="F1128" s="4" t="s">
        <v>1191</v>
      </c>
      <c r="G1128" s="4" t="s">
        <v>1191</v>
      </c>
    </row>
    <row r="1129" spans="2:7">
      <c r="B1129" s="25" t="s">
        <v>529</v>
      </c>
      <c r="C1129" s="26" t="s">
        <v>529</v>
      </c>
      <c r="D1129" s="1233" t="s">
        <v>3260</v>
      </c>
      <c r="E1129" s="1233" t="s">
        <v>3260</v>
      </c>
      <c r="F1129" s="4">
        <v>0</v>
      </c>
      <c r="G1129" s="4">
        <v>0</v>
      </c>
    </row>
    <row r="1130" spans="2:7">
      <c r="B1130" s="1236" t="s">
        <v>3222</v>
      </c>
      <c r="C1130" s="1236" t="s">
        <v>3222</v>
      </c>
      <c r="D1130" s="1236" t="s">
        <v>3222</v>
      </c>
      <c r="E1130" s="1236" t="s">
        <v>3222</v>
      </c>
      <c r="F1130" s="17" t="s">
        <v>3314</v>
      </c>
      <c r="G1130" s="17" t="s">
        <v>3314</v>
      </c>
    </row>
    <row r="1131" spans="2:7">
      <c r="B1131" s="1235" t="s">
        <v>529</v>
      </c>
      <c r="C1131" s="1235" t="s">
        <v>529</v>
      </c>
      <c r="D1131" s="1235" t="s">
        <v>529</v>
      </c>
      <c r="E1131" s="1235" t="s">
        <v>529</v>
      </c>
      <c r="F1131" s="4" t="s">
        <v>529</v>
      </c>
      <c r="G1131" s="4" t="s">
        <v>529</v>
      </c>
    </row>
    <row r="1132" spans="2:7">
      <c r="B1132" s="1236" t="s">
        <v>3223</v>
      </c>
      <c r="C1132" s="1236" t="s">
        <v>3223</v>
      </c>
      <c r="D1132" s="1236" t="s">
        <v>3223</v>
      </c>
      <c r="E1132" s="1236" t="s">
        <v>3223</v>
      </c>
      <c r="F1132" s="17" t="s">
        <v>529</v>
      </c>
      <c r="G1132" s="17" t="s">
        <v>529</v>
      </c>
    </row>
    <row r="1133" spans="2:7">
      <c r="B1133" s="24" t="s">
        <v>529</v>
      </c>
      <c r="C1133" s="1234" t="s">
        <v>3229</v>
      </c>
      <c r="D1133" s="1234" t="s">
        <v>3229</v>
      </c>
      <c r="E1133" s="1234" t="s">
        <v>3229</v>
      </c>
      <c r="F1133" s="17">
        <v>0</v>
      </c>
      <c r="G1133" s="17">
        <v>0</v>
      </c>
    </row>
    <row r="1134" spans="2:7">
      <c r="B1134" s="25" t="s">
        <v>529</v>
      </c>
      <c r="C1134" s="26" t="s">
        <v>529</v>
      </c>
      <c r="D1134" s="1233" t="s">
        <v>3261</v>
      </c>
      <c r="E1134" s="1233" t="s">
        <v>3261</v>
      </c>
      <c r="F1134" s="4">
        <v>0</v>
      </c>
      <c r="G1134" s="4">
        <v>0</v>
      </c>
    </row>
    <row r="1135" spans="2:7">
      <c r="B1135" s="25" t="s">
        <v>529</v>
      </c>
      <c r="C1135" s="26" t="s">
        <v>529</v>
      </c>
      <c r="D1135" s="26" t="s">
        <v>529</v>
      </c>
      <c r="E1135" s="27" t="s">
        <v>3265</v>
      </c>
      <c r="F1135" s="4">
        <v>0</v>
      </c>
      <c r="G1135" s="4">
        <v>0</v>
      </c>
    </row>
    <row r="1136" spans="2:7">
      <c r="B1136" s="25" t="s">
        <v>529</v>
      </c>
      <c r="C1136" s="26" t="s">
        <v>529</v>
      </c>
      <c r="D1136" s="26" t="s">
        <v>529</v>
      </c>
      <c r="E1136" s="27" t="s">
        <v>3266</v>
      </c>
      <c r="F1136" s="4">
        <v>0</v>
      </c>
      <c r="G1136" s="4">
        <v>0</v>
      </c>
    </row>
    <row r="1137" spans="2:7">
      <c r="B1137" s="25" t="s">
        <v>529</v>
      </c>
      <c r="C1137" s="26" t="s">
        <v>529</v>
      </c>
      <c r="D1137" s="1233" t="s">
        <v>3262</v>
      </c>
      <c r="E1137" s="1233" t="s">
        <v>3262</v>
      </c>
      <c r="F1137" s="4">
        <v>0</v>
      </c>
      <c r="G1137" s="4">
        <v>0</v>
      </c>
    </row>
    <row r="1138" spans="2:7">
      <c r="B1138" s="1235" t="s">
        <v>529</v>
      </c>
      <c r="C1138" s="1235" t="s">
        <v>529</v>
      </c>
      <c r="D1138" s="1235" t="s">
        <v>529</v>
      </c>
      <c r="E1138" s="1235" t="s">
        <v>529</v>
      </c>
      <c r="F1138" s="4" t="s">
        <v>529</v>
      </c>
      <c r="G1138" s="4" t="s">
        <v>529</v>
      </c>
    </row>
    <row r="1139" spans="2:7">
      <c r="B1139" s="24" t="s">
        <v>529</v>
      </c>
      <c r="C1139" s="1234" t="s">
        <v>3230</v>
      </c>
      <c r="D1139" s="1234" t="s">
        <v>3230</v>
      </c>
      <c r="E1139" s="1234" t="s">
        <v>3230</v>
      </c>
      <c r="F1139" s="17">
        <v>0</v>
      </c>
      <c r="G1139" s="17">
        <v>0</v>
      </c>
    </row>
    <row r="1140" spans="2:7">
      <c r="B1140" s="25" t="s">
        <v>529</v>
      </c>
      <c r="C1140" s="26" t="s">
        <v>529</v>
      </c>
      <c r="D1140" s="1233" t="s">
        <v>3263</v>
      </c>
      <c r="E1140" s="1233" t="s">
        <v>3263</v>
      </c>
      <c r="F1140" s="4">
        <v>0</v>
      </c>
      <c r="G1140" s="4">
        <v>0</v>
      </c>
    </row>
    <row r="1141" spans="2:7">
      <c r="B1141" s="25" t="s">
        <v>529</v>
      </c>
      <c r="C1141" s="26" t="s">
        <v>529</v>
      </c>
      <c r="D1141" s="26" t="s">
        <v>529</v>
      </c>
      <c r="E1141" s="27" t="s">
        <v>3265</v>
      </c>
      <c r="F1141" s="4">
        <v>0</v>
      </c>
      <c r="G1141" s="4">
        <v>0</v>
      </c>
    </row>
    <row r="1142" spans="2:7">
      <c r="B1142" s="25" t="s">
        <v>529</v>
      </c>
      <c r="C1142" s="26" t="s">
        <v>529</v>
      </c>
      <c r="D1142" s="26" t="s">
        <v>529</v>
      </c>
      <c r="E1142" s="27" t="s">
        <v>3266</v>
      </c>
      <c r="F1142" s="4">
        <v>0</v>
      </c>
      <c r="G1142" s="4">
        <v>0</v>
      </c>
    </row>
    <row r="1143" spans="2:7">
      <c r="B1143" s="25" t="s">
        <v>529</v>
      </c>
      <c r="C1143" s="26" t="s">
        <v>529</v>
      </c>
      <c r="D1143" s="1233" t="s">
        <v>3264</v>
      </c>
      <c r="E1143" s="1233" t="s">
        <v>3264</v>
      </c>
      <c r="F1143" s="4">
        <v>0</v>
      </c>
      <c r="G1143" s="4">
        <v>0</v>
      </c>
    </row>
    <row r="1144" spans="2:7">
      <c r="B1144" s="1236" t="s">
        <v>3224</v>
      </c>
      <c r="C1144" s="1236" t="s">
        <v>3224</v>
      </c>
      <c r="D1144" s="1236" t="s">
        <v>3224</v>
      </c>
      <c r="E1144" s="1236" t="s">
        <v>3224</v>
      </c>
      <c r="F1144" s="17">
        <v>0</v>
      </c>
      <c r="G1144" s="17">
        <v>0</v>
      </c>
    </row>
    <row r="1145" spans="2:7">
      <c r="B1145" s="1235" t="s">
        <v>529</v>
      </c>
      <c r="C1145" s="1235" t="s">
        <v>529</v>
      </c>
      <c r="D1145" s="1235" t="s">
        <v>529</v>
      </c>
      <c r="E1145" s="1235" t="s">
        <v>529</v>
      </c>
      <c r="F1145" s="4" t="s">
        <v>529</v>
      </c>
      <c r="G1145" s="4" t="s">
        <v>529</v>
      </c>
    </row>
    <row r="1146" spans="2:7">
      <c r="B1146" s="1236" t="s">
        <v>3225</v>
      </c>
      <c r="C1146" s="1236" t="s">
        <v>3225</v>
      </c>
      <c r="D1146" s="1236" t="s">
        <v>3225</v>
      </c>
      <c r="E1146" s="1236" t="s">
        <v>3225</v>
      </c>
      <c r="F1146" s="17">
        <v>0</v>
      </c>
      <c r="G1146" s="17">
        <v>0</v>
      </c>
    </row>
    <row r="1147" spans="2:7">
      <c r="B1147" s="1235" t="s">
        <v>529</v>
      </c>
      <c r="C1147" s="1235" t="s">
        <v>529</v>
      </c>
      <c r="D1147" s="1235" t="s">
        <v>529</v>
      </c>
      <c r="E1147" s="1235" t="s">
        <v>529</v>
      </c>
      <c r="F1147" s="4" t="s">
        <v>529</v>
      </c>
      <c r="G1147" s="4" t="s">
        <v>529</v>
      </c>
    </row>
    <row r="1148" spans="2:7">
      <c r="B1148" s="1236" t="s">
        <v>3226</v>
      </c>
      <c r="C1148" s="1236" t="s">
        <v>3226</v>
      </c>
      <c r="D1148" s="1236" t="s">
        <v>3226</v>
      </c>
      <c r="E1148" s="1236" t="s">
        <v>3226</v>
      </c>
      <c r="F1148" s="17">
        <v>0</v>
      </c>
      <c r="G1148" s="17">
        <v>0</v>
      </c>
    </row>
    <row r="1149" spans="2:7">
      <c r="B1149" s="1235" t="s">
        <v>529</v>
      </c>
      <c r="C1149" s="1235" t="s">
        <v>529</v>
      </c>
      <c r="D1149" s="1235" t="s">
        <v>529</v>
      </c>
      <c r="E1149" s="1235" t="s">
        <v>529</v>
      </c>
      <c r="F1149" s="4" t="s">
        <v>529</v>
      </c>
      <c r="G1149" s="4" t="s">
        <v>529</v>
      </c>
    </row>
    <row r="1150" spans="2:7">
      <c r="B1150" s="1236" t="s">
        <v>3227</v>
      </c>
      <c r="C1150" s="1236" t="s">
        <v>3227</v>
      </c>
      <c r="D1150" s="1236" t="s">
        <v>3227</v>
      </c>
      <c r="E1150" s="1236" t="s">
        <v>3227</v>
      </c>
      <c r="F1150" s="17">
        <v>0</v>
      </c>
      <c r="G1150" s="17">
        <v>0</v>
      </c>
    </row>
    <row r="1151" spans="2:7">
      <c r="B1151" s="1235" t="s">
        <v>529</v>
      </c>
      <c r="C1151" s="1235" t="s">
        <v>529</v>
      </c>
      <c r="D1151" s="1235" t="s">
        <v>529</v>
      </c>
      <c r="E1151" s="1235" t="s">
        <v>529</v>
      </c>
      <c r="F1151" s="4" t="s">
        <v>529</v>
      </c>
      <c r="G1151" s="4" t="s">
        <v>529</v>
      </c>
    </row>
    <row r="1152" spans="2:7">
      <c r="B1152" s="28" t="s">
        <v>529</v>
      </c>
      <c r="C1152" s="28" t="s">
        <v>529</v>
      </c>
      <c r="D1152" s="28" t="s">
        <v>529</v>
      </c>
      <c r="E1152" s="28" t="s">
        <v>529</v>
      </c>
      <c r="F1152" s="30" t="s">
        <v>529</v>
      </c>
      <c r="G1152" s="30" t="s">
        <v>529</v>
      </c>
    </row>
    <row r="1153" spans="2:7">
      <c r="B1153" s="12" t="s">
        <v>529</v>
      </c>
      <c r="C1153" s="12" t="s">
        <v>529</v>
      </c>
      <c r="D1153" s="12" t="s">
        <v>529</v>
      </c>
      <c r="E1153" s="12" t="s">
        <v>529</v>
      </c>
      <c r="F1153" s="16" t="s">
        <v>529</v>
      </c>
      <c r="G1153" s="16" t="s">
        <v>529</v>
      </c>
    </row>
    <row r="1154" spans="2:7">
      <c r="B1154" s="29" t="s">
        <v>529</v>
      </c>
      <c r="C1154" s="29" t="s">
        <v>529</v>
      </c>
      <c r="D1154" s="29" t="s">
        <v>529</v>
      </c>
      <c r="E1154" s="29" t="s">
        <v>529</v>
      </c>
      <c r="F1154" s="31" t="s">
        <v>529</v>
      </c>
      <c r="G1154" s="31" t="s">
        <v>529</v>
      </c>
    </row>
    <row r="1155" spans="2:7">
      <c r="B1155" s="1241" t="s">
        <v>16</v>
      </c>
      <c r="C1155" s="1241" t="s">
        <v>16</v>
      </c>
      <c r="D1155" s="1241" t="s">
        <v>16</v>
      </c>
      <c r="E1155" s="1241" t="s">
        <v>16</v>
      </c>
      <c r="F1155" s="1241" t="s">
        <v>16</v>
      </c>
      <c r="G1155" s="1242" t="s">
        <v>16</v>
      </c>
    </row>
    <row r="1156" spans="2:7">
      <c r="B1156" s="1243" t="s">
        <v>3215</v>
      </c>
      <c r="C1156" s="1243" t="s">
        <v>3215</v>
      </c>
      <c r="D1156" s="1243" t="s">
        <v>3215</v>
      </c>
      <c r="E1156" s="1243" t="s">
        <v>3215</v>
      </c>
      <c r="F1156" s="1243" t="s">
        <v>3215</v>
      </c>
      <c r="G1156" s="1244" t="s">
        <v>3215</v>
      </c>
    </row>
    <row r="1157" spans="2:7">
      <c r="B1157" s="1243" t="s">
        <v>3216</v>
      </c>
      <c r="C1157" s="1243" t="s">
        <v>3216</v>
      </c>
      <c r="D1157" s="1243" t="s">
        <v>3216</v>
      </c>
      <c r="E1157" s="1243" t="s">
        <v>3216</v>
      </c>
      <c r="F1157" s="1243" t="s">
        <v>3216</v>
      </c>
      <c r="G1157" s="1244" t="s">
        <v>3216</v>
      </c>
    </row>
    <row r="1158" spans="2:7">
      <c r="B1158" s="1245" t="s">
        <v>3217</v>
      </c>
      <c r="C1158" s="1245" t="s">
        <v>3217</v>
      </c>
      <c r="D1158" s="1245" t="s">
        <v>3217</v>
      </c>
      <c r="E1158" s="1245" t="s">
        <v>3217</v>
      </c>
      <c r="F1158" s="1245" t="s">
        <v>3217</v>
      </c>
      <c r="G1158" s="1246" t="s">
        <v>3217</v>
      </c>
    </row>
    <row r="1159" spans="2:7">
      <c r="B1159" s="1240" t="s">
        <v>3218</v>
      </c>
      <c r="C1159" s="1240" t="s">
        <v>3218</v>
      </c>
      <c r="D1159" s="1240" t="s">
        <v>3218</v>
      </c>
      <c r="E1159" s="1240" t="s">
        <v>3218</v>
      </c>
      <c r="F1159" s="21">
        <v>2024</v>
      </c>
      <c r="G1159" s="21">
        <v>2023</v>
      </c>
    </row>
    <row r="1160" spans="2:7">
      <c r="B1160" s="1236" t="s">
        <v>3219</v>
      </c>
      <c r="C1160" s="1236" t="s">
        <v>3219</v>
      </c>
      <c r="D1160" s="1236" t="s">
        <v>3219</v>
      </c>
      <c r="E1160" s="1236" t="s">
        <v>3219</v>
      </c>
      <c r="F1160" s="17" t="s">
        <v>529</v>
      </c>
      <c r="G1160" s="17" t="s">
        <v>529</v>
      </c>
    </row>
    <row r="1161" spans="2:7">
      <c r="B1161" s="24" t="s">
        <v>529</v>
      </c>
      <c r="C1161" s="1234" t="s">
        <v>3229</v>
      </c>
      <c r="D1161" s="1234" t="s">
        <v>3229</v>
      </c>
      <c r="E1161" s="1234" t="s">
        <v>3229</v>
      </c>
      <c r="F1161" s="17" t="s">
        <v>66</v>
      </c>
      <c r="G1161" s="17" t="s">
        <v>3477</v>
      </c>
    </row>
    <row r="1162" spans="2:7">
      <c r="B1162" s="25" t="s">
        <v>529</v>
      </c>
      <c r="C1162" s="26" t="s">
        <v>529</v>
      </c>
      <c r="D1162" s="1233" t="s">
        <v>3231</v>
      </c>
      <c r="E1162" s="1233" t="s">
        <v>3231</v>
      </c>
      <c r="F1162" s="4">
        <v>0</v>
      </c>
      <c r="G1162" s="4">
        <v>0</v>
      </c>
    </row>
    <row r="1163" spans="2:7">
      <c r="B1163" s="25" t="s">
        <v>529</v>
      </c>
      <c r="C1163" s="26" t="s">
        <v>529</v>
      </c>
      <c r="D1163" s="1233" t="s">
        <v>3232</v>
      </c>
      <c r="E1163" s="1233" t="s">
        <v>3232</v>
      </c>
      <c r="F1163" s="4">
        <v>0</v>
      </c>
      <c r="G1163" s="4">
        <v>0</v>
      </c>
    </row>
    <row r="1164" spans="2:7">
      <c r="B1164" s="25" t="s">
        <v>529</v>
      </c>
      <c r="C1164" s="26" t="s">
        <v>529</v>
      </c>
      <c r="D1164" s="1233" t="s">
        <v>3233</v>
      </c>
      <c r="E1164" s="1233" t="s">
        <v>3233</v>
      </c>
      <c r="F1164" s="4">
        <v>0</v>
      </c>
      <c r="G1164" s="4">
        <v>0</v>
      </c>
    </row>
    <row r="1165" spans="2:7">
      <c r="B1165" s="25" t="s">
        <v>529</v>
      </c>
      <c r="C1165" s="26" t="s">
        <v>529</v>
      </c>
      <c r="D1165" s="1233" t="s">
        <v>3234</v>
      </c>
      <c r="E1165" s="1233" t="s">
        <v>3234</v>
      </c>
      <c r="F1165" s="4">
        <v>0</v>
      </c>
      <c r="G1165" s="4">
        <v>0</v>
      </c>
    </row>
    <row r="1166" spans="2:7">
      <c r="B1166" s="25" t="s">
        <v>529</v>
      </c>
      <c r="C1166" s="26" t="s">
        <v>529</v>
      </c>
      <c r="D1166" s="1233" t="s">
        <v>3235</v>
      </c>
      <c r="E1166" s="1233" t="s">
        <v>3235</v>
      </c>
      <c r="F1166" s="4">
        <v>0</v>
      </c>
      <c r="G1166" s="4">
        <v>0</v>
      </c>
    </row>
    <row r="1167" spans="2:7">
      <c r="B1167" s="25" t="s">
        <v>529</v>
      </c>
      <c r="C1167" s="26" t="s">
        <v>529</v>
      </c>
      <c r="D1167" s="1233" t="s">
        <v>3236</v>
      </c>
      <c r="E1167" s="1233" t="s">
        <v>3236</v>
      </c>
      <c r="F1167" s="4">
        <v>0</v>
      </c>
      <c r="G1167" s="4">
        <v>0</v>
      </c>
    </row>
    <row r="1168" spans="2:7">
      <c r="B1168" s="25" t="s">
        <v>529</v>
      </c>
      <c r="C1168" s="26" t="s">
        <v>529</v>
      </c>
      <c r="D1168" s="1233" t="s">
        <v>3237</v>
      </c>
      <c r="E1168" s="1233" t="s">
        <v>3237</v>
      </c>
      <c r="F1168" s="4" t="s">
        <v>3315</v>
      </c>
      <c r="G1168" s="4" t="s">
        <v>643</v>
      </c>
    </row>
    <row r="1169" spans="2:7">
      <c r="B1169" s="25" t="s">
        <v>529</v>
      </c>
      <c r="C1169" s="26" t="s">
        <v>529</v>
      </c>
      <c r="D1169" s="1233" t="s">
        <v>3238</v>
      </c>
      <c r="E1169" s="1233" t="s">
        <v>3238</v>
      </c>
      <c r="F1169" s="4">
        <v>0</v>
      </c>
      <c r="G1169" s="4">
        <v>0</v>
      </c>
    </row>
    <row r="1170" spans="2:7">
      <c r="B1170" s="25" t="s">
        <v>529</v>
      </c>
      <c r="C1170" s="26" t="s">
        <v>529</v>
      </c>
      <c r="D1170" s="1233" t="s">
        <v>3239</v>
      </c>
      <c r="E1170" s="1233" t="s">
        <v>3239</v>
      </c>
      <c r="F1170" s="4" t="s">
        <v>3316</v>
      </c>
      <c r="G1170" s="4" t="s">
        <v>3478</v>
      </c>
    </row>
    <row r="1171" spans="2:7">
      <c r="B1171" s="25" t="s">
        <v>529</v>
      </c>
      <c r="C1171" s="26" t="s">
        <v>529</v>
      </c>
      <c r="D1171" s="1233" t="s">
        <v>3240</v>
      </c>
      <c r="E1171" s="1233" t="s">
        <v>3240</v>
      </c>
      <c r="F1171" s="4">
        <v>0</v>
      </c>
      <c r="G1171" s="4">
        <v>0</v>
      </c>
    </row>
    <row r="1172" spans="2:7">
      <c r="B1172" s="1235" t="s">
        <v>529</v>
      </c>
      <c r="C1172" s="1235" t="s">
        <v>529</v>
      </c>
      <c r="D1172" s="1235" t="s">
        <v>529</v>
      </c>
      <c r="E1172" s="1235" t="s">
        <v>529</v>
      </c>
      <c r="F1172" s="4" t="s">
        <v>529</v>
      </c>
      <c r="G1172" s="4" t="s">
        <v>529</v>
      </c>
    </row>
    <row r="1173" spans="2:7">
      <c r="B1173" s="24" t="s">
        <v>529</v>
      </c>
      <c r="C1173" s="1234" t="s">
        <v>3230</v>
      </c>
      <c r="D1173" s="1234" t="s">
        <v>3230</v>
      </c>
      <c r="E1173" s="1234" t="s">
        <v>3230</v>
      </c>
      <c r="F1173" s="17" t="s">
        <v>2845</v>
      </c>
      <c r="G1173" s="17" t="s">
        <v>3479</v>
      </c>
    </row>
    <row r="1174" spans="2:7">
      <c r="B1174" s="25" t="s">
        <v>529</v>
      </c>
      <c r="C1174" s="26" t="s">
        <v>529</v>
      </c>
      <c r="D1174" s="1233" t="s">
        <v>3241</v>
      </c>
      <c r="E1174" s="1233" t="s">
        <v>3241</v>
      </c>
      <c r="F1174" s="4" t="s">
        <v>1194</v>
      </c>
      <c r="G1174" s="4" t="s">
        <v>3480</v>
      </c>
    </row>
    <row r="1175" spans="2:7">
      <c r="B1175" s="25" t="s">
        <v>529</v>
      </c>
      <c r="C1175" s="26" t="s">
        <v>529</v>
      </c>
      <c r="D1175" s="1233" t="s">
        <v>3242</v>
      </c>
      <c r="E1175" s="1233" t="s">
        <v>3242</v>
      </c>
      <c r="F1175" s="4" t="s">
        <v>1205</v>
      </c>
      <c r="G1175" s="4" t="s">
        <v>3481</v>
      </c>
    </row>
    <row r="1176" spans="2:7">
      <c r="B1176" s="25" t="s">
        <v>529</v>
      </c>
      <c r="C1176" s="26" t="s">
        <v>529</v>
      </c>
      <c r="D1176" s="1233" t="s">
        <v>3243</v>
      </c>
      <c r="E1176" s="1233" t="s">
        <v>3243</v>
      </c>
      <c r="F1176" s="4" t="s">
        <v>1223</v>
      </c>
      <c r="G1176" s="4" t="s">
        <v>3482</v>
      </c>
    </row>
    <row r="1177" spans="2:7">
      <c r="B1177" s="25" t="s">
        <v>529</v>
      </c>
      <c r="C1177" s="26" t="s">
        <v>529</v>
      </c>
      <c r="D1177" s="1233" t="s">
        <v>3244</v>
      </c>
      <c r="E1177" s="1233" t="s">
        <v>3244</v>
      </c>
      <c r="F1177" s="4">
        <v>0</v>
      </c>
      <c r="G1177" s="4">
        <v>0</v>
      </c>
    </row>
    <row r="1178" spans="2:7">
      <c r="B1178" s="25" t="s">
        <v>529</v>
      </c>
      <c r="C1178" s="26" t="s">
        <v>529</v>
      </c>
      <c r="D1178" s="1233" t="s">
        <v>3245</v>
      </c>
      <c r="E1178" s="1233" t="s">
        <v>3245</v>
      </c>
      <c r="F1178" s="4">
        <v>0</v>
      </c>
      <c r="G1178" s="4">
        <v>0</v>
      </c>
    </row>
    <row r="1179" spans="2:7">
      <c r="B1179" s="25" t="s">
        <v>529</v>
      </c>
      <c r="C1179" s="26" t="s">
        <v>529</v>
      </c>
      <c r="D1179" s="1233" t="s">
        <v>3246</v>
      </c>
      <c r="E1179" s="1233" t="s">
        <v>3246</v>
      </c>
      <c r="F1179" s="4">
        <v>0</v>
      </c>
      <c r="G1179" s="4">
        <v>0</v>
      </c>
    </row>
    <row r="1180" spans="2:7">
      <c r="B1180" s="25" t="s">
        <v>529</v>
      </c>
      <c r="C1180" s="26" t="s">
        <v>529</v>
      </c>
      <c r="D1180" s="1233" t="s">
        <v>3247</v>
      </c>
      <c r="E1180" s="1233" t="s">
        <v>3247</v>
      </c>
      <c r="F1180" s="4">
        <v>0</v>
      </c>
      <c r="G1180" s="4">
        <v>0</v>
      </c>
    </row>
    <row r="1181" spans="2:7">
      <c r="B1181" s="25" t="s">
        <v>529</v>
      </c>
      <c r="C1181" s="26" t="s">
        <v>529</v>
      </c>
      <c r="D1181" s="1233" t="s">
        <v>3248</v>
      </c>
      <c r="E1181" s="1233" t="s">
        <v>3248</v>
      </c>
      <c r="F1181" s="4">
        <v>0</v>
      </c>
      <c r="G1181" s="4">
        <v>0</v>
      </c>
    </row>
    <row r="1182" spans="2:7">
      <c r="B1182" s="25" t="s">
        <v>529</v>
      </c>
      <c r="C1182" s="26" t="s">
        <v>529</v>
      </c>
      <c r="D1182" s="1233" t="s">
        <v>3249</v>
      </c>
      <c r="E1182" s="1233" t="s">
        <v>3249</v>
      </c>
      <c r="F1182" s="4">
        <v>0</v>
      </c>
      <c r="G1182" s="4">
        <v>0</v>
      </c>
    </row>
    <row r="1183" spans="2:7">
      <c r="B1183" s="25" t="s">
        <v>529</v>
      </c>
      <c r="C1183" s="26" t="s">
        <v>529</v>
      </c>
      <c r="D1183" s="1233" t="s">
        <v>3250</v>
      </c>
      <c r="E1183" s="1233" t="s">
        <v>3250</v>
      </c>
      <c r="F1183" s="4">
        <v>0</v>
      </c>
      <c r="G1183" s="4">
        <v>0</v>
      </c>
    </row>
    <row r="1184" spans="2:7">
      <c r="B1184" s="25" t="s">
        <v>529</v>
      </c>
      <c r="C1184" s="26" t="s">
        <v>529</v>
      </c>
      <c r="D1184" s="1233" t="s">
        <v>3251</v>
      </c>
      <c r="E1184" s="1233" t="s">
        <v>3251</v>
      </c>
      <c r="F1184" s="4">
        <v>0</v>
      </c>
      <c r="G1184" s="4">
        <v>0</v>
      </c>
    </row>
    <row r="1185" spans="2:7">
      <c r="B1185" s="25" t="s">
        <v>529</v>
      </c>
      <c r="C1185" s="26" t="s">
        <v>529</v>
      </c>
      <c r="D1185" s="1233" t="s">
        <v>3252</v>
      </c>
      <c r="E1185" s="1233" t="s">
        <v>3252</v>
      </c>
      <c r="F1185" s="4">
        <v>0</v>
      </c>
      <c r="G1185" s="4">
        <v>0</v>
      </c>
    </row>
    <row r="1186" spans="2:7">
      <c r="B1186" s="25" t="s">
        <v>529</v>
      </c>
      <c r="C1186" s="26" t="s">
        <v>529</v>
      </c>
      <c r="D1186" s="1233" t="s">
        <v>3253</v>
      </c>
      <c r="E1186" s="1233" t="s">
        <v>3253</v>
      </c>
      <c r="F1186" s="4">
        <v>0</v>
      </c>
      <c r="G1186" s="4">
        <v>0</v>
      </c>
    </row>
    <row r="1187" spans="2:7">
      <c r="B1187" s="25" t="s">
        <v>529</v>
      </c>
      <c r="C1187" s="26" t="s">
        <v>529</v>
      </c>
      <c r="D1187" s="1233" t="s">
        <v>3254</v>
      </c>
      <c r="E1187" s="1233" t="s">
        <v>3254</v>
      </c>
      <c r="F1187" s="4">
        <v>0</v>
      </c>
      <c r="G1187" s="4">
        <v>0</v>
      </c>
    </row>
    <row r="1188" spans="2:7">
      <c r="B1188" s="25" t="s">
        <v>529</v>
      </c>
      <c r="C1188" s="26" t="s">
        <v>529</v>
      </c>
      <c r="D1188" s="1233" t="s">
        <v>3255</v>
      </c>
      <c r="E1188" s="1233" t="s">
        <v>3255</v>
      </c>
      <c r="F1188" s="4">
        <v>0</v>
      </c>
      <c r="G1188" s="4">
        <v>0</v>
      </c>
    </row>
    <row r="1189" spans="2:7">
      <c r="B1189" s="25" t="s">
        <v>529</v>
      </c>
      <c r="C1189" s="26" t="s">
        <v>529</v>
      </c>
      <c r="D1189" s="1233" t="s">
        <v>3256</v>
      </c>
      <c r="E1189" s="1233" t="s">
        <v>3256</v>
      </c>
      <c r="F1189" s="4">
        <v>0</v>
      </c>
      <c r="G1189" s="4">
        <v>0</v>
      </c>
    </row>
    <row r="1190" spans="2:7">
      <c r="B1190" s="1236" t="s">
        <v>3220</v>
      </c>
      <c r="C1190" s="1236" t="s">
        <v>3220</v>
      </c>
      <c r="D1190" s="1236" t="s">
        <v>3220</v>
      </c>
      <c r="E1190" s="1236" t="s">
        <v>3220</v>
      </c>
      <c r="F1190" s="17" t="s">
        <v>1256</v>
      </c>
      <c r="G1190" s="17" t="s">
        <v>3483</v>
      </c>
    </row>
    <row r="1191" spans="2:7">
      <c r="B1191" s="1235" t="s">
        <v>529</v>
      </c>
      <c r="C1191" s="1235" t="s">
        <v>529</v>
      </c>
      <c r="D1191" s="1235" t="s">
        <v>529</v>
      </c>
      <c r="E1191" s="1235" t="s">
        <v>529</v>
      </c>
      <c r="F1191" s="4" t="s">
        <v>529</v>
      </c>
      <c r="G1191" s="4" t="s">
        <v>529</v>
      </c>
    </row>
    <row r="1192" spans="2:7">
      <c r="B1192" s="1236" t="s">
        <v>3221</v>
      </c>
      <c r="C1192" s="1236" t="s">
        <v>3221</v>
      </c>
      <c r="D1192" s="1236" t="s">
        <v>3221</v>
      </c>
      <c r="E1192" s="1236" t="s">
        <v>3221</v>
      </c>
      <c r="F1192" s="17" t="s">
        <v>529</v>
      </c>
      <c r="G1192" s="17" t="s">
        <v>529</v>
      </c>
    </row>
    <row r="1193" spans="2:7">
      <c r="B1193" s="24" t="s">
        <v>529</v>
      </c>
      <c r="C1193" s="1234" t="s">
        <v>3229</v>
      </c>
      <c r="D1193" s="1234" t="s">
        <v>3229</v>
      </c>
      <c r="E1193" s="1234" t="s">
        <v>3229</v>
      </c>
      <c r="F1193" s="17">
        <v>0</v>
      </c>
      <c r="G1193" s="17">
        <v>0</v>
      </c>
    </row>
    <row r="1194" spans="2:7">
      <c r="B1194" s="25" t="s">
        <v>529</v>
      </c>
      <c r="C1194" s="26" t="s">
        <v>529</v>
      </c>
      <c r="D1194" s="1233" t="s">
        <v>3257</v>
      </c>
      <c r="E1194" s="1233" t="s">
        <v>3257</v>
      </c>
      <c r="F1194" s="4">
        <v>0</v>
      </c>
      <c r="G1194" s="4">
        <v>0</v>
      </c>
    </row>
    <row r="1195" spans="2:7">
      <c r="B1195" s="25" t="s">
        <v>529</v>
      </c>
      <c r="C1195" s="26" t="s">
        <v>529</v>
      </c>
      <c r="D1195" s="1233" t="s">
        <v>3258</v>
      </c>
      <c r="E1195" s="1233" t="s">
        <v>3258</v>
      </c>
      <c r="F1195" s="4">
        <v>0</v>
      </c>
      <c r="G1195" s="4">
        <v>0</v>
      </c>
    </row>
    <row r="1196" spans="2:7">
      <c r="B1196" s="25" t="s">
        <v>529</v>
      </c>
      <c r="C1196" s="26" t="s">
        <v>529</v>
      </c>
      <c r="D1196" s="1233" t="s">
        <v>3259</v>
      </c>
      <c r="E1196" s="1233" t="s">
        <v>3259</v>
      </c>
      <c r="F1196" s="4">
        <v>0</v>
      </c>
      <c r="G1196" s="4">
        <v>0</v>
      </c>
    </row>
    <row r="1197" spans="2:7">
      <c r="B1197" s="1235" t="s">
        <v>529</v>
      </c>
      <c r="C1197" s="1235" t="s">
        <v>529</v>
      </c>
      <c r="D1197" s="1235" t="s">
        <v>529</v>
      </c>
      <c r="E1197" s="1235" t="s">
        <v>529</v>
      </c>
      <c r="F1197" s="4" t="s">
        <v>529</v>
      </c>
      <c r="G1197" s="4" t="s">
        <v>529</v>
      </c>
    </row>
    <row r="1198" spans="2:7">
      <c r="B1198" s="24" t="s">
        <v>529</v>
      </c>
      <c r="C1198" s="1234" t="s">
        <v>3230</v>
      </c>
      <c r="D1198" s="1234" t="s">
        <v>3230</v>
      </c>
      <c r="E1198" s="1234" t="s">
        <v>3230</v>
      </c>
      <c r="F1198" s="17" t="s">
        <v>1256</v>
      </c>
      <c r="G1198" s="17" t="s">
        <v>3483</v>
      </c>
    </row>
    <row r="1199" spans="2:7">
      <c r="B1199" s="25" t="s">
        <v>529</v>
      </c>
      <c r="C1199" s="26" t="s">
        <v>529</v>
      </c>
      <c r="D1199" s="1233" t="s">
        <v>3257</v>
      </c>
      <c r="E1199" s="1233" t="s">
        <v>3257</v>
      </c>
      <c r="F1199" s="4">
        <v>0</v>
      </c>
      <c r="G1199" s="4">
        <v>0</v>
      </c>
    </row>
    <row r="1200" spans="2:7">
      <c r="B1200" s="25" t="s">
        <v>529</v>
      </c>
      <c r="C1200" s="26" t="s">
        <v>529</v>
      </c>
      <c r="D1200" s="1233" t="s">
        <v>3258</v>
      </c>
      <c r="E1200" s="1233" t="s">
        <v>3258</v>
      </c>
      <c r="F1200" s="4" t="s">
        <v>1256</v>
      </c>
      <c r="G1200" s="4" t="s">
        <v>3483</v>
      </c>
    </row>
    <row r="1201" spans="2:7">
      <c r="B1201" s="25" t="s">
        <v>529</v>
      </c>
      <c r="C1201" s="26" t="s">
        <v>529</v>
      </c>
      <c r="D1201" s="1233" t="s">
        <v>3260</v>
      </c>
      <c r="E1201" s="1233" t="s">
        <v>3260</v>
      </c>
      <c r="F1201" s="4">
        <v>0</v>
      </c>
      <c r="G1201" s="4">
        <v>0</v>
      </c>
    </row>
    <row r="1202" spans="2:7">
      <c r="B1202" s="1236" t="s">
        <v>3222</v>
      </c>
      <c r="C1202" s="1236" t="s">
        <v>3222</v>
      </c>
      <c r="D1202" s="1236" t="s">
        <v>3222</v>
      </c>
      <c r="E1202" s="1236" t="s">
        <v>3222</v>
      </c>
      <c r="F1202" s="17" t="s">
        <v>3317</v>
      </c>
      <c r="G1202" s="17" t="s">
        <v>3484</v>
      </c>
    </row>
    <row r="1203" spans="2:7">
      <c r="B1203" s="1235" t="s">
        <v>529</v>
      </c>
      <c r="C1203" s="1235" t="s">
        <v>529</v>
      </c>
      <c r="D1203" s="1235" t="s">
        <v>529</v>
      </c>
      <c r="E1203" s="1235" t="s">
        <v>529</v>
      </c>
      <c r="F1203" s="4" t="s">
        <v>529</v>
      </c>
      <c r="G1203" s="4" t="s">
        <v>529</v>
      </c>
    </row>
    <row r="1204" spans="2:7">
      <c r="B1204" s="1236" t="s">
        <v>3223</v>
      </c>
      <c r="C1204" s="1236" t="s">
        <v>3223</v>
      </c>
      <c r="D1204" s="1236" t="s">
        <v>3223</v>
      </c>
      <c r="E1204" s="1236" t="s">
        <v>3223</v>
      </c>
      <c r="F1204" s="17" t="s">
        <v>529</v>
      </c>
      <c r="G1204" s="17" t="s">
        <v>529</v>
      </c>
    </row>
    <row r="1205" spans="2:7">
      <c r="B1205" s="24" t="s">
        <v>529</v>
      </c>
      <c r="C1205" s="1234" t="s">
        <v>3229</v>
      </c>
      <c r="D1205" s="1234" t="s">
        <v>3229</v>
      </c>
      <c r="E1205" s="1234" t="s">
        <v>3229</v>
      </c>
      <c r="F1205" s="17">
        <v>0</v>
      </c>
      <c r="G1205" s="17">
        <v>0</v>
      </c>
    </row>
    <row r="1206" spans="2:7">
      <c r="B1206" s="25" t="s">
        <v>529</v>
      </c>
      <c r="C1206" s="26" t="s">
        <v>529</v>
      </c>
      <c r="D1206" s="1233" t="s">
        <v>3261</v>
      </c>
      <c r="E1206" s="1233" t="s">
        <v>3261</v>
      </c>
      <c r="F1206" s="4">
        <v>0</v>
      </c>
      <c r="G1206" s="4">
        <v>0</v>
      </c>
    </row>
    <row r="1207" spans="2:7">
      <c r="B1207" s="25" t="s">
        <v>529</v>
      </c>
      <c r="C1207" s="26" t="s">
        <v>529</v>
      </c>
      <c r="D1207" s="26" t="s">
        <v>529</v>
      </c>
      <c r="E1207" s="27" t="s">
        <v>3265</v>
      </c>
      <c r="F1207" s="4">
        <v>0</v>
      </c>
      <c r="G1207" s="4">
        <v>0</v>
      </c>
    </row>
    <row r="1208" spans="2:7">
      <c r="B1208" s="25" t="s">
        <v>529</v>
      </c>
      <c r="C1208" s="26" t="s">
        <v>529</v>
      </c>
      <c r="D1208" s="26" t="s">
        <v>529</v>
      </c>
      <c r="E1208" s="27" t="s">
        <v>3266</v>
      </c>
      <c r="F1208" s="4">
        <v>0</v>
      </c>
      <c r="G1208" s="4">
        <v>0</v>
      </c>
    </row>
    <row r="1209" spans="2:7">
      <c r="B1209" s="25" t="s">
        <v>529</v>
      </c>
      <c r="C1209" s="26" t="s">
        <v>529</v>
      </c>
      <c r="D1209" s="1233" t="s">
        <v>3262</v>
      </c>
      <c r="E1209" s="1233" t="s">
        <v>3262</v>
      </c>
      <c r="F1209" s="4">
        <v>0</v>
      </c>
      <c r="G1209" s="4">
        <v>0</v>
      </c>
    </row>
    <row r="1210" spans="2:7">
      <c r="B1210" s="1235" t="s">
        <v>529</v>
      </c>
      <c r="C1210" s="1235" t="s">
        <v>529</v>
      </c>
      <c r="D1210" s="1235" t="s">
        <v>529</v>
      </c>
      <c r="E1210" s="1235" t="s">
        <v>529</v>
      </c>
      <c r="F1210" s="4" t="s">
        <v>529</v>
      </c>
      <c r="G1210" s="4" t="s">
        <v>529</v>
      </c>
    </row>
    <row r="1211" spans="2:7">
      <c r="B1211" s="24" t="s">
        <v>529</v>
      </c>
      <c r="C1211" s="1234" t="s">
        <v>3230</v>
      </c>
      <c r="D1211" s="1234" t="s">
        <v>3230</v>
      </c>
      <c r="E1211" s="1234" t="s">
        <v>3230</v>
      </c>
      <c r="F1211" s="17">
        <v>0</v>
      </c>
      <c r="G1211" s="17">
        <v>0</v>
      </c>
    </row>
    <row r="1212" spans="2:7">
      <c r="B1212" s="25" t="s">
        <v>529</v>
      </c>
      <c r="C1212" s="26" t="s">
        <v>529</v>
      </c>
      <c r="D1212" s="1233" t="s">
        <v>3263</v>
      </c>
      <c r="E1212" s="1233" t="s">
        <v>3263</v>
      </c>
      <c r="F1212" s="4">
        <v>0</v>
      </c>
      <c r="G1212" s="4">
        <v>0</v>
      </c>
    </row>
    <row r="1213" spans="2:7">
      <c r="B1213" s="25" t="s">
        <v>529</v>
      </c>
      <c r="C1213" s="26" t="s">
        <v>529</v>
      </c>
      <c r="D1213" s="26" t="s">
        <v>529</v>
      </c>
      <c r="E1213" s="27" t="s">
        <v>3265</v>
      </c>
      <c r="F1213" s="4">
        <v>0</v>
      </c>
      <c r="G1213" s="4">
        <v>0</v>
      </c>
    </row>
    <row r="1214" spans="2:7">
      <c r="B1214" s="25" t="s">
        <v>529</v>
      </c>
      <c r="C1214" s="26" t="s">
        <v>529</v>
      </c>
      <c r="D1214" s="26" t="s">
        <v>529</v>
      </c>
      <c r="E1214" s="27" t="s">
        <v>3266</v>
      </c>
      <c r="F1214" s="4">
        <v>0</v>
      </c>
      <c r="G1214" s="4">
        <v>0</v>
      </c>
    </row>
    <row r="1215" spans="2:7">
      <c r="B1215" s="25" t="s">
        <v>529</v>
      </c>
      <c r="C1215" s="26" t="s">
        <v>529</v>
      </c>
      <c r="D1215" s="1233" t="s">
        <v>3264</v>
      </c>
      <c r="E1215" s="1233" t="s">
        <v>3264</v>
      </c>
      <c r="F1215" s="4">
        <v>0</v>
      </c>
      <c r="G1215" s="4">
        <v>0</v>
      </c>
    </row>
    <row r="1216" spans="2:7">
      <c r="B1216" s="1236" t="s">
        <v>3224</v>
      </c>
      <c r="C1216" s="1236" t="s">
        <v>3224</v>
      </c>
      <c r="D1216" s="1236" t="s">
        <v>3224</v>
      </c>
      <c r="E1216" s="1236" t="s">
        <v>3224</v>
      </c>
      <c r="F1216" s="17">
        <v>0</v>
      </c>
      <c r="G1216" s="17">
        <v>0</v>
      </c>
    </row>
    <row r="1217" spans="2:7">
      <c r="B1217" s="1235" t="s">
        <v>529</v>
      </c>
      <c r="C1217" s="1235" t="s">
        <v>529</v>
      </c>
      <c r="D1217" s="1235" t="s">
        <v>529</v>
      </c>
      <c r="E1217" s="1235" t="s">
        <v>529</v>
      </c>
      <c r="F1217" s="4" t="s">
        <v>529</v>
      </c>
      <c r="G1217" s="4" t="s">
        <v>529</v>
      </c>
    </row>
    <row r="1218" spans="2:7">
      <c r="B1218" s="1236" t="s">
        <v>3225</v>
      </c>
      <c r="C1218" s="1236" t="s">
        <v>3225</v>
      </c>
      <c r="D1218" s="1236" t="s">
        <v>3225</v>
      </c>
      <c r="E1218" s="1236" t="s">
        <v>3225</v>
      </c>
      <c r="F1218" s="17">
        <v>0</v>
      </c>
      <c r="G1218" s="17">
        <v>0</v>
      </c>
    </row>
    <row r="1219" spans="2:7">
      <c r="B1219" s="1235" t="s">
        <v>529</v>
      </c>
      <c r="C1219" s="1235" t="s">
        <v>529</v>
      </c>
      <c r="D1219" s="1235" t="s">
        <v>529</v>
      </c>
      <c r="E1219" s="1235" t="s">
        <v>529</v>
      </c>
      <c r="F1219" s="4" t="s">
        <v>529</v>
      </c>
      <c r="G1219" s="4" t="s">
        <v>529</v>
      </c>
    </row>
    <row r="1220" spans="2:7">
      <c r="B1220" s="1236" t="s">
        <v>3226</v>
      </c>
      <c r="C1220" s="1236" t="s">
        <v>3226</v>
      </c>
      <c r="D1220" s="1236" t="s">
        <v>3226</v>
      </c>
      <c r="E1220" s="1236" t="s">
        <v>3226</v>
      </c>
      <c r="F1220" s="17">
        <v>0</v>
      </c>
      <c r="G1220" s="17">
        <v>0</v>
      </c>
    </row>
    <row r="1221" spans="2:7">
      <c r="B1221" s="1235" t="s">
        <v>529</v>
      </c>
      <c r="C1221" s="1235" t="s">
        <v>529</v>
      </c>
      <c r="D1221" s="1235" t="s">
        <v>529</v>
      </c>
      <c r="E1221" s="1235" t="s">
        <v>529</v>
      </c>
      <c r="F1221" s="4" t="s">
        <v>529</v>
      </c>
      <c r="G1221" s="4" t="s">
        <v>529</v>
      </c>
    </row>
    <row r="1222" spans="2:7">
      <c r="B1222" s="1236" t="s">
        <v>3227</v>
      </c>
      <c r="C1222" s="1236" t="s">
        <v>3227</v>
      </c>
      <c r="D1222" s="1236" t="s">
        <v>3227</v>
      </c>
      <c r="E1222" s="1236" t="s">
        <v>3227</v>
      </c>
      <c r="F1222" s="17">
        <v>0</v>
      </c>
      <c r="G1222" s="17">
        <v>0</v>
      </c>
    </row>
    <row r="1223" spans="2:7">
      <c r="B1223" s="1235" t="s">
        <v>529</v>
      </c>
      <c r="C1223" s="1235" t="s">
        <v>529</v>
      </c>
      <c r="D1223" s="1235" t="s">
        <v>529</v>
      </c>
      <c r="E1223" s="1235" t="s">
        <v>529</v>
      </c>
      <c r="F1223" s="4" t="s">
        <v>529</v>
      </c>
      <c r="G1223" s="4" t="s">
        <v>529</v>
      </c>
    </row>
    <row r="1224" spans="2:7">
      <c r="B1224" s="28" t="s">
        <v>529</v>
      </c>
      <c r="C1224" s="28" t="s">
        <v>529</v>
      </c>
      <c r="D1224" s="28" t="s">
        <v>529</v>
      </c>
      <c r="E1224" s="28" t="s">
        <v>529</v>
      </c>
      <c r="F1224" s="30" t="s">
        <v>529</v>
      </c>
      <c r="G1224" s="30" t="s">
        <v>529</v>
      </c>
    </row>
    <row r="1225" spans="2:7">
      <c r="B1225" s="12" t="s">
        <v>529</v>
      </c>
      <c r="C1225" s="12" t="s">
        <v>529</v>
      </c>
      <c r="D1225" s="12" t="s">
        <v>529</v>
      </c>
      <c r="E1225" s="12" t="s">
        <v>529</v>
      </c>
      <c r="F1225" s="16" t="s">
        <v>529</v>
      </c>
      <c r="G1225" s="16" t="s">
        <v>529</v>
      </c>
    </row>
    <row r="1226" spans="2:7">
      <c r="B1226" s="29" t="s">
        <v>529</v>
      </c>
      <c r="C1226" s="29" t="s">
        <v>529</v>
      </c>
      <c r="D1226" s="29" t="s">
        <v>529</v>
      </c>
      <c r="E1226" s="29" t="s">
        <v>529</v>
      </c>
      <c r="F1226" s="31" t="s">
        <v>529</v>
      </c>
      <c r="G1226" s="31" t="s">
        <v>529</v>
      </c>
    </row>
    <row r="1227" spans="2:7">
      <c r="B1227" s="1241" t="s">
        <v>17</v>
      </c>
      <c r="C1227" s="1241" t="s">
        <v>17</v>
      </c>
      <c r="D1227" s="1241" t="s">
        <v>17</v>
      </c>
      <c r="E1227" s="1241" t="s">
        <v>17</v>
      </c>
      <c r="F1227" s="1241" t="s">
        <v>17</v>
      </c>
      <c r="G1227" s="1242" t="s">
        <v>17</v>
      </c>
    </row>
    <row r="1228" spans="2:7">
      <c r="B1228" s="1243" t="s">
        <v>3215</v>
      </c>
      <c r="C1228" s="1243" t="s">
        <v>3215</v>
      </c>
      <c r="D1228" s="1243" t="s">
        <v>3215</v>
      </c>
      <c r="E1228" s="1243" t="s">
        <v>3215</v>
      </c>
      <c r="F1228" s="1243" t="s">
        <v>3215</v>
      </c>
      <c r="G1228" s="1244" t="s">
        <v>3215</v>
      </c>
    </row>
    <row r="1229" spans="2:7">
      <c r="B1229" s="1243" t="s">
        <v>3216</v>
      </c>
      <c r="C1229" s="1243" t="s">
        <v>3216</v>
      </c>
      <c r="D1229" s="1243" t="s">
        <v>3216</v>
      </c>
      <c r="E1229" s="1243" t="s">
        <v>3216</v>
      </c>
      <c r="F1229" s="1243" t="s">
        <v>3216</v>
      </c>
      <c r="G1229" s="1244" t="s">
        <v>3216</v>
      </c>
    </row>
    <row r="1230" spans="2:7">
      <c r="B1230" s="1245" t="s">
        <v>3217</v>
      </c>
      <c r="C1230" s="1245" t="s">
        <v>3217</v>
      </c>
      <c r="D1230" s="1245" t="s">
        <v>3217</v>
      </c>
      <c r="E1230" s="1245" t="s">
        <v>3217</v>
      </c>
      <c r="F1230" s="1245" t="s">
        <v>3217</v>
      </c>
      <c r="G1230" s="1246" t="s">
        <v>3217</v>
      </c>
    </row>
    <row r="1231" spans="2:7">
      <c r="B1231" s="1240" t="s">
        <v>3218</v>
      </c>
      <c r="C1231" s="1240" t="s">
        <v>3218</v>
      </c>
      <c r="D1231" s="1240" t="s">
        <v>3218</v>
      </c>
      <c r="E1231" s="1240" t="s">
        <v>3218</v>
      </c>
      <c r="F1231" s="21">
        <v>2024</v>
      </c>
      <c r="G1231" s="21">
        <v>2023</v>
      </c>
    </row>
    <row r="1232" spans="2:7">
      <c r="B1232" s="1236" t="s">
        <v>3219</v>
      </c>
      <c r="C1232" s="1236" t="s">
        <v>3219</v>
      </c>
      <c r="D1232" s="1236" t="s">
        <v>3219</v>
      </c>
      <c r="E1232" s="1236" t="s">
        <v>3219</v>
      </c>
      <c r="F1232" s="17" t="s">
        <v>529</v>
      </c>
      <c r="G1232" s="17" t="s">
        <v>529</v>
      </c>
    </row>
    <row r="1233" spans="2:7">
      <c r="B1233" s="24" t="s">
        <v>529</v>
      </c>
      <c r="C1233" s="1234" t="s">
        <v>3229</v>
      </c>
      <c r="D1233" s="1234" t="s">
        <v>3229</v>
      </c>
      <c r="E1233" s="1234" t="s">
        <v>3229</v>
      </c>
      <c r="F1233" s="17" t="s">
        <v>67</v>
      </c>
      <c r="G1233" s="17" t="s">
        <v>3485</v>
      </c>
    </row>
    <row r="1234" spans="2:7">
      <c r="B1234" s="25" t="s">
        <v>529</v>
      </c>
      <c r="C1234" s="26" t="s">
        <v>529</v>
      </c>
      <c r="D1234" s="1233" t="s">
        <v>3231</v>
      </c>
      <c r="E1234" s="1233" t="s">
        <v>3231</v>
      </c>
      <c r="F1234" s="4">
        <v>0</v>
      </c>
      <c r="G1234" s="4">
        <v>0</v>
      </c>
    </row>
    <row r="1235" spans="2:7">
      <c r="B1235" s="25" t="s">
        <v>529</v>
      </c>
      <c r="C1235" s="26" t="s">
        <v>529</v>
      </c>
      <c r="D1235" s="1233" t="s">
        <v>3232</v>
      </c>
      <c r="E1235" s="1233" t="s">
        <v>3232</v>
      </c>
      <c r="F1235" s="4">
        <v>0</v>
      </c>
      <c r="G1235" s="4">
        <v>0</v>
      </c>
    </row>
    <row r="1236" spans="2:7">
      <c r="B1236" s="25" t="s">
        <v>529</v>
      </c>
      <c r="C1236" s="26" t="s">
        <v>529</v>
      </c>
      <c r="D1236" s="1233" t="s">
        <v>3233</v>
      </c>
      <c r="E1236" s="1233" t="s">
        <v>3233</v>
      </c>
      <c r="F1236" s="4">
        <v>0</v>
      </c>
      <c r="G1236" s="4">
        <v>0</v>
      </c>
    </row>
    <row r="1237" spans="2:7">
      <c r="B1237" s="25" t="s">
        <v>529</v>
      </c>
      <c r="C1237" s="26" t="s">
        <v>529</v>
      </c>
      <c r="D1237" s="1233" t="s">
        <v>3234</v>
      </c>
      <c r="E1237" s="1233" t="s">
        <v>3234</v>
      </c>
      <c r="F1237" s="4">
        <v>0</v>
      </c>
      <c r="G1237" s="4">
        <v>0</v>
      </c>
    </row>
    <row r="1238" spans="2:7">
      <c r="B1238" s="25" t="s">
        <v>529</v>
      </c>
      <c r="C1238" s="26" t="s">
        <v>529</v>
      </c>
      <c r="D1238" s="1233" t="s">
        <v>3235</v>
      </c>
      <c r="E1238" s="1233" t="s">
        <v>3235</v>
      </c>
      <c r="F1238" s="4">
        <v>0</v>
      </c>
      <c r="G1238" s="4">
        <v>0</v>
      </c>
    </row>
    <row r="1239" spans="2:7">
      <c r="B1239" s="25" t="s">
        <v>529</v>
      </c>
      <c r="C1239" s="26" t="s">
        <v>529</v>
      </c>
      <c r="D1239" s="1233" t="s">
        <v>3236</v>
      </c>
      <c r="E1239" s="1233" t="s">
        <v>3236</v>
      </c>
      <c r="F1239" s="4">
        <v>0</v>
      </c>
      <c r="G1239" s="4">
        <v>0</v>
      </c>
    </row>
    <row r="1240" spans="2:7">
      <c r="B1240" s="25" t="s">
        <v>529</v>
      </c>
      <c r="C1240" s="26" t="s">
        <v>529</v>
      </c>
      <c r="D1240" s="1233" t="s">
        <v>3237</v>
      </c>
      <c r="E1240" s="1233" t="s">
        <v>3237</v>
      </c>
      <c r="F1240" s="4">
        <v>0</v>
      </c>
      <c r="G1240" s="4">
        <v>0</v>
      </c>
    </row>
    <row r="1241" spans="2:7">
      <c r="B1241" s="25" t="s">
        <v>529</v>
      </c>
      <c r="C1241" s="26" t="s">
        <v>529</v>
      </c>
      <c r="D1241" s="1233" t="s">
        <v>3238</v>
      </c>
      <c r="E1241" s="1233" t="s">
        <v>3238</v>
      </c>
      <c r="F1241" s="4">
        <v>0</v>
      </c>
      <c r="G1241" s="4">
        <v>0</v>
      </c>
    </row>
    <row r="1242" spans="2:7">
      <c r="B1242" s="25" t="s">
        <v>529</v>
      </c>
      <c r="C1242" s="26" t="s">
        <v>529</v>
      </c>
      <c r="D1242" s="1233" t="s">
        <v>3239</v>
      </c>
      <c r="E1242" s="1233" t="s">
        <v>3239</v>
      </c>
      <c r="F1242" s="4" t="s">
        <v>67</v>
      </c>
      <c r="G1242" s="4" t="s">
        <v>3485</v>
      </c>
    </row>
    <row r="1243" spans="2:7">
      <c r="B1243" s="25" t="s">
        <v>529</v>
      </c>
      <c r="C1243" s="26" t="s">
        <v>529</v>
      </c>
      <c r="D1243" s="1233" t="s">
        <v>3240</v>
      </c>
      <c r="E1243" s="1233" t="s">
        <v>3240</v>
      </c>
      <c r="F1243" s="4">
        <v>0</v>
      </c>
      <c r="G1243" s="4">
        <v>0</v>
      </c>
    </row>
    <row r="1244" spans="2:7">
      <c r="B1244" s="1235" t="s">
        <v>529</v>
      </c>
      <c r="C1244" s="1235" t="s">
        <v>529</v>
      </c>
      <c r="D1244" s="1235" t="s">
        <v>529</v>
      </c>
      <c r="E1244" s="1235" t="s">
        <v>529</v>
      </c>
      <c r="F1244" s="4" t="s">
        <v>529</v>
      </c>
      <c r="G1244" s="4" t="s">
        <v>529</v>
      </c>
    </row>
    <row r="1245" spans="2:7">
      <c r="B1245" s="24" t="s">
        <v>529</v>
      </c>
      <c r="C1245" s="1234" t="s">
        <v>3230</v>
      </c>
      <c r="D1245" s="1234" t="s">
        <v>3230</v>
      </c>
      <c r="E1245" s="1234" t="s">
        <v>3230</v>
      </c>
      <c r="F1245" s="17" t="s">
        <v>2831</v>
      </c>
      <c r="G1245" s="17" t="s">
        <v>3485</v>
      </c>
    </row>
    <row r="1246" spans="2:7">
      <c r="B1246" s="25" t="s">
        <v>529</v>
      </c>
      <c r="C1246" s="26" t="s">
        <v>529</v>
      </c>
      <c r="D1246" s="1233" t="s">
        <v>3241</v>
      </c>
      <c r="E1246" s="1233" t="s">
        <v>3241</v>
      </c>
      <c r="F1246" s="4" t="s">
        <v>1259</v>
      </c>
      <c r="G1246" s="4" t="s">
        <v>3486</v>
      </c>
    </row>
    <row r="1247" spans="2:7">
      <c r="B1247" s="25" t="s">
        <v>529</v>
      </c>
      <c r="C1247" s="26" t="s">
        <v>529</v>
      </c>
      <c r="D1247" s="1233" t="s">
        <v>3242</v>
      </c>
      <c r="E1247" s="1233" t="s">
        <v>3242</v>
      </c>
      <c r="F1247" s="4" t="s">
        <v>1277</v>
      </c>
      <c r="G1247" s="4" t="s">
        <v>3487</v>
      </c>
    </row>
    <row r="1248" spans="2:7">
      <c r="B1248" s="25" t="s">
        <v>529</v>
      </c>
      <c r="C1248" s="26" t="s">
        <v>529</v>
      </c>
      <c r="D1248" s="1233" t="s">
        <v>3243</v>
      </c>
      <c r="E1248" s="1233" t="s">
        <v>3243</v>
      </c>
      <c r="F1248" s="4" t="s">
        <v>1290</v>
      </c>
      <c r="G1248" s="4" t="s">
        <v>3488</v>
      </c>
    </row>
    <row r="1249" spans="2:7">
      <c r="B1249" s="25" t="s">
        <v>529</v>
      </c>
      <c r="C1249" s="26" t="s">
        <v>529</v>
      </c>
      <c r="D1249" s="1233" t="s">
        <v>3244</v>
      </c>
      <c r="E1249" s="1233" t="s">
        <v>3244</v>
      </c>
      <c r="F1249" s="4">
        <v>0</v>
      </c>
      <c r="G1249" s="4">
        <v>0</v>
      </c>
    </row>
    <row r="1250" spans="2:7">
      <c r="B1250" s="25" t="s">
        <v>529</v>
      </c>
      <c r="C1250" s="26" t="s">
        <v>529</v>
      </c>
      <c r="D1250" s="1233" t="s">
        <v>3245</v>
      </c>
      <c r="E1250" s="1233" t="s">
        <v>3245</v>
      </c>
      <c r="F1250" s="4">
        <v>0</v>
      </c>
      <c r="G1250" s="4">
        <v>0</v>
      </c>
    </row>
    <row r="1251" spans="2:7">
      <c r="B1251" s="25" t="s">
        <v>529</v>
      </c>
      <c r="C1251" s="26" t="s">
        <v>529</v>
      </c>
      <c r="D1251" s="1233" t="s">
        <v>3246</v>
      </c>
      <c r="E1251" s="1233" t="s">
        <v>3246</v>
      </c>
      <c r="F1251" s="4">
        <v>0</v>
      </c>
      <c r="G1251" s="4">
        <v>0</v>
      </c>
    </row>
    <row r="1252" spans="2:7">
      <c r="B1252" s="25" t="s">
        <v>529</v>
      </c>
      <c r="C1252" s="26" t="s">
        <v>529</v>
      </c>
      <c r="D1252" s="1233" t="s">
        <v>3247</v>
      </c>
      <c r="E1252" s="1233" t="s">
        <v>3247</v>
      </c>
      <c r="F1252" s="4" t="s">
        <v>1320</v>
      </c>
      <c r="G1252" s="4" t="s">
        <v>3489</v>
      </c>
    </row>
    <row r="1253" spans="2:7">
      <c r="B1253" s="25" t="s">
        <v>529</v>
      </c>
      <c r="C1253" s="26" t="s">
        <v>529</v>
      </c>
      <c r="D1253" s="1233" t="s">
        <v>3248</v>
      </c>
      <c r="E1253" s="1233" t="s">
        <v>3248</v>
      </c>
      <c r="F1253" s="4">
        <v>0</v>
      </c>
      <c r="G1253" s="4">
        <v>0</v>
      </c>
    </row>
    <row r="1254" spans="2:7">
      <c r="B1254" s="25" t="s">
        <v>529</v>
      </c>
      <c r="C1254" s="26" t="s">
        <v>529</v>
      </c>
      <c r="D1254" s="1233" t="s">
        <v>3249</v>
      </c>
      <c r="E1254" s="1233" t="s">
        <v>3249</v>
      </c>
      <c r="F1254" s="4">
        <v>0</v>
      </c>
      <c r="G1254" s="4">
        <v>0</v>
      </c>
    </row>
    <row r="1255" spans="2:7">
      <c r="B1255" s="25" t="s">
        <v>529</v>
      </c>
      <c r="C1255" s="26" t="s">
        <v>529</v>
      </c>
      <c r="D1255" s="1233" t="s">
        <v>3250</v>
      </c>
      <c r="E1255" s="1233" t="s">
        <v>3250</v>
      </c>
      <c r="F1255" s="4">
        <v>0</v>
      </c>
      <c r="G1255" s="4">
        <v>0</v>
      </c>
    </row>
    <row r="1256" spans="2:7">
      <c r="B1256" s="25" t="s">
        <v>529</v>
      </c>
      <c r="C1256" s="26" t="s">
        <v>529</v>
      </c>
      <c r="D1256" s="1233" t="s">
        <v>3251</v>
      </c>
      <c r="E1256" s="1233" t="s">
        <v>3251</v>
      </c>
      <c r="F1256" s="4">
        <v>0</v>
      </c>
      <c r="G1256" s="4">
        <v>0</v>
      </c>
    </row>
    <row r="1257" spans="2:7">
      <c r="B1257" s="25" t="s">
        <v>529</v>
      </c>
      <c r="C1257" s="26" t="s">
        <v>529</v>
      </c>
      <c r="D1257" s="1233" t="s">
        <v>3252</v>
      </c>
      <c r="E1257" s="1233" t="s">
        <v>3252</v>
      </c>
      <c r="F1257" s="4">
        <v>0</v>
      </c>
      <c r="G1257" s="4">
        <v>0</v>
      </c>
    </row>
    <row r="1258" spans="2:7">
      <c r="B1258" s="25" t="s">
        <v>529</v>
      </c>
      <c r="C1258" s="26" t="s">
        <v>529</v>
      </c>
      <c r="D1258" s="1233" t="s">
        <v>3253</v>
      </c>
      <c r="E1258" s="1233" t="s">
        <v>3253</v>
      </c>
      <c r="F1258" s="4">
        <v>0</v>
      </c>
      <c r="G1258" s="4">
        <v>0</v>
      </c>
    </row>
    <row r="1259" spans="2:7">
      <c r="B1259" s="25" t="s">
        <v>529</v>
      </c>
      <c r="C1259" s="26" t="s">
        <v>529</v>
      </c>
      <c r="D1259" s="1233" t="s">
        <v>3254</v>
      </c>
      <c r="E1259" s="1233" t="s">
        <v>3254</v>
      </c>
      <c r="F1259" s="4">
        <v>0</v>
      </c>
      <c r="G1259" s="4">
        <v>0</v>
      </c>
    </row>
    <row r="1260" spans="2:7">
      <c r="B1260" s="25" t="s">
        <v>529</v>
      </c>
      <c r="C1260" s="26" t="s">
        <v>529</v>
      </c>
      <c r="D1260" s="1233" t="s">
        <v>3255</v>
      </c>
      <c r="E1260" s="1233" t="s">
        <v>3255</v>
      </c>
      <c r="F1260" s="4">
        <v>0</v>
      </c>
      <c r="G1260" s="4">
        <v>0</v>
      </c>
    </row>
    <row r="1261" spans="2:7">
      <c r="B1261" s="25" t="s">
        <v>529</v>
      </c>
      <c r="C1261" s="26" t="s">
        <v>529</v>
      </c>
      <c r="D1261" s="1233" t="s">
        <v>3256</v>
      </c>
      <c r="E1261" s="1233" t="s">
        <v>3256</v>
      </c>
      <c r="F1261" s="4">
        <v>0</v>
      </c>
      <c r="G1261" s="4">
        <v>0</v>
      </c>
    </row>
    <row r="1262" spans="2:7">
      <c r="B1262" s="1236" t="s">
        <v>3220</v>
      </c>
      <c r="C1262" s="1236" t="s">
        <v>3220</v>
      </c>
      <c r="D1262" s="1236" t="s">
        <v>3220</v>
      </c>
      <c r="E1262" s="1236" t="s">
        <v>3220</v>
      </c>
      <c r="F1262" s="17" t="s">
        <v>1321</v>
      </c>
      <c r="G1262" s="17">
        <v>0</v>
      </c>
    </row>
    <row r="1263" spans="2:7">
      <c r="B1263" s="1235" t="s">
        <v>529</v>
      </c>
      <c r="C1263" s="1235" t="s">
        <v>529</v>
      </c>
      <c r="D1263" s="1235" t="s">
        <v>529</v>
      </c>
      <c r="E1263" s="1235" t="s">
        <v>529</v>
      </c>
      <c r="F1263" s="4" t="s">
        <v>529</v>
      </c>
      <c r="G1263" s="4" t="s">
        <v>529</v>
      </c>
    </row>
    <row r="1264" spans="2:7">
      <c r="B1264" s="1236" t="s">
        <v>3221</v>
      </c>
      <c r="C1264" s="1236" t="s">
        <v>3221</v>
      </c>
      <c r="D1264" s="1236" t="s">
        <v>3221</v>
      </c>
      <c r="E1264" s="1236" t="s">
        <v>3221</v>
      </c>
      <c r="F1264" s="17" t="s">
        <v>529</v>
      </c>
      <c r="G1264" s="17" t="s">
        <v>529</v>
      </c>
    </row>
    <row r="1265" spans="2:7">
      <c r="B1265" s="24" t="s">
        <v>529</v>
      </c>
      <c r="C1265" s="1234" t="s">
        <v>3229</v>
      </c>
      <c r="D1265" s="1234" t="s">
        <v>3229</v>
      </c>
      <c r="E1265" s="1234" t="s">
        <v>3229</v>
      </c>
      <c r="F1265" s="17">
        <v>0</v>
      </c>
      <c r="G1265" s="17">
        <v>0</v>
      </c>
    </row>
    <row r="1266" spans="2:7">
      <c r="B1266" s="25" t="s">
        <v>529</v>
      </c>
      <c r="C1266" s="26" t="s">
        <v>529</v>
      </c>
      <c r="D1266" s="1233" t="s">
        <v>3257</v>
      </c>
      <c r="E1266" s="1233" t="s">
        <v>3257</v>
      </c>
      <c r="F1266" s="4">
        <v>0</v>
      </c>
      <c r="G1266" s="4">
        <v>0</v>
      </c>
    </row>
    <row r="1267" spans="2:7">
      <c r="B1267" s="25" t="s">
        <v>529</v>
      </c>
      <c r="C1267" s="26" t="s">
        <v>529</v>
      </c>
      <c r="D1267" s="1233" t="s">
        <v>3258</v>
      </c>
      <c r="E1267" s="1233" t="s">
        <v>3258</v>
      </c>
      <c r="F1267" s="4">
        <v>0</v>
      </c>
      <c r="G1267" s="4">
        <v>0</v>
      </c>
    </row>
    <row r="1268" spans="2:7">
      <c r="B1268" s="25" t="s">
        <v>529</v>
      </c>
      <c r="C1268" s="26" t="s">
        <v>529</v>
      </c>
      <c r="D1268" s="1233" t="s">
        <v>3259</v>
      </c>
      <c r="E1268" s="1233" t="s">
        <v>3259</v>
      </c>
      <c r="F1268" s="4">
        <v>0</v>
      </c>
      <c r="G1268" s="4">
        <v>0</v>
      </c>
    </row>
    <row r="1269" spans="2:7">
      <c r="B1269" s="1235" t="s">
        <v>529</v>
      </c>
      <c r="C1269" s="1235" t="s">
        <v>529</v>
      </c>
      <c r="D1269" s="1235" t="s">
        <v>529</v>
      </c>
      <c r="E1269" s="1235" t="s">
        <v>529</v>
      </c>
      <c r="F1269" s="4" t="s">
        <v>529</v>
      </c>
      <c r="G1269" s="4" t="s">
        <v>529</v>
      </c>
    </row>
    <row r="1270" spans="2:7">
      <c r="B1270" s="24" t="s">
        <v>529</v>
      </c>
      <c r="C1270" s="1234" t="s">
        <v>3230</v>
      </c>
      <c r="D1270" s="1234" t="s">
        <v>3230</v>
      </c>
      <c r="E1270" s="1234" t="s">
        <v>3230</v>
      </c>
      <c r="F1270" s="17" t="s">
        <v>1321</v>
      </c>
      <c r="G1270" s="17">
        <v>0</v>
      </c>
    </row>
    <row r="1271" spans="2:7">
      <c r="B1271" s="25" t="s">
        <v>529</v>
      </c>
      <c r="C1271" s="26" t="s">
        <v>529</v>
      </c>
      <c r="D1271" s="1233" t="s">
        <v>3257</v>
      </c>
      <c r="E1271" s="1233" t="s">
        <v>3257</v>
      </c>
      <c r="F1271" s="4">
        <v>0</v>
      </c>
      <c r="G1271" s="4">
        <v>0</v>
      </c>
    </row>
    <row r="1272" spans="2:7">
      <c r="B1272" s="25" t="s">
        <v>529</v>
      </c>
      <c r="C1272" s="26" t="s">
        <v>529</v>
      </c>
      <c r="D1272" s="1233" t="s">
        <v>3258</v>
      </c>
      <c r="E1272" s="1233" t="s">
        <v>3258</v>
      </c>
      <c r="F1272" s="4" t="s">
        <v>1321</v>
      </c>
      <c r="G1272" s="4">
        <v>0</v>
      </c>
    </row>
    <row r="1273" spans="2:7">
      <c r="B1273" s="25" t="s">
        <v>529</v>
      </c>
      <c r="C1273" s="26" t="s">
        <v>529</v>
      </c>
      <c r="D1273" s="1233" t="s">
        <v>3260</v>
      </c>
      <c r="E1273" s="1233" t="s">
        <v>3260</v>
      </c>
      <c r="F1273" s="4">
        <v>0</v>
      </c>
      <c r="G1273" s="4">
        <v>0</v>
      </c>
    </row>
    <row r="1274" spans="2:7">
      <c r="B1274" s="1236" t="s">
        <v>3222</v>
      </c>
      <c r="C1274" s="1236" t="s">
        <v>3222</v>
      </c>
      <c r="D1274" s="1236" t="s">
        <v>3222</v>
      </c>
      <c r="E1274" s="1236" t="s">
        <v>3222</v>
      </c>
      <c r="F1274" s="17" t="s">
        <v>3318</v>
      </c>
      <c r="G1274" s="17">
        <v>0</v>
      </c>
    </row>
    <row r="1275" spans="2:7">
      <c r="B1275" s="1235" t="s">
        <v>529</v>
      </c>
      <c r="C1275" s="1235" t="s">
        <v>529</v>
      </c>
      <c r="D1275" s="1235" t="s">
        <v>529</v>
      </c>
      <c r="E1275" s="1235" t="s">
        <v>529</v>
      </c>
      <c r="F1275" s="4" t="s">
        <v>529</v>
      </c>
      <c r="G1275" s="4" t="s">
        <v>529</v>
      </c>
    </row>
    <row r="1276" spans="2:7">
      <c r="B1276" s="1236" t="s">
        <v>3223</v>
      </c>
      <c r="C1276" s="1236" t="s">
        <v>3223</v>
      </c>
      <c r="D1276" s="1236" t="s">
        <v>3223</v>
      </c>
      <c r="E1276" s="1236" t="s">
        <v>3223</v>
      </c>
      <c r="F1276" s="17" t="s">
        <v>529</v>
      </c>
      <c r="G1276" s="17" t="s">
        <v>529</v>
      </c>
    </row>
    <row r="1277" spans="2:7">
      <c r="B1277" s="24" t="s">
        <v>529</v>
      </c>
      <c r="C1277" s="1234" t="s">
        <v>3229</v>
      </c>
      <c r="D1277" s="1234" t="s">
        <v>3229</v>
      </c>
      <c r="E1277" s="1234" t="s">
        <v>3229</v>
      </c>
      <c r="F1277" s="17">
        <v>0</v>
      </c>
      <c r="G1277" s="17">
        <v>0</v>
      </c>
    </row>
    <row r="1278" spans="2:7">
      <c r="B1278" s="25" t="s">
        <v>529</v>
      </c>
      <c r="C1278" s="26" t="s">
        <v>529</v>
      </c>
      <c r="D1278" s="1233" t="s">
        <v>3261</v>
      </c>
      <c r="E1278" s="1233" t="s">
        <v>3261</v>
      </c>
      <c r="F1278" s="4">
        <v>0</v>
      </c>
      <c r="G1278" s="4">
        <v>0</v>
      </c>
    </row>
    <row r="1279" spans="2:7">
      <c r="B1279" s="25" t="s">
        <v>529</v>
      </c>
      <c r="C1279" s="26" t="s">
        <v>529</v>
      </c>
      <c r="D1279" s="26" t="s">
        <v>529</v>
      </c>
      <c r="E1279" s="27" t="s">
        <v>3265</v>
      </c>
      <c r="F1279" s="4">
        <v>0</v>
      </c>
      <c r="G1279" s="4">
        <v>0</v>
      </c>
    </row>
    <row r="1280" spans="2:7">
      <c r="B1280" s="25" t="s">
        <v>529</v>
      </c>
      <c r="C1280" s="26" t="s">
        <v>529</v>
      </c>
      <c r="D1280" s="26" t="s">
        <v>529</v>
      </c>
      <c r="E1280" s="27" t="s">
        <v>3266</v>
      </c>
      <c r="F1280" s="4">
        <v>0</v>
      </c>
      <c r="G1280" s="4">
        <v>0</v>
      </c>
    </row>
    <row r="1281" spans="2:7">
      <c r="B1281" s="25" t="s">
        <v>529</v>
      </c>
      <c r="C1281" s="26" t="s">
        <v>529</v>
      </c>
      <c r="D1281" s="1233" t="s">
        <v>3262</v>
      </c>
      <c r="E1281" s="1233" t="s">
        <v>3262</v>
      </c>
      <c r="F1281" s="4">
        <v>0</v>
      </c>
      <c r="G1281" s="4">
        <v>0</v>
      </c>
    </row>
    <row r="1282" spans="2:7">
      <c r="B1282" s="1235" t="s">
        <v>529</v>
      </c>
      <c r="C1282" s="1235" t="s">
        <v>529</v>
      </c>
      <c r="D1282" s="1235" t="s">
        <v>529</v>
      </c>
      <c r="E1282" s="1235" t="s">
        <v>529</v>
      </c>
      <c r="F1282" s="4" t="s">
        <v>529</v>
      </c>
      <c r="G1282" s="4" t="s">
        <v>529</v>
      </c>
    </row>
    <row r="1283" spans="2:7">
      <c r="B1283" s="24" t="s">
        <v>529</v>
      </c>
      <c r="C1283" s="1234" t="s">
        <v>3230</v>
      </c>
      <c r="D1283" s="1234" t="s">
        <v>3230</v>
      </c>
      <c r="E1283" s="1234" t="s">
        <v>3230</v>
      </c>
      <c r="F1283" s="17">
        <v>0</v>
      </c>
      <c r="G1283" s="17">
        <v>0</v>
      </c>
    </row>
    <row r="1284" spans="2:7">
      <c r="B1284" s="25" t="s">
        <v>529</v>
      </c>
      <c r="C1284" s="26" t="s">
        <v>529</v>
      </c>
      <c r="D1284" s="1233" t="s">
        <v>3263</v>
      </c>
      <c r="E1284" s="1233" t="s">
        <v>3263</v>
      </c>
      <c r="F1284" s="4">
        <v>0</v>
      </c>
      <c r="G1284" s="4">
        <v>0</v>
      </c>
    </row>
    <row r="1285" spans="2:7">
      <c r="B1285" s="25" t="s">
        <v>529</v>
      </c>
      <c r="C1285" s="26" t="s">
        <v>529</v>
      </c>
      <c r="D1285" s="26" t="s">
        <v>529</v>
      </c>
      <c r="E1285" s="27" t="s">
        <v>3265</v>
      </c>
      <c r="F1285" s="4">
        <v>0</v>
      </c>
      <c r="G1285" s="4">
        <v>0</v>
      </c>
    </row>
    <row r="1286" spans="2:7">
      <c r="B1286" s="25" t="s">
        <v>529</v>
      </c>
      <c r="C1286" s="26" t="s">
        <v>529</v>
      </c>
      <c r="D1286" s="26" t="s">
        <v>529</v>
      </c>
      <c r="E1286" s="27" t="s">
        <v>3266</v>
      </c>
      <c r="F1286" s="4">
        <v>0</v>
      </c>
      <c r="G1286" s="4">
        <v>0</v>
      </c>
    </row>
    <row r="1287" spans="2:7">
      <c r="B1287" s="25" t="s">
        <v>529</v>
      </c>
      <c r="C1287" s="26" t="s">
        <v>529</v>
      </c>
      <c r="D1287" s="1233" t="s">
        <v>3264</v>
      </c>
      <c r="E1287" s="1233" t="s">
        <v>3264</v>
      </c>
      <c r="F1287" s="4">
        <v>0</v>
      </c>
      <c r="G1287" s="4">
        <v>0</v>
      </c>
    </row>
    <row r="1288" spans="2:7">
      <c r="B1288" s="1236" t="s">
        <v>3224</v>
      </c>
      <c r="C1288" s="1236" t="s">
        <v>3224</v>
      </c>
      <c r="D1288" s="1236" t="s">
        <v>3224</v>
      </c>
      <c r="E1288" s="1236" t="s">
        <v>3224</v>
      </c>
      <c r="F1288" s="17">
        <v>0</v>
      </c>
      <c r="G1288" s="17">
        <v>0</v>
      </c>
    </row>
    <row r="1289" spans="2:7">
      <c r="B1289" s="1235" t="s">
        <v>529</v>
      </c>
      <c r="C1289" s="1235" t="s">
        <v>529</v>
      </c>
      <c r="D1289" s="1235" t="s">
        <v>529</v>
      </c>
      <c r="E1289" s="1235" t="s">
        <v>529</v>
      </c>
      <c r="F1289" s="4" t="s">
        <v>529</v>
      </c>
      <c r="G1289" s="4" t="s">
        <v>529</v>
      </c>
    </row>
    <row r="1290" spans="2:7">
      <c r="B1290" s="1236" t="s">
        <v>3225</v>
      </c>
      <c r="C1290" s="1236" t="s">
        <v>3225</v>
      </c>
      <c r="D1290" s="1236" t="s">
        <v>3225</v>
      </c>
      <c r="E1290" s="1236" t="s">
        <v>3225</v>
      </c>
      <c r="F1290" s="17">
        <v>0</v>
      </c>
      <c r="G1290" s="17">
        <v>0</v>
      </c>
    </row>
    <row r="1291" spans="2:7">
      <c r="B1291" s="1235" t="s">
        <v>529</v>
      </c>
      <c r="C1291" s="1235" t="s">
        <v>529</v>
      </c>
      <c r="D1291" s="1235" t="s">
        <v>529</v>
      </c>
      <c r="E1291" s="1235" t="s">
        <v>529</v>
      </c>
      <c r="F1291" s="4" t="s">
        <v>529</v>
      </c>
      <c r="G1291" s="4" t="s">
        <v>529</v>
      </c>
    </row>
    <row r="1292" spans="2:7">
      <c r="B1292" s="1236" t="s">
        <v>3226</v>
      </c>
      <c r="C1292" s="1236" t="s">
        <v>3226</v>
      </c>
      <c r="D1292" s="1236" t="s">
        <v>3226</v>
      </c>
      <c r="E1292" s="1236" t="s">
        <v>3226</v>
      </c>
      <c r="F1292" s="17">
        <v>0</v>
      </c>
      <c r="G1292" s="17">
        <v>0</v>
      </c>
    </row>
    <row r="1293" spans="2:7">
      <c r="B1293" s="1235" t="s">
        <v>529</v>
      </c>
      <c r="C1293" s="1235" t="s">
        <v>529</v>
      </c>
      <c r="D1293" s="1235" t="s">
        <v>529</v>
      </c>
      <c r="E1293" s="1235" t="s">
        <v>529</v>
      </c>
      <c r="F1293" s="4" t="s">
        <v>529</v>
      </c>
      <c r="G1293" s="4" t="s">
        <v>529</v>
      </c>
    </row>
    <row r="1294" spans="2:7">
      <c r="B1294" s="1236" t="s">
        <v>3227</v>
      </c>
      <c r="C1294" s="1236" t="s">
        <v>3227</v>
      </c>
      <c r="D1294" s="1236" t="s">
        <v>3227</v>
      </c>
      <c r="E1294" s="1236" t="s">
        <v>3227</v>
      </c>
      <c r="F1294" s="17">
        <v>0</v>
      </c>
      <c r="G1294" s="17">
        <v>0</v>
      </c>
    </row>
    <row r="1295" spans="2:7">
      <c r="B1295" s="1235" t="s">
        <v>529</v>
      </c>
      <c r="C1295" s="1235" t="s">
        <v>529</v>
      </c>
      <c r="D1295" s="1235" t="s">
        <v>529</v>
      </c>
      <c r="E1295" s="1235" t="s">
        <v>529</v>
      </c>
      <c r="F1295" s="4" t="s">
        <v>529</v>
      </c>
      <c r="G1295" s="4" t="s">
        <v>529</v>
      </c>
    </row>
    <row r="1296" spans="2:7">
      <c r="B1296" s="28" t="s">
        <v>529</v>
      </c>
      <c r="C1296" s="28" t="s">
        <v>529</v>
      </c>
      <c r="D1296" s="28" t="s">
        <v>529</v>
      </c>
      <c r="E1296" s="28" t="s">
        <v>529</v>
      </c>
      <c r="F1296" s="30" t="s">
        <v>529</v>
      </c>
      <c r="G1296" s="30" t="s">
        <v>529</v>
      </c>
    </row>
    <row r="1297" spans="2:7">
      <c r="B1297" s="12" t="s">
        <v>529</v>
      </c>
      <c r="C1297" s="12" t="s">
        <v>529</v>
      </c>
      <c r="D1297" s="12" t="s">
        <v>529</v>
      </c>
      <c r="E1297" s="12" t="s">
        <v>529</v>
      </c>
      <c r="F1297" s="16" t="s">
        <v>529</v>
      </c>
      <c r="G1297" s="16" t="s">
        <v>529</v>
      </c>
    </row>
    <row r="1298" spans="2:7">
      <c r="B1298" s="29" t="s">
        <v>529</v>
      </c>
      <c r="C1298" s="29" t="s">
        <v>529</v>
      </c>
      <c r="D1298" s="29" t="s">
        <v>529</v>
      </c>
      <c r="E1298" s="29" t="s">
        <v>529</v>
      </c>
      <c r="F1298" s="31" t="s">
        <v>529</v>
      </c>
      <c r="G1298" s="31" t="s">
        <v>529</v>
      </c>
    </row>
    <row r="1299" spans="2:7">
      <c r="B1299" s="1241" t="s">
        <v>18</v>
      </c>
      <c r="C1299" s="1241" t="s">
        <v>18</v>
      </c>
      <c r="D1299" s="1241" t="s">
        <v>18</v>
      </c>
      <c r="E1299" s="1241" t="s">
        <v>18</v>
      </c>
      <c r="F1299" s="1241" t="s">
        <v>18</v>
      </c>
      <c r="G1299" s="1242" t="s">
        <v>18</v>
      </c>
    </row>
    <row r="1300" spans="2:7">
      <c r="B1300" s="1243" t="s">
        <v>3215</v>
      </c>
      <c r="C1300" s="1243" t="s">
        <v>3215</v>
      </c>
      <c r="D1300" s="1243" t="s">
        <v>3215</v>
      </c>
      <c r="E1300" s="1243" t="s">
        <v>3215</v>
      </c>
      <c r="F1300" s="1243" t="s">
        <v>3215</v>
      </c>
      <c r="G1300" s="1244" t="s">
        <v>3215</v>
      </c>
    </row>
    <row r="1301" spans="2:7">
      <c r="B1301" s="1243" t="s">
        <v>3216</v>
      </c>
      <c r="C1301" s="1243" t="s">
        <v>3216</v>
      </c>
      <c r="D1301" s="1243" t="s">
        <v>3216</v>
      </c>
      <c r="E1301" s="1243" t="s">
        <v>3216</v>
      </c>
      <c r="F1301" s="1243" t="s">
        <v>3216</v>
      </c>
      <c r="G1301" s="1244" t="s">
        <v>3216</v>
      </c>
    </row>
    <row r="1302" spans="2:7">
      <c r="B1302" s="1245" t="s">
        <v>3217</v>
      </c>
      <c r="C1302" s="1245" t="s">
        <v>3217</v>
      </c>
      <c r="D1302" s="1245" t="s">
        <v>3217</v>
      </c>
      <c r="E1302" s="1245" t="s">
        <v>3217</v>
      </c>
      <c r="F1302" s="1245" t="s">
        <v>3217</v>
      </c>
      <c r="G1302" s="1246" t="s">
        <v>3217</v>
      </c>
    </row>
    <row r="1303" spans="2:7">
      <c r="B1303" s="1240" t="s">
        <v>3218</v>
      </c>
      <c r="C1303" s="1240" t="s">
        <v>3218</v>
      </c>
      <c r="D1303" s="1240" t="s">
        <v>3218</v>
      </c>
      <c r="E1303" s="1240" t="s">
        <v>3218</v>
      </c>
      <c r="F1303" s="21">
        <v>2024</v>
      </c>
      <c r="G1303" s="21">
        <v>2023</v>
      </c>
    </row>
    <row r="1304" spans="2:7">
      <c r="B1304" s="1236" t="s">
        <v>3219</v>
      </c>
      <c r="C1304" s="1236" t="s">
        <v>3219</v>
      </c>
      <c r="D1304" s="1236" t="s">
        <v>3219</v>
      </c>
      <c r="E1304" s="1236" t="s">
        <v>3219</v>
      </c>
      <c r="F1304" s="17" t="s">
        <v>529</v>
      </c>
      <c r="G1304" s="17" t="s">
        <v>529</v>
      </c>
    </row>
    <row r="1305" spans="2:7">
      <c r="B1305" s="24" t="s">
        <v>529</v>
      </c>
      <c r="C1305" s="1234" t="s">
        <v>3229</v>
      </c>
      <c r="D1305" s="1234" t="s">
        <v>3229</v>
      </c>
      <c r="E1305" s="1234" t="s">
        <v>3229</v>
      </c>
      <c r="F1305" s="17" t="s">
        <v>68</v>
      </c>
      <c r="G1305" s="17" t="s">
        <v>3490</v>
      </c>
    </row>
    <row r="1306" spans="2:7">
      <c r="B1306" s="25" t="s">
        <v>529</v>
      </c>
      <c r="C1306" s="26" t="s">
        <v>529</v>
      </c>
      <c r="D1306" s="1233" t="s">
        <v>3231</v>
      </c>
      <c r="E1306" s="1233" t="s">
        <v>3231</v>
      </c>
      <c r="F1306" s="4">
        <v>0</v>
      </c>
      <c r="G1306" s="4">
        <v>0</v>
      </c>
    </row>
    <row r="1307" spans="2:7">
      <c r="B1307" s="25" t="s">
        <v>529</v>
      </c>
      <c r="C1307" s="26" t="s">
        <v>529</v>
      </c>
      <c r="D1307" s="1233" t="s">
        <v>3232</v>
      </c>
      <c r="E1307" s="1233" t="s">
        <v>3232</v>
      </c>
      <c r="F1307" s="4">
        <v>0</v>
      </c>
      <c r="G1307" s="4">
        <v>0</v>
      </c>
    </row>
    <row r="1308" spans="2:7">
      <c r="B1308" s="25" t="s">
        <v>529</v>
      </c>
      <c r="C1308" s="26" t="s">
        <v>529</v>
      </c>
      <c r="D1308" s="1233" t="s">
        <v>3233</v>
      </c>
      <c r="E1308" s="1233" t="s">
        <v>3233</v>
      </c>
      <c r="F1308" s="4">
        <v>0</v>
      </c>
      <c r="G1308" s="4">
        <v>0</v>
      </c>
    </row>
    <row r="1309" spans="2:7">
      <c r="B1309" s="25" t="s">
        <v>529</v>
      </c>
      <c r="C1309" s="26" t="s">
        <v>529</v>
      </c>
      <c r="D1309" s="1233" t="s">
        <v>3234</v>
      </c>
      <c r="E1309" s="1233" t="s">
        <v>3234</v>
      </c>
      <c r="F1309" s="4">
        <v>0</v>
      </c>
      <c r="G1309" s="4">
        <v>0</v>
      </c>
    </row>
    <row r="1310" spans="2:7">
      <c r="B1310" s="25" t="s">
        <v>529</v>
      </c>
      <c r="C1310" s="26" t="s">
        <v>529</v>
      </c>
      <c r="D1310" s="1233" t="s">
        <v>3235</v>
      </c>
      <c r="E1310" s="1233" t="s">
        <v>3235</v>
      </c>
      <c r="F1310" s="4">
        <v>0</v>
      </c>
      <c r="G1310" s="4">
        <v>0</v>
      </c>
    </row>
    <row r="1311" spans="2:7">
      <c r="B1311" s="25" t="s">
        <v>529</v>
      </c>
      <c r="C1311" s="26" t="s">
        <v>529</v>
      </c>
      <c r="D1311" s="1233" t="s">
        <v>3236</v>
      </c>
      <c r="E1311" s="1233" t="s">
        <v>3236</v>
      </c>
      <c r="F1311" s="4">
        <v>0</v>
      </c>
      <c r="G1311" s="4">
        <v>0</v>
      </c>
    </row>
    <row r="1312" spans="2:7">
      <c r="B1312" s="25" t="s">
        <v>529</v>
      </c>
      <c r="C1312" s="26" t="s">
        <v>529</v>
      </c>
      <c r="D1312" s="1233" t="s">
        <v>3237</v>
      </c>
      <c r="E1312" s="1233" t="s">
        <v>3237</v>
      </c>
      <c r="F1312" s="4" t="s">
        <v>3319</v>
      </c>
      <c r="G1312" s="4" t="s">
        <v>3491</v>
      </c>
    </row>
    <row r="1313" spans="2:7">
      <c r="B1313" s="25" t="s">
        <v>529</v>
      </c>
      <c r="C1313" s="26" t="s">
        <v>529</v>
      </c>
      <c r="D1313" s="1233" t="s">
        <v>3238</v>
      </c>
      <c r="E1313" s="1233" t="s">
        <v>3238</v>
      </c>
      <c r="F1313" s="4">
        <v>0</v>
      </c>
      <c r="G1313" s="4">
        <v>0</v>
      </c>
    </row>
    <row r="1314" spans="2:7">
      <c r="B1314" s="25" t="s">
        <v>529</v>
      </c>
      <c r="C1314" s="26" t="s">
        <v>529</v>
      </c>
      <c r="D1314" s="1233" t="s">
        <v>3239</v>
      </c>
      <c r="E1314" s="1233" t="s">
        <v>3239</v>
      </c>
      <c r="F1314" s="4" t="s">
        <v>3320</v>
      </c>
      <c r="G1314" s="4" t="s">
        <v>3492</v>
      </c>
    </row>
    <row r="1315" spans="2:7">
      <c r="B1315" s="25" t="s">
        <v>529</v>
      </c>
      <c r="C1315" s="26" t="s">
        <v>529</v>
      </c>
      <c r="D1315" s="1233" t="s">
        <v>3240</v>
      </c>
      <c r="E1315" s="1233" t="s">
        <v>3240</v>
      </c>
      <c r="F1315" s="4">
        <v>0</v>
      </c>
      <c r="G1315" s="4">
        <v>0</v>
      </c>
    </row>
    <row r="1316" spans="2:7">
      <c r="B1316" s="1235" t="s">
        <v>529</v>
      </c>
      <c r="C1316" s="1235" t="s">
        <v>529</v>
      </c>
      <c r="D1316" s="1235" t="s">
        <v>529</v>
      </c>
      <c r="E1316" s="1235" t="s">
        <v>529</v>
      </c>
      <c r="F1316" s="4" t="s">
        <v>529</v>
      </c>
      <c r="G1316" s="4" t="s">
        <v>529</v>
      </c>
    </row>
    <row r="1317" spans="2:7">
      <c r="B1317" s="24" t="s">
        <v>529</v>
      </c>
      <c r="C1317" s="1234" t="s">
        <v>3230</v>
      </c>
      <c r="D1317" s="1234" t="s">
        <v>3230</v>
      </c>
      <c r="E1317" s="1234" t="s">
        <v>3230</v>
      </c>
      <c r="F1317" s="17" t="s">
        <v>2826</v>
      </c>
      <c r="G1317" s="17" t="s">
        <v>3493</v>
      </c>
    </row>
    <row r="1318" spans="2:7">
      <c r="B1318" s="25" t="s">
        <v>529</v>
      </c>
      <c r="C1318" s="26" t="s">
        <v>529</v>
      </c>
      <c r="D1318" s="1233" t="s">
        <v>3241</v>
      </c>
      <c r="E1318" s="1233" t="s">
        <v>3241</v>
      </c>
      <c r="F1318" s="4" t="s">
        <v>1326</v>
      </c>
      <c r="G1318" s="4" t="s">
        <v>3494</v>
      </c>
    </row>
    <row r="1319" spans="2:7">
      <c r="B1319" s="25" t="s">
        <v>529</v>
      </c>
      <c r="C1319" s="26" t="s">
        <v>529</v>
      </c>
      <c r="D1319" s="1233" t="s">
        <v>3242</v>
      </c>
      <c r="E1319" s="1233" t="s">
        <v>3242</v>
      </c>
      <c r="F1319" s="4" t="s">
        <v>1341</v>
      </c>
      <c r="G1319" s="4" t="s">
        <v>3495</v>
      </c>
    </row>
    <row r="1320" spans="2:7">
      <c r="B1320" s="25" t="s">
        <v>529</v>
      </c>
      <c r="C1320" s="26" t="s">
        <v>529</v>
      </c>
      <c r="D1320" s="1233" t="s">
        <v>3243</v>
      </c>
      <c r="E1320" s="1233" t="s">
        <v>3243</v>
      </c>
      <c r="F1320" s="4" t="s">
        <v>1377</v>
      </c>
      <c r="G1320" s="4" t="s">
        <v>3496</v>
      </c>
    </row>
    <row r="1321" spans="2:7">
      <c r="B1321" s="25" t="s">
        <v>529</v>
      </c>
      <c r="C1321" s="26" t="s">
        <v>529</v>
      </c>
      <c r="D1321" s="1233" t="s">
        <v>3244</v>
      </c>
      <c r="E1321" s="1233" t="s">
        <v>3244</v>
      </c>
      <c r="F1321" s="4">
        <v>0</v>
      </c>
      <c r="G1321" s="4">
        <v>0</v>
      </c>
    </row>
    <row r="1322" spans="2:7">
      <c r="B1322" s="25" t="s">
        <v>529</v>
      </c>
      <c r="C1322" s="26" t="s">
        <v>529</v>
      </c>
      <c r="D1322" s="1233" t="s">
        <v>3245</v>
      </c>
      <c r="E1322" s="1233" t="s">
        <v>3245</v>
      </c>
      <c r="F1322" s="4">
        <v>0</v>
      </c>
      <c r="G1322" s="4">
        <v>0</v>
      </c>
    </row>
    <row r="1323" spans="2:7">
      <c r="B1323" s="25" t="s">
        <v>529</v>
      </c>
      <c r="C1323" s="26" t="s">
        <v>529</v>
      </c>
      <c r="D1323" s="1233" t="s">
        <v>3246</v>
      </c>
      <c r="E1323" s="1233" t="s">
        <v>3246</v>
      </c>
      <c r="F1323" s="4">
        <v>0</v>
      </c>
      <c r="G1323" s="4">
        <v>0</v>
      </c>
    </row>
    <row r="1324" spans="2:7">
      <c r="B1324" s="25" t="s">
        <v>529</v>
      </c>
      <c r="C1324" s="26" t="s">
        <v>529</v>
      </c>
      <c r="D1324" s="1233" t="s">
        <v>3247</v>
      </c>
      <c r="E1324" s="1233" t="s">
        <v>3247</v>
      </c>
      <c r="F1324" s="4">
        <v>0</v>
      </c>
      <c r="G1324" s="4">
        <v>0</v>
      </c>
    </row>
    <row r="1325" spans="2:7">
      <c r="B1325" s="25" t="s">
        <v>529</v>
      </c>
      <c r="C1325" s="26" t="s">
        <v>529</v>
      </c>
      <c r="D1325" s="1233" t="s">
        <v>3248</v>
      </c>
      <c r="E1325" s="1233" t="s">
        <v>3248</v>
      </c>
      <c r="F1325" s="4">
        <v>0</v>
      </c>
      <c r="G1325" s="4">
        <v>0</v>
      </c>
    </row>
    <row r="1326" spans="2:7">
      <c r="B1326" s="25" t="s">
        <v>529</v>
      </c>
      <c r="C1326" s="26" t="s">
        <v>529</v>
      </c>
      <c r="D1326" s="1233" t="s">
        <v>3249</v>
      </c>
      <c r="E1326" s="1233" t="s">
        <v>3249</v>
      </c>
      <c r="F1326" s="4">
        <v>0</v>
      </c>
      <c r="G1326" s="4">
        <v>0</v>
      </c>
    </row>
    <row r="1327" spans="2:7">
      <c r="B1327" s="25" t="s">
        <v>529</v>
      </c>
      <c r="C1327" s="26" t="s">
        <v>529</v>
      </c>
      <c r="D1327" s="1233" t="s">
        <v>3250</v>
      </c>
      <c r="E1327" s="1233" t="s">
        <v>3250</v>
      </c>
      <c r="F1327" s="4">
        <v>0</v>
      </c>
      <c r="G1327" s="4">
        <v>0</v>
      </c>
    </row>
    <row r="1328" spans="2:7">
      <c r="B1328" s="25" t="s">
        <v>529</v>
      </c>
      <c r="C1328" s="26" t="s">
        <v>529</v>
      </c>
      <c r="D1328" s="1233" t="s">
        <v>3251</v>
      </c>
      <c r="E1328" s="1233" t="s">
        <v>3251</v>
      </c>
      <c r="F1328" s="4">
        <v>0</v>
      </c>
      <c r="G1328" s="4">
        <v>0</v>
      </c>
    </row>
    <row r="1329" spans="2:7">
      <c r="B1329" s="25" t="s">
        <v>529</v>
      </c>
      <c r="C1329" s="26" t="s">
        <v>529</v>
      </c>
      <c r="D1329" s="1233" t="s">
        <v>3252</v>
      </c>
      <c r="E1329" s="1233" t="s">
        <v>3252</v>
      </c>
      <c r="F1329" s="4">
        <v>0</v>
      </c>
      <c r="G1329" s="4">
        <v>0</v>
      </c>
    </row>
    <row r="1330" spans="2:7">
      <c r="B1330" s="25" t="s">
        <v>529</v>
      </c>
      <c r="C1330" s="26" t="s">
        <v>529</v>
      </c>
      <c r="D1330" s="1233" t="s">
        <v>3253</v>
      </c>
      <c r="E1330" s="1233" t="s">
        <v>3253</v>
      </c>
      <c r="F1330" s="4">
        <v>0</v>
      </c>
      <c r="G1330" s="4">
        <v>0</v>
      </c>
    </row>
    <row r="1331" spans="2:7">
      <c r="B1331" s="25" t="s">
        <v>529</v>
      </c>
      <c r="C1331" s="26" t="s">
        <v>529</v>
      </c>
      <c r="D1331" s="1233" t="s">
        <v>3254</v>
      </c>
      <c r="E1331" s="1233" t="s">
        <v>3254</v>
      </c>
      <c r="F1331" s="4">
        <v>0</v>
      </c>
      <c r="G1331" s="4">
        <v>0</v>
      </c>
    </row>
    <row r="1332" spans="2:7">
      <c r="B1332" s="25" t="s">
        <v>529</v>
      </c>
      <c r="C1332" s="26" t="s">
        <v>529</v>
      </c>
      <c r="D1332" s="1233" t="s">
        <v>3255</v>
      </c>
      <c r="E1332" s="1233" t="s">
        <v>3255</v>
      </c>
      <c r="F1332" s="4">
        <v>0</v>
      </c>
      <c r="G1332" s="4">
        <v>0</v>
      </c>
    </row>
    <row r="1333" spans="2:7">
      <c r="B1333" s="25" t="s">
        <v>529</v>
      </c>
      <c r="C1333" s="26" t="s">
        <v>529</v>
      </c>
      <c r="D1333" s="1233" t="s">
        <v>3256</v>
      </c>
      <c r="E1333" s="1233" t="s">
        <v>3256</v>
      </c>
      <c r="F1333" s="4">
        <v>0</v>
      </c>
      <c r="G1333" s="4">
        <v>0</v>
      </c>
    </row>
    <row r="1334" spans="2:7">
      <c r="B1334" s="1236" t="s">
        <v>3220</v>
      </c>
      <c r="C1334" s="1236" t="s">
        <v>3220</v>
      </c>
      <c r="D1334" s="1236" t="s">
        <v>3220</v>
      </c>
      <c r="E1334" s="1236" t="s">
        <v>3220</v>
      </c>
      <c r="F1334" s="17" t="s">
        <v>1415</v>
      </c>
      <c r="G1334" s="17" t="s">
        <v>3497</v>
      </c>
    </row>
    <row r="1335" spans="2:7">
      <c r="B1335" s="1235" t="s">
        <v>529</v>
      </c>
      <c r="C1335" s="1235" t="s">
        <v>529</v>
      </c>
      <c r="D1335" s="1235" t="s">
        <v>529</v>
      </c>
      <c r="E1335" s="1235" t="s">
        <v>529</v>
      </c>
      <c r="F1335" s="4" t="s">
        <v>529</v>
      </c>
      <c r="G1335" s="4" t="s">
        <v>529</v>
      </c>
    </row>
    <row r="1336" spans="2:7">
      <c r="B1336" s="1236" t="s">
        <v>3221</v>
      </c>
      <c r="C1336" s="1236" t="s">
        <v>3221</v>
      </c>
      <c r="D1336" s="1236" t="s">
        <v>3221</v>
      </c>
      <c r="E1336" s="1236" t="s">
        <v>3221</v>
      </c>
      <c r="F1336" s="17" t="s">
        <v>529</v>
      </c>
      <c r="G1336" s="17" t="s">
        <v>529</v>
      </c>
    </row>
    <row r="1337" spans="2:7">
      <c r="B1337" s="24" t="s">
        <v>529</v>
      </c>
      <c r="C1337" s="1234" t="s">
        <v>3229</v>
      </c>
      <c r="D1337" s="1234" t="s">
        <v>3229</v>
      </c>
      <c r="E1337" s="1234" t="s">
        <v>3229</v>
      </c>
      <c r="F1337" s="17">
        <v>0</v>
      </c>
      <c r="G1337" s="17">
        <v>0</v>
      </c>
    </row>
    <row r="1338" spans="2:7">
      <c r="B1338" s="25" t="s">
        <v>529</v>
      </c>
      <c r="C1338" s="26" t="s">
        <v>529</v>
      </c>
      <c r="D1338" s="1233" t="s">
        <v>3257</v>
      </c>
      <c r="E1338" s="1233" t="s">
        <v>3257</v>
      </c>
      <c r="F1338" s="4">
        <v>0</v>
      </c>
      <c r="G1338" s="4">
        <v>0</v>
      </c>
    </row>
    <row r="1339" spans="2:7">
      <c r="B1339" s="25" t="s">
        <v>529</v>
      </c>
      <c r="C1339" s="26" t="s">
        <v>529</v>
      </c>
      <c r="D1339" s="1233" t="s">
        <v>3258</v>
      </c>
      <c r="E1339" s="1233" t="s">
        <v>3258</v>
      </c>
      <c r="F1339" s="4">
        <v>0</v>
      </c>
      <c r="G1339" s="4">
        <v>0</v>
      </c>
    </row>
    <row r="1340" spans="2:7">
      <c r="B1340" s="25" t="s">
        <v>529</v>
      </c>
      <c r="C1340" s="26" t="s">
        <v>529</v>
      </c>
      <c r="D1340" s="1233" t="s">
        <v>3259</v>
      </c>
      <c r="E1340" s="1233" t="s">
        <v>3259</v>
      </c>
      <c r="F1340" s="4">
        <v>0</v>
      </c>
      <c r="G1340" s="4">
        <v>0</v>
      </c>
    </row>
    <row r="1341" spans="2:7">
      <c r="B1341" s="1235" t="s">
        <v>529</v>
      </c>
      <c r="C1341" s="1235" t="s">
        <v>529</v>
      </c>
      <c r="D1341" s="1235" t="s">
        <v>529</v>
      </c>
      <c r="E1341" s="1235" t="s">
        <v>529</v>
      </c>
      <c r="F1341" s="4" t="s">
        <v>529</v>
      </c>
      <c r="G1341" s="4" t="s">
        <v>529</v>
      </c>
    </row>
    <row r="1342" spans="2:7">
      <c r="B1342" s="24" t="s">
        <v>529</v>
      </c>
      <c r="C1342" s="1234" t="s">
        <v>3230</v>
      </c>
      <c r="D1342" s="1234" t="s">
        <v>3230</v>
      </c>
      <c r="E1342" s="1234" t="s">
        <v>3230</v>
      </c>
      <c r="F1342" s="17" t="s">
        <v>1415</v>
      </c>
      <c r="G1342" s="17" t="s">
        <v>3497</v>
      </c>
    </row>
    <row r="1343" spans="2:7">
      <c r="B1343" s="25" t="s">
        <v>529</v>
      </c>
      <c r="C1343" s="26" t="s">
        <v>529</v>
      </c>
      <c r="D1343" s="1233" t="s">
        <v>3257</v>
      </c>
      <c r="E1343" s="1233" t="s">
        <v>3257</v>
      </c>
      <c r="F1343" s="4" t="s">
        <v>1415</v>
      </c>
      <c r="G1343" s="4" t="s">
        <v>3497</v>
      </c>
    </row>
    <row r="1344" spans="2:7">
      <c r="B1344" s="25" t="s">
        <v>529</v>
      </c>
      <c r="C1344" s="26" t="s">
        <v>529</v>
      </c>
      <c r="D1344" s="1233" t="s">
        <v>3258</v>
      </c>
      <c r="E1344" s="1233" t="s">
        <v>3258</v>
      </c>
      <c r="F1344" s="4">
        <v>0</v>
      </c>
      <c r="G1344" s="4">
        <v>0</v>
      </c>
    </row>
    <row r="1345" spans="2:7">
      <c r="B1345" s="25" t="s">
        <v>529</v>
      </c>
      <c r="C1345" s="26" t="s">
        <v>529</v>
      </c>
      <c r="D1345" s="1233" t="s">
        <v>3260</v>
      </c>
      <c r="E1345" s="1233" t="s">
        <v>3260</v>
      </c>
      <c r="F1345" s="4">
        <v>0</v>
      </c>
      <c r="G1345" s="4">
        <v>0</v>
      </c>
    </row>
    <row r="1346" spans="2:7">
      <c r="B1346" s="1236" t="s">
        <v>3222</v>
      </c>
      <c r="C1346" s="1236" t="s">
        <v>3222</v>
      </c>
      <c r="D1346" s="1236" t="s">
        <v>3222</v>
      </c>
      <c r="E1346" s="1236" t="s">
        <v>3222</v>
      </c>
      <c r="F1346" s="17" t="s">
        <v>3321</v>
      </c>
      <c r="G1346" s="17" t="s">
        <v>3498</v>
      </c>
    </row>
    <row r="1347" spans="2:7">
      <c r="B1347" s="1235" t="s">
        <v>529</v>
      </c>
      <c r="C1347" s="1235" t="s">
        <v>529</v>
      </c>
      <c r="D1347" s="1235" t="s">
        <v>529</v>
      </c>
      <c r="E1347" s="1235" t="s">
        <v>529</v>
      </c>
      <c r="F1347" s="4" t="s">
        <v>529</v>
      </c>
      <c r="G1347" s="4" t="s">
        <v>529</v>
      </c>
    </row>
    <row r="1348" spans="2:7">
      <c r="B1348" s="1236" t="s">
        <v>3223</v>
      </c>
      <c r="C1348" s="1236" t="s">
        <v>3223</v>
      </c>
      <c r="D1348" s="1236" t="s">
        <v>3223</v>
      </c>
      <c r="E1348" s="1236" t="s">
        <v>3223</v>
      </c>
      <c r="F1348" s="17" t="s">
        <v>529</v>
      </c>
      <c r="G1348" s="17" t="s">
        <v>529</v>
      </c>
    </row>
    <row r="1349" spans="2:7">
      <c r="B1349" s="24" t="s">
        <v>529</v>
      </c>
      <c r="C1349" s="1234" t="s">
        <v>3229</v>
      </c>
      <c r="D1349" s="1234" t="s">
        <v>3229</v>
      </c>
      <c r="E1349" s="1234" t="s">
        <v>3229</v>
      </c>
      <c r="F1349" s="17">
        <v>0</v>
      </c>
      <c r="G1349" s="17">
        <v>0</v>
      </c>
    </row>
    <row r="1350" spans="2:7">
      <c r="B1350" s="25" t="s">
        <v>529</v>
      </c>
      <c r="C1350" s="26" t="s">
        <v>529</v>
      </c>
      <c r="D1350" s="1233" t="s">
        <v>3261</v>
      </c>
      <c r="E1350" s="1233" t="s">
        <v>3261</v>
      </c>
      <c r="F1350" s="4">
        <v>0</v>
      </c>
      <c r="G1350" s="4">
        <v>0</v>
      </c>
    </row>
    <row r="1351" spans="2:7">
      <c r="B1351" s="25" t="s">
        <v>529</v>
      </c>
      <c r="C1351" s="26" t="s">
        <v>529</v>
      </c>
      <c r="D1351" s="26" t="s">
        <v>529</v>
      </c>
      <c r="E1351" s="27" t="s">
        <v>3265</v>
      </c>
      <c r="F1351" s="4">
        <v>0</v>
      </c>
      <c r="G1351" s="4">
        <v>0</v>
      </c>
    </row>
    <row r="1352" spans="2:7">
      <c r="B1352" s="25" t="s">
        <v>529</v>
      </c>
      <c r="C1352" s="26" t="s">
        <v>529</v>
      </c>
      <c r="D1352" s="26" t="s">
        <v>529</v>
      </c>
      <c r="E1352" s="27" t="s">
        <v>3266</v>
      </c>
      <c r="F1352" s="4">
        <v>0</v>
      </c>
      <c r="G1352" s="4">
        <v>0</v>
      </c>
    </row>
    <row r="1353" spans="2:7">
      <c r="B1353" s="25" t="s">
        <v>529</v>
      </c>
      <c r="C1353" s="26" t="s">
        <v>529</v>
      </c>
      <c r="D1353" s="1233" t="s">
        <v>3262</v>
      </c>
      <c r="E1353" s="1233" t="s">
        <v>3262</v>
      </c>
      <c r="F1353" s="4">
        <v>0</v>
      </c>
      <c r="G1353" s="4">
        <v>0</v>
      </c>
    </row>
    <row r="1354" spans="2:7">
      <c r="B1354" s="1235" t="s">
        <v>529</v>
      </c>
      <c r="C1354" s="1235" t="s">
        <v>529</v>
      </c>
      <c r="D1354" s="1235" t="s">
        <v>529</v>
      </c>
      <c r="E1354" s="1235" t="s">
        <v>529</v>
      </c>
      <c r="F1354" s="4" t="s">
        <v>529</v>
      </c>
      <c r="G1354" s="4" t="s">
        <v>529</v>
      </c>
    </row>
    <row r="1355" spans="2:7">
      <c r="B1355" s="24" t="s">
        <v>529</v>
      </c>
      <c r="C1355" s="1234" t="s">
        <v>3230</v>
      </c>
      <c r="D1355" s="1234" t="s">
        <v>3230</v>
      </c>
      <c r="E1355" s="1234" t="s">
        <v>3230</v>
      </c>
      <c r="F1355" s="17">
        <v>0</v>
      </c>
      <c r="G1355" s="17">
        <v>0</v>
      </c>
    </row>
    <row r="1356" spans="2:7">
      <c r="B1356" s="25" t="s">
        <v>529</v>
      </c>
      <c r="C1356" s="26" t="s">
        <v>529</v>
      </c>
      <c r="D1356" s="1233" t="s">
        <v>3263</v>
      </c>
      <c r="E1356" s="1233" t="s">
        <v>3263</v>
      </c>
      <c r="F1356" s="4">
        <v>0</v>
      </c>
      <c r="G1356" s="4">
        <v>0</v>
      </c>
    </row>
    <row r="1357" spans="2:7">
      <c r="B1357" s="25" t="s">
        <v>529</v>
      </c>
      <c r="C1357" s="26" t="s">
        <v>529</v>
      </c>
      <c r="D1357" s="26" t="s">
        <v>529</v>
      </c>
      <c r="E1357" s="27" t="s">
        <v>3265</v>
      </c>
      <c r="F1357" s="4">
        <v>0</v>
      </c>
      <c r="G1357" s="4">
        <v>0</v>
      </c>
    </row>
    <row r="1358" spans="2:7">
      <c r="B1358" s="25" t="s">
        <v>529</v>
      </c>
      <c r="C1358" s="26" t="s">
        <v>529</v>
      </c>
      <c r="D1358" s="26" t="s">
        <v>529</v>
      </c>
      <c r="E1358" s="27" t="s">
        <v>3266</v>
      </c>
      <c r="F1358" s="4">
        <v>0</v>
      </c>
      <c r="G1358" s="4">
        <v>0</v>
      </c>
    </row>
    <row r="1359" spans="2:7">
      <c r="B1359" s="25" t="s">
        <v>529</v>
      </c>
      <c r="C1359" s="26" t="s">
        <v>529</v>
      </c>
      <c r="D1359" s="1233" t="s">
        <v>3264</v>
      </c>
      <c r="E1359" s="1233" t="s">
        <v>3264</v>
      </c>
      <c r="F1359" s="4">
        <v>0</v>
      </c>
      <c r="G1359" s="4">
        <v>0</v>
      </c>
    </row>
    <row r="1360" spans="2:7">
      <c r="B1360" s="1236" t="s">
        <v>3224</v>
      </c>
      <c r="C1360" s="1236" t="s">
        <v>3224</v>
      </c>
      <c r="D1360" s="1236" t="s">
        <v>3224</v>
      </c>
      <c r="E1360" s="1236" t="s">
        <v>3224</v>
      </c>
      <c r="F1360" s="17">
        <v>0</v>
      </c>
      <c r="G1360" s="17">
        <v>0</v>
      </c>
    </row>
    <row r="1361" spans="2:7">
      <c r="B1361" s="1235" t="s">
        <v>529</v>
      </c>
      <c r="C1361" s="1235" t="s">
        <v>529</v>
      </c>
      <c r="D1361" s="1235" t="s">
        <v>529</v>
      </c>
      <c r="E1361" s="1235" t="s">
        <v>529</v>
      </c>
      <c r="F1361" s="4" t="s">
        <v>529</v>
      </c>
      <c r="G1361" s="4" t="s">
        <v>529</v>
      </c>
    </row>
    <row r="1362" spans="2:7">
      <c r="B1362" s="1236" t="s">
        <v>3225</v>
      </c>
      <c r="C1362" s="1236" t="s">
        <v>3225</v>
      </c>
      <c r="D1362" s="1236" t="s">
        <v>3225</v>
      </c>
      <c r="E1362" s="1236" t="s">
        <v>3225</v>
      </c>
      <c r="F1362" s="17">
        <v>0</v>
      </c>
      <c r="G1362" s="17">
        <v>0</v>
      </c>
    </row>
    <row r="1363" spans="2:7">
      <c r="B1363" s="1235" t="s">
        <v>529</v>
      </c>
      <c r="C1363" s="1235" t="s">
        <v>529</v>
      </c>
      <c r="D1363" s="1235" t="s">
        <v>529</v>
      </c>
      <c r="E1363" s="1235" t="s">
        <v>529</v>
      </c>
      <c r="F1363" s="4" t="s">
        <v>529</v>
      </c>
      <c r="G1363" s="4" t="s">
        <v>529</v>
      </c>
    </row>
    <row r="1364" spans="2:7">
      <c r="B1364" s="1236" t="s">
        <v>3226</v>
      </c>
      <c r="C1364" s="1236" t="s">
        <v>3226</v>
      </c>
      <c r="D1364" s="1236" t="s">
        <v>3226</v>
      </c>
      <c r="E1364" s="1236" t="s">
        <v>3226</v>
      </c>
      <c r="F1364" s="17">
        <v>0</v>
      </c>
      <c r="G1364" s="17">
        <v>0</v>
      </c>
    </row>
    <row r="1365" spans="2:7">
      <c r="B1365" s="1235" t="s">
        <v>529</v>
      </c>
      <c r="C1365" s="1235" t="s">
        <v>529</v>
      </c>
      <c r="D1365" s="1235" t="s">
        <v>529</v>
      </c>
      <c r="E1365" s="1235" t="s">
        <v>529</v>
      </c>
      <c r="F1365" s="4" t="s">
        <v>529</v>
      </c>
      <c r="G1365" s="4" t="s">
        <v>529</v>
      </c>
    </row>
    <row r="1366" spans="2:7">
      <c r="B1366" s="1236" t="s">
        <v>3227</v>
      </c>
      <c r="C1366" s="1236" t="s">
        <v>3227</v>
      </c>
      <c r="D1366" s="1236" t="s">
        <v>3227</v>
      </c>
      <c r="E1366" s="1236" t="s">
        <v>3227</v>
      </c>
      <c r="F1366" s="17">
        <v>0</v>
      </c>
      <c r="G1366" s="17">
        <v>0</v>
      </c>
    </row>
    <row r="1367" spans="2:7">
      <c r="B1367" s="1235" t="s">
        <v>529</v>
      </c>
      <c r="C1367" s="1235" t="s">
        <v>529</v>
      </c>
      <c r="D1367" s="1235" t="s">
        <v>529</v>
      </c>
      <c r="E1367" s="1235" t="s">
        <v>529</v>
      </c>
      <c r="F1367" s="4" t="s">
        <v>529</v>
      </c>
      <c r="G1367" s="4" t="s">
        <v>529</v>
      </c>
    </row>
    <row r="1368" spans="2:7">
      <c r="B1368" s="28" t="s">
        <v>529</v>
      </c>
      <c r="C1368" s="28" t="s">
        <v>529</v>
      </c>
      <c r="D1368" s="28" t="s">
        <v>529</v>
      </c>
      <c r="E1368" s="28" t="s">
        <v>529</v>
      </c>
      <c r="F1368" s="30" t="s">
        <v>529</v>
      </c>
      <c r="G1368" s="30" t="s">
        <v>529</v>
      </c>
    </row>
    <row r="1369" spans="2:7">
      <c r="B1369" s="12" t="s">
        <v>529</v>
      </c>
      <c r="C1369" s="12" t="s">
        <v>529</v>
      </c>
      <c r="D1369" s="12" t="s">
        <v>529</v>
      </c>
      <c r="E1369" s="12" t="s">
        <v>529</v>
      </c>
      <c r="F1369" s="16" t="s">
        <v>529</v>
      </c>
      <c r="G1369" s="16" t="s">
        <v>529</v>
      </c>
    </row>
    <row r="1370" spans="2:7">
      <c r="B1370" s="29" t="s">
        <v>529</v>
      </c>
      <c r="C1370" s="29" t="s">
        <v>529</v>
      </c>
      <c r="D1370" s="29" t="s">
        <v>529</v>
      </c>
      <c r="E1370" s="29" t="s">
        <v>529</v>
      </c>
      <c r="F1370" s="31" t="s">
        <v>529</v>
      </c>
      <c r="G1370" s="31" t="s">
        <v>529</v>
      </c>
    </row>
    <row r="1371" spans="2:7">
      <c r="B1371" s="1241" t="s">
        <v>19</v>
      </c>
      <c r="C1371" s="1241" t="s">
        <v>19</v>
      </c>
      <c r="D1371" s="1241" t="s">
        <v>19</v>
      </c>
      <c r="E1371" s="1241" t="s">
        <v>19</v>
      </c>
      <c r="F1371" s="1241" t="s">
        <v>19</v>
      </c>
      <c r="G1371" s="1242" t="s">
        <v>19</v>
      </c>
    </row>
    <row r="1372" spans="2:7">
      <c r="B1372" s="1243" t="s">
        <v>3215</v>
      </c>
      <c r="C1372" s="1243" t="s">
        <v>3215</v>
      </c>
      <c r="D1372" s="1243" t="s">
        <v>3215</v>
      </c>
      <c r="E1372" s="1243" t="s">
        <v>3215</v>
      </c>
      <c r="F1372" s="1243" t="s">
        <v>3215</v>
      </c>
      <c r="G1372" s="1244" t="s">
        <v>3215</v>
      </c>
    </row>
    <row r="1373" spans="2:7">
      <c r="B1373" s="1243" t="s">
        <v>3216</v>
      </c>
      <c r="C1373" s="1243" t="s">
        <v>3216</v>
      </c>
      <c r="D1373" s="1243" t="s">
        <v>3216</v>
      </c>
      <c r="E1373" s="1243" t="s">
        <v>3216</v>
      </c>
      <c r="F1373" s="1243" t="s">
        <v>3216</v>
      </c>
      <c r="G1373" s="1244" t="s">
        <v>3216</v>
      </c>
    </row>
    <row r="1374" spans="2:7">
      <c r="B1374" s="1245" t="s">
        <v>3217</v>
      </c>
      <c r="C1374" s="1245" t="s">
        <v>3217</v>
      </c>
      <c r="D1374" s="1245" t="s">
        <v>3217</v>
      </c>
      <c r="E1374" s="1245" t="s">
        <v>3217</v>
      </c>
      <c r="F1374" s="1245" t="s">
        <v>3217</v>
      </c>
      <c r="G1374" s="1246" t="s">
        <v>3217</v>
      </c>
    </row>
    <row r="1375" spans="2:7">
      <c r="B1375" s="1240" t="s">
        <v>3218</v>
      </c>
      <c r="C1375" s="1240" t="s">
        <v>3218</v>
      </c>
      <c r="D1375" s="1240" t="s">
        <v>3218</v>
      </c>
      <c r="E1375" s="1240" t="s">
        <v>3218</v>
      </c>
      <c r="F1375" s="21">
        <v>2024</v>
      </c>
      <c r="G1375" s="21">
        <v>2023</v>
      </c>
    </row>
    <row r="1376" spans="2:7">
      <c r="B1376" s="1236" t="s">
        <v>3219</v>
      </c>
      <c r="C1376" s="1236" t="s">
        <v>3219</v>
      </c>
      <c r="D1376" s="1236" t="s">
        <v>3219</v>
      </c>
      <c r="E1376" s="1236" t="s">
        <v>3219</v>
      </c>
      <c r="F1376" s="17" t="s">
        <v>529</v>
      </c>
      <c r="G1376" s="17" t="s">
        <v>529</v>
      </c>
    </row>
    <row r="1377" spans="2:7">
      <c r="B1377" s="24" t="s">
        <v>529</v>
      </c>
      <c r="C1377" s="1234" t="s">
        <v>3229</v>
      </c>
      <c r="D1377" s="1234" t="s">
        <v>3229</v>
      </c>
      <c r="E1377" s="1234" t="s">
        <v>3229</v>
      </c>
      <c r="F1377" s="17" t="s">
        <v>69</v>
      </c>
      <c r="G1377" s="17" t="s">
        <v>3499</v>
      </c>
    </row>
    <row r="1378" spans="2:7">
      <c r="B1378" s="25" t="s">
        <v>529</v>
      </c>
      <c r="C1378" s="26" t="s">
        <v>529</v>
      </c>
      <c r="D1378" s="1233" t="s">
        <v>3231</v>
      </c>
      <c r="E1378" s="1233" t="s">
        <v>3231</v>
      </c>
      <c r="F1378" s="4">
        <v>0</v>
      </c>
      <c r="G1378" s="4">
        <v>0</v>
      </c>
    </row>
    <row r="1379" spans="2:7">
      <c r="B1379" s="25" t="s">
        <v>529</v>
      </c>
      <c r="C1379" s="26" t="s">
        <v>529</v>
      </c>
      <c r="D1379" s="1233" t="s">
        <v>3232</v>
      </c>
      <c r="E1379" s="1233" t="s">
        <v>3232</v>
      </c>
      <c r="F1379" s="4">
        <v>0</v>
      </c>
      <c r="G1379" s="4">
        <v>0</v>
      </c>
    </row>
    <row r="1380" spans="2:7">
      <c r="B1380" s="25" t="s">
        <v>529</v>
      </c>
      <c r="C1380" s="26" t="s">
        <v>529</v>
      </c>
      <c r="D1380" s="1233" t="s">
        <v>3233</v>
      </c>
      <c r="E1380" s="1233" t="s">
        <v>3233</v>
      </c>
      <c r="F1380" s="4">
        <v>0</v>
      </c>
      <c r="G1380" s="4">
        <v>0</v>
      </c>
    </row>
    <row r="1381" spans="2:7">
      <c r="B1381" s="25" t="s">
        <v>529</v>
      </c>
      <c r="C1381" s="26" t="s">
        <v>529</v>
      </c>
      <c r="D1381" s="1233" t="s">
        <v>3234</v>
      </c>
      <c r="E1381" s="1233" t="s">
        <v>3234</v>
      </c>
      <c r="F1381" s="4">
        <v>0</v>
      </c>
      <c r="G1381" s="4">
        <v>0</v>
      </c>
    </row>
    <row r="1382" spans="2:7">
      <c r="B1382" s="25" t="s">
        <v>529</v>
      </c>
      <c r="C1382" s="26" t="s">
        <v>529</v>
      </c>
      <c r="D1382" s="1233" t="s">
        <v>3235</v>
      </c>
      <c r="E1382" s="1233" t="s">
        <v>3235</v>
      </c>
      <c r="F1382" s="4">
        <v>0</v>
      </c>
      <c r="G1382" s="4">
        <v>0</v>
      </c>
    </row>
    <row r="1383" spans="2:7">
      <c r="B1383" s="25" t="s">
        <v>529</v>
      </c>
      <c r="C1383" s="26" t="s">
        <v>529</v>
      </c>
      <c r="D1383" s="1233" t="s">
        <v>3236</v>
      </c>
      <c r="E1383" s="1233" t="s">
        <v>3236</v>
      </c>
      <c r="F1383" s="4">
        <v>0</v>
      </c>
      <c r="G1383" s="4">
        <v>0</v>
      </c>
    </row>
    <row r="1384" spans="2:7">
      <c r="B1384" s="25" t="s">
        <v>529</v>
      </c>
      <c r="C1384" s="26" t="s">
        <v>529</v>
      </c>
      <c r="D1384" s="1233" t="s">
        <v>3237</v>
      </c>
      <c r="E1384" s="1233" t="s">
        <v>3237</v>
      </c>
      <c r="F1384" s="4" t="s">
        <v>1456</v>
      </c>
      <c r="G1384" s="4" t="s">
        <v>3500</v>
      </c>
    </row>
    <row r="1385" spans="2:7">
      <c r="B1385" s="25" t="s">
        <v>529</v>
      </c>
      <c r="C1385" s="26" t="s">
        <v>529</v>
      </c>
      <c r="D1385" s="1233" t="s">
        <v>3238</v>
      </c>
      <c r="E1385" s="1233" t="s">
        <v>3238</v>
      </c>
      <c r="F1385" s="4">
        <v>0</v>
      </c>
      <c r="G1385" s="4">
        <v>0</v>
      </c>
    </row>
    <row r="1386" spans="2:7">
      <c r="B1386" s="25" t="s">
        <v>529</v>
      </c>
      <c r="C1386" s="26" t="s">
        <v>529</v>
      </c>
      <c r="D1386" s="1233" t="s">
        <v>3239</v>
      </c>
      <c r="E1386" s="1233" t="s">
        <v>3239</v>
      </c>
      <c r="F1386" s="4" t="s">
        <v>3322</v>
      </c>
      <c r="G1386" s="4" t="s">
        <v>3501</v>
      </c>
    </row>
    <row r="1387" spans="2:7">
      <c r="B1387" s="25" t="s">
        <v>529</v>
      </c>
      <c r="C1387" s="26" t="s">
        <v>529</v>
      </c>
      <c r="D1387" s="1233" t="s">
        <v>3240</v>
      </c>
      <c r="E1387" s="1233" t="s">
        <v>3240</v>
      </c>
      <c r="F1387" s="4">
        <v>0</v>
      </c>
      <c r="G1387" s="4">
        <v>0</v>
      </c>
    </row>
    <row r="1388" spans="2:7">
      <c r="B1388" s="1235" t="s">
        <v>529</v>
      </c>
      <c r="C1388" s="1235" t="s">
        <v>529</v>
      </c>
      <c r="D1388" s="1235" t="s">
        <v>529</v>
      </c>
      <c r="E1388" s="1235" t="s">
        <v>529</v>
      </c>
      <c r="F1388" s="4" t="s">
        <v>529</v>
      </c>
      <c r="G1388" s="4" t="s">
        <v>529</v>
      </c>
    </row>
    <row r="1389" spans="2:7">
      <c r="B1389" s="24" t="s">
        <v>529</v>
      </c>
      <c r="C1389" s="1234" t="s">
        <v>3230</v>
      </c>
      <c r="D1389" s="1234" t="s">
        <v>3230</v>
      </c>
      <c r="E1389" s="1234" t="s">
        <v>3230</v>
      </c>
      <c r="F1389" s="17" t="s">
        <v>3323</v>
      </c>
      <c r="G1389" s="17" t="s">
        <v>3502</v>
      </c>
    </row>
    <row r="1390" spans="2:7">
      <c r="B1390" s="25" t="s">
        <v>529</v>
      </c>
      <c r="C1390" s="26" t="s">
        <v>529</v>
      </c>
      <c r="D1390" s="1233" t="s">
        <v>3241</v>
      </c>
      <c r="E1390" s="1233" t="s">
        <v>3241</v>
      </c>
      <c r="F1390" s="4" t="s">
        <v>1419</v>
      </c>
      <c r="G1390" s="4" t="s">
        <v>3503</v>
      </c>
    </row>
    <row r="1391" spans="2:7">
      <c r="B1391" s="25" t="s">
        <v>529</v>
      </c>
      <c r="C1391" s="26" t="s">
        <v>529</v>
      </c>
      <c r="D1391" s="1233" t="s">
        <v>3242</v>
      </c>
      <c r="E1391" s="1233" t="s">
        <v>3242</v>
      </c>
      <c r="F1391" s="4" t="s">
        <v>1433</v>
      </c>
      <c r="G1391" s="4" t="s">
        <v>3504</v>
      </c>
    </row>
    <row r="1392" spans="2:7">
      <c r="B1392" s="25" t="s">
        <v>529</v>
      </c>
      <c r="C1392" s="26" t="s">
        <v>529</v>
      </c>
      <c r="D1392" s="1233" t="s">
        <v>3243</v>
      </c>
      <c r="E1392" s="1233" t="s">
        <v>3243</v>
      </c>
      <c r="F1392" s="4" t="s">
        <v>1439</v>
      </c>
      <c r="G1392" s="4" t="s">
        <v>3505</v>
      </c>
    </row>
    <row r="1393" spans="2:7">
      <c r="B1393" s="25" t="s">
        <v>529</v>
      </c>
      <c r="C1393" s="26" t="s">
        <v>529</v>
      </c>
      <c r="D1393" s="1233" t="s">
        <v>3244</v>
      </c>
      <c r="E1393" s="1233" t="s">
        <v>3244</v>
      </c>
      <c r="F1393" s="4">
        <v>0</v>
      </c>
      <c r="G1393" s="4">
        <v>0</v>
      </c>
    </row>
    <row r="1394" spans="2:7">
      <c r="B1394" s="25" t="s">
        <v>529</v>
      </c>
      <c r="C1394" s="26" t="s">
        <v>529</v>
      </c>
      <c r="D1394" s="1233" t="s">
        <v>3245</v>
      </c>
      <c r="E1394" s="1233" t="s">
        <v>3245</v>
      </c>
      <c r="F1394" s="4">
        <v>0</v>
      </c>
      <c r="G1394" s="4">
        <v>0</v>
      </c>
    </row>
    <row r="1395" spans="2:7">
      <c r="B1395" s="25" t="s">
        <v>529</v>
      </c>
      <c r="C1395" s="26" t="s">
        <v>529</v>
      </c>
      <c r="D1395" s="1233" t="s">
        <v>3246</v>
      </c>
      <c r="E1395" s="1233" t="s">
        <v>3246</v>
      </c>
      <c r="F1395" s="4">
        <v>0</v>
      </c>
      <c r="G1395" s="4" t="s">
        <v>3506</v>
      </c>
    </row>
    <row r="1396" spans="2:7">
      <c r="B1396" s="25" t="s">
        <v>529</v>
      </c>
      <c r="C1396" s="26" t="s">
        <v>529</v>
      </c>
      <c r="D1396" s="1233" t="s">
        <v>3247</v>
      </c>
      <c r="E1396" s="1233" t="s">
        <v>3247</v>
      </c>
      <c r="F1396" s="4">
        <v>0</v>
      </c>
      <c r="G1396" s="4">
        <v>0</v>
      </c>
    </row>
    <row r="1397" spans="2:7">
      <c r="B1397" s="25" t="s">
        <v>529</v>
      </c>
      <c r="C1397" s="26" t="s">
        <v>529</v>
      </c>
      <c r="D1397" s="1233" t="s">
        <v>3248</v>
      </c>
      <c r="E1397" s="1233" t="s">
        <v>3248</v>
      </c>
      <c r="F1397" s="4">
        <v>0</v>
      </c>
      <c r="G1397" s="4">
        <v>0</v>
      </c>
    </row>
    <row r="1398" spans="2:7">
      <c r="B1398" s="25" t="s">
        <v>529</v>
      </c>
      <c r="C1398" s="26" t="s">
        <v>529</v>
      </c>
      <c r="D1398" s="1233" t="s">
        <v>3249</v>
      </c>
      <c r="E1398" s="1233" t="s">
        <v>3249</v>
      </c>
      <c r="F1398" s="4">
        <v>0</v>
      </c>
      <c r="G1398" s="4">
        <v>0</v>
      </c>
    </row>
    <row r="1399" spans="2:7">
      <c r="B1399" s="25" t="s">
        <v>529</v>
      </c>
      <c r="C1399" s="26" t="s">
        <v>529</v>
      </c>
      <c r="D1399" s="1233" t="s">
        <v>3250</v>
      </c>
      <c r="E1399" s="1233" t="s">
        <v>3250</v>
      </c>
      <c r="F1399" s="4">
        <v>0</v>
      </c>
      <c r="G1399" s="4">
        <v>0</v>
      </c>
    </row>
    <row r="1400" spans="2:7">
      <c r="B1400" s="25" t="s">
        <v>529</v>
      </c>
      <c r="C1400" s="26" t="s">
        <v>529</v>
      </c>
      <c r="D1400" s="1233" t="s">
        <v>3251</v>
      </c>
      <c r="E1400" s="1233" t="s">
        <v>3251</v>
      </c>
      <c r="F1400" s="4">
        <v>0</v>
      </c>
      <c r="G1400" s="4">
        <v>0</v>
      </c>
    </row>
    <row r="1401" spans="2:7">
      <c r="B1401" s="25" t="s">
        <v>529</v>
      </c>
      <c r="C1401" s="26" t="s">
        <v>529</v>
      </c>
      <c r="D1401" s="1233" t="s">
        <v>3252</v>
      </c>
      <c r="E1401" s="1233" t="s">
        <v>3252</v>
      </c>
      <c r="F1401" s="4">
        <v>0</v>
      </c>
      <c r="G1401" s="4">
        <v>0</v>
      </c>
    </row>
    <row r="1402" spans="2:7">
      <c r="B1402" s="25" t="s">
        <v>529</v>
      </c>
      <c r="C1402" s="26" t="s">
        <v>529</v>
      </c>
      <c r="D1402" s="1233" t="s">
        <v>3253</v>
      </c>
      <c r="E1402" s="1233" t="s">
        <v>3253</v>
      </c>
      <c r="F1402" s="4">
        <v>0</v>
      </c>
      <c r="G1402" s="4">
        <v>0</v>
      </c>
    </row>
    <row r="1403" spans="2:7">
      <c r="B1403" s="25" t="s">
        <v>529</v>
      </c>
      <c r="C1403" s="26" t="s">
        <v>529</v>
      </c>
      <c r="D1403" s="1233" t="s">
        <v>3254</v>
      </c>
      <c r="E1403" s="1233" t="s">
        <v>3254</v>
      </c>
      <c r="F1403" s="4">
        <v>0</v>
      </c>
      <c r="G1403" s="4">
        <v>0</v>
      </c>
    </row>
    <row r="1404" spans="2:7">
      <c r="B1404" s="25" t="s">
        <v>529</v>
      </c>
      <c r="C1404" s="26" t="s">
        <v>529</v>
      </c>
      <c r="D1404" s="1233" t="s">
        <v>3255</v>
      </c>
      <c r="E1404" s="1233" t="s">
        <v>3255</v>
      </c>
      <c r="F1404" s="4">
        <v>0</v>
      </c>
      <c r="G1404" s="4">
        <v>0</v>
      </c>
    </row>
    <row r="1405" spans="2:7">
      <c r="B1405" s="25" t="s">
        <v>529</v>
      </c>
      <c r="C1405" s="26" t="s">
        <v>529</v>
      </c>
      <c r="D1405" s="1233" t="s">
        <v>3256</v>
      </c>
      <c r="E1405" s="1233" t="s">
        <v>3256</v>
      </c>
      <c r="F1405" s="4">
        <v>0</v>
      </c>
      <c r="G1405" s="4">
        <v>0</v>
      </c>
    </row>
    <row r="1406" spans="2:7">
      <c r="B1406" s="1236" t="s">
        <v>3220</v>
      </c>
      <c r="C1406" s="1236" t="s">
        <v>3220</v>
      </c>
      <c r="D1406" s="1236" t="s">
        <v>3220</v>
      </c>
      <c r="E1406" s="1236" t="s">
        <v>3220</v>
      </c>
      <c r="F1406" s="17" t="s">
        <v>3324</v>
      </c>
      <c r="G1406" s="17" t="s">
        <v>3507</v>
      </c>
    </row>
    <row r="1407" spans="2:7">
      <c r="B1407" s="1235" t="s">
        <v>529</v>
      </c>
      <c r="C1407" s="1235" t="s">
        <v>529</v>
      </c>
      <c r="D1407" s="1235" t="s">
        <v>529</v>
      </c>
      <c r="E1407" s="1235" t="s">
        <v>529</v>
      </c>
      <c r="F1407" s="4" t="s">
        <v>529</v>
      </c>
      <c r="G1407" s="4" t="s">
        <v>529</v>
      </c>
    </row>
    <row r="1408" spans="2:7">
      <c r="B1408" s="1236" t="s">
        <v>3221</v>
      </c>
      <c r="C1408" s="1236" t="s">
        <v>3221</v>
      </c>
      <c r="D1408" s="1236" t="s">
        <v>3221</v>
      </c>
      <c r="E1408" s="1236" t="s">
        <v>3221</v>
      </c>
      <c r="F1408" s="17" t="s">
        <v>529</v>
      </c>
      <c r="G1408" s="17" t="s">
        <v>529</v>
      </c>
    </row>
    <row r="1409" spans="2:7">
      <c r="B1409" s="24" t="s">
        <v>529</v>
      </c>
      <c r="C1409" s="1234" t="s">
        <v>3229</v>
      </c>
      <c r="D1409" s="1234" t="s">
        <v>3229</v>
      </c>
      <c r="E1409" s="1234" t="s">
        <v>3229</v>
      </c>
      <c r="F1409" s="17">
        <v>0</v>
      </c>
      <c r="G1409" s="17">
        <v>0</v>
      </c>
    </row>
    <row r="1410" spans="2:7">
      <c r="B1410" s="25" t="s">
        <v>529</v>
      </c>
      <c r="C1410" s="26" t="s">
        <v>529</v>
      </c>
      <c r="D1410" s="1233" t="s">
        <v>3257</v>
      </c>
      <c r="E1410" s="1233" t="s">
        <v>3257</v>
      </c>
      <c r="F1410" s="4">
        <v>0</v>
      </c>
      <c r="G1410" s="4">
        <v>0</v>
      </c>
    </row>
    <row r="1411" spans="2:7">
      <c r="B1411" s="25" t="s">
        <v>529</v>
      </c>
      <c r="C1411" s="26" t="s">
        <v>529</v>
      </c>
      <c r="D1411" s="1233" t="s">
        <v>3258</v>
      </c>
      <c r="E1411" s="1233" t="s">
        <v>3258</v>
      </c>
      <c r="F1411" s="4">
        <v>0</v>
      </c>
      <c r="G1411" s="4">
        <v>0</v>
      </c>
    </row>
    <row r="1412" spans="2:7">
      <c r="B1412" s="25" t="s">
        <v>529</v>
      </c>
      <c r="C1412" s="26" t="s">
        <v>529</v>
      </c>
      <c r="D1412" s="1233" t="s">
        <v>3259</v>
      </c>
      <c r="E1412" s="1233" t="s">
        <v>3259</v>
      </c>
      <c r="F1412" s="4">
        <v>0</v>
      </c>
      <c r="G1412" s="4">
        <v>0</v>
      </c>
    </row>
    <row r="1413" spans="2:7">
      <c r="B1413" s="1235" t="s">
        <v>529</v>
      </c>
      <c r="C1413" s="1235" t="s">
        <v>529</v>
      </c>
      <c r="D1413" s="1235" t="s">
        <v>529</v>
      </c>
      <c r="E1413" s="1235" t="s">
        <v>529</v>
      </c>
      <c r="F1413" s="4" t="s">
        <v>529</v>
      </c>
      <c r="G1413" s="4" t="s">
        <v>529</v>
      </c>
    </row>
    <row r="1414" spans="2:7">
      <c r="B1414" s="24" t="s">
        <v>529</v>
      </c>
      <c r="C1414" s="1234" t="s">
        <v>3230</v>
      </c>
      <c r="D1414" s="1234" t="s">
        <v>3230</v>
      </c>
      <c r="E1414" s="1234" t="s">
        <v>3230</v>
      </c>
      <c r="F1414" s="17" t="s">
        <v>3324</v>
      </c>
      <c r="G1414" s="17" t="s">
        <v>3507</v>
      </c>
    </row>
    <row r="1415" spans="2:7">
      <c r="B1415" s="25" t="s">
        <v>529</v>
      </c>
      <c r="C1415" s="26" t="s">
        <v>529</v>
      </c>
      <c r="D1415" s="1233" t="s">
        <v>3257</v>
      </c>
      <c r="E1415" s="1233" t="s">
        <v>3257</v>
      </c>
      <c r="F1415" s="4">
        <v>0</v>
      </c>
      <c r="G1415" s="4">
        <v>0</v>
      </c>
    </row>
    <row r="1416" spans="2:7">
      <c r="B1416" s="25" t="s">
        <v>529</v>
      </c>
      <c r="C1416" s="26" t="s">
        <v>529</v>
      </c>
      <c r="D1416" s="1233" t="s">
        <v>3258</v>
      </c>
      <c r="E1416" s="1233" t="s">
        <v>3258</v>
      </c>
      <c r="F1416" s="4" t="s">
        <v>1285</v>
      </c>
      <c r="G1416" s="4" t="s">
        <v>3508</v>
      </c>
    </row>
    <row r="1417" spans="2:7">
      <c r="B1417" s="25" t="s">
        <v>529</v>
      </c>
      <c r="C1417" s="26" t="s">
        <v>529</v>
      </c>
      <c r="D1417" s="1233" t="s">
        <v>3260</v>
      </c>
      <c r="E1417" s="1233" t="s">
        <v>3260</v>
      </c>
      <c r="F1417" s="4" t="s">
        <v>1456</v>
      </c>
      <c r="G1417" s="4" t="s">
        <v>3509</v>
      </c>
    </row>
    <row r="1418" spans="2:7">
      <c r="B1418" s="1236" t="s">
        <v>3222</v>
      </c>
      <c r="C1418" s="1236" t="s">
        <v>3222</v>
      </c>
      <c r="D1418" s="1236" t="s">
        <v>3222</v>
      </c>
      <c r="E1418" s="1236" t="s">
        <v>3222</v>
      </c>
      <c r="F1418" s="17" t="s">
        <v>3325</v>
      </c>
      <c r="G1418" s="17" t="s">
        <v>3510</v>
      </c>
    </row>
    <row r="1419" spans="2:7">
      <c r="B1419" s="1235" t="s">
        <v>529</v>
      </c>
      <c r="C1419" s="1235" t="s">
        <v>529</v>
      </c>
      <c r="D1419" s="1235" t="s">
        <v>529</v>
      </c>
      <c r="E1419" s="1235" t="s">
        <v>529</v>
      </c>
      <c r="F1419" s="4" t="s">
        <v>529</v>
      </c>
      <c r="G1419" s="4" t="s">
        <v>529</v>
      </c>
    </row>
    <row r="1420" spans="2:7">
      <c r="B1420" s="1236" t="s">
        <v>3223</v>
      </c>
      <c r="C1420" s="1236" t="s">
        <v>3223</v>
      </c>
      <c r="D1420" s="1236" t="s">
        <v>3223</v>
      </c>
      <c r="E1420" s="1236" t="s">
        <v>3223</v>
      </c>
      <c r="F1420" s="17" t="s">
        <v>529</v>
      </c>
      <c r="G1420" s="17" t="s">
        <v>529</v>
      </c>
    </row>
    <row r="1421" spans="2:7">
      <c r="B1421" s="24" t="s">
        <v>529</v>
      </c>
      <c r="C1421" s="1234" t="s">
        <v>3229</v>
      </c>
      <c r="D1421" s="1234" t="s">
        <v>3229</v>
      </c>
      <c r="E1421" s="1234" t="s">
        <v>3229</v>
      </c>
      <c r="F1421" s="17">
        <v>0</v>
      </c>
      <c r="G1421" s="17">
        <v>0</v>
      </c>
    </row>
    <row r="1422" spans="2:7">
      <c r="B1422" s="25" t="s">
        <v>529</v>
      </c>
      <c r="C1422" s="26" t="s">
        <v>529</v>
      </c>
      <c r="D1422" s="1233" t="s">
        <v>3261</v>
      </c>
      <c r="E1422" s="1233" t="s">
        <v>3261</v>
      </c>
      <c r="F1422" s="4">
        <v>0</v>
      </c>
      <c r="G1422" s="4">
        <v>0</v>
      </c>
    </row>
    <row r="1423" spans="2:7">
      <c r="B1423" s="25" t="s">
        <v>529</v>
      </c>
      <c r="C1423" s="26" t="s">
        <v>529</v>
      </c>
      <c r="D1423" s="26" t="s">
        <v>529</v>
      </c>
      <c r="E1423" s="27" t="s">
        <v>3265</v>
      </c>
      <c r="F1423" s="4">
        <v>0</v>
      </c>
      <c r="G1423" s="4">
        <v>0</v>
      </c>
    </row>
    <row r="1424" spans="2:7">
      <c r="B1424" s="25" t="s">
        <v>529</v>
      </c>
      <c r="C1424" s="26" t="s">
        <v>529</v>
      </c>
      <c r="D1424" s="26" t="s">
        <v>529</v>
      </c>
      <c r="E1424" s="27" t="s">
        <v>3266</v>
      </c>
      <c r="F1424" s="4">
        <v>0</v>
      </c>
      <c r="G1424" s="4">
        <v>0</v>
      </c>
    </row>
    <row r="1425" spans="2:7">
      <c r="B1425" s="25" t="s">
        <v>529</v>
      </c>
      <c r="C1425" s="26" t="s">
        <v>529</v>
      </c>
      <c r="D1425" s="1233" t="s">
        <v>3262</v>
      </c>
      <c r="E1425" s="1233" t="s">
        <v>3262</v>
      </c>
      <c r="F1425" s="4">
        <v>0</v>
      </c>
      <c r="G1425" s="4">
        <v>0</v>
      </c>
    </row>
    <row r="1426" spans="2:7">
      <c r="B1426" s="1235" t="s">
        <v>529</v>
      </c>
      <c r="C1426" s="1235" t="s">
        <v>529</v>
      </c>
      <c r="D1426" s="1235" t="s">
        <v>529</v>
      </c>
      <c r="E1426" s="1235" t="s">
        <v>529</v>
      </c>
      <c r="F1426" s="4" t="s">
        <v>529</v>
      </c>
      <c r="G1426" s="4" t="s">
        <v>529</v>
      </c>
    </row>
    <row r="1427" spans="2:7">
      <c r="B1427" s="24" t="s">
        <v>529</v>
      </c>
      <c r="C1427" s="1234" t="s">
        <v>3230</v>
      </c>
      <c r="D1427" s="1234" t="s">
        <v>3230</v>
      </c>
      <c r="E1427" s="1234" t="s">
        <v>3230</v>
      </c>
      <c r="F1427" s="17">
        <v>0</v>
      </c>
      <c r="G1427" s="17">
        <v>0</v>
      </c>
    </row>
    <row r="1428" spans="2:7">
      <c r="B1428" s="25" t="s">
        <v>529</v>
      </c>
      <c r="C1428" s="26" t="s">
        <v>529</v>
      </c>
      <c r="D1428" s="1233" t="s">
        <v>3263</v>
      </c>
      <c r="E1428" s="1233" t="s">
        <v>3263</v>
      </c>
      <c r="F1428" s="4">
        <v>0</v>
      </c>
      <c r="G1428" s="4">
        <v>0</v>
      </c>
    </row>
    <row r="1429" spans="2:7">
      <c r="B1429" s="25" t="s">
        <v>529</v>
      </c>
      <c r="C1429" s="26" t="s">
        <v>529</v>
      </c>
      <c r="D1429" s="26" t="s">
        <v>529</v>
      </c>
      <c r="E1429" s="27" t="s">
        <v>3265</v>
      </c>
      <c r="F1429" s="4">
        <v>0</v>
      </c>
      <c r="G1429" s="4">
        <v>0</v>
      </c>
    </row>
    <row r="1430" spans="2:7">
      <c r="B1430" s="25" t="s">
        <v>529</v>
      </c>
      <c r="C1430" s="26" t="s">
        <v>529</v>
      </c>
      <c r="D1430" s="26" t="s">
        <v>529</v>
      </c>
      <c r="E1430" s="27" t="s">
        <v>3266</v>
      </c>
      <c r="F1430" s="4">
        <v>0</v>
      </c>
      <c r="G1430" s="4">
        <v>0</v>
      </c>
    </row>
    <row r="1431" spans="2:7">
      <c r="B1431" s="25" t="s">
        <v>529</v>
      </c>
      <c r="C1431" s="26" t="s">
        <v>529</v>
      </c>
      <c r="D1431" s="1233" t="s">
        <v>3264</v>
      </c>
      <c r="E1431" s="1233" t="s">
        <v>3264</v>
      </c>
      <c r="F1431" s="4">
        <v>0</v>
      </c>
      <c r="G1431" s="4">
        <v>0</v>
      </c>
    </row>
    <row r="1432" spans="2:7">
      <c r="B1432" s="1236" t="s">
        <v>3224</v>
      </c>
      <c r="C1432" s="1236" t="s">
        <v>3224</v>
      </c>
      <c r="D1432" s="1236" t="s">
        <v>3224</v>
      </c>
      <c r="E1432" s="1236" t="s">
        <v>3224</v>
      </c>
      <c r="F1432" s="17">
        <v>0</v>
      </c>
      <c r="G1432" s="17">
        <v>0</v>
      </c>
    </row>
    <row r="1433" spans="2:7">
      <c r="B1433" s="1235" t="s">
        <v>529</v>
      </c>
      <c r="C1433" s="1235" t="s">
        <v>529</v>
      </c>
      <c r="D1433" s="1235" t="s">
        <v>529</v>
      </c>
      <c r="E1433" s="1235" t="s">
        <v>529</v>
      </c>
      <c r="F1433" s="4" t="s">
        <v>529</v>
      </c>
      <c r="G1433" s="4" t="s">
        <v>529</v>
      </c>
    </row>
    <row r="1434" spans="2:7">
      <c r="B1434" s="1236" t="s">
        <v>3225</v>
      </c>
      <c r="C1434" s="1236" t="s">
        <v>3225</v>
      </c>
      <c r="D1434" s="1236" t="s">
        <v>3225</v>
      </c>
      <c r="E1434" s="1236" t="s">
        <v>3225</v>
      </c>
      <c r="F1434" s="17">
        <v>0</v>
      </c>
      <c r="G1434" s="17">
        <v>0</v>
      </c>
    </row>
    <row r="1435" spans="2:7">
      <c r="B1435" s="1235" t="s">
        <v>529</v>
      </c>
      <c r="C1435" s="1235" t="s">
        <v>529</v>
      </c>
      <c r="D1435" s="1235" t="s">
        <v>529</v>
      </c>
      <c r="E1435" s="1235" t="s">
        <v>529</v>
      </c>
      <c r="F1435" s="4" t="s">
        <v>529</v>
      </c>
      <c r="G1435" s="4" t="s">
        <v>529</v>
      </c>
    </row>
    <row r="1436" spans="2:7">
      <c r="B1436" s="1236" t="s">
        <v>3226</v>
      </c>
      <c r="C1436" s="1236" t="s">
        <v>3226</v>
      </c>
      <c r="D1436" s="1236" t="s">
        <v>3226</v>
      </c>
      <c r="E1436" s="1236" t="s">
        <v>3226</v>
      </c>
      <c r="F1436" s="17">
        <v>0</v>
      </c>
      <c r="G1436" s="17">
        <v>0</v>
      </c>
    </row>
    <row r="1437" spans="2:7">
      <c r="B1437" s="1235" t="s">
        <v>529</v>
      </c>
      <c r="C1437" s="1235" t="s">
        <v>529</v>
      </c>
      <c r="D1437" s="1235" t="s">
        <v>529</v>
      </c>
      <c r="E1437" s="1235" t="s">
        <v>529</v>
      </c>
      <c r="F1437" s="4" t="s">
        <v>529</v>
      </c>
      <c r="G1437" s="4" t="s">
        <v>529</v>
      </c>
    </row>
    <row r="1438" spans="2:7">
      <c r="B1438" s="1236" t="s">
        <v>3227</v>
      </c>
      <c r="C1438" s="1236" t="s">
        <v>3227</v>
      </c>
      <c r="D1438" s="1236" t="s">
        <v>3227</v>
      </c>
      <c r="E1438" s="1236" t="s">
        <v>3227</v>
      </c>
      <c r="F1438" s="17">
        <v>0</v>
      </c>
      <c r="G1438" s="17">
        <v>0</v>
      </c>
    </row>
    <row r="1439" spans="2:7">
      <c r="B1439" s="1235" t="s">
        <v>529</v>
      </c>
      <c r="C1439" s="1235" t="s">
        <v>529</v>
      </c>
      <c r="D1439" s="1235" t="s">
        <v>529</v>
      </c>
      <c r="E1439" s="1235" t="s">
        <v>529</v>
      </c>
      <c r="F1439" s="4" t="s">
        <v>529</v>
      </c>
      <c r="G1439" s="4" t="s">
        <v>529</v>
      </c>
    </row>
    <row r="1440" spans="2:7">
      <c r="B1440" s="28" t="s">
        <v>529</v>
      </c>
      <c r="C1440" s="28" t="s">
        <v>529</v>
      </c>
      <c r="D1440" s="28" t="s">
        <v>529</v>
      </c>
      <c r="E1440" s="28" t="s">
        <v>529</v>
      </c>
      <c r="F1440" s="30" t="s">
        <v>529</v>
      </c>
      <c r="G1440" s="30" t="s">
        <v>529</v>
      </c>
    </row>
    <row r="1441" spans="2:7">
      <c r="B1441" s="12" t="s">
        <v>529</v>
      </c>
      <c r="C1441" s="12" t="s">
        <v>529</v>
      </c>
      <c r="D1441" s="12" t="s">
        <v>529</v>
      </c>
      <c r="E1441" s="12" t="s">
        <v>529</v>
      </c>
      <c r="F1441" s="16" t="s">
        <v>529</v>
      </c>
      <c r="G1441" s="16" t="s">
        <v>529</v>
      </c>
    </row>
    <row r="1442" spans="2:7">
      <c r="B1442" s="29" t="s">
        <v>529</v>
      </c>
      <c r="C1442" s="29" t="s">
        <v>529</v>
      </c>
      <c r="D1442" s="29" t="s">
        <v>529</v>
      </c>
      <c r="E1442" s="29" t="s">
        <v>529</v>
      </c>
      <c r="F1442" s="31" t="s">
        <v>529</v>
      </c>
      <c r="G1442" s="31" t="s">
        <v>529</v>
      </c>
    </row>
    <row r="1443" spans="2:7">
      <c r="B1443" s="1241" t="s">
        <v>20</v>
      </c>
      <c r="C1443" s="1241" t="s">
        <v>20</v>
      </c>
      <c r="D1443" s="1241" t="s">
        <v>20</v>
      </c>
      <c r="E1443" s="1241" t="s">
        <v>20</v>
      </c>
      <c r="F1443" s="1241" t="s">
        <v>20</v>
      </c>
      <c r="G1443" s="1242" t="s">
        <v>20</v>
      </c>
    </row>
    <row r="1444" spans="2:7">
      <c r="B1444" s="1243" t="s">
        <v>3215</v>
      </c>
      <c r="C1444" s="1243" t="s">
        <v>3215</v>
      </c>
      <c r="D1444" s="1243" t="s">
        <v>3215</v>
      </c>
      <c r="E1444" s="1243" t="s">
        <v>3215</v>
      </c>
      <c r="F1444" s="1243" t="s">
        <v>3215</v>
      </c>
      <c r="G1444" s="1244" t="s">
        <v>3215</v>
      </c>
    </row>
    <row r="1445" spans="2:7">
      <c r="B1445" s="1243" t="s">
        <v>3216</v>
      </c>
      <c r="C1445" s="1243" t="s">
        <v>3216</v>
      </c>
      <c r="D1445" s="1243" t="s">
        <v>3216</v>
      </c>
      <c r="E1445" s="1243" t="s">
        <v>3216</v>
      </c>
      <c r="F1445" s="1243" t="s">
        <v>3216</v>
      </c>
      <c r="G1445" s="1244" t="s">
        <v>3216</v>
      </c>
    </row>
    <row r="1446" spans="2:7">
      <c r="B1446" s="1245" t="s">
        <v>3217</v>
      </c>
      <c r="C1446" s="1245" t="s">
        <v>3217</v>
      </c>
      <c r="D1446" s="1245" t="s">
        <v>3217</v>
      </c>
      <c r="E1446" s="1245" t="s">
        <v>3217</v>
      </c>
      <c r="F1446" s="1245" t="s">
        <v>3217</v>
      </c>
      <c r="G1446" s="1246" t="s">
        <v>3217</v>
      </c>
    </row>
    <row r="1447" spans="2:7">
      <c r="B1447" s="1240" t="s">
        <v>3218</v>
      </c>
      <c r="C1447" s="1240" t="s">
        <v>3218</v>
      </c>
      <c r="D1447" s="1240" t="s">
        <v>3218</v>
      </c>
      <c r="E1447" s="1240" t="s">
        <v>3218</v>
      </c>
      <c r="F1447" s="21">
        <v>2024</v>
      </c>
      <c r="G1447" s="21">
        <v>2023</v>
      </c>
    </row>
    <row r="1448" spans="2:7">
      <c r="B1448" s="1236" t="s">
        <v>3219</v>
      </c>
      <c r="C1448" s="1236" t="s">
        <v>3219</v>
      </c>
      <c r="D1448" s="1236" t="s">
        <v>3219</v>
      </c>
      <c r="E1448" s="1236" t="s">
        <v>3219</v>
      </c>
      <c r="F1448" s="17" t="s">
        <v>529</v>
      </c>
      <c r="G1448" s="17" t="s">
        <v>529</v>
      </c>
    </row>
    <row r="1449" spans="2:7">
      <c r="B1449" s="24" t="s">
        <v>529</v>
      </c>
      <c r="C1449" s="1234" t="s">
        <v>3229</v>
      </c>
      <c r="D1449" s="1234" t="s">
        <v>3229</v>
      </c>
      <c r="E1449" s="1234" t="s">
        <v>3229</v>
      </c>
      <c r="F1449" s="17" t="s">
        <v>70</v>
      </c>
      <c r="G1449" s="17" t="s">
        <v>3511</v>
      </c>
    </row>
    <row r="1450" spans="2:7">
      <c r="B1450" s="25" t="s">
        <v>529</v>
      </c>
      <c r="C1450" s="26" t="s">
        <v>529</v>
      </c>
      <c r="D1450" s="1233" t="s">
        <v>3231</v>
      </c>
      <c r="E1450" s="1233" t="s">
        <v>3231</v>
      </c>
      <c r="F1450" s="4">
        <v>0</v>
      </c>
      <c r="G1450" s="4">
        <v>0</v>
      </c>
    </row>
    <row r="1451" spans="2:7">
      <c r="B1451" s="25" t="s">
        <v>529</v>
      </c>
      <c r="C1451" s="26" t="s">
        <v>529</v>
      </c>
      <c r="D1451" s="1233" t="s">
        <v>3232</v>
      </c>
      <c r="E1451" s="1233" t="s">
        <v>3232</v>
      </c>
      <c r="F1451" s="4">
        <v>0</v>
      </c>
      <c r="G1451" s="4">
        <v>0</v>
      </c>
    </row>
    <row r="1452" spans="2:7">
      <c r="B1452" s="25" t="s">
        <v>529</v>
      </c>
      <c r="C1452" s="26" t="s">
        <v>529</v>
      </c>
      <c r="D1452" s="1233" t="s">
        <v>3233</v>
      </c>
      <c r="E1452" s="1233" t="s">
        <v>3233</v>
      </c>
      <c r="F1452" s="4">
        <v>0</v>
      </c>
      <c r="G1452" s="4">
        <v>0</v>
      </c>
    </row>
    <row r="1453" spans="2:7">
      <c r="B1453" s="25" t="s">
        <v>529</v>
      </c>
      <c r="C1453" s="26" t="s">
        <v>529</v>
      </c>
      <c r="D1453" s="1233" t="s">
        <v>3234</v>
      </c>
      <c r="E1453" s="1233" t="s">
        <v>3234</v>
      </c>
      <c r="F1453" s="4">
        <v>0</v>
      </c>
      <c r="G1453" s="4">
        <v>0</v>
      </c>
    </row>
    <row r="1454" spans="2:7">
      <c r="B1454" s="25" t="s">
        <v>529</v>
      </c>
      <c r="C1454" s="26" t="s">
        <v>529</v>
      </c>
      <c r="D1454" s="1233" t="s">
        <v>3235</v>
      </c>
      <c r="E1454" s="1233" t="s">
        <v>3235</v>
      </c>
      <c r="F1454" s="4">
        <v>0</v>
      </c>
      <c r="G1454" s="4">
        <v>0</v>
      </c>
    </row>
    <row r="1455" spans="2:7">
      <c r="B1455" s="25" t="s">
        <v>529</v>
      </c>
      <c r="C1455" s="26" t="s">
        <v>529</v>
      </c>
      <c r="D1455" s="1233" t="s">
        <v>3236</v>
      </c>
      <c r="E1455" s="1233" t="s">
        <v>3236</v>
      </c>
      <c r="F1455" s="4">
        <v>0</v>
      </c>
      <c r="G1455" s="4">
        <v>0</v>
      </c>
    </row>
    <row r="1456" spans="2:7">
      <c r="B1456" s="25" t="s">
        <v>529</v>
      </c>
      <c r="C1456" s="26" t="s">
        <v>529</v>
      </c>
      <c r="D1456" s="1233" t="s">
        <v>3237</v>
      </c>
      <c r="E1456" s="1233" t="s">
        <v>3237</v>
      </c>
      <c r="F1456" s="4">
        <v>0</v>
      </c>
      <c r="G1456" s="4">
        <v>0</v>
      </c>
    </row>
    <row r="1457" spans="2:7">
      <c r="B1457" s="25" t="s">
        <v>529</v>
      </c>
      <c r="C1457" s="26" t="s">
        <v>529</v>
      </c>
      <c r="D1457" s="1233" t="s">
        <v>3238</v>
      </c>
      <c r="E1457" s="1233" t="s">
        <v>3238</v>
      </c>
      <c r="F1457" s="4">
        <v>0</v>
      </c>
      <c r="G1457" s="4">
        <v>0</v>
      </c>
    </row>
    <row r="1458" spans="2:7">
      <c r="B1458" s="25" t="s">
        <v>529</v>
      </c>
      <c r="C1458" s="26" t="s">
        <v>529</v>
      </c>
      <c r="D1458" s="1233" t="s">
        <v>3239</v>
      </c>
      <c r="E1458" s="1233" t="s">
        <v>3239</v>
      </c>
      <c r="F1458" s="4" t="s">
        <v>70</v>
      </c>
      <c r="G1458" s="4" t="s">
        <v>3511</v>
      </c>
    </row>
    <row r="1459" spans="2:7">
      <c r="B1459" s="25" t="s">
        <v>529</v>
      </c>
      <c r="C1459" s="26" t="s">
        <v>529</v>
      </c>
      <c r="D1459" s="1233" t="s">
        <v>3240</v>
      </c>
      <c r="E1459" s="1233" t="s">
        <v>3240</v>
      </c>
      <c r="F1459" s="4">
        <v>0</v>
      </c>
      <c r="G1459" s="4">
        <v>0</v>
      </c>
    </row>
    <row r="1460" spans="2:7">
      <c r="B1460" s="1235" t="s">
        <v>529</v>
      </c>
      <c r="C1460" s="1235" t="s">
        <v>529</v>
      </c>
      <c r="D1460" s="1235" t="s">
        <v>529</v>
      </c>
      <c r="E1460" s="1235" t="s">
        <v>529</v>
      </c>
      <c r="F1460" s="4" t="s">
        <v>529</v>
      </c>
      <c r="G1460" s="4" t="s">
        <v>529</v>
      </c>
    </row>
    <row r="1461" spans="2:7">
      <c r="B1461" s="24" t="s">
        <v>529</v>
      </c>
      <c r="C1461" s="1234" t="s">
        <v>3230</v>
      </c>
      <c r="D1461" s="1234" t="s">
        <v>3230</v>
      </c>
      <c r="E1461" s="1234" t="s">
        <v>3230</v>
      </c>
      <c r="F1461" s="17" t="s">
        <v>70</v>
      </c>
      <c r="G1461" s="17" t="s">
        <v>3512</v>
      </c>
    </row>
    <row r="1462" spans="2:7">
      <c r="B1462" s="25" t="s">
        <v>529</v>
      </c>
      <c r="C1462" s="26" t="s">
        <v>529</v>
      </c>
      <c r="D1462" s="1233" t="s">
        <v>3241</v>
      </c>
      <c r="E1462" s="1233" t="s">
        <v>3241</v>
      </c>
      <c r="F1462" s="4" t="s">
        <v>1457</v>
      </c>
      <c r="G1462" s="4" t="s">
        <v>3513</v>
      </c>
    </row>
    <row r="1463" spans="2:7">
      <c r="B1463" s="25" t="s">
        <v>529</v>
      </c>
      <c r="C1463" s="26" t="s">
        <v>529</v>
      </c>
      <c r="D1463" s="1233" t="s">
        <v>3242</v>
      </c>
      <c r="E1463" s="1233" t="s">
        <v>3242</v>
      </c>
      <c r="F1463" s="4" t="s">
        <v>1472</v>
      </c>
      <c r="G1463" s="4" t="s">
        <v>3514</v>
      </c>
    </row>
    <row r="1464" spans="2:7">
      <c r="B1464" s="25" t="s">
        <v>529</v>
      </c>
      <c r="C1464" s="26" t="s">
        <v>529</v>
      </c>
      <c r="D1464" s="1233" t="s">
        <v>3243</v>
      </c>
      <c r="E1464" s="1233" t="s">
        <v>3243</v>
      </c>
      <c r="F1464" s="4" t="s">
        <v>1479</v>
      </c>
      <c r="G1464" s="4" t="s">
        <v>3515</v>
      </c>
    </row>
    <row r="1465" spans="2:7">
      <c r="B1465" s="25" t="s">
        <v>529</v>
      </c>
      <c r="C1465" s="26" t="s">
        <v>529</v>
      </c>
      <c r="D1465" s="1233" t="s">
        <v>3244</v>
      </c>
      <c r="E1465" s="1233" t="s">
        <v>3244</v>
      </c>
      <c r="F1465" s="4">
        <v>0</v>
      </c>
      <c r="G1465" s="4">
        <v>0</v>
      </c>
    </row>
    <row r="1466" spans="2:7">
      <c r="B1466" s="25" t="s">
        <v>529</v>
      </c>
      <c r="C1466" s="26" t="s">
        <v>529</v>
      </c>
      <c r="D1466" s="1233" t="s">
        <v>3245</v>
      </c>
      <c r="E1466" s="1233" t="s">
        <v>3245</v>
      </c>
      <c r="F1466" s="4">
        <v>0</v>
      </c>
      <c r="G1466" s="4">
        <v>0</v>
      </c>
    </row>
    <row r="1467" spans="2:7">
      <c r="B1467" s="25" t="s">
        <v>529</v>
      </c>
      <c r="C1467" s="26" t="s">
        <v>529</v>
      </c>
      <c r="D1467" s="1233" t="s">
        <v>3246</v>
      </c>
      <c r="E1467" s="1233" t="s">
        <v>3246</v>
      </c>
      <c r="F1467" s="4">
        <v>0</v>
      </c>
      <c r="G1467" s="4">
        <v>0</v>
      </c>
    </row>
    <row r="1468" spans="2:7">
      <c r="B1468" s="25" t="s">
        <v>529</v>
      </c>
      <c r="C1468" s="26" t="s">
        <v>529</v>
      </c>
      <c r="D1468" s="1233" t="s">
        <v>3247</v>
      </c>
      <c r="E1468" s="1233" t="s">
        <v>3247</v>
      </c>
      <c r="F1468" s="4">
        <v>0</v>
      </c>
      <c r="G1468" s="4">
        <v>0</v>
      </c>
    </row>
    <row r="1469" spans="2:7">
      <c r="B1469" s="25" t="s">
        <v>529</v>
      </c>
      <c r="C1469" s="26" t="s">
        <v>529</v>
      </c>
      <c r="D1469" s="1233" t="s">
        <v>3248</v>
      </c>
      <c r="E1469" s="1233" t="s">
        <v>3248</v>
      </c>
      <c r="F1469" s="4">
        <v>0</v>
      </c>
      <c r="G1469" s="4">
        <v>0</v>
      </c>
    </row>
    <row r="1470" spans="2:7">
      <c r="B1470" s="25" t="s">
        <v>529</v>
      </c>
      <c r="C1470" s="26" t="s">
        <v>529</v>
      </c>
      <c r="D1470" s="1233" t="s">
        <v>3249</v>
      </c>
      <c r="E1470" s="1233" t="s">
        <v>3249</v>
      </c>
      <c r="F1470" s="4">
        <v>0</v>
      </c>
      <c r="G1470" s="4">
        <v>0</v>
      </c>
    </row>
    <row r="1471" spans="2:7">
      <c r="B1471" s="25" t="s">
        <v>529</v>
      </c>
      <c r="C1471" s="26" t="s">
        <v>529</v>
      </c>
      <c r="D1471" s="1233" t="s">
        <v>3250</v>
      </c>
      <c r="E1471" s="1233" t="s">
        <v>3250</v>
      </c>
      <c r="F1471" s="4">
        <v>0</v>
      </c>
      <c r="G1471" s="4">
        <v>0</v>
      </c>
    </row>
    <row r="1472" spans="2:7">
      <c r="B1472" s="25" t="s">
        <v>529</v>
      </c>
      <c r="C1472" s="26" t="s">
        <v>529</v>
      </c>
      <c r="D1472" s="1233" t="s">
        <v>3251</v>
      </c>
      <c r="E1472" s="1233" t="s">
        <v>3251</v>
      </c>
      <c r="F1472" s="4">
        <v>0</v>
      </c>
      <c r="G1472" s="4">
        <v>0</v>
      </c>
    </row>
    <row r="1473" spans="2:7">
      <c r="B1473" s="25" t="s">
        <v>529</v>
      </c>
      <c r="C1473" s="26" t="s">
        <v>529</v>
      </c>
      <c r="D1473" s="1233" t="s">
        <v>3252</v>
      </c>
      <c r="E1473" s="1233" t="s">
        <v>3252</v>
      </c>
      <c r="F1473" s="4">
        <v>0</v>
      </c>
      <c r="G1473" s="4">
        <v>0</v>
      </c>
    </row>
    <row r="1474" spans="2:7">
      <c r="B1474" s="25" t="s">
        <v>529</v>
      </c>
      <c r="C1474" s="26" t="s">
        <v>529</v>
      </c>
      <c r="D1474" s="1233" t="s">
        <v>3253</v>
      </c>
      <c r="E1474" s="1233" t="s">
        <v>3253</v>
      </c>
      <c r="F1474" s="4">
        <v>0</v>
      </c>
      <c r="G1474" s="4">
        <v>0</v>
      </c>
    </row>
    <row r="1475" spans="2:7">
      <c r="B1475" s="25" t="s">
        <v>529</v>
      </c>
      <c r="C1475" s="26" t="s">
        <v>529</v>
      </c>
      <c r="D1475" s="1233" t="s">
        <v>3254</v>
      </c>
      <c r="E1475" s="1233" t="s">
        <v>3254</v>
      </c>
      <c r="F1475" s="4">
        <v>0</v>
      </c>
      <c r="G1475" s="4">
        <v>0</v>
      </c>
    </row>
    <row r="1476" spans="2:7">
      <c r="B1476" s="25" t="s">
        <v>529</v>
      </c>
      <c r="C1476" s="26" t="s">
        <v>529</v>
      </c>
      <c r="D1476" s="1233" t="s">
        <v>3255</v>
      </c>
      <c r="E1476" s="1233" t="s">
        <v>3255</v>
      </c>
      <c r="F1476" s="4">
        <v>0</v>
      </c>
      <c r="G1476" s="4">
        <v>0</v>
      </c>
    </row>
    <row r="1477" spans="2:7">
      <c r="B1477" s="25" t="s">
        <v>529</v>
      </c>
      <c r="C1477" s="26" t="s">
        <v>529</v>
      </c>
      <c r="D1477" s="1233" t="s">
        <v>3256</v>
      </c>
      <c r="E1477" s="1233" t="s">
        <v>3256</v>
      </c>
      <c r="F1477" s="4">
        <v>0</v>
      </c>
      <c r="G1477" s="4">
        <v>0</v>
      </c>
    </row>
    <row r="1478" spans="2:7">
      <c r="B1478" s="1236" t="s">
        <v>3220</v>
      </c>
      <c r="C1478" s="1236" t="s">
        <v>3220</v>
      </c>
      <c r="D1478" s="1236" t="s">
        <v>3220</v>
      </c>
      <c r="E1478" s="1236" t="s">
        <v>3220</v>
      </c>
      <c r="F1478" s="17">
        <v>0</v>
      </c>
      <c r="G1478" s="17" t="s">
        <v>3516</v>
      </c>
    </row>
    <row r="1479" spans="2:7">
      <c r="B1479" s="1235" t="s">
        <v>529</v>
      </c>
      <c r="C1479" s="1235" t="s">
        <v>529</v>
      </c>
      <c r="D1479" s="1235" t="s">
        <v>529</v>
      </c>
      <c r="E1479" s="1235" t="s">
        <v>529</v>
      </c>
      <c r="F1479" s="4" t="s">
        <v>529</v>
      </c>
      <c r="G1479" s="4" t="s">
        <v>529</v>
      </c>
    </row>
    <row r="1480" spans="2:7">
      <c r="B1480" s="1236" t="s">
        <v>3221</v>
      </c>
      <c r="C1480" s="1236" t="s">
        <v>3221</v>
      </c>
      <c r="D1480" s="1236" t="s">
        <v>3221</v>
      </c>
      <c r="E1480" s="1236" t="s">
        <v>3221</v>
      </c>
      <c r="F1480" s="17" t="s">
        <v>529</v>
      </c>
      <c r="G1480" s="17" t="s">
        <v>529</v>
      </c>
    </row>
    <row r="1481" spans="2:7">
      <c r="B1481" s="24" t="s">
        <v>529</v>
      </c>
      <c r="C1481" s="1234" t="s">
        <v>3229</v>
      </c>
      <c r="D1481" s="1234" t="s">
        <v>3229</v>
      </c>
      <c r="E1481" s="1234" t="s">
        <v>3229</v>
      </c>
      <c r="F1481" s="17">
        <v>0</v>
      </c>
      <c r="G1481" s="17">
        <v>0</v>
      </c>
    </row>
    <row r="1482" spans="2:7">
      <c r="B1482" s="25" t="s">
        <v>529</v>
      </c>
      <c r="C1482" s="26" t="s">
        <v>529</v>
      </c>
      <c r="D1482" s="1233" t="s">
        <v>3257</v>
      </c>
      <c r="E1482" s="1233" t="s">
        <v>3257</v>
      </c>
      <c r="F1482" s="4">
        <v>0</v>
      </c>
      <c r="G1482" s="4">
        <v>0</v>
      </c>
    </row>
    <row r="1483" spans="2:7">
      <c r="B1483" s="25" t="s">
        <v>529</v>
      </c>
      <c r="C1483" s="26" t="s">
        <v>529</v>
      </c>
      <c r="D1483" s="1233" t="s">
        <v>3258</v>
      </c>
      <c r="E1483" s="1233" t="s">
        <v>3258</v>
      </c>
      <c r="F1483" s="4">
        <v>0</v>
      </c>
      <c r="G1483" s="4">
        <v>0</v>
      </c>
    </row>
    <row r="1484" spans="2:7">
      <c r="B1484" s="25" t="s">
        <v>529</v>
      </c>
      <c r="C1484" s="26" t="s">
        <v>529</v>
      </c>
      <c r="D1484" s="1233" t="s">
        <v>3259</v>
      </c>
      <c r="E1484" s="1233" t="s">
        <v>3259</v>
      </c>
      <c r="F1484" s="4">
        <v>0</v>
      </c>
      <c r="G1484" s="4">
        <v>0</v>
      </c>
    </row>
    <row r="1485" spans="2:7">
      <c r="B1485" s="1235" t="s">
        <v>529</v>
      </c>
      <c r="C1485" s="1235" t="s">
        <v>529</v>
      </c>
      <c r="D1485" s="1235" t="s">
        <v>529</v>
      </c>
      <c r="E1485" s="1235" t="s">
        <v>529</v>
      </c>
      <c r="F1485" s="4" t="s">
        <v>529</v>
      </c>
      <c r="G1485" s="4" t="s">
        <v>529</v>
      </c>
    </row>
    <row r="1486" spans="2:7">
      <c r="B1486" s="24" t="s">
        <v>529</v>
      </c>
      <c r="C1486" s="1234" t="s">
        <v>3230</v>
      </c>
      <c r="D1486" s="1234" t="s">
        <v>3230</v>
      </c>
      <c r="E1486" s="1234" t="s">
        <v>3230</v>
      </c>
      <c r="F1486" s="17">
        <v>0</v>
      </c>
      <c r="G1486" s="17" t="s">
        <v>3516</v>
      </c>
    </row>
    <row r="1487" spans="2:7">
      <c r="B1487" s="25" t="s">
        <v>529</v>
      </c>
      <c r="C1487" s="26" t="s">
        <v>529</v>
      </c>
      <c r="D1487" s="1233" t="s">
        <v>3257</v>
      </c>
      <c r="E1487" s="1233" t="s">
        <v>3257</v>
      </c>
      <c r="F1487" s="4">
        <v>0</v>
      </c>
      <c r="G1487" s="4">
        <v>0</v>
      </c>
    </row>
    <row r="1488" spans="2:7">
      <c r="B1488" s="25" t="s">
        <v>529</v>
      </c>
      <c r="C1488" s="26" t="s">
        <v>529</v>
      </c>
      <c r="D1488" s="1233" t="s">
        <v>3258</v>
      </c>
      <c r="E1488" s="1233" t="s">
        <v>3258</v>
      </c>
      <c r="F1488" s="4">
        <v>0</v>
      </c>
      <c r="G1488" s="4" t="s">
        <v>3516</v>
      </c>
    </row>
    <row r="1489" spans="2:7">
      <c r="B1489" s="25" t="s">
        <v>529</v>
      </c>
      <c r="C1489" s="26" t="s">
        <v>529</v>
      </c>
      <c r="D1489" s="1233" t="s">
        <v>3260</v>
      </c>
      <c r="E1489" s="1233" t="s">
        <v>3260</v>
      </c>
      <c r="F1489" s="4">
        <v>0</v>
      </c>
      <c r="G1489" s="4">
        <v>0</v>
      </c>
    </row>
    <row r="1490" spans="2:7">
      <c r="B1490" s="1236" t="s">
        <v>3222</v>
      </c>
      <c r="C1490" s="1236" t="s">
        <v>3222</v>
      </c>
      <c r="D1490" s="1236" t="s">
        <v>3222</v>
      </c>
      <c r="E1490" s="1236" t="s">
        <v>3222</v>
      </c>
      <c r="F1490" s="17">
        <v>0</v>
      </c>
      <c r="G1490" s="17" t="s">
        <v>3517</v>
      </c>
    </row>
    <row r="1491" spans="2:7">
      <c r="B1491" s="1235" t="s">
        <v>529</v>
      </c>
      <c r="C1491" s="1235" t="s">
        <v>529</v>
      </c>
      <c r="D1491" s="1235" t="s">
        <v>529</v>
      </c>
      <c r="E1491" s="1235" t="s">
        <v>529</v>
      </c>
      <c r="F1491" s="4" t="s">
        <v>529</v>
      </c>
      <c r="G1491" s="4" t="s">
        <v>529</v>
      </c>
    </row>
    <row r="1492" spans="2:7">
      <c r="B1492" s="1236" t="s">
        <v>3223</v>
      </c>
      <c r="C1492" s="1236" t="s">
        <v>3223</v>
      </c>
      <c r="D1492" s="1236" t="s">
        <v>3223</v>
      </c>
      <c r="E1492" s="1236" t="s">
        <v>3223</v>
      </c>
      <c r="F1492" s="17" t="s">
        <v>529</v>
      </c>
      <c r="G1492" s="17" t="s">
        <v>529</v>
      </c>
    </row>
    <row r="1493" spans="2:7">
      <c r="B1493" s="24" t="s">
        <v>529</v>
      </c>
      <c r="C1493" s="1234" t="s">
        <v>3229</v>
      </c>
      <c r="D1493" s="1234" t="s">
        <v>3229</v>
      </c>
      <c r="E1493" s="1234" t="s">
        <v>3229</v>
      </c>
      <c r="F1493" s="17">
        <v>0</v>
      </c>
      <c r="G1493" s="17">
        <v>0</v>
      </c>
    </row>
    <row r="1494" spans="2:7">
      <c r="B1494" s="25" t="s">
        <v>529</v>
      </c>
      <c r="C1494" s="26" t="s">
        <v>529</v>
      </c>
      <c r="D1494" s="1233" t="s">
        <v>3261</v>
      </c>
      <c r="E1494" s="1233" t="s">
        <v>3261</v>
      </c>
      <c r="F1494" s="4">
        <v>0</v>
      </c>
      <c r="G1494" s="4">
        <v>0</v>
      </c>
    </row>
    <row r="1495" spans="2:7">
      <c r="B1495" s="25" t="s">
        <v>529</v>
      </c>
      <c r="C1495" s="26" t="s">
        <v>529</v>
      </c>
      <c r="D1495" s="26" t="s">
        <v>529</v>
      </c>
      <c r="E1495" s="27" t="s">
        <v>3265</v>
      </c>
      <c r="F1495" s="4">
        <v>0</v>
      </c>
      <c r="G1495" s="4">
        <v>0</v>
      </c>
    </row>
    <row r="1496" spans="2:7">
      <c r="B1496" s="25" t="s">
        <v>529</v>
      </c>
      <c r="C1496" s="26" t="s">
        <v>529</v>
      </c>
      <c r="D1496" s="26" t="s">
        <v>529</v>
      </c>
      <c r="E1496" s="27" t="s">
        <v>3266</v>
      </c>
      <c r="F1496" s="4">
        <v>0</v>
      </c>
      <c r="G1496" s="4">
        <v>0</v>
      </c>
    </row>
    <row r="1497" spans="2:7">
      <c r="B1497" s="25" t="s">
        <v>529</v>
      </c>
      <c r="C1497" s="26" t="s">
        <v>529</v>
      </c>
      <c r="D1497" s="1233" t="s">
        <v>3262</v>
      </c>
      <c r="E1497" s="1233" t="s">
        <v>3262</v>
      </c>
      <c r="F1497" s="4">
        <v>0</v>
      </c>
      <c r="G1497" s="4">
        <v>0</v>
      </c>
    </row>
    <row r="1498" spans="2:7">
      <c r="B1498" s="1235" t="s">
        <v>529</v>
      </c>
      <c r="C1498" s="1235" t="s">
        <v>529</v>
      </c>
      <c r="D1498" s="1235" t="s">
        <v>529</v>
      </c>
      <c r="E1498" s="1235" t="s">
        <v>529</v>
      </c>
      <c r="F1498" s="4" t="s">
        <v>529</v>
      </c>
      <c r="G1498" s="4" t="s">
        <v>529</v>
      </c>
    </row>
    <row r="1499" spans="2:7">
      <c r="B1499" s="24" t="s">
        <v>529</v>
      </c>
      <c r="C1499" s="1234" t="s">
        <v>3230</v>
      </c>
      <c r="D1499" s="1234" t="s">
        <v>3230</v>
      </c>
      <c r="E1499" s="1234" t="s">
        <v>3230</v>
      </c>
      <c r="F1499" s="17">
        <v>0</v>
      </c>
      <c r="G1499" s="17">
        <v>0</v>
      </c>
    </row>
    <row r="1500" spans="2:7">
      <c r="B1500" s="25" t="s">
        <v>529</v>
      </c>
      <c r="C1500" s="26" t="s">
        <v>529</v>
      </c>
      <c r="D1500" s="1233" t="s">
        <v>3263</v>
      </c>
      <c r="E1500" s="1233" t="s">
        <v>3263</v>
      </c>
      <c r="F1500" s="4">
        <v>0</v>
      </c>
      <c r="G1500" s="4">
        <v>0</v>
      </c>
    </row>
    <row r="1501" spans="2:7">
      <c r="B1501" s="25" t="s">
        <v>529</v>
      </c>
      <c r="C1501" s="26" t="s">
        <v>529</v>
      </c>
      <c r="D1501" s="26" t="s">
        <v>529</v>
      </c>
      <c r="E1501" s="27" t="s">
        <v>3265</v>
      </c>
      <c r="F1501" s="4">
        <v>0</v>
      </c>
      <c r="G1501" s="4">
        <v>0</v>
      </c>
    </row>
    <row r="1502" spans="2:7">
      <c r="B1502" s="25" t="s">
        <v>529</v>
      </c>
      <c r="C1502" s="26" t="s">
        <v>529</v>
      </c>
      <c r="D1502" s="26" t="s">
        <v>529</v>
      </c>
      <c r="E1502" s="27" t="s">
        <v>3266</v>
      </c>
      <c r="F1502" s="4">
        <v>0</v>
      </c>
      <c r="G1502" s="4">
        <v>0</v>
      </c>
    </row>
    <row r="1503" spans="2:7">
      <c r="B1503" s="25" t="s">
        <v>529</v>
      </c>
      <c r="C1503" s="26" t="s">
        <v>529</v>
      </c>
      <c r="D1503" s="1233" t="s">
        <v>3264</v>
      </c>
      <c r="E1503" s="1233" t="s">
        <v>3264</v>
      </c>
      <c r="F1503" s="4">
        <v>0</v>
      </c>
      <c r="G1503" s="4">
        <v>0</v>
      </c>
    </row>
    <row r="1504" spans="2:7">
      <c r="B1504" s="1236" t="s">
        <v>3224</v>
      </c>
      <c r="C1504" s="1236" t="s">
        <v>3224</v>
      </c>
      <c r="D1504" s="1236" t="s">
        <v>3224</v>
      </c>
      <c r="E1504" s="1236" t="s">
        <v>3224</v>
      </c>
      <c r="F1504" s="17">
        <v>0</v>
      </c>
      <c r="G1504" s="17">
        <v>0</v>
      </c>
    </row>
    <row r="1505" spans="2:7">
      <c r="B1505" s="1235" t="s">
        <v>529</v>
      </c>
      <c r="C1505" s="1235" t="s">
        <v>529</v>
      </c>
      <c r="D1505" s="1235" t="s">
        <v>529</v>
      </c>
      <c r="E1505" s="1235" t="s">
        <v>529</v>
      </c>
      <c r="F1505" s="4" t="s">
        <v>529</v>
      </c>
      <c r="G1505" s="4" t="s">
        <v>529</v>
      </c>
    </row>
    <row r="1506" spans="2:7">
      <c r="B1506" s="1236" t="s">
        <v>3225</v>
      </c>
      <c r="C1506" s="1236" t="s">
        <v>3225</v>
      </c>
      <c r="D1506" s="1236" t="s">
        <v>3225</v>
      </c>
      <c r="E1506" s="1236" t="s">
        <v>3225</v>
      </c>
      <c r="F1506" s="17">
        <v>0</v>
      </c>
      <c r="G1506" s="17">
        <v>0</v>
      </c>
    </row>
    <row r="1507" spans="2:7">
      <c r="B1507" s="1235" t="s">
        <v>529</v>
      </c>
      <c r="C1507" s="1235" t="s">
        <v>529</v>
      </c>
      <c r="D1507" s="1235" t="s">
        <v>529</v>
      </c>
      <c r="E1507" s="1235" t="s">
        <v>529</v>
      </c>
      <c r="F1507" s="4" t="s">
        <v>529</v>
      </c>
      <c r="G1507" s="4" t="s">
        <v>529</v>
      </c>
    </row>
    <row r="1508" spans="2:7">
      <c r="B1508" s="1236" t="s">
        <v>3226</v>
      </c>
      <c r="C1508" s="1236" t="s">
        <v>3226</v>
      </c>
      <c r="D1508" s="1236" t="s">
        <v>3226</v>
      </c>
      <c r="E1508" s="1236" t="s">
        <v>3226</v>
      </c>
      <c r="F1508" s="17">
        <v>0</v>
      </c>
      <c r="G1508" s="17">
        <v>0</v>
      </c>
    </row>
    <row r="1509" spans="2:7">
      <c r="B1509" s="1235" t="s">
        <v>529</v>
      </c>
      <c r="C1509" s="1235" t="s">
        <v>529</v>
      </c>
      <c r="D1509" s="1235" t="s">
        <v>529</v>
      </c>
      <c r="E1509" s="1235" t="s">
        <v>529</v>
      </c>
      <c r="F1509" s="4" t="s">
        <v>529</v>
      </c>
      <c r="G1509" s="4" t="s">
        <v>529</v>
      </c>
    </row>
    <row r="1510" spans="2:7">
      <c r="B1510" s="1236" t="s">
        <v>3227</v>
      </c>
      <c r="C1510" s="1236" t="s">
        <v>3227</v>
      </c>
      <c r="D1510" s="1236" t="s">
        <v>3227</v>
      </c>
      <c r="E1510" s="1236" t="s">
        <v>3227</v>
      </c>
      <c r="F1510" s="17">
        <v>0</v>
      </c>
      <c r="G1510" s="17">
        <v>0</v>
      </c>
    </row>
    <row r="1511" spans="2:7">
      <c r="B1511" s="1235" t="s">
        <v>529</v>
      </c>
      <c r="C1511" s="1235" t="s">
        <v>529</v>
      </c>
      <c r="D1511" s="1235" t="s">
        <v>529</v>
      </c>
      <c r="E1511" s="1235" t="s">
        <v>529</v>
      </c>
      <c r="F1511" s="4" t="s">
        <v>529</v>
      </c>
      <c r="G1511" s="4" t="s">
        <v>529</v>
      </c>
    </row>
    <row r="1512" spans="2:7">
      <c r="B1512" s="28" t="s">
        <v>529</v>
      </c>
      <c r="C1512" s="28" t="s">
        <v>529</v>
      </c>
      <c r="D1512" s="28" t="s">
        <v>529</v>
      </c>
      <c r="E1512" s="28" t="s">
        <v>529</v>
      </c>
      <c r="F1512" s="30" t="s">
        <v>529</v>
      </c>
      <c r="G1512" s="30" t="s">
        <v>529</v>
      </c>
    </row>
    <row r="1513" spans="2:7">
      <c r="B1513" s="12" t="s">
        <v>529</v>
      </c>
      <c r="C1513" s="12" t="s">
        <v>529</v>
      </c>
      <c r="D1513" s="12" t="s">
        <v>529</v>
      </c>
      <c r="E1513" s="12" t="s">
        <v>529</v>
      </c>
      <c r="F1513" s="16" t="s">
        <v>529</v>
      </c>
      <c r="G1513" s="16" t="s">
        <v>529</v>
      </c>
    </row>
    <row r="1514" spans="2:7">
      <c r="B1514" s="29" t="s">
        <v>529</v>
      </c>
      <c r="C1514" s="29" t="s">
        <v>529</v>
      </c>
      <c r="D1514" s="29" t="s">
        <v>529</v>
      </c>
      <c r="E1514" s="29" t="s">
        <v>529</v>
      </c>
      <c r="F1514" s="31" t="s">
        <v>529</v>
      </c>
      <c r="G1514" s="31" t="s">
        <v>529</v>
      </c>
    </row>
    <row r="1515" spans="2:7">
      <c r="B1515" s="1241" t="s">
        <v>21</v>
      </c>
      <c r="C1515" s="1241" t="s">
        <v>21</v>
      </c>
      <c r="D1515" s="1241" t="s">
        <v>21</v>
      </c>
      <c r="E1515" s="1241" t="s">
        <v>21</v>
      </c>
      <c r="F1515" s="1241" t="s">
        <v>21</v>
      </c>
      <c r="G1515" s="1242" t="s">
        <v>21</v>
      </c>
    </row>
    <row r="1516" spans="2:7">
      <c r="B1516" s="1243" t="s">
        <v>3215</v>
      </c>
      <c r="C1516" s="1243" t="s">
        <v>3215</v>
      </c>
      <c r="D1516" s="1243" t="s">
        <v>3215</v>
      </c>
      <c r="E1516" s="1243" t="s">
        <v>3215</v>
      </c>
      <c r="F1516" s="1243" t="s">
        <v>3215</v>
      </c>
      <c r="G1516" s="1244" t="s">
        <v>3215</v>
      </c>
    </row>
    <row r="1517" spans="2:7">
      <c r="B1517" s="1243" t="s">
        <v>3216</v>
      </c>
      <c r="C1517" s="1243" t="s">
        <v>3216</v>
      </c>
      <c r="D1517" s="1243" t="s">
        <v>3216</v>
      </c>
      <c r="E1517" s="1243" t="s">
        <v>3216</v>
      </c>
      <c r="F1517" s="1243" t="s">
        <v>3216</v>
      </c>
      <c r="G1517" s="1244" t="s">
        <v>3216</v>
      </c>
    </row>
    <row r="1518" spans="2:7">
      <c r="B1518" s="1245" t="s">
        <v>3217</v>
      </c>
      <c r="C1518" s="1245" t="s">
        <v>3217</v>
      </c>
      <c r="D1518" s="1245" t="s">
        <v>3217</v>
      </c>
      <c r="E1518" s="1245" t="s">
        <v>3217</v>
      </c>
      <c r="F1518" s="1245" t="s">
        <v>3217</v>
      </c>
      <c r="G1518" s="1246" t="s">
        <v>3217</v>
      </c>
    </row>
    <row r="1519" spans="2:7">
      <c r="B1519" s="1240" t="s">
        <v>3218</v>
      </c>
      <c r="C1519" s="1240" t="s">
        <v>3218</v>
      </c>
      <c r="D1519" s="1240" t="s">
        <v>3218</v>
      </c>
      <c r="E1519" s="1240" t="s">
        <v>3218</v>
      </c>
      <c r="F1519" s="21">
        <v>2024</v>
      </c>
      <c r="G1519" s="21">
        <v>2023</v>
      </c>
    </row>
    <row r="1520" spans="2:7">
      <c r="B1520" s="1236" t="s">
        <v>3219</v>
      </c>
      <c r="C1520" s="1236" t="s">
        <v>3219</v>
      </c>
      <c r="D1520" s="1236" t="s">
        <v>3219</v>
      </c>
      <c r="E1520" s="1236" t="s">
        <v>3219</v>
      </c>
      <c r="F1520" s="17" t="s">
        <v>529</v>
      </c>
      <c r="G1520" s="17" t="s">
        <v>529</v>
      </c>
    </row>
    <row r="1521" spans="2:7">
      <c r="B1521" s="24" t="s">
        <v>529</v>
      </c>
      <c r="C1521" s="1234" t="s">
        <v>3229</v>
      </c>
      <c r="D1521" s="1234" t="s">
        <v>3229</v>
      </c>
      <c r="E1521" s="1234" t="s">
        <v>3229</v>
      </c>
      <c r="F1521" s="17" t="s">
        <v>71</v>
      </c>
      <c r="G1521" s="17" t="s">
        <v>3518</v>
      </c>
    </row>
    <row r="1522" spans="2:7">
      <c r="B1522" s="25" t="s">
        <v>529</v>
      </c>
      <c r="C1522" s="26" t="s">
        <v>529</v>
      </c>
      <c r="D1522" s="1233" t="s">
        <v>3231</v>
      </c>
      <c r="E1522" s="1233" t="s">
        <v>3231</v>
      </c>
      <c r="F1522" s="4">
        <v>0</v>
      </c>
      <c r="G1522" s="4">
        <v>0</v>
      </c>
    </row>
    <row r="1523" spans="2:7">
      <c r="B1523" s="25" t="s">
        <v>529</v>
      </c>
      <c r="C1523" s="26" t="s">
        <v>529</v>
      </c>
      <c r="D1523" s="1233" t="s">
        <v>3232</v>
      </c>
      <c r="E1523" s="1233" t="s">
        <v>3232</v>
      </c>
      <c r="F1523" s="4">
        <v>0</v>
      </c>
      <c r="G1523" s="4">
        <v>0</v>
      </c>
    </row>
    <row r="1524" spans="2:7">
      <c r="B1524" s="25" t="s">
        <v>529</v>
      </c>
      <c r="C1524" s="26" t="s">
        <v>529</v>
      </c>
      <c r="D1524" s="1233" t="s">
        <v>3233</v>
      </c>
      <c r="E1524" s="1233" t="s">
        <v>3233</v>
      </c>
      <c r="F1524" s="4">
        <v>0</v>
      </c>
      <c r="G1524" s="4">
        <v>0</v>
      </c>
    </row>
    <row r="1525" spans="2:7">
      <c r="B1525" s="25" t="s">
        <v>529</v>
      </c>
      <c r="C1525" s="26" t="s">
        <v>529</v>
      </c>
      <c r="D1525" s="1233" t="s">
        <v>3234</v>
      </c>
      <c r="E1525" s="1233" t="s">
        <v>3234</v>
      </c>
      <c r="F1525" s="4">
        <v>0</v>
      </c>
      <c r="G1525" s="4">
        <v>0</v>
      </c>
    </row>
    <row r="1526" spans="2:7">
      <c r="B1526" s="25" t="s">
        <v>529</v>
      </c>
      <c r="C1526" s="26" t="s">
        <v>529</v>
      </c>
      <c r="D1526" s="1233" t="s">
        <v>3235</v>
      </c>
      <c r="E1526" s="1233" t="s">
        <v>3235</v>
      </c>
      <c r="F1526" s="4">
        <v>0</v>
      </c>
      <c r="G1526" s="4">
        <v>0</v>
      </c>
    </row>
    <row r="1527" spans="2:7">
      <c r="B1527" s="25" t="s">
        <v>529</v>
      </c>
      <c r="C1527" s="26" t="s">
        <v>529</v>
      </c>
      <c r="D1527" s="1233" t="s">
        <v>3236</v>
      </c>
      <c r="E1527" s="1233" t="s">
        <v>3236</v>
      </c>
      <c r="F1527" s="4">
        <v>0</v>
      </c>
      <c r="G1527" s="4">
        <v>0</v>
      </c>
    </row>
    <row r="1528" spans="2:7">
      <c r="B1528" s="25" t="s">
        <v>529</v>
      </c>
      <c r="C1528" s="26" t="s">
        <v>529</v>
      </c>
      <c r="D1528" s="1233" t="s">
        <v>3237</v>
      </c>
      <c r="E1528" s="1233" t="s">
        <v>3237</v>
      </c>
      <c r="F1528" s="4" t="s">
        <v>3326</v>
      </c>
      <c r="G1528" s="4" t="s">
        <v>3519</v>
      </c>
    </row>
    <row r="1529" spans="2:7">
      <c r="B1529" s="25" t="s">
        <v>529</v>
      </c>
      <c r="C1529" s="26" t="s">
        <v>529</v>
      </c>
      <c r="D1529" s="1233" t="s">
        <v>3238</v>
      </c>
      <c r="E1529" s="1233" t="s">
        <v>3238</v>
      </c>
      <c r="F1529" s="4">
        <v>0</v>
      </c>
      <c r="G1529" s="4">
        <v>0</v>
      </c>
    </row>
    <row r="1530" spans="2:7">
      <c r="B1530" s="25" t="s">
        <v>529</v>
      </c>
      <c r="C1530" s="26" t="s">
        <v>529</v>
      </c>
      <c r="D1530" s="1233" t="s">
        <v>3239</v>
      </c>
      <c r="E1530" s="1233" t="s">
        <v>3239</v>
      </c>
      <c r="F1530" s="4" t="s">
        <v>3327</v>
      </c>
      <c r="G1530" s="4" t="s">
        <v>3520</v>
      </c>
    </row>
    <row r="1531" spans="2:7">
      <c r="B1531" s="25" t="s">
        <v>529</v>
      </c>
      <c r="C1531" s="26" t="s">
        <v>529</v>
      </c>
      <c r="D1531" s="1233" t="s">
        <v>3240</v>
      </c>
      <c r="E1531" s="1233" t="s">
        <v>3240</v>
      </c>
      <c r="F1531" s="4">
        <v>0</v>
      </c>
      <c r="G1531" s="4">
        <v>0</v>
      </c>
    </row>
    <row r="1532" spans="2:7">
      <c r="B1532" s="1235" t="s">
        <v>529</v>
      </c>
      <c r="C1532" s="1235" t="s">
        <v>529</v>
      </c>
      <c r="D1532" s="1235" t="s">
        <v>529</v>
      </c>
      <c r="E1532" s="1235" t="s">
        <v>529</v>
      </c>
      <c r="F1532" s="4" t="s">
        <v>529</v>
      </c>
      <c r="G1532" s="4" t="s">
        <v>529</v>
      </c>
    </row>
    <row r="1533" spans="2:7">
      <c r="B1533" s="24" t="s">
        <v>529</v>
      </c>
      <c r="C1533" s="1234" t="s">
        <v>3230</v>
      </c>
      <c r="D1533" s="1234" t="s">
        <v>3230</v>
      </c>
      <c r="E1533" s="1234" t="s">
        <v>3230</v>
      </c>
      <c r="F1533" s="17" t="s">
        <v>2827</v>
      </c>
      <c r="G1533" s="17" t="s">
        <v>3521</v>
      </c>
    </row>
    <row r="1534" spans="2:7">
      <c r="B1534" s="25" t="s">
        <v>529</v>
      </c>
      <c r="C1534" s="26" t="s">
        <v>529</v>
      </c>
      <c r="D1534" s="1233" t="s">
        <v>3241</v>
      </c>
      <c r="E1534" s="1233" t="s">
        <v>3241</v>
      </c>
      <c r="F1534" s="4" t="s">
        <v>1496</v>
      </c>
      <c r="G1534" s="4" t="s">
        <v>3522</v>
      </c>
    </row>
    <row r="1535" spans="2:7">
      <c r="B1535" s="25" t="s">
        <v>529</v>
      </c>
      <c r="C1535" s="26" t="s">
        <v>529</v>
      </c>
      <c r="D1535" s="1233" t="s">
        <v>3242</v>
      </c>
      <c r="E1535" s="1233" t="s">
        <v>3242</v>
      </c>
      <c r="F1535" s="4" t="s">
        <v>1515</v>
      </c>
      <c r="G1535" s="4" t="s">
        <v>3523</v>
      </c>
    </row>
    <row r="1536" spans="2:7">
      <c r="B1536" s="25" t="s">
        <v>529</v>
      </c>
      <c r="C1536" s="26" t="s">
        <v>529</v>
      </c>
      <c r="D1536" s="1233" t="s">
        <v>3243</v>
      </c>
      <c r="E1536" s="1233" t="s">
        <v>3243</v>
      </c>
      <c r="F1536" s="4" t="s">
        <v>1539</v>
      </c>
      <c r="G1536" s="4" t="s">
        <v>3524</v>
      </c>
    </row>
    <row r="1537" spans="2:7">
      <c r="B1537" s="25" t="s">
        <v>529</v>
      </c>
      <c r="C1537" s="26" t="s">
        <v>529</v>
      </c>
      <c r="D1537" s="1233" t="s">
        <v>3244</v>
      </c>
      <c r="E1537" s="1233" t="s">
        <v>3244</v>
      </c>
      <c r="F1537" s="4">
        <v>0</v>
      </c>
      <c r="G1537" s="4">
        <v>0</v>
      </c>
    </row>
    <row r="1538" spans="2:7">
      <c r="B1538" s="25" t="s">
        <v>529</v>
      </c>
      <c r="C1538" s="26" t="s">
        <v>529</v>
      </c>
      <c r="D1538" s="1233" t="s">
        <v>3245</v>
      </c>
      <c r="E1538" s="1233" t="s">
        <v>3245</v>
      </c>
      <c r="F1538" s="4">
        <v>0</v>
      </c>
      <c r="G1538" s="4">
        <v>0</v>
      </c>
    </row>
    <row r="1539" spans="2:7">
      <c r="B1539" s="25" t="s">
        <v>529</v>
      </c>
      <c r="C1539" s="26" t="s">
        <v>529</v>
      </c>
      <c r="D1539" s="1233" t="s">
        <v>3246</v>
      </c>
      <c r="E1539" s="1233" t="s">
        <v>3246</v>
      </c>
      <c r="F1539" s="4" t="s">
        <v>478</v>
      </c>
      <c r="G1539" s="4" t="s">
        <v>478</v>
      </c>
    </row>
    <row r="1540" spans="2:7">
      <c r="B1540" s="25" t="s">
        <v>529</v>
      </c>
      <c r="C1540" s="26" t="s">
        <v>529</v>
      </c>
      <c r="D1540" s="1233" t="s">
        <v>3247</v>
      </c>
      <c r="E1540" s="1233" t="s">
        <v>3247</v>
      </c>
      <c r="F1540" s="4">
        <v>0</v>
      </c>
      <c r="G1540" s="4">
        <v>0</v>
      </c>
    </row>
    <row r="1541" spans="2:7">
      <c r="B1541" s="25" t="s">
        <v>529</v>
      </c>
      <c r="C1541" s="26" t="s">
        <v>529</v>
      </c>
      <c r="D1541" s="1233" t="s">
        <v>3248</v>
      </c>
      <c r="E1541" s="1233" t="s">
        <v>3248</v>
      </c>
      <c r="F1541" s="4">
        <v>0</v>
      </c>
      <c r="G1541" s="4">
        <v>0</v>
      </c>
    </row>
    <row r="1542" spans="2:7">
      <c r="B1542" s="25" t="s">
        <v>529</v>
      </c>
      <c r="C1542" s="26" t="s">
        <v>529</v>
      </c>
      <c r="D1542" s="1233" t="s">
        <v>3249</v>
      </c>
      <c r="E1542" s="1233" t="s">
        <v>3249</v>
      </c>
      <c r="F1542" s="4">
        <v>0</v>
      </c>
      <c r="G1542" s="4">
        <v>0</v>
      </c>
    </row>
    <row r="1543" spans="2:7">
      <c r="B1543" s="25" t="s">
        <v>529</v>
      </c>
      <c r="C1543" s="26" t="s">
        <v>529</v>
      </c>
      <c r="D1543" s="1233" t="s">
        <v>3250</v>
      </c>
      <c r="E1543" s="1233" t="s">
        <v>3250</v>
      </c>
      <c r="F1543" s="4">
        <v>0</v>
      </c>
      <c r="G1543" s="4">
        <v>0</v>
      </c>
    </row>
    <row r="1544" spans="2:7">
      <c r="B1544" s="25" t="s">
        <v>529</v>
      </c>
      <c r="C1544" s="26" t="s">
        <v>529</v>
      </c>
      <c r="D1544" s="1233" t="s">
        <v>3251</v>
      </c>
      <c r="E1544" s="1233" t="s">
        <v>3251</v>
      </c>
      <c r="F1544" s="4">
        <v>0</v>
      </c>
      <c r="G1544" s="4">
        <v>0</v>
      </c>
    </row>
    <row r="1545" spans="2:7">
      <c r="B1545" s="25" t="s">
        <v>529</v>
      </c>
      <c r="C1545" s="26" t="s">
        <v>529</v>
      </c>
      <c r="D1545" s="1233" t="s">
        <v>3252</v>
      </c>
      <c r="E1545" s="1233" t="s">
        <v>3252</v>
      </c>
      <c r="F1545" s="4">
        <v>0</v>
      </c>
      <c r="G1545" s="4">
        <v>0</v>
      </c>
    </row>
    <row r="1546" spans="2:7">
      <c r="B1546" s="25" t="s">
        <v>529</v>
      </c>
      <c r="C1546" s="26" t="s">
        <v>529</v>
      </c>
      <c r="D1546" s="1233" t="s">
        <v>3253</v>
      </c>
      <c r="E1546" s="1233" t="s">
        <v>3253</v>
      </c>
      <c r="F1546" s="4">
        <v>0</v>
      </c>
      <c r="G1546" s="4">
        <v>0</v>
      </c>
    </row>
    <row r="1547" spans="2:7">
      <c r="B1547" s="25" t="s">
        <v>529</v>
      </c>
      <c r="C1547" s="26" t="s">
        <v>529</v>
      </c>
      <c r="D1547" s="1233" t="s">
        <v>3254</v>
      </c>
      <c r="E1547" s="1233" t="s">
        <v>3254</v>
      </c>
      <c r="F1547" s="4">
        <v>0</v>
      </c>
      <c r="G1547" s="4">
        <v>0</v>
      </c>
    </row>
    <row r="1548" spans="2:7">
      <c r="B1548" s="25" t="s">
        <v>529</v>
      </c>
      <c r="C1548" s="26" t="s">
        <v>529</v>
      </c>
      <c r="D1548" s="1233" t="s">
        <v>3255</v>
      </c>
      <c r="E1548" s="1233" t="s">
        <v>3255</v>
      </c>
      <c r="F1548" s="4">
        <v>0</v>
      </c>
      <c r="G1548" s="4">
        <v>0</v>
      </c>
    </row>
    <row r="1549" spans="2:7">
      <c r="B1549" s="25" t="s">
        <v>529</v>
      </c>
      <c r="C1549" s="26" t="s">
        <v>529</v>
      </c>
      <c r="D1549" s="1233" t="s">
        <v>3256</v>
      </c>
      <c r="E1549" s="1233" t="s">
        <v>3256</v>
      </c>
      <c r="F1549" s="4">
        <v>0</v>
      </c>
      <c r="G1549" s="4">
        <v>0</v>
      </c>
    </row>
    <row r="1550" spans="2:7">
      <c r="B1550" s="1236" t="s">
        <v>3220</v>
      </c>
      <c r="C1550" s="1236" t="s">
        <v>3220</v>
      </c>
      <c r="D1550" s="1236" t="s">
        <v>3220</v>
      </c>
      <c r="E1550" s="1236" t="s">
        <v>3220</v>
      </c>
      <c r="F1550" s="17" t="s">
        <v>2854</v>
      </c>
      <c r="G1550" s="17" t="s">
        <v>3525</v>
      </c>
    </row>
    <row r="1551" spans="2:7">
      <c r="B1551" s="1235" t="s">
        <v>529</v>
      </c>
      <c r="C1551" s="1235" t="s">
        <v>529</v>
      </c>
      <c r="D1551" s="1235" t="s">
        <v>529</v>
      </c>
      <c r="E1551" s="1235" t="s">
        <v>529</v>
      </c>
      <c r="F1551" s="4" t="s">
        <v>529</v>
      </c>
      <c r="G1551" s="4" t="s">
        <v>529</v>
      </c>
    </row>
    <row r="1552" spans="2:7">
      <c r="B1552" s="1236" t="s">
        <v>3221</v>
      </c>
      <c r="C1552" s="1236" t="s">
        <v>3221</v>
      </c>
      <c r="D1552" s="1236" t="s">
        <v>3221</v>
      </c>
      <c r="E1552" s="1236" t="s">
        <v>3221</v>
      </c>
      <c r="F1552" s="17" t="s">
        <v>529</v>
      </c>
      <c r="G1552" s="17" t="s">
        <v>529</v>
      </c>
    </row>
    <row r="1553" spans="2:7">
      <c r="B1553" s="24" t="s">
        <v>529</v>
      </c>
      <c r="C1553" s="1234" t="s">
        <v>3229</v>
      </c>
      <c r="D1553" s="1234" t="s">
        <v>3229</v>
      </c>
      <c r="E1553" s="1234" t="s">
        <v>3229</v>
      </c>
      <c r="F1553" s="17">
        <v>0</v>
      </c>
      <c r="G1553" s="17">
        <v>0</v>
      </c>
    </row>
    <row r="1554" spans="2:7">
      <c r="B1554" s="25" t="s">
        <v>529</v>
      </c>
      <c r="C1554" s="26" t="s">
        <v>529</v>
      </c>
      <c r="D1554" s="1233" t="s">
        <v>3257</v>
      </c>
      <c r="E1554" s="1233" t="s">
        <v>3257</v>
      </c>
      <c r="F1554" s="4">
        <v>0</v>
      </c>
      <c r="G1554" s="4">
        <v>0</v>
      </c>
    </row>
    <row r="1555" spans="2:7">
      <c r="B1555" s="25" t="s">
        <v>529</v>
      </c>
      <c r="C1555" s="26" t="s">
        <v>529</v>
      </c>
      <c r="D1555" s="1233" t="s">
        <v>3258</v>
      </c>
      <c r="E1555" s="1233" t="s">
        <v>3258</v>
      </c>
      <c r="F1555" s="4">
        <v>0</v>
      </c>
      <c r="G1555" s="4">
        <v>0</v>
      </c>
    </row>
    <row r="1556" spans="2:7">
      <c r="B1556" s="25" t="s">
        <v>529</v>
      </c>
      <c r="C1556" s="26" t="s">
        <v>529</v>
      </c>
      <c r="D1556" s="1233" t="s">
        <v>3259</v>
      </c>
      <c r="E1556" s="1233" t="s">
        <v>3259</v>
      </c>
      <c r="F1556" s="4">
        <v>0</v>
      </c>
      <c r="G1556" s="4">
        <v>0</v>
      </c>
    </row>
    <row r="1557" spans="2:7">
      <c r="B1557" s="1235" t="s">
        <v>529</v>
      </c>
      <c r="C1557" s="1235" t="s">
        <v>529</v>
      </c>
      <c r="D1557" s="1235" t="s">
        <v>529</v>
      </c>
      <c r="E1557" s="1235" t="s">
        <v>529</v>
      </c>
      <c r="F1557" s="4" t="s">
        <v>529</v>
      </c>
      <c r="G1557" s="4" t="s">
        <v>529</v>
      </c>
    </row>
    <row r="1558" spans="2:7">
      <c r="B1558" s="24" t="s">
        <v>529</v>
      </c>
      <c r="C1558" s="1234" t="s">
        <v>3230</v>
      </c>
      <c r="D1558" s="1234" t="s">
        <v>3230</v>
      </c>
      <c r="E1558" s="1234" t="s">
        <v>3230</v>
      </c>
      <c r="F1558" s="17" t="s">
        <v>2854</v>
      </c>
      <c r="G1558" s="17" t="s">
        <v>3525</v>
      </c>
    </row>
    <row r="1559" spans="2:7">
      <c r="B1559" s="25" t="s">
        <v>529</v>
      </c>
      <c r="C1559" s="26" t="s">
        <v>529</v>
      </c>
      <c r="D1559" s="1233" t="s">
        <v>3257</v>
      </c>
      <c r="E1559" s="1233" t="s">
        <v>3257</v>
      </c>
      <c r="F1559" s="4" t="s">
        <v>3328</v>
      </c>
      <c r="G1559" s="4" t="s">
        <v>3526</v>
      </c>
    </row>
    <row r="1560" spans="2:7">
      <c r="B1560" s="25" t="s">
        <v>529</v>
      </c>
      <c r="C1560" s="26" t="s">
        <v>529</v>
      </c>
      <c r="D1560" s="1233" t="s">
        <v>3258</v>
      </c>
      <c r="E1560" s="1233" t="s">
        <v>3258</v>
      </c>
      <c r="F1560" s="4" t="s">
        <v>3329</v>
      </c>
      <c r="G1560" s="4" t="s">
        <v>3527</v>
      </c>
    </row>
    <row r="1561" spans="2:7">
      <c r="B1561" s="25" t="s">
        <v>529</v>
      </c>
      <c r="C1561" s="26" t="s">
        <v>529</v>
      </c>
      <c r="D1561" s="1233" t="s">
        <v>3260</v>
      </c>
      <c r="E1561" s="1233" t="s">
        <v>3260</v>
      </c>
      <c r="F1561" s="4" t="s">
        <v>3330</v>
      </c>
      <c r="G1561" s="4" t="s">
        <v>3528</v>
      </c>
    </row>
    <row r="1562" spans="2:7">
      <c r="B1562" s="1236" t="s">
        <v>3222</v>
      </c>
      <c r="C1562" s="1236" t="s">
        <v>3222</v>
      </c>
      <c r="D1562" s="1236" t="s">
        <v>3222</v>
      </c>
      <c r="E1562" s="1236" t="s">
        <v>3222</v>
      </c>
      <c r="F1562" s="17" t="s">
        <v>3331</v>
      </c>
      <c r="G1562" s="17" t="s">
        <v>3529</v>
      </c>
    </row>
    <row r="1563" spans="2:7">
      <c r="B1563" s="1235" t="s">
        <v>529</v>
      </c>
      <c r="C1563" s="1235" t="s">
        <v>529</v>
      </c>
      <c r="D1563" s="1235" t="s">
        <v>529</v>
      </c>
      <c r="E1563" s="1235" t="s">
        <v>529</v>
      </c>
      <c r="F1563" s="4" t="s">
        <v>529</v>
      </c>
      <c r="G1563" s="4" t="s">
        <v>529</v>
      </c>
    </row>
    <row r="1564" spans="2:7">
      <c r="B1564" s="1236" t="s">
        <v>3223</v>
      </c>
      <c r="C1564" s="1236" t="s">
        <v>3223</v>
      </c>
      <c r="D1564" s="1236" t="s">
        <v>3223</v>
      </c>
      <c r="E1564" s="1236" t="s">
        <v>3223</v>
      </c>
      <c r="F1564" s="17" t="s">
        <v>529</v>
      </c>
      <c r="G1564" s="17" t="s">
        <v>529</v>
      </c>
    </row>
    <row r="1565" spans="2:7">
      <c r="B1565" s="24" t="s">
        <v>529</v>
      </c>
      <c r="C1565" s="1234" t="s">
        <v>3229</v>
      </c>
      <c r="D1565" s="1234" t="s">
        <v>3229</v>
      </c>
      <c r="E1565" s="1234" t="s">
        <v>3229</v>
      </c>
      <c r="F1565" s="17">
        <v>0</v>
      </c>
      <c r="G1565" s="17">
        <v>0</v>
      </c>
    </row>
    <row r="1566" spans="2:7">
      <c r="B1566" s="25" t="s">
        <v>529</v>
      </c>
      <c r="C1566" s="26" t="s">
        <v>529</v>
      </c>
      <c r="D1566" s="1233" t="s">
        <v>3261</v>
      </c>
      <c r="E1566" s="1233" t="s">
        <v>3261</v>
      </c>
      <c r="F1566" s="4">
        <v>0</v>
      </c>
      <c r="G1566" s="4">
        <v>0</v>
      </c>
    </row>
    <row r="1567" spans="2:7">
      <c r="B1567" s="25" t="s">
        <v>529</v>
      </c>
      <c r="C1567" s="26" t="s">
        <v>529</v>
      </c>
      <c r="D1567" s="26" t="s">
        <v>529</v>
      </c>
      <c r="E1567" s="27" t="s">
        <v>3265</v>
      </c>
      <c r="F1567" s="4">
        <v>0</v>
      </c>
      <c r="G1567" s="4">
        <v>0</v>
      </c>
    </row>
    <row r="1568" spans="2:7">
      <c r="B1568" s="25" t="s">
        <v>529</v>
      </c>
      <c r="C1568" s="26" t="s">
        <v>529</v>
      </c>
      <c r="D1568" s="26" t="s">
        <v>529</v>
      </c>
      <c r="E1568" s="27" t="s">
        <v>3266</v>
      </c>
      <c r="F1568" s="4">
        <v>0</v>
      </c>
      <c r="G1568" s="4">
        <v>0</v>
      </c>
    </row>
    <row r="1569" spans="2:7">
      <c r="B1569" s="25" t="s">
        <v>529</v>
      </c>
      <c r="C1569" s="26" t="s">
        <v>529</v>
      </c>
      <c r="D1569" s="1233" t="s">
        <v>3262</v>
      </c>
      <c r="E1569" s="1233" t="s">
        <v>3262</v>
      </c>
      <c r="F1569" s="4">
        <v>0</v>
      </c>
      <c r="G1569" s="4">
        <v>0</v>
      </c>
    </row>
    <row r="1570" spans="2:7">
      <c r="B1570" s="1235" t="s">
        <v>529</v>
      </c>
      <c r="C1570" s="1235" t="s">
        <v>529</v>
      </c>
      <c r="D1570" s="1235" t="s">
        <v>529</v>
      </c>
      <c r="E1570" s="1235" t="s">
        <v>529</v>
      </c>
      <c r="F1570" s="4" t="s">
        <v>529</v>
      </c>
      <c r="G1570" s="4" t="s">
        <v>529</v>
      </c>
    </row>
    <row r="1571" spans="2:7">
      <c r="B1571" s="24" t="s">
        <v>529</v>
      </c>
      <c r="C1571" s="1234" t="s">
        <v>3230</v>
      </c>
      <c r="D1571" s="1234" t="s">
        <v>3230</v>
      </c>
      <c r="E1571" s="1234" t="s">
        <v>3230</v>
      </c>
      <c r="F1571" s="17">
        <v>0</v>
      </c>
      <c r="G1571" s="17">
        <v>0</v>
      </c>
    </row>
    <row r="1572" spans="2:7">
      <c r="B1572" s="25" t="s">
        <v>529</v>
      </c>
      <c r="C1572" s="26" t="s">
        <v>529</v>
      </c>
      <c r="D1572" s="1233" t="s">
        <v>3263</v>
      </c>
      <c r="E1572" s="1233" t="s">
        <v>3263</v>
      </c>
      <c r="F1572" s="4">
        <v>0</v>
      </c>
      <c r="G1572" s="4">
        <v>0</v>
      </c>
    </row>
    <row r="1573" spans="2:7">
      <c r="B1573" s="25" t="s">
        <v>529</v>
      </c>
      <c r="C1573" s="26" t="s">
        <v>529</v>
      </c>
      <c r="D1573" s="26" t="s">
        <v>529</v>
      </c>
      <c r="E1573" s="27" t="s">
        <v>3265</v>
      </c>
      <c r="F1573" s="4">
        <v>0</v>
      </c>
      <c r="G1573" s="4">
        <v>0</v>
      </c>
    </row>
    <row r="1574" spans="2:7">
      <c r="B1574" s="25" t="s">
        <v>529</v>
      </c>
      <c r="C1574" s="26" t="s">
        <v>529</v>
      </c>
      <c r="D1574" s="26" t="s">
        <v>529</v>
      </c>
      <c r="E1574" s="27" t="s">
        <v>3266</v>
      </c>
      <c r="F1574" s="4">
        <v>0</v>
      </c>
      <c r="G1574" s="4">
        <v>0</v>
      </c>
    </row>
    <row r="1575" spans="2:7">
      <c r="B1575" s="25" t="s">
        <v>529</v>
      </c>
      <c r="C1575" s="26" t="s">
        <v>529</v>
      </c>
      <c r="D1575" s="1233" t="s">
        <v>3264</v>
      </c>
      <c r="E1575" s="1233" t="s">
        <v>3264</v>
      </c>
      <c r="F1575" s="4">
        <v>0</v>
      </c>
      <c r="G1575" s="4">
        <v>0</v>
      </c>
    </row>
    <row r="1576" spans="2:7">
      <c r="B1576" s="1236" t="s">
        <v>3224</v>
      </c>
      <c r="C1576" s="1236" t="s">
        <v>3224</v>
      </c>
      <c r="D1576" s="1236" t="s">
        <v>3224</v>
      </c>
      <c r="E1576" s="1236" t="s">
        <v>3224</v>
      </c>
      <c r="F1576" s="17">
        <v>0</v>
      </c>
      <c r="G1576" s="17">
        <v>0</v>
      </c>
    </row>
    <row r="1577" spans="2:7">
      <c r="B1577" s="1235" t="s">
        <v>529</v>
      </c>
      <c r="C1577" s="1235" t="s">
        <v>529</v>
      </c>
      <c r="D1577" s="1235" t="s">
        <v>529</v>
      </c>
      <c r="E1577" s="1235" t="s">
        <v>529</v>
      </c>
      <c r="F1577" s="4" t="s">
        <v>529</v>
      </c>
      <c r="G1577" s="4" t="s">
        <v>529</v>
      </c>
    </row>
    <row r="1578" spans="2:7">
      <c r="B1578" s="1236" t="s">
        <v>3225</v>
      </c>
      <c r="C1578" s="1236" t="s">
        <v>3225</v>
      </c>
      <c r="D1578" s="1236" t="s">
        <v>3225</v>
      </c>
      <c r="E1578" s="1236" t="s">
        <v>3225</v>
      </c>
      <c r="F1578" s="17">
        <v>0</v>
      </c>
      <c r="G1578" s="17">
        <v>0</v>
      </c>
    </row>
    <row r="1579" spans="2:7">
      <c r="B1579" s="1235" t="s">
        <v>529</v>
      </c>
      <c r="C1579" s="1235" t="s">
        <v>529</v>
      </c>
      <c r="D1579" s="1235" t="s">
        <v>529</v>
      </c>
      <c r="E1579" s="1235" t="s">
        <v>529</v>
      </c>
      <c r="F1579" s="4" t="s">
        <v>529</v>
      </c>
      <c r="G1579" s="4" t="s">
        <v>529</v>
      </c>
    </row>
    <row r="1580" spans="2:7">
      <c r="B1580" s="1236" t="s">
        <v>3226</v>
      </c>
      <c r="C1580" s="1236" t="s">
        <v>3226</v>
      </c>
      <c r="D1580" s="1236" t="s">
        <v>3226</v>
      </c>
      <c r="E1580" s="1236" t="s">
        <v>3226</v>
      </c>
      <c r="F1580" s="17">
        <v>0</v>
      </c>
      <c r="G1580" s="17">
        <v>0</v>
      </c>
    </row>
    <row r="1581" spans="2:7">
      <c r="B1581" s="1235" t="s">
        <v>529</v>
      </c>
      <c r="C1581" s="1235" t="s">
        <v>529</v>
      </c>
      <c r="D1581" s="1235" t="s">
        <v>529</v>
      </c>
      <c r="E1581" s="1235" t="s">
        <v>529</v>
      </c>
      <c r="F1581" s="4" t="s">
        <v>529</v>
      </c>
      <c r="G1581" s="4" t="s">
        <v>529</v>
      </c>
    </row>
    <row r="1582" spans="2:7">
      <c r="B1582" s="1236" t="s">
        <v>3227</v>
      </c>
      <c r="C1582" s="1236" t="s">
        <v>3227</v>
      </c>
      <c r="D1582" s="1236" t="s">
        <v>3227</v>
      </c>
      <c r="E1582" s="1236" t="s">
        <v>3227</v>
      </c>
      <c r="F1582" s="17">
        <v>0</v>
      </c>
      <c r="G1582" s="17">
        <v>0</v>
      </c>
    </row>
    <row r="1583" spans="2:7">
      <c r="B1583" s="1235" t="s">
        <v>529</v>
      </c>
      <c r="C1583" s="1235" t="s">
        <v>529</v>
      </c>
      <c r="D1583" s="1235" t="s">
        <v>529</v>
      </c>
      <c r="E1583" s="1235" t="s">
        <v>529</v>
      </c>
      <c r="F1583" s="4" t="s">
        <v>529</v>
      </c>
      <c r="G1583" s="4" t="s">
        <v>529</v>
      </c>
    </row>
    <row r="1584" spans="2:7">
      <c r="B1584" s="28" t="s">
        <v>529</v>
      </c>
      <c r="C1584" s="28" t="s">
        <v>529</v>
      </c>
      <c r="D1584" s="28" t="s">
        <v>529</v>
      </c>
      <c r="E1584" s="28" t="s">
        <v>529</v>
      </c>
      <c r="F1584" s="30" t="s">
        <v>529</v>
      </c>
      <c r="G1584" s="30" t="s">
        <v>529</v>
      </c>
    </row>
    <row r="1585" spans="2:7">
      <c r="B1585" s="12" t="s">
        <v>529</v>
      </c>
      <c r="C1585" s="12" t="s">
        <v>529</v>
      </c>
      <c r="D1585" s="12" t="s">
        <v>529</v>
      </c>
      <c r="E1585" s="12" t="s">
        <v>529</v>
      </c>
      <c r="F1585" s="16" t="s">
        <v>529</v>
      </c>
      <c r="G1585" s="16" t="s">
        <v>529</v>
      </c>
    </row>
    <row r="1586" spans="2:7">
      <c r="B1586" s="29" t="s">
        <v>529</v>
      </c>
      <c r="C1586" s="29" t="s">
        <v>529</v>
      </c>
      <c r="D1586" s="29" t="s">
        <v>529</v>
      </c>
      <c r="E1586" s="29" t="s">
        <v>529</v>
      </c>
      <c r="F1586" s="31" t="s">
        <v>529</v>
      </c>
      <c r="G1586" s="31" t="s">
        <v>529</v>
      </c>
    </row>
    <row r="1587" spans="2:7">
      <c r="B1587" s="1241" t="s">
        <v>22</v>
      </c>
      <c r="C1587" s="1241" t="s">
        <v>22</v>
      </c>
      <c r="D1587" s="1241" t="s">
        <v>22</v>
      </c>
      <c r="E1587" s="1241" t="s">
        <v>22</v>
      </c>
      <c r="F1587" s="1241" t="s">
        <v>22</v>
      </c>
      <c r="G1587" s="1242" t="s">
        <v>22</v>
      </c>
    </row>
    <row r="1588" spans="2:7">
      <c r="B1588" s="1243" t="s">
        <v>3215</v>
      </c>
      <c r="C1588" s="1243" t="s">
        <v>3215</v>
      </c>
      <c r="D1588" s="1243" t="s">
        <v>3215</v>
      </c>
      <c r="E1588" s="1243" t="s">
        <v>3215</v>
      </c>
      <c r="F1588" s="1243" t="s">
        <v>3215</v>
      </c>
      <c r="G1588" s="1244" t="s">
        <v>3215</v>
      </c>
    </row>
    <row r="1589" spans="2:7">
      <c r="B1589" s="1243" t="s">
        <v>3216</v>
      </c>
      <c r="C1589" s="1243" t="s">
        <v>3216</v>
      </c>
      <c r="D1589" s="1243" t="s">
        <v>3216</v>
      </c>
      <c r="E1589" s="1243" t="s">
        <v>3216</v>
      </c>
      <c r="F1589" s="1243" t="s">
        <v>3216</v>
      </c>
      <c r="G1589" s="1244" t="s">
        <v>3216</v>
      </c>
    </row>
    <row r="1590" spans="2:7">
      <c r="B1590" s="1245" t="s">
        <v>3217</v>
      </c>
      <c r="C1590" s="1245" t="s">
        <v>3217</v>
      </c>
      <c r="D1590" s="1245" t="s">
        <v>3217</v>
      </c>
      <c r="E1590" s="1245" t="s">
        <v>3217</v>
      </c>
      <c r="F1590" s="1245" t="s">
        <v>3217</v>
      </c>
      <c r="G1590" s="1246" t="s">
        <v>3217</v>
      </c>
    </row>
    <row r="1591" spans="2:7">
      <c r="B1591" s="1240" t="s">
        <v>3218</v>
      </c>
      <c r="C1591" s="1240" t="s">
        <v>3218</v>
      </c>
      <c r="D1591" s="1240" t="s">
        <v>3218</v>
      </c>
      <c r="E1591" s="1240" t="s">
        <v>3218</v>
      </c>
      <c r="F1591" s="21">
        <v>2024</v>
      </c>
      <c r="G1591" s="21">
        <v>2023</v>
      </c>
    </row>
    <row r="1592" spans="2:7">
      <c r="B1592" s="1236" t="s">
        <v>3219</v>
      </c>
      <c r="C1592" s="1236" t="s">
        <v>3219</v>
      </c>
      <c r="D1592" s="1236" t="s">
        <v>3219</v>
      </c>
      <c r="E1592" s="1236" t="s">
        <v>3219</v>
      </c>
      <c r="F1592" s="17" t="s">
        <v>529</v>
      </c>
      <c r="G1592" s="17" t="s">
        <v>529</v>
      </c>
    </row>
    <row r="1593" spans="2:7">
      <c r="B1593" s="24" t="s">
        <v>529</v>
      </c>
      <c r="C1593" s="1234" t="s">
        <v>3229</v>
      </c>
      <c r="D1593" s="1234" t="s">
        <v>3229</v>
      </c>
      <c r="E1593" s="1234" t="s">
        <v>3229</v>
      </c>
      <c r="F1593" s="17" t="s">
        <v>72</v>
      </c>
      <c r="G1593" s="17" t="s">
        <v>3530</v>
      </c>
    </row>
    <row r="1594" spans="2:7">
      <c r="B1594" s="25" t="s">
        <v>529</v>
      </c>
      <c r="C1594" s="26" t="s">
        <v>529</v>
      </c>
      <c r="D1594" s="1233" t="s">
        <v>3231</v>
      </c>
      <c r="E1594" s="1233" t="s">
        <v>3231</v>
      </c>
      <c r="F1594" s="4">
        <v>0</v>
      </c>
      <c r="G1594" s="4">
        <v>0</v>
      </c>
    </row>
    <row r="1595" spans="2:7">
      <c r="B1595" s="25" t="s">
        <v>529</v>
      </c>
      <c r="C1595" s="26" t="s">
        <v>529</v>
      </c>
      <c r="D1595" s="1233" t="s">
        <v>3232</v>
      </c>
      <c r="E1595" s="1233" t="s">
        <v>3232</v>
      </c>
      <c r="F1595" s="4">
        <v>0</v>
      </c>
      <c r="G1595" s="4">
        <v>0</v>
      </c>
    </row>
    <row r="1596" spans="2:7">
      <c r="B1596" s="25" t="s">
        <v>529</v>
      </c>
      <c r="C1596" s="26" t="s">
        <v>529</v>
      </c>
      <c r="D1596" s="1233" t="s">
        <v>3233</v>
      </c>
      <c r="E1596" s="1233" t="s">
        <v>3233</v>
      </c>
      <c r="F1596" s="4">
        <v>0</v>
      </c>
      <c r="G1596" s="4">
        <v>0</v>
      </c>
    </row>
    <row r="1597" spans="2:7">
      <c r="B1597" s="25" t="s">
        <v>529</v>
      </c>
      <c r="C1597" s="26" t="s">
        <v>529</v>
      </c>
      <c r="D1597" s="1233" t="s">
        <v>3234</v>
      </c>
      <c r="E1597" s="1233" t="s">
        <v>3234</v>
      </c>
      <c r="F1597" s="4">
        <v>0</v>
      </c>
      <c r="G1597" s="4">
        <v>0</v>
      </c>
    </row>
    <row r="1598" spans="2:7">
      <c r="B1598" s="25" t="s">
        <v>529</v>
      </c>
      <c r="C1598" s="26" t="s">
        <v>529</v>
      </c>
      <c r="D1598" s="1233" t="s">
        <v>3235</v>
      </c>
      <c r="E1598" s="1233" t="s">
        <v>3235</v>
      </c>
      <c r="F1598" s="4">
        <v>0</v>
      </c>
      <c r="G1598" s="4">
        <v>0</v>
      </c>
    </row>
    <row r="1599" spans="2:7">
      <c r="B1599" s="25" t="s">
        <v>529</v>
      </c>
      <c r="C1599" s="26" t="s">
        <v>529</v>
      </c>
      <c r="D1599" s="1233" t="s">
        <v>3236</v>
      </c>
      <c r="E1599" s="1233" t="s">
        <v>3236</v>
      </c>
      <c r="F1599" s="4">
        <v>0</v>
      </c>
      <c r="G1599" s="4">
        <v>0</v>
      </c>
    </row>
    <row r="1600" spans="2:7">
      <c r="B1600" s="25" t="s">
        <v>529</v>
      </c>
      <c r="C1600" s="26" t="s">
        <v>529</v>
      </c>
      <c r="D1600" s="1233" t="s">
        <v>3237</v>
      </c>
      <c r="E1600" s="1233" t="s">
        <v>3237</v>
      </c>
      <c r="F1600" s="4" t="s">
        <v>3332</v>
      </c>
      <c r="G1600" s="4" t="s">
        <v>3531</v>
      </c>
    </row>
    <row r="1601" spans="2:7">
      <c r="B1601" s="25" t="s">
        <v>529</v>
      </c>
      <c r="C1601" s="26" t="s">
        <v>529</v>
      </c>
      <c r="D1601" s="1233" t="s">
        <v>3238</v>
      </c>
      <c r="E1601" s="1233" t="s">
        <v>3238</v>
      </c>
      <c r="F1601" s="4">
        <v>0</v>
      </c>
      <c r="G1601" s="4">
        <v>0</v>
      </c>
    </row>
    <row r="1602" spans="2:7">
      <c r="B1602" s="25" t="s">
        <v>529</v>
      </c>
      <c r="C1602" s="26" t="s">
        <v>529</v>
      </c>
      <c r="D1602" s="1233" t="s">
        <v>3239</v>
      </c>
      <c r="E1602" s="1233" t="s">
        <v>3239</v>
      </c>
      <c r="F1602" s="4" t="s">
        <v>3333</v>
      </c>
      <c r="G1602" s="4" t="s">
        <v>3532</v>
      </c>
    </row>
    <row r="1603" spans="2:7">
      <c r="B1603" s="25" t="s">
        <v>529</v>
      </c>
      <c r="C1603" s="26" t="s">
        <v>529</v>
      </c>
      <c r="D1603" s="1233" t="s">
        <v>3240</v>
      </c>
      <c r="E1603" s="1233" t="s">
        <v>3240</v>
      </c>
      <c r="F1603" s="4">
        <v>0</v>
      </c>
      <c r="G1603" s="4">
        <v>0</v>
      </c>
    </row>
    <row r="1604" spans="2:7">
      <c r="B1604" s="1235" t="s">
        <v>529</v>
      </c>
      <c r="C1604" s="1235" t="s">
        <v>529</v>
      </c>
      <c r="D1604" s="1235" t="s">
        <v>529</v>
      </c>
      <c r="E1604" s="1235" t="s">
        <v>529</v>
      </c>
      <c r="F1604" s="4" t="s">
        <v>529</v>
      </c>
      <c r="G1604" s="4" t="s">
        <v>529</v>
      </c>
    </row>
    <row r="1605" spans="2:7">
      <c r="B1605" s="24" t="s">
        <v>529</v>
      </c>
      <c r="C1605" s="1234" t="s">
        <v>3230</v>
      </c>
      <c r="D1605" s="1234" t="s">
        <v>3230</v>
      </c>
      <c r="E1605" s="1234" t="s">
        <v>3230</v>
      </c>
      <c r="F1605" s="17" t="s">
        <v>2832</v>
      </c>
      <c r="G1605" s="17" t="s">
        <v>3533</v>
      </c>
    </row>
    <row r="1606" spans="2:7">
      <c r="B1606" s="25" t="s">
        <v>529</v>
      </c>
      <c r="C1606" s="26" t="s">
        <v>529</v>
      </c>
      <c r="D1606" s="1233" t="s">
        <v>3241</v>
      </c>
      <c r="E1606" s="1233" t="s">
        <v>3241</v>
      </c>
      <c r="F1606" s="4" t="s">
        <v>1594</v>
      </c>
      <c r="G1606" s="4" t="s">
        <v>3534</v>
      </c>
    </row>
    <row r="1607" spans="2:7">
      <c r="B1607" s="25" t="s">
        <v>529</v>
      </c>
      <c r="C1607" s="26" t="s">
        <v>529</v>
      </c>
      <c r="D1607" s="1233" t="s">
        <v>3242</v>
      </c>
      <c r="E1607" s="1233" t="s">
        <v>3242</v>
      </c>
      <c r="F1607" s="4" t="s">
        <v>1609</v>
      </c>
      <c r="G1607" s="4" t="s">
        <v>3535</v>
      </c>
    </row>
    <row r="1608" spans="2:7">
      <c r="B1608" s="25" t="s">
        <v>529</v>
      </c>
      <c r="C1608" s="26" t="s">
        <v>529</v>
      </c>
      <c r="D1608" s="1233" t="s">
        <v>3243</v>
      </c>
      <c r="E1608" s="1233" t="s">
        <v>3243</v>
      </c>
      <c r="F1608" s="4" t="s">
        <v>1629</v>
      </c>
      <c r="G1608" s="4" t="s">
        <v>3536</v>
      </c>
    </row>
    <row r="1609" spans="2:7">
      <c r="B1609" s="25" t="s">
        <v>529</v>
      </c>
      <c r="C1609" s="26" t="s">
        <v>529</v>
      </c>
      <c r="D1609" s="1233" t="s">
        <v>3244</v>
      </c>
      <c r="E1609" s="1233" t="s">
        <v>3244</v>
      </c>
      <c r="F1609" s="4">
        <v>0</v>
      </c>
      <c r="G1609" s="4">
        <v>0</v>
      </c>
    </row>
    <row r="1610" spans="2:7">
      <c r="B1610" s="25" t="s">
        <v>529</v>
      </c>
      <c r="C1610" s="26" t="s">
        <v>529</v>
      </c>
      <c r="D1610" s="1233" t="s">
        <v>3245</v>
      </c>
      <c r="E1610" s="1233" t="s">
        <v>3245</v>
      </c>
      <c r="F1610" s="4">
        <v>0</v>
      </c>
      <c r="G1610" s="4">
        <v>0</v>
      </c>
    </row>
    <row r="1611" spans="2:7">
      <c r="B1611" s="25" t="s">
        <v>529</v>
      </c>
      <c r="C1611" s="26" t="s">
        <v>529</v>
      </c>
      <c r="D1611" s="1233" t="s">
        <v>3246</v>
      </c>
      <c r="E1611" s="1233" t="s">
        <v>3246</v>
      </c>
      <c r="F1611" s="4">
        <v>0</v>
      </c>
      <c r="G1611" s="4">
        <v>0</v>
      </c>
    </row>
    <row r="1612" spans="2:7">
      <c r="B1612" s="25" t="s">
        <v>529</v>
      </c>
      <c r="C1612" s="26" t="s">
        <v>529</v>
      </c>
      <c r="D1612" s="1233" t="s">
        <v>3247</v>
      </c>
      <c r="E1612" s="1233" t="s">
        <v>3247</v>
      </c>
      <c r="F1612" s="4" t="s">
        <v>1662</v>
      </c>
      <c r="G1612" s="4" t="s">
        <v>3537</v>
      </c>
    </row>
    <row r="1613" spans="2:7">
      <c r="B1613" s="25" t="s">
        <v>529</v>
      </c>
      <c r="C1613" s="26" t="s">
        <v>529</v>
      </c>
      <c r="D1613" s="1233" t="s">
        <v>3248</v>
      </c>
      <c r="E1613" s="1233" t="s">
        <v>3248</v>
      </c>
      <c r="F1613" s="4">
        <v>0</v>
      </c>
      <c r="G1613" s="4">
        <v>0</v>
      </c>
    </row>
    <row r="1614" spans="2:7">
      <c r="B1614" s="25" t="s">
        <v>529</v>
      </c>
      <c r="C1614" s="26" t="s">
        <v>529</v>
      </c>
      <c r="D1614" s="1233" t="s">
        <v>3249</v>
      </c>
      <c r="E1614" s="1233" t="s">
        <v>3249</v>
      </c>
      <c r="F1614" s="4">
        <v>0</v>
      </c>
      <c r="G1614" s="4">
        <v>0</v>
      </c>
    </row>
    <row r="1615" spans="2:7">
      <c r="B1615" s="25" t="s">
        <v>529</v>
      </c>
      <c r="C1615" s="26" t="s">
        <v>529</v>
      </c>
      <c r="D1615" s="1233" t="s">
        <v>3250</v>
      </c>
      <c r="E1615" s="1233" t="s">
        <v>3250</v>
      </c>
      <c r="F1615" s="4">
        <v>0</v>
      </c>
      <c r="G1615" s="4">
        <v>0</v>
      </c>
    </row>
    <row r="1616" spans="2:7">
      <c r="B1616" s="25" t="s">
        <v>529</v>
      </c>
      <c r="C1616" s="26" t="s">
        <v>529</v>
      </c>
      <c r="D1616" s="1233" t="s">
        <v>3251</v>
      </c>
      <c r="E1616" s="1233" t="s">
        <v>3251</v>
      </c>
      <c r="F1616" s="4">
        <v>0</v>
      </c>
      <c r="G1616" s="4">
        <v>0</v>
      </c>
    </row>
    <row r="1617" spans="2:7">
      <c r="B1617" s="25" t="s">
        <v>529</v>
      </c>
      <c r="C1617" s="26" t="s">
        <v>529</v>
      </c>
      <c r="D1617" s="1233" t="s">
        <v>3252</v>
      </c>
      <c r="E1617" s="1233" t="s">
        <v>3252</v>
      </c>
      <c r="F1617" s="4">
        <v>0</v>
      </c>
      <c r="G1617" s="4">
        <v>0</v>
      </c>
    </row>
    <row r="1618" spans="2:7">
      <c r="B1618" s="25" t="s">
        <v>529</v>
      </c>
      <c r="C1618" s="26" t="s">
        <v>529</v>
      </c>
      <c r="D1618" s="1233" t="s">
        <v>3253</v>
      </c>
      <c r="E1618" s="1233" t="s">
        <v>3253</v>
      </c>
      <c r="F1618" s="4">
        <v>0</v>
      </c>
      <c r="G1618" s="4">
        <v>0</v>
      </c>
    </row>
    <row r="1619" spans="2:7">
      <c r="B1619" s="25" t="s">
        <v>529</v>
      </c>
      <c r="C1619" s="26" t="s">
        <v>529</v>
      </c>
      <c r="D1619" s="1233" t="s">
        <v>3254</v>
      </c>
      <c r="E1619" s="1233" t="s">
        <v>3254</v>
      </c>
      <c r="F1619" s="4">
        <v>0</v>
      </c>
      <c r="G1619" s="4">
        <v>0</v>
      </c>
    </row>
    <row r="1620" spans="2:7">
      <c r="B1620" s="25" t="s">
        <v>529</v>
      </c>
      <c r="C1620" s="26" t="s">
        <v>529</v>
      </c>
      <c r="D1620" s="1233" t="s">
        <v>3255</v>
      </c>
      <c r="E1620" s="1233" t="s">
        <v>3255</v>
      </c>
      <c r="F1620" s="4">
        <v>0</v>
      </c>
      <c r="G1620" s="4">
        <v>0</v>
      </c>
    </row>
    <row r="1621" spans="2:7">
      <c r="B1621" s="25" t="s">
        <v>529</v>
      </c>
      <c r="C1621" s="26" t="s">
        <v>529</v>
      </c>
      <c r="D1621" s="1233" t="s">
        <v>3256</v>
      </c>
      <c r="E1621" s="1233" t="s">
        <v>3256</v>
      </c>
      <c r="F1621" s="4">
        <v>0</v>
      </c>
      <c r="G1621" s="4">
        <v>0</v>
      </c>
    </row>
    <row r="1622" spans="2:7">
      <c r="B1622" s="1236" t="s">
        <v>3220</v>
      </c>
      <c r="C1622" s="1236" t="s">
        <v>3220</v>
      </c>
      <c r="D1622" s="1236" t="s">
        <v>3220</v>
      </c>
      <c r="E1622" s="1236" t="s">
        <v>3220</v>
      </c>
      <c r="F1622" s="17" t="s">
        <v>495</v>
      </c>
      <c r="G1622" s="17" t="s">
        <v>1858</v>
      </c>
    </row>
    <row r="1623" spans="2:7">
      <c r="B1623" s="1235" t="s">
        <v>529</v>
      </c>
      <c r="C1623" s="1235" t="s">
        <v>529</v>
      </c>
      <c r="D1623" s="1235" t="s">
        <v>529</v>
      </c>
      <c r="E1623" s="1235" t="s">
        <v>529</v>
      </c>
      <c r="F1623" s="4" t="s">
        <v>529</v>
      </c>
      <c r="G1623" s="4" t="s">
        <v>529</v>
      </c>
    </row>
    <row r="1624" spans="2:7">
      <c r="B1624" s="1236" t="s">
        <v>3221</v>
      </c>
      <c r="C1624" s="1236" t="s">
        <v>3221</v>
      </c>
      <c r="D1624" s="1236" t="s">
        <v>3221</v>
      </c>
      <c r="E1624" s="1236" t="s">
        <v>3221</v>
      </c>
      <c r="F1624" s="17" t="s">
        <v>529</v>
      </c>
      <c r="G1624" s="17" t="s">
        <v>529</v>
      </c>
    </row>
    <row r="1625" spans="2:7">
      <c r="B1625" s="24" t="s">
        <v>529</v>
      </c>
      <c r="C1625" s="1234" t="s">
        <v>3229</v>
      </c>
      <c r="D1625" s="1234" t="s">
        <v>3229</v>
      </c>
      <c r="E1625" s="1234" t="s">
        <v>3229</v>
      </c>
      <c r="F1625" s="17">
        <v>0</v>
      </c>
      <c r="G1625" s="17">
        <v>0</v>
      </c>
    </row>
    <row r="1626" spans="2:7">
      <c r="B1626" s="25" t="s">
        <v>529</v>
      </c>
      <c r="C1626" s="26" t="s">
        <v>529</v>
      </c>
      <c r="D1626" s="1233" t="s">
        <v>3257</v>
      </c>
      <c r="E1626" s="1233" t="s">
        <v>3257</v>
      </c>
      <c r="F1626" s="4">
        <v>0</v>
      </c>
      <c r="G1626" s="4">
        <v>0</v>
      </c>
    </row>
    <row r="1627" spans="2:7">
      <c r="B1627" s="25" t="s">
        <v>529</v>
      </c>
      <c r="C1627" s="26" t="s">
        <v>529</v>
      </c>
      <c r="D1627" s="1233" t="s">
        <v>3258</v>
      </c>
      <c r="E1627" s="1233" t="s">
        <v>3258</v>
      </c>
      <c r="F1627" s="4">
        <v>0</v>
      </c>
      <c r="G1627" s="4">
        <v>0</v>
      </c>
    </row>
    <row r="1628" spans="2:7">
      <c r="B1628" s="25" t="s">
        <v>529</v>
      </c>
      <c r="C1628" s="26" t="s">
        <v>529</v>
      </c>
      <c r="D1628" s="1233" t="s">
        <v>3259</v>
      </c>
      <c r="E1628" s="1233" t="s">
        <v>3259</v>
      </c>
      <c r="F1628" s="4">
        <v>0</v>
      </c>
      <c r="G1628" s="4">
        <v>0</v>
      </c>
    </row>
    <row r="1629" spans="2:7">
      <c r="B1629" s="1235" t="s">
        <v>529</v>
      </c>
      <c r="C1629" s="1235" t="s">
        <v>529</v>
      </c>
      <c r="D1629" s="1235" t="s">
        <v>529</v>
      </c>
      <c r="E1629" s="1235" t="s">
        <v>529</v>
      </c>
      <c r="F1629" s="4" t="s">
        <v>529</v>
      </c>
      <c r="G1629" s="4" t="s">
        <v>529</v>
      </c>
    </row>
    <row r="1630" spans="2:7">
      <c r="B1630" s="24" t="s">
        <v>529</v>
      </c>
      <c r="C1630" s="1234" t="s">
        <v>3230</v>
      </c>
      <c r="D1630" s="1234" t="s">
        <v>3230</v>
      </c>
      <c r="E1630" s="1234" t="s">
        <v>3230</v>
      </c>
      <c r="F1630" s="17" t="s">
        <v>495</v>
      </c>
      <c r="G1630" s="17" t="s">
        <v>1858</v>
      </c>
    </row>
    <row r="1631" spans="2:7">
      <c r="B1631" s="25" t="s">
        <v>529</v>
      </c>
      <c r="C1631" s="26" t="s">
        <v>529</v>
      </c>
      <c r="D1631" s="1233" t="s">
        <v>3257</v>
      </c>
      <c r="E1631" s="1233" t="s">
        <v>3257</v>
      </c>
      <c r="F1631" s="4">
        <v>0</v>
      </c>
      <c r="G1631" s="4">
        <v>0</v>
      </c>
    </row>
    <row r="1632" spans="2:7">
      <c r="B1632" s="25" t="s">
        <v>529</v>
      </c>
      <c r="C1632" s="26" t="s">
        <v>529</v>
      </c>
      <c r="D1632" s="1233" t="s">
        <v>3258</v>
      </c>
      <c r="E1632" s="1233" t="s">
        <v>3258</v>
      </c>
      <c r="F1632" s="4" t="s">
        <v>495</v>
      </c>
      <c r="G1632" s="4" t="s">
        <v>1858</v>
      </c>
    </row>
    <row r="1633" spans="2:7">
      <c r="B1633" s="25" t="s">
        <v>529</v>
      </c>
      <c r="C1633" s="26" t="s">
        <v>529</v>
      </c>
      <c r="D1633" s="1233" t="s">
        <v>3260</v>
      </c>
      <c r="E1633" s="1233" t="s">
        <v>3260</v>
      </c>
      <c r="F1633" s="4">
        <v>0</v>
      </c>
      <c r="G1633" s="4">
        <v>0</v>
      </c>
    </row>
    <row r="1634" spans="2:7">
      <c r="B1634" s="1236" t="s">
        <v>3222</v>
      </c>
      <c r="C1634" s="1236" t="s">
        <v>3222</v>
      </c>
      <c r="D1634" s="1236" t="s">
        <v>3222</v>
      </c>
      <c r="E1634" s="1236" t="s">
        <v>3222</v>
      </c>
      <c r="F1634" s="17" t="s">
        <v>3311</v>
      </c>
      <c r="G1634" s="17" t="s">
        <v>3538</v>
      </c>
    </row>
    <row r="1635" spans="2:7">
      <c r="B1635" s="1235" t="s">
        <v>529</v>
      </c>
      <c r="C1635" s="1235" t="s">
        <v>529</v>
      </c>
      <c r="D1635" s="1235" t="s">
        <v>529</v>
      </c>
      <c r="E1635" s="1235" t="s">
        <v>529</v>
      </c>
      <c r="F1635" s="4" t="s">
        <v>529</v>
      </c>
      <c r="G1635" s="4" t="s">
        <v>529</v>
      </c>
    </row>
    <row r="1636" spans="2:7">
      <c r="B1636" s="1236" t="s">
        <v>3223</v>
      </c>
      <c r="C1636" s="1236" t="s">
        <v>3223</v>
      </c>
      <c r="D1636" s="1236" t="s">
        <v>3223</v>
      </c>
      <c r="E1636" s="1236" t="s">
        <v>3223</v>
      </c>
      <c r="F1636" s="17" t="s">
        <v>529</v>
      </c>
      <c r="G1636" s="17" t="s">
        <v>529</v>
      </c>
    </row>
    <row r="1637" spans="2:7">
      <c r="B1637" s="24" t="s">
        <v>529</v>
      </c>
      <c r="C1637" s="1234" t="s">
        <v>3229</v>
      </c>
      <c r="D1637" s="1234" t="s">
        <v>3229</v>
      </c>
      <c r="E1637" s="1234" t="s">
        <v>3229</v>
      </c>
      <c r="F1637" s="17">
        <v>0</v>
      </c>
      <c r="G1637" s="17">
        <v>0</v>
      </c>
    </row>
    <row r="1638" spans="2:7">
      <c r="B1638" s="25" t="s">
        <v>529</v>
      </c>
      <c r="C1638" s="26" t="s">
        <v>529</v>
      </c>
      <c r="D1638" s="1233" t="s">
        <v>3261</v>
      </c>
      <c r="E1638" s="1233" t="s">
        <v>3261</v>
      </c>
      <c r="F1638" s="4">
        <v>0</v>
      </c>
      <c r="G1638" s="4">
        <v>0</v>
      </c>
    </row>
    <row r="1639" spans="2:7">
      <c r="B1639" s="25" t="s">
        <v>529</v>
      </c>
      <c r="C1639" s="26" t="s">
        <v>529</v>
      </c>
      <c r="D1639" s="26" t="s">
        <v>529</v>
      </c>
      <c r="E1639" s="27" t="s">
        <v>3265</v>
      </c>
      <c r="F1639" s="4">
        <v>0</v>
      </c>
      <c r="G1639" s="4">
        <v>0</v>
      </c>
    </row>
    <row r="1640" spans="2:7">
      <c r="B1640" s="25" t="s">
        <v>529</v>
      </c>
      <c r="C1640" s="26" t="s">
        <v>529</v>
      </c>
      <c r="D1640" s="26" t="s">
        <v>529</v>
      </c>
      <c r="E1640" s="27" t="s">
        <v>3266</v>
      </c>
      <c r="F1640" s="4">
        <v>0</v>
      </c>
      <c r="G1640" s="4">
        <v>0</v>
      </c>
    </row>
    <row r="1641" spans="2:7">
      <c r="B1641" s="25" t="s">
        <v>529</v>
      </c>
      <c r="C1641" s="26" t="s">
        <v>529</v>
      </c>
      <c r="D1641" s="1233" t="s">
        <v>3262</v>
      </c>
      <c r="E1641" s="1233" t="s">
        <v>3262</v>
      </c>
      <c r="F1641" s="4">
        <v>0</v>
      </c>
      <c r="G1641" s="4">
        <v>0</v>
      </c>
    </row>
    <row r="1642" spans="2:7">
      <c r="B1642" s="1235" t="s">
        <v>529</v>
      </c>
      <c r="C1642" s="1235" t="s">
        <v>529</v>
      </c>
      <c r="D1642" s="1235" t="s">
        <v>529</v>
      </c>
      <c r="E1642" s="1235" t="s">
        <v>529</v>
      </c>
      <c r="F1642" s="4" t="s">
        <v>529</v>
      </c>
      <c r="G1642" s="4" t="s">
        <v>529</v>
      </c>
    </row>
    <row r="1643" spans="2:7">
      <c r="B1643" s="24" t="s">
        <v>529</v>
      </c>
      <c r="C1643" s="1234" t="s">
        <v>3230</v>
      </c>
      <c r="D1643" s="1234" t="s">
        <v>3230</v>
      </c>
      <c r="E1643" s="1234" t="s">
        <v>3230</v>
      </c>
      <c r="F1643" s="17">
        <v>0</v>
      </c>
      <c r="G1643" s="17">
        <v>0</v>
      </c>
    </row>
    <row r="1644" spans="2:7">
      <c r="B1644" s="25" t="s">
        <v>529</v>
      </c>
      <c r="C1644" s="26" t="s">
        <v>529</v>
      </c>
      <c r="D1644" s="1233" t="s">
        <v>3263</v>
      </c>
      <c r="E1644" s="1233" t="s">
        <v>3263</v>
      </c>
      <c r="F1644" s="4">
        <v>0</v>
      </c>
      <c r="G1644" s="4">
        <v>0</v>
      </c>
    </row>
    <row r="1645" spans="2:7">
      <c r="B1645" s="25" t="s">
        <v>529</v>
      </c>
      <c r="C1645" s="26" t="s">
        <v>529</v>
      </c>
      <c r="D1645" s="26" t="s">
        <v>529</v>
      </c>
      <c r="E1645" s="27" t="s">
        <v>3265</v>
      </c>
      <c r="F1645" s="4">
        <v>0</v>
      </c>
      <c r="G1645" s="4">
        <v>0</v>
      </c>
    </row>
    <row r="1646" spans="2:7">
      <c r="B1646" s="25" t="s">
        <v>529</v>
      </c>
      <c r="C1646" s="26" t="s">
        <v>529</v>
      </c>
      <c r="D1646" s="26" t="s">
        <v>529</v>
      </c>
      <c r="E1646" s="27" t="s">
        <v>3266</v>
      </c>
      <c r="F1646" s="4">
        <v>0</v>
      </c>
      <c r="G1646" s="4">
        <v>0</v>
      </c>
    </row>
    <row r="1647" spans="2:7">
      <c r="B1647" s="25" t="s">
        <v>529</v>
      </c>
      <c r="C1647" s="26" t="s">
        <v>529</v>
      </c>
      <c r="D1647" s="1233" t="s">
        <v>3264</v>
      </c>
      <c r="E1647" s="1233" t="s">
        <v>3264</v>
      </c>
      <c r="F1647" s="4">
        <v>0</v>
      </c>
      <c r="G1647" s="4">
        <v>0</v>
      </c>
    </row>
    <row r="1648" spans="2:7">
      <c r="B1648" s="1236" t="s">
        <v>3224</v>
      </c>
      <c r="C1648" s="1236" t="s">
        <v>3224</v>
      </c>
      <c r="D1648" s="1236" t="s">
        <v>3224</v>
      </c>
      <c r="E1648" s="1236" t="s">
        <v>3224</v>
      </c>
      <c r="F1648" s="17">
        <v>0</v>
      </c>
      <c r="G1648" s="17">
        <v>0</v>
      </c>
    </row>
    <row r="1649" spans="2:7">
      <c r="B1649" s="1235" t="s">
        <v>529</v>
      </c>
      <c r="C1649" s="1235" t="s">
        <v>529</v>
      </c>
      <c r="D1649" s="1235" t="s">
        <v>529</v>
      </c>
      <c r="E1649" s="1235" t="s">
        <v>529</v>
      </c>
      <c r="F1649" s="4" t="s">
        <v>529</v>
      </c>
      <c r="G1649" s="4" t="s">
        <v>529</v>
      </c>
    </row>
    <row r="1650" spans="2:7">
      <c r="B1650" s="1236" t="s">
        <v>3225</v>
      </c>
      <c r="C1650" s="1236" t="s">
        <v>3225</v>
      </c>
      <c r="D1650" s="1236" t="s">
        <v>3225</v>
      </c>
      <c r="E1650" s="1236" t="s">
        <v>3225</v>
      </c>
      <c r="F1650" s="17">
        <v>0</v>
      </c>
      <c r="G1650" s="17">
        <v>0</v>
      </c>
    </row>
    <row r="1651" spans="2:7">
      <c r="B1651" s="1235" t="s">
        <v>529</v>
      </c>
      <c r="C1651" s="1235" t="s">
        <v>529</v>
      </c>
      <c r="D1651" s="1235" t="s">
        <v>529</v>
      </c>
      <c r="E1651" s="1235" t="s">
        <v>529</v>
      </c>
      <c r="F1651" s="4" t="s">
        <v>529</v>
      </c>
      <c r="G1651" s="4" t="s">
        <v>529</v>
      </c>
    </row>
    <row r="1652" spans="2:7">
      <c r="B1652" s="1236" t="s">
        <v>3226</v>
      </c>
      <c r="C1652" s="1236" t="s">
        <v>3226</v>
      </c>
      <c r="D1652" s="1236" t="s">
        <v>3226</v>
      </c>
      <c r="E1652" s="1236" t="s">
        <v>3226</v>
      </c>
      <c r="F1652" s="17">
        <v>0</v>
      </c>
      <c r="G1652" s="17">
        <v>0</v>
      </c>
    </row>
    <row r="1653" spans="2:7">
      <c r="B1653" s="1235" t="s">
        <v>529</v>
      </c>
      <c r="C1653" s="1235" t="s">
        <v>529</v>
      </c>
      <c r="D1653" s="1235" t="s">
        <v>529</v>
      </c>
      <c r="E1653" s="1235" t="s">
        <v>529</v>
      </c>
      <c r="F1653" s="4" t="s">
        <v>529</v>
      </c>
      <c r="G1653" s="4" t="s">
        <v>529</v>
      </c>
    </row>
    <row r="1654" spans="2:7">
      <c r="B1654" s="1236" t="s">
        <v>3227</v>
      </c>
      <c r="C1654" s="1236" t="s">
        <v>3227</v>
      </c>
      <c r="D1654" s="1236" t="s">
        <v>3227</v>
      </c>
      <c r="E1654" s="1236" t="s">
        <v>3227</v>
      </c>
      <c r="F1654" s="17">
        <v>0</v>
      </c>
      <c r="G1654" s="17">
        <v>0</v>
      </c>
    </row>
    <row r="1655" spans="2:7">
      <c r="B1655" s="1235" t="s">
        <v>529</v>
      </c>
      <c r="C1655" s="1235" t="s">
        <v>529</v>
      </c>
      <c r="D1655" s="1235" t="s">
        <v>529</v>
      </c>
      <c r="E1655" s="1235" t="s">
        <v>529</v>
      </c>
      <c r="F1655" s="4" t="s">
        <v>529</v>
      </c>
      <c r="G1655" s="4" t="s">
        <v>529</v>
      </c>
    </row>
    <row r="1656" spans="2:7">
      <c r="B1656" s="28" t="s">
        <v>529</v>
      </c>
      <c r="C1656" s="28" t="s">
        <v>529</v>
      </c>
      <c r="D1656" s="28" t="s">
        <v>529</v>
      </c>
      <c r="E1656" s="28" t="s">
        <v>529</v>
      </c>
      <c r="F1656" s="30" t="s">
        <v>529</v>
      </c>
      <c r="G1656" s="30" t="s">
        <v>529</v>
      </c>
    </row>
    <row r="1657" spans="2:7">
      <c r="B1657" s="12" t="s">
        <v>529</v>
      </c>
      <c r="C1657" s="12" t="s">
        <v>529</v>
      </c>
      <c r="D1657" s="12" t="s">
        <v>529</v>
      </c>
      <c r="E1657" s="12" t="s">
        <v>529</v>
      </c>
      <c r="F1657" s="16" t="s">
        <v>529</v>
      </c>
      <c r="G1657" s="16" t="s">
        <v>529</v>
      </c>
    </row>
    <row r="1658" spans="2:7">
      <c r="B1658" s="29" t="s">
        <v>529</v>
      </c>
      <c r="C1658" s="29" t="s">
        <v>529</v>
      </c>
      <c r="D1658" s="29" t="s">
        <v>529</v>
      </c>
      <c r="E1658" s="29" t="s">
        <v>529</v>
      </c>
      <c r="F1658" s="31" t="s">
        <v>529</v>
      </c>
      <c r="G1658" s="31" t="s">
        <v>529</v>
      </c>
    </row>
    <row r="1659" spans="2:7">
      <c r="B1659" s="1241" t="s">
        <v>23</v>
      </c>
      <c r="C1659" s="1241" t="s">
        <v>23</v>
      </c>
      <c r="D1659" s="1241" t="s">
        <v>23</v>
      </c>
      <c r="E1659" s="1241" t="s">
        <v>23</v>
      </c>
      <c r="F1659" s="1241" t="s">
        <v>23</v>
      </c>
      <c r="G1659" s="1242" t="s">
        <v>23</v>
      </c>
    </row>
    <row r="1660" spans="2:7">
      <c r="B1660" s="1243" t="s">
        <v>3215</v>
      </c>
      <c r="C1660" s="1243" t="s">
        <v>3215</v>
      </c>
      <c r="D1660" s="1243" t="s">
        <v>3215</v>
      </c>
      <c r="E1660" s="1243" t="s">
        <v>3215</v>
      </c>
      <c r="F1660" s="1243" t="s">
        <v>3215</v>
      </c>
      <c r="G1660" s="1244" t="s">
        <v>3215</v>
      </c>
    </row>
    <row r="1661" spans="2:7">
      <c r="B1661" s="1243" t="s">
        <v>3216</v>
      </c>
      <c r="C1661" s="1243" t="s">
        <v>3216</v>
      </c>
      <c r="D1661" s="1243" t="s">
        <v>3216</v>
      </c>
      <c r="E1661" s="1243" t="s">
        <v>3216</v>
      </c>
      <c r="F1661" s="1243" t="s">
        <v>3216</v>
      </c>
      <c r="G1661" s="1244" t="s">
        <v>3216</v>
      </c>
    </row>
    <row r="1662" spans="2:7">
      <c r="B1662" s="1245" t="s">
        <v>3217</v>
      </c>
      <c r="C1662" s="1245" t="s">
        <v>3217</v>
      </c>
      <c r="D1662" s="1245" t="s">
        <v>3217</v>
      </c>
      <c r="E1662" s="1245" t="s">
        <v>3217</v>
      </c>
      <c r="F1662" s="1245" t="s">
        <v>3217</v>
      </c>
      <c r="G1662" s="1246" t="s">
        <v>3217</v>
      </c>
    </row>
    <row r="1663" spans="2:7">
      <c r="B1663" s="1240" t="s">
        <v>3218</v>
      </c>
      <c r="C1663" s="1240" t="s">
        <v>3218</v>
      </c>
      <c r="D1663" s="1240" t="s">
        <v>3218</v>
      </c>
      <c r="E1663" s="1240" t="s">
        <v>3218</v>
      </c>
      <c r="F1663" s="21">
        <v>2024</v>
      </c>
      <c r="G1663" s="21">
        <v>2023</v>
      </c>
    </row>
    <row r="1664" spans="2:7">
      <c r="B1664" s="1236" t="s">
        <v>3219</v>
      </c>
      <c r="C1664" s="1236" t="s">
        <v>3219</v>
      </c>
      <c r="D1664" s="1236" t="s">
        <v>3219</v>
      </c>
      <c r="E1664" s="1236" t="s">
        <v>3219</v>
      </c>
      <c r="F1664" s="17" t="s">
        <v>529</v>
      </c>
      <c r="G1664" s="17" t="s">
        <v>529</v>
      </c>
    </row>
    <row r="1665" spans="2:7">
      <c r="B1665" s="24" t="s">
        <v>529</v>
      </c>
      <c r="C1665" s="1234" t="s">
        <v>3229</v>
      </c>
      <c r="D1665" s="1234" t="s">
        <v>3229</v>
      </c>
      <c r="E1665" s="1234" t="s">
        <v>3229</v>
      </c>
      <c r="F1665" s="17" t="s">
        <v>73</v>
      </c>
      <c r="G1665" s="17" t="s">
        <v>3539</v>
      </c>
    </row>
    <row r="1666" spans="2:7">
      <c r="B1666" s="25" t="s">
        <v>529</v>
      </c>
      <c r="C1666" s="26" t="s">
        <v>529</v>
      </c>
      <c r="D1666" s="1233" t="s">
        <v>3231</v>
      </c>
      <c r="E1666" s="1233" t="s">
        <v>3231</v>
      </c>
      <c r="F1666" s="4">
        <v>0</v>
      </c>
      <c r="G1666" s="4">
        <v>0</v>
      </c>
    </row>
    <row r="1667" spans="2:7">
      <c r="B1667" s="25" t="s">
        <v>529</v>
      </c>
      <c r="C1667" s="26" t="s">
        <v>529</v>
      </c>
      <c r="D1667" s="1233" t="s">
        <v>3232</v>
      </c>
      <c r="E1667" s="1233" t="s">
        <v>3232</v>
      </c>
      <c r="F1667" s="4">
        <v>0</v>
      </c>
      <c r="G1667" s="4">
        <v>0</v>
      </c>
    </row>
    <row r="1668" spans="2:7">
      <c r="B1668" s="25" t="s">
        <v>529</v>
      </c>
      <c r="C1668" s="26" t="s">
        <v>529</v>
      </c>
      <c r="D1668" s="1233" t="s">
        <v>3233</v>
      </c>
      <c r="E1668" s="1233" t="s">
        <v>3233</v>
      </c>
      <c r="F1668" s="4">
        <v>0</v>
      </c>
      <c r="G1668" s="4">
        <v>0</v>
      </c>
    </row>
    <row r="1669" spans="2:7">
      <c r="B1669" s="25" t="s">
        <v>529</v>
      </c>
      <c r="C1669" s="26" t="s">
        <v>529</v>
      </c>
      <c r="D1669" s="1233" t="s">
        <v>3234</v>
      </c>
      <c r="E1669" s="1233" t="s">
        <v>3234</v>
      </c>
      <c r="F1669" s="4">
        <v>0</v>
      </c>
      <c r="G1669" s="4">
        <v>0</v>
      </c>
    </row>
    <row r="1670" spans="2:7">
      <c r="B1670" s="25" t="s">
        <v>529</v>
      </c>
      <c r="C1670" s="26" t="s">
        <v>529</v>
      </c>
      <c r="D1670" s="1233" t="s">
        <v>3235</v>
      </c>
      <c r="E1670" s="1233" t="s">
        <v>3235</v>
      </c>
      <c r="F1670" s="4">
        <v>0</v>
      </c>
      <c r="G1670" s="4">
        <v>0</v>
      </c>
    </row>
    <row r="1671" spans="2:7">
      <c r="B1671" s="25" t="s">
        <v>529</v>
      </c>
      <c r="C1671" s="26" t="s">
        <v>529</v>
      </c>
      <c r="D1671" s="1233" t="s">
        <v>3236</v>
      </c>
      <c r="E1671" s="1233" t="s">
        <v>3236</v>
      </c>
      <c r="F1671" s="4">
        <v>0</v>
      </c>
      <c r="G1671" s="4">
        <v>0</v>
      </c>
    </row>
    <row r="1672" spans="2:7">
      <c r="B1672" s="25" t="s">
        <v>529</v>
      </c>
      <c r="C1672" s="26" t="s">
        <v>529</v>
      </c>
      <c r="D1672" s="1233" t="s">
        <v>3237</v>
      </c>
      <c r="E1672" s="1233" t="s">
        <v>3237</v>
      </c>
      <c r="F1672" s="4">
        <v>0</v>
      </c>
      <c r="G1672" s="4">
        <v>0</v>
      </c>
    </row>
    <row r="1673" spans="2:7">
      <c r="B1673" s="25" t="s">
        <v>529</v>
      </c>
      <c r="C1673" s="26" t="s">
        <v>529</v>
      </c>
      <c r="D1673" s="1233" t="s">
        <v>3238</v>
      </c>
      <c r="E1673" s="1233" t="s">
        <v>3238</v>
      </c>
      <c r="F1673" s="4">
        <v>0</v>
      </c>
      <c r="G1673" s="4">
        <v>0</v>
      </c>
    </row>
    <row r="1674" spans="2:7">
      <c r="B1674" s="25" t="s">
        <v>529</v>
      </c>
      <c r="C1674" s="26" t="s">
        <v>529</v>
      </c>
      <c r="D1674" s="1233" t="s">
        <v>3239</v>
      </c>
      <c r="E1674" s="1233" t="s">
        <v>3239</v>
      </c>
      <c r="F1674" s="4" t="s">
        <v>73</v>
      </c>
      <c r="G1674" s="4" t="s">
        <v>3539</v>
      </c>
    </row>
    <row r="1675" spans="2:7">
      <c r="B1675" s="25" t="s">
        <v>529</v>
      </c>
      <c r="C1675" s="26" t="s">
        <v>529</v>
      </c>
      <c r="D1675" s="1233" t="s">
        <v>3240</v>
      </c>
      <c r="E1675" s="1233" t="s">
        <v>3240</v>
      </c>
      <c r="F1675" s="4">
        <v>0</v>
      </c>
      <c r="G1675" s="4">
        <v>0</v>
      </c>
    </row>
    <row r="1676" spans="2:7">
      <c r="B1676" s="1235" t="s">
        <v>529</v>
      </c>
      <c r="C1676" s="1235" t="s">
        <v>529</v>
      </c>
      <c r="D1676" s="1235" t="s">
        <v>529</v>
      </c>
      <c r="E1676" s="1235" t="s">
        <v>529</v>
      </c>
      <c r="F1676" s="4" t="s">
        <v>529</v>
      </c>
      <c r="G1676" s="4" t="s">
        <v>529</v>
      </c>
    </row>
    <row r="1677" spans="2:7">
      <c r="B1677" s="24" t="s">
        <v>529</v>
      </c>
      <c r="C1677" s="1234" t="s">
        <v>3230</v>
      </c>
      <c r="D1677" s="1234" t="s">
        <v>3230</v>
      </c>
      <c r="E1677" s="1234" t="s">
        <v>3230</v>
      </c>
      <c r="F1677" s="17" t="s">
        <v>73</v>
      </c>
      <c r="G1677" s="17" t="s">
        <v>3539</v>
      </c>
    </row>
    <row r="1678" spans="2:7">
      <c r="B1678" s="25" t="s">
        <v>529</v>
      </c>
      <c r="C1678" s="26" t="s">
        <v>529</v>
      </c>
      <c r="D1678" s="1233" t="s">
        <v>3241</v>
      </c>
      <c r="E1678" s="1233" t="s">
        <v>3241</v>
      </c>
      <c r="F1678" s="4" t="s">
        <v>1664</v>
      </c>
      <c r="G1678" s="4" t="s">
        <v>3540</v>
      </c>
    </row>
    <row r="1679" spans="2:7">
      <c r="B1679" s="25" t="s">
        <v>529</v>
      </c>
      <c r="C1679" s="26" t="s">
        <v>529</v>
      </c>
      <c r="D1679" s="1233" t="s">
        <v>3242</v>
      </c>
      <c r="E1679" s="1233" t="s">
        <v>3242</v>
      </c>
      <c r="F1679" s="4" t="s">
        <v>1678</v>
      </c>
      <c r="G1679" s="4" t="s">
        <v>3541</v>
      </c>
    </row>
    <row r="1680" spans="2:7">
      <c r="B1680" s="25" t="s">
        <v>529</v>
      </c>
      <c r="C1680" s="26" t="s">
        <v>529</v>
      </c>
      <c r="D1680" s="1233" t="s">
        <v>3243</v>
      </c>
      <c r="E1680" s="1233" t="s">
        <v>3243</v>
      </c>
      <c r="F1680" s="4" t="s">
        <v>1683</v>
      </c>
      <c r="G1680" s="4" t="s">
        <v>3542</v>
      </c>
    </row>
    <row r="1681" spans="2:7">
      <c r="B1681" s="25" t="s">
        <v>529</v>
      </c>
      <c r="C1681" s="26" t="s">
        <v>529</v>
      </c>
      <c r="D1681" s="1233" t="s">
        <v>3244</v>
      </c>
      <c r="E1681" s="1233" t="s">
        <v>3244</v>
      </c>
      <c r="F1681" s="4">
        <v>0</v>
      </c>
      <c r="G1681" s="4">
        <v>0</v>
      </c>
    </row>
    <row r="1682" spans="2:7">
      <c r="B1682" s="25" t="s">
        <v>529</v>
      </c>
      <c r="C1682" s="26" t="s">
        <v>529</v>
      </c>
      <c r="D1682" s="1233" t="s">
        <v>3245</v>
      </c>
      <c r="E1682" s="1233" t="s">
        <v>3245</v>
      </c>
      <c r="F1682" s="4">
        <v>0</v>
      </c>
      <c r="G1682" s="4">
        <v>0</v>
      </c>
    </row>
    <row r="1683" spans="2:7">
      <c r="B1683" s="25" t="s">
        <v>529</v>
      </c>
      <c r="C1683" s="26" t="s">
        <v>529</v>
      </c>
      <c r="D1683" s="1233" t="s">
        <v>3246</v>
      </c>
      <c r="E1683" s="1233" t="s">
        <v>3246</v>
      </c>
      <c r="F1683" s="4">
        <v>0</v>
      </c>
      <c r="G1683" s="4">
        <v>0</v>
      </c>
    </row>
    <row r="1684" spans="2:7">
      <c r="B1684" s="25" t="s">
        <v>529</v>
      </c>
      <c r="C1684" s="26" t="s">
        <v>529</v>
      </c>
      <c r="D1684" s="1233" t="s">
        <v>3247</v>
      </c>
      <c r="E1684" s="1233" t="s">
        <v>3247</v>
      </c>
      <c r="F1684" s="4" t="s">
        <v>1698</v>
      </c>
      <c r="G1684" s="4" t="s">
        <v>3543</v>
      </c>
    </row>
    <row r="1685" spans="2:7">
      <c r="B1685" s="25" t="s">
        <v>529</v>
      </c>
      <c r="C1685" s="26" t="s">
        <v>529</v>
      </c>
      <c r="D1685" s="1233" t="s">
        <v>3248</v>
      </c>
      <c r="E1685" s="1233" t="s">
        <v>3248</v>
      </c>
      <c r="F1685" s="4">
        <v>0</v>
      </c>
      <c r="G1685" s="4">
        <v>0</v>
      </c>
    </row>
    <row r="1686" spans="2:7">
      <c r="B1686" s="25" t="s">
        <v>529</v>
      </c>
      <c r="C1686" s="26" t="s">
        <v>529</v>
      </c>
      <c r="D1686" s="1233" t="s">
        <v>3249</v>
      </c>
      <c r="E1686" s="1233" t="s">
        <v>3249</v>
      </c>
      <c r="F1686" s="4">
        <v>0</v>
      </c>
      <c r="G1686" s="4">
        <v>0</v>
      </c>
    </row>
    <row r="1687" spans="2:7">
      <c r="B1687" s="25" t="s">
        <v>529</v>
      </c>
      <c r="C1687" s="26" t="s">
        <v>529</v>
      </c>
      <c r="D1687" s="1233" t="s">
        <v>3250</v>
      </c>
      <c r="E1687" s="1233" t="s">
        <v>3250</v>
      </c>
      <c r="F1687" s="4">
        <v>0</v>
      </c>
      <c r="G1687" s="4">
        <v>0</v>
      </c>
    </row>
    <row r="1688" spans="2:7">
      <c r="B1688" s="25" t="s">
        <v>529</v>
      </c>
      <c r="C1688" s="26" t="s">
        <v>529</v>
      </c>
      <c r="D1688" s="1233" t="s">
        <v>3251</v>
      </c>
      <c r="E1688" s="1233" t="s">
        <v>3251</v>
      </c>
      <c r="F1688" s="4">
        <v>0</v>
      </c>
      <c r="G1688" s="4">
        <v>0</v>
      </c>
    </row>
    <row r="1689" spans="2:7">
      <c r="B1689" s="25" t="s">
        <v>529</v>
      </c>
      <c r="C1689" s="26" t="s">
        <v>529</v>
      </c>
      <c r="D1689" s="1233" t="s">
        <v>3252</v>
      </c>
      <c r="E1689" s="1233" t="s">
        <v>3252</v>
      </c>
      <c r="F1689" s="4">
        <v>0</v>
      </c>
      <c r="G1689" s="4">
        <v>0</v>
      </c>
    </row>
    <row r="1690" spans="2:7">
      <c r="B1690" s="25" t="s">
        <v>529</v>
      </c>
      <c r="C1690" s="26" t="s">
        <v>529</v>
      </c>
      <c r="D1690" s="1233" t="s">
        <v>3253</v>
      </c>
      <c r="E1690" s="1233" t="s">
        <v>3253</v>
      </c>
      <c r="F1690" s="4">
        <v>0</v>
      </c>
      <c r="G1690" s="4">
        <v>0</v>
      </c>
    </row>
    <row r="1691" spans="2:7">
      <c r="B1691" s="25" t="s">
        <v>529</v>
      </c>
      <c r="C1691" s="26" t="s">
        <v>529</v>
      </c>
      <c r="D1691" s="1233" t="s">
        <v>3254</v>
      </c>
      <c r="E1691" s="1233" t="s">
        <v>3254</v>
      </c>
      <c r="F1691" s="4">
        <v>0</v>
      </c>
      <c r="G1691" s="4">
        <v>0</v>
      </c>
    </row>
    <row r="1692" spans="2:7">
      <c r="B1692" s="25" t="s">
        <v>529</v>
      </c>
      <c r="C1692" s="26" t="s">
        <v>529</v>
      </c>
      <c r="D1692" s="1233" t="s">
        <v>3255</v>
      </c>
      <c r="E1692" s="1233" t="s">
        <v>3255</v>
      </c>
      <c r="F1692" s="4">
        <v>0</v>
      </c>
      <c r="G1692" s="4">
        <v>0</v>
      </c>
    </row>
    <row r="1693" spans="2:7">
      <c r="B1693" s="25" t="s">
        <v>529</v>
      </c>
      <c r="C1693" s="26" t="s">
        <v>529</v>
      </c>
      <c r="D1693" s="1233" t="s">
        <v>3256</v>
      </c>
      <c r="E1693" s="1233" t="s">
        <v>3256</v>
      </c>
      <c r="F1693" s="4">
        <v>0</v>
      </c>
      <c r="G1693" s="4">
        <v>0</v>
      </c>
    </row>
    <row r="1694" spans="2:7">
      <c r="B1694" s="1236" t="s">
        <v>3220</v>
      </c>
      <c r="C1694" s="1236" t="s">
        <v>3220</v>
      </c>
      <c r="D1694" s="1236" t="s">
        <v>3220</v>
      </c>
      <c r="E1694" s="1236" t="s">
        <v>3220</v>
      </c>
      <c r="F1694" s="17">
        <v>0</v>
      </c>
      <c r="G1694" s="17">
        <v>0</v>
      </c>
    </row>
    <row r="1695" spans="2:7">
      <c r="B1695" s="1235" t="s">
        <v>529</v>
      </c>
      <c r="C1695" s="1235" t="s">
        <v>529</v>
      </c>
      <c r="D1695" s="1235" t="s">
        <v>529</v>
      </c>
      <c r="E1695" s="1235" t="s">
        <v>529</v>
      </c>
      <c r="F1695" s="4" t="s">
        <v>529</v>
      </c>
      <c r="G1695" s="4" t="s">
        <v>529</v>
      </c>
    </row>
    <row r="1696" spans="2:7">
      <c r="B1696" s="1236" t="s">
        <v>3221</v>
      </c>
      <c r="C1696" s="1236" t="s">
        <v>3221</v>
      </c>
      <c r="D1696" s="1236" t="s">
        <v>3221</v>
      </c>
      <c r="E1696" s="1236" t="s">
        <v>3221</v>
      </c>
      <c r="F1696" s="17" t="s">
        <v>529</v>
      </c>
      <c r="G1696" s="17" t="s">
        <v>529</v>
      </c>
    </row>
    <row r="1697" spans="2:7">
      <c r="B1697" s="24" t="s">
        <v>529</v>
      </c>
      <c r="C1697" s="1234" t="s">
        <v>3229</v>
      </c>
      <c r="D1697" s="1234" t="s">
        <v>3229</v>
      </c>
      <c r="E1697" s="1234" t="s">
        <v>3229</v>
      </c>
      <c r="F1697" s="17">
        <v>0</v>
      </c>
      <c r="G1697" s="17">
        <v>0</v>
      </c>
    </row>
    <row r="1698" spans="2:7">
      <c r="B1698" s="25" t="s">
        <v>529</v>
      </c>
      <c r="C1698" s="26" t="s">
        <v>529</v>
      </c>
      <c r="D1698" s="1233" t="s">
        <v>3257</v>
      </c>
      <c r="E1698" s="1233" t="s">
        <v>3257</v>
      </c>
      <c r="F1698" s="4">
        <v>0</v>
      </c>
      <c r="G1698" s="4">
        <v>0</v>
      </c>
    </row>
    <row r="1699" spans="2:7">
      <c r="B1699" s="25" t="s">
        <v>529</v>
      </c>
      <c r="C1699" s="26" t="s">
        <v>529</v>
      </c>
      <c r="D1699" s="1233" t="s">
        <v>3258</v>
      </c>
      <c r="E1699" s="1233" t="s">
        <v>3258</v>
      </c>
      <c r="F1699" s="4">
        <v>0</v>
      </c>
      <c r="G1699" s="4">
        <v>0</v>
      </c>
    </row>
    <row r="1700" spans="2:7">
      <c r="B1700" s="25" t="s">
        <v>529</v>
      </c>
      <c r="C1700" s="26" t="s">
        <v>529</v>
      </c>
      <c r="D1700" s="1233" t="s">
        <v>3259</v>
      </c>
      <c r="E1700" s="1233" t="s">
        <v>3259</v>
      </c>
      <c r="F1700" s="4">
        <v>0</v>
      </c>
      <c r="G1700" s="4">
        <v>0</v>
      </c>
    </row>
    <row r="1701" spans="2:7">
      <c r="B1701" s="1235" t="s">
        <v>529</v>
      </c>
      <c r="C1701" s="1235" t="s">
        <v>529</v>
      </c>
      <c r="D1701" s="1235" t="s">
        <v>529</v>
      </c>
      <c r="E1701" s="1235" t="s">
        <v>529</v>
      </c>
      <c r="F1701" s="4" t="s">
        <v>529</v>
      </c>
      <c r="G1701" s="4" t="s">
        <v>529</v>
      </c>
    </row>
    <row r="1702" spans="2:7">
      <c r="B1702" s="24" t="s">
        <v>529</v>
      </c>
      <c r="C1702" s="1234" t="s">
        <v>3230</v>
      </c>
      <c r="D1702" s="1234" t="s">
        <v>3230</v>
      </c>
      <c r="E1702" s="1234" t="s">
        <v>3230</v>
      </c>
      <c r="F1702" s="17">
        <v>0</v>
      </c>
      <c r="G1702" s="17">
        <v>0</v>
      </c>
    </row>
    <row r="1703" spans="2:7">
      <c r="B1703" s="25" t="s">
        <v>529</v>
      </c>
      <c r="C1703" s="26" t="s">
        <v>529</v>
      </c>
      <c r="D1703" s="1233" t="s">
        <v>3257</v>
      </c>
      <c r="E1703" s="1233" t="s">
        <v>3257</v>
      </c>
      <c r="F1703" s="4">
        <v>0</v>
      </c>
      <c r="G1703" s="4">
        <v>0</v>
      </c>
    </row>
    <row r="1704" spans="2:7">
      <c r="B1704" s="25" t="s">
        <v>529</v>
      </c>
      <c r="C1704" s="26" t="s">
        <v>529</v>
      </c>
      <c r="D1704" s="1233" t="s">
        <v>3258</v>
      </c>
      <c r="E1704" s="1233" t="s">
        <v>3258</v>
      </c>
      <c r="F1704" s="4">
        <v>0</v>
      </c>
      <c r="G1704" s="4">
        <v>0</v>
      </c>
    </row>
    <row r="1705" spans="2:7">
      <c r="B1705" s="25" t="s">
        <v>529</v>
      </c>
      <c r="C1705" s="26" t="s">
        <v>529</v>
      </c>
      <c r="D1705" s="1233" t="s">
        <v>3260</v>
      </c>
      <c r="E1705" s="1233" t="s">
        <v>3260</v>
      </c>
      <c r="F1705" s="4">
        <v>0</v>
      </c>
      <c r="G1705" s="4">
        <v>0</v>
      </c>
    </row>
    <row r="1706" spans="2:7">
      <c r="B1706" s="1236" t="s">
        <v>3222</v>
      </c>
      <c r="C1706" s="1236" t="s">
        <v>3222</v>
      </c>
      <c r="D1706" s="1236" t="s">
        <v>3222</v>
      </c>
      <c r="E1706" s="1236" t="s">
        <v>3222</v>
      </c>
      <c r="F1706" s="17">
        <v>0</v>
      </c>
      <c r="G1706" s="17">
        <v>0</v>
      </c>
    </row>
    <row r="1707" spans="2:7">
      <c r="B1707" s="1235" t="s">
        <v>529</v>
      </c>
      <c r="C1707" s="1235" t="s">
        <v>529</v>
      </c>
      <c r="D1707" s="1235" t="s">
        <v>529</v>
      </c>
      <c r="E1707" s="1235" t="s">
        <v>529</v>
      </c>
      <c r="F1707" s="4" t="s">
        <v>529</v>
      </c>
      <c r="G1707" s="4" t="s">
        <v>529</v>
      </c>
    </row>
    <row r="1708" spans="2:7">
      <c r="B1708" s="1236" t="s">
        <v>3223</v>
      </c>
      <c r="C1708" s="1236" t="s">
        <v>3223</v>
      </c>
      <c r="D1708" s="1236" t="s">
        <v>3223</v>
      </c>
      <c r="E1708" s="1236" t="s">
        <v>3223</v>
      </c>
      <c r="F1708" s="17" t="s">
        <v>529</v>
      </c>
      <c r="G1708" s="17" t="s">
        <v>529</v>
      </c>
    </row>
    <row r="1709" spans="2:7">
      <c r="B1709" s="24" t="s">
        <v>529</v>
      </c>
      <c r="C1709" s="1234" t="s">
        <v>3229</v>
      </c>
      <c r="D1709" s="1234" t="s">
        <v>3229</v>
      </c>
      <c r="E1709" s="1234" t="s">
        <v>3229</v>
      </c>
      <c r="F1709" s="17">
        <v>0</v>
      </c>
      <c r="G1709" s="17">
        <v>0</v>
      </c>
    </row>
    <row r="1710" spans="2:7">
      <c r="B1710" s="25" t="s">
        <v>529</v>
      </c>
      <c r="C1710" s="26" t="s">
        <v>529</v>
      </c>
      <c r="D1710" s="1233" t="s">
        <v>3261</v>
      </c>
      <c r="E1710" s="1233" t="s">
        <v>3261</v>
      </c>
      <c r="F1710" s="4">
        <v>0</v>
      </c>
      <c r="G1710" s="4">
        <v>0</v>
      </c>
    </row>
    <row r="1711" spans="2:7">
      <c r="B1711" s="25" t="s">
        <v>529</v>
      </c>
      <c r="C1711" s="26" t="s">
        <v>529</v>
      </c>
      <c r="D1711" s="26" t="s">
        <v>529</v>
      </c>
      <c r="E1711" s="27" t="s">
        <v>3265</v>
      </c>
      <c r="F1711" s="4">
        <v>0</v>
      </c>
      <c r="G1711" s="4">
        <v>0</v>
      </c>
    </row>
    <row r="1712" spans="2:7">
      <c r="B1712" s="25" t="s">
        <v>529</v>
      </c>
      <c r="C1712" s="26" t="s">
        <v>529</v>
      </c>
      <c r="D1712" s="26" t="s">
        <v>529</v>
      </c>
      <c r="E1712" s="27" t="s">
        <v>3266</v>
      </c>
      <c r="F1712" s="4">
        <v>0</v>
      </c>
      <c r="G1712" s="4">
        <v>0</v>
      </c>
    </row>
    <row r="1713" spans="2:7">
      <c r="B1713" s="25" t="s">
        <v>529</v>
      </c>
      <c r="C1713" s="26" t="s">
        <v>529</v>
      </c>
      <c r="D1713" s="1233" t="s">
        <v>3262</v>
      </c>
      <c r="E1713" s="1233" t="s">
        <v>3262</v>
      </c>
      <c r="F1713" s="4">
        <v>0</v>
      </c>
      <c r="G1713" s="4">
        <v>0</v>
      </c>
    </row>
    <row r="1714" spans="2:7">
      <c r="B1714" s="1235" t="s">
        <v>529</v>
      </c>
      <c r="C1714" s="1235" t="s">
        <v>529</v>
      </c>
      <c r="D1714" s="1235" t="s">
        <v>529</v>
      </c>
      <c r="E1714" s="1235" t="s">
        <v>529</v>
      </c>
      <c r="F1714" s="4" t="s">
        <v>529</v>
      </c>
      <c r="G1714" s="4" t="s">
        <v>529</v>
      </c>
    </row>
    <row r="1715" spans="2:7">
      <c r="B1715" s="24" t="s">
        <v>529</v>
      </c>
      <c r="C1715" s="1234" t="s">
        <v>3230</v>
      </c>
      <c r="D1715" s="1234" t="s">
        <v>3230</v>
      </c>
      <c r="E1715" s="1234" t="s">
        <v>3230</v>
      </c>
      <c r="F1715" s="17">
        <v>0</v>
      </c>
      <c r="G1715" s="17">
        <v>0</v>
      </c>
    </row>
    <row r="1716" spans="2:7">
      <c r="B1716" s="25" t="s">
        <v>529</v>
      </c>
      <c r="C1716" s="26" t="s">
        <v>529</v>
      </c>
      <c r="D1716" s="1233" t="s">
        <v>3263</v>
      </c>
      <c r="E1716" s="1233" t="s">
        <v>3263</v>
      </c>
      <c r="F1716" s="4">
        <v>0</v>
      </c>
      <c r="G1716" s="4">
        <v>0</v>
      </c>
    </row>
    <row r="1717" spans="2:7">
      <c r="B1717" s="25" t="s">
        <v>529</v>
      </c>
      <c r="C1717" s="26" t="s">
        <v>529</v>
      </c>
      <c r="D1717" s="26" t="s">
        <v>529</v>
      </c>
      <c r="E1717" s="27" t="s">
        <v>3265</v>
      </c>
      <c r="F1717" s="4">
        <v>0</v>
      </c>
      <c r="G1717" s="4">
        <v>0</v>
      </c>
    </row>
    <row r="1718" spans="2:7">
      <c r="B1718" s="25" t="s">
        <v>529</v>
      </c>
      <c r="C1718" s="26" t="s">
        <v>529</v>
      </c>
      <c r="D1718" s="26" t="s">
        <v>529</v>
      </c>
      <c r="E1718" s="27" t="s">
        <v>3266</v>
      </c>
      <c r="F1718" s="4">
        <v>0</v>
      </c>
      <c r="G1718" s="4">
        <v>0</v>
      </c>
    </row>
    <row r="1719" spans="2:7">
      <c r="B1719" s="25" t="s">
        <v>529</v>
      </c>
      <c r="C1719" s="26" t="s">
        <v>529</v>
      </c>
      <c r="D1719" s="1233" t="s">
        <v>3264</v>
      </c>
      <c r="E1719" s="1233" t="s">
        <v>3264</v>
      </c>
      <c r="F1719" s="4">
        <v>0</v>
      </c>
      <c r="G1719" s="4">
        <v>0</v>
      </c>
    </row>
    <row r="1720" spans="2:7">
      <c r="B1720" s="1236" t="s">
        <v>3224</v>
      </c>
      <c r="C1720" s="1236" t="s">
        <v>3224</v>
      </c>
      <c r="D1720" s="1236" t="s">
        <v>3224</v>
      </c>
      <c r="E1720" s="1236" t="s">
        <v>3224</v>
      </c>
      <c r="F1720" s="17">
        <v>0</v>
      </c>
      <c r="G1720" s="17">
        <v>0</v>
      </c>
    </row>
    <row r="1721" spans="2:7">
      <c r="B1721" s="1235" t="s">
        <v>529</v>
      </c>
      <c r="C1721" s="1235" t="s">
        <v>529</v>
      </c>
      <c r="D1721" s="1235" t="s">
        <v>529</v>
      </c>
      <c r="E1721" s="1235" t="s">
        <v>529</v>
      </c>
      <c r="F1721" s="4" t="s">
        <v>529</v>
      </c>
      <c r="G1721" s="4" t="s">
        <v>529</v>
      </c>
    </row>
    <row r="1722" spans="2:7">
      <c r="B1722" s="1236" t="s">
        <v>3225</v>
      </c>
      <c r="C1722" s="1236" t="s">
        <v>3225</v>
      </c>
      <c r="D1722" s="1236" t="s">
        <v>3225</v>
      </c>
      <c r="E1722" s="1236" t="s">
        <v>3225</v>
      </c>
      <c r="F1722" s="17">
        <v>0</v>
      </c>
      <c r="G1722" s="17">
        <v>0</v>
      </c>
    </row>
    <row r="1723" spans="2:7">
      <c r="B1723" s="1235" t="s">
        <v>529</v>
      </c>
      <c r="C1723" s="1235" t="s">
        <v>529</v>
      </c>
      <c r="D1723" s="1235" t="s">
        <v>529</v>
      </c>
      <c r="E1723" s="1235" t="s">
        <v>529</v>
      </c>
      <c r="F1723" s="4" t="s">
        <v>529</v>
      </c>
      <c r="G1723" s="4" t="s">
        <v>529</v>
      </c>
    </row>
    <row r="1724" spans="2:7">
      <c r="B1724" s="1236" t="s">
        <v>3226</v>
      </c>
      <c r="C1724" s="1236" t="s">
        <v>3226</v>
      </c>
      <c r="D1724" s="1236" t="s">
        <v>3226</v>
      </c>
      <c r="E1724" s="1236" t="s">
        <v>3226</v>
      </c>
      <c r="F1724" s="17">
        <v>0</v>
      </c>
      <c r="G1724" s="17">
        <v>0</v>
      </c>
    </row>
    <row r="1725" spans="2:7">
      <c r="B1725" s="1235" t="s">
        <v>529</v>
      </c>
      <c r="C1725" s="1235" t="s">
        <v>529</v>
      </c>
      <c r="D1725" s="1235" t="s">
        <v>529</v>
      </c>
      <c r="E1725" s="1235" t="s">
        <v>529</v>
      </c>
      <c r="F1725" s="4" t="s">
        <v>529</v>
      </c>
      <c r="G1725" s="4" t="s">
        <v>529</v>
      </c>
    </row>
    <row r="1726" spans="2:7">
      <c r="B1726" s="1236" t="s">
        <v>3227</v>
      </c>
      <c r="C1726" s="1236" t="s">
        <v>3227</v>
      </c>
      <c r="D1726" s="1236" t="s">
        <v>3227</v>
      </c>
      <c r="E1726" s="1236" t="s">
        <v>3227</v>
      </c>
      <c r="F1726" s="17">
        <v>0</v>
      </c>
      <c r="G1726" s="17">
        <v>0</v>
      </c>
    </row>
    <row r="1727" spans="2:7">
      <c r="B1727" s="1235" t="s">
        <v>529</v>
      </c>
      <c r="C1727" s="1235" t="s">
        <v>529</v>
      </c>
      <c r="D1727" s="1235" t="s">
        <v>529</v>
      </c>
      <c r="E1727" s="1235" t="s">
        <v>529</v>
      </c>
      <c r="F1727" s="4" t="s">
        <v>529</v>
      </c>
      <c r="G1727" s="4" t="s">
        <v>529</v>
      </c>
    </row>
    <row r="1728" spans="2:7">
      <c r="B1728" s="28" t="s">
        <v>529</v>
      </c>
      <c r="C1728" s="28" t="s">
        <v>529</v>
      </c>
      <c r="D1728" s="28" t="s">
        <v>529</v>
      </c>
      <c r="E1728" s="28" t="s">
        <v>529</v>
      </c>
      <c r="F1728" s="30" t="s">
        <v>529</v>
      </c>
      <c r="G1728" s="30" t="s">
        <v>529</v>
      </c>
    </row>
    <row r="1729" spans="2:7">
      <c r="B1729" s="12" t="s">
        <v>529</v>
      </c>
      <c r="C1729" s="12" t="s">
        <v>529</v>
      </c>
      <c r="D1729" s="12" t="s">
        <v>529</v>
      </c>
      <c r="E1729" s="12" t="s">
        <v>529</v>
      </c>
      <c r="F1729" s="16" t="s">
        <v>529</v>
      </c>
      <c r="G1729" s="16" t="s">
        <v>529</v>
      </c>
    </row>
    <row r="1730" spans="2:7">
      <c r="B1730" s="29" t="s">
        <v>529</v>
      </c>
      <c r="C1730" s="29" t="s">
        <v>529</v>
      </c>
      <c r="D1730" s="29" t="s">
        <v>529</v>
      </c>
      <c r="E1730" s="29" t="s">
        <v>529</v>
      </c>
      <c r="F1730" s="31" t="s">
        <v>529</v>
      </c>
      <c r="G1730" s="31" t="s">
        <v>529</v>
      </c>
    </row>
    <row r="1731" spans="2:7">
      <c r="B1731" s="1241" t="s">
        <v>24</v>
      </c>
      <c r="C1731" s="1241" t="s">
        <v>24</v>
      </c>
      <c r="D1731" s="1241" t="s">
        <v>24</v>
      </c>
      <c r="E1731" s="1241" t="s">
        <v>24</v>
      </c>
      <c r="F1731" s="1241" t="s">
        <v>24</v>
      </c>
      <c r="G1731" s="1242" t="s">
        <v>24</v>
      </c>
    </row>
    <row r="1732" spans="2:7">
      <c r="B1732" s="1243" t="s">
        <v>3215</v>
      </c>
      <c r="C1732" s="1243" t="s">
        <v>3215</v>
      </c>
      <c r="D1732" s="1243" t="s">
        <v>3215</v>
      </c>
      <c r="E1732" s="1243" t="s">
        <v>3215</v>
      </c>
      <c r="F1732" s="1243" t="s">
        <v>3215</v>
      </c>
      <c r="G1732" s="1244" t="s">
        <v>3215</v>
      </c>
    </row>
    <row r="1733" spans="2:7">
      <c r="B1733" s="1243" t="s">
        <v>3216</v>
      </c>
      <c r="C1733" s="1243" t="s">
        <v>3216</v>
      </c>
      <c r="D1733" s="1243" t="s">
        <v>3216</v>
      </c>
      <c r="E1733" s="1243" t="s">
        <v>3216</v>
      </c>
      <c r="F1733" s="1243" t="s">
        <v>3216</v>
      </c>
      <c r="G1733" s="1244" t="s">
        <v>3216</v>
      </c>
    </row>
    <row r="1734" spans="2:7">
      <c r="B1734" s="1245" t="s">
        <v>3217</v>
      </c>
      <c r="C1734" s="1245" t="s">
        <v>3217</v>
      </c>
      <c r="D1734" s="1245" t="s">
        <v>3217</v>
      </c>
      <c r="E1734" s="1245" t="s">
        <v>3217</v>
      </c>
      <c r="F1734" s="1245" t="s">
        <v>3217</v>
      </c>
      <c r="G1734" s="1246" t="s">
        <v>3217</v>
      </c>
    </row>
    <row r="1735" spans="2:7">
      <c r="B1735" s="1240" t="s">
        <v>3218</v>
      </c>
      <c r="C1735" s="1240" t="s">
        <v>3218</v>
      </c>
      <c r="D1735" s="1240" t="s">
        <v>3218</v>
      </c>
      <c r="E1735" s="1240" t="s">
        <v>3218</v>
      </c>
      <c r="F1735" s="21">
        <v>2024</v>
      </c>
      <c r="G1735" s="21">
        <v>2023</v>
      </c>
    </row>
    <row r="1736" spans="2:7">
      <c r="B1736" s="1236" t="s">
        <v>3219</v>
      </c>
      <c r="C1736" s="1236" t="s">
        <v>3219</v>
      </c>
      <c r="D1736" s="1236" t="s">
        <v>3219</v>
      </c>
      <c r="E1736" s="1236" t="s">
        <v>3219</v>
      </c>
      <c r="F1736" s="17" t="s">
        <v>529</v>
      </c>
      <c r="G1736" s="17" t="s">
        <v>529</v>
      </c>
    </row>
    <row r="1737" spans="2:7">
      <c r="B1737" s="24" t="s">
        <v>529</v>
      </c>
      <c r="C1737" s="1234" t="s">
        <v>3229</v>
      </c>
      <c r="D1737" s="1234" t="s">
        <v>3229</v>
      </c>
      <c r="E1737" s="1234" t="s">
        <v>3229</v>
      </c>
      <c r="F1737" s="17" t="s">
        <v>74</v>
      </c>
      <c r="G1737" s="17" t="s">
        <v>3544</v>
      </c>
    </row>
    <row r="1738" spans="2:7">
      <c r="B1738" s="25" t="s">
        <v>529</v>
      </c>
      <c r="C1738" s="26" t="s">
        <v>529</v>
      </c>
      <c r="D1738" s="1233" t="s">
        <v>3231</v>
      </c>
      <c r="E1738" s="1233" t="s">
        <v>3231</v>
      </c>
      <c r="F1738" s="4">
        <v>0</v>
      </c>
      <c r="G1738" s="4">
        <v>0</v>
      </c>
    </row>
    <row r="1739" spans="2:7">
      <c r="B1739" s="25" t="s">
        <v>529</v>
      </c>
      <c r="C1739" s="26" t="s">
        <v>529</v>
      </c>
      <c r="D1739" s="1233" t="s">
        <v>3232</v>
      </c>
      <c r="E1739" s="1233" t="s">
        <v>3232</v>
      </c>
      <c r="F1739" s="4">
        <v>0</v>
      </c>
      <c r="G1739" s="4">
        <v>0</v>
      </c>
    </row>
    <row r="1740" spans="2:7">
      <c r="B1740" s="25" t="s">
        <v>529</v>
      </c>
      <c r="C1740" s="26" t="s">
        <v>529</v>
      </c>
      <c r="D1740" s="1233" t="s">
        <v>3233</v>
      </c>
      <c r="E1740" s="1233" t="s">
        <v>3233</v>
      </c>
      <c r="F1740" s="4">
        <v>0</v>
      </c>
      <c r="G1740" s="4">
        <v>0</v>
      </c>
    </row>
    <row r="1741" spans="2:7">
      <c r="B1741" s="25" t="s">
        <v>529</v>
      </c>
      <c r="C1741" s="26" t="s">
        <v>529</v>
      </c>
      <c r="D1741" s="1233" t="s">
        <v>3234</v>
      </c>
      <c r="E1741" s="1233" t="s">
        <v>3234</v>
      </c>
      <c r="F1741" s="4">
        <v>0</v>
      </c>
      <c r="G1741" s="4">
        <v>0</v>
      </c>
    </row>
    <row r="1742" spans="2:7">
      <c r="B1742" s="25" t="s">
        <v>529</v>
      </c>
      <c r="C1742" s="26" t="s">
        <v>529</v>
      </c>
      <c r="D1742" s="1233" t="s">
        <v>3235</v>
      </c>
      <c r="E1742" s="1233" t="s">
        <v>3235</v>
      </c>
      <c r="F1742" s="4">
        <v>0</v>
      </c>
      <c r="G1742" s="4">
        <v>0</v>
      </c>
    </row>
    <row r="1743" spans="2:7">
      <c r="B1743" s="25" t="s">
        <v>529</v>
      </c>
      <c r="C1743" s="26" t="s">
        <v>529</v>
      </c>
      <c r="D1743" s="1233" t="s">
        <v>3236</v>
      </c>
      <c r="E1743" s="1233" t="s">
        <v>3236</v>
      </c>
      <c r="F1743" s="4">
        <v>0</v>
      </c>
      <c r="G1743" s="4">
        <v>0</v>
      </c>
    </row>
    <row r="1744" spans="2:7">
      <c r="B1744" s="25" t="s">
        <v>529</v>
      </c>
      <c r="C1744" s="26" t="s">
        <v>529</v>
      </c>
      <c r="D1744" s="1233" t="s">
        <v>3237</v>
      </c>
      <c r="E1744" s="1233" t="s">
        <v>3237</v>
      </c>
      <c r="F1744" s="4" t="s">
        <v>637</v>
      </c>
      <c r="G1744" s="4" t="s">
        <v>637</v>
      </c>
    </row>
    <row r="1745" spans="2:7">
      <c r="B1745" s="25" t="s">
        <v>529</v>
      </c>
      <c r="C1745" s="26" t="s">
        <v>529</v>
      </c>
      <c r="D1745" s="1233" t="s">
        <v>3238</v>
      </c>
      <c r="E1745" s="1233" t="s">
        <v>3238</v>
      </c>
      <c r="F1745" s="4">
        <v>0</v>
      </c>
      <c r="G1745" s="4">
        <v>0</v>
      </c>
    </row>
    <row r="1746" spans="2:7">
      <c r="B1746" s="25" t="s">
        <v>529</v>
      </c>
      <c r="C1746" s="26" t="s">
        <v>529</v>
      </c>
      <c r="D1746" s="1233" t="s">
        <v>3239</v>
      </c>
      <c r="E1746" s="1233" t="s">
        <v>3239</v>
      </c>
      <c r="F1746" s="4" t="s">
        <v>3334</v>
      </c>
      <c r="G1746" s="4" t="s">
        <v>3545</v>
      </c>
    </row>
    <row r="1747" spans="2:7">
      <c r="B1747" s="25" t="s">
        <v>529</v>
      </c>
      <c r="C1747" s="26" t="s">
        <v>529</v>
      </c>
      <c r="D1747" s="1233" t="s">
        <v>3240</v>
      </c>
      <c r="E1747" s="1233" t="s">
        <v>3240</v>
      </c>
      <c r="F1747" s="4">
        <v>0</v>
      </c>
      <c r="G1747" s="4">
        <v>0</v>
      </c>
    </row>
    <row r="1748" spans="2:7">
      <c r="B1748" s="1235" t="s">
        <v>529</v>
      </c>
      <c r="C1748" s="1235" t="s">
        <v>529</v>
      </c>
      <c r="D1748" s="1235" t="s">
        <v>529</v>
      </c>
      <c r="E1748" s="1235" t="s">
        <v>529</v>
      </c>
      <c r="F1748" s="4" t="s">
        <v>529</v>
      </c>
      <c r="G1748" s="4" t="s">
        <v>529</v>
      </c>
    </row>
    <row r="1749" spans="2:7">
      <c r="B1749" s="24" t="s">
        <v>529</v>
      </c>
      <c r="C1749" s="1234" t="s">
        <v>3230</v>
      </c>
      <c r="D1749" s="1234" t="s">
        <v>3230</v>
      </c>
      <c r="E1749" s="1234" t="s">
        <v>3230</v>
      </c>
      <c r="F1749" s="17" t="s">
        <v>2828</v>
      </c>
      <c r="G1749" s="17" t="s">
        <v>3544</v>
      </c>
    </row>
    <row r="1750" spans="2:7">
      <c r="B1750" s="25" t="s">
        <v>529</v>
      </c>
      <c r="C1750" s="26" t="s">
        <v>529</v>
      </c>
      <c r="D1750" s="1233" t="s">
        <v>3241</v>
      </c>
      <c r="E1750" s="1233" t="s">
        <v>3241</v>
      </c>
      <c r="F1750" s="4" t="s">
        <v>1699</v>
      </c>
      <c r="G1750" s="4" t="s">
        <v>3546</v>
      </c>
    </row>
    <row r="1751" spans="2:7">
      <c r="B1751" s="25" t="s">
        <v>529</v>
      </c>
      <c r="C1751" s="26" t="s">
        <v>529</v>
      </c>
      <c r="D1751" s="1233" t="s">
        <v>3242</v>
      </c>
      <c r="E1751" s="1233" t="s">
        <v>3242</v>
      </c>
      <c r="F1751" s="4" t="s">
        <v>1714</v>
      </c>
      <c r="G1751" s="4" t="s">
        <v>3547</v>
      </c>
    </row>
    <row r="1752" spans="2:7">
      <c r="B1752" s="25" t="s">
        <v>529</v>
      </c>
      <c r="C1752" s="26" t="s">
        <v>529</v>
      </c>
      <c r="D1752" s="1233" t="s">
        <v>3243</v>
      </c>
      <c r="E1752" s="1233" t="s">
        <v>3243</v>
      </c>
      <c r="F1752" s="4" t="s">
        <v>1721</v>
      </c>
      <c r="G1752" s="4" t="s">
        <v>3548</v>
      </c>
    </row>
    <row r="1753" spans="2:7">
      <c r="B1753" s="25" t="s">
        <v>529</v>
      </c>
      <c r="C1753" s="26" t="s">
        <v>529</v>
      </c>
      <c r="D1753" s="1233" t="s">
        <v>3244</v>
      </c>
      <c r="E1753" s="1233" t="s">
        <v>3244</v>
      </c>
      <c r="F1753" s="4">
        <v>0</v>
      </c>
      <c r="G1753" s="4">
        <v>0</v>
      </c>
    </row>
    <row r="1754" spans="2:7">
      <c r="B1754" s="25" t="s">
        <v>529</v>
      </c>
      <c r="C1754" s="26" t="s">
        <v>529</v>
      </c>
      <c r="D1754" s="1233" t="s">
        <v>3245</v>
      </c>
      <c r="E1754" s="1233" t="s">
        <v>3245</v>
      </c>
      <c r="F1754" s="4">
        <v>0</v>
      </c>
      <c r="G1754" s="4">
        <v>0</v>
      </c>
    </row>
    <row r="1755" spans="2:7">
      <c r="B1755" s="25" t="s">
        <v>529</v>
      </c>
      <c r="C1755" s="26" t="s">
        <v>529</v>
      </c>
      <c r="D1755" s="1233" t="s">
        <v>3246</v>
      </c>
      <c r="E1755" s="1233" t="s">
        <v>3246</v>
      </c>
      <c r="F1755" s="4">
        <v>0</v>
      </c>
      <c r="G1755" s="4">
        <v>0</v>
      </c>
    </row>
    <row r="1756" spans="2:7">
      <c r="B1756" s="25" t="s">
        <v>529</v>
      </c>
      <c r="C1756" s="26" t="s">
        <v>529</v>
      </c>
      <c r="D1756" s="1233" t="s">
        <v>3247</v>
      </c>
      <c r="E1756" s="1233" t="s">
        <v>3247</v>
      </c>
      <c r="F1756" s="4">
        <v>0</v>
      </c>
      <c r="G1756" s="4">
        <v>0</v>
      </c>
    </row>
    <row r="1757" spans="2:7">
      <c r="B1757" s="25" t="s">
        <v>529</v>
      </c>
      <c r="C1757" s="26" t="s">
        <v>529</v>
      </c>
      <c r="D1757" s="1233" t="s">
        <v>3248</v>
      </c>
      <c r="E1757" s="1233" t="s">
        <v>3248</v>
      </c>
      <c r="F1757" s="4">
        <v>0</v>
      </c>
      <c r="G1757" s="4">
        <v>0</v>
      </c>
    </row>
    <row r="1758" spans="2:7">
      <c r="B1758" s="25" t="s">
        <v>529</v>
      </c>
      <c r="C1758" s="26" t="s">
        <v>529</v>
      </c>
      <c r="D1758" s="1233" t="s">
        <v>3249</v>
      </c>
      <c r="E1758" s="1233" t="s">
        <v>3249</v>
      </c>
      <c r="F1758" s="4">
        <v>0</v>
      </c>
      <c r="G1758" s="4">
        <v>0</v>
      </c>
    </row>
    <row r="1759" spans="2:7">
      <c r="B1759" s="25" t="s">
        <v>529</v>
      </c>
      <c r="C1759" s="26" t="s">
        <v>529</v>
      </c>
      <c r="D1759" s="1233" t="s">
        <v>3250</v>
      </c>
      <c r="E1759" s="1233" t="s">
        <v>3250</v>
      </c>
      <c r="F1759" s="4">
        <v>0</v>
      </c>
      <c r="G1759" s="4">
        <v>0</v>
      </c>
    </row>
    <row r="1760" spans="2:7">
      <c r="B1760" s="25" t="s">
        <v>529</v>
      </c>
      <c r="C1760" s="26" t="s">
        <v>529</v>
      </c>
      <c r="D1760" s="1233" t="s">
        <v>3251</v>
      </c>
      <c r="E1760" s="1233" t="s">
        <v>3251</v>
      </c>
      <c r="F1760" s="4">
        <v>0</v>
      </c>
      <c r="G1760" s="4">
        <v>0</v>
      </c>
    </row>
    <row r="1761" spans="2:7">
      <c r="B1761" s="25" t="s">
        <v>529</v>
      </c>
      <c r="C1761" s="26" t="s">
        <v>529</v>
      </c>
      <c r="D1761" s="1233" t="s">
        <v>3252</v>
      </c>
      <c r="E1761" s="1233" t="s">
        <v>3252</v>
      </c>
      <c r="F1761" s="4">
        <v>0</v>
      </c>
      <c r="G1761" s="4">
        <v>0</v>
      </c>
    </row>
    <row r="1762" spans="2:7">
      <c r="B1762" s="25" t="s">
        <v>529</v>
      </c>
      <c r="C1762" s="26" t="s">
        <v>529</v>
      </c>
      <c r="D1762" s="1233" t="s">
        <v>3253</v>
      </c>
      <c r="E1762" s="1233" t="s">
        <v>3253</v>
      </c>
      <c r="F1762" s="4">
        <v>0</v>
      </c>
      <c r="G1762" s="4">
        <v>0</v>
      </c>
    </row>
    <row r="1763" spans="2:7">
      <c r="B1763" s="25" t="s">
        <v>529</v>
      </c>
      <c r="C1763" s="26" t="s">
        <v>529</v>
      </c>
      <c r="D1763" s="1233" t="s">
        <v>3254</v>
      </c>
      <c r="E1763" s="1233" t="s">
        <v>3254</v>
      </c>
      <c r="F1763" s="4">
        <v>0</v>
      </c>
      <c r="G1763" s="4">
        <v>0</v>
      </c>
    </row>
    <row r="1764" spans="2:7">
      <c r="B1764" s="25" t="s">
        <v>529</v>
      </c>
      <c r="C1764" s="26" t="s">
        <v>529</v>
      </c>
      <c r="D1764" s="1233" t="s">
        <v>3255</v>
      </c>
      <c r="E1764" s="1233" t="s">
        <v>3255</v>
      </c>
      <c r="F1764" s="4">
        <v>0</v>
      </c>
      <c r="G1764" s="4">
        <v>0</v>
      </c>
    </row>
    <row r="1765" spans="2:7">
      <c r="B1765" s="25" t="s">
        <v>529</v>
      </c>
      <c r="C1765" s="26" t="s">
        <v>529</v>
      </c>
      <c r="D1765" s="1233" t="s">
        <v>3256</v>
      </c>
      <c r="E1765" s="1233" t="s">
        <v>3256</v>
      </c>
      <c r="F1765" s="4">
        <v>0</v>
      </c>
      <c r="G1765" s="4">
        <v>0</v>
      </c>
    </row>
    <row r="1766" spans="2:7">
      <c r="B1766" s="1236" t="s">
        <v>3220</v>
      </c>
      <c r="C1766" s="1236" t="s">
        <v>3220</v>
      </c>
      <c r="D1766" s="1236" t="s">
        <v>3220</v>
      </c>
      <c r="E1766" s="1236" t="s">
        <v>3220</v>
      </c>
      <c r="F1766" s="17" t="s">
        <v>1732</v>
      </c>
      <c r="G1766" s="17">
        <v>0</v>
      </c>
    </row>
    <row r="1767" spans="2:7">
      <c r="B1767" s="1235" t="s">
        <v>529</v>
      </c>
      <c r="C1767" s="1235" t="s">
        <v>529</v>
      </c>
      <c r="D1767" s="1235" t="s">
        <v>529</v>
      </c>
      <c r="E1767" s="1235" t="s">
        <v>529</v>
      </c>
      <c r="F1767" s="4" t="s">
        <v>529</v>
      </c>
      <c r="G1767" s="4" t="s">
        <v>529</v>
      </c>
    </row>
    <row r="1768" spans="2:7">
      <c r="B1768" s="1236" t="s">
        <v>3221</v>
      </c>
      <c r="C1768" s="1236" t="s">
        <v>3221</v>
      </c>
      <c r="D1768" s="1236" t="s">
        <v>3221</v>
      </c>
      <c r="E1768" s="1236" t="s">
        <v>3221</v>
      </c>
      <c r="F1768" s="17" t="s">
        <v>529</v>
      </c>
      <c r="G1768" s="17" t="s">
        <v>529</v>
      </c>
    </row>
    <row r="1769" spans="2:7">
      <c r="B1769" s="24" t="s">
        <v>529</v>
      </c>
      <c r="C1769" s="1234" t="s">
        <v>3229</v>
      </c>
      <c r="D1769" s="1234" t="s">
        <v>3229</v>
      </c>
      <c r="E1769" s="1234" t="s">
        <v>3229</v>
      </c>
      <c r="F1769" s="17">
        <v>0</v>
      </c>
      <c r="G1769" s="17">
        <v>0</v>
      </c>
    </row>
    <row r="1770" spans="2:7">
      <c r="B1770" s="25" t="s">
        <v>529</v>
      </c>
      <c r="C1770" s="26" t="s">
        <v>529</v>
      </c>
      <c r="D1770" s="1233" t="s">
        <v>3257</v>
      </c>
      <c r="E1770" s="1233" t="s">
        <v>3257</v>
      </c>
      <c r="F1770" s="4">
        <v>0</v>
      </c>
      <c r="G1770" s="4">
        <v>0</v>
      </c>
    </row>
    <row r="1771" spans="2:7">
      <c r="B1771" s="25" t="s">
        <v>529</v>
      </c>
      <c r="C1771" s="26" t="s">
        <v>529</v>
      </c>
      <c r="D1771" s="1233" t="s">
        <v>3258</v>
      </c>
      <c r="E1771" s="1233" t="s">
        <v>3258</v>
      </c>
      <c r="F1771" s="4">
        <v>0</v>
      </c>
      <c r="G1771" s="4">
        <v>0</v>
      </c>
    </row>
    <row r="1772" spans="2:7">
      <c r="B1772" s="25" t="s">
        <v>529</v>
      </c>
      <c r="C1772" s="26" t="s">
        <v>529</v>
      </c>
      <c r="D1772" s="1233" t="s">
        <v>3259</v>
      </c>
      <c r="E1772" s="1233" t="s">
        <v>3259</v>
      </c>
      <c r="F1772" s="4">
        <v>0</v>
      </c>
      <c r="G1772" s="4">
        <v>0</v>
      </c>
    </row>
    <row r="1773" spans="2:7">
      <c r="B1773" s="1235" t="s">
        <v>529</v>
      </c>
      <c r="C1773" s="1235" t="s">
        <v>529</v>
      </c>
      <c r="D1773" s="1235" t="s">
        <v>529</v>
      </c>
      <c r="E1773" s="1235" t="s">
        <v>529</v>
      </c>
      <c r="F1773" s="4" t="s">
        <v>529</v>
      </c>
      <c r="G1773" s="4" t="s">
        <v>529</v>
      </c>
    </row>
    <row r="1774" spans="2:7">
      <c r="B1774" s="24" t="s">
        <v>529</v>
      </c>
      <c r="C1774" s="1234" t="s">
        <v>3230</v>
      </c>
      <c r="D1774" s="1234" t="s">
        <v>3230</v>
      </c>
      <c r="E1774" s="1234" t="s">
        <v>3230</v>
      </c>
      <c r="F1774" s="17" t="s">
        <v>1732</v>
      </c>
      <c r="G1774" s="17">
        <v>0</v>
      </c>
    </row>
    <row r="1775" spans="2:7">
      <c r="B1775" s="25" t="s">
        <v>529</v>
      </c>
      <c r="C1775" s="26" t="s">
        <v>529</v>
      </c>
      <c r="D1775" s="1233" t="s">
        <v>3257</v>
      </c>
      <c r="E1775" s="1233" t="s">
        <v>3257</v>
      </c>
      <c r="F1775" s="4" t="s">
        <v>1732</v>
      </c>
      <c r="G1775" s="4">
        <v>0</v>
      </c>
    </row>
    <row r="1776" spans="2:7">
      <c r="B1776" s="25" t="s">
        <v>529</v>
      </c>
      <c r="C1776" s="26" t="s">
        <v>529</v>
      </c>
      <c r="D1776" s="1233" t="s">
        <v>3258</v>
      </c>
      <c r="E1776" s="1233" t="s">
        <v>3258</v>
      </c>
      <c r="F1776" s="4">
        <v>0</v>
      </c>
      <c r="G1776" s="4">
        <v>0</v>
      </c>
    </row>
    <row r="1777" spans="2:7">
      <c r="B1777" s="25" t="s">
        <v>529</v>
      </c>
      <c r="C1777" s="26" t="s">
        <v>529</v>
      </c>
      <c r="D1777" s="1233" t="s">
        <v>3260</v>
      </c>
      <c r="E1777" s="1233" t="s">
        <v>3260</v>
      </c>
      <c r="F1777" s="4">
        <v>0</v>
      </c>
      <c r="G1777" s="4">
        <v>0</v>
      </c>
    </row>
    <row r="1778" spans="2:7">
      <c r="B1778" s="1236" t="s">
        <v>3222</v>
      </c>
      <c r="C1778" s="1236" t="s">
        <v>3222</v>
      </c>
      <c r="D1778" s="1236" t="s">
        <v>3222</v>
      </c>
      <c r="E1778" s="1236" t="s">
        <v>3222</v>
      </c>
      <c r="F1778" s="17" t="s">
        <v>3335</v>
      </c>
      <c r="G1778" s="17">
        <v>0</v>
      </c>
    </row>
    <row r="1779" spans="2:7">
      <c r="B1779" s="1235" t="s">
        <v>529</v>
      </c>
      <c r="C1779" s="1235" t="s">
        <v>529</v>
      </c>
      <c r="D1779" s="1235" t="s">
        <v>529</v>
      </c>
      <c r="E1779" s="1235" t="s">
        <v>529</v>
      </c>
      <c r="F1779" s="4" t="s">
        <v>529</v>
      </c>
      <c r="G1779" s="4" t="s">
        <v>529</v>
      </c>
    </row>
    <row r="1780" spans="2:7">
      <c r="B1780" s="1236" t="s">
        <v>3223</v>
      </c>
      <c r="C1780" s="1236" t="s">
        <v>3223</v>
      </c>
      <c r="D1780" s="1236" t="s">
        <v>3223</v>
      </c>
      <c r="E1780" s="1236" t="s">
        <v>3223</v>
      </c>
      <c r="F1780" s="17" t="s">
        <v>529</v>
      </c>
      <c r="G1780" s="17" t="s">
        <v>529</v>
      </c>
    </row>
    <row r="1781" spans="2:7">
      <c r="B1781" s="24" t="s">
        <v>529</v>
      </c>
      <c r="C1781" s="1234" t="s">
        <v>3229</v>
      </c>
      <c r="D1781" s="1234" t="s">
        <v>3229</v>
      </c>
      <c r="E1781" s="1234" t="s">
        <v>3229</v>
      </c>
      <c r="F1781" s="17">
        <v>0</v>
      </c>
      <c r="G1781" s="17">
        <v>0</v>
      </c>
    </row>
    <row r="1782" spans="2:7">
      <c r="B1782" s="25" t="s">
        <v>529</v>
      </c>
      <c r="C1782" s="26" t="s">
        <v>529</v>
      </c>
      <c r="D1782" s="1233" t="s">
        <v>3261</v>
      </c>
      <c r="E1782" s="1233" t="s">
        <v>3261</v>
      </c>
      <c r="F1782" s="4">
        <v>0</v>
      </c>
      <c r="G1782" s="4">
        <v>0</v>
      </c>
    </row>
    <row r="1783" spans="2:7">
      <c r="B1783" s="25" t="s">
        <v>529</v>
      </c>
      <c r="C1783" s="26" t="s">
        <v>529</v>
      </c>
      <c r="D1783" s="26" t="s">
        <v>529</v>
      </c>
      <c r="E1783" s="27" t="s">
        <v>3265</v>
      </c>
      <c r="F1783" s="4">
        <v>0</v>
      </c>
      <c r="G1783" s="4">
        <v>0</v>
      </c>
    </row>
    <row r="1784" spans="2:7">
      <c r="B1784" s="25" t="s">
        <v>529</v>
      </c>
      <c r="C1784" s="26" t="s">
        <v>529</v>
      </c>
      <c r="D1784" s="26" t="s">
        <v>529</v>
      </c>
      <c r="E1784" s="27" t="s">
        <v>3266</v>
      </c>
      <c r="F1784" s="4">
        <v>0</v>
      </c>
      <c r="G1784" s="4">
        <v>0</v>
      </c>
    </row>
    <row r="1785" spans="2:7">
      <c r="B1785" s="25" t="s">
        <v>529</v>
      </c>
      <c r="C1785" s="26" t="s">
        <v>529</v>
      </c>
      <c r="D1785" s="1233" t="s">
        <v>3262</v>
      </c>
      <c r="E1785" s="1233" t="s">
        <v>3262</v>
      </c>
      <c r="F1785" s="4">
        <v>0</v>
      </c>
      <c r="G1785" s="4">
        <v>0</v>
      </c>
    </row>
    <row r="1786" spans="2:7">
      <c r="B1786" s="1235" t="s">
        <v>529</v>
      </c>
      <c r="C1786" s="1235" t="s">
        <v>529</v>
      </c>
      <c r="D1786" s="1235" t="s">
        <v>529</v>
      </c>
      <c r="E1786" s="1235" t="s">
        <v>529</v>
      </c>
      <c r="F1786" s="4" t="s">
        <v>529</v>
      </c>
      <c r="G1786" s="4" t="s">
        <v>529</v>
      </c>
    </row>
    <row r="1787" spans="2:7">
      <c r="B1787" s="24" t="s">
        <v>529</v>
      </c>
      <c r="C1787" s="1234" t="s">
        <v>3230</v>
      </c>
      <c r="D1787" s="1234" t="s">
        <v>3230</v>
      </c>
      <c r="E1787" s="1234" t="s">
        <v>3230</v>
      </c>
      <c r="F1787" s="17">
        <v>0</v>
      </c>
      <c r="G1787" s="17">
        <v>0</v>
      </c>
    </row>
    <row r="1788" spans="2:7">
      <c r="B1788" s="25" t="s">
        <v>529</v>
      </c>
      <c r="C1788" s="26" t="s">
        <v>529</v>
      </c>
      <c r="D1788" s="1233" t="s">
        <v>3263</v>
      </c>
      <c r="E1788" s="1233" t="s">
        <v>3263</v>
      </c>
      <c r="F1788" s="4">
        <v>0</v>
      </c>
      <c r="G1788" s="4">
        <v>0</v>
      </c>
    </row>
    <row r="1789" spans="2:7">
      <c r="B1789" s="25" t="s">
        <v>529</v>
      </c>
      <c r="C1789" s="26" t="s">
        <v>529</v>
      </c>
      <c r="D1789" s="26" t="s">
        <v>529</v>
      </c>
      <c r="E1789" s="27" t="s">
        <v>3265</v>
      </c>
      <c r="F1789" s="4">
        <v>0</v>
      </c>
      <c r="G1789" s="4">
        <v>0</v>
      </c>
    </row>
    <row r="1790" spans="2:7">
      <c r="B1790" s="25" t="s">
        <v>529</v>
      </c>
      <c r="C1790" s="26" t="s">
        <v>529</v>
      </c>
      <c r="D1790" s="26" t="s">
        <v>529</v>
      </c>
      <c r="E1790" s="27" t="s">
        <v>3266</v>
      </c>
      <c r="F1790" s="4">
        <v>0</v>
      </c>
      <c r="G1790" s="4">
        <v>0</v>
      </c>
    </row>
    <row r="1791" spans="2:7">
      <c r="B1791" s="25" t="s">
        <v>529</v>
      </c>
      <c r="C1791" s="26" t="s">
        <v>529</v>
      </c>
      <c r="D1791" s="1233" t="s">
        <v>3264</v>
      </c>
      <c r="E1791" s="1233" t="s">
        <v>3264</v>
      </c>
      <c r="F1791" s="4">
        <v>0</v>
      </c>
      <c r="G1791" s="4">
        <v>0</v>
      </c>
    </row>
    <row r="1792" spans="2:7">
      <c r="B1792" s="1236" t="s">
        <v>3224</v>
      </c>
      <c r="C1792" s="1236" t="s">
        <v>3224</v>
      </c>
      <c r="D1792" s="1236" t="s">
        <v>3224</v>
      </c>
      <c r="E1792" s="1236" t="s">
        <v>3224</v>
      </c>
      <c r="F1792" s="17">
        <v>0</v>
      </c>
      <c r="G1792" s="17">
        <v>0</v>
      </c>
    </row>
    <row r="1793" spans="2:7">
      <c r="B1793" s="1235" t="s">
        <v>529</v>
      </c>
      <c r="C1793" s="1235" t="s">
        <v>529</v>
      </c>
      <c r="D1793" s="1235" t="s">
        <v>529</v>
      </c>
      <c r="E1793" s="1235" t="s">
        <v>529</v>
      </c>
      <c r="F1793" s="4" t="s">
        <v>529</v>
      </c>
      <c r="G1793" s="4" t="s">
        <v>529</v>
      </c>
    </row>
    <row r="1794" spans="2:7">
      <c r="B1794" s="1236" t="s">
        <v>3225</v>
      </c>
      <c r="C1794" s="1236" t="s">
        <v>3225</v>
      </c>
      <c r="D1794" s="1236" t="s">
        <v>3225</v>
      </c>
      <c r="E1794" s="1236" t="s">
        <v>3225</v>
      </c>
      <c r="F1794" s="17">
        <v>0</v>
      </c>
      <c r="G1794" s="17">
        <v>0</v>
      </c>
    </row>
    <row r="1795" spans="2:7">
      <c r="B1795" s="1235" t="s">
        <v>529</v>
      </c>
      <c r="C1795" s="1235" t="s">
        <v>529</v>
      </c>
      <c r="D1795" s="1235" t="s">
        <v>529</v>
      </c>
      <c r="E1795" s="1235" t="s">
        <v>529</v>
      </c>
      <c r="F1795" s="4" t="s">
        <v>529</v>
      </c>
      <c r="G1795" s="4" t="s">
        <v>529</v>
      </c>
    </row>
    <row r="1796" spans="2:7">
      <c r="B1796" s="1236" t="s">
        <v>3226</v>
      </c>
      <c r="C1796" s="1236" t="s">
        <v>3226</v>
      </c>
      <c r="D1796" s="1236" t="s">
        <v>3226</v>
      </c>
      <c r="E1796" s="1236" t="s">
        <v>3226</v>
      </c>
      <c r="F1796" s="17">
        <v>0</v>
      </c>
      <c r="G1796" s="17">
        <v>0</v>
      </c>
    </row>
    <row r="1797" spans="2:7">
      <c r="B1797" s="1235" t="s">
        <v>529</v>
      </c>
      <c r="C1797" s="1235" t="s">
        <v>529</v>
      </c>
      <c r="D1797" s="1235" t="s">
        <v>529</v>
      </c>
      <c r="E1797" s="1235" t="s">
        <v>529</v>
      </c>
      <c r="F1797" s="4" t="s">
        <v>529</v>
      </c>
      <c r="G1797" s="4" t="s">
        <v>529</v>
      </c>
    </row>
    <row r="1798" spans="2:7">
      <c r="B1798" s="1236" t="s">
        <v>3227</v>
      </c>
      <c r="C1798" s="1236" t="s">
        <v>3227</v>
      </c>
      <c r="D1798" s="1236" t="s">
        <v>3227</v>
      </c>
      <c r="E1798" s="1236" t="s">
        <v>3227</v>
      </c>
      <c r="F1798" s="17">
        <v>0</v>
      </c>
      <c r="G1798" s="17">
        <v>0</v>
      </c>
    </row>
    <row r="1799" spans="2:7">
      <c r="B1799" s="1235" t="s">
        <v>529</v>
      </c>
      <c r="C1799" s="1235" t="s">
        <v>529</v>
      </c>
      <c r="D1799" s="1235" t="s">
        <v>529</v>
      </c>
      <c r="E1799" s="1235" t="s">
        <v>529</v>
      </c>
      <c r="F1799" s="4" t="s">
        <v>529</v>
      </c>
      <c r="G1799" s="4" t="s">
        <v>529</v>
      </c>
    </row>
    <row r="1800" spans="2:7">
      <c r="B1800" s="28" t="s">
        <v>529</v>
      </c>
      <c r="C1800" s="28" t="s">
        <v>529</v>
      </c>
      <c r="D1800" s="28" t="s">
        <v>529</v>
      </c>
      <c r="E1800" s="28" t="s">
        <v>529</v>
      </c>
      <c r="F1800" s="30" t="s">
        <v>529</v>
      </c>
      <c r="G1800" s="30" t="s">
        <v>529</v>
      </c>
    </row>
    <row r="1801" spans="2:7">
      <c r="B1801" s="12" t="s">
        <v>529</v>
      </c>
      <c r="C1801" s="12" t="s">
        <v>529</v>
      </c>
      <c r="D1801" s="12" t="s">
        <v>529</v>
      </c>
      <c r="E1801" s="12" t="s">
        <v>529</v>
      </c>
      <c r="F1801" s="16" t="s">
        <v>529</v>
      </c>
      <c r="G1801" s="16" t="s">
        <v>529</v>
      </c>
    </row>
    <row r="1802" spans="2:7">
      <c r="B1802" s="29" t="s">
        <v>529</v>
      </c>
      <c r="C1802" s="29" t="s">
        <v>529</v>
      </c>
      <c r="D1802" s="29" t="s">
        <v>529</v>
      </c>
      <c r="E1802" s="29" t="s">
        <v>529</v>
      </c>
      <c r="F1802" s="31" t="s">
        <v>529</v>
      </c>
      <c r="G1802" s="31" t="s">
        <v>529</v>
      </c>
    </row>
    <row r="1803" spans="2:7">
      <c r="B1803" s="1241" t="s">
        <v>25</v>
      </c>
      <c r="C1803" s="1241" t="s">
        <v>25</v>
      </c>
      <c r="D1803" s="1241" t="s">
        <v>25</v>
      </c>
      <c r="E1803" s="1241" t="s">
        <v>25</v>
      </c>
      <c r="F1803" s="1241" t="s">
        <v>25</v>
      </c>
      <c r="G1803" s="1242" t="s">
        <v>25</v>
      </c>
    </row>
    <row r="1804" spans="2:7">
      <c r="B1804" s="1243" t="s">
        <v>3215</v>
      </c>
      <c r="C1804" s="1243" t="s">
        <v>3215</v>
      </c>
      <c r="D1804" s="1243" t="s">
        <v>3215</v>
      </c>
      <c r="E1804" s="1243" t="s">
        <v>3215</v>
      </c>
      <c r="F1804" s="1243" t="s">
        <v>3215</v>
      </c>
      <c r="G1804" s="1244" t="s">
        <v>3215</v>
      </c>
    </row>
    <row r="1805" spans="2:7">
      <c r="B1805" s="1243" t="s">
        <v>3216</v>
      </c>
      <c r="C1805" s="1243" t="s">
        <v>3216</v>
      </c>
      <c r="D1805" s="1243" t="s">
        <v>3216</v>
      </c>
      <c r="E1805" s="1243" t="s">
        <v>3216</v>
      </c>
      <c r="F1805" s="1243" t="s">
        <v>3216</v>
      </c>
      <c r="G1805" s="1244" t="s">
        <v>3216</v>
      </c>
    </row>
    <row r="1806" spans="2:7">
      <c r="B1806" s="1245" t="s">
        <v>3217</v>
      </c>
      <c r="C1806" s="1245" t="s">
        <v>3217</v>
      </c>
      <c r="D1806" s="1245" t="s">
        <v>3217</v>
      </c>
      <c r="E1806" s="1245" t="s">
        <v>3217</v>
      </c>
      <c r="F1806" s="1245" t="s">
        <v>3217</v>
      </c>
      <c r="G1806" s="1246" t="s">
        <v>3217</v>
      </c>
    </row>
    <row r="1807" spans="2:7">
      <c r="B1807" s="1240" t="s">
        <v>3218</v>
      </c>
      <c r="C1807" s="1240" t="s">
        <v>3218</v>
      </c>
      <c r="D1807" s="1240" t="s">
        <v>3218</v>
      </c>
      <c r="E1807" s="1240" t="s">
        <v>3218</v>
      </c>
      <c r="F1807" s="21">
        <v>2024</v>
      </c>
      <c r="G1807" s="21">
        <v>2023</v>
      </c>
    </row>
    <row r="1808" spans="2:7">
      <c r="B1808" s="1236" t="s">
        <v>3219</v>
      </c>
      <c r="C1808" s="1236" t="s">
        <v>3219</v>
      </c>
      <c r="D1808" s="1236" t="s">
        <v>3219</v>
      </c>
      <c r="E1808" s="1236" t="s">
        <v>3219</v>
      </c>
      <c r="F1808" s="17" t="s">
        <v>529</v>
      </c>
      <c r="G1808" s="17" t="s">
        <v>529</v>
      </c>
    </row>
    <row r="1809" spans="2:7">
      <c r="B1809" s="24" t="s">
        <v>529</v>
      </c>
      <c r="C1809" s="1234" t="s">
        <v>3229</v>
      </c>
      <c r="D1809" s="1234" t="s">
        <v>3229</v>
      </c>
      <c r="E1809" s="1234" t="s">
        <v>3229</v>
      </c>
      <c r="F1809" s="17" t="s">
        <v>75</v>
      </c>
      <c r="G1809" s="17" t="s">
        <v>3549</v>
      </c>
    </row>
    <row r="1810" spans="2:7">
      <c r="B1810" s="25" t="s">
        <v>529</v>
      </c>
      <c r="C1810" s="26" t="s">
        <v>529</v>
      </c>
      <c r="D1810" s="1233" t="s">
        <v>3231</v>
      </c>
      <c r="E1810" s="1233" t="s">
        <v>3231</v>
      </c>
      <c r="F1810" s="4">
        <v>0</v>
      </c>
      <c r="G1810" s="4">
        <v>0</v>
      </c>
    </row>
    <row r="1811" spans="2:7">
      <c r="B1811" s="25" t="s">
        <v>529</v>
      </c>
      <c r="C1811" s="26" t="s">
        <v>529</v>
      </c>
      <c r="D1811" s="1233" t="s">
        <v>3232</v>
      </c>
      <c r="E1811" s="1233" t="s">
        <v>3232</v>
      </c>
      <c r="F1811" s="4">
        <v>0</v>
      </c>
      <c r="G1811" s="4">
        <v>0</v>
      </c>
    </row>
    <row r="1812" spans="2:7">
      <c r="B1812" s="25" t="s">
        <v>529</v>
      </c>
      <c r="C1812" s="26" t="s">
        <v>529</v>
      </c>
      <c r="D1812" s="1233" t="s">
        <v>3233</v>
      </c>
      <c r="E1812" s="1233" t="s">
        <v>3233</v>
      </c>
      <c r="F1812" s="4">
        <v>0</v>
      </c>
      <c r="G1812" s="4">
        <v>0</v>
      </c>
    </row>
    <row r="1813" spans="2:7">
      <c r="B1813" s="25" t="s">
        <v>529</v>
      </c>
      <c r="C1813" s="26" t="s">
        <v>529</v>
      </c>
      <c r="D1813" s="1233" t="s">
        <v>3234</v>
      </c>
      <c r="E1813" s="1233" t="s">
        <v>3234</v>
      </c>
      <c r="F1813" s="4">
        <v>0</v>
      </c>
      <c r="G1813" s="4">
        <v>0</v>
      </c>
    </row>
    <row r="1814" spans="2:7">
      <c r="B1814" s="25" t="s">
        <v>529</v>
      </c>
      <c r="C1814" s="26" t="s">
        <v>529</v>
      </c>
      <c r="D1814" s="1233" t="s">
        <v>3235</v>
      </c>
      <c r="E1814" s="1233" t="s">
        <v>3235</v>
      </c>
      <c r="F1814" s="4">
        <v>0</v>
      </c>
      <c r="G1814" s="4">
        <v>0</v>
      </c>
    </row>
    <row r="1815" spans="2:7">
      <c r="B1815" s="25" t="s">
        <v>529</v>
      </c>
      <c r="C1815" s="26" t="s">
        <v>529</v>
      </c>
      <c r="D1815" s="1233" t="s">
        <v>3236</v>
      </c>
      <c r="E1815" s="1233" t="s">
        <v>3236</v>
      </c>
      <c r="F1815" s="4">
        <v>0</v>
      </c>
      <c r="G1815" s="4">
        <v>0</v>
      </c>
    </row>
    <row r="1816" spans="2:7">
      <c r="B1816" s="25" t="s">
        <v>529</v>
      </c>
      <c r="C1816" s="26" t="s">
        <v>529</v>
      </c>
      <c r="D1816" s="1233" t="s">
        <v>3237</v>
      </c>
      <c r="E1816" s="1233" t="s">
        <v>3237</v>
      </c>
      <c r="F1816" s="4" t="s">
        <v>598</v>
      </c>
      <c r="G1816" s="4" t="s">
        <v>2064</v>
      </c>
    </row>
    <row r="1817" spans="2:7">
      <c r="B1817" s="25" t="s">
        <v>529</v>
      </c>
      <c r="C1817" s="26" t="s">
        <v>529</v>
      </c>
      <c r="D1817" s="1233" t="s">
        <v>3238</v>
      </c>
      <c r="E1817" s="1233" t="s">
        <v>3238</v>
      </c>
      <c r="F1817" s="4">
        <v>0</v>
      </c>
      <c r="G1817" s="4">
        <v>0</v>
      </c>
    </row>
    <row r="1818" spans="2:7">
      <c r="B1818" s="25" t="s">
        <v>529</v>
      </c>
      <c r="C1818" s="26" t="s">
        <v>529</v>
      </c>
      <c r="D1818" s="1233" t="s">
        <v>3239</v>
      </c>
      <c r="E1818" s="1233" t="s">
        <v>3239</v>
      </c>
      <c r="F1818" s="4" t="s">
        <v>3336</v>
      </c>
      <c r="G1818" s="4" t="s">
        <v>3550</v>
      </c>
    </row>
    <row r="1819" spans="2:7">
      <c r="B1819" s="25" t="s">
        <v>529</v>
      </c>
      <c r="C1819" s="26" t="s">
        <v>529</v>
      </c>
      <c r="D1819" s="1233" t="s">
        <v>3240</v>
      </c>
      <c r="E1819" s="1233" t="s">
        <v>3240</v>
      </c>
      <c r="F1819" s="4">
        <v>0</v>
      </c>
      <c r="G1819" s="4">
        <v>0</v>
      </c>
    </row>
    <row r="1820" spans="2:7">
      <c r="B1820" s="1235" t="s">
        <v>529</v>
      </c>
      <c r="C1820" s="1235" t="s">
        <v>529</v>
      </c>
      <c r="D1820" s="1235" t="s">
        <v>529</v>
      </c>
      <c r="E1820" s="1235" t="s">
        <v>529</v>
      </c>
      <c r="F1820" s="4" t="s">
        <v>529</v>
      </c>
      <c r="G1820" s="4" t="s">
        <v>529</v>
      </c>
    </row>
    <row r="1821" spans="2:7">
      <c r="B1821" s="24" t="s">
        <v>529</v>
      </c>
      <c r="C1821" s="1234" t="s">
        <v>3230</v>
      </c>
      <c r="D1821" s="1234" t="s">
        <v>3230</v>
      </c>
      <c r="E1821" s="1234" t="s">
        <v>3230</v>
      </c>
      <c r="F1821" s="17" t="s">
        <v>75</v>
      </c>
      <c r="G1821" s="17" t="s">
        <v>3551</v>
      </c>
    </row>
    <row r="1822" spans="2:7">
      <c r="B1822" s="25" t="s">
        <v>529</v>
      </c>
      <c r="C1822" s="26" t="s">
        <v>529</v>
      </c>
      <c r="D1822" s="1233" t="s">
        <v>3241</v>
      </c>
      <c r="E1822" s="1233" t="s">
        <v>3241</v>
      </c>
      <c r="F1822" s="4" t="s">
        <v>1733</v>
      </c>
      <c r="G1822" s="4" t="s">
        <v>3552</v>
      </c>
    </row>
    <row r="1823" spans="2:7">
      <c r="B1823" s="25" t="s">
        <v>529</v>
      </c>
      <c r="C1823" s="26" t="s">
        <v>529</v>
      </c>
      <c r="D1823" s="1233" t="s">
        <v>3242</v>
      </c>
      <c r="E1823" s="1233" t="s">
        <v>3242</v>
      </c>
      <c r="F1823" s="4" t="s">
        <v>1749</v>
      </c>
      <c r="G1823" s="4" t="s">
        <v>3553</v>
      </c>
    </row>
    <row r="1824" spans="2:7">
      <c r="B1824" s="25" t="s">
        <v>529</v>
      </c>
      <c r="C1824" s="26" t="s">
        <v>529</v>
      </c>
      <c r="D1824" s="1233" t="s">
        <v>3243</v>
      </c>
      <c r="E1824" s="1233" t="s">
        <v>3243</v>
      </c>
      <c r="F1824" s="4" t="s">
        <v>1763</v>
      </c>
      <c r="G1824" s="4" t="s">
        <v>3554</v>
      </c>
    </row>
    <row r="1825" spans="2:7">
      <c r="B1825" s="25" t="s">
        <v>529</v>
      </c>
      <c r="C1825" s="26" t="s">
        <v>529</v>
      </c>
      <c r="D1825" s="1233" t="s">
        <v>3244</v>
      </c>
      <c r="E1825" s="1233" t="s">
        <v>3244</v>
      </c>
      <c r="F1825" s="4">
        <v>0</v>
      </c>
      <c r="G1825" s="4">
        <v>0</v>
      </c>
    </row>
    <row r="1826" spans="2:7">
      <c r="B1826" s="25" t="s">
        <v>529</v>
      </c>
      <c r="C1826" s="26" t="s">
        <v>529</v>
      </c>
      <c r="D1826" s="1233" t="s">
        <v>3245</v>
      </c>
      <c r="E1826" s="1233" t="s">
        <v>3245</v>
      </c>
      <c r="F1826" s="4">
        <v>0</v>
      </c>
      <c r="G1826" s="4">
        <v>0</v>
      </c>
    </row>
    <row r="1827" spans="2:7">
      <c r="B1827" s="25" t="s">
        <v>529</v>
      </c>
      <c r="C1827" s="26" t="s">
        <v>529</v>
      </c>
      <c r="D1827" s="1233" t="s">
        <v>3246</v>
      </c>
      <c r="E1827" s="1233" t="s">
        <v>3246</v>
      </c>
      <c r="F1827" s="4">
        <v>0</v>
      </c>
      <c r="G1827" s="4">
        <v>0</v>
      </c>
    </row>
    <row r="1828" spans="2:7">
      <c r="B1828" s="25" t="s">
        <v>529</v>
      </c>
      <c r="C1828" s="26" t="s">
        <v>529</v>
      </c>
      <c r="D1828" s="1233" t="s">
        <v>3247</v>
      </c>
      <c r="E1828" s="1233" t="s">
        <v>3247</v>
      </c>
      <c r="F1828" s="4">
        <v>0</v>
      </c>
      <c r="G1828" s="4">
        <v>0</v>
      </c>
    </row>
    <row r="1829" spans="2:7">
      <c r="B1829" s="25" t="s">
        <v>529</v>
      </c>
      <c r="C1829" s="26" t="s">
        <v>529</v>
      </c>
      <c r="D1829" s="1233" t="s">
        <v>3248</v>
      </c>
      <c r="E1829" s="1233" t="s">
        <v>3248</v>
      </c>
      <c r="F1829" s="4">
        <v>0</v>
      </c>
      <c r="G1829" s="4">
        <v>0</v>
      </c>
    </row>
    <row r="1830" spans="2:7">
      <c r="B1830" s="25" t="s">
        <v>529</v>
      </c>
      <c r="C1830" s="26" t="s">
        <v>529</v>
      </c>
      <c r="D1830" s="1233" t="s">
        <v>3249</v>
      </c>
      <c r="E1830" s="1233" t="s">
        <v>3249</v>
      </c>
      <c r="F1830" s="4">
        <v>0</v>
      </c>
      <c r="G1830" s="4">
        <v>0</v>
      </c>
    </row>
    <row r="1831" spans="2:7">
      <c r="B1831" s="25" t="s">
        <v>529</v>
      </c>
      <c r="C1831" s="26" t="s">
        <v>529</v>
      </c>
      <c r="D1831" s="1233" t="s">
        <v>3250</v>
      </c>
      <c r="E1831" s="1233" t="s">
        <v>3250</v>
      </c>
      <c r="F1831" s="4">
        <v>0</v>
      </c>
      <c r="G1831" s="4">
        <v>0</v>
      </c>
    </row>
    <row r="1832" spans="2:7">
      <c r="B1832" s="25" t="s">
        <v>529</v>
      </c>
      <c r="C1832" s="26" t="s">
        <v>529</v>
      </c>
      <c r="D1832" s="1233" t="s">
        <v>3251</v>
      </c>
      <c r="E1832" s="1233" t="s">
        <v>3251</v>
      </c>
      <c r="F1832" s="4">
        <v>0</v>
      </c>
      <c r="G1832" s="4">
        <v>0</v>
      </c>
    </row>
    <row r="1833" spans="2:7">
      <c r="B1833" s="25" t="s">
        <v>529</v>
      </c>
      <c r="C1833" s="26" t="s">
        <v>529</v>
      </c>
      <c r="D1833" s="1233" t="s">
        <v>3252</v>
      </c>
      <c r="E1833" s="1233" t="s">
        <v>3252</v>
      </c>
      <c r="F1833" s="4">
        <v>0</v>
      </c>
      <c r="G1833" s="4">
        <v>0</v>
      </c>
    </row>
    <row r="1834" spans="2:7">
      <c r="B1834" s="25" t="s">
        <v>529</v>
      </c>
      <c r="C1834" s="26" t="s">
        <v>529</v>
      </c>
      <c r="D1834" s="1233" t="s">
        <v>3253</v>
      </c>
      <c r="E1834" s="1233" t="s">
        <v>3253</v>
      </c>
      <c r="F1834" s="4">
        <v>0</v>
      </c>
      <c r="G1834" s="4">
        <v>0</v>
      </c>
    </row>
    <row r="1835" spans="2:7">
      <c r="B1835" s="25" t="s">
        <v>529</v>
      </c>
      <c r="C1835" s="26" t="s">
        <v>529</v>
      </c>
      <c r="D1835" s="1233" t="s">
        <v>3254</v>
      </c>
      <c r="E1835" s="1233" t="s">
        <v>3254</v>
      </c>
      <c r="F1835" s="4">
        <v>0</v>
      </c>
      <c r="G1835" s="4">
        <v>0</v>
      </c>
    </row>
    <row r="1836" spans="2:7">
      <c r="B1836" s="25" t="s">
        <v>529</v>
      </c>
      <c r="C1836" s="26" t="s">
        <v>529</v>
      </c>
      <c r="D1836" s="1233" t="s">
        <v>3255</v>
      </c>
      <c r="E1836" s="1233" t="s">
        <v>3255</v>
      </c>
      <c r="F1836" s="4">
        <v>0</v>
      </c>
      <c r="G1836" s="4">
        <v>0</v>
      </c>
    </row>
    <row r="1837" spans="2:7">
      <c r="B1837" s="25" t="s">
        <v>529</v>
      </c>
      <c r="C1837" s="26" t="s">
        <v>529</v>
      </c>
      <c r="D1837" s="1233" t="s">
        <v>3256</v>
      </c>
      <c r="E1837" s="1233" t="s">
        <v>3256</v>
      </c>
      <c r="F1837" s="4">
        <v>0</v>
      </c>
      <c r="G1837" s="4">
        <v>0</v>
      </c>
    </row>
    <row r="1838" spans="2:7">
      <c r="B1838" s="1236" t="s">
        <v>3220</v>
      </c>
      <c r="C1838" s="1236" t="s">
        <v>3220</v>
      </c>
      <c r="D1838" s="1236" t="s">
        <v>3220</v>
      </c>
      <c r="E1838" s="1236" t="s">
        <v>3220</v>
      </c>
      <c r="F1838" s="17">
        <v>0</v>
      </c>
      <c r="G1838" s="17" t="s">
        <v>3555</v>
      </c>
    </row>
    <row r="1839" spans="2:7">
      <c r="B1839" s="1235" t="s">
        <v>529</v>
      </c>
      <c r="C1839" s="1235" t="s">
        <v>529</v>
      </c>
      <c r="D1839" s="1235" t="s">
        <v>529</v>
      </c>
      <c r="E1839" s="1235" t="s">
        <v>529</v>
      </c>
      <c r="F1839" s="4" t="s">
        <v>529</v>
      </c>
      <c r="G1839" s="4" t="s">
        <v>529</v>
      </c>
    </row>
    <row r="1840" spans="2:7">
      <c r="B1840" s="1236" t="s">
        <v>3221</v>
      </c>
      <c r="C1840" s="1236" t="s">
        <v>3221</v>
      </c>
      <c r="D1840" s="1236" t="s">
        <v>3221</v>
      </c>
      <c r="E1840" s="1236" t="s">
        <v>3221</v>
      </c>
      <c r="F1840" s="17" t="s">
        <v>529</v>
      </c>
      <c r="G1840" s="17" t="s">
        <v>529</v>
      </c>
    </row>
    <row r="1841" spans="2:7">
      <c r="B1841" s="24" t="s">
        <v>529</v>
      </c>
      <c r="C1841" s="1234" t="s">
        <v>3229</v>
      </c>
      <c r="D1841" s="1234" t="s">
        <v>3229</v>
      </c>
      <c r="E1841" s="1234" t="s">
        <v>3229</v>
      </c>
      <c r="F1841" s="17">
        <v>0</v>
      </c>
      <c r="G1841" s="17">
        <v>0</v>
      </c>
    </row>
    <row r="1842" spans="2:7">
      <c r="B1842" s="25" t="s">
        <v>529</v>
      </c>
      <c r="C1842" s="26" t="s">
        <v>529</v>
      </c>
      <c r="D1842" s="1233" t="s">
        <v>3257</v>
      </c>
      <c r="E1842" s="1233" t="s">
        <v>3257</v>
      </c>
      <c r="F1842" s="4">
        <v>0</v>
      </c>
      <c r="G1842" s="4">
        <v>0</v>
      </c>
    </row>
    <row r="1843" spans="2:7">
      <c r="B1843" s="25" t="s">
        <v>529</v>
      </c>
      <c r="C1843" s="26" t="s">
        <v>529</v>
      </c>
      <c r="D1843" s="1233" t="s">
        <v>3258</v>
      </c>
      <c r="E1843" s="1233" t="s">
        <v>3258</v>
      </c>
      <c r="F1843" s="4">
        <v>0</v>
      </c>
      <c r="G1843" s="4">
        <v>0</v>
      </c>
    </row>
    <row r="1844" spans="2:7">
      <c r="B1844" s="25" t="s">
        <v>529</v>
      </c>
      <c r="C1844" s="26" t="s">
        <v>529</v>
      </c>
      <c r="D1844" s="1233" t="s">
        <v>3259</v>
      </c>
      <c r="E1844" s="1233" t="s">
        <v>3259</v>
      </c>
      <c r="F1844" s="4">
        <v>0</v>
      </c>
      <c r="G1844" s="4">
        <v>0</v>
      </c>
    </row>
    <row r="1845" spans="2:7">
      <c r="B1845" s="1235" t="s">
        <v>529</v>
      </c>
      <c r="C1845" s="1235" t="s">
        <v>529</v>
      </c>
      <c r="D1845" s="1235" t="s">
        <v>529</v>
      </c>
      <c r="E1845" s="1235" t="s">
        <v>529</v>
      </c>
      <c r="F1845" s="4" t="s">
        <v>529</v>
      </c>
      <c r="G1845" s="4" t="s">
        <v>529</v>
      </c>
    </row>
    <row r="1846" spans="2:7">
      <c r="B1846" s="24" t="s">
        <v>529</v>
      </c>
      <c r="C1846" s="1234" t="s">
        <v>3230</v>
      </c>
      <c r="D1846" s="1234" t="s">
        <v>3230</v>
      </c>
      <c r="E1846" s="1234" t="s">
        <v>3230</v>
      </c>
      <c r="F1846" s="17">
        <v>0</v>
      </c>
      <c r="G1846" s="17" t="s">
        <v>3555</v>
      </c>
    </row>
    <row r="1847" spans="2:7">
      <c r="B1847" s="25" t="s">
        <v>529</v>
      </c>
      <c r="C1847" s="26" t="s">
        <v>529</v>
      </c>
      <c r="D1847" s="1233" t="s">
        <v>3257</v>
      </c>
      <c r="E1847" s="1233" t="s">
        <v>3257</v>
      </c>
      <c r="F1847" s="4">
        <v>0</v>
      </c>
      <c r="G1847" s="4" t="s">
        <v>3555</v>
      </c>
    </row>
    <row r="1848" spans="2:7">
      <c r="B1848" s="25" t="s">
        <v>529</v>
      </c>
      <c r="C1848" s="26" t="s">
        <v>529</v>
      </c>
      <c r="D1848" s="1233" t="s">
        <v>3258</v>
      </c>
      <c r="E1848" s="1233" t="s">
        <v>3258</v>
      </c>
      <c r="F1848" s="4">
        <v>0</v>
      </c>
      <c r="G1848" s="4">
        <v>0</v>
      </c>
    </row>
    <row r="1849" spans="2:7">
      <c r="B1849" s="25" t="s">
        <v>529</v>
      </c>
      <c r="C1849" s="26" t="s">
        <v>529</v>
      </c>
      <c r="D1849" s="1233" t="s">
        <v>3260</v>
      </c>
      <c r="E1849" s="1233" t="s">
        <v>3260</v>
      </c>
      <c r="F1849" s="4">
        <v>0</v>
      </c>
      <c r="G1849" s="4">
        <v>0</v>
      </c>
    </row>
    <row r="1850" spans="2:7">
      <c r="B1850" s="1236" t="s">
        <v>3222</v>
      </c>
      <c r="C1850" s="1236" t="s">
        <v>3222</v>
      </c>
      <c r="D1850" s="1236" t="s">
        <v>3222</v>
      </c>
      <c r="E1850" s="1236" t="s">
        <v>3222</v>
      </c>
      <c r="F1850" s="17">
        <v>0</v>
      </c>
      <c r="G1850" s="17" t="s">
        <v>3556</v>
      </c>
    </row>
    <row r="1851" spans="2:7">
      <c r="B1851" s="1235" t="s">
        <v>529</v>
      </c>
      <c r="C1851" s="1235" t="s">
        <v>529</v>
      </c>
      <c r="D1851" s="1235" t="s">
        <v>529</v>
      </c>
      <c r="E1851" s="1235" t="s">
        <v>529</v>
      </c>
      <c r="F1851" s="4" t="s">
        <v>529</v>
      </c>
      <c r="G1851" s="4" t="s">
        <v>529</v>
      </c>
    </row>
    <row r="1852" spans="2:7">
      <c r="B1852" s="1236" t="s">
        <v>3223</v>
      </c>
      <c r="C1852" s="1236" t="s">
        <v>3223</v>
      </c>
      <c r="D1852" s="1236" t="s">
        <v>3223</v>
      </c>
      <c r="E1852" s="1236" t="s">
        <v>3223</v>
      </c>
      <c r="F1852" s="17" t="s">
        <v>529</v>
      </c>
      <c r="G1852" s="17" t="s">
        <v>529</v>
      </c>
    </row>
    <row r="1853" spans="2:7">
      <c r="B1853" s="24" t="s">
        <v>529</v>
      </c>
      <c r="C1853" s="1234" t="s">
        <v>3229</v>
      </c>
      <c r="D1853" s="1234" t="s">
        <v>3229</v>
      </c>
      <c r="E1853" s="1234" t="s">
        <v>3229</v>
      </c>
      <c r="F1853" s="17">
        <v>0</v>
      </c>
      <c r="G1853" s="17">
        <v>0</v>
      </c>
    </row>
    <row r="1854" spans="2:7">
      <c r="B1854" s="25" t="s">
        <v>529</v>
      </c>
      <c r="C1854" s="26" t="s">
        <v>529</v>
      </c>
      <c r="D1854" s="1233" t="s">
        <v>3261</v>
      </c>
      <c r="E1854" s="1233" t="s">
        <v>3261</v>
      </c>
      <c r="F1854" s="4">
        <v>0</v>
      </c>
      <c r="G1854" s="4">
        <v>0</v>
      </c>
    </row>
    <row r="1855" spans="2:7">
      <c r="B1855" s="25" t="s">
        <v>529</v>
      </c>
      <c r="C1855" s="26" t="s">
        <v>529</v>
      </c>
      <c r="D1855" s="26" t="s">
        <v>529</v>
      </c>
      <c r="E1855" s="27" t="s">
        <v>3265</v>
      </c>
      <c r="F1855" s="4">
        <v>0</v>
      </c>
      <c r="G1855" s="4">
        <v>0</v>
      </c>
    </row>
    <row r="1856" spans="2:7">
      <c r="B1856" s="25" t="s">
        <v>529</v>
      </c>
      <c r="C1856" s="26" t="s">
        <v>529</v>
      </c>
      <c r="D1856" s="26" t="s">
        <v>529</v>
      </c>
      <c r="E1856" s="27" t="s">
        <v>3266</v>
      </c>
      <c r="F1856" s="4">
        <v>0</v>
      </c>
      <c r="G1856" s="4">
        <v>0</v>
      </c>
    </row>
    <row r="1857" spans="2:7">
      <c r="B1857" s="25" t="s">
        <v>529</v>
      </c>
      <c r="C1857" s="26" t="s">
        <v>529</v>
      </c>
      <c r="D1857" s="1233" t="s">
        <v>3262</v>
      </c>
      <c r="E1857" s="1233" t="s">
        <v>3262</v>
      </c>
      <c r="F1857" s="4">
        <v>0</v>
      </c>
      <c r="G1857" s="4">
        <v>0</v>
      </c>
    </row>
    <row r="1858" spans="2:7">
      <c r="B1858" s="1235" t="s">
        <v>529</v>
      </c>
      <c r="C1858" s="1235" t="s">
        <v>529</v>
      </c>
      <c r="D1858" s="1235" t="s">
        <v>529</v>
      </c>
      <c r="E1858" s="1235" t="s">
        <v>529</v>
      </c>
      <c r="F1858" s="4" t="s">
        <v>529</v>
      </c>
      <c r="G1858" s="4" t="s">
        <v>529</v>
      </c>
    </row>
    <row r="1859" spans="2:7">
      <c r="B1859" s="24" t="s">
        <v>529</v>
      </c>
      <c r="C1859" s="1234" t="s">
        <v>3230</v>
      </c>
      <c r="D1859" s="1234" t="s">
        <v>3230</v>
      </c>
      <c r="E1859" s="1234" t="s">
        <v>3230</v>
      </c>
      <c r="F1859" s="17">
        <v>0</v>
      </c>
      <c r="G1859" s="17">
        <v>0</v>
      </c>
    </row>
    <row r="1860" spans="2:7">
      <c r="B1860" s="25" t="s">
        <v>529</v>
      </c>
      <c r="C1860" s="26" t="s">
        <v>529</v>
      </c>
      <c r="D1860" s="1233" t="s">
        <v>3263</v>
      </c>
      <c r="E1860" s="1233" t="s">
        <v>3263</v>
      </c>
      <c r="F1860" s="4">
        <v>0</v>
      </c>
      <c r="G1860" s="4">
        <v>0</v>
      </c>
    </row>
    <row r="1861" spans="2:7">
      <c r="B1861" s="25" t="s">
        <v>529</v>
      </c>
      <c r="C1861" s="26" t="s">
        <v>529</v>
      </c>
      <c r="D1861" s="26" t="s">
        <v>529</v>
      </c>
      <c r="E1861" s="27" t="s">
        <v>3265</v>
      </c>
      <c r="F1861" s="4">
        <v>0</v>
      </c>
      <c r="G1861" s="4">
        <v>0</v>
      </c>
    </row>
    <row r="1862" spans="2:7">
      <c r="B1862" s="25" t="s">
        <v>529</v>
      </c>
      <c r="C1862" s="26" t="s">
        <v>529</v>
      </c>
      <c r="D1862" s="26" t="s">
        <v>529</v>
      </c>
      <c r="E1862" s="27" t="s">
        <v>3266</v>
      </c>
      <c r="F1862" s="4">
        <v>0</v>
      </c>
      <c r="G1862" s="4">
        <v>0</v>
      </c>
    </row>
    <row r="1863" spans="2:7">
      <c r="B1863" s="25" t="s">
        <v>529</v>
      </c>
      <c r="C1863" s="26" t="s">
        <v>529</v>
      </c>
      <c r="D1863" s="1233" t="s">
        <v>3264</v>
      </c>
      <c r="E1863" s="1233" t="s">
        <v>3264</v>
      </c>
      <c r="F1863" s="4">
        <v>0</v>
      </c>
      <c r="G1863" s="4">
        <v>0</v>
      </c>
    </row>
    <row r="1864" spans="2:7">
      <c r="B1864" s="1236" t="s">
        <v>3224</v>
      </c>
      <c r="C1864" s="1236" t="s">
        <v>3224</v>
      </c>
      <c r="D1864" s="1236" t="s">
        <v>3224</v>
      </c>
      <c r="E1864" s="1236" t="s">
        <v>3224</v>
      </c>
      <c r="F1864" s="17">
        <v>0</v>
      </c>
      <c r="G1864" s="17">
        <v>0</v>
      </c>
    </row>
    <row r="1865" spans="2:7">
      <c r="B1865" s="1235" t="s">
        <v>529</v>
      </c>
      <c r="C1865" s="1235" t="s">
        <v>529</v>
      </c>
      <c r="D1865" s="1235" t="s">
        <v>529</v>
      </c>
      <c r="E1865" s="1235" t="s">
        <v>529</v>
      </c>
      <c r="F1865" s="4" t="s">
        <v>529</v>
      </c>
      <c r="G1865" s="4" t="s">
        <v>529</v>
      </c>
    </row>
    <row r="1866" spans="2:7">
      <c r="B1866" s="1236" t="s">
        <v>3225</v>
      </c>
      <c r="C1866" s="1236" t="s">
        <v>3225</v>
      </c>
      <c r="D1866" s="1236" t="s">
        <v>3225</v>
      </c>
      <c r="E1866" s="1236" t="s">
        <v>3225</v>
      </c>
      <c r="F1866" s="17">
        <v>0</v>
      </c>
      <c r="G1866" s="17">
        <v>0</v>
      </c>
    </row>
    <row r="1867" spans="2:7">
      <c r="B1867" s="1235" t="s">
        <v>529</v>
      </c>
      <c r="C1867" s="1235" t="s">
        <v>529</v>
      </c>
      <c r="D1867" s="1235" t="s">
        <v>529</v>
      </c>
      <c r="E1867" s="1235" t="s">
        <v>529</v>
      </c>
      <c r="F1867" s="4" t="s">
        <v>529</v>
      </c>
      <c r="G1867" s="4" t="s">
        <v>529</v>
      </c>
    </row>
    <row r="1868" spans="2:7">
      <c r="B1868" s="1236" t="s">
        <v>3226</v>
      </c>
      <c r="C1868" s="1236" t="s">
        <v>3226</v>
      </c>
      <c r="D1868" s="1236" t="s">
        <v>3226</v>
      </c>
      <c r="E1868" s="1236" t="s">
        <v>3226</v>
      </c>
      <c r="F1868" s="17">
        <v>0</v>
      </c>
      <c r="G1868" s="17">
        <v>0</v>
      </c>
    </row>
    <row r="1869" spans="2:7">
      <c r="B1869" s="1235" t="s">
        <v>529</v>
      </c>
      <c r="C1869" s="1235" t="s">
        <v>529</v>
      </c>
      <c r="D1869" s="1235" t="s">
        <v>529</v>
      </c>
      <c r="E1869" s="1235" t="s">
        <v>529</v>
      </c>
      <c r="F1869" s="4" t="s">
        <v>529</v>
      </c>
      <c r="G1869" s="4" t="s">
        <v>529</v>
      </c>
    </row>
    <row r="1870" spans="2:7">
      <c r="B1870" s="1236" t="s">
        <v>3227</v>
      </c>
      <c r="C1870" s="1236" t="s">
        <v>3227</v>
      </c>
      <c r="D1870" s="1236" t="s">
        <v>3227</v>
      </c>
      <c r="E1870" s="1236" t="s">
        <v>3227</v>
      </c>
      <c r="F1870" s="17">
        <v>0</v>
      </c>
      <c r="G1870" s="17">
        <v>0</v>
      </c>
    </row>
    <row r="1871" spans="2:7">
      <c r="B1871" s="1235" t="s">
        <v>529</v>
      </c>
      <c r="C1871" s="1235" t="s">
        <v>529</v>
      </c>
      <c r="D1871" s="1235" t="s">
        <v>529</v>
      </c>
      <c r="E1871" s="1235" t="s">
        <v>529</v>
      </c>
      <c r="F1871" s="4" t="s">
        <v>529</v>
      </c>
      <c r="G1871" s="4" t="s">
        <v>529</v>
      </c>
    </row>
    <row r="1872" spans="2:7">
      <c r="B1872" s="28" t="s">
        <v>529</v>
      </c>
      <c r="C1872" s="28" t="s">
        <v>529</v>
      </c>
      <c r="D1872" s="28" t="s">
        <v>529</v>
      </c>
      <c r="E1872" s="28" t="s">
        <v>529</v>
      </c>
      <c r="F1872" s="30" t="s">
        <v>529</v>
      </c>
      <c r="G1872" s="30" t="s">
        <v>529</v>
      </c>
    </row>
    <row r="1873" spans="2:7">
      <c r="B1873" s="12" t="s">
        <v>529</v>
      </c>
      <c r="C1873" s="12" t="s">
        <v>529</v>
      </c>
      <c r="D1873" s="12" t="s">
        <v>529</v>
      </c>
      <c r="E1873" s="12" t="s">
        <v>529</v>
      </c>
      <c r="F1873" s="16" t="s">
        <v>529</v>
      </c>
      <c r="G1873" s="16" t="s">
        <v>529</v>
      </c>
    </row>
    <row r="1874" spans="2:7">
      <c r="B1874" s="29" t="s">
        <v>529</v>
      </c>
      <c r="C1874" s="29" t="s">
        <v>529</v>
      </c>
      <c r="D1874" s="29" t="s">
        <v>529</v>
      </c>
      <c r="E1874" s="29" t="s">
        <v>529</v>
      </c>
      <c r="F1874" s="31" t="s">
        <v>529</v>
      </c>
      <c r="G1874" s="31" t="s">
        <v>529</v>
      </c>
    </row>
    <row r="1875" spans="2:7">
      <c r="B1875" s="1241" t="s">
        <v>26</v>
      </c>
      <c r="C1875" s="1241" t="s">
        <v>26</v>
      </c>
      <c r="D1875" s="1241" t="s">
        <v>26</v>
      </c>
      <c r="E1875" s="1241" t="s">
        <v>26</v>
      </c>
      <c r="F1875" s="1241" t="s">
        <v>26</v>
      </c>
      <c r="G1875" s="1242" t="s">
        <v>26</v>
      </c>
    </row>
    <row r="1876" spans="2:7">
      <c r="B1876" s="1243" t="s">
        <v>3215</v>
      </c>
      <c r="C1876" s="1243" t="s">
        <v>3215</v>
      </c>
      <c r="D1876" s="1243" t="s">
        <v>3215</v>
      </c>
      <c r="E1876" s="1243" t="s">
        <v>3215</v>
      </c>
      <c r="F1876" s="1243" t="s">
        <v>3215</v>
      </c>
      <c r="G1876" s="1244" t="s">
        <v>3215</v>
      </c>
    </row>
    <row r="1877" spans="2:7">
      <c r="B1877" s="1243" t="s">
        <v>3216</v>
      </c>
      <c r="C1877" s="1243" t="s">
        <v>3216</v>
      </c>
      <c r="D1877" s="1243" t="s">
        <v>3216</v>
      </c>
      <c r="E1877" s="1243" t="s">
        <v>3216</v>
      </c>
      <c r="F1877" s="1243" t="s">
        <v>3216</v>
      </c>
      <c r="G1877" s="1244" t="s">
        <v>3216</v>
      </c>
    </row>
    <row r="1878" spans="2:7">
      <c r="B1878" s="1245" t="s">
        <v>3217</v>
      </c>
      <c r="C1878" s="1245" t="s">
        <v>3217</v>
      </c>
      <c r="D1878" s="1245" t="s">
        <v>3217</v>
      </c>
      <c r="E1878" s="1245" t="s">
        <v>3217</v>
      </c>
      <c r="F1878" s="1245" t="s">
        <v>3217</v>
      </c>
      <c r="G1878" s="1246" t="s">
        <v>3217</v>
      </c>
    </row>
    <row r="1879" spans="2:7">
      <c r="B1879" s="1240" t="s">
        <v>3218</v>
      </c>
      <c r="C1879" s="1240" t="s">
        <v>3218</v>
      </c>
      <c r="D1879" s="1240" t="s">
        <v>3218</v>
      </c>
      <c r="E1879" s="1240" t="s">
        <v>3218</v>
      </c>
      <c r="F1879" s="21">
        <v>2024</v>
      </c>
      <c r="G1879" s="21">
        <v>2023</v>
      </c>
    </row>
    <row r="1880" spans="2:7">
      <c r="B1880" s="1236" t="s">
        <v>3219</v>
      </c>
      <c r="C1880" s="1236" t="s">
        <v>3219</v>
      </c>
      <c r="D1880" s="1236" t="s">
        <v>3219</v>
      </c>
      <c r="E1880" s="1236" t="s">
        <v>3219</v>
      </c>
      <c r="F1880" s="17" t="s">
        <v>529</v>
      </c>
      <c r="G1880" s="17" t="s">
        <v>529</v>
      </c>
    </row>
    <row r="1881" spans="2:7">
      <c r="B1881" s="24" t="s">
        <v>529</v>
      </c>
      <c r="C1881" s="1234" t="s">
        <v>3229</v>
      </c>
      <c r="D1881" s="1234" t="s">
        <v>3229</v>
      </c>
      <c r="E1881" s="1234" t="s">
        <v>3229</v>
      </c>
      <c r="F1881" s="17" t="s">
        <v>76</v>
      </c>
      <c r="G1881" s="17" t="s">
        <v>3557</v>
      </c>
    </row>
    <row r="1882" spans="2:7">
      <c r="B1882" s="25" t="s">
        <v>529</v>
      </c>
      <c r="C1882" s="26" t="s">
        <v>529</v>
      </c>
      <c r="D1882" s="1233" t="s">
        <v>3231</v>
      </c>
      <c r="E1882" s="1233" t="s">
        <v>3231</v>
      </c>
      <c r="F1882" s="4">
        <v>0</v>
      </c>
      <c r="G1882" s="4">
        <v>0</v>
      </c>
    </row>
    <row r="1883" spans="2:7">
      <c r="B1883" s="25" t="s">
        <v>529</v>
      </c>
      <c r="C1883" s="26" t="s">
        <v>529</v>
      </c>
      <c r="D1883" s="1233" t="s">
        <v>3232</v>
      </c>
      <c r="E1883" s="1233" t="s">
        <v>3232</v>
      </c>
      <c r="F1883" s="4">
        <v>0</v>
      </c>
      <c r="G1883" s="4">
        <v>0</v>
      </c>
    </row>
    <row r="1884" spans="2:7">
      <c r="B1884" s="25" t="s">
        <v>529</v>
      </c>
      <c r="C1884" s="26" t="s">
        <v>529</v>
      </c>
      <c r="D1884" s="1233" t="s">
        <v>3233</v>
      </c>
      <c r="E1884" s="1233" t="s">
        <v>3233</v>
      </c>
      <c r="F1884" s="4">
        <v>0</v>
      </c>
      <c r="G1884" s="4">
        <v>0</v>
      </c>
    </row>
    <row r="1885" spans="2:7">
      <c r="B1885" s="25" t="s">
        <v>529</v>
      </c>
      <c r="C1885" s="26" t="s">
        <v>529</v>
      </c>
      <c r="D1885" s="1233" t="s">
        <v>3234</v>
      </c>
      <c r="E1885" s="1233" t="s">
        <v>3234</v>
      </c>
      <c r="F1885" s="4">
        <v>0</v>
      </c>
      <c r="G1885" s="4">
        <v>0</v>
      </c>
    </row>
    <row r="1886" spans="2:7">
      <c r="B1886" s="25" t="s">
        <v>529</v>
      </c>
      <c r="C1886" s="26" t="s">
        <v>529</v>
      </c>
      <c r="D1886" s="1233" t="s">
        <v>3235</v>
      </c>
      <c r="E1886" s="1233" t="s">
        <v>3235</v>
      </c>
      <c r="F1886" s="4">
        <v>0</v>
      </c>
      <c r="G1886" s="4">
        <v>0</v>
      </c>
    </row>
    <row r="1887" spans="2:7">
      <c r="B1887" s="25" t="s">
        <v>529</v>
      </c>
      <c r="C1887" s="26" t="s">
        <v>529</v>
      </c>
      <c r="D1887" s="1233" t="s">
        <v>3236</v>
      </c>
      <c r="E1887" s="1233" t="s">
        <v>3236</v>
      </c>
      <c r="F1887" s="4">
        <v>0</v>
      </c>
      <c r="G1887" s="4">
        <v>0</v>
      </c>
    </row>
    <row r="1888" spans="2:7">
      <c r="B1888" s="25" t="s">
        <v>529</v>
      </c>
      <c r="C1888" s="26" t="s">
        <v>529</v>
      </c>
      <c r="D1888" s="1233" t="s">
        <v>3237</v>
      </c>
      <c r="E1888" s="1233" t="s">
        <v>3237</v>
      </c>
      <c r="F1888" s="4">
        <v>0</v>
      </c>
      <c r="G1888" s="4">
        <v>0</v>
      </c>
    </row>
    <row r="1889" spans="2:7">
      <c r="B1889" s="25" t="s">
        <v>529</v>
      </c>
      <c r="C1889" s="26" t="s">
        <v>529</v>
      </c>
      <c r="D1889" s="1233" t="s">
        <v>3238</v>
      </c>
      <c r="E1889" s="1233" t="s">
        <v>3238</v>
      </c>
      <c r="F1889" s="4">
        <v>0</v>
      </c>
      <c r="G1889" s="4">
        <v>0</v>
      </c>
    </row>
    <row r="1890" spans="2:7">
      <c r="B1890" s="25" t="s">
        <v>529</v>
      </c>
      <c r="C1890" s="26" t="s">
        <v>529</v>
      </c>
      <c r="D1890" s="1233" t="s">
        <v>3239</v>
      </c>
      <c r="E1890" s="1233" t="s">
        <v>3239</v>
      </c>
      <c r="F1890" s="4" t="s">
        <v>76</v>
      </c>
      <c r="G1890" s="4" t="s">
        <v>3557</v>
      </c>
    </row>
    <row r="1891" spans="2:7">
      <c r="B1891" s="25" t="s">
        <v>529</v>
      </c>
      <c r="C1891" s="26" t="s">
        <v>529</v>
      </c>
      <c r="D1891" s="1233" t="s">
        <v>3240</v>
      </c>
      <c r="E1891" s="1233" t="s">
        <v>3240</v>
      </c>
      <c r="F1891" s="4">
        <v>0</v>
      </c>
      <c r="G1891" s="4">
        <v>0</v>
      </c>
    </row>
    <row r="1892" spans="2:7">
      <c r="B1892" s="1235" t="s">
        <v>529</v>
      </c>
      <c r="C1892" s="1235" t="s">
        <v>529</v>
      </c>
      <c r="D1892" s="1235" t="s">
        <v>529</v>
      </c>
      <c r="E1892" s="1235" t="s">
        <v>529</v>
      </c>
      <c r="F1892" s="4" t="s">
        <v>529</v>
      </c>
      <c r="G1892" s="4" t="s">
        <v>529</v>
      </c>
    </row>
    <row r="1893" spans="2:7">
      <c r="B1893" s="24" t="s">
        <v>529</v>
      </c>
      <c r="C1893" s="1234" t="s">
        <v>3230</v>
      </c>
      <c r="D1893" s="1234" t="s">
        <v>3230</v>
      </c>
      <c r="E1893" s="1234" t="s">
        <v>3230</v>
      </c>
      <c r="F1893" s="17" t="s">
        <v>76</v>
      </c>
      <c r="G1893" s="17" t="s">
        <v>3557</v>
      </c>
    </row>
    <row r="1894" spans="2:7">
      <c r="B1894" s="25" t="s">
        <v>529</v>
      </c>
      <c r="C1894" s="26" t="s">
        <v>529</v>
      </c>
      <c r="D1894" s="1233" t="s">
        <v>3241</v>
      </c>
      <c r="E1894" s="1233" t="s">
        <v>3241</v>
      </c>
      <c r="F1894" s="4" t="s">
        <v>1783</v>
      </c>
      <c r="G1894" s="4" t="s">
        <v>3558</v>
      </c>
    </row>
    <row r="1895" spans="2:7">
      <c r="B1895" s="25" t="s">
        <v>529</v>
      </c>
      <c r="C1895" s="26" t="s">
        <v>529</v>
      </c>
      <c r="D1895" s="1233" t="s">
        <v>3242</v>
      </c>
      <c r="E1895" s="1233" t="s">
        <v>3242</v>
      </c>
      <c r="F1895" s="4" t="s">
        <v>1795</v>
      </c>
      <c r="G1895" s="4" t="s">
        <v>3559</v>
      </c>
    </row>
    <row r="1896" spans="2:7">
      <c r="B1896" s="25" t="s">
        <v>529</v>
      </c>
      <c r="C1896" s="26" t="s">
        <v>529</v>
      </c>
      <c r="D1896" s="1233" t="s">
        <v>3243</v>
      </c>
      <c r="E1896" s="1233" t="s">
        <v>3243</v>
      </c>
      <c r="F1896" s="4" t="s">
        <v>1798</v>
      </c>
      <c r="G1896" s="4" t="s">
        <v>3560</v>
      </c>
    </row>
    <row r="1897" spans="2:7">
      <c r="B1897" s="25" t="s">
        <v>529</v>
      </c>
      <c r="C1897" s="26" t="s">
        <v>529</v>
      </c>
      <c r="D1897" s="1233" t="s">
        <v>3244</v>
      </c>
      <c r="E1897" s="1233" t="s">
        <v>3244</v>
      </c>
      <c r="F1897" s="4">
        <v>0</v>
      </c>
      <c r="G1897" s="4">
        <v>0</v>
      </c>
    </row>
    <row r="1898" spans="2:7">
      <c r="B1898" s="25" t="s">
        <v>529</v>
      </c>
      <c r="C1898" s="26" t="s">
        <v>529</v>
      </c>
      <c r="D1898" s="1233" t="s">
        <v>3245</v>
      </c>
      <c r="E1898" s="1233" t="s">
        <v>3245</v>
      </c>
      <c r="F1898" s="4">
        <v>0</v>
      </c>
      <c r="G1898" s="4">
        <v>0</v>
      </c>
    </row>
    <row r="1899" spans="2:7">
      <c r="B1899" s="25" t="s">
        <v>529</v>
      </c>
      <c r="C1899" s="26" t="s">
        <v>529</v>
      </c>
      <c r="D1899" s="1233" t="s">
        <v>3246</v>
      </c>
      <c r="E1899" s="1233" t="s">
        <v>3246</v>
      </c>
      <c r="F1899" s="4">
        <v>0</v>
      </c>
      <c r="G1899" s="4" t="s">
        <v>3561</v>
      </c>
    </row>
    <row r="1900" spans="2:7">
      <c r="B1900" s="25" t="s">
        <v>529</v>
      </c>
      <c r="C1900" s="26" t="s">
        <v>529</v>
      </c>
      <c r="D1900" s="1233" t="s">
        <v>3247</v>
      </c>
      <c r="E1900" s="1233" t="s">
        <v>3247</v>
      </c>
      <c r="F1900" s="4">
        <v>0</v>
      </c>
      <c r="G1900" s="4">
        <v>0</v>
      </c>
    </row>
    <row r="1901" spans="2:7">
      <c r="B1901" s="25" t="s">
        <v>529</v>
      </c>
      <c r="C1901" s="26" t="s">
        <v>529</v>
      </c>
      <c r="D1901" s="1233" t="s">
        <v>3248</v>
      </c>
      <c r="E1901" s="1233" t="s">
        <v>3248</v>
      </c>
      <c r="F1901" s="4">
        <v>0</v>
      </c>
      <c r="G1901" s="4">
        <v>0</v>
      </c>
    </row>
    <row r="1902" spans="2:7">
      <c r="B1902" s="25" t="s">
        <v>529</v>
      </c>
      <c r="C1902" s="26" t="s">
        <v>529</v>
      </c>
      <c r="D1902" s="1233" t="s">
        <v>3249</v>
      </c>
      <c r="E1902" s="1233" t="s">
        <v>3249</v>
      </c>
      <c r="F1902" s="4">
        <v>0</v>
      </c>
      <c r="G1902" s="4">
        <v>0</v>
      </c>
    </row>
    <row r="1903" spans="2:7">
      <c r="B1903" s="25" t="s">
        <v>529</v>
      </c>
      <c r="C1903" s="26" t="s">
        <v>529</v>
      </c>
      <c r="D1903" s="1233" t="s">
        <v>3250</v>
      </c>
      <c r="E1903" s="1233" t="s">
        <v>3250</v>
      </c>
      <c r="F1903" s="4">
        <v>0</v>
      </c>
      <c r="G1903" s="4">
        <v>0</v>
      </c>
    </row>
    <row r="1904" spans="2:7">
      <c r="B1904" s="25" t="s">
        <v>529</v>
      </c>
      <c r="C1904" s="26" t="s">
        <v>529</v>
      </c>
      <c r="D1904" s="1233" t="s">
        <v>3251</v>
      </c>
      <c r="E1904" s="1233" t="s">
        <v>3251</v>
      </c>
      <c r="F1904" s="4">
        <v>0</v>
      </c>
      <c r="G1904" s="4">
        <v>0</v>
      </c>
    </row>
    <row r="1905" spans="2:7">
      <c r="B1905" s="25" t="s">
        <v>529</v>
      </c>
      <c r="C1905" s="26" t="s">
        <v>529</v>
      </c>
      <c r="D1905" s="1233" t="s">
        <v>3252</v>
      </c>
      <c r="E1905" s="1233" t="s">
        <v>3252</v>
      </c>
      <c r="F1905" s="4">
        <v>0</v>
      </c>
      <c r="G1905" s="4">
        <v>0</v>
      </c>
    </row>
    <row r="1906" spans="2:7">
      <c r="B1906" s="25" t="s">
        <v>529</v>
      </c>
      <c r="C1906" s="26" t="s">
        <v>529</v>
      </c>
      <c r="D1906" s="1233" t="s">
        <v>3253</v>
      </c>
      <c r="E1906" s="1233" t="s">
        <v>3253</v>
      </c>
      <c r="F1906" s="4">
        <v>0</v>
      </c>
      <c r="G1906" s="4">
        <v>0</v>
      </c>
    </row>
    <row r="1907" spans="2:7">
      <c r="B1907" s="25" t="s">
        <v>529</v>
      </c>
      <c r="C1907" s="26" t="s">
        <v>529</v>
      </c>
      <c r="D1907" s="1233" t="s">
        <v>3254</v>
      </c>
      <c r="E1907" s="1233" t="s">
        <v>3254</v>
      </c>
      <c r="F1907" s="4">
        <v>0</v>
      </c>
      <c r="G1907" s="4">
        <v>0</v>
      </c>
    </row>
    <row r="1908" spans="2:7">
      <c r="B1908" s="25" t="s">
        <v>529</v>
      </c>
      <c r="C1908" s="26" t="s">
        <v>529</v>
      </c>
      <c r="D1908" s="1233" t="s">
        <v>3255</v>
      </c>
      <c r="E1908" s="1233" t="s">
        <v>3255</v>
      </c>
      <c r="F1908" s="4">
        <v>0</v>
      </c>
      <c r="G1908" s="4">
        <v>0</v>
      </c>
    </row>
    <row r="1909" spans="2:7">
      <c r="B1909" s="25" t="s">
        <v>529</v>
      </c>
      <c r="C1909" s="26" t="s">
        <v>529</v>
      </c>
      <c r="D1909" s="1233" t="s">
        <v>3256</v>
      </c>
      <c r="E1909" s="1233" t="s">
        <v>3256</v>
      </c>
      <c r="F1909" s="4">
        <v>0</v>
      </c>
      <c r="G1909" s="4">
        <v>0</v>
      </c>
    </row>
    <row r="1910" spans="2:7">
      <c r="B1910" s="1236" t="s">
        <v>3220</v>
      </c>
      <c r="C1910" s="1236" t="s">
        <v>3220</v>
      </c>
      <c r="D1910" s="1236" t="s">
        <v>3220</v>
      </c>
      <c r="E1910" s="1236" t="s">
        <v>3220</v>
      </c>
      <c r="F1910" s="17">
        <v>0</v>
      </c>
      <c r="G1910" s="17">
        <v>0</v>
      </c>
    </row>
    <row r="1911" spans="2:7">
      <c r="B1911" s="1235" t="s">
        <v>529</v>
      </c>
      <c r="C1911" s="1235" t="s">
        <v>529</v>
      </c>
      <c r="D1911" s="1235" t="s">
        <v>529</v>
      </c>
      <c r="E1911" s="1235" t="s">
        <v>529</v>
      </c>
      <c r="F1911" s="4" t="s">
        <v>529</v>
      </c>
      <c r="G1911" s="4" t="s">
        <v>529</v>
      </c>
    </row>
    <row r="1912" spans="2:7">
      <c r="B1912" s="1236" t="s">
        <v>3221</v>
      </c>
      <c r="C1912" s="1236" t="s">
        <v>3221</v>
      </c>
      <c r="D1912" s="1236" t="s">
        <v>3221</v>
      </c>
      <c r="E1912" s="1236" t="s">
        <v>3221</v>
      </c>
      <c r="F1912" s="17" t="s">
        <v>529</v>
      </c>
      <c r="G1912" s="17" t="s">
        <v>529</v>
      </c>
    </row>
    <row r="1913" spans="2:7">
      <c r="B1913" s="24" t="s">
        <v>529</v>
      </c>
      <c r="C1913" s="1234" t="s">
        <v>3229</v>
      </c>
      <c r="D1913" s="1234" t="s">
        <v>3229</v>
      </c>
      <c r="E1913" s="1234" t="s">
        <v>3229</v>
      </c>
      <c r="F1913" s="17">
        <v>0</v>
      </c>
      <c r="G1913" s="17">
        <v>0</v>
      </c>
    </row>
    <row r="1914" spans="2:7">
      <c r="B1914" s="25" t="s">
        <v>529</v>
      </c>
      <c r="C1914" s="26" t="s">
        <v>529</v>
      </c>
      <c r="D1914" s="1233" t="s">
        <v>3257</v>
      </c>
      <c r="E1914" s="1233" t="s">
        <v>3257</v>
      </c>
      <c r="F1914" s="4">
        <v>0</v>
      </c>
      <c r="G1914" s="4">
        <v>0</v>
      </c>
    </row>
    <row r="1915" spans="2:7">
      <c r="B1915" s="25" t="s">
        <v>529</v>
      </c>
      <c r="C1915" s="26" t="s">
        <v>529</v>
      </c>
      <c r="D1915" s="1233" t="s">
        <v>3258</v>
      </c>
      <c r="E1915" s="1233" t="s">
        <v>3258</v>
      </c>
      <c r="F1915" s="4">
        <v>0</v>
      </c>
      <c r="G1915" s="4">
        <v>0</v>
      </c>
    </row>
    <row r="1916" spans="2:7">
      <c r="B1916" s="25" t="s">
        <v>529</v>
      </c>
      <c r="C1916" s="26" t="s">
        <v>529</v>
      </c>
      <c r="D1916" s="1233" t="s">
        <v>3259</v>
      </c>
      <c r="E1916" s="1233" t="s">
        <v>3259</v>
      </c>
      <c r="F1916" s="4">
        <v>0</v>
      </c>
      <c r="G1916" s="4">
        <v>0</v>
      </c>
    </row>
    <row r="1917" spans="2:7">
      <c r="B1917" s="1235" t="s">
        <v>529</v>
      </c>
      <c r="C1917" s="1235" t="s">
        <v>529</v>
      </c>
      <c r="D1917" s="1235" t="s">
        <v>529</v>
      </c>
      <c r="E1917" s="1235" t="s">
        <v>529</v>
      </c>
      <c r="F1917" s="4" t="s">
        <v>529</v>
      </c>
      <c r="G1917" s="4" t="s">
        <v>529</v>
      </c>
    </row>
    <row r="1918" spans="2:7">
      <c r="B1918" s="24" t="s">
        <v>529</v>
      </c>
      <c r="C1918" s="1234" t="s">
        <v>3230</v>
      </c>
      <c r="D1918" s="1234" t="s">
        <v>3230</v>
      </c>
      <c r="E1918" s="1234" t="s">
        <v>3230</v>
      </c>
      <c r="F1918" s="17">
        <v>0</v>
      </c>
      <c r="G1918" s="17">
        <v>0</v>
      </c>
    </row>
    <row r="1919" spans="2:7">
      <c r="B1919" s="25" t="s">
        <v>529</v>
      </c>
      <c r="C1919" s="26" t="s">
        <v>529</v>
      </c>
      <c r="D1919" s="1233" t="s">
        <v>3257</v>
      </c>
      <c r="E1919" s="1233" t="s">
        <v>3257</v>
      </c>
      <c r="F1919" s="4">
        <v>0</v>
      </c>
      <c r="G1919" s="4">
        <v>0</v>
      </c>
    </row>
    <row r="1920" spans="2:7">
      <c r="B1920" s="25" t="s">
        <v>529</v>
      </c>
      <c r="C1920" s="26" t="s">
        <v>529</v>
      </c>
      <c r="D1920" s="1233" t="s">
        <v>3258</v>
      </c>
      <c r="E1920" s="1233" t="s">
        <v>3258</v>
      </c>
      <c r="F1920" s="4">
        <v>0</v>
      </c>
      <c r="G1920" s="4">
        <v>0</v>
      </c>
    </row>
    <row r="1921" spans="2:7">
      <c r="B1921" s="25" t="s">
        <v>529</v>
      </c>
      <c r="C1921" s="26" t="s">
        <v>529</v>
      </c>
      <c r="D1921" s="1233" t="s">
        <v>3260</v>
      </c>
      <c r="E1921" s="1233" t="s">
        <v>3260</v>
      </c>
      <c r="F1921" s="4">
        <v>0</v>
      </c>
      <c r="G1921" s="4">
        <v>0</v>
      </c>
    </row>
    <row r="1922" spans="2:7">
      <c r="B1922" s="1236" t="s">
        <v>3222</v>
      </c>
      <c r="C1922" s="1236" t="s">
        <v>3222</v>
      </c>
      <c r="D1922" s="1236" t="s">
        <v>3222</v>
      </c>
      <c r="E1922" s="1236" t="s">
        <v>3222</v>
      </c>
      <c r="F1922" s="17">
        <v>0</v>
      </c>
      <c r="G1922" s="17">
        <v>0</v>
      </c>
    </row>
    <row r="1923" spans="2:7">
      <c r="B1923" s="1235" t="s">
        <v>529</v>
      </c>
      <c r="C1923" s="1235" t="s">
        <v>529</v>
      </c>
      <c r="D1923" s="1235" t="s">
        <v>529</v>
      </c>
      <c r="E1923" s="1235" t="s">
        <v>529</v>
      </c>
      <c r="F1923" s="4" t="s">
        <v>529</v>
      </c>
      <c r="G1923" s="4" t="s">
        <v>529</v>
      </c>
    </row>
    <row r="1924" spans="2:7">
      <c r="B1924" s="1236" t="s">
        <v>3223</v>
      </c>
      <c r="C1924" s="1236" t="s">
        <v>3223</v>
      </c>
      <c r="D1924" s="1236" t="s">
        <v>3223</v>
      </c>
      <c r="E1924" s="1236" t="s">
        <v>3223</v>
      </c>
      <c r="F1924" s="17" t="s">
        <v>529</v>
      </c>
      <c r="G1924" s="17" t="s">
        <v>529</v>
      </c>
    </row>
    <row r="1925" spans="2:7">
      <c r="B1925" s="24" t="s">
        <v>529</v>
      </c>
      <c r="C1925" s="1234" t="s">
        <v>3229</v>
      </c>
      <c r="D1925" s="1234" t="s">
        <v>3229</v>
      </c>
      <c r="E1925" s="1234" t="s">
        <v>3229</v>
      </c>
      <c r="F1925" s="17">
        <v>0</v>
      </c>
      <c r="G1925" s="17">
        <v>0</v>
      </c>
    </row>
    <row r="1926" spans="2:7">
      <c r="B1926" s="25" t="s">
        <v>529</v>
      </c>
      <c r="C1926" s="26" t="s">
        <v>529</v>
      </c>
      <c r="D1926" s="1233" t="s">
        <v>3261</v>
      </c>
      <c r="E1926" s="1233" t="s">
        <v>3261</v>
      </c>
      <c r="F1926" s="4">
        <v>0</v>
      </c>
      <c r="G1926" s="4">
        <v>0</v>
      </c>
    </row>
    <row r="1927" spans="2:7">
      <c r="B1927" s="25" t="s">
        <v>529</v>
      </c>
      <c r="C1927" s="26" t="s">
        <v>529</v>
      </c>
      <c r="D1927" s="26" t="s">
        <v>529</v>
      </c>
      <c r="E1927" s="27" t="s">
        <v>3265</v>
      </c>
      <c r="F1927" s="4">
        <v>0</v>
      </c>
      <c r="G1927" s="4">
        <v>0</v>
      </c>
    </row>
    <row r="1928" spans="2:7">
      <c r="B1928" s="25" t="s">
        <v>529</v>
      </c>
      <c r="C1928" s="26" t="s">
        <v>529</v>
      </c>
      <c r="D1928" s="26" t="s">
        <v>529</v>
      </c>
      <c r="E1928" s="27" t="s">
        <v>3266</v>
      </c>
      <c r="F1928" s="4">
        <v>0</v>
      </c>
      <c r="G1928" s="4">
        <v>0</v>
      </c>
    </row>
    <row r="1929" spans="2:7">
      <c r="B1929" s="25" t="s">
        <v>529</v>
      </c>
      <c r="C1929" s="26" t="s">
        <v>529</v>
      </c>
      <c r="D1929" s="1233" t="s">
        <v>3262</v>
      </c>
      <c r="E1929" s="1233" t="s">
        <v>3262</v>
      </c>
      <c r="F1929" s="4">
        <v>0</v>
      </c>
      <c r="G1929" s="4">
        <v>0</v>
      </c>
    </row>
    <row r="1930" spans="2:7">
      <c r="B1930" s="1235" t="s">
        <v>529</v>
      </c>
      <c r="C1930" s="1235" t="s">
        <v>529</v>
      </c>
      <c r="D1930" s="1235" t="s">
        <v>529</v>
      </c>
      <c r="E1930" s="1235" t="s">
        <v>529</v>
      </c>
      <c r="F1930" s="4" t="s">
        <v>529</v>
      </c>
      <c r="G1930" s="4" t="s">
        <v>529</v>
      </c>
    </row>
    <row r="1931" spans="2:7">
      <c r="B1931" s="24" t="s">
        <v>529</v>
      </c>
      <c r="C1931" s="1234" t="s">
        <v>3230</v>
      </c>
      <c r="D1931" s="1234" t="s">
        <v>3230</v>
      </c>
      <c r="E1931" s="1234" t="s">
        <v>3230</v>
      </c>
      <c r="F1931" s="17">
        <v>0</v>
      </c>
      <c r="G1931" s="17">
        <v>0</v>
      </c>
    </row>
    <row r="1932" spans="2:7">
      <c r="B1932" s="25" t="s">
        <v>529</v>
      </c>
      <c r="C1932" s="26" t="s">
        <v>529</v>
      </c>
      <c r="D1932" s="1233" t="s">
        <v>3263</v>
      </c>
      <c r="E1932" s="1233" t="s">
        <v>3263</v>
      </c>
      <c r="F1932" s="4">
        <v>0</v>
      </c>
      <c r="G1932" s="4">
        <v>0</v>
      </c>
    </row>
    <row r="1933" spans="2:7">
      <c r="B1933" s="25" t="s">
        <v>529</v>
      </c>
      <c r="C1933" s="26" t="s">
        <v>529</v>
      </c>
      <c r="D1933" s="26" t="s">
        <v>529</v>
      </c>
      <c r="E1933" s="27" t="s">
        <v>3265</v>
      </c>
      <c r="F1933" s="4">
        <v>0</v>
      </c>
      <c r="G1933" s="4">
        <v>0</v>
      </c>
    </row>
    <row r="1934" spans="2:7">
      <c r="B1934" s="25" t="s">
        <v>529</v>
      </c>
      <c r="C1934" s="26" t="s">
        <v>529</v>
      </c>
      <c r="D1934" s="26" t="s">
        <v>529</v>
      </c>
      <c r="E1934" s="27" t="s">
        <v>3266</v>
      </c>
      <c r="F1934" s="4">
        <v>0</v>
      </c>
      <c r="G1934" s="4">
        <v>0</v>
      </c>
    </row>
    <row r="1935" spans="2:7">
      <c r="B1935" s="25" t="s">
        <v>529</v>
      </c>
      <c r="C1935" s="26" t="s">
        <v>529</v>
      </c>
      <c r="D1935" s="1233" t="s">
        <v>3264</v>
      </c>
      <c r="E1935" s="1233" t="s">
        <v>3264</v>
      </c>
      <c r="F1935" s="4">
        <v>0</v>
      </c>
      <c r="G1935" s="4">
        <v>0</v>
      </c>
    </row>
    <row r="1936" spans="2:7">
      <c r="B1936" s="1236" t="s">
        <v>3224</v>
      </c>
      <c r="C1936" s="1236" t="s">
        <v>3224</v>
      </c>
      <c r="D1936" s="1236" t="s">
        <v>3224</v>
      </c>
      <c r="E1936" s="1236" t="s">
        <v>3224</v>
      </c>
      <c r="F1936" s="17">
        <v>0</v>
      </c>
      <c r="G1936" s="17">
        <v>0</v>
      </c>
    </row>
    <row r="1937" spans="2:7">
      <c r="B1937" s="1235" t="s">
        <v>529</v>
      </c>
      <c r="C1937" s="1235" t="s">
        <v>529</v>
      </c>
      <c r="D1937" s="1235" t="s">
        <v>529</v>
      </c>
      <c r="E1937" s="1235" t="s">
        <v>529</v>
      </c>
      <c r="F1937" s="4" t="s">
        <v>529</v>
      </c>
      <c r="G1937" s="4" t="s">
        <v>529</v>
      </c>
    </row>
    <row r="1938" spans="2:7">
      <c r="B1938" s="1236" t="s">
        <v>3225</v>
      </c>
      <c r="C1938" s="1236" t="s">
        <v>3225</v>
      </c>
      <c r="D1938" s="1236" t="s">
        <v>3225</v>
      </c>
      <c r="E1938" s="1236" t="s">
        <v>3225</v>
      </c>
      <c r="F1938" s="17">
        <v>0</v>
      </c>
      <c r="G1938" s="17">
        <v>0</v>
      </c>
    </row>
    <row r="1939" spans="2:7">
      <c r="B1939" s="1235" t="s">
        <v>529</v>
      </c>
      <c r="C1939" s="1235" t="s">
        <v>529</v>
      </c>
      <c r="D1939" s="1235" t="s">
        <v>529</v>
      </c>
      <c r="E1939" s="1235" t="s">
        <v>529</v>
      </c>
      <c r="F1939" s="4" t="s">
        <v>529</v>
      </c>
      <c r="G1939" s="4" t="s">
        <v>529</v>
      </c>
    </row>
    <row r="1940" spans="2:7">
      <c r="B1940" s="1236" t="s">
        <v>3226</v>
      </c>
      <c r="C1940" s="1236" t="s">
        <v>3226</v>
      </c>
      <c r="D1940" s="1236" t="s">
        <v>3226</v>
      </c>
      <c r="E1940" s="1236" t="s">
        <v>3226</v>
      </c>
      <c r="F1940" s="17">
        <v>0</v>
      </c>
      <c r="G1940" s="17">
        <v>0</v>
      </c>
    </row>
    <row r="1941" spans="2:7">
      <c r="B1941" s="1235" t="s">
        <v>529</v>
      </c>
      <c r="C1941" s="1235" t="s">
        <v>529</v>
      </c>
      <c r="D1941" s="1235" t="s">
        <v>529</v>
      </c>
      <c r="E1941" s="1235" t="s">
        <v>529</v>
      </c>
      <c r="F1941" s="4" t="s">
        <v>529</v>
      </c>
      <c r="G1941" s="4" t="s">
        <v>529</v>
      </c>
    </row>
    <row r="1942" spans="2:7">
      <c r="B1942" s="1236" t="s">
        <v>3227</v>
      </c>
      <c r="C1942" s="1236" t="s">
        <v>3227</v>
      </c>
      <c r="D1942" s="1236" t="s">
        <v>3227</v>
      </c>
      <c r="E1942" s="1236" t="s">
        <v>3227</v>
      </c>
      <c r="F1942" s="17">
        <v>0</v>
      </c>
      <c r="G1942" s="17">
        <v>0</v>
      </c>
    </row>
    <row r="1943" spans="2:7">
      <c r="B1943" s="1235" t="s">
        <v>529</v>
      </c>
      <c r="C1943" s="1235" t="s">
        <v>529</v>
      </c>
      <c r="D1943" s="1235" t="s">
        <v>529</v>
      </c>
      <c r="E1943" s="1235" t="s">
        <v>529</v>
      </c>
      <c r="F1943" s="4" t="s">
        <v>529</v>
      </c>
      <c r="G1943" s="4" t="s">
        <v>529</v>
      </c>
    </row>
    <row r="1944" spans="2:7">
      <c r="B1944" s="28" t="s">
        <v>529</v>
      </c>
      <c r="C1944" s="28" t="s">
        <v>529</v>
      </c>
      <c r="D1944" s="28" t="s">
        <v>529</v>
      </c>
      <c r="E1944" s="28" t="s">
        <v>529</v>
      </c>
      <c r="F1944" s="30" t="s">
        <v>529</v>
      </c>
      <c r="G1944" s="30" t="s">
        <v>529</v>
      </c>
    </row>
    <row r="1945" spans="2:7">
      <c r="B1945" s="12" t="s">
        <v>529</v>
      </c>
      <c r="C1945" s="12" t="s">
        <v>529</v>
      </c>
      <c r="D1945" s="12" t="s">
        <v>529</v>
      </c>
      <c r="E1945" s="12" t="s">
        <v>529</v>
      </c>
      <c r="F1945" s="16" t="s">
        <v>529</v>
      </c>
      <c r="G1945" s="16" t="s">
        <v>529</v>
      </c>
    </row>
    <row r="1946" spans="2:7">
      <c r="B1946" s="29" t="s">
        <v>529</v>
      </c>
      <c r="C1946" s="29" t="s">
        <v>529</v>
      </c>
      <c r="D1946" s="29" t="s">
        <v>529</v>
      </c>
      <c r="E1946" s="29" t="s">
        <v>529</v>
      </c>
      <c r="F1946" s="31" t="s">
        <v>529</v>
      </c>
      <c r="G1946" s="31" t="s">
        <v>529</v>
      </c>
    </row>
    <row r="1947" spans="2:7">
      <c r="B1947" s="1241" t="s">
        <v>27</v>
      </c>
      <c r="C1947" s="1241" t="s">
        <v>27</v>
      </c>
      <c r="D1947" s="1241" t="s">
        <v>27</v>
      </c>
      <c r="E1947" s="1241" t="s">
        <v>27</v>
      </c>
      <c r="F1947" s="1241" t="s">
        <v>27</v>
      </c>
      <c r="G1947" s="1242" t="s">
        <v>27</v>
      </c>
    </row>
    <row r="1948" spans="2:7">
      <c r="B1948" s="1243" t="s">
        <v>3215</v>
      </c>
      <c r="C1948" s="1243" t="s">
        <v>3215</v>
      </c>
      <c r="D1948" s="1243" t="s">
        <v>3215</v>
      </c>
      <c r="E1948" s="1243" t="s">
        <v>3215</v>
      </c>
      <c r="F1948" s="1243" t="s">
        <v>3215</v>
      </c>
      <c r="G1948" s="1244" t="s">
        <v>3215</v>
      </c>
    </row>
    <row r="1949" spans="2:7">
      <c r="B1949" s="1243" t="s">
        <v>3216</v>
      </c>
      <c r="C1949" s="1243" t="s">
        <v>3216</v>
      </c>
      <c r="D1949" s="1243" t="s">
        <v>3216</v>
      </c>
      <c r="E1949" s="1243" t="s">
        <v>3216</v>
      </c>
      <c r="F1949" s="1243" t="s">
        <v>3216</v>
      </c>
      <c r="G1949" s="1244" t="s">
        <v>3216</v>
      </c>
    </row>
    <row r="1950" spans="2:7">
      <c r="B1950" s="1245" t="s">
        <v>3217</v>
      </c>
      <c r="C1950" s="1245" t="s">
        <v>3217</v>
      </c>
      <c r="D1950" s="1245" t="s">
        <v>3217</v>
      </c>
      <c r="E1950" s="1245" t="s">
        <v>3217</v>
      </c>
      <c r="F1950" s="1245" t="s">
        <v>3217</v>
      </c>
      <c r="G1950" s="1246" t="s">
        <v>3217</v>
      </c>
    </row>
    <row r="1951" spans="2:7">
      <c r="B1951" s="1240" t="s">
        <v>3218</v>
      </c>
      <c r="C1951" s="1240" t="s">
        <v>3218</v>
      </c>
      <c r="D1951" s="1240" t="s">
        <v>3218</v>
      </c>
      <c r="E1951" s="1240" t="s">
        <v>3218</v>
      </c>
      <c r="F1951" s="21">
        <v>2024</v>
      </c>
      <c r="G1951" s="21">
        <v>2023</v>
      </c>
    </row>
    <row r="1952" spans="2:7">
      <c r="B1952" s="1236" t="s">
        <v>3219</v>
      </c>
      <c r="C1952" s="1236" t="s">
        <v>3219</v>
      </c>
      <c r="D1952" s="1236" t="s">
        <v>3219</v>
      </c>
      <c r="E1952" s="1236" t="s">
        <v>3219</v>
      </c>
      <c r="F1952" s="17" t="s">
        <v>529</v>
      </c>
      <c r="G1952" s="17" t="s">
        <v>529</v>
      </c>
    </row>
    <row r="1953" spans="2:7">
      <c r="B1953" s="24" t="s">
        <v>529</v>
      </c>
      <c r="C1953" s="1234" t="s">
        <v>3229</v>
      </c>
      <c r="D1953" s="1234" t="s">
        <v>3229</v>
      </c>
      <c r="E1953" s="1234" t="s">
        <v>3229</v>
      </c>
      <c r="F1953" s="17" t="s">
        <v>77</v>
      </c>
      <c r="G1953" s="17" t="s">
        <v>3562</v>
      </c>
    </row>
    <row r="1954" spans="2:7">
      <c r="B1954" s="25" t="s">
        <v>529</v>
      </c>
      <c r="C1954" s="26" t="s">
        <v>529</v>
      </c>
      <c r="D1954" s="1233" t="s">
        <v>3231</v>
      </c>
      <c r="E1954" s="1233" t="s">
        <v>3231</v>
      </c>
      <c r="F1954" s="4">
        <v>0</v>
      </c>
      <c r="G1954" s="4">
        <v>0</v>
      </c>
    </row>
    <row r="1955" spans="2:7">
      <c r="B1955" s="25" t="s">
        <v>529</v>
      </c>
      <c r="C1955" s="26" t="s">
        <v>529</v>
      </c>
      <c r="D1955" s="1233" t="s">
        <v>3232</v>
      </c>
      <c r="E1955" s="1233" t="s">
        <v>3232</v>
      </c>
      <c r="F1955" s="4">
        <v>0</v>
      </c>
      <c r="G1955" s="4">
        <v>0</v>
      </c>
    </row>
    <row r="1956" spans="2:7">
      <c r="B1956" s="25" t="s">
        <v>529</v>
      </c>
      <c r="C1956" s="26" t="s">
        <v>529</v>
      </c>
      <c r="D1956" s="1233" t="s">
        <v>3233</v>
      </c>
      <c r="E1956" s="1233" t="s">
        <v>3233</v>
      </c>
      <c r="F1956" s="4">
        <v>0</v>
      </c>
      <c r="G1956" s="4">
        <v>0</v>
      </c>
    </row>
    <row r="1957" spans="2:7">
      <c r="B1957" s="25" t="s">
        <v>529</v>
      </c>
      <c r="C1957" s="26" t="s">
        <v>529</v>
      </c>
      <c r="D1957" s="1233" t="s">
        <v>3234</v>
      </c>
      <c r="E1957" s="1233" t="s">
        <v>3234</v>
      </c>
      <c r="F1957" s="4">
        <v>0</v>
      </c>
      <c r="G1957" s="4">
        <v>0</v>
      </c>
    </row>
    <row r="1958" spans="2:7">
      <c r="B1958" s="25" t="s">
        <v>529</v>
      </c>
      <c r="C1958" s="26" t="s">
        <v>529</v>
      </c>
      <c r="D1958" s="1233" t="s">
        <v>3235</v>
      </c>
      <c r="E1958" s="1233" t="s">
        <v>3235</v>
      </c>
      <c r="F1958" s="4">
        <v>0</v>
      </c>
      <c r="G1958" s="4">
        <v>0</v>
      </c>
    </row>
    <row r="1959" spans="2:7">
      <c r="B1959" s="25" t="s">
        <v>529</v>
      </c>
      <c r="C1959" s="26" t="s">
        <v>529</v>
      </c>
      <c r="D1959" s="1233" t="s">
        <v>3236</v>
      </c>
      <c r="E1959" s="1233" t="s">
        <v>3236</v>
      </c>
      <c r="F1959" s="4">
        <v>0</v>
      </c>
      <c r="G1959" s="4">
        <v>0</v>
      </c>
    </row>
    <row r="1960" spans="2:7">
      <c r="B1960" s="25" t="s">
        <v>529</v>
      </c>
      <c r="C1960" s="26" t="s">
        <v>529</v>
      </c>
      <c r="D1960" s="1233" t="s">
        <v>3237</v>
      </c>
      <c r="E1960" s="1233" t="s">
        <v>3237</v>
      </c>
      <c r="F1960" s="4" t="s">
        <v>3337</v>
      </c>
      <c r="G1960" s="4" t="s">
        <v>3562</v>
      </c>
    </row>
    <row r="1961" spans="2:7">
      <c r="B1961" s="25" t="s">
        <v>529</v>
      </c>
      <c r="C1961" s="26" t="s">
        <v>529</v>
      </c>
      <c r="D1961" s="1233" t="s">
        <v>3238</v>
      </c>
      <c r="E1961" s="1233" t="s">
        <v>3238</v>
      </c>
      <c r="F1961" s="4">
        <v>0</v>
      </c>
      <c r="G1961" s="4">
        <v>0</v>
      </c>
    </row>
    <row r="1962" spans="2:7">
      <c r="B1962" s="25" t="s">
        <v>529</v>
      </c>
      <c r="C1962" s="26" t="s">
        <v>529</v>
      </c>
      <c r="D1962" s="1233" t="s">
        <v>3239</v>
      </c>
      <c r="E1962" s="1233" t="s">
        <v>3239</v>
      </c>
      <c r="F1962" s="4" t="s">
        <v>3338</v>
      </c>
      <c r="G1962" s="4">
        <v>0</v>
      </c>
    </row>
    <row r="1963" spans="2:7">
      <c r="B1963" s="25" t="s">
        <v>529</v>
      </c>
      <c r="C1963" s="26" t="s">
        <v>529</v>
      </c>
      <c r="D1963" s="1233" t="s">
        <v>3240</v>
      </c>
      <c r="E1963" s="1233" t="s">
        <v>3240</v>
      </c>
      <c r="F1963" s="4">
        <v>0</v>
      </c>
      <c r="G1963" s="4">
        <v>0</v>
      </c>
    </row>
    <row r="1964" spans="2:7">
      <c r="B1964" s="1235" t="s">
        <v>529</v>
      </c>
      <c r="C1964" s="1235" t="s">
        <v>529</v>
      </c>
      <c r="D1964" s="1235" t="s">
        <v>529</v>
      </c>
      <c r="E1964" s="1235" t="s">
        <v>529</v>
      </c>
      <c r="F1964" s="4" t="s">
        <v>529</v>
      </c>
      <c r="G1964" s="4" t="s">
        <v>529</v>
      </c>
    </row>
    <row r="1965" spans="2:7">
      <c r="B1965" s="24" t="s">
        <v>529</v>
      </c>
      <c r="C1965" s="1234" t="s">
        <v>3230</v>
      </c>
      <c r="D1965" s="1234" t="s">
        <v>3230</v>
      </c>
      <c r="E1965" s="1234" t="s">
        <v>3230</v>
      </c>
      <c r="F1965" s="17" t="s">
        <v>2833</v>
      </c>
      <c r="G1965" s="17" t="s">
        <v>3563</v>
      </c>
    </row>
    <row r="1966" spans="2:7">
      <c r="B1966" s="25" t="s">
        <v>529</v>
      </c>
      <c r="C1966" s="26" t="s">
        <v>529</v>
      </c>
      <c r="D1966" s="1233" t="s">
        <v>3241</v>
      </c>
      <c r="E1966" s="1233" t="s">
        <v>3241</v>
      </c>
      <c r="F1966" s="4" t="s">
        <v>1805</v>
      </c>
      <c r="G1966" s="4" t="s">
        <v>3564</v>
      </c>
    </row>
    <row r="1967" spans="2:7">
      <c r="B1967" s="25" t="s">
        <v>529</v>
      </c>
      <c r="C1967" s="26" t="s">
        <v>529</v>
      </c>
      <c r="D1967" s="1233" t="s">
        <v>3242</v>
      </c>
      <c r="E1967" s="1233" t="s">
        <v>3242</v>
      </c>
      <c r="F1967" s="4" t="s">
        <v>1818</v>
      </c>
      <c r="G1967" s="4" t="s">
        <v>3565</v>
      </c>
    </row>
    <row r="1968" spans="2:7">
      <c r="B1968" s="25" t="s">
        <v>529</v>
      </c>
      <c r="C1968" s="26" t="s">
        <v>529</v>
      </c>
      <c r="D1968" s="1233" t="s">
        <v>3243</v>
      </c>
      <c r="E1968" s="1233" t="s">
        <v>3243</v>
      </c>
      <c r="F1968" s="4" t="s">
        <v>1849</v>
      </c>
      <c r="G1968" s="4" t="s">
        <v>3566</v>
      </c>
    </row>
    <row r="1969" spans="2:7">
      <c r="B1969" s="25" t="s">
        <v>529</v>
      </c>
      <c r="C1969" s="26" t="s">
        <v>529</v>
      </c>
      <c r="D1969" s="1233" t="s">
        <v>3244</v>
      </c>
      <c r="E1969" s="1233" t="s">
        <v>3244</v>
      </c>
      <c r="F1969" s="4">
        <v>0</v>
      </c>
      <c r="G1969" s="4">
        <v>0</v>
      </c>
    </row>
    <row r="1970" spans="2:7">
      <c r="B1970" s="25" t="s">
        <v>529</v>
      </c>
      <c r="C1970" s="26" t="s">
        <v>529</v>
      </c>
      <c r="D1970" s="1233" t="s">
        <v>3245</v>
      </c>
      <c r="E1970" s="1233" t="s">
        <v>3245</v>
      </c>
      <c r="F1970" s="4">
        <v>0</v>
      </c>
      <c r="G1970" s="4">
        <v>0</v>
      </c>
    </row>
    <row r="1971" spans="2:7">
      <c r="B1971" s="25" t="s">
        <v>529</v>
      </c>
      <c r="C1971" s="26" t="s">
        <v>529</v>
      </c>
      <c r="D1971" s="1233" t="s">
        <v>3246</v>
      </c>
      <c r="E1971" s="1233" t="s">
        <v>3246</v>
      </c>
      <c r="F1971" s="4">
        <v>0</v>
      </c>
      <c r="G1971" s="4">
        <v>0</v>
      </c>
    </row>
    <row r="1972" spans="2:7">
      <c r="B1972" s="25" t="s">
        <v>529</v>
      </c>
      <c r="C1972" s="26" t="s">
        <v>529</v>
      </c>
      <c r="D1972" s="1233" t="s">
        <v>3247</v>
      </c>
      <c r="E1972" s="1233" t="s">
        <v>3247</v>
      </c>
      <c r="F1972" s="4">
        <v>0</v>
      </c>
      <c r="G1972" s="4">
        <v>0</v>
      </c>
    </row>
    <row r="1973" spans="2:7">
      <c r="B1973" s="25" t="s">
        <v>529</v>
      </c>
      <c r="C1973" s="26" t="s">
        <v>529</v>
      </c>
      <c r="D1973" s="1233" t="s">
        <v>3248</v>
      </c>
      <c r="E1973" s="1233" t="s">
        <v>3248</v>
      </c>
      <c r="F1973" s="4">
        <v>0</v>
      </c>
      <c r="G1973" s="4">
        <v>0</v>
      </c>
    </row>
    <row r="1974" spans="2:7">
      <c r="B1974" s="25" t="s">
        <v>529</v>
      </c>
      <c r="C1974" s="26" t="s">
        <v>529</v>
      </c>
      <c r="D1974" s="1233" t="s">
        <v>3249</v>
      </c>
      <c r="E1974" s="1233" t="s">
        <v>3249</v>
      </c>
      <c r="F1974" s="4">
        <v>0</v>
      </c>
      <c r="G1974" s="4">
        <v>0</v>
      </c>
    </row>
    <row r="1975" spans="2:7">
      <c r="B1975" s="25" t="s">
        <v>529</v>
      </c>
      <c r="C1975" s="26" t="s">
        <v>529</v>
      </c>
      <c r="D1975" s="1233" t="s">
        <v>3250</v>
      </c>
      <c r="E1975" s="1233" t="s">
        <v>3250</v>
      </c>
      <c r="F1975" s="4">
        <v>0</v>
      </c>
      <c r="G1975" s="4">
        <v>0</v>
      </c>
    </row>
    <row r="1976" spans="2:7">
      <c r="B1976" s="25" t="s">
        <v>529</v>
      </c>
      <c r="C1976" s="26" t="s">
        <v>529</v>
      </c>
      <c r="D1976" s="1233" t="s">
        <v>3251</v>
      </c>
      <c r="E1976" s="1233" t="s">
        <v>3251</v>
      </c>
      <c r="F1976" s="4">
        <v>0</v>
      </c>
      <c r="G1976" s="4">
        <v>0</v>
      </c>
    </row>
    <row r="1977" spans="2:7">
      <c r="B1977" s="25" t="s">
        <v>529</v>
      </c>
      <c r="C1977" s="26" t="s">
        <v>529</v>
      </c>
      <c r="D1977" s="1233" t="s">
        <v>3252</v>
      </c>
      <c r="E1977" s="1233" t="s">
        <v>3252</v>
      </c>
      <c r="F1977" s="4">
        <v>0</v>
      </c>
      <c r="G1977" s="4">
        <v>0</v>
      </c>
    </row>
    <row r="1978" spans="2:7">
      <c r="B1978" s="25" t="s">
        <v>529</v>
      </c>
      <c r="C1978" s="26" t="s">
        <v>529</v>
      </c>
      <c r="D1978" s="1233" t="s">
        <v>3253</v>
      </c>
      <c r="E1978" s="1233" t="s">
        <v>3253</v>
      </c>
      <c r="F1978" s="4">
        <v>0</v>
      </c>
      <c r="G1978" s="4">
        <v>0</v>
      </c>
    </row>
    <row r="1979" spans="2:7">
      <c r="B1979" s="25" t="s">
        <v>529</v>
      </c>
      <c r="C1979" s="26" t="s">
        <v>529</v>
      </c>
      <c r="D1979" s="1233" t="s">
        <v>3254</v>
      </c>
      <c r="E1979" s="1233" t="s">
        <v>3254</v>
      </c>
      <c r="F1979" s="4">
        <v>0</v>
      </c>
      <c r="G1979" s="4">
        <v>0</v>
      </c>
    </row>
    <row r="1980" spans="2:7">
      <c r="B1980" s="25" t="s">
        <v>529</v>
      </c>
      <c r="C1980" s="26" t="s">
        <v>529</v>
      </c>
      <c r="D1980" s="1233" t="s">
        <v>3255</v>
      </c>
      <c r="E1980" s="1233" t="s">
        <v>3255</v>
      </c>
      <c r="F1980" s="4">
        <v>0</v>
      </c>
      <c r="G1980" s="4">
        <v>0</v>
      </c>
    </row>
    <row r="1981" spans="2:7">
      <c r="B1981" s="25" t="s">
        <v>529</v>
      </c>
      <c r="C1981" s="26" t="s">
        <v>529</v>
      </c>
      <c r="D1981" s="1233" t="s">
        <v>3256</v>
      </c>
      <c r="E1981" s="1233" t="s">
        <v>3256</v>
      </c>
      <c r="F1981" s="4">
        <v>0</v>
      </c>
      <c r="G1981" s="4">
        <v>0</v>
      </c>
    </row>
    <row r="1982" spans="2:7">
      <c r="B1982" s="1236" t="s">
        <v>3220</v>
      </c>
      <c r="C1982" s="1236" t="s">
        <v>3220</v>
      </c>
      <c r="D1982" s="1236" t="s">
        <v>3220</v>
      </c>
      <c r="E1982" s="1236" t="s">
        <v>3220</v>
      </c>
      <c r="F1982" s="17" t="s">
        <v>1889</v>
      </c>
      <c r="G1982" s="17" t="s">
        <v>3567</v>
      </c>
    </row>
    <row r="1983" spans="2:7">
      <c r="B1983" s="1235" t="s">
        <v>529</v>
      </c>
      <c r="C1983" s="1235" t="s">
        <v>529</v>
      </c>
      <c r="D1983" s="1235" t="s">
        <v>529</v>
      </c>
      <c r="E1983" s="1235" t="s">
        <v>529</v>
      </c>
      <c r="F1983" s="4" t="s">
        <v>529</v>
      </c>
      <c r="G1983" s="4" t="s">
        <v>529</v>
      </c>
    </row>
    <row r="1984" spans="2:7">
      <c r="B1984" s="1236" t="s">
        <v>3221</v>
      </c>
      <c r="C1984" s="1236" t="s">
        <v>3221</v>
      </c>
      <c r="D1984" s="1236" t="s">
        <v>3221</v>
      </c>
      <c r="E1984" s="1236" t="s">
        <v>3221</v>
      </c>
      <c r="F1984" s="17" t="s">
        <v>529</v>
      </c>
      <c r="G1984" s="17" t="s">
        <v>529</v>
      </c>
    </row>
    <row r="1985" spans="2:7">
      <c r="B1985" s="24" t="s">
        <v>529</v>
      </c>
      <c r="C1985" s="1234" t="s">
        <v>3229</v>
      </c>
      <c r="D1985" s="1234" t="s">
        <v>3229</v>
      </c>
      <c r="E1985" s="1234" t="s">
        <v>3229</v>
      </c>
      <c r="F1985" s="17">
        <v>0</v>
      </c>
      <c r="G1985" s="17">
        <v>0</v>
      </c>
    </row>
    <row r="1986" spans="2:7">
      <c r="B1986" s="25" t="s">
        <v>529</v>
      </c>
      <c r="C1986" s="26" t="s">
        <v>529</v>
      </c>
      <c r="D1986" s="1233" t="s">
        <v>3257</v>
      </c>
      <c r="E1986" s="1233" t="s">
        <v>3257</v>
      </c>
      <c r="F1986" s="4">
        <v>0</v>
      </c>
      <c r="G1986" s="4">
        <v>0</v>
      </c>
    </row>
    <row r="1987" spans="2:7">
      <c r="B1987" s="25" t="s">
        <v>529</v>
      </c>
      <c r="C1987" s="26" t="s">
        <v>529</v>
      </c>
      <c r="D1987" s="1233" t="s">
        <v>3258</v>
      </c>
      <c r="E1987" s="1233" t="s">
        <v>3258</v>
      </c>
      <c r="F1987" s="4">
        <v>0</v>
      </c>
      <c r="G1987" s="4">
        <v>0</v>
      </c>
    </row>
    <row r="1988" spans="2:7">
      <c r="B1988" s="25" t="s">
        <v>529</v>
      </c>
      <c r="C1988" s="26" t="s">
        <v>529</v>
      </c>
      <c r="D1988" s="1233" t="s">
        <v>3259</v>
      </c>
      <c r="E1988" s="1233" t="s">
        <v>3259</v>
      </c>
      <c r="F1988" s="4">
        <v>0</v>
      </c>
      <c r="G1988" s="4">
        <v>0</v>
      </c>
    </row>
    <row r="1989" spans="2:7">
      <c r="B1989" s="1235" t="s">
        <v>529</v>
      </c>
      <c r="C1989" s="1235" t="s">
        <v>529</v>
      </c>
      <c r="D1989" s="1235" t="s">
        <v>529</v>
      </c>
      <c r="E1989" s="1235" t="s">
        <v>529</v>
      </c>
      <c r="F1989" s="4" t="s">
        <v>529</v>
      </c>
      <c r="G1989" s="4" t="s">
        <v>529</v>
      </c>
    </row>
    <row r="1990" spans="2:7">
      <c r="B1990" s="24" t="s">
        <v>529</v>
      </c>
      <c r="C1990" s="1234" t="s">
        <v>3230</v>
      </c>
      <c r="D1990" s="1234" t="s">
        <v>3230</v>
      </c>
      <c r="E1990" s="1234" t="s">
        <v>3230</v>
      </c>
      <c r="F1990" s="17" t="s">
        <v>1889</v>
      </c>
      <c r="G1990" s="17" t="s">
        <v>3567</v>
      </c>
    </row>
    <row r="1991" spans="2:7">
      <c r="B1991" s="25" t="s">
        <v>529</v>
      </c>
      <c r="C1991" s="26" t="s">
        <v>529</v>
      </c>
      <c r="D1991" s="1233" t="s">
        <v>3257</v>
      </c>
      <c r="E1991" s="1233" t="s">
        <v>3257</v>
      </c>
      <c r="F1991" s="4">
        <v>0</v>
      </c>
      <c r="G1991" s="4" t="s">
        <v>1437</v>
      </c>
    </row>
    <row r="1992" spans="2:7">
      <c r="B1992" s="25" t="s">
        <v>529</v>
      </c>
      <c r="C1992" s="26" t="s">
        <v>529</v>
      </c>
      <c r="D1992" s="1233" t="s">
        <v>3258</v>
      </c>
      <c r="E1992" s="1233" t="s">
        <v>3258</v>
      </c>
      <c r="F1992" s="4" t="s">
        <v>1889</v>
      </c>
      <c r="G1992" s="4" t="s">
        <v>3568</v>
      </c>
    </row>
    <row r="1993" spans="2:7">
      <c r="B1993" s="25" t="s">
        <v>529</v>
      </c>
      <c r="C1993" s="26" t="s">
        <v>529</v>
      </c>
      <c r="D1993" s="1233" t="s">
        <v>3260</v>
      </c>
      <c r="E1993" s="1233" t="s">
        <v>3260</v>
      </c>
      <c r="F1993" s="4">
        <v>0</v>
      </c>
      <c r="G1993" s="4" t="s">
        <v>495</v>
      </c>
    </row>
    <row r="1994" spans="2:7">
      <c r="B1994" s="1236" t="s">
        <v>3222</v>
      </c>
      <c r="C1994" s="1236" t="s">
        <v>3222</v>
      </c>
      <c r="D1994" s="1236" t="s">
        <v>3222</v>
      </c>
      <c r="E1994" s="1236" t="s">
        <v>3222</v>
      </c>
      <c r="F1994" s="17" t="s">
        <v>3339</v>
      </c>
      <c r="G1994" s="17" t="s">
        <v>3569</v>
      </c>
    </row>
    <row r="1995" spans="2:7">
      <c r="B1995" s="1235" t="s">
        <v>529</v>
      </c>
      <c r="C1995" s="1235" t="s">
        <v>529</v>
      </c>
      <c r="D1995" s="1235" t="s">
        <v>529</v>
      </c>
      <c r="E1995" s="1235" t="s">
        <v>529</v>
      </c>
      <c r="F1995" s="4" t="s">
        <v>529</v>
      </c>
      <c r="G1995" s="4" t="s">
        <v>529</v>
      </c>
    </row>
    <row r="1996" spans="2:7">
      <c r="B1996" s="1236" t="s">
        <v>3223</v>
      </c>
      <c r="C1996" s="1236" t="s">
        <v>3223</v>
      </c>
      <c r="D1996" s="1236" t="s">
        <v>3223</v>
      </c>
      <c r="E1996" s="1236" t="s">
        <v>3223</v>
      </c>
      <c r="F1996" s="17" t="s">
        <v>529</v>
      </c>
      <c r="G1996" s="17" t="s">
        <v>529</v>
      </c>
    </row>
    <row r="1997" spans="2:7">
      <c r="B1997" s="24" t="s">
        <v>529</v>
      </c>
      <c r="C1997" s="1234" t="s">
        <v>3229</v>
      </c>
      <c r="D1997" s="1234" t="s">
        <v>3229</v>
      </c>
      <c r="E1997" s="1234" t="s">
        <v>3229</v>
      </c>
      <c r="F1997" s="17">
        <v>0</v>
      </c>
      <c r="G1997" s="17">
        <v>0</v>
      </c>
    </row>
    <row r="1998" spans="2:7">
      <c r="B1998" s="25" t="s">
        <v>529</v>
      </c>
      <c r="C1998" s="26" t="s">
        <v>529</v>
      </c>
      <c r="D1998" s="1233" t="s">
        <v>3261</v>
      </c>
      <c r="E1998" s="1233" t="s">
        <v>3261</v>
      </c>
      <c r="F1998" s="4">
        <v>0</v>
      </c>
      <c r="G1998" s="4">
        <v>0</v>
      </c>
    </row>
    <row r="1999" spans="2:7">
      <c r="B1999" s="25" t="s">
        <v>529</v>
      </c>
      <c r="C1999" s="26" t="s">
        <v>529</v>
      </c>
      <c r="D1999" s="26" t="s">
        <v>529</v>
      </c>
      <c r="E1999" s="27" t="s">
        <v>3265</v>
      </c>
      <c r="F1999" s="4">
        <v>0</v>
      </c>
      <c r="G1999" s="4">
        <v>0</v>
      </c>
    </row>
    <row r="2000" spans="2:7">
      <c r="B2000" s="25" t="s">
        <v>529</v>
      </c>
      <c r="C2000" s="26" t="s">
        <v>529</v>
      </c>
      <c r="D2000" s="26" t="s">
        <v>529</v>
      </c>
      <c r="E2000" s="27" t="s">
        <v>3266</v>
      </c>
      <c r="F2000" s="4">
        <v>0</v>
      </c>
      <c r="G2000" s="4">
        <v>0</v>
      </c>
    </row>
    <row r="2001" spans="2:7">
      <c r="B2001" s="25" t="s">
        <v>529</v>
      </c>
      <c r="C2001" s="26" t="s">
        <v>529</v>
      </c>
      <c r="D2001" s="1233" t="s">
        <v>3262</v>
      </c>
      <c r="E2001" s="1233" t="s">
        <v>3262</v>
      </c>
      <c r="F2001" s="4">
        <v>0</v>
      </c>
      <c r="G2001" s="4">
        <v>0</v>
      </c>
    </row>
    <row r="2002" spans="2:7">
      <c r="B2002" s="1235" t="s">
        <v>529</v>
      </c>
      <c r="C2002" s="1235" t="s">
        <v>529</v>
      </c>
      <c r="D2002" s="1235" t="s">
        <v>529</v>
      </c>
      <c r="E2002" s="1235" t="s">
        <v>529</v>
      </c>
      <c r="F2002" s="4" t="s">
        <v>529</v>
      </c>
      <c r="G2002" s="4" t="s">
        <v>529</v>
      </c>
    </row>
    <row r="2003" spans="2:7">
      <c r="B2003" s="24" t="s">
        <v>529</v>
      </c>
      <c r="C2003" s="1234" t="s">
        <v>3230</v>
      </c>
      <c r="D2003" s="1234" t="s">
        <v>3230</v>
      </c>
      <c r="E2003" s="1234" t="s">
        <v>3230</v>
      </c>
      <c r="F2003" s="17">
        <v>0</v>
      </c>
      <c r="G2003" s="17">
        <v>0</v>
      </c>
    </row>
    <row r="2004" spans="2:7">
      <c r="B2004" s="25" t="s">
        <v>529</v>
      </c>
      <c r="C2004" s="26" t="s">
        <v>529</v>
      </c>
      <c r="D2004" s="1233" t="s">
        <v>3263</v>
      </c>
      <c r="E2004" s="1233" t="s">
        <v>3263</v>
      </c>
      <c r="F2004" s="4">
        <v>0</v>
      </c>
      <c r="G2004" s="4">
        <v>0</v>
      </c>
    </row>
    <row r="2005" spans="2:7">
      <c r="B2005" s="25" t="s">
        <v>529</v>
      </c>
      <c r="C2005" s="26" t="s">
        <v>529</v>
      </c>
      <c r="D2005" s="26" t="s">
        <v>529</v>
      </c>
      <c r="E2005" s="27" t="s">
        <v>3265</v>
      </c>
      <c r="F2005" s="4">
        <v>0</v>
      </c>
      <c r="G2005" s="4">
        <v>0</v>
      </c>
    </row>
    <row r="2006" spans="2:7">
      <c r="B2006" s="25" t="s">
        <v>529</v>
      </c>
      <c r="C2006" s="26" t="s">
        <v>529</v>
      </c>
      <c r="D2006" s="26" t="s">
        <v>529</v>
      </c>
      <c r="E2006" s="27" t="s">
        <v>3266</v>
      </c>
      <c r="F2006" s="4">
        <v>0</v>
      </c>
      <c r="G2006" s="4">
        <v>0</v>
      </c>
    </row>
    <row r="2007" spans="2:7">
      <c r="B2007" s="25" t="s">
        <v>529</v>
      </c>
      <c r="C2007" s="26" t="s">
        <v>529</v>
      </c>
      <c r="D2007" s="1233" t="s">
        <v>3264</v>
      </c>
      <c r="E2007" s="1233" t="s">
        <v>3264</v>
      </c>
      <c r="F2007" s="4">
        <v>0</v>
      </c>
      <c r="G2007" s="4">
        <v>0</v>
      </c>
    </row>
    <row r="2008" spans="2:7">
      <c r="B2008" s="1236" t="s">
        <v>3224</v>
      </c>
      <c r="C2008" s="1236" t="s">
        <v>3224</v>
      </c>
      <c r="D2008" s="1236" t="s">
        <v>3224</v>
      </c>
      <c r="E2008" s="1236" t="s">
        <v>3224</v>
      </c>
      <c r="F2008" s="17">
        <v>0</v>
      </c>
      <c r="G2008" s="17">
        <v>0</v>
      </c>
    </row>
    <row r="2009" spans="2:7">
      <c r="B2009" s="1235" t="s">
        <v>529</v>
      </c>
      <c r="C2009" s="1235" t="s">
        <v>529</v>
      </c>
      <c r="D2009" s="1235" t="s">
        <v>529</v>
      </c>
      <c r="E2009" s="1235" t="s">
        <v>529</v>
      </c>
      <c r="F2009" s="4" t="s">
        <v>529</v>
      </c>
      <c r="G2009" s="4" t="s">
        <v>529</v>
      </c>
    </row>
    <row r="2010" spans="2:7">
      <c r="B2010" s="1236" t="s">
        <v>3225</v>
      </c>
      <c r="C2010" s="1236" t="s">
        <v>3225</v>
      </c>
      <c r="D2010" s="1236" t="s">
        <v>3225</v>
      </c>
      <c r="E2010" s="1236" t="s">
        <v>3225</v>
      </c>
      <c r="F2010" s="17">
        <v>0</v>
      </c>
      <c r="G2010" s="17">
        <v>0</v>
      </c>
    </row>
    <row r="2011" spans="2:7">
      <c r="B2011" s="1235" t="s">
        <v>529</v>
      </c>
      <c r="C2011" s="1235" t="s">
        <v>529</v>
      </c>
      <c r="D2011" s="1235" t="s">
        <v>529</v>
      </c>
      <c r="E2011" s="1235" t="s">
        <v>529</v>
      </c>
      <c r="F2011" s="4" t="s">
        <v>529</v>
      </c>
      <c r="G2011" s="4" t="s">
        <v>529</v>
      </c>
    </row>
    <row r="2012" spans="2:7">
      <c r="B2012" s="1236" t="s">
        <v>3226</v>
      </c>
      <c r="C2012" s="1236" t="s">
        <v>3226</v>
      </c>
      <c r="D2012" s="1236" t="s">
        <v>3226</v>
      </c>
      <c r="E2012" s="1236" t="s">
        <v>3226</v>
      </c>
      <c r="F2012" s="17">
        <v>0</v>
      </c>
      <c r="G2012" s="17">
        <v>0</v>
      </c>
    </row>
    <row r="2013" spans="2:7">
      <c r="B2013" s="1235" t="s">
        <v>529</v>
      </c>
      <c r="C2013" s="1235" t="s">
        <v>529</v>
      </c>
      <c r="D2013" s="1235" t="s">
        <v>529</v>
      </c>
      <c r="E2013" s="1235" t="s">
        <v>529</v>
      </c>
      <c r="F2013" s="4" t="s">
        <v>529</v>
      </c>
      <c r="G2013" s="4" t="s">
        <v>529</v>
      </c>
    </row>
    <row r="2014" spans="2:7">
      <c r="B2014" s="1236" t="s">
        <v>3227</v>
      </c>
      <c r="C2014" s="1236" t="s">
        <v>3227</v>
      </c>
      <c r="D2014" s="1236" t="s">
        <v>3227</v>
      </c>
      <c r="E2014" s="1236" t="s">
        <v>3227</v>
      </c>
      <c r="F2014" s="17">
        <v>0</v>
      </c>
      <c r="G2014" s="17">
        <v>0</v>
      </c>
    </row>
    <row r="2015" spans="2:7">
      <c r="B2015" s="1235" t="s">
        <v>529</v>
      </c>
      <c r="C2015" s="1235" t="s">
        <v>529</v>
      </c>
      <c r="D2015" s="1235" t="s">
        <v>529</v>
      </c>
      <c r="E2015" s="1235" t="s">
        <v>529</v>
      </c>
      <c r="F2015" s="4" t="s">
        <v>529</v>
      </c>
      <c r="G2015" s="4" t="s">
        <v>529</v>
      </c>
    </row>
    <row r="2016" spans="2:7">
      <c r="B2016" s="28" t="s">
        <v>529</v>
      </c>
      <c r="C2016" s="28" t="s">
        <v>529</v>
      </c>
      <c r="D2016" s="28" t="s">
        <v>529</v>
      </c>
      <c r="E2016" s="28" t="s">
        <v>529</v>
      </c>
      <c r="F2016" s="30" t="s">
        <v>529</v>
      </c>
      <c r="G2016" s="30" t="s">
        <v>529</v>
      </c>
    </row>
    <row r="2017" spans="2:7">
      <c r="B2017" s="12" t="s">
        <v>529</v>
      </c>
      <c r="C2017" s="12" t="s">
        <v>529</v>
      </c>
      <c r="D2017" s="12" t="s">
        <v>529</v>
      </c>
      <c r="E2017" s="12" t="s">
        <v>529</v>
      </c>
      <c r="F2017" s="16" t="s">
        <v>529</v>
      </c>
      <c r="G2017" s="16" t="s">
        <v>529</v>
      </c>
    </row>
    <row r="2018" spans="2:7">
      <c r="B2018" s="29" t="s">
        <v>529</v>
      </c>
      <c r="C2018" s="29" t="s">
        <v>529</v>
      </c>
      <c r="D2018" s="29" t="s">
        <v>529</v>
      </c>
      <c r="E2018" s="29" t="s">
        <v>529</v>
      </c>
      <c r="F2018" s="31" t="s">
        <v>529</v>
      </c>
      <c r="G2018" s="31" t="s">
        <v>529</v>
      </c>
    </row>
    <row r="2019" spans="2:7">
      <c r="B2019" s="1241" t="s">
        <v>28</v>
      </c>
      <c r="C2019" s="1241" t="s">
        <v>28</v>
      </c>
      <c r="D2019" s="1241" t="s">
        <v>28</v>
      </c>
      <c r="E2019" s="1241" t="s">
        <v>28</v>
      </c>
      <c r="F2019" s="1241" t="s">
        <v>28</v>
      </c>
      <c r="G2019" s="1242" t="s">
        <v>28</v>
      </c>
    </row>
    <row r="2020" spans="2:7">
      <c r="B2020" s="1243" t="s">
        <v>3215</v>
      </c>
      <c r="C2020" s="1243" t="s">
        <v>3215</v>
      </c>
      <c r="D2020" s="1243" t="s">
        <v>3215</v>
      </c>
      <c r="E2020" s="1243" t="s">
        <v>3215</v>
      </c>
      <c r="F2020" s="1243" t="s">
        <v>3215</v>
      </c>
      <c r="G2020" s="1244" t="s">
        <v>3215</v>
      </c>
    </row>
    <row r="2021" spans="2:7">
      <c r="B2021" s="1243" t="s">
        <v>3216</v>
      </c>
      <c r="C2021" s="1243" t="s">
        <v>3216</v>
      </c>
      <c r="D2021" s="1243" t="s">
        <v>3216</v>
      </c>
      <c r="E2021" s="1243" t="s">
        <v>3216</v>
      </c>
      <c r="F2021" s="1243" t="s">
        <v>3216</v>
      </c>
      <c r="G2021" s="1244" t="s">
        <v>3216</v>
      </c>
    </row>
    <row r="2022" spans="2:7">
      <c r="B2022" s="1245" t="s">
        <v>3217</v>
      </c>
      <c r="C2022" s="1245" t="s">
        <v>3217</v>
      </c>
      <c r="D2022" s="1245" t="s">
        <v>3217</v>
      </c>
      <c r="E2022" s="1245" t="s">
        <v>3217</v>
      </c>
      <c r="F2022" s="1245" t="s">
        <v>3217</v>
      </c>
      <c r="G2022" s="1246" t="s">
        <v>3217</v>
      </c>
    </row>
    <row r="2023" spans="2:7">
      <c r="B2023" s="1240" t="s">
        <v>3218</v>
      </c>
      <c r="C2023" s="1240" t="s">
        <v>3218</v>
      </c>
      <c r="D2023" s="1240" t="s">
        <v>3218</v>
      </c>
      <c r="E2023" s="1240" t="s">
        <v>3218</v>
      </c>
      <c r="F2023" s="21">
        <v>2024</v>
      </c>
      <c r="G2023" s="21">
        <v>2023</v>
      </c>
    </row>
    <row r="2024" spans="2:7">
      <c r="B2024" s="1236" t="s">
        <v>3219</v>
      </c>
      <c r="C2024" s="1236" t="s">
        <v>3219</v>
      </c>
      <c r="D2024" s="1236" t="s">
        <v>3219</v>
      </c>
      <c r="E2024" s="1236" t="s">
        <v>3219</v>
      </c>
      <c r="F2024" s="17" t="s">
        <v>529</v>
      </c>
      <c r="G2024" s="17" t="s">
        <v>529</v>
      </c>
    </row>
    <row r="2025" spans="2:7">
      <c r="B2025" s="24" t="s">
        <v>529</v>
      </c>
      <c r="C2025" s="1234" t="s">
        <v>3229</v>
      </c>
      <c r="D2025" s="1234" t="s">
        <v>3229</v>
      </c>
      <c r="E2025" s="1234" t="s">
        <v>3229</v>
      </c>
      <c r="F2025" s="17" t="s">
        <v>78</v>
      </c>
      <c r="G2025" s="17" t="s">
        <v>3570</v>
      </c>
    </row>
    <row r="2026" spans="2:7">
      <c r="B2026" s="25" t="s">
        <v>529</v>
      </c>
      <c r="C2026" s="26" t="s">
        <v>529</v>
      </c>
      <c r="D2026" s="1233" t="s">
        <v>3231</v>
      </c>
      <c r="E2026" s="1233" t="s">
        <v>3231</v>
      </c>
      <c r="F2026" s="4">
        <v>0</v>
      </c>
      <c r="G2026" s="4">
        <v>0</v>
      </c>
    </row>
    <row r="2027" spans="2:7">
      <c r="B2027" s="25" t="s">
        <v>529</v>
      </c>
      <c r="C2027" s="26" t="s">
        <v>529</v>
      </c>
      <c r="D2027" s="1233" t="s">
        <v>3232</v>
      </c>
      <c r="E2027" s="1233" t="s">
        <v>3232</v>
      </c>
      <c r="F2027" s="4">
        <v>0</v>
      </c>
      <c r="G2027" s="4">
        <v>0</v>
      </c>
    </row>
    <row r="2028" spans="2:7">
      <c r="B2028" s="25" t="s">
        <v>529</v>
      </c>
      <c r="C2028" s="26" t="s">
        <v>529</v>
      </c>
      <c r="D2028" s="1233" t="s">
        <v>3233</v>
      </c>
      <c r="E2028" s="1233" t="s">
        <v>3233</v>
      </c>
      <c r="F2028" s="4">
        <v>0</v>
      </c>
      <c r="G2028" s="4">
        <v>0</v>
      </c>
    </row>
    <row r="2029" spans="2:7">
      <c r="B2029" s="25" t="s">
        <v>529</v>
      </c>
      <c r="C2029" s="26" t="s">
        <v>529</v>
      </c>
      <c r="D2029" s="1233" t="s">
        <v>3234</v>
      </c>
      <c r="E2029" s="1233" t="s">
        <v>3234</v>
      </c>
      <c r="F2029" s="4">
        <v>0</v>
      </c>
      <c r="G2029" s="4">
        <v>0</v>
      </c>
    </row>
    <row r="2030" spans="2:7">
      <c r="B2030" s="25" t="s">
        <v>529</v>
      </c>
      <c r="C2030" s="26" t="s">
        <v>529</v>
      </c>
      <c r="D2030" s="1233" t="s">
        <v>3235</v>
      </c>
      <c r="E2030" s="1233" t="s">
        <v>3235</v>
      </c>
      <c r="F2030" s="4">
        <v>0</v>
      </c>
      <c r="G2030" s="4">
        <v>0</v>
      </c>
    </row>
    <row r="2031" spans="2:7">
      <c r="B2031" s="25" t="s">
        <v>529</v>
      </c>
      <c r="C2031" s="26" t="s">
        <v>529</v>
      </c>
      <c r="D2031" s="1233" t="s">
        <v>3236</v>
      </c>
      <c r="E2031" s="1233" t="s">
        <v>3236</v>
      </c>
      <c r="F2031" s="4">
        <v>0</v>
      </c>
      <c r="G2031" s="4">
        <v>0</v>
      </c>
    </row>
    <row r="2032" spans="2:7">
      <c r="B2032" s="25" t="s">
        <v>529</v>
      </c>
      <c r="C2032" s="26" t="s">
        <v>529</v>
      </c>
      <c r="D2032" s="1233" t="s">
        <v>3237</v>
      </c>
      <c r="E2032" s="1233" t="s">
        <v>3237</v>
      </c>
      <c r="F2032" s="4" t="s">
        <v>3340</v>
      </c>
      <c r="G2032" s="4" t="s">
        <v>3571</v>
      </c>
    </row>
    <row r="2033" spans="2:7">
      <c r="B2033" s="25" t="s">
        <v>529</v>
      </c>
      <c r="C2033" s="26" t="s">
        <v>529</v>
      </c>
      <c r="D2033" s="1233" t="s">
        <v>3238</v>
      </c>
      <c r="E2033" s="1233" t="s">
        <v>3238</v>
      </c>
      <c r="F2033" s="4">
        <v>0</v>
      </c>
      <c r="G2033" s="4">
        <v>0</v>
      </c>
    </row>
    <row r="2034" spans="2:7">
      <c r="B2034" s="25" t="s">
        <v>529</v>
      </c>
      <c r="C2034" s="26" t="s">
        <v>529</v>
      </c>
      <c r="D2034" s="1233" t="s">
        <v>3239</v>
      </c>
      <c r="E2034" s="1233" t="s">
        <v>3239</v>
      </c>
      <c r="F2034" s="4" t="s">
        <v>3341</v>
      </c>
      <c r="G2034" s="4" t="s">
        <v>3572</v>
      </c>
    </row>
    <row r="2035" spans="2:7">
      <c r="B2035" s="25" t="s">
        <v>529</v>
      </c>
      <c r="C2035" s="26" t="s">
        <v>529</v>
      </c>
      <c r="D2035" s="1233" t="s">
        <v>3240</v>
      </c>
      <c r="E2035" s="1233" t="s">
        <v>3240</v>
      </c>
      <c r="F2035" s="4">
        <v>0</v>
      </c>
      <c r="G2035" s="4">
        <v>0</v>
      </c>
    </row>
    <row r="2036" spans="2:7">
      <c r="B2036" s="1235" t="s">
        <v>529</v>
      </c>
      <c r="C2036" s="1235" t="s">
        <v>529</v>
      </c>
      <c r="D2036" s="1235" t="s">
        <v>529</v>
      </c>
      <c r="E2036" s="1235" t="s">
        <v>529</v>
      </c>
      <c r="F2036" s="4" t="s">
        <v>529</v>
      </c>
      <c r="G2036" s="4" t="s">
        <v>529</v>
      </c>
    </row>
    <row r="2037" spans="2:7">
      <c r="B2037" s="24" t="s">
        <v>529</v>
      </c>
      <c r="C2037" s="1234" t="s">
        <v>3230</v>
      </c>
      <c r="D2037" s="1234" t="s">
        <v>3230</v>
      </c>
      <c r="E2037" s="1234" t="s">
        <v>3230</v>
      </c>
      <c r="F2037" s="17" t="s">
        <v>2846</v>
      </c>
      <c r="G2037" s="17" t="s">
        <v>3573</v>
      </c>
    </row>
    <row r="2038" spans="2:7">
      <c r="B2038" s="25" t="s">
        <v>529</v>
      </c>
      <c r="C2038" s="26" t="s">
        <v>529</v>
      </c>
      <c r="D2038" s="1233" t="s">
        <v>3241</v>
      </c>
      <c r="E2038" s="1233" t="s">
        <v>3241</v>
      </c>
      <c r="F2038" s="4" t="s">
        <v>1892</v>
      </c>
      <c r="G2038" s="4" t="s">
        <v>3574</v>
      </c>
    </row>
    <row r="2039" spans="2:7">
      <c r="B2039" s="25" t="s">
        <v>529</v>
      </c>
      <c r="C2039" s="26" t="s">
        <v>529</v>
      </c>
      <c r="D2039" s="1233" t="s">
        <v>3242</v>
      </c>
      <c r="E2039" s="1233" t="s">
        <v>3242</v>
      </c>
      <c r="F2039" s="4" t="s">
        <v>1901</v>
      </c>
      <c r="G2039" s="4" t="s">
        <v>3575</v>
      </c>
    </row>
    <row r="2040" spans="2:7">
      <c r="B2040" s="25" t="s">
        <v>529</v>
      </c>
      <c r="C2040" s="26" t="s">
        <v>529</v>
      </c>
      <c r="D2040" s="1233" t="s">
        <v>3243</v>
      </c>
      <c r="E2040" s="1233" t="s">
        <v>3243</v>
      </c>
      <c r="F2040" s="4" t="s">
        <v>1908</v>
      </c>
      <c r="G2040" s="4" t="s">
        <v>3576</v>
      </c>
    </row>
    <row r="2041" spans="2:7">
      <c r="B2041" s="25" t="s">
        <v>529</v>
      </c>
      <c r="C2041" s="26" t="s">
        <v>529</v>
      </c>
      <c r="D2041" s="1233" t="s">
        <v>3244</v>
      </c>
      <c r="E2041" s="1233" t="s">
        <v>3244</v>
      </c>
      <c r="F2041" s="4">
        <v>0</v>
      </c>
      <c r="G2041" s="4">
        <v>0</v>
      </c>
    </row>
    <row r="2042" spans="2:7">
      <c r="B2042" s="25" t="s">
        <v>529</v>
      </c>
      <c r="C2042" s="26" t="s">
        <v>529</v>
      </c>
      <c r="D2042" s="1233" t="s">
        <v>3245</v>
      </c>
      <c r="E2042" s="1233" t="s">
        <v>3245</v>
      </c>
      <c r="F2042" s="4">
        <v>0</v>
      </c>
      <c r="G2042" s="4">
        <v>0</v>
      </c>
    </row>
    <row r="2043" spans="2:7">
      <c r="B2043" s="25" t="s">
        <v>529</v>
      </c>
      <c r="C2043" s="26" t="s">
        <v>529</v>
      </c>
      <c r="D2043" s="1233" t="s">
        <v>3246</v>
      </c>
      <c r="E2043" s="1233" t="s">
        <v>3246</v>
      </c>
      <c r="F2043" s="4">
        <v>0</v>
      </c>
      <c r="G2043" s="4">
        <v>0</v>
      </c>
    </row>
    <row r="2044" spans="2:7">
      <c r="B2044" s="25" t="s">
        <v>529</v>
      </c>
      <c r="C2044" s="26" t="s">
        <v>529</v>
      </c>
      <c r="D2044" s="1233" t="s">
        <v>3247</v>
      </c>
      <c r="E2044" s="1233" t="s">
        <v>3247</v>
      </c>
      <c r="F2044" s="4">
        <v>0</v>
      </c>
      <c r="G2044" s="4" t="s">
        <v>587</v>
      </c>
    </row>
    <row r="2045" spans="2:7">
      <c r="B2045" s="25" t="s">
        <v>529</v>
      </c>
      <c r="C2045" s="26" t="s">
        <v>529</v>
      </c>
      <c r="D2045" s="1233" t="s">
        <v>3248</v>
      </c>
      <c r="E2045" s="1233" t="s">
        <v>3248</v>
      </c>
      <c r="F2045" s="4">
        <v>0</v>
      </c>
      <c r="G2045" s="4">
        <v>0</v>
      </c>
    </row>
    <row r="2046" spans="2:7">
      <c r="B2046" s="25" t="s">
        <v>529</v>
      </c>
      <c r="C2046" s="26" t="s">
        <v>529</v>
      </c>
      <c r="D2046" s="1233" t="s">
        <v>3249</v>
      </c>
      <c r="E2046" s="1233" t="s">
        <v>3249</v>
      </c>
      <c r="F2046" s="4">
        <v>0</v>
      </c>
      <c r="G2046" s="4">
        <v>0</v>
      </c>
    </row>
    <row r="2047" spans="2:7">
      <c r="B2047" s="25" t="s">
        <v>529</v>
      </c>
      <c r="C2047" s="26" t="s">
        <v>529</v>
      </c>
      <c r="D2047" s="1233" t="s">
        <v>3250</v>
      </c>
      <c r="E2047" s="1233" t="s">
        <v>3250</v>
      </c>
      <c r="F2047" s="4">
        <v>0</v>
      </c>
      <c r="G2047" s="4">
        <v>0</v>
      </c>
    </row>
    <row r="2048" spans="2:7">
      <c r="B2048" s="25" t="s">
        <v>529</v>
      </c>
      <c r="C2048" s="26" t="s">
        <v>529</v>
      </c>
      <c r="D2048" s="1233" t="s">
        <v>3251</v>
      </c>
      <c r="E2048" s="1233" t="s">
        <v>3251</v>
      </c>
      <c r="F2048" s="4">
        <v>0</v>
      </c>
      <c r="G2048" s="4">
        <v>0</v>
      </c>
    </row>
    <row r="2049" spans="2:7">
      <c r="B2049" s="25" t="s">
        <v>529</v>
      </c>
      <c r="C2049" s="26" t="s">
        <v>529</v>
      </c>
      <c r="D2049" s="1233" t="s">
        <v>3252</v>
      </c>
      <c r="E2049" s="1233" t="s">
        <v>3252</v>
      </c>
      <c r="F2049" s="4">
        <v>0</v>
      </c>
      <c r="G2049" s="4">
        <v>0</v>
      </c>
    </row>
    <row r="2050" spans="2:7">
      <c r="B2050" s="25" t="s">
        <v>529</v>
      </c>
      <c r="C2050" s="26" t="s">
        <v>529</v>
      </c>
      <c r="D2050" s="1233" t="s">
        <v>3253</v>
      </c>
      <c r="E2050" s="1233" t="s">
        <v>3253</v>
      </c>
      <c r="F2050" s="4">
        <v>0</v>
      </c>
      <c r="G2050" s="4">
        <v>0</v>
      </c>
    </row>
    <row r="2051" spans="2:7">
      <c r="B2051" s="25" t="s">
        <v>529</v>
      </c>
      <c r="C2051" s="26" t="s">
        <v>529</v>
      </c>
      <c r="D2051" s="1233" t="s">
        <v>3254</v>
      </c>
      <c r="E2051" s="1233" t="s">
        <v>3254</v>
      </c>
      <c r="F2051" s="4">
        <v>0</v>
      </c>
      <c r="G2051" s="4">
        <v>0</v>
      </c>
    </row>
    <row r="2052" spans="2:7">
      <c r="B2052" s="25" t="s">
        <v>529</v>
      </c>
      <c r="C2052" s="26" t="s">
        <v>529</v>
      </c>
      <c r="D2052" s="1233" t="s">
        <v>3255</v>
      </c>
      <c r="E2052" s="1233" t="s">
        <v>3255</v>
      </c>
      <c r="F2052" s="4">
        <v>0</v>
      </c>
      <c r="G2052" s="4">
        <v>0</v>
      </c>
    </row>
    <row r="2053" spans="2:7">
      <c r="B2053" s="25" t="s">
        <v>529</v>
      </c>
      <c r="C2053" s="26" t="s">
        <v>529</v>
      </c>
      <c r="D2053" s="1233" t="s">
        <v>3256</v>
      </c>
      <c r="E2053" s="1233" t="s">
        <v>3256</v>
      </c>
      <c r="F2053" s="4">
        <v>0</v>
      </c>
      <c r="G2053" s="4">
        <v>0</v>
      </c>
    </row>
    <row r="2054" spans="2:7">
      <c r="B2054" s="1236" t="s">
        <v>3220</v>
      </c>
      <c r="C2054" s="1236" t="s">
        <v>3220</v>
      </c>
      <c r="D2054" s="1236" t="s">
        <v>3220</v>
      </c>
      <c r="E2054" s="1236" t="s">
        <v>3220</v>
      </c>
      <c r="F2054" s="17" t="s">
        <v>2856</v>
      </c>
      <c r="G2054" s="17" t="s">
        <v>3577</v>
      </c>
    </row>
    <row r="2055" spans="2:7">
      <c r="B2055" s="1235" t="s">
        <v>529</v>
      </c>
      <c r="C2055" s="1235" t="s">
        <v>529</v>
      </c>
      <c r="D2055" s="1235" t="s">
        <v>529</v>
      </c>
      <c r="E2055" s="1235" t="s">
        <v>529</v>
      </c>
      <c r="F2055" s="4" t="s">
        <v>529</v>
      </c>
      <c r="G2055" s="4" t="s">
        <v>529</v>
      </c>
    </row>
    <row r="2056" spans="2:7">
      <c r="B2056" s="1236" t="s">
        <v>3221</v>
      </c>
      <c r="C2056" s="1236" t="s">
        <v>3221</v>
      </c>
      <c r="D2056" s="1236" t="s">
        <v>3221</v>
      </c>
      <c r="E2056" s="1236" t="s">
        <v>3221</v>
      </c>
      <c r="F2056" s="17" t="s">
        <v>529</v>
      </c>
      <c r="G2056" s="17" t="s">
        <v>529</v>
      </c>
    </row>
    <row r="2057" spans="2:7">
      <c r="B2057" s="24" t="s">
        <v>529</v>
      </c>
      <c r="C2057" s="1234" t="s">
        <v>3229</v>
      </c>
      <c r="D2057" s="1234" t="s">
        <v>3229</v>
      </c>
      <c r="E2057" s="1234" t="s">
        <v>3229</v>
      </c>
      <c r="F2057" s="17">
        <v>0</v>
      </c>
      <c r="G2057" s="17">
        <v>0</v>
      </c>
    </row>
    <row r="2058" spans="2:7">
      <c r="B2058" s="25" t="s">
        <v>529</v>
      </c>
      <c r="C2058" s="26" t="s">
        <v>529</v>
      </c>
      <c r="D2058" s="1233" t="s">
        <v>3257</v>
      </c>
      <c r="E2058" s="1233" t="s">
        <v>3257</v>
      </c>
      <c r="F2058" s="4">
        <v>0</v>
      </c>
      <c r="G2058" s="4">
        <v>0</v>
      </c>
    </row>
    <row r="2059" spans="2:7">
      <c r="B2059" s="25" t="s">
        <v>529</v>
      </c>
      <c r="C2059" s="26" t="s">
        <v>529</v>
      </c>
      <c r="D2059" s="1233" t="s">
        <v>3258</v>
      </c>
      <c r="E2059" s="1233" t="s">
        <v>3258</v>
      </c>
      <c r="F2059" s="4">
        <v>0</v>
      </c>
      <c r="G2059" s="4">
        <v>0</v>
      </c>
    </row>
    <row r="2060" spans="2:7">
      <c r="B2060" s="25" t="s">
        <v>529</v>
      </c>
      <c r="C2060" s="26" t="s">
        <v>529</v>
      </c>
      <c r="D2060" s="1233" t="s">
        <v>3259</v>
      </c>
      <c r="E2060" s="1233" t="s">
        <v>3259</v>
      </c>
      <c r="F2060" s="4">
        <v>0</v>
      </c>
      <c r="G2060" s="4">
        <v>0</v>
      </c>
    </row>
    <row r="2061" spans="2:7">
      <c r="B2061" s="1235" t="s">
        <v>529</v>
      </c>
      <c r="C2061" s="1235" t="s">
        <v>529</v>
      </c>
      <c r="D2061" s="1235" t="s">
        <v>529</v>
      </c>
      <c r="E2061" s="1235" t="s">
        <v>529</v>
      </c>
      <c r="F2061" s="4" t="s">
        <v>529</v>
      </c>
      <c r="G2061" s="4" t="s">
        <v>529</v>
      </c>
    </row>
    <row r="2062" spans="2:7">
      <c r="B2062" s="24" t="s">
        <v>529</v>
      </c>
      <c r="C2062" s="1234" t="s">
        <v>3230</v>
      </c>
      <c r="D2062" s="1234" t="s">
        <v>3230</v>
      </c>
      <c r="E2062" s="1234" t="s">
        <v>3230</v>
      </c>
      <c r="F2062" s="17" t="s">
        <v>2856</v>
      </c>
      <c r="G2062" s="17" t="s">
        <v>3577</v>
      </c>
    </row>
    <row r="2063" spans="2:7">
      <c r="B2063" s="25" t="s">
        <v>529</v>
      </c>
      <c r="C2063" s="26" t="s">
        <v>529</v>
      </c>
      <c r="D2063" s="1233" t="s">
        <v>3257</v>
      </c>
      <c r="E2063" s="1233" t="s">
        <v>3257</v>
      </c>
      <c r="F2063" s="4" t="s">
        <v>1437</v>
      </c>
      <c r="G2063" s="4">
        <v>0</v>
      </c>
    </row>
    <row r="2064" spans="2:7">
      <c r="B2064" s="25" t="s">
        <v>529</v>
      </c>
      <c r="C2064" s="26" t="s">
        <v>529</v>
      </c>
      <c r="D2064" s="1233" t="s">
        <v>3258</v>
      </c>
      <c r="E2064" s="1233" t="s">
        <v>3258</v>
      </c>
      <c r="F2064" s="4" t="s">
        <v>1915</v>
      </c>
      <c r="G2064" s="4" t="s">
        <v>3577</v>
      </c>
    </row>
    <row r="2065" spans="2:7">
      <c r="B2065" s="25" t="s">
        <v>529</v>
      </c>
      <c r="C2065" s="26" t="s">
        <v>529</v>
      </c>
      <c r="D2065" s="1233" t="s">
        <v>3260</v>
      </c>
      <c r="E2065" s="1233" t="s">
        <v>3260</v>
      </c>
      <c r="F2065" s="4">
        <v>0</v>
      </c>
      <c r="G2065" s="4">
        <v>0</v>
      </c>
    </row>
    <row r="2066" spans="2:7">
      <c r="B2066" s="1236" t="s">
        <v>3222</v>
      </c>
      <c r="C2066" s="1236" t="s">
        <v>3222</v>
      </c>
      <c r="D2066" s="1236" t="s">
        <v>3222</v>
      </c>
      <c r="E2066" s="1236" t="s">
        <v>3222</v>
      </c>
      <c r="F2066" s="17" t="s">
        <v>3342</v>
      </c>
      <c r="G2066" s="17" t="s">
        <v>3578</v>
      </c>
    </row>
    <row r="2067" spans="2:7">
      <c r="B2067" s="1235" t="s">
        <v>529</v>
      </c>
      <c r="C2067" s="1235" t="s">
        <v>529</v>
      </c>
      <c r="D2067" s="1235" t="s">
        <v>529</v>
      </c>
      <c r="E2067" s="1235" t="s">
        <v>529</v>
      </c>
      <c r="F2067" s="4" t="s">
        <v>529</v>
      </c>
      <c r="G2067" s="4" t="s">
        <v>529</v>
      </c>
    </row>
    <row r="2068" spans="2:7">
      <c r="B2068" s="1236" t="s">
        <v>3223</v>
      </c>
      <c r="C2068" s="1236" t="s">
        <v>3223</v>
      </c>
      <c r="D2068" s="1236" t="s">
        <v>3223</v>
      </c>
      <c r="E2068" s="1236" t="s">
        <v>3223</v>
      </c>
      <c r="F2068" s="17" t="s">
        <v>529</v>
      </c>
      <c r="G2068" s="17" t="s">
        <v>529</v>
      </c>
    </row>
    <row r="2069" spans="2:7">
      <c r="B2069" s="24" t="s">
        <v>529</v>
      </c>
      <c r="C2069" s="1234" t="s">
        <v>3229</v>
      </c>
      <c r="D2069" s="1234" t="s">
        <v>3229</v>
      </c>
      <c r="E2069" s="1234" t="s">
        <v>3229</v>
      </c>
      <c r="F2069" s="17">
        <v>0</v>
      </c>
      <c r="G2069" s="17">
        <v>0</v>
      </c>
    </row>
    <row r="2070" spans="2:7">
      <c r="B2070" s="25" t="s">
        <v>529</v>
      </c>
      <c r="C2070" s="26" t="s">
        <v>529</v>
      </c>
      <c r="D2070" s="1233" t="s">
        <v>3261</v>
      </c>
      <c r="E2070" s="1233" t="s">
        <v>3261</v>
      </c>
      <c r="F2070" s="4">
        <v>0</v>
      </c>
      <c r="G2070" s="4">
        <v>0</v>
      </c>
    </row>
    <row r="2071" spans="2:7">
      <c r="B2071" s="25" t="s">
        <v>529</v>
      </c>
      <c r="C2071" s="26" t="s">
        <v>529</v>
      </c>
      <c r="D2071" s="26" t="s">
        <v>529</v>
      </c>
      <c r="E2071" s="27" t="s">
        <v>3265</v>
      </c>
      <c r="F2071" s="4">
        <v>0</v>
      </c>
      <c r="G2071" s="4">
        <v>0</v>
      </c>
    </row>
    <row r="2072" spans="2:7">
      <c r="B2072" s="25" t="s">
        <v>529</v>
      </c>
      <c r="C2072" s="26" t="s">
        <v>529</v>
      </c>
      <c r="D2072" s="26" t="s">
        <v>529</v>
      </c>
      <c r="E2072" s="27" t="s">
        <v>3266</v>
      </c>
      <c r="F2072" s="4">
        <v>0</v>
      </c>
      <c r="G2072" s="4">
        <v>0</v>
      </c>
    </row>
    <row r="2073" spans="2:7">
      <c r="B2073" s="25" t="s">
        <v>529</v>
      </c>
      <c r="C2073" s="26" t="s">
        <v>529</v>
      </c>
      <c r="D2073" s="1233" t="s">
        <v>3262</v>
      </c>
      <c r="E2073" s="1233" t="s">
        <v>3262</v>
      </c>
      <c r="F2073" s="4">
        <v>0</v>
      </c>
      <c r="G2073" s="4">
        <v>0</v>
      </c>
    </row>
    <row r="2074" spans="2:7">
      <c r="B2074" s="1235" t="s">
        <v>529</v>
      </c>
      <c r="C2074" s="1235" t="s">
        <v>529</v>
      </c>
      <c r="D2074" s="1235" t="s">
        <v>529</v>
      </c>
      <c r="E2074" s="1235" t="s">
        <v>529</v>
      </c>
      <c r="F2074" s="4" t="s">
        <v>529</v>
      </c>
      <c r="G2074" s="4" t="s">
        <v>529</v>
      </c>
    </row>
    <row r="2075" spans="2:7">
      <c r="B2075" s="24" t="s">
        <v>529</v>
      </c>
      <c r="C2075" s="1234" t="s">
        <v>3230</v>
      </c>
      <c r="D2075" s="1234" t="s">
        <v>3230</v>
      </c>
      <c r="E2075" s="1234" t="s">
        <v>3230</v>
      </c>
      <c r="F2075" s="17">
        <v>0</v>
      </c>
      <c r="G2075" s="17">
        <v>0</v>
      </c>
    </row>
    <row r="2076" spans="2:7">
      <c r="B2076" s="25" t="s">
        <v>529</v>
      </c>
      <c r="C2076" s="26" t="s">
        <v>529</v>
      </c>
      <c r="D2076" s="1233" t="s">
        <v>3263</v>
      </c>
      <c r="E2076" s="1233" t="s">
        <v>3263</v>
      </c>
      <c r="F2076" s="4">
        <v>0</v>
      </c>
      <c r="G2076" s="4">
        <v>0</v>
      </c>
    </row>
    <row r="2077" spans="2:7">
      <c r="B2077" s="25" t="s">
        <v>529</v>
      </c>
      <c r="C2077" s="26" t="s">
        <v>529</v>
      </c>
      <c r="D2077" s="26" t="s">
        <v>529</v>
      </c>
      <c r="E2077" s="27" t="s">
        <v>3265</v>
      </c>
      <c r="F2077" s="4">
        <v>0</v>
      </c>
      <c r="G2077" s="4">
        <v>0</v>
      </c>
    </row>
    <row r="2078" spans="2:7">
      <c r="B2078" s="25" t="s">
        <v>529</v>
      </c>
      <c r="C2078" s="26" t="s">
        <v>529</v>
      </c>
      <c r="D2078" s="26" t="s">
        <v>529</v>
      </c>
      <c r="E2078" s="27" t="s">
        <v>3266</v>
      </c>
      <c r="F2078" s="4">
        <v>0</v>
      </c>
      <c r="G2078" s="4">
        <v>0</v>
      </c>
    </row>
    <row r="2079" spans="2:7">
      <c r="B2079" s="25" t="s">
        <v>529</v>
      </c>
      <c r="C2079" s="26" t="s">
        <v>529</v>
      </c>
      <c r="D2079" s="1233" t="s">
        <v>3264</v>
      </c>
      <c r="E2079" s="1233" t="s">
        <v>3264</v>
      </c>
      <c r="F2079" s="4">
        <v>0</v>
      </c>
      <c r="G2079" s="4">
        <v>0</v>
      </c>
    </row>
    <row r="2080" spans="2:7">
      <c r="B2080" s="1236" t="s">
        <v>3224</v>
      </c>
      <c r="C2080" s="1236" t="s">
        <v>3224</v>
      </c>
      <c r="D2080" s="1236" t="s">
        <v>3224</v>
      </c>
      <c r="E2080" s="1236" t="s">
        <v>3224</v>
      </c>
      <c r="F2080" s="17">
        <v>0</v>
      </c>
      <c r="G2080" s="17">
        <v>0</v>
      </c>
    </row>
    <row r="2081" spans="2:7">
      <c r="B2081" s="1235" t="s">
        <v>529</v>
      </c>
      <c r="C2081" s="1235" t="s">
        <v>529</v>
      </c>
      <c r="D2081" s="1235" t="s">
        <v>529</v>
      </c>
      <c r="E2081" s="1235" t="s">
        <v>529</v>
      </c>
      <c r="F2081" s="4" t="s">
        <v>529</v>
      </c>
      <c r="G2081" s="4" t="s">
        <v>529</v>
      </c>
    </row>
    <row r="2082" spans="2:7">
      <c r="B2082" s="1236" t="s">
        <v>3225</v>
      </c>
      <c r="C2082" s="1236" t="s">
        <v>3225</v>
      </c>
      <c r="D2082" s="1236" t="s">
        <v>3225</v>
      </c>
      <c r="E2082" s="1236" t="s">
        <v>3225</v>
      </c>
      <c r="F2082" s="17">
        <v>0</v>
      </c>
      <c r="G2082" s="17">
        <v>0</v>
      </c>
    </row>
    <row r="2083" spans="2:7">
      <c r="B2083" s="1235" t="s">
        <v>529</v>
      </c>
      <c r="C2083" s="1235" t="s">
        <v>529</v>
      </c>
      <c r="D2083" s="1235" t="s">
        <v>529</v>
      </c>
      <c r="E2083" s="1235" t="s">
        <v>529</v>
      </c>
      <c r="F2083" s="4" t="s">
        <v>529</v>
      </c>
      <c r="G2083" s="4" t="s">
        <v>529</v>
      </c>
    </row>
    <row r="2084" spans="2:7">
      <c r="B2084" s="1236" t="s">
        <v>3226</v>
      </c>
      <c r="C2084" s="1236" t="s">
        <v>3226</v>
      </c>
      <c r="D2084" s="1236" t="s">
        <v>3226</v>
      </c>
      <c r="E2084" s="1236" t="s">
        <v>3226</v>
      </c>
      <c r="F2084" s="17">
        <v>0</v>
      </c>
      <c r="G2084" s="17">
        <v>0</v>
      </c>
    </row>
    <row r="2085" spans="2:7">
      <c r="B2085" s="1235" t="s">
        <v>529</v>
      </c>
      <c r="C2085" s="1235" t="s">
        <v>529</v>
      </c>
      <c r="D2085" s="1235" t="s">
        <v>529</v>
      </c>
      <c r="E2085" s="1235" t="s">
        <v>529</v>
      </c>
      <c r="F2085" s="4" t="s">
        <v>529</v>
      </c>
      <c r="G2085" s="4" t="s">
        <v>529</v>
      </c>
    </row>
    <row r="2086" spans="2:7">
      <c r="B2086" s="1236" t="s">
        <v>3227</v>
      </c>
      <c r="C2086" s="1236" t="s">
        <v>3227</v>
      </c>
      <c r="D2086" s="1236" t="s">
        <v>3227</v>
      </c>
      <c r="E2086" s="1236" t="s">
        <v>3227</v>
      </c>
      <c r="F2086" s="17">
        <v>0</v>
      </c>
      <c r="G2086" s="17">
        <v>0</v>
      </c>
    </row>
    <row r="2087" spans="2:7">
      <c r="B2087" s="1235" t="s">
        <v>529</v>
      </c>
      <c r="C2087" s="1235" t="s">
        <v>529</v>
      </c>
      <c r="D2087" s="1235" t="s">
        <v>529</v>
      </c>
      <c r="E2087" s="1235" t="s">
        <v>529</v>
      </c>
      <c r="F2087" s="4" t="s">
        <v>529</v>
      </c>
      <c r="G2087" s="4" t="s">
        <v>529</v>
      </c>
    </row>
    <row r="2088" spans="2:7">
      <c r="B2088" s="28" t="s">
        <v>529</v>
      </c>
      <c r="C2088" s="28" t="s">
        <v>529</v>
      </c>
      <c r="D2088" s="28" t="s">
        <v>529</v>
      </c>
      <c r="E2088" s="28" t="s">
        <v>529</v>
      </c>
      <c r="F2088" s="30" t="s">
        <v>529</v>
      </c>
      <c r="G2088" s="30" t="s">
        <v>529</v>
      </c>
    </row>
    <row r="2089" spans="2:7">
      <c r="B2089" s="12" t="s">
        <v>529</v>
      </c>
      <c r="C2089" s="12" t="s">
        <v>529</v>
      </c>
      <c r="D2089" s="12" t="s">
        <v>529</v>
      </c>
      <c r="E2089" s="12" t="s">
        <v>529</v>
      </c>
      <c r="F2089" s="16" t="s">
        <v>529</v>
      </c>
      <c r="G2089" s="16" t="s">
        <v>529</v>
      </c>
    </row>
    <row r="2090" spans="2:7">
      <c r="B2090" s="29" t="s">
        <v>529</v>
      </c>
      <c r="C2090" s="29" t="s">
        <v>529</v>
      </c>
      <c r="D2090" s="29" t="s">
        <v>529</v>
      </c>
      <c r="E2090" s="29" t="s">
        <v>529</v>
      </c>
      <c r="F2090" s="31" t="s">
        <v>529</v>
      </c>
      <c r="G2090" s="31" t="s">
        <v>529</v>
      </c>
    </row>
    <row r="2091" spans="2:7">
      <c r="B2091" s="1241" t="s">
        <v>29</v>
      </c>
      <c r="C2091" s="1241" t="s">
        <v>29</v>
      </c>
      <c r="D2091" s="1241" t="s">
        <v>29</v>
      </c>
      <c r="E2091" s="1241" t="s">
        <v>29</v>
      </c>
      <c r="F2091" s="1241" t="s">
        <v>29</v>
      </c>
      <c r="G2091" s="1242" t="s">
        <v>29</v>
      </c>
    </row>
    <row r="2092" spans="2:7">
      <c r="B2092" s="1243" t="s">
        <v>3215</v>
      </c>
      <c r="C2092" s="1243" t="s">
        <v>3215</v>
      </c>
      <c r="D2092" s="1243" t="s">
        <v>3215</v>
      </c>
      <c r="E2092" s="1243" t="s">
        <v>3215</v>
      </c>
      <c r="F2092" s="1243" t="s">
        <v>3215</v>
      </c>
      <c r="G2092" s="1244" t="s">
        <v>3215</v>
      </c>
    </row>
    <row r="2093" spans="2:7">
      <c r="B2093" s="1243" t="s">
        <v>3216</v>
      </c>
      <c r="C2093" s="1243" t="s">
        <v>3216</v>
      </c>
      <c r="D2093" s="1243" t="s">
        <v>3216</v>
      </c>
      <c r="E2093" s="1243" t="s">
        <v>3216</v>
      </c>
      <c r="F2093" s="1243" t="s">
        <v>3216</v>
      </c>
      <c r="G2093" s="1244" t="s">
        <v>3216</v>
      </c>
    </row>
    <row r="2094" spans="2:7">
      <c r="B2094" s="1245" t="s">
        <v>3217</v>
      </c>
      <c r="C2094" s="1245" t="s">
        <v>3217</v>
      </c>
      <c r="D2094" s="1245" t="s">
        <v>3217</v>
      </c>
      <c r="E2094" s="1245" t="s">
        <v>3217</v>
      </c>
      <c r="F2094" s="1245" t="s">
        <v>3217</v>
      </c>
      <c r="G2094" s="1246" t="s">
        <v>3217</v>
      </c>
    </row>
    <row r="2095" spans="2:7">
      <c r="B2095" s="1240" t="s">
        <v>3218</v>
      </c>
      <c r="C2095" s="1240" t="s">
        <v>3218</v>
      </c>
      <c r="D2095" s="1240" t="s">
        <v>3218</v>
      </c>
      <c r="E2095" s="1240" t="s">
        <v>3218</v>
      </c>
      <c r="F2095" s="21">
        <v>2024</v>
      </c>
      <c r="G2095" s="21">
        <v>2023</v>
      </c>
    </row>
    <row r="2096" spans="2:7">
      <c r="B2096" s="1236" t="s">
        <v>3219</v>
      </c>
      <c r="C2096" s="1236" t="s">
        <v>3219</v>
      </c>
      <c r="D2096" s="1236" t="s">
        <v>3219</v>
      </c>
      <c r="E2096" s="1236" t="s">
        <v>3219</v>
      </c>
      <c r="F2096" s="17" t="s">
        <v>529</v>
      </c>
      <c r="G2096" s="17" t="s">
        <v>529</v>
      </c>
    </row>
    <row r="2097" spans="2:7">
      <c r="B2097" s="24" t="s">
        <v>529</v>
      </c>
      <c r="C2097" s="1234" t="s">
        <v>3229</v>
      </c>
      <c r="D2097" s="1234" t="s">
        <v>3229</v>
      </c>
      <c r="E2097" s="1234" t="s">
        <v>3229</v>
      </c>
      <c r="F2097" s="17" t="s">
        <v>79</v>
      </c>
      <c r="G2097" s="17" t="s">
        <v>3579</v>
      </c>
    </row>
    <row r="2098" spans="2:7">
      <c r="B2098" s="25" t="s">
        <v>529</v>
      </c>
      <c r="C2098" s="26" t="s">
        <v>529</v>
      </c>
      <c r="D2098" s="1233" t="s">
        <v>3231</v>
      </c>
      <c r="E2098" s="1233" t="s">
        <v>3231</v>
      </c>
      <c r="F2098" s="4">
        <v>0</v>
      </c>
      <c r="G2098" s="4">
        <v>0</v>
      </c>
    </row>
    <row r="2099" spans="2:7">
      <c r="B2099" s="25" t="s">
        <v>529</v>
      </c>
      <c r="C2099" s="26" t="s">
        <v>529</v>
      </c>
      <c r="D2099" s="1233" t="s">
        <v>3232</v>
      </c>
      <c r="E2099" s="1233" t="s">
        <v>3232</v>
      </c>
      <c r="F2099" s="4">
        <v>0</v>
      </c>
      <c r="G2099" s="4">
        <v>0</v>
      </c>
    </row>
    <row r="2100" spans="2:7">
      <c r="B2100" s="25" t="s">
        <v>529</v>
      </c>
      <c r="C2100" s="26" t="s">
        <v>529</v>
      </c>
      <c r="D2100" s="1233" t="s">
        <v>3233</v>
      </c>
      <c r="E2100" s="1233" t="s">
        <v>3233</v>
      </c>
      <c r="F2100" s="4">
        <v>0</v>
      </c>
      <c r="G2100" s="4">
        <v>0</v>
      </c>
    </row>
    <row r="2101" spans="2:7">
      <c r="B2101" s="25" t="s">
        <v>529</v>
      </c>
      <c r="C2101" s="26" t="s">
        <v>529</v>
      </c>
      <c r="D2101" s="1233" t="s">
        <v>3234</v>
      </c>
      <c r="E2101" s="1233" t="s">
        <v>3234</v>
      </c>
      <c r="F2101" s="4">
        <v>0</v>
      </c>
      <c r="G2101" s="4">
        <v>0</v>
      </c>
    </row>
    <row r="2102" spans="2:7">
      <c r="B2102" s="25" t="s">
        <v>529</v>
      </c>
      <c r="C2102" s="26" t="s">
        <v>529</v>
      </c>
      <c r="D2102" s="1233" t="s">
        <v>3235</v>
      </c>
      <c r="E2102" s="1233" t="s">
        <v>3235</v>
      </c>
      <c r="F2102" s="4">
        <v>0</v>
      </c>
      <c r="G2102" s="4">
        <v>0</v>
      </c>
    </row>
    <row r="2103" spans="2:7">
      <c r="B2103" s="25" t="s">
        <v>529</v>
      </c>
      <c r="C2103" s="26" t="s">
        <v>529</v>
      </c>
      <c r="D2103" s="1233" t="s">
        <v>3236</v>
      </c>
      <c r="E2103" s="1233" t="s">
        <v>3236</v>
      </c>
      <c r="F2103" s="4">
        <v>0</v>
      </c>
      <c r="G2103" s="4">
        <v>0</v>
      </c>
    </row>
    <row r="2104" spans="2:7">
      <c r="B2104" s="25" t="s">
        <v>529</v>
      </c>
      <c r="C2104" s="26" t="s">
        <v>529</v>
      </c>
      <c r="D2104" s="1233" t="s">
        <v>3237</v>
      </c>
      <c r="E2104" s="1233" t="s">
        <v>3237</v>
      </c>
      <c r="F2104" s="4" t="s">
        <v>3343</v>
      </c>
      <c r="G2104" s="4" t="s">
        <v>3580</v>
      </c>
    </row>
    <row r="2105" spans="2:7">
      <c r="B2105" s="25" t="s">
        <v>529</v>
      </c>
      <c r="C2105" s="26" t="s">
        <v>529</v>
      </c>
      <c r="D2105" s="1233" t="s">
        <v>3238</v>
      </c>
      <c r="E2105" s="1233" t="s">
        <v>3238</v>
      </c>
      <c r="F2105" s="4">
        <v>0</v>
      </c>
      <c r="G2105" s="4">
        <v>0</v>
      </c>
    </row>
    <row r="2106" spans="2:7">
      <c r="B2106" s="25" t="s">
        <v>529</v>
      </c>
      <c r="C2106" s="26" t="s">
        <v>529</v>
      </c>
      <c r="D2106" s="1233" t="s">
        <v>3239</v>
      </c>
      <c r="E2106" s="1233" t="s">
        <v>3239</v>
      </c>
      <c r="F2106" s="4" t="s">
        <v>3344</v>
      </c>
      <c r="G2106" s="4" t="s">
        <v>3581</v>
      </c>
    </row>
    <row r="2107" spans="2:7">
      <c r="B2107" s="25" t="s">
        <v>529</v>
      </c>
      <c r="C2107" s="26" t="s">
        <v>529</v>
      </c>
      <c r="D2107" s="1233" t="s">
        <v>3240</v>
      </c>
      <c r="E2107" s="1233" t="s">
        <v>3240</v>
      </c>
      <c r="F2107" s="4">
        <v>0</v>
      </c>
      <c r="G2107" s="4">
        <v>0</v>
      </c>
    </row>
    <row r="2108" spans="2:7">
      <c r="B2108" s="1235" t="s">
        <v>529</v>
      </c>
      <c r="C2108" s="1235" t="s">
        <v>529</v>
      </c>
      <c r="D2108" s="1235" t="s">
        <v>529</v>
      </c>
      <c r="E2108" s="1235" t="s">
        <v>529</v>
      </c>
      <c r="F2108" s="4" t="s">
        <v>529</v>
      </c>
      <c r="G2108" s="4" t="s">
        <v>529</v>
      </c>
    </row>
    <row r="2109" spans="2:7">
      <c r="B2109" s="24" t="s">
        <v>529</v>
      </c>
      <c r="C2109" s="1234" t="s">
        <v>3230</v>
      </c>
      <c r="D2109" s="1234" t="s">
        <v>3230</v>
      </c>
      <c r="E2109" s="1234" t="s">
        <v>3230</v>
      </c>
      <c r="F2109" s="17" t="s">
        <v>2847</v>
      </c>
      <c r="G2109" s="17" t="s">
        <v>3582</v>
      </c>
    </row>
    <row r="2110" spans="2:7">
      <c r="B2110" s="25" t="s">
        <v>529</v>
      </c>
      <c r="C2110" s="26" t="s">
        <v>529</v>
      </c>
      <c r="D2110" s="1233" t="s">
        <v>3241</v>
      </c>
      <c r="E2110" s="1233" t="s">
        <v>3241</v>
      </c>
      <c r="F2110" s="4" t="s">
        <v>1916</v>
      </c>
      <c r="G2110" s="4" t="s">
        <v>3583</v>
      </c>
    </row>
    <row r="2111" spans="2:7">
      <c r="B2111" s="25" t="s">
        <v>529</v>
      </c>
      <c r="C2111" s="26" t="s">
        <v>529</v>
      </c>
      <c r="D2111" s="1233" t="s">
        <v>3242</v>
      </c>
      <c r="E2111" s="1233" t="s">
        <v>3242</v>
      </c>
      <c r="F2111" s="4" t="s">
        <v>1927</v>
      </c>
      <c r="G2111" s="4" t="s">
        <v>3584</v>
      </c>
    </row>
    <row r="2112" spans="2:7">
      <c r="B2112" s="25" t="s">
        <v>529</v>
      </c>
      <c r="C2112" s="26" t="s">
        <v>529</v>
      </c>
      <c r="D2112" s="1233" t="s">
        <v>3243</v>
      </c>
      <c r="E2112" s="1233" t="s">
        <v>3243</v>
      </c>
      <c r="F2112" s="4" t="s">
        <v>1934</v>
      </c>
      <c r="G2112" s="4" t="s">
        <v>3585</v>
      </c>
    </row>
    <row r="2113" spans="2:7">
      <c r="B2113" s="25" t="s">
        <v>529</v>
      </c>
      <c r="C2113" s="26" t="s">
        <v>529</v>
      </c>
      <c r="D2113" s="1233" t="s">
        <v>3244</v>
      </c>
      <c r="E2113" s="1233" t="s">
        <v>3244</v>
      </c>
      <c r="F2113" s="4">
        <v>0</v>
      </c>
      <c r="G2113" s="4">
        <v>0</v>
      </c>
    </row>
    <row r="2114" spans="2:7">
      <c r="B2114" s="25" t="s">
        <v>529</v>
      </c>
      <c r="C2114" s="26" t="s">
        <v>529</v>
      </c>
      <c r="D2114" s="1233" t="s">
        <v>3245</v>
      </c>
      <c r="E2114" s="1233" t="s">
        <v>3245</v>
      </c>
      <c r="F2114" s="4">
        <v>0</v>
      </c>
      <c r="G2114" s="4">
        <v>0</v>
      </c>
    </row>
    <row r="2115" spans="2:7">
      <c r="B2115" s="25" t="s">
        <v>529</v>
      </c>
      <c r="C2115" s="26" t="s">
        <v>529</v>
      </c>
      <c r="D2115" s="1233" t="s">
        <v>3246</v>
      </c>
      <c r="E2115" s="1233" t="s">
        <v>3246</v>
      </c>
      <c r="F2115" s="4">
        <v>0</v>
      </c>
      <c r="G2115" s="4">
        <v>0</v>
      </c>
    </row>
    <row r="2116" spans="2:7">
      <c r="B2116" s="25" t="s">
        <v>529</v>
      </c>
      <c r="C2116" s="26" t="s">
        <v>529</v>
      </c>
      <c r="D2116" s="1233" t="s">
        <v>3247</v>
      </c>
      <c r="E2116" s="1233" t="s">
        <v>3247</v>
      </c>
      <c r="F2116" s="4" t="s">
        <v>905</v>
      </c>
      <c r="G2116" s="4">
        <v>0</v>
      </c>
    </row>
    <row r="2117" spans="2:7">
      <c r="B2117" s="25" t="s">
        <v>529</v>
      </c>
      <c r="C2117" s="26" t="s">
        <v>529</v>
      </c>
      <c r="D2117" s="1233" t="s">
        <v>3248</v>
      </c>
      <c r="E2117" s="1233" t="s">
        <v>3248</v>
      </c>
      <c r="F2117" s="4">
        <v>0</v>
      </c>
      <c r="G2117" s="4">
        <v>0</v>
      </c>
    </row>
    <row r="2118" spans="2:7">
      <c r="B2118" s="25" t="s">
        <v>529</v>
      </c>
      <c r="C2118" s="26" t="s">
        <v>529</v>
      </c>
      <c r="D2118" s="1233" t="s">
        <v>3249</v>
      </c>
      <c r="E2118" s="1233" t="s">
        <v>3249</v>
      </c>
      <c r="F2118" s="4">
        <v>0</v>
      </c>
      <c r="G2118" s="4">
        <v>0</v>
      </c>
    </row>
    <row r="2119" spans="2:7">
      <c r="B2119" s="25" t="s">
        <v>529</v>
      </c>
      <c r="C2119" s="26" t="s">
        <v>529</v>
      </c>
      <c r="D2119" s="1233" t="s">
        <v>3250</v>
      </c>
      <c r="E2119" s="1233" t="s">
        <v>3250</v>
      </c>
      <c r="F2119" s="4">
        <v>0</v>
      </c>
      <c r="G2119" s="4">
        <v>0</v>
      </c>
    </row>
    <row r="2120" spans="2:7">
      <c r="B2120" s="25" t="s">
        <v>529</v>
      </c>
      <c r="C2120" s="26" t="s">
        <v>529</v>
      </c>
      <c r="D2120" s="1233" t="s">
        <v>3251</v>
      </c>
      <c r="E2120" s="1233" t="s">
        <v>3251</v>
      </c>
      <c r="F2120" s="4">
        <v>0</v>
      </c>
      <c r="G2120" s="4">
        <v>0</v>
      </c>
    </row>
    <row r="2121" spans="2:7">
      <c r="B2121" s="25" t="s">
        <v>529</v>
      </c>
      <c r="C2121" s="26" t="s">
        <v>529</v>
      </c>
      <c r="D2121" s="1233" t="s">
        <v>3252</v>
      </c>
      <c r="E2121" s="1233" t="s">
        <v>3252</v>
      </c>
      <c r="F2121" s="4">
        <v>0</v>
      </c>
      <c r="G2121" s="4">
        <v>0</v>
      </c>
    </row>
    <row r="2122" spans="2:7">
      <c r="B2122" s="25" t="s">
        <v>529</v>
      </c>
      <c r="C2122" s="26" t="s">
        <v>529</v>
      </c>
      <c r="D2122" s="1233" t="s">
        <v>3253</v>
      </c>
      <c r="E2122" s="1233" t="s">
        <v>3253</v>
      </c>
      <c r="F2122" s="4">
        <v>0</v>
      </c>
      <c r="G2122" s="4">
        <v>0</v>
      </c>
    </row>
    <row r="2123" spans="2:7">
      <c r="B2123" s="25" t="s">
        <v>529</v>
      </c>
      <c r="C2123" s="26" t="s">
        <v>529</v>
      </c>
      <c r="D2123" s="1233" t="s">
        <v>3254</v>
      </c>
      <c r="E2123" s="1233" t="s">
        <v>3254</v>
      </c>
      <c r="F2123" s="4">
        <v>0</v>
      </c>
      <c r="G2123" s="4">
        <v>0</v>
      </c>
    </row>
    <row r="2124" spans="2:7">
      <c r="B2124" s="25" t="s">
        <v>529</v>
      </c>
      <c r="C2124" s="26" t="s">
        <v>529</v>
      </c>
      <c r="D2124" s="1233" t="s">
        <v>3255</v>
      </c>
      <c r="E2124" s="1233" t="s">
        <v>3255</v>
      </c>
      <c r="F2124" s="4">
        <v>0</v>
      </c>
      <c r="G2124" s="4">
        <v>0</v>
      </c>
    </row>
    <row r="2125" spans="2:7">
      <c r="B2125" s="25" t="s">
        <v>529</v>
      </c>
      <c r="C2125" s="26" t="s">
        <v>529</v>
      </c>
      <c r="D2125" s="1233" t="s">
        <v>3256</v>
      </c>
      <c r="E2125" s="1233" t="s">
        <v>3256</v>
      </c>
      <c r="F2125" s="4">
        <v>0</v>
      </c>
      <c r="G2125" s="4">
        <v>0</v>
      </c>
    </row>
    <row r="2126" spans="2:7">
      <c r="B2126" s="1236" t="s">
        <v>3220</v>
      </c>
      <c r="C2126" s="1236" t="s">
        <v>3220</v>
      </c>
      <c r="D2126" s="1236" t="s">
        <v>3220</v>
      </c>
      <c r="E2126" s="1236" t="s">
        <v>3220</v>
      </c>
      <c r="F2126" s="17" t="s">
        <v>364</v>
      </c>
      <c r="G2126" s="17" t="s">
        <v>3586</v>
      </c>
    </row>
    <row r="2127" spans="2:7">
      <c r="B2127" s="1235" t="s">
        <v>529</v>
      </c>
      <c r="C2127" s="1235" t="s">
        <v>529</v>
      </c>
      <c r="D2127" s="1235" t="s">
        <v>529</v>
      </c>
      <c r="E2127" s="1235" t="s">
        <v>529</v>
      </c>
      <c r="F2127" s="4" t="s">
        <v>529</v>
      </c>
      <c r="G2127" s="4" t="s">
        <v>529</v>
      </c>
    </row>
    <row r="2128" spans="2:7">
      <c r="B2128" s="1236" t="s">
        <v>3221</v>
      </c>
      <c r="C2128" s="1236" t="s">
        <v>3221</v>
      </c>
      <c r="D2128" s="1236" t="s">
        <v>3221</v>
      </c>
      <c r="E2128" s="1236" t="s">
        <v>3221</v>
      </c>
      <c r="F2128" s="17" t="s">
        <v>529</v>
      </c>
      <c r="G2128" s="17" t="s">
        <v>529</v>
      </c>
    </row>
    <row r="2129" spans="2:7">
      <c r="B2129" s="24" t="s">
        <v>529</v>
      </c>
      <c r="C2129" s="1234" t="s">
        <v>3229</v>
      </c>
      <c r="D2129" s="1234" t="s">
        <v>3229</v>
      </c>
      <c r="E2129" s="1234" t="s">
        <v>3229</v>
      </c>
      <c r="F2129" s="17">
        <v>0</v>
      </c>
      <c r="G2129" s="17">
        <v>0</v>
      </c>
    </row>
    <row r="2130" spans="2:7">
      <c r="B2130" s="25" t="s">
        <v>529</v>
      </c>
      <c r="C2130" s="26" t="s">
        <v>529</v>
      </c>
      <c r="D2130" s="1233" t="s">
        <v>3257</v>
      </c>
      <c r="E2130" s="1233" t="s">
        <v>3257</v>
      </c>
      <c r="F2130" s="4">
        <v>0</v>
      </c>
      <c r="G2130" s="4">
        <v>0</v>
      </c>
    </row>
    <row r="2131" spans="2:7">
      <c r="B2131" s="25" t="s">
        <v>529</v>
      </c>
      <c r="C2131" s="26" t="s">
        <v>529</v>
      </c>
      <c r="D2131" s="1233" t="s">
        <v>3258</v>
      </c>
      <c r="E2131" s="1233" t="s">
        <v>3258</v>
      </c>
      <c r="F2131" s="4">
        <v>0</v>
      </c>
      <c r="G2131" s="4">
        <v>0</v>
      </c>
    </row>
    <row r="2132" spans="2:7">
      <c r="B2132" s="25" t="s">
        <v>529</v>
      </c>
      <c r="C2132" s="26" t="s">
        <v>529</v>
      </c>
      <c r="D2132" s="1233" t="s">
        <v>3259</v>
      </c>
      <c r="E2132" s="1233" t="s">
        <v>3259</v>
      </c>
      <c r="F2132" s="4">
        <v>0</v>
      </c>
      <c r="G2132" s="4">
        <v>0</v>
      </c>
    </row>
    <row r="2133" spans="2:7">
      <c r="B2133" s="1235" t="s">
        <v>529</v>
      </c>
      <c r="C2133" s="1235" t="s">
        <v>529</v>
      </c>
      <c r="D2133" s="1235" t="s">
        <v>529</v>
      </c>
      <c r="E2133" s="1235" t="s">
        <v>529</v>
      </c>
      <c r="F2133" s="4" t="s">
        <v>529</v>
      </c>
      <c r="G2133" s="4" t="s">
        <v>529</v>
      </c>
    </row>
    <row r="2134" spans="2:7">
      <c r="B2134" s="24" t="s">
        <v>529</v>
      </c>
      <c r="C2134" s="1234" t="s">
        <v>3230</v>
      </c>
      <c r="D2134" s="1234" t="s">
        <v>3230</v>
      </c>
      <c r="E2134" s="1234" t="s">
        <v>3230</v>
      </c>
      <c r="F2134" s="17" t="s">
        <v>364</v>
      </c>
      <c r="G2134" s="17" t="s">
        <v>3586</v>
      </c>
    </row>
    <row r="2135" spans="2:7">
      <c r="B2135" s="25" t="s">
        <v>529</v>
      </c>
      <c r="C2135" s="26" t="s">
        <v>529</v>
      </c>
      <c r="D2135" s="1233" t="s">
        <v>3257</v>
      </c>
      <c r="E2135" s="1233" t="s">
        <v>3257</v>
      </c>
      <c r="F2135" s="4">
        <v>0</v>
      </c>
      <c r="G2135" s="4">
        <v>0</v>
      </c>
    </row>
    <row r="2136" spans="2:7">
      <c r="B2136" s="25" t="s">
        <v>529</v>
      </c>
      <c r="C2136" s="26" t="s">
        <v>529</v>
      </c>
      <c r="D2136" s="1233" t="s">
        <v>3258</v>
      </c>
      <c r="E2136" s="1233" t="s">
        <v>3258</v>
      </c>
      <c r="F2136" s="4" t="s">
        <v>364</v>
      </c>
      <c r="G2136" s="4" t="s">
        <v>3586</v>
      </c>
    </row>
    <row r="2137" spans="2:7">
      <c r="B2137" s="25" t="s">
        <v>529</v>
      </c>
      <c r="C2137" s="26" t="s">
        <v>529</v>
      </c>
      <c r="D2137" s="1233" t="s">
        <v>3260</v>
      </c>
      <c r="E2137" s="1233" t="s">
        <v>3260</v>
      </c>
      <c r="F2137" s="4">
        <v>0</v>
      </c>
      <c r="G2137" s="4">
        <v>0</v>
      </c>
    </row>
    <row r="2138" spans="2:7">
      <c r="B2138" s="1236" t="s">
        <v>3222</v>
      </c>
      <c r="C2138" s="1236" t="s">
        <v>3222</v>
      </c>
      <c r="D2138" s="1236" t="s">
        <v>3222</v>
      </c>
      <c r="E2138" s="1236" t="s">
        <v>3222</v>
      </c>
      <c r="F2138" s="17" t="s">
        <v>3345</v>
      </c>
      <c r="G2138" s="17" t="s">
        <v>3587</v>
      </c>
    </row>
    <row r="2139" spans="2:7">
      <c r="B2139" s="1235" t="s">
        <v>529</v>
      </c>
      <c r="C2139" s="1235" t="s">
        <v>529</v>
      </c>
      <c r="D2139" s="1235" t="s">
        <v>529</v>
      </c>
      <c r="E2139" s="1235" t="s">
        <v>529</v>
      </c>
      <c r="F2139" s="4" t="s">
        <v>529</v>
      </c>
      <c r="G2139" s="4" t="s">
        <v>529</v>
      </c>
    </row>
    <row r="2140" spans="2:7">
      <c r="B2140" s="1236" t="s">
        <v>3223</v>
      </c>
      <c r="C2140" s="1236" t="s">
        <v>3223</v>
      </c>
      <c r="D2140" s="1236" t="s">
        <v>3223</v>
      </c>
      <c r="E2140" s="1236" t="s">
        <v>3223</v>
      </c>
      <c r="F2140" s="17" t="s">
        <v>529</v>
      </c>
      <c r="G2140" s="17" t="s">
        <v>529</v>
      </c>
    </row>
    <row r="2141" spans="2:7">
      <c r="B2141" s="24" t="s">
        <v>529</v>
      </c>
      <c r="C2141" s="1234" t="s">
        <v>3229</v>
      </c>
      <c r="D2141" s="1234" t="s">
        <v>3229</v>
      </c>
      <c r="E2141" s="1234" t="s">
        <v>3229</v>
      </c>
      <c r="F2141" s="17">
        <v>0</v>
      </c>
      <c r="G2141" s="17">
        <v>0</v>
      </c>
    </row>
    <row r="2142" spans="2:7">
      <c r="B2142" s="25" t="s">
        <v>529</v>
      </c>
      <c r="C2142" s="26" t="s">
        <v>529</v>
      </c>
      <c r="D2142" s="1233" t="s">
        <v>3261</v>
      </c>
      <c r="E2142" s="1233" t="s">
        <v>3261</v>
      </c>
      <c r="F2142" s="4">
        <v>0</v>
      </c>
      <c r="G2142" s="4">
        <v>0</v>
      </c>
    </row>
    <row r="2143" spans="2:7">
      <c r="B2143" s="25" t="s">
        <v>529</v>
      </c>
      <c r="C2143" s="26" t="s">
        <v>529</v>
      </c>
      <c r="D2143" s="26" t="s">
        <v>529</v>
      </c>
      <c r="E2143" s="27" t="s">
        <v>3265</v>
      </c>
      <c r="F2143" s="4">
        <v>0</v>
      </c>
      <c r="G2143" s="4">
        <v>0</v>
      </c>
    </row>
    <row r="2144" spans="2:7">
      <c r="B2144" s="25" t="s">
        <v>529</v>
      </c>
      <c r="C2144" s="26" t="s">
        <v>529</v>
      </c>
      <c r="D2144" s="26" t="s">
        <v>529</v>
      </c>
      <c r="E2144" s="27" t="s">
        <v>3266</v>
      </c>
      <c r="F2144" s="4">
        <v>0</v>
      </c>
      <c r="G2144" s="4">
        <v>0</v>
      </c>
    </row>
    <row r="2145" spans="2:7">
      <c r="B2145" s="25" t="s">
        <v>529</v>
      </c>
      <c r="C2145" s="26" t="s">
        <v>529</v>
      </c>
      <c r="D2145" s="1233" t="s">
        <v>3262</v>
      </c>
      <c r="E2145" s="1233" t="s">
        <v>3262</v>
      </c>
      <c r="F2145" s="4">
        <v>0</v>
      </c>
      <c r="G2145" s="4">
        <v>0</v>
      </c>
    </row>
    <row r="2146" spans="2:7">
      <c r="B2146" s="1235" t="s">
        <v>529</v>
      </c>
      <c r="C2146" s="1235" t="s">
        <v>529</v>
      </c>
      <c r="D2146" s="1235" t="s">
        <v>529</v>
      </c>
      <c r="E2146" s="1235" t="s">
        <v>529</v>
      </c>
      <c r="F2146" s="4" t="s">
        <v>529</v>
      </c>
      <c r="G2146" s="4" t="s">
        <v>529</v>
      </c>
    </row>
    <row r="2147" spans="2:7">
      <c r="B2147" s="24" t="s">
        <v>529</v>
      </c>
      <c r="C2147" s="1234" t="s">
        <v>3230</v>
      </c>
      <c r="D2147" s="1234" t="s">
        <v>3230</v>
      </c>
      <c r="E2147" s="1234" t="s">
        <v>3230</v>
      </c>
      <c r="F2147" s="17">
        <v>0</v>
      </c>
      <c r="G2147" s="17">
        <v>0</v>
      </c>
    </row>
    <row r="2148" spans="2:7">
      <c r="B2148" s="25" t="s">
        <v>529</v>
      </c>
      <c r="C2148" s="26" t="s">
        <v>529</v>
      </c>
      <c r="D2148" s="1233" t="s">
        <v>3263</v>
      </c>
      <c r="E2148" s="1233" t="s">
        <v>3263</v>
      </c>
      <c r="F2148" s="4">
        <v>0</v>
      </c>
      <c r="G2148" s="4">
        <v>0</v>
      </c>
    </row>
    <row r="2149" spans="2:7">
      <c r="B2149" s="25" t="s">
        <v>529</v>
      </c>
      <c r="C2149" s="26" t="s">
        <v>529</v>
      </c>
      <c r="D2149" s="26" t="s">
        <v>529</v>
      </c>
      <c r="E2149" s="27" t="s">
        <v>3265</v>
      </c>
      <c r="F2149" s="4">
        <v>0</v>
      </c>
      <c r="G2149" s="4">
        <v>0</v>
      </c>
    </row>
    <row r="2150" spans="2:7">
      <c r="B2150" s="25" t="s">
        <v>529</v>
      </c>
      <c r="C2150" s="26" t="s">
        <v>529</v>
      </c>
      <c r="D2150" s="26" t="s">
        <v>529</v>
      </c>
      <c r="E2150" s="27" t="s">
        <v>3266</v>
      </c>
      <c r="F2150" s="4">
        <v>0</v>
      </c>
      <c r="G2150" s="4">
        <v>0</v>
      </c>
    </row>
    <row r="2151" spans="2:7">
      <c r="B2151" s="25" t="s">
        <v>529</v>
      </c>
      <c r="C2151" s="26" t="s">
        <v>529</v>
      </c>
      <c r="D2151" s="1233" t="s">
        <v>3264</v>
      </c>
      <c r="E2151" s="1233" t="s">
        <v>3264</v>
      </c>
      <c r="F2151" s="4">
        <v>0</v>
      </c>
      <c r="G2151" s="4">
        <v>0</v>
      </c>
    </row>
    <row r="2152" spans="2:7">
      <c r="B2152" s="1236" t="s">
        <v>3224</v>
      </c>
      <c r="C2152" s="1236" t="s">
        <v>3224</v>
      </c>
      <c r="D2152" s="1236" t="s">
        <v>3224</v>
      </c>
      <c r="E2152" s="1236" t="s">
        <v>3224</v>
      </c>
      <c r="F2152" s="17">
        <v>0</v>
      </c>
      <c r="G2152" s="17">
        <v>0</v>
      </c>
    </row>
    <row r="2153" spans="2:7">
      <c r="B2153" s="1235" t="s">
        <v>529</v>
      </c>
      <c r="C2153" s="1235" t="s">
        <v>529</v>
      </c>
      <c r="D2153" s="1235" t="s">
        <v>529</v>
      </c>
      <c r="E2153" s="1235" t="s">
        <v>529</v>
      </c>
      <c r="F2153" s="4" t="s">
        <v>529</v>
      </c>
      <c r="G2153" s="4" t="s">
        <v>529</v>
      </c>
    </row>
    <row r="2154" spans="2:7">
      <c r="B2154" s="1236" t="s">
        <v>3225</v>
      </c>
      <c r="C2154" s="1236" t="s">
        <v>3225</v>
      </c>
      <c r="D2154" s="1236" t="s">
        <v>3225</v>
      </c>
      <c r="E2154" s="1236" t="s">
        <v>3225</v>
      </c>
      <c r="F2154" s="17">
        <v>0</v>
      </c>
      <c r="G2154" s="17">
        <v>0</v>
      </c>
    </row>
    <row r="2155" spans="2:7">
      <c r="B2155" s="1235" t="s">
        <v>529</v>
      </c>
      <c r="C2155" s="1235" t="s">
        <v>529</v>
      </c>
      <c r="D2155" s="1235" t="s">
        <v>529</v>
      </c>
      <c r="E2155" s="1235" t="s">
        <v>529</v>
      </c>
      <c r="F2155" s="4" t="s">
        <v>529</v>
      </c>
      <c r="G2155" s="4" t="s">
        <v>529</v>
      </c>
    </row>
    <row r="2156" spans="2:7">
      <c r="B2156" s="1236" t="s">
        <v>3226</v>
      </c>
      <c r="C2156" s="1236" t="s">
        <v>3226</v>
      </c>
      <c r="D2156" s="1236" t="s">
        <v>3226</v>
      </c>
      <c r="E2156" s="1236" t="s">
        <v>3226</v>
      </c>
      <c r="F2156" s="17">
        <v>0</v>
      </c>
      <c r="G2156" s="17">
        <v>0</v>
      </c>
    </row>
    <row r="2157" spans="2:7">
      <c r="B2157" s="1235" t="s">
        <v>529</v>
      </c>
      <c r="C2157" s="1235" t="s">
        <v>529</v>
      </c>
      <c r="D2157" s="1235" t="s">
        <v>529</v>
      </c>
      <c r="E2157" s="1235" t="s">
        <v>529</v>
      </c>
      <c r="F2157" s="4" t="s">
        <v>529</v>
      </c>
      <c r="G2157" s="4" t="s">
        <v>529</v>
      </c>
    </row>
    <row r="2158" spans="2:7">
      <c r="B2158" s="1236" t="s">
        <v>3227</v>
      </c>
      <c r="C2158" s="1236" t="s">
        <v>3227</v>
      </c>
      <c r="D2158" s="1236" t="s">
        <v>3227</v>
      </c>
      <c r="E2158" s="1236" t="s">
        <v>3227</v>
      </c>
      <c r="F2158" s="17">
        <v>0</v>
      </c>
      <c r="G2158" s="17">
        <v>0</v>
      </c>
    </row>
    <row r="2159" spans="2:7">
      <c r="B2159" s="1235" t="s">
        <v>529</v>
      </c>
      <c r="C2159" s="1235" t="s">
        <v>529</v>
      </c>
      <c r="D2159" s="1235" t="s">
        <v>529</v>
      </c>
      <c r="E2159" s="1235" t="s">
        <v>529</v>
      </c>
      <c r="F2159" s="4" t="s">
        <v>529</v>
      </c>
      <c r="G2159" s="4" t="s">
        <v>529</v>
      </c>
    </row>
    <row r="2160" spans="2:7">
      <c r="B2160" s="28" t="s">
        <v>529</v>
      </c>
      <c r="C2160" s="28" t="s">
        <v>529</v>
      </c>
      <c r="D2160" s="28" t="s">
        <v>529</v>
      </c>
      <c r="E2160" s="28" t="s">
        <v>529</v>
      </c>
      <c r="F2160" s="30" t="s">
        <v>529</v>
      </c>
      <c r="G2160" s="30" t="s">
        <v>529</v>
      </c>
    </row>
    <row r="2161" spans="2:7">
      <c r="B2161" s="12" t="s">
        <v>529</v>
      </c>
      <c r="C2161" s="12" t="s">
        <v>529</v>
      </c>
      <c r="D2161" s="12" t="s">
        <v>529</v>
      </c>
      <c r="E2161" s="12" t="s">
        <v>529</v>
      </c>
      <c r="F2161" s="16" t="s">
        <v>529</v>
      </c>
      <c r="G2161" s="16" t="s">
        <v>529</v>
      </c>
    </row>
    <row r="2162" spans="2:7">
      <c r="B2162" s="29" t="s">
        <v>529</v>
      </c>
      <c r="C2162" s="29" t="s">
        <v>529</v>
      </c>
      <c r="D2162" s="29" t="s">
        <v>529</v>
      </c>
      <c r="E2162" s="29" t="s">
        <v>529</v>
      </c>
      <c r="F2162" s="31" t="s">
        <v>529</v>
      </c>
      <c r="G2162" s="31" t="s">
        <v>529</v>
      </c>
    </row>
    <row r="2163" spans="2:7">
      <c r="B2163" s="1241" t="s">
        <v>30</v>
      </c>
      <c r="C2163" s="1241" t="s">
        <v>30</v>
      </c>
      <c r="D2163" s="1241" t="s">
        <v>30</v>
      </c>
      <c r="E2163" s="1241" t="s">
        <v>30</v>
      </c>
      <c r="F2163" s="1241" t="s">
        <v>30</v>
      </c>
      <c r="G2163" s="1242" t="s">
        <v>30</v>
      </c>
    </row>
    <row r="2164" spans="2:7">
      <c r="B2164" s="1243" t="s">
        <v>3215</v>
      </c>
      <c r="C2164" s="1243" t="s">
        <v>3215</v>
      </c>
      <c r="D2164" s="1243" t="s">
        <v>3215</v>
      </c>
      <c r="E2164" s="1243" t="s">
        <v>3215</v>
      </c>
      <c r="F2164" s="1243" t="s">
        <v>3215</v>
      </c>
      <c r="G2164" s="1244" t="s">
        <v>3215</v>
      </c>
    </row>
    <row r="2165" spans="2:7">
      <c r="B2165" s="1243" t="s">
        <v>3216</v>
      </c>
      <c r="C2165" s="1243" t="s">
        <v>3216</v>
      </c>
      <c r="D2165" s="1243" t="s">
        <v>3216</v>
      </c>
      <c r="E2165" s="1243" t="s">
        <v>3216</v>
      </c>
      <c r="F2165" s="1243" t="s">
        <v>3216</v>
      </c>
      <c r="G2165" s="1244" t="s">
        <v>3216</v>
      </c>
    </row>
    <row r="2166" spans="2:7">
      <c r="B2166" s="1245" t="s">
        <v>3217</v>
      </c>
      <c r="C2166" s="1245" t="s">
        <v>3217</v>
      </c>
      <c r="D2166" s="1245" t="s">
        <v>3217</v>
      </c>
      <c r="E2166" s="1245" t="s">
        <v>3217</v>
      </c>
      <c r="F2166" s="1245" t="s">
        <v>3217</v>
      </c>
      <c r="G2166" s="1246" t="s">
        <v>3217</v>
      </c>
    </row>
    <row r="2167" spans="2:7">
      <c r="B2167" s="1240" t="s">
        <v>3218</v>
      </c>
      <c r="C2167" s="1240" t="s">
        <v>3218</v>
      </c>
      <c r="D2167" s="1240" t="s">
        <v>3218</v>
      </c>
      <c r="E2167" s="1240" t="s">
        <v>3218</v>
      </c>
      <c r="F2167" s="21">
        <v>2024</v>
      </c>
      <c r="G2167" s="21">
        <v>2023</v>
      </c>
    </row>
    <row r="2168" spans="2:7">
      <c r="B2168" s="1236" t="s">
        <v>3219</v>
      </c>
      <c r="C2168" s="1236" t="s">
        <v>3219</v>
      </c>
      <c r="D2168" s="1236" t="s">
        <v>3219</v>
      </c>
      <c r="E2168" s="1236" t="s">
        <v>3219</v>
      </c>
      <c r="F2168" s="17" t="s">
        <v>529</v>
      </c>
      <c r="G2168" s="17" t="s">
        <v>529</v>
      </c>
    </row>
    <row r="2169" spans="2:7">
      <c r="B2169" s="24" t="s">
        <v>529</v>
      </c>
      <c r="C2169" s="1234" t="s">
        <v>3229</v>
      </c>
      <c r="D2169" s="1234" t="s">
        <v>3229</v>
      </c>
      <c r="E2169" s="1234" t="s">
        <v>3229</v>
      </c>
      <c r="F2169" s="17" t="s">
        <v>80</v>
      </c>
      <c r="G2169" s="17" t="s">
        <v>3588</v>
      </c>
    </row>
    <row r="2170" spans="2:7">
      <c r="B2170" s="25" t="s">
        <v>529</v>
      </c>
      <c r="C2170" s="26" t="s">
        <v>529</v>
      </c>
      <c r="D2170" s="1233" t="s">
        <v>3231</v>
      </c>
      <c r="E2170" s="1233" t="s">
        <v>3231</v>
      </c>
      <c r="F2170" s="4">
        <v>0</v>
      </c>
      <c r="G2170" s="4">
        <v>0</v>
      </c>
    </row>
    <row r="2171" spans="2:7">
      <c r="B2171" s="25" t="s">
        <v>529</v>
      </c>
      <c r="C2171" s="26" t="s">
        <v>529</v>
      </c>
      <c r="D2171" s="1233" t="s">
        <v>3232</v>
      </c>
      <c r="E2171" s="1233" t="s">
        <v>3232</v>
      </c>
      <c r="F2171" s="4">
        <v>0</v>
      </c>
      <c r="G2171" s="4">
        <v>0</v>
      </c>
    </row>
    <row r="2172" spans="2:7">
      <c r="B2172" s="25" t="s">
        <v>529</v>
      </c>
      <c r="C2172" s="26" t="s">
        <v>529</v>
      </c>
      <c r="D2172" s="1233" t="s">
        <v>3233</v>
      </c>
      <c r="E2172" s="1233" t="s">
        <v>3233</v>
      </c>
      <c r="F2172" s="4">
        <v>0</v>
      </c>
      <c r="G2172" s="4">
        <v>0</v>
      </c>
    </row>
    <row r="2173" spans="2:7">
      <c r="B2173" s="25" t="s">
        <v>529</v>
      </c>
      <c r="C2173" s="26" t="s">
        <v>529</v>
      </c>
      <c r="D2173" s="1233" t="s">
        <v>3234</v>
      </c>
      <c r="E2173" s="1233" t="s">
        <v>3234</v>
      </c>
      <c r="F2173" s="4">
        <v>0</v>
      </c>
      <c r="G2173" s="4">
        <v>0</v>
      </c>
    </row>
    <row r="2174" spans="2:7">
      <c r="B2174" s="25" t="s">
        <v>529</v>
      </c>
      <c r="C2174" s="26" t="s">
        <v>529</v>
      </c>
      <c r="D2174" s="1233" t="s">
        <v>3235</v>
      </c>
      <c r="E2174" s="1233" t="s">
        <v>3235</v>
      </c>
      <c r="F2174" s="4">
        <v>0</v>
      </c>
      <c r="G2174" s="4">
        <v>0</v>
      </c>
    </row>
    <row r="2175" spans="2:7">
      <c r="B2175" s="25" t="s">
        <v>529</v>
      </c>
      <c r="C2175" s="26" t="s">
        <v>529</v>
      </c>
      <c r="D2175" s="1233" t="s">
        <v>3236</v>
      </c>
      <c r="E2175" s="1233" t="s">
        <v>3236</v>
      </c>
      <c r="F2175" s="4">
        <v>0</v>
      </c>
      <c r="G2175" s="4">
        <v>0</v>
      </c>
    </row>
    <row r="2176" spans="2:7">
      <c r="B2176" s="25" t="s">
        <v>529</v>
      </c>
      <c r="C2176" s="26" t="s">
        <v>529</v>
      </c>
      <c r="D2176" s="1233" t="s">
        <v>3237</v>
      </c>
      <c r="E2176" s="1233" t="s">
        <v>3237</v>
      </c>
      <c r="F2176" s="4" t="s">
        <v>3346</v>
      </c>
      <c r="G2176" s="4" t="s">
        <v>3589</v>
      </c>
    </row>
    <row r="2177" spans="2:7">
      <c r="B2177" s="25" t="s">
        <v>529</v>
      </c>
      <c r="C2177" s="26" t="s">
        <v>529</v>
      </c>
      <c r="D2177" s="1233" t="s">
        <v>3238</v>
      </c>
      <c r="E2177" s="1233" t="s">
        <v>3238</v>
      </c>
      <c r="F2177" s="4">
        <v>0</v>
      </c>
      <c r="G2177" s="4">
        <v>0</v>
      </c>
    </row>
    <row r="2178" spans="2:7">
      <c r="B2178" s="25" t="s">
        <v>529</v>
      </c>
      <c r="C2178" s="26" t="s">
        <v>529</v>
      </c>
      <c r="D2178" s="1233" t="s">
        <v>3239</v>
      </c>
      <c r="E2178" s="1233" t="s">
        <v>3239</v>
      </c>
      <c r="F2178" s="4" t="s">
        <v>3347</v>
      </c>
      <c r="G2178" s="4" t="s">
        <v>3590</v>
      </c>
    </row>
    <row r="2179" spans="2:7">
      <c r="B2179" s="25" t="s">
        <v>529</v>
      </c>
      <c r="C2179" s="26" t="s">
        <v>529</v>
      </c>
      <c r="D2179" s="1233" t="s">
        <v>3240</v>
      </c>
      <c r="E2179" s="1233" t="s">
        <v>3240</v>
      </c>
      <c r="F2179" s="4">
        <v>0</v>
      </c>
      <c r="G2179" s="4">
        <v>0</v>
      </c>
    </row>
    <row r="2180" spans="2:7">
      <c r="B2180" s="1235" t="s">
        <v>529</v>
      </c>
      <c r="C2180" s="1235" t="s">
        <v>529</v>
      </c>
      <c r="D2180" s="1235" t="s">
        <v>529</v>
      </c>
      <c r="E2180" s="1235" t="s">
        <v>529</v>
      </c>
      <c r="F2180" s="4" t="s">
        <v>529</v>
      </c>
      <c r="G2180" s="4" t="s">
        <v>529</v>
      </c>
    </row>
    <row r="2181" spans="2:7">
      <c r="B2181" s="24" t="s">
        <v>529</v>
      </c>
      <c r="C2181" s="1234" t="s">
        <v>3230</v>
      </c>
      <c r="D2181" s="1234" t="s">
        <v>3230</v>
      </c>
      <c r="E2181" s="1234" t="s">
        <v>3230</v>
      </c>
      <c r="F2181" s="17" t="s">
        <v>2848</v>
      </c>
      <c r="G2181" s="17" t="s">
        <v>3591</v>
      </c>
    </row>
    <row r="2182" spans="2:7">
      <c r="B2182" s="25" t="s">
        <v>529</v>
      </c>
      <c r="C2182" s="26" t="s">
        <v>529</v>
      </c>
      <c r="D2182" s="1233" t="s">
        <v>3241</v>
      </c>
      <c r="E2182" s="1233" t="s">
        <v>3241</v>
      </c>
      <c r="F2182" s="4" t="s">
        <v>1945</v>
      </c>
      <c r="G2182" s="4" t="s">
        <v>3592</v>
      </c>
    </row>
    <row r="2183" spans="2:7">
      <c r="B2183" s="25" t="s">
        <v>529</v>
      </c>
      <c r="C2183" s="26" t="s">
        <v>529</v>
      </c>
      <c r="D2183" s="1233" t="s">
        <v>3242</v>
      </c>
      <c r="E2183" s="1233" t="s">
        <v>3242</v>
      </c>
      <c r="F2183" s="4" t="s">
        <v>1956</v>
      </c>
      <c r="G2183" s="4" t="s">
        <v>3593</v>
      </c>
    </row>
    <row r="2184" spans="2:7">
      <c r="B2184" s="25" t="s">
        <v>529</v>
      </c>
      <c r="C2184" s="26" t="s">
        <v>529</v>
      </c>
      <c r="D2184" s="1233" t="s">
        <v>3243</v>
      </c>
      <c r="E2184" s="1233" t="s">
        <v>3243</v>
      </c>
      <c r="F2184" s="4" t="s">
        <v>1967</v>
      </c>
      <c r="G2184" s="4" t="s">
        <v>3594</v>
      </c>
    </row>
    <row r="2185" spans="2:7">
      <c r="B2185" s="25" t="s">
        <v>529</v>
      </c>
      <c r="C2185" s="26" t="s">
        <v>529</v>
      </c>
      <c r="D2185" s="1233" t="s">
        <v>3244</v>
      </c>
      <c r="E2185" s="1233" t="s">
        <v>3244</v>
      </c>
      <c r="F2185" s="4">
        <v>0</v>
      </c>
      <c r="G2185" s="4">
        <v>0</v>
      </c>
    </row>
    <row r="2186" spans="2:7">
      <c r="B2186" s="25" t="s">
        <v>529</v>
      </c>
      <c r="C2186" s="26" t="s">
        <v>529</v>
      </c>
      <c r="D2186" s="1233" t="s">
        <v>3245</v>
      </c>
      <c r="E2186" s="1233" t="s">
        <v>3245</v>
      </c>
      <c r="F2186" s="4">
        <v>0</v>
      </c>
      <c r="G2186" s="4">
        <v>0</v>
      </c>
    </row>
    <row r="2187" spans="2:7">
      <c r="B2187" s="25" t="s">
        <v>529</v>
      </c>
      <c r="C2187" s="26" t="s">
        <v>529</v>
      </c>
      <c r="D2187" s="1233" t="s">
        <v>3246</v>
      </c>
      <c r="E2187" s="1233" t="s">
        <v>3246</v>
      </c>
      <c r="F2187" s="4">
        <v>0</v>
      </c>
      <c r="G2187" s="4" t="s">
        <v>3595</v>
      </c>
    </row>
    <row r="2188" spans="2:7">
      <c r="B2188" s="25" t="s">
        <v>529</v>
      </c>
      <c r="C2188" s="26" t="s">
        <v>529</v>
      </c>
      <c r="D2188" s="1233" t="s">
        <v>3247</v>
      </c>
      <c r="E2188" s="1233" t="s">
        <v>3247</v>
      </c>
      <c r="F2188" s="4">
        <v>0</v>
      </c>
      <c r="G2188" s="4" t="s">
        <v>3596</v>
      </c>
    </row>
    <row r="2189" spans="2:7">
      <c r="B2189" s="25" t="s">
        <v>529</v>
      </c>
      <c r="C2189" s="26" t="s">
        <v>529</v>
      </c>
      <c r="D2189" s="1233" t="s">
        <v>3248</v>
      </c>
      <c r="E2189" s="1233" t="s">
        <v>3248</v>
      </c>
      <c r="F2189" s="4">
        <v>0</v>
      </c>
      <c r="G2189" s="4">
        <v>0</v>
      </c>
    </row>
    <row r="2190" spans="2:7">
      <c r="B2190" s="25" t="s">
        <v>529</v>
      </c>
      <c r="C2190" s="26" t="s">
        <v>529</v>
      </c>
      <c r="D2190" s="1233" t="s">
        <v>3249</v>
      </c>
      <c r="E2190" s="1233" t="s">
        <v>3249</v>
      </c>
      <c r="F2190" s="4">
        <v>0</v>
      </c>
      <c r="G2190" s="4">
        <v>0</v>
      </c>
    </row>
    <row r="2191" spans="2:7">
      <c r="B2191" s="25" t="s">
        <v>529</v>
      </c>
      <c r="C2191" s="26" t="s">
        <v>529</v>
      </c>
      <c r="D2191" s="1233" t="s">
        <v>3250</v>
      </c>
      <c r="E2191" s="1233" t="s">
        <v>3250</v>
      </c>
      <c r="F2191" s="4">
        <v>0</v>
      </c>
      <c r="G2191" s="4">
        <v>0</v>
      </c>
    </row>
    <row r="2192" spans="2:7">
      <c r="B2192" s="25" t="s">
        <v>529</v>
      </c>
      <c r="C2192" s="26" t="s">
        <v>529</v>
      </c>
      <c r="D2192" s="1233" t="s">
        <v>3251</v>
      </c>
      <c r="E2192" s="1233" t="s">
        <v>3251</v>
      </c>
      <c r="F2192" s="4">
        <v>0</v>
      </c>
      <c r="G2192" s="4">
        <v>0</v>
      </c>
    </row>
    <row r="2193" spans="2:7">
      <c r="B2193" s="25" t="s">
        <v>529</v>
      </c>
      <c r="C2193" s="26" t="s">
        <v>529</v>
      </c>
      <c r="D2193" s="1233" t="s">
        <v>3252</v>
      </c>
      <c r="E2193" s="1233" t="s">
        <v>3252</v>
      </c>
      <c r="F2193" s="4">
        <v>0</v>
      </c>
      <c r="G2193" s="4">
        <v>0</v>
      </c>
    </row>
    <row r="2194" spans="2:7">
      <c r="B2194" s="25" t="s">
        <v>529</v>
      </c>
      <c r="C2194" s="26" t="s">
        <v>529</v>
      </c>
      <c r="D2194" s="1233" t="s">
        <v>3253</v>
      </c>
      <c r="E2194" s="1233" t="s">
        <v>3253</v>
      </c>
      <c r="F2194" s="4">
        <v>0</v>
      </c>
      <c r="G2194" s="4">
        <v>0</v>
      </c>
    </row>
    <row r="2195" spans="2:7">
      <c r="B2195" s="25" t="s">
        <v>529</v>
      </c>
      <c r="C2195" s="26" t="s">
        <v>529</v>
      </c>
      <c r="D2195" s="1233" t="s">
        <v>3254</v>
      </c>
      <c r="E2195" s="1233" t="s">
        <v>3254</v>
      </c>
      <c r="F2195" s="4">
        <v>0</v>
      </c>
      <c r="G2195" s="4">
        <v>0</v>
      </c>
    </row>
    <row r="2196" spans="2:7">
      <c r="B2196" s="25" t="s">
        <v>529</v>
      </c>
      <c r="C2196" s="26" t="s">
        <v>529</v>
      </c>
      <c r="D2196" s="1233" t="s">
        <v>3255</v>
      </c>
      <c r="E2196" s="1233" t="s">
        <v>3255</v>
      </c>
      <c r="F2196" s="4">
        <v>0</v>
      </c>
      <c r="G2196" s="4">
        <v>0</v>
      </c>
    </row>
    <row r="2197" spans="2:7">
      <c r="B2197" s="25" t="s">
        <v>529</v>
      </c>
      <c r="C2197" s="26" t="s">
        <v>529</v>
      </c>
      <c r="D2197" s="1233" t="s">
        <v>3256</v>
      </c>
      <c r="E2197" s="1233" t="s">
        <v>3256</v>
      </c>
      <c r="F2197" s="4">
        <v>0</v>
      </c>
      <c r="G2197" s="4">
        <v>0</v>
      </c>
    </row>
    <row r="2198" spans="2:7">
      <c r="B2198" s="1236" t="s">
        <v>3220</v>
      </c>
      <c r="C2198" s="1236" t="s">
        <v>3220</v>
      </c>
      <c r="D2198" s="1236" t="s">
        <v>3220</v>
      </c>
      <c r="E2198" s="1236" t="s">
        <v>3220</v>
      </c>
      <c r="F2198" s="17" t="s">
        <v>2857</v>
      </c>
      <c r="G2198" s="17" t="s">
        <v>3597</v>
      </c>
    </row>
    <row r="2199" spans="2:7">
      <c r="B2199" s="1235" t="s">
        <v>529</v>
      </c>
      <c r="C2199" s="1235" t="s">
        <v>529</v>
      </c>
      <c r="D2199" s="1235" t="s">
        <v>529</v>
      </c>
      <c r="E2199" s="1235" t="s">
        <v>529</v>
      </c>
      <c r="F2199" s="4" t="s">
        <v>529</v>
      </c>
      <c r="G2199" s="4" t="s">
        <v>529</v>
      </c>
    </row>
    <row r="2200" spans="2:7">
      <c r="B2200" s="1236" t="s">
        <v>3221</v>
      </c>
      <c r="C2200" s="1236" t="s">
        <v>3221</v>
      </c>
      <c r="D2200" s="1236" t="s">
        <v>3221</v>
      </c>
      <c r="E2200" s="1236" t="s">
        <v>3221</v>
      </c>
      <c r="F2200" s="17" t="s">
        <v>529</v>
      </c>
      <c r="G2200" s="17" t="s">
        <v>529</v>
      </c>
    </row>
    <row r="2201" spans="2:7">
      <c r="B2201" s="24" t="s">
        <v>529</v>
      </c>
      <c r="C2201" s="1234" t="s">
        <v>3229</v>
      </c>
      <c r="D2201" s="1234" t="s">
        <v>3229</v>
      </c>
      <c r="E2201" s="1234" t="s">
        <v>3229</v>
      </c>
      <c r="F2201" s="17">
        <v>0</v>
      </c>
      <c r="G2201" s="17">
        <v>0</v>
      </c>
    </row>
    <row r="2202" spans="2:7">
      <c r="B2202" s="25" t="s">
        <v>529</v>
      </c>
      <c r="C2202" s="26" t="s">
        <v>529</v>
      </c>
      <c r="D2202" s="1233" t="s">
        <v>3257</v>
      </c>
      <c r="E2202" s="1233" t="s">
        <v>3257</v>
      </c>
      <c r="F2202" s="4">
        <v>0</v>
      </c>
      <c r="G2202" s="4">
        <v>0</v>
      </c>
    </row>
    <row r="2203" spans="2:7">
      <c r="B2203" s="25" t="s">
        <v>529</v>
      </c>
      <c r="C2203" s="26" t="s">
        <v>529</v>
      </c>
      <c r="D2203" s="1233" t="s">
        <v>3258</v>
      </c>
      <c r="E2203" s="1233" t="s">
        <v>3258</v>
      </c>
      <c r="F2203" s="4">
        <v>0</v>
      </c>
      <c r="G2203" s="4">
        <v>0</v>
      </c>
    </row>
    <row r="2204" spans="2:7">
      <c r="B2204" s="25" t="s">
        <v>529</v>
      </c>
      <c r="C2204" s="26" t="s">
        <v>529</v>
      </c>
      <c r="D2204" s="1233" t="s">
        <v>3259</v>
      </c>
      <c r="E2204" s="1233" t="s">
        <v>3259</v>
      </c>
      <c r="F2204" s="4">
        <v>0</v>
      </c>
      <c r="G2204" s="4">
        <v>0</v>
      </c>
    </row>
    <row r="2205" spans="2:7">
      <c r="B2205" s="1235" t="s">
        <v>529</v>
      </c>
      <c r="C2205" s="1235" t="s">
        <v>529</v>
      </c>
      <c r="D2205" s="1235" t="s">
        <v>529</v>
      </c>
      <c r="E2205" s="1235" t="s">
        <v>529</v>
      </c>
      <c r="F2205" s="4" t="s">
        <v>529</v>
      </c>
      <c r="G2205" s="4" t="s">
        <v>529</v>
      </c>
    </row>
    <row r="2206" spans="2:7">
      <c r="B2206" s="24" t="s">
        <v>529</v>
      </c>
      <c r="C2206" s="1234" t="s">
        <v>3230</v>
      </c>
      <c r="D2206" s="1234" t="s">
        <v>3230</v>
      </c>
      <c r="E2206" s="1234" t="s">
        <v>3230</v>
      </c>
      <c r="F2206" s="17" t="s">
        <v>2857</v>
      </c>
      <c r="G2206" s="17" t="s">
        <v>3597</v>
      </c>
    </row>
    <row r="2207" spans="2:7">
      <c r="B2207" s="25" t="s">
        <v>529</v>
      </c>
      <c r="C2207" s="26" t="s">
        <v>529</v>
      </c>
      <c r="D2207" s="1233" t="s">
        <v>3257</v>
      </c>
      <c r="E2207" s="1233" t="s">
        <v>3257</v>
      </c>
      <c r="F2207" s="4" t="s">
        <v>1985</v>
      </c>
      <c r="G2207" s="4" t="s">
        <v>1985</v>
      </c>
    </row>
    <row r="2208" spans="2:7">
      <c r="B2208" s="25" t="s">
        <v>529</v>
      </c>
      <c r="C2208" s="26" t="s">
        <v>529</v>
      </c>
      <c r="D2208" s="1233" t="s">
        <v>3258</v>
      </c>
      <c r="E2208" s="1233" t="s">
        <v>3258</v>
      </c>
      <c r="F2208" s="4" t="s">
        <v>1984</v>
      </c>
      <c r="G2208" s="4" t="s">
        <v>1455</v>
      </c>
    </row>
    <row r="2209" spans="2:7">
      <c r="B2209" s="25" t="s">
        <v>529</v>
      </c>
      <c r="C2209" s="26" t="s">
        <v>529</v>
      </c>
      <c r="D2209" s="1233" t="s">
        <v>3260</v>
      </c>
      <c r="E2209" s="1233" t="s">
        <v>3260</v>
      </c>
      <c r="F2209" s="4">
        <v>0</v>
      </c>
      <c r="G2209" s="4">
        <v>0</v>
      </c>
    </row>
    <row r="2210" spans="2:7">
      <c r="B2210" s="1236" t="s">
        <v>3222</v>
      </c>
      <c r="C2210" s="1236" t="s">
        <v>3222</v>
      </c>
      <c r="D2210" s="1236" t="s">
        <v>3222</v>
      </c>
      <c r="E2210" s="1236" t="s">
        <v>3222</v>
      </c>
      <c r="F2210" s="17" t="s">
        <v>3348</v>
      </c>
      <c r="G2210" s="17" t="s">
        <v>3598</v>
      </c>
    </row>
    <row r="2211" spans="2:7">
      <c r="B2211" s="1235" t="s">
        <v>529</v>
      </c>
      <c r="C2211" s="1235" t="s">
        <v>529</v>
      </c>
      <c r="D2211" s="1235" t="s">
        <v>529</v>
      </c>
      <c r="E2211" s="1235" t="s">
        <v>529</v>
      </c>
      <c r="F2211" s="4" t="s">
        <v>529</v>
      </c>
      <c r="G2211" s="4" t="s">
        <v>529</v>
      </c>
    </row>
    <row r="2212" spans="2:7">
      <c r="B2212" s="1236" t="s">
        <v>3223</v>
      </c>
      <c r="C2212" s="1236" t="s">
        <v>3223</v>
      </c>
      <c r="D2212" s="1236" t="s">
        <v>3223</v>
      </c>
      <c r="E2212" s="1236" t="s">
        <v>3223</v>
      </c>
      <c r="F2212" s="17" t="s">
        <v>529</v>
      </c>
      <c r="G2212" s="17" t="s">
        <v>529</v>
      </c>
    </row>
    <row r="2213" spans="2:7">
      <c r="B2213" s="24" t="s">
        <v>529</v>
      </c>
      <c r="C2213" s="1234" t="s">
        <v>3229</v>
      </c>
      <c r="D2213" s="1234" t="s">
        <v>3229</v>
      </c>
      <c r="E2213" s="1234" t="s">
        <v>3229</v>
      </c>
      <c r="F2213" s="17">
        <v>0</v>
      </c>
      <c r="G2213" s="17">
        <v>0</v>
      </c>
    </row>
    <row r="2214" spans="2:7">
      <c r="B2214" s="25" t="s">
        <v>529</v>
      </c>
      <c r="C2214" s="26" t="s">
        <v>529</v>
      </c>
      <c r="D2214" s="1233" t="s">
        <v>3261</v>
      </c>
      <c r="E2214" s="1233" t="s">
        <v>3261</v>
      </c>
      <c r="F2214" s="4">
        <v>0</v>
      </c>
      <c r="G2214" s="4">
        <v>0</v>
      </c>
    </row>
    <row r="2215" spans="2:7">
      <c r="B2215" s="25" t="s">
        <v>529</v>
      </c>
      <c r="C2215" s="26" t="s">
        <v>529</v>
      </c>
      <c r="D2215" s="26" t="s">
        <v>529</v>
      </c>
      <c r="E2215" s="27" t="s">
        <v>3265</v>
      </c>
      <c r="F2215" s="4">
        <v>0</v>
      </c>
      <c r="G2215" s="4">
        <v>0</v>
      </c>
    </row>
    <row r="2216" spans="2:7">
      <c r="B2216" s="25" t="s">
        <v>529</v>
      </c>
      <c r="C2216" s="26" t="s">
        <v>529</v>
      </c>
      <c r="D2216" s="26" t="s">
        <v>529</v>
      </c>
      <c r="E2216" s="27" t="s">
        <v>3266</v>
      </c>
      <c r="F2216" s="4">
        <v>0</v>
      </c>
      <c r="G2216" s="4">
        <v>0</v>
      </c>
    </row>
    <row r="2217" spans="2:7">
      <c r="B2217" s="25" t="s">
        <v>529</v>
      </c>
      <c r="C2217" s="26" t="s">
        <v>529</v>
      </c>
      <c r="D2217" s="1233" t="s">
        <v>3262</v>
      </c>
      <c r="E2217" s="1233" t="s">
        <v>3262</v>
      </c>
      <c r="F2217" s="4">
        <v>0</v>
      </c>
      <c r="G2217" s="4">
        <v>0</v>
      </c>
    </row>
    <row r="2218" spans="2:7">
      <c r="B2218" s="1235" t="s">
        <v>529</v>
      </c>
      <c r="C2218" s="1235" t="s">
        <v>529</v>
      </c>
      <c r="D2218" s="1235" t="s">
        <v>529</v>
      </c>
      <c r="E2218" s="1235" t="s">
        <v>529</v>
      </c>
      <c r="F2218" s="4" t="s">
        <v>529</v>
      </c>
      <c r="G2218" s="4" t="s">
        <v>529</v>
      </c>
    </row>
    <row r="2219" spans="2:7">
      <c r="B2219" s="24" t="s">
        <v>529</v>
      </c>
      <c r="C2219" s="1234" t="s">
        <v>3230</v>
      </c>
      <c r="D2219" s="1234" t="s">
        <v>3230</v>
      </c>
      <c r="E2219" s="1234" t="s">
        <v>3230</v>
      </c>
      <c r="F2219" s="17">
        <v>0</v>
      </c>
      <c r="G2219" s="17">
        <v>0</v>
      </c>
    </row>
    <row r="2220" spans="2:7">
      <c r="B2220" s="25" t="s">
        <v>529</v>
      </c>
      <c r="C2220" s="26" t="s">
        <v>529</v>
      </c>
      <c r="D2220" s="1233" t="s">
        <v>3263</v>
      </c>
      <c r="E2220" s="1233" t="s">
        <v>3263</v>
      </c>
      <c r="F2220" s="4">
        <v>0</v>
      </c>
      <c r="G2220" s="4">
        <v>0</v>
      </c>
    </row>
    <row r="2221" spans="2:7">
      <c r="B2221" s="25" t="s">
        <v>529</v>
      </c>
      <c r="C2221" s="26" t="s">
        <v>529</v>
      </c>
      <c r="D2221" s="26" t="s">
        <v>529</v>
      </c>
      <c r="E2221" s="27" t="s">
        <v>3265</v>
      </c>
      <c r="F2221" s="4">
        <v>0</v>
      </c>
      <c r="G2221" s="4">
        <v>0</v>
      </c>
    </row>
    <row r="2222" spans="2:7">
      <c r="B2222" s="25" t="s">
        <v>529</v>
      </c>
      <c r="C2222" s="26" t="s">
        <v>529</v>
      </c>
      <c r="D2222" s="26" t="s">
        <v>529</v>
      </c>
      <c r="E2222" s="27" t="s">
        <v>3266</v>
      </c>
      <c r="F2222" s="4">
        <v>0</v>
      </c>
      <c r="G2222" s="4">
        <v>0</v>
      </c>
    </row>
    <row r="2223" spans="2:7">
      <c r="B2223" s="25" t="s">
        <v>529</v>
      </c>
      <c r="C2223" s="26" t="s">
        <v>529</v>
      </c>
      <c r="D2223" s="1233" t="s">
        <v>3264</v>
      </c>
      <c r="E2223" s="1233" t="s">
        <v>3264</v>
      </c>
      <c r="F2223" s="4">
        <v>0</v>
      </c>
      <c r="G2223" s="4">
        <v>0</v>
      </c>
    </row>
    <row r="2224" spans="2:7">
      <c r="B2224" s="1236" t="s">
        <v>3224</v>
      </c>
      <c r="C2224" s="1236" t="s">
        <v>3224</v>
      </c>
      <c r="D2224" s="1236" t="s">
        <v>3224</v>
      </c>
      <c r="E2224" s="1236" t="s">
        <v>3224</v>
      </c>
      <c r="F2224" s="17">
        <v>0</v>
      </c>
      <c r="G2224" s="17">
        <v>0</v>
      </c>
    </row>
    <row r="2225" spans="2:7">
      <c r="B2225" s="1235" t="s">
        <v>529</v>
      </c>
      <c r="C2225" s="1235" t="s">
        <v>529</v>
      </c>
      <c r="D2225" s="1235" t="s">
        <v>529</v>
      </c>
      <c r="E2225" s="1235" t="s">
        <v>529</v>
      </c>
      <c r="F2225" s="4" t="s">
        <v>529</v>
      </c>
      <c r="G2225" s="4" t="s">
        <v>529</v>
      </c>
    </row>
    <row r="2226" spans="2:7">
      <c r="B2226" s="1236" t="s">
        <v>3225</v>
      </c>
      <c r="C2226" s="1236" t="s">
        <v>3225</v>
      </c>
      <c r="D2226" s="1236" t="s">
        <v>3225</v>
      </c>
      <c r="E2226" s="1236" t="s">
        <v>3225</v>
      </c>
      <c r="F2226" s="17">
        <v>0</v>
      </c>
      <c r="G2226" s="17">
        <v>0</v>
      </c>
    </row>
    <row r="2227" spans="2:7">
      <c r="B2227" s="1235" t="s">
        <v>529</v>
      </c>
      <c r="C2227" s="1235" t="s">
        <v>529</v>
      </c>
      <c r="D2227" s="1235" t="s">
        <v>529</v>
      </c>
      <c r="E2227" s="1235" t="s">
        <v>529</v>
      </c>
      <c r="F2227" s="4" t="s">
        <v>529</v>
      </c>
      <c r="G2227" s="4" t="s">
        <v>529</v>
      </c>
    </row>
    <row r="2228" spans="2:7">
      <c r="B2228" s="1236" t="s">
        <v>3226</v>
      </c>
      <c r="C2228" s="1236" t="s">
        <v>3226</v>
      </c>
      <c r="D2228" s="1236" t="s">
        <v>3226</v>
      </c>
      <c r="E2228" s="1236" t="s">
        <v>3226</v>
      </c>
      <c r="F2228" s="17">
        <v>0</v>
      </c>
      <c r="G2228" s="17">
        <v>0</v>
      </c>
    </row>
    <row r="2229" spans="2:7">
      <c r="B2229" s="1235" t="s">
        <v>529</v>
      </c>
      <c r="C2229" s="1235" t="s">
        <v>529</v>
      </c>
      <c r="D2229" s="1235" t="s">
        <v>529</v>
      </c>
      <c r="E2229" s="1235" t="s">
        <v>529</v>
      </c>
      <c r="F2229" s="4" t="s">
        <v>529</v>
      </c>
      <c r="G2229" s="4" t="s">
        <v>529</v>
      </c>
    </row>
    <row r="2230" spans="2:7">
      <c r="B2230" s="1236" t="s">
        <v>3227</v>
      </c>
      <c r="C2230" s="1236" t="s">
        <v>3227</v>
      </c>
      <c r="D2230" s="1236" t="s">
        <v>3227</v>
      </c>
      <c r="E2230" s="1236" t="s">
        <v>3227</v>
      </c>
      <c r="F2230" s="17">
        <v>0</v>
      </c>
      <c r="G2230" s="17">
        <v>0</v>
      </c>
    </row>
    <row r="2231" spans="2:7">
      <c r="B2231" s="1235" t="s">
        <v>529</v>
      </c>
      <c r="C2231" s="1235" t="s">
        <v>529</v>
      </c>
      <c r="D2231" s="1235" t="s">
        <v>529</v>
      </c>
      <c r="E2231" s="1235" t="s">
        <v>529</v>
      </c>
      <c r="F2231" s="4" t="s">
        <v>529</v>
      </c>
      <c r="G2231" s="4" t="s">
        <v>529</v>
      </c>
    </row>
    <row r="2232" spans="2:7">
      <c r="B2232" s="28" t="s">
        <v>529</v>
      </c>
      <c r="C2232" s="28" t="s">
        <v>529</v>
      </c>
      <c r="D2232" s="28" t="s">
        <v>529</v>
      </c>
      <c r="E2232" s="28" t="s">
        <v>529</v>
      </c>
      <c r="F2232" s="30" t="s">
        <v>529</v>
      </c>
      <c r="G2232" s="30" t="s">
        <v>529</v>
      </c>
    </row>
    <row r="2233" spans="2:7">
      <c r="B2233" s="12" t="s">
        <v>529</v>
      </c>
      <c r="C2233" s="12" t="s">
        <v>529</v>
      </c>
      <c r="D2233" s="12" t="s">
        <v>529</v>
      </c>
      <c r="E2233" s="12" t="s">
        <v>529</v>
      </c>
      <c r="F2233" s="16" t="s">
        <v>529</v>
      </c>
      <c r="G2233" s="16" t="s">
        <v>529</v>
      </c>
    </row>
    <row r="2234" spans="2:7">
      <c r="B2234" s="29" t="s">
        <v>529</v>
      </c>
      <c r="C2234" s="29" t="s">
        <v>529</v>
      </c>
      <c r="D2234" s="29" t="s">
        <v>529</v>
      </c>
      <c r="E2234" s="29" t="s">
        <v>529</v>
      </c>
      <c r="F2234" s="31" t="s">
        <v>529</v>
      </c>
      <c r="G2234" s="31" t="s">
        <v>529</v>
      </c>
    </row>
    <row r="2235" spans="2:7">
      <c r="B2235" s="1241" t="s">
        <v>31</v>
      </c>
      <c r="C2235" s="1241" t="s">
        <v>31</v>
      </c>
      <c r="D2235" s="1241" t="s">
        <v>31</v>
      </c>
      <c r="E2235" s="1241" t="s">
        <v>31</v>
      </c>
      <c r="F2235" s="1241" t="s">
        <v>31</v>
      </c>
      <c r="G2235" s="1242" t="s">
        <v>31</v>
      </c>
    </row>
    <row r="2236" spans="2:7">
      <c r="B2236" s="1243" t="s">
        <v>3215</v>
      </c>
      <c r="C2236" s="1243" t="s">
        <v>3215</v>
      </c>
      <c r="D2236" s="1243" t="s">
        <v>3215</v>
      </c>
      <c r="E2236" s="1243" t="s">
        <v>3215</v>
      </c>
      <c r="F2236" s="1243" t="s">
        <v>3215</v>
      </c>
      <c r="G2236" s="1244" t="s">
        <v>3215</v>
      </c>
    </row>
    <row r="2237" spans="2:7">
      <c r="B2237" s="1243" t="s">
        <v>3216</v>
      </c>
      <c r="C2237" s="1243" t="s">
        <v>3216</v>
      </c>
      <c r="D2237" s="1243" t="s">
        <v>3216</v>
      </c>
      <c r="E2237" s="1243" t="s">
        <v>3216</v>
      </c>
      <c r="F2237" s="1243" t="s">
        <v>3216</v>
      </c>
      <c r="G2237" s="1244" t="s">
        <v>3216</v>
      </c>
    </row>
    <row r="2238" spans="2:7">
      <c r="B2238" s="1245" t="s">
        <v>3217</v>
      </c>
      <c r="C2238" s="1245" t="s">
        <v>3217</v>
      </c>
      <c r="D2238" s="1245" t="s">
        <v>3217</v>
      </c>
      <c r="E2238" s="1245" t="s">
        <v>3217</v>
      </c>
      <c r="F2238" s="1245" t="s">
        <v>3217</v>
      </c>
      <c r="G2238" s="1246" t="s">
        <v>3217</v>
      </c>
    </row>
    <row r="2239" spans="2:7">
      <c r="B2239" s="1240" t="s">
        <v>3218</v>
      </c>
      <c r="C2239" s="1240" t="s">
        <v>3218</v>
      </c>
      <c r="D2239" s="1240" t="s">
        <v>3218</v>
      </c>
      <c r="E2239" s="1240" t="s">
        <v>3218</v>
      </c>
      <c r="F2239" s="21">
        <v>2024</v>
      </c>
      <c r="G2239" s="21">
        <v>2023</v>
      </c>
    </row>
    <row r="2240" spans="2:7">
      <c r="B2240" s="1236" t="s">
        <v>3219</v>
      </c>
      <c r="C2240" s="1236" t="s">
        <v>3219</v>
      </c>
      <c r="D2240" s="1236" t="s">
        <v>3219</v>
      </c>
      <c r="E2240" s="1236" t="s">
        <v>3219</v>
      </c>
      <c r="F2240" s="17" t="s">
        <v>529</v>
      </c>
      <c r="G2240" s="17" t="s">
        <v>529</v>
      </c>
    </row>
    <row r="2241" spans="2:7">
      <c r="B2241" s="24" t="s">
        <v>529</v>
      </c>
      <c r="C2241" s="1234" t="s">
        <v>3229</v>
      </c>
      <c r="D2241" s="1234" t="s">
        <v>3229</v>
      </c>
      <c r="E2241" s="1234" t="s">
        <v>3229</v>
      </c>
      <c r="F2241" s="17" t="s">
        <v>81</v>
      </c>
      <c r="G2241" s="17" t="s">
        <v>3599</v>
      </c>
    </row>
    <row r="2242" spans="2:7">
      <c r="B2242" s="25" t="s">
        <v>529</v>
      </c>
      <c r="C2242" s="26" t="s">
        <v>529</v>
      </c>
      <c r="D2242" s="1233" t="s">
        <v>3231</v>
      </c>
      <c r="E2242" s="1233" t="s">
        <v>3231</v>
      </c>
      <c r="F2242" s="4">
        <v>0</v>
      </c>
      <c r="G2242" s="4">
        <v>0</v>
      </c>
    </row>
    <row r="2243" spans="2:7">
      <c r="B2243" s="25" t="s">
        <v>529</v>
      </c>
      <c r="C2243" s="26" t="s">
        <v>529</v>
      </c>
      <c r="D2243" s="1233" t="s">
        <v>3232</v>
      </c>
      <c r="E2243" s="1233" t="s">
        <v>3232</v>
      </c>
      <c r="F2243" s="4">
        <v>0</v>
      </c>
      <c r="G2243" s="4">
        <v>0</v>
      </c>
    </row>
    <row r="2244" spans="2:7">
      <c r="B2244" s="25" t="s">
        <v>529</v>
      </c>
      <c r="C2244" s="26" t="s">
        <v>529</v>
      </c>
      <c r="D2244" s="1233" t="s">
        <v>3233</v>
      </c>
      <c r="E2244" s="1233" t="s">
        <v>3233</v>
      </c>
      <c r="F2244" s="4">
        <v>0</v>
      </c>
      <c r="G2244" s="4">
        <v>0</v>
      </c>
    </row>
    <row r="2245" spans="2:7">
      <c r="B2245" s="25" t="s">
        <v>529</v>
      </c>
      <c r="C2245" s="26" t="s">
        <v>529</v>
      </c>
      <c r="D2245" s="1233" t="s">
        <v>3234</v>
      </c>
      <c r="E2245" s="1233" t="s">
        <v>3234</v>
      </c>
      <c r="F2245" s="4">
        <v>0</v>
      </c>
      <c r="G2245" s="4">
        <v>0</v>
      </c>
    </row>
    <row r="2246" spans="2:7">
      <c r="B2246" s="25" t="s">
        <v>529</v>
      </c>
      <c r="C2246" s="26" t="s">
        <v>529</v>
      </c>
      <c r="D2246" s="1233" t="s">
        <v>3235</v>
      </c>
      <c r="E2246" s="1233" t="s">
        <v>3235</v>
      </c>
      <c r="F2246" s="4">
        <v>0</v>
      </c>
      <c r="G2246" s="4">
        <v>0</v>
      </c>
    </row>
    <row r="2247" spans="2:7">
      <c r="B2247" s="25" t="s">
        <v>529</v>
      </c>
      <c r="C2247" s="26" t="s">
        <v>529</v>
      </c>
      <c r="D2247" s="1233" t="s">
        <v>3236</v>
      </c>
      <c r="E2247" s="1233" t="s">
        <v>3236</v>
      </c>
      <c r="F2247" s="4">
        <v>0</v>
      </c>
      <c r="G2247" s="4">
        <v>0</v>
      </c>
    </row>
    <row r="2248" spans="2:7">
      <c r="B2248" s="25" t="s">
        <v>529</v>
      </c>
      <c r="C2248" s="26" t="s">
        <v>529</v>
      </c>
      <c r="D2248" s="1233" t="s">
        <v>3237</v>
      </c>
      <c r="E2248" s="1233" t="s">
        <v>3237</v>
      </c>
      <c r="F2248" s="4" t="s">
        <v>3349</v>
      </c>
      <c r="G2248" s="4" t="s">
        <v>3349</v>
      </c>
    </row>
    <row r="2249" spans="2:7">
      <c r="B2249" s="25" t="s">
        <v>529</v>
      </c>
      <c r="C2249" s="26" t="s">
        <v>529</v>
      </c>
      <c r="D2249" s="1233" t="s">
        <v>3238</v>
      </c>
      <c r="E2249" s="1233" t="s">
        <v>3238</v>
      </c>
      <c r="F2249" s="4">
        <v>0</v>
      </c>
      <c r="G2249" s="4">
        <v>0</v>
      </c>
    </row>
    <row r="2250" spans="2:7">
      <c r="B2250" s="25" t="s">
        <v>529</v>
      </c>
      <c r="C2250" s="26" t="s">
        <v>529</v>
      </c>
      <c r="D2250" s="1233" t="s">
        <v>3239</v>
      </c>
      <c r="E2250" s="1233" t="s">
        <v>3239</v>
      </c>
      <c r="F2250" s="4" t="s">
        <v>3350</v>
      </c>
      <c r="G2250" s="4" t="s">
        <v>3600</v>
      </c>
    </row>
    <row r="2251" spans="2:7">
      <c r="B2251" s="25" t="s">
        <v>529</v>
      </c>
      <c r="C2251" s="26" t="s">
        <v>529</v>
      </c>
      <c r="D2251" s="1233" t="s">
        <v>3240</v>
      </c>
      <c r="E2251" s="1233" t="s">
        <v>3240</v>
      </c>
      <c r="F2251" s="4">
        <v>0</v>
      </c>
      <c r="G2251" s="4">
        <v>0</v>
      </c>
    </row>
    <row r="2252" spans="2:7">
      <c r="B2252" s="1235" t="s">
        <v>529</v>
      </c>
      <c r="C2252" s="1235" t="s">
        <v>529</v>
      </c>
      <c r="D2252" s="1235" t="s">
        <v>529</v>
      </c>
      <c r="E2252" s="1235" t="s">
        <v>529</v>
      </c>
      <c r="F2252" s="4" t="s">
        <v>529</v>
      </c>
      <c r="G2252" s="4" t="s">
        <v>529</v>
      </c>
    </row>
    <row r="2253" spans="2:7">
      <c r="B2253" s="24" t="s">
        <v>529</v>
      </c>
      <c r="C2253" s="1234" t="s">
        <v>3230</v>
      </c>
      <c r="D2253" s="1234" t="s">
        <v>3230</v>
      </c>
      <c r="E2253" s="1234" t="s">
        <v>3230</v>
      </c>
      <c r="F2253" s="17" t="s">
        <v>2849</v>
      </c>
      <c r="G2253" s="17" t="s">
        <v>3601</v>
      </c>
    </row>
    <row r="2254" spans="2:7">
      <c r="B2254" s="25" t="s">
        <v>529</v>
      </c>
      <c r="C2254" s="26" t="s">
        <v>529</v>
      </c>
      <c r="D2254" s="1233" t="s">
        <v>3241</v>
      </c>
      <c r="E2254" s="1233" t="s">
        <v>3241</v>
      </c>
      <c r="F2254" s="4" t="s">
        <v>1986</v>
      </c>
      <c r="G2254" s="4" t="s">
        <v>3602</v>
      </c>
    </row>
    <row r="2255" spans="2:7">
      <c r="B2255" s="25" t="s">
        <v>529</v>
      </c>
      <c r="C2255" s="26" t="s">
        <v>529</v>
      </c>
      <c r="D2255" s="1233" t="s">
        <v>3242</v>
      </c>
      <c r="E2255" s="1233" t="s">
        <v>3242</v>
      </c>
      <c r="F2255" s="4" t="s">
        <v>1997</v>
      </c>
      <c r="G2255" s="4" t="s">
        <v>3603</v>
      </c>
    </row>
    <row r="2256" spans="2:7">
      <c r="B2256" s="25" t="s">
        <v>529</v>
      </c>
      <c r="C2256" s="26" t="s">
        <v>529</v>
      </c>
      <c r="D2256" s="1233" t="s">
        <v>3243</v>
      </c>
      <c r="E2256" s="1233" t="s">
        <v>3243</v>
      </c>
      <c r="F2256" s="4" t="s">
        <v>2010</v>
      </c>
      <c r="G2256" s="4" t="s">
        <v>3604</v>
      </c>
    </row>
    <row r="2257" spans="2:7">
      <c r="B2257" s="25" t="s">
        <v>529</v>
      </c>
      <c r="C2257" s="26" t="s">
        <v>529</v>
      </c>
      <c r="D2257" s="1233" t="s">
        <v>3244</v>
      </c>
      <c r="E2257" s="1233" t="s">
        <v>3244</v>
      </c>
      <c r="F2257" s="4">
        <v>0</v>
      </c>
      <c r="G2257" s="4">
        <v>0</v>
      </c>
    </row>
    <row r="2258" spans="2:7">
      <c r="B2258" s="25" t="s">
        <v>529</v>
      </c>
      <c r="C2258" s="26" t="s">
        <v>529</v>
      </c>
      <c r="D2258" s="1233" t="s">
        <v>3245</v>
      </c>
      <c r="E2258" s="1233" t="s">
        <v>3245</v>
      </c>
      <c r="F2258" s="4">
        <v>0</v>
      </c>
      <c r="G2258" s="4">
        <v>0</v>
      </c>
    </row>
    <row r="2259" spans="2:7">
      <c r="B2259" s="25" t="s">
        <v>529</v>
      </c>
      <c r="C2259" s="26" t="s">
        <v>529</v>
      </c>
      <c r="D2259" s="1233" t="s">
        <v>3246</v>
      </c>
      <c r="E2259" s="1233" t="s">
        <v>3246</v>
      </c>
      <c r="F2259" s="4">
        <v>0</v>
      </c>
      <c r="G2259" s="4">
        <v>0</v>
      </c>
    </row>
    <row r="2260" spans="2:7">
      <c r="B2260" s="25" t="s">
        <v>529</v>
      </c>
      <c r="C2260" s="26" t="s">
        <v>529</v>
      </c>
      <c r="D2260" s="1233" t="s">
        <v>3247</v>
      </c>
      <c r="E2260" s="1233" t="s">
        <v>3247</v>
      </c>
      <c r="F2260" s="4">
        <v>0</v>
      </c>
      <c r="G2260" s="4">
        <v>0</v>
      </c>
    </row>
    <row r="2261" spans="2:7">
      <c r="B2261" s="25" t="s">
        <v>529</v>
      </c>
      <c r="C2261" s="26" t="s">
        <v>529</v>
      </c>
      <c r="D2261" s="1233" t="s">
        <v>3248</v>
      </c>
      <c r="E2261" s="1233" t="s">
        <v>3248</v>
      </c>
      <c r="F2261" s="4">
        <v>0</v>
      </c>
      <c r="G2261" s="4">
        <v>0</v>
      </c>
    </row>
    <row r="2262" spans="2:7">
      <c r="B2262" s="25" t="s">
        <v>529</v>
      </c>
      <c r="C2262" s="26" t="s">
        <v>529</v>
      </c>
      <c r="D2262" s="1233" t="s">
        <v>3249</v>
      </c>
      <c r="E2262" s="1233" t="s">
        <v>3249</v>
      </c>
      <c r="F2262" s="4">
        <v>0</v>
      </c>
      <c r="G2262" s="4">
        <v>0</v>
      </c>
    </row>
    <row r="2263" spans="2:7">
      <c r="B2263" s="25" t="s">
        <v>529</v>
      </c>
      <c r="C2263" s="26" t="s">
        <v>529</v>
      </c>
      <c r="D2263" s="1233" t="s">
        <v>3250</v>
      </c>
      <c r="E2263" s="1233" t="s">
        <v>3250</v>
      </c>
      <c r="F2263" s="4">
        <v>0</v>
      </c>
      <c r="G2263" s="4">
        <v>0</v>
      </c>
    </row>
    <row r="2264" spans="2:7">
      <c r="B2264" s="25" t="s">
        <v>529</v>
      </c>
      <c r="C2264" s="26" t="s">
        <v>529</v>
      </c>
      <c r="D2264" s="1233" t="s">
        <v>3251</v>
      </c>
      <c r="E2264" s="1233" t="s">
        <v>3251</v>
      </c>
      <c r="F2264" s="4">
        <v>0</v>
      </c>
      <c r="G2264" s="4">
        <v>0</v>
      </c>
    </row>
    <row r="2265" spans="2:7">
      <c r="B2265" s="25" t="s">
        <v>529</v>
      </c>
      <c r="C2265" s="26" t="s">
        <v>529</v>
      </c>
      <c r="D2265" s="1233" t="s">
        <v>3252</v>
      </c>
      <c r="E2265" s="1233" t="s">
        <v>3252</v>
      </c>
      <c r="F2265" s="4">
        <v>0</v>
      </c>
      <c r="G2265" s="4">
        <v>0</v>
      </c>
    </row>
    <row r="2266" spans="2:7">
      <c r="B2266" s="25" t="s">
        <v>529</v>
      </c>
      <c r="C2266" s="26" t="s">
        <v>529</v>
      </c>
      <c r="D2266" s="1233" t="s">
        <v>3253</v>
      </c>
      <c r="E2266" s="1233" t="s">
        <v>3253</v>
      </c>
      <c r="F2266" s="4">
        <v>0</v>
      </c>
      <c r="G2266" s="4">
        <v>0</v>
      </c>
    </row>
    <row r="2267" spans="2:7">
      <c r="B2267" s="25" t="s">
        <v>529</v>
      </c>
      <c r="C2267" s="26" t="s">
        <v>529</v>
      </c>
      <c r="D2267" s="1233" t="s">
        <v>3254</v>
      </c>
      <c r="E2267" s="1233" t="s">
        <v>3254</v>
      </c>
      <c r="F2267" s="4">
        <v>0</v>
      </c>
      <c r="G2267" s="4">
        <v>0</v>
      </c>
    </row>
    <row r="2268" spans="2:7">
      <c r="B2268" s="25" t="s">
        <v>529</v>
      </c>
      <c r="C2268" s="26" t="s">
        <v>529</v>
      </c>
      <c r="D2268" s="1233" t="s">
        <v>3255</v>
      </c>
      <c r="E2268" s="1233" t="s">
        <v>3255</v>
      </c>
      <c r="F2268" s="4">
        <v>0</v>
      </c>
      <c r="G2268" s="4">
        <v>0</v>
      </c>
    </row>
    <row r="2269" spans="2:7">
      <c r="B2269" s="25" t="s">
        <v>529</v>
      </c>
      <c r="C2269" s="26" t="s">
        <v>529</v>
      </c>
      <c r="D2269" s="1233" t="s">
        <v>3256</v>
      </c>
      <c r="E2269" s="1233" t="s">
        <v>3256</v>
      </c>
      <c r="F2269" s="4">
        <v>0</v>
      </c>
      <c r="G2269" s="4">
        <v>0</v>
      </c>
    </row>
    <row r="2270" spans="2:7">
      <c r="B2270" s="1236" t="s">
        <v>3220</v>
      </c>
      <c r="C2270" s="1236" t="s">
        <v>3220</v>
      </c>
      <c r="D2270" s="1236" t="s">
        <v>3220</v>
      </c>
      <c r="E2270" s="1236" t="s">
        <v>3220</v>
      </c>
      <c r="F2270" s="17" t="s">
        <v>2022</v>
      </c>
      <c r="G2270" s="17" t="s">
        <v>3605</v>
      </c>
    </row>
    <row r="2271" spans="2:7">
      <c r="B2271" s="1235" t="s">
        <v>529</v>
      </c>
      <c r="C2271" s="1235" t="s">
        <v>529</v>
      </c>
      <c r="D2271" s="1235" t="s">
        <v>529</v>
      </c>
      <c r="E2271" s="1235" t="s">
        <v>529</v>
      </c>
      <c r="F2271" s="4" t="s">
        <v>529</v>
      </c>
      <c r="G2271" s="4" t="s">
        <v>529</v>
      </c>
    </row>
    <row r="2272" spans="2:7">
      <c r="B2272" s="1236" t="s">
        <v>3221</v>
      </c>
      <c r="C2272" s="1236" t="s">
        <v>3221</v>
      </c>
      <c r="D2272" s="1236" t="s">
        <v>3221</v>
      </c>
      <c r="E2272" s="1236" t="s">
        <v>3221</v>
      </c>
      <c r="F2272" s="17" t="s">
        <v>529</v>
      </c>
      <c r="G2272" s="17" t="s">
        <v>529</v>
      </c>
    </row>
    <row r="2273" spans="2:7">
      <c r="B2273" s="24" t="s">
        <v>529</v>
      </c>
      <c r="C2273" s="1234" t="s">
        <v>3229</v>
      </c>
      <c r="D2273" s="1234" t="s">
        <v>3229</v>
      </c>
      <c r="E2273" s="1234" t="s">
        <v>3229</v>
      </c>
      <c r="F2273" s="17">
        <v>0</v>
      </c>
      <c r="G2273" s="17">
        <v>0</v>
      </c>
    </row>
    <row r="2274" spans="2:7">
      <c r="B2274" s="25" t="s">
        <v>529</v>
      </c>
      <c r="C2274" s="26" t="s">
        <v>529</v>
      </c>
      <c r="D2274" s="1233" t="s">
        <v>3257</v>
      </c>
      <c r="E2274" s="1233" t="s">
        <v>3257</v>
      </c>
      <c r="F2274" s="4">
        <v>0</v>
      </c>
      <c r="G2274" s="4">
        <v>0</v>
      </c>
    </row>
    <row r="2275" spans="2:7">
      <c r="B2275" s="25" t="s">
        <v>529</v>
      </c>
      <c r="C2275" s="26" t="s">
        <v>529</v>
      </c>
      <c r="D2275" s="1233" t="s">
        <v>3258</v>
      </c>
      <c r="E2275" s="1233" t="s">
        <v>3258</v>
      </c>
      <c r="F2275" s="4">
        <v>0</v>
      </c>
      <c r="G2275" s="4">
        <v>0</v>
      </c>
    </row>
    <row r="2276" spans="2:7">
      <c r="B2276" s="25" t="s">
        <v>529</v>
      </c>
      <c r="C2276" s="26" t="s">
        <v>529</v>
      </c>
      <c r="D2276" s="1233" t="s">
        <v>3259</v>
      </c>
      <c r="E2276" s="1233" t="s">
        <v>3259</v>
      </c>
      <c r="F2276" s="4">
        <v>0</v>
      </c>
      <c r="G2276" s="4">
        <v>0</v>
      </c>
    </row>
    <row r="2277" spans="2:7">
      <c r="B2277" s="1235" t="s">
        <v>529</v>
      </c>
      <c r="C2277" s="1235" t="s">
        <v>529</v>
      </c>
      <c r="D2277" s="1235" t="s">
        <v>529</v>
      </c>
      <c r="E2277" s="1235" t="s">
        <v>529</v>
      </c>
      <c r="F2277" s="4" t="s">
        <v>529</v>
      </c>
      <c r="G2277" s="4" t="s">
        <v>529</v>
      </c>
    </row>
    <row r="2278" spans="2:7">
      <c r="B2278" s="24" t="s">
        <v>529</v>
      </c>
      <c r="C2278" s="1234" t="s">
        <v>3230</v>
      </c>
      <c r="D2278" s="1234" t="s">
        <v>3230</v>
      </c>
      <c r="E2278" s="1234" t="s">
        <v>3230</v>
      </c>
      <c r="F2278" s="17" t="s">
        <v>2022</v>
      </c>
      <c r="G2278" s="17" t="s">
        <v>3605</v>
      </c>
    </row>
    <row r="2279" spans="2:7">
      <c r="B2279" s="25" t="s">
        <v>529</v>
      </c>
      <c r="C2279" s="26" t="s">
        <v>529</v>
      </c>
      <c r="D2279" s="1233" t="s">
        <v>3257</v>
      </c>
      <c r="E2279" s="1233" t="s">
        <v>3257</v>
      </c>
      <c r="F2279" s="4">
        <v>0</v>
      </c>
      <c r="G2279" s="4" t="s">
        <v>1437</v>
      </c>
    </row>
    <row r="2280" spans="2:7">
      <c r="B2280" s="25" t="s">
        <v>529</v>
      </c>
      <c r="C2280" s="26" t="s">
        <v>529</v>
      </c>
      <c r="D2280" s="1233" t="s">
        <v>3258</v>
      </c>
      <c r="E2280" s="1233" t="s">
        <v>3258</v>
      </c>
      <c r="F2280" s="4" t="s">
        <v>2022</v>
      </c>
      <c r="G2280" s="4" t="s">
        <v>3606</v>
      </c>
    </row>
    <row r="2281" spans="2:7">
      <c r="B2281" s="25" t="s">
        <v>529</v>
      </c>
      <c r="C2281" s="26" t="s">
        <v>529</v>
      </c>
      <c r="D2281" s="1233" t="s">
        <v>3260</v>
      </c>
      <c r="E2281" s="1233" t="s">
        <v>3260</v>
      </c>
      <c r="F2281" s="4">
        <v>0</v>
      </c>
      <c r="G2281" s="4">
        <v>0</v>
      </c>
    </row>
    <row r="2282" spans="2:7">
      <c r="B2282" s="1236" t="s">
        <v>3222</v>
      </c>
      <c r="C2282" s="1236" t="s">
        <v>3222</v>
      </c>
      <c r="D2282" s="1236" t="s">
        <v>3222</v>
      </c>
      <c r="E2282" s="1236" t="s">
        <v>3222</v>
      </c>
      <c r="F2282" s="17" t="s">
        <v>3351</v>
      </c>
      <c r="G2282" s="17" t="s">
        <v>3607</v>
      </c>
    </row>
    <row r="2283" spans="2:7">
      <c r="B2283" s="1235" t="s">
        <v>529</v>
      </c>
      <c r="C2283" s="1235" t="s">
        <v>529</v>
      </c>
      <c r="D2283" s="1235" t="s">
        <v>529</v>
      </c>
      <c r="E2283" s="1235" t="s">
        <v>529</v>
      </c>
      <c r="F2283" s="4" t="s">
        <v>529</v>
      </c>
      <c r="G2283" s="4" t="s">
        <v>529</v>
      </c>
    </row>
    <row r="2284" spans="2:7">
      <c r="B2284" s="1236" t="s">
        <v>3223</v>
      </c>
      <c r="C2284" s="1236" t="s">
        <v>3223</v>
      </c>
      <c r="D2284" s="1236" t="s">
        <v>3223</v>
      </c>
      <c r="E2284" s="1236" t="s">
        <v>3223</v>
      </c>
      <c r="F2284" s="17" t="s">
        <v>529</v>
      </c>
      <c r="G2284" s="17" t="s">
        <v>529</v>
      </c>
    </row>
    <row r="2285" spans="2:7">
      <c r="B2285" s="24" t="s">
        <v>529</v>
      </c>
      <c r="C2285" s="1234" t="s">
        <v>3229</v>
      </c>
      <c r="D2285" s="1234" t="s">
        <v>3229</v>
      </c>
      <c r="E2285" s="1234" t="s">
        <v>3229</v>
      </c>
      <c r="F2285" s="17">
        <v>0</v>
      </c>
      <c r="G2285" s="17">
        <v>0</v>
      </c>
    </row>
    <row r="2286" spans="2:7">
      <c r="B2286" s="25" t="s">
        <v>529</v>
      </c>
      <c r="C2286" s="26" t="s">
        <v>529</v>
      </c>
      <c r="D2286" s="1233" t="s">
        <v>3261</v>
      </c>
      <c r="E2286" s="1233" t="s">
        <v>3261</v>
      </c>
      <c r="F2286" s="4">
        <v>0</v>
      </c>
      <c r="G2286" s="4">
        <v>0</v>
      </c>
    </row>
    <row r="2287" spans="2:7">
      <c r="B2287" s="25" t="s">
        <v>529</v>
      </c>
      <c r="C2287" s="26" t="s">
        <v>529</v>
      </c>
      <c r="D2287" s="26" t="s">
        <v>529</v>
      </c>
      <c r="E2287" s="27" t="s">
        <v>3265</v>
      </c>
      <c r="F2287" s="4">
        <v>0</v>
      </c>
      <c r="G2287" s="4">
        <v>0</v>
      </c>
    </row>
    <row r="2288" spans="2:7">
      <c r="B2288" s="25" t="s">
        <v>529</v>
      </c>
      <c r="C2288" s="26" t="s">
        <v>529</v>
      </c>
      <c r="D2288" s="26" t="s">
        <v>529</v>
      </c>
      <c r="E2288" s="27" t="s">
        <v>3266</v>
      </c>
      <c r="F2288" s="4">
        <v>0</v>
      </c>
      <c r="G2288" s="4">
        <v>0</v>
      </c>
    </row>
    <row r="2289" spans="2:7">
      <c r="B2289" s="25" t="s">
        <v>529</v>
      </c>
      <c r="C2289" s="26" t="s">
        <v>529</v>
      </c>
      <c r="D2289" s="1233" t="s">
        <v>3262</v>
      </c>
      <c r="E2289" s="1233" t="s">
        <v>3262</v>
      </c>
      <c r="F2289" s="4">
        <v>0</v>
      </c>
      <c r="G2289" s="4">
        <v>0</v>
      </c>
    </row>
    <row r="2290" spans="2:7">
      <c r="B2290" s="1235" t="s">
        <v>529</v>
      </c>
      <c r="C2290" s="1235" t="s">
        <v>529</v>
      </c>
      <c r="D2290" s="1235" t="s">
        <v>529</v>
      </c>
      <c r="E2290" s="1235" t="s">
        <v>529</v>
      </c>
      <c r="F2290" s="4" t="s">
        <v>529</v>
      </c>
      <c r="G2290" s="4" t="s">
        <v>529</v>
      </c>
    </row>
    <row r="2291" spans="2:7">
      <c r="B2291" s="24" t="s">
        <v>529</v>
      </c>
      <c r="C2291" s="1234" t="s">
        <v>3230</v>
      </c>
      <c r="D2291" s="1234" t="s">
        <v>3230</v>
      </c>
      <c r="E2291" s="1234" t="s">
        <v>3230</v>
      </c>
      <c r="F2291" s="17">
        <v>0</v>
      </c>
      <c r="G2291" s="17">
        <v>0</v>
      </c>
    </row>
    <row r="2292" spans="2:7">
      <c r="B2292" s="25" t="s">
        <v>529</v>
      </c>
      <c r="C2292" s="26" t="s">
        <v>529</v>
      </c>
      <c r="D2292" s="1233" t="s">
        <v>3263</v>
      </c>
      <c r="E2292" s="1233" t="s">
        <v>3263</v>
      </c>
      <c r="F2292" s="4">
        <v>0</v>
      </c>
      <c r="G2292" s="4">
        <v>0</v>
      </c>
    </row>
    <row r="2293" spans="2:7">
      <c r="B2293" s="25" t="s">
        <v>529</v>
      </c>
      <c r="C2293" s="26" t="s">
        <v>529</v>
      </c>
      <c r="D2293" s="26" t="s">
        <v>529</v>
      </c>
      <c r="E2293" s="27" t="s">
        <v>3265</v>
      </c>
      <c r="F2293" s="4">
        <v>0</v>
      </c>
      <c r="G2293" s="4">
        <v>0</v>
      </c>
    </row>
    <row r="2294" spans="2:7">
      <c r="B2294" s="25" t="s">
        <v>529</v>
      </c>
      <c r="C2294" s="26" t="s">
        <v>529</v>
      </c>
      <c r="D2294" s="26" t="s">
        <v>529</v>
      </c>
      <c r="E2294" s="27" t="s">
        <v>3266</v>
      </c>
      <c r="F2294" s="4">
        <v>0</v>
      </c>
      <c r="G2294" s="4">
        <v>0</v>
      </c>
    </row>
    <row r="2295" spans="2:7">
      <c r="B2295" s="25" t="s">
        <v>529</v>
      </c>
      <c r="C2295" s="26" t="s">
        <v>529</v>
      </c>
      <c r="D2295" s="1233" t="s">
        <v>3264</v>
      </c>
      <c r="E2295" s="1233" t="s">
        <v>3264</v>
      </c>
      <c r="F2295" s="4">
        <v>0</v>
      </c>
      <c r="G2295" s="4">
        <v>0</v>
      </c>
    </row>
    <row r="2296" spans="2:7">
      <c r="B2296" s="1236" t="s">
        <v>3224</v>
      </c>
      <c r="C2296" s="1236" t="s">
        <v>3224</v>
      </c>
      <c r="D2296" s="1236" t="s">
        <v>3224</v>
      </c>
      <c r="E2296" s="1236" t="s">
        <v>3224</v>
      </c>
      <c r="F2296" s="17">
        <v>0</v>
      </c>
      <c r="G2296" s="17">
        <v>0</v>
      </c>
    </row>
    <row r="2297" spans="2:7">
      <c r="B2297" s="1235" t="s">
        <v>529</v>
      </c>
      <c r="C2297" s="1235" t="s">
        <v>529</v>
      </c>
      <c r="D2297" s="1235" t="s">
        <v>529</v>
      </c>
      <c r="E2297" s="1235" t="s">
        <v>529</v>
      </c>
      <c r="F2297" s="4" t="s">
        <v>529</v>
      </c>
      <c r="G2297" s="4" t="s">
        <v>529</v>
      </c>
    </row>
    <row r="2298" spans="2:7">
      <c r="B2298" s="1236" t="s">
        <v>3225</v>
      </c>
      <c r="C2298" s="1236" t="s">
        <v>3225</v>
      </c>
      <c r="D2298" s="1236" t="s">
        <v>3225</v>
      </c>
      <c r="E2298" s="1236" t="s">
        <v>3225</v>
      </c>
      <c r="F2298" s="17">
        <v>0</v>
      </c>
      <c r="G2298" s="17">
        <v>0</v>
      </c>
    </row>
    <row r="2299" spans="2:7">
      <c r="B2299" s="1235" t="s">
        <v>529</v>
      </c>
      <c r="C2299" s="1235" t="s">
        <v>529</v>
      </c>
      <c r="D2299" s="1235" t="s">
        <v>529</v>
      </c>
      <c r="E2299" s="1235" t="s">
        <v>529</v>
      </c>
      <c r="F2299" s="4" t="s">
        <v>529</v>
      </c>
      <c r="G2299" s="4" t="s">
        <v>529</v>
      </c>
    </row>
    <row r="2300" spans="2:7">
      <c r="B2300" s="1236" t="s">
        <v>3226</v>
      </c>
      <c r="C2300" s="1236" t="s">
        <v>3226</v>
      </c>
      <c r="D2300" s="1236" t="s">
        <v>3226</v>
      </c>
      <c r="E2300" s="1236" t="s">
        <v>3226</v>
      </c>
      <c r="F2300" s="17">
        <v>0</v>
      </c>
      <c r="G2300" s="17">
        <v>0</v>
      </c>
    </row>
    <row r="2301" spans="2:7">
      <c r="B2301" s="1235" t="s">
        <v>529</v>
      </c>
      <c r="C2301" s="1235" t="s">
        <v>529</v>
      </c>
      <c r="D2301" s="1235" t="s">
        <v>529</v>
      </c>
      <c r="E2301" s="1235" t="s">
        <v>529</v>
      </c>
      <c r="F2301" s="4" t="s">
        <v>529</v>
      </c>
      <c r="G2301" s="4" t="s">
        <v>529</v>
      </c>
    </row>
    <row r="2302" spans="2:7">
      <c r="B2302" s="1236" t="s">
        <v>3227</v>
      </c>
      <c r="C2302" s="1236" t="s">
        <v>3227</v>
      </c>
      <c r="D2302" s="1236" t="s">
        <v>3227</v>
      </c>
      <c r="E2302" s="1236" t="s">
        <v>3227</v>
      </c>
      <c r="F2302" s="17">
        <v>0</v>
      </c>
      <c r="G2302" s="17">
        <v>0</v>
      </c>
    </row>
    <row r="2303" spans="2:7">
      <c r="B2303" s="1235" t="s">
        <v>529</v>
      </c>
      <c r="C2303" s="1235" t="s">
        <v>529</v>
      </c>
      <c r="D2303" s="1235" t="s">
        <v>529</v>
      </c>
      <c r="E2303" s="1235" t="s">
        <v>529</v>
      </c>
      <c r="F2303" s="4" t="s">
        <v>529</v>
      </c>
      <c r="G2303" s="4" t="s">
        <v>529</v>
      </c>
    </row>
    <row r="2304" spans="2:7">
      <c r="B2304" s="28" t="s">
        <v>529</v>
      </c>
      <c r="C2304" s="28" t="s">
        <v>529</v>
      </c>
      <c r="D2304" s="28" t="s">
        <v>529</v>
      </c>
      <c r="E2304" s="28" t="s">
        <v>529</v>
      </c>
      <c r="F2304" s="30" t="s">
        <v>529</v>
      </c>
      <c r="G2304" s="30" t="s">
        <v>529</v>
      </c>
    </row>
    <row r="2305" spans="2:7">
      <c r="B2305" s="12" t="s">
        <v>529</v>
      </c>
      <c r="C2305" s="12" t="s">
        <v>529</v>
      </c>
      <c r="D2305" s="12" t="s">
        <v>529</v>
      </c>
      <c r="E2305" s="12" t="s">
        <v>529</v>
      </c>
      <c r="F2305" s="16" t="s">
        <v>529</v>
      </c>
      <c r="G2305" s="16" t="s">
        <v>529</v>
      </c>
    </row>
    <row r="2306" spans="2:7">
      <c r="B2306" s="29" t="s">
        <v>529</v>
      </c>
      <c r="C2306" s="29" t="s">
        <v>529</v>
      </c>
      <c r="D2306" s="29" t="s">
        <v>529</v>
      </c>
      <c r="E2306" s="29" t="s">
        <v>529</v>
      </c>
      <c r="F2306" s="31" t="s">
        <v>529</v>
      </c>
      <c r="G2306" s="31" t="s">
        <v>529</v>
      </c>
    </row>
    <row r="2307" spans="2:7">
      <c r="B2307" s="1241" t="s">
        <v>32</v>
      </c>
      <c r="C2307" s="1241" t="s">
        <v>32</v>
      </c>
      <c r="D2307" s="1241" t="s">
        <v>32</v>
      </c>
      <c r="E2307" s="1241" t="s">
        <v>32</v>
      </c>
      <c r="F2307" s="1241" t="s">
        <v>32</v>
      </c>
      <c r="G2307" s="1242" t="s">
        <v>32</v>
      </c>
    </row>
    <row r="2308" spans="2:7">
      <c r="B2308" s="1243" t="s">
        <v>3215</v>
      </c>
      <c r="C2308" s="1243" t="s">
        <v>3215</v>
      </c>
      <c r="D2308" s="1243" t="s">
        <v>3215</v>
      </c>
      <c r="E2308" s="1243" t="s">
        <v>3215</v>
      </c>
      <c r="F2308" s="1243" t="s">
        <v>3215</v>
      </c>
      <c r="G2308" s="1244" t="s">
        <v>3215</v>
      </c>
    </row>
    <row r="2309" spans="2:7">
      <c r="B2309" s="1243" t="s">
        <v>3216</v>
      </c>
      <c r="C2309" s="1243" t="s">
        <v>3216</v>
      </c>
      <c r="D2309" s="1243" t="s">
        <v>3216</v>
      </c>
      <c r="E2309" s="1243" t="s">
        <v>3216</v>
      </c>
      <c r="F2309" s="1243" t="s">
        <v>3216</v>
      </c>
      <c r="G2309" s="1244" t="s">
        <v>3216</v>
      </c>
    </row>
    <row r="2310" spans="2:7">
      <c r="B2310" s="1245" t="s">
        <v>3217</v>
      </c>
      <c r="C2310" s="1245" t="s">
        <v>3217</v>
      </c>
      <c r="D2310" s="1245" t="s">
        <v>3217</v>
      </c>
      <c r="E2310" s="1245" t="s">
        <v>3217</v>
      </c>
      <c r="F2310" s="1245" t="s">
        <v>3217</v>
      </c>
      <c r="G2310" s="1246" t="s">
        <v>3217</v>
      </c>
    </row>
    <row r="2311" spans="2:7">
      <c r="B2311" s="1240" t="s">
        <v>3218</v>
      </c>
      <c r="C2311" s="1240" t="s">
        <v>3218</v>
      </c>
      <c r="D2311" s="1240" t="s">
        <v>3218</v>
      </c>
      <c r="E2311" s="1240" t="s">
        <v>3218</v>
      </c>
      <c r="F2311" s="21">
        <v>2024</v>
      </c>
      <c r="G2311" s="21">
        <v>2023</v>
      </c>
    </row>
    <row r="2312" spans="2:7">
      <c r="B2312" s="1236" t="s">
        <v>3219</v>
      </c>
      <c r="C2312" s="1236" t="s">
        <v>3219</v>
      </c>
      <c r="D2312" s="1236" t="s">
        <v>3219</v>
      </c>
      <c r="E2312" s="1236" t="s">
        <v>3219</v>
      </c>
      <c r="F2312" s="17" t="s">
        <v>529</v>
      </c>
      <c r="G2312" s="17" t="s">
        <v>529</v>
      </c>
    </row>
    <row r="2313" spans="2:7">
      <c r="B2313" s="24" t="s">
        <v>529</v>
      </c>
      <c r="C2313" s="1234" t="s">
        <v>3229</v>
      </c>
      <c r="D2313" s="1234" t="s">
        <v>3229</v>
      </c>
      <c r="E2313" s="1234" t="s">
        <v>3229</v>
      </c>
      <c r="F2313" s="17" t="s">
        <v>82</v>
      </c>
      <c r="G2313" s="17" t="s">
        <v>3608</v>
      </c>
    </row>
    <row r="2314" spans="2:7">
      <c r="B2314" s="25" t="s">
        <v>529</v>
      </c>
      <c r="C2314" s="26" t="s">
        <v>529</v>
      </c>
      <c r="D2314" s="1233" t="s">
        <v>3231</v>
      </c>
      <c r="E2314" s="1233" t="s">
        <v>3231</v>
      </c>
      <c r="F2314" s="4">
        <v>0</v>
      </c>
      <c r="G2314" s="4">
        <v>0</v>
      </c>
    </row>
    <row r="2315" spans="2:7">
      <c r="B2315" s="25" t="s">
        <v>529</v>
      </c>
      <c r="C2315" s="26" t="s">
        <v>529</v>
      </c>
      <c r="D2315" s="1233" t="s">
        <v>3232</v>
      </c>
      <c r="E2315" s="1233" t="s">
        <v>3232</v>
      </c>
      <c r="F2315" s="4">
        <v>0</v>
      </c>
      <c r="G2315" s="4">
        <v>0</v>
      </c>
    </row>
    <row r="2316" spans="2:7">
      <c r="B2316" s="25" t="s">
        <v>529</v>
      </c>
      <c r="C2316" s="26" t="s">
        <v>529</v>
      </c>
      <c r="D2316" s="1233" t="s">
        <v>3233</v>
      </c>
      <c r="E2316" s="1233" t="s">
        <v>3233</v>
      </c>
      <c r="F2316" s="4">
        <v>0</v>
      </c>
      <c r="G2316" s="4">
        <v>0</v>
      </c>
    </row>
    <row r="2317" spans="2:7">
      <c r="B2317" s="25" t="s">
        <v>529</v>
      </c>
      <c r="C2317" s="26" t="s">
        <v>529</v>
      </c>
      <c r="D2317" s="1233" t="s">
        <v>3234</v>
      </c>
      <c r="E2317" s="1233" t="s">
        <v>3234</v>
      </c>
      <c r="F2317" s="4">
        <v>0</v>
      </c>
      <c r="G2317" s="4">
        <v>0</v>
      </c>
    </row>
    <row r="2318" spans="2:7">
      <c r="B2318" s="25" t="s">
        <v>529</v>
      </c>
      <c r="C2318" s="26" t="s">
        <v>529</v>
      </c>
      <c r="D2318" s="1233" t="s">
        <v>3235</v>
      </c>
      <c r="E2318" s="1233" t="s">
        <v>3235</v>
      </c>
      <c r="F2318" s="4">
        <v>0</v>
      </c>
      <c r="G2318" s="4">
        <v>0</v>
      </c>
    </row>
    <row r="2319" spans="2:7">
      <c r="B2319" s="25" t="s">
        <v>529</v>
      </c>
      <c r="C2319" s="26" t="s">
        <v>529</v>
      </c>
      <c r="D2319" s="1233" t="s">
        <v>3236</v>
      </c>
      <c r="E2319" s="1233" t="s">
        <v>3236</v>
      </c>
      <c r="F2319" s="4">
        <v>0</v>
      </c>
      <c r="G2319" s="4">
        <v>0</v>
      </c>
    </row>
    <row r="2320" spans="2:7">
      <c r="B2320" s="25" t="s">
        <v>529</v>
      </c>
      <c r="C2320" s="26" t="s">
        <v>529</v>
      </c>
      <c r="D2320" s="1233" t="s">
        <v>3237</v>
      </c>
      <c r="E2320" s="1233" t="s">
        <v>3237</v>
      </c>
      <c r="F2320" s="4" t="s">
        <v>3352</v>
      </c>
      <c r="G2320" s="4" t="s">
        <v>3609</v>
      </c>
    </row>
    <row r="2321" spans="2:7">
      <c r="B2321" s="25" t="s">
        <v>529</v>
      </c>
      <c r="C2321" s="26" t="s">
        <v>529</v>
      </c>
      <c r="D2321" s="1233" t="s">
        <v>3238</v>
      </c>
      <c r="E2321" s="1233" t="s">
        <v>3238</v>
      </c>
      <c r="F2321" s="4">
        <v>0</v>
      </c>
      <c r="G2321" s="4">
        <v>0</v>
      </c>
    </row>
    <row r="2322" spans="2:7">
      <c r="B2322" s="25" t="s">
        <v>529</v>
      </c>
      <c r="C2322" s="26" t="s">
        <v>529</v>
      </c>
      <c r="D2322" s="1233" t="s">
        <v>3239</v>
      </c>
      <c r="E2322" s="1233" t="s">
        <v>3239</v>
      </c>
      <c r="F2322" s="4" t="s">
        <v>3353</v>
      </c>
      <c r="G2322" s="4" t="s">
        <v>3610</v>
      </c>
    </row>
    <row r="2323" spans="2:7">
      <c r="B2323" s="25" t="s">
        <v>529</v>
      </c>
      <c r="C2323" s="26" t="s">
        <v>529</v>
      </c>
      <c r="D2323" s="1233" t="s">
        <v>3240</v>
      </c>
      <c r="E2323" s="1233" t="s">
        <v>3240</v>
      </c>
      <c r="F2323" s="4">
        <v>0</v>
      </c>
      <c r="G2323" s="4">
        <v>0</v>
      </c>
    </row>
    <row r="2324" spans="2:7">
      <c r="B2324" s="1235" t="s">
        <v>529</v>
      </c>
      <c r="C2324" s="1235" t="s">
        <v>529</v>
      </c>
      <c r="D2324" s="1235" t="s">
        <v>529</v>
      </c>
      <c r="E2324" s="1235" t="s">
        <v>529</v>
      </c>
      <c r="F2324" s="4" t="s">
        <v>529</v>
      </c>
      <c r="G2324" s="4" t="s">
        <v>529</v>
      </c>
    </row>
    <row r="2325" spans="2:7">
      <c r="B2325" s="24" t="s">
        <v>529</v>
      </c>
      <c r="C2325" s="1234" t="s">
        <v>3230</v>
      </c>
      <c r="D2325" s="1234" t="s">
        <v>3230</v>
      </c>
      <c r="E2325" s="1234" t="s">
        <v>3230</v>
      </c>
      <c r="F2325" s="17" t="s">
        <v>2834</v>
      </c>
      <c r="G2325" s="17" t="s">
        <v>3611</v>
      </c>
    </row>
    <row r="2326" spans="2:7">
      <c r="B2326" s="25" t="s">
        <v>529</v>
      </c>
      <c r="C2326" s="26" t="s">
        <v>529</v>
      </c>
      <c r="D2326" s="1233" t="s">
        <v>3241</v>
      </c>
      <c r="E2326" s="1233" t="s">
        <v>3241</v>
      </c>
      <c r="F2326" s="4" t="s">
        <v>2025</v>
      </c>
      <c r="G2326" s="4" t="s">
        <v>3612</v>
      </c>
    </row>
    <row r="2327" spans="2:7">
      <c r="B2327" s="25" t="s">
        <v>529</v>
      </c>
      <c r="C2327" s="26" t="s">
        <v>529</v>
      </c>
      <c r="D2327" s="1233" t="s">
        <v>3242</v>
      </c>
      <c r="E2327" s="1233" t="s">
        <v>3242</v>
      </c>
      <c r="F2327" s="4" t="s">
        <v>2040</v>
      </c>
      <c r="G2327" s="4" t="s">
        <v>3613</v>
      </c>
    </row>
    <row r="2328" spans="2:7">
      <c r="B2328" s="25" t="s">
        <v>529</v>
      </c>
      <c r="C2328" s="26" t="s">
        <v>529</v>
      </c>
      <c r="D2328" s="1233" t="s">
        <v>3243</v>
      </c>
      <c r="E2328" s="1233" t="s">
        <v>3243</v>
      </c>
      <c r="F2328" s="4" t="s">
        <v>2053</v>
      </c>
      <c r="G2328" s="4" t="s">
        <v>3614</v>
      </c>
    </row>
    <row r="2329" spans="2:7">
      <c r="B2329" s="25" t="s">
        <v>529</v>
      </c>
      <c r="C2329" s="26" t="s">
        <v>529</v>
      </c>
      <c r="D2329" s="1233" t="s">
        <v>3244</v>
      </c>
      <c r="E2329" s="1233" t="s">
        <v>3244</v>
      </c>
      <c r="F2329" s="4">
        <v>0</v>
      </c>
      <c r="G2329" s="4">
        <v>0</v>
      </c>
    </row>
    <row r="2330" spans="2:7">
      <c r="B2330" s="25" t="s">
        <v>529</v>
      </c>
      <c r="C2330" s="26" t="s">
        <v>529</v>
      </c>
      <c r="D2330" s="1233" t="s">
        <v>3245</v>
      </c>
      <c r="E2330" s="1233" t="s">
        <v>3245</v>
      </c>
      <c r="F2330" s="4">
        <v>0</v>
      </c>
      <c r="G2330" s="4">
        <v>0</v>
      </c>
    </row>
    <row r="2331" spans="2:7">
      <c r="B2331" s="25" t="s">
        <v>529</v>
      </c>
      <c r="C2331" s="26" t="s">
        <v>529</v>
      </c>
      <c r="D2331" s="1233" t="s">
        <v>3246</v>
      </c>
      <c r="E2331" s="1233" t="s">
        <v>3246</v>
      </c>
      <c r="F2331" s="4" t="s">
        <v>2072</v>
      </c>
      <c r="G2331" s="4" t="s">
        <v>3615</v>
      </c>
    </row>
    <row r="2332" spans="2:7">
      <c r="B2332" s="25" t="s">
        <v>529</v>
      </c>
      <c r="C2332" s="26" t="s">
        <v>529</v>
      </c>
      <c r="D2332" s="1233" t="s">
        <v>3247</v>
      </c>
      <c r="E2332" s="1233" t="s">
        <v>3247</v>
      </c>
      <c r="F2332" s="4" t="s">
        <v>1072</v>
      </c>
      <c r="G2332" s="4">
        <v>0</v>
      </c>
    </row>
    <row r="2333" spans="2:7">
      <c r="B2333" s="25" t="s">
        <v>529</v>
      </c>
      <c r="C2333" s="26" t="s">
        <v>529</v>
      </c>
      <c r="D2333" s="1233" t="s">
        <v>3248</v>
      </c>
      <c r="E2333" s="1233" t="s">
        <v>3248</v>
      </c>
      <c r="F2333" s="4">
        <v>0</v>
      </c>
      <c r="G2333" s="4">
        <v>0</v>
      </c>
    </row>
    <row r="2334" spans="2:7">
      <c r="B2334" s="25" t="s">
        <v>529</v>
      </c>
      <c r="C2334" s="26" t="s">
        <v>529</v>
      </c>
      <c r="D2334" s="1233" t="s">
        <v>3249</v>
      </c>
      <c r="E2334" s="1233" t="s">
        <v>3249</v>
      </c>
      <c r="F2334" s="4">
        <v>0</v>
      </c>
      <c r="G2334" s="4">
        <v>0</v>
      </c>
    </row>
    <row r="2335" spans="2:7">
      <c r="B2335" s="25" t="s">
        <v>529</v>
      </c>
      <c r="C2335" s="26" t="s">
        <v>529</v>
      </c>
      <c r="D2335" s="1233" t="s">
        <v>3250</v>
      </c>
      <c r="E2335" s="1233" t="s">
        <v>3250</v>
      </c>
      <c r="F2335" s="4">
        <v>0</v>
      </c>
      <c r="G2335" s="4">
        <v>0</v>
      </c>
    </row>
    <row r="2336" spans="2:7">
      <c r="B2336" s="25" t="s">
        <v>529</v>
      </c>
      <c r="C2336" s="26" t="s">
        <v>529</v>
      </c>
      <c r="D2336" s="1233" t="s">
        <v>3251</v>
      </c>
      <c r="E2336" s="1233" t="s">
        <v>3251</v>
      </c>
      <c r="F2336" s="4">
        <v>0</v>
      </c>
      <c r="G2336" s="4">
        <v>0</v>
      </c>
    </row>
    <row r="2337" spans="2:7">
      <c r="B2337" s="25" t="s">
        <v>529</v>
      </c>
      <c r="C2337" s="26" t="s">
        <v>529</v>
      </c>
      <c r="D2337" s="1233" t="s">
        <v>3252</v>
      </c>
      <c r="E2337" s="1233" t="s">
        <v>3252</v>
      </c>
      <c r="F2337" s="4">
        <v>0</v>
      </c>
      <c r="G2337" s="4">
        <v>0</v>
      </c>
    </row>
    <row r="2338" spans="2:7">
      <c r="B2338" s="25" t="s">
        <v>529</v>
      </c>
      <c r="C2338" s="26" t="s">
        <v>529</v>
      </c>
      <c r="D2338" s="1233" t="s">
        <v>3253</v>
      </c>
      <c r="E2338" s="1233" t="s">
        <v>3253</v>
      </c>
      <c r="F2338" s="4">
        <v>0</v>
      </c>
      <c r="G2338" s="4">
        <v>0</v>
      </c>
    </row>
    <row r="2339" spans="2:7">
      <c r="B2339" s="25" t="s">
        <v>529</v>
      </c>
      <c r="C2339" s="26" t="s">
        <v>529</v>
      </c>
      <c r="D2339" s="1233" t="s">
        <v>3254</v>
      </c>
      <c r="E2339" s="1233" t="s">
        <v>3254</v>
      </c>
      <c r="F2339" s="4">
        <v>0</v>
      </c>
      <c r="G2339" s="4">
        <v>0</v>
      </c>
    </row>
    <row r="2340" spans="2:7">
      <c r="B2340" s="25" t="s">
        <v>529</v>
      </c>
      <c r="C2340" s="26" t="s">
        <v>529</v>
      </c>
      <c r="D2340" s="1233" t="s">
        <v>3255</v>
      </c>
      <c r="E2340" s="1233" t="s">
        <v>3255</v>
      </c>
      <c r="F2340" s="4">
        <v>0</v>
      </c>
      <c r="G2340" s="4">
        <v>0</v>
      </c>
    </row>
    <row r="2341" spans="2:7">
      <c r="B2341" s="25" t="s">
        <v>529</v>
      </c>
      <c r="C2341" s="26" t="s">
        <v>529</v>
      </c>
      <c r="D2341" s="1233" t="s">
        <v>3256</v>
      </c>
      <c r="E2341" s="1233" t="s">
        <v>3256</v>
      </c>
      <c r="F2341" s="4">
        <v>0</v>
      </c>
      <c r="G2341" s="4">
        <v>0</v>
      </c>
    </row>
    <row r="2342" spans="2:7">
      <c r="B2342" s="1236" t="s">
        <v>3220</v>
      </c>
      <c r="C2342" s="1236" t="s">
        <v>3220</v>
      </c>
      <c r="D2342" s="1236" t="s">
        <v>3220</v>
      </c>
      <c r="E2342" s="1236" t="s">
        <v>3220</v>
      </c>
      <c r="F2342" s="17" t="s">
        <v>2073</v>
      </c>
      <c r="G2342" s="17" t="s">
        <v>3616</v>
      </c>
    </row>
    <row r="2343" spans="2:7">
      <c r="B2343" s="1235" t="s">
        <v>529</v>
      </c>
      <c r="C2343" s="1235" t="s">
        <v>529</v>
      </c>
      <c r="D2343" s="1235" t="s">
        <v>529</v>
      </c>
      <c r="E2343" s="1235" t="s">
        <v>529</v>
      </c>
      <c r="F2343" s="4" t="s">
        <v>529</v>
      </c>
      <c r="G2343" s="4" t="s">
        <v>529</v>
      </c>
    </row>
    <row r="2344" spans="2:7">
      <c r="B2344" s="1236" t="s">
        <v>3221</v>
      </c>
      <c r="C2344" s="1236" t="s">
        <v>3221</v>
      </c>
      <c r="D2344" s="1236" t="s">
        <v>3221</v>
      </c>
      <c r="E2344" s="1236" t="s">
        <v>3221</v>
      </c>
      <c r="F2344" s="17" t="s">
        <v>529</v>
      </c>
      <c r="G2344" s="17" t="s">
        <v>529</v>
      </c>
    </row>
    <row r="2345" spans="2:7">
      <c r="B2345" s="24" t="s">
        <v>529</v>
      </c>
      <c r="C2345" s="1234" t="s">
        <v>3229</v>
      </c>
      <c r="D2345" s="1234" t="s">
        <v>3229</v>
      </c>
      <c r="E2345" s="1234" t="s">
        <v>3229</v>
      </c>
      <c r="F2345" s="17">
        <v>0</v>
      </c>
      <c r="G2345" s="17">
        <v>0</v>
      </c>
    </row>
    <row r="2346" spans="2:7">
      <c r="B2346" s="25" t="s">
        <v>529</v>
      </c>
      <c r="C2346" s="26" t="s">
        <v>529</v>
      </c>
      <c r="D2346" s="1233" t="s">
        <v>3257</v>
      </c>
      <c r="E2346" s="1233" t="s">
        <v>3257</v>
      </c>
      <c r="F2346" s="4">
        <v>0</v>
      </c>
      <c r="G2346" s="4">
        <v>0</v>
      </c>
    </row>
    <row r="2347" spans="2:7">
      <c r="B2347" s="25" t="s">
        <v>529</v>
      </c>
      <c r="C2347" s="26" t="s">
        <v>529</v>
      </c>
      <c r="D2347" s="1233" t="s">
        <v>3258</v>
      </c>
      <c r="E2347" s="1233" t="s">
        <v>3258</v>
      </c>
      <c r="F2347" s="4">
        <v>0</v>
      </c>
      <c r="G2347" s="4">
        <v>0</v>
      </c>
    </row>
    <row r="2348" spans="2:7">
      <c r="B2348" s="25" t="s">
        <v>529</v>
      </c>
      <c r="C2348" s="26" t="s">
        <v>529</v>
      </c>
      <c r="D2348" s="1233" t="s">
        <v>3259</v>
      </c>
      <c r="E2348" s="1233" t="s">
        <v>3259</v>
      </c>
      <c r="F2348" s="4">
        <v>0</v>
      </c>
      <c r="G2348" s="4">
        <v>0</v>
      </c>
    </row>
    <row r="2349" spans="2:7">
      <c r="B2349" s="1235" t="s">
        <v>529</v>
      </c>
      <c r="C2349" s="1235" t="s">
        <v>529</v>
      </c>
      <c r="D2349" s="1235" t="s">
        <v>529</v>
      </c>
      <c r="E2349" s="1235" t="s">
        <v>529</v>
      </c>
      <c r="F2349" s="4" t="s">
        <v>529</v>
      </c>
      <c r="G2349" s="4" t="s">
        <v>529</v>
      </c>
    </row>
    <row r="2350" spans="2:7">
      <c r="B2350" s="24" t="s">
        <v>529</v>
      </c>
      <c r="C2350" s="1234" t="s">
        <v>3230</v>
      </c>
      <c r="D2350" s="1234" t="s">
        <v>3230</v>
      </c>
      <c r="E2350" s="1234" t="s">
        <v>3230</v>
      </c>
      <c r="F2350" s="17" t="s">
        <v>2073</v>
      </c>
      <c r="G2350" s="17" t="s">
        <v>3616</v>
      </c>
    </row>
    <row r="2351" spans="2:7">
      <c r="B2351" s="25" t="s">
        <v>529</v>
      </c>
      <c r="C2351" s="26" t="s">
        <v>529</v>
      </c>
      <c r="D2351" s="1233" t="s">
        <v>3257</v>
      </c>
      <c r="E2351" s="1233" t="s">
        <v>3257</v>
      </c>
      <c r="F2351" s="4">
        <v>0</v>
      </c>
      <c r="G2351" s="4">
        <v>0</v>
      </c>
    </row>
    <row r="2352" spans="2:7">
      <c r="B2352" s="25" t="s">
        <v>529</v>
      </c>
      <c r="C2352" s="26" t="s">
        <v>529</v>
      </c>
      <c r="D2352" s="1233" t="s">
        <v>3258</v>
      </c>
      <c r="E2352" s="1233" t="s">
        <v>3258</v>
      </c>
      <c r="F2352" s="4" t="s">
        <v>2073</v>
      </c>
      <c r="G2352" s="4" t="s">
        <v>3616</v>
      </c>
    </row>
    <row r="2353" spans="2:7">
      <c r="B2353" s="25" t="s">
        <v>529</v>
      </c>
      <c r="C2353" s="26" t="s">
        <v>529</v>
      </c>
      <c r="D2353" s="1233" t="s">
        <v>3260</v>
      </c>
      <c r="E2353" s="1233" t="s">
        <v>3260</v>
      </c>
      <c r="F2353" s="4">
        <v>0</v>
      </c>
      <c r="G2353" s="4">
        <v>0</v>
      </c>
    </row>
    <row r="2354" spans="2:7">
      <c r="B2354" s="1236" t="s">
        <v>3222</v>
      </c>
      <c r="C2354" s="1236" t="s">
        <v>3222</v>
      </c>
      <c r="D2354" s="1236" t="s">
        <v>3222</v>
      </c>
      <c r="E2354" s="1236" t="s">
        <v>3222</v>
      </c>
      <c r="F2354" s="17" t="s">
        <v>3354</v>
      </c>
      <c r="G2354" s="17" t="s">
        <v>3617</v>
      </c>
    </row>
    <row r="2355" spans="2:7">
      <c r="B2355" s="1235" t="s">
        <v>529</v>
      </c>
      <c r="C2355" s="1235" t="s">
        <v>529</v>
      </c>
      <c r="D2355" s="1235" t="s">
        <v>529</v>
      </c>
      <c r="E2355" s="1235" t="s">
        <v>529</v>
      </c>
      <c r="F2355" s="4" t="s">
        <v>529</v>
      </c>
      <c r="G2355" s="4" t="s">
        <v>529</v>
      </c>
    </row>
    <row r="2356" spans="2:7">
      <c r="B2356" s="1236" t="s">
        <v>3223</v>
      </c>
      <c r="C2356" s="1236" t="s">
        <v>3223</v>
      </c>
      <c r="D2356" s="1236" t="s">
        <v>3223</v>
      </c>
      <c r="E2356" s="1236" t="s">
        <v>3223</v>
      </c>
      <c r="F2356" s="17" t="s">
        <v>529</v>
      </c>
      <c r="G2356" s="17" t="s">
        <v>529</v>
      </c>
    </row>
    <row r="2357" spans="2:7">
      <c r="B2357" s="24" t="s">
        <v>529</v>
      </c>
      <c r="C2357" s="1234" t="s">
        <v>3229</v>
      </c>
      <c r="D2357" s="1234" t="s">
        <v>3229</v>
      </c>
      <c r="E2357" s="1234" t="s">
        <v>3229</v>
      </c>
      <c r="F2357" s="17">
        <v>0</v>
      </c>
      <c r="G2357" s="17">
        <v>0</v>
      </c>
    </row>
    <row r="2358" spans="2:7">
      <c r="B2358" s="25" t="s">
        <v>529</v>
      </c>
      <c r="C2358" s="26" t="s">
        <v>529</v>
      </c>
      <c r="D2358" s="1233" t="s">
        <v>3261</v>
      </c>
      <c r="E2358" s="1233" t="s">
        <v>3261</v>
      </c>
      <c r="F2358" s="4">
        <v>0</v>
      </c>
      <c r="G2358" s="4">
        <v>0</v>
      </c>
    </row>
    <row r="2359" spans="2:7">
      <c r="B2359" s="25" t="s">
        <v>529</v>
      </c>
      <c r="C2359" s="26" t="s">
        <v>529</v>
      </c>
      <c r="D2359" s="26" t="s">
        <v>529</v>
      </c>
      <c r="E2359" s="27" t="s">
        <v>3265</v>
      </c>
      <c r="F2359" s="4">
        <v>0</v>
      </c>
      <c r="G2359" s="4">
        <v>0</v>
      </c>
    </row>
    <row r="2360" spans="2:7">
      <c r="B2360" s="25" t="s">
        <v>529</v>
      </c>
      <c r="C2360" s="26" t="s">
        <v>529</v>
      </c>
      <c r="D2360" s="26" t="s">
        <v>529</v>
      </c>
      <c r="E2360" s="27" t="s">
        <v>3266</v>
      </c>
      <c r="F2360" s="4">
        <v>0</v>
      </c>
      <c r="G2360" s="4">
        <v>0</v>
      </c>
    </row>
    <row r="2361" spans="2:7">
      <c r="B2361" s="25" t="s">
        <v>529</v>
      </c>
      <c r="C2361" s="26" t="s">
        <v>529</v>
      </c>
      <c r="D2361" s="1233" t="s">
        <v>3262</v>
      </c>
      <c r="E2361" s="1233" t="s">
        <v>3262</v>
      </c>
      <c r="F2361" s="4">
        <v>0</v>
      </c>
      <c r="G2361" s="4">
        <v>0</v>
      </c>
    </row>
    <row r="2362" spans="2:7">
      <c r="B2362" s="1235" t="s">
        <v>529</v>
      </c>
      <c r="C2362" s="1235" t="s">
        <v>529</v>
      </c>
      <c r="D2362" s="1235" t="s">
        <v>529</v>
      </c>
      <c r="E2362" s="1235" t="s">
        <v>529</v>
      </c>
      <c r="F2362" s="4" t="s">
        <v>529</v>
      </c>
      <c r="G2362" s="4" t="s">
        <v>529</v>
      </c>
    </row>
    <row r="2363" spans="2:7">
      <c r="B2363" s="24" t="s">
        <v>529</v>
      </c>
      <c r="C2363" s="1234" t="s">
        <v>3230</v>
      </c>
      <c r="D2363" s="1234" t="s">
        <v>3230</v>
      </c>
      <c r="E2363" s="1234" t="s">
        <v>3230</v>
      </c>
      <c r="F2363" s="17">
        <v>0</v>
      </c>
      <c r="G2363" s="17">
        <v>0</v>
      </c>
    </row>
    <row r="2364" spans="2:7">
      <c r="B2364" s="25" t="s">
        <v>529</v>
      </c>
      <c r="C2364" s="26" t="s">
        <v>529</v>
      </c>
      <c r="D2364" s="1233" t="s">
        <v>3263</v>
      </c>
      <c r="E2364" s="1233" t="s">
        <v>3263</v>
      </c>
      <c r="F2364" s="4">
        <v>0</v>
      </c>
      <c r="G2364" s="4">
        <v>0</v>
      </c>
    </row>
    <row r="2365" spans="2:7">
      <c r="B2365" s="25" t="s">
        <v>529</v>
      </c>
      <c r="C2365" s="26" t="s">
        <v>529</v>
      </c>
      <c r="D2365" s="26" t="s">
        <v>529</v>
      </c>
      <c r="E2365" s="27" t="s">
        <v>3265</v>
      </c>
      <c r="F2365" s="4">
        <v>0</v>
      </c>
      <c r="G2365" s="4">
        <v>0</v>
      </c>
    </row>
    <row r="2366" spans="2:7">
      <c r="B2366" s="25" t="s">
        <v>529</v>
      </c>
      <c r="C2366" s="26" t="s">
        <v>529</v>
      </c>
      <c r="D2366" s="26" t="s">
        <v>529</v>
      </c>
      <c r="E2366" s="27" t="s">
        <v>3266</v>
      </c>
      <c r="F2366" s="4">
        <v>0</v>
      </c>
      <c r="G2366" s="4">
        <v>0</v>
      </c>
    </row>
    <row r="2367" spans="2:7">
      <c r="B2367" s="25" t="s">
        <v>529</v>
      </c>
      <c r="C2367" s="26" t="s">
        <v>529</v>
      </c>
      <c r="D2367" s="1233" t="s">
        <v>3264</v>
      </c>
      <c r="E2367" s="1233" t="s">
        <v>3264</v>
      </c>
      <c r="F2367" s="4">
        <v>0</v>
      </c>
      <c r="G2367" s="4">
        <v>0</v>
      </c>
    </row>
    <row r="2368" spans="2:7">
      <c r="B2368" s="1236" t="s">
        <v>3224</v>
      </c>
      <c r="C2368" s="1236" t="s">
        <v>3224</v>
      </c>
      <c r="D2368" s="1236" t="s">
        <v>3224</v>
      </c>
      <c r="E2368" s="1236" t="s">
        <v>3224</v>
      </c>
      <c r="F2368" s="17">
        <v>0</v>
      </c>
      <c r="G2368" s="17">
        <v>0</v>
      </c>
    </row>
    <row r="2369" spans="2:7">
      <c r="B2369" s="1235" t="s">
        <v>529</v>
      </c>
      <c r="C2369" s="1235" t="s">
        <v>529</v>
      </c>
      <c r="D2369" s="1235" t="s">
        <v>529</v>
      </c>
      <c r="E2369" s="1235" t="s">
        <v>529</v>
      </c>
      <c r="F2369" s="4" t="s">
        <v>529</v>
      </c>
      <c r="G2369" s="4" t="s">
        <v>529</v>
      </c>
    </row>
    <row r="2370" spans="2:7">
      <c r="B2370" s="1236" t="s">
        <v>3225</v>
      </c>
      <c r="C2370" s="1236" t="s">
        <v>3225</v>
      </c>
      <c r="D2370" s="1236" t="s">
        <v>3225</v>
      </c>
      <c r="E2370" s="1236" t="s">
        <v>3225</v>
      </c>
      <c r="F2370" s="17">
        <v>0</v>
      </c>
      <c r="G2370" s="17">
        <v>0</v>
      </c>
    </row>
    <row r="2371" spans="2:7">
      <c r="B2371" s="1235" t="s">
        <v>529</v>
      </c>
      <c r="C2371" s="1235" t="s">
        <v>529</v>
      </c>
      <c r="D2371" s="1235" t="s">
        <v>529</v>
      </c>
      <c r="E2371" s="1235" t="s">
        <v>529</v>
      </c>
      <c r="F2371" s="4" t="s">
        <v>529</v>
      </c>
      <c r="G2371" s="4" t="s">
        <v>529</v>
      </c>
    </row>
    <row r="2372" spans="2:7">
      <c r="B2372" s="1236" t="s">
        <v>3226</v>
      </c>
      <c r="C2372" s="1236" t="s">
        <v>3226</v>
      </c>
      <c r="D2372" s="1236" t="s">
        <v>3226</v>
      </c>
      <c r="E2372" s="1236" t="s">
        <v>3226</v>
      </c>
      <c r="F2372" s="17">
        <v>0</v>
      </c>
      <c r="G2372" s="17">
        <v>0</v>
      </c>
    </row>
    <row r="2373" spans="2:7">
      <c r="B2373" s="1235" t="s">
        <v>529</v>
      </c>
      <c r="C2373" s="1235" t="s">
        <v>529</v>
      </c>
      <c r="D2373" s="1235" t="s">
        <v>529</v>
      </c>
      <c r="E2373" s="1235" t="s">
        <v>529</v>
      </c>
      <c r="F2373" s="4" t="s">
        <v>529</v>
      </c>
      <c r="G2373" s="4" t="s">
        <v>529</v>
      </c>
    </row>
    <row r="2374" spans="2:7">
      <c r="B2374" s="1236" t="s">
        <v>3227</v>
      </c>
      <c r="C2374" s="1236" t="s">
        <v>3227</v>
      </c>
      <c r="D2374" s="1236" t="s">
        <v>3227</v>
      </c>
      <c r="E2374" s="1236" t="s">
        <v>3227</v>
      </c>
      <c r="F2374" s="17">
        <v>0</v>
      </c>
      <c r="G2374" s="17">
        <v>0</v>
      </c>
    </row>
    <row r="2375" spans="2:7">
      <c r="B2375" s="1235" t="s">
        <v>529</v>
      </c>
      <c r="C2375" s="1235" t="s">
        <v>529</v>
      </c>
      <c r="D2375" s="1235" t="s">
        <v>529</v>
      </c>
      <c r="E2375" s="1235" t="s">
        <v>529</v>
      </c>
      <c r="F2375" s="4" t="s">
        <v>529</v>
      </c>
      <c r="G2375" s="4" t="s">
        <v>529</v>
      </c>
    </row>
    <row r="2376" spans="2:7">
      <c r="B2376" s="28" t="s">
        <v>529</v>
      </c>
      <c r="C2376" s="28" t="s">
        <v>529</v>
      </c>
      <c r="D2376" s="28" t="s">
        <v>529</v>
      </c>
      <c r="E2376" s="28" t="s">
        <v>529</v>
      </c>
      <c r="F2376" s="30" t="s">
        <v>529</v>
      </c>
      <c r="G2376" s="30" t="s">
        <v>529</v>
      </c>
    </row>
    <row r="2377" spans="2:7">
      <c r="B2377" s="12" t="s">
        <v>529</v>
      </c>
      <c r="C2377" s="12" t="s">
        <v>529</v>
      </c>
      <c r="D2377" s="12" t="s">
        <v>529</v>
      </c>
      <c r="E2377" s="12" t="s">
        <v>529</v>
      </c>
      <c r="F2377" s="16" t="s">
        <v>529</v>
      </c>
      <c r="G2377" s="16" t="s">
        <v>529</v>
      </c>
    </row>
    <row r="2378" spans="2:7">
      <c r="B2378" s="29" t="s">
        <v>529</v>
      </c>
      <c r="C2378" s="29" t="s">
        <v>529</v>
      </c>
      <c r="D2378" s="29" t="s">
        <v>529</v>
      </c>
      <c r="E2378" s="29" t="s">
        <v>529</v>
      </c>
      <c r="F2378" s="31" t="s">
        <v>529</v>
      </c>
      <c r="G2378" s="31" t="s">
        <v>529</v>
      </c>
    </row>
    <row r="2379" spans="2:7">
      <c r="B2379" s="1241" t="s">
        <v>33</v>
      </c>
      <c r="C2379" s="1241" t="s">
        <v>33</v>
      </c>
      <c r="D2379" s="1241" t="s">
        <v>33</v>
      </c>
      <c r="E2379" s="1241" t="s">
        <v>33</v>
      </c>
      <c r="F2379" s="1241" t="s">
        <v>33</v>
      </c>
      <c r="G2379" s="1242" t="s">
        <v>33</v>
      </c>
    </row>
    <row r="2380" spans="2:7">
      <c r="B2380" s="1243" t="s">
        <v>3215</v>
      </c>
      <c r="C2380" s="1243" t="s">
        <v>3215</v>
      </c>
      <c r="D2380" s="1243" t="s">
        <v>3215</v>
      </c>
      <c r="E2380" s="1243" t="s">
        <v>3215</v>
      </c>
      <c r="F2380" s="1243" t="s">
        <v>3215</v>
      </c>
      <c r="G2380" s="1244" t="s">
        <v>3215</v>
      </c>
    </row>
    <row r="2381" spans="2:7">
      <c r="B2381" s="1243" t="s">
        <v>3216</v>
      </c>
      <c r="C2381" s="1243" t="s">
        <v>3216</v>
      </c>
      <c r="D2381" s="1243" t="s">
        <v>3216</v>
      </c>
      <c r="E2381" s="1243" t="s">
        <v>3216</v>
      </c>
      <c r="F2381" s="1243" t="s">
        <v>3216</v>
      </c>
      <c r="G2381" s="1244" t="s">
        <v>3216</v>
      </c>
    </row>
    <row r="2382" spans="2:7">
      <c r="B2382" s="1245" t="s">
        <v>3217</v>
      </c>
      <c r="C2382" s="1245" t="s">
        <v>3217</v>
      </c>
      <c r="D2382" s="1245" t="s">
        <v>3217</v>
      </c>
      <c r="E2382" s="1245" t="s">
        <v>3217</v>
      </c>
      <c r="F2382" s="1245" t="s">
        <v>3217</v>
      </c>
      <c r="G2382" s="1246" t="s">
        <v>3217</v>
      </c>
    </row>
    <row r="2383" spans="2:7">
      <c r="B2383" s="1240" t="s">
        <v>3218</v>
      </c>
      <c r="C2383" s="1240" t="s">
        <v>3218</v>
      </c>
      <c r="D2383" s="1240" t="s">
        <v>3218</v>
      </c>
      <c r="E2383" s="1240" t="s">
        <v>3218</v>
      </c>
      <c r="F2383" s="21">
        <v>2024</v>
      </c>
      <c r="G2383" s="21">
        <v>2023</v>
      </c>
    </row>
    <row r="2384" spans="2:7">
      <c r="B2384" s="1236" t="s">
        <v>3219</v>
      </c>
      <c r="C2384" s="1236" t="s">
        <v>3219</v>
      </c>
      <c r="D2384" s="1236" t="s">
        <v>3219</v>
      </c>
      <c r="E2384" s="1236" t="s">
        <v>3219</v>
      </c>
      <c r="F2384" s="17" t="s">
        <v>529</v>
      </c>
      <c r="G2384" s="17" t="s">
        <v>529</v>
      </c>
    </row>
    <row r="2385" spans="2:7">
      <c r="B2385" s="24" t="s">
        <v>529</v>
      </c>
      <c r="C2385" s="1234" t="s">
        <v>3229</v>
      </c>
      <c r="D2385" s="1234" t="s">
        <v>3229</v>
      </c>
      <c r="E2385" s="1234" t="s">
        <v>3229</v>
      </c>
      <c r="F2385" s="17" t="s">
        <v>83</v>
      </c>
      <c r="G2385" s="17" t="s">
        <v>3618</v>
      </c>
    </row>
    <row r="2386" spans="2:7">
      <c r="B2386" s="25" t="s">
        <v>529</v>
      </c>
      <c r="C2386" s="26" t="s">
        <v>529</v>
      </c>
      <c r="D2386" s="1233" t="s">
        <v>3231</v>
      </c>
      <c r="E2386" s="1233" t="s">
        <v>3231</v>
      </c>
      <c r="F2386" s="4">
        <v>0</v>
      </c>
      <c r="G2386" s="4">
        <v>0</v>
      </c>
    </row>
    <row r="2387" spans="2:7">
      <c r="B2387" s="25" t="s">
        <v>529</v>
      </c>
      <c r="C2387" s="26" t="s">
        <v>529</v>
      </c>
      <c r="D2387" s="1233" t="s">
        <v>3232</v>
      </c>
      <c r="E2387" s="1233" t="s">
        <v>3232</v>
      </c>
      <c r="F2387" s="4">
        <v>0</v>
      </c>
      <c r="G2387" s="4">
        <v>0</v>
      </c>
    </row>
    <row r="2388" spans="2:7">
      <c r="B2388" s="25" t="s">
        <v>529</v>
      </c>
      <c r="C2388" s="26" t="s">
        <v>529</v>
      </c>
      <c r="D2388" s="1233" t="s">
        <v>3233</v>
      </c>
      <c r="E2388" s="1233" t="s">
        <v>3233</v>
      </c>
      <c r="F2388" s="4">
        <v>0</v>
      </c>
      <c r="G2388" s="4">
        <v>0</v>
      </c>
    </row>
    <row r="2389" spans="2:7">
      <c r="B2389" s="25" t="s">
        <v>529</v>
      </c>
      <c r="C2389" s="26" t="s">
        <v>529</v>
      </c>
      <c r="D2389" s="1233" t="s">
        <v>3234</v>
      </c>
      <c r="E2389" s="1233" t="s">
        <v>3234</v>
      </c>
      <c r="F2389" s="4">
        <v>0</v>
      </c>
      <c r="G2389" s="4">
        <v>0</v>
      </c>
    </row>
    <row r="2390" spans="2:7">
      <c r="B2390" s="25" t="s">
        <v>529</v>
      </c>
      <c r="C2390" s="26" t="s">
        <v>529</v>
      </c>
      <c r="D2390" s="1233" t="s">
        <v>3235</v>
      </c>
      <c r="E2390" s="1233" t="s">
        <v>3235</v>
      </c>
      <c r="F2390" s="4">
        <v>0</v>
      </c>
      <c r="G2390" s="4">
        <v>0</v>
      </c>
    </row>
    <row r="2391" spans="2:7">
      <c r="B2391" s="25" t="s">
        <v>529</v>
      </c>
      <c r="C2391" s="26" t="s">
        <v>529</v>
      </c>
      <c r="D2391" s="1233" t="s">
        <v>3236</v>
      </c>
      <c r="E2391" s="1233" t="s">
        <v>3236</v>
      </c>
      <c r="F2391" s="4">
        <v>0</v>
      </c>
      <c r="G2391" s="4">
        <v>0</v>
      </c>
    </row>
    <row r="2392" spans="2:7">
      <c r="B2392" s="25" t="s">
        <v>529</v>
      </c>
      <c r="C2392" s="26" t="s">
        <v>529</v>
      </c>
      <c r="D2392" s="1233" t="s">
        <v>3237</v>
      </c>
      <c r="E2392" s="1233" t="s">
        <v>3237</v>
      </c>
      <c r="F2392" s="4" t="s">
        <v>3355</v>
      </c>
      <c r="G2392" s="4" t="s">
        <v>3619</v>
      </c>
    </row>
    <row r="2393" spans="2:7">
      <c r="B2393" s="25" t="s">
        <v>529</v>
      </c>
      <c r="C2393" s="26" t="s">
        <v>529</v>
      </c>
      <c r="D2393" s="1233" t="s">
        <v>3238</v>
      </c>
      <c r="E2393" s="1233" t="s">
        <v>3238</v>
      </c>
      <c r="F2393" s="4">
        <v>0</v>
      </c>
      <c r="G2393" s="4">
        <v>0</v>
      </c>
    </row>
    <row r="2394" spans="2:7">
      <c r="B2394" s="25" t="s">
        <v>529</v>
      </c>
      <c r="C2394" s="26" t="s">
        <v>529</v>
      </c>
      <c r="D2394" s="1233" t="s">
        <v>3239</v>
      </c>
      <c r="E2394" s="1233" t="s">
        <v>3239</v>
      </c>
      <c r="F2394" s="4" t="s">
        <v>3356</v>
      </c>
      <c r="G2394" s="4" t="s">
        <v>3620</v>
      </c>
    </row>
    <row r="2395" spans="2:7">
      <c r="B2395" s="25" t="s">
        <v>529</v>
      </c>
      <c r="C2395" s="26" t="s">
        <v>529</v>
      </c>
      <c r="D2395" s="1233" t="s">
        <v>3240</v>
      </c>
      <c r="E2395" s="1233" t="s">
        <v>3240</v>
      </c>
      <c r="F2395" s="4">
        <v>0</v>
      </c>
      <c r="G2395" s="4">
        <v>0</v>
      </c>
    </row>
    <row r="2396" spans="2:7">
      <c r="B2396" s="1235" t="s">
        <v>529</v>
      </c>
      <c r="C2396" s="1235" t="s">
        <v>529</v>
      </c>
      <c r="D2396" s="1235" t="s">
        <v>529</v>
      </c>
      <c r="E2396" s="1235" t="s">
        <v>529</v>
      </c>
      <c r="F2396" s="4" t="s">
        <v>529</v>
      </c>
      <c r="G2396" s="4" t="s">
        <v>529</v>
      </c>
    </row>
    <row r="2397" spans="2:7">
      <c r="B2397" s="24" t="s">
        <v>529</v>
      </c>
      <c r="C2397" s="1234" t="s">
        <v>3230</v>
      </c>
      <c r="D2397" s="1234" t="s">
        <v>3230</v>
      </c>
      <c r="E2397" s="1234" t="s">
        <v>3230</v>
      </c>
      <c r="F2397" s="17" t="s">
        <v>3357</v>
      </c>
      <c r="G2397" s="17" t="s">
        <v>3621</v>
      </c>
    </row>
    <row r="2398" spans="2:7">
      <c r="B2398" s="25" t="s">
        <v>529</v>
      </c>
      <c r="C2398" s="26" t="s">
        <v>529</v>
      </c>
      <c r="D2398" s="1233" t="s">
        <v>3241</v>
      </c>
      <c r="E2398" s="1233" t="s">
        <v>3241</v>
      </c>
      <c r="F2398" s="4" t="s">
        <v>2075</v>
      </c>
      <c r="G2398" s="4" t="s">
        <v>3622</v>
      </c>
    </row>
    <row r="2399" spans="2:7">
      <c r="B2399" s="25" t="s">
        <v>529</v>
      </c>
      <c r="C2399" s="26" t="s">
        <v>529</v>
      </c>
      <c r="D2399" s="1233" t="s">
        <v>3242</v>
      </c>
      <c r="E2399" s="1233" t="s">
        <v>3242</v>
      </c>
      <c r="F2399" s="4" t="s">
        <v>2090</v>
      </c>
      <c r="G2399" s="4" t="s">
        <v>3623</v>
      </c>
    </row>
    <row r="2400" spans="2:7">
      <c r="B2400" s="25" t="s">
        <v>529</v>
      </c>
      <c r="C2400" s="26" t="s">
        <v>529</v>
      </c>
      <c r="D2400" s="1233" t="s">
        <v>3243</v>
      </c>
      <c r="E2400" s="1233" t="s">
        <v>3243</v>
      </c>
      <c r="F2400" s="4" t="s">
        <v>2112</v>
      </c>
      <c r="G2400" s="4" t="s">
        <v>3624</v>
      </c>
    </row>
    <row r="2401" spans="2:7">
      <c r="B2401" s="25" t="s">
        <v>529</v>
      </c>
      <c r="C2401" s="26" t="s">
        <v>529</v>
      </c>
      <c r="D2401" s="1233" t="s">
        <v>3244</v>
      </c>
      <c r="E2401" s="1233" t="s">
        <v>3244</v>
      </c>
      <c r="F2401" s="4">
        <v>0</v>
      </c>
      <c r="G2401" s="4">
        <v>0</v>
      </c>
    </row>
    <row r="2402" spans="2:7">
      <c r="B2402" s="25" t="s">
        <v>529</v>
      </c>
      <c r="C2402" s="26" t="s">
        <v>529</v>
      </c>
      <c r="D2402" s="1233" t="s">
        <v>3245</v>
      </c>
      <c r="E2402" s="1233" t="s">
        <v>3245</v>
      </c>
      <c r="F2402" s="4">
        <v>0</v>
      </c>
      <c r="G2402" s="4">
        <v>0</v>
      </c>
    </row>
    <row r="2403" spans="2:7">
      <c r="B2403" s="25" t="s">
        <v>529</v>
      </c>
      <c r="C2403" s="26" t="s">
        <v>529</v>
      </c>
      <c r="D2403" s="1233" t="s">
        <v>3246</v>
      </c>
      <c r="E2403" s="1233" t="s">
        <v>3246</v>
      </c>
      <c r="F2403" s="4">
        <v>0</v>
      </c>
      <c r="G2403" s="4">
        <v>0</v>
      </c>
    </row>
    <row r="2404" spans="2:7">
      <c r="B2404" s="25" t="s">
        <v>529</v>
      </c>
      <c r="C2404" s="26" t="s">
        <v>529</v>
      </c>
      <c r="D2404" s="1233" t="s">
        <v>3247</v>
      </c>
      <c r="E2404" s="1233" t="s">
        <v>3247</v>
      </c>
      <c r="F2404" s="4">
        <v>0</v>
      </c>
      <c r="G2404" s="4">
        <v>0</v>
      </c>
    </row>
    <row r="2405" spans="2:7">
      <c r="B2405" s="25" t="s">
        <v>529</v>
      </c>
      <c r="C2405" s="26" t="s">
        <v>529</v>
      </c>
      <c r="D2405" s="1233" t="s">
        <v>3248</v>
      </c>
      <c r="E2405" s="1233" t="s">
        <v>3248</v>
      </c>
      <c r="F2405" s="4" t="s">
        <v>483</v>
      </c>
      <c r="G2405" s="4" t="s">
        <v>3286</v>
      </c>
    </row>
    <row r="2406" spans="2:7">
      <c r="B2406" s="25" t="s">
        <v>529</v>
      </c>
      <c r="C2406" s="26" t="s">
        <v>529</v>
      </c>
      <c r="D2406" s="1233" t="s">
        <v>3249</v>
      </c>
      <c r="E2406" s="1233" t="s">
        <v>3249</v>
      </c>
      <c r="F2406" s="4">
        <v>0</v>
      </c>
      <c r="G2406" s="4">
        <v>0</v>
      </c>
    </row>
    <row r="2407" spans="2:7">
      <c r="B2407" s="25" t="s">
        <v>529</v>
      </c>
      <c r="C2407" s="26" t="s">
        <v>529</v>
      </c>
      <c r="D2407" s="1233" t="s">
        <v>3250</v>
      </c>
      <c r="E2407" s="1233" t="s">
        <v>3250</v>
      </c>
      <c r="F2407" s="4">
        <v>0</v>
      </c>
      <c r="G2407" s="4">
        <v>0</v>
      </c>
    </row>
    <row r="2408" spans="2:7">
      <c r="B2408" s="25" t="s">
        <v>529</v>
      </c>
      <c r="C2408" s="26" t="s">
        <v>529</v>
      </c>
      <c r="D2408" s="1233" t="s">
        <v>3251</v>
      </c>
      <c r="E2408" s="1233" t="s">
        <v>3251</v>
      </c>
      <c r="F2408" s="4">
        <v>0</v>
      </c>
      <c r="G2408" s="4">
        <v>0</v>
      </c>
    </row>
    <row r="2409" spans="2:7">
      <c r="B2409" s="25" t="s">
        <v>529</v>
      </c>
      <c r="C2409" s="26" t="s">
        <v>529</v>
      </c>
      <c r="D2409" s="1233" t="s">
        <v>3252</v>
      </c>
      <c r="E2409" s="1233" t="s">
        <v>3252</v>
      </c>
      <c r="F2409" s="4">
        <v>0</v>
      </c>
      <c r="G2409" s="4">
        <v>0</v>
      </c>
    </row>
    <row r="2410" spans="2:7">
      <c r="B2410" s="25" t="s">
        <v>529</v>
      </c>
      <c r="C2410" s="26" t="s">
        <v>529</v>
      </c>
      <c r="D2410" s="1233" t="s">
        <v>3253</v>
      </c>
      <c r="E2410" s="1233" t="s">
        <v>3253</v>
      </c>
      <c r="F2410" s="4">
        <v>0</v>
      </c>
      <c r="G2410" s="4">
        <v>0</v>
      </c>
    </row>
    <row r="2411" spans="2:7">
      <c r="B2411" s="25" t="s">
        <v>529</v>
      </c>
      <c r="C2411" s="26" t="s">
        <v>529</v>
      </c>
      <c r="D2411" s="1233" t="s">
        <v>3254</v>
      </c>
      <c r="E2411" s="1233" t="s">
        <v>3254</v>
      </c>
      <c r="F2411" s="4">
        <v>0</v>
      </c>
      <c r="G2411" s="4">
        <v>0</v>
      </c>
    </row>
    <row r="2412" spans="2:7">
      <c r="B2412" s="25" t="s">
        <v>529</v>
      </c>
      <c r="C2412" s="26" t="s">
        <v>529</v>
      </c>
      <c r="D2412" s="1233" t="s">
        <v>3255</v>
      </c>
      <c r="E2412" s="1233" t="s">
        <v>3255</v>
      </c>
      <c r="F2412" s="4">
        <v>0</v>
      </c>
      <c r="G2412" s="4">
        <v>0</v>
      </c>
    </row>
    <row r="2413" spans="2:7">
      <c r="B2413" s="25" t="s">
        <v>529</v>
      </c>
      <c r="C2413" s="26" t="s">
        <v>529</v>
      </c>
      <c r="D2413" s="1233" t="s">
        <v>3256</v>
      </c>
      <c r="E2413" s="1233" t="s">
        <v>3256</v>
      </c>
      <c r="F2413" s="4">
        <v>0</v>
      </c>
      <c r="G2413" s="4">
        <v>0</v>
      </c>
    </row>
    <row r="2414" spans="2:7">
      <c r="B2414" s="1236" t="s">
        <v>3220</v>
      </c>
      <c r="C2414" s="1236" t="s">
        <v>3220</v>
      </c>
      <c r="D2414" s="1236" t="s">
        <v>3220</v>
      </c>
      <c r="E2414" s="1236" t="s">
        <v>3220</v>
      </c>
      <c r="F2414" s="17" t="s">
        <v>2855</v>
      </c>
      <c r="G2414" s="17" t="s">
        <v>3625</v>
      </c>
    </row>
    <row r="2415" spans="2:7">
      <c r="B2415" s="1235" t="s">
        <v>529</v>
      </c>
      <c r="C2415" s="1235" t="s">
        <v>529</v>
      </c>
      <c r="D2415" s="1235" t="s">
        <v>529</v>
      </c>
      <c r="E2415" s="1235" t="s">
        <v>529</v>
      </c>
      <c r="F2415" s="4" t="s">
        <v>529</v>
      </c>
      <c r="G2415" s="4" t="s">
        <v>529</v>
      </c>
    </row>
    <row r="2416" spans="2:7">
      <c r="B2416" s="1236" t="s">
        <v>3221</v>
      </c>
      <c r="C2416" s="1236" t="s">
        <v>3221</v>
      </c>
      <c r="D2416" s="1236" t="s">
        <v>3221</v>
      </c>
      <c r="E2416" s="1236" t="s">
        <v>3221</v>
      </c>
      <c r="F2416" s="17" t="s">
        <v>529</v>
      </c>
      <c r="G2416" s="17" t="s">
        <v>529</v>
      </c>
    </row>
    <row r="2417" spans="2:7">
      <c r="B2417" s="24" t="s">
        <v>529</v>
      </c>
      <c r="C2417" s="1234" t="s">
        <v>3229</v>
      </c>
      <c r="D2417" s="1234" t="s">
        <v>3229</v>
      </c>
      <c r="E2417" s="1234" t="s">
        <v>3229</v>
      </c>
      <c r="F2417" s="17">
        <v>0</v>
      </c>
      <c r="G2417" s="17">
        <v>0</v>
      </c>
    </row>
    <row r="2418" spans="2:7">
      <c r="B2418" s="25" t="s">
        <v>529</v>
      </c>
      <c r="C2418" s="26" t="s">
        <v>529</v>
      </c>
      <c r="D2418" s="1233" t="s">
        <v>3257</v>
      </c>
      <c r="E2418" s="1233" t="s">
        <v>3257</v>
      </c>
      <c r="F2418" s="4">
        <v>0</v>
      </c>
      <c r="G2418" s="4">
        <v>0</v>
      </c>
    </row>
    <row r="2419" spans="2:7">
      <c r="B2419" s="25" t="s">
        <v>529</v>
      </c>
      <c r="C2419" s="26" t="s">
        <v>529</v>
      </c>
      <c r="D2419" s="1233" t="s">
        <v>3258</v>
      </c>
      <c r="E2419" s="1233" t="s">
        <v>3258</v>
      </c>
      <c r="F2419" s="4">
        <v>0</v>
      </c>
      <c r="G2419" s="4">
        <v>0</v>
      </c>
    </row>
    <row r="2420" spans="2:7">
      <c r="B2420" s="25" t="s">
        <v>529</v>
      </c>
      <c r="C2420" s="26" t="s">
        <v>529</v>
      </c>
      <c r="D2420" s="1233" t="s">
        <v>3259</v>
      </c>
      <c r="E2420" s="1233" t="s">
        <v>3259</v>
      </c>
      <c r="F2420" s="4">
        <v>0</v>
      </c>
      <c r="G2420" s="4">
        <v>0</v>
      </c>
    </row>
    <row r="2421" spans="2:7">
      <c r="B2421" s="1235" t="s">
        <v>529</v>
      </c>
      <c r="C2421" s="1235" t="s">
        <v>529</v>
      </c>
      <c r="D2421" s="1235" t="s">
        <v>529</v>
      </c>
      <c r="E2421" s="1235" t="s">
        <v>529</v>
      </c>
      <c r="F2421" s="4" t="s">
        <v>529</v>
      </c>
      <c r="G2421" s="4" t="s">
        <v>529</v>
      </c>
    </row>
    <row r="2422" spans="2:7">
      <c r="B2422" s="24" t="s">
        <v>529</v>
      </c>
      <c r="C2422" s="1234" t="s">
        <v>3230</v>
      </c>
      <c r="D2422" s="1234" t="s">
        <v>3230</v>
      </c>
      <c r="E2422" s="1234" t="s">
        <v>3230</v>
      </c>
      <c r="F2422" s="17" t="s">
        <v>2855</v>
      </c>
      <c r="G2422" s="17" t="s">
        <v>3625</v>
      </c>
    </row>
    <row r="2423" spans="2:7">
      <c r="B2423" s="25" t="s">
        <v>529</v>
      </c>
      <c r="C2423" s="26" t="s">
        <v>529</v>
      </c>
      <c r="D2423" s="1233" t="s">
        <v>3257</v>
      </c>
      <c r="E2423" s="1233" t="s">
        <v>3257</v>
      </c>
      <c r="F2423" s="4" t="s">
        <v>2144</v>
      </c>
      <c r="G2423" s="4" t="s">
        <v>3626</v>
      </c>
    </row>
    <row r="2424" spans="2:7">
      <c r="B2424" s="25" t="s">
        <v>529</v>
      </c>
      <c r="C2424" s="26" t="s">
        <v>529</v>
      </c>
      <c r="D2424" s="1233" t="s">
        <v>3258</v>
      </c>
      <c r="E2424" s="1233" t="s">
        <v>3258</v>
      </c>
      <c r="F2424" s="4" t="s">
        <v>2137</v>
      </c>
      <c r="G2424" s="4" t="s">
        <v>3627</v>
      </c>
    </row>
    <row r="2425" spans="2:7">
      <c r="B2425" s="25" t="s">
        <v>529</v>
      </c>
      <c r="C2425" s="26" t="s">
        <v>529</v>
      </c>
      <c r="D2425" s="1233" t="s">
        <v>3260</v>
      </c>
      <c r="E2425" s="1233" t="s">
        <v>3260</v>
      </c>
      <c r="F2425" s="4">
        <v>0</v>
      </c>
      <c r="G2425" s="4">
        <v>0</v>
      </c>
    </row>
    <row r="2426" spans="2:7">
      <c r="B2426" s="1236" t="s">
        <v>3222</v>
      </c>
      <c r="C2426" s="1236" t="s">
        <v>3222</v>
      </c>
      <c r="D2426" s="1236" t="s">
        <v>3222</v>
      </c>
      <c r="E2426" s="1236" t="s">
        <v>3222</v>
      </c>
      <c r="F2426" s="17" t="s">
        <v>3358</v>
      </c>
      <c r="G2426" s="17" t="s">
        <v>3628</v>
      </c>
    </row>
    <row r="2427" spans="2:7">
      <c r="B2427" s="1235" t="s">
        <v>529</v>
      </c>
      <c r="C2427" s="1235" t="s">
        <v>529</v>
      </c>
      <c r="D2427" s="1235" t="s">
        <v>529</v>
      </c>
      <c r="E2427" s="1235" t="s">
        <v>529</v>
      </c>
      <c r="F2427" s="4" t="s">
        <v>529</v>
      </c>
      <c r="G2427" s="4" t="s">
        <v>529</v>
      </c>
    </row>
    <row r="2428" spans="2:7">
      <c r="B2428" s="1236" t="s">
        <v>3223</v>
      </c>
      <c r="C2428" s="1236" t="s">
        <v>3223</v>
      </c>
      <c r="D2428" s="1236" t="s">
        <v>3223</v>
      </c>
      <c r="E2428" s="1236" t="s">
        <v>3223</v>
      </c>
      <c r="F2428" s="17" t="s">
        <v>529</v>
      </c>
      <c r="G2428" s="17" t="s">
        <v>529</v>
      </c>
    </row>
    <row r="2429" spans="2:7">
      <c r="B2429" s="24" t="s">
        <v>529</v>
      </c>
      <c r="C2429" s="1234" t="s">
        <v>3229</v>
      </c>
      <c r="D2429" s="1234" t="s">
        <v>3229</v>
      </c>
      <c r="E2429" s="1234" t="s">
        <v>3229</v>
      </c>
      <c r="F2429" s="17">
        <v>0</v>
      </c>
      <c r="G2429" s="17">
        <v>0</v>
      </c>
    </row>
    <row r="2430" spans="2:7">
      <c r="B2430" s="25" t="s">
        <v>529</v>
      </c>
      <c r="C2430" s="26" t="s">
        <v>529</v>
      </c>
      <c r="D2430" s="1233" t="s">
        <v>3261</v>
      </c>
      <c r="E2430" s="1233" t="s">
        <v>3261</v>
      </c>
      <c r="F2430" s="4">
        <v>0</v>
      </c>
      <c r="G2430" s="4">
        <v>0</v>
      </c>
    </row>
    <row r="2431" spans="2:7">
      <c r="B2431" s="25" t="s">
        <v>529</v>
      </c>
      <c r="C2431" s="26" t="s">
        <v>529</v>
      </c>
      <c r="D2431" s="26" t="s">
        <v>529</v>
      </c>
      <c r="E2431" s="27" t="s">
        <v>3265</v>
      </c>
      <c r="F2431" s="4">
        <v>0</v>
      </c>
      <c r="G2431" s="4">
        <v>0</v>
      </c>
    </row>
    <row r="2432" spans="2:7">
      <c r="B2432" s="25" t="s">
        <v>529</v>
      </c>
      <c r="C2432" s="26" t="s">
        <v>529</v>
      </c>
      <c r="D2432" s="26" t="s">
        <v>529</v>
      </c>
      <c r="E2432" s="27" t="s">
        <v>3266</v>
      </c>
      <c r="F2432" s="4">
        <v>0</v>
      </c>
      <c r="G2432" s="4">
        <v>0</v>
      </c>
    </row>
    <row r="2433" spans="2:7">
      <c r="B2433" s="25" t="s">
        <v>529</v>
      </c>
      <c r="C2433" s="26" t="s">
        <v>529</v>
      </c>
      <c r="D2433" s="1233" t="s">
        <v>3262</v>
      </c>
      <c r="E2433" s="1233" t="s">
        <v>3262</v>
      </c>
      <c r="F2433" s="4">
        <v>0</v>
      </c>
      <c r="G2433" s="4">
        <v>0</v>
      </c>
    </row>
    <row r="2434" spans="2:7">
      <c r="B2434" s="1235" t="s">
        <v>529</v>
      </c>
      <c r="C2434" s="1235" t="s">
        <v>529</v>
      </c>
      <c r="D2434" s="1235" t="s">
        <v>529</v>
      </c>
      <c r="E2434" s="1235" t="s">
        <v>529</v>
      </c>
      <c r="F2434" s="4" t="s">
        <v>529</v>
      </c>
      <c r="G2434" s="4" t="s">
        <v>529</v>
      </c>
    </row>
    <row r="2435" spans="2:7">
      <c r="B2435" s="24" t="s">
        <v>529</v>
      </c>
      <c r="C2435" s="1234" t="s">
        <v>3230</v>
      </c>
      <c r="D2435" s="1234" t="s">
        <v>3230</v>
      </c>
      <c r="E2435" s="1234" t="s">
        <v>3230</v>
      </c>
      <c r="F2435" s="17">
        <v>0</v>
      </c>
      <c r="G2435" s="17">
        <v>0</v>
      </c>
    </row>
    <row r="2436" spans="2:7">
      <c r="B2436" s="25" t="s">
        <v>529</v>
      </c>
      <c r="C2436" s="26" t="s">
        <v>529</v>
      </c>
      <c r="D2436" s="1233" t="s">
        <v>3263</v>
      </c>
      <c r="E2436" s="1233" t="s">
        <v>3263</v>
      </c>
      <c r="F2436" s="4">
        <v>0</v>
      </c>
      <c r="G2436" s="4">
        <v>0</v>
      </c>
    </row>
    <row r="2437" spans="2:7">
      <c r="B2437" s="25" t="s">
        <v>529</v>
      </c>
      <c r="C2437" s="26" t="s">
        <v>529</v>
      </c>
      <c r="D2437" s="26" t="s">
        <v>529</v>
      </c>
      <c r="E2437" s="27" t="s">
        <v>3265</v>
      </c>
      <c r="F2437" s="4">
        <v>0</v>
      </c>
      <c r="G2437" s="4">
        <v>0</v>
      </c>
    </row>
    <row r="2438" spans="2:7">
      <c r="B2438" s="25" t="s">
        <v>529</v>
      </c>
      <c r="C2438" s="26" t="s">
        <v>529</v>
      </c>
      <c r="D2438" s="26" t="s">
        <v>529</v>
      </c>
      <c r="E2438" s="27" t="s">
        <v>3266</v>
      </c>
      <c r="F2438" s="4">
        <v>0</v>
      </c>
      <c r="G2438" s="4">
        <v>0</v>
      </c>
    </row>
    <row r="2439" spans="2:7">
      <c r="B2439" s="25" t="s">
        <v>529</v>
      </c>
      <c r="C2439" s="26" t="s">
        <v>529</v>
      </c>
      <c r="D2439" s="1233" t="s">
        <v>3264</v>
      </c>
      <c r="E2439" s="1233" t="s">
        <v>3264</v>
      </c>
      <c r="F2439" s="4">
        <v>0</v>
      </c>
      <c r="G2439" s="4">
        <v>0</v>
      </c>
    </row>
    <row r="2440" spans="2:7">
      <c r="B2440" s="1236" t="s">
        <v>3224</v>
      </c>
      <c r="C2440" s="1236" t="s">
        <v>3224</v>
      </c>
      <c r="D2440" s="1236" t="s">
        <v>3224</v>
      </c>
      <c r="E2440" s="1236" t="s">
        <v>3224</v>
      </c>
      <c r="F2440" s="17">
        <v>0</v>
      </c>
      <c r="G2440" s="17">
        <v>0</v>
      </c>
    </row>
    <row r="2441" spans="2:7">
      <c r="B2441" s="1235" t="s">
        <v>529</v>
      </c>
      <c r="C2441" s="1235" t="s">
        <v>529</v>
      </c>
      <c r="D2441" s="1235" t="s">
        <v>529</v>
      </c>
      <c r="E2441" s="1235" t="s">
        <v>529</v>
      </c>
      <c r="F2441" s="4" t="s">
        <v>529</v>
      </c>
      <c r="G2441" s="4" t="s">
        <v>529</v>
      </c>
    </row>
    <row r="2442" spans="2:7">
      <c r="B2442" s="1236" t="s">
        <v>3225</v>
      </c>
      <c r="C2442" s="1236" t="s">
        <v>3225</v>
      </c>
      <c r="D2442" s="1236" t="s">
        <v>3225</v>
      </c>
      <c r="E2442" s="1236" t="s">
        <v>3225</v>
      </c>
      <c r="F2442" s="17">
        <v>0</v>
      </c>
      <c r="G2442" s="17">
        <v>0</v>
      </c>
    </row>
    <row r="2443" spans="2:7">
      <c r="B2443" s="1235" t="s">
        <v>529</v>
      </c>
      <c r="C2443" s="1235" t="s">
        <v>529</v>
      </c>
      <c r="D2443" s="1235" t="s">
        <v>529</v>
      </c>
      <c r="E2443" s="1235" t="s">
        <v>529</v>
      </c>
      <c r="F2443" s="4" t="s">
        <v>529</v>
      </c>
      <c r="G2443" s="4" t="s">
        <v>529</v>
      </c>
    </row>
    <row r="2444" spans="2:7">
      <c r="B2444" s="1236" t="s">
        <v>3226</v>
      </c>
      <c r="C2444" s="1236" t="s">
        <v>3226</v>
      </c>
      <c r="D2444" s="1236" t="s">
        <v>3226</v>
      </c>
      <c r="E2444" s="1236" t="s">
        <v>3226</v>
      </c>
      <c r="F2444" s="17">
        <v>0</v>
      </c>
      <c r="G2444" s="17">
        <v>0</v>
      </c>
    </row>
    <row r="2445" spans="2:7">
      <c r="B2445" s="1235" t="s">
        <v>529</v>
      </c>
      <c r="C2445" s="1235" t="s">
        <v>529</v>
      </c>
      <c r="D2445" s="1235" t="s">
        <v>529</v>
      </c>
      <c r="E2445" s="1235" t="s">
        <v>529</v>
      </c>
      <c r="F2445" s="4" t="s">
        <v>529</v>
      </c>
      <c r="G2445" s="4" t="s">
        <v>529</v>
      </c>
    </row>
    <row r="2446" spans="2:7">
      <c r="B2446" s="1236" t="s">
        <v>3227</v>
      </c>
      <c r="C2446" s="1236" t="s">
        <v>3227</v>
      </c>
      <c r="D2446" s="1236" t="s">
        <v>3227</v>
      </c>
      <c r="E2446" s="1236" t="s">
        <v>3227</v>
      </c>
      <c r="F2446" s="17">
        <v>0</v>
      </c>
      <c r="G2446" s="17">
        <v>0</v>
      </c>
    </row>
    <row r="2447" spans="2:7">
      <c r="B2447" s="1235" t="s">
        <v>529</v>
      </c>
      <c r="C2447" s="1235" t="s">
        <v>529</v>
      </c>
      <c r="D2447" s="1235" t="s">
        <v>529</v>
      </c>
      <c r="E2447" s="1235" t="s">
        <v>529</v>
      </c>
      <c r="F2447" s="4" t="s">
        <v>529</v>
      </c>
      <c r="G2447" s="4" t="s">
        <v>529</v>
      </c>
    </row>
    <row r="2448" spans="2:7">
      <c r="B2448" s="28" t="s">
        <v>529</v>
      </c>
      <c r="C2448" s="28" t="s">
        <v>529</v>
      </c>
      <c r="D2448" s="28" t="s">
        <v>529</v>
      </c>
      <c r="E2448" s="28" t="s">
        <v>529</v>
      </c>
      <c r="F2448" s="30" t="s">
        <v>529</v>
      </c>
      <c r="G2448" s="30" t="s">
        <v>529</v>
      </c>
    </row>
    <row r="2449" spans="2:7">
      <c r="B2449" s="12" t="s">
        <v>529</v>
      </c>
      <c r="C2449" s="12" t="s">
        <v>529</v>
      </c>
      <c r="D2449" s="12" t="s">
        <v>529</v>
      </c>
      <c r="E2449" s="12" t="s">
        <v>529</v>
      </c>
      <c r="F2449" s="16" t="s">
        <v>529</v>
      </c>
      <c r="G2449" s="16" t="s">
        <v>529</v>
      </c>
    </row>
    <row r="2450" spans="2:7">
      <c r="B2450" s="29" t="s">
        <v>529</v>
      </c>
      <c r="C2450" s="29" t="s">
        <v>529</v>
      </c>
      <c r="D2450" s="29" t="s">
        <v>529</v>
      </c>
      <c r="E2450" s="29" t="s">
        <v>529</v>
      </c>
      <c r="F2450" s="31" t="s">
        <v>529</v>
      </c>
      <c r="G2450" s="31" t="s">
        <v>529</v>
      </c>
    </row>
    <row r="2451" spans="2:7">
      <c r="B2451" s="1241" t="s">
        <v>34</v>
      </c>
      <c r="C2451" s="1241" t="s">
        <v>34</v>
      </c>
      <c r="D2451" s="1241" t="s">
        <v>34</v>
      </c>
      <c r="E2451" s="1241" t="s">
        <v>34</v>
      </c>
      <c r="F2451" s="1241" t="s">
        <v>34</v>
      </c>
      <c r="G2451" s="1242" t="s">
        <v>34</v>
      </c>
    </row>
    <row r="2452" spans="2:7">
      <c r="B2452" s="1243" t="s">
        <v>3215</v>
      </c>
      <c r="C2452" s="1243" t="s">
        <v>3215</v>
      </c>
      <c r="D2452" s="1243" t="s">
        <v>3215</v>
      </c>
      <c r="E2452" s="1243" t="s">
        <v>3215</v>
      </c>
      <c r="F2452" s="1243" t="s">
        <v>3215</v>
      </c>
      <c r="G2452" s="1244" t="s">
        <v>3215</v>
      </c>
    </row>
    <row r="2453" spans="2:7">
      <c r="B2453" s="1243" t="s">
        <v>3216</v>
      </c>
      <c r="C2453" s="1243" t="s">
        <v>3216</v>
      </c>
      <c r="D2453" s="1243" t="s">
        <v>3216</v>
      </c>
      <c r="E2453" s="1243" t="s">
        <v>3216</v>
      </c>
      <c r="F2453" s="1243" t="s">
        <v>3216</v>
      </c>
      <c r="G2453" s="1244" t="s">
        <v>3216</v>
      </c>
    </row>
    <row r="2454" spans="2:7">
      <c r="B2454" s="1245" t="s">
        <v>3217</v>
      </c>
      <c r="C2454" s="1245" t="s">
        <v>3217</v>
      </c>
      <c r="D2454" s="1245" t="s">
        <v>3217</v>
      </c>
      <c r="E2454" s="1245" t="s">
        <v>3217</v>
      </c>
      <c r="F2454" s="1245" t="s">
        <v>3217</v>
      </c>
      <c r="G2454" s="1246" t="s">
        <v>3217</v>
      </c>
    </row>
    <row r="2455" spans="2:7">
      <c r="B2455" s="1240" t="s">
        <v>3218</v>
      </c>
      <c r="C2455" s="1240" t="s">
        <v>3218</v>
      </c>
      <c r="D2455" s="1240" t="s">
        <v>3218</v>
      </c>
      <c r="E2455" s="1240" t="s">
        <v>3218</v>
      </c>
      <c r="F2455" s="21">
        <v>2024</v>
      </c>
      <c r="G2455" s="21">
        <v>2023</v>
      </c>
    </row>
    <row r="2456" spans="2:7">
      <c r="B2456" s="1236" t="s">
        <v>3219</v>
      </c>
      <c r="C2456" s="1236" t="s">
        <v>3219</v>
      </c>
      <c r="D2456" s="1236" t="s">
        <v>3219</v>
      </c>
      <c r="E2456" s="1236" t="s">
        <v>3219</v>
      </c>
      <c r="F2456" s="17" t="s">
        <v>529</v>
      </c>
      <c r="G2456" s="17" t="s">
        <v>529</v>
      </c>
    </row>
    <row r="2457" spans="2:7">
      <c r="B2457" s="24" t="s">
        <v>529</v>
      </c>
      <c r="C2457" s="1234" t="s">
        <v>3229</v>
      </c>
      <c r="D2457" s="1234" t="s">
        <v>3229</v>
      </c>
      <c r="E2457" s="1234" t="s">
        <v>3229</v>
      </c>
      <c r="F2457" s="17" t="s">
        <v>84</v>
      </c>
      <c r="G2457" s="17" t="s">
        <v>3629</v>
      </c>
    </row>
    <row r="2458" spans="2:7">
      <c r="B2458" s="25" t="s">
        <v>529</v>
      </c>
      <c r="C2458" s="26" t="s">
        <v>529</v>
      </c>
      <c r="D2458" s="1233" t="s">
        <v>3231</v>
      </c>
      <c r="E2458" s="1233" t="s">
        <v>3231</v>
      </c>
      <c r="F2458" s="4">
        <v>0</v>
      </c>
      <c r="G2458" s="4">
        <v>0</v>
      </c>
    </row>
    <row r="2459" spans="2:7">
      <c r="B2459" s="25" t="s">
        <v>529</v>
      </c>
      <c r="C2459" s="26" t="s">
        <v>529</v>
      </c>
      <c r="D2459" s="1233" t="s">
        <v>3232</v>
      </c>
      <c r="E2459" s="1233" t="s">
        <v>3232</v>
      </c>
      <c r="F2459" s="4">
        <v>0</v>
      </c>
      <c r="G2459" s="4">
        <v>0</v>
      </c>
    </row>
    <row r="2460" spans="2:7">
      <c r="B2460" s="25" t="s">
        <v>529</v>
      </c>
      <c r="C2460" s="26" t="s">
        <v>529</v>
      </c>
      <c r="D2460" s="1233" t="s">
        <v>3233</v>
      </c>
      <c r="E2460" s="1233" t="s">
        <v>3233</v>
      </c>
      <c r="F2460" s="4">
        <v>0</v>
      </c>
      <c r="G2460" s="4">
        <v>0</v>
      </c>
    </row>
    <row r="2461" spans="2:7">
      <c r="B2461" s="25" t="s">
        <v>529</v>
      </c>
      <c r="C2461" s="26" t="s">
        <v>529</v>
      </c>
      <c r="D2461" s="1233" t="s">
        <v>3234</v>
      </c>
      <c r="E2461" s="1233" t="s">
        <v>3234</v>
      </c>
      <c r="F2461" s="4">
        <v>0</v>
      </c>
      <c r="G2461" s="4">
        <v>0</v>
      </c>
    </row>
    <row r="2462" spans="2:7">
      <c r="B2462" s="25" t="s">
        <v>529</v>
      </c>
      <c r="C2462" s="26" t="s">
        <v>529</v>
      </c>
      <c r="D2462" s="1233" t="s">
        <v>3235</v>
      </c>
      <c r="E2462" s="1233" t="s">
        <v>3235</v>
      </c>
      <c r="F2462" s="4">
        <v>0</v>
      </c>
      <c r="G2462" s="4">
        <v>0</v>
      </c>
    </row>
    <row r="2463" spans="2:7">
      <c r="B2463" s="25" t="s">
        <v>529</v>
      </c>
      <c r="C2463" s="26" t="s">
        <v>529</v>
      </c>
      <c r="D2463" s="1233" t="s">
        <v>3236</v>
      </c>
      <c r="E2463" s="1233" t="s">
        <v>3236</v>
      </c>
      <c r="F2463" s="4">
        <v>0</v>
      </c>
      <c r="G2463" s="4">
        <v>0</v>
      </c>
    </row>
    <row r="2464" spans="2:7">
      <c r="B2464" s="25" t="s">
        <v>529</v>
      </c>
      <c r="C2464" s="26" t="s">
        <v>529</v>
      </c>
      <c r="D2464" s="1233" t="s">
        <v>3237</v>
      </c>
      <c r="E2464" s="1233" t="s">
        <v>3237</v>
      </c>
      <c r="F2464" s="4">
        <v>0</v>
      </c>
      <c r="G2464" s="4">
        <v>0</v>
      </c>
    </row>
    <row r="2465" spans="2:7">
      <c r="B2465" s="25" t="s">
        <v>529</v>
      </c>
      <c r="C2465" s="26" t="s">
        <v>529</v>
      </c>
      <c r="D2465" s="1233" t="s">
        <v>3238</v>
      </c>
      <c r="E2465" s="1233" t="s">
        <v>3238</v>
      </c>
      <c r="F2465" s="4">
        <v>0</v>
      </c>
      <c r="G2465" s="4">
        <v>0</v>
      </c>
    </row>
    <row r="2466" spans="2:7">
      <c r="B2466" s="25" t="s">
        <v>529</v>
      </c>
      <c r="C2466" s="26" t="s">
        <v>529</v>
      </c>
      <c r="D2466" s="1233" t="s">
        <v>3239</v>
      </c>
      <c r="E2466" s="1233" t="s">
        <v>3239</v>
      </c>
      <c r="F2466" s="4" t="s">
        <v>84</v>
      </c>
      <c r="G2466" s="4" t="s">
        <v>3629</v>
      </c>
    </row>
    <row r="2467" spans="2:7">
      <c r="B2467" s="25" t="s">
        <v>529</v>
      </c>
      <c r="C2467" s="26" t="s">
        <v>529</v>
      </c>
      <c r="D2467" s="1233" t="s">
        <v>3240</v>
      </c>
      <c r="E2467" s="1233" t="s">
        <v>3240</v>
      </c>
      <c r="F2467" s="4">
        <v>0</v>
      </c>
      <c r="G2467" s="4">
        <v>0</v>
      </c>
    </row>
    <row r="2468" spans="2:7">
      <c r="B2468" s="1235" t="s">
        <v>529</v>
      </c>
      <c r="C2468" s="1235" t="s">
        <v>529</v>
      </c>
      <c r="D2468" s="1235" t="s">
        <v>529</v>
      </c>
      <c r="E2468" s="1235" t="s">
        <v>529</v>
      </c>
      <c r="F2468" s="4" t="s">
        <v>529</v>
      </c>
      <c r="G2468" s="4" t="s">
        <v>529</v>
      </c>
    </row>
    <row r="2469" spans="2:7">
      <c r="B2469" s="24" t="s">
        <v>529</v>
      </c>
      <c r="C2469" s="1234" t="s">
        <v>3230</v>
      </c>
      <c r="D2469" s="1234" t="s">
        <v>3230</v>
      </c>
      <c r="E2469" s="1234" t="s">
        <v>3230</v>
      </c>
      <c r="F2469" s="17" t="s">
        <v>84</v>
      </c>
      <c r="G2469" s="17" t="s">
        <v>3629</v>
      </c>
    </row>
    <row r="2470" spans="2:7">
      <c r="B2470" s="25" t="s">
        <v>529</v>
      </c>
      <c r="C2470" s="26" t="s">
        <v>529</v>
      </c>
      <c r="D2470" s="1233" t="s">
        <v>3241</v>
      </c>
      <c r="E2470" s="1233" t="s">
        <v>3241</v>
      </c>
      <c r="F2470" s="4" t="s">
        <v>2145</v>
      </c>
      <c r="G2470" s="4" t="s">
        <v>3630</v>
      </c>
    </row>
    <row r="2471" spans="2:7">
      <c r="B2471" s="25" t="s">
        <v>529</v>
      </c>
      <c r="C2471" s="26" t="s">
        <v>529</v>
      </c>
      <c r="D2471" s="1233" t="s">
        <v>3242</v>
      </c>
      <c r="E2471" s="1233" t="s">
        <v>3242</v>
      </c>
      <c r="F2471" s="4" t="s">
        <v>2160</v>
      </c>
      <c r="G2471" s="4" t="s">
        <v>3631</v>
      </c>
    </row>
    <row r="2472" spans="2:7">
      <c r="B2472" s="25" t="s">
        <v>529</v>
      </c>
      <c r="C2472" s="26" t="s">
        <v>529</v>
      </c>
      <c r="D2472" s="1233" t="s">
        <v>3243</v>
      </c>
      <c r="E2472" s="1233" t="s">
        <v>3243</v>
      </c>
      <c r="F2472" s="4" t="s">
        <v>2163</v>
      </c>
      <c r="G2472" s="4" t="s">
        <v>3632</v>
      </c>
    </row>
    <row r="2473" spans="2:7">
      <c r="B2473" s="25" t="s">
        <v>529</v>
      </c>
      <c r="C2473" s="26" t="s">
        <v>529</v>
      </c>
      <c r="D2473" s="1233" t="s">
        <v>3244</v>
      </c>
      <c r="E2473" s="1233" t="s">
        <v>3244</v>
      </c>
      <c r="F2473" s="4">
        <v>0</v>
      </c>
      <c r="G2473" s="4">
        <v>0</v>
      </c>
    </row>
    <row r="2474" spans="2:7">
      <c r="B2474" s="25" t="s">
        <v>529</v>
      </c>
      <c r="C2474" s="26" t="s">
        <v>529</v>
      </c>
      <c r="D2474" s="1233" t="s">
        <v>3245</v>
      </c>
      <c r="E2474" s="1233" t="s">
        <v>3245</v>
      </c>
      <c r="F2474" s="4">
        <v>0</v>
      </c>
      <c r="G2474" s="4">
        <v>0</v>
      </c>
    </row>
    <row r="2475" spans="2:7">
      <c r="B2475" s="25" t="s">
        <v>529</v>
      </c>
      <c r="C2475" s="26" t="s">
        <v>529</v>
      </c>
      <c r="D2475" s="1233" t="s">
        <v>3246</v>
      </c>
      <c r="E2475" s="1233" t="s">
        <v>3246</v>
      </c>
      <c r="F2475" s="4">
        <v>0</v>
      </c>
      <c r="G2475" s="4">
        <v>0</v>
      </c>
    </row>
    <row r="2476" spans="2:7">
      <c r="B2476" s="25" t="s">
        <v>529</v>
      </c>
      <c r="C2476" s="26" t="s">
        <v>529</v>
      </c>
      <c r="D2476" s="1233" t="s">
        <v>3247</v>
      </c>
      <c r="E2476" s="1233" t="s">
        <v>3247</v>
      </c>
      <c r="F2476" s="4">
        <v>0</v>
      </c>
      <c r="G2476" s="4">
        <v>0</v>
      </c>
    </row>
    <row r="2477" spans="2:7">
      <c r="B2477" s="25" t="s">
        <v>529</v>
      </c>
      <c r="C2477" s="26" t="s">
        <v>529</v>
      </c>
      <c r="D2477" s="1233" t="s">
        <v>3248</v>
      </c>
      <c r="E2477" s="1233" t="s">
        <v>3248</v>
      </c>
      <c r="F2477" s="4">
        <v>0</v>
      </c>
      <c r="G2477" s="4">
        <v>0</v>
      </c>
    </row>
    <row r="2478" spans="2:7">
      <c r="B2478" s="25" t="s">
        <v>529</v>
      </c>
      <c r="C2478" s="26" t="s">
        <v>529</v>
      </c>
      <c r="D2478" s="1233" t="s">
        <v>3249</v>
      </c>
      <c r="E2478" s="1233" t="s">
        <v>3249</v>
      </c>
      <c r="F2478" s="4">
        <v>0</v>
      </c>
      <c r="G2478" s="4">
        <v>0</v>
      </c>
    </row>
    <row r="2479" spans="2:7">
      <c r="B2479" s="25" t="s">
        <v>529</v>
      </c>
      <c r="C2479" s="26" t="s">
        <v>529</v>
      </c>
      <c r="D2479" s="1233" t="s">
        <v>3250</v>
      </c>
      <c r="E2479" s="1233" t="s">
        <v>3250</v>
      </c>
      <c r="F2479" s="4">
        <v>0</v>
      </c>
      <c r="G2479" s="4">
        <v>0</v>
      </c>
    </row>
    <row r="2480" spans="2:7">
      <c r="B2480" s="25" t="s">
        <v>529</v>
      </c>
      <c r="C2480" s="26" t="s">
        <v>529</v>
      </c>
      <c r="D2480" s="1233" t="s">
        <v>3251</v>
      </c>
      <c r="E2480" s="1233" t="s">
        <v>3251</v>
      </c>
      <c r="F2480" s="4">
        <v>0</v>
      </c>
      <c r="G2480" s="4">
        <v>0</v>
      </c>
    </row>
    <row r="2481" spans="2:7">
      <c r="B2481" s="25" t="s">
        <v>529</v>
      </c>
      <c r="C2481" s="26" t="s">
        <v>529</v>
      </c>
      <c r="D2481" s="1233" t="s">
        <v>3252</v>
      </c>
      <c r="E2481" s="1233" t="s">
        <v>3252</v>
      </c>
      <c r="F2481" s="4">
        <v>0</v>
      </c>
      <c r="G2481" s="4">
        <v>0</v>
      </c>
    </row>
    <row r="2482" spans="2:7">
      <c r="B2482" s="25" t="s">
        <v>529</v>
      </c>
      <c r="C2482" s="26" t="s">
        <v>529</v>
      </c>
      <c r="D2482" s="1233" t="s">
        <v>3253</v>
      </c>
      <c r="E2482" s="1233" t="s">
        <v>3253</v>
      </c>
      <c r="F2482" s="4">
        <v>0</v>
      </c>
      <c r="G2482" s="4">
        <v>0</v>
      </c>
    </row>
    <row r="2483" spans="2:7">
      <c r="B2483" s="25" t="s">
        <v>529</v>
      </c>
      <c r="C2483" s="26" t="s">
        <v>529</v>
      </c>
      <c r="D2483" s="1233" t="s">
        <v>3254</v>
      </c>
      <c r="E2483" s="1233" t="s">
        <v>3254</v>
      </c>
      <c r="F2483" s="4">
        <v>0</v>
      </c>
      <c r="G2483" s="4">
        <v>0</v>
      </c>
    </row>
    <row r="2484" spans="2:7">
      <c r="B2484" s="25" t="s">
        <v>529</v>
      </c>
      <c r="C2484" s="26" t="s">
        <v>529</v>
      </c>
      <c r="D2484" s="1233" t="s">
        <v>3255</v>
      </c>
      <c r="E2484" s="1233" t="s">
        <v>3255</v>
      </c>
      <c r="F2484" s="4">
        <v>0</v>
      </c>
      <c r="G2484" s="4">
        <v>0</v>
      </c>
    </row>
    <row r="2485" spans="2:7">
      <c r="B2485" s="25" t="s">
        <v>529</v>
      </c>
      <c r="C2485" s="26" t="s">
        <v>529</v>
      </c>
      <c r="D2485" s="1233" t="s">
        <v>3256</v>
      </c>
      <c r="E2485" s="1233" t="s">
        <v>3256</v>
      </c>
      <c r="F2485" s="4">
        <v>0</v>
      </c>
      <c r="G2485" s="4">
        <v>0</v>
      </c>
    </row>
    <row r="2486" spans="2:7">
      <c r="B2486" s="1236" t="s">
        <v>3220</v>
      </c>
      <c r="C2486" s="1236" t="s">
        <v>3220</v>
      </c>
      <c r="D2486" s="1236" t="s">
        <v>3220</v>
      </c>
      <c r="E2486" s="1236" t="s">
        <v>3220</v>
      </c>
      <c r="F2486" s="17">
        <v>0</v>
      </c>
      <c r="G2486" s="17">
        <v>0</v>
      </c>
    </row>
    <row r="2487" spans="2:7">
      <c r="B2487" s="1235" t="s">
        <v>529</v>
      </c>
      <c r="C2487" s="1235" t="s">
        <v>529</v>
      </c>
      <c r="D2487" s="1235" t="s">
        <v>529</v>
      </c>
      <c r="E2487" s="1235" t="s">
        <v>529</v>
      </c>
      <c r="F2487" s="4" t="s">
        <v>529</v>
      </c>
      <c r="G2487" s="4" t="s">
        <v>529</v>
      </c>
    </row>
    <row r="2488" spans="2:7">
      <c r="B2488" s="1236" t="s">
        <v>3221</v>
      </c>
      <c r="C2488" s="1236" t="s">
        <v>3221</v>
      </c>
      <c r="D2488" s="1236" t="s">
        <v>3221</v>
      </c>
      <c r="E2488" s="1236" t="s">
        <v>3221</v>
      </c>
      <c r="F2488" s="17" t="s">
        <v>529</v>
      </c>
      <c r="G2488" s="17" t="s">
        <v>529</v>
      </c>
    </row>
    <row r="2489" spans="2:7">
      <c r="B2489" s="24" t="s">
        <v>529</v>
      </c>
      <c r="C2489" s="1234" t="s">
        <v>3229</v>
      </c>
      <c r="D2489" s="1234" t="s">
        <v>3229</v>
      </c>
      <c r="E2489" s="1234" t="s">
        <v>3229</v>
      </c>
      <c r="F2489" s="17">
        <v>0</v>
      </c>
      <c r="G2489" s="17">
        <v>0</v>
      </c>
    </row>
    <row r="2490" spans="2:7">
      <c r="B2490" s="25" t="s">
        <v>529</v>
      </c>
      <c r="C2490" s="26" t="s">
        <v>529</v>
      </c>
      <c r="D2490" s="1233" t="s">
        <v>3257</v>
      </c>
      <c r="E2490" s="1233" t="s">
        <v>3257</v>
      </c>
      <c r="F2490" s="4">
        <v>0</v>
      </c>
      <c r="G2490" s="4">
        <v>0</v>
      </c>
    </row>
    <row r="2491" spans="2:7">
      <c r="B2491" s="25" t="s">
        <v>529</v>
      </c>
      <c r="C2491" s="26" t="s">
        <v>529</v>
      </c>
      <c r="D2491" s="1233" t="s">
        <v>3258</v>
      </c>
      <c r="E2491" s="1233" t="s">
        <v>3258</v>
      </c>
      <c r="F2491" s="4">
        <v>0</v>
      </c>
      <c r="G2491" s="4">
        <v>0</v>
      </c>
    </row>
    <row r="2492" spans="2:7">
      <c r="B2492" s="25" t="s">
        <v>529</v>
      </c>
      <c r="C2492" s="26" t="s">
        <v>529</v>
      </c>
      <c r="D2492" s="1233" t="s">
        <v>3259</v>
      </c>
      <c r="E2492" s="1233" t="s">
        <v>3259</v>
      </c>
      <c r="F2492" s="4">
        <v>0</v>
      </c>
      <c r="G2492" s="4">
        <v>0</v>
      </c>
    </row>
    <row r="2493" spans="2:7">
      <c r="B2493" s="1235" t="s">
        <v>529</v>
      </c>
      <c r="C2493" s="1235" t="s">
        <v>529</v>
      </c>
      <c r="D2493" s="1235" t="s">
        <v>529</v>
      </c>
      <c r="E2493" s="1235" t="s">
        <v>529</v>
      </c>
      <c r="F2493" s="4" t="s">
        <v>529</v>
      </c>
      <c r="G2493" s="4" t="s">
        <v>529</v>
      </c>
    </row>
    <row r="2494" spans="2:7">
      <c r="B2494" s="24" t="s">
        <v>529</v>
      </c>
      <c r="C2494" s="1234" t="s">
        <v>3230</v>
      </c>
      <c r="D2494" s="1234" t="s">
        <v>3230</v>
      </c>
      <c r="E2494" s="1234" t="s">
        <v>3230</v>
      </c>
      <c r="F2494" s="17">
        <v>0</v>
      </c>
      <c r="G2494" s="17">
        <v>0</v>
      </c>
    </row>
    <row r="2495" spans="2:7">
      <c r="B2495" s="25" t="s">
        <v>529</v>
      </c>
      <c r="C2495" s="26" t="s">
        <v>529</v>
      </c>
      <c r="D2495" s="1233" t="s">
        <v>3257</v>
      </c>
      <c r="E2495" s="1233" t="s">
        <v>3257</v>
      </c>
      <c r="F2495" s="4">
        <v>0</v>
      </c>
      <c r="G2495" s="4">
        <v>0</v>
      </c>
    </row>
    <row r="2496" spans="2:7">
      <c r="B2496" s="25" t="s">
        <v>529</v>
      </c>
      <c r="C2496" s="26" t="s">
        <v>529</v>
      </c>
      <c r="D2496" s="1233" t="s">
        <v>3258</v>
      </c>
      <c r="E2496" s="1233" t="s">
        <v>3258</v>
      </c>
      <c r="F2496" s="4">
        <v>0</v>
      </c>
      <c r="G2496" s="4">
        <v>0</v>
      </c>
    </row>
    <row r="2497" spans="2:7">
      <c r="B2497" s="25" t="s">
        <v>529</v>
      </c>
      <c r="C2497" s="26" t="s">
        <v>529</v>
      </c>
      <c r="D2497" s="1233" t="s">
        <v>3260</v>
      </c>
      <c r="E2497" s="1233" t="s">
        <v>3260</v>
      </c>
      <c r="F2497" s="4">
        <v>0</v>
      </c>
      <c r="G2497" s="4">
        <v>0</v>
      </c>
    </row>
    <row r="2498" spans="2:7">
      <c r="B2498" s="1236" t="s">
        <v>3222</v>
      </c>
      <c r="C2498" s="1236" t="s">
        <v>3222</v>
      </c>
      <c r="D2498" s="1236" t="s">
        <v>3222</v>
      </c>
      <c r="E2498" s="1236" t="s">
        <v>3222</v>
      </c>
      <c r="F2498" s="17">
        <v>0</v>
      </c>
      <c r="G2498" s="17">
        <v>0</v>
      </c>
    </row>
    <row r="2499" spans="2:7">
      <c r="B2499" s="1235" t="s">
        <v>529</v>
      </c>
      <c r="C2499" s="1235" t="s">
        <v>529</v>
      </c>
      <c r="D2499" s="1235" t="s">
        <v>529</v>
      </c>
      <c r="E2499" s="1235" t="s">
        <v>529</v>
      </c>
      <c r="F2499" s="4" t="s">
        <v>529</v>
      </c>
      <c r="G2499" s="4" t="s">
        <v>529</v>
      </c>
    </row>
    <row r="2500" spans="2:7">
      <c r="B2500" s="1236" t="s">
        <v>3223</v>
      </c>
      <c r="C2500" s="1236" t="s">
        <v>3223</v>
      </c>
      <c r="D2500" s="1236" t="s">
        <v>3223</v>
      </c>
      <c r="E2500" s="1236" t="s">
        <v>3223</v>
      </c>
      <c r="F2500" s="17" t="s">
        <v>529</v>
      </c>
      <c r="G2500" s="17" t="s">
        <v>529</v>
      </c>
    </row>
    <row r="2501" spans="2:7">
      <c r="B2501" s="24" t="s">
        <v>529</v>
      </c>
      <c r="C2501" s="1234" t="s">
        <v>3229</v>
      </c>
      <c r="D2501" s="1234" t="s">
        <v>3229</v>
      </c>
      <c r="E2501" s="1234" t="s">
        <v>3229</v>
      </c>
      <c r="F2501" s="17">
        <v>0</v>
      </c>
      <c r="G2501" s="17">
        <v>0</v>
      </c>
    </row>
    <row r="2502" spans="2:7">
      <c r="B2502" s="25" t="s">
        <v>529</v>
      </c>
      <c r="C2502" s="26" t="s">
        <v>529</v>
      </c>
      <c r="D2502" s="1233" t="s">
        <v>3261</v>
      </c>
      <c r="E2502" s="1233" t="s">
        <v>3261</v>
      </c>
      <c r="F2502" s="4">
        <v>0</v>
      </c>
      <c r="G2502" s="4">
        <v>0</v>
      </c>
    </row>
    <row r="2503" spans="2:7">
      <c r="B2503" s="25" t="s">
        <v>529</v>
      </c>
      <c r="C2503" s="26" t="s">
        <v>529</v>
      </c>
      <c r="D2503" s="26" t="s">
        <v>529</v>
      </c>
      <c r="E2503" s="27" t="s">
        <v>3265</v>
      </c>
      <c r="F2503" s="4">
        <v>0</v>
      </c>
      <c r="G2503" s="4">
        <v>0</v>
      </c>
    </row>
    <row r="2504" spans="2:7">
      <c r="B2504" s="25" t="s">
        <v>529</v>
      </c>
      <c r="C2504" s="26" t="s">
        <v>529</v>
      </c>
      <c r="D2504" s="26" t="s">
        <v>529</v>
      </c>
      <c r="E2504" s="27" t="s">
        <v>3266</v>
      </c>
      <c r="F2504" s="4">
        <v>0</v>
      </c>
      <c r="G2504" s="4">
        <v>0</v>
      </c>
    </row>
    <row r="2505" spans="2:7">
      <c r="B2505" s="25" t="s">
        <v>529</v>
      </c>
      <c r="C2505" s="26" t="s">
        <v>529</v>
      </c>
      <c r="D2505" s="1233" t="s">
        <v>3262</v>
      </c>
      <c r="E2505" s="1233" t="s">
        <v>3262</v>
      </c>
      <c r="F2505" s="4">
        <v>0</v>
      </c>
      <c r="G2505" s="4">
        <v>0</v>
      </c>
    </row>
    <row r="2506" spans="2:7">
      <c r="B2506" s="1235" t="s">
        <v>529</v>
      </c>
      <c r="C2506" s="1235" t="s">
        <v>529</v>
      </c>
      <c r="D2506" s="1235" t="s">
        <v>529</v>
      </c>
      <c r="E2506" s="1235" t="s">
        <v>529</v>
      </c>
      <c r="F2506" s="4" t="s">
        <v>529</v>
      </c>
      <c r="G2506" s="4" t="s">
        <v>529</v>
      </c>
    </row>
    <row r="2507" spans="2:7">
      <c r="B2507" s="24" t="s">
        <v>529</v>
      </c>
      <c r="C2507" s="1234" t="s">
        <v>3230</v>
      </c>
      <c r="D2507" s="1234" t="s">
        <v>3230</v>
      </c>
      <c r="E2507" s="1234" t="s">
        <v>3230</v>
      </c>
      <c r="F2507" s="17">
        <v>0</v>
      </c>
      <c r="G2507" s="17">
        <v>0</v>
      </c>
    </row>
    <row r="2508" spans="2:7">
      <c r="B2508" s="25" t="s">
        <v>529</v>
      </c>
      <c r="C2508" s="26" t="s">
        <v>529</v>
      </c>
      <c r="D2508" s="1233" t="s">
        <v>3263</v>
      </c>
      <c r="E2508" s="1233" t="s">
        <v>3263</v>
      </c>
      <c r="F2508" s="4">
        <v>0</v>
      </c>
      <c r="G2508" s="4">
        <v>0</v>
      </c>
    </row>
    <row r="2509" spans="2:7">
      <c r="B2509" s="25" t="s">
        <v>529</v>
      </c>
      <c r="C2509" s="26" t="s">
        <v>529</v>
      </c>
      <c r="D2509" s="26" t="s">
        <v>529</v>
      </c>
      <c r="E2509" s="27" t="s">
        <v>3265</v>
      </c>
      <c r="F2509" s="4">
        <v>0</v>
      </c>
      <c r="G2509" s="4">
        <v>0</v>
      </c>
    </row>
    <row r="2510" spans="2:7">
      <c r="B2510" s="25" t="s">
        <v>529</v>
      </c>
      <c r="C2510" s="26" t="s">
        <v>529</v>
      </c>
      <c r="D2510" s="26" t="s">
        <v>529</v>
      </c>
      <c r="E2510" s="27" t="s">
        <v>3266</v>
      </c>
      <c r="F2510" s="4">
        <v>0</v>
      </c>
      <c r="G2510" s="4">
        <v>0</v>
      </c>
    </row>
    <row r="2511" spans="2:7">
      <c r="B2511" s="25" t="s">
        <v>529</v>
      </c>
      <c r="C2511" s="26" t="s">
        <v>529</v>
      </c>
      <c r="D2511" s="1233" t="s">
        <v>3264</v>
      </c>
      <c r="E2511" s="1233" t="s">
        <v>3264</v>
      </c>
      <c r="F2511" s="4">
        <v>0</v>
      </c>
      <c r="G2511" s="4">
        <v>0</v>
      </c>
    </row>
    <row r="2512" spans="2:7">
      <c r="B2512" s="1236" t="s">
        <v>3224</v>
      </c>
      <c r="C2512" s="1236" t="s">
        <v>3224</v>
      </c>
      <c r="D2512" s="1236" t="s">
        <v>3224</v>
      </c>
      <c r="E2512" s="1236" t="s">
        <v>3224</v>
      </c>
      <c r="F2512" s="17">
        <v>0</v>
      </c>
      <c r="G2512" s="17">
        <v>0</v>
      </c>
    </row>
    <row r="2513" spans="2:7">
      <c r="B2513" s="1235" t="s">
        <v>529</v>
      </c>
      <c r="C2513" s="1235" t="s">
        <v>529</v>
      </c>
      <c r="D2513" s="1235" t="s">
        <v>529</v>
      </c>
      <c r="E2513" s="1235" t="s">
        <v>529</v>
      </c>
      <c r="F2513" s="4" t="s">
        <v>529</v>
      </c>
      <c r="G2513" s="4" t="s">
        <v>529</v>
      </c>
    </row>
    <row r="2514" spans="2:7">
      <c r="B2514" s="1236" t="s">
        <v>3225</v>
      </c>
      <c r="C2514" s="1236" t="s">
        <v>3225</v>
      </c>
      <c r="D2514" s="1236" t="s">
        <v>3225</v>
      </c>
      <c r="E2514" s="1236" t="s">
        <v>3225</v>
      </c>
      <c r="F2514" s="17">
        <v>0</v>
      </c>
      <c r="G2514" s="17">
        <v>0</v>
      </c>
    </row>
    <row r="2515" spans="2:7">
      <c r="B2515" s="1235" t="s">
        <v>529</v>
      </c>
      <c r="C2515" s="1235" t="s">
        <v>529</v>
      </c>
      <c r="D2515" s="1235" t="s">
        <v>529</v>
      </c>
      <c r="E2515" s="1235" t="s">
        <v>529</v>
      </c>
      <c r="F2515" s="4" t="s">
        <v>529</v>
      </c>
      <c r="G2515" s="4" t="s">
        <v>529</v>
      </c>
    </row>
    <row r="2516" spans="2:7">
      <c r="B2516" s="1236" t="s">
        <v>3226</v>
      </c>
      <c r="C2516" s="1236" t="s">
        <v>3226</v>
      </c>
      <c r="D2516" s="1236" t="s">
        <v>3226</v>
      </c>
      <c r="E2516" s="1236" t="s">
        <v>3226</v>
      </c>
      <c r="F2516" s="17">
        <v>0</v>
      </c>
      <c r="G2516" s="17">
        <v>0</v>
      </c>
    </row>
    <row r="2517" spans="2:7">
      <c r="B2517" s="1235" t="s">
        <v>529</v>
      </c>
      <c r="C2517" s="1235" t="s">
        <v>529</v>
      </c>
      <c r="D2517" s="1235" t="s">
        <v>529</v>
      </c>
      <c r="E2517" s="1235" t="s">
        <v>529</v>
      </c>
      <c r="F2517" s="4" t="s">
        <v>529</v>
      </c>
      <c r="G2517" s="4" t="s">
        <v>529</v>
      </c>
    </row>
    <row r="2518" spans="2:7">
      <c r="B2518" s="1236" t="s">
        <v>3227</v>
      </c>
      <c r="C2518" s="1236" t="s">
        <v>3227</v>
      </c>
      <c r="D2518" s="1236" t="s">
        <v>3227</v>
      </c>
      <c r="E2518" s="1236" t="s">
        <v>3227</v>
      </c>
      <c r="F2518" s="17">
        <v>0</v>
      </c>
      <c r="G2518" s="17">
        <v>0</v>
      </c>
    </row>
    <row r="2519" spans="2:7">
      <c r="B2519" s="1235" t="s">
        <v>529</v>
      </c>
      <c r="C2519" s="1235" t="s">
        <v>529</v>
      </c>
      <c r="D2519" s="1235" t="s">
        <v>529</v>
      </c>
      <c r="E2519" s="1235" t="s">
        <v>529</v>
      </c>
      <c r="F2519" s="4" t="s">
        <v>529</v>
      </c>
      <c r="G2519" s="4" t="s">
        <v>529</v>
      </c>
    </row>
    <row r="2520" spans="2:7">
      <c r="B2520" s="28" t="s">
        <v>529</v>
      </c>
      <c r="C2520" s="28" t="s">
        <v>529</v>
      </c>
      <c r="D2520" s="28" t="s">
        <v>529</v>
      </c>
      <c r="E2520" s="28" t="s">
        <v>529</v>
      </c>
      <c r="F2520" s="30" t="s">
        <v>529</v>
      </c>
      <c r="G2520" s="30" t="s">
        <v>529</v>
      </c>
    </row>
    <row r="2521" spans="2:7">
      <c r="B2521" s="12" t="s">
        <v>529</v>
      </c>
      <c r="C2521" s="12" t="s">
        <v>529</v>
      </c>
      <c r="D2521" s="12" t="s">
        <v>529</v>
      </c>
      <c r="E2521" s="12" t="s">
        <v>529</v>
      </c>
      <c r="F2521" s="16" t="s">
        <v>529</v>
      </c>
      <c r="G2521" s="16" t="s">
        <v>529</v>
      </c>
    </row>
    <row r="2522" spans="2:7">
      <c r="B2522" s="29" t="s">
        <v>529</v>
      </c>
      <c r="C2522" s="29" t="s">
        <v>529</v>
      </c>
      <c r="D2522" s="29" t="s">
        <v>529</v>
      </c>
      <c r="E2522" s="29" t="s">
        <v>529</v>
      </c>
      <c r="F2522" s="31" t="s">
        <v>529</v>
      </c>
      <c r="G2522" s="31" t="s">
        <v>529</v>
      </c>
    </row>
    <row r="2523" spans="2:7">
      <c r="B2523" s="1241" t="s">
        <v>35</v>
      </c>
      <c r="C2523" s="1241" t="s">
        <v>35</v>
      </c>
      <c r="D2523" s="1241" t="s">
        <v>35</v>
      </c>
      <c r="E2523" s="1241" t="s">
        <v>35</v>
      </c>
      <c r="F2523" s="1241" t="s">
        <v>35</v>
      </c>
      <c r="G2523" s="1242" t="s">
        <v>35</v>
      </c>
    </row>
    <row r="2524" spans="2:7">
      <c r="B2524" s="1243" t="s">
        <v>3215</v>
      </c>
      <c r="C2524" s="1243" t="s">
        <v>3215</v>
      </c>
      <c r="D2524" s="1243" t="s">
        <v>3215</v>
      </c>
      <c r="E2524" s="1243" t="s">
        <v>3215</v>
      </c>
      <c r="F2524" s="1243" t="s">
        <v>3215</v>
      </c>
      <c r="G2524" s="1244" t="s">
        <v>3215</v>
      </c>
    </row>
    <row r="2525" spans="2:7">
      <c r="B2525" s="1243" t="s">
        <v>3216</v>
      </c>
      <c r="C2525" s="1243" t="s">
        <v>3216</v>
      </c>
      <c r="D2525" s="1243" t="s">
        <v>3216</v>
      </c>
      <c r="E2525" s="1243" t="s">
        <v>3216</v>
      </c>
      <c r="F2525" s="1243" t="s">
        <v>3216</v>
      </c>
      <c r="G2525" s="1244" t="s">
        <v>3216</v>
      </c>
    </row>
    <row r="2526" spans="2:7">
      <c r="B2526" s="1245" t="s">
        <v>3217</v>
      </c>
      <c r="C2526" s="1245" t="s">
        <v>3217</v>
      </c>
      <c r="D2526" s="1245" t="s">
        <v>3217</v>
      </c>
      <c r="E2526" s="1245" t="s">
        <v>3217</v>
      </c>
      <c r="F2526" s="1245" t="s">
        <v>3217</v>
      </c>
      <c r="G2526" s="1246" t="s">
        <v>3217</v>
      </c>
    </row>
    <row r="2527" spans="2:7">
      <c r="B2527" s="1240" t="s">
        <v>3218</v>
      </c>
      <c r="C2527" s="1240" t="s">
        <v>3218</v>
      </c>
      <c r="D2527" s="1240" t="s">
        <v>3218</v>
      </c>
      <c r="E2527" s="1240" t="s">
        <v>3218</v>
      </c>
      <c r="F2527" s="21">
        <v>2024</v>
      </c>
      <c r="G2527" s="21">
        <v>2023</v>
      </c>
    </row>
    <row r="2528" spans="2:7">
      <c r="B2528" s="1236" t="s">
        <v>3219</v>
      </c>
      <c r="C2528" s="1236" t="s">
        <v>3219</v>
      </c>
      <c r="D2528" s="1236" t="s">
        <v>3219</v>
      </c>
      <c r="E2528" s="1236" t="s">
        <v>3219</v>
      </c>
      <c r="F2528" s="17" t="s">
        <v>529</v>
      </c>
      <c r="G2528" s="17" t="s">
        <v>529</v>
      </c>
    </row>
    <row r="2529" spans="2:7">
      <c r="B2529" s="24" t="s">
        <v>529</v>
      </c>
      <c r="C2529" s="1234" t="s">
        <v>3229</v>
      </c>
      <c r="D2529" s="1234" t="s">
        <v>3229</v>
      </c>
      <c r="E2529" s="1234" t="s">
        <v>3229</v>
      </c>
      <c r="F2529" s="17" t="s">
        <v>85</v>
      </c>
      <c r="G2529" s="17" t="s">
        <v>3633</v>
      </c>
    </row>
    <row r="2530" spans="2:7">
      <c r="B2530" s="25" t="s">
        <v>529</v>
      </c>
      <c r="C2530" s="26" t="s">
        <v>529</v>
      </c>
      <c r="D2530" s="1233" t="s">
        <v>3231</v>
      </c>
      <c r="E2530" s="1233" t="s">
        <v>3231</v>
      </c>
      <c r="F2530" s="4">
        <v>0</v>
      </c>
      <c r="G2530" s="4">
        <v>0</v>
      </c>
    </row>
    <row r="2531" spans="2:7">
      <c r="B2531" s="25" t="s">
        <v>529</v>
      </c>
      <c r="C2531" s="26" t="s">
        <v>529</v>
      </c>
      <c r="D2531" s="1233" t="s">
        <v>3232</v>
      </c>
      <c r="E2531" s="1233" t="s">
        <v>3232</v>
      </c>
      <c r="F2531" s="4">
        <v>0</v>
      </c>
      <c r="G2531" s="4">
        <v>0</v>
      </c>
    </row>
    <row r="2532" spans="2:7">
      <c r="B2532" s="25" t="s">
        <v>529</v>
      </c>
      <c r="C2532" s="26" t="s">
        <v>529</v>
      </c>
      <c r="D2532" s="1233" t="s">
        <v>3233</v>
      </c>
      <c r="E2532" s="1233" t="s">
        <v>3233</v>
      </c>
      <c r="F2532" s="4">
        <v>0</v>
      </c>
      <c r="G2532" s="4">
        <v>0</v>
      </c>
    </row>
    <row r="2533" spans="2:7">
      <c r="B2533" s="25" t="s">
        <v>529</v>
      </c>
      <c r="C2533" s="26" t="s">
        <v>529</v>
      </c>
      <c r="D2533" s="1233" t="s">
        <v>3234</v>
      </c>
      <c r="E2533" s="1233" t="s">
        <v>3234</v>
      </c>
      <c r="F2533" s="4">
        <v>0</v>
      </c>
      <c r="G2533" s="4">
        <v>0</v>
      </c>
    </row>
    <row r="2534" spans="2:7">
      <c r="B2534" s="25" t="s">
        <v>529</v>
      </c>
      <c r="C2534" s="26" t="s">
        <v>529</v>
      </c>
      <c r="D2534" s="1233" t="s">
        <v>3235</v>
      </c>
      <c r="E2534" s="1233" t="s">
        <v>3235</v>
      </c>
      <c r="F2534" s="4">
        <v>0</v>
      </c>
      <c r="G2534" s="4">
        <v>0</v>
      </c>
    </row>
    <row r="2535" spans="2:7">
      <c r="B2535" s="25" t="s">
        <v>529</v>
      </c>
      <c r="C2535" s="26" t="s">
        <v>529</v>
      </c>
      <c r="D2535" s="1233" t="s">
        <v>3236</v>
      </c>
      <c r="E2535" s="1233" t="s">
        <v>3236</v>
      </c>
      <c r="F2535" s="4">
        <v>0</v>
      </c>
      <c r="G2535" s="4">
        <v>0</v>
      </c>
    </row>
    <row r="2536" spans="2:7">
      <c r="B2536" s="25" t="s">
        <v>529</v>
      </c>
      <c r="C2536" s="26" t="s">
        <v>529</v>
      </c>
      <c r="D2536" s="1233" t="s">
        <v>3237</v>
      </c>
      <c r="E2536" s="1233" t="s">
        <v>3237</v>
      </c>
      <c r="F2536" s="4" t="s">
        <v>3359</v>
      </c>
      <c r="G2536" s="4" t="s">
        <v>3634</v>
      </c>
    </row>
    <row r="2537" spans="2:7">
      <c r="B2537" s="25" t="s">
        <v>529</v>
      </c>
      <c r="C2537" s="26" t="s">
        <v>529</v>
      </c>
      <c r="D2537" s="1233" t="s">
        <v>3238</v>
      </c>
      <c r="E2537" s="1233" t="s">
        <v>3238</v>
      </c>
      <c r="F2537" s="4">
        <v>0</v>
      </c>
      <c r="G2537" s="4">
        <v>0</v>
      </c>
    </row>
    <row r="2538" spans="2:7">
      <c r="B2538" s="25" t="s">
        <v>529</v>
      </c>
      <c r="C2538" s="26" t="s">
        <v>529</v>
      </c>
      <c r="D2538" s="1233" t="s">
        <v>3239</v>
      </c>
      <c r="E2538" s="1233" t="s">
        <v>3239</v>
      </c>
      <c r="F2538" s="4" t="s">
        <v>3360</v>
      </c>
      <c r="G2538" s="4" t="s">
        <v>3635</v>
      </c>
    </row>
    <row r="2539" spans="2:7">
      <c r="B2539" s="25" t="s">
        <v>529</v>
      </c>
      <c r="C2539" s="26" t="s">
        <v>529</v>
      </c>
      <c r="D2539" s="1233" t="s">
        <v>3240</v>
      </c>
      <c r="E2539" s="1233" t="s">
        <v>3240</v>
      </c>
      <c r="F2539" s="4">
        <v>0</v>
      </c>
      <c r="G2539" s="4">
        <v>0</v>
      </c>
    </row>
    <row r="2540" spans="2:7">
      <c r="B2540" s="1235" t="s">
        <v>529</v>
      </c>
      <c r="C2540" s="1235" t="s">
        <v>529</v>
      </c>
      <c r="D2540" s="1235" t="s">
        <v>529</v>
      </c>
      <c r="E2540" s="1235" t="s">
        <v>529</v>
      </c>
      <c r="F2540" s="4" t="s">
        <v>529</v>
      </c>
      <c r="G2540" s="4" t="s">
        <v>529</v>
      </c>
    </row>
    <row r="2541" spans="2:7">
      <c r="B2541" s="24" t="s">
        <v>529</v>
      </c>
      <c r="C2541" s="1234" t="s">
        <v>3230</v>
      </c>
      <c r="D2541" s="1234" t="s">
        <v>3230</v>
      </c>
      <c r="E2541" s="1234" t="s">
        <v>3230</v>
      </c>
      <c r="F2541" s="17" t="s">
        <v>85</v>
      </c>
      <c r="G2541" s="17" t="s">
        <v>3633</v>
      </c>
    </row>
    <row r="2542" spans="2:7">
      <c r="B2542" s="25" t="s">
        <v>529</v>
      </c>
      <c r="C2542" s="26" t="s">
        <v>529</v>
      </c>
      <c r="D2542" s="1233" t="s">
        <v>3241</v>
      </c>
      <c r="E2542" s="1233" t="s">
        <v>3241</v>
      </c>
      <c r="F2542" s="4" t="s">
        <v>2176</v>
      </c>
      <c r="G2542" s="4" t="s">
        <v>3636</v>
      </c>
    </row>
    <row r="2543" spans="2:7">
      <c r="B2543" s="25" t="s">
        <v>529</v>
      </c>
      <c r="C2543" s="26" t="s">
        <v>529</v>
      </c>
      <c r="D2543" s="1233" t="s">
        <v>3242</v>
      </c>
      <c r="E2543" s="1233" t="s">
        <v>3242</v>
      </c>
      <c r="F2543" s="4" t="s">
        <v>2185</v>
      </c>
      <c r="G2543" s="4" t="s">
        <v>3637</v>
      </c>
    </row>
    <row r="2544" spans="2:7">
      <c r="B2544" s="25" t="s">
        <v>529</v>
      </c>
      <c r="C2544" s="26" t="s">
        <v>529</v>
      </c>
      <c r="D2544" s="1233" t="s">
        <v>3243</v>
      </c>
      <c r="E2544" s="1233" t="s">
        <v>3243</v>
      </c>
      <c r="F2544" s="4" t="s">
        <v>2194</v>
      </c>
      <c r="G2544" s="4" t="s">
        <v>3638</v>
      </c>
    </row>
    <row r="2545" spans="2:7">
      <c r="B2545" s="25" t="s">
        <v>529</v>
      </c>
      <c r="C2545" s="26" t="s">
        <v>529</v>
      </c>
      <c r="D2545" s="1233" t="s">
        <v>3244</v>
      </c>
      <c r="E2545" s="1233" t="s">
        <v>3244</v>
      </c>
      <c r="F2545" s="4">
        <v>0</v>
      </c>
      <c r="G2545" s="4">
        <v>0</v>
      </c>
    </row>
    <row r="2546" spans="2:7">
      <c r="B2546" s="25" t="s">
        <v>529</v>
      </c>
      <c r="C2546" s="26" t="s">
        <v>529</v>
      </c>
      <c r="D2546" s="1233" t="s">
        <v>3245</v>
      </c>
      <c r="E2546" s="1233" t="s">
        <v>3245</v>
      </c>
      <c r="F2546" s="4">
        <v>0</v>
      </c>
      <c r="G2546" s="4">
        <v>0</v>
      </c>
    </row>
    <row r="2547" spans="2:7">
      <c r="B2547" s="25" t="s">
        <v>529</v>
      </c>
      <c r="C2547" s="26" t="s">
        <v>529</v>
      </c>
      <c r="D2547" s="1233" t="s">
        <v>3246</v>
      </c>
      <c r="E2547" s="1233" t="s">
        <v>3246</v>
      </c>
      <c r="F2547" s="4">
        <v>0</v>
      </c>
      <c r="G2547" s="4">
        <v>0</v>
      </c>
    </row>
    <row r="2548" spans="2:7">
      <c r="B2548" s="25" t="s">
        <v>529</v>
      </c>
      <c r="C2548" s="26" t="s">
        <v>529</v>
      </c>
      <c r="D2548" s="1233" t="s">
        <v>3247</v>
      </c>
      <c r="E2548" s="1233" t="s">
        <v>3247</v>
      </c>
      <c r="F2548" s="4">
        <v>0</v>
      </c>
      <c r="G2548" s="4">
        <v>0</v>
      </c>
    </row>
    <row r="2549" spans="2:7">
      <c r="B2549" s="25" t="s">
        <v>529</v>
      </c>
      <c r="C2549" s="26" t="s">
        <v>529</v>
      </c>
      <c r="D2549" s="1233" t="s">
        <v>3248</v>
      </c>
      <c r="E2549" s="1233" t="s">
        <v>3248</v>
      </c>
      <c r="F2549" s="4">
        <v>0</v>
      </c>
      <c r="G2549" s="4">
        <v>0</v>
      </c>
    </row>
    <row r="2550" spans="2:7">
      <c r="B2550" s="25" t="s">
        <v>529</v>
      </c>
      <c r="C2550" s="26" t="s">
        <v>529</v>
      </c>
      <c r="D2550" s="1233" t="s">
        <v>3249</v>
      </c>
      <c r="E2550" s="1233" t="s">
        <v>3249</v>
      </c>
      <c r="F2550" s="4">
        <v>0</v>
      </c>
      <c r="G2550" s="4">
        <v>0</v>
      </c>
    </row>
    <row r="2551" spans="2:7">
      <c r="B2551" s="25" t="s">
        <v>529</v>
      </c>
      <c r="C2551" s="26" t="s">
        <v>529</v>
      </c>
      <c r="D2551" s="1233" t="s">
        <v>3250</v>
      </c>
      <c r="E2551" s="1233" t="s">
        <v>3250</v>
      </c>
      <c r="F2551" s="4">
        <v>0</v>
      </c>
      <c r="G2551" s="4">
        <v>0</v>
      </c>
    </row>
    <row r="2552" spans="2:7">
      <c r="B2552" s="25" t="s">
        <v>529</v>
      </c>
      <c r="C2552" s="26" t="s">
        <v>529</v>
      </c>
      <c r="D2552" s="1233" t="s">
        <v>3251</v>
      </c>
      <c r="E2552" s="1233" t="s">
        <v>3251</v>
      </c>
      <c r="F2552" s="4">
        <v>0</v>
      </c>
      <c r="G2552" s="4">
        <v>0</v>
      </c>
    </row>
    <row r="2553" spans="2:7">
      <c r="B2553" s="25" t="s">
        <v>529</v>
      </c>
      <c r="C2553" s="26" t="s">
        <v>529</v>
      </c>
      <c r="D2553" s="1233" t="s">
        <v>3252</v>
      </c>
      <c r="E2553" s="1233" t="s">
        <v>3252</v>
      </c>
      <c r="F2553" s="4">
        <v>0</v>
      </c>
      <c r="G2553" s="4">
        <v>0</v>
      </c>
    </row>
    <row r="2554" spans="2:7">
      <c r="B2554" s="25" t="s">
        <v>529</v>
      </c>
      <c r="C2554" s="26" t="s">
        <v>529</v>
      </c>
      <c r="D2554" s="1233" t="s">
        <v>3253</v>
      </c>
      <c r="E2554" s="1233" t="s">
        <v>3253</v>
      </c>
      <c r="F2554" s="4">
        <v>0</v>
      </c>
      <c r="G2554" s="4">
        <v>0</v>
      </c>
    </row>
    <row r="2555" spans="2:7">
      <c r="B2555" s="25" t="s">
        <v>529</v>
      </c>
      <c r="C2555" s="26" t="s">
        <v>529</v>
      </c>
      <c r="D2555" s="1233" t="s">
        <v>3254</v>
      </c>
      <c r="E2555" s="1233" t="s">
        <v>3254</v>
      </c>
      <c r="F2555" s="4">
        <v>0</v>
      </c>
      <c r="G2555" s="4">
        <v>0</v>
      </c>
    </row>
    <row r="2556" spans="2:7">
      <c r="B2556" s="25" t="s">
        <v>529</v>
      </c>
      <c r="C2556" s="26" t="s">
        <v>529</v>
      </c>
      <c r="D2556" s="1233" t="s">
        <v>3255</v>
      </c>
      <c r="E2556" s="1233" t="s">
        <v>3255</v>
      </c>
      <c r="F2556" s="4">
        <v>0</v>
      </c>
      <c r="G2556" s="4">
        <v>0</v>
      </c>
    </row>
    <row r="2557" spans="2:7">
      <c r="B2557" s="25" t="s">
        <v>529</v>
      </c>
      <c r="C2557" s="26" t="s">
        <v>529</v>
      </c>
      <c r="D2557" s="1233" t="s">
        <v>3256</v>
      </c>
      <c r="E2557" s="1233" t="s">
        <v>3256</v>
      </c>
      <c r="F2557" s="4">
        <v>0</v>
      </c>
      <c r="G2557" s="4">
        <v>0</v>
      </c>
    </row>
    <row r="2558" spans="2:7">
      <c r="B2558" s="1236" t="s">
        <v>3220</v>
      </c>
      <c r="C2558" s="1236" t="s">
        <v>3220</v>
      </c>
      <c r="D2558" s="1236" t="s">
        <v>3220</v>
      </c>
      <c r="E2558" s="1236" t="s">
        <v>3220</v>
      </c>
      <c r="F2558" s="17">
        <v>0</v>
      </c>
      <c r="G2558" s="17">
        <v>0</v>
      </c>
    </row>
    <row r="2559" spans="2:7">
      <c r="B2559" s="1235" t="s">
        <v>529</v>
      </c>
      <c r="C2559" s="1235" t="s">
        <v>529</v>
      </c>
      <c r="D2559" s="1235" t="s">
        <v>529</v>
      </c>
      <c r="E2559" s="1235" t="s">
        <v>529</v>
      </c>
      <c r="F2559" s="4" t="s">
        <v>529</v>
      </c>
      <c r="G2559" s="4" t="s">
        <v>529</v>
      </c>
    </row>
    <row r="2560" spans="2:7">
      <c r="B2560" s="1236" t="s">
        <v>3221</v>
      </c>
      <c r="C2560" s="1236" t="s">
        <v>3221</v>
      </c>
      <c r="D2560" s="1236" t="s">
        <v>3221</v>
      </c>
      <c r="E2560" s="1236" t="s">
        <v>3221</v>
      </c>
      <c r="F2560" s="17" t="s">
        <v>529</v>
      </c>
      <c r="G2560" s="17" t="s">
        <v>529</v>
      </c>
    </row>
    <row r="2561" spans="2:7">
      <c r="B2561" s="24" t="s">
        <v>529</v>
      </c>
      <c r="C2561" s="1234" t="s">
        <v>3229</v>
      </c>
      <c r="D2561" s="1234" t="s">
        <v>3229</v>
      </c>
      <c r="E2561" s="1234" t="s">
        <v>3229</v>
      </c>
      <c r="F2561" s="17">
        <v>0</v>
      </c>
      <c r="G2561" s="17">
        <v>0</v>
      </c>
    </row>
    <row r="2562" spans="2:7">
      <c r="B2562" s="25" t="s">
        <v>529</v>
      </c>
      <c r="C2562" s="26" t="s">
        <v>529</v>
      </c>
      <c r="D2562" s="1233" t="s">
        <v>3257</v>
      </c>
      <c r="E2562" s="1233" t="s">
        <v>3257</v>
      </c>
      <c r="F2562" s="4">
        <v>0</v>
      </c>
      <c r="G2562" s="4">
        <v>0</v>
      </c>
    </row>
    <row r="2563" spans="2:7">
      <c r="B2563" s="25" t="s">
        <v>529</v>
      </c>
      <c r="C2563" s="26" t="s">
        <v>529</v>
      </c>
      <c r="D2563" s="1233" t="s">
        <v>3258</v>
      </c>
      <c r="E2563" s="1233" t="s">
        <v>3258</v>
      </c>
      <c r="F2563" s="4">
        <v>0</v>
      </c>
      <c r="G2563" s="4">
        <v>0</v>
      </c>
    </row>
    <row r="2564" spans="2:7">
      <c r="B2564" s="25" t="s">
        <v>529</v>
      </c>
      <c r="C2564" s="26" t="s">
        <v>529</v>
      </c>
      <c r="D2564" s="1233" t="s">
        <v>3259</v>
      </c>
      <c r="E2564" s="1233" t="s">
        <v>3259</v>
      </c>
      <c r="F2564" s="4">
        <v>0</v>
      </c>
      <c r="G2564" s="4">
        <v>0</v>
      </c>
    </row>
    <row r="2565" spans="2:7">
      <c r="B2565" s="1235" t="s">
        <v>529</v>
      </c>
      <c r="C2565" s="1235" t="s">
        <v>529</v>
      </c>
      <c r="D2565" s="1235" t="s">
        <v>529</v>
      </c>
      <c r="E2565" s="1235" t="s">
        <v>529</v>
      </c>
      <c r="F2565" s="4" t="s">
        <v>529</v>
      </c>
      <c r="G2565" s="4" t="s">
        <v>529</v>
      </c>
    </row>
    <row r="2566" spans="2:7">
      <c r="B2566" s="24" t="s">
        <v>529</v>
      </c>
      <c r="C2566" s="1234" t="s">
        <v>3230</v>
      </c>
      <c r="D2566" s="1234" t="s">
        <v>3230</v>
      </c>
      <c r="E2566" s="1234" t="s">
        <v>3230</v>
      </c>
      <c r="F2566" s="17">
        <v>0</v>
      </c>
      <c r="G2566" s="17">
        <v>0</v>
      </c>
    </row>
    <row r="2567" spans="2:7">
      <c r="B2567" s="25" t="s">
        <v>529</v>
      </c>
      <c r="C2567" s="26" t="s">
        <v>529</v>
      </c>
      <c r="D2567" s="1233" t="s">
        <v>3257</v>
      </c>
      <c r="E2567" s="1233" t="s">
        <v>3257</v>
      </c>
      <c r="F2567" s="4">
        <v>0</v>
      </c>
      <c r="G2567" s="4">
        <v>0</v>
      </c>
    </row>
    <row r="2568" spans="2:7">
      <c r="B2568" s="25" t="s">
        <v>529</v>
      </c>
      <c r="C2568" s="26" t="s">
        <v>529</v>
      </c>
      <c r="D2568" s="1233" t="s">
        <v>3258</v>
      </c>
      <c r="E2568" s="1233" t="s">
        <v>3258</v>
      </c>
      <c r="F2568" s="4">
        <v>0</v>
      </c>
      <c r="G2568" s="4">
        <v>0</v>
      </c>
    </row>
    <row r="2569" spans="2:7">
      <c r="B2569" s="25" t="s">
        <v>529</v>
      </c>
      <c r="C2569" s="26" t="s">
        <v>529</v>
      </c>
      <c r="D2569" s="1233" t="s">
        <v>3260</v>
      </c>
      <c r="E2569" s="1233" t="s">
        <v>3260</v>
      </c>
      <c r="F2569" s="4">
        <v>0</v>
      </c>
      <c r="G2569" s="4">
        <v>0</v>
      </c>
    </row>
    <row r="2570" spans="2:7">
      <c r="B2570" s="1236" t="s">
        <v>3222</v>
      </c>
      <c r="C2570" s="1236" t="s">
        <v>3222</v>
      </c>
      <c r="D2570" s="1236" t="s">
        <v>3222</v>
      </c>
      <c r="E2570" s="1236" t="s">
        <v>3222</v>
      </c>
      <c r="F2570" s="17">
        <v>0</v>
      </c>
      <c r="G2570" s="17">
        <v>0</v>
      </c>
    </row>
    <row r="2571" spans="2:7">
      <c r="B2571" s="1235" t="s">
        <v>529</v>
      </c>
      <c r="C2571" s="1235" t="s">
        <v>529</v>
      </c>
      <c r="D2571" s="1235" t="s">
        <v>529</v>
      </c>
      <c r="E2571" s="1235" t="s">
        <v>529</v>
      </c>
      <c r="F2571" s="4" t="s">
        <v>529</v>
      </c>
      <c r="G2571" s="4" t="s">
        <v>529</v>
      </c>
    </row>
    <row r="2572" spans="2:7">
      <c r="B2572" s="1236" t="s">
        <v>3223</v>
      </c>
      <c r="C2572" s="1236" t="s">
        <v>3223</v>
      </c>
      <c r="D2572" s="1236" t="s">
        <v>3223</v>
      </c>
      <c r="E2572" s="1236" t="s">
        <v>3223</v>
      </c>
      <c r="F2572" s="17" t="s">
        <v>529</v>
      </c>
      <c r="G2572" s="17" t="s">
        <v>529</v>
      </c>
    </row>
    <row r="2573" spans="2:7">
      <c r="B2573" s="24" t="s">
        <v>529</v>
      </c>
      <c r="C2573" s="1234" t="s">
        <v>3229</v>
      </c>
      <c r="D2573" s="1234" t="s">
        <v>3229</v>
      </c>
      <c r="E2573" s="1234" t="s">
        <v>3229</v>
      </c>
      <c r="F2573" s="17">
        <v>0</v>
      </c>
      <c r="G2573" s="17">
        <v>0</v>
      </c>
    </row>
    <row r="2574" spans="2:7">
      <c r="B2574" s="25" t="s">
        <v>529</v>
      </c>
      <c r="C2574" s="26" t="s">
        <v>529</v>
      </c>
      <c r="D2574" s="1233" t="s">
        <v>3261</v>
      </c>
      <c r="E2574" s="1233" t="s">
        <v>3261</v>
      </c>
      <c r="F2574" s="4">
        <v>0</v>
      </c>
      <c r="G2574" s="4">
        <v>0</v>
      </c>
    </row>
    <row r="2575" spans="2:7">
      <c r="B2575" s="25" t="s">
        <v>529</v>
      </c>
      <c r="C2575" s="26" t="s">
        <v>529</v>
      </c>
      <c r="D2575" s="26" t="s">
        <v>529</v>
      </c>
      <c r="E2575" s="27" t="s">
        <v>3265</v>
      </c>
      <c r="F2575" s="4">
        <v>0</v>
      </c>
      <c r="G2575" s="4">
        <v>0</v>
      </c>
    </row>
    <row r="2576" spans="2:7">
      <c r="B2576" s="25" t="s">
        <v>529</v>
      </c>
      <c r="C2576" s="26" t="s">
        <v>529</v>
      </c>
      <c r="D2576" s="26" t="s">
        <v>529</v>
      </c>
      <c r="E2576" s="27" t="s">
        <v>3266</v>
      </c>
      <c r="F2576" s="4">
        <v>0</v>
      </c>
      <c r="G2576" s="4">
        <v>0</v>
      </c>
    </row>
    <row r="2577" spans="2:7">
      <c r="B2577" s="25" t="s">
        <v>529</v>
      </c>
      <c r="C2577" s="26" t="s">
        <v>529</v>
      </c>
      <c r="D2577" s="1233" t="s">
        <v>3262</v>
      </c>
      <c r="E2577" s="1233" t="s">
        <v>3262</v>
      </c>
      <c r="F2577" s="4">
        <v>0</v>
      </c>
      <c r="G2577" s="4">
        <v>0</v>
      </c>
    </row>
    <row r="2578" spans="2:7">
      <c r="B2578" s="1235" t="s">
        <v>529</v>
      </c>
      <c r="C2578" s="1235" t="s">
        <v>529</v>
      </c>
      <c r="D2578" s="1235" t="s">
        <v>529</v>
      </c>
      <c r="E2578" s="1235" t="s">
        <v>529</v>
      </c>
      <c r="F2578" s="4" t="s">
        <v>529</v>
      </c>
      <c r="G2578" s="4" t="s">
        <v>529</v>
      </c>
    </row>
    <row r="2579" spans="2:7">
      <c r="B2579" s="24" t="s">
        <v>529</v>
      </c>
      <c r="C2579" s="1234" t="s">
        <v>3230</v>
      </c>
      <c r="D2579" s="1234" t="s">
        <v>3230</v>
      </c>
      <c r="E2579" s="1234" t="s">
        <v>3230</v>
      </c>
      <c r="F2579" s="17">
        <v>0</v>
      </c>
      <c r="G2579" s="17">
        <v>0</v>
      </c>
    </row>
    <row r="2580" spans="2:7">
      <c r="B2580" s="25" t="s">
        <v>529</v>
      </c>
      <c r="C2580" s="26" t="s">
        <v>529</v>
      </c>
      <c r="D2580" s="1233" t="s">
        <v>3263</v>
      </c>
      <c r="E2580" s="1233" t="s">
        <v>3263</v>
      </c>
      <c r="F2580" s="4">
        <v>0</v>
      </c>
      <c r="G2580" s="4">
        <v>0</v>
      </c>
    </row>
    <row r="2581" spans="2:7">
      <c r="B2581" s="25" t="s">
        <v>529</v>
      </c>
      <c r="C2581" s="26" t="s">
        <v>529</v>
      </c>
      <c r="D2581" s="26" t="s">
        <v>529</v>
      </c>
      <c r="E2581" s="27" t="s">
        <v>3265</v>
      </c>
      <c r="F2581" s="4">
        <v>0</v>
      </c>
      <c r="G2581" s="4">
        <v>0</v>
      </c>
    </row>
    <row r="2582" spans="2:7">
      <c r="B2582" s="25" t="s">
        <v>529</v>
      </c>
      <c r="C2582" s="26" t="s">
        <v>529</v>
      </c>
      <c r="D2582" s="26" t="s">
        <v>529</v>
      </c>
      <c r="E2582" s="27" t="s">
        <v>3266</v>
      </c>
      <c r="F2582" s="4">
        <v>0</v>
      </c>
      <c r="G2582" s="4">
        <v>0</v>
      </c>
    </row>
    <row r="2583" spans="2:7">
      <c r="B2583" s="25" t="s">
        <v>529</v>
      </c>
      <c r="C2583" s="26" t="s">
        <v>529</v>
      </c>
      <c r="D2583" s="1233" t="s">
        <v>3264</v>
      </c>
      <c r="E2583" s="1233" t="s">
        <v>3264</v>
      </c>
      <c r="F2583" s="4">
        <v>0</v>
      </c>
      <c r="G2583" s="4">
        <v>0</v>
      </c>
    </row>
    <row r="2584" spans="2:7">
      <c r="B2584" s="1236" t="s">
        <v>3224</v>
      </c>
      <c r="C2584" s="1236" t="s">
        <v>3224</v>
      </c>
      <c r="D2584" s="1236" t="s">
        <v>3224</v>
      </c>
      <c r="E2584" s="1236" t="s">
        <v>3224</v>
      </c>
      <c r="F2584" s="17">
        <v>0</v>
      </c>
      <c r="G2584" s="17">
        <v>0</v>
      </c>
    </row>
    <row r="2585" spans="2:7">
      <c r="B2585" s="1235" t="s">
        <v>529</v>
      </c>
      <c r="C2585" s="1235" t="s">
        <v>529</v>
      </c>
      <c r="D2585" s="1235" t="s">
        <v>529</v>
      </c>
      <c r="E2585" s="1235" t="s">
        <v>529</v>
      </c>
      <c r="F2585" s="4" t="s">
        <v>529</v>
      </c>
      <c r="G2585" s="4" t="s">
        <v>529</v>
      </c>
    </row>
    <row r="2586" spans="2:7">
      <c r="B2586" s="1236" t="s">
        <v>3225</v>
      </c>
      <c r="C2586" s="1236" t="s">
        <v>3225</v>
      </c>
      <c r="D2586" s="1236" t="s">
        <v>3225</v>
      </c>
      <c r="E2586" s="1236" t="s">
        <v>3225</v>
      </c>
      <c r="F2586" s="17">
        <v>0</v>
      </c>
      <c r="G2586" s="17">
        <v>0</v>
      </c>
    </row>
    <row r="2587" spans="2:7">
      <c r="B2587" s="1235" t="s">
        <v>529</v>
      </c>
      <c r="C2587" s="1235" t="s">
        <v>529</v>
      </c>
      <c r="D2587" s="1235" t="s">
        <v>529</v>
      </c>
      <c r="E2587" s="1235" t="s">
        <v>529</v>
      </c>
      <c r="F2587" s="4" t="s">
        <v>529</v>
      </c>
      <c r="G2587" s="4" t="s">
        <v>529</v>
      </c>
    </row>
    <row r="2588" spans="2:7">
      <c r="B2588" s="1236" t="s">
        <v>3226</v>
      </c>
      <c r="C2588" s="1236" t="s">
        <v>3226</v>
      </c>
      <c r="D2588" s="1236" t="s">
        <v>3226</v>
      </c>
      <c r="E2588" s="1236" t="s">
        <v>3226</v>
      </c>
      <c r="F2588" s="17">
        <v>0</v>
      </c>
      <c r="G2588" s="17">
        <v>0</v>
      </c>
    </row>
    <row r="2589" spans="2:7">
      <c r="B2589" s="1235" t="s">
        <v>529</v>
      </c>
      <c r="C2589" s="1235" t="s">
        <v>529</v>
      </c>
      <c r="D2589" s="1235" t="s">
        <v>529</v>
      </c>
      <c r="E2589" s="1235" t="s">
        <v>529</v>
      </c>
      <c r="F2589" s="4" t="s">
        <v>529</v>
      </c>
      <c r="G2589" s="4" t="s">
        <v>529</v>
      </c>
    </row>
    <row r="2590" spans="2:7">
      <c r="B2590" s="1236" t="s">
        <v>3227</v>
      </c>
      <c r="C2590" s="1236" t="s">
        <v>3227</v>
      </c>
      <c r="D2590" s="1236" t="s">
        <v>3227</v>
      </c>
      <c r="E2590" s="1236" t="s">
        <v>3227</v>
      </c>
      <c r="F2590" s="17">
        <v>0</v>
      </c>
      <c r="G2590" s="17">
        <v>0</v>
      </c>
    </row>
    <row r="2591" spans="2:7">
      <c r="B2591" s="1235" t="s">
        <v>529</v>
      </c>
      <c r="C2591" s="1235" t="s">
        <v>529</v>
      </c>
      <c r="D2591" s="1235" t="s">
        <v>529</v>
      </c>
      <c r="E2591" s="1235" t="s">
        <v>529</v>
      </c>
      <c r="F2591" s="4" t="s">
        <v>529</v>
      </c>
      <c r="G2591" s="4" t="s">
        <v>529</v>
      </c>
    </row>
    <row r="2592" spans="2:7">
      <c r="B2592" s="28" t="s">
        <v>529</v>
      </c>
      <c r="C2592" s="28" t="s">
        <v>529</v>
      </c>
      <c r="D2592" s="28" t="s">
        <v>529</v>
      </c>
      <c r="E2592" s="28" t="s">
        <v>529</v>
      </c>
      <c r="F2592" s="30" t="s">
        <v>529</v>
      </c>
      <c r="G2592" s="30" t="s">
        <v>529</v>
      </c>
    </row>
    <row r="2593" spans="2:7">
      <c r="B2593" s="12" t="s">
        <v>529</v>
      </c>
      <c r="C2593" s="12" t="s">
        <v>529</v>
      </c>
      <c r="D2593" s="12" t="s">
        <v>529</v>
      </c>
      <c r="E2593" s="12" t="s">
        <v>529</v>
      </c>
      <c r="F2593" s="16" t="s">
        <v>529</v>
      </c>
      <c r="G2593" s="16" t="s">
        <v>529</v>
      </c>
    </row>
    <row r="2594" spans="2:7">
      <c r="B2594" s="29" t="s">
        <v>529</v>
      </c>
      <c r="C2594" s="29" t="s">
        <v>529</v>
      </c>
      <c r="D2594" s="29" t="s">
        <v>529</v>
      </c>
      <c r="E2594" s="29" t="s">
        <v>529</v>
      </c>
      <c r="F2594" s="31" t="s">
        <v>529</v>
      </c>
      <c r="G2594" s="31" t="s">
        <v>529</v>
      </c>
    </row>
    <row r="2595" spans="2:7">
      <c r="B2595" s="1241" t="s">
        <v>36</v>
      </c>
      <c r="C2595" s="1241" t="s">
        <v>36</v>
      </c>
      <c r="D2595" s="1241" t="s">
        <v>36</v>
      </c>
      <c r="E2595" s="1241" t="s">
        <v>36</v>
      </c>
      <c r="F2595" s="1241" t="s">
        <v>36</v>
      </c>
      <c r="G2595" s="1242" t="s">
        <v>36</v>
      </c>
    </row>
    <row r="2596" spans="2:7">
      <c r="B2596" s="1243" t="s">
        <v>3215</v>
      </c>
      <c r="C2596" s="1243" t="s">
        <v>3215</v>
      </c>
      <c r="D2596" s="1243" t="s">
        <v>3215</v>
      </c>
      <c r="E2596" s="1243" t="s">
        <v>3215</v>
      </c>
      <c r="F2596" s="1243" t="s">
        <v>3215</v>
      </c>
      <c r="G2596" s="1244" t="s">
        <v>3215</v>
      </c>
    </row>
    <row r="2597" spans="2:7">
      <c r="B2597" s="1243" t="s">
        <v>3216</v>
      </c>
      <c r="C2597" s="1243" t="s">
        <v>3216</v>
      </c>
      <c r="D2597" s="1243" t="s">
        <v>3216</v>
      </c>
      <c r="E2597" s="1243" t="s">
        <v>3216</v>
      </c>
      <c r="F2597" s="1243" t="s">
        <v>3216</v>
      </c>
      <c r="G2597" s="1244" t="s">
        <v>3216</v>
      </c>
    </row>
    <row r="2598" spans="2:7">
      <c r="B2598" s="1245" t="s">
        <v>3217</v>
      </c>
      <c r="C2598" s="1245" t="s">
        <v>3217</v>
      </c>
      <c r="D2598" s="1245" t="s">
        <v>3217</v>
      </c>
      <c r="E2598" s="1245" t="s">
        <v>3217</v>
      </c>
      <c r="F2598" s="1245" t="s">
        <v>3217</v>
      </c>
      <c r="G2598" s="1246" t="s">
        <v>3217</v>
      </c>
    </row>
    <row r="2599" spans="2:7">
      <c r="B2599" s="1240" t="s">
        <v>3218</v>
      </c>
      <c r="C2599" s="1240" t="s">
        <v>3218</v>
      </c>
      <c r="D2599" s="1240" t="s">
        <v>3218</v>
      </c>
      <c r="E2599" s="1240" t="s">
        <v>3218</v>
      </c>
      <c r="F2599" s="21">
        <v>2024</v>
      </c>
      <c r="G2599" s="21">
        <v>2023</v>
      </c>
    </row>
    <row r="2600" spans="2:7">
      <c r="B2600" s="1236" t="s">
        <v>3219</v>
      </c>
      <c r="C2600" s="1236" t="s">
        <v>3219</v>
      </c>
      <c r="D2600" s="1236" t="s">
        <v>3219</v>
      </c>
      <c r="E2600" s="1236" t="s">
        <v>3219</v>
      </c>
      <c r="F2600" s="17" t="s">
        <v>529</v>
      </c>
      <c r="G2600" s="17" t="s">
        <v>529</v>
      </c>
    </row>
    <row r="2601" spans="2:7">
      <c r="B2601" s="24" t="s">
        <v>529</v>
      </c>
      <c r="C2601" s="1234" t="s">
        <v>3229</v>
      </c>
      <c r="D2601" s="1234" t="s">
        <v>3229</v>
      </c>
      <c r="E2601" s="1234" t="s">
        <v>3229</v>
      </c>
      <c r="F2601" s="17" t="s">
        <v>86</v>
      </c>
      <c r="G2601" s="17" t="s">
        <v>3639</v>
      </c>
    </row>
    <row r="2602" spans="2:7">
      <c r="B2602" s="25" t="s">
        <v>529</v>
      </c>
      <c r="C2602" s="26" t="s">
        <v>529</v>
      </c>
      <c r="D2602" s="1233" t="s">
        <v>3231</v>
      </c>
      <c r="E2602" s="1233" t="s">
        <v>3231</v>
      </c>
      <c r="F2602" s="4">
        <v>0</v>
      </c>
      <c r="G2602" s="4">
        <v>0</v>
      </c>
    </row>
    <row r="2603" spans="2:7">
      <c r="B2603" s="25" t="s">
        <v>529</v>
      </c>
      <c r="C2603" s="26" t="s">
        <v>529</v>
      </c>
      <c r="D2603" s="1233" t="s">
        <v>3232</v>
      </c>
      <c r="E2603" s="1233" t="s">
        <v>3232</v>
      </c>
      <c r="F2603" s="4">
        <v>0</v>
      </c>
      <c r="G2603" s="4">
        <v>0</v>
      </c>
    </row>
    <row r="2604" spans="2:7">
      <c r="B2604" s="25" t="s">
        <v>529</v>
      </c>
      <c r="C2604" s="26" t="s">
        <v>529</v>
      </c>
      <c r="D2604" s="1233" t="s">
        <v>3233</v>
      </c>
      <c r="E2604" s="1233" t="s">
        <v>3233</v>
      </c>
      <c r="F2604" s="4">
        <v>0</v>
      </c>
      <c r="G2604" s="4">
        <v>0</v>
      </c>
    </row>
    <row r="2605" spans="2:7">
      <c r="B2605" s="25" t="s">
        <v>529</v>
      </c>
      <c r="C2605" s="26" t="s">
        <v>529</v>
      </c>
      <c r="D2605" s="1233" t="s">
        <v>3234</v>
      </c>
      <c r="E2605" s="1233" t="s">
        <v>3234</v>
      </c>
      <c r="F2605" s="4">
        <v>0</v>
      </c>
      <c r="G2605" s="4">
        <v>0</v>
      </c>
    </row>
    <row r="2606" spans="2:7">
      <c r="B2606" s="25" t="s">
        <v>529</v>
      </c>
      <c r="C2606" s="26" t="s">
        <v>529</v>
      </c>
      <c r="D2606" s="1233" t="s">
        <v>3235</v>
      </c>
      <c r="E2606" s="1233" t="s">
        <v>3235</v>
      </c>
      <c r="F2606" s="4">
        <v>0</v>
      </c>
      <c r="G2606" s="4">
        <v>0</v>
      </c>
    </row>
    <row r="2607" spans="2:7">
      <c r="B2607" s="25" t="s">
        <v>529</v>
      </c>
      <c r="C2607" s="26" t="s">
        <v>529</v>
      </c>
      <c r="D2607" s="1233" t="s">
        <v>3236</v>
      </c>
      <c r="E2607" s="1233" t="s">
        <v>3236</v>
      </c>
      <c r="F2607" s="4">
        <v>0</v>
      </c>
      <c r="G2607" s="4">
        <v>0</v>
      </c>
    </row>
    <row r="2608" spans="2:7">
      <c r="B2608" s="25" t="s">
        <v>529</v>
      </c>
      <c r="C2608" s="26" t="s">
        <v>529</v>
      </c>
      <c r="D2608" s="1233" t="s">
        <v>3237</v>
      </c>
      <c r="E2608" s="1233" t="s">
        <v>3237</v>
      </c>
      <c r="F2608" s="4" t="s">
        <v>3361</v>
      </c>
      <c r="G2608" s="4" t="s">
        <v>3640</v>
      </c>
    </row>
    <row r="2609" spans="2:7">
      <c r="B2609" s="25" t="s">
        <v>529</v>
      </c>
      <c r="C2609" s="26" t="s">
        <v>529</v>
      </c>
      <c r="D2609" s="1233" t="s">
        <v>3238</v>
      </c>
      <c r="E2609" s="1233" t="s">
        <v>3238</v>
      </c>
      <c r="F2609" s="4">
        <v>0</v>
      </c>
      <c r="G2609" s="4">
        <v>0</v>
      </c>
    </row>
    <row r="2610" spans="2:7">
      <c r="B2610" s="25" t="s">
        <v>529</v>
      </c>
      <c r="C2610" s="26" t="s">
        <v>529</v>
      </c>
      <c r="D2610" s="1233" t="s">
        <v>3239</v>
      </c>
      <c r="E2610" s="1233" t="s">
        <v>3239</v>
      </c>
      <c r="F2610" s="4" t="s">
        <v>3362</v>
      </c>
      <c r="G2610" s="4" t="s">
        <v>3641</v>
      </c>
    </row>
    <row r="2611" spans="2:7">
      <c r="B2611" s="25" t="s">
        <v>529</v>
      </c>
      <c r="C2611" s="26" t="s">
        <v>529</v>
      </c>
      <c r="D2611" s="1233" t="s">
        <v>3240</v>
      </c>
      <c r="E2611" s="1233" t="s">
        <v>3240</v>
      </c>
      <c r="F2611" s="4">
        <v>0</v>
      </c>
      <c r="G2611" s="4">
        <v>0</v>
      </c>
    </row>
    <row r="2612" spans="2:7">
      <c r="B2612" s="1235" t="s">
        <v>529</v>
      </c>
      <c r="C2612" s="1235" t="s">
        <v>529</v>
      </c>
      <c r="D2612" s="1235" t="s">
        <v>529</v>
      </c>
      <c r="E2612" s="1235" t="s">
        <v>529</v>
      </c>
      <c r="F2612" s="4" t="s">
        <v>529</v>
      </c>
      <c r="G2612" s="4" t="s">
        <v>529</v>
      </c>
    </row>
    <row r="2613" spans="2:7">
      <c r="B2613" s="24" t="s">
        <v>529</v>
      </c>
      <c r="C2613" s="1234" t="s">
        <v>3230</v>
      </c>
      <c r="D2613" s="1234" t="s">
        <v>3230</v>
      </c>
      <c r="E2613" s="1234" t="s">
        <v>3230</v>
      </c>
      <c r="F2613" s="17" t="s">
        <v>86</v>
      </c>
      <c r="G2613" s="17" t="s">
        <v>3639</v>
      </c>
    </row>
    <row r="2614" spans="2:7">
      <c r="B2614" s="25" t="s">
        <v>529</v>
      </c>
      <c r="C2614" s="26" t="s">
        <v>529</v>
      </c>
      <c r="D2614" s="1233" t="s">
        <v>3241</v>
      </c>
      <c r="E2614" s="1233" t="s">
        <v>3241</v>
      </c>
      <c r="F2614" s="4" t="s">
        <v>2204</v>
      </c>
      <c r="G2614" s="4" t="s">
        <v>3642</v>
      </c>
    </row>
    <row r="2615" spans="2:7">
      <c r="B2615" s="25" t="s">
        <v>529</v>
      </c>
      <c r="C2615" s="26" t="s">
        <v>529</v>
      </c>
      <c r="D2615" s="1233" t="s">
        <v>3242</v>
      </c>
      <c r="E2615" s="1233" t="s">
        <v>3242</v>
      </c>
      <c r="F2615" s="4" t="s">
        <v>2218</v>
      </c>
      <c r="G2615" s="4" t="s">
        <v>3643</v>
      </c>
    </row>
    <row r="2616" spans="2:7">
      <c r="B2616" s="25" t="s">
        <v>529</v>
      </c>
      <c r="C2616" s="26" t="s">
        <v>529</v>
      </c>
      <c r="D2616" s="1233" t="s">
        <v>3243</v>
      </c>
      <c r="E2616" s="1233" t="s">
        <v>3243</v>
      </c>
      <c r="F2616" s="4" t="s">
        <v>2238</v>
      </c>
      <c r="G2616" s="4" t="s">
        <v>3644</v>
      </c>
    </row>
    <row r="2617" spans="2:7">
      <c r="B2617" s="25" t="s">
        <v>529</v>
      </c>
      <c r="C2617" s="26" t="s">
        <v>529</v>
      </c>
      <c r="D2617" s="1233" t="s">
        <v>3244</v>
      </c>
      <c r="E2617" s="1233" t="s">
        <v>3244</v>
      </c>
      <c r="F2617" s="4">
        <v>0</v>
      </c>
      <c r="G2617" s="4">
        <v>0</v>
      </c>
    </row>
    <row r="2618" spans="2:7">
      <c r="B2618" s="25" t="s">
        <v>529</v>
      </c>
      <c r="C2618" s="26" t="s">
        <v>529</v>
      </c>
      <c r="D2618" s="1233" t="s">
        <v>3245</v>
      </c>
      <c r="E2618" s="1233" t="s">
        <v>3245</v>
      </c>
      <c r="F2618" s="4">
        <v>0</v>
      </c>
      <c r="G2618" s="4" t="s">
        <v>3645</v>
      </c>
    </row>
    <row r="2619" spans="2:7">
      <c r="B2619" s="25" t="s">
        <v>529</v>
      </c>
      <c r="C2619" s="26" t="s">
        <v>529</v>
      </c>
      <c r="D2619" s="1233" t="s">
        <v>3246</v>
      </c>
      <c r="E2619" s="1233" t="s">
        <v>3246</v>
      </c>
      <c r="F2619" s="4">
        <v>0</v>
      </c>
      <c r="G2619" s="4">
        <v>0</v>
      </c>
    </row>
    <row r="2620" spans="2:7">
      <c r="B2620" s="25" t="s">
        <v>529</v>
      </c>
      <c r="C2620" s="26" t="s">
        <v>529</v>
      </c>
      <c r="D2620" s="1233" t="s">
        <v>3247</v>
      </c>
      <c r="E2620" s="1233" t="s">
        <v>3247</v>
      </c>
      <c r="F2620" s="4" t="s">
        <v>2262</v>
      </c>
      <c r="G2620" s="4" t="s">
        <v>3646</v>
      </c>
    </row>
    <row r="2621" spans="2:7">
      <c r="B2621" s="25" t="s">
        <v>529</v>
      </c>
      <c r="C2621" s="26" t="s">
        <v>529</v>
      </c>
      <c r="D2621" s="1233" t="s">
        <v>3248</v>
      </c>
      <c r="E2621" s="1233" t="s">
        <v>3248</v>
      </c>
      <c r="F2621" s="4">
        <v>0</v>
      </c>
      <c r="G2621" s="4">
        <v>0</v>
      </c>
    </row>
    <row r="2622" spans="2:7">
      <c r="B2622" s="25" t="s">
        <v>529</v>
      </c>
      <c r="C2622" s="26" t="s">
        <v>529</v>
      </c>
      <c r="D2622" s="1233" t="s">
        <v>3249</v>
      </c>
      <c r="E2622" s="1233" t="s">
        <v>3249</v>
      </c>
      <c r="F2622" s="4">
        <v>0</v>
      </c>
      <c r="G2622" s="4">
        <v>0</v>
      </c>
    </row>
    <row r="2623" spans="2:7">
      <c r="B2623" s="25" t="s">
        <v>529</v>
      </c>
      <c r="C2623" s="26" t="s">
        <v>529</v>
      </c>
      <c r="D2623" s="1233" t="s">
        <v>3250</v>
      </c>
      <c r="E2623" s="1233" t="s">
        <v>3250</v>
      </c>
      <c r="F2623" s="4">
        <v>0</v>
      </c>
      <c r="G2623" s="4">
        <v>0</v>
      </c>
    </row>
    <row r="2624" spans="2:7">
      <c r="B2624" s="25" t="s">
        <v>529</v>
      </c>
      <c r="C2624" s="26" t="s">
        <v>529</v>
      </c>
      <c r="D2624" s="1233" t="s">
        <v>3251</v>
      </c>
      <c r="E2624" s="1233" t="s">
        <v>3251</v>
      </c>
      <c r="F2624" s="4">
        <v>0</v>
      </c>
      <c r="G2624" s="4">
        <v>0</v>
      </c>
    </row>
    <row r="2625" spans="2:7">
      <c r="B2625" s="25" t="s">
        <v>529</v>
      </c>
      <c r="C2625" s="26" t="s">
        <v>529</v>
      </c>
      <c r="D2625" s="1233" t="s">
        <v>3252</v>
      </c>
      <c r="E2625" s="1233" t="s">
        <v>3252</v>
      </c>
      <c r="F2625" s="4">
        <v>0</v>
      </c>
      <c r="G2625" s="4">
        <v>0</v>
      </c>
    </row>
    <row r="2626" spans="2:7">
      <c r="B2626" s="25" t="s">
        <v>529</v>
      </c>
      <c r="C2626" s="26" t="s">
        <v>529</v>
      </c>
      <c r="D2626" s="1233" t="s">
        <v>3253</v>
      </c>
      <c r="E2626" s="1233" t="s">
        <v>3253</v>
      </c>
      <c r="F2626" s="4">
        <v>0</v>
      </c>
      <c r="G2626" s="4">
        <v>0</v>
      </c>
    </row>
    <row r="2627" spans="2:7">
      <c r="B2627" s="25" t="s">
        <v>529</v>
      </c>
      <c r="C2627" s="26" t="s">
        <v>529</v>
      </c>
      <c r="D2627" s="1233" t="s">
        <v>3254</v>
      </c>
      <c r="E2627" s="1233" t="s">
        <v>3254</v>
      </c>
      <c r="F2627" s="4">
        <v>0</v>
      </c>
      <c r="G2627" s="4">
        <v>0</v>
      </c>
    </row>
    <row r="2628" spans="2:7">
      <c r="B2628" s="25" t="s">
        <v>529</v>
      </c>
      <c r="C2628" s="26" t="s">
        <v>529</v>
      </c>
      <c r="D2628" s="1233" t="s">
        <v>3255</v>
      </c>
      <c r="E2628" s="1233" t="s">
        <v>3255</v>
      </c>
      <c r="F2628" s="4">
        <v>0</v>
      </c>
      <c r="G2628" s="4">
        <v>0</v>
      </c>
    </row>
    <row r="2629" spans="2:7">
      <c r="B2629" s="25" t="s">
        <v>529</v>
      </c>
      <c r="C2629" s="26" t="s">
        <v>529</v>
      </c>
      <c r="D2629" s="1233" t="s">
        <v>3256</v>
      </c>
      <c r="E2629" s="1233" t="s">
        <v>3256</v>
      </c>
      <c r="F2629" s="4">
        <v>0</v>
      </c>
      <c r="G2629" s="4">
        <v>0</v>
      </c>
    </row>
    <row r="2630" spans="2:7">
      <c r="B2630" s="1236" t="s">
        <v>3220</v>
      </c>
      <c r="C2630" s="1236" t="s">
        <v>3220</v>
      </c>
      <c r="D2630" s="1236" t="s">
        <v>3220</v>
      </c>
      <c r="E2630" s="1236" t="s">
        <v>3220</v>
      </c>
      <c r="F2630" s="17">
        <v>0</v>
      </c>
      <c r="G2630" s="17">
        <v>0</v>
      </c>
    </row>
    <row r="2631" spans="2:7">
      <c r="B2631" s="1235" t="s">
        <v>529</v>
      </c>
      <c r="C2631" s="1235" t="s">
        <v>529</v>
      </c>
      <c r="D2631" s="1235" t="s">
        <v>529</v>
      </c>
      <c r="E2631" s="1235" t="s">
        <v>529</v>
      </c>
      <c r="F2631" s="4" t="s">
        <v>529</v>
      </c>
      <c r="G2631" s="4" t="s">
        <v>529</v>
      </c>
    </row>
    <row r="2632" spans="2:7">
      <c r="B2632" s="1236" t="s">
        <v>3221</v>
      </c>
      <c r="C2632" s="1236" t="s">
        <v>3221</v>
      </c>
      <c r="D2632" s="1236" t="s">
        <v>3221</v>
      </c>
      <c r="E2632" s="1236" t="s">
        <v>3221</v>
      </c>
      <c r="F2632" s="17" t="s">
        <v>529</v>
      </c>
      <c r="G2632" s="17" t="s">
        <v>529</v>
      </c>
    </row>
    <row r="2633" spans="2:7">
      <c r="B2633" s="24" t="s">
        <v>529</v>
      </c>
      <c r="C2633" s="1234" t="s">
        <v>3229</v>
      </c>
      <c r="D2633" s="1234" t="s">
        <v>3229</v>
      </c>
      <c r="E2633" s="1234" t="s">
        <v>3229</v>
      </c>
      <c r="F2633" s="17">
        <v>0</v>
      </c>
      <c r="G2633" s="17">
        <v>0</v>
      </c>
    </row>
    <row r="2634" spans="2:7">
      <c r="B2634" s="25" t="s">
        <v>529</v>
      </c>
      <c r="C2634" s="26" t="s">
        <v>529</v>
      </c>
      <c r="D2634" s="1233" t="s">
        <v>3257</v>
      </c>
      <c r="E2634" s="1233" t="s">
        <v>3257</v>
      </c>
      <c r="F2634" s="4">
        <v>0</v>
      </c>
      <c r="G2634" s="4">
        <v>0</v>
      </c>
    </row>
    <row r="2635" spans="2:7">
      <c r="B2635" s="25" t="s">
        <v>529</v>
      </c>
      <c r="C2635" s="26" t="s">
        <v>529</v>
      </c>
      <c r="D2635" s="1233" t="s">
        <v>3258</v>
      </c>
      <c r="E2635" s="1233" t="s">
        <v>3258</v>
      </c>
      <c r="F2635" s="4">
        <v>0</v>
      </c>
      <c r="G2635" s="4">
        <v>0</v>
      </c>
    </row>
    <row r="2636" spans="2:7">
      <c r="B2636" s="25" t="s">
        <v>529</v>
      </c>
      <c r="C2636" s="26" t="s">
        <v>529</v>
      </c>
      <c r="D2636" s="1233" t="s">
        <v>3259</v>
      </c>
      <c r="E2636" s="1233" t="s">
        <v>3259</v>
      </c>
      <c r="F2636" s="4">
        <v>0</v>
      </c>
      <c r="G2636" s="4">
        <v>0</v>
      </c>
    </row>
    <row r="2637" spans="2:7">
      <c r="B2637" s="1235" t="s">
        <v>529</v>
      </c>
      <c r="C2637" s="1235" t="s">
        <v>529</v>
      </c>
      <c r="D2637" s="1235" t="s">
        <v>529</v>
      </c>
      <c r="E2637" s="1235" t="s">
        <v>529</v>
      </c>
      <c r="F2637" s="4" t="s">
        <v>529</v>
      </c>
      <c r="G2637" s="4" t="s">
        <v>529</v>
      </c>
    </row>
    <row r="2638" spans="2:7">
      <c r="B2638" s="24" t="s">
        <v>529</v>
      </c>
      <c r="C2638" s="1234" t="s">
        <v>3230</v>
      </c>
      <c r="D2638" s="1234" t="s">
        <v>3230</v>
      </c>
      <c r="E2638" s="1234" t="s">
        <v>3230</v>
      </c>
      <c r="F2638" s="17">
        <v>0</v>
      </c>
      <c r="G2638" s="17">
        <v>0</v>
      </c>
    </row>
    <row r="2639" spans="2:7">
      <c r="B2639" s="25" t="s">
        <v>529</v>
      </c>
      <c r="C2639" s="26" t="s">
        <v>529</v>
      </c>
      <c r="D2639" s="1233" t="s">
        <v>3257</v>
      </c>
      <c r="E2639" s="1233" t="s">
        <v>3257</v>
      </c>
      <c r="F2639" s="4">
        <v>0</v>
      </c>
      <c r="G2639" s="4">
        <v>0</v>
      </c>
    </row>
    <row r="2640" spans="2:7">
      <c r="B2640" s="25" t="s">
        <v>529</v>
      </c>
      <c r="C2640" s="26" t="s">
        <v>529</v>
      </c>
      <c r="D2640" s="1233" t="s">
        <v>3258</v>
      </c>
      <c r="E2640" s="1233" t="s">
        <v>3258</v>
      </c>
      <c r="F2640" s="4">
        <v>0</v>
      </c>
      <c r="G2640" s="4">
        <v>0</v>
      </c>
    </row>
    <row r="2641" spans="2:7">
      <c r="B2641" s="25" t="s">
        <v>529</v>
      </c>
      <c r="C2641" s="26" t="s">
        <v>529</v>
      </c>
      <c r="D2641" s="1233" t="s">
        <v>3260</v>
      </c>
      <c r="E2641" s="1233" t="s">
        <v>3260</v>
      </c>
      <c r="F2641" s="4">
        <v>0</v>
      </c>
      <c r="G2641" s="4">
        <v>0</v>
      </c>
    </row>
    <row r="2642" spans="2:7">
      <c r="B2642" s="1236" t="s">
        <v>3222</v>
      </c>
      <c r="C2642" s="1236" t="s">
        <v>3222</v>
      </c>
      <c r="D2642" s="1236" t="s">
        <v>3222</v>
      </c>
      <c r="E2642" s="1236" t="s">
        <v>3222</v>
      </c>
      <c r="F2642" s="17">
        <v>0</v>
      </c>
      <c r="G2642" s="17">
        <v>0</v>
      </c>
    </row>
    <row r="2643" spans="2:7">
      <c r="B2643" s="1235" t="s">
        <v>529</v>
      </c>
      <c r="C2643" s="1235" t="s">
        <v>529</v>
      </c>
      <c r="D2643" s="1235" t="s">
        <v>529</v>
      </c>
      <c r="E2643" s="1235" t="s">
        <v>529</v>
      </c>
      <c r="F2643" s="4" t="s">
        <v>529</v>
      </c>
      <c r="G2643" s="4" t="s">
        <v>529</v>
      </c>
    </row>
    <row r="2644" spans="2:7">
      <c r="B2644" s="1236" t="s">
        <v>3223</v>
      </c>
      <c r="C2644" s="1236" t="s">
        <v>3223</v>
      </c>
      <c r="D2644" s="1236" t="s">
        <v>3223</v>
      </c>
      <c r="E2644" s="1236" t="s">
        <v>3223</v>
      </c>
      <c r="F2644" s="17" t="s">
        <v>529</v>
      </c>
      <c r="G2644" s="17" t="s">
        <v>529</v>
      </c>
    </row>
    <row r="2645" spans="2:7">
      <c r="B2645" s="24" t="s">
        <v>529</v>
      </c>
      <c r="C2645" s="1234" t="s">
        <v>3229</v>
      </c>
      <c r="D2645" s="1234" t="s">
        <v>3229</v>
      </c>
      <c r="E2645" s="1234" t="s">
        <v>3229</v>
      </c>
      <c r="F2645" s="17">
        <v>0</v>
      </c>
      <c r="G2645" s="17">
        <v>0</v>
      </c>
    </row>
    <row r="2646" spans="2:7">
      <c r="B2646" s="25" t="s">
        <v>529</v>
      </c>
      <c r="C2646" s="26" t="s">
        <v>529</v>
      </c>
      <c r="D2646" s="1233" t="s">
        <v>3261</v>
      </c>
      <c r="E2646" s="1233" t="s">
        <v>3261</v>
      </c>
      <c r="F2646" s="4">
        <v>0</v>
      </c>
      <c r="G2646" s="4">
        <v>0</v>
      </c>
    </row>
    <row r="2647" spans="2:7">
      <c r="B2647" s="25" t="s">
        <v>529</v>
      </c>
      <c r="C2647" s="26" t="s">
        <v>529</v>
      </c>
      <c r="D2647" s="26" t="s">
        <v>529</v>
      </c>
      <c r="E2647" s="27" t="s">
        <v>3265</v>
      </c>
      <c r="F2647" s="4">
        <v>0</v>
      </c>
      <c r="G2647" s="4">
        <v>0</v>
      </c>
    </row>
    <row r="2648" spans="2:7">
      <c r="B2648" s="25" t="s">
        <v>529</v>
      </c>
      <c r="C2648" s="26" t="s">
        <v>529</v>
      </c>
      <c r="D2648" s="26" t="s">
        <v>529</v>
      </c>
      <c r="E2648" s="27" t="s">
        <v>3266</v>
      </c>
      <c r="F2648" s="4">
        <v>0</v>
      </c>
      <c r="G2648" s="4">
        <v>0</v>
      </c>
    </row>
    <row r="2649" spans="2:7">
      <c r="B2649" s="25" t="s">
        <v>529</v>
      </c>
      <c r="C2649" s="26" t="s">
        <v>529</v>
      </c>
      <c r="D2649" s="1233" t="s">
        <v>3262</v>
      </c>
      <c r="E2649" s="1233" t="s">
        <v>3262</v>
      </c>
      <c r="F2649" s="4">
        <v>0</v>
      </c>
      <c r="G2649" s="4">
        <v>0</v>
      </c>
    </row>
    <row r="2650" spans="2:7">
      <c r="B2650" s="1235" t="s">
        <v>529</v>
      </c>
      <c r="C2650" s="1235" t="s">
        <v>529</v>
      </c>
      <c r="D2650" s="1235" t="s">
        <v>529</v>
      </c>
      <c r="E2650" s="1235" t="s">
        <v>529</v>
      </c>
      <c r="F2650" s="4" t="s">
        <v>529</v>
      </c>
      <c r="G2650" s="4" t="s">
        <v>529</v>
      </c>
    </row>
    <row r="2651" spans="2:7">
      <c r="B2651" s="24" t="s">
        <v>529</v>
      </c>
      <c r="C2651" s="1234" t="s">
        <v>3230</v>
      </c>
      <c r="D2651" s="1234" t="s">
        <v>3230</v>
      </c>
      <c r="E2651" s="1234" t="s">
        <v>3230</v>
      </c>
      <c r="F2651" s="17">
        <v>0</v>
      </c>
      <c r="G2651" s="17">
        <v>0</v>
      </c>
    </row>
    <row r="2652" spans="2:7">
      <c r="B2652" s="25" t="s">
        <v>529</v>
      </c>
      <c r="C2652" s="26" t="s">
        <v>529</v>
      </c>
      <c r="D2652" s="1233" t="s">
        <v>3263</v>
      </c>
      <c r="E2652" s="1233" t="s">
        <v>3263</v>
      </c>
      <c r="F2652" s="4">
        <v>0</v>
      </c>
      <c r="G2652" s="4">
        <v>0</v>
      </c>
    </row>
    <row r="2653" spans="2:7">
      <c r="B2653" s="25" t="s">
        <v>529</v>
      </c>
      <c r="C2653" s="26" t="s">
        <v>529</v>
      </c>
      <c r="D2653" s="26" t="s">
        <v>529</v>
      </c>
      <c r="E2653" s="27" t="s">
        <v>3265</v>
      </c>
      <c r="F2653" s="4">
        <v>0</v>
      </c>
      <c r="G2653" s="4">
        <v>0</v>
      </c>
    </row>
    <row r="2654" spans="2:7">
      <c r="B2654" s="25" t="s">
        <v>529</v>
      </c>
      <c r="C2654" s="26" t="s">
        <v>529</v>
      </c>
      <c r="D2654" s="26" t="s">
        <v>529</v>
      </c>
      <c r="E2654" s="27" t="s">
        <v>3266</v>
      </c>
      <c r="F2654" s="4">
        <v>0</v>
      </c>
      <c r="G2654" s="4">
        <v>0</v>
      </c>
    </row>
    <row r="2655" spans="2:7">
      <c r="B2655" s="25" t="s">
        <v>529</v>
      </c>
      <c r="C2655" s="26" t="s">
        <v>529</v>
      </c>
      <c r="D2655" s="1233" t="s">
        <v>3264</v>
      </c>
      <c r="E2655" s="1233" t="s">
        <v>3264</v>
      </c>
      <c r="F2655" s="4">
        <v>0</v>
      </c>
      <c r="G2655" s="4">
        <v>0</v>
      </c>
    </row>
    <row r="2656" spans="2:7">
      <c r="B2656" s="1236" t="s">
        <v>3224</v>
      </c>
      <c r="C2656" s="1236" t="s">
        <v>3224</v>
      </c>
      <c r="D2656" s="1236" t="s">
        <v>3224</v>
      </c>
      <c r="E2656" s="1236" t="s">
        <v>3224</v>
      </c>
      <c r="F2656" s="17">
        <v>0</v>
      </c>
      <c r="G2656" s="17">
        <v>0</v>
      </c>
    </row>
    <row r="2657" spans="2:7">
      <c r="B2657" s="1235" t="s">
        <v>529</v>
      </c>
      <c r="C2657" s="1235" t="s">
        <v>529</v>
      </c>
      <c r="D2657" s="1235" t="s">
        <v>529</v>
      </c>
      <c r="E2657" s="1235" t="s">
        <v>529</v>
      </c>
      <c r="F2657" s="4" t="s">
        <v>529</v>
      </c>
      <c r="G2657" s="4" t="s">
        <v>529</v>
      </c>
    </row>
    <row r="2658" spans="2:7">
      <c r="B2658" s="1236" t="s">
        <v>3225</v>
      </c>
      <c r="C2658" s="1236" t="s">
        <v>3225</v>
      </c>
      <c r="D2658" s="1236" t="s">
        <v>3225</v>
      </c>
      <c r="E2658" s="1236" t="s">
        <v>3225</v>
      </c>
      <c r="F2658" s="17">
        <v>0</v>
      </c>
      <c r="G2658" s="17">
        <v>0</v>
      </c>
    </row>
    <row r="2659" spans="2:7">
      <c r="B2659" s="1235" t="s">
        <v>529</v>
      </c>
      <c r="C2659" s="1235" t="s">
        <v>529</v>
      </c>
      <c r="D2659" s="1235" t="s">
        <v>529</v>
      </c>
      <c r="E2659" s="1235" t="s">
        <v>529</v>
      </c>
      <c r="F2659" s="4" t="s">
        <v>529</v>
      </c>
      <c r="G2659" s="4" t="s">
        <v>529</v>
      </c>
    </row>
    <row r="2660" spans="2:7">
      <c r="B2660" s="1236" t="s">
        <v>3226</v>
      </c>
      <c r="C2660" s="1236" t="s">
        <v>3226</v>
      </c>
      <c r="D2660" s="1236" t="s">
        <v>3226</v>
      </c>
      <c r="E2660" s="1236" t="s">
        <v>3226</v>
      </c>
      <c r="F2660" s="17">
        <v>0</v>
      </c>
      <c r="G2660" s="17">
        <v>0</v>
      </c>
    </row>
    <row r="2661" spans="2:7">
      <c r="B2661" s="1235" t="s">
        <v>529</v>
      </c>
      <c r="C2661" s="1235" t="s">
        <v>529</v>
      </c>
      <c r="D2661" s="1235" t="s">
        <v>529</v>
      </c>
      <c r="E2661" s="1235" t="s">
        <v>529</v>
      </c>
      <c r="F2661" s="4" t="s">
        <v>529</v>
      </c>
      <c r="G2661" s="4" t="s">
        <v>529</v>
      </c>
    </row>
    <row r="2662" spans="2:7">
      <c r="B2662" s="1236" t="s">
        <v>3227</v>
      </c>
      <c r="C2662" s="1236" t="s">
        <v>3227</v>
      </c>
      <c r="D2662" s="1236" t="s">
        <v>3227</v>
      </c>
      <c r="E2662" s="1236" t="s">
        <v>3227</v>
      </c>
      <c r="F2662" s="17">
        <v>0</v>
      </c>
      <c r="G2662" s="17">
        <v>0</v>
      </c>
    </row>
    <row r="2663" spans="2:7">
      <c r="B2663" s="1235" t="s">
        <v>529</v>
      </c>
      <c r="C2663" s="1235" t="s">
        <v>529</v>
      </c>
      <c r="D2663" s="1235" t="s">
        <v>529</v>
      </c>
      <c r="E2663" s="1235" t="s">
        <v>529</v>
      </c>
      <c r="F2663" s="4" t="s">
        <v>529</v>
      </c>
      <c r="G2663" s="4" t="s">
        <v>529</v>
      </c>
    </row>
    <row r="2664" spans="2:7">
      <c r="B2664" s="28" t="s">
        <v>529</v>
      </c>
      <c r="C2664" s="28" t="s">
        <v>529</v>
      </c>
      <c r="D2664" s="28" t="s">
        <v>529</v>
      </c>
      <c r="E2664" s="28" t="s">
        <v>529</v>
      </c>
      <c r="F2664" s="30" t="s">
        <v>529</v>
      </c>
      <c r="G2664" s="30" t="s">
        <v>529</v>
      </c>
    </row>
    <row r="2665" spans="2:7">
      <c r="B2665" s="12" t="s">
        <v>529</v>
      </c>
      <c r="C2665" s="12" t="s">
        <v>529</v>
      </c>
      <c r="D2665" s="12" t="s">
        <v>529</v>
      </c>
      <c r="E2665" s="12" t="s">
        <v>529</v>
      </c>
      <c r="F2665" s="16" t="s">
        <v>529</v>
      </c>
      <c r="G2665" s="16" t="s">
        <v>529</v>
      </c>
    </row>
    <row r="2666" spans="2:7">
      <c r="B2666" s="29" t="s">
        <v>529</v>
      </c>
      <c r="C2666" s="29" t="s">
        <v>529</v>
      </c>
      <c r="D2666" s="29" t="s">
        <v>529</v>
      </c>
      <c r="E2666" s="29" t="s">
        <v>529</v>
      </c>
      <c r="F2666" s="31" t="s">
        <v>529</v>
      </c>
      <c r="G2666" s="31" t="s">
        <v>529</v>
      </c>
    </row>
    <row r="2667" spans="2:7">
      <c r="B2667" s="1241" t="s">
        <v>37</v>
      </c>
      <c r="C2667" s="1241" t="s">
        <v>37</v>
      </c>
      <c r="D2667" s="1241" t="s">
        <v>37</v>
      </c>
      <c r="E2667" s="1241" t="s">
        <v>37</v>
      </c>
      <c r="F2667" s="1241" t="s">
        <v>37</v>
      </c>
      <c r="G2667" s="1242" t="s">
        <v>37</v>
      </c>
    </row>
    <row r="2668" spans="2:7">
      <c r="B2668" s="1243" t="s">
        <v>3215</v>
      </c>
      <c r="C2668" s="1243" t="s">
        <v>3215</v>
      </c>
      <c r="D2668" s="1243" t="s">
        <v>3215</v>
      </c>
      <c r="E2668" s="1243" t="s">
        <v>3215</v>
      </c>
      <c r="F2668" s="1243" t="s">
        <v>3215</v>
      </c>
      <c r="G2668" s="1244" t="s">
        <v>3215</v>
      </c>
    </row>
    <row r="2669" spans="2:7">
      <c r="B2669" s="1243" t="s">
        <v>3216</v>
      </c>
      <c r="C2669" s="1243" t="s">
        <v>3216</v>
      </c>
      <c r="D2669" s="1243" t="s">
        <v>3216</v>
      </c>
      <c r="E2669" s="1243" t="s">
        <v>3216</v>
      </c>
      <c r="F2669" s="1243" t="s">
        <v>3216</v>
      </c>
      <c r="G2669" s="1244" t="s">
        <v>3216</v>
      </c>
    </row>
    <row r="2670" spans="2:7">
      <c r="B2670" s="1245" t="s">
        <v>3217</v>
      </c>
      <c r="C2670" s="1245" t="s">
        <v>3217</v>
      </c>
      <c r="D2670" s="1245" t="s">
        <v>3217</v>
      </c>
      <c r="E2670" s="1245" t="s">
        <v>3217</v>
      </c>
      <c r="F2670" s="1245" t="s">
        <v>3217</v>
      </c>
      <c r="G2670" s="1246" t="s">
        <v>3217</v>
      </c>
    </row>
    <row r="2671" spans="2:7">
      <c r="B2671" s="1240" t="s">
        <v>3218</v>
      </c>
      <c r="C2671" s="1240" t="s">
        <v>3218</v>
      </c>
      <c r="D2671" s="1240" t="s">
        <v>3218</v>
      </c>
      <c r="E2671" s="1240" t="s">
        <v>3218</v>
      </c>
      <c r="F2671" s="21">
        <v>2024</v>
      </c>
      <c r="G2671" s="21">
        <v>2023</v>
      </c>
    </row>
    <row r="2672" spans="2:7">
      <c r="B2672" s="1236" t="s">
        <v>3219</v>
      </c>
      <c r="C2672" s="1236" t="s">
        <v>3219</v>
      </c>
      <c r="D2672" s="1236" t="s">
        <v>3219</v>
      </c>
      <c r="E2672" s="1236" t="s">
        <v>3219</v>
      </c>
      <c r="F2672" s="17" t="s">
        <v>529</v>
      </c>
      <c r="G2672" s="17" t="s">
        <v>529</v>
      </c>
    </row>
    <row r="2673" spans="2:7">
      <c r="B2673" s="24" t="s">
        <v>529</v>
      </c>
      <c r="C2673" s="1234" t="s">
        <v>3229</v>
      </c>
      <c r="D2673" s="1234" t="s">
        <v>3229</v>
      </c>
      <c r="E2673" s="1234" t="s">
        <v>3229</v>
      </c>
      <c r="F2673" s="17" t="s">
        <v>87</v>
      </c>
      <c r="G2673" s="17" t="s">
        <v>3647</v>
      </c>
    </row>
    <row r="2674" spans="2:7">
      <c r="B2674" s="25" t="s">
        <v>529</v>
      </c>
      <c r="C2674" s="26" t="s">
        <v>529</v>
      </c>
      <c r="D2674" s="1233" t="s">
        <v>3231</v>
      </c>
      <c r="E2674" s="1233" t="s">
        <v>3231</v>
      </c>
      <c r="F2674" s="4">
        <v>0</v>
      </c>
      <c r="G2674" s="4">
        <v>0</v>
      </c>
    </row>
    <row r="2675" spans="2:7">
      <c r="B2675" s="25" t="s">
        <v>529</v>
      </c>
      <c r="C2675" s="26" t="s">
        <v>529</v>
      </c>
      <c r="D2675" s="1233" t="s">
        <v>3232</v>
      </c>
      <c r="E2675" s="1233" t="s">
        <v>3232</v>
      </c>
      <c r="F2675" s="4">
        <v>0</v>
      </c>
      <c r="G2675" s="4">
        <v>0</v>
      </c>
    </row>
    <row r="2676" spans="2:7">
      <c r="B2676" s="25" t="s">
        <v>529</v>
      </c>
      <c r="C2676" s="26" t="s">
        <v>529</v>
      </c>
      <c r="D2676" s="1233" t="s">
        <v>3233</v>
      </c>
      <c r="E2676" s="1233" t="s">
        <v>3233</v>
      </c>
      <c r="F2676" s="4">
        <v>0</v>
      </c>
      <c r="G2676" s="4">
        <v>0</v>
      </c>
    </row>
    <row r="2677" spans="2:7">
      <c r="B2677" s="25" t="s">
        <v>529</v>
      </c>
      <c r="C2677" s="26" t="s">
        <v>529</v>
      </c>
      <c r="D2677" s="1233" t="s">
        <v>3234</v>
      </c>
      <c r="E2677" s="1233" t="s">
        <v>3234</v>
      </c>
      <c r="F2677" s="4">
        <v>0</v>
      </c>
      <c r="G2677" s="4">
        <v>0</v>
      </c>
    </row>
    <row r="2678" spans="2:7">
      <c r="B2678" s="25" t="s">
        <v>529</v>
      </c>
      <c r="C2678" s="26" t="s">
        <v>529</v>
      </c>
      <c r="D2678" s="1233" t="s">
        <v>3235</v>
      </c>
      <c r="E2678" s="1233" t="s">
        <v>3235</v>
      </c>
      <c r="F2678" s="4">
        <v>0</v>
      </c>
      <c r="G2678" s="4">
        <v>0</v>
      </c>
    </row>
    <row r="2679" spans="2:7">
      <c r="B2679" s="25" t="s">
        <v>529</v>
      </c>
      <c r="C2679" s="26" t="s">
        <v>529</v>
      </c>
      <c r="D2679" s="1233" t="s">
        <v>3236</v>
      </c>
      <c r="E2679" s="1233" t="s">
        <v>3236</v>
      </c>
      <c r="F2679" s="4">
        <v>0</v>
      </c>
      <c r="G2679" s="4">
        <v>0</v>
      </c>
    </row>
    <row r="2680" spans="2:7">
      <c r="B2680" s="25" t="s">
        <v>529</v>
      </c>
      <c r="C2680" s="26" t="s">
        <v>529</v>
      </c>
      <c r="D2680" s="1233" t="s">
        <v>3237</v>
      </c>
      <c r="E2680" s="1233" t="s">
        <v>3237</v>
      </c>
      <c r="F2680" s="4">
        <v>0</v>
      </c>
      <c r="G2680" s="4">
        <v>0</v>
      </c>
    </row>
    <row r="2681" spans="2:7">
      <c r="B2681" s="25" t="s">
        <v>529</v>
      </c>
      <c r="C2681" s="26" t="s">
        <v>529</v>
      </c>
      <c r="D2681" s="1233" t="s">
        <v>3238</v>
      </c>
      <c r="E2681" s="1233" t="s">
        <v>3238</v>
      </c>
      <c r="F2681" s="4">
        <v>0</v>
      </c>
      <c r="G2681" s="4">
        <v>0</v>
      </c>
    </row>
    <row r="2682" spans="2:7">
      <c r="B2682" s="25" t="s">
        <v>529</v>
      </c>
      <c r="C2682" s="26" t="s">
        <v>529</v>
      </c>
      <c r="D2682" s="1233" t="s">
        <v>3239</v>
      </c>
      <c r="E2682" s="1233" t="s">
        <v>3239</v>
      </c>
      <c r="F2682" s="4" t="s">
        <v>87</v>
      </c>
      <c r="G2682" s="4" t="s">
        <v>3647</v>
      </c>
    </row>
    <row r="2683" spans="2:7">
      <c r="B2683" s="25" t="s">
        <v>529</v>
      </c>
      <c r="C2683" s="26" t="s">
        <v>529</v>
      </c>
      <c r="D2683" s="1233" t="s">
        <v>3240</v>
      </c>
      <c r="E2683" s="1233" t="s">
        <v>3240</v>
      </c>
      <c r="F2683" s="4">
        <v>0</v>
      </c>
      <c r="G2683" s="4">
        <v>0</v>
      </c>
    </row>
    <row r="2684" spans="2:7">
      <c r="B2684" s="1235" t="s">
        <v>529</v>
      </c>
      <c r="C2684" s="1235" t="s">
        <v>529</v>
      </c>
      <c r="D2684" s="1235" t="s">
        <v>529</v>
      </c>
      <c r="E2684" s="1235" t="s">
        <v>529</v>
      </c>
      <c r="F2684" s="4" t="s">
        <v>529</v>
      </c>
      <c r="G2684" s="4" t="s">
        <v>529</v>
      </c>
    </row>
    <row r="2685" spans="2:7">
      <c r="B2685" s="24" t="s">
        <v>529</v>
      </c>
      <c r="C2685" s="1234" t="s">
        <v>3230</v>
      </c>
      <c r="D2685" s="1234" t="s">
        <v>3230</v>
      </c>
      <c r="E2685" s="1234" t="s">
        <v>3230</v>
      </c>
      <c r="F2685" s="17" t="s">
        <v>87</v>
      </c>
      <c r="G2685" s="17" t="s">
        <v>3647</v>
      </c>
    </row>
    <row r="2686" spans="2:7">
      <c r="B2686" s="25" t="s">
        <v>529</v>
      </c>
      <c r="C2686" s="26" t="s">
        <v>529</v>
      </c>
      <c r="D2686" s="1233" t="s">
        <v>3241</v>
      </c>
      <c r="E2686" s="1233" t="s">
        <v>3241</v>
      </c>
      <c r="F2686" s="4" t="s">
        <v>2263</v>
      </c>
      <c r="G2686" s="4" t="s">
        <v>3648</v>
      </c>
    </row>
    <row r="2687" spans="2:7">
      <c r="B2687" s="25" t="s">
        <v>529</v>
      </c>
      <c r="C2687" s="26" t="s">
        <v>529</v>
      </c>
      <c r="D2687" s="1233" t="s">
        <v>3242</v>
      </c>
      <c r="E2687" s="1233" t="s">
        <v>3242</v>
      </c>
      <c r="F2687" s="4" t="s">
        <v>598</v>
      </c>
      <c r="G2687" s="4" t="s">
        <v>3649</v>
      </c>
    </row>
    <row r="2688" spans="2:7">
      <c r="B2688" s="25" t="s">
        <v>529</v>
      </c>
      <c r="C2688" s="26" t="s">
        <v>529</v>
      </c>
      <c r="D2688" s="1233" t="s">
        <v>3243</v>
      </c>
      <c r="E2688" s="1233" t="s">
        <v>3243</v>
      </c>
      <c r="F2688" s="4" t="s">
        <v>2274</v>
      </c>
      <c r="G2688" s="4" t="s">
        <v>3650</v>
      </c>
    </row>
    <row r="2689" spans="2:7">
      <c r="B2689" s="25" t="s">
        <v>529</v>
      </c>
      <c r="C2689" s="26" t="s">
        <v>529</v>
      </c>
      <c r="D2689" s="1233" t="s">
        <v>3244</v>
      </c>
      <c r="E2689" s="1233" t="s">
        <v>3244</v>
      </c>
      <c r="F2689" s="4">
        <v>0</v>
      </c>
      <c r="G2689" s="4">
        <v>0</v>
      </c>
    </row>
    <row r="2690" spans="2:7">
      <c r="B2690" s="25" t="s">
        <v>529</v>
      </c>
      <c r="C2690" s="26" t="s">
        <v>529</v>
      </c>
      <c r="D2690" s="1233" t="s">
        <v>3245</v>
      </c>
      <c r="E2690" s="1233" t="s">
        <v>3245</v>
      </c>
      <c r="F2690" s="4">
        <v>0</v>
      </c>
      <c r="G2690" s="4">
        <v>0</v>
      </c>
    </row>
    <row r="2691" spans="2:7">
      <c r="B2691" s="25" t="s">
        <v>529</v>
      </c>
      <c r="C2691" s="26" t="s">
        <v>529</v>
      </c>
      <c r="D2691" s="1233" t="s">
        <v>3246</v>
      </c>
      <c r="E2691" s="1233" t="s">
        <v>3246</v>
      </c>
      <c r="F2691" s="4">
        <v>0</v>
      </c>
      <c r="G2691" s="4">
        <v>0</v>
      </c>
    </row>
    <row r="2692" spans="2:7">
      <c r="B2692" s="25" t="s">
        <v>529</v>
      </c>
      <c r="C2692" s="26" t="s">
        <v>529</v>
      </c>
      <c r="D2692" s="1233" t="s">
        <v>3247</v>
      </c>
      <c r="E2692" s="1233" t="s">
        <v>3247</v>
      </c>
      <c r="F2692" s="4">
        <v>0</v>
      </c>
      <c r="G2692" s="4">
        <v>0</v>
      </c>
    </row>
    <row r="2693" spans="2:7">
      <c r="B2693" s="25" t="s">
        <v>529</v>
      </c>
      <c r="C2693" s="26" t="s">
        <v>529</v>
      </c>
      <c r="D2693" s="1233" t="s">
        <v>3248</v>
      </c>
      <c r="E2693" s="1233" t="s">
        <v>3248</v>
      </c>
      <c r="F2693" s="4">
        <v>0</v>
      </c>
      <c r="G2693" s="4">
        <v>0</v>
      </c>
    </row>
    <row r="2694" spans="2:7">
      <c r="B2694" s="25" t="s">
        <v>529</v>
      </c>
      <c r="C2694" s="26" t="s">
        <v>529</v>
      </c>
      <c r="D2694" s="1233" t="s">
        <v>3249</v>
      </c>
      <c r="E2694" s="1233" t="s">
        <v>3249</v>
      </c>
      <c r="F2694" s="4">
        <v>0</v>
      </c>
      <c r="G2694" s="4">
        <v>0</v>
      </c>
    </row>
    <row r="2695" spans="2:7">
      <c r="B2695" s="25" t="s">
        <v>529</v>
      </c>
      <c r="C2695" s="26" t="s">
        <v>529</v>
      </c>
      <c r="D2695" s="1233" t="s">
        <v>3250</v>
      </c>
      <c r="E2695" s="1233" t="s">
        <v>3250</v>
      </c>
      <c r="F2695" s="4">
        <v>0</v>
      </c>
      <c r="G2695" s="4">
        <v>0</v>
      </c>
    </row>
    <row r="2696" spans="2:7">
      <c r="B2696" s="25" t="s">
        <v>529</v>
      </c>
      <c r="C2696" s="26" t="s">
        <v>529</v>
      </c>
      <c r="D2696" s="1233" t="s">
        <v>3251</v>
      </c>
      <c r="E2696" s="1233" t="s">
        <v>3251</v>
      </c>
      <c r="F2696" s="4">
        <v>0</v>
      </c>
      <c r="G2696" s="4">
        <v>0</v>
      </c>
    </row>
    <row r="2697" spans="2:7">
      <c r="B2697" s="25" t="s">
        <v>529</v>
      </c>
      <c r="C2697" s="26" t="s">
        <v>529</v>
      </c>
      <c r="D2697" s="1233" t="s">
        <v>3252</v>
      </c>
      <c r="E2697" s="1233" t="s">
        <v>3252</v>
      </c>
      <c r="F2697" s="4">
        <v>0</v>
      </c>
      <c r="G2697" s="4">
        <v>0</v>
      </c>
    </row>
    <row r="2698" spans="2:7">
      <c r="B2698" s="25" t="s">
        <v>529</v>
      </c>
      <c r="C2698" s="26" t="s">
        <v>529</v>
      </c>
      <c r="D2698" s="1233" t="s">
        <v>3253</v>
      </c>
      <c r="E2698" s="1233" t="s">
        <v>3253</v>
      </c>
      <c r="F2698" s="4">
        <v>0</v>
      </c>
      <c r="G2698" s="4">
        <v>0</v>
      </c>
    </row>
    <row r="2699" spans="2:7">
      <c r="B2699" s="25" t="s">
        <v>529</v>
      </c>
      <c r="C2699" s="26" t="s">
        <v>529</v>
      </c>
      <c r="D2699" s="1233" t="s">
        <v>3254</v>
      </c>
      <c r="E2699" s="1233" t="s">
        <v>3254</v>
      </c>
      <c r="F2699" s="4">
        <v>0</v>
      </c>
      <c r="G2699" s="4">
        <v>0</v>
      </c>
    </row>
    <row r="2700" spans="2:7">
      <c r="B2700" s="25" t="s">
        <v>529</v>
      </c>
      <c r="C2700" s="26" t="s">
        <v>529</v>
      </c>
      <c r="D2700" s="1233" t="s">
        <v>3255</v>
      </c>
      <c r="E2700" s="1233" t="s">
        <v>3255</v>
      </c>
      <c r="F2700" s="4">
        <v>0</v>
      </c>
      <c r="G2700" s="4">
        <v>0</v>
      </c>
    </row>
    <row r="2701" spans="2:7">
      <c r="B2701" s="25" t="s">
        <v>529</v>
      </c>
      <c r="C2701" s="26" t="s">
        <v>529</v>
      </c>
      <c r="D2701" s="1233" t="s">
        <v>3256</v>
      </c>
      <c r="E2701" s="1233" t="s">
        <v>3256</v>
      </c>
      <c r="F2701" s="4">
        <v>0</v>
      </c>
      <c r="G2701" s="4">
        <v>0</v>
      </c>
    </row>
    <row r="2702" spans="2:7">
      <c r="B2702" s="1236" t="s">
        <v>3220</v>
      </c>
      <c r="C2702" s="1236" t="s">
        <v>3220</v>
      </c>
      <c r="D2702" s="1236" t="s">
        <v>3220</v>
      </c>
      <c r="E2702" s="1236" t="s">
        <v>3220</v>
      </c>
      <c r="F2702" s="17">
        <v>0</v>
      </c>
      <c r="G2702" s="17">
        <v>0</v>
      </c>
    </row>
    <row r="2703" spans="2:7">
      <c r="B2703" s="1235" t="s">
        <v>529</v>
      </c>
      <c r="C2703" s="1235" t="s">
        <v>529</v>
      </c>
      <c r="D2703" s="1235" t="s">
        <v>529</v>
      </c>
      <c r="E2703" s="1235" t="s">
        <v>529</v>
      </c>
      <c r="F2703" s="4" t="s">
        <v>529</v>
      </c>
      <c r="G2703" s="4" t="s">
        <v>529</v>
      </c>
    </row>
    <row r="2704" spans="2:7">
      <c r="B2704" s="1236" t="s">
        <v>3221</v>
      </c>
      <c r="C2704" s="1236" t="s">
        <v>3221</v>
      </c>
      <c r="D2704" s="1236" t="s">
        <v>3221</v>
      </c>
      <c r="E2704" s="1236" t="s">
        <v>3221</v>
      </c>
      <c r="F2704" s="17" t="s">
        <v>529</v>
      </c>
      <c r="G2704" s="17" t="s">
        <v>529</v>
      </c>
    </row>
    <row r="2705" spans="2:7">
      <c r="B2705" s="24" t="s">
        <v>529</v>
      </c>
      <c r="C2705" s="1234" t="s">
        <v>3229</v>
      </c>
      <c r="D2705" s="1234" t="s">
        <v>3229</v>
      </c>
      <c r="E2705" s="1234" t="s">
        <v>3229</v>
      </c>
      <c r="F2705" s="17">
        <v>0</v>
      </c>
      <c r="G2705" s="17">
        <v>0</v>
      </c>
    </row>
    <row r="2706" spans="2:7">
      <c r="B2706" s="25" t="s">
        <v>529</v>
      </c>
      <c r="C2706" s="26" t="s">
        <v>529</v>
      </c>
      <c r="D2706" s="1233" t="s">
        <v>3257</v>
      </c>
      <c r="E2706" s="1233" t="s">
        <v>3257</v>
      </c>
      <c r="F2706" s="4">
        <v>0</v>
      </c>
      <c r="G2706" s="4">
        <v>0</v>
      </c>
    </row>
    <row r="2707" spans="2:7">
      <c r="B2707" s="25" t="s">
        <v>529</v>
      </c>
      <c r="C2707" s="26" t="s">
        <v>529</v>
      </c>
      <c r="D2707" s="1233" t="s">
        <v>3258</v>
      </c>
      <c r="E2707" s="1233" t="s">
        <v>3258</v>
      </c>
      <c r="F2707" s="4">
        <v>0</v>
      </c>
      <c r="G2707" s="4">
        <v>0</v>
      </c>
    </row>
    <row r="2708" spans="2:7">
      <c r="B2708" s="25" t="s">
        <v>529</v>
      </c>
      <c r="C2708" s="26" t="s">
        <v>529</v>
      </c>
      <c r="D2708" s="1233" t="s">
        <v>3259</v>
      </c>
      <c r="E2708" s="1233" t="s">
        <v>3259</v>
      </c>
      <c r="F2708" s="4">
        <v>0</v>
      </c>
      <c r="G2708" s="4">
        <v>0</v>
      </c>
    </row>
    <row r="2709" spans="2:7">
      <c r="B2709" s="1235" t="s">
        <v>529</v>
      </c>
      <c r="C2709" s="1235" t="s">
        <v>529</v>
      </c>
      <c r="D2709" s="1235" t="s">
        <v>529</v>
      </c>
      <c r="E2709" s="1235" t="s">
        <v>529</v>
      </c>
      <c r="F2709" s="4" t="s">
        <v>529</v>
      </c>
      <c r="G2709" s="4" t="s">
        <v>529</v>
      </c>
    </row>
    <row r="2710" spans="2:7">
      <c r="B2710" s="24" t="s">
        <v>529</v>
      </c>
      <c r="C2710" s="1234" t="s">
        <v>3230</v>
      </c>
      <c r="D2710" s="1234" t="s">
        <v>3230</v>
      </c>
      <c r="E2710" s="1234" t="s">
        <v>3230</v>
      </c>
      <c r="F2710" s="17">
        <v>0</v>
      </c>
      <c r="G2710" s="17">
        <v>0</v>
      </c>
    </row>
    <row r="2711" spans="2:7">
      <c r="B2711" s="25" t="s">
        <v>529</v>
      </c>
      <c r="C2711" s="26" t="s">
        <v>529</v>
      </c>
      <c r="D2711" s="1233" t="s">
        <v>3257</v>
      </c>
      <c r="E2711" s="1233" t="s">
        <v>3257</v>
      </c>
      <c r="F2711" s="4">
        <v>0</v>
      </c>
      <c r="G2711" s="4">
        <v>0</v>
      </c>
    </row>
    <row r="2712" spans="2:7">
      <c r="B2712" s="25" t="s">
        <v>529</v>
      </c>
      <c r="C2712" s="26" t="s">
        <v>529</v>
      </c>
      <c r="D2712" s="1233" t="s">
        <v>3258</v>
      </c>
      <c r="E2712" s="1233" t="s">
        <v>3258</v>
      </c>
      <c r="F2712" s="4">
        <v>0</v>
      </c>
      <c r="G2712" s="4">
        <v>0</v>
      </c>
    </row>
    <row r="2713" spans="2:7">
      <c r="B2713" s="25" t="s">
        <v>529</v>
      </c>
      <c r="C2713" s="26" t="s">
        <v>529</v>
      </c>
      <c r="D2713" s="1233" t="s">
        <v>3260</v>
      </c>
      <c r="E2713" s="1233" t="s">
        <v>3260</v>
      </c>
      <c r="F2713" s="4">
        <v>0</v>
      </c>
      <c r="G2713" s="4">
        <v>0</v>
      </c>
    </row>
    <row r="2714" spans="2:7">
      <c r="B2714" s="1236" t="s">
        <v>3222</v>
      </c>
      <c r="C2714" s="1236" t="s">
        <v>3222</v>
      </c>
      <c r="D2714" s="1236" t="s">
        <v>3222</v>
      </c>
      <c r="E2714" s="1236" t="s">
        <v>3222</v>
      </c>
      <c r="F2714" s="17">
        <v>0</v>
      </c>
      <c r="G2714" s="17">
        <v>0</v>
      </c>
    </row>
    <row r="2715" spans="2:7">
      <c r="B2715" s="1235" t="s">
        <v>529</v>
      </c>
      <c r="C2715" s="1235" t="s">
        <v>529</v>
      </c>
      <c r="D2715" s="1235" t="s">
        <v>529</v>
      </c>
      <c r="E2715" s="1235" t="s">
        <v>529</v>
      </c>
      <c r="F2715" s="4" t="s">
        <v>529</v>
      </c>
      <c r="G2715" s="4" t="s">
        <v>529</v>
      </c>
    </row>
    <row r="2716" spans="2:7">
      <c r="B2716" s="1236" t="s">
        <v>3223</v>
      </c>
      <c r="C2716" s="1236" t="s">
        <v>3223</v>
      </c>
      <c r="D2716" s="1236" t="s">
        <v>3223</v>
      </c>
      <c r="E2716" s="1236" t="s">
        <v>3223</v>
      </c>
      <c r="F2716" s="17" t="s">
        <v>529</v>
      </c>
      <c r="G2716" s="17" t="s">
        <v>529</v>
      </c>
    </row>
    <row r="2717" spans="2:7">
      <c r="B2717" s="24" t="s">
        <v>529</v>
      </c>
      <c r="C2717" s="1234" t="s">
        <v>3229</v>
      </c>
      <c r="D2717" s="1234" t="s">
        <v>3229</v>
      </c>
      <c r="E2717" s="1234" t="s">
        <v>3229</v>
      </c>
      <c r="F2717" s="17">
        <v>0</v>
      </c>
      <c r="G2717" s="17">
        <v>0</v>
      </c>
    </row>
    <row r="2718" spans="2:7">
      <c r="B2718" s="25" t="s">
        <v>529</v>
      </c>
      <c r="C2718" s="26" t="s">
        <v>529</v>
      </c>
      <c r="D2718" s="1233" t="s">
        <v>3261</v>
      </c>
      <c r="E2718" s="1233" t="s">
        <v>3261</v>
      </c>
      <c r="F2718" s="4">
        <v>0</v>
      </c>
      <c r="G2718" s="4">
        <v>0</v>
      </c>
    </row>
    <row r="2719" spans="2:7">
      <c r="B2719" s="25" t="s">
        <v>529</v>
      </c>
      <c r="C2719" s="26" t="s">
        <v>529</v>
      </c>
      <c r="D2719" s="26" t="s">
        <v>529</v>
      </c>
      <c r="E2719" s="27" t="s">
        <v>3265</v>
      </c>
      <c r="F2719" s="4">
        <v>0</v>
      </c>
      <c r="G2719" s="4">
        <v>0</v>
      </c>
    </row>
    <row r="2720" spans="2:7">
      <c r="B2720" s="25" t="s">
        <v>529</v>
      </c>
      <c r="C2720" s="26" t="s">
        <v>529</v>
      </c>
      <c r="D2720" s="26" t="s">
        <v>529</v>
      </c>
      <c r="E2720" s="27" t="s">
        <v>3266</v>
      </c>
      <c r="F2720" s="4">
        <v>0</v>
      </c>
      <c r="G2720" s="4">
        <v>0</v>
      </c>
    </row>
    <row r="2721" spans="2:7">
      <c r="B2721" s="25" t="s">
        <v>529</v>
      </c>
      <c r="C2721" s="26" t="s">
        <v>529</v>
      </c>
      <c r="D2721" s="1233" t="s">
        <v>3262</v>
      </c>
      <c r="E2721" s="1233" t="s">
        <v>3262</v>
      </c>
      <c r="F2721" s="4">
        <v>0</v>
      </c>
      <c r="G2721" s="4">
        <v>0</v>
      </c>
    </row>
    <row r="2722" spans="2:7">
      <c r="B2722" s="1235" t="s">
        <v>529</v>
      </c>
      <c r="C2722" s="1235" t="s">
        <v>529</v>
      </c>
      <c r="D2722" s="1235" t="s">
        <v>529</v>
      </c>
      <c r="E2722" s="1235" t="s">
        <v>529</v>
      </c>
      <c r="F2722" s="4" t="s">
        <v>529</v>
      </c>
      <c r="G2722" s="4" t="s">
        <v>529</v>
      </c>
    </row>
    <row r="2723" spans="2:7">
      <c r="B2723" s="24" t="s">
        <v>529</v>
      </c>
      <c r="C2723" s="1234" t="s">
        <v>3230</v>
      </c>
      <c r="D2723" s="1234" t="s">
        <v>3230</v>
      </c>
      <c r="E2723" s="1234" t="s">
        <v>3230</v>
      </c>
      <c r="F2723" s="17">
        <v>0</v>
      </c>
      <c r="G2723" s="17">
        <v>0</v>
      </c>
    </row>
    <row r="2724" spans="2:7">
      <c r="B2724" s="25" t="s">
        <v>529</v>
      </c>
      <c r="C2724" s="26" t="s">
        <v>529</v>
      </c>
      <c r="D2724" s="1233" t="s">
        <v>3263</v>
      </c>
      <c r="E2724" s="1233" t="s">
        <v>3263</v>
      </c>
      <c r="F2724" s="4">
        <v>0</v>
      </c>
      <c r="G2724" s="4">
        <v>0</v>
      </c>
    </row>
    <row r="2725" spans="2:7">
      <c r="B2725" s="25" t="s">
        <v>529</v>
      </c>
      <c r="C2725" s="26" t="s">
        <v>529</v>
      </c>
      <c r="D2725" s="26" t="s">
        <v>529</v>
      </c>
      <c r="E2725" s="27" t="s">
        <v>3265</v>
      </c>
      <c r="F2725" s="4">
        <v>0</v>
      </c>
      <c r="G2725" s="4">
        <v>0</v>
      </c>
    </row>
    <row r="2726" spans="2:7">
      <c r="B2726" s="25" t="s">
        <v>529</v>
      </c>
      <c r="C2726" s="26" t="s">
        <v>529</v>
      </c>
      <c r="D2726" s="26" t="s">
        <v>529</v>
      </c>
      <c r="E2726" s="27" t="s">
        <v>3266</v>
      </c>
      <c r="F2726" s="4">
        <v>0</v>
      </c>
      <c r="G2726" s="4">
        <v>0</v>
      </c>
    </row>
    <row r="2727" spans="2:7">
      <c r="B2727" s="25" t="s">
        <v>529</v>
      </c>
      <c r="C2727" s="26" t="s">
        <v>529</v>
      </c>
      <c r="D2727" s="1233" t="s">
        <v>3264</v>
      </c>
      <c r="E2727" s="1233" t="s">
        <v>3264</v>
      </c>
      <c r="F2727" s="4">
        <v>0</v>
      </c>
      <c r="G2727" s="4">
        <v>0</v>
      </c>
    </row>
    <row r="2728" spans="2:7">
      <c r="B2728" s="1236" t="s">
        <v>3224</v>
      </c>
      <c r="C2728" s="1236" t="s">
        <v>3224</v>
      </c>
      <c r="D2728" s="1236" t="s">
        <v>3224</v>
      </c>
      <c r="E2728" s="1236" t="s">
        <v>3224</v>
      </c>
      <c r="F2728" s="17">
        <v>0</v>
      </c>
      <c r="G2728" s="17">
        <v>0</v>
      </c>
    </row>
    <row r="2729" spans="2:7">
      <c r="B2729" s="1235" t="s">
        <v>529</v>
      </c>
      <c r="C2729" s="1235" t="s">
        <v>529</v>
      </c>
      <c r="D2729" s="1235" t="s">
        <v>529</v>
      </c>
      <c r="E2729" s="1235" t="s">
        <v>529</v>
      </c>
      <c r="F2729" s="4" t="s">
        <v>529</v>
      </c>
      <c r="G2729" s="4" t="s">
        <v>529</v>
      </c>
    </row>
    <row r="2730" spans="2:7">
      <c r="B2730" s="1236" t="s">
        <v>3225</v>
      </c>
      <c r="C2730" s="1236" t="s">
        <v>3225</v>
      </c>
      <c r="D2730" s="1236" t="s">
        <v>3225</v>
      </c>
      <c r="E2730" s="1236" t="s">
        <v>3225</v>
      </c>
      <c r="F2730" s="17">
        <v>0</v>
      </c>
      <c r="G2730" s="17">
        <v>0</v>
      </c>
    </row>
    <row r="2731" spans="2:7">
      <c r="B2731" s="1235" t="s">
        <v>529</v>
      </c>
      <c r="C2731" s="1235" t="s">
        <v>529</v>
      </c>
      <c r="D2731" s="1235" t="s">
        <v>529</v>
      </c>
      <c r="E2731" s="1235" t="s">
        <v>529</v>
      </c>
      <c r="F2731" s="4" t="s">
        <v>529</v>
      </c>
      <c r="G2731" s="4" t="s">
        <v>529</v>
      </c>
    </row>
    <row r="2732" spans="2:7">
      <c r="B2732" s="1236" t="s">
        <v>3226</v>
      </c>
      <c r="C2732" s="1236" t="s">
        <v>3226</v>
      </c>
      <c r="D2732" s="1236" t="s">
        <v>3226</v>
      </c>
      <c r="E2732" s="1236" t="s">
        <v>3226</v>
      </c>
      <c r="F2732" s="17">
        <v>0</v>
      </c>
      <c r="G2732" s="17">
        <v>0</v>
      </c>
    </row>
    <row r="2733" spans="2:7">
      <c r="B2733" s="1235" t="s">
        <v>529</v>
      </c>
      <c r="C2733" s="1235" t="s">
        <v>529</v>
      </c>
      <c r="D2733" s="1235" t="s">
        <v>529</v>
      </c>
      <c r="E2733" s="1235" t="s">
        <v>529</v>
      </c>
      <c r="F2733" s="4" t="s">
        <v>529</v>
      </c>
      <c r="G2733" s="4" t="s">
        <v>529</v>
      </c>
    </row>
    <row r="2734" spans="2:7">
      <c r="B2734" s="1236" t="s">
        <v>3227</v>
      </c>
      <c r="C2734" s="1236" t="s">
        <v>3227</v>
      </c>
      <c r="D2734" s="1236" t="s">
        <v>3227</v>
      </c>
      <c r="E2734" s="1236" t="s">
        <v>3227</v>
      </c>
      <c r="F2734" s="17">
        <v>0</v>
      </c>
      <c r="G2734" s="17">
        <v>0</v>
      </c>
    </row>
    <row r="2735" spans="2:7">
      <c r="B2735" s="1235" t="s">
        <v>529</v>
      </c>
      <c r="C2735" s="1235" t="s">
        <v>529</v>
      </c>
      <c r="D2735" s="1235" t="s">
        <v>529</v>
      </c>
      <c r="E2735" s="1235" t="s">
        <v>529</v>
      </c>
      <c r="F2735" s="4" t="s">
        <v>529</v>
      </c>
      <c r="G2735" s="4" t="s">
        <v>529</v>
      </c>
    </row>
    <row r="2736" spans="2:7">
      <c r="B2736" s="28" t="s">
        <v>529</v>
      </c>
      <c r="C2736" s="28" t="s">
        <v>529</v>
      </c>
      <c r="D2736" s="28" t="s">
        <v>529</v>
      </c>
      <c r="E2736" s="28" t="s">
        <v>529</v>
      </c>
      <c r="F2736" s="30" t="s">
        <v>529</v>
      </c>
      <c r="G2736" s="30" t="s">
        <v>529</v>
      </c>
    </row>
    <row r="2737" spans="2:7">
      <c r="B2737" s="12" t="s">
        <v>529</v>
      </c>
      <c r="C2737" s="12" t="s">
        <v>529</v>
      </c>
      <c r="D2737" s="12" t="s">
        <v>529</v>
      </c>
      <c r="E2737" s="12" t="s">
        <v>529</v>
      </c>
      <c r="F2737" s="16" t="s">
        <v>529</v>
      </c>
      <c r="G2737" s="16" t="s">
        <v>529</v>
      </c>
    </row>
    <row r="2738" spans="2:7">
      <c r="B2738" s="29" t="s">
        <v>529</v>
      </c>
      <c r="C2738" s="29" t="s">
        <v>529</v>
      </c>
      <c r="D2738" s="29" t="s">
        <v>529</v>
      </c>
      <c r="E2738" s="29" t="s">
        <v>529</v>
      </c>
      <c r="F2738" s="31" t="s">
        <v>529</v>
      </c>
      <c r="G2738" s="31" t="s">
        <v>529</v>
      </c>
    </row>
    <row r="2739" spans="2:7">
      <c r="B2739" s="1241" t="s">
        <v>38</v>
      </c>
      <c r="C2739" s="1241" t="s">
        <v>38</v>
      </c>
      <c r="D2739" s="1241" t="s">
        <v>38</v>
      </c>
      <c r="E2739" s="1241" t="s">
        <v>38</v>
      </c>
      <c r="F2739" s="1241" t="s">
        <v>38</v>
      </c>
      <c r="G2739" s="1242" t="s">
        <v>38</v>
      </c>
    </row>
    <row r="2740" spans="2:7">
      <c r="B2740" s="1243" t="s">
        <v>3215</v>
      </c>
      <c r="C2740" s="1243" t="s">
        <v>3215</v>
      </c>
      <c r="D2740" s="1243" t="s">
        <v>3215</v>
      </c>
      <c r="E2740" s="1243" t="s">
        <v>3215</v>
      </c>
      <c r="F2740" s="1243" t="s">
        <v>3215</v>
      </c>
      <c r="G2740" s="1244" t="s">
        <v>3215</v>
      </c>
    </row>
    <row r="2741" spans="2:7">
      <c r="B2741" s="1243" t="s">
        <v>3216</v>
      </c>
      <c r="C2741" s="1243" t="s">
        <v>3216</v>
      </c>
      <c r="D2741" s="1243" t="s">
        <v>3216</v>
      </c>
      <c r="E2741" s="1243" t="s">
        <v>3216</v>
      </c>
      <c r="F2741" s="1243" t="s">
        <v>3216</v>
      </c>
      <c r="G2741" s="1244" t="s">
        <v>3216</v>
      </c>
    </row>
    <row r="2742" spans="2:7">
      <c r="B2742" s="1245" t="s">
        <v>3217</v>
      </c>
      <c r="C2742" s="1245" t="s">
        <v>3217</v>
      </c>
      <c r="D2742" s="1245" t="s">
        <v>3217</v>
      </c>
      <c r="E2742" s="1245" t="s">
        <v>3217</v>
      </c>
      <c r="F2742" s="1245" t="s">
        <v>3217</v>
      </c>
      <c r="G2742" s="1246" t="s">
        <v>3217</v>
      </c>
    </row>
    <row r="2743" spans="2:7">
      <c r="B2743" s="1240" t="s">
        <v>3218</v>
      </c>
      <c r="C2743" s="1240" t="s">
        <v>3218</v>
      </c>
      <c r="D2743" s="1240" t="s">
        <v>3218</v>
      </c>
      <c r="E2743" s="1240" t="s">
        <v>3218</v>
      </c>
      <c r="F2743" s="21">
        <v>2024</v>
      </c>
      <c r="G2743" s="21">
        <v>2023</v>
      </c>
    </row>
    <row r="2744" spans="2:7">
      <c r="B2744" s="1236" t="s">
        <v>3219</v>
      </c>
      <c r="C2744" s="1236" t="s">
        <v>3219</v>
      </c>
      <c r="D2744" s="1236" t="s">
        <v>3219</v>
      </c>
      <c r="E2744" s="1236" t="s">
        <v>3219</v>
      </c>
      <c r="F2744" s="17" t="s">
        <v>529</v>
      </c>
      <c r="G2744" s="17" t="s">
        <v>529</v>
      </c>
    </row>
    <row r="2745" spans="2:7">
      <c r="B2745" s="24" t="s">
        <v>529</v>
      </c>
      <c r="C2745" s="1234" t="s">
        <v>3229</v>
      </c>
      <c r="D2745" s="1234" t="s">
        <v>3229</v>
      </c>
      <c r="E2745" s="1234" t="s">
        <v>3229</v>
      </c>
      <c r="F2745" s="17" t="s">
        <v>88</v>
      </c>
      <c r="G2745" s="17" t="s">
        <v>3651</v>
      </c>
    </row>
    <row r="2746" spans="2:7">
      <c r="B2746" s="25" t="s">
        <v>529</v>
      </c>
      <c r="C2746" s="26" t="s">
        <v>529</v>
      </c>
      <c r="D2746" s="1233" t="s">
        <v>3231</v>
      </c>
      <c r="E2746" s="1233" t="s">
        <v>3231</v>
      </c>
      <c r="F2746" s="4">
        <v>0</v>
      </c>
      <c r="G2746" s="4">
        <v>0</v>
      </c>
    </row>
    <row r="2747" spans="2:7">
      <c r="B2747" s="25" t="s">
        <v>529</v>
      </c>
      <c r="C2747" s="26" t="s">
        <v>529</v>
      </c>
      <c r="D2747" s="1233" t="s">
        <v>3232</v>
      </c>
      <c r="E2747" s="1233" t="s">
        <v>3232</v>
      </c>
      <c r="F2747" s="4">
        <v>0</v>
      </c>
      <c r="G2747" s="4">
        <v>0</v>
      </c>
    </row>
    <row r="2748" spans="2:7">
      <c r="B2748" s="25" t="s">
        <v>529</v>
      </c>
      <c r="C2748" s="26" t="s">
        <v>529</v>
      </c>
      <c r="D2748" s="1233" t="s">
        <v>3233</v>
      </c>
      <c r="E2748" s="1233" t="s">
        <v>3233</v>
      </c>
      <c r="F2748" s="4">
        <v>0</v>
      </c>
      <c r="G2748" s="4">
        <v>0</v>
      </c>
    </row>
    <row r="2749" spans="2:7">
      <c r="B2749" s="25" t="s">
        <v>529</v>
      </c>
      <c r="C2749" s="26" t="s">
        <v>529</v>
      </c>
      <c r="D2749" s="1233" t="s">
        <v>3234</v>
      </c>
      <c r="E2749" s="1233" t="s">
        <v>3234</v>
      </c>
      <c r="F2749" s="4">
        <v>0</v>
      </c>
      <c r="G2749" s="4">
        <v>0</v>
      </c>
    </row>
    <row r="2750" spans="2:7">
      <c r="B2750" s="25" t="s">
        <v>529</v>
      </c>
      <c r="C2750" s="26" t="s">
        <v>529</v>
      </c>
      <c r="D2750" s="1233" t="s">
        <v>3235</v>
      </c>
      <c r="E2750" s="1233" t="s">
        <v>3235</v>
      </c>
      <c r="F2750" s="4">
        <v>0</v>
      </c>
      <c r="G2750" s="4">
        <v>0</v>
      </c>
    </row>
    <row r="2751" spans="2:7">
      <c r="B2751" s="25" t="s">
        <v>529</v>
      </c>
      <c r="C2751" s="26" t="s">
        <v>529</v>
      </c>
      <c r="D2751" s="1233" t="s">
        <v>3236</v>
      </c>
      <c r="E2751" s="1233" t="s">
        <v>3236</v>
      </c>
      <c r="F2751" s="4">
        <v>0</v>
      </c>
      <c r="G2751" s="4">
        <v>0</v>
      </c>
    </row>
    <row r="2752" spans="2:7">
      <c r="B2752" s="25" t="s">
        <v>529</v>
      </c>
      <c r="C2752" s="26" t="s">
        <v>529</v>
      </c>
      <c r="D2752" s="1233" t="s">
        <v>3237</v>
      </c>
      <c r="E2752" s="1233" t="s">
        <v>3237</v>
      </c>
      <c r="F2752" s="4" t="s">
        <v>497</v>
      </c>
      <c r="G2752" s="4" t="s">
        <v>3652</v>
      </c>
    </row>
    <row r="2753" spans="2:7">
      <c r="B2753" s="25" t="s">
        <v>529</v>
      </c>
      <c r="C2753" s="26" t="s">
        <v>529</v>
      </c>
      <c r="D2753" s="1233" t="s">
        <v>3238</v>
      </c>
      <c r="E2753" s="1233" t="s">
        <v>3238</v>
      </c>
      <c r="F2753" s="4">
        <v>0</v>
      </c>
      <c r="G2753" s="4">
        <v>0</v>
      </c>
    </row>
    <row r="2754" spans="2:7">
      <c r="B2754" s="25" t="s">
        <v>529</v>
      </c>
      <c r="C2754" s="26" t="s">
        <v>529</v>
      </c>
      <c r="D2754" s="1233" t="s">
        <v>3239</v>
      </c>
      <c r="E2754" s="1233" t="s">
        <v>3239</v>
      </c>
      <c r="F2754" s="4" t="s">
        <v>3363</v>
      </c>
      <c r="G2754" s="4" t="s">
        <v>3653</v>
      </c>
    </row>
    <row r="2755" spans="2:7">
      <c r="B2755" s="25" t="s">
        <v>529</v>
      </c>
      <c r="C2755" s="26" t="s">
        <v>529</v>
      </c>
      <c r="D2755" s="1233" t="s">
        <v>3240</v>
      </c>
      <c r="E2755" s="1233" t="s">
        <v>3240</v>
      </c>
      <c r="F2755" s="4">
        <v>0</v>
      </c>
      <c r="G2755" s="4">
        <v>0</v>
      </c>
    </row>
    <row r="2756" spans="2:7">
      <c r="B2756" s="1235" t="s">
        <v>529</v>
      </c>
      <c r="C2756" s="1235" t="s">
        <v>529</v>
      </c>
      <c r="D2756" s="1235" t="s">
        <v>529</v>
      </c>
      <c r="E2756" s="1235" t="s">
        <v>529</v>
      </c>
      <c r="F2756" s="4" t="s">
        <v>529</v>
      </c>
      <c r="G2756" s="4" t="s">
        <v>529</v>
      </c>
    </row>
    <row r="2757" spans="2:7">
      <c r="B2757" s="24" t="s">
        <v>529</v>
      </c>
      <c r="C2757" s="1234" t="s">
        <v>3230</v>
      </c>
      <c r="D2757" s="1234" t="s">
        <v>3230</v>
      </c>
      <c r="E2757" s="1234" t="s">
        <v>3230</v>
      </c>
      <c r="F2757" s="17" t="s">
        <v>3364</v>
      </c>
      <c r="G2757" s="17" t="s">
        <v>3651</v>
      </c>
    </row>
    <row r="2758" spans="2:7">
      <c r="B2758" s="25" t="s">
        <v>529</v>
      </c>
      <c r="C2758" s="26" t="s">
        <v>529</v>
      </c>
      <c r="D2758" s="1233" t="s">
        <v>3241</v>
      </c>
      <c r="E2758" s="1233" t="s">
        <v>3241</v>
      </c>
      <c r="F2758" s="4" t="s">
        <v>2284</v>
      </c>
      <c r="G2758" s="4" t="s">
        <v>3654</v>
      </c>
    </row>
    <row r="2759" spans="2:7">
      <c r="B2759" s="25" t="s">
        <v>529</v>
      </c>
      <c r="C2759" s="26" t="s">
        <v>529</v>
      </c>
      <c r="D2759" s="1233" t="s">
        <v>3242</v>
      </c>
      <c r="E2759" s="1233" t="s">
        <v>3242</v>
      </c>
      <c r="F2759" s="4" t="s">
        <v>2296</v>
      </c>
      <c r="G2759" s="4" t="s">
        <v>3655</v>
      </c>
    </row>
    <row r="2760" spans="2:7">
      <c r="B2760" s="25" t="s">
        <v>529</v>
      </c>
      <c r="C2760" s="26" t="s">
        <v>529</v>
      </c>
      <c r="D2760" s="1233" t="s">
        <v>3243</v>
      </c>
      <c r="E2760" s="1233" t="s">
        <v>3243</v>
      </c>
      <c r="F2760" s="4" t="s">
        <v>2301</v>
      </c>
      <c r="G2760" s="4" t="s">
        <v>3656</v>
      </c>
    </row>
    <row r="2761" spans="2:7">
      <c r="B2761" s="25" t="s">
        <v>529</v>
      </c>
      <c r="C2761" s="26" t="s">
        <v>529</v>
      </c>
      <c r="D2761" s="1233" t="s">
        <v>3244</v>
      </c>
      <c r="E2761" s="1233" t="s">
        <v>3244</v>
      </c>
      <c r="F2761" s="4">
        <v>0</v>
      </c>
      <c r="G2761" s="4">
        <v>0</v>
      </c>
    </row>
    <row r="2762" spans="2:7">
      <c r="B2762" s="25" t="s">
        <v>529</v>
      </c>
      <c r="C2762" s="26" t="s">
        <v>529</v>
      </c>
      <c r="D2762" s="1233" t="s">
        <v>3245</v>
      </c>
      <c r="E2762" s="1233" t="s">
        <v>3245</v>
      </c>
      <c r="F2762" s="4">
        <v>0</v>
      </c>
      <c r="G2762" s="4">
        <v>0</v>
      </c>
    </row>
    <row r="2763" spans="2:7">
      <c r="B2763" s="25" t="s">
        <v>529</v>
      </c>
      <c r="C2763" s="26" t="s">
        <v>529</v>
      </c>
      <c r="D2763" s="1233" t="s">
        <v>3246</v>
      </c>
      <c r="E2763" s="1233" t="s">
        <v>3246</v>
      </c>
      <c r="F2763" s="4">
        <v>0</v>
      </c>
      <c r="G2763" s="4">
        <v>0</v>
      </c>
    </row>
    <row r="2764" spans="2:7">
      <c r="B2764" s="25" t="s">
        <v>529</v>
      </c>
      <c r="C2764" s="26" t="s">
        <v>529</v>
      </c>
      <c r="D2764" s="1233" t="s">
        <v>3247</v>
      </c>
      <c r="E2764" s="1233" t="s">
        <v>3247</v>
      </c>
      <c r="F2764" s="4">
        <v>0</v>
      </c>
      <c r="G2764" s="4" t="s">
        <v>590</v>
      </c>
    </row>
    <row r="2765" spans="2:7">
      <c r="B2765" s="25" t="s">
        <v>529</v>
      </c>
      <c r="C2765" s="26" t="s">
        <v>529</v>
      </c>
      <c r="D2765" s="1233" t="s">
        <v>3248</v>
      </c>
      <c r="E2765" s="1233" t="s">
        <v>3248</v>
      </c>
      <c r="F2765" s="4">
        <v>0</v>
      </c>
      <c r="G2765" s="4">
        <v>0</v>
      </c>
    </row>
    <row r="2766" spans="2:7">
      <c r="B2766" s="25" t="s">
        <v>529</v>
      </c>
      <c r="C2766" s="26" t="s">
        <v>529</v>
      </c>
      <c r="D2766" s="1233" t="s">
        <v>3249</v>
      </c>
      <c r="E2766" s="1233" t="s">
        <v>3249</v>
      </c>
      <c r="F2766" s="4">
        <v>0</v>
      </c>
      <c r="G2766" s="4">
        <v>0</v>
      </c>
    </row>
    <row r="2767" spans="2:7">
      <c r="B2767" s="25" t="s">
        <v>529</v>
      </c>
      <c r="C2767" s="26" t="s">
        <v>529</v>
      </c>
      <c r="D2767" s="1233" t="s">
        <v>3250</v>
      </c>
      <c r="E2767" s="1233" t="s">
        <v>3250</v>
      </c>
      <c r="F2767" s="4">
        <v>0</v>
      </c>
      <c r="G2767" s="4">
        <v>0</v>
      </c>
    </row>
    <row r="2768" spans="2:7">
      <c r="B2768" s="25" t="s">
        <v>529</v>
      </c>
      <c r="C2768" s="26" t="s">
        <v>529</v>
      </c>
      <c r="D2768" s="1233" t="s">
        <v>3251</v>
      </c>
      <c r="E2768" s="1233" t="s">
        <v>3251</v>
      </c>
      <c r="F2768" s="4">
        <v>0</v>
      </c>
      <c r="G2768" s="4">
        <v>0</v>
      </c>
    </row>
    <row r="2769" spans="2:7">
      <c r="B2769" s="25" t="s">
        <v>529</v>
      </c>
      <c r="C2769" s="26" t="s">
        <v>529</v>
      </c>
      <c r="D2769" s="1233" t="s">
        <v>3252</v>
      </c>
      <c r="E2769" s="1233" t="s">
        <v>3252</v>
      </c>
      <c r="F2769" s="4">
        <v>0</v>
      </c>
      <c r="G2769" s="4">
        <v>0</v>
      </c>
    </row>
    <row r="2770" spans="2:7">
      <c r="B2770" s="25" t="s">
        <v>529</v>
      </c>
      <c r="C2770" s="26" t="s">
        <v>529</v>
      </c>
      <c r="D2770" s="1233" t="s">
        <v>3253</v>
      </c>
      <c r="E2770" s="1233" t="s">
        <v>3253</v>
      </c>
      <c r="F2770" s="4">
        <v>0</v>
      </c>
      <c r="G2770" s="4">
        <v>0</v>
      </c>
    </row>
    <row r="2771" spans="2:7">
      <c r="B2771" s="25" t="s">
        <v>529</v>
      </c>
      <c r="C2771" s="26" t="s">
        <v>529</v>
      </c>
      <c r="D2771" s="1233" t="s">
        <v>3254</v>
      </c>
      <c r="E2771" s="1233" t="s">
        <v>3254</v>
      </c>
      <c r="F2771" s="4">
        <v>0</v>
      </c>
      <c r="G2771" s="4">
        <v>0</v>
      </c>
    </row>
    <row r="2772" spans="2:7">
      <c r="B2772" s="25" t="s">
        <v>529</v>
      </c>
      <c r="C2772" s="26" t="s">
        <v>529</v>
      </c>
      <c r="D2772" s="1233" t="s">
        <v>3255</v>
      </c>
      <c r="E2772" s="1233" t="s">
        <v>3255</v>
      </c>
      <c r="F2772" s="4">
        <v>0</v>
      </c>
      <c r="G2772" s="4">
        <v>0</v>
      </c>
    </row>
    <row r="2773" spans="2:7">
      <c r="B2773" s="25" t="s">
        <v>529</v>
      </c>
      <c r="C2773" s="26" t="s">
        <v>529</v>
      </c>
      <c r="D2773" s="1233" t="s">
        <v>3256</v>
      </c>
      <c r="E2773" s="1233" t="s">
        <v>3256</v>
      </c>
      <c r="F2773" s="4">
        <v>0</v>
      </c>
      <c r="G2773" s="4">
        <v>0</v>
      </c>
    </row>
    <row r="2774" spans="2:7">
      <c r="B2774" s="1236" t="s">
        <v>3220</v>
      </c>
      <c r="C2774" s="1236" t="s">
        <v>3220</v>
      </c>
      <c r="D2774" s="1236" t="s">
        <v>3220</v>
      </c>
      <c r="E2774" s="1236" t="s">
        <v>3220</v>
      </c>
      <c r="F2774" s="17" t="s">
        <v>2129</v>
      </c>
      <c r="G2774" s="17">
        <v>0</v>
      </c>
    </row>
    <row r="2775" spans="2:7">
      <c r="B2775" s="1235" t="s">
        <v>529</v>
      </c>
      <c r="C2775" s="1235" t="s">
        <v>529</v>
      </c>
      <c r="D2775" s="1235" t="s">
        <v>529</v>
      </c>
      <c r="E2775" s="1235" t="s">
        <v>529</v>
      </c>
      <c r="F2775" s="4" t="s">
        <v>529</v>
      </c>
      <c r="G2775" s="4" t="s">
        <v>529</v>
      </c>
    </row>
    <row r="2776" spans="2:7">
      <c r="B2776" s="1236" t="s">
        <v>3221</v>
      </c>
      <c r="C2776" s="1236" t="s">
        <v>3221</v>
      </c>
      <c r="D2776" s="1236" t="s">
        <v>3221</v>
      </c>
      <c r="E2776" s="1236" t="s">
        <v>3221</v>
      </c>
      <c r="F2776" s="17" t="s">
        <v>529</v>
      </c>
      <c r="G2776" s="17" t="s">
        <v>529</v>
      </c>
    </row>
    <row r="2777" spans="2:7">
      <c r="B2777" s="24" t="s">
        <v>529</v>
      </c>
      <c r="C2777" s="1234" t="s">
        <v>3229</v>
      </c>
      <c r="D2777" s="1234" t="s">
        <v>3229</v>
      </c>
      <c r="E2777" s="1234" t="s">
        <v>3229</v>
      </c>
      <c r="F2777" s="17">
        <v>0</v>
      </c>
      <c r="G2777" s="17">
        <v>0</v>
      </c>
    </row>
    <row r="2778" spans="2:7">
      <c r="B2778" s="25" t="s">
        <v>529</v>
      </c>
      <c r="C2778" s="26" t="s">
        <v>529</v>
      </c>
      <c r="D2778" s="1233" t="s">
        <v>3257</v>
      </c>
      <c r="E2778" s="1233" t="s">
        <v>3257</v>
      </c>
      <c r="F2778" s="4">
        <v>0</v>
      </c>
      <c r="G2778" s="4">
        <v>0</v>
      </c>
    </row>
    <row r="2779" spans="2:7">
      <c r="B2779" s="25" t="s">
        <v>529</v>
      </c>
      <c r="C2779" s="26" t="s">
        <v>529</v>
      </c>
      <c r="D2779" s="1233" t="s">
        <v>3258</v>
      </c>
      <c r="E2779" s="1233" t="s">
        <v>3258</v>
      </c>
      <c r="F2779" s="4">
        <v>0</v>
      </c>
      <c r="G2779" s="4">
        <v>0</v>
      </c>
    </row>
    <row r="2780" spans="2:7">
      <c r="B2780" s="25" t="s">
        <v>529</v>
      </c>
      <c r="C2780" s="26" t="s">
        <v>529</v>
      </c>
      <c r="D2780" s="1233" t="s">
        <v>3259</v>
      </c>
      <c r="E2780" s="1233" t="s">
        <v>3259</v>
      </c>
      <c r="F2780" s="4">
        <v>0</v>
      </c>
      <c r="G2780" s="4">
        <v>0</v>
      </c>
    </row>
    <row r="2781" spans="2:7">
      <c r="B2781" s="1235" t="s">
        <v>529</v>
      </c>
      <c r="C2781" s="1235" t="s">
        <v>529</v>
      </c>
      <c r="D2781" s="1235" t="s">
        <v>529</v>
      </c>
      <c r="E2781" s="1235" t="s">
        <v>529</v>
      </c>
      <c r="F2781" s="4" t="s">
        <v>529</v>
      </c>
      <c r="G2781" s="4" t="s">
        <v>529</v>
      </c>
    </row>
    <row r="2782" spans="2:7">
      <c r="B2782" s="24" t="s">
        <v>529</v>
      </c>
      <c r="C2782" s="1234" t="s">
        <v>3230</v>
      </c>
      <c r="D2782" s="1234" t="s">
        <v>3230</v>
      </c>
      <c r="E2782" s="1234" t="s">
        <v>3230</v>
      </c>
      <c r="F2782" s="17" t="s">
        <v>2129</v>
      </c>
      <c r="G2782" s="17">
        <v>0</v>
      </c>
    </row>
    <row r="2783" spans="2:7">
      <c r="B2783" s="25" t="s">
        <v>529</v>
      </c>
      <c r="C2783" s="26" t="s">
        <v>529</v>
      </c>
      <c r="D2783" s="1233" t="s">
        <v>3257</v>
      </c>
      <c r="E2783" s="1233" t="s">
        <v>3257</v>
      </c>
      <c r="F2783" s="4">
        <v>0</v>
      </c>
      <c r="G2783" s="4">
        <v>0</v>
      </c>
    </row>
    <row r="2784" spans="2:7">
      <c r="B2784" s="25" t="s">
        <v>529</v>
      </c>
      <c r="C2784" s="26" t="s">
        <v>529</v>
      </c>
      <c r="D2784" s="1233" t="s">
        <v>3258</v>
      </c>
      <c r="E2784" s="1233" t="s">
        <v>3258</v>
      </c>
      <c r="F2784" s="4">
        <v>0</v>
      </c>
      <c r="G2784" s="4">
        <v>0</v>
      </c>
    </row>
    <row r="2785" spans="2:7">
      <c r="B2785" s="25" t="s">
        <v>529</v>
      </c>
      <c r="C2785" s="26" t="s">
        <v>529</v>
      </c>
      <c r="D2785" s="1233" t="s">
        <v>3260</v>
      </c>
      <c r="E2785" s="1233" t="s">
        <v>3260</v>
      </c>
      <c r="F2785" s="4" t="s">
        <v>2129</v>
      </c>
      <c r="G2785" s="4">
        <v>0</v>
      </c>
    </row>
    <row r="2786" spans="2:7">
      <c r="B2786" s="1236" t="s">
        <v>3222</v>
      </c>
      <c r="C2786" s="1236" t="s">
        <v>3222</v>
      </c>
      <c r="D2786" s="1236" t="s">
        <v>3222</v>
      </c>
      <c r="E2786" s="1236" t="s">
        <v>3222</v>
      </c>
      <c r="F2786" s="17" t="s">
        <v>3365</v>
      </c>
      <c r="G2786" s="17">
        <v>0</v>
      </c>
    </row>
    <row r="2787" spans="2:7">
      <c r="B2787" s="1235" t="s">
        <v>529</v>
      </c>
      <c r="C2787" s="1235" t="s">
        <v>529</v>
      </c>
      <c r="D2787" s="1235" t="s">
        <v>529</v>
      </c>
      <c r="E2787" s="1235" t="s">
        <v>529</v>
      </c>
      <c r="F2787" s="4" t="s">
        <v>529</v>
      </c>
      <c r="G2787" s="4" t="s">
        <v>529</v>
      </c>
    </row>
    <row r="2788" spans="2:7">
      <c r="B2788" s="1236" t="s">
        <v>3223</v>
      </c>
      <c r="C2788" s="1236" t="s">
        <v>3223</v>
      </c>
      <c r="D2788" s="1236" t="s">
        <v>3223</v>
      </c>
      <c r="E2788" s="1236" t="s">
        <v>3223</v>
      </c>
      <c r="F2788" s="17" t="s">
        <v>529</v>
      </c>
      <c r="G2788" s="17" t="s">
        <v>529</v>
      </c>
    </row>
    <row r="2789" spans="2:7">
      <c r="B2789" s="24" t="s">
        <v>529</v>
      </c>
      <c r="C2789" s="1234" t="s">
        <v>3229</v>
      </c>
      <c r="D2789" s="1234" t="s">
        <v>3229</v>
      </c>
      <c r="E2789" s="1234" t="s">
        <v>3229</v>
      </c>
      <c r="F2789" s="17">
        <v>0</v>
      </c>
      <c r="G2789" s="17">
        <v>0</v>
      </c>
    </row>
    <row r="2790" spans="2:7">
      <c r="B2790" s="25" t="s">
        <v>529</v>
      </c>
      <c r="C2790" s="26" t="s">
        <v>529</v>
      </c>
      <c r="D2790" s="1233" t="s">
        <v>3261</v>
      </c>
      <c r="E2790" s="1233" t="s">
        <v>3261</v>
      </c>
      <c r="F2790" s="4">
        <v>0</v>
      </c>
      <c r="G2790" s="4">
        <v>0</v>
      </c>
    </row>
    <row r="2791" spans="2:7">
      <c r="B2791" s="25" t="s">
        <v>529</v>
      </c>
      <c r="C2791" s="26" t="s">
        <v>529</v>
      </c>
      <c r="D2791" s="26" t="s">
        <v>529</v>
      </c>
      <c r="E2791" s="27" t="s">
        <v>3265</v>
      </c>
      <c r="F2791" s="4">
        <v>0</v>
      </c>
      <c r="G2791" s="4">
        <v>0</v>
      </c>
    </row>
    <row r="2792" spans="2:7">
      <c r="B2792" s="25" t="s">
        <v>529</v>
      </c>
      <c r="C2792" s="26" t="s">
        <v>529</v>
      </c>
      <c r="D2792" s="26" t="s">
        <v>529</v>
      </c>
      <c r="E2792" s="27" t="s">
        <v>3266</v>
      </c>
      <c r="F2792" s="4">
        <v>0</v>
      </c>
      <c r="G2792" s="4">
        <v>0</v>
      </c>
    </row>
    <row r="2793" spans="2:7">
      <c r="B2793" s="25" t="s">
        <v>529</v>
      </c>
      <c r="C2793" s="26" t="s">
        <v>529</v>
      </c>
      <c r="D2793" s="1233" t="s">
        <v>3262</v>
      </c>
      <c r="E2793" s="1233" t="s">
        <v>3262</v>
      </c>
      <c r="F2793" s="4">
        <v>0</v>
      </c>
      <c r="G2793" s="4">
        <v>0</v>
      </c>
    </row>
    <row r="2794" spans="2:7">
      <c r="B2794" s="1235" t="s">
        <v>529</v>
      </c>
      <c r="C2794" s="1235" t="s">
        <v>529</v>
      </c>
      <c r="D2794" s="1235" t="s">
        <v>529</v>
      </c>
      <c r="E2794" s="1235" t="s">
        <v>529</v>
      </c>
      <c r="F2794" s="4" t="s">
        <v>529</v>
      </c>
      <c r="G2794" s="4" t="s">
        <v>529</v>
      </c>
    </row>
    <row r="2795" spans="2:7">
      <c r="B2795" s="24" t="s">
        <v>529</v>
      </c>
      <c r="C2795" s="1234" t="s">
        <v>3230</v>
      </c>
      <c r="D2795" s="1234" t="s">
        <v>3230</v>
      </c>
      <c r="E2795" s="1234" t="s">
        <v>3230</v>
      </c>
      <c r="F2795" s="17">
        <v>0</v>
      </c>
      <c r="G2795" s="17">
        <v>0</v>
      </c>
    </row>
    <row r="2796" spans="2:7">
      <c r="B2796" s="25" t="s">
        <v>529</v>
      </c>
      <c r="C2796" s="26" t="s">
        <v>529</v>
      </c>
      <c r="D2796" s="1233" t="s">
        <v>3263</v>
      </c>
      <c r="E2796" s="1233" t="s">
        <v>3263</v>
      </c>
      <c r="F2796" s="4">
        <v>0</v>
      </c>
      <c r="G2796" s="4">
        <v>0</v>
      </c>
    </row>
    <row r="2797" spans="2:7">
      <c r="B2797" s="25" t="s">
        <v>529</v>
      </c>
      <c r="C2797" s="26" t="s">
        <v>529</v>
      </c>
      <c r="D2797" s="26" t="s">
        <v>529</v>
      </c>
      <c r="E2797" s="27" t="s">
        <v>3265</v>
      </c>
      <c r="F2797" s="4">
        <v>0</v>
      </c>
      <c r="G2797" s="4">
        <v>0</v>
      </c>
    </row>
    <row r="2798" spans="2:7">
      <c r="B2798" s="25" t="s">
        <v>529</v>
      </c>
      <c r="C2798" s="26" t="s">
        <v>529</v>
      </c>
      <c r="D2798" s="26" t="s">
        <v>529</v>
      </c>
      <c r="E2798" s="27" t="s">
        <v>3266</v>
      </c>
      <c r="F2798" s="4">
        <v>0</v>
      </c>
      <c r="G2798" s="4">
        <v>0</v>
      </c>
    </row>
    <row r="2799" spans="2:7">
      <c r="B2799" s="25" t="s">
        <v>529</v>
      </c>
      <c r="C2799" s="26" t="s">
        <v>529</v>
      </c>
      <c r="D2799" s="1233" t="s">
        <v>3264</v>
      </c>
      <c r="E2799" s="1233" t="s">
        <v>3264</v>
      </c>
      <c r="F2799" s="4">
        <v>0</v>
      </c>
      <c r="G2799" s="4">
        <v>0</v>
      </c>
    </row>
    <row r="2800" spans="2:7">
      <c r="B2800" s="1236" t="s">
        <v>3224</v>
      </c>
      <c r="C2800" s="1236" t="s">
        <v>3224</v>
      </c>
      <c r="D2800" s="1236" t="s">
        <v>3224</v>
      </c>
      <c r="E2800" s="1236" t="s">
        <v>3224</v>
      </c>
      <c r="F2800" s="17">
        <v>0</v>
      </c>
      <c r="G2800" s="17">
        <v>0</v>
      </c>
    </row>
    <row r="2801" spans="2:7">
      <c r="B2801" s="1235" t="s">
        <v>529</v>
      </c>
      <c r="C2801" s="1235" t="s">
        <v>529</v>
      </c>
      <c r="D2801" s="1235" t="s">
        <v>529</v>
      </c>
      <c r="E2801" s="1235" t="s">
        <v>529</v>
      </c>
      <c r="F2801" s="4" t="s">
        <v>529</v>
      </c>
      <c r="G2801" s="4" t="s">
        <v>529</v>
      </c>
    </row>
    <row r="2802" spans="2:7">
      <c r="B2802" s="1236" t="s">
        <v>3225</v>
      </c>
      <c r="C2802" s="1236" t="s">
        <v>3225</v>
      </c>
      <c r="D2802" s="1236" t="s">
        <v>3225</v>
      </c>
      <c r="E2802" s="1236" t="s">
        <v>3225</v>
      </c>
      <c r="F2802" s="17">
        <v>0</v>
      </c>
      <c r="G2802" s="17">
        <v>0</v>
      </c>
    </row>
    <row r="2803" spans="2:7">
      <c r="B2803" s="1235" t="s">
        <v>529</v>
      </c>
      <c r="C2803" s="1235" t="s">
        <v>529</v>
      </c>
      <c r="D2803" s="1235" t="s">
        <v>529</v>
      </c>
      <c r="E2803" s="1235" t="s">
        <v>529</v>
      </c>
      <c r="F2803" s="4" t="s">
        <v>529</v>
      </c>
      <c r="G2803" s="4" t="s">
        <v>529</v>
      </c>
    </row>
    <row r="2804" spans="2:7">
      <c r="B2804" s="1236" t="s">
        <v>3226</v>
      </c>
      <c r="C2804" s="1236" t="s">
        <v>3226</v>
      </c>
      <c r="D2804" s="1236" t="s">
        <v>3226</v>
      </c>
      <c r="E2804" s="1236" t="s">
        <v>3226</v>
      </c>
      <c r="F2804" s="17">
        <v>0</v>
      </c>
      <c r="G2804" s="17">
        <v>0</v>
      </c>
    </row>
    <row r="2805" spans="2:7">
      <c r="B2805" s="1235" t="s">
        <v>529</v>
      </c>
      <c r="C2805" s="1235" t="s">
        <v>529</v>
      </c>
      <c r="D2805" s="1235" t="s">
        <v>529</v>
      </c>
      <c r="E2805" s="1235" t="s">
        <v>529</v>
      </c>
      <c r="F2805" s="4" t="s">
        <v>529</v>
      </c>
      <c r="G2805" s="4" t="s">
        <v>529</v>
      </c>
    </row>
    <row r="2806" spans="2:7">
      <c r="B2806" s="1236" t="s">
        <v>3227</v>
      </c>
      <c r="C2806" s="1236" t="s">
        <v>3227</v>
      </c>
      <c r="D2806" s="1236" t="s">
        <v>3227</v>
      </c>
      <c r="E2806" s="1236" t="s">
        <v>3227</v>
      </c>
      <c r="F2806" s="17">
        <v>0</v>
      </c>
      <c r="G2806" s="17">
        <v>0</v>
      </c>
    </row>
    <row r="2807" spans="2:7">
      <c r="B2807" s="1235" t="s">
        <v>529</v>
      </c>
      <c r="C2807" s="1235" t="s">
        <v>529</v>
      </c>
      <c r="D2807" s="1235" t="s">
        <v>529</v>
      </c>
      <c r="E2807" s="1235" t="s">
        <v>529</v>
      </c>
      <c r="F2807" s="4" t="s">
        <v>529</v>
      </c>
      <c r="G2807" s="4" t="s">
        <v>529</v>
      </c>
    </row>
    <row r="2808" spans="2:7">
      <c r="B2808" s="28" t="s">
        <v>529</v>
      </c>
      <c r="C2808" s="28" t="s">
        <v>529</v>
      </c>
      <c r="D2808" s="28" t="s">
        <v>529</v>
      </c>
      <c r="E2808" s="28" t="s">
        <v>529</v>
      </c>
      <c r="F2808" s="30" t="s">
        <v>529</v>
      </c>
      <c r="G2808" s="30" t="s">
        <v>529</v>
      </c>
    </row>
    <row r="2809" spans="2:7">
      <c r="B2809" s="12" t="s">
        <v>529</v>
      </c>
      <c r="C2809" s="12" t="s">
        <v>529</v>
      </c>
      <c r="D2809" s="12" t="s">
        <v>529</v>
      </c>
      <c r="E2809" s="12" t="s">
        <v>529</v>
      </c>
      <c r="F2809" s="16" t="s">
        <v>529</v>
      </c>
      <c r="G2809" s="16" t="s">
        <v>529</v>
      </c>
    </row>
    <row r="2810" spans="2:7">
      <c r="B2810" s="29" t="s">
        <v>529</v>
      </c>
      <c r="C2810" s="29" t="s">
        <v>529</v>
      </c>
      <c r="D2810" s="29" t="s">
        <v>529</v>
      </c>
      <c r="E2810" s="29" t="s">
        <v>529</v>
      </c>
      <c r="F2810" s="31" t="s">
        <v>529</v>
      </c>
      <c r="G2810" s="31" t="s">
        <v>529</v>
      </c>
    </row>
    <row r="2811" spans="2:7">
      <c r="B2811" s="1241" t="s">
        <v>39</v>
      </c>
      <c r="C2811" s="1241" t="s">
        <v>39</v>
      </c>
      <c r="D2811" s="1241" t="s">
        <v>39</v>
      </c>
      <c r="E2811" s="1241" t="s">
        <v>39</v>
      </c>
      <c r="F2811" s="1241" t="s">
        <v>39</v>
      </c>
      <c r="G2811" s="1242" t="s">
        <v>39</v>
      </c>
    </row>
    <row r="2812" spans="2:7">
      <c r="B2812" s="1243" t="s">
        <v>3215</v>
      </c>
      <c r="C2812" s="1243" t="s">
        <v>3215</v>
      </c>
      <c r="D2812" s="1243" t="s">
        <v>3215</v>
      </c>
      <c r="E2812" s="1243" t="s">
        <v>3215</v>
      </c>
      <c r="F2812" s="1243" t="s">
        <v>3215</v>
      </c>
      <c r="G2812" s="1244" t="s">
        <v>3215</v>
      </c>
    </row>
    <row r="2813" spans="2:7">
      <c r="B2813" s="1243" t="s">
        <v>3216</v>
      </c>
      <c r="C2813" s="1243" t="s">
        <v>3216</v>
      </c>
      <c r="D2813" s="1243" t="s">
        <v>3216</v>
      </c>
      <c r="E2813" s="1243" t="s">
        <v>3216</v>
      </c>
      <c r="F2813" s="1243" t="s">
        <v>3216</v>
      </c>
      <c r="G2813" s="1244" t="s">
        <v>3216</v>
      </c>
    </row>
    <row r="2814" spans="2:7">
      <c r="B2814" s="1245" t="s">
        <v>3217</v>
      </c>
      <c r="C2814" s="1245" t="s">
        <v>3217</v>
      </c>
      <c r="D2814" s="1245" t="s">
        <v>3217</v>
      </c>
      <c r="E2814" s="1245" t="s">
        <v>3217</v>
      </c>
      <c r="F2814" s="1245" t="s">
        <v>3217</v>
      </c>
      <c r="G2814" s="1246" t="s">
        <v>3217</v>
      </c>
    </row>
    <row r="2815" spans="2:7">
      <c r="B2815" s="1240" t="s">
        <v>3218</v>
      </c>
      <c r="C2815" s="1240" t="s">
        <v>3218</v>
      </c>
      <c r="D2815" s="1240" t="s">
        <v>3218</v>
      </c>
      <c r="E2815" s="1240" t="s">
        <v>3218</v>
      </c>
      <c r="F2815" s="21">
        <v>2024</v>
      </c>
      <c r="G2815" s="21">
        <v>2023</v>
      </c>
    </row>
    <row r="2816" spans="2:7">
      <c r="B2816" s="1236" t="s">
        <v>3219</v>
      </c>
      <c r="C2816" s="1236" t="s">
        <v>3219</v>
      </c>
      <c r="D2816" s="1236" t="s">
        <v>3219</v>
      </c>
      <c r="E2816" s="1236" t="s">
        <v>3219</v>
      </c>
      <c r="F2816" s="17" t="s">
        <v>529</v>
      </c>
      <c r="G2816" s="17" t="s">
        <v>529</v>
      </c>
    </row>
    <row r="2817" spans="2:7">
      <c r="B2817" s="24" t="s">
        <v>529</v>
      </c>
      <c r="C2817" s="1234" t="s">
        <v>3229</v>
      </c>
      <c r="D2817" s="1234" t="s">
        <v>3229</v>
      </c>
      <c r="E2817" s="1234" t="s">
        <v>3229</v>
      </c>
      <c r="F2817" s="17" t="s">
        <v>89</v>
      </c>
      <c r="G2817" s="17" t="s">
        <v>3657</v>
      </c>
    </row>
    <row r="2818" spans="2:7">
      <c r="B2818" s="25" t="s">
        <v>529</v>
      </c>
      <c r="C2818" s="26" t="s">
        <v>529</v>
      </c>
      <c r="D2818" s="1233" t="s">
        <v>3231</v>
      </c>
      <c r="E2818" s="1233" t="s">
        <v>3231</v>
      </c>
      <c r="F2818" s="4">
        <v>0</v>
      </c>
      <c r="G2818" s="4">
        <v>0</v>
      </c>
    </row>
    <row r="2819" spans="2:7">
      <c r="B2819" s="25" t="s">
        <v>529</v>
      </c>
      <c r="C2819" s="26" t="s">
        <v>529</v>
      </c>
      <c r="D2819" s="1233" t="s">
        <v>3232</v>
      </c>
      <c r="E2819" s="1233" t="s">
        <v>3232</v>
      </c>
      <c r="F2819" s="4">
        <v>0</v>
      </c>
      <c r="G2819" s="4">
        <v>0</v>
      </c>
    </row>
    <row r="2820" spans="2:7">
      <c r="B2820" s="25" t="s">
        <v>529</v>
      </c>
      <c r="C2820" s="26" t="s">
        <v>529</v>
      </c>
      <c r="D2820" s="1233" t="s">
        <v>3233</v>
      </c>
      <c r="E2820" s="1233" t="s">
        <v>3233</v>
      </c>
      <c r="F2820" s="4">
        <v>0</v>
      </c>
      <c r="G2820" s="4">
        <v>0</v>
      </c>
    </row>
    <row r="2821" spans="2:7">
      <c r="B2821" s="25" t="s">
        <v>529</v>
      </c>
      <c r="C2821" s="26" t="s">
        <v>529</v>
      </c>
      <c r="D2821" s="1233" t="s">
        <v>3234</v>
      </c>
      <c r="E2821" s="1233" t="s">
        <v>3234</v>
      </c>
      <c r="F2821" s="4">
        <v>0</v>
      </c>
      <c r="G2821" s="4">
        <v>0</v>
      </c>
    </row>
    <row r="2822" spans="2:7">
      <c r="B2822" s="25" t="s">
        <v>529</v>
      </c>
      <c r="C2822" s="26" t="s">
        <v>529</v>
      </c>
      <c r="D2822" s="1233" t="s">
        <v>3235</v>
      </c>
      <c r="E2822" s="1233" t="s">
        <v>3235</v>
      </c>
      <c r="F2822" s="4">
        <v>0</v>
      </c>
      <c r="G2822" s="4">
        <v>0</v>
      </c>
    </row>
    <row r="2823" spans="2:7">
      <c r="B2823" s="25" t="s">
        <v>529</v>
      </c>
      <c r="C2823" s="26" t="s">
        <v>529</v>
      </c>
      <c r="D2823" s="1233" t="s">
        <v>3236</v>
      </c>
      <c r="E2823" s="1233" t="s">
        <v>3236</v>
      </c>
      <c r="F2823" s="4">
        <v>0</v>
      </c>
      <c r="G2823" s="4">
        <v>0</v>
      </c>
    </row>
    <row r="2824" spans="2:7">
      <c r="B2824" s="25" t="s">
        <v>529</v>
      </c>
      <c r="C2824" s="26" t="s">
        <v>529</v>
      </c>
      <c r="D2824" s="1233" t="s">
        <v>3237</v>
      </c>
      <c r="E2824" s="1233" t="s">
        <v>3237</v>
      </c>
      <c r="F2824" s="4" t="s">
        <v>3366</v>
      </c>
      <c r="G2824" s="4" t="s">
        <v>1170</v>
      </c>
    </row>
    <row r="2825" spans="2:7">
      <c r="B2825" s="25" t="s">
        <v>529</v>
      </c>
      <c r="C2825" s="26" t="s">
        <v>529</v>
      </c>
      <c r="D2825" s="1233" t="s">
        <v>3238</v>
      </c>
      <c r="E2825" s="1233" t="s">
        <v>3238</v>
      </c>
      <c r="F2825" s="4">
        <v>0</v>
      </c>
      <c r="G2825" s="4">
        <v>0</v>
      </c>
    </row>
    <row r="2826" spans="2:7">
      <c r="B2826" s="25" t="s">
        <v>529</v>
      </c>
      <c r="C2826" s="26" t="s">
        <v>529</v>
      </c>
      <c r="D2826" s="1233" t="s">
        <v>3239</v>
      </c>
      <c r="E2826" s="1233" t="s">
        <v>3239</v>
      </c>
      <c r="F2826" s="4" t="s">
        <v>3367</v>
      </c>
      <c r="G2826" s="4" t="s">
        <v>3658</v>
      </c>
    </row>
    <row r="2827" spans="2:7">
      <c r="B2827" s="25" t="s">
        <v>529</v>
      </c>
      <c r="C2827" s="26" t="s">
        <v>529</v>
      </c>
      <c r="D2827" s="1233" t="s">
        <v>3240</v>
      </c>
      <c r="E2827" s="1233" t="s">
        <v>3240</v>
      </c>
      <c r="F2827" s="4">
        <v>0</v>
      </c>
      <c r="G2827" s="4">
        <v>0</v>
      </c>
    </row>
    <row r="2828" spans="2:7">
      <c r="B2828" s="1235" t="s">
        <v>529</v>
      </c>
      <c r="C2828" s="1235" t="s">
        <v>529</v>
      </c>
      <c r="D2828" s="1235" t="s">
        <v>529</v>
      </c>
      <c r="E2828" s="1235" t="s">
        <v>529</v>
      </c>
      <c r="F2828" s="4" t="s">
        <v>529</v>
      </c>
      <c r="G2828" s="4" t="s">
        <v>529</v>
      </c>
    </row>
    <row r="2829" spans="2:7">
      <c r="B2829" s="24" t="s">
        <v>529</v>
      </c>
      <c r="C2829" s="1234" t="s">
        <v>3230</v>
      </c>
      <c r="D2829" s="1234" t="s">
        <v>3230</v>
      </c>
      <c r="E2829" s="1234" t="s">
        <v>3230</v>
      </c>
      <c r="F2829" s="17" t="s">
        <v>2841</v>
      </c>
      <c r="G2829" s="17" t="s">
        <v>3659</v>
      </c>
    </row>
    <row r="2830" spans="2:7">
      <c r="B2830" s="25" t="s">
        <v>529</v>
      </c>
      <c r="C2830" s="26" t="s">
        <v>529</v>
      </c>
      <c r="D2830" s="1233" t="s">
        <v>3241</v>
      </c>
      <c r="E2830" s="1233" t="s">
        <v>3241</v>
      </c>
      <c r="F2830" s="4" t="s">
        <v>2318</v>
      </c>
      <c r="G2830" s="4" t="s">
        <v>3660</v>
      </c>
    </row>
    <row r="2831" spans="2:7">
      <c r="B2831" s="25" t="s">
        <v>529</v>
      </c>
      <c r="C2831" s="26" t="s">
        <v>529</v>
      </c>
      <c r="D2831" s="1233" t="s">
        <v>3242</v>
      </c>
      <c r="E2831" s="1233" t="s">
        <v>3242</v>
      </c>
      <c r="F2831" s="4" t="s">
        <v>2340</v>
      </c>
      <c r="G2831" s="4" t="s">
        <v>3661</v>
      </c>
    </row>
    <row r="2832" spans="2:7">
      <c r="B2832" s="25" t="s">
        <v>529</v>
      </c>
      <c r="C2832" s="26" t="s">
        <v>529</v>
      </c>
      <c r="D2832" s="1233" t="s">
        <v>3243</v>
      </c>
      <c r="E2832" s="1233" t="s">
        <v>3243</v>
      </c>
      <c r="F2832" s="4" t="s">
        <v>2370</v>
      </c>
      <c r="G2832" s="4" t="s">
        <v>3662</v>
      </c>
    </row>
    <row r="2833" spans="2:7">
      <c r="B2833" s="25" t="s">
        <v>529</v>
      </c>
      <c r="C2833" s="26" t="s">
        <v>529</v>
      </c>
      <c r="D2833" s="1233" t="s">
        <v>3244</v>
      </c>
      <c r="E2833" s="1233" t="s">
        <v>3244</v>
      </c>
      <c r="F2833" s="4">
        <v>0</v>
      </c>
      <c r="G2833" s="4">
        <v>0</v>
      </c>
    </row>
    <row r="2834" spans="2:7">
      <c r="B2834" s="25" t="s">
        <v>529</v>
      </c>
      <c r="C2834" s="26" t="s">
        <v>529</v>
      </c>
      <c r="D2834" s="1233" t="s">
        <v>3245</v>
      </c>
      <c r="E2834" s="1233" t="s">
        <v>3245</v>
      </c>
      <c r="F2834" s="4">
        <v>0</v>
      </c>
      <c r="G2834" s="4">
        <v>0</v>
      </c>
    </row>
    <row r="2835" spans="2:7">
      <c r="B2835" s="25" t="s">
        <v>529</v>
      </c>
      <c r="C2835" s="26" t="s">
        <v>529</v>
      </c>
      <c r="D2835" s="1233" t="s">
        <v>3246</v>
      </c>
      <c r="E2835" s="1233" t="s">
        <v>3246</v>
      </c>
      <c r="F2835" s="4">
        <v>0</v>
      </c>
      <c r="G2835" s="4">
        <v>0</v>
      </c>
    </row>
    <row r="2836" spans="2:7">
      <c r="B2836" s="25" t="s">
        <v>529</v>
      </c>
      <c r="C2836" s="26" t="s">
        <v>529</v>
      </c>
      <c r="D2836" s="1233" t="s">
        <v>3247</v>
      </c>
      <c r="E2836" s="1233" t="s">
        <v>3247</v>
      </c>
      <c r="F2836" s="4">
        <v>0</v>
      </c>
      <c r="G2836" s="4">
        <v>0</v>
      </c>
    </row>
    <row r="2837" spans="2:7">
      <c r="B2837" s="25" t="s">
        <v>529</v>
      </c>
      <c r="C2837" s="26" t="s">
        <v>529</v>
      </c>
      <c r="D2837" s="1233" t="s">
        <v>3248</v>
      </c>
      <c r="E2837" s="1233" t="s">
        <v>3248</v>
      </c>
      <c r="F2837" s="4">
        <v>0</v>
      </c>
      <c r="G2837" s="4">
        <v>0</v>
      </c>
    </row>
    <row r="2838" spans="2:7">
      <c r="B2838" s="25" t="s">
        <v>529</v>
      </c>
      <c r="C2838" s="26" t="s">
        <v>529</v>
      </c>
      <c r="D2838" s="1233" t="s">
        <v>3249</v>
      </c>
      <c r="E2838" s="1233" t="s">
        <v>3249</v>
      </c>
      <c r="F2838" s="4">
        <v>0</v>
      </c>
      <c r="G2838" s="4">
        <v>0</v>
      </c>
    </row>
    <row r="2839" spans="2:7">
      <c r="B2839" s="25" t="s">
        <v>529</v>
      </c>
      <c r="C2839" s="26" t="s">
        <v>529</v>
      </c>
      <c r="D2839" s="1233" t="s">
        <v>3250</v>
      </c>
      <c r="E2839" s="1233" t="s">
        <v>3250</v>
      </c>
      <c r="F2839" s="4">
        <v>0</v>
      </c>
      <c r="G2839" s="4">
        <v>0</v>
      </c>
    </row>
    <row r="2840" spans="2:7">
      <c r="B2840" s="25" t="s">
        <v>529</v>
      </c>
      <c r="C2840" s="26" t="s">
        <v>529</v>
      </c>
      <c r="D2840" s="1233" t="s">
        <v>3251</v>
      </c>
      <c r="E2840" s="1233" t="s">
        <v>3251</v>
      </c>
      <c r="F2840" s="4">
        <v>0</v>
      </c>
      <c r="G2840" s="4">
        <v>0</v>
      </c>
    </row>
    <row r="2841" spans="2:7">
      <c r="B2841" s="25" t="s">
        <v>529</v>
      </c>
      <c r="C2841" s="26" t="s">
        <v>529</v>
      </c>
      <c r="D2841" s="1233" t="s">
        <v>3252</v>
      </c>
      <c r="E2841" s="1233" t="s">
        <v>3252</v>
      </c>
      <c r="F2841" s="4">
        <v>0</v>
      </c>
      <c r="G2841" s="4">
        <v>0</v>
      </c>
    </row>
    <row r="2842" spans="2:7">
      <c r="B2842" s="25" t="s">
        <v>529</v>
      </c>
      <c r="C2842" s="26" t="s">
        <v>529</v>
      </c>
      <c r="D2842" s="1233" t="s">
        <v>3253</v>
      </c>
      <c r="E2842" s="1233" t="s">
        <v>3253</v>
      </c>
      <c r="F2842" s="4">
        <v>0</v>
      </c>
      <c r="G2842" s="4">
        <v>0</v>
      </c>
    </row>
    <row r="2843" spans="2:7">
      <c r="B2843" s="25" t="s">
        <v>529</v>
      </c>
      <c r="C2843" s="26" t="s">
        <v>529</v>
      </c>
      <c r="D2843" s="1233" t="s">
        <v>3254</v>
      </c>
      <c r="E2843" s="1233" t="s">
        <v>3254</v>
      </c>
      <c r="F2843" s="4">
        <v>0</v>
      </c>
      <c r="G2843" s="4">
        <v>0</v>
      </c>
    </row>
    <row r="2844" spans="2:7">
      <c r="B2844" s="25" t="s">
        <v>529</v>
      </c>
      <c r="C2844" s="26" t="s">
        <v>529</v>
      </c>
      <c r="D2844" s="1233" t="s">
        <v>3255</v>
      </c>
      <c r="E2844" s="1233" t="s">
        <v>3255</v>
      </c>
      <c r="F2844" s="4">
        <v>0</v>
      </c>
      <c r="G2844" s="4">
        <v>0</v>
      </c>
    </row>
    <row r="2845" spans="2:7">
      <c r="B2845" s="25" t="s">
        <v>529</v>
      </c>
      <c r="C2845" s="26" t="s">
        <v>529</v>
      </c>
      <c r="D2845" s="1233" t="s">
        <v>3256</v>
      </c>
      <c r="E2845" s="1233" t="s">
        <v>3256</v>
      </c>
      <c r="F2845" s="4">
        <v>0</v>
      </c>
      <c r="G2845" s="4">
        <v>0</v>
      </c>
    </row>
    <row r="2846" spans="2:7">
      <c r="B2846" s="1236" t="s">
        <v>3220</v>
      </c>
      <c r="C2846" s="1236" t="s">
        <v>3220</v>
      </c>
      <c r="D2846" s="1236" t="s">
        <v>3220</v>
      </c>
      <c r="E2846" s="1236" t="s">
        <v>3220</v>
      </c>
      <c r="F2846" s="17" t="s">
        <v>2410</v>
      </c>
      <c r="G2846" s="17" t="s">
        <v>3663</v>
      </c>
    </row>
    <row r="2847" spans="2:7">
      <c r="B2847" s="1235" t="s">
        <v>529</v>
      </c>
      <c r="C2847" s="1235" t="s">
        <v>529</v>
      </c>
      <c r="D2847" s="1235" t="s">
        <v>529</v>
      </c>
      <c r="E2847" s="1235" t="s">
        <v>529</v>
      </c>
      <c r="F2847" s="4" t="s">
        <v>529</v>
      </c>
      <c r="G2847" s="4" t="s">
        <v>529</v>
      </c>
    </row>
    <row r="2848" spans="2:7">
      <c r="B2848" s="1236" t="s">
        <v>3221</v>
      </c>
      <c r="C2848" s="1236" t="s">
        <v>3221</v>
      </c>
      <c r="D2848" s="1236" t="s">
        <v>3221</v>
      </c>
      <c r="E2848" s="1236" t="s">
        <v>3221</v>
      </c>
      <c r="F2848" s="17" t="s">
        <v>529</v>
      </c>
      <c r="G2848" s="17" t="s">
        <v>529</v>
      </c>
    </row>
    <row r="2849" spans="2:7">
      <c r="B2849" s="24" t="s">
        <v>529</v>
      </c>
      <c r="C2849" s="1234" t="s">
        <v>3229</v>
      </c>
      <c r="D2849" s="1234" t="s">
        <v>3229</v>
      </c>
      <c r="E2849" s="1234" t="s">
        <v>3229</v>
      </c>
      <c r="F2849" s="17">
        <v>0</v>
      </c>
      <c r="G2849" s="17">
        <v>0</v>
      </c>
    </row>
    <row r="2850" spans="2:7">
      <c r="B2850" s="25" t="s">
        <v>529</v>
      </c>
      <c r="C2850" s="26" t="s">
        <v>529</v>
      </c>
      <c r="D2850" s="1233" t="s">
        <v>3257</v>
      </c>
      <c r="E2850" s="1233" t="s">
        <v>3257</v>
      </c>
      <c r="F2850" s="4">
        <v>0</v>
      </c>
      <c r="G2850" s="4">
        <v>0</v>
      </c>
    </row>
    <row r="2851" spans="2:7">
      <c r="B2851" s="25" t="s">
        <v>529</v>
      </c>
      <c r="C2851" s="26" t="s">
        <v>529</v>
      </c>
      <c r="D2851" s="1233" t="s">
        <v>3258</v>
      </c>
      <c r="E2851" s="1233" t="s">
        <v>3258</v>
      </c>
      <c r="F2851" s="4">
        <v>0</v>
      </c>
      <c r="G2851" s="4">
        <v>0</v>
      </c>
    </row>
    <row r="2852" spans="2:7">
      <c r="B2852" s="25" t="s">
        <v>529</v>
      </c>
      <c r="C2852" s="26" t="s">
        <v>529</v>
      </c>
      <c r="D2852" s="1233" t="s">
        <v>3259</v>
      </c>
      <c r="E2852" s="1233" t="s">
        <v>3259</v>
      </c>
      <c r="F2852" s="4">
        <v>0</v>
      </c>
      <c r="G2852" s="4">
        <v>0</v>
      </c>
    </row>
    <row r="2853" spans="2:7">
      <c r="B2853" s="1235" t="s">
        <v>529</v>
      </c>
      <c r="C2853" s="1235" t="s">
        <v>529</v>
      </c>
      <c r="D2853" s="1235" t="s">
        <v>529</v>
      </c>
      <c r="E2853" s="1235" t="s">
        <v>529</v>
      </c>
      <c r="F2853" s="4" t="s">
        <v>529</v>
      </c>
      <c r="G2853" s="4" t="s">
        <v>529</v>
      </c>
    </row>
    <row r="2854" spans="2:7">
      <c r="B2854" s="24" t="s">
        <v>529</v>
      </c>
      <c r="C2854" s="1234" t="s">
        <v>3230</v>
      </c>
      <c r="D2854" s="1234" t="s">
        <v>3230</v>
      </c>
      <c r="E2854" s="1234" t="s">
        <v>3230</v>
      </c>
      <c r="F2854" s="17" t="s">
        <v>2410</v>
      </c>
      <c r="G2854" s="17" t="s">
        <v>3663</v>
      </c>
    </row>
    <row r="2855" spans="2:7">
      <c r="B2855" s="25" t="s">
        <v>529</v>
      </c>
      <c r="C2855" s="26" t="s">
        <v>529</v>
      </c>
      <c r="D2855" s="1233" t="s">
        <v>3257</v>
      </c>
      <c r="E2855" s="1233" t="s">
        <v>3257</v>
      </c>
      <c r="F2855" s="4">
        <v>0</v>
      </c>
      <c r="G2855" s="4">
        <v>0</v>
      </c>
    </row>
    <row r="2856" spans="2:7">
      <c r="B2856" s="25" t="s">
        <v>529</v>
      </c>
      <c r="C2856" s="26" t="s">
        <v>529</v>
      </c>
      <c r="D2856" s="1233" t="s">
        <v>3258</v>
      </c>
      <c r="E2856" s="1233" t="s">
        <v>3258</v>
      </c>
      <c r="F2856" s="4" t="s">
        <v>2410</v>
      </c>
      <c r="G2856" s="4" t="s">
        <v>3663</v>
      </c>
    </row>
    <row r="2857" spans="2:7">
      <c r="B2857" s="25" t="s">
        <v>529</v>
      </c>
      <c r="C2857" s="26" t="s">
        <v>529</v>
      </c>
      <c r="D2857" s="1233" t="s">
        <v>3260</v>
      </c>
      <c r="E2857" s="1233" t="s">
        <v>3260</v>
      </c>
      <c r="F2857" s="4">
        <v>0</v>
      </c>
      <c r="G2857" s="4">
        <v>0</v>
      </c>
    </row>
    <row r="2858" spans="2:7">
      <c r="B2858" s="1236" t="s">
        <v>3222</v>
      </c>
      <c r="C2858" s="1236" t="s">
        <v>3222</v>
      </c>
      <c r="D2858" s="1236" t="s">
        <v>3222</v>
      </c>
      <c r="E2858" s="1236" t="s">
        <v>3222</v>
      </c>
      <c r="F2858" s="17" t="s">
        <v>3368</v>
      </c>
      <c r="G2858" s="17" t="s">
        <v>3664</v>
      </c>
    </row>
    <row r="2859" spans="2:7">
      <c r="B2859" s="1235" t="s">
        <v>529</v>
      </c>
      <c r="C2859" s="1235" t="s">
        <v>529</v>
      </c>
      <c r="D2859" s="1235" t="s">
        <v>529</v>
      </c>
      <c r="E2859" s="1235" t="s">
        <v>529</v>
      </c>
      <c r="F2859" s="4" t="s">
        <v>529</v>
      </c>
      <c r="G2859" s="4" t="s">
        <v>529</v>
      </c>
    </row>
    <row r="2860" spans="2:7">
      <c r="B2860" s="1236" t="s">
        <v>3223</v>
      </c>
      <c r="C2860" s="1236" t="s">
        <v>3223</v>
      </c>
      <c r="D2860" s="1236" t="s">
        <v>3223</v>
      </c>
      <c r="E2860" s="1236" t="s">
        <v>3223</v>
      </c>
      <c r="F2860" s="17" t="s">
        <v>529</v>
      </c>
      <c r="G2860" s="17" t="s">
        <v>529</v>
      </c>
    </row>
    <row r="2861" spans="2:7">
      <c r="B2861" s="24" t="s">
        <v>529</v>
      </c>
      <c r="C2861" s="1234" t="s">
        <v>3229</v>
      </c>
      <c r="D2861" s="1234" t="s">
        <v>3229</v>
      </c>
      <c r="E2861" s="1234" t="s">
        <v>3229</v>
      </c>
      <c r="F2861" s="17">
        <v>0</v>
      </c>
      <c r="G2861" s="17">
        <v>0</v>
      </c>
    </row>
    <row r="2862" spans="2:7">
      <c r="B2862" s="25" t="s">
        <v>529</v>
      </c>
      <c r="C2862" s="26" t="s">
        <v>529</v>
      </c>
      <c r="D2862" s="1233" t="s">
        <v>3261</v>
      </c>
      <c r="E2862" s="1233" t="s">
        <v>3261</v>
      </c>
      <c r="F2862" s="4">
        <v>0</v>
      </c>
      <c r="G2862" s="4">
        <v>0</v>
      </c>
    </row>
    <row r="2863" spans="2:7">
      <c r="B2863" s="25" t="s">
        <v>529</v>
      </c>
      <c r="C2863" s="26" t="s">
        <v>529</v>
      </c>
      <c r="D2863" s="26" t="s">
        <v>529</v>
      </c>
      <c r="E2863" s="27" t="s">
        <v>3265</v>
      </c>
      <c r="F2863" s="4">
        <v>0</v>
      </c>
      <c r="G2863" s="4">
        <v>0</v>
      </c>
    </row>
    <row r="2864" spans="2:7">
      <c r="B2864" s="25" t="s">
        <v>529</v>
      </c>
      <c r="C2864" s="26" t="s">
        <v>529</v>
      </c>
      <c r="D2864" s="26" t="s">
        <v>529</v>
      </c>
      <c r="E2864" s="27" t="s">
        <v>3266</v>
      </c>
      <c r="F2864" s="4">
        <v>0</v>
      </c>
      <c r="G2864" s="4">
        <v>0</v>
      </c>
    </row>
    <row r="2865" spans="2:7">
      <c r="B2865" s="25" t="s">
        <v>529</v>
      </c>
      <c r="C2865" s="26" t="s">
        <v>529</v>
      </c>
      <c r="D2865" s="1233" t="s">
        <v>3262</v>
      </c>
      <c r="E2865" s="1233" t="s">
        <v>3262</v>
      </c>
      <c r="F2865" s="4">
        <v>0</v>
      </c>
      <c r="G2865" s="4">
        <v>0</v>
      </c>
    </row>
    <row r="2866" spans="2:7">
      <c r="B2866" s="1235" t="s">
        <v>529</v>
      </c>
      <c r="C2866" s="1235" t="s">
        <v>529</v>
      </c>
      <c r="D2866" s="1235" t="s">
        <v>529</v>
      </c>
      <c r="E2866" s="1235" t="s">
        <v>529</v>
      </c>
      <c r="F2866" s="4" t="s">
        <v>529</v>
      </c>
      <c r="G2866" s="4" t="s">
        <v>529</v>
      </c>
    </row>
    <row r="2867" spans="2:7">
      <c r="B2867" s="24" t="s">
        <v>529</v>
      </c>
      <c r="C2867" s="1234" t="s">
        <v>3230</v>
      </c>
      <c r="D2867" s="1234" t="s">
        <v>3230</v>
      </c>
      <c r="E2867" s="1234" t="s">
        <v>3230</v>
      </c>
      <c r="F2867" s="17">
        <v>0</v>
      </c>
      <c r="G2867" s="17">
        <v>0</v>
      </c>
    </row>
    <row r="2868" spans="2:7">
      <c r="B2868" s="25" t="s">
        <v>529</v>
      </c>
      <c r="C2868" s="26" t="s">
        <v>529</v>
      </c>
      <c r="D2868" s="1233" t="s">
        <v>3263</v>
      </c>
      <c r="E2868" s="1233" t="s">
        <v>3263</v>
      </c>
      <c r="F2868" s="4">
        <v>0</v>
      </c>
      <c r="G2868" s="4">
        <v>0</v>
      </c>
    </row>
    <row r="2869" spans="2:7">
      <c r="B2869" s="25" t="s">
        <v>529</v>
      </c>
      <c r="C2869" s="26" t="s">
        <v>529</v>
      </c>
      <c r="D2869" s="26" t="s">
        <v>529</v>
      </c>
      <c r="E2869" s="27" t="s">
        <v>3265</v>
      </c>
      <c r="F2869" s="4">
        <v>0</v>
      </c>
      <c r="G2869" s="4">
        <v>0</v>
      </c>
    </row>
    <row r="2870" spans="2:7">
      <c r="B2870" s="25" t="s">
        <v>529</v>
      </c>
      <c r="C2870" s="26" t="s">
        <v>529</v>
      </c>
      <c r="D2870" s="26" t="s">
        <v>529</v>
      </c>
      <c r="E2870" s="27" t="s">
        <v>3266</v>
      </c>
      <c r="F2870" s="4">
        <v>0</v>
      </c>
      <c r="G2870" s="4">
        <v>0</v>
      </c>
    </row>
    <row r="2871" spans="2:7">
      <c r="B2871" s="25" t="s">
        <v>529</v>
      </c>
      <c r="C2871" s="26" t="s">
        <v>529</v>
      </c>
      <c r="D2871" s="1233" t="s">
        <v>3264</v>
      </c>
      <c r="E2871" s="1233" t="s">
        <v>3264</v>
      </c>
      <c r="F2871" s="4">
        <v>0</v>
      </c>
      <c r="G2871" s="4">
        <v>0</v>
      </c>
    </row>
    <row r="2872" spans="2:7">
      <c r="B2872" s="1236" t="s">
        <v>3224</v>
      </c>
      <c r="C2872" s="1236" t="s">
        <v>3224</v>
      </c>
      <c r="D2872" s="1236" t="s">
        <v>3224</v>
      </c>
      <c r="E2872" s="1236" t="s">
        <v>3224</v>
      </c>
      <c r="F2872" s="17">
        <v>0</v>
      </c>
      <c r="G2872" s="17">
        <v>0</v>
      </c>
    </row>
    <row r="2873" spans="2:7">
      <c r="B2873" s="1235" t="s">
        <v>529</v>
      </c>
      <c r="C2873" s="1235" t="s">
        <v>529</v>
      </c>
      <c r="D2873" s="1235" t="s">
        <v>529</v>
      </c>
      <c r="E2873" s="1235" t="s">
        <v>529</v>
      </c>
      <c r="F2873" s="4" t="s">
        <v>529</v>
      </c>
      <c r="G2873" s="4" t="s">
        <v>529</v>
      </c>
    </row>
    <row r="2874" spans="2:7">
      <c r="B2874" s="1236" t="s">
        <v>3225</v>
      </c>
      <c r="C2874" s="1236" t="s">
        <v>3225</v>
      </c>
      <c r="D2874" s="1236" t="s">
        <v>3225</v>
      </c>
      <c r="E2874" s="1236" t="s">
        <v>3225</v>
      </c>
      <c r="F2874" s="17">
        <v>0</v>
      </c>
      <c r="G2874" s="17">
        <v>0</v>
      </c>
    </row>
    <row r="2875" spans="2:7">
      <c r="B2875" s="1235" t="s">
        <v>529</v>
      </c>
      <c r="C2875" s="1235" t="s">
        <v>529</v>
      </c>
      <c r="D2875" s="1235" t="s">
        <v>529</v>
      </c>
      <c r="E2875" s="1235" t="s">
        <v>529</v>
      </c>
      <c r="F2875" s="4" t="s">
        <v>529</v>
      </c>
      <c r="G2875" s="4" t="s">
        <v>529</v>
      </c>
    </row>
    <row r="2876" spans="2:7">
      <c r="B2876" s="1236" t="s">
        <v>3226</v>
      </c>
      <c r="C2876" s="1236" t="s">
        <v>3226</v>
      </c>
      <c r="D2876" s="1236" t="s">
        <v>3226</v>
      </c>
      <c r="E2876" s="1236" t="s">
        <v>3226</v>
      </c>
      <c r="F2876" s="17">
        <v>0</v>
      </c>
      <c r="G2876" s="17">
        <v>0</v>
      </c>
    </row>
    <row r="2877" spans="2:7">
      <c r="B2877" s="1235" t="s">
        <v>529</v>
      </c>
      <c r="C2877" s="1235" t="s">
        <v>529</v>
      </c>
      <c r="D2877" s="1235" t="s">
        <v>529</v>
      </c>
      <c r="E2877" s="1235" t="s">
        <v>529</v>
      </c>
      <c r="F2877" s="4" t="s">
        <v>529</v>
      </c>
      <c r="G2877" s="4" t="s">
        <v>529</v>
      </c>
    </row>
    <row r="2878" spans="2:7">
      <c r="B2878" s="1236" t="s">
        <v>3227</v>
      </c>
      <c r="C2878" s="1236" t="s">
        <v>3227</v>
      </c>
      <c r="D2878" s="1236" t="s">
        <v>3227</v>
      </c>
      <c r="E2878" s="1236" t="s">
        <v>3227</v>
      </c>
      <c r="F2878" s="17">
        <v>0</v>
      </c>
      <c r="G2878" s="17">
        <v>0</v>
      </c>
    </row>
    <row r="2879" spans="2:7">
      <c r="B2879" s="1235" t="s">
        <v>529</v>
      </c>
      <c r="C2879" s="1235" t="s">
        <v>529</v>
      </c>
      <c r="D2879" s="1235" t="s">
        <v>529</v>
      </c>
      <c r="E2879" s="1235" t="s">
        <v>529</v>
      </c>
      <c r="F2879" s="4" t="s">
        <v>529</v>
      </c>
      <c r="G2879" s="4" t="s">
        <v>529</v>
      </c>
    </row>
    <row r="2880" spans="2:7">
      <c r="B2880" s="28" t="s">
        <v>529</v>
      </c>
      <c r="C2880" s="28" t="s">
        <v>529</v>
      </c>
      <c r="D2880" s="28" t="s">
        <v>529</v>
      </c>
      <c r="E2880" s="28" t="s">
        <v>529</v>
      </c>
      <c r="F2880" s="30" t="s">
        <v>529</v>
      </c>
      <c r="G2880" s="30" t="s">
        <v>529</v>
      </c>
    </row>
    <row r="2881" spans="2:7">
      <c r="B2881" s="12" t="s">
        <v>529</v>
      </c>
      <c r="C2881" s="12" t="s">
        <v>529</v>
      </c>
      <c r="D2881" s="12" t="s">
        <v>529</v>
      </c>
      <c r="E2881" s="12" t="s">
        <v>529</v>
      </c>
      <c r="F2881" s="16" t="s">
        <v>529</v>
      </c>
      <c r="G2881" s="16" t="s">
        <v>529</v>
      </c>
    </row>
    <row r="2882" spans="2:7">
      <c r="B2882" s="29" t="s">
        <v>529</v>
      </c>
      <c r="C2882" s="29" t="s">
        <v>529</v>
      </c>
      <c r="D2882" s="29" t="s">
        <v>529</v>
      </c>
      <c r="E2882" s="29" t="s">
        <v>529</v>
      </c>
      <c r="F2882" s="31" t="s">
        <v>529</v>
      </c>
      <c r="G2882" s="31" t="s">
        <v>529</v>
      </c>
    </row>
    <row r="2883" spans="2:7">
      <c r="B2883" s="1241" t="s">
        <v>40</v>
      </c>
      <c r="C2883" s="1241" t="s">
        <v>40</v>
      </c>
      <c r="D2883" s="1241" t="s">
        <v>40</v>
      </c>
      <c r="E2883" s="1241" t="s">
        <v>40</v>
      </c>
      <c r="F2883" s="1241" t="s">
        <v>40</v>
      </c>
      <c r="G2883" s="1242" t="s">
        <v>40</v>
      </c>
    </row>
    <row r="2884" spans="2:7">
      <c r="B2884" s="1243" t="s">
        <v>3215</v>
      </c>
      <c r="C2884" s="1243" t="s">
        <v>3215</v>
      </c>
      <c r="D2884" s="1243" t="s">
        <v>3215</v>
      </c>
      <c r="E2884" s="1243" t="s">
        <v>3215</v>
      </c>
      <c r="F2884" s="1243" t="s">
        <v>3215</v>
      </c>
      <c r="G2884" s="1244" t="s">
        <v>3215</v>
      </c>
    </row>
    <row r="2885" spans="2:7">
      <c r="B2885" s="1243" t="s">
        <v>3216</v>
      </c>
      <c r="C2885" s="1243" t="s">
        <v>3216</v>
      </c>
      <c r="D2885" s="1243" t="s">
        <v>3216</v>
      </c>
      <c r="E2885" s="1243" t="s">
        <v>3216</v>
      </c>
      <c r="F2885" s="1243" t="s">
        <v>3216</v>
      </c>
      <c r="G2885" s="1244" t="s">
        <v>3216</v>
      </c>
    </row>
    <row r="2886" spans="2:7">
      <c r="B2886" s="1245" t="s">
        <v>3217</v>
      </c>
      <c r="C2886" s="1245" t="s">
        <v>3217</v>
      </c>
      <c r="D2886" s="1245" t="s">
        <v>3217</v>
      </c>
      <c r="E2886" s="1245" t="s">
        <v>3217</v>
      </c>
      <c r="F2886" s="1245" t="s">
        <v>3217</v>
      </c>
      <c r="G2886" s="1246" t="s">
        <v>3217</v>
      </c>
    </row>
    <row r="2887" spans="2:7">
      <c r="B2887" s="1240" t="s">
        <v>3218</v>
      </c>
      <c r="C2887" s="1240" t="s">
        <v>3218</v>
      </c>
      <c r="D2887" s="1240" t="s">
        <v>3218</v>
      </c>
      <c r="E2887" s="1240" t="s">
        <v>3218</v>
      </c>
      <c r="F2887" s="21">
        <v>2024</v>
      </c>
      <c r="G2887" s="21">
        <v>2023</v>
      </c>
    </row>
    <row r="2888" spans="2:7">
      <c r="B2888" s="1236" t="s">
        <v>3219</v>
      </c>
      <c r="C2888" s="1236" t="s">
        <v>3219</v>
      </c>
      <c r="D2888" s="1236" t="s">
        <v>3219</v>
      </c>
      <c r="E2888" s="1236" t="s">
        <v>3219</v>
      </c>
      <c r="F2888" s="17" t="s">
        <v>529</v>
      </c>
      <c r="G2888" s="17" t="s">
        <v>529</v>
      </c>
    </row>
    <row r="2889" spans="2:7">
      <c r="B2889" s="24" t="s">
        <v>529</v>
      </c>
      <c r="C2889" s="1234" t="s">
        <v>3229</v>
      </c>
      <c r="D2889" s="1234" t="s">
        <v>3229</v>
      </c>
      <c r="E2889" s="1234" t="s">
        <v>3229</v>
      </c>
      <c r="F2889" s="17" t="s">
        <v>90</v>
      </c>
      <c r="G2889" s="17" t="s">
        <v>3665</v>
      </c>
    </row>
    <row r="2890" spans="2:7">
      <c r="B2890" s="25" t="s">
        <v>529</v>
      </c>
      <c r="C2890" s="26" t="s">
        <v>529</v>
      </c>
      <c r="D2890" s="1233" t="s">
        <v>3231</v>
      </c>
      <c r="E2890" s="1233" t="s">
        <v>3231</v>
      </c>
      <c r="F2890" s="4">
        <v>0</v>
      </c>
      <c r="G2890" s="4">
        <v>0</v>
      </c>
    </row>
    <row r="2891" spans="2:7">
      <c r="B2891" s="25" t="s">
        <v>529</v>
      </c>
      <c r="C2891" s="26" t="s">
        <v>529</v>
      </c>
      <c r="D2891" s="1233" t="s">
        <v>3232</v>
      </c>
      <c r="E2891" s="1233" t="s">
        <v>3232</v>
      </c>
      <c r="F2891" s="4">
        <v>0</v>
      </c>
      <c r="G2891" s="4">
        <v>0</v>
      </c>
    </row>
    <row r="2892" spans="2:7">
      <c r="B2892" s="25" t="s">
        <v>529</v>
      </c>
      <c r="C2892" s="26" t="s">
        <v>529</v>
      </c>
      <c r="D2892" s="1233" t="s">
        <v>3233</v>
      </c>
      <c r="E2892" s="1233" t="s">
        <v>3233</v>
      </c>
      <c r="F2892" s="4">
        <v>0</v>
      </c>
      <c r="G2892" s="4">
        <v>0</v>
      </c>
    </row>
    <row r="2893" spans="2:7">
      <c r="B2893" s="25" t="s">
        <v>529</v>
      </c>
      <c r="C2893" s="26" t="s">
        <v>529</v>
      </c>
      <c r="D2893" s="1233" t="s">
        <v>3234</v>
      </c>
      <c r="E2893" s="1233" t="s">
        <v>3234</v>
      </c>
      <c r="F2893" s="4">
        <v>0</v>
      </c>
      <c r="G2893" s="4">
        <v>0</v>
      </c>
    </row>
    <row r="2894" spans="2:7">
      <c r="B2894" s="25" t="s">
        <v>529</v>
      </c>
      <c r="C2894" s="26" t="s">
        <v>529</v>
      </c>
      <c r="D2894" s="1233" t="s">
        <v>3235</v>
      </c>
      <c r="E2894" s="1233" t="s">
        <v>3235</v>
      </c>
      <c r="F2894" s="4">
        <v>0</v>
      </c>
      <c r="G2894" s="4">
        <v>0</v>
      </c>
    </row>
    <row r="2895" spans="2:7">
      <c r="B2895" s="25" t="s">
        <v>529</v>
      </c>
      <c r="C2895" s="26" t="s">
        <v>529</v>
      </c>
      <c r="D2895" s="1233" t="s">
        <v>3236</v>
      </c>
      <c r="E2895" s="1233" t="s">
        <v>3236</v>
      </c>
      <c r="F2895" s="4">
        <v>0</v>
      </c>
      <c r="G2895" s="4">
        <v>0</v>
      </c>
    </row>
    <row r="2896" spans="2:7">
      <c r="B2896" s="25" t="s">
        <v>529</v>
      </c>
      <c r="C2896" s="26" t="s">
        <v>529</v>
      </c>
      <c r="D2896" s="1233" t="s">
        <v>3237</v>
      </c>
      <c r="E2896" s="1233" t="s">
        <v>3237</v>
      </c>
      <c r="F2896" s="4" t="s">
        <v>3369</v>
      </c>
      <c r="G2896" s="4" t="s">
        <v>3666</v>
      </c>
    </row>
    <row r="2897" spans="2:7">
      <c r="B2897" s="25" t="s">
        <v>529</v>
      </c>
      <c r="C2897" s="26" t="s">
        <v>529</v>
      </c>
      <c r="D2897" s="1233" t="s">
        <v>3238</v>
      </c>
      <c r="E2897" s="1233" t="s">
        <v>3238</v>
      </c>
      <c r="F2897" s="4">
        <v>0</v>
      </c>
      <c r="G2897" s="4">
        <v>0</v>
      </c>
    </row>
    <row r="2898" spans="2:7">
      <c r="B2898" s="25" t="s">
        <v>529</v>
      </c>
      <c r="C2898" s="26" t="s">
        <v>529</v>
      </c>
      <c r="D2898" s="1233" t="s">
        <v>3239</v>
      </c>
      <c r="E2898" s="1233" t="s">
        <v>3239</v>
      </c>
      <c r="F2898" s="4" t="s">
        <v>3370</v>
      </c>
      <c r="G2898" s="4" t="s">
        <v>3667</v>
      </c>
    </row>
    <row r="2899" spans="2:7">
      <c r="B2899" s="25" t="s">
        <v>529</v>
      </c>
      <c r="C2899" s="26" t="s">
        <v>529</v>
      </c>
      <c r="D2899" s="1233" t="s">
        <v>3240</v>
      </c>
      <c r="E2899" s="1233" t="s">
        <v>3240</v>
      </c>
      <c r="F2899" s="4">
        <v>0</v>
      </c>
      <c r="G2899" s="4">
        <v>0</v>
      </c>
    </row>
    <row r="2900" spans="2:7">
      <c r="B2900" s="1235" t="s">
        <v>529</v>
      </c>
      <c r="C2900" s="1235" t="s">
        <v>529</v>
      </c>
      <c r="D2900" s="1235" t="s">
        <v>529</v>
      </c>
      <c r="E2900" s="1235" t="s">
        <v>529</v>
      </c>
      <c r="F2900" s="4" t="s">
        <v>529</v>
      </c>
      <c r="G2900" s="4" t="s">
        <v>529</v>
      </c>
    </row>
    <row r="2901" spans="2:7">
      <c r="B2901" s="24" t="s">
        <v>529</v>
      </c>
      <c r="C2901" s="1234" t="s">
        <v>3230</v>
      </c>
      <c r="D2901" s="1234" t="s">
        <v>3230</v>
      </c>
      <c r="E2901" s="1234" t="s">
        <v>3230</v>
      </c>
      <c r="F2901" s="17" t="s">
        <v>2837</v>
      </c>
      <c r="G2901" s="17" t="s">
        <v>3668</v>
      </c>
    </row>
    <row r="2902" spans="2:7">
      <c r="B2902" s="25" t="s">
        <v>529</v>
      </c>
      <c r="C2902" s="26" t="s">
        <v>529</v>
      </c>
      <c r="D2902" s="1233" t="s">
        <v>3241</v>
      </c>
      <c r="E2902" s="1233" t="s">
        <v>3241</v>
      </c>
      <c r="F2902" s="4" t="s">
        <v>2420</v>
      </c>
      <c r="G2902" s="4" t="s">
        <v>3669</v>
      </c>
    </row>
    <row r="2903" spans="2:7">
      <c r="B2903" s="25" t="s">
        <v>529</v>
      </c>
      <c r="C2903" s="26" t="s">
        <v>529</v>
      </c>
      <c r="D2903" s="1233" t="s">
        <v>3242</v>
      </c>
      <c r="E2903" s="1233" t="s">
        <v>3242</v>
      </c>
      <c r="F2903" s="4" t="s">
        <v>2436</v>
      </c>
      <c r="G2903" s="4" t="s">
        <v>3670</v>
      </c>
    </row>
    <row r="2904" spans="2:7">
      <c r="B2904" s="25" t="s">
        <v>529</v>
      </c>
      <c r="C2904" s="26" t="s">
        <v>529</v>
      </c>
      <c r="D2904" s="1233" t="s">
        <v>3243</v>
      </c>
      <c r="E2904" s="1233" t="s">
        <v>3243</v>
      </c>
      <c r="F2904" s="4" t="s">
        <v>2467</v>
      </c>
      <c r="G2904" s="4" t="s">
        <v>3671</v>
      </c>
    </row>
    <row r="2905" spans="2:7">
      <c r="B2905" s="25" t="s">
        <v>529</v>
      </c>
      <c r="C2905" s="26" t="s">
        <v>529</v>
      </c>
      <c r="D2905" s="1233" t="s">
        <v>3244</v>
      </c>
      <c r="E2905" s="1233" t="s">
        <v>3244</v>
      </c>
      <c r="F2905" s="4">
        <v>0</v>
      </c>
      <c r="G2905" s="4">
        <v>0</v>
      </c>
    </row>
    <row r="2906" spans="2:7">
      <c r="B2906" s="25" t="s">
        <v>529</v>
      </c>
      <c r="C2906" s="26" t="s">
        <v>529</v>
      </c>
      <c r="D2906" s="1233" t="s">
        <v>3245</v>
      </c>
      <c r="E2906" s="1233" t="s">
        <v>3245</v>
      </c>
      <c r="F2906" s="4">
        <v>0</v>
      </c>
      <c r="G2906" s="4">
        <v>0</v>
      </c>
    </row>
    <row r="2907" spans="2:7">
      <c r="B2907" s="25" t="s">
        <v>529</v>
      </c>
      <c r="C2907" s="26" t="s">
        <v>529</v>
      </c>
      <c r="D2907" s="1233" t="s">
        <v>3246</v>
      </c>
      <c r="E2907" s="1233" t="s">
        <v>3246</v>
      </c>
      <c r="F2907" s="4">
        <v>0</v>
      </c>
      <c r="G2907" s="4">
        <v>0</v>
      </c>
    </row>
    <row r="2908" spans="2:7">
      <c r="B2908" s="25" t="s">
        <v>529</v>
      </c>
      <c r="C2908" s="26" t="s">
        <v>529</v>
      </c>
      <c r="D2908" s="1233" t="s">
        <v>3247</v>
      </c>
      <c r="E2908" s="1233" t="s">
        <v>3247</v>
      </c>
      <c r="F2908" s="4" t="s">
        <v>2500</v>
      </c>
      <c r="G2908" s="4" t="s">
        <v>3672</v>
      </c>
    </row>
    <row r="2909" spans="2:7">
      <c r="B2909" s="25" t="s">
        <v>529</v>
      </c>
      <c r="C2909" s="26" t="s">
        <v>529</v>
      </c>
      <c r="D2909" s="1233" t="s">
        <v>3248</v>
      </c>
      <c r="E2909" s="1233" t="s">
        <v>3248</v>
      </c>
      <c r="F2909" s="4">
        <v>0</v>
      </c>
      <c r="G2909" s="4">
        <v>0</v>
      </c>
    </row>
    <row r="2910" spans="2:7">
      <c r="B2910" s="25" t="s">
        <v>529</v>
      </c>
      <c r="C2910" s="26" t="s">
        <v>529</v>
      </c>
      <c r="D2910" s="1233" t="s">
        <v>3249</v>
      </c>
      <c r="E2910" s="1233" t="s">
        <v>3249</v>
      </c>
      <c r="F2910" s="4">
        <v>0</v>
      </c>
      <c r="G2910" s="4" t="s">
        <v>3287</v>
      </c>
    </row>
    <row r="2911" spans="2:7">
      <c r="B2911" s="25" t="s">
        <v>529</v>
      </c>
      <c r="C2911" s="26" t="s">
        <v>529</v>
      </c>
      <c r="D2911" s="1233" t="s">
        <v>3250</v>
      </c>
      <c r="E2911" s="1233" t="s">
        <v>3250</v>
      </c>
      <c r="F2911" s="4">
        <v>0</v>
      </c>
      <c r="G2911" s="4">
        <v>0</v>
      </c>
    </row>
    <row r="2912" spans="2:7">
      <c r="B2912" s="25" t="s">
        <v>529</v>
      </c>
      <c r="C2912" s="26" t="s">
        <v>529</v>
      </c>
      <c r="D2912" s="1233" t="s">
        <v>3251</v>
      </c>
      <c r="E2912" s="1233" t="s">
        <v>3251</v>
      </c>
      <c r="F2912" s="4" t="s">
        <v>485</v>
      </c>
      <c r="G2912" s="4" t="s">
        <v>3288</v>
      </c>
    </row>
    <row r="2913" spans="2:7">
      <c r="B2913" s="25" t="s">
        <v>529</v>
      </c>
      <c r="C2913" s="26" t="s">
        <v>529</v>
      </c>
      <c r="D2913" s="1233" t="s">
        <v>3252</v>
      </c>
      <c r="E2913" s="1233" t="s">
        <v>3252</v>
      </c>
      <c r="F2913" s="4">
        <v>0</v>
      </c>
      <c r="G2913" s="4">
        <v>0</v>
      </c>
    </row>
    <row r="2914" spans="2:7">
      <c r="B2914" s="25" t="s">
        <v>529</v>
      </c>
      <c r="C2914" s="26" t="s">
        <v>529</v>
      </c>
      <c r="D2914" s="1233" t="s">
        <v>3253</v>
      </c>
      <c r="E2914" s="1233" t="s">
        <v>3253</v>
      </c>
      <c r="F2914" s="4">
        <v>0</v>
      </c>
      <c r="G2914" s="4">
        <v>0</v>
      </c>
    </row>
    <row r="2915" spans="2:7">
      <c r="B2915" s="25" t="s">
        <v>529</v>
      </c>
      <c r="C2915" s="26" t="s">
        <v>529</v>
      </c>
      <c r="D2915" s="1233" t="s">
        <v>3254</v>
      </c>
      <c r="E2915" s="1233" t="s">
        <v>3254</v>
      </c>
      <c r="F2915" s="4">
        <v>0</v>
      </c>
      <c r="G2915" s="4">
        <v>0</v>
      </c>
    </row>
    <row r="2916" spans="2:7">
      <c r="B2916" s="25" t="s">
        <v>529</v>
      </c>
      <c r="C2916" s="26" t="s">
        <v>529</v>
      </c>
      <c r="D2916" s="1233" t="s">
        <v>3255</v>
      </c>
      <c r="E2916" s="1233" t="s">
        <v>3255</v>
      </c>
      <c r="F2916" s="4">
        <v>0</v>
      </c>
      <c r="G2916" s="4">
        <v>0</v>
      </c>
    </row>
    <row r="2917" spans="2:7">
      <c r="B2917" s="25" t="s">
        <v>529</v>
      </c>
      <c r="C2917" s="26" t="s">
        <v>529</v>
      </c>
      <c r="D2917" s="1233" t="s">
        <v>3256</v>
      </c>
      <c r="E2917" s="1233" t="s">
        <v>3256</v>
      </c>
      <c r="F2917" s="4">
        <v>0</v>
      </c>
      <c r="G2917" s="4">
        <v>0</v>
      </c>
    </row>
    <row r="2918" spans="2:7">
      <c r="B2918" s="1236" t="s">
        <v>3220</v>
      </c>
      <c r="C2918" s="1236" t="s">
        <v>3220</v>
      </c>
      <c r="D2918" s="1236" t="s">
        <v>3220</v>
      </c>
      <c r="E2918" s="1236" t="s">
        <v>3220</v>
      </c>
      <c r="F2918" s="17" t="s">
        <v>2501</v>
      </c>
      <c r="G2918" s="17" t="s">
        <v>3673</v>
      </c>
    </row>
    <row r="2919" spans="2:7">
      <c r="B2919" s="1235" t="s">
        <v>529</v>
      </c>
      <c r="C2919" s="1235" t="s">
        <v>529</v>
      </c>
      <c r="D2919" s="1235" t="s">
        <v>529</v>
      </c>
      <c r="E2919" s="1235" t="s">
        <v>529</v>
      </c>
      <c r="F2919" s="4" t="s">
        <v>529</v>
      </c>
      <c r="G2919" s="4" t="s">
        <v>529</v>
      </c>
    </row>
    <row r="2920" spans="2:7">
      <c r="B2920" s="1236" t="s">
        <v>3221</v>
      </c>
      <c r="C2920" s="1236" t="s">
        <v>3221</v>
      </c>
      <c r="D2920" s="1236" t="s">
        <v>3221</v>
      </c>
      <c r="E2920" s="1236" t="s">
        <v>3221</v>
      </c>
      <c r="F2920" s="17" t="s">
        <v>529</v>
      </c>
      <c r="G2920" s="17" t="s">
        <v>529</v>
      </c>
    </row>
    <row r="2921" spans="2:7">
      <c r="B2921" s="24" t="s">
        <v>529</v>
      </c>
      <c r="C2921" s="1234" t="s">
        <v>3229</v>
      </c>
      <c r="D2921" s="1234" t="s">
        <v>3229</v>
      </c>
      <c r="E2921" s="1234" t="s">
        <v>3229</v>
      </c>
      <c r="F2921" s="17">
        <v>0</v>
      </c>
      <c r="G2921" s="17">
        <v>0</v>
      </c>
    </row>
    <row r="2922" spans="2:7">
      <c r="B2922" s="25" t="s">
        <v>529</v>
      </c>
      <c r="C2922" s="26" t="s">
        <v>529</v>
      </c>
      <c r="D2922" s="1233" t="s">
        <v>3257</v>
      </c>
      <c r="E2922" s="1233" t="s">
        <v>3257</v>
      </c>
      <c r="F2922" s="4">
        <v>0</v>
      </c>
      <c r="G2922" s="4">
        <v>0</v>
      </c>
    </row>
    <row r="2923" spans="2:7">
      <c r="B2923" s="25" t="s">
        <v>529</v>
      </c>
      <c r="C2923" s="26" t="s">
        <v>529</v>
      </c>
      <c r="D2923" s="1233" t="s">
        <v>3258</v>
      </c>
      <c r="E2923" s="1233" t="s">
        <v>3258</v>
      </c>
      <c r="F2923" s="4">
        <v>0</v>
      </c>
      <c r="G2923" s="4">
        <v>0</v>
      </c>
    </row>
    <row r="2924" spans="2:7">
      <c r="B2924" s="25" t="s">
        <v>529</v>
      </c>
      <c r="C2924" s="26" t="s">
        <v>529</v>
      </c>
      <c r="D2924" s="1233" t="s">
        <v>3259</v>
      </c>
      <c r="E2924" s="1233" t="s">
        <v>3259</v>
      </c>
      <c r="F2924" s="4">
        <v>0</v>
      </c>
      <c r="G2924" s="4">
        <v>0</v>
      </c>
    </row>
    <row r="2925" spans="2:7">
      <c r="B2925" s="1235" t="s">
        <v>529</v>
      </c>
      <c r="C2925" s="1235" t="s">
        <v>529</v>
      </c>
      <c r="D2925" s="1235" t="s">
        <v>529</v>
      </c>
      <c r="E2925" s="1235" t="s">
        <v>529</v>
      </c>
      <c r="F2925" s="4" t="s">
        <v>529</v>
      </c>
      <c r="G2925" s="4" t="s">
        <v>529</v>
      </c>
    </row>
    <row r="2926" spans="2:7">
      <c r="B2926" s="24" t="s">
        <v>529</v>
      </c>
      <c r="C2926" s="1234" t="s">
        <v>3230</v>
      </c>
      <c r="D2926" s="1234" t="s">
        <v>3230</v>
      </c>
      <c r="E2926" s="1234" t="s">
        <v>3230</v>
      </c>
      <c r="F2926" s="17" t="s">
        <v>2501</v>
      </c>
      <c r="G2926" s="17" t="s">
        <v>3673</v>
      </c>
    </row>
    <row r="2927" spans="2:7">
      <c r="B2927" s="25" t="s">
        <v>529</v>
      </c>
      <c r="C2927" s="26" t="s">
        <v>529</v>
      </c>
      <c r="D2927" s="1233" t="s">
        <v>3257</v>
      </c>
      <c r="E2927" s="1233" t="s">
        <v>3257</v>
      </c>
      <c r="F2927" s="4">
        <v>0</v>
      </c>
      <c r="G2927" s="4">
        <v>0</v>
      </c>
    </row>
    <row r="2928" spans="2:7">
      <c r="B2928" s="25" t="s">
        <v>529</v>
      </c>
      <c r="C2928" s="26" t="s">
        <v>529</v>
      </c>
      <c r="D2928" s="1233" t="s">
        <v>3258</v>
      </c>
      <c r="E2928" s="1233" t="s">
        <v>3258</v>
      </c>
      <c r="F2928" s="4" t="s">
        <v>2501</v>
      </c>
      <c r="G2928" s="4" t="s">
        <v>3673</v>
      </c>
    </row>
    <row r="2929" spans="2:7">
      <c r="B2929" s="25" t="s">
        <v>529</v>
      </c>
      <c r="C2929" s="26" t="s">
        <v>529</v>
      </c>
      <c r="D2929" s="1233" t="s">
        <v>3260</v>
      </c>
      <c r="E2929" s="1233" t="s">
        <v>3260</v>
      </c>
      <c r="F2929" s="4">
        <v>0</v>
      </c>
      <c r="G2929" s="4">
        <v>0</v>
      </c>
    </row>
    <row r="2930" spans="2:7">
      <c r="B2930" s="1236" t="s">
        <v>3222</v>
      </c>
      <c r="C2930" s="1236" t="s">
        <v>3222</v>
      </c>
      <c r="D2930" s="1236" t="s">
        <v>3222</v>
      </c>
      <c r="E2930" s="1236" t="s">
        <v>3222</v>
      </c>
      <c r="F2930" s="17" t="s">
        <v>3371</v>
      </c>
      <c r="G2930" s="17" t="s">
        <v>3674</v>
      </c>
    </row>
    <row r="2931" spans="2:7">
      <c r="B2931" s="1235" t="s">
        <v>529</v>
      </c>
      <c r="C2931" s="1235" t="s">
        <v>529</v>
      </c>
      <c r="D2931" s="1235" t="s">
        <v>529</v>
      </c>
      <c r="E2931" s="1235" t="s">
        <v>529</v>
      </c>
      <c r="F2931" s="4" t="s">
        <v>529</v>
      </c>
      <c r="G2931" s="4" t="s">
        <v>529</v>
      </c>
    </row>
    <row r="2932" spans="2:7">
      <c r="B2932" s="1236" t="s">
        <v>3223</v>
      </c>
      <c r="C2932" s="1236" t="s">
        <v>3223</v>
      </c>
      <c r="D2932" s="1236" t="s">
        <v>3223</v>
      </c>
      <c r="E2932" s="1236" t="s">
        <v>3223</v>
      </c>
      <c r="F2932" s="17" t="s">
        <v>529</v>
      </c>
      <c r="G2932" s="17" t="s">
        <v>529</v>
      </c>
    </row>
    <row r="2933" spans="2:7">
      <c r="B2933" s="24" t="s">
        <v>529</v>
      </c>
      <c r="C2933" s="1234" t="s">
        <v>3229</v>
      </c>
      <c r="D2933" s="1234" t="s">
        <v>3229</v>
      </c>
      <c r="E2933" s="1234" t="s">
        <v>3229</v>
      </c>
      <c r="F2933" s="17">
        <v>0</v>
      </c>
      <c r="G2933" s="17">
        <v>0</v>
      </c>
    </row>
    <row r="2934" spans="2:7">
      <c r="B2934" s="25" t="s">
        <v>529</v>
      </c>
      <c r="C2934" s="26" t="s">
        <v>529</v>
      </c>
      <c r="D2934" s="1233" t="s">
        <v>3261</v>
      </c>
      <c r="E2934" s="1233" t="s">
        <v>3261</v>
      </c>
      <c r="F2934" s="4">
        <v>0</v>
      </c>
      <c r="G2934" s="4">
        <v>0</v>
      </c>
    </row>
    <row r="2935" spans="2:7">
      <c r="B2935" s="25" t="s">
        <v>529</v>
      </c>
      <c r="C2935" s="26" t="s">
        <v>529</v>
      </c>
      <c r="D2935" s="26" t="s">
        <v>529</v>
      </c>
      <c r="E2935" s="27" t="s">
        <v>3265</v>
      </c>
      <c r="F2935" s="4">
        <v>0</v>
      </c>
      <c r="G2935" s="4">
        <v>0</v>
      </c>
    </row>
    <row r="2936" spans="2:7">
      <c r="B2936" s="25" t="s">
        <v>529</v>
      </c>
      <c r="C2936" s="26" t="s">
        <v>529</v>
      </c>
      <c r="D2936" s="26" t="s">
        <v>529</v>
      </c>
      <c r="E2936" s="27" t="s">
        <v>3266</v>
      </c>
      <c r="F2936" s="4">
        <v>0</v>
      </c>
      <c r="G2936" s="4">
        <v>0</v>
      </c>
    </row>
    <row r="2937" spans="2:7">
      <c r="B2937" s="25" t="s">
        <v>529</v>
      </c>
      <c r="C2937" s="26" t="s">
        <v>529</v>
      </c>
      <c r="D2937" s="1233" t="s">
        <v>3262</v>
      </c>
      <c r="E2937" s="1233" t="s">
        <v>3262</v>
      </c>
      <c r="F2937" s="4">
        <v>0</v>
      </c>
      <c r="G2937" s="4">
        <v>0</v>
      </c>
    </row>
    <row r="2938" spans="2:7">
      <c r="B2938" s="1235" t="s">
        <v>529</v>
      </c>
      <c r="C2938" s="1235" t="s">
        <v>529</v>
      </c>
      <c r="D2938" s="1235" t="s">
        <v>529</v>
      </c>
      <c r="E2938" s="1235" t="s">
        <v>529</v>
      </c>
      <c r="F2938" s="4" t="s">
        <v>529</v>
      </c>
      <c r="G2938" s="4" t="s">
        <v>529</v>
      </c>
    </row>
    <row r="2939" spans="2:7">
      <c r="B2939" s="24" t="s">
        <v>529</v>
      </c>
      <c r="C2939" s="1234" t="s">
        <v>3230</v>
      </c>
      <c r="D2939" s="1234" t="s">
        <v>3230</v>
      </c>
      <c r="E2939" s="1234" t="s">
        <v>3230</v>
      </c>
      <c r="F2939" s="17">
        <v>0</v>
      </c>
      <c r="G2939" s="17">
        <v>0</v>
      </c>
    </row>
    <row r="2940" spans="2:7">
      <c r="B2940" s="25" t="s">
        <v>529</v>
      </c>
      <c r="C2940" s="26" t="s">
        <v>529</v>
      </c>
      <c r="D2940" s="1233" t="s">
        <v>3263</v>
      </c>
      <c r="E2940" s="1233" t="s">
        <v>3263</v>
      </c>
      <c r="F2940" s="4">
        <v>0</v>
      </c>
      <c r="G2940" s="4">
        <v>0</v>
      </c>
    </row>
    <row r="2941" spans="2:7">
      <c r="B2941" s="25" t="s">
        <v>529</v>
      </c>
      <c r="C2941" s="26" t="s">
        <v>529</v>
      </c>
      <c r="D2941" s="26" t="s">
        <v>529</v>
      </c>
      <c r="E2941" s="27" t="s">
        <v>3265</v>
      </c>
      <c r="F2941" s="4">
        <v>0</v>
      </c>
      <c r="G2941" s="4">
        <v>0</v>
      </c>
    </row>
    <row r="2942" spans="2:7">
      <c r="B2942" s="25" t="s">
        <v>529</v>
      </c>
      <c r="C2942" s="26" t="s">
        <v>529</v>
      </c>
      <c r="D2942" s="26" t="s">
        <v>529</v>
      </c>
      <c r="E2942" s="27" t="s">
        <v>3266</v>
      </c>
      <c r="F2942" s="4">
        <v>0</v>
      </c>
      <c r="G2942" s="4">
        <v>0</v>
      </c>
    </row>
    <row r="2943" spans="2:7">
      <c r="B2943" s="25" t="s">
        <v>529</v>
      </c>
      <c r="C2943" s="26" t="s">
        <v>529</v>
      </c>
      <c r="D2943" s="1233" t="s">
        <v>3264</v>
      </c>
      <c r="E2943" s="1233" t="s">
        <v>3264</v>
      </c>
      <c r="F2943" s="4">
        <v>0</v>
      </c>
      <c r="G2943" s="4">
        <v>0</v>
      </c>
    </row>
    <row r="2944" spans="2:7">
      <c r="B2944" s="1236" t="s">
        <v>3224</v>
      </c>
      <c r="C2944" s="1236" t="s">
        <v>3224</v>
      </c>
      <c r="D2944" s="1236" t="s">
        <v>3224</v>
      </c>
      <c r="E2944" s="1236" t="s">
        <v>3224</v>
      </c>
      <c r="F2944" s="17">
        <v>0</v>
      </c>
      <c r="G2944" s="17">
        <v>0</v>
      </c>
    </row>
    <row r="2945" spans="2:7">
      <c r="B2945" s="1235" t="s">
        <v>529</v>
      </c>
      <c r="C2945" s="1235" t="s">
        <v>529</v>
      </c>
      <c r="D2945" s="1235" t="s">
        <v>529</v>
      </c>
      <c r="E2945" s="1235" t="s">
        <v>529</v>
      </c>
      <c r="F2945" s="4" t="s">
        <v>529</v>
      </c>
      <c r="G2945" s="4" t="s">
        <v>529</v>
      </c>
    </row>
    <row r="2946" spans="2:7">
      <c r="B2946" s="1236" t="s">
        <v>3225</v>
      </c>
      <c r="C2946" s="1236" t="s">
        <v>3225</v>
      </c>
      <c r="D2946" s="1236" t="s">
        <v>3225</v>
      </c>
      <c r="E2946" s="1236" t="s">
        <v>3225</v>
      </c>
      <c r="F2946" s="17">
        <v>0</v>
      </c>
      <c r="G2946" s="17">
        <v>0</v>
      </c>
    </row>
    <row r="2947" spans="2:7">
      <c r="B2947" s="1235" t="s">
        <v>529</v>
      </c>
      <c r="C2947" s="1235" t="s">
        <v>529</v>
      </c>
      <c r="D2947" s="1235" t="s">
        <v>529</v>
      </c>
      <c r="E2947" s="1235" t="s">
        <v>529</v>
      </c>
      <c r="F2947" s="4" t="s">
        <v>529</v>
      </c>
      <c r="G2947" s="4" t="s">
        <v>529</v>
      </c>
    </row>
    <row r="2948" spans="2:7">
      <c r="B2948" s="1236" t="s">
        <v>3226</v>
      </c>
      <c r="C2948" s="1236" t="s">
        <v>3226</v>
      </c>
      <c r="D2948" s="1236" t="s">
        <v>3226</v>
      </c>
      <c r="E2948" s="1236" t="s">
        <v>3226</v>
      </c>
      <c r="F2948" s="17">
        <v>0</v>
      </c>
      <c r="G2948" s="17">
        <v>0</v>
      </c>
    </row>
    <row r="2949" spans="2:7">
      <c r="B2949" s="1235" t="s">
        <v>529</v>
      </c>
      <c r="C2949" s="1235" t="s">
        <v>529</v>
      </c>
      <c r="D2949" s="1235" t="s">
        <v>529</v>
      </c>
      <c r="E2949" s="1235" t="s">
        <v>529</v>
      </c>
      <c r="F2949" s="4" t="s">
        <v>529</v>
      </c>
      <c r="G2949" s="4" t="s">
        <v>529</v>
      </c>
    </row>
    <row r="2950" spans="2:7">
      <c r="B2950" s="1236" t="s">
        <v>3227</v>
      </c>
      <c r="C2950" s="1236" t="s">
        <v>3227</v>
      </c>
      <c r="D2950" s="1236" t="s">
        <v>3227</v>
      </c>
      <c r="E2950" s="1236" t="s">
        <v>3227</v>
      </c>
      <c r="F2950" s="17">
        <v>0</v>
      </c>
      <c r="G2950" s="17">
        <v>0</v>
      </c>
    </row>
    <row r="2951" spans="2:7">
      <c r="B2951" s="1235" t="s">
        <v>529</v>
      </c>
      <c r="C2951" s="1235" t="s">
        <v>529</v>
      </c>
      <c r="D2951" s="1235" t="s">
        <v>529</v>
      </c>
      <c r="E2951" s="1235" t="s">
        <v>529</v>
      </c>
      <c r="F2951" s="4" t="s">
        <v>529</v>
      </c>
      <c r="G2951" s="4" t="s">
        <v>529</v>
      </c>
    </row>
    <row r="2952" spans="2:7">
      <c r="B2952" s="28" t="s">
        <v>529</v>
      </c>
      <c r="C2952" s="28" t="s">
        <v>529</v>
      </c>
      <c r="D2952" s="28" t="s">
        <v>529</v>
      </c>
      <c r="E2952" s="28" t="s">
        <v>529</v>
      </c>
      <c r="F2952" s="30" t="s">
        <v>529</v>
      </c>
      <c r="G2952" s="30" t="s">
        <v>529</v>
      </c>
    </row>
    <row r="2953" spans="2:7">
      <c r="B2953" s="12" t="s">
        <v>529</v>
      </c>
      <c r="C2953" s="12" t="s">
        <v>529</v>
      </c>
      <c r="D2953" s="12" t="s">
        <v>529</v>
      </c>
      <c r="E2953" s="12" t="s">
        <v>529</v>
      </c>
      <c r="F2953" s="16" t="s">
        <v>529</v>
      </c>
      <c r="G2953" s="16" t="s">
        <v>529</v>
      </c>
    </row>
    <row r="2954" spans="2:7">
      <c r="B2954" s="29" t="s">
        <v>529</v>
      </c>
      <c r="C2954" s="29" t="s">
        <v>529</v>
      </c>
      <c r="D2954" s="29" t="s">
        <v>529</v>
      </c>
      <c r="E2954" s="29" t="s">
        <v>529</v>
      </c>
      <c r="F2954" s="31" t="s">
        <v>529</v>
      </c>
      <c r="G2954" s="31" t="s">
        <v>529</v>
      </c>
    </row>
    <row r="2955" spans="2:7">
      <c r="B2955" s="1241" t="s">
        <v>41</v>
      </c>
      <c r="C2955" s="1241" t="s">
        <v>41</v>
      </c>
      <c r="D2955" s="1241" t="s">
        <v>41</v>
      </c>
      <c r="E2955" s="1241" t="s">
        <v>41</v>
      </c>
      <c r="F2955" s="1241" t="s">
        <v>41</v>
      </c>
      <c r="G2955" s="1242" t="s">
        <v>41</v>
      </c>
    </row>
    <row r="2956" spans="2:7">
      <c r="B2956" s="1243" t="s">
        <v>3215</v>
      </c>
      <c r="C2956" s="1243" t="s">
        <v>3215</v>
      </c>
      <c r="D2956" s="1243" t="s">
        <v>3215</v>
      </c>
      <c r="E2956" s="1243" t="s">
        <v>3215</v>
      </c>
      <c r="F2956" s="1243" t="s">
        <v>3215</v>
      </c>
      <c r="G2956" s="1244" t="s">
        <v>3215</v>
      </c>
    </row>
    <row r="2957" spans="2:7">
      <c r="B2957" s="1243" t="s">
        <v>3216</v>
      </c>
      <c r="C2957" s="1243" t="s">
        <v>3216</v>
      </c>
      <c r="D2957" s="1243" t="s">
        <v>3216</v>
      </c>
      <c r="E2957" s="1243" t="s">
        <v>3216</v>
      </c>
      <c r="F2957" s="1243" t="s">
        <v>3216</v>
      </c>
      <c r="G2957" s="1244" t="s">
        <v>3216</v>
      </c>
    </row>
    <row r="2958" spans="2:7">
      <c r="B2958" s="1245" t="s">
        <v>3217</v>
      </c>
      <c r="C2958" s="1245" t="s">
        <v>3217</v>
      </c>
      <c r="D2958" s="1245" t="s">
        <v>3217</v>
      </c>
      <c r="E2958" s="1245" t="s">
        <v>3217</v>
      </c>
      <c r="F2958" s="1245" t="s">
        <v>3217</v>
      </c>
      <c r="G2958" s="1246" t="s">
        <v>3217</v>
      </c>
    </row>
    <row r="2959" spans="2:7">
      <c r="B2959" s="1240" t="s">
        <v>3218</v>
      </c>
      <c r="C2959" s="1240" t="s">
        <v>3218</v>
      </c>
      <c r="D2959" s="1240" t="s">
        <v>3218</v>
      </c>
      <c r="E2959" s="1240" t="s">
        <v>3218</v>
      </c>
      <c r="F2959" s="21">
        <v>2024</v>
      </c>
      <c r="G2959" s="21">
        <v>2023</v>
      </c>
    </row>
    <row r="2960" spans="2:7">
      <c r="B2960" s="1236" t="s">
        <v>3219</v>
      </c>
      <c r="C2960" s="1236" t="s">
        <v>3219</v>
      </c>
      <c r="D2960" s="1236" t="s">
        <v>3219</v>
      </c>
      <c r="E2960" s="1236" t="s">
        <v>3219</v>
      </c>
      <c r="F2960" s="17" t="s">
        <v>529</v>
      </c>
      <c r="G2960" s="17" t="s">
        <v>529</v>
      </c>
    </row>
    <row r="2961" spans="2:7">
      <c r="B2961" s="24" t="s">
        <v>529</v>
      </c>
      <c r="C2961" s="1234" t="s">
        <v>3229</v>
      </c>
      <c r="D2961" s="1234" t="s">
        <v>3229</v>
      </c>
      <c r="E2961" s="1234" t="s">
        <v>3229</v>
      </c>
      <c r="F2961" s="17" t="s">
        <v>91</v>
      </c>
      <c r="G2961" s="33">
        <v>36450022</v>
      </c>
    </row>
    <row r="2962" spans="2:7">
      <c r="B2962" s="25" t="s">
        <v>529</v>
      </c>
      <c r="C2962" s="26" t="s">
        <v>529</v>
      </c>
      <c r="D2962" s="1233" t="s">
        <v>3231</v>
      </c>
      <c r="E2962" s="1233" t="s">
        <v>3231</v>
      </c>
      <c r="F2962" s="4">
        <v>0</v>
      </c>
      <c r="G2962" s="4">
        <v>0</v>
      </c>
    </row>
    <row r="2963" spans="2:7">
      <c r="B2963" s="25" t="s">
        <v>529</v>
      </c>
      <c r="C2963" s="26" t="s">
        <v>529</v>
      </c>
      <c r="D2963" s="1233" t="s">
        <v>3232</v>
      </c>
      <c r="E2963" s="1233" t="s">
        <v>3232</v>
      </c>
      <c r="F2963" s="4">
        <v>0</v>
      </c>
      <c r="G2963" s="4">
        <v>0</v>
      </c>
    </row>
    <row r="2964" spans="2:7">
      <c r="B2964" s="25" t="s">
        <v>529</v>
      </c>
      <c r="C2964" s="26" t="s">
        <v>529</v>
      </c>
      <c r="D2964" s="1233" t="s">
        <v>3233</v>
      </c>
      <c r="E2964" s="1233" t="s">
        <v>3233</v>
      </c>
      <c r="F2964" s="4">
        <v>0</v>
      </c>
      <c r="G2964" s="4">
        <v>0</v>
      </c>
    </row>
    <row r="2965" spans="2:7">
      <c r="B2965" s="25" t="s">
        <v>529</v>
      </c>
      <c r="C2965" s="26" t="s">
        <v>529</v>
      </c>
      <c r="D2965" s="1233" t="s">
        <v>3234</v>
      </c>
      <c r="E2965" s="1233" t="s">
        <v>3234</v>
      </c>
      <c r="F2965" s="4">
        <v>0</v>
      </c>
      <c r="G2965" s="4">
        <v>0</v>
      </c>
    </row>
    <row r="2966" spans="2:7">
      <c r="B2966" s="25" t="s">
        <v>529</v>
      </c>
      <c r="C2966" s="26" t="s">
        <v>529</v>
      </c>
      <c r="D2966" s="1233" t="s">
        <v>3235</v>
      </c>
      <c r="E2966" s="1233" t="s">
        <v>3235</v>
      </c>
      <c r="F2966" s="4">
        <v>0</v>
      </c>
      <c r="G2966" s="4">
        <v>0</v>
      </c>
    </row>
    <row r="2967" spans="2:7">
      <c r="B2967" s="25" t="s">
        <v>529</v>
      </c>
      <c r="C2967" s="26" t="s">
        <v>529</v>
      </c>
      <c r="D2967" s="1233" t="s">
        <v>3236</v>
      </c>
      <c r="E2967" s="1233" t="s">
        <v>3236</v>
      </c>
      <c r="F2967" s="4">
        <v>0</v>
      </c>
      <c r="G2967" s="4">
        <v>0</v>
      </c>
    </row>
    <row r="2968" spans="2:7">
      <c r="B2968" s="25" t="s">
        <v>529</v>
      </c>
      <c r="C2968" s="26" t="s">
        <v>529</v>
      </c>
      <c r="D2968" s="1233" t="s">
        <v>3237</v>
      </c>
      <c r="E2968" s="1233" t="s">
        <v>3237</v>
      </c>
      <c r="F2968" s="4" t="s">
        <v>3372</v>
      </c>
      <c r="G2968" s="34">
        <v>4770636</v>
      </c>
    </row>
    <row r="2969" spans="2:7">
      <c r="B2969" s="25" t="s">
        <v>529</v>
      </c>
      <c r="C2969" s="26" t="s">
        <v>529</v>
      </c>
      <c r="D2969" s="1233" t="s">
        <v>3238</v>
      </c>
      <c r="E2969" s="1233" t="s">
        <v>3238</v>
      </c>
      <c r="F2969" s="4">
        <v>0</v>
      </c>
      <c r="G2969" s="4">
        <v>0</v>
      </c>
    </row>
    <row r="2970" spans="2:7">
      <c r="B2970" s="25" t="s">
        <v>529</v>
      </c>
      <c r="C2970" s="26" t="s">
        <v>529</v>
      </c>
      <c r="D2970" s="1233" t="s">
        <v>3239</v>
      </c>
      <c r="E2970" s="1233" t="s">
        <v>3239</v>
      </c>
      <c r="F2970" s="4" t="s">
        <v>3373</v>
      </c>
      <c r="G2970" s="34">
        <v>31679386</v>
      </c>
    </row>
    <row r="2971" spans="2:7">
      <c r="B2971" s="25" t="s">
        <v>529</v>
      </c>
      <c r="C2971" s="26" t="s">
        <v>529</v>
      </c>
      <c r="D2971" s="1233" t="s">
        <v>3240</v>
      </c>
      <c r="E2971" s="1233" t="s">
        <v>3240</v>
      </c>
      <c r="F2971" s="4">
        <v>0</v>
      </c>
      <c r="G2971" s="4">
        <v>0</v>
      </c>
    </row>
    <row r="2972" spans="2:7">
      <c r="B2972" s="1235" t="s">
        <v>529</v>
      </c>
      <c r="C2972" s="1235" t="s">
        <v>529</v>
      </c>
      <c r="D2972" s="1235" t="s">
        <v>529</v>
      </c>
      <c r="E2972" s="1235" t="s">
        <v>529</v>
      </c>
      <c r="F2972" s="4" t="s">
        <v>529</v>
      </c>
      <c r="G2972" s="4" t="s">
        <v>529</v>
      </c>
    </row>
    <row r="2973" spans="2:7">
      <c r="B2973" s="24" t="s">
        <v>529</v>
      </c>
      <c r="C2973" s="1234" t="s">
        <v>3230</v>
      </c>
      <c r="D2973" s="1234" t="s">
        <v>3230</v>
      </c>
      <c r="E2973" s="1234" t="s">
        <v>3230</v>
      </c>
      <c r="F2973" s="17" t="s">
        <v>91</v>
      </c>
      <c r="G2973" s="33">
        <v>36450022</v>
      </c>
    </row>
    <row r="2974" spans="2:7">
      <c r="B2974" s="25" t="s">
        <v>529</v>
      </c>
      <c r="C2974" s="26" t="s">
        <v>529</v>
      </c>
      <c r="D2974" s="1233" t="s">
        <v>3241</v>
      </c>
      <c r="E2974" s="1233" t="s">
        <v>3241</v>
      </c>
      <c r="F2974" s="4" t="s">
        <v>2508</v>
      </c>
      <c r="G2974" s="34">
        <v>28593987</v>
      </c>
    </row>
    <row r="2975" spans="2:7">
      <c r="B2975" s="25" t="s">
        <v>529</v>
      </c>
      <c r="C2975" s="26" t="s">
        <v>529</v>
      </c>
      <c r="D2975" s="1233" t="s">
        <v>3242</v>
      </c>
      <c r="E2975" s="1233" t="s">
        <v>3242</v>
      </c>
      <c r="F2975" s="4" t="s">
        <v>2523</v>
      </c>
      <c r="G2975" s="34">
        <v>924636</v>
      </c>
    </row>
    <row r="2976" spans="2:7">
      <c r="B2976" s="25" t="s">
        <v>529</v>
      </c>
      <c r="C2976" s="26" t="s">
        <v>529</v>
      </c>
      <c r="D2976" s="1233" t="s">
        <v>3243</v>
      </c>
      <c r="E2976" s="1233" t="s">
        <v>3243</v>
      </c>
      <c r="F2976" s="4" t="s">
        <v>2538</v>
      </c>
      <c r="G2976" s="34">
        <v>6549939</v>
      </c>
    </row>
    <row r="2977" spans="2:7">
      <c r="B2977" s="25" t="s">
        <v>529</v>
      </c>
      <c r="C2977" s="26" t="s">
        <v>529</v>
      </c>
      <c r="D2977" s="1233" t="s">
        <v>3244</v>
      </c>
      <c r="E2977" s="1233" t="s">
        <v>3244</v>
      </c>
      <c r="F2977" s="4">
        <v>0</v>
      </c>
      <c r="G2977" s="4">
        <v>0</v>
      </c>
    </row>
    <row r="2978" spans="2:7">
      <c r="B2978" s="25" t="s">
        <v>529</v>
      </c>
      <c r="C2978" s="26" t="s">
        <v>529</v>
      </c>
      <c r="D2978" s="1233" t="s">
        <v>3245</v>
      </c>
      <c r="E2978" s="1233" t="s">
        <v>3245</v>
      </c>
      <c r="F2978" s="4">
        <v>0</v>
      </c>
      <c r="G2978" s="4">
        <v>0</v>
      </c>
    </row>
    <row r="2979" spans="2:7">
      <c r="B2979" s="25" t="s">
        <v>529</v>
      </c>
      <c r="C2979" s="26" t="s">
        <v>529</v>
      </c>
      <c r="D2979" s="1233" t="s">
        <v>3246</v>
      </c>
      <c r="E2979" s="1233" t="s">
        <v>3246</v>
      </c>
      <c r="F2979" s="4" t="s">
        <v>2566</v>
      </c>
      <c r="G2979" s="34">
        <v>381460</v>
      </c>
    </row>
    <row r="2980" spans="2:7">
      <c r="B2980" s="25" t="s">
        <v>529</v>
      </c>
      <c r="C2980" s="26" t="s">
        <v>529</v>
      </c>
      <c r="D2980" s="1233" t="s">
        <v>3247</v>
      </c>
      <c r="E2980" s="1233" t="s">
        <v>3247</v>
      </c>
      <c r="F2980" s="4">
        <v>0</v>
      </c>
      <c r="G2980" s="4">
        <v>0</v>
      </c>
    </row>
    <row r="2981" spans="2:7">
      <c r="B2981" s="25" t="s">
        <v>529</v>
      </c>
      <c r="C2981" s="26" t="s">
        <v>529</v>
      </c>
      <c r="D2981" s="1233" t="s">
        <v>3248</v>
      </c>
      <c r="E2981" s="1233" t="s">
        <v>3248</v>
      </c>
      <c r="F2981" s="4">
        <v>0</v>
      </c>
      <c r="G2981" s="4">
        <v>0</v>
      </c>
    </row>
    <row r="2982" spans="2:7">
      <c r="B2982" s="25" t="s">
        <v>529</v>
      </c>
      <c r="C2982" s="26" t="s">
        <v>529</v>
      </c>
      <c r="D2982" s="1233" t="s">
        <v>3249</v>
      </c>
      <c r="E2982" s="1233" t="s">
        <v>3249</v>
      </c>
      <c r="F2982" s="4">
        <v>0</v>
      </c>
      <c r="G2982" s="4">
        <v>0</v>
      </c>
    </row>
    <row r="2983" spans="2:7">
      <c r="B2983" s="25" t="s">
        <v>529</v>
      </c>
      <c r="C2983" s="26" t="s">
        <v>529</v>
      </c>
      <c r="D2983" s="1233" t="s">
        <v>3250</v>
      </c>
      <c r="E2983" s="1233" t="s">
        <v>3250</v>
      </c>
      <c r="F2983" s="4">
        <v>0</v>
      </c>
      <c r="G2983" s="4">
        <v>0</v>
      </c>
    </row>
    <row r="2984" spans="2:7">
      <c r="B2984" s="25" t="s">
        <v>529</v>
      </c>
      <c r="C2984" s="26" t="s">
        <v>529</v>
      </c>
      <c r="D2984" s="1233" t="s">
        <v>3251</v>
      </c>
      <c r="E2984" s="1233" t="s">
        <v>3251</v>
      </c>
      <c r="F2984" s="4">
        <v>0</v>
      </c>
      <c r="G2984" s="4">
        <v>0</v>
      </c>
    </row>
    <row r="2985" spans="2:7">
      <c r="B2985" s="25" t="s">
        <v>529</v>
      </c>
      <c r="C2985" s="26" t="s">
        <v>529</v>
      </c>
      <c r="D2985" s="1233" t="s">
        <v>3252</v>
      </c>
      <c r="E2985" s="1233" t="s">
        <v>3252</v>
      </c>
      <c r="F2985" s="4">
        <v>0</v>
      </c>
      <c r="G2985" s="4">
        <v>0</v>
      </c>
    </row>
    <row r="2986" spans="2:7">
      <c r="B2986" s="25" t="s">
        <v>529</v>
      </c>
      <c r="C2986" s="26" t="s">
        <v>529</v>
      </c>
      <c r="D2986" s="1233" t="s">
        <v>3253</v>
      </c>
      <c r="E2986" s="1233" t="s">
        <v>3253</v>
      </c>
      <c r="F2986" s="4">
        <v>0</v>
      </c>
      <c r="G2986" s="4">
        <v>0</v>
      </c>
    </row>
    <row r="2987" spans="2:7">
      <c r="B2987" s="25" t="s">
        <v>529</v>
      </c>
      <c r="C2987" s="26" t="s">
        <v>529</v>
      </c>
      <c r="D2987" s="1233" t="s">
        <v>3254</v>
      </c>
      <c r="E2987" s="1233" t="s">
        <v>3254</v>
      </c>
      <c r="F2987" s="4">
        <v>0</v>
      </c>
      <c r="G2987" s="4">
        <v>0</v>
      </c>
    </row>
    <row r="2988" spans="2:7">
      <c r="B2988" s="25" t="s">
        <v>529</v>
      </c>
      <c r="C2988" s="26" t="s">
        <v>529</v>
      </c>
      <c r="D2988" s="1233" t="s">
        <v>3255</v>
      </c>
      <c r="E2988" s="1233" t="s">
        <v>3255</v>
      </c>
      <c r="F2988" s="4">
        <v>0</v>
      </c>
      <c r="G2988" s="4">
        <v>0</v>
      </c>
    </row>
    <row r="2989" spans="2:7">
      <c r="B2989" s="25" t="s">
        <v>529</v>
      </c>
      <c r="C2989" s="26" t="s">
        <v>529</v>
      </c>
      <c r="D2989" s="1233" t="s">
        <v>3256</v>
      </c>
      <c r="E2989" s="1233" t="s">
        <v>3256</v>
      </c>
      <c r="F2989" s="4">
        <v>0</v>
      </c>
      <c r="G2989" s="4">
        <v>0</v>
      </c>
    </row>
    <row r="2990" spans="2:7">
      <c r="B2990" s="1236" t="s">
        <v>3220</v>
      </c>
      <c r="C2990" s="1236" t="s">
        <v>3220</v>
      </c>
      <c r="D2990" s="1236" t="s">
        <v>3220</v>
      </c>
      <c r="E2990" s="1236" t="s">
        <v>3220</v>
      </c>
      <c r="F2990" s="17">
        <v>0</v>
      </c>
      <c r="G2990" s="17">
        <v>0</v>
      </c>
    </row>
    <row r="2991" spans="2:7">
      <c r="B2991" s="1235" t="s">
        <v>529</v>
      </c>
      <c r="C2991" s="1235" t="s">
        <v>529</v>
      </c>
      <c r="D2991" s="1235" t="s">
        <v>529</v>
      </c>
      <c r="E2991" s="1235" t="s">
        <v>529</v>
      </c>
      <c r="F2991" s="4" t="s">
        <v>529</v>
      </c>
      <c r="G2991" s="4" t="s">
        <v>529</v>
      </c>
    </row>
    <row r="2992" spans="2:7">
      <c r="B2992" s="1236" t="s">
        <v>3221</v>
      </c>
      <c r="C2992" s="1236" t="s">
        <v>3221</v>
      </c>
      <c r="D2992" s="1236" t="s">
        <v>3221</v>
      </c>
      <c r="E2992" s="1236" t="s">
        <v>3221</v>
      </c>
      <c r="F2992" s="17" t="s">
        <v>529</v>
      </c>
      <c r="G2992" s="17" t="s">
        <v>529</v>
      </c>
    </row>
    <row r="2993" spans="2:7">
      <c r="B2993" s="24" t="s">
        <v>529</v>
      </c>
      <c r="C2993" s="1234" t="s">
        <v>3229</v>
      </c>
      <c r="D2993" s="1234" t="s">
        <v>3229</v>
      </c>
      <c r="E2993" s="1234" t="s">
        <v>3229</v>
      </c>
      <c r="F2993" s="17">
        <v>0</v>
      </c>
      <c r="G2993" s="17">
        <v>0</v>
      </c>
    </row>
    <row r="2994" spans="2:7">
      <c r="B2994" s="25" t="s">
        <v>529</v>
      </c>
      <c r="C2994" s="26" t="s">
        <v>529</v>
      </c>
      <c r="D2994" s="1233" t="s">
        <v>3257</v>
      </c>
      <c r="E2994" s="1233" t="s">
        <v>3257</v>
      </c>
      <c r="F2994" s="4">
        <v>0</v>
      </c>
      <c r="G2994" s="4">
        <v>0</v>
      </c>
    </row>
    <row r="2995" spans="2:7">
      <c r="B2995" s="25" t="s">
        <v>529</v>
      </c>
      <c r="C2995" s="26" t="s">
        <v>529</v>
      </c>
      <c r="D2995" s="1233" t="s">
        <v>3258</v>
      </c>
      <c r="E2995" s="1233" t="s">
        <v>3258</v>
      </c>
      <c r="F2995" s="4">
        <v>0</v>
      </c>
      <c r="G2995" s="4">
        <v>0</v>
      </c>
    </row>
    <row r="2996" spans="2:7">
      <c r="B2996" s="25" t="s">
        <v>529</v>
      </c>
      <c r="C2996" s="26" t="s">
        <v>529</v>
      </c>
      <c r="D2996" s="1233" t="s">
        <v>3259</v>
      </c>
      <c r="E2996" s="1233" t="s">
        <v>3259</v>
      </c>
      <c r="F2996" s="4">
        <v>0</v>
      </c>
      <c r="G2996" s="4">
        <v>0</v>
      </c>
    </row>
    <row r="2997" spans="2:7">
      <c r="B2997" s="1235" t="s">
        <v>529</v>
      </c>
      <c r="C2997" s="1235" t="s">
        <v>529</v>
      </c>
      <c r="D2997" s="1235" t="s">
        <v>529</v>
      </c>
      <c r="E2997" s="1235" t="s">
        <v>529</v>
      </c>
      <c r="F2997" s="4" t="s">
        <v>529</v>
      </c>
      <c r="G2997" s="4" t="s">
        <v>529</v>
      </c>
    </row>
    <row r="2998" spans="2:7">
      <c r="B2998" s="24" t="s">
        <v>529</v>
      </c>
      <c r="C2998" s="1234" t="s">
        <v>3230</v>
      </c>
      <c r="D2998" s="1234" t="s">
        <v>3230</v>
      </c>
      <c r="E2998" s="1234" t="s">
        <v>3230</v>
      </c>
      <c r="F2998" s="17">
        <v>0</v>
      </c>
      <c r="G2998" s="17">
        <v>0</v>
      </c>
    </row>
    <row r="2999" spans="2:7">
      <c r="B2999" s="25" t="s">
        <v>529</v>
      </c>
      <c r="C2999" s="26" t="s">
        <v>529</v>
      </c>
      <c r="D2999" s="1233" t="s">
        <v>3257</v>
      </c>
      <c r="E2999" s="1233" t="s">
        <v>3257</v>
      </c>
      <c r="F2999" s="4">
        <v>0</v>
      </c>
      <c r="G2999" s="4">
        <v>0</v>
      </c>
    </row>
    <row r="3000" spans="2:7">
      <c r="B3000" s="25" t="s">
        <v>529</v>
      </c>
      <c r="C3000" s="26" t="s">
        <v>529</v>
      </c>
      <c r="D3000" s="1233" t="s">
        <v>3258</v>
      </c>
      <c r="E3000" s="1233" t="s">
        <v>3258</v>
      </c>
      <c r="F3000" s="4">
        <v>0</v>
      </c>
      <c r="G3000" s="4">
        <v>0</v>
      </c>
    </row>
    <row r="3001" spans="2:7">
      <c r="B3001" s="25" t="s">
        <v>529</v>
      </c>
      <c r="C3001" s="26" t="s">
        <v>529</v>
      </c>
      <c r="D3001" s="1233" t="s">
        <v>3260</v>
      </c>
      <c r="E3001" s="1233" t="s">
        <v>3260</v>
      </c>
      <c r="F3001" s="4">
        <v>0</v>
      </c>
      <c r="G3001" s="4">
        <v>0</v>
      </c>
    </row>
    <row r="3002" spans="2:7">
      <c r="B3002" s="1236" t="s">
        <v>3222</v>
      </c>
      <c r="C3002" s="1236" t="s">
        <v>3222</v>
      </c>
      <c r="D3002" s="1236" t="s">
        <v>3222</v>
      </c>
      <c r="E3002" s="1236" t="s">
        <v>3222</v>
      </c>
      <c r="F3002" s="17">
        <v>0</v>
      </c>
      <c r="G3002" s="17">
        <v>0</v>
      </c>
    </row>
    <row r="3003" spans="2:7">
      <c r="B3003" s="1235" t="s">
        <v>529</v>
      </c>
      <c r="C3003" s="1235" t="s">
        <v>529</v>
      </c>
      <c r="D3003" s="1235" t="s">
        <v>529</v>
      </c>
      <c r="E3003" s="1235" t="s">
        <v>529</v>
      </c>
      <c r="F3003" s="4" t="s">
        <v>529</v>
      </c>
      <c r="G3003" s="4" t="s">
        <v>529</v>
      </c>
    </row>
    <row r="3004" spans="2:7">
      <c r="B3004" s="1236" t="s">
        <v>3223</v>
      </c>
      <c r="C3004" s="1236" t="s">
        <v>3223</v>
      </c>
      <c r="D3004" s="1236" t="s">
        <v>3223</v>
      </c>
      <c r="E3004" s="1236" t="s">
        <v>3223</v>
      </c>
      <c r="F3004" s="17" t="s">
        <v>529</v>
      </c>
      <c r="G3004" s="17" t="s">
        <v>529</v>
      </c>
    </row>
    <row r="3005" spans="2:7">
      <c r="B3005" s="24" t="s">
        <v>529</v>
      </c>
      <c r="C3005" s="1234" t="s">
        <v>3229</v>
      </c>
      <c r="D3005" s="1234" t="s">
        <v>3229</v>
      </c>
      <c r="E3005" s="1234" t="s">
        <v>3229</v>
      </c>
      <c r="F3005" s="17">
        <v>0</v>
      </c>
      <c r="G3005" s="17">
        <v>0</v>
      </c>
    </row>
    <row r="3006" spans="2:7">
      <c r="B3006" s="25" t="s">
        <v>529</v>
      </c>
      <c r="C3006" s="26" t="s">
        <v>529</v>
      </c>
      <c r="D3006" s="1233" t="s">
        <v>3261</v>
      </c>
      <c r="E3006" s="1233" t="s">
        <v>3261</v>
      </c>
      <c r="F3006" s="4">
        <v>0</v>
      </c>
      <c r="G3006" s="4">
        <v>0</v>
      </c>
    </row>
    <row r="3007" spans="2:7">
      <c r="B3007" s="25" t="s">
        <v>529</v>
      </c>
      <c r="C3007" s="26" t="s">
        <v>529</v>
      </c>
      <c r="D3007" s="26" t="s">
        <v>529</v>
      </c>
      <c r="E3007" s="27" t="s">
        <v>3265</v>
      </c>
      <c r="F3007" s="4">
        <v>0</v>
      </c>
      <c r="G3007" s="4">
        <v>0</v>
      </c>
    </row>
    <row r="3008" spans="2:7">
      <c r="B3008" s="25" t="s">
        <v>529</v>
      </c>
      <c r="C3008" s="26" t="s">
        <v>529</v>
      </c>
      <c r="D3008" s="26" t="s">
        <v>529</v>
      </c>
      <c r="E3008" s="27" t="s">
        <v>3266</v>
      </c>
      <c r="F3008" s="4">
        <v>0</v>
      </c>
      <c r="G3008" s="4">
        <v>0</v>
      </c>
    </row>
    <row r="3009" spans="2:7">
      <c r="B3009" s="25" t="s">
        <v>529</v>
      </c>
      <c r="C3009" s="26" t="s">
        <v>529</v>
      </c>
      <c r="D3009" s="1233" t="s">
        <v>3262</v>
      </c>
      <c r="E3009" s="1233" t="s">
        <v>3262</v>
      </c>
      <c r="F3009" s="4">
        <v>0</v>
      </c>
      <c r="G3009" s="4">
        <v>0</v>
      </c>
    </row>
    <row r="3010" spans="2:7">
      <c r="B3010" s="1235" t="s">
        <v>529</v>
      </c>
      <c r="C3010" s="1235" t="s">
        <v>529</v>
      </c>
      <c r="D3010" s="1235" t="s">
        <v>529</v>
      </c>
      <c r="E3010" s="1235" t="s">
        <v>529</v>
      </c>
      <c r="F3010" s="4" t="s">
        <v>529</v>
      </c>
      <c r="G3010" s="4" t="s">
        <v>529</v>
      </c>
    </row>
    <row r="3011" spans="2:7">
      <c r="B3011" s="24" t="s">
        <v>529</v>
      </c>
      <c r="C3011" s="1234" t="s">
        <v>3230</v>
      </c>
      <c r="D3011" s="1234" t="s">
        <v>3230</v>
      </c>
      <c r="E3011" s="1234" t="s">
        <v>3230</v>
      </c>
      <c r="F3011" s="17">
        <v>0</v>
      </c>
      <c r="G3011" s="17">
        <v>0</v>
      </c>
    </row>
    <row r="3012" spans="2:7">
      <c r="B3012" s="25" t="s">
        <v>529</v>
      </c>
      <c r="C3012" s="26" t="s">
        <v>529</v>
      </c>
      <c r="D3012" s="1233" t="s">
        <v>3263</v>
      </c>
      <c r="E3012" s="1233" t="s">
        <v>3263</v>
      </c>
      <c r="F3012" s="4">
        <v>0</v>
      </c>
      <c r="G3012" s="4">
        <v>0</v>
      </c>
    </row>
    <row r="3013" spans="2:7">
      <c r="B3013" s="25" t="s">
        <v>529</v>
      </c>
      <c r="C3013" s="26" t="s">
        <v>529</v>
      </c>
      <c r="D3013" s="26" t="s">
        <v>529</v>
      </c>
      <c r="E3013" s="27" t="s">
        <v>3265</v>
      </c>
      <c r="F3013" s="4">
        <v>0</v>
      </c>
      <c r="G3013" s="4">
        <v>0</v>
      </c>
    </row>
    <row r="3014" spans="2:7">
      <c r="B3014" s="25" t="s">
        <v>529</v>
      </c>
      <c r="C3014" s="26" t="s">
        <v>529</v>
      </c>
      <c r="D3014" s="26" t="s">
        <v>529</v>
      </c>
      <c r="E3014" s="27" t="s">
        <v>3266</v>
      </c>
      <c r="F3014" s="4">
        <v>0</v>
      </c>
      <c r="G3014" s="4">
        <v>0</v>
      </c>
    </row>
    <row r="3015" spans="2:7">
      <c r="B3015" s="25" t="s">
        <v>529</v>
      </c>
      <c r="C3015" s="26" t="s">
        <v>529</v>
      </c>
      <c r="D3015" s="1233" t="s">
        <v>3264</v>
      </c>
      <c r="E3015" s="1233" t="s">
        <v>3264</v>
      </c>
      <c r="F3015" s="4">
        <v>0</v>
      </c>
      <c r="G3015" s="4">
        <v>0</v>
      </c>
    </row>
    <row r="3016" spans="2:7">
      <c r="B3016" s="1236" t="s">
        <v>3224</v>
      </c>
      <c r="C3016" s="1236" t="s">
        <v>3224</v>
      </c>
      <c r="D3016" s="1236" t="s">
        <v>3224</v>
      </c>
      <c r="E3016" s="1236" t="s">
        <v>3224</v>
      </c>
      <c r="F3016" s="17">
        <v>0</v>
      </c>
      <c r="G3016" s="17">
        <v>0</v>
      </c>
    </row>
    <row r="3017" spans="2:7">
      <c r="B3017" s="1235" t="s">
        <v>529</v>
      </c>
      <c r="C3017" s="1235" t="s">
        <v>529</v>
      </c>
      <c r="D3017" s="1235" t="s">
        <v>529</v>
      </c>
      <c r="E3017" s="1235" t="s">
        <v>529</v>
      </c>
      <c r="F3017" s="4" t="s">
        <v>529</v>
      </c>
      <c r="G3017" s="4" t="s">
        <v>529</v>
      </c>
    </row>
    <row r="3018" spans="2:7">
      <c r="B3018" s="1236" t="s">
        <v>3225</v>
      </c>
      <c r="C3018" s="1236" t="s">
        <v>3225</v>
      </c>
      <c r="D3018" s="1236" t="s">
        <v>3225</v>
      </c>
      <c r="E3018" s="1236" t="s">
        <v>3225</v>
      </c>
      <c r="F3018" s="17">
        <v>0</v>
      </c>
      <c r="G3018" s="17">
        <v>0</v>
      </c>
    </row>
    <row r="3019" spans="2:7">
      <c r="B3019" s="1235" t="s">
        <v>529</v>
      </c>
      <c r="C3019" s="1235" t="s">
        <v>529</v>
      </c>
      <c r="D3019" s="1235" t="s">
        <v>529</v>
      </c>
      <c r="E3019" s="1235" t="s">
        <v>529</v>
      </c>
      <c r="F3019" s="4" t="s">
        <v>529</v>
      </c>
      <c r="G3019" s="4" t="s">
        <v>529</v>
      </c>
    </row>
    <row r="3020" spans="2:7">
      <c r="B3020" s="1236" t="s">
        <v>3226</v>
      </c>
      <c r="C3020" s="1236" t="s">
        <v>3226</v>
      </c>
      <c r="D3020" s="1236" t="s">
        <v>3226</v>
      </c>
      <c r="E3020" s="1236" t="s">
        <v>3226</v>
      </c>
      <c r="F3020" s="17">
        <v>0</v>
      </c>
      <c r="G3020" s="17">
        <v>0</v>
      </c>
    </row>
    <row r="3021" spans="2:7">
      <c r="B3021" s="1235" t="s">
        <v>529</v>
      </c>
      <c r="C3021" s="1235" t="s">
        <v>529</v>
      </c>
      <c r="D3021" s="1235" t="s">
        <v>529</v>
      </c>
      <c r="E3021" s="1235" t="s">
        <v>529</v>
      </c>
      <c r="F3021" s="4" t="s">
        <v>529</v>
      </c>
      <c r="G3021" s="4" t="s">
        <v>529</v>
      </c>
    </row>
    <row r="3022" spans="2:7">
      <c r="B3022" s="1236" t="s">
        <v>3227</v>
      </c>
      <c r="C3022" s="1236" t="s">
        <v>3227</v>
      </c>
      <c r="D3022" s="1236" t="s">
        <v>3227</v>
      </c>
      <c r="E3022" s="1236" t="s">
        <v>3227</v>
      </c>
      <c r="F3022" s="17">
        <v>0</v>
      </c>
      <c r="G3022" s="17">
        <v>0</v>
      </c>
    </row>
    <row r="3023" spans="2:7">
      <c r="B3023" s="1235" t="s">
        <v>529</v>
      </c>
      <c r="C3023" s="1235" t="s">
        <v>529</v>
      </c>
      <c r="D3023" s="1235" t="s">
        <v>529</v>
      </c>
      <c r="E3023" s="1235" t="s">
        <v>529</v>
      </c>
      <c r="F3023" s="4" t="s">
        <v>529</v>
      </c>
      <c r="G3023" s="4" t="s">
        <v>529</v>
      </c>
    </row>
    <row r="3024" spans="2:7">
      <c r="B3024" s="28" t="s">
        <v>529</v>
      </c>
      <c r="C3024" s="28" t="s">
        <v>529</v>
      </c>
      <c r="D3024" s="28" t="s">
        <v>529</v>
      </c>
      <c r="E3024" s="28" t="s">
        <v>529</v>
      </c>
      <c r="F3024" s="30" t="s">
        <v>529</v>
      </c>
      <c r="G3024" s="30" t="s">
        <v>529</v>
      </c>
    </row>
    <row r="3025" spans="2:7">
      <c r="B3025" s="12" t="s">
        <v>529</v>
      </c>
      <c r="C3025" s="12" t="s">
        <v>529</v>
      </c>
      <c r="D3025" s="12" t="s">
        <v>529</v>
      </c>
      <c r="E3025" s="12" t="s">
        <v>529</v>
      </c>
      <c r="F3025" s="16" t="s">
        <v>529</v>
      </c>
      <c r="G3025" s="16" t="s">
        <v>529</v>
      </c>
    </row>
    <row r="3026" spans="2:7">
      <c r="B3026" s="29" t="s">
        <v>529</v>
      </c>
      <c r="C3026" s="29" t="s">
        <v>529</v>
      </c>
      <c r="D3026" s="29" t="s">
        <v>529</v>
      </c>
      <c r="E3026" s="29" t="s">
        <v>529</v>
      </c>
      <c r="F3026" s="31" t="s">
        <v>529</v>
      </c>
      <c r="G3026" s="31" t="s">
        <v>529</v>
      </c>
    </row>
    <row r="3027" spans="2:7">
      <c r="B3027" s="1241" t="s">
        <v>42</v>
      </c>
      <c r="C3027" s="1241" t="s">
        <v>42</v>
      </c>
      <c r="D3027" s="1241" t="s">
        <v>42</v>
      </c>
      <c r="E3027" s="1241" t="s">
        <v>42</v>
      </c>
      <c r="F3027" s="1241" t="s">
        <v>42</v>
      </c>
      <c r="G3027" s="1242" t="s">
        <v>42</v>
      </c>
    </row>
    <row r="3028" spans="2:7">
      <c r="B3028" s="1243" t="s">
        <v>3215</v>
      </c>
      <c r="C3028" s="1243" t="s">
        <v>3215</v>
      </c>
      <c r="D3028" s="1243" t="s">
        <v>3215</v>
      </c>
      <c r="E3028" s="1243" t="s">
        <v>3215</v>
      </c>
      <c r="F3028" s="1243" t="s">
        <v>3215</v>
      </c>
      <c r="G3028" s="1244" t="s">
        <v>3215</v>
      </c>
    </row>
    <row r="3029" spans="2:7">
      <c r="B3029" s="1243" t="s">
        <v>3216</v>
      </c>
      <c r="C3029" s="1243" t="s">
        <v>3216</v>
      </c>
      <c r="D3029" s="1243" t="s">
        <v>3216</v>
      </c>
      <c r="E3029" s="1243" t="s">
        <v>3216</v>
      </c>
      <c r="F3029" s="1243" t="s">
        <v>3216</v>
      </c>
      <c r="G3029" s="1244" t="s">
        <v>3216</v>
      </c>
    </row>
    <row r="3030" spans="2:7">
      <c r="B3030" s="1245" t="s">
        <v>3217</v>
      </c>
      <c r="C3030" s="1245" t="s">
        <v>3217</v>
      </c>
      <c r="D3030" s="1245" t="s">
        <v>3217</v>
      </c>
      <c r="E3030" s="1245" t="s">
        <v>3217</v>
      </c>
      <c r="F3030" s="1245" t="s">
        <v>3217</v>
      </c>
      <c r="G3030" s="1246" t="s">
        <v>3217</v>
      </c>
    </row>
    <row r="3031" spans="2:7">
      <c r="B3031" s="1240" t="s">
        <v>3218</v>
      </c>
      <c r="C3031" s="1240" t="s">
        <v>3218</v>
      </c>
      <c r="D3031" s="1240" t="s">
        <v>3218</v>
      </c>
      <c r="E3031" s="1240" t="s">
        <v>3218</v>
      </c>
      <c r="F3031" s="21">
        <v>2024</v>
      </c>
      <c r="G3031" s="21">
        <v>2023</v>
      </c>
    </row>
    <row r="3032" spans="2:7">
      <c r="B3032" s="1236" t="s">
        <v>3219</v>
      </c>
      <c r="C3032" s="1236" t="s">
        <v>3219</v>
      </c>
      <c r="D3032" s="1236" t="s">
        <v>3219</v>
      </c>
      <c r="E3032" s="1236" t="s">
        <v>3219</v>
      </c>
      <c r="F3032" s="17" t="s">
        <v>529</v>
      </c>
      <c r="G3032" s="17" t="s">
        <v>529</v>
      </c>
    </row>
    <row r="3033" spans="2:7">
      <c r="B3033" s="24" t="s">
        <v>529</v>
      </c>
      <c r="C3033" s="1234" t="s">
        <v>3229</v>
      </c>
      <c r="D3033" s="1234" t="s">
        <v>3229</v>
      </c>
      <c r="E3033" s="1234" t="s">
        <v>3229</v>
      </c>
      <c r="F3033" s="17" t="s">
        <v>92</v>
      </c>
      <c r="G3033" s="17" t="s">
        <v>3675</v>
      </c>
    </row>
    <row r="3034" spans="2:7">
      <c r="B3034" s="25" t="s">
        <v>529</v>
      </c>
      <c r="C3034" s="26" t="s">
        <v>529</v>
      </c>
      <c r="D3034" s="1233" t="s">
        <v>3231</v>
      </c>
      <c r="E3034" s="1233" t="s">
        <v>3231</v>
      </c>
      <c r="F3034" s="4">
        <v>0</v>
      </c>
      <c r="G3034" s="4">
        <v>0</v>
      </c>
    </row>
    <row r="3035" spans="2:7">
      <c r="B3035" s="25" t="s">
        <v>529</v>
      </c>
      <c r="C3035" s="26" t="s">
        <v>529</v>
      </c>
      <c r="D3035" s="1233" t="s">
        <v>3232</v>
      </c>
      <c r="E3035" s="1233" t="s">
        <v>3232</v>
      </c>
      <c r="F3035" s="4">
        <v>0</v>
      </c>
      <c r="G3035" s="4">
        <v>0</v>
      </c>
    </row>
    <row r="3036" spans="2:7">
      <c r="B3036" s="25" t="s">
        <v>529</v>
      </c>
      <c r="C3036" s="26" t="s">
        <v>529</v>
      </c>
      <c r="D3036" s="1233" t="s">
        <v>3233</v>
      </c>
      <c r="E3036" s="1233" t="s">
        <v>3233</v>
      </c>
      <c r="F3036" s="4">
        <v>0</v>
      </c>
      <c r="G3036" s="4">
        <v>0</v>
      </c>
    </row>
    <row r="3037" spans="2:7">
      <c r="B3037" s="25" t="s">
        <v>529</v>
      </c>
      <c r="C3037" s="26" t="s">
        <v>529</v>
      </c>
      <c r="D3037" s="1233" t="s">
        <v>3234</v>
      </c>
      <c r="E3037" s="1233" t="s">
        <v>3234</v>
      </c>
      <c r="F3037" s="4">
        <v>0</v>
      </c>
      <c r="G3037" s="4">
        <v>0</v>
      </c>
    </row>
    <row r="3038" spans="2:7">
      <c r="B3038" s="25" t="s">
        <v>529</v>
      </c>
      <c r="C3038" s="26" t="s">
        <v>529</v>
      </c>
      <c r="D3038" s="1233" t="s">
        <v>3235</v>
      </c>
      <c r="E3038" s="1233" t="s">
        <v>3235</v>
      </c>
      <c r="F3038" s="4">
        <v>0</v>
      </c>
      <c r="G3038" s="4">
        <v>0</v>
      </c>
    </row>
    <row r="3039" spans="2:7">
      <c r="B3039" s="25" t="s">
        <v>529</v>
      </c>
      <c r="C3039" s="26" t="s">
        <v>529</v>
      </c>
      <c r="D3039" s="1233" t="s">
        <v>3236</v>
      </c>
      <c r="E3039" s="1233" t="s">
        <v>3236</v>
      </c>
      <c r="F3039" s="4">
        <v>0</v>
      </c>
      <c r="G3039" s="4">
        <v>0</v>
      </c>
    </row>
    <row r="3040" spans="2:7">
      <c r="B3040" s="25" t="s">
        <v>529</v>
      </c>
      <c r="C3040" s="26" t="s">
        <v>529</v>
      </c>
      <c r="D3040" s="1233" t="s">
        <v>3237</v>
      </c>
      <c r="E3040" s="1233" t="s">
        <v>3237</v>
      </c>
      <c r="F3040" s="4" t="s">
        <v>3374</v>
      </c>
      <c r="G3040" s="4" t="s">
        <v>3676</v>
      </c>
    </row>
    <row r="3041" spans="2:7">
      <c r="B3041" s="25" t="s">
        <v>529</v>
      </c>
      <c r="C3041" s="26" t="s">
        <v>529</v>
      </c>
      <c r="D3041" s="1233" t="s">
        <v>3238</v>
      </c>
      <c r="E3041" s="1233" t="s">
        <v>3238</v>
      </c>
      <c r="F3041" s="4">
        <v>0</v>
      </c>
      <c r="G3041" s="4">
        <v>0</v>
      </c>
    </row>
    <row r="3042" spans="2:7">
      <c r="B3042" s="25" t="s">
        <v>529</v>
      </c>
      <c r="C3042" s="26" t="s">
        <v>529</v>
      </c>
      <c r="D3042" s="1233" t="s">
        <v>3239</v>
      </c>
      <c r="E3042" s="1233" t="s">
        <v>3239</v>
      </c>
      <c r="F3042" s="4" t="s">
        <v>3375</v>
      </c>
      <c r="G3042" s="4" t="s">
        <v>3677</v>
      </c>
    </row>
    <row r="3043" spans="2:7">
      <c r="B3043" s="25" t="s">
        <v>529</v>
      </c>
      <c r="C3043" s="26" t="s">
        <v>529</v>
      </c>
      <c r="D3043" s="1233" t="s">
        <v>3240</v>
      </c>
      <c r="E3043" s="1233" t="s">
        <v>3240</v>
      </c>
      <c r="F3043" s="4">
        <v>0</v>
      </c>
      <c r="G3043" s="4">
        <v>0</v>
      </c>
    </row>
    <row r="3044" spans="2:7">
      <c r="B3044" s="1235" t="s">
        <v>529</v>
      </c>
      <c r="C3044" s="1235" t="s">
        <v>529</v>
      </c>
      <c r="D3044" s="1235" t="s">
        <v>529</v>
      </c>
      <c r="E3044" s="1235" t="s">
        <v>529</v>
      </c>
      <c r="F3044" s="4" t="s">
        <v>529</v>
      </c>
      <c r="G3044" s="4" t="s">
        <v>529</v>
      </c>
    </row>
    <row r="3045" spans="2:7">
      <c r="B3045" s="24" t="s">
        <v>529</v>
      </c>
      <c r="C3045" s="1234" t="s">
        <v>3230</v>
      </c>
      <c r="D3045" s="1234" t="s">
        <v>3230</v>
      </c>
      <c r="E3045" s="1234" t="s">
        <v>3230</v>
      </c>
      <c r="F3045" s="17" t="s">
        <v>92</v>
      </c>
      <c r="G3045" s="17" t="s">
        <v>3678</v>
      </c>
    </row>
    <row r="3046" spans="2:7">
      <c r="B3046" s="25" t="s">
        <v>529</v>
      </c>
      <c r="C3046" s="26" t="s">
        <v>529</v>
      </c>
      <c r="D3046" s="1233" t="s">
        <v>3241</v>
      </c>
      <c r="E3046" s="1233" t="s">
        <v>3241</v>
      </c>
      <c r="F3046" s="4" t="s">
        <v>2567</v>
      </c>
      <c r="G3046" s="4" t="s">
        <v>3679</v>
      </c>
    </row>
    <row r="3047" spans="2:7">
      <c r="B3047" s="25" t="s">
        <v>529</v>
      </c>
      <c r="C3047" s="26" t="s">
        <v>529</v>
      </c>
      <c r="D3047" s="1233" t="s">
        <v>3242</v>
      </c>
      <c r="E3047" s="1233" t="s">
        <v>3242</v>
      </c>
      <c r="F3047" s="4" t="s">
        <v>2573</v>
      </c>
      <c r="G3047" s="4" t="s">
        <v>3680</v>
      </c>
    </row>
    <row r="3048" spans="2:7">
      <c r="B3048" s="25" t="s">
        <v>529</v>
      </c>
      <c r="C3048" s="26" t="s">
        <v>529</v>
      </c>
      <c r="D3048" s="1233" t="s">
        <v>3243</v>
      </c>
      <c r="E3048" s="1233" t="s">
        <v>3243</v>
      </c>
      <c r="F3048" s="4" t="s">
        <v>2585</v>
      </c>
      <c r="G3048" s="4" t="s">
        <v>3681</v>
      </c>
    </row>
    <row r="3049" spans="2:7">
      <c r="B3049" s="25" t="s">
        <v>529</v>
      </c>
      <c r="C3049" s="26" t="s">
        <v>529</v>
      </c>
      <c r="D3049" s="1233" t="s">
        <v>3244</v>
      </c>
      <c r="E3049" s="1233" t="s">
        <v>3244</v>
      </c>
      <c r="F3049" s="4">
        <v>0</v>
      </c>
      <c r="G3049" s="4">
        <v>0</v>
      </c>
    </row>
    <row r="3050" spans="2:7">
      <c r="B3050" s="25" t="s">
        <v>529</v>
      </c>
      <c r="C3050" s="26" t="s">
        <v>529</v>
      </c>
      <c r="D3050" s="1233" t="s">
        <v>3245</v>
      </c>
      <c r="E3050" s="1233" t="s">
        <v>3245</v>
      </c>
      <c r="F3050" s="4">
        <v>0</v>
      </c>
      <c r="G3050" s="4">
        <v>0</v>
      </c>
    </row>
    <row r="3051" spans="2:7">
      <c r="B3051" s="25" t="s">
        <v>529</v>
      </c>
      <c r="C3051" s="26" t="s">
        <v>529</v>
      </c>
      <c r="D3051" s="1233" t="s">
        <v>3246</v>
      </c>
      <c r="E3051" s="1233" t="s">
        <v>3246</v>
      </c>
      <c r="F3051" s="4">
        <v>0</v>
      </c>
      <c r="G3051" s="4">
        <v>0</v>
      </c>
    </row>
    <row r="3052" spans="2:7">
      <c r="B3052" s="25" t="s">
        <v>529</v>
      </c>
      <c r="C3052" s="26" t="s">
        <v>529</v>
      </c>
      <c r="D3052" s="1233" t="s">
        <v>3247</v>
      </c>
      <c r="E3052" s="1233" t="s">
        <v>3247</v>
      </c>
      <c r="F3052" s="4">
        <v>0</v>
      </c>
      <c r="G3052" s="4">
        <v>0</v>
      </c>
    </row>
    <row r="3053" spans="2:7">
      <c r="B3053" s="25" t="s">
        <v>529</v>
      </c>
      <c r="C3053" s="26" t="s">
        <v>529</v>
      </c>
      <c r="D3053" s="1233" t="s">
        <v>3248</v>
      </c>
      <c r="E3053" s="1233" t="s">
        <v>3248</v>
      </c>
      <c r="F3053" s="4">
        <v>0</v>
      </c>
      <c r="G3053" s="4">
        <v>0</v>
      </c>
    </row>
    <row r="3054" spans="2:7">
      <c r="B3054" s="25" t="s">
        <v>529</v>
      </c>
      <c r="C3054" s="26" t="s">
        <v>529</v>
      </c>
      <c r="D3054" s="1233" t="s">
        <v>3249</v>
      </c>
      <c r="E3054" s="1233" t="s">
        <v>3249</v>
      </c>
      <c r="F3054" s="4">
        <v>0</v>
      </c>
      <c r="G3054" s="4">
        <v>0</v>
      </c>
    </row>
    <row r="3055" spans="2:7">
      <c r="B3055" s="25" t="s">
        <v>529</v>
      </c>
      <c r="C3055" s="26" t="s">
        <v>529</v>
      </c>
      <c r="D3055" s="1233" t="s">
        <v>3250</v>
      </c>
      <c r="E3055" s="1233" t="s">
        <v>3250</v>
      </c>
      <c r="F3055" s="4">
        <v>0</v>
      </c>
      <c r="G3055" s="4">
        <v>0</v>
      </c>
    </row>
    <row r="3056" spans="2:7">
      <c r="B3056" s="25" t="s">
        <v>529</v>
      </c>
      <c r="C3056" s="26" t="s">
        <v>529</v>
      </c>
      <c r="D3056" s="1233" t="s">
        <v>3251</v>
      </c>
      <c r="E3056" s="1233" t="s">
        <v>3251</v>
      </c>
      <c r="F3056" s="4">
        <v>0</v>
      </c>
      <c r="G3056" s="4">
        <v>0</v>
      </c>
    </row>
    <row r="3057" spans="2:7">
      <c r="B3057" s="25" t="s">
        <v>529</v>
      </c>
      <c r="C3057" s="26" t="s">
        <v>529</v>
      </c>
      <c r="D3057" s="1233" t="s">
        <v>3252</v>
      </c>
      <c r="E3057" s="1233" t="s">
        <v>3252</v>
      </c>
      <c r="F3057" s="4">
        <v>0</v>
      </c>
      <c r="G3057" s="4">
        <v>0</v>
      </c>
    </row>
    <row r="3058" spans="2:7">
      <c r="B3058" s="25" t="s">
        <v>529</v>
      </c>
      <c r="C3058" s="26" t="s">
        <v>529</v>
      </c>
      <c r="D3058" s="1233" t="s">
        <v>3253</v>
      </c>
      <c r="E3058" s="1233" t="s">
        <v>3253</v>
      </c>
      <c r="F3058" s="4">
        <v>0</v>
      </c>
      <c r="G3058" s="4">
        <v>0</v>
      </c>
    </row>
    <row r="3059" spans="2:7">
      <c r="B3059" s="25" t="s">
        <v>529</v>
      </c>
      <c r="C3059" s="26" t="s">
        <v>529</v>
      </c>
      <c r="D3059" s="1233" t="s">
        <v>3254</v>
      </c>
      <c r="E3059" s="1233" t="s">
        <v>3254</v>
      </c>
      <c r="F3059" s="4">
        <v>0</v>
      </c>
      <c r="G3059" s="4">
        <v>0</v>
      </c>
    </row>
    <row r="3060" spans="2:7">
      <c r="B3060" s="25" t="s">
        <v>529</v>
      </c>
      <c r="C3060" s="26" t="s">
        <v>529</v>
      </c>
      <c r="D3060" s="1233" t="s">
        <v>3255</v>
      </c>
      <c r="E3060" s="1233" t="s">
        <v>3255</v>
      </c>
      <c r="F3060" s="4">
        <v>0</v>
      </c>
      <c r="G3060" s="4">
        <v>0</v>
      </c>
    </row>
    <row r="3061" spans="2:7">
      <c r="B3061" s="25" t="s">
        <v>529</v>
      </c>
      <c r="C3061" s="26" t="s">
        <v>529</v>
      </c>
      <c r="D3061" s="1233" t="s">
        <v>3256</v>
      </c>
      <c r="E3061" s="1233" t="s">
        <v>3256</v>
      </c>
      <c r="F3061" s="4">
        <v>0</v>
      </c>
      <c r="G3061" s="4">
        <v>0</v>
      </c>
    </row>
    <row r="3062" spans="2:7">
      <c r="B3062" s="1236" t="s">
        <v>3220</v>
      </c>
      <c r="C3062" s="1236" t="s">
        <v>3220</v>
      </c>
      <c r="D3062" s="1236" t="s">
        <v>3220</v>
      </c>
      <c r="E3062" s="1236" t="s">
        <v>3220</v>
      </c>
      <c r="F3062" s="17">
        <v>0</v>
      </c>
      <c r="G3062" s="17" t="s">
        <v>1437</v>
      </c>
    </row>
    <row r="3063" spans="2:7">
      <c r="B3063" s="1235" t="s">
        <v>529</v>
      </c>
      <c r="C3063" s="1235" t="s">
        <v>529</v>
      </c>
      <c r="D3063" s="1235" t="s">
        <v>529</v>
      </c>
      <c r="E3063" s="1235" t="s">
        <v>529</v>
      </c>
      <c r="F3063" s="4" t="s">
        <v>529</v>
      </c>
      <c r="G3063" s="4" t="s">
        <v>529</v>
      </c>
    </row>
    <row r="3064" spans="2:7">
      <c r="B3064" s="1236" t="s">
        <v>3221</v>
      </c>
      <c r="C3064" s="1236" t="s">
        <v>3221</v>
      </c>
      <c r="D3064" s="1236" t="s">
        <v>3221</v>
      </c>
      <c r="E3064" s="1236" t="s">
        <v>3221</v>
      </c>
      <c r="F3064" s="17" t="s">
        <v>529</v>
      </c>
      <c r="G3064" s="17" t="s">
        <v>529</v>
      </c>
    </row>
    <row r="3065" spans="2:7">
      <c r="B3065" s="24" t="s">
        <v>529</v>
      </c>
      <c r="C3065" s="1234" t="s">
        <v>3229</v>
      </c>
      <c r="D3065" s="1234" t="s">
        <v>3229</v>
      </c>
      <c r="E3065" s="1234" t="s">
        <v>3229</v>
      </c>
      <c r="F3065" s="17">
        <v>0</v>
      </c>
      <c r="G3065" s="17">
        <v>0</v>
      </c>
    </row>
    <row r="3066" spans="2:7">
      <c r="B3066" s="25" t="s">
        <v>529</v>
      </c>
      <c r="C3066" s="26" t="s">
        <v>529</v>
      </c>
      <c r="D3066" s="1233" t="s">
        <v>3257</v>
      </c>
      <c r="E3066" s="1233" t="s">
        <v>3257</v>
      </c>
      <c r="F3066" s="4">
        <v>0</v>
      </c>
      <c r="G3066" s="4">
        <v>0</v>
      </c>
    </row>
    <row r="3067" spans="2:7">
      <c r="B3067" s="25" t="s">
        <v>529</v>
      </c>
      <c r="C3067" s="26" t="s">
        <v>529</v>
      </c>
      <c r="D3067" s="1233" t="s">
        <v>3258</v>
      </c>
      <c r="E3067" s="1233" t="s">
        <v>3258</v>
      </c>
      <c r="F3067" s="4">
        <v>0</v>
      </c>
      <c r="G3067" s="4">
        <v>0</v>
      </c>
    </row>
    <row r="3068" spans="2:7">
      <c r="B3068" s="25" t="s">
        <v>529</v>
      </c>
      <c r="C3068" s="26" t="s">
        <v>529</v>
      </c>
      <c r="D3068" s="1233" t="s">
        <v>3259</v>
      </c>
      <c r="E3068" s="1233" t="s">
        <v>3259</v>
      </c>
      <c r="F3068" s="4">
        <v>0</v>
      </c>
      <c r="G3068" s="4">
        <v>0</v>
      </c>
    </row>
    <row r="3069" spans="2:7">
      <c r="B3069" s="1235" t="s">
        <v>529</v>
      </c>
      <c r="C3069" s="1235" t="s">
        <v>529</v>
      </c>
      <c r="D3069" s="1235" t="s">
        <v>529</v>
      </c>
      <c r="E3069" s="1235" t="s">
        <v>529</v>
      </c>
      <c r="F3069" s="4" t="s">
        <v>529</v>
      </c>
      <c r="G3069" s="4" t="s">
        <v>529</v>
      </c>
    </row>
    <row r="3070" spans="2:7">
      <c r="B3070" s="24" t="s">
        <v>529</v>
      </c>
      <c r="C3070" s="1234" t="s">
        <v>3230</v>
      </c>
      <c r="D3070" s="1234" t="s">
        <v>3230</v>
      </c>
      <c r="E3070" s="1234" t="s">
        <v>3230</v>
      </c>
      <c r="F3070" s="17">
        <v>0</v>
      </c>
      <c r="G3070" s="17" t="s">
        <v>1437</v>
      </c>
    </row>
    <row r="3071" spans="2:7">
      <c r="B3071" s="25" t="s">
        <v>529</v>
      </c>
      <c r="C3071" s="26" t="s">
        <v>529</v>
      </c>
      <c r="D3071" s="1233" t="s">
        <v>3257</v>
      </c>
      <c r="E3071" s="1233" t="s">
        <v>3257</v>
      </c>
      <c r="F3071" s="4">
        <v>0</v>
      </c>
      <c r="G3071" s="4" t="s">
        <v>1437</v>
      </c>
    </row>
    <row r="3072" spans="2:7">
      <c r="B3072" s="25" t="s">
        <v>529</v>
      </c>
      <c r="C3072" s="26" t="s">
        <v>529</v>
      </c>
      <c r="D3072" s="1233" t="s">
        <v>3258</v>
      </c>
      <c r="E3072" s="1233" t="s">
        <v>3258</v>
      </c>
      <c r="F3072" s="4">
        <v>0</v>
      </c>
      <c r="G3072" s="4">
        <v>0</v>
      </c>
    </row>
    <row r="3073" spans="2:7">
      <c r="B3073" s="25" t="s">
        <v>529</v>
      </c>
      <c r="C3073" s="26" t="s">
        <v>529</v>
      </c>
      <c r="D3073" s="1233" t="s">
        <v>3260</v>
      </c>
      <c r="E3073" s="1233" t="s">
        <v>3260</v>
      </c>
      <c r="F3073" s="4">
        <v>0</v>
      </c>
      <c r="G3073" s="4">
        <v>0</v>
      </c>
    </row>
    <row r="3074" spans="2:7">
      <c r="B3074" s="1236" t="s">
        <v>3222</v>
      </c>
      <c r="C3074" s="1236" t="s">
        <v>3222</v>
      </c>
      <c r="D3074" s="1236" t="s">
        <v>3222</v>
      </c>
      <c r="E3074" s="1236" t="s">
        <v>3222</v>
      </c>
      <c r="F3074" s="17">
        <v>0</v>
      </c>
      <c r="G3074" s="17" t="s">
        <v>3378</v>
      </c>
    </row>
    <row r="3075" spans="2:7">
      <c r="B3075" s="1235" t="s">
        <v>529</v>
      </c>
      <c r="C3075" s="1235" t="s">
        <v>529</v>
      </c>
      <c r="D3075" s="1235" t="s">
        <v>529</v>
      </c>
      <c r="E3075" s="1235" t="s">
        <v>529</v>
      </c>
      <c r="F3075" s="4" t="s">
        <v>529</v>
      </c>
      <c r="G3075" s="4" t="s">
        <v>529</v>
      </c>
    </row>
    <row r="3076" spans="2:7">
      <c r="B3076" s="1236" t="s">
        <v>3223</v>
      </c>
      <c r="C3076" s="1236" t="s">
        <v>3223</v>
      </c>
      <c r="D3076" s="1236" t="s">
        <v>3223</v>
      </c>
      <c r="E3076" s="1236" t="s">
        <v>3223</v>
      </c>
      <c r="F3076" s="17" t="s">
        <v>529</v>
      </c>
      <c r="G3076" s="17" t="s">
        <v>529</v>
      </c>
    </row>
    <row r="3077" spans="2:7">
      <c r="B3077" s="24" t="s">
        <v>529</v>
      </c>
      <c r="C3077" s="1234" t="s">
        <v>3229</v>
      </c>
      <c r="D3077" s="1234" t="s">
        <v>3229</v>
      </c>
      <c r="E3077" s="1234" t="s">
        <v>3229</v>
      </c>
      <c r="F3077" s="17">
        <v>0</v>
      </c>
      <c r="G3077" s="17">
        <v>0</v>
      </c>
    </row>
    <row r="3078" spans="2:7">
      <c r="B3078" s="25" t="s">
        <v>529</v>
      </c>
      <c r="C3078" s="26" t="s">
        <v>529</v>
      </c>
      <c r="D3078" s="1233" t="s">
        <v>3261</v>
      </c>
      <c r="E3078" s="1233" t="s">
        <v>3261</v>
      </c>
      <c r="F3078" s="4">
        <v>0</v>
      </c>
      <c r="G3078" s="4">
        <v>0</v>
      </c>
    </row>
    <row r="3079" spans="2:7">
      <c r="B3079" s="25" t="s">
        <v>529</v>
      </c>
      <c r="C3079" s="26" t="s">
        <v>529</v>
      </c>
      <c r="D3079" s="26" t="s">
        <v>529</v>
      </c>
      <c r="E3079" s="27" t="s">
        <v>3265</v>
      </c>
      <c r="F3079" s="4">
        <v>0</v>
      </c>
      <c r="G3079" s="4">
        <v>0</v>
      </c>
    </row>
    <row r="3080" spans="2:7">
      <c r="B3080" s="25" t="s">
        <v>529</v>
      </c>
      <c r="C3080" s="26" t="s">
        <v>529</v>
      </c>
      <c r="D3080" s="26" t="s">
        <v>529</v>
      </c>
      <c r="E3080" s="27" t="s">
        <v>3266</v>
      </c>
      <c r="F3080" s="4">
        <v>0</v>
      </c>
      <c r="G3080" s="4">
        <v>0</v>
      </c>
    </row>
    <row r="3081" spans="2:7">
      <c r="B3081" s="25" t="s">
        <v>529</v>
      </c>
      <c r="C3081" s="26" t="s">
        <v>529</v>
      </c>
      <c r="D3081" s="1233" t="s">
        <v>3262</v>
      </c>
      <c r="E3081" s="1233" t="s">
        <v>3262</v>
      </c>
      <c r="F3081" s="4">
        <v>0</v>
      </c>
      <c r="G3081" s="4">
        <v>0</v>
      </c>
    </row>
    <row r="3082" spans="2:7">
      <c r="B3082" s="1235" t="s">
        <v>529</v>
      </c>
      <c r="C3082" s="1235" t="s">
        <v>529</v>
      </c>
      <c r="D3082" s="1235" t="s">
        <v>529</v>
      </c>
      <c r="E3082" s="1235" t="s">
        <v>529</v>
      </c>
      <c r="F3082" s="4" t="s">
        <v>529</v>
      </c>
      <c r="G3082" s="4" t="s">
        <v>529</v>
      </c>
    </row>
    <row r="3083" spans="2:7">
      <c r="B3083" s="24" t="s">
        <v>529</v>
      </c>
      <c r="C3083" s="1234" t="s">
        <v>3230</v>
      </c>
      <c r="D3083" s="1234" t="s">
        <v>3230</v>
      </c>
      <c r="E3083" s="1234" t="s">
        <v>3230</v>
      </c>
      <c r="F3083" s="17">
        <v>0</v>
      </c>
      <c r="G3083" s="17">
        <v>0</v>
      </c>
    </row>
    <row r="3084" spans="2:7">
      <c r="B3084" s="25" t="s">
        <v>529</v>
      </c>
      <c r="C3084" s="26" t="s">
        <v>529</v>
      </c>
      <c r="D3084" s="1233" t="s">
        <v>3263</v>
      </c>
      <c r="E3084" s="1233" t="s">
        <v>3263</v>
      </c>
      <c r="F3084" s="4">
        <v>0</v>
      </c>
      <c r="G3084" s="4">
        <v>0</v>
      </c>
    </row>
    <row r="3085" spans="2:7">
      <c r="B3085" s="25" t="s">
        <v>529</v>
      </c>
      <c r="C3085" s="26" t="s">
        <v>529</v>
      </c>
      <c r="D3085" s="26" t="s">
        <v>529</v>
      </c>
      <c r="E3085" s="27" t="s">
        <v>3265</v>
      </c>
      <c r="F3085" s="4">
        <v>0</v>
      </c>
      <c r="G3085" s="4">
        <v>0</v>
      </c>
    </row>
    <row r="3086" spans="2:7">
      <c r="B3086" s="25" t="s">
        <v>529</v>
      </c>
      <c r="C3086" s="26" t="s">
        <v>529</v>
      </c>
      <c r="D3086" s="26" t="s">
        <v>529</v>
      </c>
      <c r="E3086" s="27" t="s">
        <v>3266</v>
      </c>
      <c r="F3086" s="4">
        <v>0</v>
      </c>
      <c r="G3086" s="4">
        <v>0</v>
      </c>
    </row>
    <row r="3087" spans="2:7">
      <c r="B3087" s="25" t="s">
        <v>529</v>
      </c>
      <c r="C3087" s="26" t="s">
        <v>529</v>
      </c>
      <c r="D3087" s="1233" t="s">
        <v>3264</v>
      </c>
      <c r="E3087" s="1233" t="s">
        <v>3264</v>
      </c>
      <c r="F3087" s="4">
        <v>0</v>
      </c>
      <c r="G3087" s="4">
        <v>0</v>
      </c>
    </row>
    <row r="3088" spans="2:7">
      <c r="B3088" s="1236" t="s">
        <v>3224</v>
      </c>
      <c r="C3088" s="1236" t="s">
        <v>3224</v>
      </c>
      <c r="D3088" s="1236" t="s">
        <v>3224</v>
      </c>
      <c r="E3088" s="1236" t="s">
        <v>3224</v>
      </c>
      <c r="F3088" s="17">
        <v>0</v>
      </c>
      <c r="G3088" s="17">
        <v>0</v>
      </c>
    </row>
    <row r="3089" spans="2:7">
      <c r="B3089" s="1235" t="s">
        <v>529</v>
      </c>
      <c r="C3089" s="1235" t="s">
        <v>529</v>
      </c>
      <c r="D3089" s="1235" t="s">
        <v>529</v>
      </c>
      <c r="E3089" s="1235" t="s">
        <v>529</v>
      </c>
      <c r="F3089" s="4" t="s">
        <v>529</v>
      </c>
      <c r="G3089" s="4" t="s">
        <v>529</v>
      </c>
    </row>
    <row r="3090" spans="2:7">
      <c r="B3090" s="1236" t="s">
        <v>3225</v>
      </c>
      <c r="C3090" s="1236" t="s">
        <v>3225</v>
      </c>
      <c r="D3090" s="1236" t="s">
        <v>3225</v>
      </c>
      <c r="E3090" s="1236" t="s">
        <v>3225</v>
      </c>
      <c r="F3090" s="17">
        <v>0</v>
      </c>
      <c r="G3090" s="17">
        <v>0</v>
      </c>
    </row>
    <row r="3091" spans="2:7">
      <c r="B3091" s="1235" t="s">
        <v>529</v>
      </c>
      <c r="C3091" s="1235" t="s">
        <v>529</v>
      </c>
      <c r="D3091" s="1235" t="s">
        <v>529</v>
      </c>
      <c r="E3091" s="1235" t="s">
        <v>529</v>
      </c>
      <c r="F3091" s="4" t="s">
        <v>529</v>
      </c>
      <c r="G3091" s="4" t="s">
        <v>529</v>
      </c>
    </row>
    <row r="3092" spans="2:7">
      <c r="B3092" s="1236" t="s">
        <v>3226</v>
      </c>
      <c r="C3092" s="1236" t="s">
        <v>3226</v>
      </c>
      <c r="D3092" s="1236" t="s">
        <v>3226</v>
      </c>
      <c r="E3092" s="1236" t="s">
        <v>3226</v>
      </c>
      <c r="F3092" s="17">
        <v>0</v>
      </c>
      <c r="G3092" s="17">
        <v>0</v>
      </c>
    </row>
    <row r="3093" spans="2:7">
      <c r="B3093" s="1235" t="s">
        <v>529</v>
      </c>
      <c r="C3093" s="1235" t="s">
        <v>529</v>
      </c>
      <c r="D3093" s="1235" t="s">
        <v>529</v>
      </c>
      <c r="E3093" s="1235" t="s">
        <v>529</v>
      </c>
      <c r="F3093" s="4" t="s">
        <v>529</v>
      </c>
      <c r="G3093" s="4" t="s">
        <v>529</v>
      </c>
    </row>
    <row r="3094" spans="2:7">
      <c r="B3094" s="1236" t="s">
        <v>3227</v>
      </c>
      <c r="C3094" s="1236" t="s">
        <v>3227</v>
      </c>
      <c r="D3094" s="1236" t="s">
        <v>3227</v>
      </c>
      <c r="E3094" s="1236" t="s">
        <v>3227</v>
      </c>
      <c r="F3094" s="17">
        <v>0</v>
      </c>
      <c r="G3094" s="17">
        <v>0</v>
      </c>
    </row>
    <row r="3095" spans="2:7">
      <c r="B3095" s="1235" t="s">
        <v>529</v>
      </c>
      <c r="C3095" s="1235" t="s">
        <v>529</v>
      </c>
      <c r="D3095" s="1235" t="s">
        <v>529</v>
      </c>
      <c r="E3095" s="1235" t="s">
        <v>529</v>
      </c>
      <c r="F3095" s="4" t="s">
        <v>529</v>
      </c>
      <c r="G3095" s="4" t="s">
        <v>529</v>
      </c>
    </row>
    <row r="3096" spans="2:7">
      <c r="B3096" s="28" t="s">
        <v>529</v>
      </c>
      <c r="C3096" s="28" t="s">
        <v>529</v>
      </c>
      <c r="D3096" s="28" t="s">
        <v>529</v>
      </c>
      <c r="E3096" s="28" t="s">
        <v>529</v>
      </c>
      <c r="F3096" s="30" t="s">
        <v>529</v>
      </c>
      <c r="G3096" s="30" t="s">
        <v>529</v>
      </c>
    </row>
    <row r="3097" spans="2:7">
      <c r="B3097" s="12" t="s">
        <v>529</v>
      </c>
      <c r="C3097" s="12" t="s">
        <v>529</v>
      </c>
      <c r="D3097" s="12" t="s">
        <v>529</v>
      </c>
      <c r="E3097" s="12" t="s">
        <v>529</v>
      </c>
      <c r="F3097" s="16" t="s">
        <v>529</v>
      </c>
      <c r="G3097" s="16" t="s">
        <v>529</v>
      </c>
    </row>
    <row r="3098" spans="2:7">
      <c r="B3098" s="29" t="s">
        <v>529</v>
      </c>
      <c r="C3098" s="29" t="s">
        <v>529</v>
      </c>
      <c r="D3098" s="29" t="s">
        <v>529</v>
      </c>
      <c r="E3098" s="29" t="s">
        <v>529</v>
      </c>
      <c r="F3098" s="31" t="s">
        <v>529</v>
      </c>
      <c r="G3098" s="31" t="s">
        <v>529</v>
      </c>
    </row>
    <row r="3099" spans="2:7">
      <c r="B3099" s="1241" t="s">
        <v>43</v>
      </c>
      <c r="C3099" s="1241" t="s">
        <v>43</v>
      </c>
      <c r="D3099" s="1241" t="s">
        <v>43</v>
      </c>
      <c r="E3099" s="1241" t="s">
        <v>43</v>
      </c>
      <c r="F3099" s="1241" t="s">
        <v>43</v>
      </c>
      <c r="G3099" s="1242" t="s">
        <v>43</v>
      </c>
    </row>
    <row r="3100" spans="2:7">
      <c r="B3100" s="1243" t="s">
        <v>3215</v>
      </c>
      <c r="C3100" s="1243" t="s">
        <v>3215</v>
      </c>
      <c r="D3100" s="1243" t="s">
        <v>3215</v>
      </c>
      <c r="E3100" s="1243" t="s">
        <v>3215</v>
      </c>
      <c r="F3100" s="1243" t="s">
        <v>3215</v>
      </c>
      <c r="G3100" s="1244" t="s">
        <v>3215</v>
      </c>
    </row>
    <row r="3101" spans="2:7">
      <c r="B3101" s="1243" t="s">
        <v>3216</v>
      </c>
      <c r="C3101" s="1243" t="s">
        <v>3216</v>
      </c>
      <c r="D3101" s="1243" t="s">
        <v>3216</v>
      </c>
      <c r="E3101" s="1243" t="s">
        <v>3216</v>
      </c>
      <c r="F3101" s="1243" t="s">
        <v>3216</v>
      </c>
      <c r="G3101" s="1244" t="s">
        <v>3216</v>
      </c>
    </row>
    <row r="3102" spans="2:7">
      <c r="B3102" s="1245" t="s">
        <v>3217</v>
      </c>
      <c r="C3102" s="1245" t="s">
        <v>3217</v>
      </c>
      <c r="D3102" s="1245" t="s">
        <v>3217</v>
      </c>
      <c r="E3102" s="1245" t="s">
        <v>3217</v>
      </c>
      <c r="F3102" s="1245" t="s">
        <v>3217</v>
      </c>
      <c r="G3102" s="1246" t="s">
        <v>3217</v>
      </c>
    </row>
    <row r="3103" spans="2:7">
      <c r="B3103" s="1240" t="s">
        <v>3218</v>
      </c>
      <c r="C3103" s="1240" t="s">
        <v>3218</v>
      </c>
      <c r="D3103" s="1240" t="s">
        <v>3218</v>
      </c>
      <c r="E3103" s="1240" t="s">
        <v>3218</v>
      </c>
      <c r="F3103" s="21">
        <v>2024</v>
      </c>
      <c r="G3103" s="21">
        <v>2023</v>
      </c>
    </row>
    <row r="3104" spans="2:7">
      <c r="B3104" s="1236" t="s">
        <v>3219</v>
      </c>
      <c r="C3104" s="1236" t="s">
        <v>3219</v>
      </c>
      <c r="D3104" s="1236" t="s">
        <v>3219</v>
      </c>
      <c r="E3104" s="1236" t="s">
        <v>3219</v>
      </c>
      <c r="F3104" s="17" t="s">
        <v>529</v>
      </c>
      <c r="G3104" s="17" t="s">
        <v>529</v>
      </c>
    </row>
    <row r="3105" spans="2:7">
      <c r="B3105" s="24" t="s">
        <v>529</v>
      </c>
      <c r="C3105" s="1234" t="s">
        <v>3229</v>
      </c>
      <c r="D3105" s="1234" t="s">
        <v>3229</v>
      </c>
      <c r="E3105" s="1234" t="s">
        <v>3229</v>
      </c>
      <c r="F3105" s="17" t="s">
        <v>93</v>
      </c>
      <c r="G3105" s="17" t="s">
        <v>3682</v>
      </c>
    </row>
    <row r="3106" spans="2:7">
      <c r="B3106" s="25" t="s">
        <v>529</v>
      </c>
      <c r="C3106" s="26" t="s">
        <v>529</v>
      </c>
      <c r="D3106" s="1233" t="s">
        <v>3231</v>
      </c>
      <c r="E3106" s="1233" t="s">
        <v>3231</v>
      </c>
      <c r="F3106" s="4">
        <v>0</v>
      </c>
      <c r="G3106" s="4">
        <v>0</v>
      </c>
    </row>
    <row r="3107" spans="2:7">
      <c r="B3107" s="25" t="s">
        <v>529</v>
      </c>
      <c r="C3107" s="26" t="s">
        <v>529</v>
      </c>
      <c r="D3107" s="1233" t="s">
        <v>3232</v>
      </c>
      <c r="E3107" s="1233" t="s">
        <v>3232</v>
      </c>
      <c r="F3107" s="4">
        <v>0</v>
      </c>
      <c r="G3107" s="4">
        <v>0</v>
      </c>
    </row>
    <row r="3108" spans="2:7">
      <c r="B3108" s="25" t="s">
        <v>529</v>
      </c>
      <c r="C3108" s="26" t="s">
        <v>529</v>
      </c>
      <c r="D3108" s="1233" t="s">
        <v>3233</v>
      </c>
      <c r="E3108" s="1233" t="s">
        <v>3233</v>
      </c>
      <c r="F3108" s="4">
        <v>0</v>
      </c>
      <c r="G3108" s="4">
        <v>0</v>
      </c>
    </row>
    <row r="3109" spans="2:7">
      <c r="B3109" s="25" t="s">
        <v>529</v>
      </c>
      <c r="C3109" s="26" t="s">
        <v>529</v>
      </c>
      <c r="D3109" s="1233" t="s">
        <v>3234</v>
      </c>
      <c r="E3109" s="1233" t="s">
        <v>3234</v>
      </c>
      <c r="F3109" s="4">
        <v>0</v>
      </c>
      <c r="G3109" s="4">
        <v>0</v>
      </c>
    </row>
    <row r="3110" spans="2:7">
      <c r="B3110" s="25" t="s">
        <v>529</v>
      </c>
      <c r="C3110" s="26" t="s">
        <v>529</v>
      </c>
      <c r="D3110" s="1233" t="s">
        <v>3235</v>
      </c>
      <c r="E3110" s="1233" t="s">
        <v>3235</v>
      </c>
      <c r="F3110" s="4">
        <v>0</v>
      </c>
      <c r="G3110" s="4">
        <v>0</v>
      </c>
    </row>
    <row r="3111" spans="2:7">
      <c r="B3111" s="25" t="s">
        <v>529</v>
      </c>
      <c r="C3111" s="26" t="s">
        <v>529</v>
      </c>
      <c r="D3111" s="1233" t="s">
        <v>3236</v>
      </c>
      <c r="E3111" s="1233" t="s">
        <v>3236</v>
      </c>
      <c r="F3111" s="4">
        <v>0</v>
      </c>
      <c r="G3111" s="4">
        <v>0</v>
      </c>
    </row>
    <row r="3112" spans="2:7">
      <c r="B3112" s="25" t="s">
        <v>529</v>
      </c>
      <c r="C3112" s="26" t="s">
        <v>529</v>
      </c>
      <c r="D3112" s="1233" t="s">
        <v>3237</v>
      </c>
      <c r="E3112" s="1233" t="s">
        <v>3237</v>
      </c>
      <c r="F3112" s="4" t="s">
        <v>3376</v>
      </c>
      <c r="G3112" s="4" t="s">
        <v>3683</v>
      </c>
    </row>
    <row r="3113" spans="2:7">
      <c r="B3113" s="25" t="s">
        <v>529</v>
      </c>
      <c r="C3113" s="26" t="s">
        <v>529</v>
      </c>
      <c r="D3113" s="1233" t="s">
        <v>3238</v>
      </c>
      <c r="E3113" s="1233" t="s">
        <v>3238</v>
      </c>
      <c r="F3113" s="4">
        <v>0</v>
      </c>
      <c r="G3113" s="4">
        <v>0</v>
      </c>
    </row>
    <row r="3114" spans="2:7">
      <c r="B3114" s="25" t="s">
        <v>529</v>
      </c>
      <c r="C3114" s="26" t="s">
        <v>529</v>
      </c>
      <c r="D3114" s="1233" t="s">
        <v>3239</v>
      </c>
      <c r="E3114" s="1233" t="s">
        <v>3239</v>
      </c>
      <c r="F3114" s="4" t="s">
        <v>3377</v>
      </c>
      <c r="G3114" s="4" t="s">
        <v>3684</v>
      </c>
    </row>
    <row r="3115" spans="2:7">
      <c r="B3115" s="25" t="s">
        <v>529</v>
      </c>
      <c r="C3115" s="26" t="s">
        <v>529</v>
      </c>
      <c r="D3115" s="1233" t="s">
        <v>3240</v>
      </c>
      <c r="E3115" s="1233" t="s">
        <v>3240</v>
      </c>
      <c r="F3115" s="4">
        <v>0</v>
      </c>
      <c r="G3115" s="4">
        <v>0</v>
      </c>
    </row>
    <row r="3116" spans="2:7">
      <c r="B3116" s="1235" t="s">
        <v>529</v>
      </c>
      <c r="C3116" s="1235" t="s">
        <v>529</v>
      </c>
      <c r="D3116" s="1235" t="s">
        <v>529</v>
      </c>
      <c r="E3116" s="1235" t="s">
        <v>529</v>
      </c>
      <c r="F3116" s="4" t="s">
        <v>529</v>
      </c>
      <c r="G3116" s="4" t="s">
        <v>529</v>
      </c>
    </row>
    <row r="3117" spans="2:7">
      <c r="B3117" s="24" t="s">
        <v>529</v>
      </c>
      <c r="C3117" s="1234" t="s">
        <v>3230</v>
      </c>
      <c r="D3117" s="1234" t="s">
        <v>3230</v>
      </c>
      <c r="E3117" s="1234" t="s">
        <v>3230</v>
      </c>
      <c r="F3117" s="17" t="s">
        <v>2850</v>
      </c>
      <c r="G3117" s="17" t="s">
        <v>3685</v>
      </c>
    </row>
    <row r="3118" spans="2:7">
      <c r="B3118" s="25" t="s">
        <v>529</v>
      </c>
      <c r="C3118" s="26" t="s">
        <v>529</v>
      </c>
      <c r="D3118" s="1233" t="s">
        <v>3241</v>
      </c>
      <c r="E3118" s="1233" t="s">
        <v>3241</v>
      </c>
      <c r="F3118" s="4" t="s">
        <v>2605</v>
      </c>
      <c r="G3118" s="4" t="s">
        <v>3686</v>
      </c>
    </row>
    <row r="3119" spans="2:7">
      <c r="B3119" s="25" t="s">
        <v>529</v>
      </c>
      <c r="C3119" s="26" t="s">
        <v>529</v>
      </c>
      <c r="D3119" s="1233" t="s">
        <v>3242</v>
      </c>
      <c r="E3119" s="1233" t="s">
        <v>3242</v>
      </c>
      <c r="F3119" s="4" t="s">
        <v>2618</v>
      </c>
      <c r="G3119" s="4" t="s">
        <v>3687</v>
      </c>
    </row>
    <row r="3120" spans="2:7">
      <c r="B3120" s="25" t="s">
        <v>529</v>
      </c>
      <c r="C3120" s="26" t="s">
        <v>529</v>
      </c>
      <c r="D3120" s="1233" t="s">
        <v>3243</v>
      </c>
      <c r="E3120" s="1233" t="s">
        <v>3243</v>
      </c>
      <c r="F3120" s="4" t="s">
        <v>2631</v>
      </c>
      <c r="G3120" s="4" t="s">
        <v>3688</v>
      </c>
    </row>
    <row r="3121" spans="2:7">
      <c r="B3121" s="25" t="s">
        <v>529</v>
      </c>
      <c r="C3121" s="26" t="s">
        <v>529</v>
      </c>
      <c r="D3121" s="1233" t="s">
        <v>3244</v>
      </c>
      <c r="E3121" s="1233" t="s">
        <v>3244</v>
      </c>
      <c r="F3121" s="4">
        <v>0</v>
      </c>
      <c r="G3121" s="4">
        <v>0</v>
      </c>
    </row>
    <row r="3122" spans="2:7">
      <c r="B3122" s="25" t="s">
        <v>529</v>
      </c>
      <c r="C3122" s="26" t="s">
        <v>529</v>
      </c>
      <c r="D3122" s="1233" t="s">
        <v>3245</v>
      </c>
      <c r="E3122" s="1233" t="s">
        <v>3245</v>
      </c>
      <c r="F3122" s="4">
        <v>0</v>
      </c>
      <c r="G3122" s="4">
        <v>0</v>
      </c>
    </row>
    <row r="3123" spans="2:7">
      <c r="B3123" s="25" t="s">
        <v>529</v>
      </c>
      <c r="C3123" s="26" t="s">
        <v>529</v>
      </c>
      <c r="D3123" s="1233" t="s">
        <v>3246</v>
      </c>
      <c r="E3123" s="1233" t="s">
        <v>3246</v>
      </c>
      <c r="F3123" s="4">
        <v>0</v>
      </c>
      <c r="G3123" s="4">
        <v>0</v>
      </c>
    </row>
    <row r="3124" spans="2:7">
      <c r="B3124" s="25" t="s">
        <v>529</v>
      </c>
      <c r="C3124" s="26" t="s">
        <v>529</v>
      </c>
      <c r="D3124" s="1233" t="s">
        <v>3247</v>
      </c>
      <c r="E3124" s="1233" t="s">
        <v>3247</v>
      </c>
      <c r="F3124" s="4">
        <v>0</v>
      </c>
      <c r="G3124" s="4">
        <v>0</v>
      </c>
    </row>
    <row r="3125" spans="2:7">
      <c r="B3125" s="25" t="s">
        <v>529</v>
      </c>
      <c r="C3125" s="26" t="s">
        <v>529</v>
      </c>
      <c r="D3125" s="1233" t="s">
        <v>3248</v>
      </c>
      <c r="E3125" s="1233" t="s">
        <v>3248</v>
      </c>
      <c r="F3125" s="4">
        <v>0</v>
      </c>
      <c r="G3125" s="4">
        <v>0</v>
      </c>
    </row>
    <row r="3126" spans="2:7">
      <c r="B3126" s="25" t="s">
        <v>529</v>
      </c>
      <c r="C3126" s="26" t="s">
        <v>529</v>
      </c>
      <c r="D3126" s="1233" t="s">
        <v>3249</v>
      </c>
      <c r="E3126" s="1233" t="s">
        <v>3249</v>
      </c>
      <c r="F3126" s="4">
        <v>0</v>
      </c>
      <c r="G3126" s="4">
        <v>0</v>
      </c>
    </row>
    <row r="3127" spans="2:7">
      <c r="B3127" s="25" t="s">
        <v>529</v>
      </c>
      <c r="C3127" s="26" t="s">
        <v>529</v>
      </c>
      <c r="D3127" s="1233" t="s">
        <v>3250</v>
      </c>
      <c r="E3127" s="1233" t="s">
        <v>3250</v>
      </c>
      <c r="F3127" s="4">
        <v>0</v>
      </c>
      <c r="G3127" s="4">
        <v>0</v>
      </c>
    </row>
    <row r="3128" spans="2:7">
      <c r="B3128" s="25" t="s">
        <v>529</v>
      </c>
      <c r="C3128" s="26" t="s">
        <v>529</v>
      </c>
      <c r="D3128" s="1233" t="s">
        <v>3251</v>
      </c>
      <c r="E3128" s="1233" t="s">
        <v>3251</v>
      </c>
      <c r="F3128" s="4">
        <v>0</v>
      </c>
      <c r="G3128" s="4">
        <v>0</v>
      </c>
    </row>
    <row r="3129" spans="2:7">
      <c r="B3129" s="25" t="s">
        <v>529</v>
      </c>
      <c r="C3129" s="26" t="s">
        <v>529</v>
      </c>
      <c r="D3129" s="1233" t="s">
        <v>3252</v>
      </c>
      <c r="E3129" s="1233" t="s">
        <v>3252</v>
      </c>
      <c r="F3129" s="4">
        <v>0</v>
      </c>
      <c r="G3129" s="4">
        <v>0</v>
      </c>
    </row>
    <row r="3130" spans="2:7">
      <c r="B3130" s="25" t="s">
        <v>529</v>
      </c>
      <c r="C3130" s="26" t="s">
        <v>529</v>
      </c>
      <c r="D3130" s="1233" t="s">
        <v>3253</v>
      </c>
      <c r="E3130" s="1233" t="s">
        <v>3253</v>
      </c>
      <c r="F3130" s="4">
        <v>0</v>
      </c>
      <c r="G3130" s="4">
        <v>0</v>
      </c>
    </row>
    <row r="3131" spans="2:7">
      <c r="B3131" s="25" t="s">
        <v>529</v>
      </c>
      <c r="C3131" s="26" t="s">
        <v>529</v>
      </c>
      <c r="D3131" s="1233" t="s">
        <v>3254</v>
      </c>
      <c r="E3131" s="1233" t="s">
        <v>3254</v>
      </c>
      <c r="F3131" s="4">
        <v>0</v>
      </c>
      <c r="G3131" s="4">
        <v>0</v>
      </c>
    </row>
    <row r="3132" spans="2:7">
      <c r="B3132" s="25" t="s">
        <v>529</v>
      </c>
      <c r="C3132" s="26" t="s">
        <v>529</v>
      </c>
      <c r="D3132" s="1233" t="s">
        <v>3255</v>
      </c>
      <c r="E3132" s="1233" t="s">
        <v>3255</v>
      </c>
      <c r="F3132" s="4">
        <v>0</v>
      </c>
      <c r="G3132" s="4">
        <v>0</v>
      </c>
    </row>
    <row r="3133" spans="2:7">
      <c r="B3133" s="25" t="s">
        <v>529</v>
      </c>
      <c r="C3133" s="26" t="s">
        <v>529</v>
      </c>
      <c r="D3133" s="1233" t="s">
        <v>3256</v>
      </c>
      <c r="E3133" s="1233" t="s">
        <v>3256</v>
      </c>
      <c r="F3133" s="4">
        <v>0</v>
      </c>
      <c r="G3133" s="4">
        <v>0</v>
      </c>
    </row>
    <row r="3134" spans="2:7">
      <c r="B3134" s="1236" t="s">
        <v>3220</v>
      </c>
      <c r="C3134" s="1236" t="s">
        <v>3220</v>
      </c>
      <c r="D3134" s="1236" t="s">
        <v>3220</v>
      </c>
      <c r="E3134" s="1236" t="s">
        <v>3220</v>
      </c>
      <c r="F3134" s="17" t="s">
        <v>1437</v>
      </c>
      <c r="G3134" s="17" t="s">
        <v>3286</v>
      </c>
    </row>
    <row r="3135" spans="2:7">
      <c r="B3135" s="1235" t="s">
        <v>529</v>
      </c>
      <c r="C3135" s="1235" t="s">
        <v>529</v>
      </c>
      <c r="D3135" s="1235" t="s">
        <v>529</v>
      </c>
      <c r="E3135" s="1235" t="s">
        <v>529</v>
      </c>
      <c r="F3135" s="4" t="s">
        <v>529</v>
      </c>
      <c r="G3135" s="4" t="s">
        <v>529</v>
      </c>
    </row>
    <row r="3136" spans="2:7">
      <c r="B3136" s="1236" t="s">
        <v>3221</v>
      </c>
      <c r="C3136" s="1236" t="s">
        <v>3221</v>
      </c>
      <c r="D3136" s="1236" t="s">
        <v>3221</v>
      </c>
      <c r="E3136" s="1236" t="s">
        <v>3221</v>
      </c>
      <c r="F3136" s="17" t="s">
        <v>529</v>
      </c>
      <c r="G3136" s="17" t="s">
        <v>529</v>
      </c>
    </row>
    <row r="3137" spans="2:7">
      <c r="B3137" s="24" t="s">
        <v>529</v>
      </c>
      <c r="C3137" s="1234" t="s">
        <v>3229</v>
      </c>
      <c r="D3137" s="1234" t="s">
        <v>3229</v>
      </c>
      <c r="E3137" s="1234" t="s">
        <v>3229</v>
      </c>
      <c r="F3137" s="17">
        <v>0</v>
      </c>
      <c r="G3137" s="17">
        <v>0</v>
      </c>
    </row>
    <row r="3138" spans="2:7">
      <c r="B3138" s="25" t="s">
        <v>529</v>
      </c>
      <c r="C3138" s="26" t="s">
        <v>529</v>
      </c>
      <c r="D3138" s="1233" t="s">
        <v>3257</v>
      </c>
      <c r="E3138" s="1233" t="s">
        <v>3257</v>
      </c>
      <c r="F3138" s="4">
        <v>0</v>
      </c>
      <c r="G3138" s="4">
        <v>0</v>
      </c>
    </row>
    <row r="3139" spans="2:7">
      <c r="B3139" s="25" t="s">
        <v>529</v>
      </c>
      <c r="C3139" s="26" t="s">
        <v>529</v>
      </c>
      <c r="D3139" s="1233" t="s">
        <v>3258</v>
      </c>
      <c r="E3139" s="1233" t="s">
        <v>3258</v>
      </c>
      <c r="F3139" s="4">
        <v>0</v>
      </c>
      <c r="G3139" s="4">
        <v>0</v>
      </c>
    </row>
    <row r="3140" spans="2:7">
      <c r="B3140" s="25" t="s">
        <v>529</v>
      </c>
      <c r="C3140" s="26" t="s">
        <v>529</v>
      </c>
      <c r="D3140" s="1233" t="s">
        <v>3259</v>
      </c>
      <c r="E3140" s="1233" t="s">
        <v>3259</v>
      </c>
      <c r="F3140" s="4">
        <v>0</v>
      </c>
      <c r="G3140" s="4">
        <v>0</v>
      </c>
    </row>
    <row r="3141" spans="2:7">
      <c r="B3141" s="1235" t="s">
        <v>529</v>
      </c>
      <c r="C3141" s="1235" t="s">
        <v>529</v>
      </c>
      <c r="D3141" s="1235" t="s">
        <v>529</v>
      </c>
      <c r="E3141" s="1235" t="s">
        <v>529</v>
      </c>
      <c r="F3141" s="4" t="s">
        <v>529</v>
      </c>
      <c r="G3141" s="4" t="s">
        <v>529</v>
      </c>
    </row>
    <row r="3142" spans="2:7">
      <c r="B3142" s="24" t="s">
        <v>529</v>
      </c>
      <c r="C3142" s="1234" t="s">
        <v>3230</v>
      </c>
      <c r="D3142" s="1234" t="s">
        <v>3230</v>
      </c>
      <c r="E3142" s="1234" t="s">
        <v>3230</v>
      </c>
      <c r="F3142" s="17" t="s">
        <v>1437</v>
      </c>
      <c r="G3142" s="17" t="s">
        <v>3286</v>
      </c>
    </row>
    <row r="3143" spans="2:7">
      <c r="B3143" s="25" t="s">
        <v>529</v>
      </c>
      <c r="C3143" s="26" t="s">
        <v>529</v>
      </c>
      <c r="D3143" s="1233" t="s">
        <v>3257</v>
      </c>
      <c r="E3143" s="1233" t="s">
        <v>3257</v>
      </c>
      <c r="F3143" s="4" t="s">
        <v>1437</v>
      </c>
      <c r="G3143" s="4" t="s">
        <v>1437</v>
      </c>
    </row>
    <row r="3144" spans="2:7">
      <c r="B3144" s="25" t="s">
        <v>529</v>
      </c>
      <c r="C3144" s="26" t="s">
        <v>529</v>
      </c>
      <c r="D3144" s="1233" t="s">
        <v>3258</v>
      </c>
      <c r="E3144" s="1233" t="s">
        <v>3258</v>
      </c>
      <c r="F3144" s="4">
        <v>0</v>
      </c>
      <c r="G3144" s="4" t="s">
        <v>3689</v>
      </c>
    </row>
    <row r="3145" spans="2:7">
      <c r="B3145" s="25" t="s">
        <v>529</v>
      </c>
      <c r="C3145" s="26" t="s">
        <v>529</v>
      </c>
      <c r="D3145" s="1233" t="s">
        <v>3260</v>
      </c>
      <c r="E3145" s="1233" t="s">
        <v>3260</v>
      </c>
      <c r="F3145" s="4">
        <v>0</v>
      </c>
      <c r="G3145" s="4" t="s">
        <v>3690</v>
      </c>
    </row>
    <row r="3146" spans="2:7">
      <c r="B3146" s="1236" t="s">
        <v>3222</v>
      </c>
      <c r="C3146" s="1236" t="s">
        <v>3222</v>
      </c>
      <c r="D3146" s="1236" t="s">
        <v>3222</v>
      </c>
      <c r="E3146" s="1236" t="s">
        <v>3222</v>
      </c>
      <c r="F3146" s="17" t="s">
        <v>3378</v>
      </c>
      <c r="G3146" s="17" t="s">
        <v>3691</v>
      </c>
    </row>
    <row r="3147" spans="2:7">
      <c r="B3147" s="1235" t="s">
        <v>529</v>
      </c>
      <c r="C3147" s="1235" t="s">
        <v>529</v>
      </c>
      <c r="D3147" s="1235" t="s">
        <v>529</v>
      </c>
      <c r="E3147" s="1235" t="s">
        <v>529</v>
      </c>
      <c r="F3147" s="4" t="s">
        <v>529</v>
      </c>
      <c r="G3147" s="4" t="s">
        <v>529</v>
      </c>
    </row>
    <row r="3148" spans="2:7">
      <c r="B3148" s="1236" t="s">
        <v>3223</v>
      </c>
      <c r="C3148" s="1236" t="s">
        <v>3223</v>
      </c>
      <c r="D3148" s="1236" t="s">
        <v>3223</v>
      </c>
      <c r="E3148" s="1236" t="s">
        <v>3223</v>
      </c>
      <c r="F3148" s="17" t="s">
        <v>529</v>
      </c>
      <c r="G3148" s="17" t="s">
        <v>529</v>
      </c>
    </row>
    <row r="3149" spans="2:7">
      <c r="B3149" s="24" t="s">
        <v>529</v>
      </c>
      <c r="C3149" s="1234" t="s">
        <v>3229</v>
      </c>
      <c r="D3149" s="1234" t="s">
        <v>3229</v>
      </c>
      <c r="E3149" s="1234" t="s">
        <v>3229</v>
      </c>
      <c r="F3149" s="17">
        <v>0</v>
      </c>
      <c r="G3149" s="17">
        <v>0</v>
      </c>
    </row>
    <row r="3150" spans="2:7">
      <c r="B3150" s="25" t="s">
        <v>529</v>
      </c>
      <c r="C3150" s="26" t="s">
        <v>529</v>
      </c>
      <c r="D3150" s="1233" t="s">
        <v>3261</v>
      </c>
      <c r="E3150" s="1233" t="s">
        <v>3261</v>
      </c>
      <c r="F3150" s="4">
        <v>0</v>
      </c>
      <c r="G3150" s="4">
        <v>0</v>
      </c>
    </row>
    <row r="3151" spans="2:7">
      <c r="B3151" s="25" t="s">
        <v>529</v>
      </c>
      <c r="C3151" s="26" t="s">
        <v>529</v>
      </c>
      <c r="D3151" s="26" t="s">
        <v>529</v>
      </c>
      <c r="E3151" s="27" t="s">
        <v>3265</v>
      </c>
      <c r="F3151" s="4">
        <v>0</v>
      </c>
      <c r="G3151" s="4">
        <v>0</v>
      </c>
    </row>
    <row r="3152" spans="2:7">
      <c r="B3152" s="25" t="s">
        <v>529</v>
      </c>
      <c r="C3152" s="26" t="s">
        <v>529</v>
      </c>
      <c r="D3152" s="26" t="s">
        <v>529</v>
      </c>
      <c r="E3152" s="27" t="s">
        <v>3266</v>
      </c>
      <c r="F3152" s="4">
        <v>0</v>
      </c>
      <c r="G3152" s="4">
        <v>0</v>
      </c>
    </row>
    <row r="3153" spans="2:7">
      <c r="B3153" s="25" t="s">
        <v>529</v>
      </c>
      <c r="C3153" s="26" t="s">
        <v>529</v>
      </c>
      <c r="D3153" s="1233" t="s">
        <v>3262</v>
      </c>
      <c r="E3153" s="1233" t="s">
        <v>3262</v>
      </c>
      <c r="F3153" s="4">
        <v>0</v>
      </c>
      <c r="G3153" s="4">
        <v>0</v>
      </c>
    </row>
    <row r="3154" spans="2:7">
      <c r="B3154" s="1235" t="s">
        <v>529</v>
      </c>
      <c r="C3154" s="1235" t="s">
        <v>529</v>
      </c>
      <c r="D3154" s="1235" t="s">
        <v>529</v>
      </c>
      <c r="E3154" s="1235" t="s">
        <v>529</v>
      </c>
      <c r="F3154" s="4" t="s">
        <v>529</v>
      </c>
      <c r="G3154" s="4" t="s">
        <v>529</v>
      </c>
    </row>
    <row r="3155" spans="2:7">
      <c r="B3155" s="24" t="s">
        <v>529</v>
      </c>
      <c r="C3155" s="1234" t="s">
        <v>3230</v>
      </c>
      <c r="D3155" s="1234" t="s">
        <v>3230</v>
      </c>
      <c r="E3155" s="1234" t="s">
        <v>3230</v>
      </c>
      <c r="F3155" s="17">
        <v>0</v>
      </c>
      <c r="G3155" s="17">
        <v>0</v>
      </c>
    </row>
    <row r="3156" spans="2:7">
      <c r="B3156" s="25" t="s">
        <v>529</v>
      </c>
      <c r="C3156" s="26" t="s">
        <v>529</v>
      </c>
      <c r="D3156" s="1233" t="s">
        <v>3263</v>
      </c>
      <c r="E3156" s="1233" t="s">
        <v>3263</v>
      </c>
      <c r="F3156" s="4">
        <v>0</v>
      </c>
      <c r="G3156" s="4">
        <v>0</v>
      </c>
    </row>
    <row r="3157" spans="2:7">
      <c r="B3157" s="25" t="s">
        <v>529</v>
      </c>
      <c r="C3157" s="26" t="s">
        <v>529</v>
      </c>
      <c r="D3157" s="26" t="s">
        <v>529</v>
      </c>
      <c r="E3157" s="27" t="s">
        <v>3265</v>
      </c>
      <c r="F3157" s="4">
        <v>0</v>
      </c>
      <c r="G3157" s="4">
        <v>0</v>
      </c>
    </row>
    <row r="3158" spans="2:7">
      <c r="B3158" s="25" t="s">
        <v>529</v>
      </c>
      <c r="C3158" s="26" t="s">
        <v>529</v>
      </c>
      <c r="D3158" s="26" t="s">
        <v>529</v>
      </c>
      <c r="E3158" s="27" t="s">
        <v>3266</v>
      </c>
      <c r="F3158" s="4">
        <v>0</v>
      </c>
      <c r="G3158" s="4">
        <v>0</v>
      </c>
    </row>
    <row r="3159" spans="2:7">
      <c r="B3159" s="25" t="s">
        <v>529</v>
      </c>
      <c r="C3159" s="26" t="s">
        <v>529</v>
      </c>
      <c r="D3159" s="1233" t="s">
        <v>3264</v>
      </c>
      <c r="E3159" s="1233" t="s">
        <v>3264</v>
      </c>
      <c r="F3159" s="4">
        <v>0</v>
      </c>
      <c r="G3159" s="4">
        <v>0</v>
      </c>
    </row>
    <row r="3160" spans="2:7">
      <c r="B3160" s="1236" t="s">
        <v>3224</v>
      </c>
      <c r="C3160" s="1236" t="s">
        <v>3224</v>
      </c>
      <c r="D3160" s="1236" t="s">
        <v>3224</v>
      </c>
      <c r="E3160" s="1236" t="s">
        <v>3224</v>
      </c>
      <c r="F3160" s="17">
        <v>0</v>
      </c>
      <c r="G3160" s="17">
        <v>0</v>
      </c>
    </row>
    <row r="3161" spans="2:7">
      <c r="B3161" s="1235" t="s">
        <v>529</v>
      </c>
      <c r="C3161" s="1235" t="s">
        <v>529</v>
      </c>
      <c r="D3161" s="1235" t="s">
        <v>529</v>
      </c>
      <c r="E3161" s="1235" t="s">
        <v>529</v>
      </c>
      <c r="F3161" s="4" t="s">
        <v>529</v>
      </c>
      <c r="G3161" s="4" t="s">
        <v>529</v>
      </c>
    </row>
    <row r="3162" spans="2:7">
      <c r="B3162" s="1236" t="s">
        <v>3225</v>
      </c>
      <c r="C3162" s="1236" t="s">
        <v>3225</v>
      </c>
      <c r="D3162" s="1236" t="s">
        <v>3225</v>
      </c>
      <c r="E3162" s="1236" t="s">
        <v>3225</v>
      </c>
      <c r="F3162" s="17">
        <v>0</v>
      </c>
      <c r="G3162" s="17">
        <v>0</v>
      </c>
    </row>
    <row r="3163" spans="2:7">
      <c r="B3163" s="1235" t="s">
        <v>529</v>
      </c>
      <c r="C3163" s="1235" t="s">
        <v>529</v>
      </c>
      <c r="D3163" s="1235" t="s">
        <v>529</v>
      </c>
      <c r="E3163" s="1235" t="s">
        <v>529</v>
      </c>
      <c r="F3163" s="4" t="s">
        <v>529</v>
      </c>
      <c r="G3163" s="4" t="s">
        <v>529</v>
      </c>
    </row>
    <row r="3164" spans="2:7">
      <c r="B3164" s="1236" t="s">
        <v>3226</v>
      </c>
      <c r="C3164" s="1236" t="s">
        <v>3226</v>
      </c>
      <c r="D3164" s="1236" t="s">
        <v>3226</v>
      </c>
      <c r="E3164" s="1236" t="s">
        <v>3226</v>
      </c>
      <c r="F3164" s="17">
        <v>0</v>
      </c>
      <c r="G3164" s="17">
        <v>0</v>
      </c>
    </row>
    <row r="3165" spans="2:7">
      <c r="B3165" s="1235" t="s">
        <v>529</v>
      </c>
      <c r="C3165" s="1235" t="s">
        <v>529</v>
      </c>
      <c r="D3165" s="1235" t="s">
        <v>529</v>
      </c>
      <c r="E3165" s="1235" t="s">
        <v>529</v>
      </c>
      <c r="F3165" s="4" t="s">
        <v>529</v>
      </c>
      <c r="G3165" s="4" t="s">
        <v>529</v>
      </c>
    </row>
    <row r="3166" spans="2:7">
      <c r="B3166" s="1236" t="s">
        <v>3227</v>
      </c>
      <c r="C3166" s="1236" t="s">
        <v>3227</v>
      </c>
      <c r="D3166" s="1236" t="s">
        <v>3227</v>
      </c>
      <c r="E3166" s="1236" t="s">
        <v>3227</v>
      </c>
      <c r="F3166" s="17">
        <v>0</v>
      </c>
      <c r="G3166" s="17">
        <v>0</v>
      </c>
    </row>
    <row r="3167" spans="2:7">
      <c r="B3167" s="1235" t="s">
        <v>529</v>
      </c>
      <c r="C3167" s="1235" t="s">
        <v>529</v>
      </c>
      <c r="D3167" s="1235" t="s">
        <v>529</v>
      </c>
      <c r="E3167" s="1235" t="s">
        <v>529</v>
      </c>
      <c r="F3167" s="4" t="s">
        <v>529</v>
      </c>
      <c r="G3167" s="4" t="s">
        <v>529</v>
      </c>
    </row>
    <row r="3168" spans="2:7">
      <c r="B3168" s="28" t="s">
        <v>529</v>
      </c>
      <c r="C3168" s="28" t="s">
        <v>529</v>
      </c>
      <c r="D3168" s="28" t="s">
        <v>529</v>
      </c>
      <c r="E3168" s="28" t="s">
        <v>529</v>
      </c>
      <c r="F3168" s="30" t="s">
        <v>529</v>
      </c>
      <c r="G3168" s="30" t="s">
        <v>529</v>
      </c>
    </row>
    <row r="3169" spans="2:7">
      <c r="B3169" s="12" t="s">
        <v>529</v>
      </c>
      <c r="C3169" s="12" t="s">
        <v>529</v>
      </c>
      <c r="D3169" s="12" t="s">
        <v>529</v>
      </c>
      <c r="E3169" s="12" t="s">
        <v>529</v>
      </c>
      <c r="F3169" s="16" t="s">
        <v>529</v>
      </c>
      <c r="G3169" s="16" t="s">
        <v>529</v>
      </c>
    </row>
    <row r="3170" spans="2:7">
      <c r="B3170" s="29" t="s">
        <v>529</v>
      </c>
      <c r="C3170" s="29" t="s">
        <v>529</v>
      </c>
      <c r="D3170" s="29" t="s">
        <v>529</v>
      </c>
      <c r="E3170" s="29" t="s">
        <v>529</v>
      </c>
      <c r="F3170" s="31" t="s">
        <v>529</v>
      </c>
      <c r="G3170" s="31" t="s">
        <v>529</v>
      </c>
    </row>
    <row r="3171" spans="2:7">
      <c r="B3171" s="1241" t="s">
        <v>44</v>
      </c>
      <c r="C3171" s="1241" t="s">
        <v>44</v>
      </c>
      <c r="D3171" s="1241" t="s">
        <v>44</v>
      </c>
      <c r="E3171" s="1241" t="s">
        <v>44</v>
      </c>
      <c r="F3171" s="1241" t="s">
        <v>44</v>
      </c>
      <c r="G3171" s="1242" t="s">
        <v>44</v>
      </c>
    </row>
    <row r="3172" spans="2:7">
      <c r="B3172" s="1243" t="s">
        <v>3215</v>
      </c>
      <c r="C3172" s="1243" t="s">
        <v>3215</v>
      </c>
      <c r="D3172" s="1243" t="s">
        <v>3215</v>
      </c>
      <c r="E3172" s="1243" t="s">
        <v>3215</v>
      </c>
      <c r="F3172" s="1243" t="s">
        <v>3215</v>
      </c>
      <c r="G3172" s="1244" t="s">
        <v>3215</v>
      </c>
    </row>
    <row r="3173" spans="2:7">
      <c r="B3173" s="1243" t="s">
        <v>3216</v>
      </c>
      <c r="C3173" s="1243" t="s">
        <v>3216</v>
      </c>
      <c r="D3173" s="1243" t="s">
        <v>3216</v>
      </c>
      <c r="E3173" s="1243" t="s">
        <v>3216</v>
      </c>
      <c r="F3173" s="1243" t="s">
        <v>3216</v>
      </c>
      <c r="G3173" s="1244" t="s">
        <v>3216</v>
      </c>
    </row>
    <row r="3174" spans="2:7">
      <c r="B3174" s="1245" t="s">
        <v>3217</v>
      </c>
      <c r="C3174" s="1245" t="s">
        <v>3217</v>
      </c>
      <c r="D3174" s="1245" t="s">
        <v>3217</v>
      </c>
      <c r="E3174" s="1245" t="s">
        <v>3217</v>
      </c>
      <c r="F3174" s="1245" t="s">
        <v>3217</v>
      </c>
      <c r="G3174" s="1246" t="s">
        <v>3217</v>
      </c>
    </row>
    <row r="3175" spans="2:7">
      <c r="B3175" s="1240" t="s">
        <v>3218</v>
      </c>
      <c r="C3175" s="1240" t="s">
        <v>3218</v>
      </c>
      <c r="D3175" s="1240" t="s">
        <v>3218</v>
      </c>
      <c r="E3175" s="1240" t="s">
        <v>3218</v>
      </c>
      <c r="F3175" s="21">
        <v>2024</v>
      </c>
      <c r="G3175" s="21">
        <v>2023</v>
      </c>
    </row>
    <row r="3176" spans="2:7">
      <c r="B3176" s="1236" t="s">
        <v>3219</v>
      </c>
      <c r="C3176" s="1236" t="s">
        <v>3219</v>
      </c>
      <c r="D3176" s="1236" t="s">
        <v>3219</v>
      </c>
      <c r="E3176" s="1236" t="s">
        <v>3219</v>
      </c>
      <c r="F3176" s="17" t="s">
        <v>529</v>
      </c>
      <c r="G3176" s="17" t="s">
        <v>529</v>
      </c>
    </row>
    <row r="3177" spans="2:7">
      <c r="B3177" s="24" t="s">
        <v>529</v>
      </c>
      <c r="C3177" s="1234" t="s">
        <v>3229</v>
      </c>
      <c r="D3177" s="1234" t="s">
        <v>3229</v>
      </c>
      <c r="E3177" s="1234" t="s">
        <v>3229</v>
      </c>
      <c r="F3177" s="17" t="s">
        <v>94</v>
      </c>
      <c r="G3177" s="17" t="s">
        <v>3692</v>
      </c>
    </row>
    <row r="3178" spans="2:7">
      <c r="B3178" s="25" t="s">
        <v>529</v>
      </c>
      <c r="C3178" s="26" t="s">
        <v>529</v>
      </c>
      <c r="D3178" s="1233" t="s">
        <v>3231</v>
      </c>
      <c r="E3178" s="1233" t="s">
        <v>3231</v>
      </c>
      <c r="F3178" s="4">
        <v>0</v>
      </c>
      <c r="G3178" s="4">
        <v>0</v>
      </c>
    </row>
    <row r="3179" spans="2:7">
      <c r="B3179" s="25" t="s">
        <v>529</v>
      </c>
      <c r="C3179" s="26" t="s">
        <v>529</v>
      </c>
      <c r="D3179" s="1233" t="s">
        <v>3232</v>
      </c>
      <c r="E3179" s="1233" t="s">
        <v>3232</v>
      </c>
      <c r="F3179" s="4">
        <v>0</v>
      </c>
      <c r="G3179" s="4">
        <v>0</v>
      </c>
    </row>
    <row r="3180" spans="2:7">
      <c r="B3180" s="25" t="s">
        <v>529</v>
      </c>
      <c r="C3180" s="26" t="s">
        <v>529</v>
      </c>
      <c r="D3180" s="1233" t="s">
        <v>3233</v>
      </c>
      <c r="E3180" s="1233" t="s">
        <v>3233</v>
      </c>
      <c r="F3180" s="4">
        <v>0</v>
      </c>
      <c r="G3180" s="4">
        <v>0</v>
      </c>
    </row>
    <row r="3181" spans="2:7">
      <c r="B3181" s="25" t="s">
        <v>529</v>
      </c>
      <c r="C3181" s="26" t="s">
        <v>529</v>
      </c>
      <c r="D3181" s="1233" t="s">
        <v>3234</v>
      </c>
      <c r="E3181" s="1233" t="s">
        <v>3234</v>
      </c>
      <c r="F3181" s="4">
        <v>0</v>
      </c>
      <c r="G3181" s="4">
        <v>0</v>
      </c>
    </row>
    <row r="3182" spans="2:7">
      <c r="B3182" s="25" t="s">
        <v>529</v>
      </c>
      <c r="C3182" s="26" t="s">
        <v>529</v>
      </c>
      <c r="D3182" s="1233" t="s">
        <v>3235</v>
      </c>
      <c r="E3182" s="1233" t="s">
        <v>3235</v>
      </c>
      <c r="F3182" s="4">
        <v>0</v>
      </c>
      <c r="G3182" s="4">
        <v>0</v>
      </c>
    </row>
    <row r="3183" spans="2:7">
      <c r="B3183" s="25" t="s">
        <v>529</v>
      </c>
      <c r="C3183" s="26" t="s">
        <v>529</v>
      </c>
      <c r="D3183" s="1233" t="s">
        <v>3236</v>
      </c>
      <c r="E3183" s="1233" t="s">
        <v>3236</v>
      </c>
      <c r="F3183" s="4">
        <v>0</v>
      </c>
      <c r="G3183" s="4">
        <v>0</v>
      </c>
    </row>
    <row r="3184" spans="2:7">
      <c r="B3184" s="25" t="s">
        <v>529</v>
      </c>
      <c r="C3184" s="26" t="s">
        <v>529</v>
      </c>
      <c r="D3184" s="1233" t="s">
        <v>3237</v>
      </c>
      <c r="E3184" s="1233" t="s">
        <v>3237</v>
      </c>
      <c r="F3184" s="4" t="s">
        <v>3379</v>
      </c>
      <c r="G3184" s="4" t="s">
        <v>3693</v>
      </c>
    </row>
    <row r="3185" spans="2:7">
      <c r="B3185" s="25" t="s">
        <v>529</v>
      </c>
      <c r="C3185" s="26" t="s">
        <v>529</v>
      </c>
      <c r="D3185" s="1233" t="s">
        <v>3238</v>
      </c>
      <c r="E3185" s="1233" t="s">
        <v>3238</v>
      </c>
      <c r="F3185" s="4">
        <v>0</v>
      </c>
      <c r="G3185" s="4">
        <v>0</v>
      </c>
    </row>
    <row r="3186" spans="2:7">
      <c r="B3186" s="25" t="s">
        <v>529</v>
      </c>
      <c r="C3186" s="26" t="s">
        <v>529</v>
      </c>
      <c r="D3186" s="1233" t="s">
        <v>3239</v>
      </c>
      <c r="E3186" s="1233" t="s">
        <v>3239</v>
      </c>
      <c r="F3186" s="4" t="s">
        <v>3380</v>
      </c>
      <c r="G3186" s="4" t="s">
        <v>3694</v>
      </c>
    </row>
    <row r="3187" spans="2:7">
      <c r="B3187" s="25" t="s">
        <v>529</v>
      </c>
      <c r="C3187" s="26" t="s">
        <v>529</v>
      </c>
      <c r="D3187" s="1233" t="s">
        <v>3240</v>
      </c>
      <c r="E3187" s="1233" t="s">
        <v>3240</v>
      </c>
      <c r="F3187" s="4">
        <v>0</v>
      </c>
      <c r="G3187" s="4">
        <v>0</v>
      </c>
    </row>
    <row r="3188" spans="2:7">
      <c r="B3188" s="1235" t="s">
        <v>529</v>
      </c>
      <c r="C3188" s="1235" t="s">
        <v>529</v>
      </c>
      <c r="D3188" s="1235" t="s">
        <v>529</v>
      </c>
      <c r="E3188" s="1235" t="s">
        <v>529</v>
      </c>
      <c r="F3188" s="4" t="s">
        <v>529</v>
      </c>
      <c r="G3188" s="4" t="s">
        <v>529</v>
      </c>
    </row>
    <row r="3189" spans="2:7">
      <c r="B3189" s="24" t="s">
        <v>529</v>
      </c>
      <c r="C3189" s="1234" t="s">
        <v>3230</v>
      </c>
      <c r="D3189" s="1234" t="s">
        <v>3230</v>
      </c>
      <c r="E3189" s="1234" t="s">
        <v>3230</v>
      </c>
      <c r="F3189" s="17" t="s">
        <v>2851</v>
      </c>
      <c r="G3189" s="17" t="s">
        <v>3695</v>
      </c>
    </row>
    <row r="3190" spans="2:7">
      <c r="B3190" s="25" t="s">
        <v>529</v>
      </c>
      <c r="C3190" s="26" t="s">
        <v>529</v>
      </c>
      <c r="D3190" s="1233" t="s">
        <v>3241</v>
      </c>
      <c r="E3190" s="1233" t="s">
        <v>3241</v>
      </c>
      <c r="F3190" s="4" t="s">
        <v>2654</v>
      </c>
      <c r="G3190" s="4" t="s">
        <v>3696</v>
      </c>
    </row>
    <row r="3191" spans="2:7">
      <c r="B3191" s="25" t="s">
        <v>529</v>
      </c>
      <c r="C3191" s="26" t="s">
        <v>529</v>
      </c>
      <c r="D3191" s="1233" t="s">
        <v>3242</v>
      </c>
      <c r="E3191" s="1233" t="s">
        <v>3242</v>
      </c>
      <c r="F3191" s="4" t="s">
        <v>2665</v>
      </c>
      <c r="G3191" s="4" t="s">
        <v>3697</v>
      </c>
    </row>
    <row r="3192" spans="2:7">
      <c r="B3192" s="25" t="s">
        <v>529</v>
      </c>
      <c r="C3192" s="26" t="s">
        <v>529</v>
      </c>
      <c r="D3192" s="1233" t="s">
        <v>3243</v>
      </c>
      <c r="E3192" s="1233" t="s">
        <v>3243</v>
      </c>
      <c r="F3192" s="4" t="s">
        <v>2674</v>
      </c>
      <c r="G3192" s="4" t="s">
        <v>3698</v>
      </c>
    </row>
    <row r="3193" spans="2:7">
      <c r="B3193" s="25" t="s">
        <v>529</v>
      </c>
      <c r="C3193" s="26" t="s">
        <v>529</v>
      </c>
      <c r="D3193" s="1233" t="s">
        <v>3244</v>
      </c>
      <c r="E3193" s="1233" t="s">
        <v>3244</v>
      </c>
      <c r="F3193" s="4">
        <v>0</v>
      </c>
      <c r="G3193" s="4">
        <v>0</v>
      </c>
    </row>
    <row r="3194" spans="2:7">
      <c r="B3194" s="25" t="s">
        <v>529</v>
      </c>
      <c r="C3194" s="26" t="s">
        <v>529</v>
      </c>
      <c r="D3194" s="1233" t="s">
        <v>3245</v>
      </c>
      <c r="E3194" s="1233" t="s">
        <v>3245</v>
      </c>
      <c r="F3194" s="4">
        <v>0</v>
      </c>
      <c r="G3194" s="4">
        <v>0</v>
      </c>
    </row>
    <row r="3195" spans="2:7">
      <c r="B3195" s="25" t="s">
        <v>529</v>
      </c>
      <c r="C3195" s="26" t="s">
        <v>529</v>
      </c>
      <c r="D3195" s="1233" t="s">
        <v>3246</v>
      </c>
      <c r="E3195" s="1233" t="s">
        <v>3246</v>
      </c>
      <c r="F3195" s="4">
        <v>0</v>
      </c>
      <c r="G3195" s="4">
        <v>0</v>
      </c>
    </row>
    <row r="3196" spans="2:7">
      <c r="B3196" s="25" t="s">
        <v>529</v>
      </c>
      <c r="C3196" s="26" t="s">
        <v>529</v>
      </c>
      <c r="D3196" s="1233" t="s">
        <v>3247</v>
      </c>
      <c r="E3196" s="1233" t="s">
        <v>3247</v>
      </c>
      <c r="F3196" s="4">
        <v>0</v>
      </c>
      <c r="G3196" s="4">
        <v>0</v>
      </c>
    </row>
    <row r="3197" spans="2:7">
      <c r="B3197" s="25" t="s">
        <v>529</v>
      </c>
      <c r="C3197" s="26" t="s">
        <v>529</v>
      </c>
      <c r="D3197" s="1233" t="s">
        <v>3248</v>
      </c>
      <c r="E3197" s="1233" t="s">
        <v>3248</v>
      </c>
      <c r="F3197" s="4">
        <v>0</v>
      </c>
      <c r="G3197" s="4">
        <v>0</v>
      </c>
    </row>
    <row r="3198" spans="2:7">
      <c r="B3198" s="25" t="s">
        <v>529</v>
      </c>
      <c r="C3198" s="26" t="s">
        <v>529</v>
      </c>
      <c r="D3198" s="1233" t="s">
        <v>3249</v>
      </c>
      <c r="E3198" s="1233" t="s">
        <v>3249</v>
      </c>
      <c r="F3198" s="4">
        <v>0</v>
      </c>
      <c r="G3198" s="4">
        <v>0</v>
      </c>
    </row>
    <row r="3199" spans="2:7">
      <c r="B3199" s="25" t="s">
        <v>529</v>
      </c>
      <c r="C3199" s="26" t="s">
        <v>529</v>
      </c>
      <c r="D3199" s="1233" t="s">
        <v>3250</v>
      </c>
      <c r="E3199" s="1233" t="s">
        <v>3250</v>
      </c>
      <c r="F3199" s="4">
        <v>0</v>
      </c>
      <c r="G3199" s="4">
        <v>0</v>
      </c>
    </row>
    <row r="3200" spans="2:7">
      <c r="B3200" s="25" t="s">
        <v>529</v>
      </c>
      <c r="C3200" s="26" t="s">
        <v>529</v>
      </c>
      <c r="D3200" s="1233" t="s">
        <v>3251</v>
      </c>
      <c r="E3200" s="1233" t="s">
        <v>3251</v>
      </c>
      <c r="F3200" s="4">
        <v>0</v>
      </c>
      <c r="G3200" s="4">
        <v>0</v>
      </c>
    </row>
    <row r="3201" spans="2:7">
      <c r="B3201" s="25" t="s">
        <v>529</v>
      </c>
      <c r="C3201" s="26" t="s">
        <v>529</v>
      </c>
      <c r="D3201" s="1233" t="s">
        <v>3252</v>
      </c>
      <c r="E3201" s="1233" t="s">
        <v>3252</v>
      </c>
      <c r="F3201" s="4">
        <v>0</v>
      </c>
      <c r="G3201" s="4">
        <v>0</v>
      </c>
    </row>
    <row r="3202" spans="2:7">
      <c r="B3202" s="25" t="s">
        <v>529</v>
      </c>
      <c r="C3202" s="26" t="s">
        <v>529</v>
      </c>
      <c r="D3202" s="1233" t="s">
        <v>3253</v>
      </c>
      <c r="E3202" s="1233" t="s">
        <v>3253</v>
      </c>
      <c r="F3202" s="4">
        <v>0</v>
      </c>
      <c r="G3202" s="4">
        <v>0</v>
      </c>
    </row>
    <row r="3203" spans="2:7">
      <c r="B3203" s="25" t="s">
        <v>529</v>
      </c>
      <c r="C3203" s="26" t="s">
        <v>529</v>
      </c>
      <c r="D3203" s="1233" t="s">
        <v>3254</v>
      </c>
      <c r="E3203" s="1233" t="s">
        <v>3254</v>
      </c>
      <c r="F3203" s="4">
        <v>0</v>
      </c>
      <c r="G3203" s="4">
        <v>0</v>
      </c>
    </row>
    <row r="3204" spans="2:7">
      <c r="B3204" s="25" t="s">
        <v>529</v>
      </c>
      <c r="C3204" s="26" t="s">
        <v>529</v>
      </c>
      <c r="D3204" s="1233" t="s">
        <v>3255</v>
      </c>
      <c r="E3204" s="1233" t="s">
        <v>3255</v>
      </c>
      <c r="F3204" s="4">
        <v>0</v>
      </c>
      <c r="G3204" s="4">
        <v>0</v>
      </c>
    </row>
    <row r="3205" spans="2:7">
      <c r="B3205" s="25" t="s">
        <v>529</v>
      </c>
      <c r="C3205" s="26" t="s">
        <v>529</v>
      </c>
      <c r="D3205" s="1233" t="s">
        <v>3256</v>
      </c>
      <c r="E3205" s="1233" t="s">
        <v>3256</v>
      </c>
      <c r="F3205" s="4">
        <v>0</v>
      </c>
      <c r="G3205" s="4">
        <v>0</v>
      </c>
    </row>
    <row r="3206" spans="2:7">
      <c r="B3206" s="1236" t="s">
        <v>3220</v>
      </c>
      <c r="C3206" s="1236" t="s">
        <v>3220</v>
      </c>
      <c r="D3206" s="1236" t="s">
        <v>3220</v>
      </c>
      <c r="E3206" s="1236" t="s">
        <v>3220</v>
      </c>
      <c r="F3206" s="17" t="s">
        <v>2858</v>
      </c>
      <c r="G3206" s="17" t="s">
        <v>3699</v>
      </c>
    </row>
    <row r="3207" spans="2:7">
      <c r="B3207" s="1235" t="s">
        <v>529</v>
      </c>
      <c r="C3207" s="1235" t="s">
        <v>529</v>
      </c>
      <c r="D3207" s="1235" t="s">
        <v>529</v>
      </c>
      <c r="E3207" s="1235" t="s">
        <v>529</v>
      </c>
      <c r="F3207" s="4" t="s">
        <v>529</v>
      </c>
      <c r="G3207" s="4" t="s">
        <v>529</v>
      </c>
    </row>
    <row r="3208" spans="2:7">
      <c r="B3208" s="1236" t="s">
        <v>3221</v>
      </c>
      <c r="C3208" s="1236" t="s">
        <v>3221</v>
      </c>
      <c r="D3208" s="1236" t="s">
        <v>3221</v>
      </c>
      <c r="E3208" s="1236" t="s">
        <v>3221</v>
      </c>
      <c r="F3208" s="17" t="s">
        <v>529</v>
      </c>
      <c r="G3208" s="17" t="s">
        <v>529</v>
      </c>
    </row>
    <row r="3209" spans="2:7">
      <c r="B3209" s="24" t="s">
        <v>529</v>
      </c>
      <c r="C3209" s="1234" t="s">
        <v>3229</v>
      </c>
      <c r="D3209" s="1234" t="s">
        <v>3229</v>
      </c>
      <c r="E3209" s="1234" t="s">
        <v>3229</v>
      </c>
      <c r="F3209" s="17">
        <v>0</v>
      </c>
      <c r="G3209" s="17">
        <v>0</v>
      </c>
    </row>
    <row r="3210" spans="2:7">
      <c r="B3210" s="25" t="s">
        <v>529</v>
      </c>
      <c r="C3210" s="26" t="s">
        <v>529</v>
      </c>
      <c r="D3210" s="1233" t="s">
        <v>3257</v>
      </c>
      <c r="E3210" s="1233" t="s">
        <v>3257</v>
      </c>
      <c r="F3210" s="4">
        <v>0</v>
      </c>
      <c r="G3210" s="4">
        <v>0</v>
      </c>
    </row>
    <row r="3211" spans="2:7">
      <c r="B3211" s="25" t="s">
        <v>529</v>
      </c>
      <c r="C3211" s="26" t="s">
        <v>529</v>
      </c>
      <c r="D3211" s="1233" t="s">
        <v>3258</v>
      </c>
      <c r="E3211" s="1233" t="s">
        <v>3258</v>
      </c>
      <c r="F3211" s="4">
        <v>0</v>
      </c>
      <c r="G3211" s="4">
        <v>0</v>
      </c>
    </row>
    <row r="3212" spans="2:7">
      <c r="B3212" s="25" t="s">
        <v>529</v>
      </c>
      <c r="C3212" s="26" t="s">
        <v>529</v>
      </c>
      <c r="D3212" s="1233" t="s">
        <v>3259</v>
      </c>
      <c r="E3212" s="1233" t="s">
        <v>3259</v>
      </c>
      <c r="F3212" s="4">
        <v>0</v>
      </c>
      <c r="G3212" s="4">
        <v>0</v>
      </c>
    </row>
    <row r="3213" spans="2:7">
      <c r="B3213" s="1235" t="s">
        <v>529</v>
      </c>
      <c r="C3213" s="1235" t="s">
        <v>529</v>
      </c>
      <c r="D3213" s="1235" t="s">
        <v>529</v>
      </c>
      <c r="E3213" s="1235" t="s">
        <v>529</v>
      </c>
      <c r="F3213" s="4" t="s">
        <v>529</v>
      </c>
      <c r="G3213" s="4" t="s">
        <v>529</v>
      </c>
    </row>
    <row r="3214" spans="2:7">
      <c r="B3214" s="24" t="s">
        <v>529</v>
      </c>
      <c r="C3214" s="1234" t="s">
        <v>3230</v>
      </c>
      <c r="D3214" s="1234" t="s">
        <v>3230</v>
      </c>
      <c r="E3214" s="1234" t="s">
        <v>3230</v>
      </c>
      <c r="F3214" s="17" t="s">
        <v>2858</v>
      </c>
      <c r="G3214" s="17" t="s">
        <v>3699</v>
      </c>
    </row>
    <row r="3215" spans="2:7">
      <c r="B3215" s="25" t="s">
        <v>529</v>
      </c>
      <c r="C3215" s="26" t="s">
        <v>529</v>
      </c>
      <c r="D3215" s="1233" t="s">
        <v>3257</v>
      </c>
      <c r="E3215" s="1233" t="s">
        <v>3257</v>
      </c>
      <c r="F3215" s="4" t="s">
        <v>2687</v>
      </c>
      <c r="G3215" s="4" t="s">
        <v>3700</v>
      </c>
    </row>
    <row r="3216" spans="2:7">
      <c r="B3216" s="25" t="s">
        <v>529</v>
      </c>
      <c r="C3216" s="26" t="s">
        <v>529</v>
      </c>
      <c r="D3216" s="1233" t="s">
        <v>3258</v>
      </c>
      <c r="E3216" s="1233" t="s">
        <v>3258</v>
      </c>
      <c r="F3216" s="4" t="s">
        <v>2686</v>
      </c>
      <c r="G3216" s="4" t="s">
        <v>474</v>
      </c>
    </row>
    <row r="3217" spans="2:7">
      <c r="B3217" s="25" t="s">
        <v>529</v>
      </c>
      <c r="C3217" s="26" t="s">
        <v>529</v>
      </c>
      <c r="D3217" s="1233" t="s">
        <v>3260</v>
      </c>
      <c r="E3217" s="1233" t="s">
        <v>3260</v>
      </c>
      <c r="F3217" s="4">
        <v>0</v>
      </c>
      <c r="G3217" s="4">
        <v>0</v>
      </c>
    </row>
    <row r="3218" spans="2:7">
      <c r="B3218" s="1236" t="s">
        <v>3222</v>
      </c>
      <c r="C3218" s="1236" t="s">
        <v>3222</v>
      </c>
      <c r="D3218" s="1236" t="s">
        <v>3222</v>
      </c>
      <c r="E3218" s="1236" t="s">
        <v>3222</v>
      </c>
      <c r="F3218" s="17" t="s">
        <v>3381</v>
      </c>
      <c r="G3218" s="17" t="s">
        <v>3701</v>
      </c>
    </row>
    <row r="3219" spans="2:7">
      <c r="B3219" s="1235" t="s">
        <v>529</v>
      </c>
      <c r="C3219" s="1235" t="s">
        <v>529</v>
      </c>
      <c r="D3219" s="1235" t="s">
        <v>529</v>
      </c>
      <c r="E3219" s="1235" t="s">
        <v>529</v>
      </c>
      <c r="F3219" s="4" t="s">
        <v>529</v>
      </c>
      <c r="G3219" s="4" t="s">
        <v>529</v>
      </c>
    </row>
    <row r="3220" spans="2:7">
      <c r="B3220" s="1236" t="s">
        <v>3223</v>
      </c>
      <c r="C3220" s="1236" t="s">
        <v>3223</v>
      </c>
      <c r="D3220" s="1236" t="s">
        <v>3223</v>
      </c>
      <c r="E3220" s="1236" t="s">
        <v>3223</v>
      </c>
      <c r="F3220" s="17" t="s">
        <v>529</v>
      </c>
      <c r="G3220" s="17" t="s">
        <v>529</v>
      </c>
    </row>
    <row r="3221" spans="2:7">
      <c r="B3221" s="24" t="s">
        <v>529</v>
      </c>
      <c r="C3221" s="1234" t="s">
        <v>3229</v>
      </c>
      <c r="D3221" s="1234" t="s">
        <v>3229</v>
      </c>
      <c r="E3221" s="1234" t="s">
        <v>3229</v>
      </c>
      <c r="F3221" s="17">
        <v>0</v>
      </c>
      <c r="G3221" s="17">
        <v>0</v>
      </c>
    </row>
    <row r="3222" spans="2:7">
      <c r="B3222" s="25" t="s">
        <v>529</v>
      </c>
      <c r="C3222" s="26" t="s">
        <v>529</v>
      </c>
      <c r="D3222" s="1233" t="s">
        <v>3261</v>
      </c>
      <c r="E3222" s="1233" t="s">
        <v>3261</v>
      </c>
      <c r="F3222" s="4">
        <v>0</v>
      </c>
      <c r="G3222" s="4">
        <v>0</v>
      </c>
    </row>
    <row r="3223" spans="2:7">
      <c r="B3223" s="25" t="s">
        <v>529</v>
      </c>
      <c r="C3223" s="26" t="s">
        <v>529</v>
      </c>
      <c r="D3223" s="26" t="s">
        <v>529</v>
      </c>
      <c r="E3223" s="27" t="s">
        <v>3265</v>
      </c>
      <c r="F3223" s="4">
        <v>0</v>
      </c>
      <c r="G3223" s="4">
        <v>0</v>
      </c>
    </row>
    <row r="3224" spans="2:7">
      <c r="B3224" s="25" t="s">
        <v>529</v>
      </c>
      <c r="C3224" s="26" t="s">
        <v>529</v>
      </c>
      <c r="D3224" s="26" t="s">
        <v>529</v>
      </c>
      <c r="E3224" s="27" t="s">
        <v>3266</v>
      </c>
      <c r="F3224" s="4">
        <v>0</v>
      </c>
      <c r="G3224" s="4">
        <v>0</v>
      </c>
    </row>
    <row r="3225" spans="2:7">
      <c r="B3225" s="25" t="s">
        <v>529</v>
      </c>
      <c r="C3225" s="26" t="s">
        <v>529</v>
      </c>
      <c r="D3225" s="1233" t="s">
        <v>3262</v>
      </c>
      <c r="E3225" s="1233" t="s">
        <v>3262</v>
      </c>
      <c r="F3225" s="4">
        <v>0</v>
      </c>
      <c r="G3225" s="4">
        <v>0</v>
      </c>
    </row>
    <row r="3226" spans="2:7">
      <c r="B3226" s="1235" t="s">
        <v>529</v>
      </c>
      <c r="C3226" s="1235" t="s">
        <v>529</v>
      </c>
      <c r="D3226" s="1235" t="s">
        <v>529</v>
      </c>
      <c r="E3226" s="1235" t="s">
        <v>529</v>
      </c>
      <c r="F3226" s="4" t="s">
        <v>529</v>
      </c>
      <c r="G3226" s="4" t="s">
        <v>529</v>
      </c>
    </row>
    <row r="3227" spans="2:7">
      <c r="B3227" s="24" t="s">
        <v>529</v>
      </c>
      <c r="C3227" s="1234" t="s">
        <v>3230</v>
      </c>
      <c r="D3227" s="1234" t="s">
        <v>3230</v>
      </c>
      <c r="E3227" s="1234" t="s">
        <v>3230</v>
      </c>
      <c r="F3227" s="17">
        <v>0</v>
      </c>
      <c r="G3227" s="17">
        <v>0</v>
      </c>
    </row>
    <row r="3228" spans="2:7">
      <c r="B3228" s="25" t="s">
        <v>529</v>
      </c>
      <c r="C3228" s="26" t="s">
        <v>529</v>
      </c>
      <c r="D3228" s="1233" t="s">
        <v>3263</v>
      </c>
      <c r="E3228" s="1233" t="s">
        <v>3263</v>
      </c>
      <c r="F3228" s="4">
        <v>0</v>
      </c>
      <c r="G3228" s="4">
        <v>0</v>
      </c>
    </row>
    <row r="3229" spans="2:7">
      <c r="B3229" s="25" t="s">
        <v>529</v>
      </c>
      <c r="C3229" s="26" t="s">
        <v>529</v>
      </c>
      <c r="D3229" s="26" t="s">
        <v>529</v>
      </c>
      <c r="E3229" s="27" t="s">
        <v>3265</v>
      </c>
      <c r="F3229" s="4">
        <v>0</v>
      </c>
      <c r="G3229" s="4">
        <v>0</v>
      </c>
    </row>
    <row r="3230" spans="2:7">
      <c r="B3230" s="25" t="s">
        <v>529</v>
      </c>
      <c r="C3230" s="26" t="s">
        <v>529</v>
      </c>
      <c r="D3230" s="26" t="s">
        <v>529</v>
      </c>
      <c r="E3230" s="27" t="s">
        <v>3266</v>
      </c>
      <c r="F3230" s="4">
        <v>0</v>
      </c>
      <c r="G3230" s="4">
        <v>0</v>
      </c>
    </row>
    <row r="3231" spans="2:7">
      <c r="B3231" s="25" t="s">
        <v>529</v>
      </c>
      <c r="C3231" s="26" t="s">
        <v>529</v>
      </c>
      <c r="D3231" s="1233" t="s">
        <v>3264</v>
      </c>
      <c r="E3231" s="1233" t="s">
        <v>3264</v>
      </c>
      <c r="F3231" s="4">
        <v>0</v>
      </c>
      <c r="G3231" s="4">
        <v>0</v>
      </c>
    </row>
    <row r="3232" spans="2:7">
      <c r="B3232" s="1236" t="s">
        <v>3224</v>
      </c>
      <c r="C3232" s="1236" t="s">
        <v>3224</v>
      </c>
      <c r="D3232" s="1236" t="s">
        <v>3224</v>
      </c>
      <c r="E3232" s="1236" t="s">
        <v>3224</v>
      </c>
      <c r="F3232" s="17">
        <v>0</v>
      </c>
      <c r="G3232" s="17">
        <v>0</v>
      </c>
    </row>
    <row r="3233" spans="2:7">
      <c r="B3233" s="1235" t="s">
        <v>529</v>
      </c>
      <c r="C3233" s="1235" t="s">
        <v>529</v>
      </c>
      <c r="D3233" s="1235" t="s">
        <v>529</v>
      </c>
      <c r="E3233" s="1235" t="s">
        <v>529</v>
      </c>
      <c r="F3233" s="4" t="s">
        <v>529</v>
      </c>
      <c r="G3233" s="4" t="s">
        <v>529</v>
      </c>
    </row>
    <row r="3234" spans="2:7">
      <c r="B3234" s="1236" t="s">
        <v>3225</v>
      </c>
      <c r="C3234" s="1236" t="s">
        <v>3225</v>
      </c>
      <c r="D3234" s="1236" t="s">
        <v>3225</v>
      </c>
      <c r="E3234" s="1236" t="s">
        <v>3225</v>
      </c>
      <c r="F3234" s="17">
        <v>0</v>
      </c>
      <c r="G3234" s="17">
        <v>0</v>
      </c>
    </row>
    <row r="3235" spans="2:7">
      <c r="B3235" s="1235" t="s">
        <v>529</v>
      </c>
      <c r="C3235" s="1235" t="s">
        <v>529</v>
      </c>
      <c r="D3235" s="1235" t="s">
        <v>529</v>
      </c>
      <c r="E3235" s="1235" t="s">
        <v>529</v>
      </c>
      <c r="F3235" s="4" t="s">
        <v>529</v>
      </c>
      <c r="G3235" s="4" t="s">
        <v>529</v>
      </c>
    </row>
    <row r="3236" spans="2:7">
      <c r="B3236" s="1236" t="s">
        <v>3226</v>
      </c>
      <c r="C3236" s="1236" t="s">
        <v>3226</v>
      </c>
      <c r="D3236" s="1236" t="s">
        <v>3226</v>
      </c>
      <c r="E3236" s="1236" t="s">
        <v>3226</v>
      </c>
      <c r="F3236" s="17">
        <v>0</v>
      </c>
      <c r="G3236" s="17">
        <v>0</v>
      </c>
    </row>
    <row r="3237" spans="2:7">
      <c r="B3237" s="1235" t="s">
        <v>529</v>
      </c>
      <c r="C3237" s="1235" t="s">
        <v>529</v>
      </c>
      <c r="D3237" s="1235" t="s">
        <v>529</v>
      </c>
      <c r="E3237" s="1235" t="s">
        <v>529</v>
      </c>
      <c r="F3237" s="4" t="s">
        <v>529</v>
      </c>
      <c r="G3237" s="4" t="s">
        <v>529</v>
      </c>
    </row>
    <row r="3238" spans="2:7">
      <c r="B3238" s="1236" t="s">
        <v>3227</v>
      </c>
      <c r="C3238" s="1236" t="s">
        <v>3227</v>
      </c>
      <c r="D3238" s="1236" t="s">
        <v>3227</v>
      </c>
      <c r="E3238" s="1236" t="s">
        <v>3227</v>
      </c>
      <c r="F3238" s="17">
        <v>0</v>
      </c>
      <c r="G3238" s="17">
        <v>0</v>
      </c>
    </row>
    <row r="3239" spans="2:7">
      <c r="B3239" s="1235" t="s">
        <v>529</v>
      </c>
      <c r="C3239" s="1235" t="s">
        <v>529</v>
      </c>
      <c r="D3239" s="1235" t="s">
        <v>529</v>
      </c>
      <c r="E3239" s="1235" t="s">
        <v>529</v>
      </c>
      <c r="F3239" s="4" t="s">
        <v>529</v>
      </c>
      <c r="G3239" s="4" t="s">
        <v>529</v>
      </c>
    </row>
    <row r="3240" spans="2:7">
      <c r="B3240" s="28" t="s">
        <v>529</v>
      </c>
      <c r="C3240" s="28" t="s">
        <v>529</v>
      </c>
      <c r="D3240" s="28" t="s">
        <v>529</v>
      </c>
      <c r="E3240" s="28" t="s">
        <v>529</v>
      </c>
      <c r="F3240" s="30" t="s">
        <v>529</v>
      </c>
      <c r="G3240" s="30" t="s">
        <v>529</v>
      </c>
    </row>
    <row r="3241" spans="2:7">
      <c r="B3241" s="12" t="s">
        <v>529</v>
      </c>
      <c r="C3241" s="12" t="s">
        <v>529</v>
      </c>
      <c r="D3241" s="12" t="s">
        <v>529</v>
      </c>
      <c r="E3241" s="12" t="s">
        <v>529</v>
      </c>
      <c r="F3241" s="16" t="s">
        <v>529</v>
      </c>
      <c r="G3241" s="16" t="s">
        <v>529</v>
      </c>
    </row>
    <row r="3242" spans="2:7">
      <c r="B3242" s="29" t="s">
        <v>529</v>
      </c>
      <c r="C3242" s="29" t="s">
        <v>529</v>
      </c>
      <c r="D3242" s="29" t="s">
        <v>529</v>
      </c>
      <c r="E3242" s="29" t="s">
        <v>529</v>
      </c>
      <c r="F3242" s="31" t="s">
        <v>529</v>
      </c>
      <c r="G3242" s="31" t="s">
        <v>529</v>
      </c>
    </row>
    <row r="3243" spans="2:7">
      <c r="B3243" s="1241" t="s">
        <v>45</v>
      </c>
      <c r="C3243" s="1241" t="s">
        <v>45</v>
      </c>
      <c r="D3243" s="1241" t="s">
        <v>45</v>
      </c>
      <c r="E3243" s="1241" t="s">
        <v>45</v>
      </c>
      <c r="F3243" s="1241" t="s">
        <v>45</v>
      </c>
      <c r="G3243" s="1242" t="s">
        <v>45</v>
      </c>
    </row>
    <row r="3244" spans="2:7">
      <c r="B3244" s="1243" t="s">
        <v>3215</v>
      </c>
      <c r="C3244" s="1243" t="s">
        <v>3215</v>
      </c>
      <c r="D3244" s="1243" t="s">
        <v>3215</v>
      </c>
      <c r="E3244" s="1243" t="s">
        <v>3215</v>
      </c>
      <c r="F3244" s="1243" t="s">
        <v>3215</v>
      </c>
      <c r="G3244" s="1244" t="s">
        <v>3215</v>
      </c>
    </row>
    <row r="3245" spans="2:7">
      <c r="B3245" s="1243" t="s">
        <v>3216</v>
      </c>
      <c r="C3245" s="1243" t="s">
        <v>3216</v>
      </c>
      <c r="D3245" s="1243" t="s">
        <v>3216</v>
      </c>
      <c r="E3245" s="1243" t="s">
        <v>3216</v>
      </c>
      <c r="F3245" s="1243" t="s">
        <v>3216</v>
      </c>
      <c r="G3245" s="1244" t="s">
        <v>3216</v>
      </c>
    </row>
    <row r="3246" spans="2:7">
      <c r="B3246" s="1245" t="s">
        <v>3217</v>
      </c>
      <c r="C3246" s="1245" t="s">
        <v>3217</v>
      </c>
      <c r="D3246" s="1245" t="s">
        <v>3217</v>
      </c>
      <c r="E3246" s="1245" t="s">
        <v>3217</v>
      </c>
      <c r="F3246" s="1245" t="s">
        <v>3217</v>
      </c>
      <c r="G3246" s="1246" t="s">
        <v>3217</v>
      </c>
    </row>
    <row r="3247" spans="2:7">
      <c r="B3247" s="1240" t="s">
        <v>3218</v>
      </c>
      <c r="C3247" s="1240" t="s">
        <v>3218</v>
      </c>
      <c r="D3247" s="1240" t="s">
        <v>3218</v>
      </c>
      <c r="E3247" s="1240" t="s">
        <v>3218</v>
      </c>
      <c r="F3247" s="21">
        <v>2024</v>
      </c>
      <c r="G3247" s="21">
        <v>2023</v>
      </c>
    </row>
    <row r="3248" spans="2:7">
      <c r="B3248" s="1236" t="s">
        <v>3219</v>
      </c>
      <c r="C3248" s="1236" t="s">
        <v>3219</v>
      </c>
      <c r="D3248" s="1236" t="s">
        <v>3219</v>
      </c>
      <c r="E3248" s="1236" t="s">
        <v>3219</v>
      </c>
      <c r="F3248" s="17" t="s">
        <v>529</v>
      </c>
      <c r="G3248" s="17" t="s">
        <v>529</v>
      </c>
    </row>
    <row r="3249" spans="2:7">
      <c r="B3249" s="24" t="s">
        <v>529</v>
      </c>
      <c r="C3249" s="1234" t="s">
        <v>3229</v>
      </c>
      <c r="D3249" s="1234" t="s">
        <v>3229</v>
      </c>
      <c r="E3249" s="1234" t="s">
        <v>3229</v>
      </c>
      <c r="F3249" s="17" t="s">
        <v>95</v>
      </c>
      <c r="G3249" s="17" t="s">
        <v>3702</v>
      </c>
    </row>
    <row r="3250" spans="2:7">
      <c r="B3250" s="25" t="s">
        <v>529</v>
      </c>
      <c r="C3250" s="26" t="s">
        <v>529</v>
      </c>
      <c r="D3250" s="1233" t="s">
        <v>3231</v>
      </c>
      <c r="E3250" s="1233" t="s">
        <v>3231</v>
      </c>
      <c r="F3250" s="4">
        <v>0</v>
      </c>
      <c r="G3250" s="4">
        <v>0</v>
      </c>
    </row>
    <row r="3251" spans="2:7">
      <c r="B3251" s="25" t="s">
        <v>529</v>
      </c>
      <c r="C3251" s="26" t="s">
        <v>529</v>
      </c>
      <c r="D3251" s="1233" t="s">
        <v>3232</v>
      </c>
      <c r="E3251" s="1233" t="s">
        <v>3232</v>
      </c>
      <c r="F3251" s="4">
        <v>0</v>
      </c>
      <c r="G3251" s="4">
        <v>0</v>
      </c>
    </row>
    <row r="3252" spans="2:7">
      <c r="B3252" s="25" t="s">
        <v>529</v>
      </c>
      <c r="C3252" s="26" t="s">
        <v>529</v>
      </c>
      <c r="D3252" s="1233" t="s">
        <v>3233</v>
      </c>
      <c r="E3252" s="1233" t="s">
        <v>3233</v>
      </c>
      <c r="F3252" s="4">
        <v>0</v>
      </c>
      <c r="G3252" s="4">
        <v>0</v>
      </c>
    </row>
    <row r="3253" spans="2:7">
      <c r="B3253" s="25" t="s">
        <v>529</v>
      </c>
      <c r="C3253" s="26" t="s">
        <v>529</v>
      </c>
      <c r="D3253" s="1233" t="s">
        <v>3234</v>
      </c>
      <c r="E3253" s="1233" t="s">
        <v>3234</v>
      </c>
      <c r="F3253" s="4">
        <v>0</v>
      </c>
      <c r="G3253" s="4">
        <v>0</v>
      </c>
    </row>
    <row r="3254" spans="2:7">
      <c r="B3254" s="25" t="s">
        <v>529</v>
      </c>
      <c r="C3254" s="26" t="s">
        <v>529</v>
      </c>
      <c r="D3254" s="1233" t="s">
        <v>3235</v>
      </c>
      <c r="E3254" s="1233" t="s">
        <v>3235</v>
      </c>
      <c r="F3254" s="4">
        <v>0</v>
      </c>
      <c r="G3254" s="4">
        <v>0</v>
      </c>
    </row>
    <row r="3255" spans="2:7">
      <c r="B3255" s="25" t="s">
        <v>529</v>
      </c>
      <c r="C3255" s="26" t="s">
        <v>529</v>
      </c>
      <c r="D3255" s="1233" t="s">
        <v>3236</v>
      </c>
      <c r="E3255" s="1233" t="s">
        <v>3236</v>
      </c>
      <c r="F3255" s="4">
        <v>0</v>
      </c>
      <c r="G3255" s="4">
        <v>0</v>
      </c>
    </row>
    <row r="3256" spans="2:7">
      <c r="B3256" s="25" t="s">
        <v>529</v>
      </c>
      <c r="C3256" s="26" t="s">
        <v>529</v>
      </c>
      <c r="D3256" s="1233" t="s">
        <v>3237</v>
      </c>
      <c r="E3256" s="1233" t="s">
        <v>3237</v>
      </c>
      <c r="F3256" s="4" t="s">
        <v>1858</v>
      </c>
      <c r="G3256" s="4" t="s">
        <v>3703</v>
      </c>
    </row>
    <row r="3257" spans="2:7">
      <c r="B3257" s="25" t="s">
        <v>529</v>
      </c>
      <c r="C3257" s="26" t="s">
        <v>529</v>
      </c>
      <c r="D3257" s="1233" t="s">
        <v>3238</v>
      </c>
      <c r="E3257" s="1233" t="s">
        <v>3238</v>
      </c>
      <c r="F3257" s="4">
        <v>0</v>
      </c>
      <c r="G3257" s="4">
        <v>0</v>
      </c>
    </row>
    <row r="3258" spans="2:7">
      <c r="B3258" s="25" t="s">
        <v>529</v>
      </c>
      <c r="C3258" s="26" t="s">
        <v>529</v>
      </c>
      <c r="D3258" s="1233" t="s">
        <v>3239</v>
      </c>
      <c r="E3258" s="1233" t="s">
        <v>3239</v>
      </c>
      <c r="F3258" s="4" t="s">
        <v>3382</v>
      </c>
      <c r="G3258" s="4" t="s">
        <v>3704</v>
      </c>
    </row>
    <row r="3259" spans="2:7">
      <c r="B3259" s="25" t="s">
        <v>529</v>
      </c>
      <c r="C3259" s="26" t="s">
        <v>529</v>
      </c>
      <c r="D3259" s="1233" t="s">
        <v>3240</v>
      </c>
      <c r="E3259" s="1233" t="s">
        <v>3240</v>
      </c>
      <c r="F3259" s="4">
        <v>0</v>
      </c>
      <c r="G3259" s="4">
        <v>0</v>
      </c>
    </row>
    <row r="3260" spans="2:7">
      <c r="B3260" s="1235" t="s">
        <v>529</v>
      </c>
      <c r="C3260" s="1235" t="s">
        <v>529</v>
      </c>
      <c r="D3260" s="1235" t="s">
        <v>529</v>
      </c>
      <c r="E3260" s="1235" t="s">
        <v>529</v>
      </c>
      <c r="F3260" s="4" t="s">
        <v>529</v>
      </c>
      <c r="G3260" s="4" t="s">
        <v>529</v>
      </c>
    </row>
    <row r="3261" spans="2:7">
      <c r="B3261" s="24" t="s">
        <v>529</v>
      </c>
      <c r="C3261" s="1234" t="s">
        <v>3230</v>
      </c>
      <c r="D3261" s="1234" t="s">
        <v>3230</v>
      </c>
      <c r="E3261" s="1234" t="s">
        <v>3230</v>
      </c>
      <c r="F3261" s="17" t="s">
        <v>95</v>
      </c>
      <c r="G3261" s="17" t="s">
        <v>3702</v>
      </c>
    </row>
    <row r="3262" spans="2:7">
      <c r="B3262" s="25" t="s">
        <v>529</v>
      </c>
      <c r="C3262" s="26" t="s">
        <v>529</v>
      </c>
      <c r="D3262" s="1233" t="s">
        <v>3241</v>
      </c>
      <c r="E3262" s="1233" t="s">
        <v>3241</v>
      </c>
      <c r="F3262" s="4" t="s">
        <v>2690</v>
      </c>
      <c r="G3262" s="4" t="s">
        <v>3705</v>
      </c>
    </row>
    <row r="3263" spans="2:7">
      <c r="B3263" s="25" t="s">
        <v>529</v>
      </c>
      <c r="C3263" s="26" t="s">
        <v>529</v>
      </c>
      <c r="D3263" s="1233" t="s">
        <v>3242</v>
      </c>
      <c r="E3263" s="1233" t="s">
        <v>3242</v>
      </c>
      <c r="F3263" s="4" t="s">
        <v>2701</v>
      </c>
      <c r="G3263" s="4" t="s">
        <v>3706</v>
      </c>
    </row>
    <row r="3264" spans="2:7">
      <c r="B3264" s="25" t="s">
        <v>529</v>
      </c>
      <c r="C3264" s="26" t="s">
        <v>529</v>
      </c>
      <c r="D3264" s="1233" t="s">
        <v>3243</v>
      </c>
      <c r="E3264" s="1233" t="s">
        <v>3243</v>
      </c>
      <c r="F3264" s="4" t="s">
        <v>2710</v>
      </c>
      <c r="G3264" s="4" t="s">
        <v>3707</v>
      </c>
    </row>
    <row r="3265" spans="2:7">
      <c r="B3265" s="25" t="s">
        <v>529</v>
      </c>
      <c r="C3265" s="26" t="s">
        <v>529</v>
      </c>
      <c r="D3265" s="1233" t="s">
        <v>3244</v>
      </c>
      <c r="E3265" s="1233" t="s">
        <v>3244</v>
      </c>
      <c r="F3265" s="4">
        <v>0</v>
      </c>
      <c r="G3265" s="4">
        <v>0</v>
      </c>
    </row>
    <row r="3266" spans="2:7">
      <c r="B3266" s="25" t="s">
        <v>529</v>
      </c>
      <c r="C3266" s="26" t="s">
        <v>529</v>
      </c>
      <c r="D3266" s="1233" t="s">
        <v>3245</v>
      </c>
      <c r="E3266" s="1233" t="s">
        <v>3245</v>
      </c>
      <c r="F3266" s="4">
        <v>0</v>
      </c>
      <c r="G3266" s="4">
        <v>0</v>
      </c>
    </row>
    <row r="3267" spans="2:7">
      <c r="B3267" s="25" t="s">
        <v>529</v>
      </c>
      <c r="C3267" s="26" t="s">
        <v>529</v>
      </c>
      <c r="D3267" s="1233" t="s">
        <v>3246</v>
      </c>
      <c r="E3267" s="1233" t="s">
        <v>3246</v>
      </c>
      <c r="F3267" s="4">
        <v>0</v>
      </c>
      <c r="G3267" s="4">
        <v>0</v>
      </c>
    </row>
    <row r="3268" spans="2:7">
      <c r="B3268" s="25" t="s">
        <v>529</v>
      </c>
      <c r="C3268" s="26" t="s">
        <v>529</v>
      </c>
      <c r="D3268" s="1233" t="s">
        <v>3247</v>
      </c>
      <c r="E3268" s="1233" t="s">
        <v>3247</v>
      </c>
      <c r="F3268" s="4">
        <v>0</v>
      </c>
      <c r="G3268" s="4">
        <v>0</v>
      </c>
    </row>
    <row r="3269" spans="2:7">
      <c r="B3269" s="25" t="s">
        <v>529</v>
      </c>
      <c r="C3269" s="26" t="s">
        <v>529</v>
      </c>
      <c r="D3269" s="1233" t="s">
        <v>3248</v>
      </c>
      <c r="E3269" s="1233" t="s">
        <v>3248</v>
      </c>
      <c r="F3269" s="4">
        <v>0</v>
      </c>
      <c r="G3269" s="4">
        <v>0</v>
      </c>
    </row>
    <row r="3270" spans="2:7">
      <c r="B3270" s="25" t="s">
        <v>529</v>
      </c>
      <c r="C3270" s="26" t="s">
        <v>529</v>
      </c>
      <c r="D3270" s="1233" t="s">
        <v>3249</v>
      </c>
      <c r="E3270" s="1233" t="s">
        <v>3249</v>
      </c>
      <c r="F3270" s="4">
        <v>0</v>
      </c>
      <c r="G3270" s="4">
        <v>0</v>
      </c>
    </row>
    <row r="3271" spans="2:7">
      <c r="B3271" s="25" t="s">
        <v>529</v>
      </c>
      <c r="C3271" s="26" t="s">
        <v>529</v>
      </c>
      <c r="D3271" s="1233" t="s">
        <v>3250</v>
      </c>
      <c r="E3271" s="1233" t="s">
        <v>3250</v>
      </c>
      <c r="F3271" s="4">
        <v>0</v>
      </c>
      <c r="G3271" s="4">
        <v>0</v>
      </c>
    </row>
    <row r="3272" spans="2:7">
      <c r="B3272" s="25" t="s">
        <v>529</v>
      </c>
      <c r="C3272" s="26" t="s">
        <v>529</v>
      </c>
      <c r="D3272" s="1233" t="s">
        <v>3251</v>
      </c>
      <c r="E3272" s="1233" t="s">
        <v>3251</v>
      </c>
      <c r="F3272" s="4">
        <v>0</v>
      </c>
      <c r="G3272" s="4">
        <v>0</v>
      </c>
    </row>
    <row r="3273" spans="2:7">
      <c r="B3273" s="25" t="s">
        <v>529</v>
      </c>
      <c r="C3273" s="26" t="s">
        <v>529</v>
      </c>
      <c r="D3273" s="1233" t="s">
        <v>3252</v>
      </c>
      <c r="E3273" s="1233" t="s">
        <v>3252</v>
      </c>
      <c r="F3273" s="4">
        <v>0</v>
      </c>
      <c r="G3273" s="4">
        <v>0</v>
      </c>
    </row>
    <row r="3274" spans="2:7">
      <c r="B3274" s="25" t="s">
        <v>529</v>
      </c>
      <c r="C3274" s="26" t="s">
        <v>529</v>
      </c>
      <c r="D3274" s="1233" t="s">
        <v>3253</v>
      </c>
      <c r="E3274" s="1233" t="s">
        <v>3253</v>
      </c>
      <c r="F3274" s="4">
        <v>0</v>
      </c>
      <c r="G3274" s="4">
        <v>0</v>
      </c>
    </row>
    <row r="3275" spans="2:7">
      <c r="B3275" s="25" t="s">
        <v>529</v>
      </c>
      <c r="C3275" s="26" t="s">
        <v>529</v>
      </c>
      <c r="D3275" s="1233" t="s">
        <v>3254</v>
      </c>
      <c r="E3275" s="1233" t="s">
        <v>3254</v>
      </c>
      <c r="F3275" s="4">
        <v>0</v>
      </c>
      <c r="G3275" s="4">
        <v>0</v>
      </c>
    </row>
    <row r="3276" spans="2:7">
      <c r="B3276" s="25" t="s">
        <v>529</v>
      </c>
      <c r="C3276" s="26" t="s">
        <v>529</v>
      </c>
      <c r="D3276" s="1233" t="s">
        <v>3255</v>
      </c>
      <c r="E3276" s="1233" t="s">
        <v>3255</v>
      </c>
      <c r="F3276" s="4">
        <v>0</v>
      </c>
      <c r="G3276" s="4">
        <v>0</v>
      </c>
    </row>
    <row r="3277" spans="2:7">
      <c r="B3277" s="25" t="s">
        <v>529</v>
      </c>
      <c r="C3277" s="26" t="s">
        <v>529</v>
      </c>
      <c r="D3277" s="1233" t="s">
        <v>3256</v>
      </c>
      <c r="E3277" s="1233" t="s">
        <v>3256</v>
      </c>
      <c r="F3277" s="4">
        <v>0</v>
      </c>
      <c r="G3277" s="4">
        <v>0</v>
      </c>
    </row>
    <row r="3278" spans="2:7">
      <c r="B3278" s="1236" t="s">
        <v>3220</v>
      </c>
      <c r="C3278" s="1236" t="s">
        <v>3220</v>
      </c>
      <c r="D3278" s="1236" t="s">
        <v>3220</v>
      </c>
      <c r="E3278" s="1236" t="s">
        <v>3220</v>
      </c>
      <c r="F3278" s="17">
        <v>0</v>
      </c>
      <c r="G3278" s="17">
        <v>0</v>
      </c>
    </row>
    <row r="3279" spans="2:7">
      <c r="B3279" s="1235" t="s">
        <v>529</v>
      </c>
      <c r="C3279" s="1235" t="s">
        <v>529</v>
      </c>
      <c r="D3279" s="1235" t="s">
        <v>529</v>
      </c>
      <c r="E3279" s="1235" t="s">
        <v>529</v>
      </c>
      <c r="F3279" s="4" t="s">
        <v>529</v>
      </c>
      <c r="G3279" s="4" t="s">
        <v>529</v>
      </c>
    </row>
    <row r="3280" spans="2:7">
      <c r="B3280" s="1236" t="s">
        <v>3221</v>
      </c>
      <c r="C3280" s="1236" t="s">
        <v>3221</v>
      </c>
      <c r="D3280" s="1236" t="s">
        <v>3221</v>
      </c>
      <c r="E3280" s="1236" t="s">
        <v>3221</v>
      </c>
      <c r="F3280" s="17" t="s">
        <v>529</v>
      </c>
      <c r="G3280" s="17" t="s">
        <v>529</v>
      </c>
    </row>
    <row r="3281" spans="2:7">
      <c r="B3281" s="24" t="s">
        <v>529</v>
      </c>
      <c r="C3281" s="1234" t="s">
        <v>3229</v>
      </c>
      <c r="D3281" s="1234" t="s">
        <v>3229</v>
      </c>
      <c r="E3281" s="1234" t="s">
        <v>3229</v>
      </c>
      <c r="F3281" s="17">
        <v>0</v>
      </c>
      <c r="G3281" s="17">
        <v>0</v>
      </c>
    </row>
    <row r="3282" spans="2:7">
      <c r="B3282" s="25" t="s">
        <v>529</v>
      </c>
      <c r="C3282" s="26" t="s">
        <v>529</v>
      </c>
      <c r="D3282" s="1233" t="s">
        <v>3257</v>
      </c>
      <c r="E3282" s="1233" t="s">
        <v>3257</v>
      </c>
      <c r="F3282" s="4">
        <v>0</v>
      </c>
      <c r="G3282" s="4">
        <v>0</v>
      </c>
    </row>
    <row r="3283" spans="2:7">
      <c r="B3283" s="25" t="s">
        <v>529</v>
      </c>
      <c r="C3283" s="26" t="s">
        <v>529</v>
      </c>
      <c r="D3283" s="1233" t="s">
        <v>3258</v>
      </c>
      <c r="E3283" s="1233" t="s">
        <v>3258</v>
      </c>
      <c r="F3283" s="4">
        <v>0</v>
      </c>
      <c r="G3283" s="4">
        <v>0</v>
      </c>
    </row>
    <row r="3284" spans="2:7">
      <c r="B3284" s="25" t="s">
        <v>529</v>
      </c>
      <c r="C3284" s="26" t="s">
        <v>529</v>
      </c>
      <c r="D3284" s="1233" t="s">
        <v>3259</v>
      </c>
      <c r="E3284" s="1233" t="s">
        <v>3259</v>
      </c>
      <c r="F3284" s="4">
        <v>0</v>
      </c>
      <c r="G3284" s="4">
        <v>0</v>
      </c>
    </row>
    <row r="3285" spans="2:7">
      <c r="B3285" s="1235" t="s">
        <v>529</v>
      </c>
      <c r="C3285" s="1235" t="s">
        <v>529</v>
      </c>
      <c r="D3285" s="1235" t="s">
        <v>529</v>
      </c>
      <c r="E3285" s="1235" t="s">
        <v>529</v>
      </c>
      <c r="F3285" s="4" t="s">
        <v>529</v>
      </c>
      <c r="G3285" s="4" t="s">
        <v>529</v>
      </c>
    </row>
    <row r="3286" spans="2:7">
      <c r="B3286" s="24" t="s">
        <v>529</v>
      </c>
      <c r="C3286" s="1234" t="s">
        <v>3230</v>
      </c>
      <c r="D3286" s="1234" t="s">
        <v>3230</v>
      </c>
      <c r="E3286" s="1234" t="s">
        <v>3230</v>
      </c>
      <c r="F3286" s="17">
        <v>0</v>
      </c>
      <c r="G3286" s="17">
        <v>0</v>
      </c>
    </row>
    <row r="3287" spans="2:7">
      <c r="B3287" s="25" t="s">
        <v>529</v>
      </c>
      <c r="C3287" s="26" t="s">
        <v>529</v>
      </c>
      <c r="D3287" s="1233" t="s">
        <v>3257</v>
      </c>
      <c r="E3287" s="1233" t="s">
        <v>3257</v>
      </c>
      <c r="F3287" s="4">
        <v>0</v>
      </c>
      <c r="G3287" s="4">
        <v>0</v>
      </c>
    </row>
    <row r="3288" spans="2:7">
      <c r="B3288" s="25" t="s">
        <v>529</v>
      </c>
      <c r="C3288" s="26" t="s">
        <v>529</v>
      </c>
      <c r="D3288" s="1233" t="s">
        <v>3258</v>
      </c>
      <c r="E3288" s="1233" t="s">
        <v>3258</v>
      </c>
      <c r="F3288" s="4">
        <v>0</v>
      </c>
      <c r="G3288" s="4">
        <v>0</v>
      </c>
    </row>
    <row r="3289" spans="2:7">
      <c r="B3289" s="25" t="s">
        <v>529</v>
      </c>
      <c r="C3289" s="26" t="s">
        <v>529</v>
      </c>
      <c r="D3289" s="1233" t="s">
        <v>3260</v>
      </c>
      <c r="E3289" s="1233" t="s">
        <v>3260</v>
      </c>
      <c r="F3289" s="4">
        <v>0</v>
      </c>
      <c r="G3289" s="4">
        <v>0</v>
      </c>
    </row>
    <row r="3290" spans="2:7">
      <c r="B3290" s="1236" t="s">
        <v>3222</v>
      </c>
      <c r="C3290" s="1236" t="s">
        <v>3222</v>
      </c>
      <c r="D3290" s="1236" t="s">
        <v>3222</v>
      </c>
      <c r="E3290" s="1236" t="s">
        <v>3222</v>
      </c>
      <c r="F3290" s="17">
        <v>0</v>
      </c>
      <c r="G3290" s="17">
        <v>0</v>
      </c>
    </row>
    <row r="3291" spans="2:7">
      <c r="B3291" s="1235" t="s">
        <v>529</v>
      </c>
      <c r="C3291" s="1235" t="s">
        <v>529</v>
      </c>
      <c r="D3291" s="1235" t="s">
        <v>529</v>
      </c>
      <c r="E3291" s="1235" t="s">
        <v>529</v>
      </c>
      <c r="F3291" s="4" t="s">
        <v>529</v>
      </c>
      <c r="G3291" s="4" t="s">
        <v>529</v>
      </c>
    </row>
    <row r="3292" spans="2:7">
      <c r="B3292" s="1236" t="s">
        <v>3223</v>
      </c>
      <c r="C3292" s="1236" t="s">
        <v>3223</v>
      </c>
      <c r="D3292" s="1236" t="s">
        <v>3223</v>
      </c>
      <c r="E3292" s="1236" t="s">
        <v>3223</v>
      </c>
      <c r="F3292" s="17" t="s">
        <v>529</v>
      </c>
      <c r="G3292" s="17" t="s">
        <v>529</v>
      </c>
    </row>
    <row r="3293" spans="2:7">
      <c r="B3293" s="24" t="s">
        <v>529</v>
      </c>
      <c r="C3293" s="1234" t="s">
        <v>3229</v>
      </c>
      <c r="D3293" s="1234" t="s">
        <v>3229</v>
      </c>
      <c r="E3293" s="1234" t="s">
        <v>3229</v>
      </c>
      <c r="F3293" s="17">
        <v>0</v>
      </c>
      <c r="G3293" s="17">
        <v>0</v>
      </c>
    </row>
    <row r="3294" spans="2:7">
      <c r="B3294" s="25" t="s">
        <v>529</v>
      </c>
      <c r="C3294" s="26" t="s">
        <v>529</v>
      </c>
      <c r="D3294" s="1233" t="s">
        <v>3261</v>
      </c>
      <c r="E3294" s="1233" t="s">
        <v>3261</v>
      </c>
      <c r="F3294" s="4">
        <v>0</v>
      </c>
      <c r="G3294" s="4">
        <v>0</v>
      </c>
    </row>
    <row r="3295" spans="2:7">
      <c r="B3295" s="25" t="s">
        <v>529</v>
      </c>
      <c r="C3295" s="26" t="s">
        <v>529</v>
      </c>
      <c r="D3295" s="26" t="s">
        <v>529</v>
      </c>
      <c r="E3295" s="27" t="s">
        <v>3265</v>
      </c>
      <c r="F3295" s="4">
        <v>0</v>
      </c>
      <c r="G3295" s="4">
        <v>0</v>
      </c>
    </row>
    <row r="3296" spans="2:7">
      <c r="B3296" s="25" t="s">
        <v>529</v>
      </c>
      <c r="C3296" s="26" t="s">
        <v>529</v>
      </c>
      <c r="D3296" s="26" t="s">
        <v>529</v>
      </c>
      <c r="E3296" s="27" t="s">
        <v>3266</v>
      </c>
      <c r="F3296" s="4">
        <v>0</v>
      </c>
      <c r="G3296" s="4">
        <v>0</v>
      </c>
    </row>
    <row r="3297" spans="2:7">
      <c r="B3297" s="25" t="s">
        <v>529</v>
      </c>
      <c r="C3297" s="26" t="s">
        <v>529</v>
      </c>
      <c r="D3297" s="1233" t="s">
        <v>3262</v>
      </c>
      <c r="E3297" s="1233" t="s">
        <v>3262</v>
      </c>
      <c r="F3297" s="4">
        <v>0</v>
      </c>
      <c r="G3297" s="4">
        <v>0</v>
      </c>
    </row>
    <row r="3298" spans="2:7">
      <c r="B3298" s="1235" t="s">
        <v>529</v>
      </c>
      <c r="C3298" s="1235" t="s">
        <v>529</v>
      </c>
      <c r="D3298" s="1235" t="s">
        <v>529</v>
      </c>
      <c r="E3298" s="1235" t="s">
        <v>529</v>
      </c>
      <c r="F3298" s="4" t="s">
        <v>529</v>
      </c>
      <c r="G3298" s="4" t="s">
        <v>529</v>
      </c>
    </row>
    <row r="3299" spans="2:7">
      <c r="B3299" s="24" t="s">
        <v>529</v>
      </c>
      <c r="C3299" s="1234" t="s">
        <v>3230</v>
      </c>
      <c r="D3299" s="1234" t="s">
        <v>3230</v>
      </c>
      <c r="E3299" s="1234" t="s">
        <v>3230</v>
      </c>
      <c r="F3299" s="17">
        <v>0</v>
      </c>
      <c r="G3299" s="17">
        <v>0</v>
      </c>
    </row>
    <row r="3300" spans="2:7">
      <c r="B3300" s="25" t="s">
        <v>529</v>
      </c>
      <c r="C3300" s="26" t="s">
        <v>529</v>
      </c>
      <c r="D3300" s="1233" t="s">
        <v>3263</v>
      </c>
      <c r="E3300" s="1233" t="s">
        <v>3263</v>
      </c>
      <c r="F3300" s="4">
        <v>0</v>
      </c>
      <c r="G3300" s="4">
        <v>0</v>
      </c>
    </row>
    <row r="3301" spans="2:7">
      <c r="B3301" s="25" t="s">
        <v>529</v>
      </c>
      <c r="C3301" s="26" t="s">
        <v>529</v>
      </c>
      <c r="D3301" s="26" t="s">
        <v>529</v>
      </c>
      <c r="E3301" s="27" t="s">
        <v>3265</v>
      </c>
      <c r="F3301" s="4">
        <v>0</v>
      </c>
      <c r="G3301" s="4">
        <v>0</v>
      </c>
    </row>
    <row r="3302" spans="2:7">
      <c r="B3302" s="25" t="s">
        <v>529</v>
      </c>
      <c r="C3302" s="26" t="s">
        <v>529</v>
      </c>
      <c r="D3302" s="26" t="s">
        <v>529</v>
      </c>
      <c r="E3302" s="27" t="s">
        <v>3266</v>
      </c>
      <c r="F3302" s="4">
        <v>0</v>
      </c>
      <c r="G3302" s="4">
        <v>0</v>
      </c>
    </row>
    <row r="3303" spans="2:7">
      <c r="B3303" s="25" t="s">
        <v>529</v>
      </c>
      <c r="C3303" s="26" t="s">
        <v>529</v>
      </c>
      <c r="D3303" s="1233" t="s">
        <v>3264</v>
      </c>
      <c r="E3303" s="1233" t="s">
        <v>3264</v>
      </c>
      <c r="F3303" s="4">
        <v>0</v>
      </c>
      <c r="G3303" s="4">
        <v>0</v>
      </c>
    </row>
    <row r="3304" spans="2:7">
      <c r="B3304" s="1236" t="s">
        <v>3224</v>
      </c>
      <c r="C3304" s="1236" t="s">
        <v>3224</v>
      </c>
      <c r="D3304" s="1236" t="s">
        <v>3224</v>
      </c>
      <c r="E3304" s="1236" t="s">
        <v>3224</v>
      </c>
      <c r="F3304" s="17">
        <v>0</v>
      </c>
      <c r="G3304" s="17">
        <v>0</v>
      </c>
    </row>
    <row r="3305" spans="2:7">
      <c r="B3305" s="1235" t="s">
        <v>529</v>
      </c>
      <c r="C3305" s="1235" t="s">
        <v>529</v>
      </c>
      <c r="D3305" s="1235" t="s">
        <v>529</v>
      </c>
      <c r="E3305" s="1235" t="s">
        <v>529</v>
      </c>
      <c r="F3305" s="4" t="s">
        <v>529</v>
      </c>
      <c r="G3305" s="4" t="s">
        <v>529</v>
      </c>
    </row>
    <row r="3306" spans="2:7">
      <c r="B3306" s="1236" t="s">
        <v>3225</v>
      </c>
      <c r="C3306" s="1236" t="s">
        <v>3225</v>
      </c>
      <c r="D3306" s="1236" t="s">
        <v>3225</v>
      </c>
      <c r="E3306" s="1236" t="s">
        <v>3225</v>
      </c>
      <c r="F3306" s="17">
        <v>0</v>
      </c>
      <c r="G3306" s="17">
        <v>0</v>
      </c>
    </row>
    <row r="3307" spans="2:7">
      <c r="B3307" s="1235" t="s">
        <v>529</v>
      </c>
      <c r="C3307" s="1235" t="s">
        <v>529</v>
      </c>
      <c r="D3307" s="1235" t="s">
        <v>529</v>
      </c>
      <c r="E3307" s="1235" t="s">
        <v>529</v>
      </c>
      <c r="F3307" s="4" t="s">
        <v>529</v>
      </c>
      <c r="G3307" s="4" t="s">
        <v>529</v>
      </c>
    </row>
    <row r="3308" spans="2:7">
      <c r="B3308" s="1236" t="s">
        <v>3226</v>
      </c>
      <c r="C3308" s="1236" t="s">
        <v>3226</v>
      </c>
      <c r="D3308" s="1236" t="s">
        <v>3226</v>
      </c>
      <c r="E3308" s="1236" t="s">
        <v>3226</v>
      </c>
      <c r="F3308" s="17">
        <v>0</v>
      </c>
      <c r="G3308" s="17">
        <v>0</v>
      </c>
    </row>
    <row r="3309" spans="2:7">
      <c r="B3309" s="1235" t="s">
        <v>529</v>
      </c>
      <c r="C3309" s="1235" t="s">
        <v>529</v>
      </c>
      <c r="D3309" s="1235" t="s">
        <v>529</v>
      </c>
      <c r="E3309" s="1235" t="s">
        <v>529</v>
      </c>
      <c r="F3309" s="4" t="s">
        <v>529</v>
      </c>
      <c r="G3309" s="4" t="s">
        <v>529</v>
      </c>
    </row>
    <row r="3310" spans="2:7">
      <c r="B3310" s="1236" t="s">
        <v>3227</v>
      </c>
      <c r="C3310" s="1236" t="s">
        <v>3227</v>
      </c>
      <c r="D3310" s="1236" t="s">
        <v>3227</v>
      </c>
      <c r="E3310" s="1236" t="s">
        <v>3227</v>
      </c>
      <c r="F3310" s="17">
        <v>0</v>
      </c>
      <c r="G3310" s="17">
        <v>0</v>
      </c>
    </row>
    <row r="3311" spans="2:7">
      <c r="B3311" s="1235" t="s">
        <v>529</v>
      </c>
      <c r="C3311" s="1235" t="s">
        <v>529</v>
      </c>
      <c r="D3311" s="1235" t="s">
        <v>529</v>
      </c>
      <c r="E3311" s="1235" t="s">
        <v>529</v>
      </c>
      <c r="F3311" s="4" t="s">
        <v>529</v>
      </c>
      <c r="G3311" s="4" t="s">
        <v>529</v>
      </c>
    </row>
    <row r="3312" spans="2:7">
      <c r="B3312" s="28" t="s">
        <v>529</v>
      </c>
      <c r="C3312" s="28" t="s">
        <v>529</v>
      </c>
      <c r="D3312" s="28" t="s">
        <v>529</v>
      </c>
      <c r="E3312" s="28" t="s">
        <v>529</v>
      </c>
      <c r="F3312" s="30" t="s">
        <v>529</v>
      </c>
      <c r="G3312" s="30" t="s">
        <v>529</v>
      </c>
    </row>
    <row r="3313" spans="2:7">
      <c r="B3313" s="12" t="s">
        <v>529</v>
      </c>
      <c r="C3313" s="12" t="s">
        <v>529</v>
      </c>
      <c r="D3313" s="12" t="s">
        <v>529</v>
      </c>
      <c r="E3313" s="12" t="s">
        <v>529</v>
      </c>
      <c r="F3313" s="16" t="s">
        <v>529</v>
      </c>
      <c r="G3313" s="16" t="s">
        <v>529</v>
      </c>
    </row>
    <row r="3314" spans="2:7">
      <c r="B3314" s="29" t="s">
        <v>529</v>
      </c>
      <c r="C3314" s="29" t="s">
        <v>529</v>
      </c>
      <c r="D3314" s="29" t="s">
        <v>529</v>
      </c>
      <c r="E3314" s="29" t="s">
        <v>529</v>
      </c>
      <c r="F3314" s="31" t="s">
        <v>529</v>
      </c>
      <c r="G3314" s="31" t="s">
        <v>529</v>
      </c>
    </row>
    <row r="3315" spans="2:7">
      <c r="B3315" s="1241" t="s">
        <v>46</v>
      </c>
      <c r="C3315" s="1241" t="s">
        <v>46</v>
      </c>
      <c r="D3315" s="1241" t="s">
        <v>46</v>
      </c>
      <c r="E3315" s="1241" t="s">
        <v>46</v>
      </c>
      <c r="F3315" s="1241" t="s">
        <v>46</v>
      </c>
      <c r="G3315" s="1242" t="s">
        <v>46</v>
      </c>
    </row>
    <row r="3316" spans="2:7">
      <c r="B3316" s="1243" t="s">
        <v>3215</v>
      </c>
      <c r="C3316" s="1243" t="s">
        <v>3215</v>
      </c>
      <c r="D3316" s="1243" t="s">
        <v>3215</v>
      </c>
      <c r="E3316" s="1243" t="s">
        <v>3215</v>
      </c>
      <c r="F3316" s="1243" t="s">
        <v>3215</v>
      </c>
      <c r="G3316" s="1244" t="s">
        <v>3215</v>
      </c>
    </row>
    <row r="3317" spans="2:7">
      <c r="B3317" s="1243" t="s">
        <v>3216</v>
      </c>
      <c r="C3317" s="1243" t="s">
        <v>3216</v>
      </c>
      <c r="D3317" s="1243" t="s">
        <v>3216</v>
      </c>
      <c r="E3317" s="1243" t="s">
        <v>3216</v>
      </c>
      <c r="F3317" s="1243" t="s">
        <v>3216</v>
      </c>
      <c r="G3317" s="1244" t="s">
        <v>3216</v>
      </c>
    </row>
    <row r="3318" spans="2:7">
      <c r="B3318" s="1245" t="s">
        <v>3217</v>
      </c>
      <c r="C3318" s="1245" t="s">
        <v>3217</v>
      </c>
      <c r="D3318" s="1245" t="s">
        <v>3217</v>
      </c>
      <c r="E3318" s="1245" t="s">
        <v>3217</v>
      </c>
      <c r="F3318" s="1245" t="s">
        <v>3217</v>
      </c>
      <c r="G3318" s="1246" t="s">
        <v>3217</v>
      </c>
    </row>
    <row r="3319" spans="2:7">
      <c r="B3319" s="1240" t="s">
        <v>3218</v>
      </c>
      <c r="C3319" s="1240" t="s">
        <v>3218</v>
      </c>
      <c r="D3319" s="1240" t="s">
        <v>3218</v>
      </c>
      <c r="E3319" s="1240" t="s">
        <v>3218</v>
      </c>
      <c r="F3319" s="21">
        <v>2024</v>
      </c>
      <c r="G3319" s="21">
        <v>2023</v>
      </c>
    </row>
    <row r="3320" spans="2:7">
      <c r="B3320" s="1236" t="s">
        <v>3219</v>
      </c>
      <c r="C3320" s="1236" t="s">
        <v>3219</v>
      </c>
      <c r="D3320" s="1236" t="s">
        <v>3219</v>
      </c>
      <c r="E3320" s="1236" t="s">
        <v>3219</v>
      </c>
      <c r="F3320" s="17" t="s">
        <v>529</v>
      </c>
      <c r="G3320" s="17" t="s">
        <v>529</v>
      </c>
    </row>
    <row r="3321" spans="2:7">
      <c r="B3321" s="24" t="s">
        <v>529</v>
      </c>
      <c r="C3321" s="1234" t="s">
        <v>3229</v>
      </c>
      <c r="D3321" s="1234" t="s">
        <v>3229</v>
      </c>
      <c r="E3321" s="1234" t="s">
        <v>3229</v>
      </c>
      <c r="F3321" s="17" t="s">
        <v>96</v>
      </c>
      <c r="G3321" s="17" t="s">
        <v>3708</v>
      </c>
    </row>
    <row r="3322" spans="2:7">
      <c r="B3322" s="25" t="s">
        <v>529</v>
      </c>
      <c r="C3322" s="26" t="s">
        <v>529</v>
      </c>
      <c r="D3322" s="1233" t="s">
        <v>3231</v>
      </c>
      <c r="E3322" s="1233" t="s">
        <v>3231</v>
      </c>
      <c r="F3322" s="4">
        <v>0</v>
      </c>
      <c r="G3322" s="4">
        <v>0</v>
      </c>
    </row>
    <row r="3323" spans="2:7">
      <c r="B3323" s="25" t="s">
        <v>529</v>
      </c>
      <c r="C3323" s="26" t="s">
        <v>529</v>
      </c>
      <c r="D3323" s="1233" t="s">
        <v>3232</v>
      </c>
      <c r="E3323" s="1233" t="s">
        <v>3232</v>
      </c>
      <c r="F3323" s="4">
        <v>0</v>
      </c>
      <c r="G3323" s="4">
        <v>0</v>
      </c>
    </row>
    <row r="3324" spans="2:7">
      <c r="B3324" s="25" t="s">
        <v>529</v>
      </c>
      <c r="C3324" s="26" t="s">
        <v>529</v>
      </c>
      <c r="D3324" s="1233" t="s">
        <v>3233</v>
      </c>
      <c r="E3324" s="1233" t="s">
        <v>3233</v>
      </c>
      <c r="F3324" s="4">
        <v>0</v>
      </c>
      <c r="G3324" s="4">
        <v>0</v>
      </c>
    </row>
    <row r="3325" spans="2:7">
      <c r="B3325" s="25" t="s">
        <v>529</v>
      </c>
      <c r="C3325" s="26" t="s">
        <v>529</v>
      </c>
      <c r="D3325" s="1233" t="s">
        <v>3234</v>
      </c>
      <c r="E3325" s="1233" t="s">
        <v>3234</v>
      </c>
      <c r="F3325" s="4">
        <v>0</v>
      </c>
      <c r="G3325" s="4">
        <v>0</v>
      </c>
    </row>
    <row r="3326" spans="2:7">
      <c r="B3326" s="25" t="s">
        <v>529</v>
      </c>
      <c r="C3326" s="26" t="s">
        <v>529</v>
      </c>
      <c r="D3326" s="1233" t="s">
        <v>3235</v>
      </c>
      <c r="E3326" s="1233" t="s">
        <v>3235</v>
      </c>
      <c r="F3326" s="4">
        <v>0</v>
      </c>
      <c r="G3326" s="4">
        <v>0</v>
      </c>
    </row>
    <row r="3327" spans="2:7">
      <c r="B3327" s="25" t="s">
        <v>529</v>
      </c>
      <c r="C3327" s="26" t="s">
        <v>529</v>
      </c>
      <c r="D3327" s="1233" t="s">
        <v>3236</v>
      </c>
      <c r="E3327" s="1233" t="s">
        <v>3236</v>
      </c>
      <c r="F3327" s="4">
        <v>0</v>
      </c>
      <c r="G3327" s="4">
        <v>0</v>
      </c>
    </row>
    <row r="3328" spans="2:7">
      <c r="B3328" s="25" t="s">
        <v>529</v>
      </c>
      <c r="C3328" s="26" t="s">
        <v>529</v>
      </c>
      <c r="D3328" s="1233" t="s">
        <v>3237</v>
      </c>
      <c r="E3328" s="1233" t="s">
        <v>3237</v>
      </c>
      <c r="F3328" s="4" t="s">
        <v>3383</v>
      </c>
      <c r="G3328" s="4" t="s">
        <v>3383</v>
      </c>
    </row>
    <row r="3329" spans="2:7">
      <c r="B3329" s="25" t="s">
        <v>529</v>
      </c>
      <c r="C3329" s="26" t="s">
        <v>529</v>
      </c>
      <c r="D3329" s="1233" t="s">
        <v>3238</v>
      </c>
      <c r="E3329" s="1233" t="s">
        <v>3238</v>
      </c>
      <c r="F3329" s="4">
        <v>0</v>
      </c>
      <c r="G3329" s="4">
        <v>0</v>
      </c>
    </row>
    <row r="3330" spans="2:7">
      <c r="B3330" s="25" t="s">
        <v>529</v>
      </c>
      <c r="C3330" s="26" t="s">
        <v>529</v>
      </c>
      <c r="D3330" s="1233" t="s">
        <v>3239</v>
      </c>
      <c r="E3330" s="1233" t="s">
        <v>3239</v>
      </c>
      <c r="F3330" s="4" t="s">
        <v>3384</v>
      </c>
      <c r="G3330" s="4" t="s">
        <v>3709</v>
      </c>
    </row>
    <row r="3331" spans="2:7">
      <c r="B3331" s="25" t="s">
        <v>529</v>
      </c>
      <c r="C3331" s="26" t="s">
        <v>529</v>
      </c>
      <c r="D3331" s="1233" t="s">
        <v>3240</v>
      </c>
      <c r="E3331" s="1233" t="s">
        <v>3240</v>
      </c>
      <c r="F3331" s="4">
        <v>0</v>
      </c>
      <c r="G3331" s="4">
        <v>0</v>
      </c>
    </row>
    <row r="3332" spans="2:7">
      <c r="B3332" s="1235" t="s">
        <v>529</v>
      </c>
      <c r="C3332" s="1235" t="s">
        <v>529</v>
      </c>
      <c r="D3332" s="1235" t="s">
        <v>529</v>
      </c>
      <c r="E3332" s="1235" t="s">
        <v>529</v>
      </c>
      <c r="F3332" s="4" t="s">
        <v>529</v>
      </c>
      <c r="G3332" s="4" t="s">
        <v>529</v>
      </c>
    </row>
    <row r="3333" spans="2:7">
      <c r="B3333" s="24" t="s">
        <v>529</v>
      </c>
      <c r="C3333" s="1234" t="s">
        <v>3230</v>
      </c>
      <c r="D3333" s="1234" t="s">
        <v>3230</v>
      </c>
      <c r="E3333" s="1234" t="s">
        <v>3230</v>
      </c>
      <c r="F3333" s="17" t="s">
        <v>2852</v>
      </c>
      <c r="G3333" s="17" t="s">
        <v>3710</v>
      </c>
    </row>
    <row r="3334" spans="2:7">
      <c r="B3334" s="25" t="s">
        <v>529</v>
      </c>
      <c r="C3334" s="26" t="s">
        <v>529</v>
      </c>
      <c r="D3334" s="1233" t="s">
        <v>3241</v>
      </c>
      <c r="E3334" s="1233" t="s">
        <v>3241</v>
      </c>
      <c r="F3334" s="4" t="s">
        <v>2723</v>
      </c>
      <c r="G3334" s="4" t="s">
        <v>3711</v>
      </c>
    </row>
    <row r="3335" spans="2:7">
      <c r="B3335" s="25" t="s">
        <v>529</v>
      </c>
      <c r="C3335" s="26" t="s">
        <v>529</v>
      </c>
      <c r="D3335" s="1233" t="s">
        <v>3242</v>
      </c>
      <c r="E3335" s="1233" t="s">
        <v>3242</v>
      </c>
      <c r="F3335" s="4" t="s">
        <v>2733</v>
      </c>
      <c r="G3335" s="4" t="s">
        <v>3712</v>
      </c>
    </row>
    <row r="3336" spans="2:7">
      <c r="B3336" s="25" t="s">
        <v>529</v>
      </c>
      <c r="C3336" s="26" t="s">
        <v>529</v>
      </c>
      <c r="D3336" s="1233" t="s">
        <v>3243</v>
      </c>
      <c r="E3336" s="1233" t="s">
        <v>3243</v>
      </c>
      <c r="F3336" s="4" t="s">
        <v>2744</v>
      </c>
      <c r="G3336" s="4" t="s">
        <v>3713</v>
      </c>
    </row>
    <row r="3337" spans="2:7">
      <c r="B3337" s="25" t="s">
        <v>529</v>
      </c>
      <c r="C3337" s="26" t="s">
        <v>529</v>
      </c>
      <c r="D3337" s="1233" t="s">
        <v>3244</v>
      </c>
      <c r="E3337" s="1233" t="s">
        <v>3244</v>
      </c>
      <c r="F3337" s="4">
        <v>0</v>
      </c>
      <c r="G3337" s="4">
        <v>0</v>
      </c>
    </row>
    <row r="3338" spans="2:7">
      <c r="B3338" s="25" t="s">
        <v>529</v>
      </c>
      <c r="C3338" s="26" t="s">
        <v>529</v>
      </c>
      <c r="D3338" s="1233" t="s">
        <v>3245</v>
      </c>
      <c r="E3338" s="1233" t="s">
        <v>3245</v>
      </c>
      <c r="F3338" s="4">
        <v>0</v>
      </c>
      <c r="G3338" s="4">
        <v>0</v>
      </c>
    </row>
    <row r="3339" spans="2:7">
      <c r="B3339" s="25" t="s">
        <v>529</v>
      </c>
      <c r="C3339" s="26" t="s">
        <v>529</v>
      </c>
      <c r="D3339" s="1233" t="s">
        <v>3246</v>
      </c>
      <c r="E3339" s="1233" t="s">
        <v>3246</v>
      </c>
      <c r="F3339" s="4">
        <v>0</v>
      </c>
      <c r="G3339" s="4">
        <v>0</v>
      </c>
    </row>
    <row r="3340" spans="2:7">
      <c r="B3340" s="25" t="s">
        <v>529</v>
      </c>
      <c r="C3340" s="26" t="s">
        <v>529</v>
      </c>
      <c r="D3340" s="1233" t="s">
        <v>3247</v>
      </c>
      <c r="E3340" s="1233" t="s">
        <v>3247</v>
      </c>
      <c r="F3340" s="4" t="s">
        <v>612</v>
      </c>
      <c r="G3340" s="4" t="s">
        <v>612</v>
      </c>
    </row>
    <row r="3341" spans="2:7">
      <c r="B3341" s="25" t="s">
        <v>529</v>
      </c>
      <c r="C3341" s="26" t="s">
        <v>529</v>
      </c>
      <c r="D3341" s="1233" t="s">
        <v>3248</v>
      </c>
      <c r="E3341" s="1233" t="s">
        <v>3248</v>
      </c>
      <c r="F3341" s="4">
        <v>0</v>
      </c>
      <c r="G3341" s="4">
        <v>0</v>
      </c>
    </row>
    <row r="3342" spans="2:7">
      <c r="B3342" s="25" t="s">
        <v>529</v>
      </c>
      <c r="C3342" s="26" t="s">
        <v>529</v>
      </c>
      <c r="D3342" s="1233" t="s">
        <v>3249</v>
      </c>
      <c r="E3342" s="1233" t="s">
        <v>3249</v>
      </c>
      <c r="F3342" s="4">
        <v>0</v>
      </c>
      <c r="G3342" s="4">
        <v>0</v>
      </c>
    </row>
    <row r="3343" spans="2:7">
      <c r="B3343" s="25" t="s">
        <v>529</v>
      </c>
      <c r="C3343" s="26" t="s">
        <v>529</v>
      </c>
      <c r="D3343" s="1233" t="s">
        <v>3250</v>
      </c>
      <c r="E3343" s="1233" t="s">
        <v>3250</v>
      </c>
      <c r="F3343" s="4">
        <v>0</v>
      </c>
      <c r="G3343" s="4">
        <v>0</v>
      </c>
    </row>
    <row r="3344" spans="2:7">
      <c r="B3344" s="25" t="s">
        <v>529</v>
      </c>
      <c r="C3344" s="26" t="s">
        <v>529</v>
      </c>
      <c r="D3344" s="1233" t="s">
        <v>3251</v>
      </c>
      <c r="E3344" s="1233" t="s">
        <v>3251</v>
      </c>
      <c r="F3344" s="4">
        <v>0</v>
      </c>
      <c r="G3344" s="4">
        <v>0</v>
      </c>
    </row>
    <row r="3345" spans="2:7">
      <c r="B3345" s="25" t="s">
        <v>529</v>
      </c>
      <c r="C3345" s="26" t="s">
        <v>529</v>
      </c>
      <c r="D3345" s="1233" t="s">
        <v>3252</v>
      </c>
      <c r="E3345" s="1233" t="s">
        <v>3252</v>
      </c>
      <c r="F3345" s="4">
        <v>0</v>
      </c>
      <c r="G3345" s="4">
        <v>0</v>
      </c>
    </row>
    <row r="3346" spans="2:7">
      <c r="B3346" s="25" t="s">
        <v>529</v>
      </c>
      <c r="C3346" s="26" t="s">
        <v>529</v>
      </c>
      <c r="D3346" s="1233" t="s">
        <v>3253</v>
      </c>
      <c r="E3346" s="1233" t="s">
        <v>3253</v>
      </c>
      <c r="F3346" s="4">
        <v>0</v>
      </c>
      <c r="G3346" s="4">
        <v>0</v>
      </c>
    </row>
    <row r="3347" spans="2:7">
      <c r="B3347" s="25" t="s">
        <v>529</v>
      </c>
      <c r="C3347" s="26" t="s">
        <v>529</v>
      </c>
      <c r="D3347" s="1233" t="s">
        <v>3254</v>
      </c>
      <c r="E3347" s="1233" t="s">
        <v>3254</v>
      </c>
      <c r="F3347" s="4">
        <v>0</v>
      </c>
      <c r="G3347" s="4">
        <v>0</v>
      </c>
    </row>
    <row r="3348" spans="2:7">
      <c r="B3348" s="25" t="s">
        <v>529</v>
      </c>
      <c r="C3348" s="26" t="s">
        <v>529</v>
      </c>
      <c r="D3348" s="1233" t="s">
        <v>3255</v>
      </c>
      <c r="E3348" s="1233" t="s">
        <v>3255</v>
      </c>
      <c r="F3348" s="4">
        <v>0</v>
      </c>
      <c r="G3348" s="4">
        <v>0</v>
      </c>
    </row>
    <row r="3349" spans="2:7">
      <c r="B3349" s="25" t="s">
        <v>529</v>
      </c>
      <c r="C3349" s="26" t="s">
        <v>529</v>
      </c>
      <c r="D3349" s="1233" t="s">
        <v>3256</v>
      </c>
      <c r="E3349" s="1233" t="s">
        <v>3256</v>
      </c>
      <c r="F3349" s="4">
        <v>0</v>
      </c>
      <c r="G3349" s="4">
        <v>0</v>
      </c>
    </row>
    <row r="3350" spans="2:7">
      <c r="B3350" s="1236" t="s">
        <v>3220</v>
      </c>
      <c r="C3350" s="1236" t="s">
        <v>3220</v>
      </c>
      <c r="D3350" s="1236" t="s">
        <v>3220</v>
      </c>
      <c r="E3350" s="1236" t="s">
        <v>3220</v>
      </c>
      <c r="F3350" s="17" t="s">
        <v>1437</v>
      </c>
      <c r="G3350" s="17" t="s">
        <v>3714</v>
      </c>
    </row>
    <row r="3351" spans="2:7">
      <c r="B3351" s="1235" t="s">
        <v>529</v>
      </c>
      <c r="C3351" s="1235" t="s">
        <v>529</v>
      </c>
      <c r="D3351" s="1235" t="s">
        <v>529</v>
      </c>
      <c r="E3351" s="1235" t="s">
        <v>529</v>
      </c>
      <c r="F3351" s="4" t="s">
        <v>529</v>
      </c>
      <c r="G3351" s="4" t="s">
        <v>529</v>
      </c>
    </row>
    <row r="3352" spans="2:7">
      <c r="B3352" s="1236" t="s">
        <v>3221</v>
      </c>
      <c r="C3352" s="1236" t="s">
        <v>3221</v>
      </c>
      <c r="D3352" s="1236" t="s">
        <v>3221</v>
      </c>
      <c r="E3352" s="1236" t="s">
        <v>3221</v>
      </c>
      <c r="F3352" s="17" t="s">
        <v>529</v>
      </c>
      <c r="G3352" s="17" t="s">
        <v>529</v>
      </c>
    </row>
    <row r="3353" spans="2:7">
      <c r="B3353" s="24" t="s">
        <v>529</v>
      </c>
      <c r="C3353" s="1234" t="s">
        <v>3229</v>
      </c>
      <c r="D3353" s="1234" t="s">
        <v>3229</v>
      </c>
      <c r="E3353" s="1234" t="s">
        <v>3229</v>
      </c>
      <c r="F3353" s="17">
        <v>0</v>
      </c>
      <c r="G3353" s="17">
        <v>0</v>
      </c>
    </row>
    <row r="3354" spans="2:7">
      <c r="B3354" s="25" t="s">
        <v>529</v>
      </c>
      <c r="C3354" s="26" t="s">
        <v>529</v>
      </c>
      <c r="D3354" s="1233" t="s">
        <v>3257</v>
      </c>
      <c r="E3354" s="1233" t="s">
        <v>3257</v>
      </c>
      <c r="F3354" s="4">
        <v>0</v>
      </c>
      <c r="G3354" s="4">
        <v>0</v>
      </c>
    </row>
    <row r="3355" spans="2:7">
      <c r="B3355" s="25" t="s">
        <v>529</v>
      </c>
      <c r="C3355" s="26" t="s">
        <v>529</v>
      </c>
      <c r="D3355" s="1233" t="s">
        <v>3258</v>
      </c>
      <c r="E3355" s="1233" t="s">
        <v>3258</v>
      </c>
      <c r="F3355" s="4">
        <v>0</v>
      </c>
      <c r="G3355" s="4">
        <v>0</v>
      </c>
    </row>
    <row r="3356" spans="2:7">
      <c r="B3356" s="25" t="s">
        <v>529</v>
      </c>
      <c r="C3356" s="26" t="s">
        <v>529</v>
      </c>
      <c r="D3356" s="1233" t="s">
        <v>3259</v>
      </c>
      <c r="E3356" s="1233" t="s">
        <v>3259</v>
      </c>
      <c r="F3356" s="4">
        <v>0</v>
      </c>
      <c r="G3356" s="4">
        <v>0</v>
      </c>
    </row>
    <row r="3357" spans="2:7">
      <c r="B3357" s="1235" t="s">
        <v>529</v>
      </c>
      <c r="C3357" s="1235" t="s">
        <v>529</v>
      </c>
      <c r="D3357" s="1235" t="s">
        <v>529</v>
      </c>
      <c r="E3357" s="1235" t="s">
        <v>529</v>
      </c>
      <c r="F3357" s="4" t="s">
        <v>529</v>
      </c>
      <c r="G3357" s="4" t="s">
        <v>529</v>
      </c>
    </row>
    <row r="3358" spans="2:7">
      <c r="B3358" s="24" t="s">
        <v>529</v>
      </c>
      <c r="C3358" s="1234" t="s">
        <v>3230</v>
      </c>
      <c r="D3358" s="1234" t="s">
        <v>3230</v>
      </c>
      <c r="E3358" s="1234" t="s">
        <v>3230</v>
      </c>
      <c r="F3358" s="17" t="s">
        <v>1437</v>
      </c>
      <c r="G3358" s="17" t="s">
        <v>3714</v>
      </c>
    </row>
    <row r="3359" spans="2:7">
      <c r="B3359" s="25" t="s">
        <v>529</v>
      </c>
      <c r="C3359" s="26" t="s">
        <v>529</v>
      </c>
      <c r="D3359" s="1233" t="s">
        <v>3257</v>
      </c>
      <c r="E3359" s="1233" t="s">
        <v>3257</v>
      </c>
      <c r="F3359" s="4" t="s">
        <v>1437</v>
      </c>
      <c r="G3359" s="4" t="s">
        <v>3714</v>
      </c>
    </row>
    <row r="3360" spans="2:7">
      <c r="B3360" s="25" t="s">
        <v>529</v>
      </c>
      <c r="C3360" s="26" t="s">
        <v>529</v>
      </c>
      <c r="D3360" s="1233" t="s">
        <v>3258</v>
      </c>
      <c r="E3360" s="1233" t="s">
        <v>3258</v>
      </c>
      <c r="F3360" s="4">
        <v>0</v>
      </c>
      <c r="G3360" s="4">
        <v>0</v>
      </c>
    </row>
    <row r="3361" spans="2:7">
      <c r="B3361" s="25" t="s">
        <v>529</v>
      </c>
      <c r="C3361" s="26" t="s">
        <v>529</v>
      </c>
      <c r="D3361" s="1233" t="s">
        <v>3260</v>
      </c>
      <c r="E3361" s="1233" t="s">
        <v>3260</v>
      </c>
      <c r="F3361" s="4">
        <v>0</v>
      </c>
      <c r="G3361" s="4">
        <v>0</v>
      </c>
    </row>
    <row r="3362" spans="2:7">
      <c r="B3362" s="1236" t="s">
        <v>3222</v>
      </c>
      <c r="C3362" s="1236" t="s">
        <v>3222</v>
      </c>
      <c r="D3362" s="1236" t="s">
        <v>3222</v>
      </c>
      <c r="E3362" s="1236" t="s">
        <v>3222</v>
      </c>
      <c r="F3362" s="17" t="s">
        <v>3378</v>
      </c>
      <c r="G3362" s="17" t="s">
        <v>3715</v>
      </c>
    </row>
    <row r="3363" spans="2:7">
      <c r="B3363" s="1235" t="s">
        <v>529</v>
      </c>
      <c r="C3363" s="1235" t="s">
        <v>529</v>
      </c>
      <c r="D3363" s="1235" t="s">
        <v>529</v>
      </c>
      <c r="E3363" s="1235" t="s">
        <v>529</v>
      </c>
      <c r="F3363" s="4" t="s">
        <v>529</v>
      </c>
      <c r="G3363" s="4" t="s">
        <v>529</v>
      </c>
    </row>
    <row r="3364" spans="2:7">
      <c r="B3364" s="1236" t="s">
        <v>3223</v>
      </c>
      <c r="C3364" s="1236" t="s">
        <v>3223</v>
      </c>
      <c r="D3364" s="1236" t="s">
        <v>3223</v>
      </c>
      <c r="E3364" s="1236" t="s">
        <v>3223</v>
      </c>
      <c r="F3364" s="17" t="s">
        <v>529</v>
      </c>
      <c r="G3364" s="17" t="s">
        <v>529</v>
      </c>
    </row>
    <row r="3365" spans="2:7">
      <c r="B3365" s="24" t="s">
        <v>529</v>
      </c>
      <c r="C3365" s="1234" t="s">
        <v>3229</v>
      </c>
      <c r="D3365" s="1234" t="s">
        <v>3229</v>
      </c>
      <c r="E3365" s="1234" t="s">
        <v>3229</v>
      </c>
      <c r="F3365" s="17">
        <v>0</v>
      </c>
      <c r="G3365" s="17">
        <v>0</v>
      </c>
    </row>
    <row r="3366" spans="2:7">
      <c r="B3366" s="25" t="s">
        <v>529</v>
      </c>
      <c r="C3366" s="26" t="s">
        <v>529</v>
      </c>
      <c r="D3366" s="1233" t="s">
        <v>3261</v>
      </c>
      <c r="E3366" s="1233" t="s">
        <v>3261</v>
      </c>
      <c r="F3366" s="4">
        <v>0</v>
      </c>
      <c r="G3366" s="4">
        <v>0</v>
      </c>
    </row>
    <row r="3367" spans="2:7">
      <c r="B3367" s="25" t="s">
        <v>529</v>
      </c>
      <c r="C3367" s="26" t="s">
        <v>529</v>
      </c>
      <c r="D3367" s="26" t="s">
        <v>529</v>
      </c>
      <c r="E3367" s="27" t="s">
        <v>3265</v>
      </c>
      <c r="F3367" s="4">
        <v>0</v>
      </c>
      <c r="G3367" s="4">
        <v>0</v>
      </c>
    </row>
    <row r="3368" spans="2:7">
      <c r="B3368" s="25" t="s">
        <v>529</v>
      </c>
      <c r="C3368" s="26" t="s">
        <v>529</v>
      </c>
      <c r="D3368" s="26" t="s">
        <v>529</v>
      </c>
      <c r="E3368" s="27" t="s">
        <v>3266</v>
      </c>
      <c r="F3368" s="4">
        <v>0</v>
      </c>
      <c r="G3368" s="4">
        <v>0</v>
      </c>
    </row>
    <row r="3369" spans="2:7">
      <c r="B3369" s="25" t="s">
        <v>529</v>
      </c>
      <c r="C3369" s="26" t="s">
        <v>529</v>
      </c>
      <c r="D3369" s="1233" t="s">
        <v>3262</v>
      </c>
      <c r="E3369" s="1233" t="s">
        <v>3262</v>
      </c>
      <c r="F3369" s="4">
        <v>0</v>
      </c>
      <c r="G3369" s="4">
        <v>0</v>
      </c>
    </row>
    <row r="3370" spans="2:7">
      <c r="B3370" s="1235" t="s">
        <v>529</v>
      </c>
      <c r="C3370" s="1235" t="s">
        <v>529</v>
      </c>
      <c r="D3370" s="1235" t="s">
        <v>529</v>
      </c>
      <c r="E3370" s="1235" t="s">
        <v>529</v>
      </c>
      <c r="F3370" s="4" t="s">
        <v>529</v>
      </c>
      <c r="G3370" s="4" t="s">
        <v>529</v>
      </c>
    </row>
    <row r="3371" spans="2:7">
      <c r="B3371" s="24" t="s">
        <v>529</v>
      </c>
      <c r="C3371" s="1234" t="s">
        <v>3230</v>
      </c>
      <c r="D3371" s="1234" t="s">
        <v>3230</v>
      </c>
      <c r="E3371" s="1234" t="s">
        <v>3230</v>
      </c>
      <c r="F3371" s="17">
        <v>0</v>
      </c>
      <c r="G3371" s="17">
        <v>0</v>
      </c>
    </row>
    <row r="3372" spans="2:7">
      <c r="B3372" s="25" t="s">
        <v>529</v>
      </c>
      <c r="C3372" s="26" t="s">
        <v>529</v>
      </c>
      <c r="D3372" s="1233" t="s">
        <v>3263</v>
      </c>
      <c r="E3372" s="1233" t="s">
        <v>3263</v>
      </c>
      <c r="F3372" s="4">
        <v>0</v>
      </c>
      <c r="G3372" s="4">
        <v>0</v>
      </c>
    </row>
    <row r="3373" spans="2:7">
      <c r="B3373" s="25" t="s">
        <v>529</v>
      </c>
      <c r="C3373" s="26" t="s">
        <v>529</v>
      </c>
      <c r="D3373" s="26" t="s">
        <v>529</v>
      </c>
      <c r="E3373" s="27" t="s">
        <v>3265</v>
      </c>
      <c r="F3373" s="4">
        <v>0</v>
      </c>
      <c r="G3373" s="4">
        <v>0</v>
      </c>
    </row>
    <row r="3374" spans="2:7">
      <c r="B3374" s="25" t="s">
        <v>529</v>
      </c>
      <c r="C3374" s="26" t="s">
        <v>529</v>
      </c>
      <c r="D3374" s="26" t="s">
        <v>529</v>
      </c>
      <c r="E3374" s="27" t="s">
        <v>3266</v>
      </c>
      <c r="F3374" s="4">
        <v>0</v>
      </c>
      <c r="G3374" s="4">
        <v>0</v>
      </c>
    </row>
    <row r="3375" spans="2:7">
      <c r="B3375" s="25" t="s">
        <v>529</v>
      </c>
      <c r="C3375" s="26" t="s">
        <v>529</v>
      </c>
      <c r="D3375" s="1233" t="s">
        <v>3264</v>
      </c>
      <c r="E3375" s="1233" t="s">
        <v>3264</v>
      </c>
      <c r="F3375" s="4">
        <v>0</v>
      </c>
      <c r="G3375" s="4">
        <v>0</v>
      </c>
    </row>
    <row r="3376" spans="2:7">
      <c r="B3376" s="1236" t="s">
        <v>3224</v>
      </c>
      <c r="C3376" s="1236" t="s">
        <v>3224</v>
      </c>
      <c r="D3376" s="1236" t="s">
        <v>3224</v>
      </c>
      <c r="E3376" s="1236" t="s">
        <v>3224</v>
      </c>
      <c r="F3376" s="17">
        <v>0</v>
      </c>
      <c r="G3376" s="17">
        <v>0</v>
      </c>
    </row>
    <row r="3377" spans="2:7">
      <c r="B3377" s="1235" t="s">
        <v>529</v>
      </c>
      <c r="C3377" s="1235" t="s">
        <v>529</v>
      </c>
      <c r="D3377" s="1235" t="s">
        <v>529</v>
      </c>
      <c r="E3377" s="1235" t="s">
        <v>529</v>
      </c>
      <c r="F3377" s="4" t="s">
        <v>529</v>
      </c>
      <c r="G3377" s="4" t="s">
        <v>529</v>
      </c>
    </row>
    <row r="3378" spans="2:7">
      <c r="B3378" s="1236" t="s">
        <v>3225</v>
      </c>
      <c r="C3378" s="1236" t="s">
        <v>3225</v>
      </c>
      <c r="D3378" s="1236" t="s">
        <v>3225</v>
      </c>
      <c r="E3378" s="1236" t="s">
        <v>3225</v>
      </c>
      <c r="F3378" s="17">
        <v>0</v>
      </c>
      <c r="G3378" s="17">
        <v>0</v>
      </c>
    </row>
    <row r="3379" spans="2:7">
      <c r="B3379" s="1235" t="s">
        <v>529</v>
      </c>
      <c r="C3379" s="1235" t="s">
        <v>529</v>
      </c>
      <c r="D3379" s="1235" t="s">
        <v>529</v>
      </c>
      <c r="E3379" s="1235" t="s">
        <v>529</v>
      </c>
      <c r="F3379" s="4" t="s">
        <v>529</v>
      </c>
      <c r="G3379" s="4" t="s">
        <v>529</v>
      </c>
    </row>
    <row r="3380" spans="2:7">
      <c r="B3380" s="1236" t="s">
        <v>3226</v>
      </c>
      <c r="C3380" s="1236" t="s">
        <v>3226</v>
      </c>
      <c r="D3380" s="1236" t="s">
        <v>3226</v>
      </c>
      <c r="E3380" s="1236" t="s">
        <v>3226</v>
      </c>
      <c r="F3380" s="17">
        <v>0</v>
      </c>
      <c r="G3380" s="17">
        <v>0</v>
      </c>
    </row>
    <row r="3381" spans="2:7">
      <c r="B3381" s="1235" t="s">
        <v>529</v>
      </c>
      <c r="C3381" s="1235" t="s">
        <v>529</v>
      </c>
      <c r="D3381" s="1235" t="s">
        <v>529</v>
      </c>
      <c r="E3381" s="1235" t="s">
        <v>529</v>
      </c>
      <c r="F3381" s="4" t="s">
        <v>529</v>
      </c>
      <c r="G3381" s="4" t="s">
        <v>529</v>
      </c>
    </row>
    <row r="3382" spans="2:7">
      <c r="B3382" s="1236" t="s">
        <v>3227</v>
      </c>
      <c r="C3382" s="1236" t="s">
        <v>3227</v>
      </c>
      <c r="D3382" s="1236" t="s">
        <v>3227</v>
      </c>
      <c r="E3382" s="1236" t="s">
        <v>3227</v>
      </c>
      <c r="F3382" s="17">
        <v>0</v>
      </c>
      <c r="G3382" s="17">
        <v>0</v>
      </c>
    </row>
    <row r="3383" spans="2:7">
      <c r="B3383" s="1235" t="s">
        <v>529</v>
      </c>
      <c r="C3383" s="1235" t="s">
        <v>529</v>
      </c>
      <c r="D3383" s="1235" t="s">
        <v>529</v>
      </c>
      <c r="E3383" s="1235" t="s">
        <v>529</v>
      </c>
      <c r="F3383" s="4" t="s">
        <v>529</v>
      </c>
      <c r="G3383" s="4" t="s">
        <v>529</v>
      </c>
    </row>
    <row r="3384" spans="2:7">
      <c r="B3384" s="28" t="s">
        <v>529</v>
      </c>
      <c r="C3384" s="28" t="s">
        <v>529</v>
      </c>
      <c r="D3384" s="28" t="s">
        <v>529</v>
      </c>
      <c r="E3384" s="28" t="s">
        <v>529</v>
      </c>
      <c r="F3384" s="30" t="s">
        <v>529</v>
      </c>
      <c r="G3384" s="30" t="s">
        <v>529</v>
      </c>
    </row>
    <row r="3385" spans="2:7">
      <c r="B3385" s="12" t="s">
        <v>529</v>
      </c>
      <c r="C3385" s="12" t="s">
        <v>529</v>
      </c>
      <c r="D3385" s="12" t="s">
        <v>529</v>
      </c>
      <c r="E3385" s="12" t="s">
        <v>529</v>
      </c>
      <c r="F3385" s="16" t="s">
        <v>529</v>
      </c>
      <c r="G3385" s="16" t="s">
        <v>529</v>
      </c>
    </row>
    <row r="3386" spans="2:7">
      <c r="B3386" s="29" t="s">
        <v>529</v>
      </c>
      <c r="C3386" s="29" t="s">
        <v>529</v>
      </c>
      <c r="D3386" s="29" t="s">
        <v>529</v>
      </c>
      <c r="E3386" s="29" t="s">
        <v>529</v>
      </c>
      <c r="F3386" s="31" t="s">
        <v>529</v>
      </c>
      <c r="G3386" s="31" t="s">
        <v>529</v>
      </c>
    </row>
    <row r="3387" spans="2:7">
      <c r="B3387" s="1241" t="s">
        <v>47</v>
      </c>
      <c r="C3387" s="1241" t="s">
        <v>47</v>
      </c>
      <c r="D3387" s="1241" t="s">
        <v>47</v>
      </c>
      <c r="E3387" s="1241" t="s">
        <v>47</v>
      </c>
      <c r="F3387" s="1241" t="s">
        <v>47</v>
      </c>
      <c r="G3387" s="1242" t="s">
        <v>47</v>
      </c>
    </row>
    <row r="3388" spans="2:7">
      <c r="B3388" s="1243" t="s">
        <v>3215</v>
      </c>
      <c r="C3388" s="1243" t="s">
        <v>3215</v>
      </c>
      <c r="D3388" s="1243" t="s">
        <v>3215</v>
      </c>
      <c r="E3388" s="1243" t="s">
        <v>3215</v>
      </c>
      <c r="F3388" s="1243" t="s">
        <v>3215</v>
      </c>
      <c r="G3388" s="1244" t="s">
        <v>3215</v>
      </c>
    </row>
    <row r="3389" spans="2:7">
      <c r="B3389" s="1243" t="s">
        <v>3216</v>
      </c>
      <c r="C3389" s="1243" t="s">
        <v>3216</v>
      </c>
      <c r="D3389" s="1243" t="s">
        <v>3216</v>
      </c>
      <c r="E3389" s="1243" t="s">
        <v>3216</v>
      </c>
      <c r="F3389" s="1243" t="s">
        <v>3216</v>
      </c>
      <c r="G3389" s="1244" t="s">
        <v>3216</v>
      </c>
    </row>
    <row r="3390" spans="2:7">
      <c r="B3390" s="1245" t="s">
        <v>3217</v>
      </c>
      <c r="C3390" s="1245" t="s">
        <v>3217</v>
      </c>
      <c r="D3390" s="1245" t="s">
        <v>3217</v>
      </c>
      <c r="E3390" s="1245" t="s">
        <v>3217</v>
      </c>
      <c r="F3390" s="1245" t="s">
        <v>3217</v>
      </c>
      <c r="G3390" s="1246" t="s">
        <v>3217</v>
      </c>
    </row>
    <row r="3391" spans="2:7">
      <c r="B3391" s="1240" t="s">
        <v>3218</v>
      </c>
      <c r="C3391" s="1240" t="s">
        <v>3218</v>
      </c>
      <c r="D3391" s="1240" t="s">
        <v>3218</v>
      </c>
      <c r="E3391" s="1240" t="s">
        <v>3218</v>
      </c>
      <c r="F3391" s="21">
        <v>2024</v>
      </c>
      <c r="G3391" s="21">
        <v>2023</v>
      </c>
    </row>
    <row r="3392" spans="2:7">
      <c r="B3392" s="1236" t="s">
        <v>3219</v>
      </c>
      <c r="C3392" s="1236" t="s">
        <v>3219</v>
      </c>
      <c r="D3392" s="1236" t="s">
        <v>3219</v>
      </c>
      <c r="E3392" s="1236" t="s">
        <v>3219</v>
      </c>
      <c r="F3392" s="17" t="s">
        <v>529</v>
      </c>
      <c r="G3392" s="17" t="s">
        <v>529</v>
      </c>
    </row>
    <row r="3393" spans="2:7">
      <c r="B3393" s="24" t="s">
        <v>529</v>
      </c>
      <c r="C3393" s="1234" t="s">
        <v>3229</v>
      </c>
      <c r="D3393" s="1234" t="s">
        <v>3229</v>
      </c>
      <c r="E3393" s="1234" t="s">
        <v>3229</v>
      </c>
      <c r="F3393" s="17" t="s">
        <v>97</v>
      </c>
      <c r="G3393" s="17" t="s">
        <v>3716</v>
      </c>
    </row>
    <row r="3394" spans="2:7">
      <c r="B3394" s="25" t="s">
        <v>529</v>
      </c>
      <c r="C3394" s="26" t="s">
        <v>529</v>
      </c>
      <c r="D3394" s="1233" t="s">
        <v>3231</v>
      </c>
      <c r="E3394" s="1233" t="s">
        <v>3231</v>
      </c>
      <c r="F3394" s="4">
        <v>0</v>
      </c>
      <c r="G3394" s="4">
        <v>0</v>
      </c>
    </row>
    <row r="3395" spans="2:7">
      <c r="B3395" s="25" t="s">
        <v>529</v>
      </c>
      <c r="C3395" s="26" t="s">
        <v>529</v>
      </c>
      <c r="D3395" s="1233" t="s">
        <v>3232</v>
      </c>
      <c r="E3395" s="1233" t="s">
        <v>3232</v>
      </c>
      <c r="F3395" s="4">
        <v>0</v>
      </c>
      <c r="G3395" s="4">
        <v>0</v>
      </c>
    </row>
    <row r="3396" spans="2:7">
      <c r="B3396" s="25" t="s">
        <v>529</v>
      </c>
      <c r="C3396" s="26" t="s">
        <v>529</v>
      </c>
      <c r="D3396" s="1233" t="s">
        <v>3233</v>
      </c>
      <c r="E3396" s="1233" t="s">
        <v>3233</v>
      </c>
      <c r="F3396" s="4">
        <v>0</v>
      </c>
      <c r="G3396" s="4">
        <v>0</v>
      </c>
    </row>
    <row r="3397" spans="2:7">
      <c r="B3397" s="25" t="s">
        <v>529</v>
      </c>
      <c r="C3397" s="26" t="s">
        <v>529</v>
      </c>
      <c r="D3397" s="1233" t="s">
        <v>3234</v>
      </c>
      <c r="E3397" s="1233" t="s">
        <v>3234</v>
      </c>
      <c r="F3397" s="4">
        <v>0</v>
      </c>
      <c r="G3397" s="4">
        <v>0</v>
      </c>
    </row>
    <row r="3398" spans="2:7">
      <c r="B3398" s="25" t="s">
        <v>529</v>
      </c>
      <c r="C3398" s="26" t="s">
        <v>529</v>
      </c>
      <c r="D3398" s="1233" t="s">
        <v>3235</v>
      </c>
      <c r="E3398" s="1233" t="s">
        <v>3235</v>
      </c>
      <c r="F3398" s="4">
        <v>0</v>
      </c>
      <c r="G3398" s="4">
        <v>0</v>
      </c>
    </row>
    <row r="3399" spans="2:7">
      <c r="B3399" s="25" t="s">
        <v>529</v>
      </c>
      <c r="C3399" s="26" t="s">
        <v>529</v>
      </c>
      <c r="D3399" s="1233" t="s">
        <v>3236</v>
      </c>
      <c r="E3399" s="1233" t="s">
        <v>3236</v>
      </c>
      <c r="F3399" s="4">
        <v>0</v>
      </c>
      <c r="G3399" s="4">
        <v>0</v>
      </c>
    </row>
    <row r="3400" spans="2:7">
      <c r="B3400" s="25" t="s">
        <v>529</v>
      </c>
      <c r="C3400" s="26" t="s">
        <v>529</v>
      </c>
      <c r="D3400" s="1233" t="s">
        <v>3237</v>
      </c>
      <c r="E3400" s="1233" t="s">
        <v>3237</v>
      </c>
      <c r="F3400" s="4" t="s">
        <v>3385</v>
      </c>
      <c r="G3400" s="4" t="s">
        <v>3717</v>
      </c>
    </row>
    <row r="3401" spans="2:7">
      <c r="B3401" s="25" t="s">
        <v>529</v>
      </c>
      <c r="C3401" s="26" t="s">
        <v>529</v>
      </c>
      <c r="D3401" s="1233" t="s">
        <v>3238</v>
      </c>
      <c r="E3401" s="1233" t="s">
        <v>3238</v>
      </c>
      <c r="F3401" s="4">
        <v>0</v>
      </c>
      <c r="G3401" s="4">
        <v>0</v>
      </c>
    </row>
    <row r="3402" spans="2:7">
      <c r="B3402" s="25" t="s">
        <v>529</v>
      </c>
      <c r="C3402" s="26" t="s">
        <v>529</v>
      </c>
      <c r="D3402" s="1233" t="s">
        <v>3239</v>
      </c>
      <c r="E3402" s="1233" t="s">
        <v>3239</v>
      </c>
      <c r="F3402" s="4" t="s">
        <v>3386</v>
      </c>
      <c r="G3402" s="4" t="s">
        <v>3718</v>
      </c>
    </row>
    <row r="3403" spans="2:7">
      <c r="B3403" s="25" t="s">
        <v>529</v>
      </c>
      <c r="C3403" s="26" t="s">
        <v>529</v>
      </c>
      <c r="D3403" s="1233" t="s">
        <v>3240</v>
      </c>
      <c r="E3403" s="1233" t="s">
        <v>3240</v>
      </c>
      <c r="F3403" s="4">
        <v>0</v>
      </c>
      <c r="G3403" s="4">
        <v>0</v>
      </c>
    </row>
    <row r="3404" spans="2:7">
      <c r="B3404" s="1235" t="s">
        <v>529</v>
      </c>
      <c r="C3404" s="1235" t="s">
        <v>529</v>
      </c>
      <c r="D3404" s="1235" t="s">
        <v>529</v>
      </c>
      <c r="E3404" s="1235" t="s">
        <v>529</v>
      </c>
      <c r="F3404" s="4" t="s">
        <v>529</v>
      </c>
      <c r="G3404" s="4" t="s">
        <v>529</v>
      </c>
    </row>
    <row r="3405" spans="2:7">
      <c r="B3405" s="24" t="s">
        <v>529</v>
      </c>
      <c r="C3405" s="1234" t="s">
        <v>3230</v>
      </c>
      <c r="D3405" s="1234" t="s">
        <v>3230</v>
      </c>
      <c r="E3405" s="1234" t="s">
        <v>3230</v>
      </c>
      <c r="F3405" s="17" t="s">
        <v>2853</v>
      </c>
      <c r="G3405" s="17" t="s">
        <v>3719</v>
      </c>
    </row>
    <row r="3406" spans="2:7">
      <c r="B3406" s="25" t="s">
        <v>529</v>
      </c>
      <c r="C3406" s="26" t="s">
        <v>529</v>
      </c>
      <c r="D3406" s="1233" t="s">
        <v>3241</v>
      </c>
      <c r="E3406" s="1233" t="s">
        <v>3241</v>
      </c>
      <c r="F3406" s="4" t="s">
        <v>2758</v>
      </c>
      <c r="G3406" s="4" t="s">
        <v>3720</v>
      </c>
    </row>
    <row r="3407" spans="2:7">
      <c r="B3407" s="25" t="s">
        <v>529</v>
      </c>
      <c r="C3407" s="26" t="s">
        <v>529</v>
      </c>
      <c r="D3407" s="1233" t="s">
        <v>3242</v>
      </c>
      <c r="E3407" s="1233" t="s">
        <v>3242</v>
      </c>
      <c r="F3407" s="4" t="s">
        <v>2769</v>
      </c>
      <c r="G3407" s="4" t="s">
        <v>3721</v>
      </c>
    </row>
    <row r="3408" spans="2:7">
      <c r="B3408" s="25" t="s">
        <v>529</v>
      </c>
      <c r="C3408" s="26" t="s">
        <v>529</v>
      </c>
      <c r="D3408" s="1233" t="s">
        <v>3243</v>
      </c>
      <c r="E3408" s="1233" t="s">
        <v>3243</v>
      </c>
      <c r="F3408" s="4" t="s">
        <v>2779</v>
      </c>
      <c r="G3408" s="4" t="s">
        <v>3722</v>
      </c>
    </row>
    <row r="3409" spans="2:7">
      <c r="B3409" s="25" t="s">
        <v>529</v>
      </c>
      <c r="C3409" s="26" t="s">
        <v>529</v>
      </c>
      <c r="D3409" s="1233" t="s">
        <v>3244</v>
      </c>
      <c r="E3409" s="1233" t="s">
        <v>3244</v>
      </c>
      <c r="F3409" s="4">
        <v>0</v>
      </c>
      <c r="G3409" s="4">
        <v>0</v>
      </c>
    </row>
    <row r="3410" spans="2:7">
      <c r="B3410" s="25" t="s">
        <v>529</v>
      </c>
      <c r="C3410" s="26" t="s">
        <v>529</v>
      </c>
      <c r="D3410" s="1233" t="s">
        <v>3245</v>
      </c>
      <c r="E3410" s="1233" t="s">
        <v>3245</v>
      </c>
      <c r="F3410" s="4">
        <v>0</v>
      </c>
      <c r="G3410" s="4">
        <v>0</v>
      </c>
    </row>
    <row r="3411" spans="2:7">
      <c r="B3411" s="25" t="s">
        <v>529</v>
      </c>
      <c r="C3411" s="26" t="s">
        <v>529</v>
      </c>
      <c r="D3411" s="1233" t="s">
        <v>3246</v>
      </c>
      <c r="E3411" s="1233" t="s">
        <v>3246</v>
      </c>
      <c r="F3411" s="4">
        <v>0</v>
      </c>
      <c r="G3411" s="4">
        <v>0</v>
      </c>
    </row>
    <row r="3412" spans="2:7">
      <c r="B3412" s="25" t="s">
        <v>529</v>
      </c>
      <c r="C3412" s="26" t="s">
        <v>529</v>
      </c>
      <c r="D3412" s="1233" t="s">
        <v>3247</v>
      </c>
      <c r="E3412" s="1233" t="s">
        <v>3247</v>
      </c>
      <c r="F3412" s="4">
        <v>0</v>
      </c>
      <c r="G3412" s="4" t="s">
        <v>3723</v>
      </c>
    </row>
    <row r="3413" spans="2:7">
      <c r="B3413" s="25" t="s">
        <v>529</v>
      </c>
      <c r="C3413" s="26" t="s">
        <v>529</v>
      </c>
      <c r="D3413" s="1233" t="s">
        <v>3248</v>
      </c>
      <c r="E3413" s="1233" t="s">
        <v>3248</v>
      </c>
      <c r="F3413" s="4">
        <v>0</v>
      </c>
      <c r="G3413" s="4">
        <v>0</v>
      </c>
    </row>
    <row r="3414" spans="2:7">
      <c r="B3414" s="25" t="s">
        <v>529</v>
      </c>
      <c r="C3414" s="26" t="s">
        <v>529</v>
      </c>
      <c r="D3414" s="1233" t="s">
        <v>3249</v>
      </c>
      <c r="E3414" s="1233" t="s">
        <v>3249</v>
      </c>
      <c r="F3414" s="4">
        <v>0</v>
      </c>
      <c r="G3414" s="4">
        <v>0</v>
      </c>
    </row>
    <row r="3415" spans="2:7">
      <c r="B3415" s="25" t="s">
        <v>529</v>
      </c>
      <c r="C3415" s="26" t="s">
        <v>529</v>
      </c>
      <c r="D3415" s="1233" t="s">
        <v>3250</v>
      </c>
      <c r="E3415" s="1233" t="s">
        <v>3250</v>
      </c>
      <c r="F3415" s="4">
        <v>0</v>
      </c>
      <c r="G3415" s="4">
        <v>0</v>
      </c>
    </row>
    <row r="3416" spans="2:7">
      <c r="B3416" s="25" t="s">
        <v>529</v>
      </c>
      <c r="C3416" s="26" t="s">
        <v>529</v>
      </c>
      <c r="D3416" s="1233" t="s">
        <v>3251</v>
      </c>
      <c r="E3416" s="1233" t="s">
        <v>3251</v>
      </c>
      <c r="F3416" s="4">
        <v>0</v>
      </c>
      <c r="G3416" s="4">
        <v>0</v>
      </c>
    </row>
    <row r="3417" spans="2:7">
      <c r="B3417" s="25" t="s">
        <v>529</v>
      </c>
      <c r="C3417" s="26" t="s">
        <v>529</v>
      </c>
      <c r="D3417" s="1233" t="s">
        <v>3252</v>
      </c>
      <c r="E3417" s="1233" t="s">
        <v>3252</v>
      </c>
      <c r="F3417" s="4">
        <v>0</v>
      </c>
      <c r="G3417" s="4">
        <v>0</v>
      </c>
    </row>
    <row r="3418" spans="2:7">
      <c r="B3418" s="25" t="s">
        <v>529</v>
      </c>
      <c r="C3418" s="26" t="s">
        <v>529</v>
      </c>
      <c r="D3418" s="1233" t="s">
        <v>3253</v>
      </c>
      <c r="E3418" s="1233" t="s">
        <v>3253</v>
      </c>
      <c r="F3418" s="4">
        <v>0</v>
      </c>
      <c r="G3418" s="4">
        <v>0</v>
      </c>
    </row>
    <row r="3419" spans="2:7">
      <c r="B3419" s="25" t="s">
        <v>529</v>
      </c>
      <c r="C3419" s="26" t="s">
        <v>529</v>
      </c>
      <c r="D3419" s="1233" t="s">
        <v>3254</v>
      </c>
      <c r="E3419" s="1233" t="s">
        <v>3254</v>
      </c>
      <c r="F3419" s="4">
        <v>0</v>
      </c>
      <c r="G3419" s="4">
        <v>0</v>
      </c>
    </row>
    <row r="3420" spans="2:7">
      <c r="B3420" s="25" t="s">
        <v>529</v>
      </c>
      <c r="C3420" s="26" t="s">
        <v>529</v>
      </c>
      <c r="D3420" s="1233" t="s">
        <v>3255</v>
      </c>
      <c r="E3420" s="1233" t="s">
        <v>3255</v>
      </c>
      <c r="F3420" s="4">
        <v>0</v>
      </c>
      <c r="G3420" s="4">
        <v>0</v>
      </c>
    </row>
    <row r="3421" spans="2:7">
      <c r="B3421" s="25" t="s">
        <v>529</v>
      </c>
      <c r="C3421" s="26" t="s">
        <v>529</v>
      </c>
      <c r="D3421" s="1233" t="s">
        <v>3256</v>
      </c>
      <c r="E3421" s="1233" t="s">
        <v>3256</v>
      </c>
      <c r="F3421" s="4">
        <v>0</v>
      </c>
      <c r="G3421" s="4">
        <v>0</v>
      </c>
    </row>
    <row r="3422" spans="2:7">
      <c r="B3422" s="1236" t="s">
        <v>3220</v>
      </c>
      <c r="C3422" s="1236" t="s">
        <v>3220</v>
      </c>
      <c r="D3422" s="1236" t="s">
        <v>3220</v>
      </c>
      <c r="E3422" s="1236" t="s">
        <v>3220</v>
      </c>
      <c r="F3422" s="17" t="s">
        <v>2859</v>
      </c>
      <c r="G3422" s="17" t="s">
        <v>3724</v>
      </c>
    </row>
    <row r="3423" spans="2:7">
      <c r="B3423" s="1235" t="s">
        <v>529</v>
      </c>
      <c r="C3423" s="1235" t="s">
        <v>529</v>
      </c>
      <c r="D3423" s="1235" t="s">
        <v>529</v>
      </c>
      <c r="E3423" s="1235" t="s">
        <v>529</v>
      </c>
      <c r="F3423" s="4" t="s">
        <v>529</v>
      </c>
      <c r="G3423" s="4" t="s">
        <v>529</v>
      </c>
    </row>
    <row r="3424" spans="2:7">
      <c r="B3424" s="1236" t="s">
        <v>3221</v>
      </c>
      <c r="C3424" s="1236" t="s">
        <v>3221</v>
      </c>
      <c r="D3424" s="1236" t="s">
        <v>3221</v>
      </c>
      <c r="E3424" s="1236" t="s">
        <v>3221</v>
      </c>
      <c r="F3424" s="17" t="s">
        <v>529</v>
      </c>
      <c r="G3424" s="17" t="s">
        <v>529</v>
      </c>
    </row>
    <row r="3425" spans="2:7">
      <c r="B3425" s="24" t="s">
        <v>529</v>
      </c>
      <c r="C3425" s="1234" t="s">
        <v>3229</v>
      </c>
      <c r="D3425" s="1234" t="s">
        <v>3229</v>
      </c>
      <c r="E3425" s="1234" t="s">
        <v>3229</v>
      </c>
      <c r="F3425" s="17">
        <v>0</v>
      </c>
      <c r="G3425" s="17">
        <v>0</v>
      </c>
    </row>
    <row r="3426" spans="2:7">
      <c r="B3426" s="25" t="s">
        <v>529</v>
      </c>
      <c r="C3426" s="26" t="s">
        <v>529</v>
      </c>
      <c r="D3426" s="1233" t="s">
        <v>3257</v>
      </c>
      <c r="E3426" s="1233" t="s">
        <v>3257</v>
      </c>
      <c r="F3426" s="4">
        <v>0</v>
      </c>
      <c r="G3426" s="4">
        <v>0</v>
      </c>
    </row>
    <row r="3427" spans="2:7">
      <c r="B3427" s="25" t="s">
        <v>529</v>
      </c>
      <c r="C3427" s="26" t="s">
        <v>529</v>
      </c>
      <c r="D3427" s="1233" t="s">
        <v>3258</v>
      </c>
      <c r="E3427" s="1233" t="s">
        <v>3258</v>
      </c>
      <c r="F3427" s="4">
        <v>0</v>
      </c>
      <c r="G3427" s="4">
        <v>0</v>
      </c>
    </row>
    <row r="3428" spans="2:7">
      <c r="B3428" s="25" t="s">
        <v>529</v>
      </c>
      <c r="C3428" s="26" t="s">
        <v>529</v>
      </c>
      <c r="D3428" s="1233" t="s">
        <v>3259</v>
      </c>
      <c r="E3428" s="1233" t="s">
        <v>3259</v>
      </c>
      <c r="F3428" s="4">
        <v>0</v>
      </c>
      <c r="G3428" s="4">
        <v>0</v>
      </c>
    </row>
    <row r="3429" spans="2:7">
      <c r="B3429" s="1235" t="s">
        <v>529</v>
      </c>
      <c r="C3429" s="1235" t="s">
        <v>529</v>
      </c>
      <c r="D3429" s="1235" t="s">
        <v>529</v>
      </c>
      <c r="E3429" s="1235" t="s">
        <v>529</v>
      </c>
      <c r="F3429" s="4" t="s">
        <v>529</v>
      </c>
      <c r="G3429" s="4" t="s">
        <v>529</v>
      </c>
    </row>
    <row r="3430" spans="2:7">
      <c r="B3430" s="24" t="s">
        <v>529</v>
      </c>
      <c r="C3430" s="1234" t="s">
        <v>3230</v>
      </c>
      <c r="D3430" s="1234" t="s">
        <v>3230</v>
      </c>
      <c r="E3430" s="1234" t="s">
        <v>3230</v>
      </c>
      <c r="F3430" s="17" t="s">
        <v>2859</v>
      </c>
      <c r="G3430" s="17" t="s">
        <v>3724</v>
      </c>
    </row>
    <row r="3431" spans="2:7">
      <c r="B3431" s="25" t="s">
        <v>529</v>
      </c>
      <c r="C3431" s="26" t="s">
        <v>529</v>
      </c>
      <c r="D3431" s="1233" t="s">
        <v>3257</v>
      </c>
      <c r="E3431" s="1233" t="s">
        <v>3257</v>
      </c>
      <c r="F3431" s="4" t="s">
        <v>2801</v>
      </c>
      <c r="G3431" s="4" t="s">
        <v>3725</v>
      </c>
    </row>
    <row r="3432" spans="2:7">
      <c r="B3432" s="25" t="s">
        <v>529</v>
      </c>
      <c r="C3432" s="26" t="s">
        <v>529</v>
      </c>
      <c r="D3432" s="1233" t="s">
        <v>3258</v>
      </c>
      <c r="E3432" s="1233" t="s">
        <v>3258</v>
      </c>
      <c r="F3432" s="4" t="s">
        <v>2800</v>
      </c>
      <c r="G3432" s="4" t="s">
        <v>3726</v>
      </c>
    </row>
    <row r="3433" spans="2:7">
      <c r="B3433" s="25" t="s">
        <v>529</v>
      </c>
      <c r="C3433" s="26" t="s">
        <v>529</v>
      </c>
      <c r="D3433" s="1233" t="s">
        <v>3260</v>
      </c>
      <c r="E3433" s="1233" t="s">
        <v>3260</v>
      </c>
      <c r="F3433" s="4">
        <v>0</v>
      </c>
      <c r="G3433" s="4" t="s">
        <v>3727</v>
      </c>
    </row>
    <row r="3434" spans="2:7">
      <c r="B3434" s="1236" t="s">
        <v>3222</v>
      </c>
      <c r="C3434" s="1236" t="s">
        <v>3222</v>
      </c>
      <c r="D3434" s="1236" t="s">
        <v>3222</v>
      </c>
      <c r="E3434" s="1236" t="s">
        <v>3222</v>
      </c>
      <c r="F3434" s="17" t="s">
        <v>3387</v>
      </c>
      <c r="G3434" s="17" t="s">
        <v>3728</v>
      </c>
    </row>
    <row r="3435" spans="2:7">
      <c r="B3435" s="1235" t="s">
        <v>529</v>
      </c>
      <c r="C3435" s="1235" t="s">
        <v>529</v>
      </c>
      <c r="D3435" s="1235" t="s">
        <v>529</v>
      </c>
      <c r="E3435" s="1235" t="s">
        <v>529</v>
      </c>
      <c r="F3435" s="4" t="s">
        <v>529</v>
      </c>
      <c r="G3435" s="4" t="s">
        <v>529</v>
      </c>
    </row>
    <row r="3436" spans="2:7">
      <c r="B3436" s="1236" t="s">
        <v>3223</v>
      </c>
      <c r="C3436" s="1236" t="s">
        <v>3223</v>
      </c>
      <c r="D3436" s="1236" t="s">
        <v>3223</v>
      </c>
      <c r="E3436" s="1236" t="s">
        <v>3223</v>
      </c>
      <c r="F3436" s="17" t="s">
        <v>529</v>
      </c>
      <c r="G3436" s="17" t="s">
        <v>529</v>
      </c>
    </row>
    <row r="3437" spans="2:7">
      <c r="B3437" s="24" t="s">
        <v>529</v>
      </c>
      <c r="C3437" s="1234" t="s">
        <v>3229</v>
      </c>
      <c r="D3437" s="1234" t="s">
        <v>3229</v>
      </c>
      <c r="E3437" s="1234" t="s">
        <v>3229</v>
      </c>
      <c r="F3437" s="17">
        <v>0</v>
      </c>
      <c r="G3437" s="17">
        <v>0</v>
      </c>
    </row>
    <row r="3438" spans="2:7">
      <c r="B3438" s="25" t="s">
        <v>529</v>
      </c>
      <c r="C3438" s="26" t="s">
        <v>529</v>
      </c>
      <c r="D3438" s="1233" t="s">
        <v>3261</v>
      </c>
      <c r="E3438" s="1233" t="s">
        <v>3261</v>
      </c>
      <c r="F3438" s="4">
        <v>0</v>
      </c>
      <c r="G3438" s="4">
        <v>0</v>
      </c>
    </row>
    <row r="3439" spans="2:7">
      <c r="B3439" s="25" t="s">
        <v>529</v>
      </c>
      <c r="C3439" s="26" t="s">
        <v>529</v>
      </c>
      <c r="D3439" s="26" t="s">
        <v>529</v>
      </c>
      <c r="E3439" s="27" t="s">
        <v>3265</v>
      </c>
      <c r="F3439" s="4">
        <v>0</v>
      </c>
      <c r="G3439" s="4">
        <v>0</v>
      </c>
    </row>
    <row r="3440" spans="2:7">
      <c r="B3440" s="25" t="s">
        <v>529</v>
      </c>
      <c r="C3440" s="26" t="s">
        <v>529</v>
      </c>
      <c r="D3440" s="26" t="s">
        <v>529</v>
      </c>
      <c r="E3440" s="27" t="s">
        <v>3266</v>
      </c>
      <c r="F3440" s="4">
        <v>0</v>
      </c>
      <c r="G3440" s="4">
        <v>0</v>
      </c>
    </row>
    <row r="3441" spans="2:7">
      <c r="B3441" s="25" t="s">
        <v>529</v>
      </c>
      <c r="C3441" s="26" t="s">
        <v>529</v>
      </c>
      <c r="D3441" s="1233" t="s">
        <v>3262</v>
      </c>
      <c r="E3441" s="1233" t="s">
        <v>3262</v>
      </c>
      <c r="F3441" s="4">
        <v>0</v>
      </c>
      <c r="G3441" s="4">
        <v>0</v>
      </c>
    </row>
    <row r="3442" spans="2:7">
      <c r="B3442" s="1235" t="s">
        <v>529</v>
      </c>
      <c r="C3442" s="1235" t="s">
        <v>529</v>
      </c>
      <c r="D3442" s="1235" t="s">
        <v>529</v>
      </c>
      <c r="E3442" s="1235" t="s">
        <v>529</v>
      </c>
      <c r="F3442" s="4" t="s">
        <v>529</v>
      </c>
      <c r="G3442" s="4" t="s">
        <v>529</v>
      </c>
    </row>
    <row r="3443" spans="2:7">
      <c r="B3443" s="24" t="s">
        <v>529</v>
      </c>
      <c r="C3443" s="1234" t="s">
        <v>3230</v>
      </c>
      <c r="D3443" s="1234" t="s">
        <v>3230</v>
      </c>
      <c r="E3443" s="1234" t="s">
        <v>3230</v>
      </c>
      <c r="F3443" s="17">
        <v>0</v>
      </c>
      <c r="G3443" s="17">
        <v>0</v>
      </c>
    </row>
    <row r="3444" spans="2:7">
      <c r="B3444" s="25" t="s">
        <v>529</v>
      </c>
      <c r="C3444" s="26" t="s">
        <v>529</v>
      </c>
      <c r="D3444" s="1233" t="s">
        <v>3263</v>
      </c>
      <c r="E3444" s="1233" t="s">
        <v>3263</v>
      </c>
      <c r="F3444" s="4">
        <v>0</v>
      </c>
      <c r="G3444" s="4">
        <v>0</v>
      </c>
    </row>
    <row r="3445" spans="2:7">
      <c r="B3445" s="25" t="s">
        <v>529</v>
      </c>
      <c r="C3445" s="26" t="s">
        <v>529</v>
      </c>
      <c r="D3445" s="26" t="s">
        <v>529</v>
      </c>
      <c r="E3445" s="27" t="s">
        <v>3265</v>
      </c>
      <c r="F3445" s="4">
        <v>0</v>
      </c>
      <c r="G3445" s="4">
        <v>0</v>
      </c>
    </row>
    <row r="3446" spans="2:7">
      <c r="B3446" s="25" t="s">
        <v>529</v>
      </c>
      <c r="C3446" s="26" t="s">
        <v>529</v>
      </c>
      <c r="D3446" s="26" t="s">
        <v>529</v>
      </c>
      <c r="E3446" s="27" t="s">
        <v>3266</v>
      </c>
      <c r="F3446" s="4">
        <v>0</v>
      </c>
      <c r="G3446" s="4">
        <v>0</v>
      </c>
    </row>
    <row r="3447" spans="2:7">
      <c r="B3447" s="25" t="s">
        <v>529</v>
      </c>
      <c r="C3447" s="26" t="s">
        <v>529</v>
      </c>
      <c r="D3447" s="1233" t="s">
        <v>3264</v>
      </c>
      <c r="E3447" s="1233" t="s">
        <v>3264</v>
      </c>
      <c r="F3447" s="4">
        <v>0</v>
      </c>
      <c r="G3447" s="4">
        <v>0</v>
      </c>
    </row>
    <row r="3448" spans="2:7">
      <c r="B3448" s="1236" t="s">
        <v>3224</v>
      </c>
      <c r="C3448" s="1236" t="s">
        <v>3224</v>
      </c>
      <c r="D3448" s="1236" t="s">
        <v>3224</v>
      </c>
      <c r="E3448" s="1236" t="s">
        <v>3224</v>
      </c>
      <c r="F3448" s="17">
        <v>0</v>
      </c>
      <c r="G3448" s="17">
        <v>0</v>
      </c>
    </row>
    <row r="3449" spans="2:7">
      <c r="B3449" s="1235" t="s">
        <v>529</v>
      </c>
      <c r="C3449" s="1235" t="s">
        <v>529</v>
      </c>
      <c r="D3449" s="1235" t="s">
        <v>529</v>
      </c>
      <c r="E3449" s="1235" t="s">
        <v>529</v>
      </c>
      <c r="F3449" s="4" t="s">
        <v>529</v>
      </c>
      <c r="G3449" s="4" t="s">
        <v>529</v>
      </c>
    </row>
    <row r="3450" spans="2:7">
      <c r="B3450" s="1236" t="s">
        <v>3225</v>
      </c>
      <c r="C3450" s="1236" t="s">
        <v>3225</v>
      </c>
      <c r="D3450" s="1236" t="s">
        <v>3225</v>
      </c>
      <c r="E3450" s="1236" t="s">
        <v>3225</v>
      </c>
      <c r="F3450" s="17">
        <v>0</v>
      </c>
      <c r="G3450" s="17">
        <v>0</v>
      </c>
    </row>
    <row r="3451" spans="2:7">
      <c r="B3451" s="1235" t="s">
        <v>529</v>
      </c>
      <c r="C3451" s="1235" t="s">
        <v>529</v>
      </c>
      <c r="D3451" s="1235" t="s">
        <v>529</v>
      </c>
      <c r="E3451" s="1235" t="s">
        <v>529</v>
      </c>
      <c r="F3451" s="4" t="s">
        <v>529</v>
      </c>
      <c r="G3451" s="4" t="s">
        <v>529</v>
      </c>
    </row>
    <row r="3452" spans="2:7">
      <c r="B3452" s="1236" t="s">
        <v>3226</v>
      </c>
      <c r="C3452" s="1236" t="s">
        <v>3226</v>
      </c>
      <c r="D3452" s="1236" t="s">
        <v>3226</v>
      </c>
      <c r="E3452" s="1236" t="s">
        <v>3226</v>
      </c>
      <c r="F3452" s="17">
        <v>0</v>
      </c>
      <c r="G3452" s="17">
        <v>0</v>
      </c>
    </row>
    <row r="3453" spans="2:7">
      <c r="B3453" s="1235" t="s">
        <v>529</v>
      </c>
      <c r="C3453" s="1235" t="s">
        <v>529</v>
      </c>
      <c r="D3453" s="1235" t="s">
        <v>529</v>
      </c>
      <c r="E3453" s="1235" t="s">
        <v>529</v>
      </c>
      <c r="F3453" s="4" t="s">
        <v>529</v>
      </c>
      <c r="G3453" s="4" t="s">
        <v>529</v>
      </c>
    </row>
    <row r="3454" spans="2:7">
      <c r="B3454" s="1236" t="s">
        <v>3227</v>
      </c>
      <c r="C3454" s="1236" t="s">
        <v>3227</v>
      </c>
      <c r="D3454" s="1236" t="s">
        <v>3227</v>
      </c>
      <c r="E3454" s="1236" t="s">
        <v>3227</v>
      </c>
      <c r="F3454" s="17">
        <v>0</v>
      </c>
      <c r="G3454" s="17">
        <v>0</v>
      </c>
    </row>
    <row r="3455" spans="2:7">
      <c r="B3455" s="1235" t="s">
        <v>529</v>
      </c>
      <c r="C3455" s="1235" t="s">
        <v>529</v>
      </c>
      <c r="D3455" s="1235" t="s">
        <v>529</v>
      </c>
      <c r="E3455" s="1235" t="s">
        <v>529</v>
      </c>
      <c r="F3455" s="4" t="s">
        <v>529</v>
      </c>
      <c r="G3455" s="4" t="s">
        <v>529</v>
      </c>
    </row>
    <row r="3456" spans="2:7">
      <c r="B3456" s="28" t="s">
        <v>529</v>
      </c>
      <c r="C3456" s="28" t="s">
        <v>529</v>
      </c>
      <c r="D3456" s="28" t="s">
        <v>529</v>
      </c>
      <c r="E3456" s="28" t="s">
        <v>529</v>
      </c>
      <c r="F3456" s="30" t="s">
        <v>529</v>
      </c>
      <c r="G3456" s="30" t="s">
        <v>529</v>
      </c>
    </row>
    <row r="3457" spans="2:7">
      <c r="B3457" s="12" t="s">
        <v>529</v>
      </c>
      <c r="C3457" s="12" t="s">
        <v>529</v>
      </c>
      <c r="D3457" s="12" t="s">
        <v>529</v>
      </c>
      <c r="E3457" s="12" t="s">
        <v>529</v>
      </c>
      <c r="F3457" s="16" t="s">
        <v>529</v>
      </c>
      <c r="G3457" s="16" t="s">
        <v>529</v>
      </c>
    </row>
    <row r="3458" spans="2:7">
      <c r="B3458" s="29" t="s">
        <v>529</v>
      </c>
      <c r="C3458" s="29" t="s">
        <v>529</v>
      </c>
      <c r="D3458" s="29" t="s">
        <v>529</v>
      </c>
      <c r="E3458" s="29" t="s">
        <v>529</v>
      </c>
      <c r="F3458" s="31" t="s">
        <v>529</v>
      </c>
      <c r="G3458" s="31" t="s">
        <v>529</v>
      </c>
    </row>
    <row r="3459" spans="2:7">
      <c r="B3459" s="1241" t="s">
        <v>48</v>
      </c>
      <c r="C3459" s="1241" t="s">
        <v>48</v>
      </c>
      <c r="D3459" s="1241" t="s">
        <v>48</v>
      </c>
      <c r="E3459" s="1241" t="s">
        <v>48</v>
      </c>
      <c r="F3459" s="1241" t="s">
        <v>48</v>
      </c>
      <c r="G3459" s="1242" t="s">
        <v>48</v>
      </c>
    </row>
    <row r="3460" spans="2:7">
      <c r="B3460" s="1243" t="s">
        <v>3215</v>
      </c>
      <c r="C3460" s="1243" t="s">
        <v>3215</v>
      </c>
      <c r="D3460" s="1243" t="s">
        <v>3215</v>
      </c>
      <c r="E3460" s="1243" t="s">
        <v>3215</v>
      </c>
      <c r="F3460" s="1243" t="s">
        <v>3215</v>
      </c>
      <c r="G3460" s="1244" t="s">
        <v>3215</v>
      </c>
    </row>
    <row r="3461" spans="2:7">
      <c r="B3461" s="1243" t="s">
        <v>3216</v>
      </c>
      <c r="C3461" s="1243" t="s">
        <v>3216</v>
      </c>
      <c r="D3461" s="1243" t="s">
        <v>3216</v>
      </c>
      <c r="E3461" s="1243" t="s">
        <v>3216</v>
      </c>
      <c r="F3461" s="1243" t="s">
        <v>3216</v>
      </c>
      <c r="G3461" s="1244" t="s">
        <v>3216</v>
      </c>
    </row>
    <row r="3462" spans="2:7">
      <c r="B3462" s="1245" t="s">
        <v>3217</v>
      </c>
      <c r="C3462" s="1245" t="s">
        <v>3217</v>
      </c>
      <c r="D3462" s="1245" t="s">
        <v>3217</v>
      </c>
      <c r="E3462" s="1245" t="s">
        <v>3217</v>
      </c>
      <c r="F3462" s="1245" t="s">
        <v>3217</v>
      </c>
      <c r="G3462" s="1246" t="s">
        <v>3217</v>
      </c>
    </row>
    <row r="3463" spans="2:7">
      <c r="B3463" s="1240" t="s">
        <v>3218</v>
      </c>
      <c r="C3463" s="1240" t="s">
        <v>3218</v>
      </c>
      <c r="D3463" s="1240" t="s">
        <v>3218</v>
      </c>
      <c r="E3463" s="1240" t="s">
        <v>3218</v>
      </c>
      <c r="F3463" s="21">
        <v>2024</v>
      </c>
      <c r="G3463" s="21">
        <v>2023</v>
      </c>
    </row>
    <row r="3464" spans="2:7">
      <c r="B3464" s="1236" t="s">
        <v>3219</v>
      </c>
      <c r="C3464" s="1236" t="s">
        <v>3219</v>
      </c>
      <c r="D3464" s="1236" t="s">
        <v>3219</v>
      </c>
      <c r="E3464" s="1236" t="s">
        <v>3219</v>
      </c>
      <c r="F3464" s="17" t="s">
        <v>529</v>
      </c>
      <c r="G3464" s="17" t="s">
        <v>529</v>
      </c>
    </row>
    <row r="3465" spans="2:7">
      <c r="B3465" s="24" t="s">
        <v>529</v>
      </c>
      <c r="C3465" s="1234" t="s">
        <v>3229</v>
      </c>
      <c r="D3465" s="1234" t="s">
        <v>3229</v>
      </c>
      <c r="E3465" s="1234" t="s">
        <v>3229</v>
      </c>
      <c r="F3465" s="17" t="s">
        <v>98</v>
      </c>
      <c r="G3465" s="17" t="s">
        <v>3729</v>
      </c>
    </row>
    <row r="3466" spans="2:7">
      <c r="B3466" s="25" t="s">
        <v>529</v>
      </c>
      <c r="C3466" s="26" t="s">
        <v>529</v>
      </c>
      <c r="D3466" s="1233" t="s">
        <v>3231</v>
      </c>
      <c r="E3466" s="1233" t="s">
        <v>3231</v>
      </c>
      <c r="F3466" s="4">
        <v>0</v>
      </c>
      <c r="G3466" s="4">
        <v>0</v>
      </c>
    </row>
    <row r="3467" spans="2:7">
      <c r="B3467" s="25" t="s">
        <v>529</v>
      </c>
      <c r="C3467" s="26" t="s">
        <v>529</v>
      </c>
      <c r="D3467" s="1233" t="s">
        <v>3232</v>
      </c>
      <c r="E3467" s="1233" t="s">
        <v>3232</v>
      </c>
      <c r="F3467" s="4">
        <v>0</v>
      </c>
      <c r="G3467" s="4">
        <v>0</v>
      </c>
    </row>
    <row r="3468" spans="2:7">
      <c r="B3468" s="25" t="s">
        <v>529</v>
      </c>
      <c r="C3468" s="26" t="s">
        <v>529</v>
      </c>
      <c r="D3468" s="1233" t="s">
        <v>3233</v>
      </c>
      <c r="E3468" s="1233" t="s">
        <v>3233</v>
      </c>
      <c r="F3468" s="4">
        <v>0</v>
      </c>
      <c r="G3468" s="4">
        <v>0</v>
      </c>
    </row>
    <row r="3469" spans="2:7">
      <c r="B3469" s="25" t="s">
        <v>529</v>
      </c>
      <c r="C3469" s="26" t="s">
        <v>529</v>
      </c>
      <c r="D3469" s="1233" t="s">
        <v>3234</v>
      </c>
      <c r="E3469" s="1233" t="s">
        <v>3234</v>
      </c>
      <c r="F3469" s="4">
        <v>0</v>
      </c>
      <c r="G3469" s="4">
        <v>0</v>
      </c>
    </row>
    <row r="3470" spans="2:7">
      <c r="B3470" s="25" t="s">
        <v>529</v>
      </c>
      <c r="C3470" s="26" t="s">
        <v>529</v>
      </c>
      <c r="D3470" s="1233" t="s">
        <v>3235</v>
      </c>
      <c r="E3470" s="1233" t="s">
        <v>3235</v>
      </c>
      <c r="F3470" s="4">
        <v>0</v>
      </c>
      <c r="G3470" s="4">
        <v>0</v>
      </c>
    </row>
    <row r="3471" spans="2:7">
      <c r="B3471" s="25" t="s">
        <v>529</v>
      </c>
      <c r="C3471" s="26" t="s">
        <v>529</v>
      </c>
      <c r="D3471" s="1233" t="s">
        <v>3236</v>
      </c>
      <c r="E3471" s="1233" t="s">
        <v>3236</v>
      </c>
      <c r="F3471" s="4">
        <v>0</v>
      </c>
      <c r="G3471" s="4">
        <v>0</v>
      </c>
    </row>
    <row r="3472" spans="2:7">
      <c r="B3472" s="25" t="s">
        <v>529</v>
      </c>
      <c r="C3472" s="26" t="s">
        <v>529</v>
      </c>
      <c r="D3472" s="1233" t="s">
        <v>3237</v>
      </c>
      <c r="E3472" s="1233" t="s">
        <v>3237</v>
      </c>
      <c r="F3472" s="4" t="s">
        <v>632</v>
      </c>
      <c r="G3472" s="4" t="s">
        <v>3730</v>
      </c>
    </row>
    <row r="3473" spans="2:7">
      <c r="B3473" s="25" t="s">
        <v>529</v>
      </c>
      <c r="C3473" s="26" t="s">
        <v>529</v>
      </c>
      <c r="D3473" s="1233" t="s">
        <v>3238</v>
      </c>
      <c r="E3473" s="1233" t="s">
        <v>3238</v>
      </c>
      <c r="F3473" s="4">
        <v>0</v>
      </c>
      <c r="G3473" s="4">
        <v>0</v>
      </c>
    </row>
    <row r="3474" spans="2:7">
      <c r="B3474" s="25" t="s">
        <v>529</v>
      </c>
      <c r="C3474" s="26" t="s">
        <v>529</v>
      </c>
      <c r="D3474" s="1233" t="s">
        <v>3239</v>
      </c>
      <c r="E3474" s="1233" t="s">
        <v>3239</v>
      </c>
      <c r="F3474" s="4" t="s">
        <v>3388</v>
      </c>
      <c r="G3474" s="4" t="s">
        <v>3731</v>
      </c>
    </row>
    <row r="3475" spans="2:7">
      <c r="B3475" s="25" t="s">
        <v>529</v>
      </c>
      <c r="C3475" s="26" t="s">
        <v>529</v>
      </c>
      <c r="D3475" s="1233" t="s">
        <v>3240</v>
      </c>
      <c r="E3475" s="1233" t="s">
        <v>3240</v>
      </c>
      <c r="F3475" s="4">
        <v>0</v>
      </c>
      <c r="G3475" s="4">
        <v>0</v>
      </c>
    </row>
    <row r="3476" spans="2:7">
      <c r="B3476" s="1235" t="s">
        <v>529</v>
      </c>
      <c r="C3476" s="1235" t="s">
        <v>529</v>
      </c>
      <c r="D3476" s="1235" t="s">
        <v>529</v>
      </c>
      <c r="E3476" s="1235" t="s">
        <v>529</v>
      </c>
      <c r="F3476" s="4" t="s">
        <v>529</v>
      </c>
      <c r="G3476" s="4" t="s">
        <v>529</v>
      </c>
    </row>
    <row r="3477" spans="2:7">
      <c r="B3477" s="24" t="s">
        <v>529</v>
      </c>
      <c r="C3477" s="1234" t="s">
        <v>3230</v>
      </c>
      <c r="D3477" s="1234" t="s">
        <v>3230</v>
      </c>
      <c r="E3477" s="1234" t="s">
        <v>3230</v>
      </c>
      <c r="F3477" s="17" t="s">
        <v>98</v>
      </c>
      <c r="G3477" s="17" t="s">
        <v>3729</v>
      </c>
    </row>
    <row r="3478" spans="2:7">
      <c r="B3478" s="25" t="s">
        <v>529</v>
      </c>
      <c r="C3478" s="26" t="s">
        <v>529</v>
      </c>
      <c r="D3478" s="1233" t="s">
        <v>3241</v>
      </c>
      <c r="E3478" s="1233" t="s">
        <v>3241</v>
      </c>
      <c r="F3478" s="4" t="s">
        <v>2804</v>
      </c>
      <c r="G3478" s="4" t="s">
        <v>3732</v>
      </c>
    </row>
    <row r="3479" spans="2:7">
      <c r="B3479" s="25" t="s">
        <v>529</v>
      </c>
      <c r="C3479" s="26" t="s">
        <v>529</v>
      </c>
      <c r="D3479" s="1233" t="s">
        <v>3242</v>
      </c>
      <c r="E3479" s="1233" t="s">
        <v>3242</v>
      </c>
      <c r="F3479" s="4" t="s">
        <v>2811</v>
      </c>
      <c r="G3479" s="4" t="s">
        <v>3733</v>
      </c>
    </row>
    <row r="3480" spans="2:7">
      <c r="B3480" s="25" t="s">
        <v>529</v>
      </c>
      <c r="C3480" s="26" t="s">
        <v>529</v>
      </c>
      <c r="D3480" s="1233" t="s">
        <v>3243</v>
      </c>
      <c r="E3480" s="1233" t="s">
        <v>3243</v>
      </c>
      <c r="F3480" s="4" t="s">
        <v>2814</v>
      </c>
      <c r="G3480" s="4" t="s">
        <v>3734</v>
      </c>
    </row>
    <row r="3481" spans="2:7">
      <c r="B3481" s="25" t="s">
        <v>529</v>
      </c>
      <c r="C3481" s="26" t="s">
        <v>529</v>
      </c>
      <c r="D3481" s="1233" t="s">
        <v>3244</v>
      </c>
      <c r="E3481" s="1233" t="s">
        <v>3244</v>
      </c>
      <c r="F3481" s="4">
        <v>0</v>
      </c>
      <c r="G3481" s="4">
        <v>0</v>
      </c>
    </row>
    <row r="3482" spans="2:7">
      <c r="B3482" s="25" t="s">
        <v>529</v>
      </c>
      <c r="C3482" s="26" t="s">
        <v>529</v>
      </c>
      <c r="D3482" s="1233" t="s">
        <v>3245</v>
      </c>
      <c r="E3482" s="1233" t="s">
        <v>3245</v>
      </c>
      <c r="F3482" s="4">
        <v>0</v>
      </c>
      <c r="G3482" s="4">
        <v>0</v>
      </c>
    </row>
    <row r="3483" spans="2:7">
      <c r="B3483" s="25" t="s">
        <v>529</v>
      </c>
      <c r="C3483" s="26" t="s">
        <v>529</v>
      </c>
      <c r="D3483" s="1233" t="s">
        <v>3246</v>
      </c>
      <c r="E3483" s="1233" t="s">
        <v>3246</v>
      </c>
      <c r="F3483" s="4">
        <v>0</v>
      </c>
      <c r="G3483" s="4">
        <v>0</v>
      </c>
    </row>
    <row r="3484" spans="2:7">
      <c r="B3484" s="25" t="s">
        <v>529</v>
      </c>
      <c r="C3484" s="26" t="s">
        <v>529</v>
      </c>
      <c r="D3484" s="1233" t="s">
        <v>3247</v>
      </c>
      <c r="E3484" s="1233" t="s">
        <v>3247</v>
      </c>
      <c r="F3484" s="4">
        <v>0</v>
      </c>
      <c r="G3484" s="4">
        <v>0</v>
      </c>
    </row>
    <row r="3485" spans="2:7">
      <c r="B3485" s="25" t="s">
        <v>529</v>
      </c>
      <c r="C3485" s="26" t="s">
        <v>529</v>
      </c>
      <c r="D3485" s="1233" t="s">
        <v>3248</v>
      </c>
      <c r="E3485" s="1233" t="s">
        <v>3248</v>
      </c>
      <c r="F3485" s="4">
        <v>0</v>
      </c>
      <c r="G3485" s="4">
        <v>0</v>
      </c>
    </row>
    <row r="3486" spans="2:7">
      <c r="B3486" s="25" t="s">
        <v>529</v>
      </c>
      <c r="C3486" s="26" t="s">
        <v>529</v>
      </c>
      <c r="D3486" s="1233" t="s">
        <v>3249</v>
      </c>
      <c r="E3486" s="1233" t="s">
        <v>3249</v>
      </c>
      <c r="F3486" s="4">
        <v>0</v>
      </c>
      <c r="G3486" s="4">
        <v>0</v>
      </c>
    </row>
    <row r="3487" spans="2:7">
      <c r="B3487" s="25" t="s">
        <v>529</v>
      </c>
      <c r="C3487" s="26" t="s">
        <v>529</v>
      </c>
      <c r="D3487" s="1233" t="s">
        <v>3250</v>
      </c>
      <c r="E3487" s="1233" t="s">
        <v>3250</v>
      </c>
      <c r="F3487" s="4">
        <v>0</v>
      </c>
      <c r="G3487" s="4">
        <v>0</v>
      </c>
    </row>
    <row r="3488" spans="2:7">
      <c r="B3488" s="25" t="s">
        <v>529</v>
      </c>
      <c r="C3488" s="26" t="s">
        <v>529</v>
      </c>
      <c r="D3488" s="1233" t="s">
        <v>3251</v>
      </c>
      <c r="E3488" s="1233" t="s">
        <v>3251</v>
      </c>
      <c r="F3488" s="4">
        <v>0</v>
      </c>
      <c r="G3488" s="4">
        <v>0</v>
      </c>
    </row>
    <row r="3489" spans="2:7">
      <c r="B3489" s="25" t="s">
        <v>529</v>
      </c>
      <c r="C3489" s="26" t="s">
        <v>529</v>
      </c>
      <c r="D3489" s="1233" t="s">
        <v>3252</v>
      </c>
      <c r="E3489" s="1233" t="s">
        <v>3252</v>
      </c>
      <c r="F3489" s="4">
        <v>0</v>
      </c>
      <c r="G3489" s="4">
        <v>0</v>
      </c>
    </row>
    <row r="3490" spans="2:7">
      <c r="B3490" s="25" t="s">
        <v>529</v>
      </c>
      <c r="C3490" s="26" t="s">
        <v>529</v>
      </c>
      <c r="D3490" s="1233" t="s">
        <v>3253</v>
      </c>
      <c r="E3490" s="1233" t="s">
        <v>3253</v>
      </c>
      <c r="F3490" s="4">
        <v>0</v>
      </c>
      <c r="G3490" s="4">
        <v>0</v>
      </c>
    </row>
    <row r="3491" spans="2:7">
      <c r="B3491" s="25" t="s">
        <v>529</v>
      </c>
      <c r="C3491" s="26" t="s">
        <v>529</v>
      </c>
      <c r="D3491" s="1233" t="s">
        <v>3254</v>
      </c>
      <c r="E3491" s="1233" t="s">
        <v>3254</v>
      </c>
      <c r="F3491" s="4">
        <v>0</v>
      </c>
      <c r="G3491" s="4">
        <v>0</v>
      </c>
    </row>
    <row r="3492" spans="2:7">
      <c r="B3492" s="25" t="s">
        <v>529</v>
      </c>
      <c r="C3492" s="26" t="s">
        <v>529</v>
      </c>
      <c r="D3492" s="1233" t="s">
        <v>3255</v>
      </c>
      <c r="E3492" s="1233" t="s">
        <v>3255</v>
      </c>
      <c r="F3492" s="4">
        <v>0</v>
      </c>
      <c r="G3492" s="4">
        <v>0</v>
      </c>
    </row>
    <row r="3493" spans="2:7">
      <c r="B3493" s="25" t="s">
        <v>529</v>
      </c>
      <c r="C3493" s="26" t="s">
        <v>529</v>
      </c>
      <c r="D3493" s="1233" t="s">
        <v>3256</v>
      </c>
      <c r="E3493" s="1233" t="s">
        <v>3256</v>
      </c>
      <c r="F3493" s="4">
        <v>0</v>
      </c>
      <c r="G3493" s="4">
        <v>0</v>
      </c>
    </row>
    <row r="3494" spans="2:7">
      <c r="B3494" s="1236" t="s">
        <v>3220</v>
      </c>
      <c r="C3494" s="1236" t="s">
        <v>3220</v>
      </c>
      <c r="D3494" s="1236" t="s">
        <v>3220</v>
      </c>
      <c r="E3494" s="1236" t="s">
        <v>3220</v>
      </c>
      <c r="F3494" s="17">
        <v>0</v>
      </c>
      <c r="G3494" s="17">
        <v>0</v>
      </c>
    </row>
    <row r="3495" spans="2:7">
      <c r="B3495" s="1235" t="s">
        <v>529</v>
      </c>
      <c r="C3495" s="1235" t="s">
        <v>529</v>
      </c>
      <c r="D3495" s="1235" t="s">
        <v>529</v>
      </c>
      <c r="E3495" s="1235" t="s">
        <v>529</v>
      </c>
      <c r="F3495" s="4" t="s">
        <v>529</v>
      </c>
      <c r="G3495" s="4" t="s">
        <v>529</v>
      </c>
    </row>
    <row r="3496" spans="2:7">
      <c r="B3496" s="1236" t="s">
        <v>3221</v>
      </c>
      <c r="C3496" s="1236" t="s">
        <v>3221</v>
      </c>
      <c r="D3496" s="1236" t="s">
        <v>3221</v>
      </c>
      <c r="E3496" s="1236" t="s">
        <v>3221</v>
      </c>
      <c r="F3496" s="17" t="s">
        <v>529</v>
      </c>
      <c r="G3496" s="17" t="s">
        <v>529</v>
      </c>
    </row>
    <row r="3497" spans="2:7">
      <c r="B3497" s="24" t="s">
        <v>529</v>
      </c>
      <c r="C3497" s="1234" t="s">
        <v>3229</v>
      </c>
      <c r="D3497" s="1234" t="s">
        <v>3229</v>
      </c>
      <c r="E3497" s="1234" t="s">
        <v>3229</v>
      </c>
      <c r="F3497" s="17">
        <v>0</v>
      </c>
      <c r="G3497" s="17">
        <v>0</v>
      </c>
    </row>
    <row r="3498" spans="2:7">
      <c r="B3498" s="25" t="s">
        <v>529</v>
      </c>
      <c r="C3498" s="26" t="s">
        <v>529</v>
      </c>
      <c r="D3498" s="1233" t="s">
        <v>3257</v>
      </c>
      <c r="E3498" s="1233" t="s">
        <v>3257</v>
      </c>
      <c r="F3498" s="4">
        <v>0</v>
      </c>
      <c r="G3498" s="4">
        <v>0</v>
      </c>
    </row>
    <row r="3499" spans="2:7">
      <c r="B3499" s="25" t="s">
        <v>529</v>
      </c>
      <c r="C3499" s="26" t="s">
        <v>529</v>
      </c>
      <c r="D3499" s="1233" t="s">
        <v>3258</v>
      </c>
      <c r="E3499" s="1233" t="s">
        <v>3258</v>
      </c>
      <c r="F3499" s="4">
        <v>0</v>
      </c>
      <c r="G3499" s="4">
        <v>0</v>
      </c>
    </row>
    <row r="3500" spans="2:7">
      <c r="B3500" s="25" t="s">
        <v>529</v>
      </c>
      <c r="C3500" s="26" t="s">
        <v>529</v>
      </c>
      <c r="D3500" s="1233" t="s">
        <v>3259</v>
      </c>
      <c r="E3500" s="1233" t="s">
        <v>3259</v>
      </c>
      <c r="F3500" s="4">
        <v>0</v>
      </c>
      <c r="G3500" s="4">
        <v>0</v>
      </c>
    </row>
    <row r="3501" spans="2:7">
      <c r="B3501" s="1235" t="s">
        <v>529</v>
      </c>
      <c r="C3501" s="1235" t="s">
        <v>529</v>
      </c>
      <c r="D3501" s="1235" t="s">
        <v>529</v>
      </c>
      <c r="E3501" s="1235" t="s">
        <v>529</v>
      </c>
      <c r="F3501" s="4" t="s">
        <v>529</v>
      </c>
      <c r="G3501" s="4" t="s">
        <v>529</v>
      </c>
    </row>
    <row r="3502" spans="2:7">
      <c r="B3502" s="24" t="s">
        <v>529</v>
      </c>
      <c r="C3502" s="1234" t="s">
        <v>3230</v>
      </c>
      <c r="D3502" s="1234" t="s">
        <v>3230</v>
      </c>
      <c r="E3502" s="1234" t="s">
        <v>3230</v>
      </c>
      <c r="F3502" s="17">
        <v>0</v>
      </c>
      <c r="G3502" s="17">
        <v>0</v>
      </c>
    </row>
    <row r="3503" spans="2:7">
      <c r="B3503" s="25" t="s">
        <v>529</v>
      </c>
      <c r="C3503" s="26" t="s">
        <v>529</v>
      </c>
      <c r="D3503" s="1233" t="s">
        <v>3257</v>
      </c>
      <c r="E3503" s="1233" t="s">
        <v>3257</v>
      </c>
      <c r="F3503" s="4">
        <v>0</v>
      </c>
      <c r="G3503" s="4">
        <v>0</v>
      </c>
    </row>
    <row r="3504" spans="2:7">
      <c r="B3504" s="25" t="s">
        <v>529</v>
      </c>
      <c r="C3504" s="26" t="s">
        <v>529</v>
      </c>
      <c r="D3504" s="1233" t="s">
        <v>3258</v>
      </c>
      <c r="E3504" s="1233" t="s">
        <v>3258</v>
      </c>
      <c r="F3504" s="4">
        <v>0</v>
      </c>
      <c r="G3504" s="4">
        <v>0</v>
      </c>
    </row>
    <row r="3505" spans="2:7">
      <c r="B3505" s="25" t="s">
        <v>529</v>
      </c>
      <c r="C3505" s="26" t="s">
        <v>529</v>
      </c>
      <c r="D3505" s="1233" t="s">
        <v>3260</v>
      </c>
      <c r="E3505" s="1233" t="s">
        <v>3260</v>
      </c>
      <c r="F3505" s="4">
        <v>0</v>
      </c>
      <c r="G3505" s="4">
        <v>0</v>
      </c>
    </row>
    <row r="3506" spans="2:7">
      <c r="B3506" s="1236" t="s">
        <v>3222</v>
      </c>
      <c r="C3506" s="1236" t="s">
        <v>3222</v>
      </c>
      <c r="D3506" s="1236" t="s">
        <v>3222</v>
      </c>
      <c r="E3506" s="1236" t="s">
        <v>3222</v>
      </c>
      <c r="F3506" s="17">
        <v>0</v>
      </c>
      <c r="G3506" s="17">
        <v>0</v>
      </c>
    </row>
    <row r="3507" spans="2:7">
      <c r="B3507" s="1235" t="s">
        <v>529</v>
      </c>
      <c r="C3507" s="1235" t="s">
        <v>529</v>
      </c>
      <c r="D3507" s="1235" t="s">
        <v>529</v>
      </c>
      <c r="E3507" s="1235" t="s">
        <v>529</v>
      </c>
      <c r="F3507" s="4" t="s">
        <v>529</v>
      </c>
      <c r="G3507" s="4" t="s">
        <v>529</v>
      </c>
    </row>
    <row r="3508" spans="2:7">
      <c r="B3508" s="1236" t="s">
        <v>3223</v>
      </c>
      <c r="C3508" s="1236" t="s">
        <v>3223</v>
      </c>
      <c r="D3508" s="1236" t="s">
        <v>3223</v>
      </c>
      <c r="E3508" s="1236" t="s">
        <v>3223</v>
      </c>
      <c r="F3508" s="17" t="s">
        <v>529</v>
      </c>
      <c r="G3508" s="17" t="s">
        <v>529</v>
      </c>
    </row>
    <row r="3509" spans="2:7">
      <c r="B3509" s="24" t="s">
        <v>529</v>
      </c>
      <c r="C3509" s="1234" t="s">
        <v>3229</v>
      </c>
      <c r="D3509" s="1234" t="s">
        <v>3229</v>
      </c>
      <c r="E3509" s="1234" t="s">
        <v>3229</v>
      </c>
      <c r="F3509" s="17">
        <v>0</v>
      </c>
      <c r="G3509" s="17">
        <v>0</v>
      </c>
    </row>
    <row r="3510" spans="2:7">
      <c r="B3510" s="25" t="s">
        <v>529</v>
      </c>
      <c r="C3510" s="26" t="s">
        <v>529</v>
      </c>
      <c r="D3510" s="1233" t="s">
        <v>3261</v>
      </c>
      <c r="E3510" s="1233" t="s">
        <v>3261</v>
      </c>
      <c r="F3510" s="4">
        <v>0</v>
      </c>
      <c r="G3510" s="4">
        <v>0</v>
      </c>
    </row>
    <row r="3511" spans="2:7">
      <c r="B3511" s="25" t="s">
        <v>529</v>
      </c>
      <c r="C3511" s="26" t="s">
        <v>529</v>
      </c>
      <c r="D3511" s="26" t="s">
        <v>529</v>
      </c>
      <c r="E3511" s="27" t="s">
        <v>3265</v>
      </c>
      <c r="F3511" s="4">
        <v>0</v>
      </c>
      <c r="G3511" s="4">
        <v>0</v>
      </c>
    </row>
    <row r="3512" spans="2:7">
      <c r="B3512" s="25" t="s">
        <v>529</v>
      </c>
      <c r="C3512" s="26" t="s">
        <v>529</v>
      </c>
      <c r="D3512" s="26" t="s">
        <v>529</v>
      </c>
      <c r="E3512" s="27" t="s">
        <v>3266</v>
      </c>
      <c r="F3512" s="4">
        <v>0</v>
      </c>
      <c r="G3512" s="4">
        <v>0</v>
      </c>
    </row>
    <row r="3513" spans="2:7">
      <c r="B3513" s="25" t="s">
        <v>529</v>
      </c>
      <c r="C3513" s="26" t="s">
        <v>529</v>
      </c>
      <c r="D3513" s="1233" t="s">
        <v>3262</v>
      </c>
      <c r="E3513" s="1233" t="s">
        <v>3262</v>
      </c>
      <c r="F3513" s="4">
        <v>0</v>
      </c>
      <c r="G3513" s="4">
        <v>0</v>
      </c>
    </row>
    <row r="3514" spans="2:7">
      <c r="B3514" s="1235" t="s">
        <v>529</v>
      </c>
      <c r="C3514" s="1235" t="s">
        <v>529</v>
      </c>
      <c r="D3514" s="1235" t="s">
        <v>529</v>
      </c>
      <c r="E3514" s="1235" t="s">
        <v>529</v>
      </c>
      <c r="F3514" s="4" t="s">
        <v>529</v>
      </c>
      <c r="G3514" s="4" t="s">
        <v>529</v>
      </c>
    </row>
    <row r="3515" spans="2:7">
      <c r="B3515" s="24" t="s">
        <v>529</v>
      </c>
      <c r="C3515" s="1234" t="s">
        <v>3230</v>
      </c>
      <c r="D3515" s="1234" t="s">
        <v>3230</v>
      </c>
      <c r="E3515" s="1234" t="s">
        <v>3230</v>
      </c>
      <c r="F3515" s="17">
        <v>0</v>
      </c>
      <c r="G3515" s="17">
        <v>0</v>
      </c>
    </row>
    <row r="3516" spans="2:7">
      <c r="B3516" s="25" t="s">
        <v>529</v>
      </c>
      <c r="C3516" s="26" t="s">
        <v>529</v>
      </c>
      <c r="D3516" s="1233" t="s">
        <v>3263</v>
      </c>
      <c r="E3516" s="1233" t="s">
        <v>3263</v>
      </c>
      <c r="F3516" s="4">
        <v>0</v>
      </c>
      <c r="G3516" s="4">
        <v>0</v>
      </c>
    </row>
    <row r="3517" spans="2:7">
      <c r="B3517" s="25" t="s">
        <v>529</v>
      </c>
      <c r="C3517" s="26" t="s">
        <v>529</v>
      </c>
      <c r="D3517" s="26" t="s">
        <v>529</v>
      </c>
      <c r="E3517" s="27" t="s">
        <v>3265</v>
      </c>
      <c r="F3517" s="4">
        <v>0</v>
      </c>
      <c r="G3517" s="4">
        <v>0</v>
      </c>
    </row>
    <row r="3518" spans="2:7">
      <c r="B3518" s="25" t="s">
        <v>529</v>
      </c>
      <c r="C3518" s="26" t="s">
        <v>529</v>
      </c>
      <c r="D3518" s="26" t="s">
        <v>529</v>
      </c>
      <c r="E3518" s="27" t="s">
        <v>3266</v>
      </c>
      <c r="F3518" s="4">
        <v>0</v>
      </c>
      <c r="G3518" s="4">
        <v>0</v>
      </c>
    </row>
    <row r="3519" spans="2:7">
      <c r="B3519" s="25" t="s">
        <v>529</v>
      </c>
      <c r="C3519" s="26" t="s">
        <v>529</v>
      </c>
      <c r="D3519" s="1233" t="s">
        <v>3264</v>
      </c>
      <c r="E3519" s="1233" t="s">
        <v>3264</v>
      </c>
      <c r="F3519" s="4">
        <v>0</v>
      </c>
      <c r="G3519" s="4">
        <v>0</v>
      </c>
    </row>
    <row r="3520" spans="2:7">
      <c r="B3520" s="1236" t="s">
        <v>3224</v>
      </c>
      <c r="C3520" s="1236" t="s">
        <v>3224</v>
      </c>
      <c r="D3520" s="1236" t="s">
        <v>3224</v>
      </c>
      <c r="E3520" s="1236" t="s">
        <v>3224</v>
      </c>
      <c r="F3520" s="17">
        <v>0</v>
      </c>
      <c r="G3520" s="17">
        <v>0</v>
      </c>
    </row>
    <row r="3521" spans="2:7">
      <c r="B3521" s="1235" t="s">
        <v>529</v>
      </c>
      <c r="C3521" s="1235" t="s">
        <v>529</v>
      </c>
      <c r="D3521" s="1235" t="s">
        <v>529</v>
      </c>
      <c r="E3521" s="1235" t="s">
        <v>529</v>
      </c>
      <c r="F3521" s="4" t="s">
        <v>529</v>
      </c>
      <c r="G3521" s="4" t="s">
        <v>529</v>
      </c>
    </row>
    <row r="3522" spans="2:7">
      <c r="B3522" s="1236" t="s">
        <v>3225</v>
      </c>
      <c r="C3522" s="1236" t="s">
        <v>3225</v>
      </c>
      <c r="D3522" s="1236" t="s">
        <v>3225</v>
      </c>
      <c r="E3522" s="1236" t="s">
        <v>3225</v>
      </c>
      <c r="F3522" s="17">
        <v>0</v>
      </c>
      <c r="G3522" s="17">
        <v>0</v>
      </c>
    </row>
    <row r="3523" spans="2:7">
      <c r="B3523" s="1235" t="s">
        <v>529</v>
      </c>
      <c r="C3523" s="1235" t="s">
        <v>529</v>
      </c>
      <c r="D3523" s="1235" t="s">
        <v>529</v>
      </c>
      <c r="E3523" s="1235" t="s">
        <v>529</v>
      </c>
      <c r="F3523" s="4" t="s">
        <v>529</v>
      </c>
      <c r="G3523" s="4" t="s">
        <v>529</v>
      </c>
    </row>
    <row r="3524" spans="2:7">
      <c r="B3524" s="1236" t="s">
        <v>3226</v>
      </c>
      <c r="C3524" s="1236" t="s">
        <v>3226</v>
      </c>
      <c r="D3524" s="1236" t="s">
        <v>3226</v>
      </c>
      <c r="E3524" s="1236" t="s">
        <v>3226</v>
      </c>
      <c r="F3524" s="17">
        <v>0</v>
      </c>
      <c r="G3524" s="17">
        <v>0</v>
      </c>
    </row>
    <row r="3525" spans="2:7">
      <c r="B3525" s="1235" t="s">
        <v>529</v>
      </c>
      <c r="C3525" s="1235" t="s">
        <v>529</v>
      </c>
      <c r="D3525" s="1235" t="s">
        <v>529</v>
      </c>
      <c r="E3525" s="1235" t="s">
        <v>529</v>
      </c>
      <c r="F3525" s="4" t="s">
        <v>529</v>
      </c>
      <c r="G3525" s="4" t="s">
        <v>529</v>
      </c>
    </row>
    <row r="3526" spans="2:7">
      <c r="B3526" s="1236" t="s">
        <v>3227</v>
      </c>
      <c r="C3526" s="1236" t="s">
        <v>3227</v>
      </c>
      <c r="D3526" s="1236" t="s">
        <v>3227</v>
      </c>
      <c r="E3526" s="1236" t="s">
        <v>3227</v>
      </c>
      <c r="F3526" s="17">
        <v>0</v>
      </c>
      <c r="G3526" s="17">
        <v>0</v>
      </c>
    </row>
    <row r="3527" spans="2:7">
      <c r="B3527" s="1235" t="s">
        <v>529</v>
      </c>
      <c r="C3527" s="1235" t="s">
        <v>529</v>
      </c>
      <c r="D3527" s="1235" t="s">
        <v>529</v>
      </c>
      <c r="E3527" s="1235" t="s">
        <v>529</v>
      </c>
      <c r="F3527" s="4" t="s">
        <v>529</v>
      </c>
      <c r="G3527" s="4" t="s">
        <v>529</v>
      </c>
    </row>
    <row r="3528" spans="2:7">
      <c r="B3528" s="28" t="s">
        <v>529</v>
      </c>
      <c r="C3528" s="28" t="s">
        <v>529</v>
      </c>
      <c r="D3528" s="28" t="s">
        <v>529</v>
      </c>
      <c r="E3528" s="28" t="s">
        <v>529</v>
      </c>
      <c r="F3528" s="30" t="s">
        <v>529</v>
      </c>
      <c r="G3528" s="30" t="s">
        <v>529</v>
      </c>
    </row>
    <row r="3529" spans="2:7">
      <c r="B3529" s="12" t="s">
        <v>529</v>
      </c>
      <c r="C3529" s="12" t="s">
        <v>529</v>
      </c>
      <c r="D3529" s="12" t="s">
        <v>529</v>
      </c>
      <c r="E3529" s="12" t="s">
        <v>529</v>
      </c>
      <c r="F3529" s="16" t="s">
        <v>529</v>
      </c>
      <c r="G3529" s="16" t="s">
        <v>529</v>
      </c>
    </row>
    <row r="3530" spans="2:7">
      <c r="B3530" s="12" t="s">
        <v>529</v>
      </c>
      <c r="C3530" s="12" t="s">
        <v>529</v>
      </c>
      <c r="D3530" s="12" t="s">
        <v>529</v>
      </c>
      <c r="E3530" s="12" t="s">
        <v>529</v>
      </c>
      <c r="F3530" s="16" t="s">
        <v>529</v>
      </c>
      <c r="G3530" s="16" t="s">
        <v>529</v>
      </c>
    </row>
  </sheetData>
  <mergeCells count="3186"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B40:E40"/>
    <mergeCell ref="B45:E45"/>
    <mergeCell ref="B50:E50"/>
    <mergeCell ref="B51:E51"/>
    <mergeCell ref="B52:E52"/>
    <mergeCell ref="B58:E58"/>
    <mergeCell ref="B64:E64"/>
    <mergeCell ref="B65:E65"/>
    <mergeCell ref="D43:E43"/>
    <mergeCell ref="D44:E44"/>
    <mergeCell ref="D47:E47"/>
    <mergeCell ref="D48:E48"/>
    <mergeCell ref="D49:E49"/>
    <mergeCell ref="D54:E54"/>
    <mergeCell ref="D57:E57"/>
    <mergeCell ref="D60:E60"/>
    <mergeCell ref="D63:E63"/>
    <mergeCell ref="B66:E66"/>
    <mergeCell ref="B67:E67"/>
    <mergeCell ref="B68:E68"/>
    <mergeCell ref="B69:E69"/>
    <mergeCell ref="B70:E70"/>
    <mergeCell ref="B71:E71"/>
    <mergeCell ref="B147:G147"/>
    <mergeCell ref="B148:G148"/>
    <mergeCell ref="B149:G149"/>
    <mergeCell ref="B150:G150"/>
    <mergeCell ref="B151:E151"/>
    <mergeCell ref="B152:E152"/>
    <mergeCell ref="B164:E164"/>
    <mergeCell ref="B182:E182"/>
    <mergeCell ref="B183:E183"/>
    <mergeCell ref="B184:E184"/>
    <mergeCell ref="B189:E189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6:E166"/>
    <mergeCell ref="D167:E167"/>
    <mergeCell ref="D168:E168"/>
    <mergeCell ref="D169:E169"/>
    <mergeCell ref="D170:E170"/>
    <mergeCell ref="D230:E230"/>
    <mergeCell ref="D231:E231"/>
    <mergeCell ref="D232:E232"/>
    <mergeCell ref="D233:E233"/>
    <mergeCell ref="D234:E234"/>
    <mergeCell ref="D235:E235"/>
    <mergeCell ref="D238:E238"/>
    <mergeCell ref="D239:E239"/>
    <mergeCell ref="D240:E240"/>
    <mergeCell ref="B194:E194"/>
    <mergeCell ref="B195:E195"/>
    <mergeCell ref="B196:E196"/>
    <mergeCell ref="B202:E202"/>
    <mergeCell ref="B208:E208"/>
    <mergeCell ref="B209:E209"/>
    <mergeCell ref="B210:E210"/>
    <mergeCell ref="B211:E211"/>
    <mergeCell ref="B212:E212"/>
    <mergeCell ref="B213:E213"/>
    <mergeCell ref="B214:E214"/>
    <mergeCell ref="B215:E215"/>
    <mergeCell ref="B219:G219"/>
    <mergeCell ref="B220:G220"/>
    <mergeCell ref="B221:G221"/>
    <mergeCell ref="B222:G222"/>
    <mergeCell ref="B223:E223"/>
    <mergeCell ref="D198:E198"/>
    <mergeCell ref="D201:E201"/>
    <mergeCell ref="D204:E204"/>
    <mergeCell ref="D207:E207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B224:E224"/>
    <mergeCell ref="B236:E236"/>
    <mergeCell ref="B254:E254"/>
    <mergeCell ref="B255:E255"/>
    <mergeCell ref="B256:E256"/>
    <mergeCell ref="B261:E261"/>
    <mergeCell ref="B266:E266"/>
    <mergeCell ref="B267:E267"/>
    <mergeCell ref="B268:E268"/>
    <mergeCell ref="B274:E274"/>
    <mergeCell ref="B280:E280"/>
    <mergeCell ref="B281:E281"/>
    <mergeCell ref="B282:E282"/>
    <mergeCell ref="B283:E283"/>
    <mergeCell ref="B284:E284"/>
    <mergeCell ref="B285:E285"/>
    <mergeCell ref="B286:E286"/>
    <mergeCell ref="C269:E269"/>
    <mergeCell ref="C275:E275"/>
    <mergeCell ref="D226:E226"/>
    <mergeCell ref="D227:E227"/>
    <mergeCell ref="D228:E228"/>
    <mergeCell ref="D229:E229"/>
    <mergeCell ref="C381:E381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2:E382"/>
    <mergeCell ref="D383:E383"/>
    <mergeCell ref="D384:E384"/>
    <mergeCell ref="D385:E385"/>
    <mergeCell ref="B287:E287"/>
    <mergeCell ref="B291:G291"/>
    <mergeCell ref="B292:G292"/>
    <mergeCell ref="B293:G293"/>
    <mergeCell ref="B294:G294"/>
    <mergeCell ref="B295:E295"/>
    <mergeCell ref="B296:E296"/>
    <mergeCell ref="B308:E308"/>
    <mergeCell ref="B326:E326"/>
    <mergeCell ref="B327:E327"/>
    <mergeCell ref="B328:E328"/>
    <mergeCell ref="B333:E333"/>
    <mergeCell ref="B338:E338"/>
    <mergeCell ref="B339:E339"/>
    <mergeCell ref="B340:E340"/>
    <mergeCell ref="B346:E346"/>
    <mergeCell ref="B352:E352"/>
    <mergeCell ref="C297:E297"/>
    <mergeCell ref="B410:E410"/>
    <mergeCell ref="B411:E411"/>
    <mergeCell ref="B412:E412"/>
    <mergeCell ref="B418:E418"/>
    <mergeCell ref="B424:E424"/>
    <mergeCell ref="B425:E425"/>
    <mergeCell ref="B426:E426"/>
    <mergeCell ref="B427:E427"/>
    <mergeCell ref="B428:E428"/>
    <mergeCell ref="B429:E429"/>
    <mergeCell ref="B430:E430"/>
    <mergeCell ref="B431:E431"/>
    <mergeCell ref="B435:G435"/>
    <mergeCell ref="B436:G436"/>
    <mergeCell ref="B437:G437"/>
    <mergeCell ref="B438:G438"/>
    <mergeCell ref="B353:E353"/>
    <mergeCell ref="B354:E354"/>
    <mergeCell ref="B355:E355"/>
    <mergeCell ref="B356:E356"/>
    <mergeCell ref="B357:E357"/>
    <mergeCell ref="B358:E358"/>
    <mergeCell ref="B359:E359"/>
    <mergeCell ref="B363:G363"/>
    <mergeCell ref="B364:G364"/>
    <mergeCell ref="B365:G365"/>
    <mergeCell ref="B366:G366"/>
    <mergeCell ref="B367:E367"/>
    <mergeCell ref="B368:E368"/>
    <mergeCell ref="B380:E380"/>
    <mergeCell ref="B398:E398"/>
    <mergeCell ref="B399:E399"/>
    <mergeCell ref="B439:E439"/>
    <mergeCell ref="B440:E440"/>
    <mergeCell ref="B452:E452"/>
    <mergeCell ref="B470:E470"/>
    <mergeCell ref="B471:E471"/>
    <mergeCell ref="B472:E472"/>
    <mergeCell ref="B477:E477"/>
    <mergeCell ref="B482:E482"/>
    <mergeCell ref="B483:E483"/>
    <mergeCell ref="B484:E484"/>
    <mergeCell ref="B490:E490"/>
    <mergeCell ref="B496:E496"/>
    <mergeCell ref="B497:E497"/>
    <mergeCell ref="B498:E498"/>
    <mergeCell ref="B499:E499"/>
    <mergeCell ref="B500:E500"/>
    <mergeCell ref="B501:E501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B544:E544"/>
    <mergeCell ref="B549:E549"/>
    <mergeCell ref="B554:E554"/>
    <mergeCell ref="B555:E555"/>
    <mergeCell ref="B556:E556"/>
    <mergeCell ref="B562:E562"/>
    <mergeCell ref="D520:E520"/>
    <mergeCell ref="D521:E521"/>
    <mergeCell ref="D522:E522"/>
    <mergeCell ref="D523:E523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6:E546"/>
    <mergeCell ref="D547:E547"/>
    <mergeCell ref="D548:E548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D606:E606"/>
    <mergeCell ref="B653:G653"/>
    <mergeCell ref="C617:E617"/>
    <mergeCell ref="C622:E622"/>
    <mergeCell ref="C629:E629"/>
    <mergeCell ref="C635:E635"/>
    <mergeCell ref="D633:E633"/>
    <mergeCell ref="D636:E636"/>
    <mergeCell ref="D639:E639"/>
    <mergeCell ref="D618:E618"/>
    <mergeCell ref="D619:E619"/>
    <mergeCell ref="D620:E620"/>
    <mergeCell ref="D623:E623"/>
    <mergeCell ref="D624:E624"/>
    <mergeCell ref="D625:E625"/>
    <mergeCell ref="D630:E630"/>
    <mergeCell ref="B596:E596"/>
    <mergeCell ref="B614:E614"/>
    <mergeCell ref="B615:E615"/>
    <mergeCell ref="C597:E597"/>
    <mergeCell ref="D607:E607"/>
    <mergeCell ref="D608:E608"/>
    <mergeCell ref="D609:E609"/>
    <mergeCell ref="D610:E610"/>
    <mergeCell ref="D611:E611"/>
    <mergeCell ref="D612:E612"/>
    <mergeCell ref="D613:E613"/>
    <mergeCell ref="B616:E616"/>
    <mergeCell ref="B621:E621"/>
    <mergeCell ref="B626:E626"/>
    <mergeCell ref="B627:E627"/>
    <mergeCell ref="B628:E628"/>
    <mergeCell ref="C657:E657"/>
    <mergeCell ref="C669:E669"/>
    <mergeCell ref="C689:E689"/>
    <mergeCell ref="C694:E694"/>
    <mergeCell ref="C701:E701"/>
    <mergeCell ref="C707:E70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B740:E740"/>
    <mergeCell ref="B758:E758"/>
    <mergeCell ref="B759:E759"/>
    <mergeCell ref="B760:E760"/>
    <mergeCell ref="B765:E765"/>
    <mergeCell ref="B770:E770"/>
    <mergeCell ref="B771:E771"/>
    <mergeCell ref="B772:E772"/>
    <mergeCell ref="C729:E729"/>
    <mergeCell ref="C741:E741"/>
    <mergeCell ref="C761:E761"/>
    <mergeCell ref="C766:E766"/>
    <mergeCell ref="D737:E737"/>
    <mergeCell ref="D738:E738"/>
    <mergeCell ref="D739:E739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32:E732"/>
    <mergeCell ref="D733:E733"/>
    <mergeCell ref="D734:E734"/>
    <mergeCell ref="D735:E735"/>
    <mergeCell ref="D736:E736"/>
    <mergeCell ref="D750:E750"/>
    <mergeCell ref="D751:E751"/>
    <mergeCell ref="D752:E752"/>
    <mergeCell ref="D753:E753"/>
    <mergeCell ref="B784:E784"/>
    <mergeCell ref="B785:E785"/>
    <mergeCell ref="B786:E786"/>
    <mergeCell ref="B787:E787"/>
    <mergeCell ref="B788:E788"/>
    <mergeCell ref="B789:E789"/>
    <mergeCell ref="B790:E790"/>
    <mergeCell ref="B791:E791"/>
    <mergeCell ref="B795:G795"/>
    <mergeCell ref="B796:G796"/>
    <mergeCell ref="B797:G797"/>
    <mergeCell ref="B798:G798"/>
    <mergeCell ref="B799:E799"/>
    <mergeCell ref="B800:E800"/>
    <mergeCell ref="B812:E812"/>
    <mergeCell ref="B830:E830"/>
    <mergeCell ref="D818:E818"/>
    <mergeCell ref="D819:E819"/>
    <mergeCell ref="D820:E820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C801:E801"/>
    <mergeCell ref="C813:E813"/>
    <mergeCell ref="B862:E862"/>
    <mergeCell ref="B863:E863"/>
    <mergeCell ref="B867:G867"/>
    <mergeCell ref="B868:G868"/>
    <mergeCell ref="D834:E834"/>
    <mergeCell ref="D835:E835"/>
    <mergeCell ref="D836:E836"/>
    <mergeCell ref="D839:E839"/>
    <mergeCell ref="D840:E840"/>
    <mergeCell ref="D841:E841"/>
    <mergeCell ref="D846:E846"/>
    <mergeCell ref="D849:E849"/>
    <mergeCell ref="D852:E852"/>
    <mergeCell ref="D855:E855"/>
    <mergeCell ref="C833:E833"/>
    <mergeCell ref="C838:E838"/>
    <mergeCell ref="C845:E845"/>
    <mergeCell ref="C851:E851"/>
    <mergeCell ref="B930:E930"/>
    <mergeCell ref="B931:E931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6:E886"/>
    <mergeCell ref="D887:E887"/>
    <mergeCell ref="D888:E888"/>
    <mergeCell ref="D889:E889"/>
    <mergeCell ref="D890:E890"/>
    <mergeCell ref="D906:E906"/>
    <mergeCell ref="D907:E907"/>
    <mergeCell ref="D908:E908"/>
    <mergeCell ref="D911:E911"/>
    <mergeCell ref="D912:E912"/>
    <mergeCell ref="D913:E913"/>
    <mergeCell ref="D918:E918"/>
    <mergeCell ref="D921:E921"/>
    <mergeCell ref="D924:E924"/>
    <mergeCell ref="D927:E927"/>
    <mergeCell ref="B981:E981"/>
    <mergeCell ref="B986:E986"/>
    <mergeCell ref="B987:E987"/>
    <mergeCell ref="C982:E982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78:E978"/>
    <mergeCell ref="D979:E979"/>
    <mergeCell ref="D980:E980"/>
    <mergeCell ref="D983:E983"/>
    <mergeCell ref="D984:E984"/>
    <mergeCell ref="D985:E985"/>
    <mergeCell ref="C977:E977"/>
    <mergeCell ref="B974:E974"/>
    <mergeCell ref="B975:E975"/>
    <mergeCell ref="B976:E976"/>
    <mergeCell ref="B988:E988"/>
    <mergeCell ref="B994:E994"/>
    <mergeCell ref="B1000:E1000"/>
    <mergeCell ref="B1001:E1001"/>
    <mergeCell ref="B1002:E1002"/>
    <mergeCell ref="B1003:E1003"/>
    <mergeCell ref="B1004:E1004"/>
    <mergeCell ref="B1005:E1005"/>
    <mergeCell ref="B1006:E1006"/>
    <mergeCell ref="B1007:E1007"/>
    <mergeCell ref="B1011:G1011"/>
    <mergeCell ref="B1012:G1012"/>
    <mergeCell ref="B1013:G1013"/>
    <mergeCell ref="B1014:G1014"/>
    <mergeCell ref="B1015:E1015"/>
    <mergeCell ref="B1016:E1016"/>
    <mergeCell ref="B1028:E1028"/>
    <mergeCell ref="C989:E989"/>
    <mergeCell ref="C995:E995"/>
    <mergeCell ref="C1017:E1017"/>
    <mergeCell ref="D1026:E1026"/>
    <mergeCell ref="D1027:E1027"/>
    <mergeCell ref="D990:E990"/>
    <mergeCell ref="D993:E993"/>
    <mergeCell ref="D996:E996"/>
    <mergeCell ref="D999:E999"/>
    <mergeCell ref="D1018:E1018"/>
    <mergeCell ref="B1100:E1100"/>
    <mergeCell ref="B1118:E1118"/>
    <mergeCell ref="B1119:E1119"/>
    <mergeCell ref="B1120:E1120"/>
    <mergeCell ref="B1125:E1125"/>
    <mergeCell ref="B1130:E1130"/>
    <mergeCell ref="B1131:E1131"/>
    <mergeCell ref="B1132:E1132"/>
    <mergeCell ref="B1138:E1138"/>
    <mergeCell ref="B1144:E1144"/>
    <mergeCell ref="B1145:E1145"/>
    <mergeCell ref="B1146:E1146"/>
    <mergeCell ref="D1096:E1096"/>
    <mergeCell ref="D1097:E1097"/>
    <mergeCell ref="D1098:E1098"/>
    <mergeCell ref="D1099:E1099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66:E1166"/>
    <mergeCell ref="D1167:E1167"/>
    <mergeCell ref="D1168:E1168"/>
    <mergeCell ref="D1169:E1169"/>
    <mergeCell ref="D1170:E1170"/>
    <mergeCell ref="D1171:E1171"/>
    <mergeCell ref="D1174:E1174"/>
    <mergeCell ref="D1175:E1175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B1216:E1216"/>
    <mergeCell ref="B1217:E1217"/>
    <mergeCell ref="B1218:E1218"/>
    <mergeCell ref="B1219:E1219"/>
    <mergeCell ref="B1220:E1220"/>
    <mergeCell ref="B1221:E1221"/>
    <mergeCell ref="B1222:E1222"/>
    <mergeCell ref="B1223:E1223"/>
    <mergeCell ref="B1227:G1227"/>
    <mergeCell ref="B1228:G1228"/>
    <mergeCell ref="B1229:G1229"/>
    <mergeCell ref="B1230:G1230"/>
    <mergeCell ref="B1231:E1231"/>
    <mergeCell ref="B1232:E1232"/>
    <mergeCell ref="D1212:E1212"/>
    <mergeCell ref="D1215:E1215"/>
    <mergeCell ref="B1172:E1172"/>
    <mergeCell ref="B1190:E1190"/>
    <mergeCell ref="B1191:E1191"/>
    <mergeCell ref="B1192:E1192"/>
    <mergeCell ref="B1197:E1197"/>
    <mergeCell ref="B1202:E1202"/>
    <mergeCell ref="D1185:E1185"/>
    <mergeCell ref="D1186:E1186"/>
    <mergeCell ref="D1187:E1187"/>
    <mergeCell ref="D1188:E1188"/>
    <mergeCell ref="D1189:E1189"/>
    <mergeCell ref="D1194:E1194"/>
    <mergeCell ref="D1195:E1195"/>
    <mergeCell ref="D1196:E1196"/>
    <mergeCell ref="D1199:E1199"/>
    <mergeCell ref="D1200:E1200"/>
    <mergeCell ref="B1290:E1290"/>
    <mergeCell ref="B1291:E1291"/>
    <mergeCell ref="B1292:E1292"/>
    <mergeCell ref="B1293:E1293"/>
    <mergeCell ref="B1294:E1294"/>
    <mergeCell ref="B1295:E1295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6:E1266"/>
    <mergeCell ref="D1267:E1267"/>
    <mergeCell ref="D1268:E1268"/>
    <mergeCell ref="D1271:E1271"/>
    <mergeCell ref="B1360:E1360"/>
    <mergeCell ref="B1361:E1361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331:E1331"/>
    <mergeCell ref="D1332:E1332"/>
    <mergeCell ref="D1333:E1333"/>
    <mergeCell ref="D1340:E1340"/>
    <mergeCell ref="D1343:E1343"/>
    <mergeCell ref="D1344:E1344"/>
    <mergeCell ref="D1345:E1345"/>
    <mergeCell ref="D1350:E1350"/>
    <mergeCell ref="D1353:E1353"/>
    <mergeCell ref="D1356:E1356"/>
    <mergeCell ref="C1342:E1342"/>
    <mergeCell ref="C1349:E1349"/>
    <mergeCell ref="C1355:E1355"/>
    <mergeCell ref="B1447:E1447"/>
    <mergeCell ref="C1427:E1427"/>
    <mergeCell ref="B1388:E1388"/>
    <mergeCell ref="B1406:E1406"/>
    <mergeCell ref="B1407:E1407"/>
    <mergeCell ref="B1408:E1408"/>
    <mergeCell ref="B1413:E1413"/>
    <mergeCell ref="D1385:E1385"/>
    <mergeCell ref="D1386:E1386"/>
    <mergeCell ref="D1387:E1387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399:E1399"/>
    <mergeCell ref="D1400:E1400"/>
    <mergeCell ref="D1401:E1401"/>
    <mergeCell ref="D1402:E1402"/>
    <mergeCell ref="D1403:E1403"/>
    <mergeCell ref="D1404:E1404"/>
    <mergeCell ref="D1405:E1405"/>
    <mergeCell ref="D1410:E1410"/>
    <mergeCell ref="D1411:E1411"/>
    <mergeCell ref="D1412:E1412"/>
    <mergeCell ref="D1415:E1415"/>
    <mergeCell ref="D1416:E1416"/>
    <mergeCell ref="D1417:E1417"/>
    <mergeCell ref="D1454:E1454"/>
    <mergeCell ref="D1455:E1455"/>
    <mergeCell ref="D1456:E1456"/>
    <mergeCell ref="D1457:E1457"/>
    <mergeCell ref="D1458:E1458"/>
    <mergeCell ref="D1459:E1459"/>
    <mergeCell ref="D1462:E1462"/>
    <mergeCell ref="D1463:E1463"/>
    <mergeCell ref="D1471:E1471"/>
    <mergeCell ref="D1472:E1472"/>
    <mergeCell ref="D1473:E1473"/>
    <mergeCell ref="D1474:E1474"/>
    <mergeCell ref="D1475:E1475"/>
    <mergeCell ref="D1476:E1476"/>
    <mergeCell ref="D1477:E1477"/>
    <mergeCell ref="D1482:E1482"/>
    <mergeCell ref="D1483:E1483"/>
    <mergeCell ref="C1565:E1565"/>
    <mergeCell ref="C1571:E1571"/>
    <mergeCell ref="D1534:E1534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24:E1524"/>
    <mergeCell ref="B1504:E1504"/>
    <mergeCell ref="B1505:E1505"/>
    <mergeCell ref="B1506:E1506"/>
    <mergeCell ref="B1507:E1507"/>
    <mergeCell ref="B1508:E1508"/>
    <mergeCell ref="B1509:E1509"/>
    <mergeCell ref="B1510:E1510"/>
    <mergeCell ref="B1648:E1648"/>
    <mergeCell ref="B1649:E1649"/>
    <mergeCell ref="B1650:E1650"/>
    <mergeCell ref="B1651:E1651"/>
    <mergeCell ref="B1652:E1652"/>
    <mergeCell ref="B1653:E1653"/>
    <mergeCell ref="B1654:E1654"/>
    <mergeCell ref="B1655:E1655"/>
    <mergeCell ref="B1659:G1659"/>
    <mergeCell ref="B1660:G1660"/>
    <mergeCell ref="B1661:G1661"/>
    <mergeCell ref="B1662:G1662"/>
    <mergeCell ref="B1577:E1577"/>
    <mergeCell ref="B1578:E1578"/>
    <mergeCell ref="B1579:E1579"/>
    <mergeCell ref="B1580:E1580"/>
    <mergeCell ref="B1581:E1581"/>
    <mergeCell ref="B1582:E1582"/>
    <mergeCell ref="B1583:E1583"/>
    <mergeCell ref="B1587:G1587"/>
    <mergeCell ref="B1588:G1588"/>
    <mergeCell ref="B1589:G1589"/>
    <mergeCell ref="B1590:G1590"/>
    <mergeCell ref="B1591:E1591"/>
    <mergeCell ref="B1592:E1592"/>
    <mergeCell ref="B1604:E1604"/>
    <mergeCell ref="B1622:E1622"/>
    <mergeCell ref="B1623:E1623"/>
    <mergeCell ref="C1593:E1593"/>
    <mergeCell ref="C1605:E1605"/>
    <mergeCell ref="D1594:E1594"/>
    <mergeCell ref="D1595:E1595"/>
    <mergeCell ref="B1694:E1694"/>
    <mergeCell ref="B1695:E1695"/>
    <mergeCell ref="B1696:E1696"/>
    <mergeCell ref="B1701:E1701"/>
    <mergeCell ref="B1706:E1706"/>
    <mergeCell ref="B1707:E1707"/>
    <mergeCell ref="B1708:E1708"/>
    <mergeCell ref="B1714:E1714"/>
    <mergeCell ref="B1720:E1720"/>
    <mergeCell ref="B1721:E1721"/>
    <mergeCell ref="B1722:E1722"/>
    <mergeCell ref="B1723:E1723"/>
    <mergeCell ref="B1724:E1724"/>
    <mergeCell ref="B1725:E1725"/>
    <mergeCell ref="D1675:E1675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89:E1689"/>
    <mergeCell ref="D1690:E1690"/>
    <mergeCell ref="D1691:E1691"/>
    <mergeCell ref="D1700:E1700"/>
    <mergeCell ref="D1703:E1703"/>
    <mergeCell ref="D1704:E1704"/>
    <mergeCell ref="B1748:E1748"/>
    <mergeCell ref="B1766:E1766"/>
    <mergeCell ref="B1767:E1767"/>
    <mergeCell ref="B1768:E1768"/>
    <mergeCell ref="B1773:E1773"/>
    <mergeCell ref="B1778:E1778"/>
    <mergeCell ref="B1779:E1779"/>
    <mergeCell ref="B1780:E1780"/>
    <mergeCell ref="B1786:E1786"/>
    <mergeCell ref="D1743:E1743"/>
    <mergeCell ref="D1744:E1744"/>
    <mergeCell ref="D1745:E1745"/>
    <mergeCell ref="D1746:E1746"/>
    <mergeCell ref="D1747:E1747"/>
    <mergeCell ref="D1750:E1750"/>
    <mergeCell ref="D1751:E1751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70:E1770"/>
    <mergeCell ref="D1771:E1771"/>
    <mergeCell ref="B1820:E1820"/>
    <mergeCell ref="B1838:E1838"/>
    <mergeCell ref="B1839:E1839"/>
    <mergeCell ref="C1821:E1821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2:E1822"/>
    <mergeCell ref="D1823:E1823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B1871:E1871"/>
    <mergeCell ref="B1875:G1875"/>
    <mergeCell ref="B1876:G1876"/>
    <mergeCell ref="B1877:G1877"/>
    <mergeCell ref="C1841:E1841"/>
    <mergeCell ref="C1846:E1846"/>
    <mergeCell ref="C1853:E1853"/>
    <mergeCell ref="C1859:E1859"/>
    <mergeCell ref="D1854:E1854"/>
    <mergeCell ref="D1857:E1857"/>
    <mergeCell ref="D1860:E1860"/>
    <mergeCell ref="D1863:E1863"/>
    <mergeCell ref="D1842:E1842"/>
    <mergeCell ref="D1843:E1843"/>
    <mergeCell ref="D1844:E1844"/>
    <mergeCell ref="D1847:E1847"/>
    <mergeCell ref="D1848:E1848"/>
    <mergeCell ref="D1849:E1849"/>
    <mergeCell ref="C1881:E1881"/>
    <mergeCell ref="C1893:E1893"/>
    <mergeCell ref="C1913:E1913"/>
    <mergeCell ref="C1918:E1918"/>
    <mergeCell ref="C1925:E1925"/>
    <mergeCell ref="C1931:E193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908:E1908"/>
    <mergeCell ref="D1909:E1909"/>
    <mergeCell ref="D1914:E1914"/>
    <mergeCell ref="D1915:E1915"/>
    <mergeCell ref="D1916:E1916"/>
    <mergeCell ref="D1919:E1919"/>
    <mergeCell ref="D1920:E1920"/>
    <mergeCell ref="D1921:E1921"/>
    <mergeCell ref="D1926:E1926"/>
    <mergeCell ref="D1929:E1929"/>
    <mergeCell ref="B1964:E1964"/>
    <mergeCell ref="B1982:E1982"/>
    <mergeCell ref="B1983:E1983"/>
    <mergeCell ref="B1984:E1984"/>
    <mergeCell ref="B1989:E1989"/>
    <mergeCell ref="B1994:E1994"/>
    <mergeCell ref="B1995:E1995"/>
    <mergeCell ref="B1996:E1996"/>
    <mergeCell ref="C1953:E1953"/>
    <mergeCell ref="C1965:E1965"/>
    <mergeCell ref="C1985:E1985"/>
    <mergeCell ref="C1990:E1990"/>
    <mergeCell ref="D1961:E1961"/>
    <mergeCell ref="D1962:E1962"/>
    <mergeCell ref="D1963:E1963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59:E1959"/>
    <mergeCell ref="D1960:E1960"/>
    <mergeCell ref="D1974:E1974"/>
    <mergeCell ref="D1975:E1975"/>
    <mergeCell ref="D1976:E1976"/>
    <mergeCell ref="D1977:E1977"/>
    <mergeCell ref="D1978:E1978"/>
    <mergeCell ref="D1979:E1979"/>
    <mergeCell ref="D1980:E1980"/>
    <mergeCell ref="B2008:E2008"/>
    <mergeCell ref="B2009:E2009"/>
    <mergeCell ref="B2010:E2010"/>
    <mergeCell ref="B2011:E2011"/>
    <mergeCell ref="B2012:E2012"/>
    <mergeCell ref="B2013:E2013"/>
    <mergeCell ref="B2014:E2014"/>
    <mergeCell ref="B2015:E2015"/>
    <mergeCell ref="B2019:G2019"/>
    <mergeCell ref="B2020:G2020"/>
    <mergeCell ref="B2021:G2021"/>
    <mergeCell ref="B2022:G2022"/>
    <mergeCell ref="B2023:E2023"/>
    <mergeCell ref="B2024:E2024"/>
    <mergeCell ref="B2036:E2036"/>
    <mergeCell ref="B2054:E2054"/>
    <mergeCell ref="D2042:E2042"/>
    <mergeCell ref="D2043:E2043"/>
    <mergeCell ref="D2044:E2044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C2025:E2025"/>
    <mergeCell ref="C2037:E2037"/>
    <mergeCell ref="D2040:E2040"/>
    <mergeCell ref="D2041:E2041"/>
    <mergeCell ref="B2055:E2055"/>
    <mergeCell ref="B2056:E2056"/>
    <mergeCell ref="B2061:E2061"/>
    <mergeCell ref="B2066:E2066"/>
    <mergeCell ref="B2067:E2067"/>
    <mergeCell ref="B2068:E2068"/>
    <mergeCell ref="B2074:E2074"/>
    <mergeCell ref="B2080:E2080"/>
    <mergeCell ref="B2081:E2081"/>
    <mergeCell ref="B2082:E2082"/>
    <mergeCell ref="B2083:E2083"/>
    <mergeCell ref="B2084:E2084"/>
    <mergeCell ref="B2085:E2085"/>
    <mergeCell ref="B2086:E2086"/>
    <mergeCell ref="B2087:E2087"/>
    <mergeCell ref="B2091:G2091"/>
    <mergeCell ref="B2092:G2092"/>
    <mergeCell ref="D2058:E2058"/>
    <mergeCell ref="D2059:E2059"/>
    <mergeCell ref="D2060:E2060"/>
    <mergeCell ref="D2063:E2063"/>
    <mergeCell ref="D2064:E2064"/>
    <mergeCell ref="D2065:E2065"/>
    <mergeCell ref="D2070:E2070"/>
    <mergeCell ref="D2073:E2073"/>
    <mergeCell ref="D2076:E2076"/>
    <mergeCell ref="D2079:E2079"/>
    <mergeCell ref="C2057:E2057"/>
    <mergeCell ref="C2062:E2062"/>
    <mergeCell ref="C2069:E2069"/>
    <mergeCell ref="C2075:E2075"/>
    <mergeCell ref="B2095:E2095"/>
    <mergeCell ref="B2096:E2096"/>
    <mergeCell ref="B2108:E2108"/>
    <mergeCell ref="B2126:E2126"/>
    <mergeCell ref="B2127:E2127"/>
    <mergeCell ref="B2128:E2128"/>
    <mergeCell ref="B2133:E2133"/>
    <mergeCell ref="B2138:E2138"/>
    <mergeCell ref="B2139:E2139"/>
    <mergeCell ref="B2140:E2140"/>
    <mergeCell ref="B2146:E2146"/>
    <mergeCell ref="B2152:E2152"/>
    <mergeCell ref="B2153:E2153"/>
    <mergeCell ref="B2154:E2154"/>
    <mergeCell ref="B2155:E2155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10:E2110"/>
    <mergeCell ref="D2111:E2111"/>
    <mergeCell ref="D2112:E2112"/>
    <mergeCell ref="D2113:E2113"/>
    <mergeCell ref="D2114:E2114"/>
    <mergeCell ref="B2205:E2205"/>
    <mergeCell ref="B2210:E2210"/>
    <mergeCell ref="B2211:E2211"/>
    <mergeCell ref="C2206:E2206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202:E2202"/>
    <mergeCell ref="D2204:E2204"/>
    <mergeCell ref="D2207:E2207"/>
    <mergeCell ref="D2208:E2208"/>
    <mergeCell ref="D2209:E2209"/>
    <mergeCell ref="B2212:E2212"/>
    <mergeCell ref="B2218:E2218"/>
    <mergeCell ref="B2224:E2224"/>
    <mergeCell ref="B2225:E2225"/>
    <mergeCell ref="B2226:E2226"/>
    <mergeCell ref="B2227:E2227"/>
    <mergeCell ref="B2228:E2228"/>
    <mergeCell ref="B2229:E2229"/>
    <mergeCell ref="B2230:E2230"/>
    <mergeCell ref="B2231:E2231"/>
    <mergeCell ref="B2235:G2235"/>
    <mergeCell ref="B2236:G2236"/>
    <mergeCell ref="B2237:G2237"/>
    <mergeCell ref="B2238:G2238"/>
    <mergeCell ref="B2239:E2239"/>
    <mergeCell ref="B2240:E2240"/>
    <mergeCell ref="B2252:E2252"/>
    <mergeCell ref="C2213:E2213"/>
    <mergeCell ref="C2219:E2219"/>
    <mergeCell ref="C2241:E2241"/>
    <mergeCell ref="D2250:E2250"/>
    <mergeCell ref="D2251:E2251"/>
    <mergeCell ref="D2214:E2214"/>
    <mergeCell ref="D2217:E2217"/>
    <mergeCell ref="D2220:E2220"/>
    <mergeCell ref="D2223:E2223"/>
    <mergeCell ref="D2242:E2242"/>
    <mergeCell ref="B2324:E2324"/>
    <mergeCell ref="B2342:E2342"/>
    <mergeCell ref="B2343:E2343"/>
    <mergeCell ref="B2344:E2344"/>
    <mergeCell ref="B2349:E2349"/>
    <mergeCell ref="B2354:E2354"/>
    <mergeCell ref="B2355:E2355"/>
    <mergeCell ref="B2356:E2356"/>
    <mergeCell ref="B2362:E2362"/>
    <mergeCell ref="B2368:E2368"/>
    <mergeCell ref="B2369:E2369"/>
    <mergeCell ref="B2370:E2370"/>
    <mergeCell ref="D2320:E2320"/>
    <mergeCell ref="D2321:E2321"/>
    <mergeCell ref="D2322:E2322"/>
    <mergeCell ref="D2323:E2323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90:E2390"/>
    <mergeCell ref="D2391:E2391"/>
    <mergeCell ref="D2392:E2392"/>
    <mergeCell ref="D2393:E2393"/>
    <mergeCell ref="D2394:E2394"/>
    <mergeCell ref="D2395:E2395"/>
    <mergeCell ref="D2398:E2398"/>
    <mergeCell ref="D2399:E2399"/>
    <mergeCell ref="D2400:E2400"/>
    <mergeCell ref="D2401:E2401"/>
    <mergeCell ref="D2402:E2402"/>
    <mergeCell ref="D2403:E2403"/>
    <mergeCell ref="D2404:E2404"/>
    <mergeCell ref="D2405:E2405"/>
    <mergeCell ref="D2406:E2406"/>
    <mergeCell ref="D2407:E2407"/>
    <mergeCell ref="D2408:E2408"/>
    <mergeCell ref="B2440:E2440"/>
    <mergeCell ref="B2441:E2441"/>
    <mergeCell ref="B2442:E2442"/>
    <mergeCell ref="B2443:E2443"/>
    <mergeCell ref="B2444:E2444"/>
    <mergeCell ref="B2445:E2445"/>
    <mergeCell ref="B2446:E2446"/>
    <mergeCell ref="B2447:E2447"/>
    <mergeCell ref="B2451:G2451"/>
    <mergeCell ref="B2452:G2452"/>
    <mergeCell ref="B2453:G2453"/>
    <mergeCell ref="B2454:G2454"/>
    <mergeCell ref="B2455:E2455"/>
    <mergeCell ref="B2456:E2456"/>
    <mergeCell ref="D2436:E2436"/>
    <mergeCell ref="D2439:E2439"/>
    <mergeCell ref="B2396:E2396"/>
    <mergeCell ref="B2414:E2414"/>
    <mergeCell ref="B2415:E2415"/>
    <mergeCell ref="B2416:E2416"/>
    <mergeCell ref="B2421:E2421"/>
    <mergeCell ref="B2426:E2426"/>
    <mergeCell ref="D2409:E2409"/>
    <mergeCell ref="D2410:E2410"/>
    <mergeCell ref="D2411:E2411"/>
    <mergeCell ref="D2412:E2412"/>
    <mergeCell ref="D2413:E2413"/>
    <mergeCell ref="D2418:E2418"/>
    <mergeCell ref="D2419:E2419"/>
    <mergeCell ref="D2420:E2420"/>
    <mergeCell ref="D2423:E2423"/>
    <mergeCell ref="D2424:E2424"/>
    <mergeCell ref="B2514:E2514"/>
    <mergeCell ref="B2515:E2515"/>
    <mergeCell ref="B2516:E2516"/>
    <mergeCell ref="B2517:E2517"/>
    <mergeCell ref="B2518:E2518"/>
    <mergeCell ref="B2519:E2519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90:E2490"/>
    <mergeCell ref="D2491:E2491"/>
    <mergeCell ref="D2492:E2492"/>
    <mergeCell ref="D2495:E2495"/>
    <mergeCell ref="B2584:E2584"/>
    <mergeCell ref="B2585:E2585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55:E2555"/>
    <mergeCell ref="D2556:E2556"/>
    <mergeCell ref="D2557:E2557"/>
    <mergeCell ref="D2564:E2564"/>
    <mergeCell ref="D2567:E2567"/>
    <mergeCell ref="D2568:E2568"/>
    <mergeCell ref="D2569:E2569"/>
    <mergeCell ref="D2574:E2574"/>
    <mergeCell ref="D2577:E2577"/>
    <mergeCell ref="D2580:E2580"/>
    <mergeCell ref="C2566:E2566"/>
    <mergeCell ref="C2573:E2573"/>
    <mergeCell ref="C2579:E2579"/>
    <mergeCell ref="B2671:E2671"/>
    <mergeCell ref="C2651:E2651"/>
    <mergeCell ref="B2612:E2612"/>
    <mergeCell ref="B2630:E2630"/>
    <mergeCell ref="B2631:E2631"/>
    <mergeCell ref="B2632:E2632"/>
    <mergeCell ref="B2637:E2637"/>
    <mergeCell ref="D2609:E2609"/>
    <mergeCell ref="D2610:E2610"/>
    <mergeCell ref="D2611:E2611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623:E2623"/>
    <mergeCell ref="D2624:E2624"/>
    <mergeCell ref="D2625:E2625"/>
    <mergeCell ref="D2626:E2626"/>
    <mergeCell ref="D2627:E2627"/>
    <mergeCell ref="D2628:E2628"/>
    <mergeCell ref="D2629:E2629"/>
    <mergeCell ref="D2634:E2634"/>
    <mergeCell ref="D2635:E2635"/>
    <mergeCell ref="D2636:E2636"/>
    <mergeCell ref="D2639:E2639"/>
    <mergeCell ref="D2640:E2640"/>
    <mergeCell ref="D2641:E2641"/>
    <mergeCell ref="D2678:E2678"/>
    <mergeCell ref="D2679:E2679"/>
    <mergeCell ref="D2680:E2680"/>
    <mergeCell ref="D2681:E2681"/>
    <mergeCell ref="D2682:E2682"/>
    <mergeCell ref="D2683:E2683"/>
    <mergeCell ref="D2686:E2686"/>
    <mergeCell ref="D2687:E2687"/>
    <mergeCell ref="D2695:E2695"/>
    <mergeCell ref="D2696:E2696"/>
    <mergeCell ref="D2697:E2697"/>
    <mergeCell ref="D2698:E2698"/>
    <mergeCell ref="D2699:E2699"/>
    <mergeCell ref="D2700:E2700"/>
    <mergeCell ref="D2701:E2701"/>
    <mergeCell ref="D2706:E2706"/>
    <mergeCell ref="D2707:E2707"/>
    <mergeCell ref="C2789:E2789"/>
    <mergeCell ref="C2795:E2795"/>
    <mergeCell ref="D2758:E2758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48:E2748"/>
    <mergeCell ref="B2728:E2728"/>
    <mergeCell ref="B2729:E2729"/>
    <mergeCell ref="B2730:E2730"/>
    <mergeCell ref="B2731:E2731"/>
    <mergeCell ref="B2732:E2732"/>
    <mergeCell ref="B2733:E2733"/>
    <mergeCell ref="B2734:E2734"/>
    <mergeCell ref="B2872:E2872"/>
    <mergeCell ref="B2873:E2873"/>
    <mergeCell ref="B2874:E2874"/>
    <mergeCell ref="B2875:E2875"/>
    <mergeCell ref="B2876:E2876"/>
    <mergeCell ref="B2877:E2877"/>
    <mergeCell ref="B2878:E2878"/>
    <mergeCell ref="B2879:E2879"/>
    <mergeCell ref="B2883:G2883"/>
    <mergeCell ref="B2884:G2884"/>
    <mergeCell ref="B2885:G2885"/>
    <mergeCell ref="B2886:G2886"/>
    <mergeCell ref="B2801:E2801"/>
    <mergeCell ref="B2802:E2802"/>
    <mergeCell ref="B2803:E2803"/>
    <mergeCell ref="B2804:E2804"/>
    <mergeCell ref="B2805:E2805"/>
    <mergeCell ref="B2806:E2806"/>
    <mergeCell ref="B2807:E2807"/>
    <mergeCell ref="B2811:G2811"/>
    <mergeCell ref="B2812:G2812"/>
    <mergeCell ref="B2813:G2813"/>
    <mergeCell ref="B2814:G2814"/>
    <mergeCell ref="B2815:E2815"/>
    <mergeCell ref="B2816:E2816"/>
    <mergeCell ref="B2828:E2828"/>
    <mergeCell ref="B2846:E2846"/>
    <mergeCell ref="B2847:E2847"/>
    <mergeCell ref="C2817:E2817"/>
    <mergeCell ref="C2829:E2829"/>
    <mergeCell ref="D2818:E2818"/>
    <mergeCell ref="D2819:E2819"/>
    <mergeCell ref="B2918:E2918"/>
    <mergeCell ref="B2919:E2919"/>
    <mergeCell ref="B2920:E2920"/>
    <mergeCell ref="B2925:E2925"/>
    <mergeCell ref="B2930:E2930"/>
    <mergeCell ref="B2931:E2931"/>
    <mergeCell ref="B2932:E2932"/>
    <mergeCell ref="B2938:E2938"/>
    <mergeCell ref="B2944:E2944"/>
    <mergeCell ref="B2945:E2945"/>
    <mergeCell ref="B2946:E2946"/>
    <mergeCell ref="B2947:E2947"/>
    <mergeCell ref="B2948:E2948"/>
    <mergeCell ref="B2949:E2949"/>
    <mergeCell ref="D2899:E2899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913:E2913"/>
    <mergeCell ref="D2914:E2914"/>
    <mergeCell ref="D2915:E2915"/>
    <mergeCell ref="D2924:E2924"/>
    <mergeCell ref="D2927:E2927"/>
    <mergeCell ref="D2928:E2928"/>
    <mergeCell ref="B2972:E2972"/>
    <mergeCell ref="B2990:E2990"/>
    <mergeCell ref="B2991:E2991"/>
    <mergeCell ref="B2992:E2992"/>
    <mergeCell ref="B2997:E2997"/>
    <mergeCell ref="B3002:E3002"/>
    <mergeCell ref="B3003:E3003"/>
    <mergeCell ref="B3004:E3004"/>
    <mergeCell ref="B3010:E3010"/>
    <mergeCell ref="D2967:E2967"/>
    <mergeCell ref="D2968:E2968"/>
    <mergeCell ref="D2969:E2969"/>
    <mergeCell ref="D2970:E2970"/>
    <mergeCell ref="D2971:E2971"/>
    <mergeCell ref="D2974:E2974"/>
    <mergeCell ref="D2975:E2975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4:E2994"/>
    <mergeCell ref="D2995:E2995"/>
    <mergeCell ref="B3044:E3044"/>
    <mergeCell ref="B3062:E3062"/>
    <mergeCell ref="B3063:E3063"/>
    <mergeCell ref="C3045:E3045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6:E3046"/>
    <mergeCell ref="D3047:E3047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B3095:E3095"/>
    <mergeCell ref="B3099:G3099"/>
    <mergeCell ref="B3100:G3100"/>
    <mergeCell ref="B3101:G3101"/>
    <mergeCell ref="C3065:E3065"/>
    <mergeCell ref="C3070:E3070"/>
    <mergeCell ref="C3077:E3077"/>
    <mergeCell ref="C3083:E3083"/>
    <mergeCell ref="D3078:E3078"/>
    <mergeCell ref="D3081:E3081"/>
    <mergeCell ref="D3084:E3084"/>
    <mergeCell ref="D3087:E3087"/>
    <mergeCell ref="D3066:E3066"/>
    <mergeCell ref="D3067:E3067"/>
    <mergeCell ref="D3068:E3068"/>
    <mergeCell ref="D3071:E3071"/>
    <mergeCell ref="D3072:E3072"/>
    <mergeCell ref="D3073:E3073"/>
    <mergeCell ref="C3105:E3105"/>
    <mergeCell ref="C3117:E3117"/>
    <mergeCell ref="C3137:E3137"/>
    <mergeCell ref="C3142:E3142"/>
    <mergeCell ref="C3149:E3149"/>
    <mergeCell ref="C3155:E315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32:E3132"/>
    <mergeCell ref="D3133:E3133"/>
    <mergeCell ref="D3138:E3138"/>
    <mergeCell ref="D3139:E3139"/>
    <mergeCell ref="D3140:E3140"/>
    <mergeCell ref="D3143:E3143"/>
    <mergeCell ref="D3144:E3144"/>
    <mergeCell ref="D3145:E3145"/>
    <mergeCell ref="D3150:E3150"/>
    <mergeCell ref="D3153:E3153"/>
    <mergeCell ref="B3188:E3188"/>
    <mergeCell ref="B3206:E3206"/>
    <mergeCell ref="B3207:E3207"/>
    <mergeCell ref="B3208:E3208"/>
    <mergeCell ref="B3213:E3213"/>
    <mergeCell ref="B3218:E3218"/>
    <mergeCell ref="B3219:E3219"/>
    <mergeCell ref="B3220:E3220"/>
    <mergeCell ref="C3177:E3177"/>
    <mergeCell ref="C3189:E3189"/>
    <mergeCell ref="C3209:E3209"/>
    <mergeCell ref="C3214:E3214"/>
    <mergeCell ref="D3185:E3185"/>
    <mergeCell ref="D3186:E3186"/>
    <mergeCell ref="D3187:E3187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83:E3183"/>
    <mergeCell ref="D3184:E3184"/>
    <mergeCell ref="D3198:E3198"/>
    <mergeCell ref="D3199:E3199"/>
    <mergeCell ref="D3200:E3200"/>
    <mergeCell ref="D3201:E3201"/>
    <mergeCell ref="D3202:E3202"/>
    <mergeCell ref="D3203:E3203"/>
    <mergeCell ref="D3204:E3204"/>
    <mergeCell ref="B3232:E3232"/>
    <mergeCell ref="B3233:E3233"/>
    <mergeCell ref="B3234:E3234"/>
    <mergeCell ref="B3235:E3235"/>
    <mergeCell ref="B3236:E3236"/>
    <mergeCell ref="B3237:E3237"/>
    <mergeCell ref="B3238:E3238"/>
    <mergeCell ref="B3239:E3239"/>
    <mergeCell ref="B3243:G3243"/>
    <mergeCell ref="B3244:G3244"/>
    <mergeCell ref="B3245:G3245"/>
    <mergeCell ref="B3246:G3246"/>
    <mergeCell ref="B3247:E3247"/>
    <mergeCell ref="B3248:E3248"/>
    <mergeCell ref="B3260:E3260"/>
    <mergeCell ref="B3278:E3278"/>
    <mergeCell ref="D3266:E3266"/>
    <mergeCell ref="D3267:E3267"/>
    <mergeCell ref="D3268:E3268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C3249:E3249"/>
    <mergeCell ref="C3261:E3261"/>
    <mergeCell ref="D3259:E3259"/>
    <mergeCell ref="D3262:E3262"/>
    <mergeCell ref="B3279:E3279"/>
    <mergeCell ref="B3280:E3280"/>
    <mergeCell ref="B3285:E3285"/>
    <mergeCell ref="B3290:E3290"/>
    <mergeCell ref="B3291:E3291"/>
    <mergeCell ref="B3292:E3292"/>
    <mergeCell ref="B3298:E3298"/>
    <mergeCell ref="B3304:E3304"/>
    <mergeCell ref="B3305:E3305"/>
    <mergeCell ref="B3306:E3306"/>
    <mergeCell ref="B3307:E3307"/>
    <mergeCell ref="B3308:E3308"/>
    <mergeCell ref="B3309:E3309"/>
    <mergeCell ref="B3310:E3310"/>
    <mergeCell ref="B3311:E3311"/>
    <mergeCell ref="B3315:G3315"/>
    <mergeCell ref="B3316:G3316"/>
    <mergeCell ref="D3282:E3282"/>
    <mergeCell ref="D3283:E3283"/>
    <mergeCell ref="D3284:E3284"/>
    <mergeCell ref="D3287:E3287"/>
    <mergeCell ref="D3288:E3288"/>
    <mergeCell ref="D3289:E3289"/>
    <mergeCell ref="D3294:E3294"/>
    <mergeCell ref="D3297:E3297"/>
    <mergeCell ref="D3300:E3300"/>
    <mergeCell ref="D3303:E3303"/>
    <mergeCell ref="C3281:E3281"/>
    <mergeCell ref="B3317:G3317"/>
    <mergeCell ref="B3318:G3318"/>
    <mergeCell ref="B3319:E3319"/>
    <mergeCell ref="B3320:E3320"/>
    <mergeCell ref="B3332:E3332"/>
    <mergeCell ref="B3350:E3350"/>
    <mergeCell ref="B3351:E3351"/>
    <mergeCell ref="B3352:E3352"/>
    <mergeCell ref="B3357:E3357"/>
    <mergeCell ref="B3362:E3362"/>
    <mergeCell ref="B3363:E3363"/>
    <mergeCell ref="B3364:E3364"/>
    <mergeCell ref="B3370:E3370"/>
    <mergeCell ref="B3376:E3376"/>
    <mergeCell ref="B3377:E3377"/>
    <mergeCell ref="B3378:E3378"/>
    <mergeCell ref="B3379:E3379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4:E3334"/>
    <mergeCell ref="D3335:E3335"/>
    <mergeCell ref="D3336:E3336"/>
    <mergeCell ref="D3337:E3337"/>
    <mergeCell ref="D3338:E3338"/>
    <mergeCell ref="B3476:E3476"/>
    <mergeCell ref="C3437:E3437"/>
    <mergeCell ref="C3443:E3443"/>
    <mergeCell ref="C3465:E3465"/>
    <mergeCell ref="D3474:E3474"/>
    <mergeCell ref="D3475:E3475"/>
    <mergeCell ref="B3380:E3380"/>
    <mergeCell ref="B3381:E3381"/>
    <mergeCell ref="B3382:E3382"/>
    <mergeCell ref="B3383:E3383"/>
    <mergeCell ref="B3387:G3387"/>
    <mergeCell ref="B3388:G3388"/>
    <mergeCell ref="B3389:G3389"/>
    <mergeCell ref="B3390:G3390"/>
    <mergeCell ref="B3391:E3391"/>
    <mergeCell ref="B3392:E3392"/>
    <mergeCell ref="B3404:E3404"/>
    <mergeCell ref="B3422:E3422"/>
    <mergeCell ref="B3423:E3423"/>
    <mergeCell ref="B3424:E3424"/>
    <mergeCell ref="B3429:E3429"/>
    <mergeCell ref="B3434:E3434"/>
    <mergeCell ref="B3435:E3435"/>
    <mergeCell ref="C3430:E3430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B3501:E3501"/>
    <mergeCell ref="B3506:E3506"/>
    <mergeCell ref="B3507:E3507"/>
    <mergeCell ref="B3508:E3508"/>
    <mergeCell ref="B3514:E3514"/>
    <mergeCell ref="B3520:E3520"/>
    <mergeCell ref="B3521:E3521"/>
    <mergeCell ref="B3522:E3522"/>
    <mergeCell ref="B3523:E3523"/>
    <mergeCell ref="B3524:E3524"/>
    <mergeCell ref="B3525:E3525"/>
    <mergeCell ref="B3526:E3526"/>
    <mergeCell ref="B3527:E3527"/>
    <mergeCell ref="C9:E9"/>
    <mergeCell ref="C21:E21"/>
    <mergeCell ref="C41:E41"/>
    <mergeCell ref="C46:E46"/>
    <mergeCell ref="C53:E53"/>
    <mergeCell ref="C59:E59"/>
    <mergeCell ref="C153:E153"/>
    <mergeCell ref="C165:E165"/>
    <mergeCell ref="C185:E185"/>
    <mergeCell ref="C190:E190"/>
    <mergeCell ref="C197:E197"/>
    <mergeCell ref="C203:E203"/>
    <mergeCell ref="C225:E225"/>
    <mergeCell ref="C237:E237"/>
    <mergeCell ref="C257:E257"/>
    <mergeCell ref="C262:E262"/>
    <mergeCell ref="B3436:E3436"/>
    <mergeCell ref="B3442:E3442"/>
    <mergeCell ref="B3448:E3448"/>
    <mergeCell ref="C413:E413"/>
    <mergeCell ref="C419:E419"/>
    <mergeCell ref="C441:E441"/>
    <mergeCell ref="C453:E453"/>
    <mergeCell ref="C473:E473"/>
    <mergeCell ref="C478:E478"/>
    <mergeCell ref="C485:E485"/>
    <mergeCell ref="C491:E491"/>
    <mergeCell ref="C513:E513"/>
    <mergeCell ref="C525:E525"/>
    <mergeCell ref="C545:E545"/>
    <mergeCell ref="C550:E550"/>
    <mergeCell ref="C557:E557"/>
    <mergeCell ref="C563:E563"/>
    <mergeCell ref="C585:E585"/>
    <mergeCell ref="D409:E409"/>
    <mergeCell ref="D414:E414"/>
    <mergeCell ref="D417:E417"/>
    <mergeCell ref="D420:E420"/>
    <mergeCell ref="D423:E423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B568:E568"/>
    <mergeCell ref="B569:E569"/>
    <mergeCell ref="D783:E783"/>
    <mergeCell ref="D802:E802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4:E814"/>
    <mergeCell ref="D815:E815"/>
    <mergeCell ref="D816:E816"/>
    <mergeCell ref="D817:E817"/>
    <mergeCell ref="B932:E932"/>
    <mergeCell ref="B933:E933"/>
    <mergeCell ref="D892:E892"/>
    <mergeCell ref="D893:E893"/>
    <mergeCell ref="D894:E894"/>
    <mergeCell ref="D895:E895"/>
    <mergeCell ref="D896:E896"/>
    <mergeCell ref="D897:E897"/>
    <mergeCell ref="B869:G869"/>
    <mergeCell ref="B870:G870"/>
    <mergeCell ref="B871:E871"/>
    <mergeCell ref="B872:E872"/>
    <mergeCell ref="B884:E884"/>
    <mergeCell ref="D898:E898"/>
    <mergeCell ref="D899:E899"/>
    <mergeCell ref="D900:E900"/>
    <mergeCell ref="D901:E901"/>
    <mergeCell ref="C1101:E1101"/>
    <mergeCell ref="C1121:E1121"/>
    <mergeCell ref="C1126:E1126"/>
    <mergeCell ref="C1133:E1133"/>
    <mergeCell ref="C1139:E1139"/>
    <mergeCell ref="C1161:E1161"/>
    <mergeCell ref="C1173:E1173"/>
    <mergeCell ref="C1193:E1193"/>
    <mergeCell ref="C1198:E1198"/>
    <mergeCell ref="C1205:E1205"/>
    <mergeCell ref="C1211:E1211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42:E1042"/>
    <mergeCell ref="D1043:E1043"/>
    <mergeCell ref="D1044:E1044"/>
    <mergeCell ref="D1056:E1056"/>
    <mergeCell ref="D1057:E1057"/>
    <mergeCell ref="D1062:E1062"/>
    <mergeCell ref="B1210:E1210"/>
    <mergeCell ref="D1164:E1164"/>
    <mergeCell ref="D1165:E1165"/>
    <mergeCell ref="C1389:E1389"/>
    <mergeCell ref="C1409:E1409"/>
    <mergeCell ref="C1414:E1414"/>
    <mergeCell ref="C1421:E1421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6:E1246"/>
    <mergeCell ref="D1247:E1247"/>
    <mergeCell ref="D1248:E1248"/>
    <mergeCell ref="D1249:E1249"/>
    <mergeCell ref="D1250:E1250"/>
    <mergeCell ref="B1418:E1418"/>
    <mergeCell ref="B1419:E1419"/>
    <mergeCell ref="B1420:E1420"/>
    <mergeCell ref="B1334:E1334"/>
    <mergeCell ref="B1335:E1335"/>
    <mergeCell ref="B1336:E1336"/>
    <mergeCell ref="B1341:E1341"/>
    <mergeCell ref="B1346:E1346"/>
    <mergeCell ref="B1347:E1347"/>
    <mergeCell ref="D1309:E1309"/>
    <mergeCell ref="D1310:E1310"/>
    <mergeCell ref="D1311:E1311"/>
    <mergeCell ref="B1348:E1348"/>
    <mergeCell ref="D2119:E2119"/>
    <mergeCell ref="D2120:E2120"/>
    <mergeCell ref="D2121:E2121"/>
    <mergeCell ref="D2122:E2122"/>
    <mergeCell ref="D2123:E2123"/>
    <mergeCell ref="D2124:E2124"/>
    <mergeCell ref="C1637:E1637"/>
    <mergeCell ref="C1643:E1643"/>
    <mergeCell ref="C1665:E1665"/>
    <mergeCell ref="C1677:E1677"/>
    <mergeCell ref="C1697:E1697"/>
    <mergeCell ref="C1702:E1702"/>
    <mergeCell ref="C1709:E1709"/>
    <mergeCell ref="C1715:E1715"/>
    <mergeCell ref="C1737:E1737"/>
    <mergeCell ref="C1749:E1749"/>
    <mergeCell ref="C1769:E1769"/>
    <mergeCell ref="C1774:E1774"/>
    <mergeCell ref="C1781:E1781"/>
    <mergeCell ref="C1787:E1787"/>
    <mergeCell ref="C1809:E1809"/>
    <mergeCell ref="D1638:E1638"/>
    <mergeCell ref="D1641:E1641"/>
    <mergeCell ref="D1644:E1644"/>
    <mergeCell ref="D1647:E1647"/>
    <mergeCell ref="D1666:E1666"/>
    <mergeCell ref="D1667:E1667"/>
    <mergeCell ref="D1668:E1668"/>
    <mergeCell ref="D1698:E1698"/>
    <mergeCell ref="D1699:E1699"/>
    <mergeCell ref="B2093:G2093"/>
    <mergeCell ref="B2094:G2094"/>
    <mergeCell ref="C2325:E2325"/>
    <mergeCell ref="C2345:E2345"/>
    <mergeCell ref="C2350:E2350"/>
    <mergeCell ref="C2357:E2357"/>
    <mergeCell ref="C2363:E2363"/>
    <mergeCell ref="C2385:E2385"/>
    <mergeCell ref="C2397:E2397"/>
    <mergeCell ref="C2417:E2417"/>
    <mergeCell ref="C2422:E2422"/>
    <mergeCell ref="C2429:E2429"/>
    <mergeCell ref="C2435:E2435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66:E2266"/>
    <mergeCell ref="D2267:E2267"/>
    <mergeCell ref="D2268:E2268"/>
    <mergeCell ref="D2280:E2280"/>
    <mergeCell ref="D2281:E2281"/>
    <mergeCell ref="D2286:E2286"/>
    <mergeCell ref="B2434:E2434"/>
    <mergeCell ref="D2388:E2388"/>
    <mergeCell ref="D2389:E2389"/>
    <mergeCell ref="C2613:E2613"/>
    <mergeCell ref="C2633:E2633"/>
    <mergeCell ref="C2638:E2638"/>
    <mergeCell ref="C2645:E2645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70:E2470"/>
    <mergeCell ref="D2471:E2471"/>
    <mergeCell ref="D2472:E2472"/>
    <mergeCell ref="D2473:E2473"/>
    <mergeCell ref="D2474:E2474"/>
    <mergeCell ref="B2642:E2642"/>
    <mergeCell ref="B2643:E2643"/>
    <mergeCell ref="B2644:E2644"/>
    <mergeCell ref="B2558:E2558"/>
    <mergeCell ref="B2559:E2559"/>
    <mergeCell ref="B2560:E2560"/>
    <mergeCell ref="B2565:E2565"/>
    <mergeCell ref="B2570:E2570"/>
    <mergeCell ref="B2571:E2571"/>
    <mergeCell ref="D2533:E2533"/>
    <mergeCell ref="D2534:E2534"/>
    <mergeCell ref="D2535:E2535"/>
    <mergeCell ref="B2572:E2572"/>
    <mergeCell ref="D3263:E3263"/>
    <mergeCell ref="D3264:E3264"/>
    <mergeCell ref="D3265:E3265"/>
    <mergeCell ref="D3417:E3417"/>
    <mergeCell ref="D3418:E3418"/>
    <mergeCell ref="D3343:E3343"/>
    <mergeCell ref="D3344:E3344"/>
    <mergeCell ref="D3345:E3345"/>
    <mergeCell ref="C2861:E2861"/>
    <mergeCell ref="C2867:E2867"/>
    <mergeCell ref="C2889:E2889"/>
    <mergeCell ref="C2901:E2901"/>
    <mergeCell ref="C2921:E2921"/>
    <mergeCell ref="C2926:E2926"/>
    <mergeCell ref="C2933:E2933"/>
    <mergeCell ref="C2939:E2939"/>
    <mergeCell ref="C2961:E2961"/>
    <mergeCell ref="C2973:E2973"/>
    <mergeCell ref="C2993:E2993"/>
    <mergeCell ref="C2998:E2998"/>
    <mergeCell ref="C3005:E3005"/>
    <mergeCell ref="C3011:E3011"/>
    <mergeCell ref="C3033:E3033"/>
    <mergeCell ref="D2862:E2862"/>
    <mergeCell ref="D2865:E2865"/>
    <mergeCell ref="D2868:E2868"/>
    <mergeCell ref="D2871:E2871"/>
    <mergeCell ref="D2890:E2890"/>
    <mergeCell ref="D2891:E2891"/>
    <mergeCell ref="D2892:E2892"/>
    <mergeCell ref="D2922:E2922"/>
    <mergeCell ref="D2923:E2923"/>
    <mergeCell ref="C3477:E3477"/>
    <mergeCell ref="C3497:E3497"/>
    <mergeCell ref="C3502:E3502"/>
    <mergeCell ref="C3509:E3509"/>
    <mergeCell ref="C3515:E3515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42:E42"/>
    <mergeCell ref="D171:E17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D180:E180"/>
    <mergeCell ref="D181:E181"/>
    <mergeCell ref="D186:E186"/>
    <mergeCell ref="D187:E187"/>
    <mergeCell ref="D188:E188"/>
    <mergeCell ref="D191:E191"/>
    <mergeCell ref="D192:E192"/>
    <mergeCell ref="D193:E193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8:E258"/>
    <mergeCell ref="D259:E259"/>
    <mergeCell ref="D260:E260"/>
    <mergeCell ref="D263:E263"/>
    <mergeCell ref="D264:E264"/>
    <mergeCell ref="D265:E265"/>
    <mergeCell ref="D270:E270"/>
    <mergeCell ref="D273:E273"/>
    <mergeCell ref="D276:E276"/>
    <mergeCell ref="D279:E279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10:E310"/>
    <mergeCell ref="C309:E309"/>
    <mergeCell ref="D320:E320"/>
    <mergeCell ref="D321:E321"/>
    <mergeCell ref="D322:E322"/>
    <mergeCell ref="D323:E323"/>
    <mergeCell ref="D324:E324"/>
    <mergeCell ref="D325:E325"/>
    <mergeCell ref="D330:E330"/>
    <mergeCell ref="D331:E331"/>
    <mergeCell ref="D332:E332"/>
    <mergeCell ref="D335:E335"/>
    <mergeCell ref="D336:E336"/>
    <mergeCell ref="D337:E337"/>
    <mergeCell ref="D342:E342"/>
    <mergeCell ref="D345:E345"/>
    <mergeCell ref="D348:E348"/>
    <mergeCell ref="D351:E351"/>
    <mergeCell ref="D370:E370"/>
    <mergeCell ref="C369:E369"/>
    <mergeCell ref="C329:E329"/>
    <mergeCell ref="C334:E334"/>
    <mergeCell ref="C341:E341"/>
    <mergeCell ref="C347:E347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D402:E402"/>
    <mergeCell ref="D403:E403"/>
    <mergeCell ref="D404:E404"/>
    <mergeCell ref="D407:E407"/>
    <mergeCell ref="D408:E408"/>
    <mergeCell ref="C401:E401"/>
    <mergeCell ref="C406:E406"/>
    <mergeCell ref="B405:E405"/>
    <mergeCell ref="B400:E400"/>
    <mergeCell ref="B581:G581"/>
    <mergeCell ref="B582:G582"/>
    <mergeCell ref="B583:E583"/>
    <mergeCell ref="B584:E584"/>
    <mergeCell ref="D469:E469"/>
    <mergeCell ref="D474:E474"/>
    <mergeCell ref="D475:E475"/>
    <mergeCell ref="D476:E476"/>
    <mergeCell ref="D479:E479"/>
    <mergeCell ref="D480:E480"/>
    <mergeCell ref="D481:E481"/>
    <mergeCell ref="D486:E486"/>
    <mergeCell ref="D489:E489"/>
    <mergeCell ref="D492:E492"/>
    <mergeCell ref="D495:E495"/>
    <mergeCell ref="D514:E514"/>
    <mergeCell ref="D515:E515"/>
    <mergeCell ref="D516:E516"/>
    <mergeCell ref="D517:E517"/>
    <mergeCell ref="D518:E518"/>
    <mergeCell ref="D519:E519"/>
    <mergeCell ref="B502:E502"/>
    <mergeCell ref="B503:E503"/>
    <mergeCell ref="B507:G507"/>
    <mergeCell ref="B508:G508"/>
    <mergeCell ref="B509:G509"/>
    <mergeCell ref="B510:G510"/>
    <mergeCell ref="B511:E511"/>
    <mergeCell ref="B512:E512"/>
    <mergeCell ref="B524:E524"/>
    <mergeCell ref="B542:E542"/>
    <mergeCell ref="B543:E543"/>
    <mergeCell ref="B654:G654"/>
    <mergeCell ref="B655:E655"/>
    <mergeCell ref="B656:E656"/>
    <mergeCell ref="B668:E668"/>
    <mergeCell ref="B634:E634"/>
    <mergeCell ref="B640:E640"/>
    <mergeCell ref="B641:E641"/>
    <mergeCell ref="B642:E642"/>
    <mergeCell ref="B643:E643"/>
    <mergeCell ref="B644:E644"/>
    <mergeCell ref="B645:E645"/>
    <mergeCell ref="B646:E646"/>
    <mergeCell ref="B647:E647"/>
    <mergeCell ref="B651:G651"/>
    <mergeCell ref="B652:G652"/>
    <mergeCell ref="D551:E551"/>
    <mergeCell ref="D552:E552"/>
    <mergeCell ref="D553:E553"/>
    <mergeCell ref="D558:E558"/>
    <mergeCell ref="D561:E561"/>
    <mergeCell ref="D564:E564"/>
    <mergeCell ref="D567:E567"/>
    <mergeCell ref="D586:E586"/>
    <mergeCell ref="D587:E587"/>
    <mergeCell ref="B570:E570"/>
    <mergeCell ref="B571:E571"/>
    <mergeCell ref="B572:E572"/>
    <mergeCell ref="B573:E573"/>
    <mergeCell ref="B574:E574"/>
    <mergeCell ref="B575:E575"/>
    <mergeCell ref="B579:G579"/>
    <mergeCell ref="B580:G580"/>
    <mergeCell ref="B717:E717"/>
    <mergeCell ref="B718:E718"/>
    <mergeCell ref="B719:E719"/>
    <mergeCell ref="B723:G723"/>
    <mergeCell ref="B724:G724"/>
    <mergeCell ref="B725:G725"/>
    <mergeCell ref="B726:G726"/>
    <mergeCell ref="B727:E727"/>
    <mergeCell ref="B728:E728"/>
    <mergeCell ref="B686:E686"/>
    <mergeCell ref="B687:E687"/>
    <mergeCell ref="B688:E688"/>
    <mergeCell ref="B693:E693"/>
    <mergeCell ref="B698:E698"/>
    <mergeCell ref="B699:E699"/>
    <mergeCell ref="D679:E679"/>
    <mergeCell ref="D680:E680"/>
    <mergeCell ref="B700:E700"/>
    <mergeCell ref="B706:E706"/>
    <mergeCell ref="B712:E712"/>
    <mergeCell ref="B713:E713"/>
    <mergeCell ref="B714:E714"/>
    <mergeCell ref="B715:E715"/>
    <mergeCell ref="B716:E716"/>
    <mergeCell ref="C873:E873"/>
    <mergeCell ref="C885:E885"/>
    <mergeCell ref="B831:E831"/>
    <mergeCell ref="B832:E832"/>
    <mergeCell ref="B837:E837"/>
    <mergeCell ref="B842:E842"/>
    <mergeCell ref="B843:E843"/>
    <mergeCell ref="B844:E844"/>
    <mergeCell ref="B850:E850"/>
    <mergeCell ref="B856:E856"/>
    <mergeCell ref="B857:E857"/>
    <mergeCell ref="B858:E858"/>
    <mergeCell ref="B859:E859"/>
    <mergeCell ref="B860:E860"/>
    <mergeCell ref="B861:E861"/>
    <mergeCell ref="D681:E681"/>
    <mergeCell ref="D682:E682"/>
    <mergeCell ref="D683:E683"/>
    <mergeCell ref="D684:E684"/>
    <mergeCell ref="D685:E685"/>
    <mergeCell ref="D690:E690"/>
    <mergeCell ref="D691:E691"/>
    <mergeCell ref="D692:E692"/>
    <mergeCell ref="D695:E695"/>
    <mergeCell ref="D696:E696"/>
    <mergeCell ref="D697:E697"/>
    <mergeCell ref="D702:E702"/>
    <mergeCell ref="D705:E705"/>
    <mergeCell ref="D708:E708"/>
    <mergeCell ref="D711:E711"/>
    <mergeCell ref="D730:E730"/>
    <mergeCell ref="D731:E731"/>
    <mergeCell ref="C905:E905"/>
    <mergeCell ref="C910:E910"/>
    <mergeCell ref="C917:E917"/>
    <mergeCell ref="C923:E923"/>
    <mergeCell ref="C945:E945"/>
    <mergeCell ref="B902:E902"/>
    <mergeCell ref="B903:E903"/>
    <mergeCell ref="B904:E904"/>
    <mergeCell ref="B909:E909"/>
    <mergeCell ref="B914:E914"/>
    <mergeCell ref="B915:E915"/>
    <mergeCell ref="B916:E916"/>
    <mergeCell ref="B922:E922"/>
    <mergeCell ref="B928:E928"/>
    <mergeCell ref="B929:E929"/>
    <mergeCell ref="D754:E754"/>
    <mergeCell ref="D755:E755"/>
    <mergeCell ref="D756:E756"/>
    <mergeCell ref="D757:E757"/>
    <mergeCell ref="D762:E762"/>
    <mergeCell ref="D763:E763"/>
    <mergeCell ref="D764:E764"/>
    <mergeCell ref="D767:E767"/>
    <mergeCell ref="D768:E768"/>
    <mergeCell ref="D769:E769"/>
    <mergeCell ref="D774:E774"/>
    <mergeCell ref="D777:E777"/>
    <mergeCell ref="D780:E780"/>
    <mergeCell ref="C773:E773"/>
    <mergeCell ref="C779:E779"/>
    <mergeCell ref="B778:E778"/>
    <mergeCell ref="D891:E891"/>
    <mergeCell ref="D949:E949"/>
    <mergeCell ref="D950:E950"/>
    <mergeCell ref="D951:E951"/>
    <mergeCell ref="D952:E952"/>
    <mergeCell ref="D953:E953"/>
    <mergeCell ref="D954:E954"/>
    <mergeCell ref="D955:E955"/>
    <mergeCell ref="D958:E958"/>
    <mergeCell ref="D959:E959"/>
    <mergeCell ref="D960:E960"/>
    <mergeCell ref="B934:E934"/>
    <mergeCell ref="B935:E935"/>
    <mergeCell ref="B939:G939"/>
    <mergeCell ref="B940:G940"/>
    <mergeCell ref="B941:G941"/>
    <mergeCell ref="B942:G942"/>
    <mergeCell ref="B943:E943"/>
    <mergeCell ref="B944:E944"/>
    <mergeCell ref="B956:E956"/>
    <mergeCell ref="C957:E957"/>
    <mergeCell ref="D946:E946"/>
    <mergeCell ref="D947:E947"/>
    <mergeCell ref="D948:E948"/>
    <mergeCell ref="D1019:E1019"/>
    <mergeCell ref="D1020:E1020"/>
    <mergeCell ref="D1021:E1021"/>
    <mergeCell ref="D1022:E1022"/>
    <mergeCell ref="D1023:E1023"/>
    <mergeCell ref="D1024:E1024"/>
    <mergeCell ref="D1025:E1025"/>
    <mergeCell ref="D1045:E1045"/>
    <mergeCell ref="D1050:E1050"/>
    <mergeCell ref="D1051:E1051"/>
    <mergeCell ref="D1052:E1052"/>
    <mergeCell ref="D1055:E1055"/>
    <mergeCell ref="D1065:E1065"/>
    <mergeCell ref="D1068:E1068"/>
    <mergeCell ref="D1071:E1071"/>
    <mergeCell ref="D1090:E1090"/>
    <mergeCell ref="D1091:E1091"/>
    <mergeCell ref="B1079:E1079"/>
    <mergeCell ref="B1083:G1083"/>
    <mergeCell ref="C1029:E1029"/>
    <mergeCell ref="C1049:E1049"/>
    <mergeCell ref="C1054:E1054"/>
    <mergeCell ref="D1092:E1092"/>
    <mergeCell ref="D1093:E1093"/>
    <mergeCell ref="D1094:E1094"/>
    <mergeCell ref="D1095:E1095"/>
    <mergeCell ref="B1084:G1084"/>
    <mergeCell ref="B1085:G1085"/>
    <mergeCell ref="B1086:G1086"/>
    <mergeCell ref="B1087:E1087"/>
    <mergeCell ref="B1088:E1088"/>
    <mergeCell ref="B1046:E1046"/>
    <mergeCell ref="B1047:E1047"/>
    <mergeCell ref="B1048:E1048"/>
    <mergeCell ref="B1053:E1053"/>
    <mergeCell ref="B1058:E1058"/>
    <mergeCell ref="B1059:E1059"/>
    <mergeCell ref="B1060:E1060"/>
    <mergeCell ref="B1066:E1066"/>
    <mergeCell ref="B1072:E1072"/>
    <mergeCell ref="B1073:E1073"/>
    <mergeCell ref="C1061:E1061"/>
    <mergeCell ref="C1067:E1067"/>
    <mergeCell ref="C1089:E1089"/>
    <mergeCell ref="B1074:E1074"/>
    <mergeCell ref="B1075:E1075"/>
    <mergeCell ref="B1076:E1076"/>
    <mergeCell ref="B1077:E1077"/>
    <mergeCell ref="B1078:E1078"/>
    <mergeCell ref="D1122:E1122"/>
    <mergeCell ref="D1123:E1123"/>
    <mergeCell ref="D1124:E1124"/>
    <mergeCell ref="D1127:E1127"/>
    <mergeCell ref="D1128:E1128"/>
    <mergeCell ref="D1129:E1129"/>
    <mergeCell ref="D1134:E1134"/>
    <mergeCell ref="D1137:E1137"/>
    <mergeCell ref="D1140:E1140"/>
    <mergeCell ref="D1143:E1143"/>
    <mergeCell ref="D1162:E1162"/>
    <mergeCell ref="D1163:E1163"/>
    <mergeCell ref="B1147:E1147"/>
    <mergeCell ref="B1148:E1148"/>
    <mergeCell ref="B1149:E1149"/>
    <mergeCell ref="B1150:E1150"/>
    <mergeCell ref="B1151:E1151"/>
    <mergeCell ref="B1155:G1155"/>
    <mergeCell ref="B1156:G1156"/>
    <mergeCell ref="B1157:G1157"/>
    <mergeCell ref="B1158:G1158"/>
    <mergeCell ref="B1159:E1159"/>
    <mergeCell ref="B1160:E1160"/>
    <mergeCell ref="D1201:E1201"/>
    <mergeCell ref="D1206:E1206"/>
    <mergeCell ref="D1209:E1209"/>
    <mergeCell ref="B1203:E1203"/>
    <mergeCell ref="B1204:E1204"/>
    <mergeCell ref="D1272:E1272"/>
    <mergeCell ref="D1273:E1273"/>
    <mergeCell ref="D1278:E1278"/>
    <mergeCell ref="D1281:E1281"/>
    <mergeCell ref="D1284:E1284"/>
    <mergeCell ref="D1287:E1287"/>
    <mergeCell ref="D1306:E1306"/>
    <mergeCell ref="D1307:E1307"/>
    <mergeCell ref="D1308:E1308"/>
    <mergeCell ref="C1233:E1233"/>
    <mergeCell ref="C1245:E1245"/>
    <mergeCell ref="C1265:E1265"/>
    <mergeCell ref="C1270:E1270"/>
    <mergeCell ref="C1277:E1277"/>
    <mergeCell ref="C1283:E1283"/>
    <mergeCell ref="C1305:E1305"/>
    <mergeCell ref="B1244:E1244"/>
    <mergeCell ref="B1262:E1262"/>
    <mergeCell ref="B1263:E1263"/>
    <mergeCell ref="B1264:E1264"/>
    <mergeCell ref="B1269:E1269"/>
    <mergeCell ref="B1274:E1274"/>
    <mergeCell ref="B1275:E1275"/>
    <mergeCell ref="B1276:E1276"/>
    <mergeCell ref="B1282:E1282"/>
    <mergeCell ref="B1288:E1288"/>
    <mergeCell ref="B1289:E1289"/>
    <mergeCell ref="D1312:E1312"/>
    <mergeCell ref="D1313:E1313"/>
    <mergeCell ref="D1314:E1314"/>
    <mergeCell ref="D1315:E1315"/>
    <mergeCell ref="D1318:E1318"/>
    <mergeCell ref="B1299:G1299"/>
    <mergeCell ref="B1300:G1300"/>
    <mergeCell ref="B1301:G1301"/>
    <mergeCell ref="B1302:G1302"/>
    <mergeCell ref="B1303:E1303"/>
    <mergeCell ref="B1304:E1304"/>
    <mergeCell ref="B1316:E1316"/>
    <mergeCell ref="D1338:E1338"/>
    <mergeCell ref="D1339:E1339"/>
    <mergeCell ref="C1317:E1317"/>
    <mergeCell ref="C1337:E1337"/>
    <mergeCell ref="D1359:E1359"/>
    <mergeCell ref="B1354:E1354"/>
    <mergeCell ref="D1378:E1378"/>
    <mergeCell ref="D1379:E1379"/>
    <mergeCell ref="D1380:E1380"/>
    <mergeCell ref="D1381:E1381"/>
    <mergeCell ref="D1382:E1382"/>
    <mergeCell ref="D1383:E1383"/>
    <mergeCell ref="D1384:E1384"/>
    <mergeCell ref="B1362:E1362"/>
    <mergeCell ref="B1363:E1363"/>
    <mergeCell ref="B1364:E1364"/>
    <mergeCell ref="B1365:E1365"/>
    <mergeCell ref="B1366:E1366"/>
    <mergeCell ref="B1367:E1367"/>
    <mergeCell ref="B1371:G1371"/>
    <mergeCell ref="B1372:G1372"/>
    <mergeCell ref="B1373:G1373"/>
    <mergeCell ref="B1374:G1374"/>
    <mergeCell ref="B1375:E1375"/>
    <mergeCell ref="B1376:E1376"/>
    <mergeCell ref="C1377:E1377"/>
    <mergeCell ref="D1422:E1422"/>
    <mergeCell ref="D1425:E1425"/>
    <mergeCell ref="D1428:E1428"/>
    <mergeCell ref="D1431:E1431"/>
    <mergeCell ref="D1450:E1450"/>
    <mergeCell ref="D1451:E1451"/>
    <mergeCell ref="D1452:E1452"/>
    <mergeCell ref="D1464:E1464"/>
    <mergeCell ref="D1465:E1465"/>
    <mergeCell ref="D1466:E1466"/>
    <mergeCell ref="D1467:E1467"/>
    <mergeCell ref="D1468:E1468"/>
    <mergeCell ref="D1469:E1469"/>
    <mergeCell ref="D1470:E1470"/>
    <mergeCell ref="B1448:E1448"/>
    <mergeCell ref="B1460:E1460"/>
    <mergeCell ref="B1426:E1426"/>
    <mergeCell ref="B1432:E1432"/>
    <mergeCell ref="B1433:E1433"/>
    <mergeCell ref="B1434:E1434"/>
    <mergeCell ref="B1435:E1435"/>
    <mergeCell ref="B1436:E1436"/>
    <mergeCell ref="B1437:E1437"/>
    <mergeCell ref="B1438:E1438"/>
    <mergeCell ref="B1439:E1439"/>
    <mergeCell ref="B1443:G1443"/>
    <mergeCell ref="B1444:G1444"/>
    <mergeCell ref="B1445:G1445"/>
    <mergeCell ref="B1446:G1446"/>
    <mergeCell ref="C1449:E1449"/>
    <mergeCell ref="C1461:E1461"/>
    <mergeCell ref="D1453:E1453"/>
    <mergeCell ref="D1487:E1487"/>
    <mergeCell ref="D1488:E1488"/>
    <mergeCell ref="D1489:E1489"/>
    <mergeCell ref="D1494:E1494"/>
    <mergeCell ref="D1497:E1497"/>
    <mergeCell ref="D1500:E1500"/>
    <mergeCell ref="D1503:E1503"/>
    <mergeCell ref="B1478:E1478"/>
    <mergeCell ref="B1479:E1479"/>
    <mergeCell ref="B1480:E1480"/>
    <mergeCell ref="B1485:E1485"/>
    <mergeCell ref="B1490:E1490"/>
    <mergeCell ref="B1491:E1491"/>
    <mergeCell ref="B1492:E1492"/>
    <mergeCell ref="B1498:E1498"/>
    <mergeCell ref="D1522:E1522"/>
    <mergeCell ref="D1523:E1523"/>
    <mergeCell ref="B1511:E1511"/>
    <mergeCell ref="B1515:G1515"/>
    <mergeCell ref="B1516:G1516"/>
    <mergeCell ref="B1517:G1517"/>
    <mergeCell ref="B1518:G1518"/>
    <mergeCell ref="B1519:E1519"/>
    <mergeCell ref="B1520:E1520"/>
    <mergeCell ref="C1481:E1481"/>
    <mergeCell ref="C1486:E1486"/>
    <mergeCell ref="C1493:E1493"/>
    <mergeCell ref="C1499:E1499"/>
    <mergeCell ref="D1484:E1484"/>
    <mergeCell ref="D1525:E1525"/>
    <mergeCell ref="D1526:E1526"/>
    <mergeCell ref="D1527:E1527"/>
    <mergeCell ref="D1528:E1528"/>
    <mergeCell ref="D1529:E1529"/>
    <mergeCell ref="D1530:E1530"/>
    <mergeCell ref="D1531:E1531"/>
    <mergeCell ref="C1521:E1521"/>
    <mergeCell ref="D1543:E1543"/>
    <mergeCell ref="D1544:E1544"/>
    <mergeCell ref="D1545:E1545"/>
    <mergeCell ref="D1546:E1546"/>
    <mergeCell ref="D1547:E1547"/>
    <mergeCell ref="D1548:E1548"/>
    <mergeCell ref="D1549:E1549"/>
    <mergeCell ref="D1554:E1554"/>
    <mergeCell ref="D1555:E1555"/>
    <mergeCell ref="B1532:E1532"/>
    <mergeCell ref="B1550:E1550"/>
    <mergeCell ref="B1551:E1551"/>
    <mergeCell ref="B1552:E1552"/>
    <mergeCell ref="C1533:E1533"/>
    <mergeCell ref="C1553:E1553"/>
    <mergeCell ref="D1556:E1556"/>
    <mergeCell ref="D1559:E1559"/>
    <mergeCell ref="D1560:E1560"/>
    <mergeCell ref="D1561:E1561"/>
    <mergeCell ref="D1566:E1566"/>
    <mergeCell ref="D1569:E1569"/>
    <mergeCell ref="D1572:E1572"/>
    <mergeCell ref="D1575:E1575"/>
    <mergeCell ref="D1609:E1609"/>
    <mergeCell ref="D1610:E1610"/>
    <mergeCell ref="D1611:E1611"/>
    <mergeCell ref="D1612:E1612"/>
    <mergeCell ref="D1613:E1613"/>
    <mergeCell ref="D1614:E1614"/>
    <mergeCell ref="D1596:E1596"/>
    <mergeCell ref="D1597:E1597"/>
    <mergeCell ref="D1598:E1598"/>
    <mergeCell ref="D1599:E1599"/>
    <mergeCell ref="D1600:E1600"/>
    <mergeCell ref="D1601:E1601"/>
    <mergeCell ref="D1602:E1602"/>
    <mergeCell ref="D1603:E1603"/>
    <mergeCell ref="D1606:E1606"/>
    <mergeCell ref="D1607:E1607"/>
    <mergeCell ref="D1608:E1608"/>
    <mergeCell ref="B1557:E1557"/>
    <mergeCell ref="B1562:E1562"/>
    <mergeCell ref="B1563:E1563"/>
    <mergeCell ref="B1564:E1564"/>
    <mergeCell ref="B1570:E1570"/>
    <mergeCell ref="B1576:E1576"/>
    <mergeCell ref="C1558:E1558"/>
    <mergeCell ref="D1615:E1615"/>
    <mergeCell ref="D1616:E1616"/>
    <mergeCell ref="D1617:E1617"/>
    <mergeCell ref="D1618:E1618"/>
    <mergeCell ref="D1619:E1619"/>
    <mergeCell ref="D1620:E1620"/>
    <mergeCell ref="D1621:E1621"/>
    <mergeCell ref="D1626:E1626"/>
    <mergeCell ref="D1627:E1627"/>
    <mergeCell ref="D1628:E1628"/>
    <mergeCell ref="D1631:E1631"/>
    <mergeCell ref="C1625:E1625"/>
    <mergeCell ref="C1630:E1630"/>
    <mergeCell ref="B1629:E1629"/>
    <mergeCell ref="B1624:E1624"/>
    <mergeCell ref="D1692:E1692"/>
    <mergeCell ref="D1693:E1693"/>
    <mergeCell ref="D1632:E1632"/>
    <mergeCell ref="D1633:E1633"/>
    <mergeCell ref="D1669:E1669"/>
    <mergeCell ref="D1670:E1670"/>
    <mergeCell ref="D1671:E1671"/>
    <mergeCell ref="D1672:E1672"/>
    <mergeCell ref="D1673:E1673"/>
    <mergeCell ref="D1674:E1674"/>
    <mergeCell ref="B1663:E1663"/>
    <mergeCell ref="B1664:E1664"/>
    <mergeCell ref="B1676:E1676"/>
    <mergeCell ref="B1634:E1634"/>
    <mergeCell ref="B1635:E1635"/>
    <mergeCell ref="B1636:E1636"/>
    <mergeCell ref="B1642:E1642"/>
    <mergeCell ref="D1705:E1705"/>
    <mergeCell ref="D1710:E1710"/>
    <mergeCell ref="D1713:E1713"/>
    <mergeCell ref="D1716:E1716"/>
    <mergeCell ref="D1719:E1719"/>
    <mergeCell ref="D1738:E1738"/>
    <mergeCell ref="D1739:E1739"/>
    <mergeCell ref="D1740:E1740"/>
    <mergeCell ref="D1741:E1741"/>
    <mergeCell ref="D1742:E1742"/>
    <mergeCell ref="B1726:E1726"/>
    <mergeCell ref="B1727:E1727"/>
    <mergeCell ref="B1731:G1731"/>
    <mergeCell ref="B1732:G1732"/>
    <mergeCell ref="B1733:G1733"/>
    <mergeCell ref="B1734:G1734"/>
    <mergeCell ref="B1735:E1735"/>
    <mergeCell ref="B1736:E1736"/>
    <mergeCell ref="D1772:E1772"/>
    <mergeCell ref="D1775:E1775"/>
    <mergeCell ref="D1776:E1776"/>
    <mergeCell ref="D1777:E1777"/>
    <mergeCell ref="D1782:E1782"/>
    <mergeCell ref="D1785:E1785"/>
    <mergeCell ref="D1788:E1788"/>
    <mergeCell ref="D1791:E1791"/>
    <mergeCell ref="D1810:E1810"/>
    <mergeCell ref="B1794:E1794"/>
    <mergeCell ref="B1795:E1795"/>
    <mergeCell ref="B1796:E1796"/>
    <mergeCell ref="B1797:E1797"/>
    <mergeCell ref="B1798:E1798"/>
    <mergeCell ref="B1799:E1799"/>
    <mergeCell ref="B1803:G1803"/>
    <mergeCell ref="B1804:G1804"/>
    <mergeCell ref="B1805:G1805"/>
    <mergeCell ref="B1806:G1806"/>
    <mergeCell ref="B1807:E1807"/>
    <mergeCell ref="B1808:E1808"/>
    <mergeCell ref="B1792:E1792"/>
    <mergeCell ref="B1793:E1793"/>
    <mergeCell ref="B1840:E1840"/>
    <mergeCell ref="B1845:E1845"/>
    <mergeCell ref="D1891:E1891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B1878:G1878"/>
    <mergeCell ref="B1879:E1879"/>
    <mergeCell ref="B1880:E1880"/>
    <mergeCell ref="B1892:E1892"/>
    <mergeCell ref="B1850:E1850"/>
    <mergeCell ref="B1851:E1851"/>
    <mergeCell ref="B1852:E1852"/>
    <mergeCell ref="B1858:E1858"/>
    <mergeCell ref="B1864:E1864"/>
    <mergeCell ref="B1865:E1865"/>
    <mergeCell ref="B1866:E1866"/>
    <mergeCell ref="B1867:E1867"/>
    <mergeCell ref="B1868:E1868"/>
    <mergeCell ref="B1869:E1869"/>
    <mergeCell ref="B1870:E1870"/>
    <mergeCell ref="D1932:E1932"/>
    <mergeCell ref="D1935:E1935"/>
    <mergeCell ref="D1954:E1954"/>
    <mergeCell ref="D1955:E1955"/>
    <mergeCell ref="D1956:E1956"/>
    <mergeCell ref="D1957:E1957"/>
    <mergeCell ref="D1958:E1958"/>
    <mergeCell ref="B1941:E1941"/>
    <mergeCell ref="B1942:E1942"/>
    <mergeCell ref="B1943:E1943"/>
    <mergeCell ref="B1947:G1947"/>
    <mergeCell ref="B1948:G1948"/>
    <mergeCell ref="B1949:G1949"/>
    <mergeCell ref="B1950:G1950"/>
    <mergeCell ref="B1951:E1951"/>
    <mergeCell ref="B1952:E1952"/>
    <mergeCell ref="B1910:E1910"/>
    <mergeCell ref="B1911:E1911"/>
    <mergeCell ref="B1912:E1912"/>
    <mergeCell ref="B1917:E1917"/>
    <mergeCell ref="B1922:E1922"/>
    <mergeCell ref="B1923:E1923"/>
    <mergeCell ref="B1924:E1924"/>
    <mergeCell ref="B1930:E1930"/>
    <mergeCell ref="B1936:E1936"/>
    <mergeCell ref="B1937:E1937"/>
    <mergeCell ref="B1938:E1938"/>
    <mergeCell ref="B1939:E1939"/>
    <mergeCell ref="B1940:E1940"/>
    <mergeCell ref="D1981:E1981"/>
    <mergeCell ref="D1986:E1986"/>
    <mergeCell ref="D1987:E1987"/>
    <mergeCell ref="D1988:E1988"/>
    <mergeCell ref="D1991:E1991"/>
    <mergeCell ref="D1992:E1992"/>
    <mergeCell ref="D1993:E1993"/>
    <mergeCell ref="D1998:E1998"/>
    <mergeCell ref="D2001:E2001"/>
    <mergeCell ref="D2004:E2004"/>
    <mergeCell ref="C1997:E1997"/>
    <mergeCell ref="C2003:E2003"/>
    <mergeCell ref="B2002:E2002"/>
    <mergeCell ref="D2115:E2115"/>
    <mergeCell ref="D2116:E2116"/>
    <mergeCell ref="D2117:E2117"/>
    <mergeCell ref="D2118:E2118"/>
    <mergeCell ref="C2097:E2097"/>
    <mergeCell ref="C2109:E2109"/>
    <mergeCell ref="D2007:E2007"/>
    <mergeCell ref="D2026:E2026"/>
    <mergeCell ref="D2027:E2027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8:E2038"/>
    <mergeCell ref="D2039:E2039"/>
    <mergeCell ref="D2125:E2125"/>
    <mergeCell ref="D2130:E2130"/>
    <mergeCell ref="D2131:E2131"/>
    <mergeCell ref="D2132:E2132"/>
    <mergeCell ref="D2135:E2135"/>
    <mergeCell ref="D2136:E2136"/>
    <mergeCell ref="D2137:E2137"/>
    <mergeCell ref="D2142:E2142"/>
    <mergeCell ref="D2145:E2145"/>
    <mergeCell ref="D2148:E2148"/>
    <mergeCell ref="D2151:E2151"/>
    <mergeCell ref="D2170:E2170"/>
    <mergeCell ref="D2171:E2171"/>
    <mergeCell ref="D2172:E2172"/>
    <mergeCell ref="D2173:E2173"/>
    <mergeCell ref="D2174:E2174"/>
    <mergeCell ref="D2175:E2175"/>
    <mergeCell ref="C2129:E2129"/>
    <mergeCell ref="C2134:E2134"/>
    <mergeCell ref="C2141:E2141"/>
    <mergeCell ref="C2147:E2147"/>
    <mergeCell ref="C2169:E2169"/>
    <mergeCell ref="B2156:E2156"/>
    <mergeCell ref="B2157:E2157"/>
    <mergeCell ref="D2176:E2176"/>
    <mergeCell ref="D2177:E2177"/>
    <mergeCell ref="D2178:E2178"/>
    <mergeCell ref="D2179:E2179"/>
    <mergeCell ref="D2182:E2182"/>
    <mergeCell ref="D2183:E2183"/>
    <mergeCell ref="D2184:E2184"/>
    <mergeCell ref="B2158:E2158"/>
    <mergeCell ref="B2159:E2159"/>
    <mergeCell ref="B2163:G2163"/>
    <mergeCell ref="B2164:G2164"/>
    <mergeCell ref="B2165:G2165"/>
    <mergeCell ref="B2166:G2166"/>
    <mergeCell ref="B2167:E2167"/>
    <mergeCell ref="B2168:E2168"/>
    <mergeCell ref="B2180:E2180"/>
    <mergeCell ref="D2203:E2203"/>
    <mergeCell ref="C2181:E2181"/>
    <mergeCell ref="C2201:E2201"/>
    <mergeCell ref="B2198:E2198"/>
    <mergeCell ref="B2199:E2199"/>
    <mergeCell ref="B2200:E2200"/>
    <mergeCell ref="D2243:E2243"/>
    <mergeCell ref="D2244:E2244"/>
    <mergeCell ref="D2245:E2245"/>
    <mergeCell ref="D2246:E2246"/>
    <mergeCell ref="D2247:E2247"/>
    <mergeCell ref="D2248:E2248"/>
    <mergeCell ref="D2249:E2249"/>
    <mergeCell ref="D2269:E2269"/>
    <mergeCell ref="D2274:E2274"/>
    <mergeCell ref="D2275:E2275"/>
    <mergeCell ref="D2276:E2276"/>
    <mergeCell ref="D2279:E2279"/>
    <mergeCell ref="D2289:E2289"/>
    <mergeCell ref="D2292:E2292"/>
    <mergeCell ref="D2295:E2295"/>
    <mergeCell ref="D2314:E2314"/>
    <mergeCell ref="D2315:E2315"/>
    <mergeCell ref="B2303:E2303"/>
    <mergeCell ref="B2307:G2307"/>
    <mergeCell ref="C2253:E2253"/>
    <mergeCell ref="C2273:E2273"/>
    <mergeCell ref="C2278:E2278"/>
    <mergeCell ref="D2316:E2316"/>
    <mergeCell ref="D2317:E2317"/>
    <mergeCell ref="D2318:E2318"/>
    <mergeCell ref="D2319:E2319"/>
    <mergeCell ref="B2308:G2308"/>
    <mergeCell ref="B2309:G2309"/>
    <mergeCell ref="B2310:G2310"/>
    <mergeCell ref="B2311:E2311"/>
    <mergeCell ref="B2312:E2312"/>
    <mergeCell ref="B2270:E2270"/>
    <mergeCell ref="B2271:E2271"/>
    <mergeCell ref="B2272:E2272"/>
    <mergeCell ref="B2277:E2277"/>
    <mergeCell ref="B2282:E2282"/>
    <mergeCell ref="B2283:E2283"/>
    <mergeCell ref="B2284:E2284"/>
    <mergeCell ref="B2290:E2290"/>
    <mergeCell ref="B2296:E2296"/>
    <mergeCell ref="B2297:E2297"/>
    <mergeCell ref="C2285:E2285"/>
    <mergeCell ref="C2291:E2291"/>
    <mergeCell ref="C2313:E2313"/>
    <mergeCell ref="B2298:E2298"/>
    <mergeCell ref="B2299:E2299"/>
    <mergeCell ref="B2300:E2300"/>
    <mergeCell ref="B2301:E2301"/>
    <mergeCell ref="B2302:E2302"/>
    <mergeCell ref="D2346:E2346"/>
    <mergeCell ref="D2347:E2347"/>
    <mergeCell ref="D2348:E2348"/>
    <mergeCell ref="D2351:E2351"/>
    <mergeCell ref="D2352:E2352"/>
    <mergeCell ref="D2353:E2353"/>
    <mergeCell ref="D2358:E2358"/>
    <mergeCell ref="D2361:E2361"/>
    <mergeCell ref="D2364:E2364"/>
    <mergeCell ref="D2367:E2367"/>
    <mergeCell ref="D2386:E2386"/>
    <mergeCell ref="D2387:E2387"/>
    <mergeCell ref="B2371:E2371"/>
    <mergeCell ref="B2372:E2372"/>
    <mergeCell ref="B2373:E2373"/>
    <mergeCell ref="B2374:E2374"/>
    <mergeCell ref="B2375:E2375"/>
    <mergeCell ref="B2379:G2379"/>
    <mergeCell ref="B2380:G2380"/>
    <mergeCell ref="B2381:G2381"/>
    <mergeCell ref="B2382:G2382"/>
    <mergeCell ref="B2383:E2383"/>
    <mergeCell ref="B2384:E2384"/>
    <mergeCell ref="D2425:E2425"/>
    <mergeCell ref="D2430:E2430"/>
    <mergeCell ref="D2433:E2433"/>
    <mergeCell ref="B2427:E2427"/>
    <mergeCell ref="B2428:E2428"/>
    <mergeCell ref="D2496:E2496"/>
    <mergeCell ref="D2497:E2497"/>
    <mergeCell ref="D2502:E2502"/>
    <mergeCell ref="D2505:E2505"/>
    <mergeCell ref="D2508:E2508"/>
    <mergeCell ref="D2511:E2511"/>
    <mergeCell ref="D2530:E2530"/>
    <mergeCell ref="D2531:E2531"/>
    <mergeCell ref="D2532:E2532"/>
    <mergeCell ref="C2457:E2457"/>
    <mergeCell ref="C2469:E2469"/>
    <mergeCell ref="C2489:E2489"/>
    <mergeCell ref="C2494:E2494"/>
    <mergeCell ref="C2501:E2501"/>
    <mergeCell ref="C2507:E2507"/>
    <mergeCell ref="C2529:E2529"/>
    <mergeCell ref="B2468:E2468"/>
    <mergeCell ref="B2486:E2486"/>
    <mergeCell ref="B2487:E2487"/>
    <mergeCell ref="B2488:E2488"/>
    <mergeCell ref="B2493:E2493"/>
    <mergeCell ref="B2498:E2498"/>
    <mergeCell ref="B2499:E2499"/>
    <mergeCell ref="B2500:E2500"/>
    <mergeCell ref="B2506:E2506"/>
    <mergeCell ref="B2512:E2512"/>
    <mergeCell ref="B2513:E2513"/>
    <mergeCell ref="D2536:E2536"/>
    <mergeCell ref="D2537:E2537"/>
    <mergeCell ref="D2538:E2538"/>
    <mergeCell ref="D2539:E2539"/>
    <mergeCell ref="D2542:E2542"/>
    <mergeCell ref="B2523:G2523"/>
    <mergeCell ref="B2524:G2524"/>
    <mergeCell ref="B2525:G2525"/>
    <mergeCell ref="B2526:G2526"/>
    <mergeCell ref="B2527:E2527"/>
    <mergeCell ref="B2528:E2528"/>
    <mergeCell ref="B2540:E2540"/>
    <mergeCell ref="D2562:E2562"/>
    <mergeCell ref="D2563:E2563"/>
    <mergeCell ref="C2541:E2541"/>
    <mergeCell ref="C2561:E2561"/>
    <mergeCell ref="D2583:E2583"/>
    <mergeCell ref="B2578:E2578"/>
    <mergeCell ref="D2602:E2602"/>
    <mergeCell ref="D2603:E2603"/>
    <mergeCell ref="D2604:E2604"/>
    <mergeCell ref="D2605:E2605"/>
    <mergeCell ref="D2606:E2606"/>
    <mergeCell ref="D2607:E2607"/>
    <mergeCell ref="D2608:E2608"/>
    <mergeCell ref="B2586:E2586"/>
    <mergeCell ref="B2587:E2587"/>
    <mergeCell ref="B2588:E2588"/>
    <mergeCell ref="B2589:E2589"/>
    <mergeCell ref="B2590:E2590"/>
    <mergeCell ref="B2591:E2591"/>
    <mergeCell ref="B2595:G2595"/>
    <mergeCell ref="B2596:G2596"/>
    <mergeCell ref="B2597:G2597"/>
    <mergeCell ref="B2598:G2598"/>
    <mergeCell ref="B2599:E2599"/>
    <mergeCell ref="B2600:E2600"/>
    <mergeCell ref="C2601:E2601"/>
    <mergeCell ref="D2646:E2646"/>
    <mergeCell ref="D2649:E2649"/>
    <mergeCell ref="D2652:E2652"/>
    <mergeCell ref="D2655:E2655"/>
    <mergeCell ref="D2674:E2674"/>
    <mergeCell ref="D2675:E2675"/>
    <mergeCell ref="D2676:E2676"/>
    <mergeCell ref="D2688:E2688"/>
    <mergeCell ref="D2689:E2689"/>
    <mergeCell ref="D2690:E2690"/>
    <mergeCell ref="D2691:E2691"/>
    <mergeCell ref="D2692:E2692"/>
    <mergeCell ref="D2693:E2693"/>
    <mergeCell ref="D2694:E2694"/>
    <mergeCell ref="B2672:E2672"/>
    <mergeCell ref="B2684:E2684"/>
    <mergeCell ref="B2650:E2650"/>
    <mergeCell ref="B2656:E2656"/>
    <mergeCell ref="B2657:E2657"/>
    <mergeCell ref="B2658:E2658"/>
    <mergeCell ref="B2659:E2659"/>
    <mergeCell ref="B2660:E2660"/>
    <mergeCell ref="B2661:E2661"/>
    <mergeCell ref="B2662:E2662"/>
    <mergeCell ref="B2663:E2663"/>
    <mergeCell ref="B2667:G2667"/>
    <mergeCell ref="B2668:G2668"/>
    <mergeCell ref="B2669:G2669"/>
    <mergeCell ref="B2670:G2670"/>
    <mergeCell ref="C2673:E2673"/>
    <mergeCell ref="C2685:E2685"/>
    <mergeCell ref="D2677:E2677"/>
    <mergeCell ref="D2711:E2711"/>
    <mergeCell ref="D2712:E2712"/>
    <mergeCell ref="D2713:E2713"/>
    <mergeCell ref="D2718:E2718"/>
    <mergeCell ref="D2721:E2721"/>
    <mergeCell ref="D2724:E2724"/>
    <mergeCell ref="D2727:E2727"/>
    <mergeCell ref="B2702:E2702"/>
    <mergeCell ref="B2703:E2703"/>
    <mergeCell ref="B2704:E2704"/>
    <mergeCell ref="B2709:E2709"/>
    <mergeCell ref="B2714:E2714"/>
    <mergeCell ref="B2715:E2715"/>
    <mergeCell ref="B2716:E2716"/>
    <mergeCell ref="B2722:E2722"/>
    <mergeCell ref="D2746:E2746"/>
    <mergeCell ref="D2747:E2747"/>
    <mergeCell ref="B2735:E2735"/>
    <mergeCell ref="B2739:G2739"/>
    <mergeCell ref="B2740:G2740"/>
    <mergeCell ref="B2741:G2741"/>
    <mergeCell ref="B2742:G2742"/>
    <mergeCell ref="B2743:E2743"/>
    <mergeCell ref="B2744:E2744"/>
    <mergeCell ref="C2705:E2705"/>
    <mergeCell ref="C2710:E2710"/>
    <mergeCell ref="C2717:E2717"/>
    <mergeCell ref="C2723:E2723"/>
    <mergeCell ref="D2708:E2708"/>
    <mergeCell ref="D2749:E2749"/>
    <mergeCell ref="D2750:E2750"/>
    <mergeCell ref="D2751:E2751"/>
    <mergeCell ref="D2752:E2752"/>
    <mergeCell ref="D2753:E2753"/>
    <mergeCell ref="D2754:E2754"/>
    <mergeCell ref="D2755:E2755"/>
    <mergeCell ref="C2745:E2745"/>
    <mergeCell ref="D2767:E2767"/>
    <mergeCell ref="D2768:E2768"/>
    <mergeCell ref="D2769:E2769"/>
    <mergeCell ref="D2770:E2770"/>
    <mergeCell ref="D2771:E2771"/>
    <mergeCell ref="D2772:E2772"/>
    <mergeCell ref="D2773:E2773"/>
    <mergeCell ref="D2778:E2778"/>
    <mergeCell ref="D2779:E2779"/>
    <mergeCell ref="B2756:E2756"/>
    <mergeCell ref="B2774:E2774"/>
    <mergeCell ref="B2775:E2775"/>
    <mergeCell ref="B2776:E2776"/>
    <mergeCell ref="C2757:E2757"/>
    <mergeCell ref="C2777:E2777"/>
    <mergeCell ref="D2780:E2780"/>
    <mergeCell ref="D2783:E2783"/>
    <mergeCell ref="D2784:E2784"/>
    <mergeCell ref="D2785:E2785"/>
    <mergeCell ref="D2790:E2790"/>
    <mergeCell ref="D2793:E2793"/>
    <mergeCell ref="D2796:E2796"/>
    <mergeCell ref="D2799:E2799"/>
    <mergeCell ref="D2833:E2833"/>
    <mergeCell ref="D2834:E2834"/>
    <mergeCell ref="D2835:E2835"/>
    <mergeCell ref="D2836:E2836"/>
    <mergeCell ref="D2837:E2837"/>
    <mergeCell ref="D2838:E2838"/>
    <mergeCell ref="D2820:E2820"/>
    <mergeCell ref="D2821:E2821"/>
    <mergeCell ref="D2822:E2822"/>
    <mergeCell ref="D2823:E2823"/>
    <mergeCell ref="D2824:E2824"/>
    <mergeCell ref="D2825:E2825"/>
    <mergeCell ref="D2826:E2826"/>
    <mergeCell ref="D2827:E2827"/>
    <mergeCell ref="D2830:E2830"/>
    <mergeCell ref="D2831:E2831"/>
    <mergeCell ref="D2832:E2832"/>
    <mergeCell ref="B2781:E2781"/>
    <mergeCell ref="B2786:E2786"/>
    <mergeCell ref="B2787:E2787"/>
    <mergeCell ref="B2788:E2788"/>
    <mergeCell ref="B2794:E2794"/>
    <mergeCell ref="B2800:E2800"/>
    <mergeCell ref="C2782:E2782"/>
    <mergeCell ref="D2839:E2839"/>
    <mergeCell ref="D2840:E2840"/>
    <mergeCell ref="D2841:E2841"/>
    <mergeCell ref="D2842:E2842"/>
    <mergeCell ref="D2843:E2843"/>
    <mergeCell ref="D2844:E2844"/>
    <mergeCell ref="D2845:E2845"/>
    <mergeCell ref="D2850:E2850"/>
    <mergeCell ref="D2851:E2851"/>
    <mergeCell ref="D2852:E2852"/>
    <mergeCell ref="D2855:E2855"/>
    <mergeCell ref="C2849:E2849"/>
    <mergeCell ref="C2854:E2854"/>
    <mergeCell ref="B2853:E2853"/>
    <mergeCell ref="B2848:E2848"/>
    <mergeCell ref="D2916:E2916"/>
    <mergeCell ref="D2917:E2917"/>
    <mergeCell ref="D2856:E2856"/>
    <mergeCell ref="D2857:E2857"/>
    <mergeCell ref="D2893:E2893"/>
    <mergeCell ref="D2894:E2894"/>
    <mergeCell ref="D2895:E2895"/>
    <mergeCell ref="D2896:E2896"/>
    <mergeCell ref="D2897:E2897"/>
    <mergeCell ref="D2898:E2898"/>
    <mergeCell ref="B2887:E2887"/>
    <mergeCell ref="B2888:E2888"/>
    <mergeCell ref="B2900:E2900"/>
    <mergeCell ref="B2858:E2858"/>
    <mergeCell ref="B2859:E2859"/>
    <mergeCell ref="B2860:E2860"/>
    <mergeCell ref="B2866:E2866"/>
    <mergeCell ref="D2929:E2929"/>
    <mergeCell ref="D2934:E2934"/>
    <mergeCell ref="D2937:E2937"/>
    <mergeCell ref="D2940:E2940"/>
    <mergeCell ref="D2943:E2943"/>
    <mergeCell ref="D2962:E2962"/>
    <mergeCell ref="D2963:E2963"/>
    <mergeCell ref="D2964:E2964"/>
    <mergeCell ref="D2965:E2965"/>
    <mergeCell ref="D2966:E2966"/>
    <mergeCell ref="B2950:E2950"/>
    <mergeCell ref="B2951:E2951"/>
    <mergeCell ref="B2955:G2955"/>
    <mergeCell ref="B2956:G2956"/>
    <mergeCell ref="B2957:G2957"/>
    <mergeCell ref="B2958:G2958"/>
    <mergeCell ref="B2959:E2959"/>
    <mergeCell ref="B2960:E2960"/>
    <mergeCell ref="D2996:E2996"/>
    <mergeCell ref="D2999:E2999"/>
    <mergeCell ref="D3000:E3000"/>
    <mergeCell ref="D3001:E3001"/>
    <mergeCell ref="D3006:E3006"/>
    <mergeCell ref="D3009:E3009"/>
    <mergeCell ref="D3012:E3012"/>
    <mergeCell ref="D3015:E3015"/>
    <mergeCell ref="D3034:E3034"/>
    <mergeCell ref="B3018:E3018"/>
    <mergeCell ref="B3019:E3019"/>
    <mergeCell ref="B3020:E3020"/>
    <mergeCell ref="B3021:E3021"/>
    <mergeCell ref="B3022:E3022"/>
    <mergeCell ref="B3023:E3023"/>
    <mergeCell ref="B3027:G3027"/>
    <mergeCell ref="B3028:G3028"/>
    <mergeCell ref="B3029:G3029"/>
    <mergeCell ref="B3030:G3030"/>
    <mergeCell ref="B3031:E3031"/>
    <mergeCell ref="B3032:E3032"/>
    <mergeCell ref="B3016:E3016"/>
    <mergeCell ref="B3017:E3017"/>
    <mergeCell ref="B3064:E3064"/>
    <mergeCell ref="B3069:E3069"/>
    <mergeCell ref="D3115:E3115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B3102:G3102"/>
    <mergeCell ref="B3103:E3103"/>
    <mergeCell ref="B3104:E3104"/>
    <mergeCell ref="B3116:E3116"/>
    <mergeCell ref="B3074:E3074"/>
    <mergeCell ref="B3075:E3075"/>
    <mergeCell ref="B3076:E3076"/>
    <mergeCell ref="B3082:E3082"/>
    <mergeCell ref="B3088:E3088"/>
    <mergeCell ref="B3089:E3089"/>
    <mergeCell ref="B3090:E3090"/>
    <mergeCell ref="B3091:E3091"/>
    <mergeCell ref="B3092:E3092"/>
    <mergeCell ref="B3093:E3093"/>
    <mergeCell ref="B3094:E3094"/>
    <mergeCell ref="D3156:E3156"/>
    <mergeCell ref="D3159:E3159"/>
    <mergeCell ref="D3178:E3178"/>
    <mergeCell ref="D3179:E3179"/>
    <mergeCell ref="D3180:E3180"/>
    <mergeCell ref="D3181:E3181"/>
    <mergeCell ref="D3182:E3182"/>
    <mergeCell ref="B3165:E3165"/>
    <mergeCell ref="B3166:E3166"/>
    <mergeCell ref="B3167:E3167"/>
    <mergeCell ref="B3171:G3171"/>
    <mergeCell ref="B3172:G3172"/>
    <mergeCell ref="B3173:G3173"/>
    <mergeCell ref="B3174:G3174"/>
    <mergeCell ref="B3175:E3175"/>
    <mergeCell ref="B3176:E3176"/>
    <mergeCell ref="B3134:E3134"/>
    <mergeCell ref="B3135:E3135"/>
    <mergeCell ref="B3136:E3136"/>
    <mergeCell ref="B3141:E3141"/>
    <mergeCell ref="B3146:E3146"/>
    <mergeCell ref="B3147:E3147"/>
    <mergeCell ref="B3148:E3148"/>
    <mergeCell ref="B3154:E3154"/>
    <mergeCell ref="B3160:E3160"/>
    <mergeCell ref="B3161:E3161"/>
    <mergeCell ref="B3162:E3162"/>
    <mergeCell ref="B3163:E3163"/>
    <mergeCell ref="B3164:E3164"/>
    <mergeCell ref="D3205:E3205"/>
    <mergeCell ref="D3210:E3210"/>
    <mergeCell ref="D3211:E3211"/>
    <mergeCell ref="D3212:E3212"/>
    <mergeCell ref="D3215:E3215"/>
    <mergeCell ref="D3216:E3216"/>
    <mergeCell ref="D3217:E3217"/>
    <mergeCell ref="D3222:E3222"/>
    <mergeCell ref="D3225:E3225"/>
    <mergeCell ref="D3228:E3228"/>
    <mergeCell ref="C3221:E3221"/>
    <mergeCell ref="C3227:E3227"/>
    <mergeCell ref="B3226:E3226"/>
    <mergeCell ref="D3339:E3339"/>
    <mergeCell ref="D3340:E3340"/>
    <mergeCell ref="D3341:E3341"/>
    <mergeCell ref="D3342:E3342"/>
    <mergeCell ref="C3286:E3286"/>
    <mergeCell ref="C3293:E3293"/>
    <mergeCell ref="C3299:E3299"/>
    <mergeCell ref="C3321:E3321"/>
    <mergeCell ref="C3333:E3333"/>
    <mergeCell ref="D3231:E3231"/>
    <mergeCell ref="D3250:E3250"/>
    <mergeCell ref="D3251:E3251"/>
    <mergeCell ref="D3252:E3252"/>
    <mergeCell ref="D3253:E3253"/>
    <mergeCell ref="D3254:E3254"/>
    <mergeCell ref="D3255:E3255"/>
    <mergeCell ref="D3256:E3256"/>
    <mergeCell ref="D3257:E3257"/>
    <mergeCell ref="D3258:E3258"/>
    <mergeCell ref="D3346:E3346"/>
    <mergeCell ref="D3347:E3347"/>
    <mergeCell ref="D3348:E3348"/>
    <mergeCell ref="D3349:E3349"/>
    <mergeCell ref="D3354:E3354"/>
    <mergeCell ref="D3355:E3355"/>
    <mergeCell ref="D3356:E3356"/>
    <mergeCell ref="D3359:E3359"/>
    <mergeCell ref="D3360:E3360"/>
    <mergeCell ref="D3361:E3361"/>
    <mergeCell ref="D3366:E3366"/>
    <mergeCell ref="D3369:E3369"/>
    <mergeCell ref="D3372:E3372"/>
    <mergeCell ref="D3375:E3375"/>
    <mergeCell ref="D3394:E3394"/>
    <mergeCell ref="D3395:E3395"/>
    <mergeCell ref="D3396:E3396"/>
    <mergeCell ref="C3353:E3353"/>
    <mergeCell ref="C3358:E3358"/>
    <mergeCell ref="C3365:E3365"/>
    <mergeCell ref="C3371:E3371"/>
    <mergeCell ref="C3393:E3393"/>
    <mergeCell ref="D3397:E3397"/>
    <mergeCell ref="D3398:E3398"/>
    <mergeCell ref="D3399:E3399"/>
    <mergeCell ref="D3400:E3400"/>
    <mergeCell ref="D3401:E3401"/>
    <mergeCell ref="D3402:E3402"/>
    <mergeCell ref="D3403:E3403"/>
    <mergeCell ref="D3406:E3406"/>
    <mergeCell ref="D3407:E3407"/>
    <mergeCell ref="D3408:E3408"/>
    <mergeCell ref="D3427:E3427"/>
    <mergeCell ref="D3428:E3428"/>
    <mergeCell ref="D3431:E3431"/>
    <mergeCell ref="D3432:E3432"/>
    <mergeCell ref="D3433:E3433"/>
    <mergeCell ref="D3438:E3438"/>
    <mergeCell ref="D3441:E3441"/>
    <mergeCell ref="C3405:E3405"/>
    <mergeCell ref="C3425:E3425"/>
    <mergeCell ref="D3419:E3419"/>
    <mergeCell ref="D3420:E3420"/>
    <mergeCell ref="D3421:E3421"/>
    <mergeCell ref="D3426:E3426"/>
    <mergeCell ref="D3444:E3444"/>
    <mergeCell ref="D3447:E3447"/>
    <mergeCell ref="D3466:E3466"/>
    <mergeCell ref="D3467:E3467"/>
    <mergeCell ref="D3468:E3468"/>
    <mergeCell ref="D3469:E3469"/>
    <mergeCell ref="D3470:E3470"/>
    <mergeCell ref="D3471:E3471"/>
    <mergeCell ref="D3472:E3472"/>
    <mergeCell ref="D3473:E3473"/>
    <mergeCell ref="B3449:E3449"/>
    <mergeCell ref="B3450:E3450"/>
    <mergeCell ref="B3451:E3451"/>
    <mergeCell ref="B3452:E3452"/>
    <mergeCell ref="B3453:E3453"/>
    <mergeCell ref="B3454:E3454"/>
    <mergeCell ref="B3455:E3455"/>
    <mergeCell ref="B3459:G3459"/>
    <mergeCell ref="B3460:G3460"/>
    <mergeCell ref="B3461:G3461"/>
    <mergeCell ref="B3462:G3462"/>
    <mergeCell ref="B3463:E3463"/>
    <mergeCell ref="B3464:E3464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90:E3490"/>
    <mergeCell ref="D3491:E3491"/>
    <mergeCell ref="D3492:E3492"/>
    <mergeCell ref="D3493:E3493"/>
    <mergeCell ref="D3498:E3498"/>
    <mergeCell ref="B3494:E3494"/>
    <mergeCell ref="B3495:E3495"/>
    <mergeCell ref="B3496:E3496"/>
    <mergeCell ref="D3499:E3499"/>
    <mergeCell ref="D3500:E3500"/>
    <mergeCell ref="D3503:E3503"/>
    <mergeCell ref="D3504:E3504"/>
    <mergeCell ref="D3505:E3505"/>
    <mergeCell ref="D3510:E3510"/>
    <mergeCell ref="D3513:E3513"/>
    <mergeCell ref="D3516:E3516"/>
    <mergeCell ref="D3519:E3519"/>
    <mergeCell ref="B2:G2"/>
    <mergeCell ref="B75:G75"/>
    <mergeCell ref="B76:G76"/>
    <mergeCell ref="B77:G77"/>
    <mergeCell ref="B78:G78"/>
    <mergeCell ref="B79:E79"/>
    <mergeCell ref="B80:E80"/>
    <mergeCell ref="C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B92:E92"/>
    <mergeCell ref="C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B110:E110"/>
    <mergeCell ref="B111:E111"/>
    <mergeCell ref="B112:E112"/>
    <mergeCell ref="C113:E113"/>
    <mergeCell ref="D135:E135"/>
    <mergeCell ref="B136:E136"/>
    <mergeCell ref="B137:E137"/>
    <mergeCell ref="B138:E138"/>
    <mergeCell ref="B139:E139"/>
    <mergeCell ref="B140:E140"/>
    <mergeCell ref="B141:E141"/>
    <mergeCell ref="B142:E142"/>
    <mergeCell ref="B143:E143"/>
    <mergeCell ref="D114:E114"/>
    <mergeCell ref="D115:E115"/>
    <mergeCell ref="D116:E116"/>
    <mergeCell ref="B117:E117"/>
    <mergeCell ref="C118:E118"/>
    <mergeCell ref="D119:E119"/>
    <mergeCell ref="D120:E120"/>
    <mergeCell ref="D121:E121"/>
    <mergeCell ref="B122:E122"/>
    <mergeCell ref="B123:E123"/>
    <mergeCell ref="B124:E124"/>
    <mergeCell ref="C125:E125"/>
    <mergeCell ref="D126:E126"/>
    <mergeCell ref="D129:E129"/>
    <mergeCell ref="B130:E130"/>
    <mergeCell ref="C131:E131"/>
    <mergeCell ref="D132:E132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"/>
  <sheetViews>
    <sheetView showGridLines="0" workbookViewId="0"/>
  </sheetViews>
  <sheetFormatPr baseColWidth="10" defaultRowHeight="14.4"/>
  <cols>
    <col min="2" max="2" width="125.77734375" customWidth="1"/>
    <col min="3" max="3" width="30.21875" customWidth="1"/>
  </cols>
  <sheetData>
    <row r="2" spans="2:3">
      <c r="B2" s="1227" t="s">
        <v>4063</v>
      </c>
      <c r="C2" s="1227"/>
    </row>
    <row r="3" spans="2:3">
      <c r="B3" s="1" t="s">
        <v>3849</v>
      </c>
      <c r="C3" s="1" t="s">
        <v>50</v>
      </c>
    </row>
    <row r="4" spans="2:3">
      <c r="B4" s="2" t="s">
        <v>3850</v>
      </c>
      <c r="C4" s="4" t="s">
        <v>3853</v>
      </c>
    </row>
    <row r="5" spans="2:3">
      <c r="B5" s="2" t="s">
        <v>4093</v>
      </c>
      <c r="C5" s="4">
        <v>0</v>
      </c>
    </row>
    <row r="6" spans="2:3">
      <c r="B6" s="2" t="s">
        <v>3851</v>
      </c>
      <c r="C6" s="4" t="s">
        <v>3854</v>
      </c>
    </row>
    <row r="7" spans="2:3">
      <c r="B7" s="2" t="s">
        <v>3852</v>
      </c>
      <c r="C7" s="4" t="s">
        <v>3855</v>
      </c>
    </row>
    <row r="8" spans="2:3">
      <c r="B8" s="3" t="s">
        <v>49</v>
      </c>
      <c r="C8" s="3" t="s">
        <v>3856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1"/>
  <sheetViews>
    <sheetView showGridLines="0" workbookViewId="0"/>
  </sheetViews>
  <sheetFormatPr baseColWidth="10" defaultRowHeight="14.4"/>
  <cols>
    <col min="2" max="4" width="7.6640625" customWidth="1"/>
    <col min="5" max="5" width="105.6640625" customWidth="1"/>
    <col min="6" max="7" width="15.6640625" customWidth="1"/>
  </cols>
  <sheetData>
    <row r="2" spans="2:7">
      <c r="B2" s="1227" t="s">
        <v>4089</v>
      </c>
      <c r="C2" s="1227"/>
      <c r="D2" s="1227"/>
      <c r="E2" s="1227"/>
      <c r="F2" s="1227"/>
      <c r="G2" s="1227"/>
    </row>
    <row r="3" spans="2:7">
      <c r="B3" s="1237" t="s">
        <v>3835</v>
      </c>
      <c r="C3" s="1237" t="s">
        <v>3228</v>
      </c>
      <c r="D3" s="1237" t="s">
        <v>3228</v>
      </c>
      <c r="E3" s="1237" t="s">
        <v>3228</v>
      </c>
      <c r="F3" s="1237" t="s">
        <v>3228</v>
      </c>
      <c r="G3" s="1237" t="s">
        <v>3228</v>
      </c>
    </row>
    <row r="4" spans="2:7">
      <c r="B4" s="1238" t="s">
        <v>3215</v>
      </c>
      <c r="C4" s="1238" t="s">
        <v>3215</v>
      </c>
      <c r="D4" s="1238" t="s">
        <v>3215</v>
      </c>
      <c r="E4" s="1238" t="s">
        <v>3215</v>
      </c>
      <c r="F4" s="1238" t="s">
        <v>3215</v>
      </c>
      <c r="G4" s="1238" t="s">
        <v>3215</v>
      </c>
    </row>
    <row r="5" spans="2:7">
      <c r="B5" s="1238" t="s">
        <v>3216</v>
      </c>
      <c r="C5" s="1238" t="s">
        <v>3216</v>
      </c>
      <c r="D5" s="1238" t="s">
        <v>3216</v>
      </c>
      <c r="E5" s="1238" t="s">
        <v>3216</v>
      </c>
      <c r="F5" s="1238" t="s">
        <v>3216</v>
      </c>
      <c r="G5" s="1238" t="s">
        <v>3216</v>
      </c>
    </row>
    <row r="6" spans="2:7">
      <c r="B6" s="1239" t="s">
        <v>3217</v>
      </c>
      <c r="C6" s="1239" t="s">
        <v>3217</v>
      </c>
      <c r="D6" s="1239" t="s">
        <v>3217</v>
      </c>
      <c r="E6" s="1239" t="s">
        <v>3217</v>
      </c>
      <c r="F6" s="1239" t="s">
        <v>3217</v>
      </c>
      <c r="G6" s="1239" t="s">
        <v>3217</v>
      </c>
    </row>
    <row r="7" spans="2:7">
      <c r="B7" s="1240" t="s">
        <v>3218</v>
      </c>
      <c r="C7" s="1240" t="s">
        <v>3218</v>
      </c>
      <c r="D7" s="1240" t="s">
        <v>3218</v>
      </c>
      <c r="E7" s="1240" t="s">
        <v>3218</v>
      </c>
      <c r="F7" s="21">
        <v>2024</v>
      </c>
      <c r="G7" s="21">
        <v>2023</v>
      </c>
    </row>
    <row r="8" spans="2:7">
      <c r="B8" s="1236" t="s">
        <v>3219</v>
      </c>
      <c r="C8" s="1236" t="s">
        <v>3219</v>
      </c>
      <c r="D8" s="1236" t="s">
        <v>3219</v>
      </c>
      <c r="E8" s="1236" t="s">
        <v>3219</v>
      </c>
      <c r="F8" s="17" t="s">
        <v>529</v>
      </c>
      <c r="G8" s="17" t="s">
        <v>529</v>
      </c>
    </row>
    <row r="9" spans="2:7">
      <c r="B9" s="24" t="s">
        <v>529</v>
      </c>
      <c r="C9" s="1234" t="s">
        <v>3229</v>
      </c>
      <c r="D9" s="1234" t="s">
        <v>3229</v>
      </c>
      <c r="E9" s="1234" t="s">
        <v>3229</v>
      </c>
      <c r="F9" s="17" t="s">
        <v>3737</v>
      </c>
      <c r="G9" s="17" t="s">
        <v>3840</v>
      </c>
    </row>
    <row r="10" spans="2:7">
      <c r="B10" s="25" t="s">
        <v>529</v>
      </c>
      <c r="C10" s="26" t="s">
        <v>529</v>
      </c>
      <c r="D10" s="1233" t="s">
        <v>3231</v>
      </c>
      <c r="E10" s="1233" t="s">
        <v>3231</v>
      </c>
      <c r="F10" s="4">
        <v>0</v>
      </c>
      <c r="G10" s="4">
        <v>0</v>
      </c>
    </row>
    <row r="11" spans="2:7">
      <c r="B11" s="25" t="s">
        <v>529</v>
      </c>
      <c r="C11" s="26" t="s">
        <v>529</v>
      </c>
      <c r="D11" s="1233" t="s">
        <v>3232</v>
      </c>
      <c r="E11" s="1233" t="s">
        <v>3232</v>
      </c>
      <c r="F11" s="4">
        <v>0</v>
      </c>
      <c r="G11" s="4">
        <v>0</v>
      </c>
    </row>
    <row r="12" spans="2:7">
      <c r="B12" s="25" t="s">
        <v>529</v>
      </c>
      <c r="C12" s="26" t="s">
        <v>529</v>
      </c>
      <c r="D12" s="1233" t="s">
        <v>3233</v>
      </c>
      <c r="E12" s="1233" t="s">
        <v>3233</v>
      </c>
      <c r="F12" s="4">
        <v>0</v>
      </c>
      <c r="G12" s="4">
        <v>0</v>
      </c>
    </row>
    <row r="13" spans="2:7">
      <c r="B13" s="25" t="s">
        <v>529</v>
      </c>
      <c r="C13" s="26" t="s">
        <v>529</v>
      </c>
      <c r="D13" s="1233" t="s">
        <v>3234</v>
      </c>
      <c r="E13" s="1233" t="s">
        <v>3234</v>
      </c>
      <c r="F13" s="4">
        <v>0</v>
      </c>
      <c r="G13" s="4">
        <v>0</v>
      </c>
    </row>
    <row r="14" spans="2:7">
      <c r="B14" s="25" t="s">
        <v>529</v>
      </c>
      <c r="C14" s="26" t="s">
        <v>529</v>
      </c>
      <c r="D14" s="1233" t="s">
        <v>3235</v>
      </c>
      <c r="E14" s="1233" t="s">
        <v>3235</v>
      </c>
      <c r="F14" s="4">
        <v>0</v>
      </c>
      <c r="G14" s="4">
        <v>0</v>
      </c>
    </row>
    <row r="15" spans="2:7">
      <c r="B15" s="25" t="s">
        <v>529</v>
      </c>
      <c r="C15" s="26" t="s">
        <v>529</v>
      </c>
      <c r="D15" s="1233" t="s">
        <v>3236</v>
      </c>
      <c r="E15" s="1233" t="s">
        <v>3236</v>
      </c>
      <c r="F15" s="4">
        <v>0</v>
      </c>
      <c r="G15" s="4">
        <v>0</v>
      </c>
    </row>
    <row r="16" spans="2:7">
      <c r="B16" s="25" t="s">
        <v>529</v>
      </c>
      <c r="C16" s="26" t="s">
        <v>529</v>
      </c>
      <c r="D16" s="1233" t="s">
        <v>3237</v>
      </c>
      <c r="E16" s="1233" t="s">
        <v>3237</v>
      </c>
      <c r="F16" s="4" t="s">
        <v>3836</v>
      </c>
      <c r="G16" s="4" t="s">
        <v>3841</v>
      </c>
    </row>
    <row r="17" spans="2:7">
      <c r="B17" s="25" t="s">
        <v>529</v>
      </c>
      <c r="C17" s="26" t="s">
        <v>529</v>
      </c>
      <c r="D17" s="1233" t="s">
        <v>3238</v>
      </c>
      <c r="E17" s="1233" t="s">
        <v>3238</v>
      </c>
      <c r="F17" s="4">
        <v>0</v>
      </c>
      <c r="G17" s="4">
        <v>0</v>
      </c>
    </row>
    <row r="18" spans="2:7">
      <c r="B18" s="25" t="s">
        <v>529</v>
      </c>
      <c r="C18" s="26" t="s">
        <v>529</v>
      </c>
      <c r="D18" s="1233" t="s">
        <v>3239</v>
      </c>
      <c r="E18" s="1233" t="s">
        <v>3239</v>
      </c>
      <c r="F18" s="4" t="s">
        <v>3837</v>
      </c>
      <c r="G18" s="4" t="s">
        <v>3842</v>
      </c>
    </row>
    <row r="19" spans="2:7">
      <c r="B19" s="25" t="s">
        <v>529</v>
      </c>
      <c r="C19" s="26" t="s">
        <v>529</v>
      </c>
      <c r="D19" s="1233" t="s">
        <v>3240</v>
      </c>
      <c r="E19" s="1233" t="s">
        <v>3240</v>
      </c>
      <c r="F19" s="4">
        <v>0</v>
      </c>
      <c r="G19" s="4">
        <v>0</v>
      </c>
    </row>
    <row r="20" spans="2:7">
      <c r="B20" s="1235" t="s">
        <v>529</v>
      </c>
      <c r="C20" s="1235" t="s">
        <v>529</v>
      </c>
      <c r="D20" s="1235" t="s">
        <v>529</v>
      </c>
      <c r="E20" s="1235" t="s">
        <v>529</v>
      </c>
      <c r="F20" s="4" t="s">
        <v>529</v>
      </c>
      <c r="G20" s="4" t="s">
        <v>529</v>
      </c>
    </row>
    <row r="21" spans="2:7">
      <c r="B21" s="24" t="s">
        <v>529</v>
      </c>
      <c r="C21" s="1234" t="s">
        <v>3230</v>
      </c>
      <c r="D21" s="1234" t="s">
        <v>3230</v>
      </c>
      <c r="E21" s="1234" t="s">
        <v>3230</v>
      </c>
      <c r="F21" s="17" t="s">
        <v>3838</v>
      </c>
      <c r="G21" s="17" t="s">
        <v>3840</v>
      </c>
    </row>
    <row r="22" spans="2:7">
      <c r="B22" s="25" t="s">
        <v>529</v>
      </c>
      <c r="C22" s="26" t="s">
        <v>529</v>
      </c>
      <c r="D22" s="1233" t="s">
        <v>3241</v>
      </c>
      <c r="E22" s="1233" t="s">
        <v>3241</v>
      </c>
      <c r="F22" s="4" t="s">
        <v>3740</v>
      </c>
      <c r="G22" s="4" t="s">
        <v>3843</v>
      </c>
    </row>
    <row r="23" spans="2:7">
      <c r="B23" s="25" t="s">
        <v>529</v>
      </c>
      <c r="C23" s="26" t="s">
        <v>529</v>
      </c>
      <c r="D23" s="1233" t="s">
        <v>3242</v>
      </c>
      <c r="E23" s="1233" t="s">
        <v>3242</v>
      </c>
      <c r="F23" s="4" t="s">
        <v>3753</v>
      </c>
      <c r="G23" s="4" t="s">
        <v>3844</v>
      </c>
    </row>
    <row r="24" spans="2:7">
      <c r="B24" s="25" t="s">
        <v>529</v>
      </c>
      <c r="C24" s="26" t="s">
        <v>529</v>
      </c>
      <c r="D24" s="1233" t="s">
        <v>3243</v>
      </c>
      <c r="E24" s="1233" t="s">
        <v>3243</v>
      </c>
      <c r="F24" s="4" t="s">
        <v>3786</v>
      </c>
      <c r="G24" s="4" t="s">
        <v>3845</v>
      </c>
    </row>
    <row r="25" spans="2:7">
      <c r="B25" s="25" t="s">
        <v>529</v>
      </c>
      <c r="C25" s="26" t="s">
        <v>529</v>
      </c>
      <c r="D25" s="1233" t="s">
        <v>3244</v>
      </c>
      <c r="E25" s="1233" t="s">
        <v>3244</v>
      </c>
      <c r="F25" s="4">
        <v>0</v>
      </c>
      <c r="G25" s="4">
        <v>0</v>
      </c>
    </row>
    <row r="26" spans="2:7">
      <c r="B26" s="25" t="s">
        <v>529</v>
      </c>
      <c r="C26" s="26" t="s">
        <v>529</v>
      </c>
      <c r="D26" s="1233" t="s">
        <v>3245</v>
      </c>
      <c r="E26" s="1233" t="s">
        <v>3245</v>
      </c>
      <c r="F26" s="4">
        <v>0</v>
      </c>
      <c r="G26" s="4" t="s">
        <v>3846</v>
      </c>
    </row>
    <row r="27" spans="2:7">
      <c r="B27" s="25" t="s">
        <v>529</v>
      </c>
      <c r="C27" s="26" t="s">
        <v>529</v>
      </c>
      <c r="D27" s="1233" t="s">
        <v>3246</v>
      </c>
      <c r="E27" s="1233" t="s">
        <v>3246</v>
      </c>
      <c r="F27" s="4">
        <v>0</v>
      </c>
      <c r="G27" s="4">
        <v>0</v>
      </c>
    </row>
    <row r="28" spans="2:7">
      <c r="B28" s="25" t="s">
        <v>529</v>
      </c>
      <c r="C28" s="26" t="s">
        <v>529</v>
      </c>
      <c r="D28" s="1233" t="s">
        <v>3247</v>
      </c>
      <c r="E28" s="1233" t="s">
        <v>3247</v>
      </c>
      <c r="F28" s="4">
        <v>0</v>
      </c>
      <c r="G28" s="4">
        <v>0</v>
      </c>
    </row>
    <row r="29" spans="2:7">
      <c r="B29" s="25" t="s">
        <v>529</v>
      </c>
      <c r="C29" s="26" t="s">
        <v>529</v>
      </c>
      <c r="D29" s="1233" t="s">
        <v>3248</v>
      </c>
      <c r="E29" s="1233" t="s">
        <v>3248</v>
      </c>
      <c r="F29" s="4" t="s">
        <v>3828</v>
      </c>
      <c r="G29" s="4" t="s">
        <v>3847</v>
      </c>
    </row>
    <row r="30" spans="2:7">
      <c r="B30" s="25" t="s">
        <v>529</v>
      </c>
      <c r="C30" s="26" t="s">
        <v>529</v>
      </c>
      <c r="D30" s="1233" t="s">
        <v>3249</v>
      </c>
      <c r="E30" s="1233" t="s">
        <v>3249</v>
      </c>
      <c r="F30" s="4">
        <v>0</v>
      </c>
      <c r="G30" s="4">
        <v>0</v>
      </c>
    </row>
    <row r="31" spans="2:7">
      <c r="B31" s="25" t="s">
        <v>529</v>
      </c>
      <c r="C31" s="26" t="s">
        <v>529</v>
      </c>
      <c r="D31" s="1233" t="s">
        <v>3250</v>
      </c>
      <c r="E31" s="1233" t="s">
        <v>3250</v>
      </c>
      <c r="F31" s="4" t="s">
        <v>3829</v>
      </c>
      <c r="G31" s="4" t="s">
        <v>3848</v>
      </c>
    </row>
    <row r="32" spans="2:7">
      <c r="B32" s="25" t="s">
        <v>529</v>
      </c>
      <c r="C32" s="26" t="s">
        <v>529</v>
      </c>
      <c r="D32" s="1233" t="s">
        <v>3251</v>
      </c>
      <c r="E32" s="1233" t="s">
        <v>3251</v>
      </c>
      <c r="F32" s="4">
        <v>0</v>
      </c>
      <c r="G32" s="4">
        <v>0</v>
      </c>
    </row>
    <row r="33" spans="2:7">
      <c r="B33" s="25" t="s">
        <v>529</v>
      </c>
      <c r="C33" s="26" t="s">
        <v>529</v>
      </c>
      <c r="D33" s="1233" t="s">
        <v>3252</v>
      </c>
      <c r="E33" s="1233" t="s">
        <v>3252</v>
      </c>
      <c r="F33" s="4">
        <v>0</v>
      </c>
      <c r="G33" s="4">
        <v>0</v>
      </c>
    </row>
    <row r="34" spans="2:7">
      <c r="B34" s="25" t="s">
        <v>529</v>
      </c>
      <c r="C34" s="26" t="s">
        <v>529</v>
      </c>
      <c r="D34" s="1233" t="s">
        <v>3253</v>
      </c>
      <c r="E34" s="1233" t="s">
        <v>3253</v>
      </c>
      <c r="F34" s="4">
        <v>0</v>
      </c>
      <c r="G34" s="4">
        <v>0</v>
      </c>
    </row>
    <row r="35" spans="2:7">
      <c r="B35" s="25" t="s">
        <v>529</v>
      </c>
      <c r="C35" s="26" t="s">
        <v>529</v>
      </c>
      <c r="D35" s="1233" t="s">
        <v>3254</v>
      </c>
      <c r="E35" s="1233" t="s">
        <v>3254</v>
      </c>
      <c r="F35" s="4">
        <v>0</v>
      </c>
      <c r="G35" s="4">
        <v>0</v>
      </c>
    </row>
    <row r="36" spans="2:7">
      <c r="B36" s="25" t="s">
        <v>529</v>
      </c>
      <c r="C36" s="26" t="s">
        <v>529</v>
      </c>
      <c r="D36" s="1233" t="s">
        <v>3255</v>
      </c>
      <c r="E36" s="1233" t="s">
        <v>3255</v>
      </c>
      <c r="F36" s="4">
        <v>0</v>
      </c>
      <c r="G36" s="4">
        <v>0</v>
      </c>
    </row>
    <row r="37" spans="2:7">
      <c r="B37" s="25" t="s">
        <v>529</v>
      </c>
      <c r="C37" s="26" t="s">
        <v>529</v>
      </c>
      <c r="D37" s="1233" t="s">
        <v>3256</v>
      </c>
      <c r="E37" s="1233" t="s">
        <v>3256</v>
      </c>
      <c r="F37" s="4">
        <v>0</v>
      </c>
      <c r="G37" s="4">
        <v>0</v>
      </c>
    </row>
    <row r="38" spans="2:7">
      <c r="B38" s="1236" t="s">
        <v>3220</v>
      </c>
      <c r="C38" s="1236" t="s">
        <v>3220</v>
      </c>
      <c r="D38" s="1236" t="s">
        <v>3220</v>
      </c>
      <c r="E38" s="1236" t="s">
        <v>3220</v>
      </c>
      <c r="F38" s="17" t="s">
        <v>474</v>
      </c>
      <c r="G38" s="17">
        <v>0</v>
      </c>
    </row>
    <row r="39" spans="2:7">
      <c r="B39" s="1235" t="s">
        <v>529</v>
      </c>
      <c r="C39" s="1235" t="s">
        <v>529</v>
      </c>
      <c r="D39" s="1235" t="s">
        <v>529</v>
      </c>
      <c r="E39" s="1235" t="s">
        <v>529</v>
      </c>
      <c r="F39" s="4" t="s">
        <v>529</v>
      </c>
      <c r="G39" s="4" t="s">
        <v>529</v>
      </c>
    </row>
    <row r="40" spans="2:7">
      <c r="B40" s="1236" t="s">
        <v>3221</v>
      </c>
      <c r="C40" s="1236" t="s">
        <v>3221</v>
      </c>
      <c r="D40" s="1236" t="s">
        <v>3221</v>
      </c>
      <c r="E40" s="1236" t="s">
        <v>3221</v>
      </c>
      <c r="F40" s="17" t="s">
        <v>529</v>
      </c>
      <c r="G40" s="17" t="s">
        <v>529</v>
      </c>
    </row>
    <row r="41" spans="2:7">
      <c r="B41" s="24" t="s">
        <v>529</v>
      </c>
      <c r="C41" s="1234" t="s">
        <v>3229</v>
      </c>
      <c r="D41" s="1234" t="s">
        <v>3229</v>
      </c>
      <c r="E41" s="1234" t="s">
        <v>3229</v>
      </c>
      <c r="F41" s="17">
        <v>0</v>
      </c>
      <c r="G41" s="17">
        <v>0</v>
      </c>
    </row>
    <row r="42" spans="2:7">
      <c r="B42" s="25" t="s">
        <v>529</v>
      </c>
      <c r="C42" s="26" t="s">
        <v>529</v>
      </c>
      <c r="D42" s="1233" t="s">
        <v>3257</v>
      </c>
      <c r="E42" s="1233" t="s">
        <v>3257</v>
      </c>
      <c r="F42" s="4">
        <v>0</v>
      </c>
      <c r="G42" s="4">
        <v>0</v>
      </c>
    </row>
    <row r="43" spans="2:7">
      <c r="B43" s="25" t="s">
        <v>529</v>
      </c>
      <c r="C43" s="26" t="s">
        <v>529</v>
      </c>
      <c r="D43" s="1233" t="s">
        <v>3258</v>
      </c>
      <c r="E43" s="1233" t="s">
        <v>3258</v>
      </c>
      <c r="F43" s="4">
        <v>0</v>
      </c>
      <c r="G43" s="4">
        <v>0</v>
      </c>
    </row>
    <row r="44" spans="2:7">
      <c r="B44" s="25" t="s">
        <v>529</v>
      </c>
      <c r="C44" s="26" t="s">
        <v>529</v>
      </c>
      <c r="D44" s="1233" t="s">
        <v>3259</v>
      </c>
      <c r="E44" s="1233" t="s">
        <v>3259</v>
      </c>
      <c r="F44" s="4">
        <v>0</v>
      </c>
      <c r="G44" s="4">
        <v>0</v>
      </c>
    </row>
    <row r="45" spans="2:7">
      <c r="B45" s="1235" t="s">
        <v>529</v>
      </c>
      <c r="C45" s="1235" t="s">
        <v>529</v>
      </c>
      <c r="D45" s="1235" t="s">
        <v>529</v>
      </c>
      <c r="E45" s="1235" t="s">
        <v>529</v>
      </c>
      <c r="F45" s="4" t="s">
        <v>529</v>
      </c>
      <c r="G45" s="4" t="s">
        <v>529</v>
      </c>
    </row>
    <row r="46" spans="2:7">
      <c r="B46" s="24" t="s">
        <v>529</v>
      </c>
      <c r="C46" s="1234" t="s">
        <v>3230</v>
      </c>
      <c r="D46" s="1234" t="s">
        <v>3230</v>
      </c>
      <c r="E46" s="1234" t="s">
        <v>3230</v>
      </c>
      <c r="F46" s="17" t="s">
        <v>474</v>
      </c>
      <c r="G46" s="17">
        <v>0</v>
      </c>
    </row>
    <row r="47" spans="2:7">
      <c r="B47" s="25" t="s">
        <v>529</v>
      </c>
      <c r="C47" s="26" t="s">
        <v>529</v>
      </c>
      <c r="D47" s="1233" t="s">
        <v>3257</v>
      </c>
      <c r="E47" s="1233" t="s">
        <v>3257</v>
      </c>
      <c r="F47" s="4">
        <v>0</v>
      </c>
      <c r="G47" s="4">
        <v>0</v>
      </c>
    </row>
    <row r="48" spans="2:7">
      <c r="B48" s="25" t="s">
        <v>529</v>
      </c>
      <c r="C48" s="26" t="s">
        <v>529</v>
      </c>
      <c r="D48" s="1233" t="s">
        <v>3258</v>
      </c>
      <c r="E48" s="1233" t="s">
        <v>3258</v>
      </c>
      <c r="F48" s="4" t="s">
        <v>474</v>
      </c>
      <c r="G48" s="4">
        <v>0</v>
      </c>
    </row>
    <row r="49" spans="2:7">
      <c r="B49" s="25" t="s">
        <v>529</v>
      </c>
      <c r="C49" s="26" t="s">
        <v>529</v>
      </c>
      <c r="D49" s="1233" t="s">
        <v>3260</v>
      </c>
      <c r="E49" s="1233" t="s">
        <v>3260</v>
      </c>
      <c r="F49" s="4">
        <v>0</v>
      </c>
      <c r="G49" s="4">
        <v>0</v>
      </c>
    </row>
    <row r="50" spans="2:7">
      <c r="B50" s="1236" t="s">
        <v>3222</v>
      </c>
      <c r="C50" s="1236" t="s">
        <v>3222</v>
      </c>
      <c r="D50" s="1236" t="s">
        <v>3222</v>
      </c>
      <c r="E50" s="1236" t="s">
        <v>3222</v>
      </c>
      <c r="F50" s="17" t="s">
        <v>3839</v>
      </c>
      <c r="G50" s="17">
        <v>0</v>
      </c>
    </row>
    <row r="51" spans="2:7">
      <c r="B51" s="1235" t="s">
        <v>529</v>
      </c>
      <c r="C51" s="1235" t="s">
        <v>529</v>
      </c>
      <c r="D51" s="1235" t="s">
        <v>529</v>
      </c>
      <c r="E51" s="1235" t="s">
        <v>529</v>
      </c>
      <c r="F51" s="4" t="s">
        <v>529</v>
      </c>
      <c r="G51" s="4" t="s">
        <v>529</v>
      </c>
    </row>
    <row r="52" spans="2:7">
      <c r="B52" s="1236" t="s">
        <v>3223</v>
      </c>
      <c r="C52" s="1236" t="s">
        <v>3223</v>
      </c>
      <c r="D52" s="1236" t="s">
        <v>3223</v>
      </c>
      <c r="E52" s="1236" t="s">
        <v>3223</v>
      </c>
      <c r="F52" s="17" t="s">
        <v>529</v>
      </c>
      <c r="G52" s="17" t="s">
        <v>529</v>
      </c>
    </row>
    <row r="53" spans="2:7">
      <c r="B53" s="24" t="s">
        <v>529</v>
      </c>
      <c r="C53" s="1234" t="s">
        <v>3229</v>
      </c>
      <c r="D53" s="1234" t="s">
        <v>3229</v>
      </c>
      <c r="E53" s="1234" t="s">
        <v>3229</v>
      </c>
      <c r="F53" s="17">
        <v>0</v>
      </c>
      <c r="G53" s="17">
        <v>0</v>
      </c>
    </row>
    <row r="54" spans="2:7">
      <c r="B54" s="25" t="s">
        <v>529</v>
      </c>
      <c r="C54" s="26" t="s">
        <v>529</v>
      </c>
      <c r="D54" s="1233" t="s">
        <v>3261</v>
      </c>
      <c r="E54" s="1233" t="s">
        <v>3261</v>
      </c>
      <c r="F54" s="4">
        <v>0</v>
      </c>
      <c r="G54" s="4">
        <v>0</v>
      </c>
    </row>
    <row r="55" spans="2:7">
      <c r="B55" s="25" t="s">
        <v>529</v>
      </c>
      <c r="C55" s="26" t="s">
        <v>529</v>
      </c>
      <c r="D55" s="26" t="s">
        <v>529</v>
      </c>
      <c r="E55" s="27" t="s">
        <v>3265</v>
      </c>
      <c r="F55" s="4">
        <v>0</v>
      </c>
      <c r="G55" s="4">
        <v>0</v>
      </c>
    </row>
    <row r="56" spans="2:7">
      <c r="B56" s="25" t="s">
        <v>529</v>
      </c>
      <c r="C56" s="26" t="s">
        <v>529</v>
      </c>
      <c r="D56" s="26" t="s">
        <v>529</v>
      </c>
      <c r="E56" s="27" t="s">
        <v>3266</v>
      </c>
      <c r="F56" s="4">
        <v>0</v>
      </c>
      <c r="G56" s="4">
        <v>0</v>
      </c>
    </row>
    <row r="57" spans="2:7">
      <c r="B57" s="25" t="s">
        <v>529</v>
      </c>
      <c r="C57" s="26" t="s">
        <v>529</v>
      </c>
      <c r="D57" s="1233" t="s">
        <v>3262</v>
      </c>
      <c r="E57" s="1233" t="s">
        <v>3262</v>
      </c>
      <c r="F57" s="4">
        <v>0</v>
      </c>
      <c r="G57" s="4">
        <v>0</v>
      </c>
    </row>
    <row r="58" spans="2:7">
      <c r="B58" s="1235" t="s">
        <v>529</v>
      </c>
      <c r="C58" s="1235" t="s">
        <v>529</v>
      </c>
      <c r="D58" s="1235" t="s">
        <v>529</v>
      </c>
      <c r="E58" s="1235" t="s">
        <v>529</v>
      </c>
      <c r="F58" s="4" t="s">
        <v>529</v>
      </c>
      <c r="G58" s="4" t="s">
        <v>529</v>
      </c>
    </row>
    <row r="59" spans="2:7">
      <c r="B59" s="24" t="s">
        <v>529</v>
      </c>
      <c r="C59" s="1234" t="s">
        <v>3230</v>
      </c>
      <c r="D59" s="1234" t="s">
        <v>3230</v>
      </c>
      <c r="E59" s="1234" t="s">
        <v>3230</v>
      </c>
      <c r="F59" s="17">
        <v>0</v>
      </c>
      <c r="G59" s="17">
        <v>0</v>
      </c>
    </row>
    <row r="60" spans="2:7">
      <c r="B60" s="25" t="s">
        <v>529</v>
      </c>
      <c r="C60" s="26" t="s">
        <v>529</v>
      </c>
      <c r="D60" s="1233" t="s">
        <v>3263</v>
      </c>
      <c r="E60" s="1233" t="s">
        <v>3263</v>
      </c>
      <c r="F60" s="4">
        <v>0</v>
      </c>
      <c r="G60" s="4">
        <v>0</v>
      </c>
    </row>
    <row r="61" spans="2:7">
      <c r="B61" s="25" t="s">
        <v>529</v>
      </c>
      <c r="C61" s="26" t="s">
        <v>529</v>
      </c>
      <c r="D61" s="26" t="s">
        <v>529</v>
      </c>
      <c r="E61" s="27" t="s">
        <v>3265</v>
      </c>
      <c r="F61" s="4">
        <v>0</v>
      </c>
      <c r="G61" s="4">
        <v>0</v>
      </c>
    </row>
    <row r="62" spans="2:7">
      <c r="B62" s="25" t="s">
        <v>529</v>
      </c>
      <c r="C62" s="26" t="s">
        <v>529</v>
      </c>
      <c r="D62" s="26" t="s">
        <v>529</v>
      </c>
      <c r="E62" s="27" t="s">
        <v>3266</v>
      </c>
      <c r="F62" s="4">
        <v>0</v>
      </c>
      <c r="G62" s="4">
        <v>0</v>
      </c>
    </row>
    <row r="63" spans="2:7">
      <c r="B63" s="25" t="s">
        <v>529</v>
      </c>
      <c r="C63" s="26" t="s">
        <v>529</v>
      </c>
      <c r="D63" s="1233" t="s">
        <v>3264</v>
      </c>
      <c r="E63" s="1233" t="s">
        <v>3264</v>
      </c>
      <c r="F63" s="4">
        <v>0</v>
      </c>
      <c r="G63" s="4">
        <v>0</v>
      </c>
    </row>
    <row r="64" spans="2:7">
      <c r="B64" s="1236" t="s">
        <v>3224</v>
      </c>
      <c r="C64" s="1236" t="s">
        <v>3224</v>
      </c>
      <c r="D64" s="1236" t="s">
        <v>3224</v>
      </c>
      <c r="E64" s="1236" t="s">
        <v>3224</v>
      </c>
      <c r="F64" s="17">
        <v>0</v>
      </c>
      <c r="G64" s="17">
        <v>0</v>
      </c>
    </row>
    <row r="65" spans="2:7">
      <c r="B65" s="1235" t="s">
        <v>529</v>
      </c>
      <c r="C65" s="1235" t="s">
        <v>529</v>
      </c>
      <c r="D65" s="1235" t="s">
        <v>529</v>
      </c>
      <c r="E65" s="1235" t="s">
        <v>529</v>
      </c>
      <c r="F65" s="4" t="s">
        <v>529</v>
      </c>
      <c r="G65" s="4" t="s">
        <v>529</v>
      </c>
    </row>
    <row r="66" spans="2:7">
      <c r="B66" s="1236" t="s">
        <v>3225</v>
      </c>
      <c r="C66" s="1236" t="s">
        <v>3225</v>
      </c>
      <c r="D66" s="1236" t="s">
        <v>3225</v>
      </c>
      <c r="E66" s="1236" t="s">
        <v>3225</v>
      </c>
      <c r="F66" s="17">
        <v>0</v>
      </c>
      <c r="G66" s="17">
        <v>0</v>
      </c>
    </row>
    <row r="67" spans="2:7">
      <c r="B67" s="1235" t="s">
        <v>529</v>
      </c>
      <c r="C67" s="1235" t="s">
        <v>529</v>
      </c>
      <c r="D67" s="1235" t="s">
        <v>529</v>
      </c>
      <c r="E67" s="1235" t="s">
        <v>529</v>
      </c>
      <c r="F67" s="4" t="s">
        <v>529</v>
      </c>
      <c r="G67" s="4" t="s">
        <v>529</v>
      </c>
    </row>
    <row r="68" spans="2:7">
      <c r="B68" s="1236" t="s">
        <v>3226</v>
      </c>
      <c r="C68" s="1236" t="s">
        <v>3226</v>
      </c>
      <c r="D68" s="1236" t="s">
        <v>3226</v>
      </c>
      <c r="E68" s="1236" t="s">
        <v>3226</v>
      </c>
      <c r="F68" s="17">
        <v>0</v>
      </c>
      <c r="G68" s="17">
        <v>0</v>
      </c>
    </row>
    <row r="69" spans="2:7">
      <c r="B69" s="1235" t="s">
        <v>529</v>
      </c>
      <c r="C69" s="1235" t="s">
        <v>529</v>
      </c>
      <c r="D69" s="1235" t="s">
        <v>529</v>
      </c>
      <c r="E69" s="1235" t="s">
        <v>529</v>
      </c>
      <c r="F69" s="4" t="s">
        <v>529</v>
      </c>
      <c r="G69" s="4" t="s">
        <v>529</v>
      </c>
    </row>
    <row r="70" spans="2:7">
      <c r="B70" s="1236" t="s">
        <v>3227</v>
      </c>
      <c r="C70" s="1236" t="s">
        <v>3227</v>
      </c>
      <c r="D70" s="1236" t="s">
        <v>3227</v>
      </c>
      <c r="E70" s="1236" t="s">
        <v>3227</v>
      </c>
      <c r="F70" s="17">
        <v>0</v>
      </c>
      <c r="G70" s="17">
        <v>0</v>
      </c>
    </row>
    <row r="71" spans="2:7">
      <c r="B71" s="1235" t="s">
        <v>529</v>
      </c>
      <c r="C71" s="1235" t="s">
        <v>529</v>
      </c>
      <c r="D71" s="1235" t="s">
        <v>529</v>
      </c>
      <c r="E71" s="1235" t="s">
        <v>529</v>
      </c>
      <c r="F71" s="4" t="s">
        <v>529</v>
      </c>
      <c r="G71" s="4" t="s">
        <v>529</v>
      </c>
    </row>
  </sheetData>
  <mergeCells count="66"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58:E58"/>
    <mergeCell ref="D57:E57"/>
    <mergeCell ref="D60:E60"/>
    <mergeCell ref="D63:E63"/>
    <mergeCell ref="D54:E5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C9:E9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1"/>
  <sheetViews>
    <sheetView showGridLines="0" workbookViewId="0"/>
  </sheetViews>
  <sheetFormatPr baseColWidth="10" defaultRowHeight="14.4"/>
  <cols>
    <col min="2" max="4" width="7.6640625" customWidth="1"/>
    <col min="5" max="5" width="105.6640625" customWidth="1"/>
    <col min="6" max="7" width="15.6640625" customWidth="1"/>
  </cols>
  <sheetData>
    <row r="2" spans="2:7">
      <c r="B2" s="1227" t="s">
        <v>4089</v>
      </c>
      <c r="C2" s="1227"/>
      <c r="D2" s="1227"/>
      <c r="E2" s="1227"/>
      <c r="F2" s="1227"/>
      <c r="G2" s="1227"/>
    </row>
    <row r="3" spans="2:7">
      <c r="B3" s="1237" t="s">
        <v>3736</v>
      </c>
      <c r="C3" s="1237" t="s">
        <v>3228</v>
      </c>
      <c r="D3" s="1237" t="s">
        <v>3228</v>
      </c>
      <c r="E3" s="1237" t="s">
        <v>3228</v>
      </c>
      <c r="F3" s="1237" t="s">
        <v>3228</v>
      </c>
      <c r="G3" s="1237" t="s">
        <v>3228</v>
      </c>
    </row>
    <row r="4" spans="2:7">
      <c r="B4" s="1238" t="s">
        <v>3215</v>
      </c>
      <c r="C4" s="1238" t="s">
        <v>3215</v>
      </c>
      <c r="D4" s="1238" t="s">
        <v>3215</v>
      </c>
      <c r="E4" s="1238" t="s">
        <v>3215</v>
      </c>
      <c r="F4" s="1238" t="s">
        <v>3215</v>
      </c>
      <c r="G4" s="1238" t="s">
        <v>3215</v>
      </c>
    </row>
    <row r="5" spans="2:7">
      <c r="B5" s="1238" t="s">
        <v>3216</v>
      </c>
      <c r="C5" s="1238" t="s">
        <v>3216</v>
      </c>
      <c r="D5" s="1238" t="s">
        <v>3216</v>
      </c>
      <c r="E5" s="1238" t="s">
        <v>3216</v>
      </c>
      <c r="F5" s="1238" t="s">
        <v>3216</v>
      </c>
      <c r="G5" s="1238" t="s">
        <v>3216</v>
      </c>
    </row>
    <row r="6" spans="2:7">
      <c r="B6" s="1239" t="s">
        <v>3217</v>
      </c>
      <c r="C6" s="1239" t="s">
        <v>3217</v>
      </c>
      <c r="D6" s="1239" t="s">
        <v>3217</v>
      </c>
      <c r="E6" s="1239" t="s">
        <v>3217</v>
      </c>
      <c r="F6" s="1239" t="s">
        <v>3217</v>
      </c>
      <c r="G6" s="1239" t="s">
        <v>3217</v>
      </c>
    </row>
    <row r="7" spans="2:7">
      <c r="B7" s="1240" t="s">
        <v>3218</v>
      </c>
      <c r="C7" s="1240" t="s">
        <v>3218</v>
      </c>
      <c r="D7" s="1240" t="s">
        <v>3218</v>
      </c>
      <c r="E7" s="1240" t="s">
        <v>3218</v>
      </c>
      <c r="F7" s="21">
        <v>2024</v>
      </c>
      <c r="G7" s="21">
        <v>2023</v>
      </c>
    </row>
    <row r="8" spans="2:7">
      <c r="B8" s="1236" t="s">
        <v>3219</v>
      </c>
      <c r="C8" s="1236" t="s">
        <v>3219</v>
      </c>
      <c r="D8" s="1236" t="s">
        <v>3219</v>
      </c>
      <c r="E8" s="1236" t="s">
        <v>3219</v>
      </c>
      <c r="F8" s="17" t="s">
        <v>529</v>
      </c>
      <c r="G8" s="17" t="s">
        <v>529</v>
      </c>
    </row>
    <row r="9" spans="2:7">
      <c r="B9" s="24" t="s">
        <v>529</v>
      </c>
      <c r="C9" s="1234" t="s">
        <v>3229</v>
      </c>
      <c r="D9" s="1234" t="s">
        <v>3229</v>
      </c>
      <c r="E9" s="1234" t="s">
        <v>3229</v>
      </c>
      <c r="F9" s="17" t="s">
        <v>3737</v>
      </c>
      <c r="G9" s="17" t="s">
        <v>3840</v>
      </c>
    </row>
    <row r="10" spans="2:7">
      <c r="B10" s="25" t="s">
        <v>529</v>
      </c>
      <c r="C10" s="26" t="s">
        <v>529</v>
      </c>
      <c r="D10" s="1233" t="s">
        <v>3231</v>
      </c>
      <c r="E10" s="1233" t="s">
        <v>3231</v>
      </c>
      <c r="F10" s="4">
        <v>0</v>
      </c>
      <c r="G10" s="4">
        <v>0</v>
      </c>
    </row>
    <row r="11" spans="2:7">
      <c r="B11" s="25" t="s">
        <v>529</v>
      </c>
      <c r="C11" s="26" t="s">
        <v>529</v>
      </c>
      <c r="D11" s="1233" t="s">
        <v>3232</v>
      </c>
      <c r="E11" s="1233" t="s">
        <v>3232</v>
      </c>
      <c r="F11" s="4">
        <v>0</v>
      </c>
      <c r="G11" s="4">
        <v>0</v>
      </c>
    </row>
    <row r="12" spans="2:7">
      <c r="B12" s="25" t="s">
        <v>529</v>
      </c>
      <c r="C12" s="26" t="s">
        <v>529</v>
      </c>
      <c r="D12" s="1233" t="s">
        <v>3233</v>
      </c>
      <c r="E12" s="1233" t="s">
        <v>3233</v>
      </c>
      <c r="F12" s="4">
        <v>0</v>
      </c>
      <c r="G12" s="4">
        <v>0</v>
      </c>
    </row>
    <row r="13" spans="2:7">
      <c r="B13" s="25" t="s">
        <v>529</v>
      </c>
      <c r="C13" s="26" t="s">
        <v>529</v>
      </c>
      <c r="D13" s="1233" t="s">
        <v>3234</v>
      </c>
      <c r="E13" s="1233" t="s">
        <v>3234</v>
      </c>
      <c r="F13" s="4">
        <v>0</v>
      </c>
      <c r="G13" s="4">
        <v>0</v>
      </c>
    </row>
    <row r="14" spans="2:7">
      <c r="B14" s="25" t="s">
        <v>529</v>
      </c>
      <c r="C14" s="26" t="s">
        <v>529</v>
      </c>
      <c r="D14" s="1233" t="s">
        <v>3235</v>
      </c>
      <c r="E14" s="1233" t="s">
        <v>3235</v>
      </c>
      <c r="F14" s="4">
        <v>0</v>
      </c>
      <c r="G14" s="4">
        <v>0</v>
      </c>
    </row>
    <row r="15" spans="2:7">
      <c r="B15" s="25" t="s">
        <v>529</v>
      </c>
      <c r="C15" s="26" t="s">
        <v>529</v>
      </c>
      <c r="D15" s="1233" t="s">
        <v>3236</v>
      </c>
      <c r="E15" s="1233" t="s">
        <v>3236</v>
      </c>
      <c r="F15" s="4">
        <v>0</v>
      </c>
      <c r="G15" s="4">
        <v>0</v>
      </c>
    </row>
    <row r="16" spans="2:7">
      <c r="B16" s="25" t="s">
        <v>529</v>
      </c>
      <c r="C16" s="26" t="s">
        <v>529</v>
      </c>
      <c r="D16" s="1233" t="s">
        <v>3237</v>
      </c>
      <c r="E16" s="1233" t="s">
        <v>3237</v>
      </c>
      <c r="F16" s="4" t="s">
        <v>3836</v>
      </c>
      <c r="G16" s="4" t="s">
        <v>3841</v>
      </c>
    </row>
    <row r="17" spans="2:7">
      <c r="B17" s="25" t="s">
        <v>529</v>
      </c>
      <c r="C17" s="26" t="s">
        <v>529</v>
      </c>
      <c r="D17" s="1233" t="s">
        <v>3238</v>
      </c>
      <c r="E17" s="1233" t="s">
        <v>3238</v>
      </c>
      <c r="F17" s="4">
        <v>0</v>
      </c>
      <c r="G17" s="4">
        <v>0</v>
      </c>
    </row>
    <row r="18" spans="2:7">
      <c r="B18" s="25" t="s">
        <v>529</v>
      </c>
      <c r="C18" s="26" t="s">
        <v>529</v>
      </c>
      <c r="D18" s="1233" t="s">
        <v>3239</v>
      </c>
      <c r="E18" s="1233" t="s">
        <v>3239</v>
      </c>
      <c r="F18" s="4" t="s">
        <v>3837</v>
      </c>
      <c r="G18" s="4" t="s">
        <v>3842</v>
      </c>
    </row>
    <row r="19" spans="2:7">
      <c r="B19" s="25" t="s">
        <v>529</v>
      </c>
      <c r="C19" s="26" t="s">
        <v>529</v>
      </c>
      <c r="D19" s="1233" t="s">
        <v>3240</v>
      </c>
      <c r="E19" s="1233" t="s">
        <v>3240</v>
      </c>
      <c r="F19" s="4">
        <v>0</v>
      </c>
      <c r="G19" s="4">
        <v>0</v>
      </c>
    </row>
    <row r="20" spans="2:7">
      <c r="B20" s="1235" t="s">
        <v>529</v>
      </c>
      <c r="C20" s="1235" t="s">
        <v>529</v>
      </c>
      <c r="D20" s="1235" t="s">
        <v>529</v>
      </c>
      <c r="E20" s="1235" t="s">
        <v>529</v>
      </c>
      <c r="F20" s="4" t="s">
        <v>529</v>
      </c>
      <c r="G20" s="4" t="s">
        <v>529</v>
      </c>
    </row>
    <row r="21" spans="2:7">
      <c r="B21" s="24" t="s">
        <v>529</v>
      </c>
      <c r="C21" s="1234" t="s">
        <v>3230</v>
      </c>
      <c r="D21" s="1234" t="s">
        <v>3230</v>
      </c>
      <c r="E21" s="1234" t="s">
        <v>3230</v>
      </c>
      <c r="F21" s="17" t="s">
        <v>3838</v>
      </c>
      <c r="G21" s="17" t="s">
        <v>3840</v>
      </c>
    </row>
    <row r="22" spans="2:7">
      <c r="B22" s="25" t="s">
        <v>529</v>
      </c>
      <c r="C22" s="26" t="s">
        <v>529</v>
      </c>
      <c r="D22" s="1233" t="s">
        <v>3241</v>
      </c>
      <c r="E22" s="1233" t="s">
        <v>3241</v>
      </c>
      <c r="F22" s="4" t="s">
        <v>3740</v>
      </c>
      <c r="G22" s="4" t="s">
        <v>3843</v>
      </c>
    </row>
    <row r="23" spans="2:7">
      <c r="B23" s="25" t="s">
        <v>529</v>
      </c>
      <c r="C23" s="26" t="s">
        <v>529</v>
      </c>
      <c r="D23" s="1233" t="s">
        <v>3242</v>
      </c>
      <c r="E23" s="1233" t="s">
        <v>3242</v>
      </c>
      <c r="F23" s="4" t="s">
        <v>3753</v>
      </c>
      <c r="G23" s="4" t="s">
        <v>3844</v>
      </c>
    </row>
    <row r="24" spans="2:7">
      <c r="B24" s="25" t="s">
        <v>529</v>
      </c>
      <c r="C24" s="26" t="s">
        <v>529</v>
      </c>
      <c r="D24" s="1233" t="s">
        <v>3243</v>
      </c>
      <c r="E24" s="1233" t="s">
        <v>3243</v>
      </c>
      <c r="F24" s="4" t="s">
        <v>3786</v>
      </c>
      <c r="G24" s="4" t="s">
        <v>3845</v>
      </c>
    </row>
    <row r="25" spans="2:7">
      <c r="B25" s="25" t="s">
        <v>529</v>
      </c>
      <c r="C25" s="26" t="s">
        <v>529</v>
      </c>
      <c r="D25" s="1233" t="s">
        <v>3244</v>
      </c>
      <c r="E25" s="1233" t="s">
        <v>3244</v>
      </c>
      <c r="F25" s="4">
        <v>0</v>
      </c>
      <c r="G25" s="4">
        <v>0</v>
      </c>
    </row>
    <row r="26" spans="2:7">
      <c r="B26" s="25" t="s">
        <v>529</v>
      </c>
      <c r="C26" s="26" t="s">
        <v>529</v>
      </c>
      <c r="D26" s="1233" t="s">
        <v>3245</v>
      </c>
      <c r="E26" s="1233" t="s">
        <v>3245</v>
      </c>
      <c r="F26" s="4">
        <v>0</v>
      </c>
      <c r="G26" s="4" t="s">
        <v>3846</v>
      </c>
    </row>
    <row r="27" spans="2:7">
      <c r="B27" s="25" t="s">
        <v>529</v>
      </c>
      <c r="C27" s="26" t="s">
        <v>529</v>
      </c>
      <c r="D27" s="1233" t="s">
        <v>3246</v>
      </c>
      <c r="E27" s="1233" t="s">
        <v>3246</v>
      </c>
      <c r="F27" s="4">
        <v>0</v>
      </c>
      <c r="G27" s="4">
        <v>0</v>
      </c>
    </row>
    <row r="28" spans="2:7">
      <c r="B28" s="25" t="s">
        <v>529</v>
      </c>
      <c r="C28" s="26" t="s">
        <v>529</v>
      </c>
      <c r="D28" s="1233" t="s">
        <v>3247</v>
      </c>
      <c r="E28" s="1233" t="s">
        <v>3247</v>
      </c>
      <c r="F28" s="4">
        <v>0</v>
      </c>
      <c r="G28" s="4">
        <v>0</v>
      </c>
    </row>
    <row r="29" spans="2:7">
      <c r="B29" s="25" t="s">
        <v>529</v>
      </c>
      <c r="C29" s="26" t="s">
        <v>529</v>
      </c>
      <c r="D29" s="1233" t="s">
        <v>3248</v>
      </c>
      <c r="E29" s="1233" t="s">
        <v>3248</v>
      </c>
      <c r="F29" s="4" t="s">
        <v>3828</v>
      </c>
      <c r="G29" s="4" t="s">
        <v>3847</v>
      </c>
    </row>
    <row r="30" spans="2:7">
      <c r="B30" s="25" t="s">
        <v>529</v>
      </c>
      <c r="C30" s="26" t="s">
        <v>529</v>
      </c>
      <c r="D30" s="1233" t="s">
        <v>3249</v>
      </c>
      <c r="E30" s="1233" t="s">
        <v>3249</v>
      </c>
      <c r="F30" s="4">
        <v>0</v>
      </c>
      <c r="G30" s="4">
        <v>0</v>
      </c>
    </row>
    <row r="31" spans="2:7">
      <c r="B31" s="25" t="s">
        <v>529</v>
      </c>
      <c r="C31" s="26" t="s">
        <v>529</v>
      </c>
      <c r="D31" s="1233" t="s">
        <v>3250</v>
      </c>
      <c r="E31" s="1233" t="s">
        <v>3250</v>
      </c>
      <c r="F31" s="4" t="s">
        <v>3829</v>
      </c>
      <c r="G31" s="4" t="s">
        <v>3848</v>
      </c>
    </row>
    <row r="32" spans="2:7">
      <c r="B32" s="25" t="s">
        <v>529</v>
      </c>
      <c r="C32" s="26" t="s">
        <v>529</v>
      </c>
      <c r="D32" s="1233" t="s">
        <v>3251</v>
      </c>
      <c r="E32" s="1233" t="s">
        <v>3251</v>
      </c>
      <c r="F32" s="4">
        <v>0</v>
      </c>
      <c r="G32" s="4">
        <v>0</v>
      </c>
    </row>
    <row r="33" spans="2:7">
      <c r="B33" s="25" t="s">
        <v>529</v>
      </c>
      <c r="C33" s="26" t="s">
        <v>529</v>
      </c>
      <c r="D33" s="1233" t="s">
        <v>3252</v>
      </c>
      <c r="E33" s="1233" t="s">
        <v>3252</v>
      </c>
      <c r="F33" s="4">
        <v>0</v>
      </c>
      <c r="G33" s="4">
        <v>0</v>
      </c>
    </row>
    <row r="34" spans="2:7">
      <c r="B34" s="25" t="s">
        <v>529</v>
      </c>
      <c r="C34" s="26" t="s">
        <v>529</v>
      </c>
      <c r="D34" s="1233" t="s">
        <v>3253</v>
      </c>
      <c r="E34" s="1233" t="s">
        <v>3253</v>
      </c>
      <c r="F34" s="4">
        <v>0</v>
      </c>
      <c r="G34" s="4">
        <v>0</v>
      </c>
    </row>
    <row r="35" spans="2:7">
      <c r="B35" s="25" t="s">
        <v>529</v>
      </c>
      <c r="C35" s="26" t="s">
        <v>529</v>
      </c>
      <c r="D35" s="1233" t="s">
        <v>3254</v>
      </c>
      <c r="E35" s="1233" t="s">
        <v>3254</v>
      </c>
      <c r="F35" s="4">
        <v>0</v>
      </c>
      <c r="G35" s="4">
        <v>0</v>
      </c>
    </row>
    <row r="36" spans="2:7">
      <c r="B36" s="25" t="s">
        <v>529</v>
      </c>
      <c r="C36" s="26" t="s">
        <v>529</v>
      </c>
      <c r="D36" s="1233" t="s">
        <v>3255</v>
      </c>
      <c r="E36" s="1233" t="s">
        <v>3255</v>
      </c>
      <c r="F36" s="4">
        <v>0</v>
      </c>
      <c r="G36" s="4">
        <v>0</v>
      </c>
    </row>
    <row r="37" spans="2:7">
      <c r="B37" s="25" t="s">
        <v>529</v>
      </c>
      <c r="C37" s="26" t="s">
        <v>529</v>
      </c>
      <c r="D37" s="1233" t="s">
        <v>3256</v>
      </c>
      <c r="E37" s="1233" t="s">
        <v>3256</v>
      </c>
      <c r="F37" s="4">
        <v>0</v>
      </c>
      <c r="G37" s="4">
        <v>0</v>
      </c>
    </row>
    <row r="38" spans="2:7">
      <c r="B38" s="1236" t="s">
        <v>3220</v>
      </c>
      <c r="C38" s="1236" t="s">
        <v>3220</v>
      </c>
      <c r="D38" s="1236" t="s">
        <v>3220</v>
      </c>
      <c r="E38" s="1236" t="s">
        <v>3220</v>
      </c>
      <c r="F38" s="17" t="s">
        <v>474</v>
      </c>
      <c r="G38" s="17">
        <v>0</v>
      </c>
    </row>
    <row r="39" spans="2:7">
      <c r="B39" s="1235" t="s">
        <v>529</v>
      </c>
      <c r="C39" s="1235" t="s">
        <v>529</v>
      </c>
      <c r="D39" s="1235" t="s">
        <v>529</v>
      </c>
      <c r="E39" s="1235" t="s">
        <v>529</v>
      </c>
      <c r="F39" s="4" t="s">
        <v>529</v>
      </c>
      <c r="G39" s="4" t="s">
        <v>529</v>
      </c>
    </row>
    <row r="40" spans="2:7">
      <c r="B40" s="1236" t="s">
        <v>3221</v>
      </c>
      <c r="C40" s="1236" t="s">
        <v>3221</v>
      </c>
      <c r="D40" s="1236" t="s">
        <v>3221</v>
      </c>
      <c r="E40" s="1236" t="s">
        <v>3221</v>
      </c>
      <c r="F40" s="17" t="s">
        <v>529</v>
      </c>
      <c r="G40" s="17" t="s">
        <v>529</v>
      </c>
    </row>
    <row r="41" spans="2:7">
      <c r="B41" s="24" t="s">
        <v>529</v>
      </c>
      <c r="C41" s="1234" t="s">
        <v>3229</v>
      </c>
      <c r="D41" s="1234" t="s">
        <v>3229</v>
      </c>
      <c r="E41" s="1234" t="s">
        <v>3229</v>
      </c>
      <c r="F41" s="17">
        <v>0</v>
      </c>
      <c r="G41" s="17">
        <v>0</v>
      </c>
    </row>
    <row r="42" spans="2:7">
      <c r="B42" s="25" t="s">
        <v>529</v>
      </c>
      <c r="C42" s="26" t="s">
        <v>529</v>
      </c>
      <c r="D42" s="1233" t="s">
        <v>3257</v>
      </c>
      <c r="E42" s="1233" t="s">
        <v>3257</v>
      </c>
      <c r="F42" s="4">
        <v>0</v>
      </c>
      <c r="G42" s="4">
        <v>0</v>
      </c>
    </row>
    <row r="43" spans="2:7">
      <c r="B43" s="25" t="s">
        <v>529</v>
      </c>
      <c r="C43" s="26" t="s">
        <v>529</v>
      </c>
      <c r="D43" s="1233" t="s">
        <v>3258</v>
      </c>
      <c r="E43" s="1233" t="s">
        <v>3258</v>
      </c>
      <c r="F43" s="4">
        <v>0</v>
      </c>
      <c r="G43" s="4">
        <v>0</v>
      </c>
    </row>
    <row r="44" spans="2:7">
      <c r="B44" s="25" t="s">
        <v>529</v>
      </c>
      <c r="C44" s="26" t="s">
        <v>529</v>
      </c>
      <c r="D44" s="1233" t="s">
        <v>3259</v>
      </c>
      <c r="E44" s="1233" t="s">
        <v>3259</v>
      </c>
      <c r="F44" s="4">
        <v>0</v>
      </c>
      <c r="G44" s="4">
        <v>0</v>
      </c>
    </row>
    <row r="45" spans="2:7">
      <c r="B45" s="1235" t="s">
        <v>529</v>
      </c>
      <c r="C45" s="1235" t="s">
        <v>529</v>
      </c>
      <c r="D45" s="1235" t="s">
        <v>529</v>
      </c>
      <c r="E45" s="1235" t="s">
        <v>529</v>
      </c>
      <c r="F45" s="4" t="s">
        <v>529</v>
      </c>
      <c r="G45" s="4" t="s">
        <v>529</v>
      </c>
    </row>
    <row r="46" spans="2:7">
      <c r="B46" s="24" t="s">
        <v>529</v>
      </c>
      <c r="C46" s="1234" t="s">
        <v>3230</v>
      </c>
      <c r="D46" s="1234" t="s">
        <v>3230</v>
      </c>
      <c r="E46" s="1234" t="s">
        <v>3230</v>
      </c>
      <c r="F46" s="17" t="s">
        <v>474</v>
      </c>
      <c r="G46" s="17">
        <v>0</v>
      </c>
    </row>
    <row r="47" spans="2:7">
      <c r="B47" s="25" t="s">
        <v>529</v>
      </c>
      <c r="C47" s="26" t="s">
        <v>529</v>
      </c>
      <c r="D47" s="1233" t="s">
        <v>3257</v>
      </c>
      <c r="E47" s="1233" t="s">
        <v>3257</v>
      </c>
      <c r="F47" s="4">
        <v>0</v>
      </c>
      <c r="G47" s="4">
        <v>0</v>
      </c>
    </row>
    <row r="48" spans="2:7">
      <c r="B48" s="25" t="s">
        <v>529</v>
      </c>
      <c r="C48" s="26" t="s">
        <v>529</v>
      </c>
      <c r="D48" s="1233" t="s">
        <v>3258</v>
      </c>
      <c r="E48" s="1233" t="s">
        <v>3258</v>
      </c>
      <c r="F48" s="4" t="s">
        <v>474</v>
      </c>
      <c r="G48" s="4">
        <v>0</v>
      </c>
    </row>
    <row r="49" spans="2:7">
      <c r="B49" s="25" t="s">
        <v>529</v>
      </c>
      <c r="C49" s="26" t="s">
        <v>529</v>
      </c>
      <c r="D49" s="1233" t="s">
        <v>3260</v>
      </c>
      <c r="E49" s="1233" t="s">
        <v>3260</v>
      </c>
      <c r="F49" s="4">
        <v>0</v>
      </c>
      <c r="G49" s="4">
        <v>0</v>
      </c>
    </row>
    <row r="50" spans="2:7">
      <c r="B50" s="1236" t="s">
        <v>3222</v>
      </c>
      <c r="C50" s="1236" t="s">
        <v>3222</v>
      </c>
      <c r="D50" s="1236" t="s">
        <v>3222</v>
      </c>
      <c r="E50" s="1236" t="s">
        <v>3222</v>
      </c>
      <c r="F50" s="17" t="s">
        <v>3839</v>
      </c>
      <c r="G50" s="17">
        <v>0</v>
      </c>
    </row>
    <row r="51" spans="2:7">
      <c r="B51" s="1235" t="s">
        <v>529</v>
      </c>
      <c r="C51" s="1235" t="s">
        <v>529</v>
      </c>
      <c r="D51" s="1235" t="s">
        <v>529</v>
      </c>
      <c r="E51" s="1235" t="s">
        <v>529</v>
      </c>
      <c r="F51" s="4" t="s">
        <v>529</v>
      </c>
      <c r="G51" s="4" t="s">
        <v>529</v>
      </c>
    </row>
    <row r="52" spans="2:7">
      <c r="B52" s="1236" t="s">
        <v>3223</v>
      </c>
      <c r="C52" s="1236" t="s">
        <v>3223</v>
      </c>
      <c r="D52" s="1236" t="s">
        <v>3223</v>
      </c>
      <c r="E52" s="1236" t="s">
        <v>3223</v>
      </c>
      <c r="F52" s="17" t="s">
        <v>529</v>
      </c>
      <c r="G52" s="17" t="s">
        <v>529</v>
      </c>
    </row>
    <row r="53" spans="2:7">
      <c r="B53" s="24" t="s">
        <v>529</v>
      </c>
      <c r="C53" s="1234" t="s">
        <v>3229</v>
      </c>
      <c r="D53" s="1234" t="s">
        <v>3229</v>
      </c>
      <c r="E53" s="1234" t="s">
        <v>3229</v>
      </c>
      <c r="F53" s="17">
        <v>0</v>
      </c>
      <c r="G53" s="17">
        <v>0</v>
      </c>
    </row>
    <row r="54" spans="2:7">
      <c r="B54" s="25" t="s">
        <v>529</v>
      </c>
      <c r="C54" s="26" t="s">
        <v>529</v>
      </c>
      <c r="D54" s="1233" t="s">
        <v>3261</v>
      </c>
      <c r="E54" s="1233" t="s">
        <v>3261</v>
      </c>
      <c r="F54" s="4">
        <v>0</v>
      </c>
      <c r="G54" s="4">
        <v>0</v>
      </c>
    </row>
    <row r="55" spans="2:7">
      <c r="B55" s="25" t="s">
        <v>529</v>
      </c>
      <c r="C55" s="26" t="s">
        <v>529</v>
      </c>
      <c r="D55" s="26" t="s">
        <v>529</v>
      </c>
      <c r="E55" s="27" t="s">
        <v>3265</v>
      </c>
      <c r="F55" s="4">
        <v>0</v>
      </c>
      <c r="G55" s="4">
        <v>0</v>
      </c>
    </row>
    <row r="56" spans="2:7">
      <c r="B56" s="25" t="s">
        <v>529</v>
      </c>
      <c r="C56" s="26" t="s">
        <v>529</v>
      </c>
      <c r="D56" s="26" t="s">
        <v>529</v>
      </c>
      <c r="E56" s="27" t="s">
        <v>3266</v>
      </c>
      <c r="F56" s="4">
        <v>0</v>
      </c>
      <c r="G56" s="4">
        <v>0</v>
      </c>
    </row>
    <row r="57" spans="2:7">
      <c r="B57" s="25" t="s">
        <v>529</v>
      </c>
      <c r="C57" s="26" t="s">
        <v>529</v>
      </c>
      <c r="D57" s="1233" t="s">
        <v>3262</v>
      </c>
      <c r="E57" s="1233" t="s">
        <v>3262</v>
      </c>
      <c r="F57" s="4">
        <v>0</v>
      </c>
      <c r="G57" s="4">
        <v>0</v>
      </c>
    </row>
    <row r="58" spans="2:7">
      <c r="B58" s="1235" t="s">
        <v>529</v>
      </c>
      <c r="C58" s="1235" t="s">
        <v>529</v>
      </c>
      <c r="D58" s="1235" t="s">
        <v>529</v>
      </c>
      <c r="E58" s="1235" t="s">
        <v>529</v>
      </c>
      <c r="F58" s="4" t="s">
        <v>529</v>
      </c>
      <c r="G58" s="4" t="s">
        <v>529</v>
      </c>
    </row>
    <row r="59" spans="2:7">
      <c r="B59" s="24" t="s">
        <v>529</v>
      </c>
      <c r="C59" s="1234" t="s">
        <v>3230</v>
      </c>
      <c r="D59" s="1234" t="s">
        <v>3230</v>
      </c>
      <c r="E59" s="1234" t="s">
        <v>3230</v>
      </c>
      <c r="F59" s="17">
        <v>0</v>
      </c>
      <c r="G59" s="17">
        <v>0</v>
      </c>
    </row>
    <row r="60" spans="2:7">
      <c r="B60" s="25" t="s">
        <v>529</v>
      </c>
      <c r="C60" s="26" t="s">
        <v>529</v>
      </c>
      <c r="D60" s="1233" t="s">
        <v>3263</v>
      </c>
      <c r="E60" s="1233" t="s">
        <v>3263</v>
      </c>
      <c r="F60" s="4">
        <v>0</v>
      </c>
      <c r="G60" s="4">
        <v>0</v>
      </c>
    </row>
    <row r="61" spans="2:7">
      <c r="B61" s="25" t="s">
        <v>529</v>
      </c>
      <c r="C61" s="26" t="s">
        <v>529</v>
      </c>
      <c r="D61" s="26" t="s">
        <v>529</v>
      </c>
      <c r="E61" s="27" t="s">
        <v>3265</v>
      </c>
      <c r="F61" s="4">
        <v>0</v>
      </c>
      <c r="G61" s="4">
        <v>0</v>
      </c>
    </row>
    <row r="62" spans="2:7">
      <c r="B62" s="25" t="s">
        <v>529</v>
      </c>
      <c r="C62" s="26" t="s">
        <v>529</v>
      </c>
      <c r="D62" s="26" t="s">
        <v>529</v>
      </c>
      <c r="E62" s="27" t="s">
        <v>3266</v>
      </c>
      <c r="F62" s="4">
        <v>0</v>
      </c>
      <c r="G62" s="4">
        <v>0</v>
      </c>
    </row>
    <row r="63" spans="2:7">
      <c r="B63" s="25" t="s">
        <v>529</v>
      </c>
      <c r="C63" s="26" t="s">
        <v>529</v>
      </c>
      <c r="D63" s="1233" t="s">
        <v>3264</v>
      </c>
      <c r="E63" s="1233" t="s">
        <v>3264</v>
      </c>
      <c r="F63" s="4">
        <v>0</v>
      </c>
      <c r="G63" s="4">
        <v>0</v>
      </c>
    </row>
    <row r="64" spans="2:7">
      <c r="B64" s="1236" t="s">
        <v>3224</v>
      </c>
      <c r="C64" s="1236" t="s">
        <v>3224</v>
      </c>
      <c r="D64" s="1236" t="s">
        <v>3224</v>
      </c>
      <c r="E64" s="1236" t="s">
        <v>3224</v>
      </c>
      <c r="F64" s="17">
        <v>0</v>
      </c>
      <c r="G64" s="17">
        <v>0</v>
      </c>
    </row>
    <row r="65" spans="2:7">
      <c r="B65" s="1235" t="s">
        <v>529</v>
      </c>
      <c r="C65" s="1235" t="s">
        <v>529</v>
      </c>
      <c r="D65" s="1235" t="s">
        <v>529</v>
      </c>
      <c r="E65" s="1235" t="s">
        <v>529</v>
      </c>
      <c r="F65" s="4" t="s">
        <v>529</v>
      </c>
      <c r="G65" s="4" t="s">
        <v>529</v>
      </c>
    </row>
    <row r="66" spans="2:7">
      <c r="B66" s="1236" t="s">
        <v>3225</v>
      </c>
      <c r="C66" s="1236" t="s">
        <v>3225</v>
      </c>
      <c r="D66" s="1236" t="s">
        <v>3225</v>
      </c>
      <c r="E66" s="1236" t="s">
        <v>3225</v>
      </c>
      <c r="F66" s="17">
        <v>0</v>
      </c>
      <c r="G66" s="17">
        <v>0</v>
      </c>
    </row>
    <row r="67" spans="2:7">
      <c r="B67" s="1235" t="s">
        <v>529</v>
      </c>
      <c r="C67" s="1235" t="s">
        <v>529</v>
      </c>
      <c r="D67" s="1235" t="s">
        <v>529</v>
      </c>
      <c r="E67" s="1235" t="s">
        <v>529</v>
      </c>
      <c r="F67" s="4" t="s">
        <v>529</v>
      </c>
      <c r="G67" s="4" t="s">
        <v>529</v>
      </c>
    </row>
    <row r="68" spans="2:7">
      <c r="B68" s="1236" t="s">
        <v>3226</v>
      </c>
      <c r="C68" s="1236" t="s">
        <v>3226</v>
      </c>
      <c r="D68" s="1236" t="s">
        <v>3226</v>
      </c>
      <c r="E68" s="1236" t="s">
        <v>3226</v>
      </c>
      <c r="F68" s="17">
        <v>0</v>
      </c>
      <c r="G68" s="17">
        <v>0</v>
      </c>
    </row>
    <row r="69" spans="2:7">
      <c r="B69" s="1235" t="s">
        <v>529</v>
      </c>
      <c r="C69" s="1235" t="s">
        <v>529</v>
      </c>
      <c r="D69" s="1235" t="s">
        <v>529</v>
      </c>
      <c r="E69" s="1235" t="s">
        <v>529</v>
      </c>
      <c r="F69" s="4" t="s">
        <v>529</v>
      </c>
      <c r="G69" s="4" t="s">
        <v>529</v>
      </c>
    </row>
    <row r="70" spans="2:7">
      <c r="B70" s="1236" t="s">
        <v>3227</v>
      </c>
      <c r="C70" s="1236" t="s">
        <v>3227</v>
      </c>
      <c r="D70" s="1236" t="s">
        <v>3227</v>
      </c>
      <c r="E70" s="1236" t="s">
        <v>3227</v>
      </c>
      <c r="F70" s="17">
        <v>0</v>
      </c>
      <c r="G70" s="17">
        <v>0</v>
      </c>
    </row>
    <row r="71" spans="2:7">
      <c r="B71" s="1235" t="s">
        <v>529</v>
      </c>
      <c r="C71" s="1235" t="s">
        <v>529</v>
      </c>
      <c r="D71" s="1235" t="s">
        <v>529</v>
      </c>
      <c r="E71" s="1235" t="s">
        <v>529</v>
      </c>
      <c r="F71" s="4" t="s">
        <v>529</v>
      </c>
      <c r="G71" s="4" t="s">
        <v>529</v>
      </c>
    </row>
  </sheetData>
  <mergeCells count="66"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58:E58"/>
    <mergeCell ref="D57:E57"/>
    <mergeCell ref="D60:E60"/>
    <mergeCell ref="D63:E63"/>
    <mergeCell ref="D54:E5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C9:E9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1"/>
  <sheetViews>
    <sheetView showGridLines="0" workbookViewId="0"/>
  </sheetViews>
  <sheetFormatPr baseColWidth="10" defaultRowHeight="14.4"/>
  <cols>
    <col min="2" max="4" width="7.6640625" customWidth="1"/>
    <col min="5" max="5" width="105.6640625" customWidth="1"/>
    <col min="6" max="7" width="15.6640625" customWidth="1"/>
  </cols>
  <sheetData>
    <row r="2" spans="2:7">
      <c r="B2" s="1227" t="s">
        <v>4090</v>
      </c>
      <c r="C2" s="1227"/>
      <c r="D2" s="1227"/>
      <c r="E2" s="1227"/>
      <c r="F2" s="1227"/>
      <c r="G2" s="1227"/>
    </row>
    <row r="3" spans="2:7">
      <c r="B3" s="1237" t="s">
        <v>4039</v>
      </c>
      <c r="C3" s="1237" t="s">
        <v>3228</v>
      </c>
      <c r="D3" s="1237" t="s">
        <v>3228</v>
      </c>
      <c r="E3" s="1237" t="s">
        <v>3228</v>
      </c>
      <c r="F3" s="1237" t="s">
        <v>3228</v>
      </c>
      <c r="G3" s="1237" t="s">
        <v>3228</v>
      </c>
    </row>
    <row r="4" spans="2:7">
      <c r="B4" s="1238" t="s">
        <v>3215</v>
      </c>
      <c r="C4" s="1238" t="s">
        <v>3215</v>
      </c>
      <c r="D4" s="1238" t="s">
        <v>3215</v>
      </c>
      <c r="E4" s="1238" t="s">
        <v>3215</v>
      </c>
      <c r="F4" s="1238" t="s">
        <v>3215</v>
      </c>
      <c r="G4" s="1238" t="s">
        <v>3215</v>
      </c>
    </row>
    <row r="5" spans="2:7">
      <c r="B5" s="1238" t="s">
        <v>3216</v>
      </c>
      <c r="C5" s="1238" t="s">
        <v>3216</v>
      </c>
      <c r="D5" s="1238" t="s">
        <v>3216</v>
      </c>
      <c r="E5" s="1238" t="s">
        <v>3216</v>
      </c>
      <c r="F5" s="1238" t="s">
        <v>3216</v>
      </c>
      <c r="G5" s="1238" t="s">
        <v>3216</v>
      </c>
    </row>
    <row r="6" spans="2:7">
      <c r="B6" s="1239" t="s">
        <v>3217</v>
      </c>
      <c r="C6" s="1239" t="s">
        <v>3217</v>
      </c>
      <c r="D6" s="1239" t="s">
        <v>3217</v>
      </c>
      <c r="E6" s="1239" t="s">
        <v>3217</v>
      </c>
      <c r="F6" s="1239" t="s">
        <v>3217</v>
      </c>
      <c r="G6" s="1239" t="s">
        <v>3217</v>
      </c>
    </row>
    <row r="7" spans="2:7">
      <c r="B7" s="1240" t="s">
        <v>3218</v>
      </c>
      <c r="C7" s="1240" t="s">
        <v>3218</v>
      </c>
      <c r="D7" s="1240" t="s">
        <v>3218</v>
      </c>
      <c r="E7" s="1240" t="s">
        <v>3218</v>
      </c>
      <c r="F7" s="21">
        <v>2024</v>
      </c>
      <c r="G7" s="21">
        <v>2023</v>
      </c>
    </row>
    <row r="8" spans="2:7">
      <c r="B8" s="1236" t="s">
        <v>3219</v>
      </c>
      <c r="C8" s="1236" t="s">
        <v>3219</v>
      </c>
      <c r="D8" s="1236" t="s">
        <v>3219</v>
      </c>
      <c r="E8" s="1236" t="s">
        <v>3219</v>
      </c>
      <c r="F8" s="17" t="s">
        <v>529</v>
      </c>
      <c r="G8" s="17" t="s">
        <v>529</v>
      </c>
    </row>
    <row r="9" spans="2:7">
      <c r="B9" s="24" t="s">
        <v>529</v>
      </c>
      <c r="C9" s="1234" t="s">
        <v>3229</v>
      </c>
      <c r="D9" s="1234" t="s">
        <v>3229</v>
      </c>
      <c r="E9" s="1234" t="s">
        <v>3229</v>
      </c>
      <c r="F9" s="17" t="s">
        <v>3856</v>
      </c>
      <c r="G9" s="17" t="s">
        <v>4043</v>
      </c>
    </row>
    <row r="10" spans="2:7">
      <c r="B10" s="25" t="s">
        <v>529</v>
      </c>
      <c r="C10" s="26" t="s">
        <v>529</v>
      </c>
      <c r="D10" s="1233" t="s">
        <v>3231</v>
      </c>
      <c r="E10" s="1233" t="s">
        <v>3231</v>
      </c>
      <c r="F10" s="4">
        <v>0</v>
      </c>
      <c r="G10" s="4">
        <v>0</v>
      </c>
    </row>
    <row r="11" spans="2:7">
      <c r="B11" s="25" t="s">
        <v>529</v>
      </c>
      <c r="C11" s="26" t="s">
        <v>529</v>
      </c>
      <c r="D11" s="1233" t="s">
        <v>3232</v>
      </c>
      <c r="E11" s="1233" t="s">
        <v>3232</v>
      </c>
      <c r="F11" s="4">
        <v>0</v>
      </c>
      <c r="G11" s="4">
        <v>0</v>
      </c>
    </row>
    <row r="12" spans="2:7">
      <c r="B12" s="25" t="s">
        <v>529</v>
      </c>
      <c r="C12" s="26" t="s">
        <v>529</v>
      </c>
      <c r="D12" s="1233" t="s">
        <v>3233</v>
      </c>
      <c r="E12" s="1233" t="s">
        <v>3233</v>
      </c>
      <c r="F12" s="4">
        <v>0</v>
      </c>
      <c r="G12" s="4">
        <v>0</v>
      </c>
    </row>
    <row r="13" spans="2:7">
      <c r="B13" s="25" t="s">
        <v>529</v>
      </c>
      <c r="C13" s="26" t="s">
        <v>529</v>
      </c>
      <c r="D13" s="1233" t="s">
        <v>3234</v>
      </c>
      <c r="E13" s="1233" t="s">
        <v>3234</v>
      </c>
      <c r="F13" s="4">
        <v>0</v>
      </c>
      <c r="G13" s="4">
        <v>0</v>
      </c>
    </row>
    <row r="14" spans="2:7">
      <c r="B14" s="25" t="s">
        <v>529</v>
      </c>
      <c r="C14" s="26" t="s">
        <v>529</v>
      </c>
      <c r="D14" s="1233" t="s">
        <v>3235</v>
      </c>
      <c r="E14" s="1233" t="s">
        <v>3235</v>
      </c>
      <c r="F14" s="4">
        <v>0</v>
      </c>
      <c r="G14" s="4">
        <v>0</v>
      </c>
    </row>
    <row r="15" spans="2:7">
      <c r="B15" s="25" t="s">
        <v>529</v>
      </c>
      <c r="C15" s="26" t="s">
        <v>529</v>
      </c>
      <c r="D15" s="1233" t="s">
        <v>3236</v>
      </c>
      <c r="E15" s="1233" t="s">
        <v>3236</v>
      </c>
      <c r="F15" s="4">
        <v>0</v>
      </c>
      <c r="G15" s="4">
        <v>0</v>
      </c>
    </row>
    <row r="16" spans="2:7">
      <c r="B16" s="25" t="s">
        <v>529</v>
      </c>
      <c r="C16" s="26" t="s">
        <v>529</v>
      </c>
      <c r="D16" s="1233" t="s">
        <v>3237</v>
      </c>
      <c r="E16" s="1233" t="s">
        <v>3237</v>
      </c>
      <c r="F16" s="4" t="s">
        <v>4040</v>
      </c>
      <c r="G16" s="4" t="s">
        <v>4044</v>
      </c>
    </row>
    <row r="17" spans="2:7">
      <c r="B17" s="25" t="s">
        <v>529</v>
      </c>
      <c r="C17" s="26" t="s">
        <v>529</v>
      </c>
      <c r="D17" s="1233" t="s">
        <v>3238</v>
      </c>
      <c r="E17" s="1233" t="s">
        <v>3238</v>
      </c>
      <c r="F17" s="4">
        <v>0</v>
      </c>
      <c r="G17" s="4">
        <v>0</v>
      </c>
    </row>
    <row r="18" spans="2:7">
      <c r="B18" s="25" t="s">
        <v>529</v>
      </c>
      <c r="C18" s="26" t="s">
        <v>529</v>
      </c>
      <c r="D18" s="1233" t="s">
        <v>3239</v>
      </c>
      <c r="E18" s="1233" t="s">
        <v>3239</v>
      </c>
      <c r="F18" s="4" t="s">
        <v>4041</v>
      </c>
      <c r="G18" s="4" t="s">
        <v>4045</v>
      </c>
    </row>
    <row r="19" spans="2:7">
      <c r="B19" s="25" t="s">
        <v>529</v>
      </c>
      <c r="C19" s="26" t="s">
        <v>529</v>
      </c>
      <c r="D19" s="1233" t="s">
        <v>3240</v>
      </c>
      <c r="E19" s="1233" t="s">
        <v>3240</v>
      </c>
      <c r="F19" s="4">
        <v>0</v>
      </c>
      <c r="G19" s="4">
        <v>0</v>
      </c>
    </row>
    <row r="20" spans="2:7">
      <c r="B20" s="1235" t="s">
        <v>529</v>
      </c>
      <c r="C20" s="1235" t="s">
        <v>529</v>
      </c>
      <c r="D20" s="1235" t="s">
        <v>529</v>
      </c>
      <c r="E20" s="1235" t="s">
        <v>529</v>
      </c>
      <c r="F20" s="4" t="s">
        <v>529</v>
      </c>
      <c r="G20" s="4" t="s">
        <v>529</v>
      </c>
    </row>
    <row r="21" spans="2:7">
      <c r="B21" s="24" t="s">
        <v>529</v>
      </c>
      <c r="C21" s="1234" t="s">
        <v>3230</v>
      </c>
      <c r="D21" s="1234" t="s">
        <v>3230</v>
      </c>
      <c r="E21" s="1234" t="s">
        <v>3230</v>
      </c>
      <c r="F21" s="17" t="s">
        <v>4026</v>
      </c>
      <c r="G21" s="17" t="s">
        <v>4043</v>
      </c>
    </row>
    <row r="22" spans="2:7">
      <c r="B22" s="25" t="s">
        <v>529</v>
      </c>
      <c r="C22" s="26" t="s">
        <v>529</v>
      </c>
      <c r="D22" s="1233" t="s">
        <v>3241</v>
      </c>
      <c r="E22" s="1233" t="s">
        <v>3241</v>
      </c>
      <c r="F22" s="4" t="s">
        <v>3858</v>
      </c>
      <c r="G22" s="4" t="s">
        <v>4046</v>
      </c>
    </row>
    <row r="23" spans="2:7">
      <c r="B23" s="25" t="s">
        <v>529</v>
      </c>
      <c r="C23" s="26" t="s">
        <v>529</v>
      </c>
      <c r="D23" s="1233" t="s">
        <v>3242</v>
      </c>
      <c r="E23" s="1233" t="s">
        <v>3242</v>
      </c>
      <c r="F23" s="4" t="s">
        <v>3874</v>
      </c>
      <c r="G23" s="4" t="s">
        <v>4047</v>
      </c>
    </row>
    <row r="24" spans="2:7">
      <c r="B24" s="25" t="s">
        <v>529</v>
      </c>
      <c r="C24" s="26" t="s">
        <v>529</v>
      </c>
      <c r="D24" s="1233" t="s">
        <v>3243</v>
      </c>
      <c r="E24" s="1233" t="s">
        <v>3243</v>
      </c>
      <c r="F24" s="4" t="s">
        <v>3898</v>
      </c>
      <c r="G24" s="4" t="s">
        <v>4048</v>
      </c>
    </row>
    <row r="25" spans="2:7">
      <c r="B25" s="25" t="s">
        <v>529</v>
      </c>
      <c r="C25" s="26" t="s">
        <v>529</v>
      </c>
      <c r="D25" s="1233" t="s">
        <v>3244</v>
      </c>
      <c r="E25" s="1233" t="s">
        <v>3244</v>
      </c>
      <c r="F25" s="4">
        <v>0</v>
      </c>
      <c r="G25" s="4">
        <v>0</v>
      </c>
    </row>
    <row r="26" spans="2:7">
      <c r="B26" s="25" t="s">
        <v>529</v>
      </c>
      <c r="C26" s="26" t="s">
        <v>529</v>
      </c>
      <c r="D26" s="1233" t="s">
        <v>3245</v>
      </c>
      <c r="E26" s="1233" t="s">
        <v>3245</v>
      </c>
      <c r="F26" s="4">
        <v>0</v>
      </c>
      <c r="G26" s="4">
        <v>0</v>
      </c>
    </row>
    <row r="27" spans="2:7">
      <c r="B27" s="25" t="s">
        <v>529</v>
      </c>
      <c r="C27" s="26" t="s">
        <v>529</v>
      </c>
      <c r="D27" s="1233" t="s">
        <v>3246</v>
      </c>
      <c r="E27" s="1233" t="s">
        <v>3246</v>
      </c>
      <c r="F27" s="4">
        <v>0</v>
      </c>
      <c r="G27" s="4">
        <v>0</v>
      </c>
    </row>
    <row r="28" spans="2:7">
      <c r="B28" s="25" t="s">
        <v>529</v>
      </c>
      <c r="C28" s="26" t="s">
        <v>529</v>
      </c>
      <c r="D28" s="1233" t="s">
        <v>3247</v>
      </c>
      <c r="E28" s="1233" t="s">
        <v>3247</v>
      </c>
      <c r="F28" s="4">
        <v>0</v>
      </c>
      <c r="G28" s="4">
        <v>0</v>
      </c>
    </row>
    <row r="29" spans="2:7">
      <c r="B29" s="25" t="s">
        <v>529</v>
      </c>
      <c r="C29" s="26" t="s">
        <v>529</v>
      </c>
      <c r="D29" s="1233" t="s">
        <v>3248</v>
      </c>
      <c r="E29" s="1233" t="s">
        <v>3248</v>
      </c>
      <c r="F29" s="4">
        <v>0</v>
      </c>
      <c r="G29" s="4">
        <v>0</v>
      </c>
    </row>
    <row r="30" spans="2:7">
      <c r="B30" s="25" t="s">
        <v>529</v>
      </c>
      <c r="C30" s="26" t="s">
        <v>529</v>
      </c>
      <c r="D30" s="1233" t="s">
        <v>3249</v>
      </c>
      <c r="E30" s="1233" t="s">
        <v>3249</v>
      </c>
      <c r="F30" s="4">
        <v>0</v>
      </c>
      <c r="G30" s="4">
        <v>0</v>
      </c>
    </row>
    <row r="31" spans="2:7">
      <c r="B31" s="25" t="s">
        <v>529</v>
      </c>
      <c r="C31" s="26" t="s">
        <v>529</v>
      </c>
      <c r="D31" s="1233" t="s">
        <v>3250</v>
      </c>
      <c r="E31" s="1233" t="s">
        <v>3250</v>
      </c>
      <c r="F31" s="4">
        <v>0</v>
      </c>
      <c r="G31" s="4">
        <v>0</v>
      </c>
    </row>
    <row r="32" spans="2:7">
      <c r="B32" s="25" t="s">
        <v>529</v>
      </c>
      <c r="C32" s="26" t="s">
        <v>529</v>
      </c>
      <c r="D32" s="1233" t="s">
        <v>3251</v>
      </c>
      <c r="E32" s="1233" t="s">
        <v>3251</v>
      </c>
      <c r="F32" s="4">
        <v>0</v>
      </c>
      <c r="G32" s="4">
        <v>0</v>
      </c>
    </row>
    <row r="33" spans="2:7">
      <c r="B33" s="25" t="s">
        <v>529</v>
      </c>
      <c r="C33" s="26" t="s">
        <v>529</v>
      </c>
      <c r="D33" s="1233" t="s">
        <v>3252</v>
      </c>
      <c r="E33" s="1233" t="s">
        <v>3252</v>
      </c>
      <c r="F33" s="4">
        <v>0</v>
      </c>
      <c r="G33" s="4">
        <v>0</v>
      </c>
    </row>
    <row r="34" spans="2:7">
      <c r="B34" s="25" t="s">
        <v>529</v>
      </c>
      <c r="C34" s="26" t="s">
        <v>529</v>
      </c>
      <c r="D34" s="1233" t="s">
        <v>3253</v>
      </c>
      <c r="E34" s="1233" t="s">
        <v>3253</v>
      </c>
      <c r="F34" s="4">
        <v>0</v>
      </c>
      <c r="G34" s="4">
        <v>0</v>
      </c>
    </row>
    <row r="35" spans="2:7">
      <c r="B35" s="25" t="s">
        <v>529</v>
      </c>
      <c r="C35" s="26" t="s">
        <v>529</v>
      </c>
      <c r="D35" s="1233" t="s">
        <v>3254</v>
      </c>
      <c r="E35" s="1233" t="s">
        <v>3254</v>
      </c>
      <c r="F35" s="4">
        <v>0</v>
      </c>
      <c r="G35" s="4">
        <v>0</v>
      </c>
    </row>
    <row r="36" spans="2:7">
      <c r="B36" s="25" t="s">
        <v>529</v>
      </c>
      <c r="C36" s="26" t="s">
        <v>529</v>
      </c>
      <c r="D36" s="1233" t="s">
        <v>3255</v>
      </c>
      <c r="E36" s="1233" t="s">
        <v>3255</v>
      </c>
      <c r="F36" s="4">
        <v>0</v>
      </c>
      <c r="G36" s="4">
        <v>0</v>
      </c>
    </row>
    <row r="37" spans="2:7">
      <c r="B37" s="25" t="s">
        <v>529</v>
      </c>
      <c r="C37" s="26" t="s">
        <v>529</v>
      </c>
      <c r="D37" s="1233" t="s">
        <v>3256</v>
      </c>
      <c r="E37" s="1233" t="s">
        <v>3256</v>
      </c>
      <c r="F37" s="4">
        <v>0</v>
      </c>
      <c r="G37" s="4">
        <v>0</v>
      </c>
    </row>
    <row r="38" spans="2:7">
      <c r="B38" s="1236" t="s">
        <v>3220</v>
      </c>
      <c r="C38" s="1236" t="s">
        <v>3220</v>
      </c>
      <c r="D38" s="1236" t="s">
        <v>3220</v>
      </c>
      <c r="E38" s="1236" t="s">
        <v>3220</v>
      </c>
      <c r="F38" s="17" t="s">
        <v>4027</v>
      </c>
      <c r="G38" s="17">
        <v>0</v>
      </c>
    </row>
    <row r="39" spans="2:7">
      <c r="B39" s="1235" t="s">
        <v>529</v>
      </c>
      <c r="C39" s="1235" t="s">
        <v>529</v>
      </c>
      <c r="D39" s="1235" t="s">
        <v>529</v>
      </c>
      <c r="E39" s="1235" t="s">
        <v>529</v>
      </c>
      <c r="F39" s="4" t="s">
        <v>529</v>
      </c>
      <c r="G39" s="4" t="s">
        <v>529</v>
      </c>
    </row>
    <row r="40" spans="2:7">
      <c r="B40" s="1236" t="s">
        <v>3221</v>
      </c>
      <c r="C40" s="1236" t="s">
        <v>3221</v>
      </c>
      <c r="D40" s="1236" t="s">
        <v>3221</v>
      </c>
      <c r="E40" s="1236" t="s">
        <v>3221</v>
      </c>
      <c r="F40" s="17" t="s">
        <v>529</v>
      </c>
      <c r="G40" s="17" t="s">
        <v>529</v>
      </c>
    </row>
    <row r="41" spans="2:7">
      <c r="B41" s="24" t="s">
        <v>529</v>
      </c>
      <c r="C41" s="1234" t="s">
        <v>3229</v>
      </c>
      <c r="D41" s="1234" t="s">
        <v>3229</v>
      </c>
      <c r="E41" s="1234" t="s">
        <v>3229</v>
      </c>
      <c r="F41" s="17">
        <v>0</v>
      </c>
      <c r="G41" s="17">
        <v>0</v>
      </c>
    </row>
    <row r="42" spans="2:7">
      <c r="B42" s="25" t="s">
        <v>529</v>
      </c>
      <c r="C42" s="26" t="s">
        <v>529</v>
      </c>
      <c r="D42" s="1233" t="s">
        <v>3257</v>
      </c>
      <c r="E42" s="1233" t="s">
        <v>3257</v>
      </c>
      <c r="F42" s="4">
        <v>0</v>
      </c>
      <c r="G42" s="4">
        <v>0</v>
      </c>
    </row>
    <row r="43" spans="2:7">
      <c r="B43" s="25" t="s">
        <v>529</v>
      </c>
      <c r="C43" s="26" t="s">
        <v>529</v>
      </c>
      <c r="D43" s="1233" t="s">
        <v>3258</v>
      </c>
      <c r="E43" s="1233" t="s">
        <v>3258</v>
      </c>
      <c r="F43" s="4">
        <v>0</v>
      </c>
      <c r="G43" s="4">
        <v>0</v>
      </c>
    </row>
    <row r="44" spans="2:7">
      <c r="B44" s="25" t="s">
        <v>529</v>
      </c>
      <c r="C44" s="26" t="s">
        <v>529</v>
      </c>
      <c r="D44" s="1233" t="s">
        <v>3259</v>
      </c>
      <c r="E44" s="1233" t="s">
        <v>3259</v>
      </c>
      <c r="F44" s="4">
        <v>0</v>
      </c>
      <c r="G44" s="4">
        <v>0</v>
      </c>
    </row>
    <row r="45" spans="2:7">
      <c r="B45" s="1235" t="s">
        <v>529</v>
      </c>
      <c r="C45" s="1235" t="s">
        <v>529</v>
      </c>
      <c r="D45" s="1235" t="s">
        <v>529</v>
      </c>
      <c r="E45" s="1235" t="s">
        <v>529</v>
      </c>
      <c r="F45" s="4" t="s">
        <v>529</v>
      </c>
      <c r="G45" s="4" t="s">
        <v>529</v>
      </c>
    </row>
    <row r="46" spans="2:7">
      <c r="B46" s="24" t="s">
        <v>529</v>
      </c>
      <c r="C46" s="1234" t="s">
        <v>3230</v>
      </c>
      <c r="D46" s="1234" t="s">
        <v>3230</v>
      </c>
      <c r="E46" s="1234" t="s">
        <v>3230</v>
      </c>
      <c r="F46" s="17" t="s">
        <v>4027</v>
      </c>
      <c r="G46" s="17">
        <v>0</v>
      </c>
    </row>
    <row r="47" spans="2:7">
      <c r="B47" s="25" t="s">
        <v>529</v>
      </c>
      <c r="C47" s="26" t="s">
        <v>529</v>
      </c>
      <c r="D47" s="1233" t="s">
        <v>3257</v>
      </c>
      <c r="E47" s="1233" t="s">
        <v>3257</v>
      </c>
      <c r="F47" s="4" t="s">
        <v>3939</v>
      </c>
      <c r="G47" s="4">
        <v>0</v>
      </c>
    </row>
    <row r="48" spans="2:7">
      <c r="B48" s="25" t="s">
        <v>529</v>
      </c>
      <c r="C48" s="26" t="s">
        <v>529</v>
      </c>
      <c r="D48" s="1233" t="s">
        <v>3258</v>
      </c>
      <c r="E48" s="1233" t="s">
        <v>3258</v>
      </c>
      <c r="F48" s="4" t="s">
        <v>3938</v>
      </c>
      <c r="G48" s="4">
        <v>0</v>
      </c>
    </row>
    <row r="49" spans="2:7">
      <c r="B49" s="25" t="s">
        <v>529</v>
      </c>
      <c r="C49" s="26" t="s">
        <v>529</v>
      </c>
      <c r="D49" s="1233" t="s">
        <v>3260</v>
      </c>
      <c r="E49" s="1233" t="s">
        <v>3260</v>
      </c>
      <c r="F49" s="4" t="s">
        <v>899</v>
      </c>
      <c r="G49" s="4">
        <v>0</v>
      </c>
    </row>
    <row r="50" spans="2:7">
      <c r="B50" s="1236" t="s">
        <v>3222</v>
      </c>
      <c r="C50" s="1236" t="s">
        <v>3222</v>
      </c>
      <c r="D50" s="1236" t="s">
        <v>3222</v>
      </c>
      <c r="E50" s="1236" t="s">
        <v>3222</v>
      </c>
      <c r="F50" s="17" t="s">
        <v>4042</v>
      </c>
      <c r="G50" s="17">
        <v>0</v>
      </c>
    </row>
    <row r="51" spans="2:7">
      <c r="B51" s="1235" t="s">
        <v>529</v>
      </c>
      <c r="C51" s="1235" t="s">
        <v>529</v>
      </c>
      <c r="D51" s="1235" t="s">
        <v>529</v>
      </c>
      <c r="E51" s="1235" t="s">
        <v>529</v>
      </c>
      <c r="F51" s="4" t="s">
        <v>529</v>
      </c>
      <c r="G51" s="4" t="s">
        <v>529</v>
      </c>
    </row>
    <row r="52" spans="2:7">
      <c r="B52" s="1236" t="s">
        <v>3223</v>
      </c>
      <c r="C52" s="1236" t="s">
        <v>3223</v>
      </c>
      <c r="D52" s="1236" t="s">
        <v>3223</v>
      </c>
      <c r="E52" s="1236" t="s">
        <v>3223</v>
      </c>
      <c r="F52" s="17" t="s">
        <v>529</v>
      </c>
      <c r="G52" s="17" t="s">
        <v>529</v>
      </c>
    </row>
    <row r="53" spans="2:7">
      <c r="B53" s="24" t="s">
        <v>529</v>
      </c>
      <c r="C53" s="1234" t="s">
        <v>3229</v>
      </c>
      <c r="D53" s="1234" t="s">
        <v>3229</v>
      </c>
      <c r="E53" s="1234" t="s">
        <v>3229</v>
      </c>
      <c r="F53" s="17">
        <v>0</v>
      </c>
      <c r="G53" s="17">
        <v>0</v>
      </c>
    </row>
    <row r="54" spans="2:7">
      <c r="B54" s="25" t="s">
        <v>529</v>
      </c>
      <c r="C54" s="26" t="s">
        <v>529</v>
      </c>
      <c r="D54" s="1233" t="s">
        <v>3261</v>
      </c>
      <c r="E54" s="1233" t="s">
        <v>3261</v>
      </c>
      <c r="F54" s="4">
        <v>0</v>
      </c>
      <c r="G54" s="4">
        <v>0</v>
      </c>
    </row>
    <row r="55" spans="2:7">
      <c r="B55" s="25" t="s">
        <v>529</v>
      </c>
      <c r="C55" s="26" t="s">
        <v>529</v>
      </c>
      <c r="D55" s="26" t="s">
        <v>529</v>
      </c>
      <c r="E55" s="27" t="s">
        <v>3265</v>
      </c>
      <c r="F55" s="4">
        <v>0</v>
      </c>
      <c r="G55" s="4">
        <v>0</v>
      </c>
    </row>
    <row r="56" spans="2:7">
      <c r="B56" s="25" t="s">
        <v>529</v>
      </c>
      <c r="C56" s="26" t="s">
        <v>529</v>
      </c>
      <c r="D56" s="26" t="s">
        <v>529</v>
      </c>
      <c r="E56" s="27" t="s">
        <v>3266</v>
      </c>
      <c r="F56" s="4">
        <v>0</v>
      </c>
      <c r="G56" s="4">
        <v>0</v>
      </c>
    </row>
    <row r="57" spans="2:7">
      <c r="B57" s="25" t="s">
        <v>529</v>
      </c>
      <c r="C57" s="26" t="s">
        <v>529</v>
      </c>
      <c r="D57" s="1233" t="s">
        <v>3262</v>
      </c>
      <c r="E57" s="1233" t="s">
        <v>3262</v>
      </c>
      <c r="F57" s="4">
        <v>0</v>
      </c>
      <c r="G57" s="4">
        <v>0</v>
      </c>
    </row>
    <row r="58" spans="2:7">
      <c r="B58" s="1235" t="s">
        <v>529</v>
      </c>
      <c r="C58" s="1235" t="s">
        <v>529</v>
      </c>
      <c r="D58" s="1235" t="s">
        <v>529</v>
      </c>
      <c r="E58" s="1235" t="s">
        <v>529</v>
      </c>
      <c r="F58" s="4" t="s">
        <v>529</v>
      </c>
      <c r="G58" s="4" t="s">
        <v>529</v>
      </c>
    </row>
    <row r="59" spans="2:7">
      <c r="B59" s="24" t="s">
        <v>529</v>
      </c>
      <c r="C59" s="1234" t="s">
        <v>3230</v>
      </c>
      <c r="D59" s="1234" t="s">
        <v>3230</v>
      </c>
      <c r="E59" s="1234" t="s">
        <v>3230</v>
      </c>
      <c r="F59" s="17">
        <v>0</v>
      </c>
      <c r="G59" s="17">
        <v>0</v>
      </c>
    </row>
    <row r="60" spans="2:7">
      <c r="B60" s="25" t="s">
        <v>529</v>
      </c>
      <c r="C60" s="26" t="s">
        <v>529</v>
      </c>
      <c r="D60" s="1233" t="s">
        <v>3263</v>
      </c>
      <c r="E60" s="1233" t="s">
        <v>3263</v>
      </c>
      <c r="F60" s="4">
        <v>0</v>
      </c>
      <c r="G60" s="4">
        <v>0</v>
      </c>
    </row>
    <row r="61" spans="2:7">
      <c r="B61" s="25" t="s">
        <v>529</v>
      </c>
      <c r="C61" s="26" t="s">
        <v>529</v>
      </c>
      <c r="D61" s="26" t="s">
        <v>529</v>
      </c>
      <c r="E61" s="27" t="s">
        <v>3265</v>
      </c>
      <c r="F61" s="4">
        <v>0</v>
      </c>
      <c r="G61" s="4">
        <v>0</v>
      </c>
    </row>
    <row r="62" spans="2:7">
      <c r="B62" s="25" t="s">
        <v>529</v>
      </c>
      <c r="C62" s="26" t="s">
        <v>529</v>
      </c>
      <c r="D62" s="26" t="s">
        <v>529</v>
      </c>
      <c r="E62" s="27" t="s">
        <v>3266</v>
      </c>
      <c r="F62" s="4">
        <v>0</v>
      </c>
      <c r="G62" s="4">
        <v>0</v>
      </c>
    </row>
    <row r="63" spans="2:7">
      <c r="B63" s="25" t="s">
        <v>529</v>
      </c>
      <c r="C63" s="26" t="s">
        <v>529</v>
      </c>
      <c r="D63" s="1233" t="s">
        <v>3264</v>
      </c>
      <c r="E63" s="1233" t="s">
        <v>3264</v>
      </c>
      <c r="F63" s="4">
        <v>0</v>
      </c>
      <c r="G63" s="4">
        <v>0</v>
      </c>
    </row>
    <row r="64" spans="2:7">
      <c r="B64" s="1236" t="s">
        <v>3224</v>
      </c>
      <c r="C64" s="1236" t="s">
        <v>3224</v>
      </c>
      <c r="D64" s="1236" t="s">
        <v>3224</v>
      </c>
      <c r="E64" s="1236" t="s">
        <v>3224</v>
      </c>
      <c r="F64" s="17">
        <v>0</v>
      </c>
      <c r="G64" s="17">
        <v>0</v>
      </c>
    </row>
    <row r="65" spans="2:7">
      <c r="B65" s="1235" t="s">
        <v>529</v>
      </c>
      <c r="C65" s="1235" t="s">
        <v>529</v>
      </c>
      <c r="D65" s="1235" t="s">
        <v>529</v>
      </c>
      <c r="E65" s="1235" t="s">
        <v>529</v>
      </c>
      <c r="F65" s="4" t="s">
        <v>529</v>
      </c>
      <c r="G65" s="4" t="s">
        <v>529</v>
      </c>
    </row>
    <row r="66" spans="2:7">
      <c r="B66" s="1236" t="s">
        <v>3225</v>
      </c>
      <c r="C66" s="1236" t="s">
        <v>3225</v>
      </c>
      <c r="D66" s="1236" t="s">
        <v>3225</v>
      </c>
      <c r="E66" s="1236" t="s">
        <v>3225</v>
      </c>
      <c r="F66" s="17">
        <v>0</v>
      </c>
      <c r="G66" s="17">
        <v>0</v>
      </c>
    </row>
    <row r="67" spans="2:7">
      <c r="B67" s="1235" t="s">
        <v>529</v>
      </c>
      <c r="C67" s="1235" t="s">
        <v>529</v>
      </c>
      <c r="D67" s="1235" t="s">
        <v>529</v>
      </c>
      <c r="E67" s="1235" t="s">
        <v>529</v>
      </c>
      <c r="F67" s="4" t="s">
        <v>529</v>
      </c>
      <c r="G67" s="4" t="s">
        <v>529</v>
      </c>
    </row>
    <row r="68" spans="2:7">
      <c r="B68" s="1236" t="s">
        <v>3226</v>
      </c>
      <c r="C68" s="1236" t="s">
        <v>3226</v>
      </c>
      <c r="D68" s="1236" t="s">
        <v>3226</v>
      </c>
      <c r="E68" s="1236" t="s">
        <v>3226</v>
      </c>
      <c r="F68" s="17">
        <v>0</v>
      </c>
      <c r="G68" s="17">
        <v>0</v>
      </c>
    </row>
    <row r="69" spans="2:7">
      <c r="B69" s="1235" t="s">
        <v>529</v>
      </c>
      <c r="C69" s="1235" t="s">
        <v>529</v>
      </c>
      <c r="D69" s="1235" t="s">
        <v>529</v>
      </c>
      <c r="E69" s="1235" t="s">
        <v>529</v>
      </c>
      <c r="F69" s="4" t="s">
        <v>529</v>
      </c>
      <c r="G69" s="4" t="s">
        <v>529</v>
      </c>
    </row>
    <row r="70" spans="2:7">
      <c r="B70" s="1236" t="s">
        <v>3227</v>
      </c>
      <c r="C70" s="1236" t="s">
        <v>3227</v>
      </c>
      <c r="D70" s="1236" t="s">
        <v>3227</v>
      </c>
      <c r="E70" s="1236" t="s">
        <v>3227</v>
      </c>
      <c r="F70" s="17">
        <v>0</v>
      </c>
      <c r="G70" s="17">
        <v>0</v>
      </c>
    </row>
    <row r="71" spans="2:7">
      <c r="B71" s="1235" t="s">
        <v>529</v>
      </c>
      <c r="C71" s="1235" t="s">
        <v>529</v>
      </c>
      <c r="D71" s="1235" t="s">
        <v>529</v>
      </c>
      <c r="E71" s="1235" t="s">
        <v>529</v>
      </c>
      <c r="F71" s="4" t="s">
        <v>529</v>
      </c>
      <c r="G71" s="4" t="s">
        <v>529</v>
      </c>
    </row>
  </sheetData>
  <mergeCells count="66"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58:E58"/>
    <mergeCell ref="D57:E57"/>
    <mergeCell ref="D60:E60"/>
    <mergeCell ref="D63:E63"/>
    <mergeCell ref="D54:E5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C9:E9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90"/>
  <sheetViews>
    <sheetView showGridLines="0" zoomScale="89" workbookViewId="0"/>
  </sheetViews>
  <sheetFormatPr baseColWidth="10" defaultRowHeight="14.4"/>
  <cols>
    <col min="2" max="4" width="7.6640625" customWidth="1"/>
    <col min="5" max="5" width="105.6640625" customWidth="1"/>
    <col min="6" max="7" width="15.6640625" customWidth="1"/>
  </cols>
  <sheetData>
    <row r="2" spans="2:7">
      <c r="B2" s="1227" t="s">
        <v>4090</v>
      </c>
      <c r="C2" s="1227"/>
      <c r="D2" s="1227"/>
      <c r="E2" s="1227"/>
      <c r="F2" s="1227"/>
      <c r="G2" s="1227"/>
    </row>
    <row r="3" spans="2:7">
      <c r="B3" s="1241" t="s">
        <v>3850</v>
      </c>
      <c r="C3" s="1241" t="s">
        <v>3850</v>
      </c>
      <c r="D3" s="1241" t="s">
        <v>3850</v>
      </c>
      <c r="E3" s="1241" t="s">
        <v>3850</v>
      </c>
      <c r="F3" s="1241" t="s">
        <v>3850</v>
      </c>
      <c r="G3" s="1242" t="s">
        <v>3850</v>
      </c>
    </row>
    <row r="4" spans="2:7">
      <c r="B4" s="1243" t="s">
        <v>3215</v>
      </c>
      <c r="C4" s="1243" t="s">
        <v>3215</v>
      </c>
      <c r="D4" s="1243" t="s">
        <v>3215</v>
      </c>
      <c r="E4" s="1243" t="s">
        <v>3215</v>
      </c>
      <c r="F4" s="1243" t="s">
        <v>3215</v>
      </c>
      <c r="G4" s="1244" t="s">
        <v>3215</v>
      </c>
    </row>
    <row r="5" spans="2:7">
      <c r="B5" s="1243" t="s">
        <v>3216</v>
      </c>
      <c r="C5" s="1243" t="s">
        <v>3216</v>
      </c>
      <c r="D5" s="1243" t="s">
        <v>3216</v>
      </c>
      <c r="E5" s="1243" t="s">
        <v>3216</v>
      </c>
      <c r="F5" s="1243" t="s">
        <v>3216</v>
      </c>
      <c r="G5" s="1244" t="s">
        <v>3216</v>
      </c>
    </row>
    <row r="6" spans="2:7">
      <c r="B6" s="1245" t="s">
        <v>3217</v>
      </c>
      <c r="C6" s="1245" t="s">
        <v>3217</v>
      </c>
      <c r="D6" s="1245" t="s">
        <v>3217</v>
      </c>
      <c r="E6" s="1245" t="s">
        <v>3217</v>
      </c>
      <c r="F6" s="1245" t="s">
        <v>3217</v>
      </c>
      <c r="G6" s="1246" t="s">
        <v>3217</v>
      </c>
    </row>
    <row r="7" spans="2:7">
      <c r="B7" s="1240" t="s">
        <v>3218</v>
      </c>
      <c r="C7" s="1240" t="s">
        <v>3218</v>
      </c>
      <c r="D7" s="1240" t="s">
        <v>3218</v>
      </c>
      <c r="E7" s="1240" t="s">
        <v>3218</v>
      </c>
      <c r="F7" s="21">
        <v>2024</v>
      </c>
      <c r="G7" s="21">
        <v>2023</v>
      </c>
    </row>
    <row r="8" spans="2:7">
      <c r="B8" s="1236" t="s">
        <v>3219</v>
      </c>
      <c r="C8" s="1236" t="s">
        <v>3219</v>
      </c>
      <c r="D8" s="1236" t="s">
        <v>3219</v>
      </c>
      <c r="E8" s="1236" t="s">
        <v>3219</v>
      </c>
      <c r="F8" s="17" t="s">
        <v>529</v>
      </c>
      <c r="G8" s="17" t="s">
        <v>529</v>
      </c>
    </row>
    <row r="9" spans="2:7">
      <c r="B9" s="24" t="s">
        <v>529</v>
      </c>
      <c r="C9" s="1234" t="s">
        <v>3229</v>
      </c>
      <c r="D9" s="1234" t="s">
        <v>3229</v>
      </c>
      <c r="E9" s="1234" t="s">
        <v>3229</v>
      </c>
      <c r="F9" s="17" t="s">
        <v>3853</v>
      </c>
      <c r="G9" s="17" t="s">
        <v>4049</v>
      </c>
    </row>
    <row r="10" spans="2:7">
      <c r="B10" s="25" t="s">
        <v>529</v>
      </c>
      <c r="C10" s="26" t="s">
        <v>529</v>
      </c>
      <c r="D10" s="1233" t="s">
        <v>3231</v>
      </c>
      <c r="E10" s="1233" t="s">
        <v>3231</v>
      </c>
      <c r="F10" s="4">
        <v>0</v>
      </c>
      <c r="G10" s="4">
        <v>0</v>
      </c>
    </row>
    <row r="11" spans="2:7">
      <c r="B11" s="25" t="s">
        <v>529</v>
      </c>
      <c r="C11" s="26" t="s">
        <v>529</v>
      </c>
      <c r="D11" s="1233" t="s">
        <v>3232</v>
      </c>
      <c r="E11" s="1233" t="s">
        <v>3232</v>
      </c>
      <c r="F11" s="4">
        <v>0</v>
      </c>
      <c r="G11" s="4">
        <v>0</v>
      </c>
    </row>
    <row r="12" spans="2:7">
      <c r="B12" s="25" t="s">
        <v>529</v>
      </c>
      <c r="C12" s="26" t="s">
        <v>529</v>
      </c>
      <c r="D12" s="1233" t="s">
        <v>3233</v>
      </c>
      <c r="E12" s="1233" t="s">
        <v>3233</v>
      </c>
      <c r="F12" s="4">
        <v>0</v>
      </c>
      <c r="G12" s="4">
        <v>0</v>
      </c>
    </row>
    <row r="13" spans="2:7">
      <c r="B13" s="25" t="s">
        <v>529</v>
      </c>
      <c r="C13" s="26" t="s">
        <v>529</v>
      </c>
      <c r="D13" s="1233" t="s">
        <v>3234</v>
      </c>
      <c r="E13" s="1233" t="s">
        <v>3234</v>
      </c>
      <c r="F13" s="4">
        <v>0</v>
      </c>
      <c r="G13" s="4">
        <v>0</v>
      </c>
    </row>
    <row r="14" spans="2:7">
      <c r="B14" s="25" t="s">
        <v>529</v>
      </c>
      <c r="C14" s="26" t="s">
        <v>529</v>
      </c>
      <c r="D14" s="1233" t="s">
        <v>3235</v>
      </c>
      <c r="E14" s="1233" t="s">
        <v>3235</v>
      </c>
      <c r="F14" s="4">
        <v>0</v>
      </c>
      <c r="G14" s="4">
        <v>0</v>
      </c>
    </row>
    <row r="15" spans="2:7">
      <c r="B15" s="25" t="s">
        <v>529</v>
      </c>
      <c r="C15" s="26" t="s">
        <v>529</v>
      </c>
      <c r="D15" s="1233" t="s">
        <v>3236</v>
      </c>
      <c r="E15" s="1233" t="s">
        <v>3236</v>
      </c>
      <c r="F15" s="4">
        <v>0</v>
      </c>
      <c r="G15" s="4">
        <v>0</v>
      </c>
    </row>
    <row r="16" spans="2:7">
      <c r="B16" s="25" t="s">
        <v>529</v>
      </c>
      <c r="C16" s="26" t="s">
        <v>529</v>
      </c>
      <c r="D16" s="1233" t="s">
        <v>3237</v>
      </c>
      <c r="E16" s="1233" t="s">
        <v>3237</v>
      </c>
      <c r="F16" s="4" t="s">
        <v>4049</v>
      </c>
      <c r="G16" s="4" t="s">
        <v>4049</v>
      </c>
    </row>
    <row r="17" spans="2:7">
      <c r="B17" s="25" t="s">
        <v>529</v>
      </c>
      <c r="C17" s="26" t="s">
        <v>529</v>
      </c>
      <c r="D17" s="1233" t="s">
        <v>3238</v>
      </c>
      <c r="E17" s="1233" t="s">
        <v>3238</v>
      </c>
      <c r="F17" s="4">
        <v>0</v>
      </c>
      <c r="G17" s="4">
        <v>0</v>
      </c>
    </row>
    <row r="18" spans="2:7">
      <c r="B18" s="25" t="s">
        <v>529</v>
      </c>
      <c r="C18" s="26" t="s">
        <v>529</v>
      </c>
      <c r="D18" s="1233" t="s">
        <v>3239</v>
      </c>
      <c r="E18" s="1233" t="s">
        <v>3239</v>
      </c>
      <c r="F18" s="4" t="s">
        <v>4050</v>
      </c>
      <c r="G18" s="4">
        <v>0</v>
      </c>
    </row>
    <row r="19" spans="2:7">
      <c r="B19" s="25" t="s">
        <v>529</v>
      </c>
      <c r="C19" s="26" t="s">
        <v>529</v>
      </c>
      <c r="D19" s="1233" t="s">
        <v>3240</v>
      </c>
      <c r="E19" s="1233" t="s">
        <v>3240</v>
      </c>
      <c r="F19" s="4">
        <v>0</v>
      </c>
      <c r="G19" s="4">
        <v>0</v>
      </c>
    </row>
    <row r="20" spans="2:7">
      <c r="B20" s="1235" t="s">
        <v>529</v>
      </c>
      <c r="C20" s="1235" t="s">
        <v>529</v>
      </c>
      <c r="D20" s="1235" t="s">
        <v>529</v>
      </c>
      <c r="E20" s="1235" t="s">
        <v>529</v>
      </c>
      <c r="F20" s="4" t="s">
        <v>529</v>
      </c>
      <c r="G20" s="4" t="s">
        <v>529</v>
      </c>
    </row>
    <row r="21" spans="2:7">
      <c r="B21" s="24" t="s">
        <v>529</v>
      </c>
      <c r="C21" s="1234" t="s">
        <v>3230</v>
      </c>
      <c r="D21" s="1234" t="s">
        <v>3230</v>
      </c>
      <c r="E21" s="1234" t="s">
        <v>3230</v>
      </c>
      <c r="F21" s="17" t="s">
        <v>3853</v>
      </c>
      <c r="G21" s="17" t="s">
        <v>4049</v>
      </c>
    </row>
    <row r="22" spans="2:7">
      <c r="B22" s="25" t="s">
        <v>529</v>
      </c>
      <c r="C22" s="26" t="s">
        <v>529</v>
      </c>
      <c r="D22" s="1233" t="s">
        <v>3241</v>
      </c>
      <c r="E22" s="1233" t="s">
        <v>3241</v>
      </c>
      <c r="F22" s="4" t="s">
        <v>3940</v>
      </c>
      <c r="G22" s="4" t="s">
        <v>4054</v>
      </c>
    </row>
    <row r="23" spans="2:7">
      <c r="B23" s="25" t="s">
        <v>529</v>
      </c>
      <c r="C23" s="26" t="s">
        <v>529</v>
      </c>
      <c r="D23" s="1233" t="s">
        <v>3242</v>
      </c>
      <c r="E23" s="1233" t="s">
        <v>3242</v>
      </c>
      <c r="F23" s="4" t="s">
        <v>3946</v>
      </c>
      <c r="G23" s="4" t="s">
        <v>4055</v>
      </c>
    </row>
    <row r="24" spans="2:7">
      <c r="B24" s="25" t="s">
        <v>529</v>
      </c>
      <c r="C24" s="26" t="s">
        <v>529</v>
      </c>
      <c r="D24" s="1233" t="s">
        <v>3243</v>
      </c>
      <c r="E24" s="1233" t="s">
        <v>3243</v>
      </c>
      <c r="F24" s="4" t="s">
        <v>3948</v>
      </c>
      <c r="G24" s="4" t="s">
        <v>4056</v>
      </c>
    </row>
    <row r="25" spans="2:7">
      <c r="B25" s="25" t="s">
        <v>529</v>
      </c>
      <c r="C25" s="26" t="s">
        <v>529</v>
      </c>
      <c r="D25" s="1233" t="s">
        <v>3244</v>
      </c>
      <c r="E25" s="1233" t="s">
        <v>3244</v>
      </c>
      <c r="F25" s="4">
        <v>0</v>
      </c>
      <c r="G25" s="4">
        <v>0</v>
      </c>
    </row>
    <row r="26" spans="2:7">
      <c r="B26" s="25" t="s">
        <v>529</v>
      </c>
      <c r="C26" s="26" t="s">
        <v>529</v>
      </c>
      <c r="D26" s="1233" t="s">
        <v>3245</v>
      </c>
      <c r="E26" s="1233" t="s">
        <v>3245</v>
      </c>
      <c r="F26" s="4">
        <v>0</v>
      </c>
      <c r="G26" s="4">
        <v>0</v>
      </c>
    </row>
    <row r="27" spans="2:7">
      <c r="B27" s="25" t="s">
        <v>529</v>
      </c>
      <c r="C27" s="26" t="s">
        <v>529</v>
      </c>
      <c r="D27" s="1233" t="s">
        <v>3246</v>
      </c>
      <c r="E27" s="1233" t="s">
        <v>3246</v>
      </c>
      <c r="F27" s="4">
        <v>0</v>
      </c>
      <c r="G27" s="4">
        <v>0</v>
      </c>
    </row>
    <row r="28" spans="2:7">
      <c r="B28" s="25" t="s">
        <v>529</v>
      </c>
      <c r="C28" s="26" t="s">
        <v>529</v>
      </c>
      <c r="D28" s="1233" t="s">
        <v>3247</v>
      </c>
      <c r="E28" s="1233" t="s">
        <v>3247</v>
      </c>
      <c r="F28" s="4">
        <v>0</v>
      </c>
      <c r="G28" s="4">
        <v>0</v>
      </c>
    </row>
    <row r="29" spans="2:7">
      <c r="B29" s="25" t="s">
        <v>529</v>
      </c>
      <c r="C29" s="26" t="s">
        <v>529</v>
      </c>
      <c r="D29" s="1233" t="s">
        <v>3248</v>
      </c>
      <c r="E29" s="1233" t="s">
        <v>3248</v>
      </c>
      <c r="F29" s="4">
        <v>0</v>
      </c>
      <c r="G29" s="4">
        <v>0</v>
      </c>
    </row>
    <row r="30" spans="2:7">
      <c r="B30" s="25" t="s">
        <v>529</v>
      </c>
      <c r="C30" s="26" t="s">
        <v>529</v>
      </c>
      <c r="D30" s="1233" t="s">
        <v>3249</v>
      </c>
      <c r="E30" s="1233" t="s">
        <v>3249</v>
      </c>
      <c r="F30" s="4">
        <v>0</v>
      </c>
      <c r="G30" s="4">
        <v>0</v>
      </c>
    </row>
    <row r="31" spans="2:7">
      <c r="B31" s="25" t="s">
        <v>529</v>
      </c>
      <c r="C31" s="26" t="s">
        <v>529</v>
      </c>
      <c r="D31" s="1233" t="s">
        <v>3250</v>
      </c>
      <c r="E31" s="1233" t="s">
        <v>3250</v>
      </c>
      <c r="F31" s="4">
        <v>0</v>
      </c>
      <c r="G31" s="4">
        <v>0</v>
      </c>
    </row>
    <row r="32" spans="2:7">
      <c r="B32" s="25" t="s">
        <v>529</v>
      </c>
      <c r="C32" s="26" t="s">
        <v>529</v>
      </c>
      <c r="D32" s="1233" t="s">
        <v>3251</v>
      </c>
      <c r="E32" s="1233" t="s">
        <v>3251</v>
      </c>
      <c r="F32" s="4">
        <v>0</v>
      </c>
      <c r="G32" s="4">
        <v>0</v>
      </c>
    </row>
    <row r="33" spans="2:7">
      <c r="B33" s="25" t="s">
        <v>529</v>
      </c>
      <c r="C33" s="26" t="s">
        <v>529</v>
      </c>
      <c r="D33" s="1233" t="s">
        <v>3252</v>
      </c>
      <c r="E33" s="1233" t="s">
        <v>3252</v>
      </c>
      <c r="F33" s="4">
        <v>0</v>
      </c>
      <c r="G33" s="4">
        <v>0</v>
      </c>
    </row>
    <row r="34" spans="2:7">
      <c r="B34" s="25" t="s">
        <v>529</v>
      </c>
      <c r="C34" s="26" t="s">
        <v>529</v>
      </c>
      <c r="D34" s="1233" t="s">
        <v>3253</v>
      </c>
      <c r="E34" s="1233" t="s">
        <v>3253</v>
      </c>
      <c r="F34" s="4">
        <v>0</v>
      </c>
      <c r="G34" s="4">
        <v>0</v>
      </c>
    </row>
    <row r="35" spans="2:7">
      <c r="B35" s="25" t="s">
        <v>529</v>
      </c>
      <c r="C35" s="26" t="s">
        <v>529</v>
      </c>
      <c r="D35" s="1233" t="s">
        <v>3254</v>
      </c>
      <c r="E35" s="1233" t="s">
        <v>3254</v>
      </c>
      <c r="F35" s="4">
        <v>0</v>
      </c>
      <c r="G35" s="4">
        <v>0</v>
      </c>
    </row>
    <row r="36" spans="2:7">
      <c r="B36" s="25" t="s">
        <v>529</v>
      </c>
      <c r="C36" s="26" t="s">
        <v>529</v>
      </c>
      <c r="D36" s="1233" t="s">
        <v>3255</v>
      </c>
      <c r="E36" s="1233" t="s">
        <v>3255</v>
      </c>
      <c r="F36" s="4">
        <v>0</v>
      </c>
      <c r="G36" s="4">
        <v>0</v>
      </c>
    </row>
    <row r="37" spans="2:7">
      <c r="B37" s="25" t="s">
        <v>529</v>
      </c>
      <c r="C37" s="26" t="s">
        <v>529</v>
      </c>
      <c r="D37" s="1233" t="s">
        <v>3256</v>
      </c>
      <c r="E37" s="1233" t="s">
        <v>3256</v>
      </c>
      <c r="F37" s="4">
        <v>0</v>
      </c>
      <c r="G37" s="4">
        <v>0</v>
      </c>
    </row>
    <row r="38" spans="2:7">
      <c r="B38" s="1236" t="s">
        <v>3220</v>
      </c>
      <c r="C38" s="1236" t="s">
        <v>3220</v>
      </c>
      <c r="D38" s="1236" t="s">
        <v>3220</v>
      </c>
      <c r="E38" s="1236" t="s">
        <v>3220</v>
      </c>
      <c r="F38" s="17">
        <v>0</v>
      </c>
      <c r="G38" s="17">
        <v>0</v>
      </c>
    </row>
    <row r="39" spans="2:7">
      <c r="B39" s="1235" t="s">
        <v>529</v>
      </c>
      <c r="C39" s="1235" t="s">
        <v>529</v>
      </c>
      <c r="D39" s="1235" t="s">
        <v>529</v>
      </c>
      <c r="E39" s="1235" t="s">
        <v>529</v>
      </c>
      <c r="F39" s="4" t="s">
        <v>529</v>
      </c>
      <c r="G39" s="4" t="s">
        <v>529</v>
      </c>
    </row>
    <row r="40" spans="2:7">
      <c r="B40" s="1236" t="s">
        <v>3221</v>
      </c>
      <c r="C40" s="1236" t="s">
        <v>3221</v>
      </c>
      <c r="D40" s="1236" t="s">
        <v>3221</v>
      </c>
      <c r="E40" s="1236" t="s">
        <v>3221</v>
      </c>
      <c r="F40" s="17" t="s">
        <v>529</v>
      </c>
      <c r="G40" s="17" t="s">
        <v>529</v>
      </c>
    </row>
    <row r="41" spans="2:7">
      <c r="B41" s="24" t="s">
        <v>529</v>
      </c>
      <c r="C41" s="1234" t="s">
        <v>3229</v>
      </c>
      <c r="D41" s="1234" t="s">
        <v>3229</v>
      </c>
      <c r="E41" s="1234" t="s">
        <v>3229</v>
      </c>
      <c r="F41" s="17">
        <v>0</v>
      </c>
      <c r="G41" s="17">
        <v>0</v>
      </c>
    </row>
    <row r="42" spans="2:7">
      <c r="B42" s="25" t="s">
        <v>529</v>
      </c>
      <c r="C42" s="26" t="s">
        <v>529</v>
      </c>
      <c r="D42" s="1233" t="s">
        <v>3257</v>
      </c>
      <c r="E42" s="1233" t="s">
        <v>3257</v>
      </c>
      <c r="F42" s="4">
        <v>0</v>
      </c>
      <c r="G42" s="4">
        <v>0</v>
      </c>
    </row>
    <row r="43" spans="2:7">
      <c r="B43" s="25" t="s">
        <v>529</v>
      </c>
      <c r="C43" s="26" t="s">
        <v>529</v>
      </c>
      <c r="D43" s="1233" t="s">
        <v>3258</v>
      </c>
      <c r="E43" s="1233" t="s">
        <v>3258</v>
      </c>
      <c r="F43" s="4">
        <v>0</v>
      </c>
      <c r="G43" s="4">
        <v>0</v>
      </c>
    </row>
    <row r="44" spans="2:7">
      <c r="B44" s="25" t="s">
        <v>529</v>
      </c>
      <c r="C44" s="26" t="s">
        <v>529</v>
      </c>
      <c r="D44" s="1233" t="s">
        <v>3259</v>
      </c>
      <c r="E44" s="1233" t="s">
        <v>3259</v>
      </c>
      <c r="F44" s="4">
        <v>0</v>
      </c>
      <c r="G44" s="4">
        <v>0</v>
      </c>
    </row>
    <row r="45" spans="2:7">
      <c r="B45" s="1235" t="s">
        <v>529</v>
      </c>
      <c r="C45" s="1235" t="s">
        <v>529</v>
      </c>
      <c r="D45" s="1235" t="s">
        <v>529</v>
      </c>
      <c r="E45" s="1235" t="s">
        <v>529</v>
      </c>
      <c r="F45" s="4" t="s">
        <v>529</v>
      </c>
      <c r="G45" s="4" t="s">
        <v>529</v>
      </c>
    </row>
    <row r="46" spans="2:7">
      <c r="B46" s="24" t="s">
        <v>529</v>
      </c>
      <c r="C46" s="1234" t="s">
        <v>3230</v>
      </c>
      <c r="D46" s="1234" t="s">
        <v>3230</v>
      </c>
      <c r="E46" s="1234" t="s">
        <v>3230</v>
      </c>
      <c r="F46" s="17">
        <v>0</v>
      </c>
      <c r="G46" s="17">
        <v>0</v>
      </c>
    </row>
    <row r="47" spans="2:7">
      <c r="B47" s="25" t="s">
        <v>529</v>
      </c>
      <c r="C47" s="26" t="s">
        <v>529</v>
      </c>
      <c r="D47" s="1233" t="s">
        <v>3257</v>
      </c>
      <c r="E47" s="1233" t="s">
        <v>3257</v>
      </c>
      <c r="F47" s="4">
        <v>0</v>
      </c>
      <c r="G47" s="4">
        <v>0</v>
      </c>
    </row>
    <row r="48" spans="2:7">
      <c r="B48" s="25" t="s">
        <v>529</v>
      </c>
      <c r="C48" s="26" t="s">
        <v>529</v>
      </c>
      <c r="D48" s="1233" t="s">
        <v>3258</v>
      </c>
      <c r="E48" s="1233" t="s">
        <v>3258</v>
      </c>
      <c r="F48" s="4">
        <v>0</v>
      </c>
      <c r="G48" s="4">
        <v>0</v>
      </c>
    </row>
    <row r="49" spans="2:7">
      <c r="B49" s="25" t="s">
        <v>529</v>
      </c>
      <c r="C49" s="26" t="s">
        <v>529</v>
      </c>
      <c r="D49" s="1233" t="s">
        <v>3260</v>
      </c>
      <c r="E49" s="1233" t="s">
        <v>3260</v>
      </c>
      <c r="F49" s="4">
        <v>0</v>
      </c>
      <c r="G49" s="4">
        <v>0</v>
      </c>
    </row>
    <row r="50" spans="2:7">
      <c r="B50" s="1236" t="s">
        <v>3222</v>
      </c>
      <c r="C50" s="1236" t="s">
        <v>3222</v>
      </c>
      <c r="D50" s="1236" t="s">
        <v>3222</v>
      </c>
      <c r="E50" s="1236" t="s">
        <v>3222</v>
      </c>
      <c r="F50" s="17">
        <v>0</v>
      </c>
      <c r="G50" s="17">
        <v>0</v>
      </c>
    </row>
    <row r="51" spans="2:7">
      <c r="B51" s="1235" t="s">
        <v>529</v>
      </c>
      <c r="C51" s="1235" t="s">
        <v>529</v>
      </c>
      <c r="D51" s="1235" t="s">
        <v>529</v>
      </c>
      <c r="E51" s="1235" t="s">
        <v>529</v>
      </c>
      <c r="F51" s="4" t="s">
        <v>529</v>
      </c>
      <c r="G51" s="4" t="s">
        <v>529</v>
      </c>
    </row>
    <row r="52" spans="2:7">
      <c r="B52" s="1236" t="s">
        <v>3223</v>
      </c>
      <c r="C52" s="1236" t="s">
        <v>3223</v>
      </c>
      <c r="D52" s="1236" t="s">
        <v>3223</v>
      </c>
      <c r="E52" s="1236" t="s">
        <v>3223</v>
      </c>
      <c r="F52" s="17" t="s">
        <v>529</v>
      </c>
      <c r="G52" s="17" t="s">
        <v>529</v>
      </c>
    </row>
    <row r="53" spans="2:7">
      <c r="B53" s="24" t="s">
        <v>529</v>
      </c>
      <c r="C53" s="1234" t="s">
        <v>3229</v>
      </c>
      <c r="D53" s="1234" t="s">
        <v>3229</v>
      </c>
      <c r="E53" s="1234" t="s">
        <v>3229</v>
      </c>
      <c r="F53" s="17">
        <v>0</v>
      </c>
      <c r="G53" s="17">
        <v>0</v>
      </c>
    </row>
    <row r="54" spans="2:7">
      <c r="B54" s="25" t="s">
        <v>529</v>
      </c>
      <c r="C54" s="26" t="s">
        <v>529</v>
      </c>
      <c r="D54" s="1233" t="s">
        <v>3261</v>
      </c>
      <c r="E54" s="1233" t="s">
        <v>3261</v>
      </c>
      <c r="F54" s="4">
        <v>0</v>
      </c>
      <c r="G54" s="4">
        <v>0</v>
      </c>
    </row>
    <row r="55" spans="2:7">
      <c r="B55" s="25" t="s">
        <v>529</v>
      </c>
      <c r="C55" s="26" t="s">
        <v>529</v>
      </c>
      <c r="D55" s="26" t="s">
        <v>529</v>
      </c>
      <c r="E55" s="27" t="s">
        <v>3265</v>
      </c>
      <c r="F55" s="4">
        <v>0</v>
      </c>
      <c r="G55" s="4">
        <v>0</v>
      </c>
    </row>
    <row r="56" spans="2:7">
      <c r="B56" s="25" t="s">
        <v>529</v>
      </c>
      <c r="C56" s="26" t="s">
        <v>529</v>
      </c>
      <c r="D56" s="26" t="s">
        <v>529</v>
      </c>
      <c r="E56" s="27" t="s">
        <v>3266</v>
      </c>
      <c r="F56" s="4">
        <v>0</v>
      </c>
      <c r="G56" s="4">
        <v>0</v>
      </c>
    </row>
    <row r="57" spans="2:7">
      <c r="B57" s="25" t="s">
        <v>529</v>
      </c>
      <c r="C57" s="26" t="s">
        <v>529</v>
      </c>
      <c r="D57" s="1233" t="s">
        <v>3262</v>
      </c>
      <c r="E57" s="1233" t="s">
        <v>3262</v>
      </c>
      <c r="F57" s="4">
        <v>0</v>
      </c>
      <c r="G57" s="4">
        <v>0</v>
      </c>
    </row>
    <row r="58" spans="2:7">
      <c r="B58" s="1235" t="s">
        <v>529</v>
      </c>
      <c r="C58" s="1235" t="s">
        <v>529</v>
      </c>
      <c r="D58" s="1235" t="s">
        <v>529</v>
      </c>
      <c r="E58" s="1235" t="s">
        <v>529</v>
      </c>
      <c r="F58" s="4" t="s">
        <v>529</v>
      </c>
      <c r="G58" s="4" t="s">
        <v>529</v>
      </c>
    </row>
    <row r="59" spans="2:7">
      <c r="B59" s="24" t="s">
        <v>529</v>
      </c>
      <c r="C59" s="1234" t="s">
        <v>3230</v>
      </c>
      <c r="D59" s="1234" t="s">
        <v>3230</v>
      </c>
      <c r="E59" s="1234" t="s">
        <v>3230</v>
      </c>
      <c r="F59" s="17">
        <v>0</v>
      </c>
      <c r="G59" s="17">
        <v>0</v>
      </c>
    </row>
    <row r="60" spans="2:7">
      <c r="B60" s="25" t="s">
        <v>529</v>
      </c>
      <c r="C60" s="26" t="s">
        <v>529</v>
      </c>
      <c r="D60" s="1233" t="s">
        <v>3263</v>
      </c>
      <c r="E60" s="1233" t="s">
        <v>3263</v>
      </c>
      <c r="F60" s="4">
        <v>0</v>
      </c>
      <c r="G60" s="4">
        <v>0</v>
      </c>
    </row>
    <row r="61" spans="2:7">
      <c r="B61" s="25" t="s">
        <v>529</v>
      </c>
      <c r="C61" s="26" t="s">
        <v>529</v>
      </c>
      <c r="D61" s="26" t="s">
        <v>529</v>
      </c>
      <c r="E61" s="27" t="s">
        <v>3265</v>
      </c>
      <c r="F61" s="4">
        <v>0</v>
      </c>
      <c r="G61" s="4">
        <v>0</v>
      </c>
    </row>
    <row r="62" spans="2:7">
      <c r="B62" s="25" t="s">
        <v>529</v>
      </c>
      <c r="C62" s="26" t="s">
        <v>529</v>
      </c>
      <c r="D62" s="26" t="s">
        <v>529</v>
      </c>
      <c r="E62" s="27" t="s">
        <v>3266</v>
      </c>
      <c r="F62" s="4">
        <v>0</v>
      </c>
      <c r="G62" s="4">
        <v>0</v>
      </c>
    </row>
    <row r="63" spans="2:7">
      <c r="B63" s="25" t="s">
        <v>529</v>
      </c>
      <c r="C63" s="26" t="s">
        <v>529</v>
      </c>
      <c r="D63" s="1233" t="s">
        <v>3264</v>
      </c>
      <c r="E63" s="1233" t="s">
        <v>3264</v>
      </c>
      <c r="F63" s="4">
        <v>0</v>
      </c>
      <c r="G63" s="4">
        <v>0</v>
      </c>
    </row>
    <row r="64" spans="2:7">
      <c r="B64" s="1236" t="s">
        <v>3224</v>
      </c>
      <c r="C64" s="1236" t="s">
        <v>3224</v>
      </c>
      <c r="D64" s="1236" t="s">
        <v>3224</v>
      </c>
      <c r="E64" s="1236" t="s">
        <v>3224</v>
      </c>
      <c r="F64" s="17">
        <v>0</v>
      </c>
      <c r="G64" s="17">
        <v>0</v>
      </c>
    </row>
    <row r="65" spans="2:7">
      <c r="B65" s="1235" t="s">
        <v>529</v>
      </c>
      <c r="C65" s="1235" t="s">
        <v>529</v>
      </c>
      <c r="D65" s="1235" t="s">
        <v>529</v>
      </c>
      <c r="E65" s="1235" t="s">
        <v>529</v>
      </c>
      <c r="F65" s="4" t="s">
        <v>529</v>
      </c>
      <c r="G65" s="4" t="s">
        <v>529</v>
      </c>
    </row>
    <row r="66" spans="2:7">
      <c r="B66" s="1236" t="s">
        <v>3225</v>
      </c>
      <c r="C66" s="1236" t="s">
        <v>3225</v>
      </c>
      <c r="D66" s="1236" t="s">
        <v>3225</v>
      </c>
      <c r="E66" s="1236" t="s">
        <v>3225</v>
      </c>
      <c r="F66" s="17">
        <v>0</v>
      </c>
      <c r="G66" s="17">
        <v>0</v>
      </c>
    </row>
    <row r="67" spans="2:7">
      <c r="B67" s="1235" t="s">
        <v>529</v>
      </c>
      <c r="C67" s="1235" t="s">
        <v>529</v>
      </c>
      <c r="D67" s="1235" t="s">
        <v>529</v>
      </c>
      <c r="E67" s="1235" t="s">
        <v>529</v>
      </c>
      <c r="F67" s="4" t="s">
        <v>529</v>
      </c>
      <c r="G67" s="4" t="s">
        <v>529</v>
      </c>
    </row>
    <row r="68" spans="2:7">
      <c r="B68" s="1236" t="s">
        <v>3226</v>
      </c>
      <c r="C68" s="1236" t="s">
        <v>3226</v>
      </c>
      <c r="D68" s="1236" t="s">
        <v>3226</v>
      </c>
      <c r="E68" s="1236" t="s">
        <v>3226</v>
      </c>
      <c r="F68" s="17">
        <v>0</v>
      </c>
      <c r="G68" s="17">
        <v>0</v>
      </c>
    </row>
    <row r="69" spans="2:7">
      <c r="B69" s="1235" t="s">
        <v>529</v>
      </c>
      <c r="C69" s="1235" t="s">
        <v>529</v>
      </c>
      <c r="D69" s="1235" t="s">
        <v>529</v>
      </c>
      <c r="E69" s="1235" t="s">
        <v>529</v>
      </c>
      <c r="F69" s="4" t="s">
        <v>529</v>
      </c>
      <c r="G69" s="4" t="s">
        <v>529</v>
      </c>
    </row>
    <row r="70" spans="2:7">
      <c r="B70" s="1236" t="s">
        <v>3227</v>
      </c>
      <c r="C70" s="1236" t="s">
        <v>3227</v>
      </c>
      <c r="D70" s="1236" t="s">
        <v>3227</v>
      </c>
      <c r="E70" s="1236" t="s">
        <v>3227</v>
      </c>
      <c r="F70" s="17">
        <v>0</v>
      </c>
      <c r="G70" s="17">
        <v>0</v>
      </c>
    </row>
    <row r="71" spans="2:7">
      <c r="B71" s="1235" t="s">
        <v>529</v>
      </c>
      <c r="C71" s="1235" t="s">
        <v>529</v>
      </c>
      <c r="D71" s="1235" t="s">
        <v>529</v>
      </c>
      <c r="E71" s="1235" t="s">
        <v>529</v>
      </c>
      <c r="F71" s="4" t="s">
        <v>529</v>
      </c>
      <c r="G71" s="4" t="s">
        <v>529</v>
      </c>
    </row>
    <row r="72" spans="2:7">
      <c r="B72" s="28" t="s">
        <v>529</v>
      </c>
      <c r="C72" s="28" t="s">
        <v>529</v>
      </c>
      <c r="D72" s="28" t="s">
        <v>529</v>
      </c>
      <c r="E72" s="28" t="s">
        <v>529</v>
      </c>
      <c r="F72" s="30" t="s">
        <v>529</v>
      </c>
      <c r="G72" s="30" t="s">
        <v>529</v>
      </c>
    </row>
    <row r="73" spans="2:7">
      <c r="B73" s="12"/>
      <c r="C73" s="12"/>
      <c r="D73" s="12"/>
      <c r="E73" s="12"/>
      <c r="F73" s="16"/>
      <c r="G73" s="16"/>
    </row>
    <row r="74" spans="2:7">
      <c r="B74" s="12"/>
      <c r="C74" s="12"/>
      <c r="D74" s="12"/>
      <c r="E74" s="12"/>
      <c r="F74" s="16"/>
      <c r="G74" s="16"/>
    </row>
    <row r="75" spans="2:7">
      <c r="B75" s="1241" t="s">
        <v>4093</v>
      </c>
      <c r="C75" s="1241" t="s">
        <v>3850</v>
      </c>
      <c r="D75" s="1241" t="s">
        <v>3850</v>
      </c>
      <c r="E75" s="1241" t="s">
        <v>3850</v>
      </c>
      <c r="F75" s="1241" t="s">
        <v>3850</v>
      </c>
      <c r="G75" s="1242" t="s">
        <v>3850</v>
      </c>
    </row>
    <row r="76" spans="2:7">
      <c r="B76" s="1243" t="s">
        <v>3215</v>
      </c>
      <c r="C76" s="1243" t="s">
        <v>3215</v>
      </c>
      <c r="D76" s="1243" t="s">
        <v>3215</v>
      </c>
      <c r="E76" s="1243" t="s">
        <v>3215</v>
      </c>
      <c r="F76" s="1243" t="s">
        <v>3215</v>
      </c>
      <c r="G76" s="1244" t="s">
        <v>3215</v>
      </c>
    </row>
    <row r="77" spans="2:7">
      <c r="B77" s="1243" t="s">
        <v>3216</v>
      </c>
      <c r="C77" s="1243" t="s">
        <v>3216</v>
      </c>
      <c r="D77" s="1243" t="s">
        <v>3216</v>
      </c>
      <c r="E77" s="1243" t="s">
        <v>3216</v>
      </c>
      <c r="F77" s="1243" t="s">
        <v>3216</v>
      </c>
      <c r="G77" s="1244" t="s">
        <v>3216</v>
      </c>
    </row>
    <row r="78" spans="2:7">
      <c r="B78" s="1245" t="s">
        <v>3217</v>
      </c>
      <c r="C78" s="1245" t="s">
        <v>3217</v>
      </c>
      <c r="D78" s="1245" t="s">
        <v>3217</v>
      </c>
      <c r="E78" s="1245" t="s">
        <v>3217</v>
      </c>
      <c r="F78" s="1245" t="s">
        <v>3217</v>
      </c>
      <c r="G78" s="1246" t="s">
        <v>3217</v>
      </c>
    </row>
    <row r="79" spans="2:7">
      <c r="B79" s="1240" t="s">
        <v>3218</v>
      </c>
      <c r="C79" s="1240" t="s">
        <v>3218</v>
      </c>
      <c r="D79" s="1240" t="s">
        <v>3218</v>
      </c>
      <c r="E79" s="1240" t="s">
        <v>3218</v>
      </c>
      <c r="F79" s="21">
        <v>2024</v>
      </c>
      <c r="G79" s="21">
        <v>2023</v>
      </c>
    </row>
    <row r="80" spans="2:7">
      <c r="B80" s="1236" t="s">
        <v>3219</v>
      </c>
      <c r="C80" s="1236" t="s">
        <v>3219</v>
      </c>
      <c r="D80" s="1236" t="s">
        <v>3219</v>
      </c>
      <c r="E80" s="1236" t="s">
        <v>3219</v>
      </c>
      <c r="F80" s="17" t="s">
        <v>529</v>
      </c>
      <c r="G80" s="17" t="s">
        <v>529</v>
      </c>
    </row>
    <row r="81" spans="2:7">
      <c r="B81" s="24" t="s">
        <v>529</v>
      </c>
      <c r="C81" s="1234" t="s">
        <v>3229</v>
      </c>
      <c r="D81" s="1234" t="s">
        <v>3229</v>
      </c>
      <c r="E81" s="1234" t="s">
        <v>3229</v>
      </c>
      <c r="F81" s="17">
        <v>0</v>
      </c>
      <c r="G81" s="17">
        <v>0</v>
      </c>
    </row>
    <row r="82" spans="2:7">
      <c r="B82" s="25" t="s">
        <v>529</v>
      </c>
      <c r="C82" s="26" t="s">
        <v>529</v>
      </c>
      <c r="D82" s="1233" t="s">
        <v>3231</v>
      </c>
      <c r="E82" s="1233" t="s">
        <v>3231</v>
      </c>
      <c r="F82" s="4">
        <v>0</v>
      </c>
      <c r="G82" s="4">
        <v>0</v>
      </c>
    </row>
    <row r="83" spans="2:7">
      <c r="B83" s="25" t="s">
        <v>529</v>
      </c>
      <c r="C83" s="26" t="s">
        <v>529</v>
      </c>
      <c r="D83" s="1233" t="s">
        <v>3232</v>
      </c>
      <c r="E83" s="1233" t="s">
        <v>3232</v>
      </c>
      <c r="F83" s="4">
        <v>0</v>
      </c>
      <c r="G83" s="4">
        <v>0</v>
      </c>
    </row>
    <row r="84" spans="2:7">
      <c r="B84" s="25" t="s">
        <v>529</v>
      </c>
      <c r="C84" s="26" t="s">
        <v>529</v>
      </c>
      <c r="D84" s="1233" t="s">
        <v>3233</v>
      </c>
      <c r="E84" s="1233" t="s">
        <v>3233</v>
      </c>
      <c r="F84" s="4">
        <v>0</v>
      </c>
      <c r="G84" s="4">
        <v>0</v>
      </c>
    </row>
    <row r="85" spans="2:7">
      <c r="B85" s="25" t="s">
        <v>529</v>
      </c>
      <c r="C85" s="26" t="s">
        <v>529</v>
      </c>
      <c r="D85" s="1233" t="s">
        <v>3234</v>
      </c>
      <c r="E85" s="1233" t="s">
        <v>3234</v>
      </c>
      <c r="F85" s="4">
        <v>0</v>
      </c>
      <c r="G85" s="4">
        <v>0</v>
      </c>
    </row>
    <row r="86" spans="2:7">
      <c r="B86" s="25" t="s">
        <v>529</v>
      </c>
      <c r="C86" s="26" t="s">
        <v>529</v>
      </c>
      <c r="D86" s="1233" t="s">
        <v>3235</v>
      </c>
      <c r="E86" s="1233" t="s">
        <v>3235</v>
      </c>
      <c r="F86" s="4">
        <v>0</v>
      </c>
      <c r="G86" s="4">
        <v>0</v>
      </c>
    </row>
    <row r="87" spans="2:7">
      <c r="B87" s="25" t="s">
        <v>529</v>
      </c>
      <c r="C87" s="26" t="s">
        <v>529</v>
      </c>
      <c r="D87" s="1233" t="s">
        <v>3236</v>
      </c>
      <c r="E87" s="1233" t="s">
        <v>3236</v>
      </c>
      <c r="F87" s="4">
        <v>0</v>
      </c>
      <c r="G87" s="4">
        <v>0</v>
      </c>
    </row>
    <row r="88" spans="2:7">
      <c r="B88" s="25" t="s">
        <v>529</v>
      </c>
      <c r="C88" s="26" t="s">
        <v>529</v>
      </c>
      <c r="D88" s="1233" t="s">
        <v>3237</v>
      </c>
      <c r="E88" s="1233" t="s">
        <v>3237</v>
      </c>
      <c r="F88" s="4">
        <v>0</v>
      </c>
      <c r="G88" s="4">
        <v>0</v>
      </c>
    </row>
    <row r="89" spans="2:7">
      <c r="B89" s="25" t="s">
        <v>529</v>
      </c>
      <c r="C89" s="26" t="s">
        <v>529</v>
      </c>
      <c r="D89" s="1233" t="s">
        <v>3238</v>
      </c>
      <c r="E89" s="1233" t="s">
        <v>3238</v>
      </c>
      <c r="F89" s="4">
        <v>0</v>
      </c>
      <c r="G89" s="4">
        <v>0</v>
      </c>
    </row>
    <row r="90" spans="2:7">
      <c r="B90" s="25" t="s">
        <v>529</v>
      </c>
      <c r="C90" s="26" t="s">
        <v>529</v>
      </c>
      <c r="D90" s="1233" t="s">
        <v>3239</v>
      </c>
      <c r="E90" s="1233" t="s">
        <v>3239</v>
      </c>
      <c r="F90" s="4">
        <v>0</v>
      </c>
      <c r="G90" s="4">
        <v>0</v>
      </c>
    </row>
    <row r="91" spans="2:7">
      <c r="B91" s="25" t="s">
        <v>529</v>
      </c>
      <c r="C91" s="26" t="s">
        <v>529</v>
      </c>
      <c r="D91" s="1233" t="s">
        <v>3240</v>
      </c>
      <c r="E91" s="1233" t="s">
        <v>3240</v>
      </c>
      <c r="F91" s="4">
        <v>0</v>
      </c>
      <c r="G91" s="4">
        <v>0</v>
      </c>
    </row>
    <row r="92" spans="2:7">
      <c r="B92" s="1235" t="s">
        <v>529</v>
      </c>
      <c r="C92" s="1235" t="s">
        <v>529</v>
      </c>
      <c r="D92" s="1235" t="s">
        <v>529</v>
      </c>
      <c r="E92" s="1235" t="s">
        <v>529</v>
      </c>
      <c r="F92" s="4" t="s">
        <v>529</v>
      </c>
      <c r="G92" s="4" t="s">
        <v>529</v>
      </c>
    </row>
    <row r="93" spans="2:7">
      <c r="B93" s="24" t="s">
        <v>529</v>
      </c>
      <c r="C93" s="1234" t="s">
        <v>3230</v>
      </c>
      <c r="D93" s="1234" t="s">
        <v>3230</v>
      </c>
      <c r="E93" s="1234" t="s">
        <v>3230</v>
      </c>
      <c r="F93" s="17">
        <v>0</v>
      </c>
      <c r="G93" s="17">
        <v>0</v>
      </c>
    </row>
    <row r="94" spans="2:7">
      <c r="B94" s="25" t="s">
        <v>529</v>
      </c>
      <c r="C94" s="26" t="s">
        <v>529</v>
      </c>
      <c r="D94" s="1233" t="s">
        <v>3241</v>
      </c>
      <c r="E94" s="1233" t="s">
        <v>3241</v>
      </c>
      <c r="F94" s="4">
        <v>0</v>
      </c>
      <c r="G94" s="4">
        <v>0</v>
      </c>
    </row>
    <row r="95" spans="2:7">
      <c r="B95" s="25" t="s">
        <v>529</v>
      </c>
      <c r="C95" s="26" t="s">
        <v>529</v>
      </c>
      <c r="D95" s="1233" t="s">
        <v>3242</v>
      </c>
      <c r="E95" s="1233" t="s">
        <v>3242</v>
      </c>
      <c r="F95" s="4">
        <v>0</v>
      </c>
      <c r="G95" s="4">
        <v>0</v>
      </c>
    </row>
    <row r="96" spans="2:7">
      <c r="B96" s="25" t="s">
        <v>529</v>
      </c>
      <c r="C96" s="26" t="s">
        <v>529</v>
      </c>
      <c r="D96" s="1233" t="s">
        <v>3243</v>
      </c>
      <c r="E96" s="1233" t="s">
        <v>3243</v>
      </c>
      <c r="F96" s="4">
        <v>0</v>
      </c>
      <c r="G96" s="4">
        <v>0</v>
      </c>
    </row>
    <row r="97" spans="2:7">
      <c r="B97" s="25" t="s">
        <v>529</v>
      </c>
      <c r="C97" s="26" t="s">
        <v>529</v>
      </c>
      <c r="D97" s="1233" t="s">
        <v>3244</v>
      </c>
      <c r="E97" s="1233" t="s">
        <v>3244</v>
      </c>
      <c r="F97" s="4">
        <v>0</v>
      </c>
      <c r="G97" s="4">
        <v>0</v>
      </c>
    </row>
    <row r="98" spans="2:7">
      <c r="B98" s="25" t="s">
        <v>529</v>
      </c>
      <c r="C98" s="26" t="s">
        <v>529</v>
      </c>
      <c r="D98" s="1233" t="s">
        <v>3245</v>
      </c>
      <c r="E98" s="1233" t="s">
        <v>3245</v>
      </c>
      <c r="F98" s="4">
        <v>0</v>
      </c>
      <c r="G98" s="4">
        <v>0</v>
      </c>
    </row>
    <row r="99" spans="2:7">
      <c r="B99" s="25" t="s">
        <v>529</v>
      </c>
      <c r="C99" s="26" t="s">
        <v>529</v>
      </c>
      <c r="D99" s="1233" t="s">
        <v>3246</v>
      </c>
      <c r="E99" s="1233" t="s">
        <v>3246</v>
      </c>
      <c r="F99" s="4">
        <v>0</v>
      </c>
      <c r="G99" s="4">
        <v>0</v>
      </c>
    </row>
    <row r="100" spans="2:7">
      <c r="B100" s="25" t="s">
        <v>529</v>
      </c>
      <c r="C100" s="26" t="s">
        <v>529</v>
      </c>
      <c r="D100" s="1233" t="s">
        <v>3247</v>
      </c>
      <c r="E100" s="1233" t="s">
        <v>3247</v>
      </c>
      <c r="F100" s="4">
        <v>0</v>
      </c>
      <c r="G100" s="4">
        <v>0</v>
      </c>
    </row>
    <row r="101" spans="2:7">
      <c r="B101" s="25" t="s">
        <v>529</v>
      </c>
      <c r="C101" s="26" t="s">
        <v>529</v>
      </c>
      <c r="D101" s="1233" t="s">
        <v>3248</v>
      </c>
      <c r="E101" s="1233" t="s">
        <v>3248</v>
      </c>
      <c r="F101" s="4">
        <v>0</v>
      </c>
      <c r="G101" s="4">
        <v>0</v>
      </c>
    </row>
    <row r="102" spans="2:7">
      <c r="B102" s="25" t="s">
        <v>529</v>
      </c>
      <c r="C102" s="26" t="s">
        <v>529</v>
      </c>
      <c r="D102" s="1233" t="s">
        <v>3249</v>
      </c>
      <c r="E102" s="1233" t="s">
        <v>3249</v>
      </c>
      <c r="F102" s="4">
        <v>0</v>
      </c>
      <c r="G102" s="4">
        <v>0</v>
      </c>
    </row>
    <row r="103" spans="2:7">
      <c r="B103" s="25" t="s">
        <v>529</v>
      </c>
      <c r="C103" s="26" t="s">
        <v>529</v>
      </c>
      <c r="D103" s="1233" t="s">
        <v>3250</v>
      </c>
      <c r="E103" s="1233" t="s">
        <v>3250</v>
      </c>
      <c r="F103" s="4">
        <v>0</v>
      </c>
      <c r="G103" s="4">
        <v>0</v>
      </c>
    </row>
    <row r="104" spans="2:7">
      <c r="B104" s="25" t="s">
        <v>529</v>
      </c>
      <c r="C104" s="26" t="s">
        <v>529</v>
      </c>
      <c r="D104" s="1233" t="s">
        <v>3251</v>
      </c>
      <c r="E104" s="1233" t="s">
        <v>3251</v>
      </c>
      <c r="F104" s="4">
        <v>0</v>
      </c>
      <c r="G104" s="4">
        <v>0</v>
      </c>
    </row>
    <row r="105" spans="2:7">
      <c r="B105" s="25" t="s">
        <v>529</v>
      </c>
      <c r="C105" s="26" t="s">
        <v>529</v>
      </c>
      <c r="D105" s="1233" t="s">
        <v>3252</v>
      </c>
      <c r="E105" s="1233" t="s">
        <v>3252</v>
      </c>
      <c r="F105" s="4">
        <v>0</v>
      </c>
      <c r="G105" s="4">
        <v>0</v>
      </c>
    </row>
    <row r="106" spans="2:7">
      <c r="B106" s="25" t="s">
        <v>529</v>
      </c>
      <c r="C106" s="26" t="s">
        <v>529</v>
      </c>
      <c r="D106" s="1233" t="s">
        <v>3253</v>
      </c>
      <c r="E106" s="1233" t="s">
        <v>3253</v>
      </c>
      <c r="F106" s="4">
        <v>0</v>
      </c>
      <c r="G106" s="4">
        <v>0</v>
      </c>
    </row>
    <row r="107" spans="2:7">
      <c r="B107" s="25" t="s">
        <v>529</v>
      </c>
      <c r="C107" s="26" t="s">
        <v>529</v>
      </c>
      <c r="D107" s="1233" t="s">
        <v>3254</v>
      </c>
      <c r="E107" s="1233" t="s">
        <v>3254</v>
      </c>
      <c r="F107" s="4">
        <v>0</v>
      </c>
      <c r="G107" s="4">
        <v>0</v>
      </c>
    </row>
    <row r="108" spans="2:7">
      <c r="B108" s="25" t="s">
        <v>529</v>
      </c>
      <c r="C108" s="26" t="s">
        <v>529</v>
      </c>
      <c r="D108" s="1233" t="s">
        <v>3255</v>
      </c>
      <c r="E108" s="1233" t="s">
        <v>3255</v>
      </c>
      <c r="F108" s="4">
        <v>0</v>
      </c>
      <c r="G108" s="4">
        <v>0</v>
      </c>
    </row>
    <row r="109" spans="2:7">
      <c r="B109" s="25" t="s">
        <v>529</v>
      </c>
      <c r="C109" s="26" t="s">
        <v>529</v>
      </c>
      <c r="D109" s="1233" t="s">
        <v>3256</v>
      </c>
      <c r="E109" s="1233" t="s">
        <v>3256</v>
      </c>
      <c r="F109" s="4">
        <v>0</v>
      </c>
      <c r="G109" s="4">
        <v>0</v>
      </c>
    </row>
    <row r="110" spans="2:7">
      <c r="B110" s="1236" t="s">
        <v>3220</v>
      </c>
      <c r="C110" s="1236" t="s">
        <v>3220</v>
      </c>
      <c r="D110" s="1236" t="s">
        <v>3220</v>
      </c>
      <c r="E110" s="1236" t="s">
        <v>3220</v>
      </c>
      <c r="F110" s="17">
        <v>0</v>
      </c>
      <c r="G110" s="17">
        <v>0</v>
      </c>
    </row>
    <row r="111" spans="2:7">
      <c r="B111" s="1235" t="s">
        <v>529</v>
      </c>
      <c r="C111" s="1235" t="s">
        <v>529</v>
      </c>
      <c r="D111" s="1235" t="s">
        <v>529</v>
      </c>
      <c r="E111" s="1235" t="s">
        <v>529</v>
      </c>
      <c r="F111" s="4" t="s">
        <v>529</v>
      </c>
      <c r="G111" s="4" t="s">
        <v>529</v>
      </c>
    </row>
    <row r="112" spans="2:7">
      <c r="B112" s="1236" t="s">
        <v>3221</v>
      </c>
      <c r="C112" s="1236" t="s">
        <v>3221</v>
      </c>
      <c r="D112" s="1236" t="s">
        <v>3221</v>
      </c>
      <c r="E112" s="1236" t="s">
        <v>3221</v>
      </c>
      <c r="F112" s="17" t="s">
        <v>529</v>
      </c>
      <c r="G112" s="17" t="s">
        <v>529</v>
      </c>
    </row>
    <row r="113" spans="2:7">
      <c r="B113" s="24" t="s">
        <v>529</v>
      </c>
      <c r="C113" s="1234" t="s">
        <v>3229</v>
      </c>
      <c r="D113" s="1234" t="s">
        <v>3229</v>
      </c>
      <c r="E113" s="1234" t="s">
        <v>3229</v>
      </c>
      <c r="F113" s="17">
        <v>0</v>
      </c>
      <c r="G113" s="17">
        <v>0</v>
      </c>
    </row>
    <row r="114" spans="2:7">
      <c r="B114" s="25" t="s">
        <v>529</v>
      </c>
      <c r="C114" s="26" t="s">
        <v>529</v>
      </c>
      <c r="D114" s="1233" t="s">
        <v>3257</v>
      </c>
      <c r="E114" s="1233" t="s">
        <v>3257</v>
      </c>
      <c r="F114" s="4">
        <v>0</v>
      </c>
      <c r="G114" s="4">
        <v>0</v>
      </c>
    </row>
    <row r="115" spans="2:7">
      <c r="B115" s="25" t="s">
        <v>529</v>
      </c>
      <c r="C115" s="26" t="s">
        <v>529</v>
      </c>
      <c r="D115" s="1233" t="s">
        <v>3258</v>
      </c>
      <c r="E115" s="1233" t="s">
        <v>3258</v>
      </c>
      <c r="F115" s="4">
        <v>0</v>
      </c>
      <c r="G115" s="4">
        <v>0</v>
      </c>
    </row>
    <row r="116" spans="2:7">
      <c r="B116" s="25" t="s">
        <v>529</v>
      </c>
      <c r="C116" s="26" t="s">
        <v>529</v>
      </c>
      <c r="D116" s="1233" t="s">
        <v>3259</v>
      </c>
      <c r="E116" s="1233" t="s">
        <v>3259</v>
      </c>
      <c r="F116" s="4">
        <v>0</v>
      </c>
      <c r="G116" s="4">
        <v>0</v>
      </c>
    </row>
    <row r="117" spans="2:7">
      <c r="B117" s="1235" t="s">
        <v>529</v>
      </c>
      <c r="C117" s="1235" t="s">
        <v>529</v>
      </c>
      <c r="D117" s="1235" t="s">
        <v>529</v>
      </c>
      <c r="E117" s="1235" t="s">
        <v>529</v>
      </c>
      <c r="F117" s="4" t="s">
        <v>529</v>
      </c>
      <c r="G117" s="4" t="s">
        <v>529</v>
      </c>
    </row>
    <row r="118" spans="2:7">
      <c r="B118" s="24" t="s">
        <v>529</v>
      </c>
      <c r="C118" s="1234" t="s">
        <v>3230</v>
      </c>
      <c r="D118" s="1234" t="s">
        <v>3230</v>
      </c>
      <c r="E118" s="1234" t="s">
        <v>3230</v>
      </c>
      <c r="F118" s="17">
        <v>0</v>
      </c>
      <c r="G118" s="17">
        <v>0</v>
      </c>
    </row>
    <row r="119" spans="2:7">
      <c r="B119" s="25" t="s">
        <v>529</v>
      </c>
      <c r="C119" s="26" t="s">
        <v>529</v>
      </c>
      <c r="D119" s="1233" t="s">
        <v>3257</v>
      </c>
      <c r="E119" s="1233" t="s">
        <v>3257</v>
      </c>
      <c r="F119" s="4">
        <v>0</v>
      </c>
      <c r="G119" s="4">
        <v>0</v>
      </c>
    </row>
    <row r="120" spans="2:7">
      <c r="B120" s="25" t="s">
        <v>529</v>
      </c>
      <c r="C120" s="26" t="s">
        <v>529</v>
      </c>
      <c r="D120" s="1233" t="s">
        <v>3258</v>
      </c>
      <c r="E120" s="1233" t="s">
        <v>3258</v>
      </c>
      <c r="F120" s="4">
        <v>0</v>
      </c>
      <c r="G120" s="4">
        <v>0</v>
      </c>
    </row>
    <row r="121" spans="2:7">
      <c r="B121" s="25" t="s">
        <v>529</v>
      </c>
      <c r="C121" s="26" t="s">
        <v>529</v>
      </c>
      <c r="D121" s="1233" t="s">
        <v>3260</v>
      </c>
      <c r="E121" s="1233" t="s">
        <v>3260</v>
      </c>
      <c r="F121" s="4">
        <v>0</v>
      </c>
      <c r="G121" s="4">
        <v>0</v>
      </c>
    </row>
    <row r="122" spans="2:7">
      <c r="B122" s="1236" t="s">
        <v>3222</v>
      </c>
      <c r="C122" s="1236" t="s">
        <v>3222</v>
      </c>
      <c r="D122" s="1236" t="s">
        <v>3222</v>
      </c>
      <c r="E122" s="1236" t="s">
        <v>3222</v>
      </c>
      <c r="F122" s="17">
        <v>0</v>
      </c>
      <c r="G122" s="17">
        <v>0</v>
      </c>
    </row>
    <row r="123" spans="2:7">
      <c r="B123" s="1235" t="s">
        <v>529</v>
      </c>
      <c r="C123" s="1235" t="s">
        <v>529</v>
      </c>
      <c r="D123" s="1235" t="s">
        <v>529</v>
      </c>
      <c r="E123" s="1235" t="s">
        <v>529</v>
      </c>
      <c r="F123" s="4" t="s">
        <v>529</v>
      </c>
      <c r="G123" s="4" t="s">
        <v>529</v>
      </c>
    </row>
    <row r="124" spans="2:7">
      <c r="B124" s="1236" t="s">
        <v>3223</v>
      </c>
      <c r="C124" s="1236" t="s">
        <v>3223</v>
      </c>
      <c r="D124" s="1236" t="s">
        <v>3223</v>
      </c>
      <c r="E124" s="1236" t="s">
        <v>3223</v>
      </c>
      <c r="F124" s="17" t="s">
        <v>529</v>
      </c>
      <c r="G124" s="17" t="s">
        <v>529</v>
      </c>
    </row>
    <row r="125" spans="2:7">
      <c r="B125" s="24" t="s">
        <v>529</v>
      </c>
      <c r="C125" s="1234" t="s">
        <v>3229</v>
      </c>
      <c r="D125" s="1234" t="s">
        <v>3229</v>
      </c>
      <c r="E125" s="1234" t="s">
        <v>3229</v>
      </c>
      <c r="F125" s="17">
        <v>0</v>
      </c>
      <c r="G125" s="17">
        <v>0</v>
      </c>
    </row>
    <row r="126" spans="2:7">
      <c r="B126" s="25" t="s">
        <v>529</v>
      </c>
      <c r="C126" s="26" t="s">
        <v>529</v>
      </c>
      <c r="D126" s="1233" t="s">
        <v>3261</v>
      </c>
      <c r="E126" s="1233" t="s">
        <v>3261</v>
      </c>
      <c r="F126" s="4">
        <v>0</v>
      </c>
      <c r="G126" s="4">
        <v>0</v>
      </c>
    </row>
    <row r="127" spans="2:7">
      <c r="B127" s="25" t="s">
        <v>529</v>
      </c>
      <c r="C127" s="26" t="s">
        <v>529</v>
      </c>
      <c r="D127" s="26" t="s">
        <v>529</v>
      </c>
      <c r="E127" s="27" t="s">
        <v>3265</v>
      </c>
      <c r="F127" s="4">
        <v>0</v>
      </c>
      <c r="G127" s="4">
        <v>0</v>
      </c>
    </row>
    <row r="128" spans="2:7">
      <c r="B128" s="25" t="s">
        <v>529</v>
      </c>
      <c r="C128" s="26" t="s">
        <v>529</v>
      </c>
      <c r="D128" s="26" t="s">
        <v>529</v>
      </c>
      <c r="E128" s="27" t="s">
        <v>3266</v>
      </c>
      <c r="F128" s="4">
        <v>0</v>
      </c>
      <c r="G128" s="4">
        <v>0</v>
      </c>
    </row>
    <row r="129" spans="2:7">
      <c r="B129" s="25" t="s">
        <v>529</v>
      </c>
      <c r="C129" s="26" t="s">
        <v>529</v>
      </c>
      <c r="D129" s="1233" t="s">
        <v>3262</v>
      </c>
      <c r="E129" s="1233" t="s">
        <v>3262</v>
      </c>
      <c r="F129" s="4">
        <v>0</v>
      </c>
      <c r="G129" s="4">
        <v>0</v>
      </c>
    </row>
    <row r="130" spans="2:7">
      <c r="B130" s="1235" t="s">
        <v>529</v>
      </c>
      <c r="C130" s="1235" t="s">
        <v>529</v>
      </c>
      <c r="D130" s="1235" t="s">
        <v>529</v>
      </c>
      <c r="E130" s="1235" t="s">
        <v>529</v>
      </c>
      <c r="F130" s="4" t="s">
        <v>529</v>
      </c>
      <c r="G130" s="4" t="s">
        <v>529</v>
      </c>
    </row>
    <row r="131" spans="2:7">
      <c r="B131" s="24" t="s">
        <v>529</v>
      </c>
      <c r="C131" s="1234" t="s">
        <v>3230</v>
      </c>
      <c r="D131" s="1234" t="s">
        <v>3230</v>
      </c>
      <c r="E131" s="1234" t="s">
        <v>3230</v>
      </c>
      <c r="F131" s="17">
        <v>0</v>
      </c>
      <c r="G131" s="17">
        <v>0</v>
      </c>
    </row>
    <row r="132" spans="2:7">
      <c r="B132" s="25" t="s">
        <v>529</v>
      </c>
      <c r="C132" s="26" t="s">
        <v>529</v>
      </c>
      <c r="D132" s="1233" t="s">
        <v>3263</v>
      </c>
      <c r="E132" s="1233" t="s">
        <v>3263</v>
      </c>
      <c r="F132" s="4">
        <v>0</v>
      </c>
      <c r="G132" s="4">
        <v>0</v>
      </c>
    </row>
    <row r="133" spans="2:7">
      <c r="B133" s="25" t="s">
        <v>529</v>
      </c>
      <c r="C133" s="26" t="s">
        <v>529</v>
      </c>
      <c r="D133" s="26" t="s">
        <v>529</v>
      </c>
      <c r="E133" s="27" t="s">
        <v>3265</v>
      </c>
      <c r="F133" s="4">
        <v>0</v>
      </c>
      <c r="G133" s="4">
        <v>0</v>
      </c>
    </row>
    <row r="134" spans="2:7">
      <c r="B134" s="25" t="s">
        <v>529</v>
      </c>
      <c r="C134" s="26" t="s">
        <v>529</v>
      </c>
      <c r="D134" s="26" t="s">
        <v>529</v>
      </c>
      <c r="E134" s="27" t="s">
        <v>3266</v>
      </c>
      <c r="F134" s="4">
        <v>0</v>
      </c>
      <c r="G134" s="4">
        <v>0</v>
      </c>
    </row>
    <row r="135" spans="2:7">
      <c r="B135" s="25" t="s">
        <v>529</v>
      </c>
      <c r="C135" s="26" t="s">
        <v>529</v>
      </c>
      <c r="D135" s="1233" t="s">
        <v>3264</v>
      </c>
      <c r="E135" s="1233" t="s">
        <v>3264</v>
      </c>
      <c r="F135" s="4">
        <v>0</v>
      </c>
      <c r="G135" s="4">
        <v>0</v>
      </c>
    </row>
    <row r="136" spans="2:7">
      <c r="B136" s="1236" t="s">
        <v>3224</v>
      </c>
      <c r="C136" s="1236" t="s">
        <v>3224</v>
      </c>
      <c r="D136" s="1236" t="s">
        <v>3224</v>
      </c>
      <c r="E136" s="1236" t="s">
        <v>3224</v>
      </c>
      <c r="F136" s="17">
        <v>0</v>
      </c>
      <c r="G136" s="17">
        <v>0</v>
      </c>
    </row>
    <row r="137" spans="2:7">
      <c r="B137" s="1235" t="s">
        <v>529</v>
      </c>
      <c r="C137" s="1235" t="s">
        <v>529</v>
      </c>
      <c r="D137" s="1235" t="s">
        <v>529</v>
      </c>
      <c r="E137" s="1235" t="s">
        <v>529</v>
      </c>
      <c r="F137" s="4" t="s">
        <v>529</v>
      </c>
      <c r="G137" s="4" t="s">
        <v>529</v>
      </c>
    </row>
    <row r="138" spans="2:7">
      <c r="B138" s="1236" t="s">
        <v>3225</v>
      </c>
      <c r="C138" s="1236" t="s">
        <v>3225</v>
      </c>
      <c r="D138" s="1236" t="s">
        <v>3225</v>
      </c>
      <c r="E138" s="1236" t="s">
        <v>3225</v>
      </c>
      <c r="F138" s="17">
        <v>0</v>
      </c>
      <c r="G138" s="17">
        <v>0</v>
      </c>
    </row>
    <row r="139" spans="2:7">
      <c r="B139" s="1235" t="s">
        <v>529</v>
      </c>
      <c r="C139" s="1235" t="s">
        <v>529</v>
      </c>
      <c r="D139" s="1235" t="s">
        <v>529</v>
      </c>
      <c r="E139" s="1235" t="s">
        <v>529</v>
      </c>
      <c r="F139" s="4" t="s">
        <v>529</v>
      </c>
      <c r="G139" s="4" t="s">
        <v>529</v>
      </c>
    </row>
    <row r="140" spans="2:7">
      <c r="B140" s="1236" t="s">
        <v>3226</v>
      </c>
      <c r="C140" s="1236" t="s">
        <v>3226</v>
      </c>
      <c r="D140" s="1236" t="s">
        <v>3226</v>
      </c>
      <c r="E140" s="1236" t="s">
        <v>3226</v>
      </c>
      <c r="F140" s="17">
        <v>0</v>
      </c>
      <c r="G140" s="17">
        <v>0</v>
      </c>
    </row>
    <row r="141" spans="2:7">
      <c r="B141" s="1235" t="s">
        <v>529</v>
      </c>
      <c r="C141" s="1235" t="s">
        <v>529</v>
      </c>
      <c r="D141" s="1235" t="s">
        <v>529</v>
      </c>
      <c r="E141" s="1235" t="s">
        <v>529</v>
      </c>
      <c r="F141" s="4" t="s">
        <v>529</v>
      </c>
      <c r="G141" s="4" t="s">
        <v>529</v>
      </c>
    </row>
    <row r="142" spans="2:7">
      <c r="B142" s="1236" t="s">
        <v>3227</v>
      </c>
      <c r="C142" s="1236" t="s">
        <v>3227</v>
      </c>
      <c r="D142" s="1236" t="s">
        <v>3227</v>
      </c>
      <c r="E142" s="1236" t="s">
        <v>3227</v>
      </c>
      <c r="F142" s="17">
        <v>0</v>
      </c>
      <c r="G142" s="17">
        <v>0</v>
      </c>
    </row>
    <row r="143" spans="2:7">
      <c r="B143" s="1235" t="s">
        <v>529</v>
      </c>
      <c r="C143" s="1235" t="s">
        <v>529</v>
      </c>
      <c r="D143" s="1235" t="s">
        <v>529</v>
      </c>
      <c r="E143" s="1235" t="s">
        <v>529</v>
      </c>
      <c r="F143" s="4" t="s">
        <v>529</v>
      </c>
      <c r="G143" s="4" t="s">
        <v>529</v>
      </c>
    </row>
    <row r="144" spans="2:7">
      <c r="B144" s="12"/>
      <c r="C144" s="12"/>
      <c r="D144" s="12"/>
      <c r="E144" s="12"/>
      <c r="F144" s="16"/>
      <c r="G144" s="16"/>
    </row>
    <row r="145" spans="2:7">
      <c r="B145" s="12" t="s">
        <v>529</v>
      </c>
      <c r="C145" s="12" t="s">
        <v>529</v>
      </c>
      <c r="D145" s="12" t="s">
        <v>529</v>
      </c>
      <c r="E145" s="12" t="s">
        <v>529</v>
      </c>
      <c r="F145" s="16" t="s">
        <v>529</v>
      </c>
      <c r="G145" s="16" t="s">
        <v>529</v>
      </c>
    </row>
    <row r="146" spans="2:7">
      <c r="B146" s="29" t="s">
        <v>529</v>
      </c>
      <c r="C146" s="29" t="s">
        <v>529</v>
      </c>
      <c r="D146" s="29" t="s">
        <v>529</v>
      </c>
      <c r="E146" s="29" t="s">
        <v>529</v>
      </c>
      <c r="F146" s="31" t="s">
        <v>529</v>
      </c>
      <c r="G146" s="31" t="s">
        <v>529</v>
      </c>
    </row>
    <row r="147" spans="2:7">
      <c r="B147" s="1241" t="s">
        <v>3851</v>
      </c>
      <c r="C147" s="1241" t="s">
        <v>3851</v>
      </c>
      <c r="D147" s="1241" t="s">
        <v>3851</v>
      </c>
      <c r="E147" s="1241" t="s">
        <v>3851</v>
      </c>
      <c r="F147" s="1241" t="s">
        <v>3851</v>
      </c>
      <c r="G147" s="1242" t="s">
        <v>3851</v>
      </c>
    </row>
    <row r="148" spans="2:7">
      <c r="B148" s="1243" t="s">
        <v>3215</v>
      </c>
      <c r="C148" s="1243" t="s">
        <v>3215</v>
      </c>
      <c r="D148" s="1243" t="s">
        <v>3215</v>
      </c>
      <c r="E148" s="1243" t="s">
        <v>3215</v>
      </c>
      <c r="F148" s="1243" t="s">
        <v>3215</v>
      </c>
      <c r="G148" s="1244" t="s">
        <v>3215</v>
      </c>
    </row>
    <row r="149" spans="2:7">
      <c r="B149" s="1243" t="s">
        <v>3216</v>
      </c>
      <c r="C149" s="1243" t="s">
        <v>3216</v>
      </c>
      <c r="D149" s="1243" t="s">
        <v>3216</v>
      </c>
      <c r="E149" s="1243" t="s">
        <v>3216</v>
      </c>
      <c r="F149" s="1243" t="s">
        <v>3216</v>
      </c>
      <c r="G149" s="1244" t="s">
        <v>3216</v>
      </c>
    </row>
    <row r="150" spans="2:7">
      <c r="B150" s="1245" t="s">
        <v>3217</v>
      </c>
      <c r="C150" s="1245" t="s">
        <v>3217</v>
      </c>
      <c r="D150" s="1245" t="s">
        <v>3217</v>
      </c>
      <c r="E150" s="1245" t="s">
        <v>3217</v>
      </c>
      <c r="F150" s="1245" t="s">
        <v>3217</v>
      </c>
      <c r="G150" s="1246" t="s">
        <v>3217</v>
      </c>
    </row>
    <row r="151" spans="2:7">
      <c r="B151" s="1240" t="s">
        <v>3218</v>
      </c>
      <c r="C151" s="1240" t="s">
        <v>3218</v>
      </c>
      <c r="D151" s="1240" t="s">
        <v>3218</v>
      </c>
      <c r="E151" s="1240" t="s">
        <v>3218</v>
      </c>
      <c r="F151" s="21">
        <v>2024</v>
      </c>
      <c r="G151" s="21">
        <v>2023</v>
      </c>
    </row>
    <row r="152" spans="2:7">
      <c r="B152" s="1236" t="s">
        <v>3219</v>
      </c>
      <c r="C152" s="1236" t="s">
        <v>3219</v>
      </c>
      <c r="D152" s="1236" t="s">
        <v>3219</v>
      </c>
      <c r="E152" s="1236" t="s">
        <v>3219</v>
      </c>
      <c r="F152" s="17" t="s">
        <v>529</v>
      </c>
      <c r="G152" s="17" t="s">
        <v>529</v>
      </c>
    </row>
    <row r="153" spans="2:7">
      <c r="B153" s="24" t="s">
        <v>529</v>
      </c>
      <c r="C153" s="1234" t="s">
        <v>3229</v>
      </c>
      <c r="D153" s="1234" t="s">
        <v>3229</v>
      </c>
      <c r="E153" s="1234" t="s">
        <v>3229</v>
      </c>
      <c r="F153" s="17" t="s">
        <v>3854</v>
      </c>
      <c r="G153" s="17">
        <v>0</v>
      </c>
    </row>
    <row r="154" spans="2:7">
      <c r="B154" s="25" t="s">
        <v>529</v>
      </c>
      <c r="C154" s="26" t="s">
        <v>529</v>
      </c>
      <c r="D154" s="1233" t="s">
        <v>3231</v>
      </c>
      <c r="E154" s="1233" t="s">
        <v>3231</v>
      </c>
      <c r="F154" s="4">
        <v>0</v>
      </c>
      <c r="G154" s="4">
        <v>0</v>
      </c>
    </row>
    <row r="155" spans="2:7">
      <c r="B155" s="25" t="s">
        <v>529</v>
      </c>
      <c r="C155" s="26" t="s">
        <v>529</v>
      </c>
      <c r="D155" s="1233" t="s">
        <v>3232</v>
      </c>
      <c r="E155" s="1233" t="s">
        <v>3232</v>
      </c>
      <c r="F155" s="4">
        <v>0</v>
      </c>
      <c r="G155" s="4">
        <v>0</v>
      </c>
    </row>
    <row r="156" spans="2:7">
      <c r="B156" s="25" t="s">
        <v>529</v>
      </c>
      <c r="C156" s="26" t="s">
        <v>529</v>
      </c>
      <c r="D156" s="1233" t="s">
        <v>3233</v>
      </c>
      <c r="E156" s="1233" t="s">
        <v>3233</v>
      </c>
      <c r="F156" s="4">
        <v>0</v>
      </c>
      <c r="G156" s="4">
        <v>0</v>
      </c>
    </row>
    <row r="157" spans="2:7">
      <c r="B157" s="25" t="s">
        <v>529</v>
      </c>
      <c r="C157" s="26" t="s">
        <v>529</v>
      </c>
      <c r="D157" s="1233" t="s">
        <v>3234</v>
      </c>
      <c r="E157" s="1233" t="s">
        <v>3234</v>
      </c>
      <c r="F157" s="4">
        <v>0</v>
      </c>
      <c r="G157" s="4">
        <v>0</v>
      </c>
    </row>
    <row r="158" spans="2:7">
      <c r="B158" s="25" t="s">
        <v>529</v>
      </c>
      <c r="C158" s="26" t="s">
        <v>529</v>
      </c>
      <c r="D158" s="1233" t="s">
        <v>3235</v>
      </c>
      <c r="E158" s="1233" t="s">
        <v>3235</v>
      </c>
      <c r="F158" s="4">
        <v>0</v>
      </c>
      <c r="G158" s="4">
        <v>0</v>
      </c>
    </row>
    <row r="159" spans="2:7">
      <c r="B159" s="25" t="s">
        <v>529</v>
      </c>
      <c r="C159" s="26" t="s">
        <v>529</v>
      </c>
      <c r="D159" s="1233" t="s">
        <v>3236</v>
      </c>
      <c r="E159" s="1233" t="s">
        <v>3236</v>
      </c>
      <c r="F159" s="4">
        <v>0</v>
      </c>
      <c r="G159" s="4">
        <v>0</v>
      </c>
    </row>
    <row r="160" spans="2:7">
      <c r="B160" s="25" t="s">
        <v>529</v>
      </c>
      <c r="C160" s="26" t="s">
        <v>529</v>
      </c>
      <c r="D160" s="1233" t="s">
        <v>3237</v>
      </c>
      <c r="E160" s="1233" t="s">
        <v>3237</v>
      </c>
      <c r="F160" s="4">
        <v>1</v>
      </c>
      <c r="G160" s="4">
        <v>0</v>
      </c>
    </row>
    <row r="161" spans="2:7">
      <c r="B161" s="25" t="s">
        <v>529</v>
      </c>
      <c r="C161" s="26" t="s">
        <v>529</v>
      </c>
      <c r="D161" s="1233" t="s">
        <v>3238</v>
      </c>
      <c r="E161" s="1233" t="s">
        <v>3238</v>
      </c>
      <c r="F161" s="4">
        <v>0</v>
      </c>
      <c r="G161" s="4">
        <v>0</v>
      </c>
    </row>
    <row r="162" spans="2:7">
      <c r="B162" s="25" t="s">
        <v>529</v>
      </c>
      <c r="C162" s="26" t="s">
        <v>529</v>
      </c>
      <c r="D162" s="1233" t="s">
        <v>3239</v>
      </c>
      <c r="E162" s="1233" t="s">
        <v>3239</v>
      </c>
      <c r="F162" s="4" t="s">
        <v>4051</v>
      </c>
      <c r="G162" s="4">
        <v>0</v>
      </c>
    </row>
    <row r="163" spans="2:7">
      <c r="B163" s="25" t="s">
        <v>529</v>
      </c>
      <c r="C163" s="26" t="s">
        <v>529</v>
      </c>
      <c r="D163" s="1233" t="s">
        <v>3240</v>
      </c>
      <c r="E163" s="1233" t="s">
        <v>3240</v>
      </c>
      <c r="F163" s="4">
        <v>0</v>
      </c>
      <c r="G163" s="4">
        <v>0</v>
      </c>
    </row>
    <row r="164" spans="2:7">
      <c r="B164" s="1235" t="s">
        <v>529</v>
      </c>
      <c r="C164" s="1235" t="s">
        <v>529</v>
      </c>
      <c r="D164" s="1235" t="s">
        <v>529</v>
      </c>
      <c r="E164" s="1235" t="s">
        <v>529</v>
      </c>
      <c r="F164" s="4" t="s">
        <v>529</v>
      </c>
      <c r="G164" s="4" t="s">
        <v>529</v>
      </c>
    </row>
    <row r="165" spans="2:7">
      <c r="B165" s="24" t="s">
        <v>529</v>
      </c>
      <c r="C165" s="1234" t="s">
        <v>3230</v>
      </c>
      <c r="D165" s="1234" t="s">
        <v>3230</v>
      </c>
      <c r="E165" s="1234" t="s">
        <v>3230</v>
      </c>
      <c r="F165" s="17" t="s">
        <v>4028</v>
      </c>
      <c r="G165" s="17">
        <v>0</v>
      </c>
    </row>
    <row r="166" spans="2:7">
      <c r="B166" s="25" t="s">
        <v>529</v>
      </c>
      <c r="C166" s="26" t="s">
        <v>529</v>
      </c>
      <c r="D166" s="1233" t="s">
        <v>3241</v>
      </c>
      <c r="E166" s="1233" t="s">
        <v>3241</v>
      </c>
      <c r="F166" s="4" t="s">
        <v>3953</v>
      </c>
      <c r="G166" s="4">
        <v>0</v>
      </c>
    </row>
    <row r="167" spans="2:7">
      <c r="B167" s="25" t="s">
        <v>529</v>
      </c>
      <c r="C167" s="26" t="s">
        <v>529</v>
      </c>
      <c r="D167" s="1233" t="s">
        <v>3242</v>
      </c>
      <c r="E167" s="1233" t="s">
        <v>3242</v>
      </c>
      <c r="F167" s="4" t="s">
        <v>3965</v>
      </c>
      <c r="G167" s="4">
        <v>0</v>
      </c>
    </row>
    <row r="168" spans="2:7">
      <c r="B168" s="25" t="s">
        <v>529</v>
      </c>
      <c r="C168" s="26" t="s">
        <v>529</v>
      </c>
      <c r="D168" s="1233" t="s">
        <v>3243</v>
      </c>
      <c r="E168" s="1233" t="s">
        <v>3243</v>
      </c>
      <c r="F168" s="4" t="s">
        <v>3967</v>
      </c>
      <c r="G168" s="4">
        <v>0</v>
      </c>
    </row>
    <row r="169" spans="2:7">
      <c r="B169" s="25" t="s">
        <v>529</v>
      </c>
      <c r="C169" s="26" t="s">
        <v>529</v>
      </c>
      <c r="D169" s="1233" t="s">
        <v>3244</v>
      </c>
      <c r="E169" s="1233" t="s">
        <v>3244</v>
      </c>
      <c r="F169" s="4">
        <v>0</v>
      </c>
      <c r="G169" s="4">
        <v>0</v>
      </c>
    </row>
    <row r="170" spans="2:7">
      <c r="B170" s="25" t="s">
        <v>529</v>
      </c>
      <c r="C170" s="26" t="s">
        <v>529</v>
      </c>
      <c r="D170" s="1233" t="s">
        <v>3245</v>
      </c>
      <c r="E170" s="1233" t="s">
        <v>3245</v>
      </c>
      <c r="F170" s="4">
        <v>0</v>
      </c>
      <c r="G170" s="4">
        <v>0</v>
      </c>
    </row>
    <row r="171" spans="2:7">
      <c r="B171" s="25" t="s">
        <v>529</v>
      </c>
      <c r="C171" s="26" t="s">
        <v>529</v>
      </c>
      <c r="D171" s="1233" t="s">
        <v>3246</v>
      </c>
      <c r="E171" s="1233" t="s">
        <v>3246</v>
      </c>
      <c r="F171" s="4">
        <v>0</v>
      </c>
      <c r="G171" s="4">
        <v>0</v>
      </c>
    </row>
    <row r="172" spans="2:7">
      <c r="B172" s="25" t="s">
        <v>529</v>
      </c>
      <c r="C172" s="26" t="s">
        <v>529</v>
      </c>
      <c r="D172" s="1233" t="s">
        <v>3247</v>
      </c>
      <c r="E172" s="1233" t="s">
        <v>3247</v>
      </c>
      <c r="F172" s="4">
        <v>0</v>
      </c>
      <c r="G172" s="4">
        <v>0</v>
      </c>
    </row>
    <row r="173" spans="2:7">
      <c r="B173" s="25" t="s">
        <v>529</v>
      </c>
      <c r="C173" s="26" t="s">
        <v>529</v>
      </c>
      <c r="D173" s="1233" t="s">
        <v>3248</v>
      </c>
      <c r="E173" s="1233" t="s">
        <v>3248</v>
      </c>
      <c r="F173" s="4">
        <v>0</v>
      </c>
      <c r="G173" s="4">
        <v>0</v>
      </c>
    </row>
    <row r="174" spans="2:7">
      <c r="B174" s="25" t="s">
        <v>529</v>
      </c>
      <c r="C174" s="26" t="s">
        <v>529</v>
      </c>
      <c r="D174" s="1233" t="s">
        <v>3249</v>
      </c>
      <c r="E174" s="1233" t="s">
        <v>3249</v>
      </c>
      <c r="F174" s="4">
        <v>0</v>
      </c>
      <c r="G174" s="4">
        <v>0</v>
      </c>
    </row>
    <row r="175" spans="2:7">
      <c r="B175" s="25" t="s">
        <v>529</v>
      </c>
      <c r="C175" s="26" t="s">
        <v>529</v>
      </c>
      <c r="D175" s="1233" t="s">
        <v>3250</v>
      </c>
      <c r="E175" s="1233" t="s">
        <v>3250</v>
      </c>
      <c r="F175" s="4">
        <v>0</v>
      </c>
      <c r="G175" s="4">
        <v>0</v>
      </c>
    </row>
    <row r="176" spans="2:7">
      <c r="B176" s="25" t="s">
        <v>529</v>
      </c>
      <c r="C176" s="26" t="s">
        <v>529</v>
      </c>
      <c r="D176" s="1233" t="s">
        <v>3251</v>
      </c>
      <c r="E176" s="1233" t="s">
        <v>3251</v>
      </c>
      <c r="F176" s="4">
        <v>0</v>
      </c>
      <c r="G176" s="4">
        <v>0</v>
      </c>
    </row>
    <row r="177" spans="2:7">
      <c r="B177" s="25" t="s">
        <v>529</v>
      </c>
      <c r="C177" s="26" t="s">
        <v>529</v>
      </c>
      <c r="D177" s="1233" t="s">
        <v>3252</v>
      </c>
      <c r="E177" s="1233" t="s">
        <v>3252</v>
      </c>
      <c r="F177" s="4">
        <v>0</v>
      </c>
      <c r="G177" s="4">
        <v>0</v>
      </c>
    </row>
    <row r="178" spans="2:7">
      <c r="B178" s="25" t="s">
        <v>529</v>
      </c>
      <c r="C178" s="26" t="s">
        <v>529</v>
      </c>
      <c r="D178" s="1233" t="s">
        <v>3253</v>
      </c>
      <c r="E178" s="1233" t="s">
        <v>3253</v>
      </c>
      <c r="F178" s="4">
        <v>0</v>
      </c>
      <c r="G178" s="4">
        <v>0</v>
      </c>
    </row>
    <row r="179" spans="2:7">
      <c r="B179" s="25" t="s">
        <v>529</v>
      </c>
      <c r="C179" s="26" t="s">
        <v>529</v>
      </c>
      <c r="D179" s="1233" t="s">
        <v>3254</v>
      </c>
      <c r="E179" s="1233" t="s">
        <v>3254</v>
      </c>
      <c r="F179" s="4">
        <v>0</v>
      </c>
      <c r="G179" s="4">
        <v>0</v>
      </c>
    </row>
    <row r="180" spans="2:7">
      <c r="B180" s="25" t="s">
        <v>529</v>
      </c>
      <c r="C180" s="26" t="s">
        <v>529</v>
      </c>
      <c r="D180" s="1233" t="s">
        <v>3255</v>
      </c>
      <c r="E180" s="1233" t="s">
        <v>3255</v>
      </c>
      <c r="F180" s="4">
        <v>0</v>
      </c>
      <c r="G180" s="4">
        <v>0</v>
      </c>
    </row>
    <row r="181" spans="2:7">
      <c r="B181" s="25" t="s">
        <v>529</v>
      </c>
      <c r="C181" s="26" t="s">
        <v>529</v>
      </c>
      <c r="D181" s="1233" t="s">
        <v>3256</v>
      </c>
      <c r="E181" s="1233" t="s">
        <v>3256</v>
      </c>
      <c r="F181" s="4">
        <v>0</v>
      </c>
      <c r="G181" s="4">
        <v>0</v>
      </c>
    </row>
    <row r="182" spans="2:7">
      <c r="B182" s="1236" t="s">
        <v>3220</v>
      </c>
      <c r="C182" s="1236" t="s">
        <v>3220</v>
      </c>
      <c r="D182" s="1236" t="s">
        <v>3220</v>
      </c>
      <c r="E182" s="1236" t="s">
        <v>3220</v>
      </c>
      <c r="F182" s="17" t="s">
        <v>4027</v>
      </c>
      <c r="G182" s="17">
        <v>0</v>
      </c>
    </row>
    <row r="183" spans="2:7">
      <c r="B183" s="1235" t="s">
        <v>529</v>
      </c>
      <c r="C183" s="1235" t="s">
        <v>529</v>
      </c>
      <c r="D183" s="1235" t="s">
        <v>529</v>
      </c>
      <c r="E183" s="1235" t="s">
        <v>529</v>
      </c>
      <c r="F183" s="4" t="s">
        <v>529</v>
      </c>
      <c r="G183" s="4" t="s">
        <v>529</v>
      </c>
    </row>
    <row r="184" spans="2:7">
      <c r="B184" s="1236" t="s">
        <v>3221</v>
      </c>
      <c r="C184" s="1236" t="s">
        <v>3221</v>
      </c>
      <c r="D184" s="1236" t="s">
        <v>3221</v>
      </c>
      <c r="E184" s="1236" t="s">
        <v>3221</v>
      </c>
      <c r="F184" s="17" t="s">
        <v>529</v>
      </c>
      <c r="G184" s="17" t="s">
        <v>529</v>
      </c>
    </row>
    <row r="185" spans="2:7">
      <c r="B185" s="24" t="s">
        <v>529</v>
      </c>
      <c r="C185" s="1234" t="s">
        <v>3229</v>
      </c>
      <c r="D185" s="1234" t="s">
        <v>3229</v>
      </c>
      <c r="E185" s="1234" t="s">
        <v>3229</v>
      </c>
      <c r="F185" s="17">
        <v>0</v>
      </c>
      <c r="G185" s="17">
        <v>0</v>
      </c>
    </row>
    <row r="186" spans="2:7">
      <c r="B186" s="25" t="s">
        <v>529</v>
      </c>
      <c r="C186" s="26" t="s">
        <v>529</v>
      </c>
      <c r="D186" s="1233" t="s">
        <v>3257</v>
      </c>
      <c r="E186" s="1233" t="s">
        <v>3257</v>
      </c>
      <c r="F186" s="4">
        <v>0</v>
      </c>
      <c r="G186" s="4">
        <v>0</v>
      </c>
    </row>
    <row r="187" spans="2:7">
      <c r="B187" s="25" t="s">
        <v>529</v>
      </c>
      <c r="C187" s="26" t="s">
        <v>529</v>
      </c>
      <c r="D187" s="1233" t="s">
        <v>3258</v>
      </c>
      <c r="E187" s="1233" t="s">
        <v>3258</v>
      </c>
      <c r="F187" s="4">
        <v>0</v>
      </c>
      <c r="G187" s="4">
        <v>0</v>
      </c>
    </row>
    <row r="188" spans="2:7">
      <c r="B188" s="25" t="s">
        <v>529</v>
      </c>
      <c r="C188" s="26" t="s">
        <v>529</v>
      </c>
      <c r="D188" s="1233" t="s">
        <v>3259</v>
      </c>
      <c r="E188" s="1233" t="s">
        <v>3259</v>
      </c>
      <c r="F188" s="4">
        <v>0</v>
      </c>
      <c r="G188" s="4">
        <v>0</v>
      </c>
    </row>
    <row r="189" spans="2:7">
      <c r="B189" s="1235" t="s">
        <v>529</v>
      </c>
      <c r="C189" s="1235" t="s">
        <v>529</v>
      </c>
      <c r="D189" s="1235" t="s">
        <v>529</v>
      </c>
      <c r="E189" s="1235" t="s">
        <v>529</v>
      </c>
      <c r="F189" s="4" t="s">
        <v>529</v>
      </c>
      <c r="G189" s="4" t="s">
        <v>529</v>
      </c>
    </row>
    <row r="190" spans="2:7">
      <c r="B190" s="24" t="s">
        <v>529</v>
      </c>
      <c r="C190" s="1234" t="s">
        <v>3230</v>
      </c>
      <c r="D190" s="1234" t="s">
        <v>3230</v>
      </c>
      <c r="E190" s="1234" t="s">
        <v>3230</v>
      </c>
      <c r="F190" s="17" t="s">
        <v>4027</v>
      </c>
      <c r="G190" s="17">
        <v>0</v>
      </c>
    </row>
    <row r="191" spans="2:7">
      <c r="B191" s="25" t="s">
        <v>529</v>
      </c>
      <c r="C191" s="26" t="s">
        <v>529</v>
      </c>
      <c r="D191" s="1233" t="s">
        <v>3257</v>
      </c>
      <c r="E191" s="1233" t="s">
        <v>3257</v>
      </c>
      <c r="F191" s="4" t="s">
        <v>3939</v>
      </c>
      <c r="G191" s="4">
        <v>0</v>
      </c>
    </row>
    <row r="192" spans="2:7">
      <c r="B192" s="25" t="s">
        <v>529</v>
      </c>
      <c r="C192" s="26" t="s">
        <v>529</v>
      </c>
      <c r="D192" s="1233" t="s">
        <v>3258</v>
      </c>
      <c r="E192" s="1233" t="s">
        <v>3258</v>
      </c>
      <c r="F192" s="4" t="s">
        <v>3938</v>
      </c>
      <c r="G192" s="4">
        <v>0</v>
      </c>
    </row>
    <row r="193" spans="2:7">
      <c r="B193" s="25" t="s">
        <v>529</v>
      </c>
      <c r="C193" s="26" t="s">
        <v>529</v>
      </c>
      <c r="D193" s="1233" t="s">
        <v>3260</v>
      </c>
      <c r="E193" s="1233" t="s">
        <v>3260</v>
      </c>
      <c r="F193" s="4" t="s">
        <v>899</v>
      </c>
      <c r="G193" s="4">
        <v>0</v>
      </c>
    </row>
    <row r="194" spans="2:7">
      <c r="B194" s="1236" t="s">
        <v>3222</v>
      </c>
      <c r="C194" s="1236" t="s">
        <v>3222</v>
      </c>
      <c r="D194" s="1236" t="s">
        <v>3222</v>
      </c>
      <c r="E194" s="1236" t="s">
        <v>3222</v>
      </c>
      <c r="F194" s="17" t="s">
        <v>4042</v>
      </c>
      <c r="G194" s="17">
        <v>0</v>
      </c>
    </row>
    <row r="195" spans="2:7">
      <c r="B195" s="1235" t="s">
        <v>529</v>
      </c>
      <c r="C195" s="1235" t="s">
        <v>529</v>
      </c>
      <c r="D195" s="1235" t="s">
        <v>529</v>
      </c>
      <c r="E195" s="1235" t="s">
        <v>529</v>
      </c>
      <c r="F195" s="4" t="s">
        <v>529</v>
      </c>
      <c r="G195" s="4" t="s">
        <v>529</v>
      </c>
    </row>
    <row r="196" spans="2:7">
      <c r="B196" s="1236" t="s">
        <v>3223</v>
      </c>
      <c r="C196" s="1236" t="s">
        <v>3223</v>
      </c>
      <c r="D196" s="1236" t="s">
        <v>3223</v>
      </c>
      <c r="E196" s="1236" t="s">
        <v>3223</v>
      </c>
      <c r="F196" s="17" t="s">
        <v>529</v>
      </c>
      <c r="G196" s="17" t="s">
        <v>529</v>
      </c>
    </row>
    <row r="197" spans="2:7">
      <c r="B197" s="24" t="s">
        <v>529</v>
      </c>
      <c r="C197" s="1234" t="s">
        <v>3229</v>
      </c>
      <c r="D197" s="1234" t="s">
        <v>3229</v>
      </c>
      <c r="E197" s="1234" t="s">
        <v>3229</v>
      </c>
      <c r="F197" s="17">
        <v>0</v>
      </c>
      <c r="G197" s="17">
        <v>0</v>
      </c>
    </row>
    <row r="198" spans="2:7">
      <c r="B198" s="25" t="s">
        <v>529</v>
      </c>
      <c r="C198" s="26" t="s">
        <v>529</v>
      </c>
      <c r="D198" s="1233" t="s">
        <v>3261</v>
      </c>
      <c r="E198" s="1233" t="s">
        <v>3261</v>
      </c>
      <c r="F198" s="4">
        <v>0</v>
      </c>
      <c r="G198" s="4">
        <v>0</v>
      </c>
    </row>
    <row r="199" spans="2:7">
      <c r="B199" s="25" t="s">
        <v>529</v>
      </c>
      <c r="C199" s="26" t="s">
        <v>529</v>
      </c>
      <c r="D199" s="26" t="s">
        <v>529</v>
      </c>
      <c r="E199" s="27" t="s">
        <v>3265</v>
      </c>
      <c r="F199" s="4">
        <v>0</v>
      </c>
      <c r="G199" s="4">
        <v>0</v>
      </c>
    </row>
    <row r="200" spans="2:7">
      <c r="B200" s="25" t="s">
        <v>529</v>
      </c>
      <c r="C200" s="26" t="s">
        <v>529</v>
      </c>
      <c r="D200" s="26" t="s">
        <v>529</v>
      </c>
      <c r="E200" s="27" t="s">
        <v>3266</v>
      </c>
      <c r="F200" s="4">
        <v>0</v>
      </c>
      <c r="G200" s="4">
        <v>0</v>
      </c>
    </row>
    <row r="201" spans="2:7">
      <c r="B201" s="25" t="s">
        <v>529</v>
      </c>
      <c r="C201" s="26" t="s">
        <v>529</v>
      </c>
      <c r="D201" s="1233" t="s">
        <v>3262</v>
      </c>
      <c r="E201" s="1233" t="s">
        <v>3262</v>
      </c>
      <c r="F201" s="4">
        <v>0</v>
      </c>
      <c r="G201" s="4">
        <v>0</v>
      </c>
    </row>
    <row r="202" spans="2:7">
      <c r="B202" s="1235" t="s">
        <v>529</v>
      </c>
      <c r="C202" s="1235" t="s">
        <v>529</v>
      </c>
      <c r="D202" s="1235" t="s">
        <v>529</v>
      </c>
      <c r="E202" s="1235" t="s">
        <v>529</v>
      </c>
      <c r="F202" s="4" t="s">
        <v>529</v>
      </c>
      <c r="G202" s="4" t="s">
        <v>529</v>
      </c>
    </row>
    <row r="203" spans="2:7">
      <c r="B203" s="24" t="s">
        <v>529</v>
      </c>
      <c r="C203" s="1234" t="s">
        <v>3230</v>
      </c>
      <c r="D203" s="1234" t="s">
        <v>3230</v>
      </c>
      <c r="E203" s="1234" t="s">
        <v>3230</v>
      </c>
      <c r="F203" s="17">
        <v>0</v>
      </c>
      <c r="G203" s="17">
        <v>0</v>
      </c>
    </row>
    <row r="204" spans="2:7">
      <c r="B204" s="25" t="s">
        <v>529</v>
      </c>
      <c r="C204" s="26" t="s">
        <v>529</v>
      </c>
      <c r="D204" s="1233" t="s">
        <v>3263</v>
      </c>
      <c r="E204" s="1233" t="s">
        <v>3263</v>
      </c>
      <c r="F204" s="4">
        <v>0</v>
      </c>
      <c r="G204" s="4">
        <v>0</v>
      </c>
    </row>
    <row r="205" spans="2:7">
      <c r="B205" s="25" t="s">
        <v>529</v>
      </c>
      <c r="C205" s="26" t="s">
        <v>529</v>
      </c>
      <c r="D205" s="26" t="s">
        <v>529</v>
      </c>
      <c r="E205" s="27" t="s">
        <v>3265</v>
      </c>
      <c r="F205" s="4">
        <v>0</v>
      </c>
      <c r="G205" s="4">
        <v>0</v>
      </c>
    </row>
    <row r="206" spans="2:7">
      <c r="B206" s="25" t="s">
        <v>529</v>
      </c>
      <c r="C206" s="26" t="s">
        <v>529</v>
      </c>
      <c r="D206" s="26" t="s">
        <v>529</v>
      </c>
      <c r="E206" s="27" t="s">
        <v>3266</v>
      </c>
      <c r="F206" s="4">
        <v>0</v>
      </c>
      <c r="G206" s="4">
        <v>0</v>
      </c>
    </row>
    <row r="207" spans="2:7">
      <c r="B207" s="25" t="s">
        <v>529</v>
      </c>
      <c r="C207" s="26" t="s">
        <v>529</v>
      </c>
      <c r="D207" s="1233" t="s">
        <v>3264</v>
      </c>
      <c r="E207" s="1233" t="s">
        <v>3264</v>
      </c>
      <c r="F207" s="4">
        <v>0</v>
      </c>
      <c r="G207" s="4">
        <v>0</v>
      </c>
    </row>
    <row r="208" spans="2:7">
      <c r="B208" s="1236" t="s">
        <v>3224</v>
      </c>
      <c r="C208" s="1236" t="s">
        <v>3224</v>
      </c>
      <c r="D208" s="1236" t="s">
        <v>3224</v>
      </c>
      <c r="E208" s="1236" t="s">
        <v>3224</v>
      </c>
      <c r="F208" s="17">
        <v>0</v>
      </c>
      <c r="G208" s="17">
        <v>0</v>
      </c>
    </row>
    <row r="209" spans="2:7">
      <c r="B209" s="1235" t="s">
        <v>529</v>
      </c>
      <c r="C209" s="1235" t="s">
        <v>529</v>
      </c>
      <c r="D209" s="1235" t="s">
        <v>529</v>
      </c>
      <c r="E209" s="1235" t="s">
        <v>529</v>
      </c>
      <c r="F209" s="4" t="s">
        <v>529</v>
      </c>
      <c r="G209" s="4" t="s">
        <v>529</v>
      </c>
    </row>
    <row r="210" spans="2:7">
      <c r="B210" s="1236" t="s">
        <v>3225</v>
      </c>
      <c r="C210" s="1236" t="s">
        <v>3225</v>
      </c>
      <c r="D210" s="1236" t="s">
        <v>3225</v>
      </c>
      <c r="E210" s="1236" t="s">
        <v>3225</v>
      </c>
      <c r="F210" s="17">
        <v>0</v>
      </c>
      <c r="G210" s="17">
        <v>0</v>
      </c>
    </row>
    <row r="211" spans="2:7">
      <c r="B211" s="1235" t="s">
        <v>529</v>
      </c>
      <c r="C211" s="1235" t="s">
        <v>529</v>
      </c>
      <c r="D211" s="1235" t="s">
        <v>529</v>
      </c>
      <c r="E211" s="1235" t="s">
        <v>529</v>
      </c>
      <c r="F211" s="4" t="s">
        <v>529</v>
      </c>
      <c r="G211" s="4" t="s">
        <v>529</v>
      </c>
    </row>
    <row r="212" spans="2:7">
      <c r="B212" s="1236" t="s">
        <v>3226</v>
      </c>
      <c r="C212" s="1236" t="s">
        <v>3226</v>
      </c>
      <c r="D212" s="1236" t="s">
        <v>3226</v>
      </c>
      <c r="E212" s="1236" t="s">
        <v>3226</v>
      </c>
      <c r="F212" s="17">
        <v>0</v>
      </c>
      <c r="G212" s="17">
        <v>0</v>
      </c>
    </row>
    <row r="213" spans="2:7">
      <c r="B213" s="1235" t="s">
        <v>529</v>
      </c>
      <c r="C213" s="1235" t="s">
        <v>529</v>
      </c>
      <c r="D213" s="1235" t="s">
        <v>529</v>
      </c>
      <c r="E213" s="1235" t="s">
        <v>529</v>
      </c>
      <c r="F213" s="4" t="s">
        <v>529</v>
      </c>
      <c r="G213" s="4" t="s">
        <v>529</v>
      </c>
    </row>
    <row r="214" spans="2:7">
      <c r="B214" s="1236" t="s">
        <v>3227</v>
      </c>
      <c r="C214" s="1236" t="s">
        <v>3227</v>
      </c>
      <c r="D214" s="1236" t="s">
        <v>3227</v>
      </c>
      <c r="E214" s="1236" t="s">
        <v>3227</v>
      </c>
      <c r="F214" s="17">
        <v>0</v>
      </c>
      <c r="G214" s="17">
        <v>0</v>
      </c>
    </row>
    <row r="215" spans="2:7">
      <c r="B215" s="1235" t="s">
        <v>529</v>
      </c>
      <c r="C215" s="1235" t="s">
        <v>529</v>
      </c>
      <c r="D215" s="1235" t="s">
        <v>529</v>
      </c>
      <c r="E215" s="1235" t="s">
        <v>529</v>
      </c>
      <c r="F215" s="4" t="s">
        <v>529</v>
      </c>
      <c r="G215" s="4" t="s">
        <v>529</v>
      </c>
    </row>
    <row r="216" spans="2:7">
      <c r="B216" s="28" t="s">
        <v>529</v>
      </c>
      <c r="C216" s="28" t="s">
        <v>529</v>
      </c>
      <c r="D216" s="28" t="s">
        <v>529</v>
      </c>
      <c r="E216" s="28" t="s">
        <v>529</v>
      </c>
      <c r="F216" s="30" t="s">
        <v>529</v>
      </c>
      <c r="G216" s="30" t="s">
        <v>529</v>
      </c>
    </row>
    <row r="217" spans="2:7">
      <c r="B217" s="12" t="s">
        <v>529</v>
      </c>
      <c r="C217" s="12" t="s">
        <v>529</v>
      </c>
      <c r="D217" s="12" t="s">
        <v>529</v>
      </c>
      <c r="E217" s="12" t="s">
        <v>529</v>
      </c>
      <c r="F217" s="16" t="s">
        <v>529</v>
      </c>
      <c r="G217" s="16" t="s">
        <v>529</v>
      </c>
    </row>
    <row r="218" spans="2:7">
      <c r="B218" s="29" t="s">
        <v>529</v>
      </c>
      <c r="C218" s="29" t="s">
        <v>529</v>
      </c>
      <c r="D218" s="29" t="s">
        <v>529</v>
      </c>
      <c r="E218" s="29" t="s">
        <v>529</v>
      </c>
      <c r="F218" s="31" t="s">
        <v>529</v>
      </c>
      <c r="G218" s="31" t="s">
        <v>529</v>
      </c>
    </row>
    <row r="219" spans="2:7">
      <c r="B219" s="1241" t="s">
        <v>3852</v>
      </c>
      <c r="C219" s="1241" t="s">
        <v>3852</v>
      </c>
      <c r="D219" s="1241" t="s">
        <v>3852</v>
      </c>
      <c r="E219" s="1241" t="s">
        <v>3852</v>
      </c>
      <c r="F219" s="1241" t="s">
        <v>3852</v>
      </c>
      <c r="G219" s="1242" t="s">
        <v>3852</v>
      </c>
    </row>
    <row r="220" spans="2:7">
      <c r="B220" s="1243" t="s">
        <v>3215</v>
      </c>
      <c r="C220" s="1243" t="s">
        <v>3215</v>
      </c>
      <c r="D220" s="1243" t="s">
        <v>3215</v>
      </c>
      <c r="E220" s="1243" t="s">
        <v>3215</v>
      </c>
      <c r="F220" s="1243" t="s">
        <v>3215</v>
      </c>
      <c r="G220" s="1244" t="s">
        <v>3215</v>
      </c>
    </row>
    <row r="221" spans="2:7">
      <c r="B221" s="1243" t="s">
        <v>3216</v>
      </c>
      <c r="C221" s="1243" t="s">
        <v>3216</v>
      </c>
      <c r="D221" s="1243" t="s">
        <v>3216</v>
      </c>
      <c r="E221" s="1243" t="s">
        <v>3216</v>
      </c>
      <c r="F221" s="1243" t="s">
        <v>3216</v>
      </c>
      <c r="G221" s="1244" t="s">
        <v>3216</v>
      </c>
    </row>
    <row r="222" spans="2:7">
      <c r="B222" s="1245" t="s">
        <v>3217</v>
      </c>
      <c r="C222" s="1245" t="s">
        <v>3217</v>
      </c>
      <c r="D222" s="1245" t="s">
        <v>3217</v>
      </c>
      <c r="E222" s="1245" t="s">
        <v>3217</v>
      </c>
      <c r="F222" s="1245" t="s">
        <v>3217</v>
      </c>
      <c r="G222" s="1246" t="s">
        <v>3217</v>
      </c>
    </row>
    <row r="223" spans="2:7">
      <c r="B223" s="1240" t="s">
        <v>3218</v>
      </c>
      <c r="C223" s="1240" t="s">
        <v>3218</v>
      </c>
      <c r="D223" s="1240" t="s">
        <v>3218</v>
      </c>
      <c r="E223" s="1240" t="s">
        <v>3218</v>
      </c>
      <c r="F223" s="21">
        <v>2024</v>
      </c>
      <c r="G223" s="21">
        <v>2023</v>
      </c>
    </row>
    <row r="224" spans="2:7">
      <c r="B224" s="1236" t="s">
        <v>3219</v>
      </c>
      <c r="C224" s="1236" t="s">
        <v>3219</v>
      </c>
      <c r="D224" s="1236" t="s">
        <v>3219</v>
      </c>
      <c r="E224" s="1236" t="s">
        <v>3219</v>
      </c>
      <c r="F224" s="17" t="s">
        <v>529</v>
      </c>
      <c r="G224" s="17" t="s">
        <v>529</v>
      </c>
    </row>
    <row r="225" spans="2:7">
      <c r="B225" s="24" t="s">
        <v>529</v>
      </c>
      <c r="C225" s="1234" t="s">
        <v>3229</v>
      </c>
      <c r="D225" s="1234" t="s">
        <v>3229</v>
      </c>
      <c r="E225" s="1234" t="s">
        <v>3229</v>
      </c>
      <c r="F225" s="17" t="s">
        <v>3855</v>
      </c>
      <c r="G225" s="17" t="s">
        <v>4057</v>
      </c>
    </row>
    <row r="226" spans="2:7">
      <c r="B226" s="25" t="s">
        <v>529</v>
      </c>
      <c r="C226" s="26" t="s">
        <v>529</v>
      </c>
      <c r="D226" s="1233" t="s">
        <v>3231</v>
      </c>
      <c r="E226" s="1233" t="s">
        <v>3231</v>
      </c>
      <c r="F226" s="4">
        <v>0</v>
      </c>
      <c r="G226" s="4">
        <v>0</v>
      </c>
    </row>
    <row r="227" spans="2:7">
      <c r="B227" s="25" t="s">
        <v>529</v>
      </c>
      <c r="C227" s="26" t="s">
        <v>529</v>
      </c>
      <c r="D227" s="1233" t="s">
        <v>3232</v>
      </c>
      <c r="E227" s="1233" t="s">
        <v>3232</v>
      </c>
      <c r="F227" s="4">
        <v>0</v>
      </c>
      <c r="G227" s="4">
        <v>0</v>
      </c>
    </row>
    <row r="228" spans="2:7">
      <c r="B228" s="25" t="s">
        <v>529</v>
      </c>
      <c r="C228" s="26" t="s">
        <v>529</v>
      </c>
      <c r="D228" s="1233" t="s">
        <v>3233</v>
      </c>
      <c r="E228" s="1233" t="s">
        <v>3233</v>
      </c>
      <c r="F228" s="4">
        <v>0</v>
      </c>
      <c r="G228" s="4">
        <v>0</v>
      </c>
    </row>
    <row r="229" spans="2:7">
      <c r="B229" s="25" t="s">
        <v>529</v>
      </c>
      <c r="C229" s="26" t="s">
        <v>529</v>
      </c>
      <c r="D229" s="1233" t="s">
        <v>3234</v>
      </c>
      <c r="E229" s="1233" t="s">
        <v>3234</v>
      </c>
      <c r="F229" s="4">
        <v>0</v>
      </c>
      <c r="G229" s="4">
        <v>0</v>
      </c>
    </row>
    <row r="230" spans="2:7">
      <c r="B230" s="25" t="s">
        <v>529</v>
      </c>
      <c r="C230" s="26" t="s">
        <v>529</v>
      </c>
      <c r="D230" s="1233" t="s">
        <v>3235</v>
      </c>
      <c r="E230" s="1233" t="s">
        <v>3235</v>
      </c>
      <c r="F230" s="4">
        <v>0</v>
      </c>
      <c r="G230" s="4">
        <v>0</v>
      </c>
    </row>
    <row r="231" spans="2:7">
      <c r="B231" s="25" t="s">
        <v>529</v>
      </c>
      <c r="C231" s="26" t="s">
        <v>529</v>
      </c>
      <c r="D231" s="1233" t="s">
        <v>3236</v>
      </c>
      <c r="E231" s="1233" t="s">
        <v>3236</v>
      </c>
      <c r="F231" s="4">
        <v>0</v>
      </c>
      <c r="G231" s="4">
        <v>0</v>
      </c>
    </row>
    <row r="232" spans="2:7">
      <c r="B232" s="25" t="s">
        <v>529</v>
      </c>
      <c r="C232" s="26" t="s">
        <v>529</v>
      </c>
      <c r="D232" s="1233" t="s">
        <v>3237</v>
      </c>
      <c r="E232" s="1233" t="s">
        <v>3237</v>
      </c>
      <c r="F232" s="4" t="s">
        <v>4052</v>
      </c>
      <c r="G232" s="4" t="s">
        <v>4052</v>
      </c>
    </row>
    <row r="233" spans="2:7">
      <c r="B233" s="25" t="s">
        <v>529</v>
      </c>
      <c r="C233" s="26" t="s">
        <v>529</v>
      </c>
      <c r="D233" s="1233" t="s">
        <v>3238</v>
      </c>
      <c r="E233" s="1233" t="s">
        <v>3238</v>
      </c>
      <c r="F233" s="4">
        <v>0</v>
      </c>
      <c r="G233" s="4">
        <v>0</v>
      </c>
    </row>
    <row r="234" spans="2:7">
      <c r="B234" s="25" t="s">
        <v>529</v>
      </c>
      <c r="C234" s="26" t="s">
        <v>529</v>
      </c>
      <c r="D234" s="1233" t="s">
        <v>3239</v>
      </c>
      <c r="E234" s="1233" t="s">
        <v>3239</v>
      </c>
      <c r="F234" s="4" t="s">
        <v>4053</v>
      </c>
      <c r="G234" s="4" t="s">
        <v>4045</v>
      </c>
    </row>
    <row r="235" spans="2:7">
      <c r="B235" s="25" t="s">
        <v>529</v>
      </c>
      <c r="C235" s="26" t="s">
        <v>529</v>
      </c>
      <c r="D235" s="1233" t="s">
        <v>3240</v>
      </c>
      <c r="E235" s="1233" t="s">
        <v>3240</v>
      </c>
      <c r="F235" s="4">
        <v>0</v>
      </c>
      <c r="G235" s="4">
        <v>0</v>
      </c>
    </row>
    <row r="236" spans="2:7">
      <c r="B236" s="1235" t="s">
        <v>529</v>
      </c>
      <c r="C236" s="1235" t="s">
        <v>529</v>
      </c>
      <c r="D236" s="1235" t="s">
        <v>529</v>
      </c>
      <c r="E236" s="1235" t="s">
        <v>529</v>
      </c>
      <c r="F236" s="4" t="s">
        <v>529</v>
      </c>
      <c r="G236" s="4" t="s">
        <v>529</v>
      </c>
    </row>
    <row r="237" spans="2:7">
      <c r="B237" s="24" t="s">
        <v>529</v>
      </c>
      <c r="C237" s="1234" t="s">
        <v>3230</v>
      </c>
      <c r="D237" s="1234" t="s">
        <v>3230</v>
      </c>
      <c r="E237" s="1234" t="s">
        <v>3230</v>
      </c>
      <c r="F237" s="17" t="s">
        <v>3855</v>
      </c>
      <c r="G237" s="17" t="s">
        <v>4057</v>
      </c>
    </row>
    <row r="238" spans="2:7">
      <c r="B238" s="25" t="s">
        <v>529</v>
      </c>
      <c r="C238" s="26" t="s">
        <v>529</v>
      </c>
      <c r="D238" s="1233" t="s">
        <v>3241</v>
      </c>
      <c r="E238" s="1233" t="s">
        <v>3241</v>
      </c>
      <c r="F238" s="4" t="s">
        <v>3973</v>
      </c>
      <c r="G238" s="4" t="s">
        <v>4058</v>
      </c>
    </row>
    <row r="239" spans="2:7">
      <c r="B239" s="25" t="s">
        <v>529</v>
      </c>
      <c r="C239" s="26" t="s">
        <v>529</v>
      </c>
      <c r="D239" s="1233" t="s">
        <v>3242</v>
      </c>
      <c r="E239" s="1233" t="s">
        <v>3242</v>
      </c>
      <c r="F239" s="4" t="s">
        <v>3986</v>
      </c>
      <c r="G239" s="4" t="s">
        <v>4059</v>
      </c>
    </row>
    <row r="240" spans="2:7">
      <c r="B240" s="25" t="s">
        <v>529</v>
      </c>
      <c r="C240" s="26" t="s">
        <v>529</v>
      </c>
      <c r="D240" s="1233" t="s">
        <v>3243</v>
      </c>
      <c r="E240" s="1233" t="s">
        <v>3243</v>
      </c>
      <c r="F240" s="4" t="s">
        <v>3999</v>
      </c>
      <c r="G240" s="4" t="s">
        <v>4060</v>
      </c>
    </row>
    <row r="241" spans="2:7">
      <c r="B241" s="25" t="s">
        <v>529</v>
      </c>
      <c r="C241" s="26" t="s">
        <v>529</v>
      </c>
      <c r="D241" s="1233" t="s">
        <v>3244</v>
      </c>
      <c r="E241" s="1233" t="s">
        <v>3244</v>
      </c>
      <c r="F241" s="4">
        <v>0</v>
      </c>
      <c r="G241" s="4">
        <v>0</v>
      </c>
    </row>
    <row r="242" spans="2:7">
      <c r="B242" s="25" t="s">
        <v>529</v>
      </c>
      <c r="C242" s="26" t="s">
        <v>529</v>
      </c>
      <c r="D242" s="1233" t="s">
        <v>3245</v>
      </c>
      <c r="E242" s="1233" t="s">
        <v>3245</v>
      </c>
      <c r="F242" s="4">
        <v>0</v>
      </c>
      <c r="G242" s="4">
        <v>0</v>
      </c>
    </row>
    <row r="243" spans="2:7">
      <c r="B243" s="25" t="s">
        <v>529</v>
      </c>
      <c r="C243" s="26" t="s">
        <v>529</v>
      </c>
      <c r="D243" s="1233" t="s">
        <v>3246</v>
      </c>
      <c r="E243" s="1233" t="s">
        <v>3246</v>
      </c>
      <c r="F243" s="4">
        <v>0</v>
      </c>
      <c r="G243" s="4">
        <v>0</v>
      </c>
    </row>
    <row r="244" spans="2:7">
      <c r="B244" s="25" t="s">
        <v>529</v>
      </c>
      <c r="C244" s="26" t="s">
        <v>529</v>
      </c>
      <c r="D244" s="1233" t="s">
        <v>3247</v>
      </c>
      <c r="E244" s="1233" t="s">
        <v>3247</v>
      </c>
      <c r="F244" s="4">
        <v>0</v>
      </c>
      <c r="G244" s="4">
        <v>0</v>
      </c>
    </row>
    <row r="245" spans="2:7">
      <c r="B245" s="25" t="s">
        <v>529</v>
      </c>
      <c r="C245" s="26" t="s">
        <v>529</v>
      </c>
      <c r="D245" s="1233" t="s">
        <v>3248</v>
      </c>
      <c r="E245" s="1233" t="s">
        <v>3248</v>
      </c>
      <c r="F245" s="4">
        <v>0</v>
      </c>
      <c r="G245" s="4">
        <v>0</v>
      </c>
    </row>
    <row r="246" spans="2:7">
      <c r="B246" s="25" t="s">
        <v>529</v>
      </c>
      <c r="C246" s="26" t="s">
        <v>529</v>
      </c>
      <c r="D246" s="1233" t="s">
        <v>3249</v>
      </c>
      <c r="E246" s="1233" t="s">
        <v>3249</v>
      </c>
      <c r="F246" s="4">
        <v>0</v>
      </c>
      <c r="G246" s="4">
        <v>0</v>
      </c>
    </row>
    <row r="247" spans="2:7">
      <c r="B247" s="25" t="s">
        <v>529</v>
      </c>
      <c r="C247" s="26" t="s">
        <v>529</v>
      </c>
      <c r="D247" s="1233" t="s">
        <v>3250</v>
      </c>
      <c r="E247" s="1233" t="s">
        <v>3250</v>
      </c>
      <c r="F247" s="4">
        <v>0</v>
      </c>
      <c r="G247" s="4">
        <v>0</v>
      </c>
    </row>
    <row r="248" spans="2:7">
      <c r="B248" s="25" t="s">
        <v>529</v>
      </c>
      <c r="C248" s="26" t="s">
        <v>529</v>
      </c>
      <c r="D248" s="1233" t="s">
        <v>3251</v>
      </c>
      <c r="E248" s="1233" t="s">
        <v>3251</v>
      </c>
      <c r="F248" s="4">
        <v>0</v>
      </c>
      <c r="G248" s="4">
        <v>0</v>
      </c>
    </row>
    <row r="249" spans="2:7">
      <c r="B249" s="25" t="s">
        <v>529</v>
      </c>
      <c r="C249" s="26" t="s">
        <v>529</v>
      </c>
      <c r="D249" s="1233" t="s">
        <v>3252</v>
      </c>
      <c r="E249" s="1233" t="s">
        <v>3252</v>
      </c>
      <c r="F249" s="4">
        <v>0</v>
      </c>
      <c r="G249" s="4">
        <v>0</v>
      </c>
    </row>
    <row r="250" spans="2:7">
      <c r="B250" s="25" t="s">
        <v>529</v>
      </c>
      <c r="C250" s="26" t="s">
        <v>529</v>
      </c>
      <c r="D250" s="1233" t="s">
        <v>3253</v>
      </c>
      <c r="E250" s="1233" t="s">
        <v>3253</v>
      </c>
      <c r="F250" s="4">
        <v>0</v>
      </c>
      <c r="G250" s="4">
        <v>0</v>
      </c>
    </row>
    <row r="251" spans="2:7">
      <c r="B251" s="25" t="s">
        <v>529</v>
      </c>
      <c r="C251" s="26" t="s">
        <v>529</v>
      </c>
      <c r="D251" s="1233" t="s">
        <v>3254</v>
      </c>
      <c r="E251" s="1233" t="s">
        <v>3254</v>
      </c>
      <c r="F251" s="4">
        <v>0</v>
      </c>
      <c r="G251" s="4">
        <v>0</v>
      </c>
    </row>
    <row r="252" spans="2:7">
      <c r="B252" s="25" t="s">
        <v>529</v>
      </c>
      <c r="C252" s="26" t="s">
        <v>529</v>
      </c>
      <c r="D252" s="1233" t="s">
        <v>3255</v>
      </c>
      <c r="E252" s="1233" t="s">
        <v>3255</v>
      </c>
      <c r="F252" s="4">
        <v>0</v>
      </c>
      <c r="G252" s="4">
        <v>0</v>
      </c>
    </row>
    <row r="253" spans="2:7">
      <c r="B253" s="25" t="s">
        <v>529</v>
      </c>
      <c r="C253" s="26" t="s">
        <v>529</v>
      </c>
      <c r="D253" s="1233" t="s">
        <v>3256</v>
      </c>
      <c r="E253" s="1233" t="s">
        <v>3256</v>
      </c>
      <c r="F253" s="4">
        <v>0</v>
      </c>
      <c r="G253" s="4">
        <v>0</v>
      </c>
    </row>
    <row r="254" spans="2:7">
      <c r="B254" s="1236" t="s">
        <v>3220</v>
      </c>
      <c r="C254" s="1236" t="s">
        <v>3220</v>
      </c>
      <c r="D254" s="1236" t="s">
        <v>3220</v>
      </c>
      <c r="E254" s="1236" t="s">
        <v>3220</v>
      </c>
      <c r="F254" s="17">
        <v>0</v>
      </c>
      <c r="G254" s="17">
        <v>0</v>
      </c>
    </row>
    <row r="255" spans="2:7">
      <c r="B255" s="1235" t="s">
        <v>529</v>
      </c>
      <c r="C255" s="1235" t="s">
        <v>529</v>
      </c>
      <c r="D255" s="1235" t="s">
        <v>529</v>
      </c>
      <c r="E255" s="1235" t="s">
        <v>529</v>
      </c>
      <c r="F255" s="4" t="s">
        <v>529</v>
      </c>
      <c r="G255" s="4" t="s">
        <v>529</v>
      </c>
    </row>
    <row r="256" spans="2:7">
      <c r="B256" s="1236" t="s">
        <v>3221</v>
      </c>
      <c r="C256" s="1236" t="s">
        <v>3221</v>
      </c>
      <c r="D256" s="1236" t="s">
        <v>3221</v>
      </c>
      <c r="E256" s="1236" t="s">
        <v>3221</v>
      </c>
      <c r="F256" s="17" t="s">
        <v>529</v>
      </c>
      <c r="G256" s="17" t="s">
        <v>529</v>
      </c>
    </row>
    <row r="257" spans="2:7">
      <c r="B257" s="24" t="s">
        <v>529</v>
      </c>
      <c r="C257" s="1234" t="s">
        <v>3229</v>
      </c>
      <c r="D257" s="1234" t="s">
        <v>3229</v>
      </c>
      <c r="E257" s="1234" t="s">
        <v>3229</v>
      </c>
      <c r="F257" s="17">
        <v>0</v>
      </c>
      <c r="G257" s="17">
        <v>0</v>
      </c>
    </row>
    <row r="258" spans="2:7">
      <c r="B258" s="25" t="s">
        <v>529</v>
      </c>
      <c r="C258" s="26" t="s">
        <v>529</v>
      </c>
      <c r="D258" s="1233" t="s">
        <v>3257</v>
      </c>
      <c r="E258" s="1233" t="s">
        <v>3257</v>
      </c>
      <c r="F258" s="4">
        <v>0</v>
      </c>
      <c r="G258" s="4">
        <v>0</v>
      </c>
    </row>
    <row r="259" spans="2:7">
      <c r="B259" s="25" t="s">
        <v>529</v>
      </c>
      <c r="C259" s="26" t="s">
        <v>529</v>
      </c>
      <c r="D259" s="1233" t="s">
        <v>3258</v>
      </c>
      <c r="E259" s="1233" t="s">
        <v>3258</v>
      </c>
      <c r="F259" s="4">
        <v>0</v>
      </c>
      <c r="G259" s="4">
        <v>0</v>
      </c>
    </row>
    <row r="260" spans="2:7">
      <c r="B260" s="25" t="s">
        <v>529</v>
      </c>
      <c r="C260" s="26" t="s">
        <v>529</v>
      </c>
      <c r="D260" s="1233" t="s">
        <v>3259</v>
      </c>
      <c r="E260" s="1233" t="s">
        <v>3259</v>
      </c>
      <c r="F260" s="4">
        <v>0</v>
      </c>
      <c r="G260" s="4">
        <v>0</v>
      </c>
    </row>
    <row r="261" spans="2:7">
      <c r="B261" s="1235" t="s">
        <v>529</v>
      </c>
      <c r="C261" s="1235" t="s">
        <v>529</v>
      </c>
      <c r="D261" s="1235" t="s">
        <v>529</v>
      </c>
      <c r="E261" s="1235" t="s">
        <v>529</v>
      </c>
      <c r="F261" s="4" t="s">
        <v>529</v>
      </c>
      <c r="G261" s="4" t="s">
        <v>529</v>
      </c>
    </row>
    <row r="262" spans="2:7">
      <c r="B262" s="24" t="s">
        <v>529</v>
      </c>
      <c r="C262" s="1234" t="s">
        <v>3230</v>
      </c>
      <c r="D262" s="1234" t="s">
        <v>3230</v>
      </c>
      <c r="E262" s="1234" t="s">
        <v>3230</v>
      </c>
      <c r="F262" s="17">
        <v>0</v>
      </c>
      <c r="G262" s="17">
        <v>0</v>
      </c>
    </row>
    <row r="263" spans="2:7">
      <c r="B263" s="25" t="s">
        <v>529</v>
      </c>
      <c r="C263" s="26" t="s">
        <v>529</v>
      </c>
      <c r="D263" s="1233" t="s">
        <v>3257</v>
      </c>
      <c r="E263" s="1233" t="s">
        <v>3257</v>
      </c>
      <c r="F263" s="4">
        <v>0</v>
      </c>
      <c r="G263" s="4">
        <v>0</v>
      </c>
    </row>
    <row r="264" spans="2:7">
      <c r="B264" s="25" t="s">
        <v>529</v>
      </c>
      <c r="C264" s="26" t="s">
        <v>529</v>
      </c>
      <c r="D264" s="1233" t="s">
        <v>3258</v>
      </c>
      <c r="E264" s="1233" t="s">
        <v>3258</v>
      </c>
      <c r="F264" s="4">
        <v>0</v>
      </c>
      <c r="G264" s="4">
        <v>0</v>
      </c>
    </row>
    <row r="265" spans="2:7">
      <c r="B265" s="25" t="s">
        <v>529</v>
      </c>
      <c r="C265" s="26" t="s">
        <v>529</v>
      </c>
      <c r="D265" s="1233" t="s">
        <v>3260</v>
      </c>
      <c r="E265" s="1233" t="s">
        <v>3260</v>
      </c>
      <c r="F265" s="4">
        <v>0</v>
      </c>
      <c r="G265" s="4">
        <v>0</v>
      </c>
    </row>
    <row r="266" spans="2:7">
      <c r="B266" s="1236" t="s">
        <v>3222</v>
      </c>
      <c r="C266" s="1236" t="s">
        <v>3222</v>
      </c>
      <c r="D266" s="1236" t="s">
        <v>3222</v>
      </c>
      <c r="E266" s="1236" t="s">
        <v>3222</v>
      </c>
      <c r="F266" s="17">
        <v>0</v>
      </c>
      <c r="G266" s="17">
        <v>0</v>
      </c>
    </row>
    <row r="267" spans="2:7">
      <c r="B267" s="1235" t="s">
        <v>529</v>
      </c>
      <c r="C267" s="1235" t="s">
        <v>529</v>
      </c>
      <c r="D267" s="1235" t="s">
        <v>529</v>
      </c>
      <c r="E267" s="1235" t="s">
        <v>529</v>
      </c>
      <c r="F267" s="4" t="s">
        <v>529</v>
      </c>
      <c r="G267" s="4" t="s">
        <v>529</v>
      </c>
    </row>
    <row r="268" spans="2:7">
      <c r="B268" s="1236" t="s">
        <v>3223</v>
      </c>
      <c r="C268" s="1236" t="s">
        <v>3223</v>
      </c>
      <c r="D268" s="1236" t="s">
        <v>3223</v>
      </c>
      <c r="E268" s="1236" t="s">
        <v>3223</v>
      </c>
      <c r="F268" s="17" t="s">
        <v>529</v>
      </c>
      <c r="G268" s="17" t="s">
        <v>529</v>
      </c>
    </row>
    <row r="269" spans="2:7">
      <c r="B269" s="24" t="s">
        <v>529</v>
      </c>
      <c r="C269" s="1234" t="s">
        <v>3229</v>
      </c>
      <c r="D269" s="1234" t="s">
        <v>3229</v>
      </c>
      <c r="E269" s="1234" t="s">
        <v>3229</v>
      </c>
      <c r="F269" s="17">
        <v>0</v>
      </c>
      <c r="G269" s="17">
        <v>0</v>
      </c>
    </row>
    <row r="270" spans="2:7">
      <c r="B270" s="25" t="s">
        <v>529</v>
      </c>
      <c r="C270" s="26" t="s">
        <v>529</v>
      </c>
      <c r="D270" s="1233" t="s">
        <v>3261</v>
      </c>
      <c r="E270" s="1233" t="s">
        <v>3261</v>
      </c>
      <c r="F270" s="4">
        <v>0</v>
      </c>
      <c r="G270" s="4">
        <v>0</v>
      </c>
    </row>
    <row r="271" spans="2:7">
      <c r="B271" s="25" t="s">
        <v>529</v>
      </c>
      <c r="C271" s="26" t="s">
        <v>529</v>
      </c>
      <c r="D271" s="26" t="s">
        <v>529</v>
      </c>
      <c r="E271" s="27" t="s">
        <v>3265</v>
      </c>
      <c r="F271" s="4">
        <v>0</v>
      </c>
      <c r="G271" s="4">
        <v>0</v>
      </c>
    </row>
    <row r="272" spans="2:7">
      <c r="B272" s="25" t="s">
        <v>529</v>
      </c>
      <c r="C272" s="26" t="s">
        <v>529</v>
      </c>
      <c r="D272" s="26" t="s">
        <v>529</v>
      </c>
      <c r="E272" s="27" t="s">
        <v>3266</v>
      </c>
      <c r="F272" s="4">
        <v>0</v>
      </c>
      <c r="G272" s="4">
        <v>0</v>
      </c>
    </row>
    <row r="273" spans="2:7">
      <c r="B273" s="25" t="s">
        <v>529</v>
      </c>
      <c r="C273" s="26" t="s">
        <v>529</v>
      </c>
      <c r="D273" s="1233" t="s">
        <v>3262</v>
      </c>
      <c r="E273" s="1233" t="s">
        <v>3262</v>
      </c>
      <c r="F273" s="4">
        <v>0</v>
      </c>
      <c r="G273" s="4">
        <v>0</v>
      </c>
    </row>
    <row r="274" spans="2:7">
      <c r="B274" s="1235" t="s">
        <v>529</v>
      </c>
      <c r="C274" s="1235" t="s">
        <v>529</v>
      </c>
      <c r="D274" s="1235" t="s">
        <v>529</v>
      </c>
      <c r="E274" s="1235" t="s">
        <v>529</v>
      </c>
      <c r="F274" s="4" t="s">
        <v>529</v>
      </c>
      <c r="G274" s="4" t="s">
        <v>529</v>
      </c>
    </row>
    <row r="275" spans="2:7">
      <c r="B275" s="24" t="s">
        <v>529</v>
      </c>
      <c r="C275" s="1234" t="s">
        <v>3230</v>
      </c>
      <c r="D275" s="1234" t="s">
        <v>3230</v>
      </c>
      <c r="E275" s="1234" t="s">
        <v>3230</v>
      </c>
      <c r="F275" s="17">
        <v>0</v>
      </c>
      <c r="G275" s="17">
        <v>0</v>
      </c>
    </row>
    <row r="276" spans="2:7">
      <c r="B276" s="25" t="s">
        <v>529</v>
      </c>
      <c r="C276" s="26" t="s">
        <v>529</v>
      </c>
      <c r="D276" s="1233" t="s">
        <v>3263</v>
      </c>
      <c r="E276" s="1233" t="s">
        <v>3263</v>
      </c>
      <c r="F276" s="4">
        <v>0</v>
      </c>
      <c r="G276" s="4">
        <v>0</v>
      </c>
    </row>
    <row r="277" spans="2:7">
      <c r="B277" s="25" t="s">
        <v>529</v>
      </c>
      <c r="C277" s="26" t="s">
        <v>529</v>
      </c>
      <c r="D277" s="26" t="s">
        <v>529</v>
      </c>
      <c r="E277" s="27" t="s">
        <v>3265</v>
      </c>
      <c r="F277" s="4">
        <v>0</v>
      </c>
      <c r="G277" s="4">
        <v>0</v>
      </c>
    </row>
    <row r="278" spans="2:7">
      <c r="B278" s="25" t="s">
        <v>529</v>
      </c>
      <c r="C278" s="26" t="s">
        <v>529</v>
      </c>
      <c r="D278" s="26" t="s">
        <v>529</v>
      </c>
      <c r="E278" s="27" t="s">
        <v>3266</v>
      </c>
      <c r="F278" s="4">
        <v>0</v>
      </c>
      <c r="G278" s="4">
        <v>0</v>
      </c>
    </row>
    <row r="279" spans="2:7">
      <c r="B279" s="25" t="s">
        <v>529</v>
      </c>
      <c r="C279" s="26" t="s">
        <v>529</v>
      </c>
      <c r="D279" s="1233" t="s">
        <v>3264</v>
      </c>
      <c r="E279" s="1233" t="s">
        <v>3264</v>
      </c>
      <c r="F279" s="4">
        <v>0</v>
      </c>
      <c r="G279" s="4">
        <v>0</v>
      </c>
    </row>
    <row r="280" spans="2:7">
      <c r="B280" s="1236" t="s">
        <v>3224</v>
      </c>
      <c r="C280" s="1236" t="s">
        <v>3224</v>
      </c>
      <c r="D280" s="1236" t="s">
        <v>3224</v>
      </c>
      <c r="E280" s="1236" t="s">
        <v>3224</v>
      </c>
      <c r="F280" s="17">
        <v>0</v>
      </c>
      <c r="G280" s="17">
        <v>0</v>
      </c>
    </row>
    <row r="281" spans="2:7">
      <c r="B281" s="1235" t="s">
        <v>529</v>
      </c>
      <c r="C281" s="1235" t="s">
        <v>529</v>
      </c>
      <c r="D281" s="1235" t="s">
        <v>529</v>
      </c>
      <c r="E281" s="1235" t="s">
        <v>529</v>
      </c>
      <c r="F281" s="4" t="s">
        <v>529</v>
      </c>
      <c r="G281" s="4" t="s">
        <v>529</v>
      </c>
    </row>
    <row r="282" spans="2:7">
      <c r="B282" s="1236" t="s">
        <v>3225</v>
      </c>
      <c r="C282" s="1236" t="s">
        <v>3225</v>
      </c>
      <c r="D282" s="1236" t="s">
        <v>3225</v>
      </c>
      <c r="E282" s="1236" t="s">
        <v>3225</v>
      </c>
      <c r="F282" s="17">
        <v>0</v>
      </c>
      <c r="G282" s="17">
        <v>0</v>
      </c>
    </row>
    <row r="283" spans="2:7">
      <c r="B283" s="1235" t="s">
        <v>529</v>
      </c>
      <c r="C283" s="1235" t="s">
        <v>529</v>
      </c>
      <c r="D283" s="1235" t="s">
        <v>529</v>
      </c>
      <c r="E283" s="1235" t="s">
        <v>529</v>
      </c>
      <c r="F283" s="4" t="s">
        <v>529</v>
      </c>
      <c r="G283" s="4" t="s">
        <v>529</v>
      </c>
    </row>
    <row r="284" spans="2:7">
      <c r="B284" s="1236" t="s">
        <v>3226</v>
      </c>
      <c r="C284" s="1236" t="s">
        <v>3226</v>
      </c>
      <c r="D284" s="1236" t="s">
        <v>3226</v>
      </c>
      <c r="E284" s="1236" t="s">
        <v>3226</v>
      </c>
      <c r="F284" s="17">
        <v>0</v>
      </c>
      <c r="G284" s="17">
        <v>0</v>
      </c>
    </row>
    <row r="285" spans="2:7">
      <c r="B285" s="1235" t="s">
        <v>529</v>
      </c>
      <c r="C285" s="1235" t="s">
        <v>529</v>
      </c>
      <c r="D285" s="1235" t="s">
        <v>529</v>
      </c>
      <c r="E285" s="1235" t="s">
        <v>529</v>
      </c>
      <c r="F285" s="4" t="s">
        <v>529</v>
      </c>
      <c r="G285" s="4" t="s">
        <v>529</v>
      </c>
    </row>
    <row r="286" spans="2:7">
      <c r="B286" s="1236" t="s">
        <v>3227</v>
      </c>
      <c r="C286" s="1236" t="s">
        <v>3227</v>
      </c>
      <c r="D286" s="1236" t="s">
        <v>3227</v>
      </c>
      <c r="E286" s="1236" t="s">
        <v>3227</v>
      </c>
      <c r="F286" s="17">
        <v>0</v>
      </c>
      <c r="G286" s="17">
        <v>0</v>
      </c>
    </row>
    <row r="287" spans="2:7">
      <c r="B287" s="1235" t="s">
        <v>529</v>
      </c>
      <c r="C287" s="1235" t="s">
        <v>529</v>
      </c>
      <c r="D287" s="1235" t="s">
        <v>529</v>
      </c>
      <c r="E287" s="1235" t="s">
        <v>529</v>
      </c>
      <c r="F287" s="4" t="s">
        <v>529</v>
      </c>
      <c r="G287" s="4" t="s">
        <v>529</v>
      </c>
    </row>
    <row r="288" spans="2:7">
      <c r="B288" s="28" t="s">
        <v>529</v>
      </c>
      <c r="C288" s="28" t="s">
        <v>529</v>
      </c>
      <c r="D288" s="28" t="s">
        <v>529</v>
      </c>
      <c r="E288" s="28" t="s">
        <v>529</v>
      </c>
      <c r="F288" s="30" t="s">
        <v>529</v>
      </c>
      <c r="G288" s="30" t="s">
        <v>529</v>
      </c>
    </row>
    <row r="289" spans="2:7">
      <c r="B289" s="12" t="s">
        <v>529</v>
      </c>
      <c r="C289" s="12" t="s">
        <v>529</v>
      </c>
      <c r="D289" s="12" t="s">
        <v>529</v>
      </c>
      <c r="E289" s="12" t="s">
        <v>529</v>
      </c>
      <c r="F289" s="16" t="s">
        <v>529</v>
      </c>
      <c r="G289" s="16" t="s">
        <v>529</v>
      </c>
    </row>
    <row r="290" spans="2:7">
      <c r="B290" s="12" t="s">
        <v>529</v>
      </c>
      <c r="C290" s="12" t="s">
        <v>529</v>
      </c>
      <c r="D290" s="12" t="s">
        <v>529</v>
      </c>
      <c r="E290" s="12" t="s">
        <v>529</v>
      </c>
      <c r="F290" s="16" t="s">
        <v>529</v>
      </c>
      <c r="G290" s="16" t="s">
        <v>529</v>
      </c>
    </row>
  </sheetData>
  <mergeCells count="261"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2:E22"/>
    <mergeCell ref="D23:E23"/>
    <mergeCell ref="D24:E24"/>
    <mergeCell ref="D25:E25"/>
    <mergeCell ref="D26:E26"/>
    <mergeCell ref="B92:E92"/>
    <mergeCell ref="C93:E93"/>
    <mergeCell ref="D94:E94"/>
    <mergeCell ref="D95:E95"/>
    <mergeCell ref="D96:E96"/>
    <mergeCell ref="D97:E97"/>
    <mergeCell ref="B40:E40"/>
    <mergeCell ref="B45:E45"/>
    <mergeCell ref="B50:E50"/>
    <mergeCell ref="B51:E51"/>
    <mergeCell ref="B52:E52"/>
    <mergeCell ref="B58:E58"/>
    <mergeCell ref="B64:E64"/>
    <mergeCell ref="B65:E65"/>
    <mergeCell ref="B66:E66"/>
    <mergeCell ref="D57:E57"/>
    <mergeCell ref="D60:E60"/>
    <mergeCell ref="D63:E63"/>
    <mergeCell ref="D163:E163"/>
    <mergeCell ref="D166:E166"/>
    <mergeCell ref="D167:E167"/>
    <mergeCell ref="D168:E168"/>
    <mergeCell ref="D169:E169"/>
    <mergeCell ref="D170:E170"/>
    <mergeCell ref="B67:E67"/>
    <mergeCell ref="B68:E68"/>
    <mergeCell ref="B69:E69"/>
    <mergeCell ref="B70:E70"/>
    <mergeCell ref="B71:E71"/>
    <mergeCell ref="B147:G147"/>
    <mergeCell ref="B148:G148"/>
    <mergeCell ref="B149:G149"/>
    <mergeCell ref="B150:G150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235:E235"/>
    <mergeCell ref="D238:E238"/>
    <mergeCell ref="D239:E239"/>
    <mergeCell ref="D240:E240"/>
    <mergeCell ref="D241:E241"/>
    <mergeCell ref="D242:E242"/>
    <mergeCell ref="B196:E196"/>
    <mergeCell ref="B202:E202"/>
    <mergeCell ref="B208:E208"/>
    <mergeCell ref="B209:E209"/>
    <mergeCell ref="B210:E210"/>
    <mergeCell ref="B211:E211"/>
    <mergeCell ref="B212:E212"/>
    <mergeCell ref="B213:E213"/>
    <mergeCell ref="B214:E214"/>
    <mergeCell ref="D201:E201"/>
    <mergeCell ref="D204:E204"/>
    <mergeCell ref="D207:E207"/>
    <mergeCell ref="B274:E274"/>
    <mergeCell ref="B280:E280"/>
    <mergeCell ref="B281:E281"/>
    <mergeCell ref="D273:E273"/>
    <mergeCell ref="D276:E276"/>
    <mergeCell ref="D279:E279"/>
    <mergeCell ref="B215:E215"/>
    <mergeCell ref="B219:G219"/>
    <mergeCell ref="B220:G220"/>
    <mergeCell ref="B221:G221"/>
    <mergeCell ref="B222:G222"/>
    <mergeCell ref="B223:E223"/>
    <mergeCell ref="B224:E224"/>
    <mergeCell ref="B236:E236"/>
    <mergeCell ref="B254:E254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C9:E9"/>
    <mergeCell ref="C21:E21"/>
    <mergeCell ref="C41:E41"/>
    <mergeCell ref="C46:E46"/>
    <mergeCell ref="C53:E53"/>
    <mergeCell ref="C59:E59"/>
    <mergeCell ref="C153:E153"/>
    <mergeCell ref="C165:E165"/>
    <mergeCell ref="C185:E185"/>
    <mergeCell ref="B151:E151"/>
    <mergeCell ref="B152:E152"/>
    <mergeCell ref="B164:E164"/>
    <mergeCell ref="B182:E182"/>
    <mergeCell ref="B183:E183"/>
    <mergeCell ref="B184:E184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33:E33"/>
    <mergeCell ref="D34:E34"/>
    <mergeCell ref="D35:E35"/>
    <mergeCell ref="B282:E282"/>
    <mergeCell ref="B283:E283"/>
    <mergeCell ref="B284:E284"/>
    <mergeCell ref="B285:E285"/>
    <mergeCell ref="B286:E286"/>
    <mergeCell ref="B287:E287"/>
    <mergeCell ref="C190:E190"/>
    <mergeCell ref="C197:E197"/>
    <mergeCell ref="C203:E203"/>
    <mergeCell ref="C225:E225"/>
    <mergeCell ref="C237:E237"/>
    <mergeCell ref="C257:E257"/>
    <mergeCell ref="C262:E262"/>
    <mergeCell ref="C269:E269"/>
    <mergeCell ref="C275:E275"/>
    <mergeCell ref="B255:E255"/>
    <mergeCell ref="B256:E256"/>
    <mergeCell ref="B261:E261"/>
    <mergeCell ref="B266:E266"/>
    <mergeCell ref="B267:E267"/>
    <mergeCell ref="B268:E268"/>
    <mergeCell ref="D171:E17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D180:E180"/>
    <mergeCell ref="D181:E181"/>
    <mergeCell ref="D186:E186"/>
    <mergeCell ref="D187:E187"/>
    <mergeCell ref="D188:E188"/>
    <mergeCell ref="D191:E191"/>
    <mergeCell ref="D192:E192"/>
    <mergeCell ref="D193:E193"/>
    <mergeCell ref="D198:E198"/>
    <mergeCell ref="B189:E189"/>
    <mergeCell ref="B194:E194"/>
    <mergeCell ref="B195:E195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8:E258"/>
    <mergeCell ref="D259:E259"/>
    <mergeCell ref="D260:E260"/>
    <mergeCell ref="D263:E263"/>
    <mergeCell ref="D264:E264"/>
    <mergeCell ref="D265:E265"/>
    <mergeCell ref="D270:E270"/>
    <mergeCell ref="B2:G2"/>
    <mergeCell ref="B75:G75"/>
    <mergeCell ref="B76:G76"/>
    <mergeCell ref="B77:G77"/>
    <mergeCell ref="B78:G78"/>
    <mergeCell ref="B79:E79"/>
    <mergeCell ref="B80:E80"/>
    <mergeCell ref="C81:E81"/>
    <mergeCell ref="D82:E82"/>
    <mergeCell ref="D36:E36"/>
    <mergeCell ref="D37:E37"/>
    <mergeCell ref="D42:E42"/>
    <mergeCell ref="D43:E43"/>
    <mergeCell ref="D44:E44"/>
    <mergeCell ref="D47:E47"/>
    <mergeCell ref="D48:E48"/>
    <mergeCell ref="D49:E49"/>
    <mergeCell ref="D54:E54"/>
    <mergeCell ref="D27:E27"/>
    <mergeCell ref="D28:E28"/>
    <mergeCell ref="D29:E29"/>
    <mergeCell ref="D30:E30"/>
    <mergeCell ref="D31:E31"/>
    <mergeCell ref="D32:E32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B110:E110"/>
    <mergeCell ref="B111:E111"/>
    <mergeCell ref="B112:E112"/>
    <mergeCell ref="C113:E113"/>
    <mergeCell ref="D114:E114"/>
    <mergeCell ref="D115:E115"/>
    <mergeCell ref="D116:E116"/>
    <mergeCell ref="B117:E117"/>
    <mergeCell ref="C118:E118"/>
    <mergeCell ref="D119:E119"/>
    <mergeCell ref="D120:E120"/>
    <mergeCell ref="D121:E121"/>
    <mergeCell ref="B122:E122"/>
    <mergeCell ref="B123:E123"/>
    <mergeCell ref="B124:E124"/>
    <mergeCell ref="B138:E138"/>
    <mergeCell ref="B139:E139"/>
    <mergeCell ref="B140:E140"/>
    <mergeCell ref="B141:E141"/>
    <mergeCell ref="B142:E142"/>
    <mergeCell ref="B143:E143"/>
    <mergeCell ref="C125:E125"/>
    <mergeCell ref="D126:E126"/>
    <mergeCell ref="D129:E129"/>
    <mergeCell ref="B130:E130"/>
    <mergeCell ref="C131:E131"/>
    <mergeCell ref="D132:E132"/>
    <mergeCell ref="D135:E135"/>
    <mergeCell ref="B136:E136"/>
    <mergeCell ref="B137:E137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3"/>
  <sheetViews>
    <sheetView showGridLines="0" zoomScaleNormal="100" zoomScaleSheetLayoutView="90" workbookViewId="0"/>
  </sheetViews>
  <sheetFormatPr baseColWidth="10" defaultRowHeight="30" customHeight="1"/>
  <cols>
    <col min="1" max="1" width="11.5546875" style="36" customWidth="1"/>
    <col min="2" max="2" width="52.33203125" style="36" customWidth="1"/>
    <col min="3" max="3" width="15.33203125" style="36" customWidth="1"/>
    <col min="4" max="4" width="11.5546875" style="36" customWidth="1"/>
    <col min="5" max="5" width="14" style="36" customWidth="1"/>
    <col min="6" max="6" width="11.5546875" style="36" customWidth="1"/>
    <col min="7" max="7" width="17.6640625" style="36" customWidth="1"/>
    <col min="8" max="8" width="19.33203125" style="36" customWidth="1"/>
    <col min="9" max="9" width="19.5546875" style="36" customWidth="1"/>
    <col min="10" max="255" width="11.5546875" style="37"/>
    <col min="256" max="256" width="11.5546875" style="37" customWidth="1"/>
    <col min="257" max="257" width="15.6640625" style="37" bestFit="1" customWidth="1"/>
    <col min="258" max="258" width="58.44140625" style="37" customWidth="1"/>
    <col min="259" max="261" width="11.5546875" style="37" customWidth="1"/>
    <col min="262" max="262" width="17.6640625" style="37" customWidth="1"/>
    <col min="263" max="263" width="11.5546875" style="37" customWidth="1"/>
    <col min="264" max="264" width="12.5546875" style="37" customWidth="1"/>
    <col min="265" max="265" width="18.44140625" style="37" customWidth="1"/>
    <col min="266" max="511" width="11.5546875" style="37"/>
    <col min="512" max="512" width="11.5546875" style="37" customWidth="1"/>
    <col min="513" max="513" width="15.6640625" style="37" bestFit="1" customWidth="1"/>
    <col min="514" max="514" width="58.44140625" style="37" customWidth="1"/>
    <col min="515" max="517" width="11.5546875" style="37" customWidth="1"/>
    <col min="518" max="518" width="17.6640625" style="37" customWidth="1"/>
    <col min="519" max="519" width="11.5546875" style="37" customWidth="1"/>
    <col min="520" max="520" width="12.5546875" style="37" customWidth="1"/>
    <col min="521" max="521" width="18.44140625" style="37" customWidth="1"/>
    <col min="522" max="767" width="11.5546875" style="37"/>
    <col min="768" max="768" width="11.5546875" style="37" customWidth="1"/>
    <col min="769" max="769" width="15.6640625" style="37" bestFit="1" customWidth="1"/>
    <col min="770" max="770" width="58.44140625" style="37" customWidth="1"/>
    <col min="771" max="773" width="11.5546875" style="37" customWidth="1"/>
    <col min="774" max="774" width="17.6640625" style="37" customWidth="1"/>
    <col min="775" max="775" width="11.5546875" style="37" customWidth="1"/>
    <col min="776" max="776" width="12.5546875" style="37" customWidth="1"/>
    <col min="777" max="777" width="18.44140625" style="37" customWidth="1"/>
    <col min="778" max="1023" width="11.5546875" style="37"/>
    <col min="1024" max="1024" width="11.5546875" style="37" customWidth="1"/>
    <col min="1025" max="1025" width="15.6640625" style="37" bestFit="1" customWidth="1"/>
    <col min="1026" max="1026" width="58.44140625" style="37" customWidth="1"/>
    <col min="1027" max="1029" width="11.5546875" style="37" customWidth="1"/>
    <col min="1030" max="1030" width="17.6640625" style="37" customWidth="1"/>
    <col min="1031" max="1031" width="11.5546875" style="37" customWidth="1"/>
    <col min="1032" max="1032" width="12.5546875" style="37" customWidth="1"/>
    <col min="1033" max="1033" width="18.44140625" style="37" customWidth="1"/>
    <col min="1034" max="1279" width="11.5546875" style="37"/>
    <col min="1280" max="1280" width="11.5546875" style="37" customWidth="1"/>
    <col min="1281" max="1281" width="15.6640625" style="37" bestFit="1" customWidth="1"/>
    <col min="1282" max="1282" width="58.44140625" style="37" customWidth="1"/>
    <col min="1283" max="1285" width="11.5546875" style="37" customWidth="1"/>
    <col min="1286" max="1286" width="17.6640625" style="37" customWidth="1"/>
    <col min="1287" max="1287" width="11.5546875" style="37" customWidth="1"/>
    <col min="1288" max="1288" width="12.5546875" style="37" customWidth="1"/>
    <col min="1289" max="1289" width="18.44140625" style="37" customWidth="1"/>
    <col min="1290" max="1535" width="11.5546875" style="37"/>
    <col min="1536" max="1536" width="11.5546875" style="37" customWidth="1"/>
    <col min="1537" max="1537" width="15.6640625" style="37" bestFit="1" customWidth="1"/>
    <col min="1538" max="1538" width="58.44140625" style="37" customWidth="1"/>
    <col min="1539" max="1541" width="11.5546875" style="37" customWidth="1"/>
    <col min="1542" max="1542" width="17.6640625" style="37" customWidth="1"/>
    <col min="1543" max="1543" width="11.5546875" style="37" customWidth="1"/>
    <col min="1544" max="1544" width="12.5546875" style="37" customWidth="1"/>
    <col min="1545" max="1545" width="18.44140625" style="37" customWidth="1"/>
    <col min="1546" max="1791" width="11.5546875" style="37"/>
    <col min="1792" max="1792" width="11.5546875" style="37" customWidth="1"/>
    <col min="1793" max="1793" width="15.6640625" style="37" bestFit="1" customWidth="1"/>
    <col min="1794" max="1794" width="58.44140625" style="37" customWidth="1"/>
    <col min="1795" max="1797" width="11.5546875" style="37" customWidth="1"/>
    <col min="1798" max="1798" width="17.6640625" style="37" customWidth="1"/>
    <col min="1799" max="1799" width="11.5546875" style="37" customWidth="1"/>
    <col min="1800" max="1800" width="12.5546875" style="37" customWidth="1"/>
    <col min="1801" max="1801" width="18.44140625" style="37" customWidth="1"/>
    <col min="1802" max="2047" width="11.5546875" style="37"/>
    <col min="2048" max="2048" width="11.5546875" style="37" customWidth="1"/>
    <col min="2049" max="2049" width="15.6640625" style="37" bestFit="1" customWidth="1"/>
    <col min="2050" max="2050" width="58.44140625" style="37" customWidth="1"/>
    <col min="2051" max="2053" width="11.5546875" style="37" customWidth="1"/>
    <col min="2054" max="2054" width="17.6640625" style="37" customWidth="1"/>
    <col min="2055" max="2055" width="11.5546875" style="37" customWidth="1"/>
    <col min="2056" max="2056" width="12.5546875" style="37" customWidth="1"/>
    <col min="2057" max="2057" width="18.44140625" style="37" customWidth="1"/>
    <col min="2058" max="2303" width="11.5546875" style="37"/>
    <col min="2304" max="2304" width="11.5546875" style="37" customWidth="1"/>
    <col min="2305" max="2305" width="15.6640625" style="37" bestFit="1" customWidth="1"/>
    <col min="2306" max="2306" width="58.44140625" style="37" customWidth="1"/>
    <col min="2307" max="2309" width="11.5546875" style="37" customWidth="1"/>
    <col min="2310" max="2310" width="17.6640625" style="37" customWidth="1"/>
    <col min="2311" max="2311" width="11.5546875" style="37" customWidth="1"/>
    <col min="2312" max="2312" width="12.5546875" style="37" customWidth="1"/>
    <col min="2313" max="2313" width="18.44140625" style="37" customWidth="1"/>
    <col min="2314" max="2559" width="11.5546875" style="37"/>
    <col min="2560" max="2560" width="11.5546875" style="37" customWidth="1"/>
    <col min="2561" max="2561" width="15.6640625" style="37" bestFit="1" customWidth="1"/>
    <col min="2562" max="2562" width="58.44140625" style="37" customWidth="1"/>
    <col min="2563" max="2565" width="11.5546875" style="37" customWidth="1"/>
    <col min="2566" max="2566" width="17.6640625" style="37" customWidth="1"/>
    <col min="2567" max="2567" width="11.5546875" style="37" customWidth="1"/>
    <col min="2568" max="2568" width="12.5546875" style="37" customWidth="1"/>
    <col min="2569" max="2569" width="18.44140625" style="37" customWidth="1"/>
    <col min="2570" max="2815" width="11.5546875" style="37"/>
    <col min="2816" max="2816" width="11.5546875" style="37" customWidth="1"/>
    <col min="2817" max="2817" width="15.6640625" style="37" bestFit="1" customWidth="1"/>
    <col min="2818" max="2818" width="58.44140625" style="37" customWidth="1"/>
    <col min="2819" max="2821" width="11.5546875" style="37" customWidth="1"/>
    <col min="2822" max="2822" width="17.6640625" style="37" customWidth="1"/>
    <col min="2823" max="2823" width="11.5546875" style="37" customWidth="1"/>
    <col min="2824" max="2824" width="12.5546875" style="37" customWidth="1"/>
    <col min="2825" max="2825" width="18.44140625" style="37" customWidth="1"/>
    <col min="2826" max="3071" width="11.5546875" style="37"/>
    <col min="3072" max="3072" width="11.5546875" style="37" customWidth="1"/>
    <col min="3073" max="3073" width="15.6640625" style="37" bestFit="1" customWidth="1"/>
    <col min="3074" max="3074" width="58.44140625" style="37" customWidth="1"/>
    <col min="3075" max="3077" width="11.5546875" style="37" customWidth="1"/>
    <col min="3078" max="3078" width="17.6640625" style="37" customWidth="1"/>
    <col min="3079" max="3079" width="11.5546875" style="37" customWidth="1"/>
    <col min="3080" max="3080" width="12.5546875" style="37" customWidth="1"/>
    <col min="3081" max="3081" width="18.44140625" style="37" customWidth="1"/>
    <col min="3082" max="3327" width="11.5546875" style="37"/>
    <col min="3328" max="3328" width="11.5546875" style="37" customWidth="1"/>
    <col min="3329" max="3329" width="15.6640625" style="37" bestFit="1" customWidth="1"/>
    <col min="3330" max="3330" width="58.44140625" style="37" customWidth="1"/>
    <col min="3331" max="3333" width="11.5546875" style="37" customWidth="1"/>
    <col min="3334" max="3334" width="17.6640625" style="37" customWidth="1"/>
    <col min="3335" max="3335" width="11.5546875" style="37" customWidth="1"/>
    <col min="3336" max="3336" width="12.5546875" style="37" customWidth="1"/>
    <col min="3337" max="3337" width="18.44140625" style="37" customWidth="1"/>
    <col min="3338" max="3583" width="11.5546875" style="37"/>
    <col min="3584" max="3584" width="11.5546875" style="37" customWidth="1"/>
    <col min="3585" max="3585" width="15.6640625" style="37" bestFit="1" customWidth="1"/>
    <col min="3586" max="3586" width="58.44140625" style="37" customWidth="1"/>
    <col min="3587" max="3589" width="11.5546875" style="37" customWidth="1"/>
    <col min="3590" max="3590" width="17.6640625" style="37" customWidth="1"/>
    <col min="3591" max="3591" width="11.5546875" style="37" customWidth="1"/>
    <col min="3592" max="3592" width="12.5546875" style="37" customWidth="1"/>
    <col min="3593" max="3593" width="18.44140625" style="37" customWidth="1"/>
    <col min="3594" max="3839" width="11.5546875" style="37"/>
    <col min="3840" max="3840" width="11.5546875" style="37" customWidth="1"/>
    <col min="3841" max="3841" width="15.6640625" style="37" bestFit="1" customWidth="1"/>
    <col min="3842" max="3842" width="58.44140625" style="37" customWidth="1"/>
    <col min="3843" max="3845" width="11.5546875" style="37" customWidth="1"/>
    <col min="3846" max="3846" width="17.6640625" style="37" customWidth="1"/>
    <col min="3847" max="3847" width="11.5546875" style="37" customWidth="1"/>
    <col min="3848" max="3848" width="12.5546875" style="37" customWidth="1"/>
    <col min="3849" max="3849" width="18.44140625" style="37" customWidth="1"/>
    <col min="3850" max="4095" width="11.5546875" style="37"/>
    <col min="4096" max="4096" width="11.5546875" style="37" customWidth="1"/>
    <col min="4097" max="4097" width="15.6640625" style="37" bestFit="1" customWidth="1"/>
    <col min="4098" max="4098" width="58.44140625" style="37" customWidth="1"/>
    <col min="4099" max="4101" width="11.5546875" style="37" customWidth="1"/>
    <col min="4102" max="4102" width="17.6640625" style="37" customWidth="1"/>
    <col min="4103" max="4103" width="11.5546875" style="37" customWidth="1"/>
    <col min="4104" max="4104" width="12.5546875" style="37" customWidth="1"/>
    <col min="4105" max="4105" width="18.44140625" style="37" customWidth="1"/>
    <col min="4106" max="4351" width="11.5546875" style="37"/>
    <col min="4352" max="4352" width="11.5546875" style="37" customWidth="1"/>
    <col min="4353" max="4353" width="15.6640625" style="37" bestFit="1" customWidth="1"/>
    <col min="4354" max="4354" width="58.44140625" style="37" customWidth="1"/>
    <col min="4355" max="4357" width="11.5546875" style="37" customWidth="1"/>
    <col min="4358" max="4358" width="17.6640625" style="37" customWidth="1"/>
    <col min="4359" max="4359" width="11.5546875" style="37" customWidth="1"/>
    <col min="4360" max="4360" width="12.5546875" style="37" customWidth="1"/>
    <col min="4361" max="4361" width="18.44140625" style="37" customWidth="1"/>
    <col min="4362" max="4607" width="11.5546875" style="37"/>
    <col min="4608" max="4608" width="11.5546875" style="37" customWidth="1"/>
    <col min="4609" max="4609" width="15.6640625" style="37" bestFit="1" customWidth="1"/>
    <col min="4610" max="4610" width="58.44140625" style="37" customWidth="1"/>
    <col min="4611" max="4613" width="11.5546875" style="37" customWidth="1"/>
    <col min="4614" max="4614" width="17.6640625" style="37" customWidth="1"/>
    <col min="4615" max="4615" width="11.5546875" style="37" customWidth="1"/>
    <col min="4616" max="4616" width="12.5546875" style="37" customWidth="1"/>
    <col min="4617" max="4617" width="18.44140625" style="37" customWidth="1"/>
    <col min="4618" max="4863" width="11.5546875" style="37"/>
    <col min="4864" max="4864" width="11.5546875" style="37" customWidth="1"/>
    <col min="4865" max="4865" width="15.6640625" style="37" bestFit="1" customWidth="1"/>
    <col min="4866" max="4866" width="58.44140625" style="37" customWidth="1"/>
    <col min="4867" max="4869" width="11.5546875" style="37" customWidth="1"/>
    <col min="4870" max="4870" width="17.6640625" style="37" customWidth="1"/>
    <col min="4871" max="4871" width="11.5546875" style="37" customWidth="1"/>
    <col min="4872" max="4872" width="12.5546875" style="37" customWidth="1"/>
    <col min="4873" max="4873" width="18.44140625" style="37" customWidth="1"/>
    <col min="4874" max="5119" width="11.5546875" style="37"/>
    <col min="5120" max="5120" width="11.5546875" style="37" customWidth="1"/>
    <col min="5121" max="5121" width="15.6640625" style="37" bestFit="1" customWidth="1"/>
    <col min="5122" max="5122" width="58.44140625" style="37" customWidth="1"/>
    <col min="5123" max="5125" width="11.5546875" style="37" customWidth="1"/>
    <col min="5126" max="5126" width="17.6640625" style="37" customWidth="1"/>
    <col min="5127" max="5127" width="11.5546875" style="37" customWidth="1"/>
    <col min="5128" max="5128" width="12.5546875" style="37" customWidth="1"/>
    <col min="5129" max="5129" width="18.44140625" style="37" customWidth="1"/>
    <col min="5130" max="5375" width="11.5546875" style="37"/>
    <col min="5376" max="5376" width="11.5546875" style="37" customWidth="1"/>
    <col min="5377" max="5377" width="15.6640625" style="37" bestFit="1" customWidth="1"/>
    <col min="5378" max="5378" width="58.44140625" style="37" customWidth="1"/>
    <col min="5379" max="5381" width="11.5546875" style="37" customWidth="1"/>
    <col min="5382" max="5382" width="17.6640625" style="37" customWidth="1"/>
    <col min="5383" max="5383" width="11.5546875" style="37" customWidth="1"/>
    <col min="5384" max="5384" width="12.5546875" style="37" customWidth="1"/>
    <col min="5385" max="5385" width="18.44140625" style="37" customWidth="1"/>
    <col min="5386" max="5631" width="11.5546875" style="37"/>
    <col min="5632" max="5632" width="11.5546875" style="37" customWidth="1"/>
    <col min="5633" max="5633" width="15.6640625" style="37" bestFit="1" customWidth="1"/>
    <col min="5634" max="5634" width="58.44140625" style="37" customWidth="1"/>
    <col min="5635" max="5637" width="11.5546875" style="37" customWidth="1"/>
    <col min="5638" max="5638" width="17.6640625" style="37" customWidth="1"/>
    <col min="5639" max="5639" width="11.5546875" style="37" customWidth="1"/>
    <col min="5640" max="5640" width="12.5546875" style="37" customWidth="1"/>
    <col min="5641" max="5641" width="18.44140625" style="37" customWidth="1"/>
    <col min="5642" max="5887" width="11.5546875" style="37"/>
    <col min="5888" max="5888" width="11.5546875" style="37" customWidth="1"/>
    <col min="5889" max="5889" width="15.6640625" style="37" bestFit="1" customWidth="1"/>
    <col min="5890" max="5890" width="58.44140625" style="37" customWidth="1"/>
    <col min="5891" max="5893" width="11.5546875" style="37" customWidth="1"/>
    <col min="5894" max="5894" width="17.6640625" style="37" customWidth="1"/>
    <col min="5895" max="5895" width="11.5546875" style="37" customWidth="1"/>
    <col min="5896" max="5896" width="12.5546875" style="37" customWidth="1"/>
    <col min="5897" max="5897" width="18.44140625" style="37" customWidth="1"/>
    <col min="5898" max="6143" width="11.5546875" style="37"/>
    <col min="6144" max="6144" width="11.5546875" style="37" customWidth="1"/>
    <col min="6145" max="6145" width="15.6640625" style="37" bestFit="1" customWidth="1"/>
    <col min="6146" max="6146" width="58.44140625" style="37" customWidth="1"/>
    <col min="6147" max="6149" width="11.5546875" style="37" customWidth="1"/>
    <col min="6150" max="6150" width="17.6640625" style="37" customWidth="1"/>
    <col min="6151" max="6151" width="11.5546875" style="37" customWidth="1"/>
    <col min="6152" max="6152" width="12.5546875" style="37" customWidth="1"/>
    <col min="6153" max="6153" width="18.44140625" style="37" customWidth="1"/>
    <col min="6154" max="6399" width="11.5546875" style="37"/>
    <col min="6400" max="6400" width="11.5546875" style="37" customWidth="1"/>
    <col min="6401" max="6401" width="15.6640625" style="37" bestFit="1" customWidth="1"/>
    <col min="6402" max="6402" width="58.44140625" style="37" customWidth="1"/>
    <col min="6403" max="6405" width="11.5546875" style="37" customWidth="1"/>
    <col min="6406" max="6406" width="17.6640625" style="37" customWidth="1"/>
    <col min="6407" max="6407" width="11.5546875" style="37" customWidth="1"/>
    <col min="6408" max="6408" width="12.5546875" style="37" customWidth="1"/>
    <col min="6409" max="6409" width="18.44140625" style="37" customWidth="1"/>
    <col min="6410" max="6655" width="11.5546875" style="37"/>
    <col min="6656" max="6656" width="11.5546875" style="37" customWidth="1"/>
    <col min="6657" max="6657" width="15.6640625" style="37" bestFit="1" customWidth="1"/>
    <col min="6658" max="6658" width="58.44140625" style="37" customWidth="1"/>
    <col min="6659" max="6661" width="11.5546875" style="37" customWidth="1"/>
    <col min="6662" max="6662" width="17.6640625" style="37" customWidth="1"/>
    <col min="6663" max="6663" width="11.5546875" style="37" customWidth="1"/>
    <col min="6664" max="6664" width="12.5546875" style="37" customWidth="1"/>
    <col min="6665" max="6665" width="18.44140625" style="37" customWidth="1"/>
    <col min="6666" max="6911" width="11.5546875" style="37"/>
    <col min="6912" max="6912" width="11.5546875" style="37" customWidth="1"/>
    <col min="6913" max="6913" width="15.6640625" style="37" bestFit="1" customWidth="1"/>
    <col min="6914" max="6914" width="58.44140625" style="37" customWidth="1"/>
    <col min="6915" max="6917" width="11.5546875" style="37" customWidth="1"/>
    <col min="6918" max="6918" width="17.6640625" style="37" customWidth="1"/>
    <col min="6919" max="6919" width="11.5546875" style="37" customWidth="1"/>
    <col min="6920" max="6920" width="12.5546875" style="37" customWidth="1"/>
    <col min="6921" max="6921" width="18.44140625" style="37" customWidth="1"/>
    <col min="6922" max="7167" width="11.5546875" style="37"/>
    <col min="7168" max="7168" width="11.5546875" style="37" customWidth="1"/>
    <col min="7169" max="7169" width="15.6640625" style="37" bestFit="1" customWidth="1"/>
    <col min="7170" max="7170" width="58.44140625" style="37" customWidth="1"/>
    <col min="7171" max="7173" width="11.5546875" style="37" customWidth="1"/>
    <col min="7174" max="7174" width="17.6640625" style="37" customWidth="1"/>
    <col min="7175" max="7175" width="11.5546875" style="37" customWidth="1"/>
    <col min="7176" max="7176" width="12.5546875" style="37" customWidth="1"/>
    <col min="7177" max="7177" width="18.44140625" style="37" customWidth="1"/>
    <col min="7178" max="7423" width="11.5546875" style="37"/>
    <col min="7424" max="7424" width="11.5546875" style="37" customWidth="1"/>
    <col min="7425" max="7425" width="15.6640625" style="37" bestFit="1" customWidth="1"/>
    <col min="7426" max="7426" width="58.44140625" style="37" customWidth="1"/>
    <col min="7427" max="7429" width="11.5546875" style="37" customWidth="1"/>
    <col min="7430" max="7430" width="17.6640625" style="37" customWidth="1"/>
    <col min="7431" max="7431" width="11.5546875" style="37" customWidth="1"/>
    <col min="7432" max="7432" width="12.5546875" style="37" customWidth="1"/>
    <col min="7433" max="7433" width="18.44140625" style="37" customWidth="1"/>
    <col min="7434" max="7679" width="11.5546875" style="37"/>
    <col min="7680" max="7680" width="11.5546875" style="37" customWidth="1"/>
    <col min="7681" max="7681" width="15.6640625" style="37" bestFit="1" customWidth="1"/>
    <col min="7682" max="7682" width="58.44140625" style="37" customWidth="1"/>
    <col min="7683" max="7685" width="11.5546875" style="37" customWidth="1"/>
    <col min="7686" max="7686" width="17.6640625" style="37" customWidth="1"/>
    <col min="7687" max="7687" width="11.5546875" style="37" customWidth="1"/>
    <col min="7688" max="7688" width="12.5546875" style="37" customWidth="1"/>
    <col min="7689" max="7689" width="18.44140625" style="37" customWidth="1"/>
    <col min="7690" max="7935" width="11.5546875" style="37"/>
    <col min="7936" max="7936" width="11.5546875" style="37" customWidth="1"/>
    <col min="7937" max="7937" width="15.6640625" style="37" bestFit="1" customWidth="1"/>
    <col min="7938" max="7938" width="58.44140625" style="37" customWidth="1"/>
    <col min="7939" max="7941" width="11.5546875" style="37" customWidth="1"/>
    <col min="7942" max="7942" width="17.6640625" style="37" customWidth="1"/>
    <col min="7943" max="7943" width="11.5546875" style="37" customWidth="1"/>
    <col min="7944" max="7944" width="12.5546875" style="37" customWidth="1"/>
    <col min="7945" max="7945" width="18.44140625" style="37" customWidth="1"/>
    <col min="7946" max="8191" width="11.5546875" style="37"/>
    <col min="8192" max="8192" width="11.5546875" style="37" customWidth="1"/>
    <col min="8193" max="8193" width="15.6640625" style="37" bestFit="1" customWidth="1"/>
    <col min="8194" max="8194" width="58.44140625" style="37" customWidth="1"/>
    <col min="8195" max="8197" width="11.5546875" style="37" customWidth="1"/>
    <col min="8198" max="8198" width="17.6640625" style="37" customWidth="1"/>
    <col min="8199" max="8199" width="11.5546875" style="37" customWidth="1"/>
    <col min="8200" max="8200" width="12.5546875" style="37" customWidth="1"/>
    <col min="8201" max="8201" width="18.44140625" style="37" customWidth="1"/>
    <col min="8202" max="8447" width="11.5546875" style="37"/>
    <col min="8448" max="8448" width="11.5546875" style="37" customWidth="1"/>
    <col min="8449" max="8449" width="15.6640625" style="37" bestFit="1" customWidth="1"/>
    <col min="8450" max="8450" width="58.44140625" style="37" customWidth="1"/>
    <col min="8451" max="8453" width="11.5546875" style="37" customWidth="1"/>
    <col min="8454" max="8454" width="17.6640625" style="37" customWidth="1"/>
    <col min="8455" max="8455" width="11.5546875" style="37" customWidth="1"/>
    <col min="8456" max="8456" width="12.5546875" style="37" customWidth="1"/>
    <col min="8457" max="8457" width="18.44140625" style="37" customWidth="1"/>
    <col min="8458" max="8703" width="11.5546875" style="37"/>
    <col min="8704" max="8704" width="11.5546875" style="37" customWidth="1"/>
    <col min="8705" max="8705" width="15.6640625" style="37" bestFit="1" customWidth="1"/>
    <col min="8706" max="8706" width="58.44140625" style="37" customWidth="1"/>
    <col min="8707" max="8709" width="11.5546875" style="37" customWidth="1"/>
    <col min="8710" max="8710" width="17.6640625" style="37" customWidth="1"/>
    <col min="8711" max="8711" width="11.5546875" style="37" customWidth="1"/>
    <col min="8712" max="8712" width="12.5546875" style="37" customWidth="1"/>
    <col min="8713" max="8713" width="18.44140625" style="37" customWidth="1"/>
    <col min="8714" max="8959" width="11.5546875" style="37"/>
    <col min="8960" max="8960" width="11.5546875" style="37" customWidth="1"/>
    <col min="8961" max="8961" width="15.6640625" style="37" bestFit="1" customWidth="1"/>
    <col min="8962" max="8962" width="58.44140625" style="37" customWidth="1"/>
    <col min="8963" max="8965" width="11.5546875" style="37" customWidth="1"/>
    <col min="8966" max="8966" width="17.6640625" style="37" customWidth="1"/>
    <col min="8967" max="8967" width="11.5546875" style="37" customWidth="1"/>
    <col min="8968" max="8968" width="12.5546875" style="37" customWidth="1"/>
    <col min="8969" max="8969" width="18.44140625" style="37" customWidth="1"/>
    <col min="8970" max="9215" width="11.5546875" style="37"/>
    <col min="9216" max="9216" width="11.5546875" style="37" customWidth="1"/>
    <col min="9217" max="9217" width="15.6640625" style="37" bestFit="1" customWidth="1"/>
    <col min="9218" max="9218" width="58.44140625" style="37" customWidth="1"/>
    <col min="9219" max="9221" width="11.5546875" style="37" customWidth="1"/>
    <col min="9222" max="9222" width="17.6640625" style="37" customWidth="1"/>
    <col min="9223" max="9223" width="11.5546875" style="37" customWidth="1"/>
    <col min="9224" max="9224" width="12.5546875" style="37" customWidth="1"/>
    <col min="9225" max="9225" width="18.44140625" style="37" customWidth="1"/>
    <col min="9226" max="9471" width="11.5546875" style="37"/>
    <col min="9472" max="9472" width="11.5546875" style="37" customWidth="1"/>
    <col min="9473" max="9473" width="15.6640625" style="37" bestFit="1" customWidth="1"/>
    <col min="9474" max="9474" width="58.44140625" style="37" customWidth="1"/>
    <col min="9475" max="9477" width="11.5546875" style="37" customWidth="1"/>
    <col min="9478" max="9478" width="17.6640625" style="37" customWidth="1"/>
    <col min="9479" max="9479" width="11.5546875" style="37" customWidth="1"/>
    <col min="9480" max="9480" width="12.5546875" style="37" customWidth="1"/>
    <col min="9481" max="9481" width="18.44140625" style="37" customWidth="1"/>
    <col min="9482" max="9727" width="11.5546875" style="37"/>
    <col min="9728" max="9728" width="11.5546875" style="37" customWidth="1"/>
    <col min="9729" max="9729" width="15.6640625" style="37" bestFit="1" customWidth="1"/>
    <col min="9730" max="9730" width="58.44140625" style="37" customWidth="1"/>
    <col min="9731" max="9733" width="11.5546875" style="37" customWidth="1"/>
    <col min="9734" max="9734" width="17.6640625" style="37" customWidth="1"/>
    <col min="9735" max="9735" width="11.5546875" style="37" customWidth="1"/>
    <col min="9736" max="9736" width="12.5546875" style="37" customWidth="1"/>
    <col min="9737" max="9737" width="18.44140625" style="37" customWidth="1"/>
    <col min="9738" max="9983" width="11.5546875" style="37"/>
    <col min="9984" max="9984" width="11.5546875" style="37" customWidth="1"/>
    <col min="9985" max="9985" width="15.6640625" style="37" bestFit="1" customWidth="1"/>
    <col min="9986" max="9986" width="58.44140625" style="37" customWidth="1"/>
    <col min="9987" max="9989" width="11.5546875" style="37" customWidth="1"/>
    <col min="9990" max="9990" width="17.6640625" style="37" customWidth="1"/>
    <col min="9991" max="9991" width="11.5546875" style="37" customWidth="1"/>
    <col min="9992" max="9992" width="12.5546875" style="37" customWidth="1"/>
    <col min="9993" max="9993" width="18.44140625" style="37" customWidth="1"/>
    <col min="9994" max="10239" width="11.5546875" style="37"/>
    <col min="10240" max="10240" width="11.5546875" style="37" customWidth="1"/>
    <col min="10241" max="10241" width="15.6640625" style="37" bestFit="1" customWidth="1"/>
    <col min="10242" max="10242" width="58.44140625" style="37" customWidth="1"/>
    <col min="10243" max="10245" width="11.5546875" style="37" customWidth="1"/>
    <col min="10246" max="10246" width="17.6640625" style="37" customWidth="1"/>
    <col min="10247" max="10247" width="11.5546875" style="37" customWidth="1"/>
    <col min="10248" max="10248" width="12.5546875" style="37" customWidth="1"/>
    <col min="10249" max="10249" width="18.44140625" style="37" customWidth="1"/>
    <col min="10250" max="10495" width="11.5546875" style="37"/>
    <col min="10496" max="10496" width="11.5546875" style="37" customWidth="1"/>
    <col min="10497" max="10497" width="15.6640625" style="37" bestFit="1" customWidth="1"/>
    <col min="10498" max="10498" width="58.44140625" style="37" customWidth="1"/>
    <col min="10499" max="10501" width="11.5546875" style="37" customWidth="1"/>
    <col min="10502" max="10502" width="17.6640625" style="37" customWidth="1"/>
    <col min="10503" max="10503" width="11.5546875" style="37" customWidth="1"/>
    <col min="10504" max="10504" width="12.5546875" style="37" customWidth="1"/>
    <col min="10505" max="10505" width="18.44140625" style="37" customWidth="1"/>
    <col min="10506" max="10751" width="11.5546875" style="37"/>
    <col min="10752" max="10752" width="11.5546875" style="37" customWidth="1"/>
    <col min="10753" max="10753" width="15.6640625" style="37" bestFit="1" customWidth="1"/>
    <col min="10754" max="10754" width="58.44140625" style="37" customWidth="1"/>
    <col min="10755" max="10757" width="11.5546875" style="37" customWidth="1"/>
    <col min="10758" max="10758" width="17.6640625" style="37" customWidth="1"/>
    <col min="10759" max="10759" width="11.5546875" style="37" customWidth="1"/>
    <col min="10760" max="10760" width="12.5546875" style="37" customWidth="1"/>
    <col min="10761" max="10761" width="18.44140625" style="37" customWidth="1"/>
    <col min="10762" max="11007" width="11.5546875" style="37"/>
    <col min="11008" max="11008" width="11.5546875" style="37" customWidth="1"/>
    <col min="11009" max="11009" width="15.6640625" style="37" bestFit="1" customWidth="1"/>
    <col min="11010" max="11010" width="58.44140625" style="37" customWidth="1"/>
    <col min="11011" max="11013" width="11.5546875" style="37" customWidth="1"/>
    <col min="11014" max="11014" width="17.6640625" style="37" customWidth="1"/>
    <col min="11015" max="11015" width="11.5546875" style="37" customWidth="1"/>
    <col min="11016" max="11016" width="12.5546875" style="37" customWidth="1"/>
    <col min="11017" max="11017" width="18.44140625" style="37" customWidth="1"/>
    <col min="11018" max="11263" width="11.5546875" style="37"/>
    <col min="11264" max="11264" width="11.5546875" style="37" customWidth="1"/>
    <col min="11265" max="11265" width="15.6640625" style="37" bestFit="1" customWidth="1"/>
    <col min="11266" max="11266" width="58.44140625" style="37" customWidth="1"/>
    <col min="11267" max="11269" width="11.5546875" style="37" customWidth="1"/>
    <col min="11270" max="11270" width="17.6640625" style="37" customWidth="1"/>
    <col min="11271" max="11271" width="11.5546875" style="37" customWidth="1"/>
    <col min="11272" max="11272" width="12.5546875" style="37" customWidth="1"/>
    <col min="11273" max="11273" width="18.44140625" style="37" customWidth="1"/>
    <col min="11274" max="11519" width="11.5546875" style="37"/>
    <col min="11520" max="11520" width="11.5546875" style="37" customWidth="1"/>
    <col min="11521" max="11521" width="15.6640625" style="37" bestFit="1" customWidth="1"/>
    <col min="11522" max="11522" width="58.44140625" style="37" customWidth="1"/>
    <col min="11523" max="11525" width="11.5546875" style="37" customWidth="1"/>
    <col min="11526" max="11526" width="17.6640625" style="37" customWidth="1"/>
    <col min="11527" max="11527" width="11.5546875" style="37" customWidth="1"/>
    <col min="11528" max="11528" width="12.5546875" style="37" customWidth="1"/>
    <col min="11529" max="11529" width="18.44140625" style="37" customWidth="1"/>
    <col min="11530" max="11775" width="11.5546875" style="37"/>
    <col min="11776" max="11776" width="11.5546875" style="37" customWidth="1"/>
    <col min="11777" max="11777" width="15.6640625" style="37" bestFit="1" customWidth="1"/>
    <col min="11778" max="11778" width="58.44140625" style="37" customWidth="1"/>
    <col min="11779" max="11781" width="11.5546875" style="37" customWidth="1"/>
    <col min="11782" max="11782" width="17.6640625" style="37" customWidth="1"/>
    <col min="11783" max="11783" width="11.5546875" style="37" customWidth="1"/>
    <col min="11784" max="11784" width="12.5546875" style="37" customWidth="1"/>
    <col min="11785" max="11785" width="18.44140625" style="37" customWidth="1"/>
    <col min="11786" max="12031" width="11.5546875" style="37"/>
    <col min="12032" max="12032" width="11.5546875" style="37" customWidth="1"/>
    <col min="12033" max="12033" width="15.6640625" style="37" bestFit="1" customWidth="1"/>
    <col min="12034" max="12034" width="58.44140625" style="37" customWidth="1"/>
    <col min="12035" max="12037" width="11.5546875" style="37" customWidth="1"/>
    <col min="12038" max="12038" width="17.6640625" style="37" customWidth="1"/>
    <col min="12039" max="12039" width="11.5546875" style="37" customWidth="1"/>
    <col min="12040" max="12040" width="12.5546875" style="37" customWidth="1"/>
    <col min="12041" max="12041" width="18.44140625" style="37" customWidth="1"/>
    <col min="12042" max="12287" width="11.5546875" style="37"/>
    <col min="12288" max="12288" width="11.5546875" style="37" customWidth="1"/>
    <col min="12289" max="12289" width="15.6640625" style="37" bestFit="1" customWidth="1"/>
    <col min="12290" max="12290" width="58.44140625" style="37" customWidth="1"/>
    <col min="12291" max="12293" width="11.5546875" style="37" customWidth="1"/>
    <col min="12294" max="12294" width="17.6640625" style="37" customWidth="1"/>
    <col min="12295" max="12295" width="11.5546875" style="37" customWidth="1"/>
    <col min="12296" max="12296" width="12.5546875" style="37" customWidth="1"/>
    <col min="12297" max="12297" width="18.44140625" style="37" customWidth="1"/>
    <col min="12298" max="12543" width="11.5546875" style="37"/>
    <col min="12544" max="12544" width="11.5546875" style="37" customWidth="1"/>
    <col min="12545" max="12545" width="15.6640625" style="37" bestFit="1" customWidth="1"/>
    <col min="12546" max="12546" width="58.44140625" style="37" customWidth="1"/>
    <col min="12547" max="12549" width="11.5546875" style="37" customWidth="1"/>
    <col min="12550" max="12550" width="17.6640625" style="37" customWidth="1"/>
    <col min="12551" max="12551" width="11.5546875" style="37" customWidth="1"/>
    <col min="12552" max="12552" width="12.5546875" style="37" customWidth="1"/>
    <col min="12553" max="12553" width="18.44140625" style="37" customWidth="1"/>
    <col min="12554" max="12799" width="11.5546875" style="37"/>
    <col min="12800" max="12800" width="11.5546875" style="37" customWidth="1"/>
    <col min="12801" max="12801" width="15.6640625" style="37" bestFit="1" customWidth="1"/>
    <col min="12802" max="12802" width="58.44140625" style="37" customWidth="1"/>
    <col min="12803" max="12805" width="11.5546875" style="37" customWidth="1"/>
    <col min="12806" max="12806" width="17.6640625" style="37" customWidth="1"/>
    <col min="12807" max="12807" width="11.5546875" style="37" customWidth="1"/>
    <col min="12808" max="12808" width="12.5546875" style="37" customWidth="1"/>
    <col min="12809" max="12809" width="18.44140625" style="37" customWidth="1"/>
    <col min="12810" max="13055" width="11.5546875" style="37"/>
    <col min="13056" max="13056" width="11.5546875" style="37" customWidth="1"/>
    <col min="13057" max="13057" width="15.6640625" style="37" bestFit="1" customWidth="1"/>
    <col min="13058" max="13058" width="58.44140625" style="37" customWidth="1"/>
    <col min="13059" max="13061" width="11.5546875" style="37" customWidth="1"/>
    <col min="13062" max="13062" width="17.6640625" style="37" customWidth="1"/>
    <col min="13063" max="13063" width="11.5546875" style="37" customWidth="1"/>
    <col min="13064" max="13064" width="12.5546875" style="37" customWidth="1"/>
    <col min="13065" max="13065" width="18.44140625" style="37" customWidth="1"/>
    <col min="13066" max="13311" width="11.5546875" style="37"/>
    <col min="13312" max="13312" width="11.5546875" style="37" customWidth="1"/>
    <col min="13313" max="13313" width="15.6640625" style="37" bestFit="1" customWidth="1"/>
    <col min="13314" max="13314" width="58.44140625" style="37" customWidth="1"/>
    <col min="13315" max="13317" width="11.5546875" style="37" customWidth="1"/>
    <col min="13318" max="13318" width="17.6640625" style="37" customWidth="1"/>
    <col min="13319" max="13319" width="11.5546875" style="37" customWidth="1"/>
    <col min="13320" max="13320" width="12.5546875" style="37" customWidth="1"/>
    <col min="13321" max="13321" width="18.44140625" style="37" customWidth="1"/>
    <col min="13322" max="13567" width="11.5546875" style="37"/>
    <col min="13568" max="13568" width="11.5546875" style="37" customWidth="1"/>
    <col min="13569" max="13569" width="15.6640625" style="37" bestFit="1" customWidth="1"/>
    <col min="13570" max="13570" width="58.44140625" style="37" customWidth="1"/>
    <col min="13571" max="13573" width="11.5546875" style="37" customWidth="1"/>
    <col min="13574" max="13574" width="17.6640625" style="37" customWidth="1"/>
    <col min="13575" max="13575" width="11.5546875" style="37" customWidth="1"/>
    <col min="13576" max="13576" width="12.5546875" style="37" customWidth="1"/>
    <col min="13577" max="13577" width="18.44140625" style="37" customWidth="1"/>
    <col min="13578" max="13823" width="11.5546875" style="37"/>
    <col min="13824" max="13824" width="11.5546875" style="37" customWidth="1"/>
    <col min="13825" max="13825" width="15.6640625" style="37" bestFit="1" customWidth="1"/>
    <col min="13826" max="13826" width="58.44140625" style="37" customWidth="1"/>
    <col min="13827" max="13829" width="11.5546875" style="37" customWidth="1"/>
    <col min="13830" max="13830" width="17.6640625" style="37" customWidth="1"/>
    <col min="13831" max="13831" width="11.5546875" style="37" customWidth="1"/>
    <col min="13832" max="13832" width="12.5546875" style="37" customWidth="1"/>
    <col min="13833" max="13833" width="18.44140625" style="37" customWidth="1"/>
    <col min="13834" max="14079" width="11.5546875" style="37"/>
    <col min="14080" max="14080" width="11.5546875" style="37" customWidth="1"/>
    <col min="14081" max="14081" width="15.6640625" style="37" bestFit="1" customWidth="1"/>
    <col min="14082" max="14082" width="58.44140625" style="37" customWidth="1"/>
    <col min="14083" max="14085" width="11.5546875" style="37" customWidth="1"/>
    <col min="14086" max="14086" width="17.6640625" style="37" customWidth="1"/>
    <col min="14087" max="14087" width="11.5546875" style="37" customWidth="1"/>
    <col min="14088" max="14088" width="12.5546875" style="37" customWidth="1"/>
    <col min="14089" max="14089" width="18.44140625" style="37" customWidth="1"/>
    <col min="14090" max="14335" width="11.5546875" style="37"/>
    <col min="14336" max="14336" width="11.5546875" style="37" customWidth="1"/>
    <col min="14337" max="14337" width="15.6640625" style="37" bestFit="1" customWidth="1"/>
    <col min="14338" max="14338" width="58.44140625" style="37" customWidth="1"/>
    <col min="14339" max="14341" width="11.5546875" style="37" customWidth="1"/>
    <col min="14342" max="14342" width="17.6640625" style="37" customWidth="1"/>
    <col min="14343" max="14343" width="11.5546875" style="37" customWidth="1"/>
    <col min="14344" max="14344" width="12.5546875" style="37" customWidth="1"/>
    <col min="14345" max="14345" width="18.44140625" style="37" customWidth="1"/>
    <col min="14346" max="14591" width="11.5546875" style="37"/>
    <col min="14592" max="14592" width="11.5546875" style="37" customWidth="1"/>
    <col min="14593" max="14593" width="15.6640625" style="37" bestFit="1" customWidth="1"/>
    <col min="14594" max="14594" width="58.44140625" style="37" customWidth="1"/>
    <col min="14595" max="14597" width="11.5546875" style="37" customWidth="1"/>
    <col min="14598" max="14598" width="17.6640625" style="37" customWidth="1"/>
    <col min="14599" max="14599" width="11.5546875" style="37" customWidth="1"/>
    <col min="14600" max="14600" width="12.5546875" style="37" customWidth="1"/>
    <col min="14601" max="14601" width="18.44140625" style="37" customWidth="1"/>
    <col min="14602" max="14847" width="11.5546875" style="37"/>
    <col min="14848" max="14848" width="11.5546875" style="37" customWidth="1"/>
    <col min="14849" max="14849" width="15.6640625" style="37" bestFit="1" customWidth="1"/>
    <col min="14850" max="14850" width="58.44140625" style="37" customWidth="1"/>
    <col min="14851" max="14853" width="11.5546875" style="37" customWidth="1"/>
    <col min="14854" max="14854" width="17.6640625" style="37" customWidth="1"/>
    <col min="14855" max="14855" width="11.5546875" style="37" customWidth="1"/>
    <col min="14856" max="14856" width="12.5546875" style="37" customWidth="1"/>
    <col min="14857" max="14857" width="18.44140625" style="37" customWidth="1"/>
    <col min="14858" max="15103" width="11.5546875" style="37"/>
    <col min="15104" max="15104" width="11.5546875" style="37" customWidth="1"/>
    <col min="15105" max="15105" width="15.6640625" style="37" bestFit="1" customWidth="1"/>
    <col min="15106" max="15106" width="58.44140625" style="37" customWidth="1"/>
    <col min="15107" max="15109" width="11.5546875" style="37" customWidth="1"/>
    <col min="15110" max="15110" width="17.6640625" style="37" customWidth="1"/>
    <col min="15111" max="15111" width="11.5546875" style="37" customWidth="1"/>
    <col min="15112" max="15112" width="12.5546875" style="37" customWidth="1"/>
    <col min="15113" max="15113" width="18.44140625" style="37" customWidth="1"/>
    <col min="15114" max="15359" width="11.5546875" style="37"/>
    <col min="15360" max="15360" width="11.5546875" style="37" customWidth="1"/>
    <col min="15361" max="15361" width="15.6640625" style="37" bestFit="1" customWidth="1"/>
    <col min="15362" max="15362" width="58.44140625" style="37" customWidth="1"/>
    <col min="15363" max="15365" width="11.5546875" style="37" customWidth="1"/>
    <col min="15366" max="15366" width="17.6640625" style="37" customWidth="1"/>
    <col min="15367" max="15367" width="11.5546875" style="37" customWidth="1"/>
    <col min="15368" max="15368" width="12.5546875" style="37" customWidth="1"/>
    <col min="15369" max="15369" width="18.44140625" style="37" customWidth="1"/>
    <col min="15370" max="15615" width="11.5546875" style="37"/>
    <col min="15616" max="15616" width="11.5546875" style="37" customWidth="1"/>
    <col min="15617" max="15617" width="15.6640625" style="37" bestFit="1" customWidth="1"/>
    <col min="15618" max="15618" width="58.44140625" style="37" customWidth="1"/>
    <col min="15619" max="15621" width="11.5546875" style="37" customWidth="1"/>
    <col min="15622" max="15622" width="17.6640625" style="37" customWidth="1"/>
    <col min="15623" max="15623" width="11.5546875" style="37" customWidth="1"/>
    <col min="15624" max="15624" width="12.5546875" style="37" customWidth="1"/>
    <col min="15625" max="15625" width="18.44140625" style="37" customWidth="1"/>
    <col min="15626" max="15871" width="11.5546875" style="37"/>
    <col min="15872" max="15872" width="11.5546875" style="37" customWidth="1"/>
    <col min="15873" max="15873" width="15.6640625" style="37" bestFit="1" customWidth="1"/>
    <col min="15874" max="15874" width="58.44140625" style="37" customWidth="1"/>
    <col min="15875" max="15877" width="11.5546875" style="37" customWidth="1"/>
    <col min="15878" max="15878" width="17.6640625" style="37" customWidth="1"/>
    <col min="15879" max="15879" width="11.5546875" style="37" customWidth="1"/>
    <col min="15880" max="15880" width="12.5546875" style="37" customWidth="1"/>
    <col min="15881" max="15881" width="18.44140625" style="37" customWidth="1"/>
    <col min="15882" max="16127" width="11.5546875" style="37"/>
    <col min="16128" max="16128" width="11.5546875" style="37" customWidth="1"/>
    <col min="16129" max="16129" width="15.6640625" style="37" bestFit="1" customWidth="1"/>
    <col min="16130" max="16130" width="58.44140625" style="37" customWidth="1"/>
    <col min="16131" max="16133" width="11.5546875" style="37" customWidth="1"/>
    <col min="16134" max="16134" width="17.6640625" style="37" customWidth="1"/>
    <col min="16135" max="16135" width="11.5546875" style="37" customWidth="1"/>
    <col min="16136" max="16136" width="12.5546875" style="37" customWidth="1"/>
    <col min="16137" max="16137" width="18.44140625" style="37" customWidth="1"/>
    <col min="16138" max="16384" width="11.5546875" style="37"/>
  </cols>
  <sheetData>
    <row r="1" spans="1:10" ht="15">
      <c r="A1" s="36" t="s">
        <v>4094</v>
      </c>
    </row>
    <row r="2" spans="1:10" s="39" customFormat="1" ht="15.6">
      <c r="A2" s="1247" t="s">
        <v>4095</v>
      </c>
      <c r="B2" s="1247"/>
      <c r="C2" s="1247"/>
      <c r="D2" s="1247"/>
      <c r="E2" s="1247"/>
      <c r="F2" s="1247"/>
      <c r="G2" s="1247"/>
      <c r="H2" s="1247"/>
      <c r="I2" s="38"/>
    </row>
    <row r="3" spans="1:10" s="39" customFormat="1" ht="15.6">
      <c r="A3" s="1248" t="s">
        <v>4096</v>
      </c>
      <c r="B3" s="1248"/>
      <c r="C3" s="1248"/>
      <c r="D3" s="1248"/>
      <c r="E3" s="1248"/>
      <c r="F3" s="1248"/>
      <c r="G3" s="1248"/>
      <c r="H3" s="1248"/>
      <c r="I3" s="38"/>
    </row>
    <row r="4" spans="1:10" s="39" customFormat="1" ht="15.6">
      <c r="A4" s="1247" t="s">
        <v>4097</v>
      </c>
      <c r="B4" s="1247"/>
      <c r="C4" s="1247"/>
      <c r="D4" s="1247"/>
      <c r="E4" s="1247"/>
      <c r="F4" s="1247"/>
      <c r="G4" s="1247"/>
      <c r="H4" s="1247"/>
      <c r="I4" s="38"/>
    </row>
    <row r="5" spans="1:10" ht="15.6">
      <c r="D5" s="40"/>
      <c r="E5" s="40"/>
      <c r="F5" s="40"/>
      <c r="G5" s="40"/>
      <c r="H5" s="40"/>
      <c r="I5" s="40"/>
      <c r="J5" s="41"/>
    </row>
    <row r="6" spans="1:10" ht="30" customHeight="1">
      <c r="A6" s="1249" t="s">
        <v>4098</v>
      </c>
      <c r="B6" s="1249" t="s">
        <v>4099</v>
      </c>
      <c r="C6" s="1250" t="s">
        <v>4100</v>
      </c>
      <c r="D6" s="1250"/>
      <c r="E6" s="1250"/>
      <c r="F6" s="1250"/>
      <c r="G6" s="1250" t="s">
        <v>4101</v>
      </c>
      <c r="H6" s="1250"/>
    </row>
    <row r="7" spans="1:10" ht="30" customHeight="1">
      <c r="A7" s="1249"/>
      <c r="B7" s="1249"/>
      <c r="C7" s="42" t="s">
        <v>4102</v>
      </c>
      <c r="D7" s="42" t="s">
        <v>4103</v>
      </c>
      <c r="E7" s="42" t="s">
        <v>4104</v>
      </c>
      <c r="F7" s="42" t="s">
        <v>4105</v>
      </c>
      <c r="G7" s="42" t="s">
        <v>4106</v>
      </c>
      <c r="H7" s="42" t="s">
        <v>4107</v>
      </c>
    </row>
    <row r="8" spans="1:10" ht="30" customHeight="1">
      <c r="A8" s="43" t="s">
        <v>4108</v>
      </c>
      <c r="B8" s="43" t="s">
        <v>4109</v>
      </c>
      <c r="C8" s="44">
        <v>31</v>
      </c>
      <c r="D8" s="44">
        <v>35</v>
      </c>
      <c r="E8" s="44">
        <v>0</v>
      </c>
      <c r="F8" s="44">
        <f t="shared" ref="F8:F28" si="0">SUM(C8:E8)</f>
        <v>66</v>
      </c>
      <c r="G8" s="44">
        <v>0</v>
      </c>
      <c r="H8" s="44">
        <v>26</v>
      </c>
    </row>
    <row r="9" spans="1:10" ht="30" customHeight="1">
      <c r="A9" s="43" t="s">
        <v>4110</v>
      </c>
      <c r="B9" s="43" t="s">
        <v>23</v>
      </c>
      <c r="C9" s="44">
        <v>12</v>
      </c>
      <c r="D9" s="44">
        <v>36</v>
      </c>
      <c r="E9" s="44">
        <v>0</v>
      </c>
      <c r="F9" s="44">
        <f t="shared" si="0"/>
        <v>48</v>
      </c>
      <c r="G9" s="44">
        <v>0</v>
      </c>
      <c r="H9" s="44">
        <v>0</v>
      </c>
    </row>
    <row r="10" spans="1:10" ht="30" customHeight="1">
      <c r="A10" s="43" t="s">
        <v>4111</v>
      </c>
      <c r="B10" s="43" t="s">
        <v>4112</v>
      </c>
      <c r="C10" s="44">
        <v>4</v>
      </c>
      <c r="D10" s="44">
        <v>39</v>
      </c>
      <c r="E10" s="44">
        <v>0</v>
      </c>
      <c r="F10" s="44">
        <f t="shared" si="0"/>
        <v>43</v>
      </c>
      <c r="G10" s="44">
        <v>12</v>
      </c>
      <c r="H10" s="44">
        <v>0</v>
      </c>
    </row>
    <row r="11" spans="1:10" ht="30" customHeight="1">
      <c r="A11" s="43" t="s">
        <v>4113</v>
      </c>
      <c r="B11" s="43" t="s">
        <v>2</v>
      </c>
      <c r="C11" s="44">
        <v>45</v>
      </c>
      <c r="D11" s="44">
        <v>22</v>
      </c>
      <c r="E11" s="44">
        <v>0</v>
      </c>
      <c r="F11" s="44">
        <f t="shared" si="0"/>
        <v>67</v>
      </c>
      <c r="G11" s="44">
        <v>0</v>
      </c>
      <c r="H11" s="44">
        <v>0</v>
      </c>
    </row>
    <row r="12" spans="1:10" ht="47.25" customHeight="1">
      <c r="A12" s="43" t="s">
        <v>4114</v>
      </c>
      <c r="B12" s="43" t="s">
        <v>24</v>
      </c>
      <c r="C12" s="44">
        <v>82</v>
      </c>
      <c r="D12" s="44">
        <v>91</v>
      </c>
      <c r="E12" s="44">
        <v>0</v>
      </c>
      <c r="F12" s="44">
        <f t="shared" si="0"/>
        <v>173</v>
      </c>
      <c r="G12" s="44">
        <v>0</v>
      </c>
      <c r="H12" s="44">
        <v>0</v>
      </c>
    </row>
    <row r="13" spans="1:10" ht="30" customHeight="1">
      <c r="A13" s="43" t="s">
        <v>4115</v>
      </c>
      <c r="B13" s="43" t="s">
        <v>18</v>
      </c>
      <c r="C13" s="44">
        <v>68</v>
      </c>
      <c r="D13" s="44">
        <v>307</v>
      </c>
      <c r="E13" s="44">
        <v>0</v>
      </c>
      <c r="F13" s="44">
        <f t="shared" si="0"/>
        <v>375</v>
      </c>
      <c r="G13" s="44">
        <v>0</v>
      </c>
      <c r="H13" s="44">
        <v>0</v>
      </c>
    </row>
    <row r="14" spans="1:10" ht="30" customHeight="1">
      <c r="A14" s="43" t="s">
        <v>4116</v>
      </c>
      <c r="B14" s="43" t="s">
        <v>33</v>
      </c>
      <c r="C14" s="44">
        <v>197</v>
      </c>
      <c r="D14" s="44">
        <v>691</v>
      </c>
      <c r="E14" s="44">
        <v>69</v>
      </c>
      <c r="F14" s="44">
        <f t="shared" si="0"/>
        <v>957</v>
      </c>
      <c r="G14" s="44">
        <v>0</v>
      </c>
      <c r="H14" s="44">
        <v>0</v>
      </c>
    </row>
    <row r="15" spans="1:10" ht="30" customHeight="1">
      <c r="A15" s="43" t="s">
        <v>4117</v>
      </c>
      <c r="B15" s="43" t="s">
        <v>4118</v>
      </c>
      <c r="C15" s="44">
        <v>28</v>
      </c>
      <c r="D15" s="44">
        <v>160</v>
      </c>
      <c r="E15" s="44">
        <v>0</v>
      </c>
      <c r="F15" s="44">
        <f t="shared" si="0"/>
        <v>188</v>
      </c>
      <c r="G15" s="44">
        <v>0</v>
      </c>
      <c r="H15" s="44">
        <v>0</v>
      </c>
    </row>
    <row r="16" spans="1:10" ht="30" customHeight="1">
      <c r="A16" s="43" t="s">
        <v>4119</v>
      </c>
      <c r="B16" s="43" t="s">
        <v>21</v>
      </c>
      <c r="C16" s="44">
        <v>38</v>
      </c>
      <c r="D16" s="44">
        <v>232</v>
      </c>
      <c r="E16" s="44">
        <v>0</v>
      </c>
      <c r="F16" s="44">
        <f t="shared" si="0"/>
        <v>270</v>
      </c>
      <c r="G16" s="44">
        <v>14</v>
      </c>
      <c r="H16" s="44">
        <v>30</v>
      </c>
    </row>
    <row r="17" spans="1:8" ht="30" customHeight="1">
      <c r="A17" s="43" t="s">
        <v>4120</v>
      </c>
      <c r="B17" s="43" t="s">
        <v>22</v>
      </c>
      <c r="C17" s="44">
        <v>32</v>
      </c>
      <c r="D17" s="44">
        <v>352</v>
      </c>
      <c r="E17" s="44">
        <v>0</v>
      </c>
      <c r="F17" s="44">
        <f t="shared" si="0"/>
        <v>384</v>
      </c>
      <c r="G17" s="44">
        <v>174</v>
      </c>
      <c r="H17" s="44">
        <v>0</v>
      </c>
    </row>
    <row r="18" spans="1:8" ht="30" customHeight="1">
      <c r="A18" s="43" t="s">
        <v>4121</v>
      </c>
      <c r="B18" s="43" t="s">
        <v>17</v>
      </c>
      <c r="C18" s="44">
        <v>30</v>
      </c>
      <c r="D18" s="44">
        <v>168</v>
      </c>
      <c r="E18" s="44">
        <v>0</v>
      </c>
      <c r="F18" s="44">
        <f t="shared" si="0"/>
        <v>198</v>
      </c>
      <c r="G18" s="44">
        <v>8</v>
      </c>
      <c r="H18" s="44">
        <v>0</v>
      </c>
    </row>
    <row r="19" spans="1:8" ht="30" customHeight="1">
      <c r="A19" s="43" t="s">
        <v>4122</v>
      </c>
      <c r="B19" s="43" t="s">
        <v>32</v>
      </c>
      <c r="C19" s="44">
        <v>11</v>
      </c>
      <c r="D19" s="44">
        <v>31</v>
      </c>
      <c r="E19" s="44">
        <v>0</v>
      </c>
      <c r="F19" s="44">
        <f t="shared" si="0"/>
        <v>42</v>
      </c>
      <c r="G19" s="44">
        <v>33</v>
      </c>
      <c r="H19" s="44">
        <v>42</v>
      </c>
    </row>
    <row r="20" spans="1:8" ht="30" customHeight="1">
      <c r="A20" s="43" t="s">
        <v>4123</v>
      </c>
      <c r="B20" s="43" t="s">
        <v>3850</v>
      </c>
      <c r="C20" s="44">
        <v>1</v>
      </c>
      <c r="D20" s="44">
        <v>1</v>
      </c>
      <c r="E20" s="44">
        <v>0</v>
      </c>
      <c r="F20" s="44">
        <f t="shared" si="0"/>
        <v>2</v>
      </c>
      <c r="G20" s="44">
        <v>0</v>
      </c>
      <c r="H20" s="44">
        <v>0</v>
      </c>
    </row>
    <row r="21" spans="1:8" ht="30" customHeight="1">
      <c r="A21" s="43" t="s">
        <v>4124</v>
      </c>
      <c r="B21" s="43" t="s">
        <v>27</v>
      </c>
      <c r="C21" s="44">
        <v>27</v>
      </c>
      <c r="D21" s="44">
        <v>33</v>
      </c>
      <c r="E21" s="44">
        <v>0</v>
      </c>
      <c r="F21" s="44">
        <f t="shared" si="0"/>
        <v>60</v>
      </c>
      <c r="G21" s="44">
        <v>355</v>
      </c>
      <c r="H21" s="44">
        <v>0</v>
      </c>
    </row>
    <row r="22" spans="1:8" ht="48" customHeight="1">
      <c r="A22" s="43" t="s">
        <v>4125</v>
      </c>
      <c r="B22" s="43" t="s">
        <v>4126</v>
      </c>
      <c r="C22" s="44">
        <v>15</v>
      </c>
      <c r="D22" s="44">
        <v>6</v>
      </c>
      <c r="E22" s="44">
        <v>0</v>
      </c>
      <c r="F22" s="44">
        <f t="shared" si="0"/>
        <v>21</v>
      </c>
      <c r="G22" s="44">
        <v>0</v>
      </c>
      <c r="H22" s="44">
        <v>0</v>
      </c>
    </row>
    <row r="23" spans="1:8" ht="40.5" customHeight="1">
      <c r="A23" s="43" t="s">
        <v>4127</v>
      </c>
      <c r="B23" s="43" t="s">
        <v>36</v>
      </c>
      <c r="C23" s="44">
        <v>73</v>
      </c>
      <c r="D23" s="44">
        <v>343</v>
      </c>
      <c r="E23" s="44">
        <v>0</v>
      </c>
      <c r="F23" s="44">
        <f t="shared" si="0"/>
        <v>416</v>
      </c>
      <c r="G23" s="44">
        <v>54</v>
      </c>
      <c r="H23" s="44">
        <v>0</v>
      </c>
    </row>
    <row r="24" spans="1:8" ht="30" customHeight="1">
      <c r="A24" s="43" t="s">
        <v>4128</v>
      </c>
      <c r="B24" s="43" t="s">
        <v>4129</v>
      </c>
      <c r="C24" s="44">
        <v>28</v>
      </c>
      <c r="D24" s="44">
        <v>0</v>
      </c>
      <c r="E24" s="44">
        <v>0</v>
      </c>
      <c r="F24" s="44">
        <f t="shared" si="0"/>
        <v>28</v>
      </c>
      <c r="G24" s="44">
        <v>3</v>
      </c>
      <c r="H24" s="44">
        <v>0</v>
      </c>
    </row>
    <row r="25" spans="1:8" ht="30" customHeight="1">
      <c r="A25" s="43" t="s">
        <v>4130</v>
      </c>
      <c r="B25" s="43" t="s">
        <v>4131</v>
      </c>
      <c r="C25" s="44">
        <v>26</v>
      </c>
      <c r="D25" s="44">
        <v>8</v>
      </c>
      <c r="E25" s="44">
        <v>0</v>
      </c>
      <c r="F25" s="44">
        <f t="shared" si="0"/>
        <v>34</v>
      </c>
      <c r="G25" s="44">
        <v>0</v>
      </c>
      <c r="H25" s="44">
        <v>0</v>
      </c>
    </row>
    <row r="26" spans="1:8" ht="30" customHeight="1">
      <c r="A26" s="43" t="s">
        <v>4132</v>
      </c>
      <c r="B26" s="43" t="s">
        <v>40</v>
      </c>
      <c r="C26" s="44">
        <v>142</v>
      </c>
      <c r="D26" s="44">
        <v>1176</v>
      </c>
      <c r="E26" s="44">
        <v>0</v>
      </c>
      <c r="F26" s="44">
        <f t="shared" si="0"/>
        <v>1318</v>
      </c>
      <c r="G26" s="44">
        <v>90</v>
      </c>
      <c r="H26" s="44">
        <v>24</v>
      </c>
    </row>
    <row r="27" spans="1:8" ht="30" customHeight="1">
      <c r="A27" s="43" t="s">
        <v>4133</v>
      </c>
      <c r="B27" s="43" t="s">
        <v>4134</v>
      </c>
      <c r="C27" s="44">
        <v>5</v>
      </c>
      <c r="D27" s="44">
        <v>2</v>
      </c>
      <c r="E27" s="44">
        <v>0</v>
      </c>
      <c r="F27" s="44">
        <f t="shared" si="0"/>
        <v>7</v>
      </c>
      <c r="G27" s="44">
        <v>0</v>
      </c>
      <c r="H27" s="44">
        <v>0</v>
      </c>
    </row>
    <row r="28" spans="1:8" ht="30" customHeight="1">
      <c r="A28" s="43" t="s">
        <v>4135</v>
      </c>
      <c r="B28" s="43" t="s">
        <v>26</v>
      </c>
      <c r="C28" s="44">
        <v>14</v>
      </c>
      <c r="D28" s="44">
        <v>0</v>
      </c>
      <c r="E28" s="44">
        <v>0</v>
      </c>
      <c r="F28" s="44">
        <f t="shared" si="0"/>
        <v>14</v>
      </c>
      <c r="G28" s="44">
        <v>1</v>
      </c>
      <c r="H28" s="44">
        <v>0</v>
      </c>
    </row>
    <row r="29" spans="1:8" ht="30" customHeight="1">
      <c r="A29" s="43" t="s">
        <v>4136</v>
      </c>
      <c r="B29" s="43" t="s">
        <v>39</v>
      </c>
      <c r="C29" s="44">
        <v>286</v>
      </c>
      <c r="D29" s="44">
        <v>6750</v>
      </c>
      <c r="E29" s="44">
        <v>1181</v>
      </c>
      <c r="F29" s="44">
        <f>SUM(C29:E29)</f>
        <v>8217</v>
      </c>
      <c r="G29" s="44">
        <v>0</v>
      </c>
      <c r="H29" s="44">
        <v>0</v>
      </c>
    </row>
    <row r="30" spans="1:8" ht="30" customHeight="1">
      <c r="A30" s="43" t="s">
        <v>4137</v>
      </c>
      <c r="B30" s="43" t="s">
        <v>4138</v>
      </c>
      <c r="C30" s="44">
        <v>15</v>
      </c>
      <c r="D30" s="44">
        <v>0</v>
      </c>
      <c r="E30" s="44">
        <v>0</v>
      </c>
      <c r="F30" s="44">
        <f t="shared" ref="F30:F42" si="1">SUM(C30:E30)</f>
        <v>15</v>
      </c>
      <c r="G30" s="44">
        <v>0</v>
      </c>
      <c r="H30" s="44">
        <v>0</v>
      </c>
    </row>
    <row r="31" spans="1:8" ht="30" customHeight="1">
      <c r="A31" s="43" t="s">
        <v>4139</v>
      </c>
      <c r="B31" s="43" t="s">
        <v>15</v>
      </c>
      <c r="C31" s="44">
        <v>3</v>
      </c>
      <c r="D31" s="44">
        <v>163</v>
      </c>
      <c r="E31" s="44">
        <v>37</v>
      </c>
      <c r="F31" s="44">
        <f t="shared" si="1"/>
        <v>203</v>
      </c>
      <c r="G31" s="44">
        <v>0</v>
      </c>
      <c r="H31" s="44">
        <v>0</v>
      </c>
    </row>
    <row r="32" spans="1:8" ht="30" customHeight="1">
      <c r="A32" s="43" t="s">
        <v>4140</v>
      </c>
      <c r="B32" s="43" t="s">
        <v>14</v>
      </c>
      <c r="C32" s="44">
        <v>3</v>
      </c>
      <c r="D32" s="44">
        <v>0</v>
      </c>
      <c r="E32" s="44">
        <v>0</v>
      </c>
      <c r="F32" s="44">
        <f t="shared" si="1"/>
        <v>3</v>
      </c>
      <c r="G32" s="44">
        <v>171</v>
      </c>
      <c r="H32" s="44">
        <v>0</v>
      </c>
    </row>
    <row r="33" spans="1:8" ht="30" customHeight="1">
      <c r="A33" s="43" t="s">
        <v>4141</v>
      </c>
      <c r="B33" s="43" t="s">
        <v>13</v>
      </c>
      <c r="C33" s="44">
        <v>3</v>
      </c>
      <c r="D33" s="44">
        <v>0</v>
      </c>
      <c r="E33" s="44">
        <v>0</v>
      </c>
      <c r="F33" s="44">
        <f t="shared" si="1"/>
        <v>3</v>
      </c>
      <c r="G33" s="44">
        <v>176</v>
      </c>
      <c r="H33" s="44">
        <v>0</v>
      </c>
    </row>
    <row r="34" spans="1:8" ht="30" customHeight="1">
      <c r="A34" s="43" t="s">
        <v>4142</v>
      </c>
      <c r="B34" s="43" t="s">
        <v>4143</v>
      </c>
      <c r="C34" s="44">
        <v>0</v>
      </c>
      <c r="D34" s="44">
        <v>0</v>
      </c>
      <c r="E34" s="44">
        <v>0</v>
      </c>
      <c r="F34" s="44">
        <f t="shared" si="1"/>
        <v>0</v>
      </c>
      <c r="G34" s="44">
        <v>5</v>
      </c>
      <c r="H34" s="44">
        <v>0</v>
      </c>
    </row>
    <row r="35" spans="1:8" ht="30" customHeight="1">
      <c r="A35" s="43" t="s">
        <v>4144</v>
      </c>
      <c r="B35" s="43" t="s">
        <v>4145</v>
      </c>
      <c r="C35" s="44">
        <v>34</v>
      </c>
      <c r="D35" s="44">
        <v>289</v>
      </c>
      <c r="E35" s="44">
        <v>0</v>
      </c>
      <c r="F35" s="44">
        <f t="shared" si="1"/>
        <v>323</v>
      </c>
      <c r="G35" s="44">
        <v>22</v>
      </c>
      <c r="H35" s="44">
        <v>0</v>
      </c>
    </row>
    <row r="36" spans="1:8" ht="35.25" customHeight="1">
      <c r="A36" s="43" t="s">
        <v>4146</v>
      </c>
      <c r="B36" s="43" t="s">
        <v>8</v>
      </c>
      <c r="C36" s="44">
        <v>20</v>
      </c>
      <c r="D36" s="44">
        <v>72</v>
      </c>
      <c r="E36" s="44">
        <v>0</v>
      </c>
      <c r="F36" s="44">
        <f t="shared" si="1"/>
        <v>92</v>
      </c>
      <c r="G36" s="44">
        <v>0</v>
      </c>
      <c r="H36" s="44">
        <v>155</v>
      </c>
    </row>
    <row r="37" spans="1:8" ht="30" customHeight="1">
      <c r="A37" s="43" t="s">
        <v>4147</v>
      </c>
      <c r="B37" s="43" t="s">
        <v>12</v>
      </c>
      <c r="C37" s="44">
        <v>6</v>
      </c>
      <c r="D37" s="44">
        <v>12</v>
      </c>
      <c r="E37" s="44">
        <v>0</v>
      </c>
      <c r="F37" s="44">
        <f t="shared" si="1"/>
        <v>18</v>
      </c>
      <c r="G37" s="44">
        <v>8</v>
      </c>
      <c r="H37" s="44">
        <v>0</v>
      </c>
    </row>
    <row r="38" spans="1:8" ht="30" customHeight="1">
      <c r="A38" s="43" t="s">
        <v>4148</v>
      </c>
      <c r="B38" s="43" t="s">
        <v>4149</v>
      </c>
      <c r="C38" s="44">
        <v>40</v>
      </c>
      <c r="D38" s="44">
        <v>0</v>
      </c>
      <c r="E38" s="44">
        <v>0</v>
      </c>
      <c r="F38" s="44">
        <f t="shared" si="1"/>
        <v>40</v>
      </c>
      <c r="G38" s="44">
        <v>1</v>
      </c>
      <c r="H38" s="44">
        <v>18</v>
      </c>
    </row>
    <row r="39" spans="1:8" ht="30" customHeight="1">
      <c r="A39" s="43" t="s">
        <v>4150</v>
      </c>
      <c r="B39" s="43" t="s">
        <v>4151</v>
      </c>
      <c r="C39" s="44">
        <v>38</v>
      </c>
      <c r="D39" s="44">
        <v>377</v>
      </c>
      <c r="E39" s="44">
        <v>34</v>
      </c>
      <c r="F39" s="44">
        <f t="shared" si="1"/>
        <v>449</v>
      </c>
      <c r="G39" s="44">
        <v>0</v>
      </c>
      <c r="H39" s="44">
        <v>0</v>
      </c>
    </row>
    <row r="40" spans="1:8" ht="33" customHeight="1">
      <c r="A40" s="43" t="s">
        <v>4152</v>
      </c>
      <c r="B40" s="43" t="s">
        <v>11</v>
      </c>
      <c r="C40" s="44">
        <v>6</v>
      </c>
      <c r="D40" s="44">
        <v>0</v>
      </c>
      <c r="E40" s="44">
        <v>0</v>
      </c>
      <c r="F40" s="44">
        <f t="shared" si="1"/>
        <v>6</v>
      </c>
      <c r="G40" s="44">
        <v>0</v>
      </c>
      <c r="H40" s="44">
        <v>0</v>
      </c>
    </row>
    <row r="41" spans="1:8" ht="30" customHeight="1">
      <c r="A41" s="43" t="s">
        <v>4153</v>
      </c>
      <c r="B41" s="43" t="s">
        <v>35</v>
      </c>
      <c r="C41" s="44">
        <v>42</v>
      </c>
      <c r="D41" s="44">
        <v>0</v>
      </c>
      <c r="E41" s="44">
        <v>0</v>
      </c>
      <c r="F41" s="44">
        <f t="shared" si="1"/>
        <v>42</v>
      </c>
      <c r="G41" s="44">
        <v>0</v>
      </c>
      <c r="H41" s="44">
        <v>0</v>
      </c>
    </row>
    <row r="42" spans="1:8" ht="30" customHeight="1">
      <c r="A42" s="43" t="s">
        <v>4154</v>
      </c>
      <c r="B42" s="43" t="s">
        <v>37</v>
      </c>
      <c r="C42" s="44">
        <v>13</v>
      </c>
      <c r="D42" s="44">
        <v>11</v>
      </c>
      <c r="E42" s="44">
        <v>0</v>
      </c>
      <c r="F42" s="44">
        <f t="shared" si="1"/>
        <v>24</v>
      </c>
      <c r="G42" s="44">
        <v>0</v>
      </c>
      <c r="H42" s="44">
        <v>5</v>
      </c>
    </row>
    <row r="43" spans="1:8" ht="30" customHeight="1">
      <c r="A43" s="45"/>
      <c r="B43" s="46" t="s">
        <v>49</v>
      </c>
      <c r="C43" s="46">
        <f>SUM(C8:C42)</f>
        <v>1418</v>
      </c>
      <c r="D43" s="46">
        <f t="shared" ref="D43:H43" si="2">SUM(D8:D42)</f>
        <v>11407</v>
      </c>
      <c r="E43" s="46">
        <f t="shared" si="2"/>
        <v>1321</v>
      </c>
      <c r="F43" s="46">
        <f t="shared" si="2"/>
        <v>14146</v>
      </c>
      <c r="G43" s="46">
        <f t="shared" si="2"/>
        <v>1127</v>
      </c>
      <c r="H43" s="46">
        <f t="shared" si="2"/>
        <v>300</v>
      </c>
    </row>
  </sheetData>
  <mergeCells count="7">
    <mergeCell ref="A2:H2"/>
    <mergeCell ref="A3:H3"/>
    <mergeCell ref="A4:H4"/>
    <mergeCell ref="A6:A7"/>
    <mergeCell ref="B6:B7"/>
    <mergeCell ref="C6:F6"/>
    <mergeCell ref="G6:H6"/>
  </mergeCells>
  <printOptions horizontalCentered="1"/>
  <pageMargins left="0.59055118110236227" right="0.59055118110236227" top="1.1811023622047245" bottom="0.78740157480314965" header="0.39370078740157483" footer="0.39370078740157483"/>
  <pageSetup scale="67" fitToHeight="0" orientation="landscape" r:id="rId1"/>
  <rowBreaks count="2" manualBreakCount="2">
    <brk id="19" max="16383" man="1"/>
    <brk id="36" max="16383" man="1"/>
  </row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94"/>
  <sheetViews>
    <sheetView showGridLines="0" topLeftCell="A2" zoomScaleNormal="100" zoomScaleSheetLayoutView="100" workbookViewId="0"/>
  </sheetViews>
  <sheetFormatPr baseColWidth="10" defaultColWidth="11.44140625" defaultRowHeight="14.4"/>
  <cols>
    <col min="1" max="1" width="17.6640625" style="47" customWidth="1"/>
    <col min="2" max="2" width="50.6640625" style="47" customWidth="1"/>
    <col min="3" max="3" width="17.6640625" style="89" customWidth="1"/>
    <col min="4" max="5" width="17.6640625" style="47" customWidth="1"/>
    <col min="6" max="6" width="4.33203125" style="47" bestFit="1" customWidth="1"/>
    <col min="7" max="16384" width="11.44140625" style="47"/>
  </cols>
  <sheetData>
    <row r="2" spans="1:5" ht="15" customHeight="1">
      <c r="A2" s="1253" t="s">
        <v>4095</v>
      </c>
      <c r="B2" s="1253"/>
      <c r="C2" s="1253"/>
      <c r="D2" s="1253"/>
      <c r="E2" s="1253"/>
    </row>
    <row r="3" spans="1:5" ht="15" customHeight="1">
      <c r="A3" s="1254" t="s">
        <v>4109</v>
      </c>
      <c r="B3" s="1254"/>
      <c r="C3" s="1254"/>
      <c r="D3" s="1254"/>
      <c r="E3" s="1254"/>
    </row>
    <row r="4" spans="1:5" ht="15" customHeight="1">
      <c r="A4" s="1254" t="s">
        <v>4096</v>
      </c>
      <c r="B4" s="1254" t="s">
        <v>4155</v>
      </c>
      <c r="C4" s="1254" t="s">
        <v>4155</v>
      </c>
      <c r="D4" s="1254" t="s">
        <v>4155</v>
      </c>
      <c r="E4" s="1254" t="s">
        <v>4155</v>
      </c>
    </row>
    <row r="5" spans="1:5" ht="15" customHeight="1">
      <c r="A5" s="1254" t="s">
        <v>4156</v>
      </c>
      <c r="B5" s="1254" t="s">
        <v>4156</v>
      </c>
      <c r="C5" s="1254" t="s">
        <v>4156</v>
      </c>
      <c r="D5" s="1254" t="s">
        <v>4156</v>
      </c>
      <c r="E5" s="1254" t="s">
        <v>4156</v>
      </c>
    </row>
    <row r="6" spans="1:5" ht="15" customHeight="1">
      <c r="A6" s="1255" t="s">
        <v>4157</v>
      </c>
      <c r="B6" s="1255" t="s">
        <v>4157</v>
      </c>
      <c r="C6" s="1255" t="s">
        <v>4157</v>
      </c>
      <c r="D6" s="1255" t="s">
        <v>4157</v>
      </c>
      <c r="E6" s="1255" t="s">
        <v>4157</v>
      </c>
    </row>
    <row r="7" spans="1:5" ht="15" customHeight="1">
      <c r="A7" s="48"/>
      <c r="B7" s="48"/>
      <c r="C7" s="48"/>
      <c r="D7" s="48"/>
      <c r="E7" s="48"/>
    </row>
    <row r="8" spans="1:5" s="49" customFormat="1" ht="15" customHeight="1">
      <c r="A8" s="1251" t="s">
        <v>4158</v>
      </c>
      <c r="B8" s="1251" t="s">
        <v>4159</v>
      </c>
      <c r="C8" s="1251" t="s">
        <v>4160</v>
      </c>
      <c r="D8" s="1252" t="s">
        <v>4161</v>
      </c>
      <c r="E8" s="1252" t="s">
        <v>4161</v>
      </c>
    </row>
    <row r="9" spans="1:5" s="49" customFormat="1" ht="15" customHeight="1">
      <c r="A9" s="1251" t="s">
        <v>4158</v>
      </c>
      <c r="B9" s="1251" t="s">
        <v>4159</v>
      </c>
      <c r="C9" s="1251" t="s">
        <v>4160</v>
      </c>
      <c r="D9" s="50" t="s">
        <v>4162</v>
      </c>
      <c r="E9" s="50" t="s">
        <v>4163</v>
      </c>
    </row>
    <row r="10" spans="1:5" s="49" customFormat="1" ht="15" customHeight="1">
      <c r="A10" s="51"/>
      <c r="B10" s="51"/>
      <c r="C10" s="51"/>
      <c r="D10" s="52"/>
      <c r="E10" s="52"/>
    </row>
    <row r="11" spans="1:5" s="49" customFormat="1" ht="15" customHeight="1">
      <c r="A11" s="1257" t="s">
        <v>4102</v>
      </c>
      <c r="B11" s="1257" t="s">
        <v>4102</v>
      </c>
      <c r="C11" s="53"/>
      <c r="D11" s="54"/>
      <c r="E11" s="54"/>
    </row>
    <row r="12" spans="1:5" s="49" customFormat="1" ht="15" customHeight="1">
      <c r="A12" s="55" t="s">
        <v>4164</v>
      </c>
      <c r="B12" s="55" t="s">
        <v>4165</v>
      </c>
      <c r="C12" s="56">
        <v>1</v>
      </c>
      <c r="D12" s="57">
        <v>84069.6</v>
      </c>
      <c r="E12" s="57">
        <v>84069.6</v>
      </c>
    </row>
    <row r="13" spans="1:5" s="49" customFormat="1" ht="15" customHeight="1">
      <c r="A13" s="55" t="s">
        <v>4166</v>
      </c>
      <c r="B13" s="55" t="s">
        <v>4167</v>
      </c>
      <c r="C13" s="56">
        <v>1</v>
      </c>
      <c r="D13" s="57">
        <v>58785</v>
      </c>
      <c r="E13" s="57">
        <v>58785</v>
      </c>
    </row>
    <row r="14" spans="1:5" s="49" customFormat="1" ht="15" customHeight="1">
      <c r="A14" s="55" t="s">
        <v>4168</v>
      </c>
      <c r="B14" s="55" t="s">
        <v>4169</v>
      </c>
      <c r="C14" s="56">
        <v>1</v>
      </c>
      <c r="D14" s="57">
        <v>48848.7</v>
      </c>
      <c r="E14" s="57">
        <v>48848.7</v>
      </c>
    </row>
    <row r="15" spans="1:5" s="49" customFormat="1" ht="15" customHeight="1">
      <c r="A15" s="55" t="s">
        <v>4170</v>
      </c>
      <c r="B15" s="55" t="s">
        <v>4171</v>
      </c>
      <c r="C15" s="56">
        <v>1</v>
      </c>
      <c r="D15" s="57">
        <v>41200.199999999997</v>
      </c>
      <c r="E15" s="57">
        <v>41200.199999999997</v>
      </c>
    </row>
    <row r="16" spans="1:5" s="49" customFormat="1" ht="15" customHeight="1">
      <c r="A16" s="55" t="s">
        <v>4172</v>
      </c>
      <c r="B16" s="55" t="s">
        <v>4173</v>
      </c>
      <c r="C16" s="56">
        <v>1</v>
      </c>
      <c r="D16" s="57">
        <v>24503.699999999997</v>
      </c>
      <c r="E16" s="57">
        <v>24503.699999999997</v>
      </c>
    </row>
    <row r="17" spans="1:5" s="49" customFormat="1" ht="15" customHeight="1">
      <c r="A17" s="55" t="s">
        <v>4174</v>
      </c>
      <c r="B17" s="55" t="s">
        <v>4175</v>
      </c>
      <c r="C17" s="56">
        <v>1</v>
      </c>
      <c r="D17" s="57">
        <v>32286</v>
      </c>
      <c r="E17" s="57">
        <v>32286</v>
      </c>
    </row>
    <row r="18" spans="1:5" s="49" customFormat="1" ht="15" customHeight="1">
      <c r="A18" s="55" t="s">
        <v>4176</v>
      </c>
      <c r="B18" s="55" t="s">
        <v>4177</v>
      </c>
      <c r="C18" s="56">
        <v>1</v>
      </c>
      <c r="D18" s="57">
        <v>16576.8</v>
      </c>
      <c r="E18" s="57">
        <v>16576.8</v>
      </c>
    </row>
    <row r="19" spans="1:5" s="49" customFormat="1" ht="15" customHeight="1">
      <c r="A19" s="55" t="s">
        <v>4178</v>
      </c>
      <c r="B19" s="55" t="s">
        <v>4179</v>
      </c>
      <c r="C19" s="56">
        <v>1</v>
      </c>
      <c r="D19" s="57">
        <v>17934.900000000001</v>
      </c>
      <c r="E19" s="57">
        <v>17934.900000000001</v>
      </c>
    </row>
    <row r="20" spans="1:5" s="49" customFormat="1" ht="15" customHeight="1">
      <c r="A20" s="55" t="s">
        <v>4180</v>
      </c>
      <c r="B20" s="55" t="s">
        <v>4181</v>
      </c>
      <c r="C20" s="56">
        <v>1</v>
      </c>
      <c r="D20" s="57">
        <v>8000.1</v>
      </c>
      <c r="E20" s="57">
        <v>8000.1</v>
      </c>
    </row>
    <row r="21" spans="1:5" s="49" customFormat="1" ht="15" customHeight="1">
      <c r="A21" s="55" t="s">
        <v>4182</v>
      </c>
      <c r="B21" s="55" t="s">
        <v>4177</v>
      </c>
      <c r="C21" s="56">
        <v>1</v>
      </c>
      <c r="D21" s="57">
        <v>17934.900000000001</v>
      </c>
      <c r="E21" s="57">
        <v>17934.900000000001</v>
      </c>
    </row>
    <row r="22" spans="1:5" s="49" customFormat="1" ht="15" customHeight="1">
      <c r="A22" s="55" t="s">
        <v>4183</v>
      </c>
      <c r="B22" s="55" t="s">
        <v>4179</v>
      </c>
      <c r="C22" s="56">
        <v>1</v>
      </c>
      <c r="D22" s="57">
        <v>17611.8</v>
      </c>
      <c r="E22" s="57">
        <v>17611.8</v>
      </c>
    </row>
    <row r="23" spans="1:5" s="49" customFormat="1" ht="15" customHeight="1">
      <c r="A23" s="55" t="s">
        <v>4184</v>
      </c>
      <c r="B23" s="55" t="s">
        <v>4177</v>
      </c>
      <c r="C23" s="56">
        <v>1</v>
      </c>
      <c r="D23" s="57">
        <v>8288.7000000000007</v>
      </c>
      <c r="E23" s="57">
        <v>8288.7000000000007</v>
      </c>
    </row>
    <row r="24" spans="1:5" s="49" customFormat="1" ht="15" customHeight="1">
      <c r="A24" s="55" t="s">
        <v>4185</v>
      </c>
      <c r="B24" s="55" t="s">
        <v>4177</v>
      </c>
      <c r="C24" s="56">
        <v>1</v>
      </c>
      <c r="D24" s="57">
        <v>18900</v>
      </c>
      <c r="E24" s="57">
        <v>18900</v>
      </c>
    </row>
    <row r="25" spans="1:5" s="49" customFormat="1" ht="15" customHeight="1">
      <c r="A25" s="55" t="s">
        <v>4186</v>
      </c>
      <c r="B25" s="55" t="s">
        <v>4177</v>
      </c>
      <c r="C25" s="56">
        <v>1</v>
      </c>
      <c r="D25" s="57">
        <v>14332.5</v>
      </c>
      <c r="E25" s="57">
        <v>14332.5</v>
      </c>
    </row>
    <row r="26" spans="1:5" s="49" customFormat="1" ht="15" customHeight="1">
      <c r="A26" s="55" t="s">
        <v>4187</v>
      </c>
      <c r="B26" s="55" t="s">
        <v>4179</v>
      </c>
      <c r="C26" s="56">
        <v>1</v>
      </c>
      <c r="D26" s="57">
        <v>16576.8</v>
      </c>
      <c r="E26" s="57">
        <v>16576.8</v>
      </c>
    </row>
    <row r="27" spans="1:5" s="49" customFormat="1" ht="15" customHeight="1">
      <c r="A27" s="55" t="s">
        <v>4188</v>
      </c>
      <c r="B27" s="55" t="s">
        <v>4189</v>
      </c>
      <c r="C27" s="56">
        <v>1</v>
      </c>
      <c r="D27" s="57">
        <v>10352.699999999999</v>
      </c>
      <c r="E27" s="57">
        <v>10352.699999999999</v>
      </c>
    </row>
    <row r="28" spans="1:5" s="49" customFormat="1" ht="15" customHeight="1">
      <c r="A28" s="55" t="s">
        <v>4190</v>
      </c>
      <c r="B28" s="55" t="s">
        <v>4181</v>
      </c>
      <c r="C28" s="56">
        <v>2</v>
      </c>
      <c r="D28" s="57">
        <v>17677.8</v>
      </c>
      <c r="E28" s="57">
        <v>17677.8</v>
      </c>
    </row>
    <row r="29" spans="1:5" s="49" customFormat="1" ht="15" customHeight="1">
      <c r="A29" s="55" t="s">
        <v>4191</v>
      </c>
      <c r="B29" s="55" t="s">
        <v>4192</v>
      </c>
      <c r="C29" s="56">
        <v>1</v>
      </c>
      <c r="D29" s="57">
        <v>9036.6</v>
      </c>
      <c r="E29" s="57">
        <v>9036.6</v>
      </c>
    </row>
    <row r="30" spans="1:5" s="49" customFormat="1" ht="15" customHeight="1">
      <c r="A30" s="55" t="s">
        <v>4193</v>
      </c>
      <c r="B30" s="55" t="s">
        <v>4177</v>
      </c>
      <c r="C30" s="56">
        <v>1</v>
      </c>
      <c r="D30" s="57">
        <v>17682.3</v>
      </c>
      <c r="E30" s="57">
        <v>17682.3</v>
      </c>
    </row>
    <row r="31" spans="1:5" s="49" customFormat="1" ht="15" customHeight="1">
      <c r="A31" s="55" t="s">
        <v>4194</v>
      </c>
      <c r="B31" s="55" t="s">
        <v>4179</v>
      </c>
      <c r="C31" s="56">
        <v>1</v>
      </c>
      <c r="D31" s="57">
        <v>17850</v>
      </c>
      <c r="E31" s="57">
        <v>17850</v>
      </c>
    </row>
    <row r="32" spans="1:5" s="49" customFormat="1" ht="15" customHeight="1">
      <c r="A32" s="55" t="s">
        <v>4195</v>
      </c>
      <c r="B32" s="55" t="s">
        <v>4177</v>
      </c>
      <c r="C32" s="56">
        <v>1</v>
      </c>
      <c r="D32" s="57">
        <v>17734.5</v>
      </c>
      <c r="E32" s="57">
        <v>17734.5</v>
      </c>
    </row>
    <row r="33" spans="1:16" s="49" customFormat="1" ht="15" customHeight="1">
      <c r="A33" s="55" t="s">
        <v>4196</v>
      </c>
      <c r="B33" s="55" t="s">
        <v>4177</v>
      </c>
      <c r="C33" s="56">
        <v>1</v>
      </c>
      <c r="D33" s="57">
        <v>14332.5</v>
      </c>
      <c r="E33" s="57">
        <v>14332.5</v>
      </c>
    </row>
    <row r="34" spans="1:16" s="49" customFormat="1" ht="15" customHeight="1">
      <c r="A34" s="55" t="s">
        <v>4197</v>
      </c>
      <c r="B34" s="55" t="s">
        <v>4177</v>
      </c>
      <c r="C34" s="56">
        <v>1</v>
      </c>
      <c r="D34" s="57">
        <v>14332.5</v>
      </c>
      <c r="E34" s="57">
        <v>14332.5</v>
      </c>
    </row>
    <row r="35" spans="1:16" s="49" customFormat="1" ht="15" customHeight="1">
      <c r="A35" s="55" t="s">
        <v>4198</v>
      </c>
      <c r="B35" s="55" t="s">
        <v>4199</v>
      </c>
      <c r="C35" s="56">
        <v>1</v>
      </c>
      <c r="D35" s="57">
        <v>8841</v>
      </c>
      <c r="E35" s="57">
        <v>8841</v>
      </c>
    </row>
    <row r="36" spans="1:16" s="49" customFormat="1" ht="15" customHeight="1">
      <c r="A36" s="55" t="s">
        <v>4200</v>
      </c>
      <c r="B36" s="55" t="s">
        <v>4199</v>
      </c>
      <c r="C36" s="56">
        <v>1</v>
      </c>
      <c r="D36" s="57">
        <v>8400</v>
      </c>
      <c r="E36" s="57">
        <v>8400</v>
      </c>
    </row>
    <row r="37" spans="1:16" s="49" customFormat="1" ht="15" customHeight="1">
      <c r="A37" s="55" t="s">
        <v>4201</v>
      </c>
      <c r="B37" s="55" t="s">
        <v>4202</v>
      </c>
      <c r="C37" s="56">
        <v>1</v>
      </c>
      <c r="D37" s="57">
        <v>6223.2</v>
      </c>
      <c r="E37" s="57">
        <v>6223.2</v>
      </c>
    </row>
    <row r="38" spans="1:16" s="49" customFormat="1" ht="15" customHeight="1">
      <c r="A38" s="55" t="s">
        <v>4203</v>
      </c>
      <c r="B38" s="55" t="s">
        <v>4204</v>
      </c>
      <c r="C38" s="56">
        <v>1</v>
      </c>
      <c r="D38" s="57">
        <v>13496.1</v>
      </c>
      <c r="E38" s="57">
        <v>13496.1</v>
      </c>
    </row>
    <row r="39" spans="1:16" s="49" customFormat="1" ht="15" customHeight="1">
      <c r="A39" s="55" t="s">
        <v>4205</v>
      </c>
      <c r="B39" s="55" t="s">
        <v>4206</v>
      </c>
      <c r="C39" s="56">
        <v>1</v>
      </c>
      <c r="D39" s="57">
        <v>6223.2</v>
      </c>
      <c r="E39" s="57">
        <v>6223.2</v>
      </c>
    </row>
    <row r="40" spans="1:16" s="49" customFormat="1" ht="15" customHeight="1">
      <c r="A40" s="58" t="s">
        <v>4207</v>
      </c>
      <c r="B40" s="58" t="s">
        <v>4179</v>
      </c>
      <c r="C40" s="56">
        <v>1</v>
      </c>
      <c r="D40" s="57">
        <v>14332.5</v>
      </c>
      <c r="E40" s="57">
        <v>14332.5</v>
      </c>
    </row>
    <row r="41" spans="1:16" s="49" customFormat="1" ht="15" customHeight="1">
      <c r="A41" s="59" t="s">
        <v>4208</v>
      </c>
      <c r="B41" s="59" t="s">
        <v>4177</v>
      </c>
      <c r="C41" s="60">
        <v>1</v>
      </c>
      <c r="D41" s="57">
        <v>15884.7</v>
      </c>
      <c r="E41" s="57">
        <v>15884.7</v>
      </c>
    </row>
    <row r="42" spans="1:16" s="49" customFormat="1" ht="15" customHeight="1">
      <c r="A42" s="61"/>
      <c r="B42" s="62" t="s">
        <v>4209</v>
      </c>
      <c r="C42" s="63">
        <f>SUM(C12:C41)</f>
        <v>31</v>
      </c>
      <c r="D42" s="64"/>
      <c r="E42" s="64"/>
    </row>
    <row r="43" spans="1:16" s="66" customFormat="1" ht="15" customHeight="1">
      <c r="A43" s="1258"/>
      <c r="B43" s="1258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</row>
    <row r="44" spans="1:16" s="49" customFormat="1" ht="15" customHeight="1">
      <c r="A44" s="1256" t="s">
        <v>4103</v>
      </c>
      <c r="B44" s="1256"/>
      <c r="C44" s="67"/>
      <c r="D44" s="68"/>
      <c r="E44" s="68"/>
    </row>
    <row r="45" spans="1:16" s="49" customFormat="1" ht="15" customHeight="1">
      <c r="A45" s="69" t="s">
        <v>4210</v>
      </c>
      <c r="B45" s="70" t="s">
        <v>4211</v>
      </c>
      <c r="C45" s="71">
        <v>1</v>
      </c>
      <c r="D45" s="72">
        <v>8681.58</v>
      </c>
      <c r="E45" s="72">
        <v>8681.58</v>
      </c>
    </row>
    <row r="46" spans="1:16" s="49" customFormat="1" ht="15" customHeight="1">
      <c r="A46" s="55" t="s">
        <v>4212</v>
      </c>
      <c r="B46" s="73" t="s">
        <v>4213</v>
      </c>
      <c r="C46" s="74">
        <v>1</v>
      </c>
      <c r="D46" s="75">
        <v>8681.58</v>
      </c>
      <c r="E46" s="75">
        <v>8681.58</v>
      </c>
    </row>
    <row r="47" spans="1:16" s="49" customFormat="1" ht="15" customHeight="1">
      <c r="A47" s="55" t="s">
        <v>4214</v>
      </c>
      <c r="B47" s="73" t="s">
        <v>4215</v>
      </c>
      <c r="C47" s="74">
        <v>4</v>
      </c>
      <c r="D47" s="75">
        <v>8681.58</v>
      </c>
      <c r="E47" s="75">
        <v>8681.58</v>
      </c>
    </row>
    <row r="48" spans="1:16" s="49" customFormat="1" ht="15" customHeight="1">
      <c r="A48" s="55" t="s">
        <v>4216</v>
      </c>
      <c r="B48" s="73" t="s">
        <v>4215</v>
      </c>
      <c r="C48" s="74">
        <v>3</v>
      </c>
      <c r="D48" s="75">
        <v>8681.58</v>
      </c>
      <c r="E48" s="75">
        <v>8681.58</v>
      </c>
    </row>
    <row r="49" spans="1:5" s="49" customFormat="1" ht="15" customHeight="1">
      <c r="A49" s="55" t="s">
        <v>4217</v>
      </c>
      <c r="B49" s="73" t="s">
        <v>4218</v>
      </c>
      <c r="C49" s="74">
        <v>2</v>
      </c>
      <c r="D49" s="75">
        <v>11870.71</v>
      </c>
      <c r="E49" s="75">
        <v>11870.71</v>
      </c>
    </row>
    <row r="50" spans="1:5" s="49" customFormat="1" ht="15" customHeight="1">
      <c r="A50" s="55" t="s">
        <v>4219</v>
      </c>
      <c r="B50" s="73" t="s">
        <v>4218</v>
      </c>
      <c r="C50" s="74">
        <v>3</v>
      </c>
      <c r="D50" s="75">
        <v>11870.71</v>
      </c>
      <c r="E50" s="75">
        <v>11870.71</v>
      </c>
    </row>
    <row r="51" spans="1:5" s="49" customFormat="1" ht="15" customHeight="1">
      <c r="A51" s="55" t="s">
        <v>4220</v>
      </c>
      <c r="B51" s="73" t="s">
        <v>4221</v>
      </c>
      <c r="C51" s="74">
        <v>3</v>
      </c>
      <c r="D51" s="75">
        <v>8935.92</v>
      </c>
      <c r="E51" s="75">
        <v>8935.92</v>
      </c>
    </row>
    <row r="52" spans="1:5" s="49" customFormat="1" ht="15" customHeight="1">
      <c r="A52" s="58" t="s">
        <v>4222</v>
      </c>
      <c r="B52" s="76" t="s">
        <v>4206</v>
      </c>
      <c r="C52" s="77">
        <v>2</v>
      </c>
      <c r="D52" s="78">
        <v>9943.24</v>
      </c>
      <c r="E52" s="78">
        <v>9943.24</v>
      </c>
    </row>
    <row r="53" spans="1:5" s="49" customFormat="1" ht="15" customHeight="1">
      <c r="A53" s="59" t="s">
        <v>4223</v>
      </c>
      <c r="B53" s="59" t="s">
        <v>4206</v>
      </c>
      <c r="C53" s="71">
        <v>2</v>
      </c>
      <c r="D53" s="72">
        <v>9943.24</v>
      </c>
      <c r="E53" s="72">
        <v>9943.24</v>
      </c>
    </row>
    <row r="54" spans="1:5" s="49" customFormat="1" ht="15" customHeight="1">
      <c r="A54" s="59" t="s">
        <v>4224</v>
      </c>
      <c r="B54" s="59" t="s">
        <v>4225</v>
      </c>
      <c r="C54" s="71">
        <v>3</v>
      </c>
      <c r="D54" s="72">
        <v>9943.24</v>
      </c>
      <c r="E54" s="72">
        <v>9943.24</v>
      </c>
    </row>
    <row r="55" spans="1:5" s="49" customFormat="1" ht="15" customHeight="1">
      <c r="A55" s="59" t="s">
        <v>4226</v>
      </c>
      <c r="B55" s="59" t="s">
        <v>4227</v>
      </c>
      <c r="C55" s="71">
        <v>2</v>
      </c>
      <c r="D55" s="72">
        <v>9943.24</v>
      </c>
      <c r="E55" s="72">
        <v>9943.24</v>
      </c>
    </row>
    <row r="56" spans="1:5" s="49" customFormat="1" ht="15" customHeight="1">
      <c r="A56" s="59" t="s">
        <v>4228</v>
      </c>
      <c r="B56" s="59" t="s">
        <v>4229</v>
      </c>
      <c r="C56" s="71">
        <v>1</v>
      </c>
      <c r="D56" s="72">
        <v>9943.24</v>
      </c>
      <c r="E56" s="72">
        <v>9943.24</v>
      </c>
    </row>
    <row r="57" spans="1:5" s="49" customFormat="1" ht="15" customHeight="1">
      <c r="A57" s="59" t="s">
        <v>4230</v>
      </c>
      <c r="B57" s="59" t="s">
        <v>4231</v>
      </c>
      <c r="C57" s="71">
        <v>1</v>
      </c>
      <c r="D57" s="72">
        <v>16338.671999999999</v>
      </c>
      <c r="E57" s="72">
        <v>16338.671999999999</v>
      </c>
    </row>
    <row r="58" spans="1:5" s="49" customFormat="1" ht="15" customHeight="1">
      <c r="A58" s="59" t="s">
        <v>4232</v>
      </c>
      <c r="B58" s="59" t="s">
        <v>4233</v>
      </c>
      <c r="C58" s="71">
        <v>1</v>
      </c>
      <c r="D58" s="72">
        <v>11695.75</v>
      </c>
      <c r="E58" s="72">
        <v>11695.75</v>
      </c>
    </row>
    <row r="59" spans="1:5" s="49" customFormat="1" ht="15" customHeight="1">
      <c r="A59" s="59" t="s">
        <v>4234</v>
      </c>
      <c r="B59" s="59" t="s">
        <v>4235</v>
      </c>
      <c r="C59" s="71">
        <v>1</v>
      </c>
      <c r="D59" s="72">
        <v>8681.58</v>
      </c>
      <c r="E59" s="72">
        <v>8681.58</v>
      </c>
    </row>
    <row r="60" spans="1:5" s="49" customFormat="1" ht="15" customHeight="1">
      <c r="A60" s="59" t="s">
        <v>4236</v>
      </c>
      <c r="B60" s="59" t="s">
        <v>4237</v>
      </c>
      <c r="C60" s="71">
        <v>1</v>
      </c>
      <c r="D60" s="72">
        <v>10192.719999999999</v>
      </c>
      <c r="E60" s="72">
        <v>10192.719999999999</v>
      </c>
    </row>
    <row r="61" spans="1:5" s="49" customFormat="1" ht="15" customHeight="1">
      <c r="A61" s="59" t="s">
        <v>4238</v>
      </c>
      <c r="B61" s="59" t="s">
        <v>4239</v>
      </c>
      <c r="C61" s="71">
        <v>2</v>
      </c>
      <c r="D61" s="72">
        <v>9943.24</v>
      </c>
      <c r="E61" s="72">
        <v>9943.24</v>
      </c>
    </row>
    <row r="62" spans="1:5" s="49" customFormat="1" ht="15" customHeight="1">
      <c r="A62" s="59" t="s">
        <v>4240</v>
      </c>
      <c r="B62" s="59" t="s">
        <v>4241</v>
      </c>
      <c r="C62" s="71">
        <v>1</v>
      </c>
      <c r="D62" s="72">
        <v>8681.58</v>
      </c>
      <c r="E62" s="72">
        <v>8681.58</v>
      </c>
    </row>
    <row r="63" spans="1:5" s="49" customFormat="1" ht="15" customHeight="1">
      <c r="A63" s="59" t="s">
        <v>4242</v>
      </c>
      <c r="B63" s="59" t="s">
        <v>4243</v>
      </c>
      <c r="C63" s="71">
        <v>1</v>
      </c>
      <c r="D63" s="72">
        <v>8681.58</v>
      </c>
      <c r="E63" s="72">
        <v>8681.58</v>
      </c>
    </row>
    <row r="64" spans="1:5">
      <c r="A64" s="79"/>
      <c r="B64" s="80" t="s">
        <v>4244</v>
      </c>
      <c r="C64" s="81">
        <f>SUM(C45:C63)</f>
        <v>35</v>
      </c>
    </row>
    <row r="66" spans="1:5" s="49" customFormat="1" ht="15" customHeight="1">
      <c r="A66" s="1256" t="s">
        <v>4245</v>
      </c>
      <c r="B66" s="1256"/>
      <c r="C66" s="82"/>
      <c r="D66" s="83"/>
      <c r="E66" s="83"/>
    </row>
    <row r="67" spans="1:5" s="49" customFormat="1" ht="15" customHeight="1">
      <c r="A67" s="69" t="s">
        <v>4246</v>
      </c>
      <c r="B67" s="69" t="s">
        <v>4246</v>
      </c>
      <c r="C67" s="56">
        <v>0</v>
      </c>
      <c r="D67" s="57">
        <v>0</v>
      </c>
      <c r="E67" s="57">
        <v>0</v>
      </c>
    </row>
    <row r="68" spans="1:5">
      <c r="B68" s="62" t="s">
        <v>4247</v>
      </c>
      <c r="C68" s="63">
        <f>SUM(C67)</f>
        <v>0</v>
      </c>
    </row>
    <row r="70" spans="1:5">
      <c r="B70" s="84" t="s">
        <v>4105</v>
      </c>
      <c r="C70" s="85">
        <f>C68+C64+C42</f>
        <v>66</v>
      </c>
    </row>
    <row r="71" spans="1:5" s="86" customFormat="1">
      <c r="B71" s="87"/>
      <c r="C71" s="88"/>
    </row>
    <row r="72" spans="1:5" s="86" customFormat="1">
      <c r="B72" s="87"/>
      <c r="C72" s="88"/>
    </row>
    <row r="73" spans="1:5">
      <c r="A73" s="1259" t="s">
        <v>4101</v>
      </c>
      <c r="B73" s="1259"/>
    </row>
    <row r="74" spans="1:5">
      <c r="A74" s="1260" t="s">
        <v>4248</v>
      </c>
      <c r="B74" s="1260"/>
    </row>
    <row r="75" spans="1:5">
      <c r="A75" s="90" t="s">
        <v>4246</v>
      </c>
      <c r="B75" s="90" t="s">
        <v>4246</v>
      </c>
      <c r="C75" s="91">
        <v>0</v>
      </c>
      <c r="D75" s="90">
        <v>0</v>
      </c>
      <c r="E75" s="90">
        <v>0</v>
      </c>
    </row>
    <row r="76" spans="1:5">
      <c r="B76" s="62" t="s">
        <v>4249</v>
      </c>
      <c r="C76" s="63">
        <f>SUM(C75)</f>
        <v>0</v>
      </c>
    </row>
    <row r="78" spans="1:5">
      <c r="A78" s="1256" t="s">
        <v>4107</v>
      </c>
      <c r="B78" s="1256"/>
    </row>
    <row r="79" spans="1:5" s="49" customFormat="1" ht="15" customHeight="1">
      <c r="A79" s="59" t="s">
        <v>4250</v>
      </c>
      <c r="B79" s="59" t="s">
        <v>4251</v>
      </c>
      <c r="C79" s="71">
        <v>1</v>
      </c>
      <c r="D79" s="72">
        <v>19999.98</v>
      </c>
      <c r="E79" s="72">
        <v>19999.98</v>
      </c>
    </row>
    <row r="80" spans="1:5" s="49" customFormat="1" ht="15" customHeight="1">
      <c r="A80" s="59" t="s">
        <v>4252</v>
      </c>
      <c r="B80" s="59" t="s">
        <v>4253</v>
      </c>
      <c r="C80" s="71">
        <v>1</v>
      </c>
      <c r="D80" s="72">
        <v>6000</v>
      </c>
      <c r="E80" s="72">
        <v>6000</v>
      </c>
    </row>
    <row r="81" spans="1:5" s="49" customFormat="1" ht="15" customHeight="1">
      <c r="A81" s="59" t="s">
        <v>4254</v>
      </c>
      <c r="B81" s="59" t="s">
        <v>4255</v>
      </c>
      <c r="C81" s="71">
        <v>12</v>
      </c>
      <c r="D81" s="72">
        <v>2097.92</v>
      </c>
      <c r="E81" s="72">
        <v>50000</v>
      </c>
    </row>
    <row r="82" spans="1:5" s="49" customFormat="1" ht="15" customHeight="1">
      <c r="A82" s="59" t="s">
        <v>4256</v>
      </c>
      <c r="B82" s="59" t="s">
        <v>4257</v>
      </c>
      <c r="C82" s="71">
        <v>1</v>
      </c>
      <c r="D82" s="72">
        <v>4210.5200000000004</v>
      </c>
      <c r="E82" s="72">
        <v>4210.5200000000004</v>
      </c>
    </row>
    <row r="83" spans="1:5" s="49" customFormat="1" ht="15" customHeight="1">
      <c r="A83" s="59" t="s">
        <v>4258</v>
      </c>
      <c r="B83" s="59" t="s">
        <v>4259</v>
      </c>
      <c r="C83" s="71">
        <v>1</v>
      </c>
      <c r="D83" s="72">
        <v>3146.86</v>
      </c>
      <c r="E83" s="72">
        <v>3146.86</v>
      </c>
    </row>
    <row r="84" spans="1:5" s="49" customFormat="1" ht="15" customHeight="1">
      <c r="A84" s="59" t="s">
        <v>4260</v>
      </c>
      <c r="B84" s="59" t="s">
        <v>4261</v>
      </c>
      <c r="C84" s="71">
        <v>1</v>
      </c>
      <c r="D84" s="72">
        <v>4210.5200000000004</v>
      </c>
      <c r="E84" s="72">
        <v>4210.5200000000004</v>
      </c>
    </row>
    <row r="85" spans="1:5" s="49" customFormat="1" ht="15" customHeight="1">
      <c r="A85" s="59" t="s">
        <v>4262</v>
      </c>
      <c r="B85" s="59" t="s">
        <v>4263</v>
      </c>
      <c r="C85" s="71">
        <v>1</v>
      </c>
      <c r="D85" s="72">
        <v>20979.02</v>
      </c>
      <c r="E85" s="72">
        <v>20979.02</v>
      </c>
    </row>
    <row r="86" spans="1:5" s="49" customFormat="1" ht="15" customHeight="1">
      <c r="A86" s="59" t="s">
        <v>4264</v>
      </c>
      <c r="B86" s="59" t="s">
        <v>4265</v>
      </c>
      <c r="C86" s="71">
        <v>1</v>
      </c>
      <c r="D86" s="72">
        <v>9500</v>
      </c>
      <c r="E86" s="72">
        <v>9500</v>
      </c>
    </row>
    <row r="87" spans="1:5" s="49" customFormat="1" ht="15" customHeight="1">
      <c r="A87" s="59" t="s">
        <v>4266</v>
      </c>
      <c r="B87" s="59" t="s">
        <v>4267</v>
      </c>
      <c r="C87" s="71">
        <v>1</v>
      </c>
      <c r="D87" s="72">
        <v>24019.22</v>
      </c>
      <c r="E87" s="72">
        <v>24019.22</v>
      </c>
    </row>
    <row r="88" spans="1:5" s="49" customFormat="1" ht="15" customHeight="1">
      <c r="A88" s="59" t="s">
        <v>4268</v>
      </c>
      <c r="B88" s="59" t="s">
        <v>4269</v>
      </c>
      <c r="C88" s="71">
        <v>1</v>
      </c>
      <c r="D88" s="72">
        <v>52500</v>
      </c>
      <c r="E88" s="72">
        <v>52500</v>
      </c>
    </row>
    <row r="89" spans="1:5" s="49" customFormat="1" ht="15" customHeight="1">
      <c r="A89" s="59" t="s">
        <v>4270</v>
      </c>
      <c r="B89" s="59" t="s">
        <v>4271</v>
      </c>
      <c r="C89" s="71">
        <v>1</v>
      </c>
      <c r="D89" s="72">
        <v>35000</v>
      </c>
      <c r="E89" s="72">
        <v>35000</v>
      </c>
    </row>
    <row r="90" spans="1:5" s="49" customFormat="1" ht="15" customHeight="1">
      <c r="A90" s="59" t="s">
        <v>4272</v>
      </c>
      <c r="B90" s="59" t="s">
        <v>4273</v>
      </c>
      <c r="C90" s="71">
        <v>1</v>
      </c>
      <c r="D90" s="72">
        <v>7342.66</v>
      </c>
      <c r="E90" s="72">
        <v>7342.66</v>
      </c>
    </row>
    <row r="91" spans="1:5" s="49" customFormat="1" ht="15" customHeight="1">
      <c r="A91" s="59" t="s">
        <v>4274</v>
      </c>
      <c r="B91" s="59" t="s">
        <v>4275</v>
      </c>
      <c r="C91" s="71">
        <v>1</v>
      </c>
      <c r="D91" s="72">
        <v>19000</v>
      </c>
      <c r="E91" s="72">
        <v>19000</v>
      </c>
    </row>
    <row r="92" spans="1:5" s="49" customFormat="1" ht="15" customHeight="1">
      <c r="A92" s="59" t="s">
        <v>4276</v>
      </c>
      <c r="B92" s="59" t="s">
        <v>4277</v>
      </c>
      <c r="C92" s="71">
        <v>1</v>
      </c>
      <c r="D92" s="72">
        <v>5000</v>
      </c>
      <c r="E92" s="72">
        <v>5000</v>
      </c>
    </row>
    <row r="93" spans="1:5" s="49" customFormat="1" ht="15" customHeight="1">
      <c r="A93" s="59" t="s">
        <v>4278</v>
      </c>
      <c r="B93" s="59" t="s">
        <v>4279</v>
      </c>
      <c r="C93" s="71">
        <v>1</v>
      </c>
      <c r="D93" s="72">
        <v>25000</v>
      </c>
      <c r="E93" s="72">
        <v>25000</v>
      </c>
    </row>
    <row r="94" spans="1:5" ht="16.5" customHeight="1">
      <c r="B94" s="92" t="s">
        <v>4280</v>
      </c>
      <c r="C94" s="93">
        <f>SUM(C79:C93)</f>
        <v>26</v>
      </c>
    </row>
  </sheetData>
  <mergeCells count="16">
    <mergeCell ref="A78:B78"/>
    <mergeCell ref="A11:B11"/>
    <mergeCell ref="A43:B43"/>
    <mergeCell ref="A44:B44"/>
    <mergeCell ref="A66:B66"/>
    <mergeCell ref="A73:B73"/>
    <mergeCell ref="A74:B74"/>
    <mergeCell ref="A8:A9"/>
    <mergeCell ref="B8:B9"/>
    <mergeCell ref="C8:C9"/>
    <mergeCell ref="D8:E8"/>
    <mergeCell ref="A2:E2"/>
    <mergeCell ref="A3:E3"/>
    <mergeCell ref="A4:E4"/>
    <mergeCell ref="A5:E5"/>
    <mergeCell ref="A6:E6"/>
  </mergeCells>
  <printOptions horizontalCentered="1"/>
  <pageMargins left="0.59055118110236227" right="0.59055118110236227" top="1.1811023622047245" bottom="0.78740157480314965" header="0.39370078740157483" footer="0.39370078740157483"/>
  <pageSetup fitToHeight="0" orientation="landscape" r:id="rId1"/>
  <rowBreaks count="3" manualBreakCount="3">
    <brk id="31" max="16383" man="1"/>
    <brk id="60" max="16383" man="1"/>
    <brk id="9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14.88671875" style="95" customWidth="1"/>
    <col min="2" max="2" width="50.6640625" style="95" bestFit="1" customWidth="1"/>
    <col min="3" max="3" width="17" style="95" customWidth="1"/>
    <col min="4" max="4" width="18.44140625" style="95" customWidth="1"/>
    <col min="5" max="5" width="14.6640625" style="95" customWidth="1"/>
    <col min="6" max="6" width="11.44140625" style="95" customWidth="1"/>
    <col min="7" max="7" width="14.5546875" style="95" customWidth="1"/>
    <col min="8" max="8" width="13.33203125" style="95" customWidth="1"/>
    <col min="9" max="9" width="11.44140625" style="95"/>
    <col min="10" max="10" width="14.109375" style="95" customWidth="1"/>
    <col min="11" max="11" width="11.44140625" style="95"/>
    <col min="12" max="12" width="11.44140625" style="94"/>
    <col min="13" max="16384" width="11.44140625" style="95"/>
  </cols>
  <sheetData>
    <row r="1" spans="1:11" ht="15.6">
      <c r="A1" s="1261" t="s">
        <v>4095</v>
      </c>
      <c r="B1" s="1261"/>
      <c r="C1" s="1261"/>
      <c r="D1" s="1261"/>
      <c r="E1" s="1261"/>
      <c r="F1" s="1261"/>
      <c r="G1" s="1261"/>
      <c r="H1" s="1261"/>
      <c r="I1" s="1261"/>
      <c r="J1" s="1261"/>
      <c r="K1" s="1261"/>
    </row>
    <row r="2" spans="1:11" s="94" customFormat="1" ht="15.6">
      <c r="A2" s="1261" t="s">
        <v>4109</v>
      </c>
      <c r="B2" s="1261"/>
      <c r="C2" s="1261"/>
      <c r="D2" s="1261"/>
      <c r="E2" s="1261"/>
      <c r="F2" s="1261"/>
      <c r="G2" s="1261"/>
      <c r="H2" s="1261"/>
      <c r="I2" s="1261"/>
      <c r="J2" s="1261"/>
      <c r="K2" s="1261"/>
    </row>
    <row r="3" spans="1:11" s="47" customFormat="1" ht="15" customHeight="1">
      <c r="A3" s="1254" t="s">
        <v>4096</v>
      </c>
      <c r="B3" s="1254" t="s">
        <v>4155</v>
      </c>
      <c r="C3" s="1254" t="s">
        <v>4155</v>
      </c>
      <c r="D3" s="1254" t="s">
        <v>4155</v>
      </c>
      <c r="E3" s="1254" t="s">
        <v>4155</v>
      </c>
      <c r="F3" s="1254" t="s">
        <v>4155</v>
      </c>
      <c r="G3" s="1254" t="s">
        <v>4155</v>
      </c>
      <c r="H3" s="1254" t="s">
        <v>4155</v>
      </c>
      <c r="I3" s="1254" t="s">
        <v>4155</v>
      </c>
      <c r="J3" s="1254" t="s">
        <v>4155</v>
      </c>
      <c r="K3" s="1254" t="s">
        <v>4155</v>
      </c>
    </row>
    <row r="4" spans="1:11" s="47" customFormat="1" ht="15" customHeight="1">
      <c r="A4" s="1254" t="s">
        <v>4281</v>
      </c>
      <c r="B4" s="1254" t="s">
        <v>4281</v>
      </c>
      <c r="C4" s="1254" t="s">
        <v>4281</v>
      </c>
      <c r="D4" s="1254" t="s">
        <v>4281</v>
      </c>
      <c r="E4" s="1254" t="s">
        <v>4281</v>
      </c>
      <c r="F4" s="1254" t="s">
        <v>4281</v>
      </c>
      <c r="G4" s="1254" t="s">
        <v>4281</v>
      </c>
      <c r="H4" s="1254" t="s">
        <v>4281</v>
      </c>
      <c r="I4" s="1254" t="s">
        <v>4281</v>
      </c>
      <c r="J4" s="1254" t="s">
        <v>4281</v>
      </c>
      <c r="K4" s="1254" t="s">
        <v>4281</v>
      </c>
    </row>
    <row r="5" spans="1:11" s="47" customFormat="1" ht="15" customHeight="1">
      <c r="A5" s="1262" t="s">
        <v>4157</v>
      </c>
      <c r="B5" s="1262"/>
      <c r="C5" s="1262"/>
      <c r="D5" s="1262"/>
      <c r="E5" s="1262"/>
      <c r="F5" s="1262"/>
      <c r="G5" s="1262"/>
      <c r="H5" s="1262"/>
      <c r="I5" s="1262"/>
      <c r="J5" s="1262"/>
      <c r="K5" s="1262"/>
    </row>
    <row r="6" spans="1:11" s="94" customFormat="1">
      <c r="A6" s="95"/>
      <c r="B6" s="95"/>
      <c r="C6" s="96"/>
      <c r="D6" s="96"/>
      <c r="E6" s="96"/>
      <c r="F6" s="96"/>
      <c r="G6" s="96"/>
      <c r="H6" s="96"/>
      <c r="I6" s="96"/>
      <c r="J6" s="96"/>
      <c r="K6" s="96"/>
    </row>
    <row r="7" spans="1:11" s="100" customFormat="1" ht="15.6">
      <c r="A7" s="97" t="s">
        <v>4282</v>
      </c>
      <c r="B7" s="98"/>
      <c r="C7" s="99"/>
      <c r="D7" s="99"/>
      <c r="E7" s="99"/>
      <c r="F7" s="99"/>
      <c r="G7" s="99"/>
      <c r="H7" s="99"/>
      <c r="I7" s="99"/>
      <c r="J7" s="99"/>
      <c r="K7" s="99"/>
    </row>
    <row r="8" spans="1:11" s="101" customFormat="1" ht="16.5" customHeight="1">
      <c r="A8" s="1263" t="s">
        <v>4283</v>
      </c>
      <c r="B8" s="1263" t="s">
        <v>4284</v>
      </c>
      <c r="C8" s="1263" t="s">
        <v>4285</v>
      </c>
      <c r="D8" s="1263"/>
      <c r="E8" s="1263"/>
      <c r="F8" s="1263"/>
      <c r="G8" s="1263" t="s">
        <v>4286</v>
      </c>
      <c r="H8" s="1263"/>
      <c r="I8" s="1263"/>
      <c r="J8" s="1263"/>
      <c r="K8" s="1263"/>
    </row>
    <row r="9" spans="1:11" s="101" customFormat="1" ht="27.6">
      <c r="A9" s="1263"/>
      <c r="B9" s="1263"/>
      <c r="C9" s="102" t="s">
        <v>4287</v>
      </c>
      <c r="D9" s="102" t="s">
        <v>4288</v>
      </c>
      <c r="E9" s="102" t="s">
        <v>4289</v>
      </c>
      <c r="F9" s="102" t="s">
        <v>4290</v>
      </c>
      <c r="G9" s="102" t="s">
        <v>4291</v>
      </c>
      <c r="H9" s="102" t="s">
        <v>4292</v>
      </c>
      <c r="I9" s="102" t="s">
        <v>4293</v>
      </c>
      <c r="J9" s="102" t="s">
        <v>4294</v>
      </c>
      <c r="K9" s="102" t="s">
        <v>4290</v>
      </c>
    </row>
    <row r="10" spans="1:11" s="101" customFormat="1" ht="13.8">
      <c r="A10" s="103" t="s">
        <v>4164</v>
      </c>
      <c r="B10" s="103" t="s">
        <v>4165</v>
      </c>
      <c r="C10" s="104">
        <v>84069.6</v>
      </c>
      <c r="D10" s="105">
        <v>0</v>
      </c>
      <c r="E10" s="105">
        <v>0</v>
      </c>
      <c r="F10" s="105">
        <f>+C10+E10+D10</f>
        <v>84069.6</v>
      </c>
      <c r="G10" s="105">
        <v>78464.959999999992</v>
      </c>
      <c r="H10" s="105">
        <f>+(C10/30)*5</f>
        <v>14011.6</v>
      </c>
      <c r="I10" s="105">
        <f>C10/30*40</f>
        <v>112092.8</v>
      </c>
      <c r="J10" s="105">
        <v>0</v>
      </c>
      <c r="K10" s="105">
        <f>+G10+H10+I10+J10</f>
        <v>204569.36</v>
      </c>
    </row>
    <row r="11" spans="1:11" s="101" customFormat="1" ht="13.8">
      <c r="A11" s="103" t="s">
        <v>4166</v>
      </c>
      <c r="B11" s="103" t="s">
        <v>4167</v>
      </c>
      <c r="C11" s="104">
        <v>58785</v>
      </c>
      <c r="D11" s="105">
        <v>0</v>
      </c>
      <c r="E11" s="105">
        <v>0</v>
      </c>
      <c r="F11" s="105">
        <f>+C11+E11+D11</f>
        <v>58785</v>
      </c>
      <c r="G11" s="105">
        <v>31352</v>
      </c>
      <c r="H11" s="105">
        <f>+(C11/30)*5</f>
        <v>9797.5</v>
      </c>
      <c r="I11" s="105">
        <f>C11/30*40</f>
        <v>78380</v>
      </c>
      <c r="J11" s="105">
        <v>0</v>
      </c>
      <c r="K11" s="105">
        <f>+G11+H11+I11+J11</f>
        <v>119529.5</v>
      </c>
    </row>
    <row r="12" spans="1:11" s="101" customFormat="1" ht="13.8">
      <c r="A12" s="103" t="s">
        <v>4168</v>
      </c>
      <c r="B12" s="103" t="s">
        <v>4295</v>
      </c>
      <c r="C12" s="104">
        <v>48848.7</v>
      </c>
      <c r="D12" s="105">
        <v>0</v>
      </c>
      <c r="E12" s="105">
        <v>0</v>
      </c>
      <c r="F12" s="105">
        <f>+C12+E12+D12</f>
        <v>48848.7</v>
      </c>
      <c r="G12" s="105">
        <v>52105.279999999999</v>
      </c>
      <c r="H12" s="105">
        <f>+(C12/30)*5</f>
        <v>8141.45</v>
      </c>
      <c r="I12" s="105">
        <f>C12/30*40</f>
        <v>65131.6</v>
      </c>
      <c r="J12" s="105">
        <v>0</v>
      </c>
      <c r="K12" s="105">
        <f>+G12+H12+I12+J12</f>
        <v>125378.32999999999</v>
      </c>
    </row>
    <row r="13" spans="1:11" s="101" customFormat="1" ht="13.8">
      <c r="A13" s="103" t="s">
        <v>4170</v>
      </c>
      <c r="B13" s="103" t="s">
        <v>4171</v>
      </c>
      <c r="C13" s="104">
        <v>41200.199999999997</v>
      </c>
      <c r="D13" s="105">
        <v>0</v>
      </c>
      <c r="E13" s="105">
        <v>0</v>
      </c>
      <c r="F13" s="105">
        <f>+C13+E13+D13</f>
        <v>41200.199999999997</v>
      </c>
      <c r="G13" s="105">
        <v>21973.439999999999</v>
      </c>
      <c r="H13" s="105">
        <f>+(C13/30)*5</f>
        <v>6866.7</v>
      </c>
      <c r="I13" s="105">
        <f>C13/30*40</f>
        <v>54933.599999999999</v>
      </c>
      <c r="J13" s="105">
        <v>0</v>
      </c>
      <c r="K13" s="105">
        <f>+G13+H13+I13+J13</f>
        <v>83773.739999999991</v>
      </c>
    </row>
    <row r="14" spans="1:11" s="101" customFormat="1" ht="13.8">
      <c r="A14" s="103" t="s">
        <v>4172</v>
      </c>
      <c r="B14" s="103" t="s">
        <v>4173</v>
      </c>
      <c r="C14" s="104">
        <v>24503.699999999997</v>
      </c>
      <c r="D14" s="105">
        <v>0</v>
      </c>
      <c r="E14" s="105">
        <v>0</v>
      </c>
      <c r="F14" s="105">
        <f>+C14+E14+D14</f>
        <v>24503.699999999997</v>
      </c>
      <c r="G14" s="105">
        <v>22870.12</v>
      </c>
      <c r="H14" s="105">
        <f>+(C14/30)*5</f>
        <v>4083.9499999999994</v>
      </c>
      <c r="I14" s="105">
        <f>C14/30*40</f>
        <v>32671.599999999995</v>
      </c>
      <c r="J14" s="105">
        <v>0</v>
      </c>
      <c r="K14" s="105">
        <f>+G14+H14+I14+J14</f>
        <v>59625.67</v>
      </c>
    </row>
    <row r="15" spans="1:11" s="94" customFormat="1">
      <c r="A15" s="106"/>
      <c r="B15" s="106"/>
      <c r="C15" s="107"/>
      <c r="D15" s="107"/>
      <c r="E15" s="107"/>
      <c r="F15" s="107"/>
      <c r="G15" s="107"/>
      <c r="H15" s="107"/>
      <c r="I15" s="107"/>
      <c r="J15" s="107"/>
      <c r="K15" s="108"/>
    </row>
    <row r="16" spans="1:11" s="94" customFormat="1">
      <c r="A16" s="109"/>
      <c r="B16" s="95"/>
      <c r="C16" s="96"/>
      <c r="D16" s="96"/>
      <c r="E16" s="96"/>
      <c r="F16" s="96"/>
      <c r="G16" s="96"/>
      <c r="H16" s="96"/>
      <c r="I16" s="96"/>
      <c r="J16" s="96"/>
      <c r="K16" s="96"/>
    </row>
    <row r="17" spans="1:11" s="100" customFormat="1" ht="15.6">
      <c r="A17" s="97" t="s">
        <v>4296</v>
      </c>
      <c r="B17" s="98"/>
      <c r="C17" s="99"/>
      <c r="D17" s="99"/>
      <c r="E17" s="99"/>
      <c r="F17" s="99"/>
      <c r="G17" s="99"/>
      <c r="H17" s="99"/>
      <c r="I17" s="99"/>
      <c r="J17" s="99"/>
      <c r="K17" s="99"/>
    </row>
    <row r="18" spans="1:11" s="94" customFormat="1" ht="16.5" customHeight="1">
      <c r="A18" s="1251" t="s">
        <v>4283</v>
      </c>
      <c r="B18" s="1251" t="s">
        <v>4284</v>
      </c>
      <c r="C18" s="1251" t="s">
        <v>4285</v>
      </c>
      <c r="D18" s="1251"/>
      <c r="E18" s="1251"/>
      <c r="F18" s="1251"/>
      <c r="G18" s="1251" t="s">
        <v>4286</v>
      </c>
      <c r="H18" s="1251"/>
      <c r="I18" s="1251"/>
      <c r="J18" s="1251"/>
      <c r="K18" s="1251"/>
    </row>
    <row r="19" spans="1:11" s="94" customFormat="1" ht="27.6">
      <c r="A19" s="1251"/>
      <c r="B19" s="1251"/>
      <c r="C19" s="110" t="s">
        <v>4287</v>
      </c>
      <c r="D19" s="110" t="s">
        <v>4288</v>
      </c>
      <c r="E19" s="110" t="s">
        <v>4289</v>
      </c>
      <c r="F19" s="110" t="s">
        <v>4290</v>
      </c>
      <c r="G19" s="110" t="s">
        <v>4291</v>
      </c>
      <c r="H19" s="110" t="s">
        <v>4292</v>
      </c>
      <c r="I19" s="110" t="s">
        <v>4293</v>
      </c>
      <c r="J19" s="110" t="s">
        <v>4294</v>
      </c>
      <c r="K19" s="110" t="s">
        <v>4290</v>
      </c>
    </row>
    <row r="20" spans="1:11" s="101" customFormat="1" ht="13.8">
      <c r="A20" s="103" t="s">
        <v>4174</v>
      </c>
      <c r="B20" s="103" t="s">
        <v>4175</v>
      </c>
      <c r="C20" s="104">
        <v>32286</v>
      </c>
      <c r="D20" s="111">
        <v>0</v>
      </c>
      <c r="E20" s="111">
        <v>0</v>
      </c>
      <c r="F20" s="105">
        <f t="shared" ref="F20:F63" si="0">+C20+E20+D20</f>
        <v>32286</v>
      </c>
      <c r="G20" s="105">
        <v>45200.399999999994</v>
      </c>
      <c r="H20" s="105">
        <f t="shared" ref="H20:H63" si="1">+(C20/30)*5</f>
        <v>5381</v>
      </c>
      <c r="I20" s="105">
        <f t="shared" ref="I20:I63" si="2">C20/30*40</f>
        <v>43048</v>
      </c>
      <c r="J20" s="105">
        <v>0</v>
      </c>
      <c r="K20" s="105">
        <f t="shared" ref="K20:K63" si="3">+G20+H20+I20+J20</f>
        <v>93629.4</v>
      </c>
    </row>
    <row r="21" spans="1:11" s="101" customFormat="1" ht="13.8">
      <c r="A21" s="103" t="s">
        <v>4176</v>
      </c>
      <c r="B21" s="103" t="s">
        <v>4177</v>
      </c>
      <c r="C21" s="104">
        <v>16576.8</v>
      </c>
      <c r="D21" s="111">
        <v>0</v>
      </c>
      <c r="E21" s="111">
        <v>0</v>
      </c>
      <c r="F21" s="105">
        <f t="shared" si="0"/>
        <v>16576.8</v>
      </c>
      <c r="G21" s="105">
        <v>15471.679999999998</v>
      </c>
      <c r="H21" s="105">
        <f t="shared" si="1"/>
        <v>2762.7999999999997</v>
      </c>
      <c r="I21" s="105">
        <f t="shared" si="2"/>
        <v>22102.399999999998</v>
      </c>
      <c r="J21" s="105">
        <v>0</v>
      </c>
      <c r="K21" s="105">
        <f t="shared" si="3"/>
        <v>40336.879999999997</v>
      </c>
    </row>
    <row r="22" spans="1:11" s="101" customFormat="1" ht="13.8">
      <c r="A22" s="103" t="s">
        <v>4178</v>
      </c>
      <c r="B22" s="103" t="s">
        <v>4179</v>
      </c>
      <c r="C22" s="104">
        <v>17934.900000000001</v>
      </c>
      <c r="D22" s="111">
        <v>0</v>
      </c>
      <c r="E22" s="111">
        <v>0</v>
      </c>
      <c r="F22" s="105">
        <f t="shared" si="0"/>
        <v>17934.900000000001</v>
      </c>
      <c r="G22" s="105">
        <v>19130.560000000001</v>
      </c>
      <c r="H22" s="105">
        <f t="shared" si="1"/>
        <v>2989.15</v>
      </c>
      <c r="I22" s="105">
        <f t="shared" si="2"/>
        <v>23913.200000000001</v>
      </c>
      <c r="J22" s="105">
        <v>0</v>
      </c>
      <c r="K22" s="105">
        <f t="shared" si="3"/>
        <v>46032.91</v>
      </c>
    </row>
    <row r="23" spans="1:11" s="101" customFormat="1" ht="13.8">
      <c r="A23" s="103" t="s">
        <v>4180</v>
      </c>
      <c r="B23" s="103" t="s">
        <v>4181</v>
      </c>
      <c r="C23" s="104">
        <v>8000.1</v>
      </c>
      <c r="D23" s="111">
        <v>0</v>
      </c>
      <c r="E23" s="111">
        <v>0</v>
      </c>
      <c r="F23" s="105">
        <f t="shared" si="0"/>
        <v>8000.1</v>
      </c>
      <c r="G23" s="105">
        <v>8471.84</v>
      </c>
      <c r="H23" s="105">
        <f t="shared" si="1"/>
        <v>1333.3500000000001</v>
      </c>
      <c r="I23" s="105">
        <f t="shared" si="2"/>
        <v>10666.800000000001</v>
      </c>
      <c r="J23" s="105">
        <v>0</v>
      </c>
      <c r="K23" s="105">
        <f t="shared" si="3"/>
        <v>20471.990000000002</v>
      </c>
    </row>
    <row r="24" spans="1:11" s="101" customFormat="1" ht="13.8">
      <c r="A24" s="103" t="s">
        <v>4182</v>
      </c>
      <c r="B24" s="103" t="s">
        <v>4177</v>
      </c>
      <c r="C24" s="104">
        <v>17934.900000000001</v>
      </c>
      <c r="D24" s="111">
        <v>0</v>
      </c>
      <c r="E24" s="111">
        <v>0</v>
      </c>
      <c r="F24" s="105">
        <f t="shared" si="0"/>
        <v>17934.900000000001</v>
      </c>
      <c r="G24" s="105">
        <v>25108.86</v>
      </c>
      <c r="H24" s="105">
        <f t="shared" si="1"/>
        <v>2989.15</v>
      </c>
      <c r="I24" s="105">
        <f t="shared" si="2"/>
        <v>23913.200000000001</v>
      </c>
      <c r="J24" s="105">
        <v>0</v>
      </c>
      <c r="K24" s="105">
        <f t="shared" si="3"/>
        <v>52011.210000000006</v>
      </c>
    </row>
    <row r="25" spans="1:11" s="101" customFormat="1" ht="13.8">
      <c r="A25" s="103" t="s">
        <v>4183</v>
      </c>
      <c r="B25" s="103" t="s">
        <v>4179</v>
      </c>
      <c r="C25" s="104">
        <v>17611.8</v>
      </c>
      <c r="D25" s="111">
        <v>0</v>
      </c>
      <c r="E25" s="111">
        <v>0</v>
      </c>
      <c r="F25" s="105">
        <f t="shared" si="0"/>
        <v>17611.8</v>
      </c>
      <c r="G25" s="105">
        <v>25830.640000000003</v>
      </c>
      <c r="H25" s="105">
        <f t="shared" si="1"/>
        <v>2935.2999999999997</v>
      </c>
      <c r="I25" s="105">
        <f t="shared" si="2"/>
        <v>23482.399999999998</v>
      </c>
      <c r="J25" s="105">
        <v>0</v>
      </c>
      <c r="K25" s="105">
        <f t="shared" si="3"/>
        <v>52248.34</v>
      </c>
    </row>
    <row r="26" spans="1:11" s="101" customFormat="1" ht="13.8">
      <c r="A26" s="103" t="s">
        <v>4184</v>
      </c>
      <c r="B26" s="103" t="s">
        <v>4177</v>
      </c>
      <c r="C26" s="104">
        <v>8288.7000000000007</v>
      </c>
      <c r="D26" s="111">
        <v>0</v>
      </c>
      <c r="E26" s="111">
        <v>0</v>
      </c>
      <c r="F26" s="105">
        <f t="shared" si="0"/>
        <v>8288.7000000000007</v>
      </c>
      <c r="G26" s="105">
        <v>4420.6400000000003</v>
      </c>
      <c r="H26" s="105">
        <f t="shared" si="1"/>
        <v>1381.45</v>
      </c>
      <c r="I26" s="105">
        <f t="shared" si="2"/>
        <v>11051.6</v>
      </c>
      <c r="J26" s="105">
        <v>0</v>
      </c>
      <c r="K26" s="105">
        <f t="shared" si="3"/>
        <v>16853.690000000002</v>
      </c>
    </row>
    <row r="27" spans="1:11" s="101" customFormat="1" ht="13.8">
      <c r="A27" s="103" t="s">
        <v>4185</v>
      </c>
      <c r="B27" s="103" t="s">
        <v>4177</v>
      </c>
      <c r="C27" s="104">
        <v>18900</v>
      </c>
      <c r="D27" s="111">
        <v>0</v>
      </c>
      <c r="E27" s="111">
        <v>0</v>
      </c>
      <c r="F27" s="105">
        <f t="shared" si="0"/>
        <v>18900</v>
      </c>
      <c r="G27" s="105">
        <v>23940</v>
      </c>
      <c r="H27" s="105">
        <f t="shared" si="1"/>
        <v>3150</v>
      </c>
      <c r="I27" s="105">
        <f t="shared" si="2"/>
        <v>25200</v>
      </c>
      <c r="J27" s="105">
        <v>0</v>
      </c>
      <c r="K27" s="105">
        <f t="shared" si="3"/>
        <v>52290</v>
      </c>
    </row>
    <row r="28" spans="1:11" s="101" customFormat="1" ht="13.8">
      <c r="A28" s="103" t="s">
        <v>4186</v>
      </c>
      <c r="B28" s="103" t="s">
        <v>4177</v>
      </c>
      <c r="C28" s="104">
        <v>14332.5</v>
      </c>
      <c r="D28" s="111">
        <v>0</v>
      </c>
      <c r="E28" s="111">
        <v>0</v>
      </c>
      <c r="F28" s="105">
        <f t="shared" si="0"/>
        <v>14332.5</v>
      </c>
      <c r="G28" s="105">
        <v>18154.5</v>
      </c>
      <c r="H28" s="105">
        <f t="shared" si="1"/>
        <v>2388.75</v>
      </c>
      <c r="I28" s="105">
        <f t="shared" si="2"/>
        <v>19110</v>
      </c>
      <c r="J28" s="105">
        <v>0</v>
      </c>
      <c r="K28" s="105">
        <f t="shared" si="3"/>
        <v>39653.25</v>
      </c>
    </row>
    <row r="29" spans="1:11" s="101" customFormat="1" ht="13.8">
      <c r="A29" s="103" t="s">
        <v>4187</v>
      </c>
      <c r="B29" s="103" t="s">
        <v>4179</v>
      </c>
      <c r="C29" s="104">
        <v>16576.8</v>
      </c>
      <c r="D29" s="111">
        <v>0</v>
      </c>
      <c r="E29" s="111">
        <v>0</v>
      </c>
      <c r="F29" s="105">
        <f t="shared" si="0"/>
        <v>16576.8</v>
      </c>
      <c r="G29" s="105">
        <v>8840.9599999999991</v>
      </c>
      <c r="H29" s="105">
        <f t="shared" si="1"/>
        <v>2762.7999999999997</v>
      </c>
      <c r="I29" s="105">
        <f t="shared" si="2"/>
        <v>22102.399999999998</v>
      </c>
      <c r="J29" s="105">
        <v>0</v>
      </c>
      <c r="K29" s="105">
        <f t="shared" si="3"/>
        <v>33706.159999999996</v>
      </c>
    </row>
    <row r="30" spans="1:11" s="101" customFormat="1" ht="13.8">
      <c r="A30" s="103" t="s">
        <v>4188</v>
      </c>
      <c r="B30" s="103" t="s">
        <v>4189</v>
      </c>
      <c r="C30" s="104">
        <v>10352.699999999999</v>
      </c>
      <c r="D30" s="111">
        <v>0</v>
      </c>
      <c r="E30" s="111">
        <v>0</v>
      </c>
      <c r="F30" s="105">
        <f t="shared" si="0"/>
        <v>10352.699999999999</v>
      </c>
      <c r="G30" s="105">
        <v>13113.420000000002</v>
      </c>
      <c r="H30" s="105">
        <f t="shared" si="1"/>
        <v>1725.4499999999998</v>
      </c>
      <c r="I30" s="105">
        <f t="shared" si="2"/>
        <v>13803.599999999999</v>
      </c>
      <c r="J30" s="105">
        <v>0</v>
      </c>
      <c r="K30" s="105">
        <f t="shared" si="3"/>
        <v>28642.47</v>
      </c>
    </row>
    <row r="31" spans="1:11" s="101" customFormat="1" ht="13.8">
      <c r="A31" s="103" t="s">
        <v>4190</v>
      </c>
      <c r="B31" s="103" t="s">
        <v>4181</v>
      </c>
      <c r="C31" s="104">
        <v>17677.8</v>
      </c>
      <c r="D31" s="111">
        <v>0</v>
      </c>
      <c r="E31" s="111">
        <v>0</v>
      </c>
      <c r="F31" s="105">
        <f t="shared" si="0"/>
        <v>17677.8</v>
      </c>
      <c r="G31" s="105">
        <v>22391.88</v>
      </c>
      <c r="H31" s="105">
        <f t="shared" si="1"/>
        <v>2946.3</v>
      </c>
      <c r="I31" s="105">
        <f t="shared" si="2"/>
        <v>23570.400000000001</v>
      </c>
      <c r="J31" s="105">
        <v>0</v>
      </c>
      <c r="K31" s="105">
        <f t="shared" si="3"/>
        <v>48908.58</v>
      </c>
    </row>
    <row r="32" spans="1:11" s="101" customFormat="1" ht="13.8">
      <c r="A32" s="103" t="s">
        <v>4191</v>
      </c>
      <c r="B32" s="103" t="s">
        <v>4192</v>
      </c>
      <c r="C32" s="104">
        <v>9036.6</v>
      </c>
      <c r="D32" s="111">
        <v>0</v>
      </c>
      <c r="E32" s="111">
        <v>0</v>
      </c>
      <c r="F32" s="105">
        <f t="shared" si="0"/>
        <v>9036.6</v>
      </c>
      <c r="G32" s="105">
        <v>9036.5999999999985</v>
      </c>
      <c r="H32" s="105">
        <f t="shared" si="1"/>
        <v>1506.1000000000001</v>
      </c>
      <c r="I32" s="105">
        <f t="shared" si="2"/>
        <v>12048.800000000001</v>
      </c>
      <c r="J32" s="105">
        <v>0</v>
      </c>
      <c r="K32" s="105">
        <f t="shared" si="3"/>
        <v>22591.5</v>
      </c>
    </row>
    <row r="33" spans="1:11" s="101" customFormat="1" ht="13.8">
      <c r="A33" s="103" t="s">
        <v>4193</v>
      </c>
      <c r="B33" s="103" t="s">
        <v>4177</v>
      </c>
      <c r="C33" s="104">
        <v>17682.3</v>
      </c>
      <c r="D33" s="111">
        <v>0</v>
      </c>
      <c r="E33" s="111">
        <v>0</v>
      </c>
      <c r="F33" s="105">
        <f t="shared" si="0"/>
        <v>17682.3</v>
      </c>
      <c r="G33" s="105">
        <v>9430.5600000000013</v>
      </c>
      <c r="H33" s="105">
        <f t="shared" si="1"/>
        <v>2947.0499999999997</v>
      </c>
      <c r="I33" s="105">
        <f t="shared" si="2"/>
        <v>23576.399999999998</v>
      </c>
      <c r="J33" s="105">
        <v>0</v>
      </c>
      <c r="K33" s="105">
        <f t="shared" si="3"/>
        <v>35954.009999999995</v>
      </c>
    </row>
    <row r="34" spans="1:11" s="101" customFormat="1" ht="13.8">
      <c r="A34" s="103" t="s">
        <v>4194</v>
      </c>
      <c r="B34" s="103" t="s">
        <v>4179</v>
      </c>
      <c r="C34" s="104">
        <v>17850</v>
      </c>
      <c r="D34" s="111">
        <v>0</v>
      </c>
      <c r="E34" s="111">
        <v>0</v>
      </c>
      <c r="F34" s="105">
        <f t="shared" si="0"/>
        <v>17850</v>
      </c>
      <c r="G34" s="105">
        <v>14280</v>
      </c>
      <c r="H34" s="105">
        <f t="shared" si="1"/>
        <v>2975</v>
      </c>
      <c r="I34" s="105">
        <f t="shared" si="2"/>
        <v>23800</v>
      </c>
      <c r="J34" s="105">
        <v>0</v>
      </c>
      <c r="K34" s="105">
        <f t="shared" si="3"/>
        <v>41055</v>
      </c>
    </row>
    <row r="35" spans="1:11" s="101" customFormat="1" ht="13.8">
      <c r="A35" s="103" t="s">
        <v>4195</v>
      </c>
      <c r="B35" s="103" t="s">
        <v>4177</v>
      </c>
      <c r="C35" s="104">
        <v>17734.5</v>
      </c>
      <c r="D35" s="111">
        <v>0</v>
      </c>
      <c r="E35" s="111">
        <v>0</v>
      </c>
      <c r="F35" s="105">
        <f t="shared" si="0"/>
        <v>17734.5</v>
      </c>
      <c r="G35" s="105">
        <v>17734.5</v>
      </c>
      <c r="H35" s="105">
        <f t="shared" si="1"/>
        <v>2955.75</v>
      </c>
      <c r="I35" s="105">
        <f t="shared" si="2"/>
        <v>23646</v>
      </c>
      <c r="J35" s="105">
        <v>0</v>
      </c>
      <c r="K35" s="105">
        <f t="shared" si="3"/>
        <v>44336.25</v>
      </c>
    </row>
    <row r="36" spans="1:11" s="101" customFormat="1" ht="13.8">
      <c r="A36" s="103" t="s">
        <v>4196</v>
      </c>
      <c r="B36" s="103" t="s">
        <v>4177</v>
      </c>
      <c r="C36" s="104">
        <v>14332.5</v>
      </c>
      <c r="D36" s="111">
        <v>0</v>
      </c>
      <c r="E36" s="111">
        <v>0</v>
      </c>
      <c r="F36" s="105">
        <f t="shared" si="0"/>
        <v>14332.5</v>
      </c>
      <c r="G36" s="105">
        <v>17199</v>
      </c>
      <c r="H36" s="105">
        <f t="shared" si="1"/>
        <v>2388.75</v>
      </c>
      <c r="I36" s="105">
        <f t="shared" si="2"/>
        <v>19110</v>
      </c>
      <c r="J36" s="105">
        <v>0</v>
      </c>
      <c r="K36" s="105">
        <f t="shared" si="3"/>
        <v>38697.75</v>
      </c>
    </row>
    <row r="37" spans="1:11" s="101" customFormat="1" ht="13.8">
      <c r="A37" s="103" t="s">
        <v>4197</v>
      </c>
      <c r="B37" s="103" t="s">
        <v>4177</v>
      </c>
      <c r="C37" s="104">
        <v>14332.5</v>
      </c>
      <c r="D37" s="111">
        <v>0</v>
      </c>
      <c r="E37" s="111">
        <v>0</v>
      </c>
      <c r="F37" s="105">
        <f t="shared" si="0"/>
        <v>14332.5</v>
      </c>
      <c r="G37" s="105">
        <v>7644</v>
      </c>
      <c r="H37" s="105">
        <f t="shared" si="1"/>
        <v>2388.75</v>
      </c>
      <c r="I37" s="105">
        <f t="shared" si="2"/>
        <v>19110</v>
      </c>
      <c r="J37" s="105">
        <v>0</v>
      </c>
      <c r="K37" s="105">
        <f t="shared" si="3"/>
        <v>29142.75</v>
      </c>
    </row>
    <row r="38" spans="1:11" s="101" customFormat="1" ht="13.8">
      <c r="A38" s="103" t="s">
        <v>4198</v>
      </c>
      <c r="B38" s="103" t="s">
        <v>4199</v>
      </c>
      <c r="C38" s="104">
        <v>8841</v>
      </c>
      <c r="D38" s="111">
        <v>0</v>
      </c>
      <c r="E38" s="111">
        <v>0</v>
      </c>
      <c r="F38" s="105">
        <f t="shared" si="0"/>
        <v>8841</v>
      </c>
      <c r="G38" s="105">
        <v>8251.6</v>
      </c>
      <c r="H38" s="105">
        <f t="shared" si="1"/>
        <v>1473.5</v>
      </c>
      <c r="I38" s="105">
        <f t="shared" si="2"/>
        <v>11788</v>
      </c>
      <c r="J38" s="105">
        <v>0</v>
      </c>
      <c r="K38" s="105">
        <f t="shared" si="3"/>
        <v>21513.1</v>
      </c>
    </row>
    <row r="39" spans="1:11" s="101" customFormat="1" ht="13.8">
      <c r="A39" s="103" t="s">
        <v>4200</v>
      </c>
      <c r="B39" s="103" t="s">
        <v>4199</v>
      </c>
      <c r="C39" s="104">
        <v>8400</v>
      </c>
      <c r="D39" s="111">
        <v>0</v>
      </c>
      <c r="E39" s="111">
        <v>0</v>
      </c>
      <c r="F39" s="105">
        <f t="shared" si="0"/>
        <v>8400</v>
      </c>
      <c r="G39" s="105">
        <v>6720</v>
      </c>
      <c r="H39" s="105">
        <f t="shared" si="1"/>
        <v>1400</v>
      </c>
      <c r="I39" s="105">
        <f t="shared" si="2"/>
        <v>11200</v>
      </c>
      <c r="J39" s="105">
        <v>0</v>
      </c>
      <c r="K39" s="105">
        <f t="shared" si="3"/>
        <v>19320</v>
      </c>
    </row>
    <row r="40" spans="1:11" s="101" customFormat="1" ht="13.8">
      <c r="A40" s="103" t="s">
        <v>4201</v>
      </c>
      <c r="B40" s="103" t="s">
        <v>4202</v>
      </c>
      <c r="C40" s="104">
        <v>6223.2</v>
      </c>
      <c r="D40" s="111">
        <v>0</v>
      </c>
      <c r="E40" s="111">
        <v>0</v>
      </c>
      <c r="F40" s="105">
        <f t="shared" si="0"/>
        <v>6223.2</v>
      </c>
      <c r="G40" s="105">
        <v>9127.36</v>
      </c>
      <c r="H40" s="105">
        <f t="shared" si="1"/>
        <v>1037.2</v>
      </c>
      <c r="I40" s="105">
        <f t="shared" si="2"/>
        <v>8297.6</v>
      </c>
      <c r="J40" s="105">
        <v>0</v>
      </c>
      <c r="K40" s="105">
        <f t="shared" si="3"/>
        <v>18462.160000000003</v>
      </c>
    </row>
    <row r="41" spans="1:11" s="101" customFormat="1" ht="13.8">
      <c r="A41" s="103" t="s">
        <v>4203</v>
      </c>
      <c r="B41" s="103" t="s">
        <v>4204</v>
      </c>
      <c r="C41" s="104">
        <v>13496.1</v>
      </c>
      <c r="D41" s="111">
        <v>0</v>
      </c>
      <c r="E41" s="111">
        <v>0</v>
      </c>
      <c r="F41" s="105">
        <f t="shared" si="0"/>
        <v>13496.1</v>
      </c>
      <c r="G41" s="105">
        <v>14395.84</v>
      </c>
      <c r="H41" s="105">
        <f t="shared" si="1"/>
        <v>2249.35</v>
      </c>
      <c r="I41" s="105">
        <f t="shared" si="2"/>
        <v>17994.8</v>
      </c>
      <c r="J41" s="105">
        <v>0</v>
      </c>
      <c r="K41" s="105">
        <f t="shared" si="3"/>
        <v>34639.99</v>
      </c>
    </row>
    <row r="42" spans="1:11" s="101" customFormat="1" ht="13.8">
      <c r="A42" s="103" t="s">
        <v>4205</v>
      </c>
      <c r="B42" s="103" t="s">
        <v>4206</v>
      </c>
      <c r="C42" s="104">
        <v>6223.2</v>
      </c>
      <c r="D42" s="111">
        <v>0</v>
      </c>
      <c r="E42" s="111">
        <v>0</v>
      </c>
      <c r="F42" s="105">
        <f t="shared" si="0"/>
        <v>6223.2</v>
      </c>
      <c r="G42" s="105">
        <v>4978.5599999999995</v>
      </c>
      <c r="H42" s="105">
        <f t="shared" si="1"/>
        <v>1037.2</v>
      </c>
      <c r="I42" s="105">
        <f t="shared" si="2"/>
        <v>8297.6</v>
      </c>
      <c r="J42" s="105">
        <v>0</v>
      </c>
      <c r="K42" s="105">
        <f t="shared" si="3"/>
        <v>14313.36</v>
      </c>
    </row>
    <row r="43" spans="1:11" s="101" customFormat="1" ht="13.8">
      <c r="A43" s="103" t="s">
        <v>4207</v>
      </c>
      <c r="B43" s="103" t="s">
        <v>4179</v>
      </c>
      <c r="C43" s="104">
        <v>14332.5</v>
      </c>
      <c r="D43" s="111">
        <v>0</v>
      </c>
      <c r="E43" s="111">
        <v>0</v>
      </c>
      <c r="F43" s="105">
        <f t="shared" si="0"/>
        <v>14332.5</v>
      </c>
      <c r="G43" s="105">
        <v>10510.5</v>
      </c>
      <c r="H43" s="105">
        <f t="shared" si="1"/>
        <v>2388.75</v>
      </c>
      <c r="I43" s="105">
        <f t="shared" si="2"/>
        <v>19110</v>
      </c>
      <c r="J43" s="105">
        <v>0</v>
      </c>
      <c r="K43" s="105">
        <f t="shared" si="3"/>
        <v>32009.25</v>
      </c>
    </row>
    <row r="44" spans="1:11" s="101" customFormat="1" ht="13.8">
      <c r="A44" s="103" t="s">
        <v>4208</v>
      </c>
      <c r="B44" s="103" t="s">
        <v>4177</v>
      </c>
      <c r="C44" s="104">
        <v>15884.7</v>
      </c>
      <c r="D44" s="111">
        <v>0</v>
      </c>
      <c r="E44" s="111">
        <v>0</v>
      </c>
      <c r="F44" s="105">
        <f t="shared" si="0"/>
        <v>15884.7</v>
      </c>
      <c r="G44" s="105">
        <v>5075.5200000000004</v>
      </c>
      <c r="H44" s="105">
        <f t="shared" si="1"/>
        <v>2647.45</v>
      </c>
      <c r="I44" s="105">
        <f t="shared" si="2"/>
        <v>21179.599999999999</v>
      </c>
      <c r="J44" s="105">
        <v>0</v>
      </c>
      <c r="K44" s="105">
        <f t="shared" si="3"/>
        <v>28902.57</v>
      </c>
    </row>
    <row r="45" spans="1:11" s="101" customFormat="1" ht="13.8">
      <c r="A45" s="103" t="s">
        <v>4210</v>
      </c>
      <c r="B45" s="103" t="s">
        <v>4211</v>
      </c>
      <c r="C45" s="104">
        <v>8681.58</v>
      </c>
      <c r="D45" s="111">
        <v>0</v>
      </c>
      <c r="E45" s="111">
        <v>0</v>
      </c>
      <c r="F45" s="105">
        <f t="shared" si="0"/>
        <v>8681.58</v>
      </c>
      <c r="G45" s="105">
        <v>5093.1936000000005</v>
      </c>
      <c r="H45" s="105">
        <f t="shared" si="1"/>
        <v>1446.93</v>
      </c>
      <c r="I45" s="105">
        <f t="shared" si="2"/>
        <v>11575.44</v>
      </c>
      <c r="J45" s="105">
        <v>0</v>
      </c>
      <c r="K45" s="105">
        <f t="shared" si="3"/>
        <v>18115.563600000001</v>
      </c>
    </row>
    <row r="46" spans="1:11" s="101" customFormat="1" ht="13.8">
      <c r="A46" s="103" t="s">
        <v>4212</v>
      </c>
      <c r="B46" s="112" t="s">
        <v>4213</v>
      </c>
      <c r="C46" s="104">
        <v>8681.58</v>
      </c>
      <c r="D46" s="111">
        <v>0</v>
      </c>
      <c r="E46" s="111">
        <v>0</v>
      </c>
      <c r="F46" s="105">
        <f t="shared" si="0"/>
        <v>8681.58</v>
      </c>
      <c r="G46" s="105">
        <v>8913.0888000000014</v>
      </c>
      <c r="H46" s="105">
        <f t="shared" si="1"/>
        <v>1446.93</v>
      </c>
      <c r="I46" s="105">
        <f t="shared" si="2"/>
        <v>11575.44</v>
      </c>
      <c r="J46" s="105">
        <v>0</v>
      </c>
      <c r="K46" s="105">
        <f t="shared" si="3"/>
        <v>21935.4588</v>
      </c>
    </row>
    <row r="47" spans="1:11" s="101" customFormat="1" ht="13.8">
      <c r="A47" s="103" t="s">
        <v>4214</v>
      </c>
      <c r="B47" s="103" t="s">
        <v>4215</v>
      </c>
      <c r="C47" s="104">
        <v>8681.58</v>
      </c>
      <c r="D47" s="111">
        <v>0</v>
      </c>
      <c r="E47" s="111">
        <v>0</v>
      </c>
      <c r="F47" s="105">
        <f t="shared" si="0"/>
        <v>8681.58</v>
      </c>
      <c r="G47" s="105">
        <v>11459.685600000001</v>
      </c>
      <c r="H47" s="105">
        <f t="shared" si="1"/>
        <v>1446.93</v>
      </c>
      <c r="I47" s="105">
        <f t="shared" si="2"/>
        <v>11575.44</v>
      </c>
      <c r="J47" s="105">
        <v>0</v>
      </c>
      <c r="K47" s="105">
        <f t="shared" si="3"/>
        <v>24482.0556</v>
      </c>
    </row>
    <row r="48" spans="1:11" s="101" customFormat="1" ht="13.8">
      <c r="A48" s="103" t="s">
        <v>4216</v>
      </c>
      <c r="B48" s="103" t="s">
        <v>4215</v>
      </c>
      <c r="C48" s="104">
        <v>8681.58</v>
      </c>
      <c r="D48" s="111">
        <v>0</v>
      </c>
      <c r="E48" s="111">
        <v>0</v>
      </c>
      <c r="F48" s="105">
        <f t="shared" si="0"/>
        <v>8681.58</v>
      </c>
      <c r="G48" s="105">
        <v>9549.7380000000012</v>
      </c>
      <c r="H48" s="105">
        <f t="shared" si="1"/>
        <v>1446.93</v>
      </c>
      <c r="I48" s="105">
        <f t="shared" si="2"/>
        <v>11575.44</v>
      </c>
      <c r="J48" s="105">
        <v>0</v>
      </c>
      <c r="K48" s="105">
        <f t="shared" si="3"/>
        <v>22572.108</v>
      </c>
    </row>
    <row r="49" spans="1:11" s="101" customFormat="1" ht="13.8">
      <c r="A49" s="103" t="s">
        <v>4217</v>
      </c>
      <c r="B49" s="103" t="s">
        <v>4218</v>
      </c>
      <c r="C49" s="104">
        <v>11870.71</v>
      </c>
      <c r="D49" s="111">
        <v>0</v>
      </c>
      <c r="E49" s="111">
        <v>0</v>
      </c>
      <c r="F49" s="105">
        <f t="shared" si="0"/>
        <v>11870.71</v>
      </c>
      <c r="G49" s="105">
        <v>19151.400000000001</v>
      </c>
      <c r="H49" s="105">
        <f t="shared" si="1"/>
        <v>1978.4516666666664</v>
      </c>
      <c r="I49" s="105">
        <f t="shared" si="2"/>
        <v>15827.613333333331</v>
      </c>
      <c r="J49" s="105">
        <v>0</v>
      </c>
      <c r="K49" s="105">
        <f t="shared" si="3"/>
        <v>36957.464999999997</v>
      </c>
    </row>
    <row r="50" spans="1:11" s="101" customFormat="1" ht="13.8">
      <c r="A50" s="103" t="s">
        <v>4219</v>
      </c>
      <c r="B50" s="103" t="s">
        <v>4218</v>
      </c>
      <c r="C50" s="104">
        <v>11870.71</v>
      </c>
      <c r="D50" s="111">
        <v>0</v>
      </c>
      <c r="E50" s="111">
        <v>0</v>
      </c>
      <c r="F50" s="105">
        <f t="shared" si="0"/>
        <v>11870.71</v>
      </c>
      <c r="G50" s="105">
        <v>19151.400000000001</v>
      </c>
      <c r="H50" s="105">
        <f t="shared" si="1"/>
        <v>1978.4516666666664</v>
      </c>
      <c r="I50" s="105">
        <f t="shared" si="2"/>
        <v>15827.613333333331</v>
      </c>
      <c r="J50" s="105">
        <v>0</v>
      </c>
      <c r="K50" s="105">
        <f t="shared" si="3"/>
        <v>36957.464999999997</v>
      </c>
    </row>
    <row r="51" spans="1:11" s="101" customFormat="1" ht="13.8">
      <c r="A51" s="103" t="s">
        <v>4220</v>
      </c>
      <c r="B51" s="103" t="s">
        <v>4221</v>
      </c>
      <c r="C51" s="104">
        <v>8935.92</v>
      </c>
      <c r="D51" s="111">
        <v>0</v>
      </c>
      <c r="E51" s="111">
        <v>0</v>
      </c>
      <c r="F51" s="105">
        <f t="shared" si="0"/>
        <v>8935.92</v>
      </c>
      <c r="G51" s="105">
        <v>12450.715200000001</v>
      </c>
      <c r="H51" s="105">
        <f t="shared" si="1"/>
        <v>1489.32</v>
      </c>
      <c r="I51" s="105">
        <f t="shared" si="2"/>
        <v>11914.56</v>
      </c>
      <c r="J51" s="105">
        <v>0</v>
      </c>
      <c r="K51" s="105">
        <f t="shared" si="3"/>
        <v>25854.5952</v>
      </c>
    </row>
    <row r="52" spans="1:11" s="101" customFormat="1" ht="13.8">
      <c r="A52" s="103" t="s">
        <v>4222</v>
      </c>
      <c r="B52" s="103" t="s">
        <v>4206</v>
      </c>
      <c r="C52" s="104">
        <v>9943.24</v>
      </c>
      <c r="D52" s="111">
        <v>0</v>
      </c>
      <c r="E52" s="111">
        <v>0</v>
      </c>
      <c r="F52" s="105">
        <f t="shared" si="0"/>
        <v>9943.24</v>
      </c>
      <c r="G52" s="105">
        <v>10937.564</v>
      </c>
      <c r="H52" s="105">
        <f t="shared" si="1"/>
        <v>1657.2066666666665</v>
      </c>
      <c r="I52" s="105">
        <f t="shared" si="2"/>
        <v>13257.653333333332</v>
      </c>
      <c r="J52" s="105">
        <v>0</v>
      </c>
      <c r="K52" s="105">
        <f t="shared" si="3"/>
        <v>25852.423999999999</v>
      </c>
    </row>
    <row r="53" spans="1:11" s="101" customFormat="1" ht="13.8">
      <c r="A53" s="103" t="s">
        <v>4223</v>
      </c>
      <c r="B53" s="103" t="s">
        <v>4206</v>
      </c>
      <c r="C53" s="104">
        <v>9943.24</v>
      </c>
      <c r="D53" s="111">
        <v>0</v>
      </c>
      <c r="E53" s="111">
        <v>0</v>
      </c>
      <c r="F53" s="105">
        <f t="shared" si="0"/>
        <v>9943.24</v>
      </c>
      <c r="G53" s="105">
        <v>13125.076800000001</v>
      </c>
      <c r="H53" s="105">
        <f t="shared" si="1"/>
        <v>1657.2066666666665</v>
      </c>
      <c r="I53" s="105">
        <f t="shared" si="2"/>
        <v>13257.653333333332</v>
      </c>
      <c r="J53" s="105">
        <v>0</v>
      </c>
      <c r="K53" s="105">
        <f t="shared" si="3"/>
        <v>28039.936799999999</v>
      </c>
    </row>
    <row r="54" spans="1:11" s="101" customFormat="1" ht="13.8">
      <c r="A54" s="103" t="s">
        <v>4224</v>
      </c>
      <c r="B54" s="103" t="s">
        <v>4225</v>
      </c>
      <c r="C54" s="104">
        <v>9943.24</v>
      </c>
      <c r="D54" s="111">
        <v>0</v>
      </c>
      <c r="E54" s="111">
        <v>0</v>
      </c>
      <c r="F54" s="105">
        <f t="shared" si="0"/>
        <v>9943.24</v>
      </c>
      <c r="G54" s="105">
        <v>16770.931466666665</v>
      </c>
      <c r="H54" s="105">
        <f t="shared" si="1"/>
        <v>1657.2066666666665</v>
      </c>
      <c r="I54" s="105">
        <f t="shared" si="2"/>
        <v>13257.653333333332</v>
      </c>
      <c r="J54" s="105">
        <v>0</v>
      </c>
      <c r="K54" s="105">
        <f t="shared" si="3"/>
        <v>31685.791466666662</v>
      </c>
    </row>
    <row r="55" spans="1:11" s="101" customFormat="1" ht="13.8">
      <c r="A55" s="103" t="s">
        <v>4226</v>
      </c>
      <c r="B55" s="103" t="s">
        <v>4227</v>
      </c>
      <c r="C55" s="104">
        <v>9943.24</v>
      </c>
      <c r="D55" s="111">
        <v>0</v>
      </c>
      <c r="E55" s="111">
        <v>0</v>
      </c>
      <c r="F55" s="105">
        <f t="shared" si="0"/>
        <v>9943.24</v>
      </c>
      <c r="G55" s="105">
        <v>16041.760533333334</v>
      </c>
      <c r="H55" s="105">
        <f t="shared" si="1"/>
        <v>1657.2066666666665</v>
      </c>
      <c r="I55" s="105">
        <f t="shared" si="2"/>
        <v>13257.653333333332</v>
      </c>
      <c r="J55" s="105">
        <v>0</v>
      </c>
      <c r="K55" s="105">
        <f t="shared" si="3"/>
        <v>30956.620533333331</v>
      </c>
    </row>
    <row r="56" spans="1:11" s="101" customFormat="1" ht="13.8">
      <c r="A56" s="103" t="s">
        <v>4228</v>
      </c>
      <c r="B56" s="103" t="s">
        <v>4229</v>
      </c>
      <c r="C56" s="104">
        <v>9943.24</v>
      </c>
      <c r="D56" s="111">
        <v>0</v>
      </c>
      <c r="E56" s="111">
        <v>0</v>
      </c>
      <c r="F56" s="105">
        <f t="shared" si="0"/>
        <v>9943.24</v>
      </c>
      <c r="G56" s="105">
        <v>11666.734933333333</v>
      </c>
      <c r="H56" s="105">
        <f t="shared" si="1"/>
        <v>1657.2066666666665</v>
      </c>
      <c r="I56" s="105">
        <f t="shared" si="2"/>
        <v>13257.653333333332</v>
      </c>
      <c r="J56" s="105">
        <v>0</v>
      </c>
      <c r="K56" s="105">
        <f t="shared" si="3"/>
        <v>26581.594933333334</v>
      </c>
    </row>
    <row r="57" spans="1:11" s="101" customFormat="1" ht="13.8">
      <c r="A57" s="103" t="s">
        <v>4230</v>
      </c>
      <c r="B57" s="103" t="s">
        <v>4231</v>
      </c>
      <c r="C57" s="104">
        <v>16338.671999999999</v>
      </c>
      <c r="D57" s="111">
        <v>0</v>
      </c>
      <c r="E57" s="111">
        <v>0</v>
      </c>
      <c r="F57" s="105">
        <f t="shared" si="0"/>
        <v>16338.671999999999</v>
      </c>
      <c r="G57" s="105">
        <f>544.62*16</f>
        <v>8713.92</v>
      </c>
      <c r="H57" s="105">
        <f t="shared" si="1"/>
        <v>2723.1120000000001</v>
      </c>
      <c r="I57" s="105">
        <f t="shared" si="2"/>
        <v>21784.896000000001</v>
      </c>
      <c r="J57" s="105">
        <v>0</v>
      </c>
      <c r="K57" s="105">
        <f t="shared" si="3"/>
        <v>33221.928</v>
      </c>
    </row>
    <row r="58" spans="1:11" s="101" customFormat="1" ht="13.8">
      <c r="A58" s="103" t="s">
        <v>4232</v>
      </c>
      <c r="B58" s="103" t="s">
        <v>4233</v>
      </c>
      <c r="C58" s="104">
        <v>11695.75</v>
      </c>
      <c r="D58" s="111">
        <v>0</v>
      </c>
      <c r="E58" s="111">
        <v>0</v>
      </c>
      <c r="F58" s="105">
        <f t="shared" si="0"/>
        <v>11695.75</v>
      </c>
      <c r="G58" s="105">
        <v>16296.078333333335</v>
      </c>
      <c r="H58" s="105">
        <f t="shared" si="1"/>
        <v>1949.2916666666667</v>
      </c>
      <c r="I58" s="105">
        <f t="shared" si="2"/>
        <v>15594.333333333334</v>
      </c>
      <c r="J58" s="105">
        <v>0</v>
      </c>
      <c r="K58" s="105">
        <f t="shared" si="3"/>
        <v>33839.703333333338</v>
      </c>
    </row>
    <row r="59" spans="1:11" s="101" customFormat="1" ht="13.8">
      <c r="A59" s="103" t="s">
        <v>4234</v>
      </c>
      <c r="B59" s="103" t="s">
        <v>4235</v>
      </c>
      <c r="C59" s="104">
        <v>8681.58</v>
      </c>
      <c r="D59" s="111">
        <v>0</v>
      </c>
      <c r="E59" s="111">
        <v>0</v>
      </c>
      <c r="F59" s="105">
        <f t="shared" si="0"/>
        <v>8681.58</v>
      </c>
      <c r="G59" s="105">
        <v>10186.387200000001</v>
      </c>
      <c r="H59" s="105">
        <f t="shared" si="1"/>
        <v>1446.93</v>
      </c>
      <c r="I59" s="105">
        <f t="shared" si="2"/>
        <v>11575.44</v>
      </c>
      <c r="J59" s="105">
        <v>0</v>
      </c>
      <c r="K59" s="105">
        <f t="shared" si="3"/>
        <v>23208.7572</v>
      </c>
    </row>
    <row r="60" spans="1:11" s="101" customFormat="1" ht="13.8">
      <c r="A60" s="103" t="s">
        <v>4236</v>
      </c>
      <c r="B60" s="103" t="s">
        <v>4237</v>
      </c>
      <c r="C60" s="104">
        <v>10192.719999999999</v>
      </c>
      <c r="D60" s="111">
        <v>0</v>
      </c>
      <c r="E60" s="111">
        <v>0</v>
      </c>
      <c r="F60" s="105">
        <f t="shared" si="0"/>
        <v>10192.719999999999</v>
      </c>
      <c r="G60" s="105">
        <v>13454.390399999998</v>
      </c>
      <c r="H60" s="105">
        <f t="shared" si="1"/>
        <v>1698.7866666666664</v>
      </c>
      <c r="I60" s="105">
        <f t="shared" si="2"/>
        <v>13590.293333333331</v>
      </c>
      <c r="J60" s="105">
        <v>0</v>
      </c>
      <c r="K60" s="105">
        <f t="shared" si="3"/>
        <v>28743.470399999998</v>
      </c>
    </row>
    <row r="61" spans="1:11" s="101" customFormat="1" ht="13.8">
      <c r="A61" s="103" t="s">
        <v>4238</v>
      </c>
      <c r="B61" s="103" t="s">
        <v>4239</v>
      </c>
      <c r="C61" s="104">
        <v>9943.24</v>
      </c>
      <c r="D61" s="111">
        <v>0</v>
      </c>
      <c r="E61" s="111">
        <v>0</v>
      </c>
      <c r="F61" s="105">
        <f t="shared" si="0"/>
        <v>9943.24</v>
      </c>
      <c r="G61" s="105">
        <v>16041.760533333334</v>
      </c>
      <c r="H61" s="105">
        <f t="shared" si="1"/>
        <v>1657.2066666666665</v>
      </c>
      <c r="I61" s="105">
        <f t="shared" si="2"/>
        <v>13257.653333333332</v>
      </c>
      <c r="J61" s="105">
        <v>0</v>
      </c>
      <c r="K61" s="105">
        <f t="shared" si="3"/>
        <v>30956.620533333331</v>
      </c>
    </row>
    <row r="62" spans="1:11" s="101" customFormat="1" ht="13.8">
      <c r="A62" s="103" t="s">
        <v>4240</v>
      </c>
      <c r="B62" s="103" t="s">
        <v>4241</v>
      </c>
      <c r="C62" s="104">
        <v>8681.58</v>
      </c>
      <c r="D62" s="111">
        <v>0</v>
      </c>
      <c r="E62" s="111">
        <v>0</v>
      </c>
      <c r="F62" s="105">
        <f t="shared" si="0"/>
        <v>8681.58</v>
      </c>
      <c r="G62" s="105">
        <v>5729.8428000000004</v>
      </c>
      <c r="H62" s="105">
        <f t="shared" si="1"/>
        <v>1446.93</v>
      </c>
      <c r="I62" s="105">
        <f t="shared" si="2"/>
        <v>11575.44</v>
      </c>
      <c r="J62" s="105">
        <v>0</v>
      </c>
      <c r="K62" s="105">
        <f t="shared" si="3"/>
        <v>18752.212800000001</v>
      </c>
    </row>
    <row r="63" spans="1:11" s="101" customFormat="1" ht="13.8">
      <c r="A63" s="103" t="s">
        <v>4242</v>
      </c>
      <c r="B63" s="103" t="s">
        <v>4243</v>
      </c>
      <c r="C63" s="104">
        <v>8681.58</v>
      </c>
      <c r="D63" s="111">
        <v>0</v>
      </c>
      <c r="E63" s="111">
        <v>0</v>
      </c>
      <c r="F63" s="105">
        <f t="shared" si="0"/>
        <v>8681.58</v>
      </c>
      <c r="G63" s="105">
        <v>5093.1936000000005</v>
      </c>
      <c r="H63" s="105">
        <f t="shared" si="1"/>
        <v>1446.93</v>
      </c>
      <c r="I63" s="105">
        <f t="shared" si="2"/>
        <v>11575.44</v>
      </c>
      <c r="J63" s="105">
        <v>0</v>
      </c>
      <c r="K63" s="105">
        <f t="shared" si="3"/>
        <v>18115.563600000001</v>
      </c>
    </row>
    <row r="64" spans="1:11" s="94" customFormat="1">
      <c r="A64" s="95"/>
      <c r="B64" s="95"/>
      <c r="C64" s="96"/>
      <c r="D64" s="96"/>
      <c r="E64" s="96"/>
      <c r="F64" s="96"/>
      <c r="G64" s="96"/>
      <c r="H64" s="96"/>
      <c r="I64" s="96"/>
      <c r="J64" s="96"/>
      <c r="K64" s="96"/>
    </row>
  </sheetData>
  <mergeCells count="13">
    <mergeCell ref="A18:A19"/>
    <mergeCell ref="B18:B19"/>
    <mergeCell ref="C18:F18"/>
    <mergeCell ref="G18:K18"/>
    <mergeCell ref="A1:K1"/>
    <mergeCell ref="A2:K2"/>
    <mergeCell ref="A3:K3"/>
    <mergeCell ref="A4:K4"/>
    <mergeCell ref="A5:K5"/>
    <mergeCell ref="A8:A9"/>
    <mergeCell ref="B8:B9"/>
    <mergeCell ref="C8:F8"/>
    <mergeCell ref="G8:K8"/>
  </mergeCells>
  <printOptions horizontalCentered="1"/>
  <pageMargins left="0.59055118110236227" right="0.59055118110236227" top="1.1811023622047245" bottom="0.78740157480314965" header="0.39370078740157483" footer="0.39370078740157483"/>
  <pageSetup scale="65" fitToHeight="0" orientation="landscape" r:id="rId1"/>
  <rowBreaks count="1" manualBreakCount="1">
    <brk id="50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A42"/>
  <sheetViews>
    <sheetView showGridLines="0" zoomScaleNormal="100" zoomScaleSheetLayoutView="100" workbookViewId="0"/>
  </sheetViews>
  <sheetFormatPr baseColWidth="10" defaultColWidth="11.44140625" defaultRowHeight="13.8"/>
  <cols>
    <col min="1" max="1" width="22.5546875" style="157" customWidth="1"/>
    <col min="2" max="2" width="39" style="157" customWidth="1"/>
    <col min="3" max="3" width="22" style="157" bestFit="1" customWidth="1"/>
    <col min="4" max="4" width="24.6640625" style="157" customWidth="1"/>
    <col min="5" max="5" width="23.33203125" style="157" customWidth="1"/>
    <col min="6" max="183" width="11.44140625" style="114"/>
    <col min="184" max="16384" width="11.44140625" style="115"/>
  </cols>
  <sheetData>
    <row r="1" spans="1:183">
      <c r="A1" s="113"/>
      <c r="B1" s="113"/>
      <c r="C1" s="113"/>
      <c r="D1" s="113"/>
      <c r="E1" s="113"/>
    </row>
    <row r="2" spans="1:183" s="117" customFormat="1" ht="15.6">
      <c r="A2" s="1266" t="s">
        <v>4095</v>
      </c>
      <c r="B2" s="1266"/>
      <c r="C2" s="1266"/>
      <c r="D2" s="1266"/>
      <c r="E2" s="126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</row>
    <row r="3" spans="1:183" ht="15.6">
      <c r="A3" s="1266" t="s">
        <v>23</v>
      </c>
      <c r="B3" s="1266"/>
      <c r="C3" s="1266"/>
      <c r="D3" s="1266"/>
      <c r="E3" s="1266"/>
    </row>
    <row r="4" spans="1:183">
      <c r="A4" s="1254" t="s">
        <v>4096</v>
      </c>
      <c r="B4" s="1254" t="s">
        <v>4155</v>
      </c>
      <c r="C4" s="1254" t="s">
        <v>4155</v>
      </c>
      <c r="D4" s="1254" t="s">
        <v>4155</v>
      </c>
      <c r="E4" s="1254" t="s">
        <v>4155</v>
      </c>
    </row>
    <row r="5" spans="1:183">
      <c r="A5" s="1254" t="s">
        <v>4156</v>
      </c>
      <c r="B5" s="1254" t="s">
        <v>4156</v>
      </c>
      <c r="C5" s="1254" t="s">
        <v>4156</v>
      </c>
      <c r="D5" s="1254" t="s">
        <v>4156</v>
      </c>
      <c r="E5" s="1254" t="s">
        <v>4156</v>
      </c>
    </row>
    <row r="6" spans="1:183" ht="22.5" customHeight="1">
      <c r="A6" s="1255" t="s">
        <v>4157</v>
      </c>
      <c r="B6" s="1255" t="s">
        <v>4157</v>
      </c>
      <c r="C6" s="1255" t="s">
        <v>4157</v>
      </c>
      <c r="D6" s="1255" t="s">
        <v>4157</v>
      </c>
      <c r="E6" s="1255" t="s">
        <v>4157</v>
      </c>
    </row>
    <row r="7" spans="1:183">
      <c r="A7" s="118"/>
      <c r="B7" s="113"/>
      <c r="C7" s="119"/>
      <c r="D7" s="120"/>
      <c r="E7" s="120"/>
    </row>
    <row r="8" spans="1:183" ht="13.5" customHeight="1">
      <c r="A8" s="1251" t="s">
        <v>4297</v>
      </c>
      <c r="B8" s="1251" t="s">
        <v>4159</v>
      </c>
      <c r="C8" s="1251" t="s">
        <v>4298</v>
      </c>
      <c r="D8" s="1252" t="s">
        <v>4161</v>
      </c>
      <c r="E8" s="1252"/>
    </row>
    <row r="9" spans="1:183">
      <c r="A9" s="1251"/>
      <c r="B9" s="1251"/>
      <c r="C9" s="1251"/>
      <c r="D9" s="50" t="s">
        <v>4162</v>
      </c>
      <c r="E9" s="50" t="s">
        <v>4163</v>
      </c>
    </row>
    <row r="10" spans="1:183" s="114" customFormat="1">
      <c r="A10" s="121"/>
      <c r="B10" s="122"/>
      <c r="C10" s="123"/>
      <c r="D10" s="123"/>
      <c r="E10" s="123"/>
    </row>
    <row r="11" spans="1:183">
      <c r="A11" s="1256" t="s">
        <v>4102</v>
      </c>
      <c r="B11" s="1256" t="s">
        <v>4102</v>
      </c>
      <c r="C11" s="124"/>
      <c r="D11" s="125"/>
      <c r="E11" s="125"/>
    </row>
    <row r="12" spans="1:183" s="131" customFormat="1">
      <c r="A12" s="126" t="s">
        <v>4299</v>
      </c>
      <c r="B12" s="126" t="s">
        <v>4165</v>
      </c>
      <c r="C12" s="127">
        <v>1</v>
      </c>
      <c r="D12" s="128">
        <v>65480.19</v>
      </c>
      <c r="E12" s="128">
        <v>65480.19</v>
      </c>
      <c r="F12" s="129"/>
      <c r="G12" s="129"/>
      <c r="H12" s="130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</row>
    <row r="13" spans="1:183" s="131" customFormat="1">
      <c r="A13" s="126" t="s">
        <v>4300</v>
      </c>
      <c r="B13" s="126" t="s">
        <v>4301</v>
      </c>
      <c r="C13" s="127">
        <v>3</v>
      </c>
      <c r="D13" s="128">
        <v>33854.519999999997</v>
      </c>
      <c r="E13" s="128">
        <v>33854.519999999997</v>
      </c>
      <c r="F13" s="129"/>
      <c r="G13" s="129"/>
      <c r="H13" s="130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</row>
    <row r="14" spans="1:183" s="131" customFormat="1">
      <c r="A14" s="132" t="s">
        <v>4302</v>
      </c>
      <c r="B14" s="132" t="s">
        <v>4303</v>
      </c>
      <c r="C14" s="127">
        <v>1</v>
      </c>
      <c r="D14" s="128">
        <v>24094.58</v>
      </c>
      <c r="E14" s="128">
        <v>24094.58</v>
      </c>
      <c r="F14" s="129"/>
      <c r="G14" s="129"/>
      <c r="H14" s="130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</row>
    <row r="15" spans="1:183" s="131" customFormat="1">
      <c r="A15" s="133" t="s">
        <v>4304</v>
      </c>
      <c r="B15" s="133" t="s">
        <v>4305</v>
      </c>
      <c r="C15" s="134">
        <v>2</v>
      </c>
      <c r="D15" s="128">
        <v>20254.560000000001</v>
      </c>
      <c r="E15" s="128">
        <v>20254.560000000001</v>
      </c>
      <c r="F15" s="129"/>
      <c r="G15" s="129"/>
      <c r="H15" s="130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</row>
    <row r="16" spans="1:183" s="131" customFormat="1">
      <c r="A16" s="135" t="s">
        <v>4306</v>
      </c>
      <c r="B16" s="133" t="s">
        <v>4307</v>
      </c>
      <c r="C16" s="134">
        <v>5</v>
      </c>
      <c r="D16" s="128">
        <v>18947.259999999998</v>
      </c>
      <c r="E16" s="128">
        <v>18947.259999999998</v>
      </c>
      <c r="F16" s="129"/>
      <c r="G16" s="129"/>
      <c r="H16" s="130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</row>
    <row r="17" spans="1:183" s="49" customFormat="1" ht="15" customHeight="1">
      <c r="A17" s="61"/>
      <c r="B17" s="136" t="s">
        <v>4209</v>
      </c>
      <c r="C17" s="63">
        <f>SUM(C12:C16)</f>
        <v>12</v>
      </c>
      <c r="D17" s="64"/>
      <c r="E17" s="64"/>
    </row>
    <row r="18" spans="1:183">
      <c r="A18" s="137"/>
      <c r="B18" s="138"/>
      <c r="C18" s="119"/>
      <c r="D18" s="139"/>
      <c r="E18" s="139"/>
      <c r="H18" s="130"/>
    </row>
    <row r="19" spans="1:183">
      <c r="A19" s="1256" t="s">
        <v>4103</v>
      </c>
      <c r="B19" s="1256"/>
      <c r="C19" s="124"/>
      <c r="D19" s="125"/>
      <c r="E19" s="125"/>
    </row>
    <row r="20" spans="1:183" s="131" customFormat="1">
      <c r="A20" s="126" t="s">
        <v>4308</v>
      </c>
      <c r="B20" s="126" t="s">
        <v>4309</v>
      </c>
      <c r="C20" s="127">
        <v>4</v>
      </c>
      <c r="D20" s="128">
        <v>17443.080000000002</v>
      </c>
      <c r="E20" s="128">
        <v>17443.080000000002</v>
      </c>
      <c r="F20" s="129"/>
      <c r="G20" s="129"/>
      <c r="H20" s="130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</row>
    <row r="21" spans="1:183" s="131" customFormat="1">
      <c r="A21" s="126" t="s">
        <v>4310</v>
      </c>
      <c r="B21" s="126" t="s">
        <v>4311</v>
      </c>
      <c r="C21" s="127">
        <v>11</v>
      </c>
      <c r="D21" s="128">
        <v>14022.08</v>
      </c>
      <c r="E21" s="128">
        <v>14022.08</v>
      </c>
      <c r="F21" s="129"/>
      <c r="G21" s="129"/>
      <c r="H21" s="130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</row>
    <row r="22" spans="1:183" s="131" customFormat="1">
      <c r="A22" s="126" t="s">
        <v>4312</v>
      </c>
      <c r="B22" s="126" t="s">
        <v>4313</v>
      </c>
      <c r="C22" s="127">
        <v>2</v>
      </c>
      <c r="D22" s="128">
        <v>11599.56</v>
      </c>
      <c r="E22" s="128">
        <v>11599.56</v>
      </c>
      <c r="F22" s="129"/>
      <c r="G22" s="129"/>
      <c r="H22" s="130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</row>
    <row r="23" spans="1:183" s="131" customFormat="1">
      <c r="A23" s="132" t="s">
        <v>4314</v>
      </c>
      <c r="B23" s="132" t="s">
        <v>4315</v>
      </c>
      <c r="C23" s="127">
        <v>1</v>
      </c>
      <c r="D23" s="128">
        <v>9365.9</v>
      </c>
      <c r="E23" s="128">
        <v>9365.9</v>
      </c>
      <c r="F23" s="129"/>
      <c r="G23" s="129"/>
      <c r="H23" s="130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</row>
    <row r="24" spans="1:183" s="131" customFormat="1">
      <c r="A24" s="133" t="s">
        <v>4316</v>
      </c>
      <c r="B24" s="133" t="s">
        <v>4317</v>
      </c>
      <c r="C24" s="134">
        <v>13</v>
      </c>
      <c r="D24" s="128">
        <v>9167</v>
      </c>
      <c r="E24" s="128">
        <v>9167</v>
      </c>
      <c r="F24" s="129"/>
      <c r="G24" s="129"/>
      <c r="H24" s="130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</row>
    <row r="25" spans="1:183" s="131" customFormat="1">
      <c r="A25" s="133" t="s">
        <v>4318</v>
      </c>
      <c r="B25" s="133" t="s">
        <v>4319</v>
      </c>
      <c r="C25" s="134">
        <v>3</v>
      </c>
      <c r="D25" s="128">
        <v>9365.9</v>
      </c>
      <c r="E25" s="128">
        <v>9365.9</v>
      </c>
      <c r="F25" s="129"/>
      <c r="G25" s="129"/>
      <c r="H25" s="130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</row>
    <row r="26" spans="1:183" s="131" customFormat="1">
      <c r="A26" s="133" t="s">
        <v>4320</v>
      </c>
      <c r="B26" s="133" t="s">
        <v>4321</v>
      </c>
      <c r="C26" s="134">
        <v>2</v>
      </c>
      <c r="D26" s="128">
        <v>6712.73</v>
      </c>
      <c r="E26" s="128">
        <v>6712.73</v>
      </c>
      <c r="F26" s="129"/>
      <c r="G26" s="129"/>
      <c r="H26" s="130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</row>
    <row r="27" spans="1:183" s="49" customFormat="1" ht="15" customHeight="1">
      <c r="A27" s="61"/>
      <c r="B27" s="136" t="s">
        <v>4244</v>
      </c>
      <c r="C27" s="63">
        <f>SUM(C20:C26)</f>
        <v>36</v>
      </c>
      <c r="D27" s="64"/>
      <c r="E27" s="64"/>
    </row>
    <row r="28" spans="1:183">
      <c r="A28" s="140"/>
      <c r="B28" s="141"/>
      <c r="C28" s="140"/>
      <c r="D28" s="142"/>
      <c r="E28" s="142"/>
    </row>
    <row r="29" spans="1:183">
      <c r="A29" s="1260" t="s">
        <v>4104</v>
      </c>
      <c r="B29" s="1260"/>
      <c r="C29" s="113"/>
      <c r="D29" s="139"/>
      <c r="E29" s="139"/>
    </row>
    <row r="30" spans="1:183">
      <c r="A30" s="143" t="s">
        <v>4246</v>
      </c>
      <c r="B30" s="144" t="s">
        <v>4246</v>
      </c>
      <c r="C30" s="145">
        <v>0</v>
      </c>
      <c r="D30" s="146">
        <v>0</v>
      </c>
      <c r="E30" s="146">
        <v>0</v>
      </c>
    </row>
    <row r="31" spans="1:183" s="49" customFormat="1" ht="15" customHeight="1">
      <c r="A31" s="61"/>
      <c r="B31" s="136" t="s">
        <v>4247</v>
      </c>
      <c r="C31" s="63">
        <f>SUM(C30)</f>
        <v>0</v>
      </c>
      <c r="D31" s="64"/>
      <c r="E31" s="64"/>
    </row>
    <row r="32" spans="1:183" s="66" customFormat="1" ht="15" customHeight="1">
      <c r="A32" s="61"/>
      <c r="B32" s="147"/>
      <c r="C32" s="148"/>
      <c r="D32" s="149"/>
      <c r="E32" s="149"/>
    </row>
    <row r="33" spans="1:5" s="66" customFormat="1" ht="15" customHeight="1">
      <c r="A33" s="61"/>
      <c r="B33" s="84" t="s">
        <v>4105</v>
      </c>
      <c r="C33" s="85">
        <f>C17+C27+C31</f>
        <v>48</v>
      </c>
      <c r="D33" s="149"/>
      <c r="E33" s="149"/>
    </row>
    <row r="34" spans="1:5">
      <c r="A34" s="137"/>
      <c r="B34" s="138"/>
      <c r="C34" s="119"/>
      <c r="D34" s="139"/>
      <c r="E34" s="139"/>
    </row>
    <row r="35" spans="1:5">
      <c r="A35" s="1259" t="s">
        <v>4101</v>
      </c>
      <c r="B35" s="1259"/>
      <c r="C35" s="119"/>
      <c r="D35" s="139"/>
      <c r="E35" s="139"/>
    </row>
    <row r="36" spans="1:5">
      <c r="A36" s="1260" t="s">
        <v>4248</v>
      </c>
      <c r="B36" s="1260"/>
      <c r="C36" s="119"/>
      <c r="D36" s="139"/>
      <c r="E36" s="139"/>
    </row>
    <row r="37" spans="1:5">
      <c r="A37" s="150" t="s">
        <v>4246</v>
      </c>
      <c r="B37" s="151" t="s">
        <v>4246</v>
      </c>
      <c r="C37" s="152">
        <v>0</v>
      </c>
      <c r="D37" s="153">
        <v>0</v>
      </c>
      <c r="E37" s="153">
        <v>0</v>
      </c>
    </row>
    <row r="38" spans="1:5">
      <c r="A38" s="115"/>
      <c r="B38" s="62" t="s">
        <v>4249</v>
      </c>
      <c r="C38" s="62">
        <f>SUM(C37)</f>
        <v>0</v>
      </c>
      <c r="D38" s="139"/>
      <c r="E38" s="139"/>
    </row>
    <row r="39" spans="1:5">
      <c r="A39" s="137"/>
      <c r="B39" s="138"/>
      <c r="C39" s="119"/>
      <c r="D39" s="139"/>
      <c r="E39" s="139"/>
    </row>
    <row r="40" spans="1:5">
      <c r="A40" s="1264" t="s">
        <v>4107</v>
      </c>
      <c r="B40" s="1265"/>
      <c r="C40" s="119"/>
      <c r="D40" s="139"/>
      <c r="E40" s="139"/>
    </row>
    <row r="41" spans="1:5">
      <c r="A41" s="154" t="s">
        <v>4246</v>
      </c>
      <c r="B41" s="154" t="s">
        <v>4246</v>
      </c>
      <c r="C41" s="152">
        <v>0</v>
      </c>
      <c r="D41" s="146">
        <v>0</v>
      </c>
      <c r="E41" s="146">
        <v>0</v>
      </c>
    </row>
    <row r="42" spans="1:5" s="47" customFormat="1" ht="16.5" customHeight="1">
      <c r="B42" s="155" t="s">
        <v>4280</v>
      </c>
      <c r="C42" s="156">
        <v>0</v>
      </c>
    </row>
  </sheetData>
  <mergeCells count="15">
    <mergeCell ref="A40:B40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9:B19"/>
    <mergeCell ref="A29:B29"/>
    <mergeCell ref="A35:B35"/>
    <mergeCell ref="A36:B36"/>
  </mergeCells>
  <printOptions horizontalCentered="1"/>
  <pageMargins left="0.59055118110236227" right="0.59055118110236227" top="1.1811023622047245" bottom="0.78740157480314965" header="0.39370078740157483" footer="0.39370078740157483"/>
  <pageSetup scale="95" fitToHeight="0" orientation="landscape" r:id="rId1"/>
  <rowBreaks count="1" manualBreakCount="1">
    <brk id="34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8"/>
  <sheetViews>
    <sheetView showGridLines="0" zoomScaleNormal="100" zoomScaleSheetLayoutView="80" workbookViewId="0"/>
  </sheetViews>
  <sheetFormatPr baseColWidth="10" defaultColWidth="11.44140625" defaultRowHeight="15"/>
  <cols>
    <col min="1" max="1" width="14.33203125" style="159" customWidth="1"/>
    <col min="2" max="2" width="47" style="159" customWidth="1"/>
    <col min="3" max="3" width="14.44140625" style="159" customWidth="1"/>
    <col min="4" max="4" width="20.44140625" style="159" customWidth="1"/>
    <col min="5" max="5" width="20" style="159" customWidth="1"/>
    <col min="6" max="9" width="11.5546875" style="159" bestFit="1" customWidth="1"/>
    <col min="10" max="10" width="13.88671875" style="159" customWidth="1"/>
    <col min="11" max="11" width="12.6640625" style="159" bestFit="1" customWidth="1"/>
    <col min="12" max="13" width="11.44140625" style="158"/>
    <col min="14" max="16384" width="11.44140625" style="159"/>
  </cols>
  <sheetData>
    <row r="2" spans="1:11" ht="15.6">
      <c r="A2" s="1267" t="s">
        <v>4095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11" s="158" customFormat="1" ht="15.6">
      <c r="A3" s="1268" t="s">
        <v>23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1" s="158" customFormat="1">
      <c r="A4" s="1269" t="s">
        <v>4096</v>
      </c>
      <c r="B4" s="1269" t="s">
        <v>4155</v>
      </c>
      <c r="C4" s="1269" t="s">
        <v>4155</v>
      </c>
      <c r="D4" s="1269" t="s">
        <v>4155</v>
      </c>
      <c r="E4" s="1269" t="s">
        <v>4155</v>
      </c>
      <c r="F4" s="1269" t="s">
        <v>4155</v>
      </c>
      <c r="G4" s="1269" t="s">
        <v>4155</v>
      </c>
      <c r="H4" s="1269" t="s">
        <v>4155</v>
      </c>
      <c r="I4" s="1269" t="s">
        <v>4155</v>
      </c>
      <c r="J4" s="1269" t="s">
        <v>4155</v>
      </c>
      <c r="K4" s="1269" t="s">
        <v>4155</v>
      </c>
    </row>
    <row r="5" spans="1:11" s="158" customFormat="1">
      <c r="A5" s="1269" t="s">
        <v>4281</v>
      </c>
      <c r="B5" s="1269" t="s">
        <v>4281</v>
      </c>
      <c r="C5" s="1269" t="s">
        <v>4281</v>
      </c>
      <c r="D5" s="1269" t="s">
        <v>4281</v>
      </c>
      <c r="E5" s="1269" t="s">
        <v>4281</v>
      </c>
      <c r="F5" s="1269" t="s">
        <v>4281</v>
      </c>
      <c r="G5" s="1269" t="s">
        <v>4281</v>
      </c>
      <c r="H5" s="1269" t="s">
        <v>4281</v>
      </c>
      <c r="I5" s="1269" t="s">
        <v>4281</v>
      </c>
      <c r="J5" s="1269" t="s">
        <v>4281</v>
      </c>
      <c r="K5" s="1269" t="s">
        <v>4281</v>
      </c>
    </row>
    <row r="6" spans="1:11" s="158" customFormat="1" ht="15.6">
      <c r="A6" s="1270" t="s">
        <v>4157</v>
      </c>
      <c r="B6" s="1270"/>
      <c r="C6" s="1270"/>
      <c r="D6" s="1270"/>
      <c r="E6" s="1270"/>
      <c r="F6" s="1270"/>
      <c r="G6" s="1270"/>
      <c r="H6" s="1270"/>
      <c r="I6" s="1270"/>
      <c r="J6" s="1270"/>
      <c r="K6" s="1270"/>
    </row>
    <row r="7" spans="1:11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1" s="158" customFormat="1" ht="15.6">
      <c r="A8" s="97" t="s">
        <v>4282</v>
      </c>
      <c r="B8" s="159"/>
      <c r="C8" s="109"/>
      <c r="D8" s="109"/>
      <c r="E8" s="109"/>
      <c r="F8" s="109"/>
      <c r="G8" s="109"/>
      <c r="H8" s="109"/>
      <c r="I8" s="109"/>
      <c r="J8" s="109"/>
      <c r="K8" s="109"/>
    </row>
    <row r="9" spans="1:11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1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1" s="160" customFormat="1" ht="13.8">
      <c r="A11" s="126" t="s">
        <v>4299</v>
      </c>
      <c r="B11" s="126" t="s">
        <v>4165</v>
      </c>
      <c r="C11" s="104">
        <v>65480.19</v>
      </c>
      <c r="D11" s="111">
        <v>0</v>
      </c>
      <c r="E11" s="111">
        <v>0</v>
      </c>
      <c r="F11" s="104">
        <f>+C11+E11+D11</f>
        <v>65480.19</v>
      </c>
      <c r="G11" s="104">
        <f>+(C11/30)*10</f>
        <v>21826.730000000003</v>
      </c>
      <c r="H11" s="104">
        <f>+(C11/30)*5</f>
        <v>10913.365000000002</v>
      </c>
      <c r="I11" s="104">
        <f>+(C11/30)*40</f>
        <v>87306.920000000013</v>
      </c>
      <c r="J11" s="104">
        <v>0</v>
      </c>
      <c r="K11" s="104">
        <f>+G11+H11+I11+J11</f>
        <v>120047.01500000001</v>
      </c>
    </row>
    <row r="12" spans="1:11" s="160" customFormat="1" ht="13.8">
      <c r="A12" s="126" t="s">
        <v>4300</v>
      </c>
      <c r="B12" s="126" t="s">
        <v>4301</v>
      </c>
      <c r="C12" s="104">
        <v>33854.519999999997</v>
      </c>
      <c r="D12" s="111">
        <v>0</v>
      </c>
      <c r="E12" s="111">
        <v>0</v>
      </c>
      <c r="F12" s="104">
        <f>+C12+E12+D12</f>
        <v>33854.519999999997</v>
      </c>
      <c r="G12" s="104">
        <f>+(C12/30)*10</f>
        <v>11284.84</v>
      </c>
      <c r="H12" s="104">
        <f>+(C12/30)*5</f>
        <v>5642.42</v>
      </c>
      <c r="I12" s="104">
        <f>+(C12/30)*40</f>
        <v>45139.360000000001</v>
      </c>
      <c r="J12" s="104">
        <v>0</v>
      </c>
      <c r="K12" s="104">
        <f t="shared" ref="K12:K15" si="0">+G12+H12+I12+J12</f>
        <v>62066.62</v>
      </c>
    </row>
    <row r="13" spans="1:11" s="160" customFormat="1" ht="13.8">
      <c r="A13" s="126" t="s">
        <v>4302</v>
      </c>
      <c r="B13" s="126" t="s">
        <v>4303</v>
      </c>
      <c r="C13" s="104">
        <v>24094.58</v>
      </c>
      <c r="D13" s="111">
        <v>0</v>
      </c>
      <c r="E13" s="111">
        <v>0</v>
      </c>
      <c r="F13" s="104">
        <f>+C13+E13+D13</f>
        <v>24094.58</v>
      </c>
      <c r="G13" s="104">
        <f>+(C13/30)*10</f>
        <v>8031.5266666666676</v>
      </c>
      <c r="H13" s="104">
        <f>+(C13/30)*5</f>
        <v>4015.7633333333338</v>
      </c>
      <c r="I13" s="104">
        <f>+(C13/30)*40</f>
        <v>32126.10666666667</v>
      </c>
      <c r="J13" s="104">
        <v>0</v>
      </c>
      <c r="K13" s="104">
        <f t="shared" si="0"/>
        <v>44173.396666666667</v>
      </c>
    </row>
    <row r="14" spans="1:11" s="160" customFormat="1" ht="13.8">
      <c r="A14" s="126" t="s">
        <v>4304</v>
      </c>
      <c r="B14" s="126" t="s">
        <v>4305</v>
      </c>
      <c r="C14" s="104">
        <v>20254.560000000001</v>
      </c>
      <c r="D14" s="104">
        <v>1040</v>
      </c>
      <c r="E14" s="111">
        <v>0</v>
      </c>
      <c r="F14" s="104">
        <f>+C14+E14+D14</f>
        <v>21294.560000000001</v>
      </c>
      <c r="G14" s="104">
        <f>+(C14/30)*10</f>
        <v>6751.52</v>
      </c>
      <c r="H14" s="104">
        <f>+(C14/30)*5</f>
        <v>3375.76</v>
      </c>
      <c r="I14" s="104">
        <f>+(C14/30)*40</f>
        <v>27006.080000000002</v>
      </c>
      <c r="J14" s="104">
        <v>0</v>
      </c>
      <c r="K14" s="104">
        <f t="shared" si="0"/>
        <v>37133.360000000001</v>
      </c>
    </row>
    <row r="15" spans="1:11" s="160" customFormat="1" ht="13.8">
      <c r="A15" s="126" t="s">
        <v>4306</v>
      </c>
      <c r="B15" s="126" t="s">
        <v>4307</v>
      </c>
      <c r="C15" s="104">
        <v>18947.259999999998</v>
      </c>
      <c r="D15" s="104">
        <v>1040</v>
      </c>
      <c r="E15" s="111">
        <v>0</v>
      </c>
      <c r="F15" s="104">
        <f>+C15+E15+D15</f>
        <v>19987.259999999998</v>
      </c>
      <c r="G15" s="104">
        <f>+(C15/30)*10</f>
        <v>6315.7533333333331</v>
      </c>
      <c r="H15" s="104">
        <f>+(C15/30)*5</f>
        <v>3157.8766666666666</v>
      </c>
      <c r="I15" s="104">
        <f>+(C15/30)*40</f>
        <v>25263.013333333332</v>
      </c>
      <c r="J15" s="104">
        <v>0</v>
      </c>
      <c r="K15" s="104">
        <f t="shared" si="0"/>
        <v>34736.643333333333</v>
      </c>
    </row>
    <row r="16" spans="1:11" s="158" customFormat="1">
      <c r="A16" s="106"/>
      <c r="B16" s="106"/>
      <c r="C16" s="107"/>
      <c r="D16" s="107"/>
      <c r="E16" s="107"/>
      <c r="F16" s="107"/>
      <c r="G16" s="107"/>
      <c r="H16" s="107"/>
      <c r="I16" s="107"/>
      <c r="J16" s="107"/>
      <c r="K16" s="108"/>
    </row>
    <row r="17" spans="1:13" s="158" customFormat="1">
      <c r="A17" s="109"/>
      <c r="B17" s="159"/>
      <c r="C17" s="109"/>
      <c r="D17" s="109"/>
      <c r="E17" s="109"/>
      <c r="F17" s="109"/>
      <c r="G17" s="109"/>
      <c r="H17" s="109"/>
      <c r="I17" s="109"/>
      <c r="J17" s="109"/>
      <c r="K17" s="109"/>
    </row>
    <row r="18" spans="1:13" s="158" customFormat="1" ht="15.6">
      <c r="A18" s="97" t="s">
        <v>4296</v>
      </c>
      <c r="B18" s="159"/>
      <c r="C18" s="109"/>
      <c r="D18" s="109"/>
      <c r="E18" s="109"/>
      <c r="F18" s="109"/>
      <c r="G18" s="109"/>
      <c r="H18" s="109"/>
      <c r="I18" s="109"/>
      <c r="J18" s="109"/>
      <c r="K18" s="109"/>
    </row>
    <row r="19" spans="1:13" s="158" customFormat="1" ht="16.5" customHeight="1">
      <c r="A19" s="1263" t="s">
        <v>4283</v>
      </c>
      <c r="B19" s="1263" t="s">
        <v>4284</v>
      </c>
      <c r="C19" s="1263" t="s">
        <v>4285</v>
      </c>
      <c r="D19" s="1263"/>
      <c r="E19" s="1263"/>
      <c r="F19" s="1263"/>
      <c r="G19" s="1263" t="s">
        <v>4286</v>
      </c>
      <c r="H19" s="1263"/>
      <c r="I19" s="1263"/>
      <c r="J19" s="1263"/>
      <c r="K19" s="1263"/>
    </row>
    <row r="20" spans="1:13" s="158" customFormat="1" ht="27.6">
      <c r="A20" s="1263"/>
      <c r="B20" s="1263"/>
      <c r="C20" s="102" t="s">
        <v>4287</v>
      </c>
      <c r="D20" s="102" t="s">
        <v>4288</v>
      </c>
      <c r="E20" s="102" t="s">
        <v>4289</v>
      </c>
      <c r="F20" s="102" t="s">
        <v>4290</v>
      </c>
      <c r="G20" s="102" t="s">
        <v>4291</v>
      </c>
      <c r="H20" s="102" t="s">
        <v>4292</v>
      </c>
      <c r="I20" s="102" t="s">
        <v>4293</v>
      </c>
      <c r="J20" s="102" t="s">
        <v>4294</v>
      </c>
      <c r="K20" s="102" t="s">
        <v>4290</v>
      </c>
    </row>
    <row r="21" spans="1:13" s="160" customFormat="1" ht="13.8">
      <c r="A21" s="103" t="s">
        <v>4308</v>
      </c>
      <c r="B21" s="103" t="s">
        <v>4309</v>
      </c>
      <c r="C21" s="104">
        <v>17443.080000000002</v>
      </c>
      <c r="D21" s="104">
        <v>1040</v>
      </c>
      <c r="E21" s="104">
        <v>0</v>
      </c>
      <c r="F21" s="104">
        <f t="shared" ref="F21:F27" si="1">+C21+E21+D21</f>
        <v>18483.080000000002</v>
      </c>
      <c r="G21" s="104">
        <f t="shared" ref="G21:G27" si="2">+(C21/30)*10</f>
        <v>5814.3600000000006</v>
      </c>
      <c r="H21" s="104">
        <f t="shared" ref="H21:H27" si="3">+(C21/30)*5</f>
        <v>2907.1800000000003</v>
      </c>
      <c r="I21" s="104">
        <f t="shared" ref="I21:I27" si="4">+(C21/30)*40</f>
        <v>23257.440000000002</v>
      </c>
      <c r="J21" s="104">
        <v>0</v>
      </c>
      <c r="K21" s="104">
        <f>+G21+H21+I21+J21</f>
        <v>31978.980000000003</v>
      </c>
    </row>
    <row r="22" spans="1:13" s="160" customFormat="1" ht="13.8">
      <c r="A22" s="103" t="s">
        <v>4310</v>
      </c>
      <c r="B22" s="103" t="s">
        <v>4311</v>
      </c>
      <c r="C22" s="104">
        <v>14022.08</v>
      </c>
      <c r="D22" s="104">
        <v>1040</v>
      </c>
      <c r="E22" s="104">
        <v>0</v>
      </c>
      <c r="F22" s="104">
        <f t="shared" si="1"/>
        <v>15062.08</v>
      </c>
      <c r="G22" s="104">
        <f t="shared" si="2"/>
        <v>4674.0266666666666</v>
      </c>
      <c r="H22" s="104">
        <f t="shared" si="3"/>
        <v>2337.0133333333333</v>
      </c>
      <c r="I22" s="104">
        <f t="shared" si="4"/>
        <v>18696.106666666667</v>
      </c>
      <c r="J22" s="104">
        <v>0</v>
      </c>
      <c r="K22" s="104">
        <f t="shared" ref="K22:K27" si="5">+G22+H22+I22+J22</f>
        <v>25707.146666666667</v>
      </c>
    </row>
    <row r="23" spans="1:13" s="160" customFormat="1" ht="13.8">
      <c r="A23" s="103" t="s">
        <v>4312</v>
      </c>
      <c r="B23" s="103" t="s">
        <v>4313</v>
      </c>
      <c r="C23" s="104">
        <v>11599.56</v>
      </c>
      <c r="D23" s="104">
        <v>1040</v>
      </c>
      <c r="E23" s="104">
        <v>0</v>
      </c>
      <c r="F23" s="104">
        <f t="shared" si="1"/>
        <v>12639.56</v>
      </c>
      <c r="G23" s="104">
        <f t="shared" si="2"/>
        <v>3866.52</v>
      </c>
      <c r="H23" s="104">
        <f t="shared" si="3"/>
        <v>1933.26</v>
      </c>
      <c r="I23" s="104">
        <f t="shared" si="4"/>
        <v>15466.08</v>
      </c>
      <c r="J23" s="104">
        <v>0</v>
      </c>
      <c r="K23" s="104">
        <f t="shared" si="5"/>
        <v>21265.86</v>
      </c>
    </row>
    <row r="24" spans="1:13" s="160" customFormat="1" ht="13.8">
      <c r="A24" s="103" t="s">
        <v>4314</v>
      </c>
      <c r="B24" s="103" t="s">
        <v>4315</v>
      </c>
      <c r="C24" s="104">
        <v>9365.9</v>
      </c>
      <c r="D24" s="104">
        <v>1040</v>
      </c>
      <c r="E24" s="104">
        <v>722</v>
      </c>
      <c r="F24" s="104">
        <f t="shared" si="1"/>
        <v>11127.9</v>
      </c>
      <c r="G24" s="104">
        <f t="shared" si="2"/>
        <v>3121.9666666666667</v>
      </c>
      <c r="H24" s="104">
        <f t="shared" si="3"/>
        <v>1560.9833333333333</v>
      </c>
      <c r="I24" s="104">
        <f t="shared" si="4"/>
        <v>12487.866666666667</v>
      </c>
      <c r="J24" s="104">
        <v>0</v>
      </c>
      <c r="K24" s="104">
        <f t="shared" si="5"/>
        <v>17170.816666666666</v>
      </c>
    </row>
    <row r="25" spans="1:13" s="160" customFormat="1" ht="13.8">
      <c r="A25" s="103" t="s">
        <v>4316</v>
      </c>
      <c r="B25" s="103" t="s">
        <v>4317</v>
      </c>
      <c r="C25" s="104">
        <v>9167</v>
      </c>
      <c r="D25" s="104">
        <v>1040</v>
      </c>
      <c r="E25" s="104">
        <v>722</v>
      </c>
      <c r="F25" s="104">
        <f t="shared" si="1"/>
        <v>10929</v>
      </c>
      <c r="G25" s="104">
        <f t="shared" si="2"/>
        <v>3055.6666666666665</v>
      </c>
      <c r="H25" s="104">
        <f t="shared" si="3"/>
        <v>1527.8333333333333</v>
      </c>
      <c r="I25" s="104">
        <f t="shared" si="4"/>
        <v>12222.666666666666</v>
      </c>
      <c r="J25" s="104">
        <v>0</v>
      </c>
      <c r="K25" s="104">
        <f t="shared" si="5"/>
        <v>16806.166666666664</v>
      </c>
    </row>
    <row r="26" spans="1:13" s="160" customFormat="1" ht="13.8">
      <c r="A26" s="103" t="s">
        <v>4318</v>
      </c>
      <c r="B26" s="103" t="s">
        <v>4319</v>
      </c>
      <c r="C26" s="104">
        <v>9365.9</v>
      </c>
      <c r="D26" s="104">
        <v>1040</v>
      </c>
      <c r="E26" s="104">
        <v>722</v>
      </c>
      <c r="F26" s="104">
        <f t="shared" si="1"/>
        <v>11127.9</v>
      </c>
      <c r="G26" s="104">
        <f t="shared" si="2"/>
        <v>3121.9666666666667</v>
      </c>
      <c r="H26" s="104">
        <f t="shared" si="3"/>
        <v>1560.9833333333333</v>
      </c>
      <c r="I26" s="104">
        <f t="shared" si="4"/>
        <v>12487.866666666667</v>
      </c>
      <c r="J26" s="104">
        <v>0</v>
      </c>
      <c r="K26" s="104">
        <f t="shared" si="5"/>
        <v>17170.816666666666</v>
      </c>
    </row>
    <row r="27" spans="1:13" s="160" customFormat="1" ht="13.8">
      <c r="A27" s="103" t="s">
        <v>4320</v>
      </c>
      <c r="B27" s="103" t="s">
        <v>4321</v>
      </c>
      <c r="C27" s="104">
        <v>6712.73</v>
      </c>
      <c r="D27" s="104">
        <v>1040</v>
      </c>
      <c r="E27" s="104">
        <v>722</v>
      </c>
      <c r="F27" s="104">
        <f t="shared" si="1"/>
        <v>8474.73</v>
      </c>
      <c r="G27" s="104">
        <f t="shared" si="2"/>
        <v>2237.5766666666668</v>
      </c>
      <c r="H27" s="104">
        <f t="shared" si="3"/>
        <v>1118.7883333333334</v>
      </c>
      <c r="I27" s="104">
        <f t="shared" si="4"/>
        <v>8950.3066666666673</v>
      </c>
      <c r="J27" s="104">
        <v>0</v>
      </c>
      <c r="K27" s="104">
        <f t="shared" si="5"/>
        <v>12306.671666666667</v>
      </c>
    </row>
    <row r="28" spans="1:13" s="158" customFormat="1">
      <c r="A28" s="159"/>
      <c r="B28" s="159"/>
      <c r="C28" s="109"/>
      <c r="D28" s="161"/>
      <c r="E28" s="109"/>
      <c r="F28" s="109"/>
      <c r="G28" s="109"/>
      <c r="H28" s="109"/>
      <c r="I28" s="109"/>
      <c r="J28" s="109"/>
      <c r="K28" s="109"/>
      <c r="M28" s="162"/>
    </row>
  </sheetData>
  <mergeCells count="13"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6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A63"/>
  <sheetViews>
    <sheetView showGridLines="0" topLeftCell="B1" zoomScaleNormal="100" zoomScaleSheetLayoutView="90" workbookViewId="0"/>
  </sheetViews>
  <sheetFormatPr baseColWidth="10" defaultColWidth="11.44140625" defaultRowHeight="15"/>
  <cols>
    <col min="1" max="1" width="22.5546875" style="207" customWidth="1"/>
    <col min="2" max="2" width="39" style="207" customWidth="1"/>
    <col min="3" max="3" width="22" style="207" bestFit="1" customWidth="1"/>
    <col min="4" max="4" width="24.6640625" style="207" customWidth="1"/>
    <col min="5" max="5" width="23.33203125" style="207" customWidth="1"/>
    <col min="6" max="6" width="29.6640625" style="164" customWidth="1"/>
    <col min="7" max="70" width="11.44140625" style="164"/>
    <col min="71" max="16384" width="11.44140625" style="165"/>
  </cols>
  <sheetData>
    <row r="1" spans="1:183">
      <c r="A1" s="163"/>
      <c r="B1" s="163"/>
      <c r="C1" s="163"/>
      <c r="D1" s="163"/>
      <c r="E1" s="163"/>
    </row>
    <row r="2" spans="1:183" s="167" customFormat="1" ht="15.6">
      <c r="A2" s="1273" t="s">
        <v>4095</v>
      </c>
      <c r="B2" s="1273"/>
      <c r="C2" s="1273"/>
      <c r="D2" s="1273"/>
      <c r="E2" s="1273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  <c r="ER2" s="166"/>
      <c r="ES2" s="166"/>
      <c r="ET2" s="166"/>
      <c r="EU2" s="166"/>
      <c r="EV2" s="166"/>
      <c r="EW2" s="166"/>
      <c r="EX2" s="166"/>
      <c r="EY2" s="166"/>
      <c r="EZ2" s="166"/>
      <c r="FA2" s="166"/>
      <c r="FB2" s="166"/>
      <c r="FC2" s="166"/>
      <c r="FD2" s="166"/>
      <c r="FE2" s="166"/>
      <c r="FF2" s="166"/>
      <c r="FG2" s="166"/>
      <c r="FH2" s="166"/>
      <c r="FI2" s="166"/>
      <c r="FJ2" s="166"/>
      <c r="FK2" s="166"/>
      <c r="FL2" s="166"/>
      <c r="FM2" s="166"/>
      <c r="FN2" s="166"/>
      <c r="FO2" s="166"/>
      <c r="FP2" s="166"/>
      <c r="FQ2" s="166"/>
      <c r="FR2" s="166"/>
      <c r="FS2" s="166"/>
      <c r="FT2" s="166"/>
      <c r="FU2" s="166"/>
      <c r="FV2" s="166"/>
      <c r="FW2" s="166"/>
      <c r="FX2" s="166"/>
      <c r="FY2" s="166"/>
      <c r="FZ2" s="166"/>
      <c r="GA2" s="166"/>
    </row>
    <row r="3" spans="1:183" ht="15.6">
      <c r="A3" s="1274" t="s">
        <v>4323</v>
      </c>
      <c r="B3" s="1274"/>
      <c r="C3" s="1274"/>
      <c r="D3" s="1274"/>
      <c r="E3" s="1274"/>
      <c r="F3" s="168"/>
    </row>
    <row r="4" spans="1:183" s="167" customFormat="1" ht="13.8">
      <c r="A4" s="1269" t="s">
        <v>4096</v>
      </c>
      <c r="B4" s="1269" t="s">
        <v>4155</v>
      </c>
      <c r="C4" s="1269" t="s">
        <v>4155</v>
      </c>
      <c r="D4" s="1269" t="s">
        <v>4155</v>
      </c>
      <c r="E4" s="1269" t="s">
        <v>4155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  <c r="ER4" s="166"/>
      <c r="ES4" s="166"/>
      <c r="ET4" s="166"/>
      <c r="EU4" s="166"/>
      <c r="EV4" s="166"/>
      <c r="EW4" s="166"/>
      <c r="EX4" s="166"/>
      <c r="EY4" s="166"/>
      <c r="EZ4" s="166"/>
      <c r="FA4" s="166"/>
      <c r="FB4" s="166"/>
      <c r="FC4" s="166"/>
      <c r="FD4" s="166"/>
      <c r="FE4" s="166"/>
      <c r="FF4" s="166"/>
      <c r="FG4" s="166"/>
      <c r="FH4" s="166"/>
      <c r="FI4" s="166"/>
      <c r="FJ4" s="166"/>
      <c r="FK4" s="166"/>
      <c r="FL4" s="166"/>
      <c r="FM4" s="166"/>
      <c r="FN4" s="166"/>
      <c r="FO4" s="166"/>
      <c r="FP4" s="166"/>
      <c r="FQ4" s="166"/>
      <c r="FR4" s="166"/>
      <c r="FS4" s="166"/>
      <c r="FT4" s="166"/>
      <c r="FU4" s="166"/>
      <c r="FV4" s="166"/>
      <c r="FW4" s="166"/>
      <c r="FX4" s="166"/>
      <c r="FY4" s="166"/>
      <c r="FZ4" s="166"/>
      <c r="GA4" s="166"/>
    </row>
    <row r="5" spans="1:183" s="167" customFormat="1" ht="13.8">
      <c r="A5" s="1269" t="s">
        <v>4156</v>
      </c>
      <c r="B5" s="1269" t="s">
        <v>4156</v>
      </c>
      <c r="C5" s="1269" t="s">
        <v>4156</v>
      </c>
      <c r="D5" s="1269" t="s">
        <v>4156</v>
      </c>
      <c r="E5" s="1269" t="s">
        <v>4156</v>
      </c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  <c r="CQ5" s="166"/>
      <c r="CR5" s="166"/>
      <c r="CS5" s="166"/>
      <c r="CT5" s="166"/>
      <c r="CU5" s="166"/>
      <c r="CV5" s="166"/>
      <c r="CW5" s="166"/>
      <c r="CX5" s="166"/>
      <c r="CY5" s="166"/>
      <c r="CZ5" s="166"/>
      <c r="DA5" s="166"/>
      <c r="DB5" s="166"/>
      <c r="DC5" s="166"/>
      <c r="DD5" s="166"/>
      <c r="DE5" s="166"/>
      <c r="DF5" s="166"/>
      <c r="DG5" s="166"/>
      <c r="DH5" s="166"/>
      <c r="DI5" s="166"/>
      <c r="DJ5" s="166"/>
      <c r="DK5" s="166"/>
      <c r="DL5" s="166"/>
      <c r="DM5" s="166"/>
      <c r="DN5" s="166"/>
      <c r="DO5" s="166"/>
      <c r="DP5" s="166"/>
      <c r="DQ5" s="166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  <c r="ER5" s="166"/>
      <c r="ES5" s="166"/>
      <c r="ET5" s="166"/>
      <c r="EU5" s="166"/>
      <c r="EV5" s="166"/>
      <c r="EW5" s="166"/>
      <c r="EX5" s="166"/>
      <c r="EY5" s="166"/>
      <c r="EZ5" s="166"/>
      <c r="FA5" s="166"/>
      <c r="FB5" s="166"/>
      <c r="FC5" s="166"/>
      <c r="FD5" s="166"/>
      <c r="FE5" s="166"/>
      <c r="FF5" s="166"/>
      <c r="FG5" s="166"/>
      <c r="FH5" s="166"/>
      <c r="FI5" s="166"/>
      <c r="FJ5" s="166"/>
      <c r="FK5" s="166"/>
      <c r="FL5" s="166"/>
      <c r="FM5" s="166"/>
      <c r="FN5" s="166"/>
      <c r="FO5" s="166"/>
      <c r="FP5" s="166"/>
      <c r="FQ5" s="166"/>
      <c r="FR5" s="166"/>
      <c r="FS5" s="166"/>
      <c r="FT5" s="166"/>
      <c r="FU5" s="166"/>
      <c r="FV5" s="166"/>
      <c r="FW5" s="166"/>
      <c r="FX5" s="166"/>
      <c r="FY5" s="166"/>
      <c r="FZ5" s="166"/>
      <c r="GA5" s="166"/>
    </row>
    <row r="6" spans="1:183" s="167" customFormat="1" ht="13.8">
      <c r="A6" s="1275" t="s">
        <v>4157</v>
      </c>
      <c r="B6" s="1275" t="s">
        <v>4157</v>
      </c>
      <c r="C6" s="1275" t="s">
        <v>4157</v>
      </c>
      <c r="D6" s="1275" t="s">
        <v>4157</v>
      </c>
      <c r="E6" s="1275" t="s">
        <v>4157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</row>
    <row r="7" spans="1:183" ht="15.6">
      <c r="A7" s="169"/>
      <c r="B7" s="163"/>
      <c r="C7" s="170"/>
      <c r="D7" s="171"/>
      <c r="E7" s="171"/>
    </row>
    <row r="8" spans="1:183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</row>
    <row r="9" spans="1:183">
      <c r="A9" s="1251"/>
      <c r="B9" s="1251"/>
      <c r="C9" s="1251"/>
      <c r="D9" s="110" t="s">
        <v>4162</v>
      </c>
      <c r="E9" s="110" t="s">
        <v>4163</v>
      </c>
    </row>
    <row r="10" spans="1:183" ht="15.6">
      <c r="A10" s="169"/>
      <c r="B10" s="163"/>
      <c r="C10" s="170"/>
      <c r="D10" s="171"/>
      <c r="E10" s="171"/>
    </row>
    <row r="11" spans="1:183">
      <c r="A11" s="1276" t="s">
        <v>4102</v>
      </c>
      <c r="B11" s="1276" t="s">
        <v>4102</v>
      </c>
      <c r="C11" s="172"/>
      <c r="D11" s="173"/>
      <c r="E11" s="173"/>
    </row>
    <row r="12" spans="1:183" s="131" customFormat="1" ht="13.8">
      <c r="A12" s="126" t="s">
        <v>4324</v>
      </c>
      <c r="B12" s="126" t="s">
        <v>4165</v>
      </c>
      <c r="C12" s="174">
        <v>1</v>
      </c>
      <c r="D12" s="104">
        <v>81852</v>
      </c>
      <c r="E12" s="104">
        <v>81852</v>
      </c>
      <c r="F12" s="175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</row>
    <row r="13" spans="1:183" s="131" customFormat="1" ht="13.8">
      <c r="A13" s="132" t="s">
        <v>4325</v>
      </c>
      <c r="B13" s="132" t="s">
        <v>4326</v>
      </c>
      <c r="C13" s="174">
        <v>1</v>
      </c>
      <c r="D13" s="104">
        <v>40694</v>
      </c>
      <c r="E13" s="104">
        <v>40694</v>
      </c>
      <c r="F13" s="175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</row>
    <row r="14" spans="1:183" s="131" customFormat="1" ht="13.8">
      <c r="A14" s="133" t="s">
        <v>4327</v>
      </c>
      <c r="B14" s="176" t="s">
        <v>4328</v>
      </c>
      <c r="C14" s="177">
        <v>1</v>
      </c>
      <c r="D14" s="104">
        <v>18666</v>
      </c>
      <c r="E14" s="104">
        <v>18666</v>
      </c>
      <c r="F14" s="175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</row>
    <row r="15" spans="1:183" s="131" customFormat="1" ht="13.8">
      <c r="A15" s="135" t="s">
        <v>4329</v>
      </c>
      <c r="B15" s="133" t="s">
        <v>4328</v>
      </c>
      <c r="C15" s="178">
        <v>1</v>
      </c>
      <c r="D15" s="179">
        <v>33854</v>
      </c>
      <c r="E15" s="104">
        <v>33854</v>
      </c>
      <c r="F15" s="175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</row>
    <row r="16" spans="1:183" s="131" customFormat="1" ht="13.8">
      <c r="A16" s="180"/>
      <c r="B16" s="181" t="s">
        <v>4209</v>
      </c>
      <c r="C16" s="182">
        <f>SUM(C12:C15)</f>
        <v>4</v>
      </c>
      <c r="D16" s="183"/>
      <c r="E16" s="183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</row>
    <row r="17" spans="1:70" s="131" customFormat="1" ht="13.8">
      <c r="A17" s="137"/>
      <c r="B17" s="137"/>
      <c r="C17" s="184"/>
      <c r="D17" s="183"/>
      <c r="E17" s="183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</row>
    <row r="18" spans="1:70" s="131" customFormat="1" ht="13.8">
      <c r="A18" s="1277" t="s">
        <v>4103</v>
      </c>
      <c r="B18" s="1277"/>
      <c r="C18" s="184"/>
      <c r="D18" s="183"/>
      <c r="E18" s="183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</row>
    <row r="19" spans="1:70" s="131" customFormat="1" ht="13.8">
      <c r="A19" s="185" t="s">
        <v>4330</v>
      </c>
      <c r="B19" s="185" t="s">
        <v>4331</v>
      </c>
      <c r="C19" s="174">
        <v>1</v>
      </c>
      <c r="D19" s="104">
        <v>18666</v>
      </c>
      <c r="E19" s="104">
        <v>18666</v>
      </c>
      <c r="F19" s="175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</row>
    <row r="20" spans="1:70" s="131" customFormat="1" ht="13.8">
      <c r="A20" s="185" t="s">
        <v>4330</v>
      </c>
      <c r="B20" s="185" t="s">
        <v>4332</v>
      </c>
      <c r="C20" s="174">
        <v>1</v>
      </c>
      <c r="D20" s="104">
        <v>17406</v>
      </c>
      <c r="E20" s="104">
        <v>17406</v>
      </c>
      <c r="F20" s="175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</row>
    <row r="21" spans="1:70" s="131" customFormat="1" ht="13.8">
      <c r="A21" s="185" t="s">
        <v>4333</v>
      </c>
      <c r="B21" s="185" t="s">
        <v>4332</v>
      </c>
      <c r="C21" s="174">
        <v>2</v>
      </c>
      <c r="D21" s="104">
        <v>18666</v>
      </c>
      <c r="E21" s="104">
        <v>18666</v>
      </c>
      <c r="F21" s="175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</row>
    <row r="22" spans="1:70" s="131" customFormat="1" ht="13.8">
      <c r="A22" s="185" t="s">
        <v>4334</v>
      </c>
      <c r="B22" s="185" t="s">
        <v>4332</v>
      </c>
      <c r="C22" s="174">
        <v>2</v>
      </c>
      <c r="D22" s="104">
        <v>19070</v>
      </c>
      <c r="E22" s="104">
        <v>19070</v>
      </c>
      <c r="F22" s="175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</row>
    <row r="23" spans="1:70" s="131" customFormat="1" ht="13.8">
      <c r="A23" s="185" t="s">
        <v>4335</v>
      </c>
      <c r="B23" s="185" t="s">
        <v>4336</v>
      </c>
      <c r="C23" s="174">
        <v>2</v>
      </c>
      <c r="D23" s="104">
        <v>11642</v>
      </c>
      <c r="E23" s="104">
        <v>11642</v>
      </c>
      <c r="F23" s="175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</row>
    <row r="24" spans="1:70" s="131" customFormat="1" ht="13.8">
      <c r="A24" s="185" t="s">
        <v>4337</v>
      </c>
      <c r="B24" s="185" t="s">
        <v>4336</v>
      </c>
      <c r="C24" s="174">
        <v>5</v>
      </c>
      <c r="D24" s="104">
        <v>12474</v>
      </c>
      <c r="E24" s="104">
        <v>12474</v>
      </c>
      <c r="F24" s="175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</row>
    <row r="25" spans="1:70" s="131" customFormat="1" ht="13.8">
      <c r="A25" s="185" t="s">
        <v>4338</v>
      </c>
      <c r="B25" s="185" t="s">
        <v>4336</v>
      </c>
      <c r="C25" s="174">
        <v>1</v>
      </c>
      <c r="D25" s="104">
        <v>15808</v>
      </c>
      <c r="E25" s="104">
        <v>15808</v>
      </c>
      <c r="F25" s="175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</row>
    <row r="26" spans="1:70" s="131" customFormat="1" ht="13.8">
      <c r="A26" s="185" t="s">
        <v>4339</v>
      </c>
      <c r="B26" s="185" t="s">
        <v>4336</v>
      </c>
      <c r="C26" s="174">
        <v>1</v>
      </c>
      <c r="D26" s="104">
        <v>18480</v>
      </c>
      <c r="E26" s="104">
        <v>18480</v>
      </c>
      <c r="F26" s="175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</row>
    <row r="27" spans="1:70" s="131" customFormat="1" ht="13.8">
      <c r="A27" s="185" t="s">
        <v>4340</v>
      </c>
      <c r="B27" s="185" t="s">
        <v>4336</v>
      </c>
      <c r="C27" s="174">
        <v>5</v>
      </c>
      <c r="D27" s="104">
        <v>18666</v>
      </c>
      <c r="E27" s="104">
        <v>18666</v>
      </c>
      <c r="F27" s="175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</row>
    <row r="28" spans="1:70" s="131" customFormat="1" ht="13.8">
      <c r="A28" s="185" t="s">
        <v>4341</v>
      </c>
      <c r="B28" s="185" t="s">
        <v>4199</v>
      </c>
      <c r="C28" s="174">
        <v>2</v>
      </c>
      <c r="D28" s="104">
        <v>9464</v>
      </c>
      <c r="E28" s="104">
        <v>9464</v>
      </c>
      <c r="F28" s="175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</row>
    <row r="29" spans="1:70" s="131" customFormat="1" ht="13.8">
      <c r="A29" s="185" t="s">
        <v>4342</v>
      </c>
      <c r="B29" s="185" t="s">
        <v>4343</v>
      </c>
      <c r="C29" s="174">
        <v>1</v>
      </c>
      <c r="D29" s="104">
        <v>9612</v>
      </c>
      <c r="E29" s="104">
        <v>9612</v>
      </c>
      <c r="F29" s="175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</row>
    <row r="30" spans="1:70" s="131" customFormat="1" ht="13.8">
      <c r="A30" s="185" t="s">
        <v>4344</v>
      </c>
      <c r="B30" s="185" t="s">
        <v>4343</v>
      </c>
      <c r="C30" s="174">
        <v>1</v>
      </c>
      <c r="D30" s="104">
        <v>11641</v>
      </c>
      <c r="E30" s="104">
        <v>11641</v>
      </c>
      <c r="F30" s="175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</row>
    <row r="31" spans="1:70" s="131" customFormat="1" ht="13.8">
      <c r="A31" s="185" t="s">
        <v>4345</v>
      </c>
      <c r="B31" s="185" t="s">
        <v>4343</v>
      </c>
      <c r="C31" s="174">
        <v>1</v>
      </c>
      <c r="D31" s="104">
        <v>12474</v>
      </c>
      <c r="E31" s="104">
        <v>12474</v>
      </c>
      <c r="F31" s="175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</row>
    <row r="32" spans="1:70" s="131" customFormat="1" ht="13.8">
      <c r="A32" s="185" t="s">
        <v>4346</v>
      </c>
      <c r="B32" s="185" t="s">
        <v>4343</v>
      </c>
      <c r="C32" s="174">
        <v>1</v>
      </c>
      <c r="D32" s="104">
        <v>15544</v>
      </c>
      <c r="E32" s="104">
        <v>15544</v>
      </c>
      <c r="F32" s="175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</row>
    <row r="33" spans="1:70" s="131" customFormat="1" ht="13.8">
      <c r="A33" s="185" t="s">
        <v>4347</v>
      </c>
      <c r="B33" s="185" t="s">
        <v>4343</v>
      </c>
      <c r="C33" s="174">
        <v>1</v>
      </c>
      <c r="D33" s="104">
        <v>15808</v>
      </c>
      <c r="E33" s="104">
        <v>15808</v>
      </c>
      <c r="F33" s="175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</row>
    <row r="34" spans="1:70" s="131" customFormat="1" ht="13.8">
      <c r="A34" s="185" t="s">
        <v>4348</v>
      </c>
      <c r="B34" s="185" t="s">
        <v>4343</v>
      </c>
      <c r="C34" s="174">
        <v>2</v>
      </c>
      <c r="D34" s="104">
        <v>16094</v>
      </c>
      <c r="E34" s="104">
        <v>16094</v>
      </c>
      <c r="F34" s="175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</row>
    <row r="35" spans="1:70" s="131" customFormat="1" ht="13.8">
      <c r="A35" s="185" t="s">
        <v>4349</v>
      </c>
      <c r="B35" s="185" t="s">
        <v>4343</v>
      </c>
      <c r="C35" s="174">
        <v>2</v>
      </c>
      <c r="D35" s="104">
        <v>18666</v>
      </c>
      <c r="E35" s="104">
        <v>18666</v>
      </c>
      <c r="F35" s="175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</row>
    <row r="36" spans="1:70" s="131" customFormat="1" ht="13.8">
      <c r="A36" s="185" t="s">
        <v>4350</v>
      </c>
      <c r="B36" s="185" t="s">
        <v>4343</v>
      </c>
      <c r="C36" s="174">
        <v>1</v>
      </c>
      <c r="D36" s="104">
        <v>19070</v>
      </c>
      <c r="E36" s="104">
        <v>19070</v>
      </c>
      <c r="F36" s="175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</row>
    <row r="37" spans="1:70" s="131" customFormat="1" ht="13.8">
      <c r="A37" s="185" t="s">
        <v>4351</v>
      </c>
      <c r="B37" s="185" t="s">
        <v>4352</v>
      </c>
      <c r="C37" s="174">
        <v>1</v>
      </c>
      <c r="D37" s="104">
        <v>12474</v>
      </c>
      <c r="E37" s="104">
        <v>12474</v>
      </c>
      <c r="F37" s="175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</row>
    <row r="38" spans="1:70" s="131" customFormat="1" ht="13.8">
      <c r="A38" s="185" t="s">
        <v>4353</v>
      </c>
      <c r="B38" s="185" t="s">
        <v>4354</v>
      </c>
      <c r="C38" s="174">
        <v>2</v>
      </c>
      <c r="D38" s="104">
        <v>9914</v>
      </c>
      <c r="E38" s="104">
        <v>9914</v>
      </c>
      <c r="F38" s="175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</row>
    <row r="39" spans="1:70" s="131" customFormat="1" ht="13.8">
      <c r="A39" s="185" t="s">
        <v>4355</v>
      </c>
      <c r="B39" s="185" t="s">
        <v>4354</v>
      </c>
      <c r="C39" s="174">
        <v>1</v>
      </c>
      <c r="D39" s="104">
        <v>10116</v>
      </c>
      <c r="E39" s="104">
        <v>10116</v>
      </c>
      <c r="F39" s="175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</row>
    <row r="40" spans="1:70" s="131" customFormat="1" ht="13.8">
      <c r="A40" s="185" t="s">
        <v>4356</v>
      </c>
      <c r="B40" s="185" t="s">
        <v>4357</v>
      </c>
      <c r="C40" s="174">
        <v>1</v>
      </c>
      <c r="D40" s="104">
        <v>6580</v>
      </c>
      <c r="E40" s="104">
        <v>6580</v>
      </c>
      <c r="F40" s="175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</row>
    <row r="41" spans="1:70" s="131" customFormat="1" ht="13.8">
      <c r="A41" s="186" t="s">
        <v>4358</v>
      </c>
      <c r="B41" s="186" t="s">
        <v>4357</v>
      </c>
      <c r="C41" s="174">
        <v>1</v>
      </c>
      <c r="D41" s="104">
        <v>6986</v>
      </c>
      <c r="E41" s="104">
        <v>6986</v>
      </c>
      <c r="F41" s="175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</row>
    <row r="42" spans="1:70" s="131" customFormat="1" ht="13.8">
      <c r="A42" s="187" t="s">
        <v>4359</v>
      </c>
      <c r="B42" s="187" t="s">
        <v>4360</v>
      </c>
      <c r="C42" s="188">
        <v>1</v>
      </c>
      <c r="D42" s="104">
        <v>6580</v>
      </c>
      <c r="E42" s="104">
        <v>6580</v>
      </c>
      <c r="F42" s="175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</row>
    <row r="43" spans="1:70" s="191" customFormat="1" ht="15" customHeight="1">
      <c r="A43" s="180"/>
      <c r="B43" s="181" t="s">
        <v>4244</v>
      </c>
      <c r="C43" s="189">
        <f>SUM(C19:C42)</f>
        <v>39</v>
      </c>
      <c r="D43" s="190"/>
      <c r="E43" s="190"/>
    </row>
    <row r="44" spans="1:70" s="131" customFormat="1" ht="13.8">
      <c r="A44" s="140"/>
      <c r="B44" s="141"/>
      <c r="C44" s="140"/>
      <c r="D44" s="142"/>
      <c r="E44" s="142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</row>
    <row r="45" spans="1:70" s="167" customFormat="1" ht="13.8">
      <c r="A45" s="1278" t="s">
        <v>4104</v>
      </c>
      <c r="B45" s="1278"/>
      <c r="C45" s="192"/>
      <c r="D45" s="183"/>
      <c r="E45" s="183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</row>
    <row r="46" spans="1:70" s="167" customFormat="1" ht="13.8">
      <c r="A46" s="143" t="s">
        <v>4246</v>
      </c>
      <c r="B46" s="144" t="s">
        <v>4246</v>
      </c>
      <c r="C46" s="145">
        <v>0</v>
      </c>
      <c r="D46" s="146">
        <v>0</v>
      </c>
      <c r="E46" s="146">
        <v>0</v>
      </c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</row>
    <row r="47" spans="1:70" s="167" customFormat="1" ht="13.8">
      <c r="A47" s="180"/>
      <c r="B47" s="181" t="s">
        <v>4247</v>
      </c>
      <c r="C47" s="193">
        <f>SUM(C46)</f>
        <v>0</v>
      </c>
      <c r="D47" s="183"/>
      <c r="E47" s="183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</row>
    <row r="48" spans="1:70" s="131" customFormat="1" ht="13.8">
      <c r="A48" s="137"/>
      <c r="B48" s="137"/>
      <c r="C48" s="184"/>
      <c r="D48" s="183"/>
      <c r="E48" s="183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</row>
    <row r="49" spans="1:183" s="131" customFormat="1" ht="13.8">
      <c r="A49" s="137"/>
      <c r="B49" s="194" t="s">
        <v>4105</v>
      </c>
      <c r="C49" s="195">
        <f>C16+C43+C47</f>
        <v>43</v>
      </c>
      <c r="D49" s="183"/>
      <c r="E49" s="183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</row>
    <row r="50" spans="1:183" s="131" customFormat="1" ht="13.8">
      <c r="A50" s="137"/>
      <c r="B50" s="137"/>
      <c r="C50" s="184"/>
      <c r="D50" s="183"/>
      <c r="E50" s="183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</row>
    <row r="51" spans="1:183" s="131" customFormat="1" ht="13.8">
      <c r="A51" s="1279" t="s">
        <v>4101</v>
      </c>
      <c r="B51" s="1279"/>
      <c r="C51" s="184"/>
      <c r="D51" s="183"/>
      <c r="E51" s="183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</row>
    <row r="52" spans="1:183" s="131" customFormat="1" ht="13.8">
      <c r="A52" s="1278" t="s">
        <v>4248</v>
      </c>
      <c r="B52" s="1278"/>
      <c r="C52" s="184"/>
      <c r="D52" s="183"/>
      <c r="E52" s="183"/>
      <c r="F52" s="166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</row>
    <row r="53" spans="1:183" s="131" customFormat="1" ht="13.8">
      <c r="A53" s="196" t="s">
        <v>4246</v>
      </c>
      <c r="B53" s="196" t="s">
        <v>4361</v>
      </c>
      <c r="C53" s="197">
        <v>2</v>
      </c>
      <c r="D53" s="198">
        <v>17632</v>
      </c>
      <c r="E53" s="198">
        <v>17632</v>
      </c>
      <c r="F53" s="129"/>
    </row>
    <row r="54" spans="1:183" s="131" customFormat="1" ht="13.8">
      <c r="A54" s="196" t="s">
        <v>4246</v>
      </c>
      <c r="B54" s="196" t="s">
        <v>4362</v>
      </c>
      <c r="C54" s="197">
        <v>3</v>
      </c>
      <c r="D54" s="199">
        <v>8751</v>
      </c>
      <c r="E54" s="198">
        <v>10764</v>
      </c>
      <c r="F54" s="129"/>
    </row>
    <row r="55" spans="1:183" s="131" customFormat="1" ht="13.8">
      <c r="A55" s="196" t="s">
        <v>4246</v>
      </c>
      <c r="B55" s="196" t="s">
        <v>4199</v>
      </c>
      <c r="C55" s="197">
        <v>3</v>
      </c>
      <c r="D55" s="198">
        <v>8751</v>
      </c>
      <c r="E55" s="198">
        <v>8751</v>
      </c>
      <c r="F55" s="166"/>
    </row>
    <row r="56" spans="1:183" s="131" customFormat="1" ht="13.8">
      <c r="A56" s="196" t="s">
        <v>4246</v>
      </c>
      <c r="B56" s="196" t="s">
        <v>4363</v>
      </c>
      <c r="C56" s="197">
        <v>1</v>
      </c>
      <c r="D56" s="198">
        <v>9354</v>
      </c>
      <c r="E56" s="198">
        <v>9354</v>
      </c>
      <c r="F56" s="129"/>
    </row>
    <row r="57" spans="1:183" s="131" customFormat="1" ht="13.8">
      <c r="A57" s="196" t="s">
        <v>4246</v>
      </c>
      <c r="B57" s="196" t="s">
        <v>4364</v>
      </c>
      <c r="C57" s="197">
        <v>3</v>
      </c>
      <c r="D57" s="198">
        <v>10764</v>
      </c>
      <c r="E57" s="198">
        <v>17260</v>
      </c>
      <c r="F57" s="129"/>
    </row>
    <row r="58" spans="1:183" s="131" customFormat="1" ht="13.8">
      <c r="A58" s="167"/>
      <c r="B58" s="200" t="s">
        <v>4249</v>
      </c>
      <c r="C58" s="200">
        <f>SUM(C53:C57)</f>
        <v>12</v>
      </c>
      <c r="D58" s="183"/>
      <c r="E58" s="183"/>
      <c r="F58" s="166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</row>
    <row r="59" spans="1:183" s="167" customFormat="1" ht="13.8">
      <c r="A59" s="137"/>
      <c r="B59" s="137"/>
      <c r="C59" s="184"/>
      <c r="D59" s="183"/>
      <c r="E59" s="183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</row>
    <row r="60" spans="1:183" s="167" customFormat="1" ht="13.8">
      <c r="A60" s="1271" t="s">
        <v>4107</v>
      </c>
      <c r="B60" s="1272"/>
      <c r="C60" s="184"/>
      <c r="D60" s="183"/>
      <c r="E60" s="183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66"/>
      <c r="CH60" s="166"/>
      <c r="CI60" s="166"/>
      <c r="CJ60" s="166"/>
      <c r="CK60" s="166"/>
      <c r="CL60" s="166"/>
      <c r="CM60" s="166"/>
      <c r="CN60" s="166"/>
      <c r="CO60" s="166"/>
      <c r="CP60" s="166"/>
      <c r="CQ60" s="166"/>
      <c r="CR60" s="166"/>
      <c r="CS60" s="166"/>
      <c r="CT60" s="166"/>
      <c r="CU60" s="166"/>
      <c r="CV60" s="166"/>
      <c r="CW60" s="166"/>
      <c r="CX60" s="166"/>
      <c r="CY60" s="166"/>
      <c r="CZ60" s="166"/>
      <c r="DA60" s="166"/>
      <c r="DB60" s="166"/>
      <c r="DC60" s="166"/>
      <c r="DD60" s="166"/>
      <c r="DE60" s="166"/>
      <c r="DF60" s="166"/>
      <c r="DG60" s="166"/>
      <c r="DH60" s="166"/>
      <c r="DI60" s="166"/>
      <c r="DJ60" s="166"/>
      <c r="DK60" s="166"/>
      <c r="DL60" s="166"/>
      <c r="DM60" s="166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  <c r="EU60" s="166"/>
      <c r="EV60" s="166"/>
      <c r="EW60" s="166"/>
      <c r="EX60" s="166"/>
      <c r="EY60" s="166"/>
      <c r="EZ60" s="166"/>
      <c r="FA60" s="166"/>
      <c r="FB60" s="166"/>
      <c r="FC60" s="166"/>
      <c r="FD60" s="166"/>
      <c r="FE60" s="166"/>
      <c r="FF60" s="166"/>
      <c r="FG60" s="166"/>
      <c r="FH60" s="166"/>
      <c r="FI60" s="166"/>
      <c r="FJ60" s="166"/>
      <c r="FK60" s="166"/>
      <c r="FL60" s="166"/>
      <c r="FM60" s="166"/>
      <c r="FN60" s="166"/>
      <c r="FO60" s="166"/>
      <c r="FP60" s="166"/>
      <c r="FQ60" s="166"/>
      <c r="FR60" s="166"/>
      <c r="FS60" s="166"/>
      <c r="FT60" s="166"/>
      <c r="FU60" s="166"/>
      <c r="FV60" s="166"/>
      <c r="FW60" s="166"/>
      <c r="FX60" s="166"/>
      <c r="FY60" s="166"/>
      <c r="FZ60" s="166"/>
      <c r="GA60" s="166"/>
    </row>
    <row r="61" spans="1:183" s="167" customFormat="1" ht="13.8">
      <c r="A61" s="154" t="s">
        <v>4246</v>
      </c>
      <c r="B61" s="201" t="s">
        <v>4246</v>
      </c>
      <c r="C61" s="202">
        <v>0</v>
      </c>
      <c r="D61" s="146">
        <v>0</v>
      </c>
      <c r="E61" s="146">
        <v>0</v>
      </c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6"/>
      <c r="BN61" s="166"/>
      <c r="BO61" s="166"/>
      <c r="BP61" s="166"/>
      <c r="BQ61" s="166"/>
      <c r="BR61" s="166"/>
    </row>
    <row r="62" spans="1:183" s="203" customFormat="1" ht="16.5" customHeight="1">
      <c r="B62" s="204" t="s">
        <v>4280</v>
      </c>
      <c r="C62" s="205">
        <v>0</v>
      </c>
    </row>
    <row r="63" spans="1:183" s="167" customFormat="1" ht="13.8">
      <c r="A63" s="206"/>
      <c r="B63" s="206"/>
      <c r="C63" s="206"/>
      <c r="D63" s="206"/>
      <c r="E63" s="20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</row>
  </sheetData>
  <mergeCells count="15">
    <mergeCell ref="A60:B60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45:B45"/>
    <mergeCell ref="A51:B51"/>
    <mergeCell ref="A52:B52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24"/>
  <sheetViews>
    <sheetView showGridLines="0" workbookViewId="0"/>
  </sheetViews>
  <sheetFormatPr baseColWidth="10" defaultRowHeight="14.4"/>
  <cols>
    <col min="2" max="2" width="116.6640625" customWidth="1"/>
    <col min="3" max="3" width="21.33203125" customWidth="1"/>
  </cols>
  <sheetData>
    <row r="2" spans="2:3">
      <c r="B2" s="1227" t="s">
        <v>4064</v>
      </c>
      <c r="C2" s="1227"/>
    </row>
    <row r="3" spans="2:3">
      <c r="B3" s="1" t="s">
        <v>0</v>
      </c>
      <c r="C3" s="1" t="s">
        <v>50</v>
      </c>
    </row>
    <row r="4" spans="2:3">
      <c r="B4" s="5" t="s">
        <v>100</v>
      </c>
      <c r="C4" s="7" t="s">
        <v>320</v>
      </c>
    </row>
    <row r="5" spans="2:3">
      <c r="B5" s="6" t="s">
        <v>101</v>
      </c>
      <c r="C5" s="8" t="s">
        <v>321</v>
      </c>
    </row>
    <row r="6" spans="2:3">
      <c r="B6" s="2" t="s">
        <v>102</v>
      </c>
      <c r="C6" s="4" t="s">
        <v>321</v>
      </c>
    </row>
    <row r="7" spans="2:3">
      <c r="B7" s="6" t="s">
        <v>103</v>
      </c>
      <c r="C7" s="8" t="s">
        <v>322</v>
      </c>
    </row>
    <row r="8" spans="2:3">
      <c r="B8" s="2" t="s">
        <v>104</v>
      </c>
      <c r="C8" s="4" t="s">
        <v>323</v>
      </c>
    </row>
    <row r="9" spans="2:3">
      <c r="B9" s="2" t="s">
        <v>105</v>
      </c>
      <c r="C9" s="4" t="s">
        <v>324</v>
      </c>
    </row>
    <row r="10" spans="2:3">
      <c r="B10" s="6" t="s">
        <v>106</v>
      </c>
      <c r="C10" s="8" t="s">
        <v>325</v>
      </c>
    </row>
    <row r="11" spans="2:3">
      <c r="B11" s="2" t="s">
        <v>107</v>
      </c>
      <c r="C11" s="4" t="s">
        <v>326</v>
      </c>
    </row>
    <row r="12" spans="2:3">
      <c r="B12" s="2" t="s">
        <v>108</v>
      </c>
      <c r="C12" s="4" t="s">
        <v>327</v>
      </c>
    </row>
    <row r="13" spans="2:3">
      <c r="B13" s="2" t="s">
        <v>109</v>
      </c>
      <c r="C13" s="4" t="s">
        <v>328</v>
      </c>
    </row>
    <row r="14" spans="2:3">
      <c r="B14" s="2" t="s">
        <v>110</v>
      </c>
      <c r="C14" s="4" t="s">
        <v>329</v>
      </c>
    </row>
    <row r="15" spans="2:3">
      <c r="B15" s="6" t="s">
        <v>111</v>
      </c>
      <c r="C15" s="8" t="s">
        <v>330</v>
      </c>
    </row>
    <row r="16" spans="2:3">
      <c r="B16" s="2" t="s">
        <v>112</v>
      </c>
      <c r="C16" s="4" t="s">
        <v>331</v>
      </c>
    </row>
    <row r="17" spans="2:3">
      <c r="B17" s="2" t="s">
        <v>113</v>
      </c>
      <c r="C17" s="4" t="s">
        <v>332</v>
      </c>
    </row>
    <row r="18" spans="2:3">
      <c r="B18" s="2" t="s">
        <v>114</v>
      </c>
      <c r="C18" s="4" t="s">
        <v>333</v>
      </c>
    </row>
    <row r="19" spans="2:3">
      <c r="B19" s="2" t="s">
        <v>115</v>
      </c>
      <c r="C19" s="4" t="s">
        <v>334</v>
      </c>
    </row>
    <row r="20" spans="2:3">
      <c r="B20" s="6" t="s">
        <v>116</v>
      </c>
      <c r="C20" s="8" t="s">
        <v>335</v>
      </c>
    </row>
    <row r="21" spans="2:3">
      <c r="B21" s="2" t="s">
        <v>117</v>
      </c>
      <c r="C21" s="4" t="s">
        <v>336</v>
      </c>
    </row>
    <row r="22" spans="2:3">
      <c r="B22" s="2" t="s">
        <v>118</v>
      </c>
      <c r="C22" s="4" t="s">
        <v>337</v>
      </c>
    </row>
    <row r="23" spans="2:3">
      <c r="B23" s="2" t="s">
        <v>119</v>
      </c>
      <c r="C23" s="4" t="s">
        <v>338</v>
      </c>
    </row>
    <row r="24" spans="2:3">
      <c r="B24" s="2" t="s">
        <v>120</v>
      </c>
      <c r="C24" s="4" t="s">
        <v>339</v>
      </c>
    </row>
    <row r="25" spans="2:3">
      <c r="B25" s="2" t="s">
        <v>121</v>
      </c>
      <c r="C25" s="4" t="s">
        <v>340</v>
      </c>
    </row>
    <row r="26" spans="2:3">
      <c r="B26" s="2" t="s">
        <v>122</v>
      </c>
      <c r="C26" s="4" t="s">
        <v>341</v>
      </c>
    </row>
    <row r="27" spans="2:3">
      <c r="B27" s="6" t="s">
        <v>123</v>
      </c>
      <c r="C27" s="8" t="s">
        <v>342</v>
      </c>
    </row>
    <row r="28" spans="2:3">
      <c r="B28" s="2" t="s">
        <v>124</v>
      </c>
      <c r="C28" s="4" t="s">
        <v>342</v>
      </c>
    </row>
    <row r="29" spans="2:3">
      <c r="B29" s="6" t="s">
        <v>125</v>
      </c>
      <c r="C29" s="8" t="s">
        <v>343</v>
      </c>
    </row>
    <row r="30" spans="2:3">
      <c r="B30" s="2" t="s">
        <v>126</v>
      </c>
      <c r="C30" s="4" t="s">
        <v>343</v>
      </c>
    </row>
    <row r="31" spans="2:3">
      <c r="B31" s="5" t="s">
        <v>127</v>
      </c>
      <c r="C31" s="7" t="s">
        <v>344</v>
      </c>
    </row>
    <row r="32" spans="2:3">
      <c r="B32" s="6" t="s">
        <v>128</v>
      </c>
      <c r="C32" s="8" t="s">
        <v>345</v>
      </c>
    </row>
    <row r="33" spans="2:3">
      <c r="B33" s="2" t="s">
        <v>129</v>
      </c>
      <c r="C33" s="4" t="s">
        <v>346</v>
      </c>
    </row>
    <row r="34" spans="2:3">
      <c r="B34" s="2" t="s">
        <v>130</v>
      </c>
      <c r="C34" s="4" t="s">
        <v>347</v>
      </c>
    </row>
    <row r="35" spans="2:3">
      <c r="B35" s="2" t="s">
        <v>131</v>
      </c>
      <c r="C35" s="4" t="s">
        <v>348</v>
      </c>
    </row>
    <row r="36" spans="2:3">
      <c r="B36" s="2" t="s">
        <v>132</v>
      </c>
      <c r="C36" s="4" t="s">
        <v>349</v>
      </c>
    </row>
    <row r="37" spans="2:3">
      <c r="B37" s="2" t="s">
        <v>133</v>
      </c>
      <c r="C37" s="4" t="s">
        <v>350</v>
      </c>
    </row>
    <row r="38" spans="2:3">
      <c r="B38" s="2" t="s">
        <v>134</v>
      </c>
      <c r="C38" s="4" t="s">
        <v>351</v>
      </c>
    </row>
    <row r="39" spans="2:3">
      <c r="B39" s="2" t="s">
        <v>135</v>
      </c>
      <c r="C39" s="4" t="s">
        <v>352</v>
      </c>
    </row>
    <row r="40" spans="2:3">
      <c r="B40" s="2" t="s">
        <v>136</v>
      </c>
      <c r="C40" s="4" t="s">
        <v>353</v>
      </c>
    </row>
    <row r="41" spans="2:3">
      <c r="B41" s="6" t="s">
        <v>137</v>
      </c>
      <c r="C41" s="8" t="s">
        <v>354</v>
      </c>
    </row>
    <row r="42" spans="2:3">
      <c r="B42" s="2" t="s">
        <v>138</v>
      </c>
      <c r="C42" s="4" t="s">
        <v>355</v>
      </c>
    </row>
    <row r="43" spans="2:3">
      <c r="B43" s="2" t="s">
        <v>139</v>
      </c>
      <c r="C43" s="4" t="s">
        <v>356</v>
      </c>
    </row>
    <row r="44" spans="2:3">
      <c r="B44" s="2" t="s">
        <v>140</v>
      </c>
      <c r="C44" s="4" t="s">
        <v>357</v>
      </c>
    </row>
    <row r="45" spans="2:3">
      <c r="B45" s="6" t="s">
        <v>141</v>
      </c>
      <c r="C45" s="8" t="s">
        <v>358</v>
      </c>
    </row>
    <row r="46" spans="2:3">
      <c r="B46" s="2" t="s">
        <v>142</v>
      </c>
      <c r="C46" s="4" t="s">
        <v>359</v>
      </c>
    </row>
    <row r="47" spans="2:3">
      <c r="B47" s="2" t="s">
        <v>143</v>
      </c>
      <c r="C47" s="4" t="s">
        <v>360</v>
      </c>
    </row>
    <row r="48" spans="2:3">
      <c r="B48" s="2" t="s">
        <v>144</v>
      </c>
      <c r="C48" s="4" t="s">
        <v>361</v>
      </c>
    </row>
    <row r="49" spans="2:3">
      <c r="B49" s="2" t="s">
        <v>145</v>
      </c>
      <c r="C49" s="4" t="s">
        <v>362</v>
      </c>
    </row>
    <row r="50" spans="2:3">
      <c r="B50" s="2" t="s">
        <v>146</v>
      </c>
      <c r="C50" s="4" t="s">
        <v>363</v>
      </c>
    </row>
    <row r="51" spans="2:3">
      <c r="B51" s="2" t="s">
        <v>147</v>
      </c>
      <c r="C51" s="4" t="s">
        <v>364</v>
      </c>
    </row>
    <row r="52" spans="2:3">
      <c r="B52" s="6" t="s">
        <v>148</v>
      </c>
      <c r="C52" s="8" t="s">
        <v>365</v>
      </c>
    </row>
    <row r="53" spans="2:3">
      <c r="B53" s="2" t="s">
        <v>149</v>
      </c>
      <c r="C53" s="4" t="s">
        <v>366</v>
      </c>
    </row>
    <row r="54" spans="2:3">
      <c r="B54" s="2" t="s">
        <v>150</v>
      </c>
      <c r="C54" s="4" t="s">
        <v>367</v>
      </c>
    </row>
    <row r="55" spans="2:3">
      <c r="B55" s="2" t="s">
        <v>151</v>
      </c>
      <c r="C55" s="4" t="s">
        <v>368</v>
      </c>
    </row>
    <row r="56" spans="2:3">
      <c r="B56" s="2" t="s">
        <v>152</v>
      </c>
      <c r="C56" s="4" t="s">
        <v>369</v>
      </c>
    </row>
    <row r="57" spans="2:3">
      <c r="B57" s="2" t="s">
        <v>153</v>
      </c>
      <c r="C57" s="4" t="s">
        <v>370</v>
      </c>
    </row>
    <row r="58" spans="2:3">
      <c r="B58" s="2" t="s">
        <v>154</v>
      </c>
      <c r="C58" s="4" t="s">
        <v>371</v>
      </c>
    </row>
    <row r="59" spans="2:3">
      <c r="B59" s="2" t="s">
        <v>155</v>
      </c>
      <c r="C59" s="4" t="s">
        <v>372</v>
      </c>
    </row>
    <row r="60" spans="2:3">
      <c r="B60" s="2" t="s">
        <v>156</v>
      </c>
      <c r="C60" s="4" t="s">
        <v>373</v>
      </c>
    </row>
    <row r="61" spans="2:3">
      <c r="B61" s="2" t="s">
        <v>157</v>
      </c>
      <c r="C61" s="4" t="s">
        <v>374</v>
      </c>
    </row>
    <row r="62" spans="2:3">
      <c r="B62" s="6" t="s">
        <v>158</v>
      </c>
      <c r="C62" s="8" t="s">
        <v>375</v>
      </c>
    </row>
    <row r="63" spans="2:3">
      <c r="B63" s="2" t="s">
        <v>159</v>
      </c>
      <c r="C63" s="4" t="s">
        <v>376</v>
      </c>
    </row>
    <row r="64" spans="2:3">
      <c r="B64" s="2" t="s">
        <v>160</v>
      </c>
      <c r="C64" s="4" t="s">
        <v>377</v>
      </c>
    </row>
    <row r="65" spans="2:3">
      <c r="B65" s="2" t="s">
        <v>161</v>
      </c>
      <c r="C65" s="4" t="s">
        <v>378</v>
      </c>
    </row>
    <row r="66" spans="2:3">
      <c r="B66" s="2" t="s">
        <v>162</v>
      </c>
      <c r="C66" s="4" t="s">
        <v>379</v>
      </c>
    </row>
    <row r="67" spans="2:3">
      <c r="B67" s="2" t="s">
        <v>163</v>
      </c>
      <c r="C67" s="4" t="s">
        <v>380</v>
      </c>
    </row>
    <row r="68" spans="2:3">
      <c r="B68" s="2" t="s">
        <v>164</v>
      </c>
      <c r="C68" s="4" t="s">
        <v>381</v>
      </c>
    </row>
    <row r="69" spans="2:3">
      <c r="B69" s="2" t="s">
        <v>165</v>
      </c>
      <c r="C69" s="4" t="s">
        <v>382</v>
      </c>
    </row>
    <row r="70" spans="2:3">
      <c r="B70" s="6" t="s">
        <v>166</v>
      </c>
      <c r="C70" s="8" t="s">
        <v>383</v>
      </c>
    </row>
    <row r="71" spans="2:3">
      <c r="B71" s="2" t="s">
        <v>167</v>
      </c>
      <c r="C71" s="4" t="s">
        <v>383</v>
      </c>
    </row>
    <row r="72" spans="2:3">
      <c r="B72" s="6" t="s">
        <v>168</v>
      </c>
      <c r="C72" s="8" t="s">
        <v>384</v>
      </c>
    </row>
    <row r="73" spans="2:3">
      <c r="B73" s="2" t="s">
        <v>169</v>
      </c>
      <c r="C73" s="4" t="s">
        <v>385</v>
      </c>
    </row>
    <row r="74" spans="2:3">
      <c r="B74" s="2" t="s">
        <v>170</v>
      </c>
      <c r="C74" s="4" t="s">
        <v>386</v>
      </c>
    </row>
    <row r="75" spans="2:3">
      <c r="B75" s="2" t="s">
        <v>171</v>
      </c>
      <c r="C75" s="4" t="s">
        <v>387</v>
      </c>
    </row>
    <row r="76" spans="2:3">
      <c r="B76" s="2" t="s">
        <v>172</v>
      </c>
      <c r="C76" s="4" t="s">
        <v>388</v>
      </c>
    </row>
    <row r="77" spans="2:3">
      <c r="B77" s="2" t="s">
        <v>173</v>
      </c>
      <c r="C77" s="4" t="s">
        <v>389</v>
      </c>
    </row>
    <row r="78" spans="2:3">
      <c r="B78" s="6" t="s">
        <v>174</v>
      </c>
      <c r="C78" s="8" t="s">
        <v>390</v>
      </c>
    </row>
    <row r="79" spans="2:3">
      <c r="B79" s="2" t="s">
        <v>175</v>
      </c>
      <c r="C79" s="4" t="s">
        <v>391</v>
      </c>
    </row>
    <row r="80" spans="2:3">
      <c r="B80" s="2" t="s">
        <v>176</v>
      </c>
      <c r="C80" s="4" t="s">
        <v>392</v>
      </c>
    </row>
    <row r="81" spans="2:3" ht="27.6">
      <c r="B81" s="2" t="s">
        <v>177</v>
      </c>
      <c r="C81" s="4" t="s">
        <v>393</v>
      </c>
    </row>
    <row r="82" spans="2:3">
      <c r="B82" s="2" t="s">
        <v>178</v>
      </c>
      <c r="C82" s="4" t="s">
        <v>394</v>
      </c>
    </row>
    <row r="83" spans="2:3">
      <c r="B83" s="2" t="s">
        <v>179</v>
      </c>
      <c r="C83" s="4" t="s">
        <v>395</v>
      </c>
    </row>
    <row r="84" spans="2:3">
      <c r="B84" s="2" t="s">
        <v>180</v>
      </c>
      <c r="C84" s="4" t="s">
        <v>396</v>
      </c>
    </row>
    <row r="85" spans="2:3">
      <c r="B85" s="2" t="s">
        <v>181</v>
      </c>
      <c r="C85" s="4" t="s">
        <v>397</v>
      </c>
    </row>
    <row r="86" spans="2:3">
      <c r="B86" s="2" t="s">
        <v>182</v>
      </c>
      <c r="C86" s="4" t="s">
        <v>398</v>
      </c>
    </row>
    <row r="87" spans="2:3">
      <c r="B87" s="5" t="s">
        <v>183</v>
      </c>
      <c r="C87" s="7" t="s">
        <v>399</v>
      </c>
    </row>
    <row r="88" spans="2:3">
      <c r="B88" s="6" t="s">
        <v>184</v>
      </c>
      <c r="C88" s="8" t="s">
        <v>400</v>
      </c>
    </row>
    <row r="89" spans="2:3">
      <c r="B89" s="2" t="s">
        <v>185</v>
      </c>
      <c r="C89" s="4" t="s">
        <v>401</v>
      </c>
    </row>
    <row r="90" spans="2:3">
      <c r="B90" s="2" t="s">
        <v>186</v>
      </c>
      <c r="C90" s="4" t="s">
        <v>402</v>
      </c>
    </row>
    <row r="91" spans="2:3">
      <c r="B91" s="2" t="s">
        <v>187</v>
      </c>
      <c r="C91" s="4" t="s">
        <v>403</v>
      </c>
    </row>
    <row r="92" spans="2:3">
      <c r="B92" s="2" t="s">
        <v>188</v>
      </c>
      <c r="C92" s="4" t="s">
        <v>404</v>
      </c>
    </row>
    <row r="93" spans="2:3">
      <c r="B93" s="2" t="s">
        <v>189</v>
      </c>
      <c r="C93" s="4" t="s">
        <v>405</v>
      </c>
    </row>
    <row r="94" spans="2:3">
      <c r="B94" s="2" t="s">
        <v>190</v>
      </c>
      <c r="C94" s="4" t="s">
        <v>406</v>
      </c>
    </row>
    <row r="95" spans="2:3">
      <c r="B95" s="2" t="s">
        <v>191</v>
      </c>
      <c r="C95" s="4" t="s">
        <v>407</v>
      </c>
    </row>
    <row r="96" spans="2:3">
      <c r="B96" s="2" t="s">
        <v>192</v>
      </c>
      <c r="C96" s="4" t="s">
        <v>408</v>
      </c>
    </row>
    <row r="97" spans="2:3">
      <c r="B97" s="6" t="s">
        <v>193</v>
      </c>
      <c r="C97" s="8" t="s">
        <v>409</v>
      </c>
    </row>
    <row r="98" spans="2:3">
      <c r="B98" s="2" t="s">
        <v>194</v>
      </c>
      <c r="C98" s="4" t="s">
        <v>410</v>
      </c>
    </row>
    <row r="99" spans="2:3">
      <c r="B99" s="2" t="s">
        <v>195</v>
      </c>
      <c r="C99" s="4" t="s">
        <v>411</v>
      </c>
    </row>
    <row r="100" spans="2:3">
      <c r="B100" s="2" t="s">
        <v>196</v>
      </c>
      <c r="C100" s="4" t="s">
        <v>412</v>
      </c>
    </row>
    <row r="101" spans="2:3">
      <c r="B101" s="2" t="s">
        <v>197</v>
      </c>
      <c r="C101" s="4" t="s">
        <v>413</v>
      </c>
    </row>
    <row r="102" spans="2:3">
      <c r="B102" s="2" t="s">
        <v>198</v>
      </c>
      <c r="C102" s="4" t="s">
        <v>414</v>
      </c>
    </row>
    <row r="103" spans="2:3">
      <c r="B103" s="2" t="s">
        <v>199</v>
      </c>
      <c r="C103" s="4" t="s">
        <v>415</v>
      </c>
    </row>
    <row r="104" spans="2:3">
      <c r="B104" s="2" t="s">
        <v>200</v>
      </c>
      <c r="C104" s="4" t="s">
        <v>416</v>
      </c>
    </row>
    <row r="105" spans="2:3">
      <c r="B105" s="6" t="s">
        <v>201</v>
      </c>
      <c r="C105" s="8" t="s">
        <v>417</v>
      </c>
    </row>
    <row r="106" spans="2:3">
      <c r="B106" s="2" t="s">
        <v>202</v>
      </c>
      <c r="C106" s="4" t="s">
        <v>418</v>
      </c>
    </row>
    <row r="107" spans="2:3">
      <c r="B107" s="2" t="s">
        <v>203</v>
      </c>
      <c r="C107" s="4" t="s">
        <v>419</v>
      </c>
    </row>
    <row r="108" spans="2:3" ht="27.6">
      <c r="B108" s="2" t="s">
        <v>204</v>
      </c>
      <c r="C108" s="4" t="s">
        <v>420</v>
      </c>
    </row>
    <row r="109" spans="2:3">
      <c r="B109" s="2" t="s">
        <v>205</v>
      </c>
      <c r="C109" s="4" t="s">
        <v>421</v>
      </c>
    </row>
    <row r="110" spans="2:3">
      <c r="B110" s="2" t="s">
        <v>206</v>
      </c>
      <c r="C110" s="4" t="s">
        <v>422</v>
      </c>
    </row>
    <row r="111" spans="2:3">
      <c r="B111" s="2" t="s">
        <v>207</v>
      </c>
      <c r="C111" s="4" t="s">
        <v>423</v>
      </c>
    </row>
    <row r="112" spans="2:3">
      <c r="B112" s="2" t="s">
        <v>208</v>
      </c>
      <c r="C112" s="4" t="s">
        <v>424</v>
      </c>
    </row>
    <row r="113" spans="2:3">
      <c r="B113" s="2" t="s">
        <v>209</v>
      </c>
      <c r="C113" s="4" t="s">
        <v>425</v>
      </c>
    </row>
    <row r="114" spans="2:3">
      <c r="B114" s="2" t="s">
        <v>210</v>
      </c>
      <c r="C114" s="4" t="s">
        <v>426</v>
      </c>
    </row>
    <row r="115" spans="2:3">
      <c r="B115" s="6" t="s">
        <v>211</v>
      </c>
      <c r="C115" s="8" t="s">
        <v>427</v>
      </c>
    </row>
    <row r="116" spans="2:3">
      <c r="B116" s="2" t="s">
        <v>212</v>
      </c>
      <c r="C116" s="4" t="s">
        <v>428</v>
      </c>
    </row>
    <row r="117" spans="2:3">
      <c r="B117" s="2" t="s">
        <v>213</v>
      </c>
      <c r="C117" s="4" t="s">
        <v>429</v>
      </c>
    </row>
    <row r="118" spans="2:3">
      <c r="B118" s="2" t="s">
        <v>214</v>
      </c>
      <c r="C118" s="4" t="s">
        <v>430</v>
      </c>
    </row>
    <row r="119" spans="2:3">
      <c r="B119" s="2" t="s">
        <v>215</v>
      </c>
      <c r="C119" s="4" t="s">
        <v>431</v>
      </c>
    </row>
    <row r="120" spans="2:3">
      <c r="B120" s="2" t="s">
        <v>216</v>
      </c>
      <c r="C120" s="4" t="s">
        <v>432</v>
      </c>
    </row>
    <row r="121" spans="2:3">
      <c r="B121" s="2" t="s">
        <v>217</v>
      </c>
      <c r="C121" s="4" t="s">
        <v>433</v>
      </c>
    </row>
    <row r="122" spans="2:3">
      <c r="B122" s="2" t="s">
        <v>218</v>
      </c>
      <c r="C122" s="4" t="s">
        <v>434</v>
      </c>
    </row>
    <row r="123" spans="2:3">
      <c r="B123" s="6" t="s">
        <v>219</v>
      </c>
      <c r="C123" s="8" t="s">
        <v>435</v>
      </c>
    </row>
    <row r="124" spans="2:3">
      <c r="B124" s="2" t="s">
        <v>220</v>
      </c>
      <c r="C124" s="4" t="s">
        <v>436</v>
      </c>
    </row>
    <row r="125" spans="2:3" ht="27.6">
      <c r="B125" s="2" t="s">
        <v>221</v>
      </c>
      <c r="C125" s="4" t="s">
        <v>437</v>
      </c>
    </row>
    <row r="126" spans="2:3" ht="27.6">
      <c r="B126" s="2" t="s">
        <v>222</v>
      </c>
      <c r="C126" s="4" t="s">
        <v>438</v>
      </c>
    </row>
    <row r="127" spans="2:3">
      <c r="B127" s="2" t="s">
        <v>223</v>
      </c>
      <c r="C127" s="4" t="s">
        <v>439</v>
      </c>
    </row>
    <row r="128" spans="2:3">
      <c r="B128" s="2" t="s">
        <v>224</v>
      </c>
      <c r="C128" s="4" t="s">
        <v>440</v>
      </c>
    </row>
    <row r="129" spans="2:3">
      <c r="B129" s="2" t="s">
        <v>225</v>
      </c>
      <c r="C129" s="4" t="s">
        <v>441</v>
      </c>
    </row>
    <row r="130" spans="2:3">
      <c r="B130" s="2" t="s">
        <v>226</v>
      </c>
      <c r="C130" s="4" t="s">
        <v>442</v>
      </c>
    </row>
    <row r="131" spans="2:3">
      <c r="B131" s="2" t="s">
        <v>227</v>
      </c>
      <c r="C131" s="4" t="s">
        <v>443</v>
      </c>
    </row>
    <row r="132" spans="2:3">
      <c r="B132" s="6" t="s">
        <v>228</v>
      </c>
      <c r="C132" s="8" t="s">
        <v>444</v>
      </c>
    </row>
    <row r="133" spans="2:3" ht="27.6">
      <c r="B133" s="2" t="s">
        <v>229</v>
      </c>
      <c r="C133" s="4" t="s">
        <v>445</v>
      </c>
    </row>
    <row r="134" spans="2:3" ht="27.6">
      <c r="B134" s="2" t="s">
        <v>230</v>
      </c>
      <c r="C134" s="4" t="s">
        <v>446</v>
      </c>
    </row>
    <row r="135" spans="2:3">
      <c r="B135" s="2" t="s">
        <v>231</v>
      </c>
      <c r="C135" s="4" t="s">
        <v>447</v>
      </c>
    </row>
    <row r="136" spans="2:3">
      <c r="B136" s="2" t="s">
        <v>232</v>
      </c>
      <c r="C136" s="4" t="s">
        <v>448</v>
      </c>
    </row>
    <row r="137" spans="2:3">
      <c r="B137" s="2" t="s">
        <v>233</v>
      </c>
      <c r="C137" s="4" t="s">
        <v>449</v>
      </c>
    </row>
    <row r="138" spans="2:3">
      <c r="B138" s="6" t="s">
        <v>234</v>
      </c>
      <c r="C138" s="8" t="s">
        <v>450</v>
      </c>
    </row>
    <row r="139" spans="2:3">
      <c r="B139" s="2" t="s">
        <v>235</v>
      </c>
      <c r="C139" s="4" t="s">
        <v>451</v>
      </c>
    </row>
    <row r="140" spans="2:3">
      <c r="B140" s="2" t="s">
        <v>236</v>
      </c>
      <c r="C140" s="4" t="s">
        <v>452</v>
      </c>
    </row>
    <row r="141" spans="2:3">
      <c r="B141" s="2" t="s">
        <v>237</v>
      </c>
      <c r="C141" s="4" t="s">
        <v>453</v>
      </c>
    </row>
    <row r="142" spans="2:3">
      <c r="B142" s="2" t="s">
        <v>238</v>
      </c>
      <c r="C142" s="4" t="s">
        <v>454</v>
      </c>
    </row>
    <row r="143" spans="2:3">
      <c r="B143" s="2" t="s">
        <v>239</v>
      </c>
      <c r="C143" s="4" t="s">
        <v>455</v>
      </c>
    </row>
    <row r="144" spans="2:3">
      <c r="B144" s="2" t="s">
        <v>240</v>
      </c>
      <c r="C144" s="4" t="s">
        <v>456</v>
      </c>
    </row>
    <row r="145" spans="2:3">
      <c r="B145" s="2" t="s">
        <v>241</v>
      </c>
      <c r="C145" s="4" t="s">
        <v>457</v>
      </c>
    </row>
    <row r="146" spans="2:3">
      <c r="B146" s="6" t="s">
        <v>242</v>
      </c>
      <c r="C146" s="8" t="s">
        <v>458</v>
      </c>
    </row>
    <row r="147" spans="2:3">
      <c r="B147" s="2" t="s">
        <v>243</v>
      </c>
      <c r="C147" s="4" t="s">
        <v>459</v>
      </c>
    </row>
    <row r="148" spans="2:3">
      <c r="B148" s="2" t="s">
        <v>244</v>
      </c>
      <c r="C148" s="4" t="s">
        <v>460</v>
      </c>
    </row>
    <row r="149" spans="2:3">
      <c r="B149" s="2" t="s">
        <v>245</v>
      </c>
      <c r="C149" s="4" t="s">
        <v>461</v>
      </c>
    </row>
    <row r="150" spans="2:3">
      <c r="B150" s="2" t="s">
        <v>246</v>
      </c>
      <c r="C150" s="4" t="s">
        <v>462</v>
      </c>
    </row>
    <row r="151" spans="2:3">
      <c r="B151" s="2" t="s">
        <v>247</v>
      </c>
      <c r="C151" s="4" t="s">
        <v>463</v>
      </c>
    </row>
    <row r="152" spans="2:3">
      <c r="B152" s="6" t="s">
        <v>248</v>
      </c>
      <c r="C152" s="8" t="s">
        <v>464</v>
      </c>
    </row>
    <row r="153" spans="2:3">
      <c r="B153" s="2" t="s">
        <v>249</v>
      </c>
      <c r="C153" s="4" t="s">
        <v>465</v>
      </c>
    </row>
    <row r="154" spans="2:3">
      <c r="B154" s="2" t="s">
        <v>250</v>
      </c>
      <c r="C154" s="4" t="s">
        <v>466</v>
      </c>
    </row>
    <row r="155" spans="2:3">
      <c r="B155" s="2" t="s">
        <v>251</v>
      </c>
      <c r="C155" s="4" t="s">
        <v>467</v>
      </c>
    </row>
    <row r="156" spans="2:3">
      <c r="B156" s="2" t="s">
        <v>252</v>
      </c>
      <c r="C156" s="4" t="s">
        <v>468</v>
      </c>
    </row>
    <row r="157" spans="2:3">
      <c r="B157" s="2" t="s">
        <v>253</v>
      </c>
      <c r="C157" s="4" t="s">
        <v>469</v>
      </c>
    </row>
    <row r="158" spans="2:3">
      <c r="B158" s="2" t="s">
        <v>254</v>
      </c>
      <c r="C158" s="4" t="s">
        <v>470</v>
      </c>
    </row>
    <row r="159" spans="2:3">
      <c r="B159" s="2" t="s">
        <v>255</v>
      </c>
      <c r="C159" s="4" t="s">
        <v>471</v>
      </c>
    </row>
    <row r="160" spans="2:3">
      <c r="B160" s="2" t="s">
        <v>256</v>
      </c>
      <c r="C160" s="4" t="s">
        <v>472</v>
      </c>
    </row>
    <row r="161" spans="2:3">
      <c r="B161" s="5" t="s">
        <v>257</v>
      </c>
      <c r="C161" s="7" t="s">
        <v>473</v>
      </c>
    </row>
    <row r="162" spans="2:3">
      <c r="B162" s="6" t="s">
        <v>258</v>
      </c>
      <c r="C162" s="8" t="s">
        <v>474</v>
      </c>
    </row>
    <row r="163" spans="2:3">
      <c r="B163" s="2" t="s">
        <v>259</v>
      </c>
      <c r="C163" s="4" t="s">
        <v>474</v>
      </c>
    </row>
    <row r="164" spans="2:3">
      <c r="B164" s="6" t="s">
        <v>260</v>
      </c>
      <c r="C164" s="8" t="s">
        <v>475</v>
      </c>
    </row>
    <row r="165" spans="2:3">
      <c r="B165" s="2" t="s">
        <v>261</v>
      </c>
      <c r="C165" s="4" t="s">
        <v>476</v>
      </c>
    </row>
    <row r="166" spans="2:3">
      <c r="B166" s="2" t="s">
        <v>262</v>
      </c>
      <c r="C166" s="4" t="s">
        <v>477</v>
      </c>
    </row>
    <row r="167" spans="2:3">
      <c r="B167" s="2" t="s">
        <v>263</v>
      </c>
      <c r="C167" s="4" t="s">
        <v>478</v>
      </c>
    </row>
    <row r="168" spans="2:3">
      <c r="B168" s="2" t="s">
        <v>264</v>
      </c>
      <c r="C168" s="4" t="s">
        <v>479</v>
      </c>
    </row>
    <row r="169" spans="2:3">
      <c r="B169" s="6" t="s">
        <v>265</v>
      </c>
      <c r="C169" s="8" t="s">
        <v>480</v>
      </c>
    </row>
    <row r="170" spans="2:3">
      <c r="B170" s="2" t="s">
        <v>266</v>
      </c>
      <c r="C170" s="4" t="s">
        <v>481</v>
      </c>
    </row>
    <row r="171" spans="2:3">
      <c r="B171" s="2" t="s">
        <v>267</v>
      </c>
      <c r="C171" s="4" t="s">
        <v>482</v>
      </c>
    </row>
    <row r="172" spans="2:3">
      <c r="B172" s="6" t="s">
        <v>268</v>
      </c>
      <c r="C172" s="8" t="s">
        <v>483</v>
      </c>
    </row>
    <row r="173" spans="2:3">
      <c r="B173" s="2" t="s">
        <v>269</v>
      </c>
      <c r="C173" s="4" t="s">
        <v>484</v>
      </c>
    </row>
    <row r="174" spans="2:3">
      <c r="B174" s="2" t="s">
        <v>270</v>
      </c>
      <c r="C174" s="4" t="s">
        <v>484</v>
      </c>
    </row>
    <row r="175" spans="2:3">
      <c r="B175" s="6" t="s">
        <v>271</v>
      </c>
      <c r="C175" s="8" t="s">
        <v>485</v>
      </c>
    </row>
    <row r="176" spans="2:3">
      <c r="B176" s="2" t="s">
        <v>272</v>
      </c>
      <c r="C176" s="4" t="s">
        <v>485</v>
      </c>
    </row>
    <row r="177" spans="2:3">
      <c r="B177" s="5" t="s">
        <v>273</v>
      </c>
      <c r="C177" s="7" t="s">
        <v>486</v>
      </c>
    </row>
    <row r="178" spans="2:3">
      <c r="B178" s="6" t="s">
        <v>274</v>
      </c>
      <c r="C178" s="8" t="s">
        <v>487</v>
      </c>
    </row>
    <row r="179" spans="2:3">
      <c r="B179" s="2" t="s">
        <v>275</v>
      </c>
      <c r="C179" s="4" t="s">
        <v>488</v>
      </c>
    </row>
    <row r="180" spans="2:3">
      <c r="B180" s="2" t="s">
        <v>276</v>
      </c>
      <c r="C180" s="4" t="s">
        <v>489</v>
      </c>
    </row>
    <row r="181" spans="2:3">
      <c r="B181" s="2" t="s">
        <v>277</v>
      </c>
      <c r="C181" s="4" t="s">
        <v>490</v>
      </c>
    </row>
    <row r="182" spans="2:3">
      <c r="B182" s="2" t="s">
        <v>278</v>
      </c>
      <c r="C182" s="4" t="s">
        <v>491</v>
      </c>
    </row>
    <row r="183" spans="2:3">
      <c r="B183" s="2" t="s">
        <v>279</v>
      </c>
      <c r="C183" s="4" t="s">
        <v>492</v>
      </c>
    </row>
    <row r="184" spans="2:3">
      <c r="B184" s="6" t="s">
        <v>280</v>
      </c>
      <c r="C184" s="8" t="s">
        <v>493</v>
      </c>
    </row>
    <row r="185" spans="2:3">
      <c r="B185" s="2" t="s">
        <v>281</v>
      </c>
      <c r="C185" s="4" t="s">
        <v>494</v>
      </c>
    </row>
    <row r="186" spans="2:3">
      <c r="B186" s="2" t="s">
        <v>282</v>
      </c>
      <c r="C186" s="4" t="s">
        <v>495</v>
      </c>
    </row>
    <row r="187" spans="2:3">
      <c r="B187" s="2" t="s">
        <v>283</v>
      </c>
      <c r="C187" s="4" t="s">
        <v>496</v>
      </c>
    </row>
    <row r="188" spans="2:3">
      <c r="B188" s="2" t="s">
        <v>284</v>
      </c>
      <c r="C188" s="4" t="s">
        <v>497</v>
      </c>
    </row>
    <row r="189" spans="2:3">
      <c r="B189" s="6" t="s">
        <v>285</v>
      </c>
      <c r="C189" s="8" t="s">
        <v>498</v>
      </c>
    </row>
    <row r="190" spans="2:3">
      <c r="B190" s="2" t="s">
        <v>286</v>
      </c>
      <c r="C190" s="4" t="s">
        <v>499</v>
      </c>
    </row>
    <row r="191" spans="2:3">
      <c r="B191" s="2" t="s">
        <v>287</v>
      </c>
      <c r="C191" s="4" t="s">
        <v>500</v>
      </c>
    </row>
    <row r="192" spans="2:3">
      <c r="B192" s="6" t="s">
        <v>288</v>
      </c>
      <c r="C192" s="8" t="s">
        <v>501</v>
      </c>
    </row>
    <row r="193" spans="2:3">
      <c r="B193" s="2" t="s">
        <v>289</v>
      </c>
      <c r="C193" s="4" t="s">
        <v>502</v>
      </c>
    </row>
    <row r="194" spans="2:3">
      <c r="B194" s="2" t="s">
        <v>290</v>
      </c>
      <c r="C194" s="4" t="s">
        <v>503</v>
      </c>
    </row>
    <row r="195" spans="2:3">
      <c r="B195" s="6" t="s">
        <v>291</v>
      </c>
      <c r="C195" s="8" t="s">
        <v>504</v>
      </c>
    </row>
    <row r="196" spans="2:3">
      <c r="B196" s="2" t="s">
        <v>292</v>
      </c>
      <c r="C196" s="4" t="s">
        <v>505</v>
      </c>
    </row>
    <row r="197" spans="2:3">
      <c r="B197" s="2" t="s">
        <v>293</v>
      </c>
      <c r="C197" s="4" t="s">
        <v>506</v>
      </c>
    </row>
    <row r="198" spans="2:3">
      <c r="B198" s="2" t="s">
        <v>294</v>
      </c>
      <c r="C198" s="4" t="s">
        <v>507</v>
      </c>
    </row>
    <row r="199" spans="2:3">
      <c r="B199" s="2" t="s">
        <v>295</v>
      </c>
      <c r="C199" s="4" t="s">
        <v>508</v>
      </c>
    </row>
    <row r="200" spans="2:3">
      <c r="B200" s="2" t="s">
        <v>296</v>
      </c>
      <c r="C200" s="4" t="s">
        <v>509</v>
      </c>
    </row>
    <row r="201" spans="2:3">
      <c r="B201" s="2" t="s">
        <v>297</v>
      </c>
      <c r="C201" s="4" t="s">
        <v>510</v>
      </c>
    </row>
    <row r="202" spans="2:3">
      <c r="B202" s="6" t="s">
        <v>298</v>
      </c>
      <c r="C202" s="8" t="s">
        <v>511</v>
      </c>
    </row>
    <row r="203" spans="2:3">
      <c r="B203" s="2" t="s">
        <v>299</v>
      </c>
      <c r="C203" s="4" t="s">
        <v>511</v>
      </c>
    </row>
    <row r="204" spans="2:3">
      <c r="B204" s="6" t="s">
        <v>300</v>
      </c>
      <c r="C204" s="8" t="s">
        <v>512</v>
      </c>
    </row>
    <row r="205" spans="2:3">
      <c r="B205" s="2" t="s">
        <v>301</v>
      </c>
      <c r="C205" s="4" t="s">
        <v>513</v>
      </c>
    </row>
    <row r="206" spans="2:3">
      <c r="B206" s="2" t="s">
        <v>302</v>
      </c>
      <c r="C206" s="4" t="s">
        <v>514</v>
      </c>
    </row>
    <row r="207" spans="2:3">
      <c r="B207" s="5" t="s">
        <v>303</v>
      </c>
      <c r="C207" s="7" t="s">
        <v>515</v>
      </c>
    </row>
    <row r="208" spans="2:3">
      <c r="B208" s="6" t="s">
        <v>304</v>
      </c>
      <c r="C208" s="8" t="s">
        <v>516</v>
      </c>
    </row>
    <row r="209" spans="2:3">
      <c r="B209" s="2" t="s">
        <v>305</v>
      </c>
      <c r="C209" s="4" t="s">
        <v>517</v>
      </c>
    </row>
    <row r="210" spans="2:3">
      <c r="B210" s="2" t="s">
        <v>306</v>
      </c>
      <c r="C210" s="4" t="s">
        <v>518</v>
      </c>
    </row>
    <row r="211" spans="2:3">
      <c r="B211" s="2" t="s">
        <v>307</v>
      </c>
      <c r="C211" s="4" t="s">
        <v>519</v>
      </c>
    </row>
    <row r="212" spans="2:3">
      <c r="B212" s="2" t="s">
        <v>308</v>
      </c>
      <c r="C212" s="4" t="s">
        <v>520</v>
      </c>
    </row>
    <row r="213" spans="2:3">
      <c r="B213" s="2" t="s">
        <v>309</v>
      </c>
      <c r="C213" s="4" t="s">
        <v>521</v>
      </c>
    </row>
    <row r="214" spans="2:3">
      <c r="B214" s="2" t="s">
        <v>310</v>
      </c>
      <c r="C214" s="4" t="s">
        <v>522</v>
      </c>
    </row>
    <row r="215" spans="2:3">
      <c r="B215" s="6" t="s">
        <v>311</v>
      </c>
      <c r="C215" s="8" t="s">
        <v>523</v>
      </c>
    </row>
    <row r="216" spans="2:3">
      <c r="B216" s="2" t="s">
        <v>312</v>
      </c>
      <c r="C216" s="4" t="s">
        <v>524</v>
      </c>
    </row>
    <row r="217" spans="2:3">
      <c r="B217" s="2" t="s">
        <v>313</v>
      </c>
      <c r="C217" s="4" t="s">
        <v>474</v>
      </c>
    </row>
    <row r="218" spans="2:3">
      <c r="B218" s="2" t="s">
        <v>314</v>
      </c>
      <c r="C218" s="4" t="s">
        <v>525</v>
      </c>
    </row>
    <row r="219" spans="2:3">
      <c r="B219" s="5" t="s">
        <v>315</v>
      </c>
      <c r="C219" s="7" t="s">
        <v>526</v>
      </c>
    </row>
    <row r="220" spans="2:3">
      <c r="B220" s="6" t="s">
        <v>316</v>
      </c>
      <c r="C220" s="8" t="s">
        <v>527</v>
      </c>
    </row>
    <row r="221" spans="2:3">
      <c r="B221" s="2" t="s">
        <v>317</v>
      </c>
      <c r="C221" s="4" t="s">
        <v>527</v>
      </c>
    </row>
    <row r="222" spans="2:3">
      <c r="B222" s="6" t="s">
        <v>318</v>
      </c>
      <c r="C222" s="8" t="s">
        <v>528</v>
      </c>
    </row>
    <row r="223" spans="2:3">
      <c r="B223" s="2" t="s">
        <v>319</v>
      </c>
      <c r="C223" s="4" t="s">
        <v>528</v>
      </c>
    </row>
    <row r="224" spans="2:3">
      <c r="B224" s="3" t="s">
        <v>49</v>
      </c>
      <c r="C224" s="3" t="s">
        <v>99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4"/>
  <sheetViews>
    <sheetView showGridLines="0" zoomScaleNormal="100" zoomScaleSheetLayoutView="80" workbookViewId="0"/>
  </sheetViews>
  <sheetFormatPr baseColWidth="10" defaultColWidth="11.44140625" defaultRowHeight="15"/>
  <cols>
    <col min="1" max="1" width="14.88671875" style="159" customWidth="1"/>
    <col min="2" max="2" width="38.5546875" style="159" bestFit="1" customWidth="1"/>
    <col min="3" max="3" width="15.109375" style="159" bestFit="1" customWidth="1"/>
    <col min="4" max="5" width="18" style="159" bestFit="1" customWidth="1"/>
    <col min="6" max="6" width="11.44140625" style="159"/>
    <col min="7" max="7" width="13.5546875" style="159" customWidth="1"/>
    <col min="8" max="8" width="13.88671875" style="159" customWidth="1"/>
    <col min="9" max="9" width="11.44140625" style="159"/>
    <col min="10" max="10" width="13.6640625" style="159" customWidth="1"/>
    <col min="11" max="11" width="11.44140625" style="159"/>
    <col min="12" max="12" width="11.44140625" style="158"/>
    <col min="13" max="16384" width="11.44140625" style="159"/>
  </cols>
  <sheetData>
    <row r="2" spans="1:12" s="209" customFormat="1" ht="15.6">
      <c r="A2" s="1273" t="s">
        <v>4095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208"/>
    </row>
    <row r="3" spans="1:12" s="208" customFormat="1" ht="15.6">
      <c r="A3" s="1280" t="s">
        <v>4323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2" s="158" customFormat="1" ht="15.6">
      <c r="A4" s="1281" t="s">
        <v>4096</v>
      </c>
      <c r="B4" s="1281"/>
      <c r="C4" s="1281"/>
      <c r="D4" s="1281"/>
      <c r="E4" s="1281"/>
      <c r="F4" s="1281"/>
      <c r="G4" s="1281"/>
      <c r="H4" s="1281"/>
      <c r="I4" s="1281"/>
      <c r="J4" s="1281"/>
      <c r="K4" s="1281"/>
    </row>
    <row r="5" spans="1:12" s="158" customFormat="1" ht="15.6">
      <c r="A5" s="1281" t="s">
        <v>4365</v>
      </c>
      <c r="B5" s="1281"/>
      <c r="C5" s="1281"/>
      <c r="D5" s="1281"/>
      <c r="E5" s="1281"/>
      <c r="F5" s="1281"/>
      <c r="G5" s="1281"/>
      <c r="H5" s="1281"/>
      <c r="I5" s="1281"/>
      <c r="J5" s="1281"/>
      <c r="K5" s="1281"/>
    </row>
    <row r="6" spans="1:12" s="158" customFormat="1" ht="15.6">
      <c r="A6" s="1270" t="s">
        <v>4157</v>
      </c>
      <c r="B6" s="1270"/>
      <c r="C6" s="1270"/>
      <c r="D6" s="1270"/>
      <c r="E6" s="1270"/>
      <c r="F6" s="1270"/>
      <c r="G6" s="1270"/>
      <c r="H6" s="1270"/>
      <c r="I6" s="1270"/>
      <c r="J6" s="1270"/>
      <c r="K6" s="1270"/>
    </row>
    <row r="7" spans="1:12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2" s="158" customFormat="1" ht="15.6">
      <c r="A8" s="97" t="s">
        <v>4282</v>
      </c>
      <c r="B8" s="159"/>
      <c r="C8" s="109"/>
      <c r="D8" s="109"/>
      <c r="E8" s="109"/>
      <c r="F8" s="109"/>
      <c r="G8" s="109"/>
      <c r="H8" s="109"/>
      <c r="I8" s="109"/>
      <c r="J8" s="109"/>
      <c r="K8" s="109"/>
    </row>
    <row r="9" spans="1:12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2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4294</v>
      </c>
      <c r="K10" s="102" t="s">
        <v>4290</v>
      </c>
    </row>
    <row r="11" spans="1:12" s="210" customFormat="1" ht="13.8">
      <c r="A11" s="103" t="s">
        <v>4324</v>
      </c>
      <c r="B11" s="103" t="s">
        <v>4165</v>
      </c>
      <c r="C11" s="104">
        <v>81852</v>
      </c>
      <c r="D11" s="111">
        <v>0</v>
      </c>
      <c r="E11" s="111">
        <v>0</v>
      </c>
      <c r="F11" s="105">
        <f>+C11+E11+D11</f>
        <v>81852</v>
      </c>
      <c r="G11" s="105">
        <f>+(C11/30)*10</f>
        <v>27284</v>
      </c>
      <c r="H11" s="105">
        <f>+(C11/30)*5</f>
        <v>13642</v>
      </c>
      <c r="I11" s="105">
        <f>+(C11/30)*40</f>
        <v>109136</v>
      </c>
      <c r="J11" s="105">
        <v>0</v>
      </c>
      <c r="K11" s="105">
        <f>+G11+H11+I11+J11</f>
        <v>150062</v>
      </c>
    </row>
    <row r="12" spans="1:12" s="160" customFormat="1" ht="13.8">
      <c r="A12" s="103" t="s">
        <v>4325</v>
      </c>
      <c r="B12" s="103" t="s">
        <v>4326</v>
      </c>
      <c r="C12" s="104">
        <v>40694</v>
      </c>
      <c r="D12" s="111">
        <v>0</v>
      </c>
      <c r="E12" s="111">
        <v>0</v>
      </c>
      <c r="F12" s="105">
        <f>+C12+E12+D12</f>
        <v>40694</v>
      </c>
      <c r="G12" s="105">
        <f>+(C12/30)*10</f>
        <v>13564.666666666668</v>
      </c>
      <c r="H12" s="105">
        <f>+(C12/30)*5</f>
        <v>6782.3333333333339</v>
      </c>
      <c r="I12" s="105">
        <f>+(C12/30)*40</f>
        <v>54258.666666666672</v>
      </c>
      <c r="J12" s="105">
        <v>0</v>
      </c>
      <c r="K12" s="105">
        <f t="shared" ref="K12:K14" si="0">+G12+H12+I12+J12</f>
        <v>74605.666666666672</v>
      </c>
      <c r="L12" s="210"/>
    </row>
    <row r="13" spans="1:12" s="210" customFormat="1" ht="13.8">
      <c r="A13" s="103" t="s">
        <v>4327</v>
      </c>
      <c r="B13" s="103" t="s">
        <v>4328</v>
      </c>
      <c r="C13" s="104">
        <v>18666</v>
      </c>
      <c r="D13" s="111">
        <v>1040</v>
      </c>
      <c r="E13" s="111">
        <v>7500</v>
      </c>
      <c r="F13" s="105">
        <f>+C13+E13+D13</f>
        <v>27206</v>
      </c>
      <c r="G13" s="105">
        <f>+(C13/30)*10</f>
        <v>6222</v>
      </c>
      <c r="H13" s="105">
        <f>+(C13/30)*5</f>
        <v>3111</v>
      </c>
      <c r="I13" s="105">
        <f>+(C13/30)*40</f>
        <v>24888</v>
      </c>
      <c r="J13" s="105">
        <v>0</v>
      </c>
      <c r="K13" s="105">
        <f t="shared" si="0"/>
        <v>34221</v>
      </c>
    </row>
    <row r="14" spans="1:12" s="160" customFormat="1" ht="13.8">
      <c r="A14" s="103" t="s">
        <v>4329</v>
      </c>
      <c r="B14" s="103" t="s">
        <v>4328</v>
      </c>
      <c r="C14" s="104">
        <v>33854</v>
      </c>
      <c r="D14" s="111">
        <v>0</v>
      </c>
      <c r="E14" s="111">
        <v>0</v>
      </c>
      <c r="F14" s="105">
        <f>+C14+E14+D14</f>
        <v>33854</v>
      </c>
      <c r="G14" s="105">
        <f>+(C14/30)*10</f>
        <v>11284.666666666668</v>
      </c>
      <c r="H14" s="105">
        <f>+(C14/30)*5</f>
        <v>5642.3333333333339</v>
      </c>
      <c r="I14" s="105">
        <f>+(C14/30)*40</f>
        <v>45138.666666666672</v>
      </c>
      <c r="J14" s="105">
        <v>0</v>
      </c>
      <c r="K14" s="105">
        <f t="shared" si="0"/>
        <v>62065.666666666672</v>
      </c>
      <c r="L14" s="210"/>
    </row>
    <row r="15" spans="1:12" s="158" customFormat="1">
      <c r="A15" s="106"/>
      <c r="B15" s="106"/>
      <c r="C15" s="107"/>
      <c r="D15" s="107"/>
      <c r="E15" s="107"/>
      <c r="F15" s="107"/>
      <c r="G15" s="107"/>
      <c r="H15" s="107"/>
      <c r="I15" s="107"/>
      <c r="J15" s="107"/>
      <c r="K15" s="108"/>
    </row>
    <row r="16" spans="1:12" s="158" customFormat="1" ht="15.6">
      <c r="A16" s="97" t="s">
        <v>4296</v>
      </c>
      <c r="B16" s="159"/>
      <c r="C16" s="109"/>
      <c r="D16" s="109"/>
      <c r="E16" s="109"/>
      <c r="F16" s="109"/>
      <c r="G16" s="109"/>
      <c r="H16" s="109"/>
      <c r="I16" s="109"/>
      <c r="J16" s="109"/>
      <c r="K16" s="109"/>
    </row>
    <row r="17" spans="1:12" s="158" customFormat="1" ht="16.5" customHeight="1">
      <c r="A17" s="1263" t="s">
        <v>4283</v>
      </c>
      <c r="B17" s="1263" t="s">
        <v>4284</v>
      </c>
      <c r="C17" s="1263" t="s">
        <v>4285</v>
      </c>
      <c r="D17" s="1263"/>
      <c r="E17" s="1263"/>
      <c r="F17" s="1263"/>
      <c r="G17" s="1263" t="s">
        <v>4286</v>
      </c>
      <c r="H17" s="1263"/>
      <c r="I17" s="1263"/>
      <c r="J17" s="1263"/>
      <c r="K17" s="1263"/>
    </row>
    <row r="18" spans="1:12" s="158" customFormat="1" ht="27.6">
      <c r="A18" s="1263"/>
      <c r="B18" s="1263"/>
      <c r="C18" s="102" t="s">
        <v>4287</v>
      </c>
      <c r="D18" s="102" t="s">
        <v>4288</v>
      </c>
      <c r="E18" s="102" t="s">
        <v>4289</v>
      </c>
      <c r="F18" s="102" t="s">
        <v>4290</v>
      </c>
      <c r="G18" s="102" t="s">
        <v>4291</v>
      </c>
      <c r="H18" s="102" t="s">
        <v>4292</v>
      </c>
      <c r="I18" s="102" t="s">
        <v>4293</v>
      </c>
      <c r="J18" s="102" t="s">
        <v>4294</v>
      </c>
      <c r="K18" s="102" t="s">
        <v>4290</v>
      </c>
    </row>
    <row r="19" spans="1:12" s="160" customFormat="1" ht="13.8">
      <c r="A19" s="103" t="s">
        <v>4330</v>
      </c>
      <c r="B19" s="103" t="s">
        <v>4331</v>
      </c>
      <c r="C19" s="104">
        <v>18666</v>
      </c>
      <c r="D19" s="111">
        <v>1040</v>
      </c>
      <c r="E19" s="111">
        <v>0</v>
      </c>
      <c r="F19" s="105">
        <v>19706</v>
      </c>
      <c r="G19" s="105">
        <v>6222</v>
      </c>
      <c r="H19" s="105">
        <v>3111</v>
      </c>
      <c r="I19" s="105">
        <v>24888</v>
      </c>
      <c r="J19" s="105">
        <v>0</v>
      </c>
      <c r="K19" s="105">
        <v>34221</v>
      </c>
      <c r="L19" s="210"/>
    </row>
    <row r="20" spans="1:12" s="160" customFormat="1" ht="13.8">
      <c r="A20" s="103" t="s">
        <v>4330</v>
      </c>
      <c r="B20" s="103" t="s">
        <v>4366</v>
      </c>
      <c r="C20" s="104">
        <v>17406</v>
      </c>
      <c r="D20" s="111">
        <v>1040</v>
      </c>
      <c r="E20" s="111">
        <v>0</v>
      </c>
      <c r="F20" s="105">
        <v>18446</v>
      </c>
      <c r="G20" s="105">
        <v>5802</v>
      </c>
      <c r="H20" s="105">
        <v>2901</v>
      </c>
      <c r="I20" s="105">
        <v>23208</v>
      </c>
      <c r="J20" s="105">
        <v>0</v>
      </c>
      <c r="K20" s="105">
        <v>31911</v>
      </c>
      <c r="L20" s="210"/>
    </row>
    <row r="21" spans="1:12" s="160" customFormat="1" ht="13.8">
      <c r="A21" s="103" t="s">
        <v>4333</v>
      </c>
      <c r="B21" s="103" t="s">
        <v>4366</v>
      </c>
      <c r="C21" s="104">
        <v>18666</v>
      </c>
      <c r="D21" s="111">
        <v>1040</v>
      </c>
      <c r="E21" s="111">
        <v>0</v>
      </c>
      <c r="F21" s="105">
        <v>19706</v>
      </c>
      <c r="G21" s="105">
        <v>6222</v>
      </c>
      <c r="H21" s="105">
        <v>3111</v>
      </c>
      <c r="I21" s="105">
        <v>24888</v>
      </c>
      <c r="J21" s="105">
        <v>0</v>
      </c>
      <c r="K21" s="105">
        <v>34221</v>
      </c>
      <c r="L21" s="210"/>
    </row>
    <row r="22" spans="1:12" s="160" customFormat="1" ht="13.8">
      <c r="A22" s="103" t="s">
        <v>4334</v>
      </c>
      <c r="B22" s="103" t="s">
        <v>4366</v>
      </c>
      <c r="C22" s="104">
        <v>19070</v>
      </c>
      <c r="D22" s="111">
        <v>1040</v>
      </c>
      <c r="E22" s="111">
        <v>0</v>
      </c>
      <c r="F22" s="105">
        <v>20110</v>
      </c>
      <c r="G22" s="105">
        <v>6357</v>
      </c>
      <c r="H22" s="105">
        <v>3178</v>
      </c>
      <c r="I22" s="105">
        <v>25427</v>
      </c>
      <c r="J22" s="105">
        <v>0</v>
      </c>
      <c r="K22" s="105">
        <v>34962</v>
      </c>
      <c r="L22" s="210"/>
    </row>
    <row r="23" spans="1:12" s="160" customFormat="1" ht="13.8">
      <c r="A23" s="103" t="s">
        <v>4335</v>
      </c>
      <c r="B23" s="103" t="s">
        <v>4367</v>
      </c>
      <c r="C23" s="104">
        <v>11642</v>
      </c>
      <c r="D23" s="111">
        <v>1040</v>
      </c>
      <c r="E23" s="111">
        <v>0</v>
      </c>
      <c r="F23" s="105">
        <v>12682</v>
      </c>
      <c r="G23" s="105">
        <v>3881</v>
      </c>
      <c r="H23" s="105">
        <v>1940</v>
      </c>
      <c r="I23" s="105">
        <v>15523</v>
      </c>
      <c r="J23" s="105">
        <v>0</v>
      </c>
      <c r="K23" s="105">
        <v>21344</v>
      </c>
      <c r="L23" s="210"/>
    </row>
    <row r="24" spans="1:12" s="160" customFormat="1" ht="13.8">
      <c r="A24" s="103" t="s">
        <v>4337</v>
      </c>
      <c r="B24" s="103" t="s">
        <v>4367</v>
      </c>
      <c r="C24" s="104">
        <v>12474</v>
      </c>
      <c r="D24" s="111">
        <v>1040</v>
      </c>
      <c r="E24" s="111">
        <v>0</v>
      </c>
      <c r="F24" s="105">
        <v>13514</v>
      </c>
      <c r="G24" s="105">
        <v>4158</v>
      </c>
      <c r="H24" s="105">
        <v>2079</v>
      </c>
      <c r="I24" s="105">
        <v>16632</v>
      </c>
      <c r="J24" s="105">
        <v>0</v>
      </c>
      <c r="K24" s="105">
        <v>22869</v>
      </c>
      <c r="L24" s="210"/>
    </row>
    <row r="25" spans="1:12" s="160" customFormat="1" ht="13.8">
      <c r="A25" s="103" t="s">
        <v>4338</v>
      </c>
      <c r="B25" s="103" t="s">
        <v>4367</v>
      </c>
      <c r="C25" s="104">
        <v>15808</v>
      </c>
      <c r="D25" s="111">
        <v>1040</v>
      </c>
      <c r="E25" s="111">
        <v>0</v>
      </c>
      <c r="F25" s="105">
        <v>16848</v>
      </c>
      <c r="G25" s="105">
        <v>5269</v>
      </c>
      <c r="H25" s="105">
        <v>2635</v>
      </c>
      <c r="I25" s="105">
        <v>21077</v>
      </c>
      <c r="J25" s="105">
        <v>0</v>
      </c>
      <c r="K25" s="105">
        <v>28981</v>
      </c>
      <c r="L25" s="210"/>
    </row>
    <row r="26" spans="1:12" s="160" customFormat="1" ht="13.8">
      <c r="A26" s="103" t="s">
        <v>4339</v>
      </c>
      <c r="B26" s="103" t="s">
        <v>4367</v>
      </c>
      <c r="C26" s="104">
        <v>18480</v>
      </c>
      <c r="D26" s="111">
        <v>1040</v>
      </c>
      <c r="E26" s="111">
        <v>0</v>
      </c>
      <c r="F26" s="105">
        <v>19520</v>
      </c>
      <c r="G26" s="105">
        <v>6160</v>
      </c>
      <c r="H26" s="105">
        <v>3080</v>
      </c>
      <c r="I26" s="105">
        <v>24640</v>
      </c>
      <c r="J26" s="105">
        <v>0</v>
      </c>
      <c r="K26" s="105">
        <v>33880</v>
      </c>
      <c r="L26" s="210"/>
    </row>
    <row r="27" spans="1:12" s="160" customFormat="1" ht="13.8">
      <c r="A27" s="103" t="s">
        <v>4340</v>
      </c>
      <c r="B27" s="103" t="s">
        <v>4367</v>
      </c>
      <c r="C27" s="104">
        <v>18666</v>
      </c>
      <c r="D27" s="111">
        <v>1040</v>
      </c>
      <c r="E27" s="111">
        <v>0</v>
      </c>
      <c r="F27" s="105">
        <v>19706</v>
      </c>
      <c r="G27" s="105">
        <v>6222</v>
      </c>
      <c r="H27" s="105">
        <v>3111</v>
      </c>
      <c r="I27" s="105">
        <v>24888</v>
      </c>
      <c r="J27" s="105">
        <v>0</v>
      </c>
      <c r="K27" s="105">
        <v>34221</v>
      </c>
      <c r="L27" s="210"/>
    </row>
    <row r="28" spans="1:12" s="160" customFormat="1" ht="13.8">
      <c r="A28" s="103" t="s">
        <v>4341</v>
      </c>
      <c r="B28" s="103" t="s">
        <v>4199</v>
      </c>
      <c r="C28" s="104">
        <v>9464</v>
      </c>
      <c r="D28" s="111">
        <v>1040</v>
      </c>
      <c r="E28" s="111">
        <v>3860</v>
      </c>
      <c r="F28" s="105">
        <v>14364</v>
      </c>
      <c r="G28" s="105">
        <v>3155</v>
      </c>
      <c r="H28" s="105">
        <v>1577</v>
      </c>
      <c r="I28" s="105">
        <v>12619</v>
      </c>
      <c r="J28" s="105">
        <v>0</v>
      </c>
      <c r="K28" s="105">
        <v>17351</v>
      </c>
      <c r="L28" s="210"/>
    </row>
    <row r="29" spans="1:12" s="160" customFormat="1" ht="13.8">
      <c r="A29" s="103" t="s">
        <v>4342</v>
      </c>
      <c r="B29" s="103" t="s">
        <v>4343</v>
      </c>
      <c r="C29" s="104">
        <v>9612</v>
      </c>
      <c r="D29" s="111">
        <v>1040</v>
      </c>
      <c r="E29" s="111">
        <v>0</v>
      </c>
      <c r="F29" s="105">
        <v>10652</v>
      </c>
      <c r="G29" s="105">
        <v>3204</v>
      </c>
      <c r="H29" s="105">
        <v>1602</v>
      </c>
      <c r="I29" s="105">
        <v>12816</v>
      </c>
      <c r="J29" s="105">
        <v>0</v>
      </c>
      <c r="K29" s="105">
        <v>17622</v>
      </c>
      <c r="L29" s="210"/>
    </row>
    <row r="30" spans="1:12" s="160" customFormat="1" ht="13.8">
      <c r="A30" s="103" t="s">
        <v>4344</v>
      </c>
      <c r="B30" s="103" t="s">
        <v>4343</v>
      </c>
      <c r="C30" s="104">
        <v>11641</v>
      </c>
      <c r="D30" s="111">
        <v>1040</v>
      </c>
      <c r="E30" s="111">
        <v>0</v>
      </c>
      <c r="F30" s="105">
        <v>12681</v>
      </c>
      <c r="G30" s="105">
        <v>3880</v>
      </c>
      <c r="H30" s="105">
        <v>1940</v>
      </c>
      <c r="I30" s="105">
        <v>15521</v>
      </c>
      <c r="J30" s="105">
        <v>0</v>
      </c>
      <c r="K30" s="105">
        <v>21342</v>
      </c>
      <c r="L30" s="210"/>
    </row>
    <row r="31" spans="1:12" s="160" customFormat="1" ht="13.8">
      <c r="A31" s="103" t="s">
        <v>4345</v>
      </c>
      <c r="B31" s="103" t="s">
        <v>4343</v>
      </c>
      <c r="C31" s="104">
        <v>12474</v>
      </c>
      <c r="D31" s="111">
        <v>1040</v>
      </c>
      <c r="E31" s="111">
        <v>0</v>
      </c>
      <c r="F31" s="105">
        <v>13514</v>
      </c>
      <c r="G31" s="105">
        <v>4158</v>
      </c>
      <c r="H31" s="105">
        <v>2079</v>
      </c>
      <c r="I31" s="105">
        <v>16632</v>
      </c>
      <c r="J31" s="105">
        <v>0</v>
      </c>
      <c r="K31" s="105">
        <v>22869</v>
      </c>
      <c r="L31" s="210"/>
    </row>
    <row r="32" spans="1:12" s="160" customFormat="1" ht="13.8">
      <c r="A32" s="103" t="s">
        <v>4346</v>
      </c>
      <c r="B32" s="103" t="s">
        <v>4343</v>
      </c>
      <c r="C32" s="104">
        <v>15544</v>
      </c>
      <c r="D32" s="111">
        <v>1040</v>
      </c>
      <c r="E32" s="111">
        <v>0</v>
      </c>
      <c r="F32" s="105">
        <v>16584</v>
      </c>
      <c r="G32" s="105">
        <v>5181</v>
      </c>
      <c r="H32" s="105">
        <v>2591</v>
      </c>
      <c r="I32" s="105">
        <v>20725</v>
      </c>
      <c r="J32" s="105">
        <v>0</v>
      </c>
      <c r="K32" s="105">
        <v>28497</v>
      </c>
      <c r="L32" s="210"/>
    </row>
    <row r="33" spans="1:12" s="160" customFormat="1" ht="13.8">
      <c r="A33" s="103" t="s">
        <v>4347</v>
      </c>
      <c r="B33" s="103" t="s">
        <v>4343</v>
      </c>
      <c r="C33" s="104">
        <v>15808</v>
      </c>
      <c r="D33" s="111">
        <v>1040</v>
      </c>
      <c r="E33" s="111">
        <v>0</v>
      </c>
      <c r="F33" s="105">
        <v>16848</v>
      </c>
      <c r="G33" s="105">
        <v>5269</v>
      </c>
      <c r="H33" s="105">
        <v>2635</v>
      </c>
      <c r="I33" s="105">
        <v>21077</v>
      </c>
      <c r="J33" s="105">
        <v>0</v>
      </c>
      <c r="K33" s="105">
        <v>28981</v>
      </c>
      <c r="L33" s="210"/>
    </row>
    <row r="34" spans="1:12" s="160" customFormat="1" ht="13.8">
      <c r="A34" s="103" t="s">
        <v>4348</v>
      </c>
      <c r="B34" s="103" t="s">
        <v>4343</v>
      </c>
      <c r="C34" s="104">
        <v>16094</v>
      </c>
      <c r="D34" s="111">
        <v>1040</v>
      </c>
      <c r="E34" s="111">
        <v>0</v>
      </c>
      <c r="F34" s="105">
        <v>17134</v>
      </c>
      <c r="G34" s="105">
        <v>5365</v>
      </c>
      <c r="H34" s="105">
        <v>2682</v>
      </c>
      <c r="I34" s="105">
        <v>21459</v>
      </c>
      <c r="J34" s="105">
        <v>0</v>
      </c>
      <c r="K34" s="105">
        <v>29506</v>
      </c>
      <c r="L34" s="210"/>
    </row>
    <row r="35" spans="1:12" s="160" customFormat="1" ht="13.8">
      <c r="A35" s="103" t="s">
        <v>4349</v>
      </c>
      <c r="B35" s="103" t="s">
        <v>4343</v>
      </c>
      <c r="C35" s="104">
        <v>18666</v>
      </c>
      <c r="D35" s="111">
        <v>1040</v>
      </c>
      <c r="E35" s="111">
        <v>0</v>
      </c>
      <c r="F35" s="105">
        <v>19706</v>
      </c>
      <c r="G35" s="105">
        <v>6222</v>
      </c>
      <c r="H35" s="105">
        <v>3111</v>
      </c>
      <c r="I35" s="105">
        <v>24888</v>
      </c>
      <c r="J35" s="105">
        <v>0</v>
      </c>
      <c r="K35" s="105">
        <v>34221</v>
      </c>
      <c r="L35" s="210"/>
    </row>
    <row r="36" spans="1:12" s="160" customFormat="1" ht="13.8">
      <c r="A36" s="103" t="s">
        <v>4350</v>
      </c>
      <c r="B36" s="103" t="s">
        <v>4343</v>
      </c>
      <c r="C36" s="104">
        <v>19070</v>
      </c>
      <c r="D36" s="111">
        <v>1040</v>
      </c>
      <c r="E36" s="111">
        <v>0</v>
      </c>
      <c r="F36" s="105">
        <v>20110</v>
      </c>
      <c r="G36" s="105">
        <v>6357</v>
      </c>
      <c r="H36" s="105">
        <v>3178</v>
      </c>
      <c r="I36" s="105">
        <v>25427</v>
      </c>
      <c r="J36" s="105">
        <v>0</v>
      </c>
      <c r="K36" s="105">
        <v>34962</v>
      </c>
      <c r="L36" s="210"/>
    </row>
    <row r="37" spans="1:12" s="160" customFormat="1" ht="13.8">
      <c r="A37" s="103" t="s">
        <v>4351</v>
      </c>
      <c r="B37" s="103" t="s">
        <v>4352</v>
      </c>
      <c r="C37" s="104">
        <v>12474</v>
      </c>
      <c r="D37" s="111">
        <v>1040</v>
      </c>
      <c r="E37" s="111">
        <v>0</v>
      </c>
      <c r="F37" s="105">
        <v>13514</v>
      </c>
      <c r="G37" s="105">
        <v>4158</v>
      </c>
      <c r="H37" s="105">
        <v>2079</v>
      </c>
      <c r="I37" s="105">
        <v>16632</v>
      </c>
      <c r="J37" s="105">
        <v>0</v>
      </c>
      <c r="K37" s="105">
        <v>22869</v>
      </c>
      <c r="L37" s="210"/>
    </row>
    <row r="38" spans="1:12" s="160" customFormat="1" ht="13.8">
      <c r="A38" s="103" t="s">
        <v>4353</v>
      </c>
      <c r="B38" s="103" t="s">
        <v>4354</v>
      </c>
      <c r="C38" s="104">
        <v>9914</v>
      </c>
      <c r="D38" s="111">
        <v>1040</v>
      </c>
      <c r="E38" s="111">
        <v>0</v>
      </c>
      <c r="F38" s="105">
        <v>10954</v>
      </c>
      <c r="G38" s="105">
        <v>3305</v>
      </c>
      <c r="H38" s="105">
        <v>1652</v>
      </c>
      <c r="I38" s="105">
        <v>13219</v>
      </c>
      <c r="J38" s="105">
        <v>0</v>
      </c>
      <c r="K38" s="105">
        <v>18176</v>
      </c>
      <c r="L38" s="210"/>
    </row>
    <row r="39" spans="1:12" s="160" customFormat="1" ht="13.8">
      <c r="A39" s="103" t="s">
        <v>4355</v>
      </c>
      <c r="B39" s="103" t="s">
        <v>4354</v>
      </c>
      <c r="C39" s="104">
        <v>10116</v>
      </c>
      <c r="D39" s="111">
        <v>1040</v>
      </c>
      <c r="E39" s="111">
        <v>0</v>
      </c>
      <c r="F39" s="105">
        <v>11156</v>
      </c>
      <c r="G39" s="105">
        <v>3372</v>
      </c>
      <c r="H39" s="105">
        <v>1686</v>
      </c>
      <c r="I39" s="105">
        <v>13488</v>
      </c>
      <c r="J39" s="105">
        <v>0</v>
      </c>
      <c r="K39" s="105">
        <v>18546</v>
      </c>
      <c r="L39" s="210"/>
    </row>
    <row r="40" spans="1:12" s="160" customFormat="1" ht="13.8">
      <c r="A40" s="103" t="s">
        <v>4356</v>
      </c>
      <c r="B40" s="103" t="s">
        <v>4357</v>
      </c>
      <c r="C40" s="104">
        <v>6580</v>
      </c>
      <c r="D40" s="111">
        <v>1040</v>
      </c>
      <c r="E40" s="111">
        <v>2500</v>
      </c>
      <c r="F40" s="105">
        <v>10120</v>
      </c>
      <c r="G40" s="105">
        <v>2193</v>
      </c>
      <c r="H40" s="105">
        <v>1097</v>
      </c>
      <c r="I40" s="105">
        <v>8773</v>
      </c>
      <c r="J40" s="105">
        <v>0</v>
      </c>
      <c r="K40" s="105">
        <v>12063</v>
      </c>
      <c r="L40" s="210"/>
    </row>
    <row r="41" spans="1:12" s="160" customFormat="1" ht="13.8">
      <c r="A41" s="103" t="s">
        <v>4358</v>
      </c>
      <c r="B41" s="103" t="s">
        <v>4357</v>
      </c>
      <c r="C41" s="104">
        <v>6986</v>
      </c>
      <c r="D41" s="111">
        <v>1040</v>
      </c>
      <c r="E41" s="111">
        <v>2713</v>
      </c>
      <c r="F41" s="105">
        <v>10739</v>
      </c>
      <c r="G41" s="105">
        <v>2329</v>
      </c>
      <c r="H41" s="105">
        <v>1164</v>
      </c>
      <c r="I41" s="105">
        <v>9315</v>
      </c>
      <c r="J41" s="105">
        <v>0</v>
      </c>
      <c r="K41" s="105">
        <v>12808</v>
      </c>
      <c r="L41" s="210"/>
    </row>
    <row r="42" spans="1:12" s="160" customFormat="1" ht="13.8">
      <c r="A42" s="103" t="s">
        <v>4359</v>
      </c>
      <c r="B42" s="103" t="s">
        <v>4360</v>
      </c>
      <c r="C42" s="104">
        <v>6580</v>
      </c>
      <c r="D42" s="111">
        <v>1040</v>
      </c>
      <c r="E42" s="111">
        <v>0</v>
      </c>
      <c r="F42" s="105">
        <v>7620</v>
      </c>
      <c r="G42" s="105">
        <v>2193</v>
      </c>
      <c r="H42" s="105">
        <v>1097</v>
      </c>
      <c r="I42" s="105">
        <v>8773</v>
      </c>
      <c r="J42" s="105">
        <v>0</v>
      </c>
      <c r="K42" s="105">
        <v>12063</v>
      </c>
      <c r="L42" s="210"/>
    </row>
    <row r="43" spans="1:12" s="158" customFormat="1">
      <c r="A43" s="211"/>
      <c r="B43" s="211"/>
      <c r="C43" s="212"/>
      <c r="D43" s="213"/>
      <c r="E43" s="213"/>
      <c r="F43" s="214"/>
      <c r="G43" s="214"/>
      <c r="H43" s="214"/>
      <c r="I43" s="214"/>
      <c r="J43" s="214"/>
      <c r="K43" s="214"/>
    </row>
    <row r="44" spans="1:12" s="158" customFormat="1">
      <c r="A44" s="211"/>
      <c r="B44" s="211"/>
      <c r="C44" s="212"/>
      <c r="D44" s="213"/>
      <c r="E44" s="213"/>
      <c r="F44" s="214"/>
      <c r="G44" s="214"/>
      <c r="H44" s="214"/>
      <c r="I44" s="214"/>
      <c r="J44" s="214"/>
      <c r="K44" s="214"/>
    </row>
  </sheetData>
  <mergeCells count="13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59055118110236227" header="0.39370078740157483" footer="0.39370078740157483"/>
  <pageSetup scale="69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A47"/>
  <sheetViews>
    <sheetView showGridLines="0" topLeftCell="B3" zoomScaleNormal="100" zoomScaleSheetLayoutView="90" workbookViewId="0"/>
  </sheetViews>
  <sheetFormatPr baseColWidth="10" defaultColWidth="11.44140625" defaultRowHeight="15"/>
  <cols>
    <col min="1" max="1" width="22.88671875" style="250" customWidth="1"/>
    <col min="2" max="2" width="39" style="250" customWidth="1"/>
    <col min="3" max="3" width="22.44140625" style="250" customWidth="1"/>
    <col min="4" max="4" width="24.6640625" style="250" customWidth="1"/>
    <col min="5" max="5" width="23.33203125" style="250" customWidth="1"/>
    <col min="6" max="183" width="11.44140625" style="216"/>
    <col min="184" max="16384" width="11.44140625" style="217"/>
  </cols>
  <sheetData>
    <row r="1" spans="1:183">
      <c r="A1" s="215"/>
      <c r="B1" s="215"/>
      <c r="C1" s="215"/>
      <c r="D1" s="215"/>
      <c r="E1" s="215"/>
    </row>
    <row r="2" spans="1:183" ht="15.6">
      <c r="A2" s="1253" t="s">
        <v>4095</v>
      </c>
      <c r="B2" s="1253"/>
      <c r="C2" s="1253"/>
      <c r="D2" s="1253"/>
      <c r="E2" s="1253"/>
    </row>
    <row r="3" spans="1:183" s="117" customFormat="1" ht="15.6">
      <c r="A3" s="1284" t="s">
        <v>2</v>
      </c>
      <c r="B3" s="1253"/>
      <c r="C3" s="1253"/>
      <c r="D3" s="1253"/>
      <c r="E3" s="1253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</row>
    <row r="4" spans="1:183">
      <c r="A4" s="1254" t="s">
        <v>4096</v>
      </c>
      <c r="B4" s="1254" t="s">
        <v>4155</v>
      </c>
      <c r="C4" s="1254" t="s">
        <v>4155</v>
      </c>
      <c r="D4" s="1254" t="s">
        <v>4155</v>
      </c>
      <c r="E4" s="1254" t="s">
        <v>4155</v>
      </c>
    </row>
    <row r="5" spans="1:183">
      <c r="A5" s="1254" t="s">
        <v>4156</v>
      </c>
      <c r="B5" s="1254" t="s">
        <v>4156</v>
      </c>
      <c r="C5" s="1254" t="s">
        <v>4156</v>
      </c>
      <c r="D5" s="1254" t="s">
        <v>4156</v>
      </c>
      <c r="E5" s="1254" t="s">
        <v>4156</v>
      </c>
    </row>
    <row r="6" spans="1:183" ht="21" customHeight="1">
      <c r="A6" s="1255" t="s">
        <v>4157</v>
      </c>
      <c r="B6" s="1255" t="s">
        <v>4157</v>
      </c>
      <c r="C6" s="1255" t="s">
        <v>4157</v>
      </c>
      <c r="D6" s="1255" t="s">
        <v>4157</v>
      </c>
      <c r="E6" s="1255" t="s">
        <v>4157</v>
      </c>
    </row>
    <row r="7" spans="1:183" ht="15.6">
      <c r="A7" s="48"/>
      <c r="B7" s="48"/>
      <c r="C7" s="48"/>
      <c r="D7" s="48"/>
      <c r="E7" s="48"/>
    </row>
    <row r="8" spans="1:183">
      <c r="A8" s="1251" t="s">
        <v>4297</v>
      </c>
      <c r="B8" s="1251" t="s">
        <v>4159</v>
      </c>
      <c r="C8" s="1251" t="s">
        <v>4298</v>
      </c>
      <c r="D8" s="1252" t="s">
        <v>4161</v>
      </c>
      <c r="E8" s="1252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</row>
    <row r="9" spans="1:183">
      <c r="A9" s="1251"/>
      <c r="B9" s="1251"/>
      <c r="C9" s="1251"/>
      <c r="D9" s="50" t="s">
        <v>4162</v>
      </c>
      <c r="E9" s="50" t="s">
        <v>4163</v>
      </c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</row>
    <row r="10" spans="1:183" ht="15.6">
      <c r="A10" s="218"/>
      <c r="B10" s="215"/>
      <c r="C10" s="219"/>
      <c r="D10" s="220"/>
      <c r="E10" s="220"/>
    </row>
    <row r="11" spans="1:183">
      <c r="A11" s="1256" t="s">
        <v>4102</v>
      </c>
      <c r="B11" s="1256" t="s">
        <v>4102</v>
      </c>
      <c r="C11" s="221"/>
      <c r="D11" s="222"/>
      <c r="E11" s="222"/>
    </row>
    <row r="12" spans="1:183" s="131" customFormat="1" ht="13.8">
      <c r="A12" s="185" t="s">
        <v>4368</v>
      </c>
      <c r="B12" s="223" t="s">
        <v>4165</v>
      </c>
      <c r="C12" s="127">
        <v>1</v>
      </c>
      <c r="D12" s="104">
        <v>50868</v>
      </c>
      <c r="E12" s="104">
        <v>50868</v>
      </c>
      <c r="F12" s="129"/>
      <c r="G12" s="129"/>
      <c r="H12" s="224"/>
      <c r="I12" s="130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</row>
    <row r="13" spans="1:183" s="131" customFormat="1" ht="13.8">
      <c r="A13" s="185" t="s">
        <v>4369</v>
      </c>
      <c r="B13" s="185" t="s">
        <v>4301</v>
      </c>
      <c r="C13" s="127">
        <v>1</v>
      </c>
      <c r="D13" s="104">
        <v>40693</v>
      </c>
      <c r="E13" s="104">
        <v>40693</v>
      </c>
      <c r="F13" s="129"/>
      <c r="G13" s="129"/>
      <c r="H13" s="224"/>
      <c r="I13" s="130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</row>
    <row r="14" spans="1:183" s="131" customFormat="1" ht="13.8">
      <c r="A14" s="185" t="s">
        <v>4370</v>
      </c>
      <c r="B14" s="185" t="s">
        <v>4301</v>
      </c>
      <c r="C14" s="127">
        <v>1</v>
      </c>
      <c r="D14" s="104">
        <v>27565</v>
      </c>
      <c r="E14" s="104">
        <v>27565</v>
      </c>
      <c r="F14" s="129"/>
      <c r="G14" s="129"/>
      <c r="H14" s="224"/>
      <c r="I14" s="130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</row>
    <row r="15" spans="1:183" s="131" customFormat="1" ht="13.8">
      <c r="A15" s="185" t="s">
        <v>4371</v>
      </c>
      <c r="B15" s="185" t="s">
        <v>4372</v>
      </c>
      <c r="C15" s="127">
        <v>1</v>
      </c>
      <c r="D15" s="104">
        <v>25058</v>
      </c>
      <c r="E15" s="104">
        <v>25058</v>
      </c>
      <c r="F15" s="129"/>
      <c r="G15" s="129"/>
      <c r="H15" s="224"/>
      <c r="I15" s="130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</row>
    <row r="16" spans="1:183" s="131" customFormat="1" ht="13.8">
      <c r="A16" s="185" t="s">
        <v>4373</v>
      </c>
      <c r="B16" s="185" t="s">
        <v>4372</v>
      </c>
      <c r="C16" s="127">
        <v>2</v>
      </c>
      <c r="D16" s="104">
        <v>20950</v>
      </c>
      <c r="E16" s="104">
        <v>20950</v>
      </c>
      <c r="F16" s="129"/>
      <c r="G16" s="129"/>
      <c r="H16" s="224"/>
      <c r="I16" s="130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</row>
    <row r="17" spans="1:183" s="131" customFormat="1" ht="13.8">
      <c r="A17" s="185" t="s">
        <v>4374</v>
      </c>
      <c r="B17" s="185" t="s">
        <v>4372</v>
      </c>
      <c r="C17" s="127">
        <v>4</v>
      </c>
      <c r="D17" s="104">
        <v>18946</v>
      </c>
      <c r="E17" s="104">
        <v>18946</v>
      </c>
      <c r="F17" s="129"/>
      <c r="G17" s="129"/>
      <c r="H17" s="224"/>
      <c r="I17" s="130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</row>
    <row r="18" spans="1:183" s="131" customFormat="1" ht="13.8">
      <c r="A18" s="185" t="s">
        <v>4375</v>
      </c>
      <c r="B18" s="185" t="s">
        <v>4376</v>
      </c>
      <c r="C18" s="127">
        <v>1</v>
      </c>
      <c r="D18" s="104">
        <v>9070</v>
      </c>
      <c r="E18" s="104">
        <v>9070</v>
      </c>
      <c r="F18" s="129"/>
      <c r="G18" s="129"/>
      <c r="H18" s="224"/>
      <c r="I18" s="130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</row>
    <row r="19" spans="1:183" s="131" customFormat="1" ht="13.8">
      <c r="A19" s="185" t="s">
        <v>4377</v>
      </c>
      <c r="B19" s="185" t="s">
        <v>4378</v>
      </c>
      <c r="C19" s="127">
        <v>10</v>
      </c>
      <c r="D19" s="104">
        <v>16174</v>
      </c>
      <c r="E19" s="104">
        <v>16174</v>
      </c>
      <c r="F19" s="129"/>
      <c r="G19" s="129"/>
      <c r="H19" s="224"/>
      <c r="I19" s="130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</row>
    <row r="20" spans="1:183" s="131" customFormat="1" ht="13.8">
      <c r="A20" s="185" t="s">
        <v>4379</v>
      </c>
      <c r="B20" s="185" t="s">
        <v>4380</v>
      </c>
      <c r="C20" s="127">
        <v>13</v>
      </c>
      <c r="D20" s="104">
        <v>20950</v>
      </c>
      <c r="E20" s="104">
        <v>20950</v>
      </c>
      <c r="F20" s="129"/>
      <c r="G20" s="129"/>
      <c r="H20" s="224"/>
      <c r="I20" s="130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</row>
    <row r="21" spans="1:183" s="131" customFormat="1" ht="13.8">
      <c r="A21" s="185" t="s">
        <v>4381</v>
      </c>
      <c r="B21" s="185" t="s">
        <v>4382</v>
      </c>
      <c r="C21" s="127">
        <v>7</v>
      </c>
      <c r="D21" s="104">
        <v>14022</v>
      </c>
      <c r="E21" s="104">
        <v>14022</v>
      </c>
      <c r="F21" s="129"/>
      <c r="G21" s="129"/>
      <c r="H21" s="224"/>
      <c r="I21" s="130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</row>
    <row r="22" spans="1:183" s="131" customFormat="1" ht="13.8">
      <c r="A22" s="185" t="s">
        <v>4383</v>
      </c>
      <c r="B22" s="185" t="s">
        <v>4384</v>
      </c>
      <c r="C22" s="127">
        <v>2</v>
      </c>
      <c r="D22" s="104">
        <v>14022</v>
      </c>
      <c r="E22" s="104">
        <v>14022</v>
      </c>
      <c r="F22" s="129"/>
      <c r="G22" s="129"/>
      <c r="H22" s="224"/>
      <c r="I22" s="130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</row>
    <row r="23" spans="1:183" s="131" customFormat="1" ht="13.8">
      <c r="A23" s="185" t="s">
        <v>4385</v>
      </c>
      <c r="B23" s="185" t="s">
        <v>4386</v>
      </c>
      <c r="C23" s="127">
        <v>2</v>
      </c>
      <c r="D23" s="104">
        <v>11157</v>
      </c>
      <c r="E23" s="104">
        <v>11157</v>
      </c>
      <c r="F23" s="129"/>
      <c r="G23" s="129"/>
      <c r="H23" s="224"/>
      <c r="I23" s="130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</row>
    <row r="24" spans="1:183" s="131" customFormat="1" ht="13.8">
      <c r="A24" s="225"/>
      <c r="B24" s="226" t="s">
        <v>4209</v>
      </c>
      <c r="C24" s="227">
        <f>SUM(C12:C23)</f>
        <v>45</v>
      </c>
      <c r="D24" s="139"/>
      <c r="E24" s="13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</row>
    <row r="25" spans="1:183">
      <c r="A25" s="228"/>
      <c r="B25" s="229"/>
      <c r="C25" s="230"/>
      <c r="D25" s="231"/>
      <c r="E25" s="231"/>
    </row>
    <row r="26" spans="1:183">
      <c r="A26" s="1285" t="s">
        <v>4103</v>
      </c>
      <c r="B26" s="1285"/>
      <c r="C26" s="230"/>
      <c r="D26" s="231"/>
      <c r="E26" s="231"/>
    </row>
    <row r="27" spans="1:183" s="131" customFormat="1" ht="29.25" customHeight="1">
      <c r="A27" s="185" t="s">
        <v>4387</v>
      </c>
      <c r="B27" s="185" t="s">
        <v>4388</v>
      </c>
      <c r="C27" s="127">
        <v>7</v>
      </c>
      <c r="D27" s="104">
        <v>12056</v>
      </c>
      <c r="E27" s="104">
        <v>12056</v>
      </c>
      <c r="F27" s="129"/>
      <c r="G27" s="129"/>
      <c r="H27" s="224"/>
      <c r="I27" s="130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</row>
    <row r="28" spans="1:183" s="131" customFormat="1" ht="13.8">
      <c r="A28" s="185" t="s">
        <v>4389</v>
      </c>
      <c r="B28" s="185" t="s">
        <v>4390</v>
      </c>
      <c r="C28" s="127">
        <v>10</v>
      </c>
      <c r="D28" s="104">
        <v>9916</v>
      </c>
      <c r="E28" s="104">
        <v>9916</v>
      </c>
      <c r="F28" s="129"/>
      <c r="G28" s="129"/>
      <c r="H28" s="224"/>
      <c r="I28" s="130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</row>
    <row r="29" spans="1:183" s="131" customFormat="1" ht="13.8">
      <c r="A29" s="185" t="s">
        <v>4391</v>
      </c>
      <c r="B29" s="185" t="s">
        <v>4390</v>
      </c>
      <c r="C29" s="127">
        <v>1</v>
      </c>
      <c r="D29" s="104">
        <v>9070</v>
      </c>
      <c r="E29" s="104">
        <v>9070</v>
      </c>
      <c r="F29" s="129"/>
      <c r="G29" s="129"/>
      <c r="H29" s="224"/>
      <c r="I29" s="130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</row>
    <row r="30" spans="1:183" s="131" customFormat="1" ht="13.8">
      <c r="A30" s="232" t="s">
        <v>4392</v>
      </c>
      <c r="B30" s="232" t="s">
        <v>4393</v>
      </c>
      <c r="C30" s="127">
        <v>2</v>
      </c>
      <c r="D30" s="104">
        <v>7493</v>
      </c>
      <c r="E30" s="104">
        <v>7493</v>
      </c>
      <c r="F30" s="129"/>
      <c r="G30" s="129"/>
      <c r="H30" s="224"/>
      <c r="I30" s="130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</row>
    <row r="31" spans="1:183" s="131" customFormat="1" ht="13.8">
      <c r="A31" s="185" t="s">
        <v>4394</v>
      </c>
      <c r="B31" s="232" t="s">
        <v>4189</v>
      </c>
      <c r="C31" s="127">
        <v>2</v>
      </c>
      <c r="D31" s="104">
        <v>7921</v>
      </c>
      <c r="E31" s="104">
        <v>7921</v>
      </c>
      <c r="F31" s="129"/>
      <c r="G31" s="129"/>
      <c r="H31" s="224"/>
      <c r="I31" s="130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</row>
    <row r="32" spans="1:183" s="234" customFormat="1" ht="15" customHeight="1">
      <c r="A32" s="225"/>
      <c r="B32" s="226" t="s">
        <v>4244</v>
      </c>
      <c r="C32" s="227">
        <f>SUM(C27:C31)</f>
        <v>22</v>
      </c>
      <c r="D32" s="233"/>
      <c r="E32" s="233"/>
    </row>
    <row r="33" spans="1:70" s="216" customFormat="1" ht="15.6">
      <c r="A33" s="235"/>
      <c r="B33" s="236"/>
      <c r="C33" s="235"/>
      <c r="D33" s="237"/>
      <c r="E33" s="237"/>
    </row>
    <row r="34" spans="1:70" s="216" customFormat="1">
      <c r="A34" s="1285" t="s">
        <v>4104</v>
      </c>
      <c r="B34" s="1285"/>
      <c r="C34" s="215"/>
      <c r="D34" s="231"/>
      <c r="E34" s="231"/>
    </row>
    <row r="35" spans="1:70" s="216" customFormat="1">
      <c r="A35" s="238" t="s">
        <v>4246</v>
      </c>
      <c r="B35" s="238" t="s">
        <v>4246</v>
      </c>
      <c r="C35" s="239">
        <v>0</v>
      </c>
      <c r="D35" s="240">
        <v>0</v>
      </c>
      <c r="E35" s="240">
        <v>0</v>
      </c>
    </row>
    <row r="36" spans="1:70" s="115" customFormat="1" ht="13.8">
      <c r="A36" s="225"/>
      <c r="B36" s="226" t="s">
        <v>4247</v>
      </c>
      <c r="C36" s="227">
        <f>SUM(C35)</f>
        <v>0</v>
      </c>
      <c r="D36" s="139"/>
      <c r="E36" s="139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</row>
    <row r="37" spans="1:70" s="115" customFormat="1" ht="13.8">
      <c r="A37" s="225"/>
      <c r="B37" s="241"/>
      <c r="C37" s="242"/>
      <c r="D37" s="139"/>
      <c r="E37" s="139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</row>
    <row r="38" spans="1:70" s="216" customFormat="1">
      <c r="A38" s="228"/>
      <c r="B38" s="243" t="s">
        <v>4105</v>
      </c>
      <c r="C38" s="244">
        <f>C24+C32+C36</f>
        <v>67</v>
      </c>
      <c r="D38" s="231"/>
      <c r="E38" s="231"/>
    </row>
    <row r="39" spans="1:70" s="216" customFormat="1">
      <c r="A39" s="163"/>
      <c r="B39" s="245"/>
      <c r="C39" s="246"/>
      <c r="D39" s="231"/>
      <c r="E39" s="231"/>
    </row>
    <row r="40" spans="1:70" s="216" customFormat="1">
      <c r="A40" s="1279" t="s">
        <v>4101</v>
      </c>
      <c r="B40" s="1279"/>
      <c r="C40" s="230"/>
      <c r="D40" s="231"/>
      <c r="E40" s="231"/>
    </row>
    <row r="41" spans="1:70" s="216" customFormat="1">
      <c r="A41" s="1286" t="s">
        <v>4248</v>
      </c>
      <c r="B41" s="1286"/>
      <c r="C41" s="230"/>
      <c r="D41" s="231"/>
      <c r="E41" s="231"/>
    </row>
    <row r="42" spans="1:70" s="114" customFormat="1" ht="13.8">
      <c r="A42" s="150" t="s">
        <v>4246</v>
      </c>
      <c r="B42" s="151" t="s">
        <v>4246</v>
      </c>
      <c r="C42" s="152">
        <v>0</v>
      </c>
      <c r="D42" s="153">
        <v>0</v>
      </c>
      <c r="E42" s="153">
        <v>0</v>
      </c>
    </row>
    <row r="43" spans="1:70" s="131" customFormat="1" ht="13.8">
      <c r="A43" s="115"/>
      <c r="B43" s="226" t="s">
        <v>4249</v>
      </c>
      <c r="C43" s="226">
        <v>0</v>
      </c>
      <c r="D43" s="139"/>
      <c r="E43" s="139"/>
      <c r="F43" s="114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</row>
    <row r="44" spans="1:70" s="216" customFormat="1">
      <c r="A44" s="228"/>
      <c r="B44" s="229"/>
      <c r="C44" s="230"/>
      <c r="D44" s="231"/>
      <c r="E44" s="231"/>
    </row>
    <row r="45" spans="1:70" s="216" customFormat="1">
      <c r="A45" s="1282" t="s">
        <v>4107</v>
      </c>
      <c r="B45" s="1283"/>
      <c r="C45" s="230"/>
      <c r="D45" s="231"/>
      <c r="E45" s="231"/>
    </row>
    <row r="46" spans="1:70" s="114" customFormat="1" ht="13.8">
      <c r="A46" s="154" t="s">
        <v>4246</v>
      </c>
      <c r="B46" s="154" t="s">
        <v>4246</v>
      </c>
      <c r="C46" s="202">
        <v>0</v>
      </c>
      <c r="D46" s="146">
        <v>0</v>
      </c>
      <c r="E46" s="146">
        <v>0</v>
      </c>
    </row>
    <row r="47" spans="1:70" s="247" customFormat="1" ht="16.5" customHeight="1">
      <c r="B47" s="248" t="s">
        <v>4280</v>
      </c>
      <c r="C47" s="249">
        <v>0</v>
      </c>
    </row>
  </sheetData>
  <mergeCells count="15">
    <mergeCell ref="A45:B45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6:B26"/>
    <mergeCell ref="A34:B34"/>
    <mergeCell ref="A40:B40"/>
    <mergeCell ref="A41:B41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3"/>
  <sheetViews>
    <sheetView showGridLines="0" topLeftCell="B2" zoomScaleNormal="100" zoomScaleSheetLayoutView="80" workbookViewId="0"/>
  </sheetViews>
  <sheetFormatPr baseColWidth="10" defaultColWidth="11.44140625" defaultRowHeight="15"/>
  <cols>
    <col min="1" max="1" width="14.88671875" style="159" customWidth="1"/>
    <col min="2" max="2" width="38.5546875" style="159" bestFit="1" customWidth="1"/>
    <col min="3" max="3" width="19.109375" style="159" customWidth="1"/>
    <col min="4" max="4" width="22" style="159" customWidth="1"/>
    <col min="5" max="5" width="17" style="159" customWidth="1"/>
    <col min="6" max="6" width="11.44140625" style="159"/>
    <col min="7" max="7" width="16.88671875" style="159" customWidth="1"/>
    <col min="8" max="8" width="11.5546875" style="159" customWidth="1"/>
    <col min="9" max="9" width="13.6640625" style="159" customWidth="1"/>
    <col min="10" max="10" width="11.44140625" style="159"/>
    <col min="11" max="11" width="14.44140625" style="159" customWidth="1"/>
    <col min="12" max="12" width="11.44140625" style="159"/>
    <col min="13" max="14" width="11.44140625" style="158"/>
    <col min="15" max="16384" width="11.44140625" style="159"/>
  </cols>
  <sheetData>
    <row r="2" spans="1:13" ht="15.6">
      <c r="A2" s="1280" t="s">
        <v>4095</v>
      </c>
      <c r="B2" s="1280"/>
      <c r="C2" s="1280"/>
      <c r="D2" s="1280"/>
      <c r="E2" s="1280"/>
      <c r="F2" s="1280"/>
      <c r="G2" s="1280"/>
      <c r="H2" s="1280"/>
      <c r="I2" s="1280"/>
      <c r="J2" s="1280"/>
      <c r="K2" s="1280"/>
      <c r="L2" s="1280"/>
    </row>
    <row r="3" spans="1:13" s="158" customFormat="1" ht="15.6">
      <c r="A3" s="1274" t="s">
        <v>2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</row>
    <row r="4" spans="1:13" s="20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  <c r="L4" s="1280"/>
    </row>
    <row r="5" spans="1:13" s="20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  <c r="L5" s="1280"/>
    </row>
    <row r="6" spans="1:13" s="20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  <c r="L6" s="1287"/>
    </row>
    <row r="7" spans="1:13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  <c r="L7" s="109"/>
    </row>
    <row r="8" spans="1:13" s="208" customFormat="1" ht="15.6">
      <c r="A8" s="97" t="s">
        <v>4282</v>
      </c>
      <c r="B8" s="209"/>
      <c r="C8" s="251"/>
      <c r="D8" s="251"/>
      <c r="E8" s="251"/>
      <c r="F8" s="251"/>
      <c r="G8" s="251"/>
      <c r="H8" s="251"/>
      <c r="I8" s="251"/>
      <c r="J8" s="251"/>
      <c r="K8" s="251"/>
      <c r="L8" s="251"/>
    </row>
    <row r="9" spans="1:13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3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3" s="160" customFormat="1" ht="13.8">
      <c r="A11" s="103" t="s">
        <v>4368</v>
      </c>
      <c r="B11" s="103" t="s">
        <v>4165</v>
      </c>
      <c r="C11" s="104">
        <v>50868</v>
      </c>
      <c r="D11" s="111">
        <v>0</v>
      </c>
      <c r="E11" s="111">
        <v>0</v>
      </c>
      <c r="F11" s="105">
        <f>+C11+D11+E11</f>
        <v>50868</v>
      </c>
      <c r="G11" s="105">
        <f t="shared" ref="G11:G16" si="0">+(C11/30)*10</f>
        <v>16956</v>
      </c>
      <c r="H11" s="105">
        <f t="shared" ref="H11:H16" si="1">+(C11/30)*5</f>
        <v>8478</v>
      </c>
      <c r="I11" s="105">
        <f t="shared" ref="I11:I16" si="2">+(C11/30)*40</f>
        <v>67824</v>
      </c>
      <c r="J11" s="105">
        <v>0</v>
      </c>
      <c r="K11" s="105">
        <f>+G11+H11+I11+J11</f>
        <v>93258</v>
      </c>
      <c r="L11" s="252"/>
      <c r="M11" s="252"/>
    </row>
    <row r="12" spans="1:13" s="160" customFormat="1" ht="13.8">
      <c r="A12" s="103" t="s">
        <v>4369</v>
      </c>
      <c r="B12" s="103" t="s">
        <v>4395</v>
      </c>
      <c r="C12" s="104">
        <v>40693</v>
      </c>
      <c r="D12" s="111">
        <v>0</v>
      </c>
      <c r="E12" s="111">
        <v>0</v>
      </c>
      <c r="F12" s="105">
        <f t="shared" ref="F12:F16" si="3">+C12+D12+E12</f>
        <v>40693</v>
      </c>
      <c r="G12" s="105">
        <f t="shared" si="0"/>
        <v>13564.333333333334</v>
      </c>
      <c r="H12" s="105">
        <f t="shared" si="1"/>
        <v>6782.166666666667</v>
      </c>
      <c r="I12" s="105">
        <f t="shared" si="2"/>
        <v>54257.333333333336</v>
      </c>
      <c r="J12" s="105">
        <v>0</v>
      </c>
      <c r="K12" s="105">
        <f t="shared" ref="K12:K16" si="4">+G12+H12+I12+J12</f>
        <v>74603.833333333343</v>
      </c>
      <c r="L12" s="252"/>
      <c r="M12" s="252"/>
    </row>
    <row r="13" spans="1:13" s="160" customFormat="1" ht="13.8">
      <c r="A13" s="103" t="s">
        <v>4370</v>
      </c>
      <c r="B13" s="103" t="s">
        <v>4396</v>
      </c>
      <c r="C13" s="104">
        <v>27565</v>
      </c>
      <c r="D13" s="111">
        <v>0</v>
      </c>
      <c r="E13" s="111">
        <v>0</v>
      </c>
      <c r="F13" s="105">
        <f t="shared" si="3"/>
        <v>27565</v>
      </c>
      <c r="G13" s="105">
        <f t="shared" si="0"/>
        <v>9188.3333333333339</v>
      </c>
      <c r="H13" s="105">
        <f t="shared" si="1"/>
        <v>4594.166666666667</v>
      </c>
      <c r="I13" s="105">
        <f t="shared" si="2"/>
        <v>36753.333333333336</v>
      </c>
      <c r="J13" s="105">
        <v>0</v>
      </c>
      <c r="K13" s="105">
        <f t="shared" si="4"/>
        <v>50535.833333333336</v>
      </c>
      <c r="L13" s="252"/>
      <c r="M13" s="252"/>
    </row>
    <row r="14" spans="1:13" s="160" customFormat="1" ht="13.8">
      <c r="A14" s="103" t="s">
        <v>4371</v>
      </c>
      <c r="B14" s="112" t="s">
        <v>4372</v>
      </c>
      <c r="C14" s="104">
        <v>25058</v>
      </c>
      <c r="D14" s="111">
        <v>0</v>
      </c>
      <c r="E14" s="111">
        <v>0</v>
      </c>
      <c r="F14" s="105">
        <f t="shared" si="3"/>
        <v>25058</v>
      </c>
      <c r="G14" s="105">
        <f t="shared" si="0"/>
        <v>8352.6666666666661</v>
      </c>
      <c r="H14" s="105">
        <f t="shared" si="1"/>
        <v>4176.333333333333</v>
      </c>
      <c r="I14" s="105">
        <f t="shared" si="2"/>
        <v>33410.666666666664</v>
      </c>
      <c r="J14" s="105">
        <v>0</v>
      </c>
      <c r="K14" s="105">
        <f t="shared" si="4"/>
        <v>45939.666666666664</v>
      </c>
      <c r="L14" s="252"/>
      <c r="M14" s="252"/>
    </row>
    <row r="15" spans="1:13" s="160" customFormat="1" ht="13.8">
      <c r="A15" s="103" t="s">
        <v>4373</v>
      </c>
      <c r="B15" s="103" t="s">
        <v>4372</v>
      </c>
      <c r="C15" s="104">
        <v>20950</v>
      </c>
      <c r="D15" s="111">
        <v>1040</v>
      </c>
      <c r="E15" s="111">
        <v>0</v>
      </c>
      <c r="F15" s="105">
        <f t="shared" si="3"/>
        <v>21990</v>
      </c>
      <c r="G15" s="105">
        <f t="shared" si="0"/>
        <v>6983.3333333333339</v>
      </c>
      <c r="H15" s="105">
        <f t="shared" si="1"/>
        <v>3491.666666666667</v>
      </c>
      <c r="I15" s="105">
        <f t="shared" si="2"/>
        <v>27933.333333333336</v>
      </c>
      <c r="J15" s="105">
        <v>0</v>
      </c>
      <c r="K15" s="105">
        <f t="shared" si="4"/>
        <v>38408.333333333336</v>
      </c>
      <c r="L15" s="252"/>
      <c r="M15" s="252"/>
    </row>
    <row r="16" spans="1:13" s="160" customFormat="1" ht="13.8">
      <c r="A16" s="103" t="s">
        <v>4374</v>
      </c>
      <c r="B16" s="103" t="s">
        <v>4372</v>
      </c>
      <c r="C16" s="104">
        <v>18946</v>
      </c>
      <c r="D16" s="111">
        <v>1040</v>
      </c>
      <c r="E16" s="111">
        <v>0</v>
      </c>
      <c r="F16" s="105">
        <f t="shared" si="3"/>
        <v>19986</v>
      </c>
      <c r="G16" s="105">
        <f t="shared" si="0"/>
        <v>6315.333333333333</v>
      </c>
      <c r="H16" s="105">
        <f t="shared" si="1"/>
        <v>3157.6666666666665</v>
      </c>
      <c r="I16" s="105">
        <f t="shared" si="2"/>
        <v>25261.333333333332</v>
      </c>
      <c r="J16" s="105">
        <v>0</v>
      </c>
      <c r="K16" s="105">
        <f t="shared" si="4"/>
        <v>34734.333333333328</v>
      </c>
      <c r="L16" s="252"/>
      <c r="M16" s="252"/>
    </row>
    <row r="17" spans="1:13" s="158" customFormat="1">
      <c r="A17" s="106"/>
      <c r="B17" s="106"/>
      <c r="C17" s="107"/>
      <c r="D17" s="107"/>
      <c r="E17" s="107"/>
      <c r="F17" s="107"/>
      <c r="G17" s="161"/>
      <c r="H17" s="107"/>
      <c r="I17" s="107"/>
      <c r="J17" s="107"/>
      <c r="K17" s="107"/>
      <c r="L17" s="108"/>
    </row>
    <row r="18" spans="1:13" s="158" customFormat="1">
      <c r="A18" s="109"/>
      <c r="B18" s="159"/>
      <c r="C18" s="109"/>
      <c r="D18" s="109"/>
      <c r="E18" s="109"/>
      <c r="F18" s="109"/>
      <c r="G18" s="109"/>
      <c r="H18" s="109"/>
      <c r="I18" s="109"/>
      <c r="J18" s="109"/>
      <c r="K18" s="109"/>
      <c r="L18" s="109"/>
    </row>
    <row r="19" spans="1:13" s="208" customFormat="1" ht="15.6">
      <c r="A19" s="97" t="s">
        <v>4296</v>
      </c>
      <c r="B19" s="209"/>
      <c r="C19" s="251"/>
      <c r="D19" s="251"/>
      <c r="E19" s="251"/>
      <c r="F19" s="251"/>
      <c r="G19" s="251"/>
      <c r="H19" s="251"/>
      <c r="I19" s="251"/>
      <c r="J19" s="251"/>
      <c r="K19" s="251"/>
      <c r="L19" s="251"/>
    </row>
    <row r="20" spans="1:13" s="158" customFormat="1" ht="16.5" customHeight="1">
      <c r="A20" s="1263" t="s">
        <v>4283</v>
      </c>
      <c r="B20" s="1263" t="s">
        <v>4284</v>
      </c>
      <c r="C20" s="1263" t="s">
        <v>4285</v>
      </c>
      <c r="D20" s="1263"/>
      <c r="E20" s="1263"/>
      <c r="F20" s="1263"/>
      <c r="G20" s="1263" t="s">
        <v>4286</v>
      </c>
      <c r="H20" s="1263"/>
      <c r="I20" s="1263"/>
      <c r="J20" s="1263"/>
      <c r="K20" s="1263"/>
    </row>
    <row r="21" spans="1:13" s="158" customFormat="1" ht="27.6">
      <c r="A21" s="1263"/>
      <c r="B21" s="1263"/>
      <c r="C21" s="102" t="s">
        <v>4287</v>
      </c>
      <c r="D21" s="102" t="s">
        <v>4288</v>
      </c>
      <c r="E21" s="102" t="s">
        <v>4289</v>
      </c>
      <c r="F21" s="102" t="s">
        <v>4290</v>
      </c>
      <c r="G21" s="102" t="s">
        <v>4291</v>
      </c>
      <c r="H21" s="102" t="s">
        <v>4292</v>
      </c>
      <c r="I21" s="102" t="s">
        <v>4293</v>
      </c>
      <c r="J21" s="102" t="s">
        <v>4294</v>
      </c>
      <c r="K21" s="102" t="s">
        <v>4290</v>
      </c>
    </row>
    <row r="22" spans="1:13" s="160" customFormat="1" ht="13.8">
      <c r="A22" s="103" t="s">
        <v>4377</v>
      </c>
      <c r="B22" s="103" t="s">
        <v>4378</v>
      </c>
      <c r="C22" s="104">
        <v>16174</v>
      </c>
      <c r="D22" s="111">
        <v>1040</v>
      </c>
      <c r="E22" s="111">
        <v>0</v>
      </c>
      <c r="F22" s="105">
        <f>+C22+D22+E22</f>
        <v>17214</v>
      </c>
      <c r="G22" s="105">
        <f t="shared" ref="G22:G32" si="5">+(C22/30)*10</f>
        <v>5391.333333333333</v>
      </c>
      <c r="H22" s="105">
        <f t="shared" ref="H22:H32" si="6">+(C22/30)*5</f>
        <v>2695.6666666666665</v>
      </c>
      <c r="I22" s="105">
        <f t="shared" ref="I22:I32" si="7">+(C22/30)*40</f>
        <v>21565.333333333332</v>
      </c>
      <c r="J22" s="105">
        <v>0</v>
      </c>
      <c r="K22" s="105">
        <f>+G22+H22+I22+J22</f>
        <v>29652.333333333332</v>
      </c>
      <c r="L22" s="252"/>
      <c r="M22" s="252"/>
    </row>
    <row r="23" spans="1:13" s="160" customFormat="1" ht="13.8">
      <c r="A23" s="103" t="s">
        <v>4379</v>
      </c>
      <c r="B23" s="103" t="s">
        <v>4397</v>
      </c>
      <c r="C23" s="104">
        <v>20950</v>
      </c>
      <c r="D23" s="111">
        <v>1040</v>
      </c>
      <c r="E23" s="111">
        <v>0</v>
      </c>
      <c r="F23" s="105">
        <f t="shared" ref="F23:F32" si="8">+C23+D23+E23</f>
        <v>21990</v>
      </c>
      <c r="G23" s="105">
        <f t="shared" si="5"/>
        <v>6983.3333333333339</v>
      </c>
      <c r="H23" s="105">
        <f t="shared" si="6"/>
        <v>3491.666666666667</v>
      </c>
      <c r="I23" s="105">
        <f t="shared" si="7"/>
        <v>27933.333333333336</v>
      </c>
      <c r="J23" s="105">
        <v>0</v>
      </c>
      <c r="K23" s="105">
        <f t="shared" ref="K23:K32" si="9">+G23+H23+I23+J23</f>
        <v>38408.333333333336</v>
      </c>
      <c r="L23" s="252"/>
      <c r="M23" s="252"/>
    </row>
    <row r="24" spans="1:13" s="160" customFormat="1" ht="13.8">
      <c r="A24" s="103" t="s">
        <v>4387</v>
      </c>
      <c r="B24" s="112" t="s">
        <v>4398</v>
      </c>
      <c r="C24" s="104">
        <v>12056</v>
      </c>
      <c r="D24" s="111">
        <v>1040</v>
      </c>
      <c r="E24" s="111">
        <v>0</v>
      </c>
      <c r="F24" s="105">
        <f t="shared" si="8"/>
        <v>13096</v>
      </c>
      <c r="G24" s="105">
        <f t="shared" si="5"/>
        <v>4018.666666666667</v>
      </c>
      <c r="H24" s="105">
        <f t="shared" si="6"/>
        <v>2009.3333333333335</v>
      </c>
      <c r="I24" s="105">
        <f t="shared" si="7"/>
        <v>16074.666666666668</v>
      </c>
      <c r="J24" s="105">
        <v>0</v>
      </c>
      <c r="K24" s="105">
        <f t="shared" si="9"/>
        <v>22102.666666666668</v>
      </c>
      <c r="L24" s="252"/>
      <c r="M24" s="252"/>
    </row>
    <row r="25" spans="1:13" s="160" customFormat="1" ht="13.8">
      <c r="A25" s="103" t="s">
        <v>4381</v>
      </c>
      <c r="B25" s="103" t="s">
        <v>4399</v>
      </c>
      <c r="C25" s="104">
        <v>14022</v>
      </c>
      <c r="D25" s="111">
        <v>1040</v>
      </c>
      <c r="E25" s="111">
        <v>0</v>
      </c>
      <c r="F25" s="105">
        <f t="shared" si="8"/>
        <v>15062</v>
      </c>
      <c r="G25" s="105">
        <f t="shared" si="5"/>
        <v>4674</v>
      </c>
      <c r="H25" s="105">
        <f t="shared" si="6"/>
        <v>2337</v>
      </c>
      <c r="I25" s="105">
        <f t="shared" si="7"/>
        <v>18696</v>
      </c>
      <c r="J25" s="105">
        <v>0</v>
      </c>
      <c r="K25" s="105">
        <f t="shared" si="9"/>
        <v>25707</v>
      </c>
      <c r="L25" s="252"/>
      <c r="M25" s="252"/>
    </row>
    <row r="26" spans="1:13" s="160" customFormat="1" ht="13.8">
      <c r="A26" s="103" t="s">
        <v>4383</v>
      </c>
      <c r="B26" s="103" t="s">
        <v>4400</v>
      </c>
      <c r="C26" s="104">
        <v>14022</v>
      </c>
      <c r="D26" s="111">
        <v>1040</v>
      </c>
      <c r="E26" s="111">
        <v>0</v>
      </c>
      <c r="F26" s="105">
        <f t="shared" si="8"/>
        <v>15062</v>
      </c>
      <c r="G26" s="105">
        <f t="shared" si="5"/>
        <v>4674</v>
      </c>
      <c r="H26" s="105">
        <f t="shared" si="6"/>
        <v>2337</v>
      </c>
      <c r="I26" s="105">
        <f t="shared" si="7"/>
        <v>18696</v>
      </c>
      <c r="J26" s="105">
        <v>0</v>
      </c>
      <c r="K26" s="105">
        <f t="shared" si="9"/>
        <v>25707</v>
      </c>
      <c r="L26" s="252"/>
      <c r="M26" s="252"/>
    </row>
    <row r="27" spans="1:13" s="160" customFormat="1" ht="13.8">
      <c r="A27" s="103" t="s">
        <v>4385</v>
      </c>
      <c r="B27" s="103" t="s">
        <v>4386</v>
      </c>
      <c r="C27" s="104">
        <v>11157</v>
      </c>
      <c r="D27" s="111">
        <v>1040</v>
      </c>
      <c r="E27" s="111">
        <v>0</v>
      </c>
      <c r="F27" s="105">
        <f t="shared" si="8"/>
        <v>12197</v>
      </c>
      <c r="G27" s="105">
        <f t="shared" si="5"/>
        <v>3719</v>
      </c>
      <c r="H27" s="105">
        <f t="shared" si="6"/>
        <v>1859.5</v>
      </c>
      <c r="I27" s="105">
        <f t="shared" si="7"/>
        <v>14876</v>
      </c>
      <c r="J27" s="105">
        <v>0</v>
      </c>
      <c r="K27" s="105">
        <f t="shared" si="9"/>
        <v>20454.5</v>
      </c>
      <c r="L27" s="252"/>
      <c r="M27" s="252"/>
    </row>
    <row r="28" spans="1:13" s="160" customFormat="1" ht="13.8">
      <c r="A28" s="103" t="s">
        <v>4375</v>
      </c>
      <c r="B28" s="103" t="s">
        <v>4376</v>
      </c>
      <c r="C28" s="104">
        <v>9070</v>
      </c>
      <c r="D28" s="111">
        <v>1040</v>
      </c>
      <c r="E28" s="111">
        <v>0</v>
      </c>
      <c r="F28" s="105">
        <f t="shared" si="8"/>
        <v>10110</v>
      </c>
      <c r="G28" s="105">
        <f t="shared" si="5"/>
        <v>3023.333333333333</v>
      </c>
      <c r="H28" s="105">
        <f t="shared" si="6"/>
        <v>1511.6666666666665</v>
      </c>
      <c r="I28" s="105">
        <f t="shared" si="7"/>
        <v>12093.333333333332</v>
      </c>
      <c r="J28" s="105">
        <v>0</v>
      </c>
      <c r="K28" s="105">
        <f t="shared" si="9"/>
        <v>16628.333333333332</v>
      </c>
      <c r="L28" s="252"/>
      <c r="M28" s="252"/>
    </row>
    <row r="29" spans="1:13" s="160" customFormat="1" ht="13.8">
      <c r="A29" s="103" t="s">
        <v>4389</v>
      </c>
      <c r="B29" s="103" t="s">
        <v>4401</v>
      </c>
      <c r="C29" s="104">
        <v>9916</v>
      </c>
      <c r="D29" s="111">
        <v>1040</v>
      </c>
      <c r="E29" s="111">
        <v>0</v>
      </c>
      <c r="F29" s="105">
        <f t="shared" si="8"/>
        <v>10956</v>
      </c>
      <c r="G29" s="105">
        <f t="shared" si="5"/>
        <v>3305.3333333333335</v>
      </c>
      <c r="H29" s="105">
        <f t="shared" si="6"/>
        <v>1652.6666666666667</v>
      </c>
      <c r="I29" s="105">
        <f t="shared" si="7"/>
        <v>13221.333333333334</v>
      </c>
      <c r="J29" s="105">
        <v>0</v>
      </c>
      <c r="K29" s="105">
        <f t="shared" si="9"/>
        <v>18179.333333333336</v>
      </c>
      <c r="L29" s="252"/>
      <c r="M29" s="252"/>
    </row>
    <row r="30" spans="1:13" s="160" customFormat="1" ht="13.8">
      <c r="A30" s="103" t="s">
        <v>4391</v>
      </c>
      <c r="B30" s="103" t="s">
        <v>4402</v>
      </c>
      <c r="C30" s="104">
        <v>9070</v>
      </c>
      <c r="D30" s="111">
        <v>1040</v>
      </c>
      <c r="E30" s="111">
        <v>0</v>
      </c>
      <c r="F30" s="105">
        <f t="shared" si="8"/>
        <v>10110</v>
      </c>
      <c r="G30" s="105">
        <f t="shared" si="5"/>
        <v>3023.333333333333</v>
      </c>
      <c r="H30" s="105">
        <f t="shared" si="6"/>
        <v>1511.6666666666665</v>
      </c>
      <c r="I30" s="105">
        <f t="shared" si="7"/>
        <v>12093.333333333332</v>
      </c>
      <c r="J30" s="105">
        <v>0</v>
      </c>
      <c r="K30" s="105">
        <f t="shared" si="9"/>
        <v>16628.333333333332</v>
      </c>
      <c r="L30" s="252"/>
      <c r="M30" s="252"/>
    </row>
    <row r="31" spans="1:13" s="160" customFormat="1" ht="13.8">
      <c r="A31" s="103" t="s">
        <v>4392</v>
      </c>
      <c r="B31" s="103" t="s">
        <v>4403</v>
      </c>
      <c r="C31" s="104">
        <v>7493</v>
      </c>
      <c r="D31" s="111">
        <v>1040</v>
      </c>
      <c r="E31" s="111">
        <v>0</v>
      </c>
      <c r="F31" s="105">
        <f t="shared" si="8"/>
        <v>8533</v>
      </c>
      <c r="G31" s="105">
        <f t="shared" si="5"/>
        <v>2497.666666666667</v>
      </c>
      <c r="H31" s="105">
        <f t="shared" si="6"/>
        <v>1248.8333333333335</v>
      </c>
      <c r="I31" s="105">
        <f t="shared" si="7"/>
        <v>9990.6666666666679</v>
      </c>
      <c r="J31" s="105">
        <v>0</v>
      </c>
      <c r="K31" s="105">
        <f t="shared" si="9"/>
        <v>13737.166666666668</v>
      </c>
      <c r="L31" s="252"/>
      <c r="M31" s="252"/>
    </row>
    <row r="32" spans="1:13" s="160" customFormat="1" ht="13.8">
      <c r="A32" s="103" t="s">
        <v>4394</v>
      </c>
      <c r="B32" s="103" t="s">
        <v>4189</v>
      </c>
      <c r="C32" s="104">
        <v>7921</v>
      </c>
      <c r="D32" s="111">
        <v>1040</v>
      </c>
      <c r="E32" s="111">
        <v>0</v>
      </c>
      <c r="F32" s="105">
        <f t="shared" si="8"/>
        <v>8961</v>
      </c>
      <c r="G32" s="105">
        <f t="shared" si="5"/>
        <v>2640.3333333333335</v>
      </c>
      <c r="H32" s="105">
        <f t="shared" si="6"/>
        <v>1320.1666666666667</v>
      </c>
      <c r="I32" s="105">
        <f t="shared" si="7"/>
        <v>10561.333333333334</v>
      </c>
      <c r="J32" s="105">
        <v>0</v>
      </c>
      <c r="K32" s="105">
        <f t="shared" si="9"/>
        <v>14521.833333333334</v>
      </c>
      <c r="L32" s="252"/>
      <c r="M32" s="252"/>
    </row>
    <row r="33" spans="1:14" s="158" customFormat="1">
      <c r="A33" s="159"/>
      <c r="B33" s="15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N33" s="162"/>
    </row>
  </sheetData>
  <mergeCells count="13">
    <mergeCell ref="A20:A21"/>
    <mergeCell ref="B20:B21"/>
    <mergeCell ref="C20:F20"/>
    <mergeCell ref="G20:K20"/>
    <mergeCell ref="A2:L2"/>
    <mergeCell ref="A3:L3"/>
    <mergeCell ref="A4:L4"/>
    <mergeCell ref="A5:L5"/>
    <mergeCell ref="A6:L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1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80"/>
  <sheetViews>
    <sheetView showGridLines="0" topLeftCell="B2" zoomScaleNormal="100" zoomScaleSheetLayoutView="120" workbookViewId="0"/>
  </sheetViews>
  <sheetFormatPr baseColWidth="10" defaultColWidth="11.44140625" defaultRowHeight="15"/>
  <cols>
    <col min="1" max="1" width="22.5546875" style="207" customWidth="1"/>
    <col min="2" max="2" width="39" style="207" customWidth="1"/>
    <col min="3" max="3" width="22.5546875" style="207" customWidth="1"/>
    <col min="4" max="4" width="24.6640625" style="207" customWidth="1"/>
    <col min="5" max="5" width="23.33203125" style="207" customWidth="1"/>
    <col min="6" max="181" width="11.44140625" style="164"/>
    <col min="182" max="16384" width="11.44140625" style="165"/>
  </cols>
  <sheetData>
    <row r="1" spans="1:181">
      <c r="A1" s="163"/>
      <c r="B1" s="163"/>
      <c r="C1" s="163"/>
      <c r="D1" s="163"/>
      <c r="E1" s="163"/>
    </row>
    <row r="2" spans="1:181" s="254" customFormat="1" ht="15.6">
      <c r="A2" s="1288" t="s">
        <v>4095</v>
      </c>
      <c r="B2" s="1288"/>
      <c r="C2" s="1288"/>
      <c r="D2" s="1288"/>
      <c r="E2" s="1288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  <c r="BC2" s="253"/>
      <c r="BD2" s="253"/>
      <c r="BE2" s="253"/>
      <c r="BF2" s="253"/>
      <c r="BG2" s="253"/>
      <c r="BH2" s="253"/>
      <c r="BI2" s="253"/>
      <c r="BJ2" s="253"/>
      <c r="BK2" s="253"/>
      <c r="BL2" s="253"/>
      <c r="BM2" s="253"/>
      <c r="BN2" s="253"/>
      <c r="BO2" s="253"/>
      <c r="BP2" s="253"/>
      <c r="BQ2" s="253"/>
      <c r="BR2" s="253"/>
      <c r="BS2" s="253"/>
      <c r="BT2" s="253"/>
      <c r="BU2" s="253"/>
      <c r="BV2" s="253"/>
      <c r="BW2" s="253"/>
      <c r="BX2" s="253"/>
      <c r="BY2" s="253"/>
      <c r="BZ2" s="253"/>
      <c r="CA2" s="253"/>
      <c r="CB2" s="253"/>
      <c r="CC2" s="253"/>
      <c r="CD2" s="253"/>
      <c r="CE2" s="253"/>
      <c r="CF2" s="253"/>
      <c r="CG2" s="253"/>
      <c r="CH2" s="253"/>
      <c r="CI2" s="253"/>
      <c r="CJ2" s="253"/>
      <c r="CK2" s="253"/>
      <c r="CL2" s="253"/>
      <c r="CM2" s="253"/>
      <c r="CN2" s="253"/>
      <c r="CO2" s="253"/>
      <c r="CP2" s="253"/>
      <c r="CQ2" s="253"/>
      <c r="CR2" s="253"/>
      <c r="CS2" s="253"/>
      <c r="CT2" s="253"/>
      <c r="CU2" s="253"/>
      <c r="CV2" s="253"/>
      <c r="CW2" s="253"/>
      <c r="CX2" s="253"/>
      <c r="CY2" s="253"/>
      <c r="CZ2" s="253"/>
      <c r="DA2" s="253"/>
      <c r="DB2" s="253"/>
      <c r="DC2" s="253"/>
      <c r="DD2" s="253"/>
      <c r="DE2" s="253"/>
      <c r="DF2" s="253"/>
      <c r="DG2" s="253"/>
      <c r="DH2" s="253"/>
      <c r="DI2" s="253"/>
      <c r="DJ2" s="253"/>
      <c r="DK2" s="253"/>
      <c r="DL2" s="253"/>
      <c r="DM2" s="253"/>
      <c r="DN2" s="253"/>
      <c r="DO2" s="253"/>
      <c r="DP2" s="253"/>
      <c r="DQ2" s="253"/>
      <c r="DR2" s="253"/>
      <c r="DS2" s="253"/>
      <c r="DT2" s="253"/>
      <c r="DU2" s="253"/>
      <c r="DV2" s="253"/>
      <c r="DW2" s="253"/>
      <c r="DX2" s="253"/>
      <c r="DY2" s="253"/>
      <c r="DZ2" s="253"/>
      <c r="EA2" s="253"/>
      <c r="EB2" s="253"/>
      <c r="EC2" s="253"/>
      <c r="ED2" s="253"/>
      <c r="EE2" s="253"/>
      <c r="EF2" s="253"/>
      <c r="EG2" s="253"/>
      <c r="EH2" s="253"/>
      <c r="EI2" s="253"/>
      <c r="EJ2" s="253"/>
      <c r="EK2" s="253"/>
      <c r="EL2" s="253"/>
      <c r="EM2" s="253"/>
      <c r="EN2" s="253"/>
      <c r="EO2" s="253"/>
      <c r="EP2" s="253"/>
      <c r="EQ2" s="253"/>
      <c r="ER2" s="253"/>
      <c r="ES2" s="253"/>
      <c r="ET2" s="253"/>
      <c r="EU2" s="253"/>
      <c r="EV2" s="253"/>
      <c r="EW2" s="253"/>
      <c r="EX2" s="253"/>
      <c r="EY2" s="253"/>
      <c r="EZ2" s="253"/>
      <c r="FA2" s="253"/>
      <c r="FB2" s="253"/>
      <c r="FC2" s="253"/>
      <c r="FD2" s="253"/>
      <c r="FE2" s="253"/>
      <c r="FF2" s="253"/>
      <c r="FG2" s="253"/>
      <c r="FH2" s="253"/>
      <c r="FI2" s="253"/>
      <c r="FJ2" s="253"/>
      <c r="FK2" s="253"/>
      <c r="FL2" s="253"/>
      <c r="FM2" s="253"/>
      <c r="FN2" s="253"/>
      <c r="FO2" s="253"/>
      <c r="FP2" s="253"/>
      <c r="FQ2" s="253"/>
      <c r="FR2" s="253"/>
      <c r="FS2" s="253"/>
      <c r="FT2" s="253"/>
      <c r="FU2" s="253"/>
      <c r="FV2" s="253"/>
      <c r="FW2" s="253"/>
      <c r="FX2" s="253"/>
      <c r="FY2" s="253"/>
    </row>
    <row r="3" spans="1:181" ht="15.6">
      <c r="A3" s="1289" t="s">
        <v>24</v>
      </c>
      <c r="B3" s="1289"/>
      <c r="C3" s="1289"/>
      <c r="D3" s="1289"/>
      <c r="E3" s="1289"/>
    </row>
    <row r="4" spans="1:181">
      <c r="A4" s="1269" t="s">
        <v>4096</v>
      </c>
      <c r="B4" s="1269" t="s">
        <v>4155</v>
      </c>
      <c r="C4" s="1269" t="s">
        <v>4155</v>
      </c>
      <c r="D4" s="1269" t="s">
        <v>4155</v>
      </c>
      <c r="E4" s="1269" t="s">
        <v>4155</v>
      </c>
    </row>
    <row r="5" spans="1:181">
      <c r="A5" s="1269" t="s">
        <v>4156</v>
      </c>
      <c r="B5" s="1269" t="s">
        <v>4156</v>
      </c>
      <c r="C5" s="1269" t="s">
        <v>4156</v>
      </c>
      <c r="D5" s="1269" t="s">
        <v>4156</v>
      </c>
      <c r="E5" s="1269" t="s">
        <v>4156</v>
      </c>
    </row>
    <row r="6" spans="1:181">
      <c r="A6" s="1275" t="s">
        <v>4157</v>
      </c>
      <c r="B6" s="1275" t="s">
        <v>4157</v>
      </c>
      <c r="C6" s="1275" t="s">
        <v>4157</v>
      </c>
      <c r="D6" s="1275" t="s">
        <v>4157</v>
      </c>
      <c r="E6" s="1275" t="s">
        <v>4157</v>
      </c>
    </row>
    <row r="7" spans="1:181" ht="15.6">
      <c r="A7" s="255"/>
      <c r="B7" s="255"/>
      <c r="C7" s="255"/>
      <c r="D7" s="255"/>
      <c r="E7" s="255"/>
    </row>
    <row r="8" spans="1:181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</row>
    <row r="9" spans="1:181">
      <c r="A9" s="1251"/>
      <c r="B9" s="1251"/>
      <c r="C9" s="1251"/>
      <c r="D9" s="110" t="s">
        <v>4162</v>
      </c>
      <c r="E9" s="110" t="s">
        <v>4163</v>
      </c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</row>
    <row r="10" spans="1:181" s="164" customFormat="1">
      <c r="A10" s="51"/>
      <c r="B10" s="51"/>
      <c r="C10" s="256"/>
      <c r="D10" s="256"/>
      <c r="E10" s="256"/>
    </row>
    <row r="11" spans="1:181">
      <c r="A11" s="1290" t="s">
        <v>4102</v>
      </c>
      <c r="B11" s="1290" t="s">
        <v>4102</v>
      </c>
      <c r="C11" s="257"/>
      <c r="D11" s="173"/>
      <c r="E11" s="173"/>
    </row>
    <row r="12" spans="1:181" s="131" customFormat="1" ht="13.8">
      <c r="A12" s="126" t="s">
        <v>4404</v>
      </c>
      <c r="B12" s="126" t="s">
        <v>4405</v>
      </c>
      <c r="C12" s="174">
        <v>1</v>
      </c>
      <c r="D12" s="258">
        <v>92452.800000000003</v>
      </c>
      <c r="E12" s="258">
        <v>92452.800000000003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</row>
    <row r="13" spans="1:181" s="131" customFormat="1" ht="13.8">
      <c r="A13" s="126" t="s">
        <v>4406</v>
      </c>
      <c r="B13" s="126" t="s">
        <v>4407</v>
      </c>
      <c r="C13" s="174">
        <v>5</v>
      </c>
      <c r="D13" s="258">
        <v>51038.400000000001</v>
      </c>
      <c r="E13" s="258">
        <v>51038.400000000001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</row>
    <row r="14" spans="1:181" s="131" customFormat="1" ht="13.8">
      <c r="A14" s="126" t="s">
        <v>4408</v>
      </c>
      <c r="B14" s="126" t="s">
        <v>4409</v>
      </c>
      <c r="C14" s="174">
        <v>10</v>
      </c>
      <c r="D14" s="258">
        <v>24377.4</v>
      </c>
      <c r="E14" s="258">
        <v>24377.4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</row>
    <row r="15" spans="1:181" s="131" customFormat="1" ht="13.8">
      <c r="A15" s="126" t="s">
        <v>4410</v>
      </c>
      <c r="B15" s="126" t="s">
        <v>4179</v>
      </c>
      <c r="C15" s="174">
        <v>2</v>
      </c>
      <c r="D15" s="258">
        <v>14186.1</v>
      </c>
      <c r="E15" s="258">
        <v>14186.1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</row>
    <row r="16" spans="1:181" s="131" customFormat="1" ht="13.8">
      <c r="A16" s="126" t="s">
        <v>4411</v>
      </c>
      <c r="B16" s="126" t="s">
        <v>4412</v>
      </c>
      <c r="C16" s="174">
        <v>1</v>
      </c>
      <c r="D16" s="258">
        <v>8321.1</v>
      </c>
      <c r="E16" s="258">
        <v>8321.1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</row>
    <row r="17" spans="1:181" s="131" customFormat="1" ht="13.8">
      <c r="A17" s="126" t="s">
        <v>4413</v>
      </c>
      <c r="B17" s="126" t="s">
        <v>4414</v>
      </c>
      <c r="C17" s="174">
        <v>5</v>
      </c>
      <c r="D17" s="258">
        <v>11713.2</v>
      </c>
      <c r="E17" s="258">
        <v>11713.2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</row>
    <row r="18" spans="1:181" s="131" customFormat="1" ht="13.8">
      <c r="A18" s="126" t="s">
        <v>4415</v>
      </c>
      <c r="B18" s="126" t="s">
        <v>4416</v>
      </c>
      <c r="C18" s="174">
        <v>1</v>
      </c>
      <c r="D18" s="258">
        <v>11988.9</v>
      </c>
      <c r="E18" s="258">
        <v>11988.9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</row>
    <row r="19" spans="1:181" s="131" customFormat="1" ht="13.8">
      <c r="A19" s="126" t="s">
        <v>4417</v>
      </c>
      <c r="B19" s="126" t="s">
        <v>4418</v>
      </c>
      <c r="C19" s="174">
        <v>2</v>
      </c>
      <c r="D19" s="258">
        <v>12225.9</v>
      </c>
      <c r="E19" s="258">
        <v>12225.9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</row>
    <row r="20" spans="1:181" s="131" customFormat="1" ht="13.8">
      <c r="A20" s="126" t="s">
        <v>4419</v>
      </c>
      <c r="B20" s="126" t="s">
        <v>4420</v>
      </c>
      <c r="C20" s="174">
        <v>0</v>
      </c>
      <c r="D20" s="258">
        <v>13305.6</v>
      </c>
      <c r="E20" s="258">
        <v>13305.6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</row>
    <row r="21" spans="1:181" s="131" customFormat="1" ht="13.8">
      <c r="A21" s="126" t="s">
        <v>4421</v>
      </c>
      <c r="B21" s="126" t="s">
        <v>4422</v>
      </c>
      <c r="C21" s="174">
        <v>6</v>
      </c>
      <c r="D21" s="258">
        <v>15208.5</v>
      </c>
      <c r="E21" s="258">
        <v>15208.5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</row>
    <row r="22" spans="1:181" s="131" customFormat="1" ht="13.8">
      <c r="A22" s="126" t="s">
        <v>4423</v>
      </c>
      <c r="B22" s="126" t="s">
        <v>4424</v>
      </c>
      <c r="C22" s="174">
        <v>4</v>
      </c>
      <c r="D22" s="258">
        <v>15595.2</v>
      </c>
      <c r="E22" s="258">
        <v>15595.2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</row>
    <row r="23" spans="1:181" s="131" customFormat="1" ht="13.8">
      <c r="A23" s="126" t="s">
        <v>4425</v>
      </c>
      <c r="B23" s="126" t="s">
        <v>4426</v>
      </c>
      <c r="C23" s="174">
        <v>4</v>
      </c>
      <c r="D23" s="258">
        <v>16565.400000000001</v>
      </c>
      <c r="E23" s="258">
        <v>16565.400000000001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</row>
    <row r="24" spans="1:181" s="131" customFormat="1" ht="13.8">
      <c r="A24" s="126" t="s">
        <v>4427</v>
      </c>
      <c r="B24" s="126" t="s">
        <v>4428</v>
      </c>
      <c r="C24" s="174">
        <v>3</v>
      </c>
      <c r="D24" s="258">
        <v>13305.6</v>
      </c>
      <c r="E24" s="258">
        <v>13305.6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</row>
    <row r="25" spans="1:181" s="131" customFormat="1" ht="13.8">
      <c r="A25" s="126" t="s">
        <v>4429</v>
      </c>
      <c r="B25" s="126" t="s">
        <v>4430</v>
      </c>
      <c r="C25" s="174">
        <v>9</v>
      </c>
      <c r="D25" s="258">
        <v>12988.8</v>
      </c>
      <c r="E25" s="258">
        <v>12988.8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</row>
    <row r="26" spans="1:181" s="131" customFormat="1" ht="13.8">
      <c r="A26" s="126" t="s">
        <v>4431</v>
      </c>
      <c r="B26" s="126" t="s">
        <v>4432</v>
      </c>
      <c r="C26" s="174">
        <v>1</v>
      </c>
      <c r="D26" s="258">
        <v>12602.7</v>
      </c>
      <c r="E26" s="258">
        <v>12602.7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</row>
    <row r="27" spans="1:181" s="131" customFormat="1" ht="13.8">
      <c r="A27" s="126" t="s">
        <v>4433</v>
      </c>
      <c r="B27" s="126" t="s">
        <v>4434</v>
      </c>
      <c r="C27" s="174">
        <v>1</v>
      </c>
      <c r="D27" s="258">
        <v>12263.4</v>
      </c>
      <c r="E27" s="258">
        <v>12263.4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</row>
    <row r="28" spans="1:181" s="131" customFormat="1" ht="13.8">
      <c r="A28" s="126" t="s">
        <v>4435</v>
      </c>
      <c r="B28" s="126" t="s">
        <v>4436</v>
      </c>
      <c r="C28" s="174">
        <v>10</v>
      </c>
      <c r="D28" s="258">
        <v>10083.6</v>
      </c>
      <c r="E28" s="258">
        <v>10083.6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</row>
    <row r="29" spans="1:181" s="131" customFormat="1" ht="13.8">
      <c r="A29" s="126" t="s">
        <v>4437</v>
      </c>
      <c r="B29" s="126" t="s">
        <v>4438</v>
      </c>
      <c r="C29" s="174">
        <v>1</v>
      </c>
      <c r="D29" s="258">
        <v>8914.7999999999993</v>
      </c>
      <c r="E29" s="258">
        <v>8914.7999999999993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</row>
    <row r="30" spans="1:181" s="131" customFormat="1" ht="13.8">
      <c r="A30" s="259" t="s">
        <v>4439</v>
      </c>
      <c r="B30" s="126" t="s">
        <v>4440</v>
      </c>
      <c r="C30" s="174">
        <v>16</v>
      </c>
      <c r="D30" s="260">
        <v>12149.7</v>
      </c>
      <c r="E30" s="258">
        <v>12149.7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</row>
    <row r="31" spans="1:181" s="131" customFormat="1" ht="13.8">
      <c r="A31" s="180"/>
      <c r="B31" s="200" t="s">
        <v>4209</v>
      </c>
      <c r="C31" s="261">
        <f>SUM(C12:C30)</f>
        <v>82</v>
      </c>
      <c r="D31" s="183"/>
      <c r="E31" s="183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</row>
    <row r="32" spans="1:181">
      <c r="A32" s="228"/>
      <c r="B32" s="228"/>
      <c r="C32" s="170"/>
      <c r="D32" s="262"/>
      <c r="E32" s="262"/>
    </row>
    <row r="33" spans="1:181">
      <c r="A33" s="1278" t="s">
        <v>4103</v>
      </c>
      <c r="B33" s="1278"/>
      <c r="C33" s="170"/>
      <c r="D33" s="262"/>
      <c r="E33" s="262"/>
    </row>
    <row r="34" spans="1:181" s="131" customFormat="1" ht="13.8">
      <c r="A34" s="126" t="s">
        <v>4441</v>
      </c>
      <c r="B34" s="126" t="s">
        <v>4442</v>
      </c>
      <c r="C34" s="174">
        <v>2</v>
      </c>
      <c r="D34" s="258">
        <v>10083.6</v>
      </c>
      <c r="E34" s="258">
        <v>10083.6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</row>
    <row r="35" spans="1:181" s="131" customFormat="1" ht="13.8">
      <c r="A35" s="126" t="s">
        <v>4443</v>
      </c>
      <c r="B35" s="126" t="s">
        <v>4444</v>
      </c>
      <c r="C35" s="174">
        <v>1</v>
      </c>
      <c r="D35" s="258">
        <v>9727.5</v>
      </c>
      <c r="E35" s="258">
        <v>9727.5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</row>
    <row r="36" spans="1:181" s="131" customFormat="1" ht="13.8">
      <c r="A36" s="126" t="s">
        <v>4445</v>
      </c>
      <c r="B36" s="126" t="s">
        <v>4446</v>
      </c>
      <c r="C36" s="174">
        <v>4</v>
      </c>
      <c r="D36" s="258">
        <v>8993.7000000000007</v>
      </c>
      <c r="E36" s="258">
        <v>8993.7000000000007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</row>
    <row r="37" spans="1:181" s="131" customFormat="1" ht="13.8">
      <c r="A37" s="126" t="s">
        <v>4447</v>
      </c>
      <c r="B37" s="126" t="s">
        <v>4448</v>
      </c>
      <c r="C37" s="174">
        <v>1</v>
      </c>
      <c r="D37" s="258">
        <v>7812</v>
      </c>
      <c r="E37" s="258">
        <v>7812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</row>
    <row r="38" spans="1:181" s="131" customFormat="1" ht="13.8">
      <c r="A38" s="126" t="s">
        <v>4449</v>
      </c>
      <c r="B38" s="126" t="s">
        <v>4450</v>
      </c>
      <c r="C38" s="174">
        <v>1</v>
      </c>
      <c r="D38" s="258">
        <v>8591.4</v>
      </c>
      <c r="E38" s="258">
        <v>8591.4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</row>
    <row r="39" spans="1:181" s="167" customFormat="1" ht="13.8">
      <c r="A39" s="126" t="s">
        <v>4451</v>
      </c>
      <c r="B39" s="126" t="s">
        <v>4452</v>
      </c>
      <c r="C39" s="174">
        <v>2</v>
      </c>
      <c r="D39" s="258">
        <v>8185.2</v>
      </c>
      <c r="E39" s="258">
        <v>8185.2</v>
      </c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</row>
    <row r="40" spans="1:181" s="167" customFormat="1" ht="13.8">
      <c r="A40" s="126" t="s">
        <v>4453</v>
      </c>
      <c r="B40" s="126" t="s">
        <v>4454</v>
      </c>
      <c r="C40" s="174">
        <v>4</v>
      </c>
      <c r="D40" s="258">
        <v>7812</v>
      </c>
      <c r="E40" s="258">
        <v>7812</v>
      </c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</row>
    <row r="41" spans="1:181" s="167" customFormat="1" ht="13.8">
      <c r="A41" s="126" t="s">
        <v>4455</v>
      </c>
      <c r="B41" s="126" t="s">
        <v>4456</v>
      </c>
      <c r="C41" s="174">
        <v>1</v>
      </c>
      <c r="D41" s="258">
        <v>7307.4</v>
      </c>
      <c r="E41" s="258">
        <v>7307.4</v>
      </c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</row>
    <row r="42" spans="1:181" s="167" customFormat="1" ht="13.8">
      <c r="A42" s="126" t="s">
        <v>4457</v>
      </c>
      <c r="B42" s="126" t="s">
        <v>4458</v>
      </c>
      <c r="C42" s="174">
        <v>5</v>
      </c>
      <c r="D42" s="258">
        <v>7669.5</v>
      </c>
      <c r="E42" s="258">
        <v>7669.5</v>
      </c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</row>
    <row r="43" spans="1:181" s="167" customFormat="1" ht="13.8">
      <c r="A43" s="126" t="s">
        <v>4459</v>
      </c>
      <c r="B43" s="126" t="s">
        <v>4460</v>
      </c>
      <c r="C43" s="174">
        <v>12</v>
      </c>
      <c r="D43" s="258">
        <v>7307.4</v>
      </c>
      <c r="E43" s="258">
        <v>7307.4</v>
      </c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</row>
    <row r="44" spans="1:181" s="167" customFormat="1" ht="13.8">
      <c r="A44" s="126" t="s">
        <v>4461</v>
      </c>
      <c r="B44" s="126" t="s">
        <v>4362</v>
      </c>
      <c r="C44" s="174">
        <v>4</v>
      </c>
      <c r="D44" s="258">
        <v>9510.9</v>
      </c>
      <c r="E44" s="258">
        <v>9510.9</v>
      </c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</row>
    <row r="45" spans="1:181" s="167" customFormat="1" ht="13.8">
      <c r="A45" s="126" t="s">
        <v>4462</v>
      </c>
      <c r="B45" s="126" t="s">
        <v>4463</v>
      </c>
      <c r="C45" s="174">
        <v>1</v>
      </c>
      <c r="D45" s="258">
        <v>7812</v>
      </c>
      <c r="E45" s="258">
        <v>7812</v>
      </c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</row>
    <row r="46" spans="1:181" s="167" customFormat="1" ht="13.8">
      <c r="A46" s="126" t="s">
        <v>4464</v>
      </c>
      <c r="B46" s="126" t="s">
        <v>4465</v>
      </c>
      <c r="C46" s="174">
        <v>0</v>
      </c>
      <c r="D46" s="258">
        <v>7635.9</v>
      </c>
      <c r="E46" s="258">
        <v>7635.9</v>
      </c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</row>
    <row r="47" spans="1:181" s="131" customFormat="1" ht="13.8">
      <c r="A47" s="126" t="s">
        <v>4466</v>
      </c>
      <c r="B47" s="126" t="s">
        <v>4467</v>
      </c>
      <c r="C47" s="174">
        <v>1</v>
      </c>
      <c r="D47" s="258">
        <v>7535.4</v>
      </c>
      <c r="E47" s="258">
        <v>7535.4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</row>
    <row r="48" spans="1:181" s="131" customFormat="1" ht="13.8">
      <c r="A48" s="126" t="s">
        <v>4468</v>
      </c>
      <c r="B48" s="126" t="s">
        <v>4469</v>
      </c>
      <c r="C48" s="174">
        <v>1</v>
      </c>
      <c r="D48" s="258">
        <v>8784.6</v>
      </c>
      <c r="E48" s="258">
        <v>8784.6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</row>
    <row r="49" spans="1:181" s="131" customFormat="1" ht="13.8">
      <c r="A49" s="126" t="s">
        <v>4470</v>
      </c>
      <c r="B49" s="126" t="s">
        <v>4471</v>
      </c>
      <c r="C49" s="174">
        <v>1</v>
      </c>
      <c r="D49" s="258">
        <v>7669.5</v>
      </c>
      <c r="E49" s="258">
        <v>7669.5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</row>
    <row r="50" spans="1:181" s="131" customFormat="1" ht="13.8">
      <c r="A50" s="126" t="s">
        <v>4472</v>
      </c>
      <c r="B50" s="126" t="s">
        <v>4473</v>
      </c>
      <c r="C50" s="174">
        <v>3</v>
      </c>
      <c r="D50" s="258">
        <v>7307.4</v>
      </c>
      <c r="E50" s="258">
        <v>7307.4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</row>
    <row r="51" spans="1:181" s="131" customFormat="1" ht="13.8">
      <c r="A51" s="126" t="s">
        <v>4474</v>
      </c>
      <c r="B51" s="126" t="s">
        <v>4189</v>
      </c>
      <c r="C51" s="174">
        <v>1</v>
      </c>
      <c r="D51" s="258">
        <v>8367</v>
      </c>
      <c r="E51" s="258">
        <v>8367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</row>
    <row r="52" spans="1:181" s="131" customFormat="1" ht="13.8">
      <c r="A52" s="126" t="s">
        <v>4475</v>
      </c>
      <c r="B52" s="126" t="s">
        <v>4476</v>
      </c>
      <c r="C52" s="174">
        <v>3</v>
      </c>
      <c r="D52" s="258">
        <v>7017</v>
      </c>
      <c r="E52" s="258">
        <v>7017</v>
      </c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</row>
    <row r="53" spans="1:181" s="131" customFormat="1" ht="13.8">
      <c r="A53" s="126" t="s">
        <v>4477</v>
      </c>
      <c r="B53" s="126" t="s">
        <v>4478</v>
      </c>
      <c r="C53" s="174">
        <v>0</v>
      </c>
      <c r="D53" s="258">
        <v>8563.6299999999992</v>
      </c>
      <c r="E53" s="258">
        <v>8563.6299999999992</v>
      </c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</row>
    <row r="54" spans="1:181" s="131" customFormat="1" ht="13.8">
      <c r="A54" s="126" t="s">
        <v>4479</v>
      </c>
      <c r="B54" s="126" t="s">
        <v>4480</v>
      </c>
      <c r="C54" s="174">
        <v>1</v>
      </c>
      <c r="D54" s="258">
        <v>7472.4</v>
      </c>
      <c r="E54" s="258">
        <v>7472.4</v>
      </c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</row>
    <row r="55" spans="1:181" s="131" customFormat="1" ht="13.8">
      <c r="A55" s="126" t="s">
        <v>4481</v>
      </c>
      <c r="B55" s="126" t="s">
        <v>4199</v>
      </c>
      <c r="C55" s="174">
        <v>2</v>
      </c>
      <c r="D55" s="258">
        <v>13994.4</v>
      </c>
      <c r="E55" s="258">
        <v>13994.4</v>
      </c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</row>
    <row r="56" spans="1:181" s="167" customFormat="1" ht="13.8">
      <c r="A56" s="126" t="s">
        <v>4482</v>
      </c>
      <c r="B56" s="126" t="s">
        <v>4483</v>
      </c>
      <c r="C56" s="174">
        <v>12</v>
      </c>
      <c r="D56" s="258">
        <v>7912.5</v>
      </c>
      <c r="E56" s="258">
        <v>7912.5</v>
      </c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  <c r="CI56" s="166"/>
      <c r="CJ56" s="166"/>
      <c r="CK56" s="166"/>
      <c r="CL56" s="166"/>
      <c r="CM56" s="166"/>
      <c r="CN56" s="166"/>
      <c r="CO56" s="166"/>
      <c r="CP56" s="166"/>
      <c r="CQ56" s="166"/>
      <c r="CR56" s="166"/>
      <c r="CS56" s="166"/>
      <c r="CT56" s="166"/>
      <c r="CU56" s="166"/>
      <c r="CV56" s="166"/>
      <c r="CW56" s="166"/>
      <c r="CX56" s="166"/>
      <c r="CY56" s="166"/>
      <c r="CZ56" s="166"/>
      <c r="DA56" s="166"/>
      <c r="DB56" s="166"/>
      <c r="DC56" s="166"/>
      <c r="DD56" s="166"/>
      <c r="DE56" s="166"/>
      <c r="DF56" s="166"/>
      <c r="DG56" s="166"/>
      <c r="DH56" s="166"/>
      <c r="DI56" s="166"/>
      <c r="DJ56" s="166"/>
      <c r="DK56" s="166"/>
      <c r="DL56" s="166"/>
      <c r="DM56" s="166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  <c r="EU56" s="166"/>
      <c r="EV56" s="166"/>
      <c r="EW56" s="166"/>
      <c r="EX56" s="166"/>
      <c r="EY56" s="166"/>
      <c r="EZ56" s="166"/>
      <c r="FA56" s="166"/>
      <c r="FB56" s="166"/>
      <c r="FC56" s="166"/>
      <c r="FD56" s="166"/>
      <c r="FE56" s="166"/>
      <c r="FF56" s="166"/>
      <c r="FG56" s="166"/>
      <c r="FH56" s="166"/>
      <c r="FI56" s="166"/>
      <c r="FJ56" s="166"/>
      <c r="FK56" s="166"/>
      <c r="FL56" s="166"/>
      <c r="FM56" s="166"/>
      <c r="FN56" s="166"/>
      <c r="FO56" s="166"/>
      <c r="FP56" s="166"/>
      <c r="FQ56" s="166"/>
      <c r="FR56" s="166"/>
      <c r="FS56" s="166"/>
      <c r="FT56" s="166"/>
      <c r="FU56" s="166"/>
      <c r="FV56" s="166"/>
      <c r="FW56" s="166"/>
      <c r="FX56" s="166"/>
      <c r="FY56" s="166"/>
    </row>
    <row r="57" spans="1:181" s="167" customFormat="1" ht="13.8">
      <c r="A57" s="126" t="s">
        <v>4484</v>
      </c>
      <c r="B57" s="126" t="s">
        <v>4485</v>
      </c>
      <c r="C57" s="174">
        <v>4</v>
      </c>
      <c r="D57" s="258">
        <v>9733.5</v>
      </c>
      <c r="E57" s="258">
        <v>9733.5</v>
      </c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  <c r="CI57" s="166"/>
      <c r="CJ57" s="166"/>
      <c r="CK57" s="166"/>
      <c r="CL57" s="166"/>
      <c r="CM57" s="166"/>
      <c r="CN57" s="166"/>
      <c r="CO57" s="166"/>
      <c r="CP57" s="166"/>
      <c r="CQ57" s="166"/>
      <c r="CR57" s="166"/>
      <c r="CS57" s="166"/>
      <c r="CT57" s="166"/>
      <c r="CU57" s="166"/>
      <c r="CV57" s="166"/>
      <c r="CW57" s="166"/>
      <c r="CX57" s="166"/>
      <c r="CY57" s="166"/>
      <c r="CZ57" s="166"/>
      <c r="DA57" s="166"/>
      <c r="DB57" s="166"/>
      <c r="DC57" s="166"/>
      <c r="DD57" s="166"/>
      <c r="DE57" s="166"/>
      <c r="DF57" s="166"/>
      <c r="DG57" s="166"/>
      <c r="DH57" s="166"/>
      <c r="DI57" s="166"/>
      <c r="DJ57" s="166"/>
      <c r="DK57" s="166"/>
      <c r="DL57" s="166"/>
      <c r="DM57" s="166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  <c r="EU57" s="166"/>
      <c r="EV57" s="166"/>
      <c r="EW57" s="166"/>
      <c r="EX57" s="166"/>
      <c r="EY57" s="166"/>
      <c r="EZ57" s="166"/>
      <c r="FA57" s="166"/>
      <c r="FB57" s="166"/>
      <c r="FC57" s="166"/>
      <c r="FD57" s="166"/>
      <c r="FE57" s="166"/>
      <c r="FF57" s="166"/>
      <c r="FG57" s="166"/>
      <c r="FH57" s="166"/>
      <c r="FI57" s="166"/>
      <c r="FJ57" s="166"/>
      <c r="FK57" s="166"/>
      <c r="FL57" s="166"/>
      <c r="FM57" s="166"/>
      <c r="FN57" s="166"/>
      <c r="FO57" s="166"/>
      <c r="FP57" s="166"/>
      <c r="FQ57" s="166"/>
      <c r="FR57" s="166"/>
      <c r="FS57" s="166"/>
      <c r="FT57" s="166"/>
      <c r="FU57" s="166"/>
      <c r="FV57" s="166"/>
      <c r="FW57" s="166"/>
      <c r="FX57" s="166"/>
      <c r="FY57" s="166"/>
    </row>
    <row r="58" spans="1:181" s="167" customFormat="1" ht="13.8">
      <c r="A58" s="126" t="s">
        <v>4486</v>
      </c>
      <c r="B58" s="126" t="s">
        <v>4487</v>
      </c>
      <c r="C58" s="174">
        <v>2</v>
      </c>
      <c r="D58" s="258">
        <v>7873.2</v>
      </c>
      <c r="E58" s="258">
        <v>7873.2</v>
      </c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  <c r="CI58" s="166"/>
      <c r="CJ58" s="166"/>
      <c r="CK58" s="166"/>
      <c r="CL58" s="166"/>
      <c r="CM58" s="166"/>
      <c r="CN58" s="166"/>
      <c r="CO58" s="166"/>
      <c r="CP58" s="166"/>
      <c r="CQ58" s="166"/>
      <c r="CR58" s="166"/>
      <c r="CS58" s="166"/>
      <c r="CT58" s="166"/>
      <c r="CU58" s="166"/>
      <c r="CV58" s="166"/>
      <c r="CW58" s="166"/>
      <c r="CX58" s="166"/>
      <c r="CY58" s="166"/>
      <c r="CZ58" s="166"/>
      <c r="DA58" s="166"/>
      <c r="DB58" s="166"/>
      <c r="DC58" s="166"/>
      <c r="DD58" s="166"/>
      <c r="DE58" s="166"/>
      <c r="DF58" s="166"/>
      <c r="DG58" s="166"/>
      <c r="DH58" s="166"/>
      <c r="DI58" s="166"/>
      <c r="DJ58" s="166"/>
      <c r="DK58" s="166"/>
      <c r="DL58" s="166"/>
      <c r="DM58" s="166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  <c r="EU58" s="166"/>
      <c r="EV58" s="166"/>
      <c r="EW58" s="166"/>
      <c r="EX58" s="166"/>
      <c r="EY58" s="166"/>
      <c r="EZ58" s="166"/>
      <c r="FA58" s="166"/>
      <c r="FB58" s="166"/>
      <c r="FC58" s="166"/>
      <c r="FD58" s="166"/>
      <c r="FE58" s="166"/>
      <c r="FF58" s="166"/>
      <c r="FG58" s="166"/>
      <c r="FH58" s="166"/>
      <c r="FI58" s="166"/>
      <c r="FJ58" s="166"/>
      <c r="FK58" s="166"/>
      <c r="FL58" s="166"/>
      <c r="FM58" s="166"/>
      <c r="FN58" s="166"/>
      <c r="FO58" s="166"/>
      <c r="FP58" s="166"/>
      <c r="FQ58" s="166"/>
      <c r="FR58" s="166"/>
      <c r="FS58" s="166"/>
      <c r="FT58" s="166"/>
      <c r="FU58" s="166"/>
      <c r="FV58" s="166"/>
      <c r="FW58" s="166"/>
      <c r="FX58" s="166"/>
      <c r="FY58" s="166"/>
    </row>
    <row r="59" spans="1:181" s="167" customFormat="1" ht="13.8">
      <c r="A59" s="126" t="s">
        <v>4488</v>
      </c>
      <c r="B59" s="126" t="s">
        <v>4489</v>
      </c>
      <c r="C59" s="174">
        <v>1</v>
      </c>
      <c r="D59" s="258">
        <v>7307.4</v>
      </c>
      <c r="E59" s="258">
        <v>7307.4</v>
      </c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6"/>
      <c r="CJ59" s="166"/>
      <c r="CK59" s="166"/>
      <c r="CL59" s="166"/>
      <c r="CM59" s="166"/>
      <c r="CN59" s="166"/>
      <c r="CO59" s="166"/>
      <c r="CP59" s="166"/>
      <c r="CQ59" s="166"/>
      <c r="CR59" s="166"/>
      <c r="CS59" s="166"/>
      <c r="CT59" s="166"/>
      <c r="CU59" s="166"/>
      <c r="CV59" s="166"/>
      <c r="CW59" s="166"/>
      <c r="CX59" s="166"/>
      <c r="CY59" s="166"/>
      <c r="CZ59" s="166"/>
      <c r="DA59" s="166"/>
      <c r="DB59" s="166"/>
      <c r="DC59" s="166"/>
      <c r="DD59" s="166"/>
      <c r="DE59" s="166"/>
      <c r="DF59" s="166"/>
      <c r="DG59" s="166"/>
      <c r="DH59" s="166"/>
      <c r="DI59" s="166"/>
      <c r="DJ59" s="166"/>
      <c r="DK59" s="166"/>
      <c r="DL59" s="166"/>
      <c r="DM59" s="166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  <c r="EU59" s="166"/>
      <c r="EV59" s="166"/>
      <c r="EW59" s="166"/>
      <c r="EX59" s="166"/>
      <c r="EY59" s="166"/>
      <c r="EZ59" s="166"/>
      <c r="FA59" s="166"/>
      <c r="FB59" s="166"/>
      <c r="FC59" s="166"/>
      <c r="FD59" s="166"/>
      <c r="FE59" s="166"/>
      <c r="FF59" s="166"/>
      <c r="FG59" s="166"/>
      <c r="FH59" s="166"/>
      <c r="FI59" s="166"/>
      <c r="FJ59" s="166"/>
      <c r="FK59" s="166"/>
      <c r="FL59" s="166"/>
      <c r="FM59" s="166"/>
      <c r="FN59" s="166"/>
      <c r="FO59" s="166"/>
      <c r="FP59" s="166"/>
      <c r="FQ59" s="166"/>
      <c r="FR59" s="166"/>
      <c r="FS59" s="166"/>
      <c r="FT59" s="166"/>
      <c r="FU59" s="166"/>
      <c r="FV59" s="166"/>
      <c r="FW59" s="166"/>
      <c r="FX59" s="166"/>
      <c r="FY59" s="166"/>
    </row>
    <row r="60" spans="1:181" s="167" customFormat="1" ht="13.8">
      <c r="A60" s="126" t="s">
        <v>4490</v>
      </c>
      <c r="B60" s="126" t="s">
        <v>4491</v>
      </c>
      <c r="C60" s="174">
        <v>1</v>
      </c>
      <c r="D60" s="258">
        <v>7307.4</v>
      </c>
      <c r="E60" s="258">
        <v>7307.4</v>
      </c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66"/>
      <c r="CH60" s="166"/>
      <c r="CI60" s="166"/>
      <c r="CJ60" s="166"/>
      <c r="CK60" s="166"/>
      <c r="CL60" s="166"/>
      <c r="CM60" s="166"/>
      <c r="CN60" s="166"/>
      <c r="CO60" s="166"/>
      <c r="CP60" s="166"/>
      <c r="CQ60" s="166"/>
      <c r="CR60" s="166"/>
      <c r="CS60" s="166"/>
      <c r="CT60" s="166"/>
      <c r="CU60" s="166"/>
      <c r="CV60" s="166"/>
      <c r="CW60" s="166"/>
      <c r="CX60" s="166"/>
      <c r="CY60" s="166"/>
      <c r="CZ60" s="166"/>
      <c r="DA60" s="166"/>
      <c r="DB60" s="166"/>
      <c r="DC60" s="166"/>
      <c r="DD60" s="166"/>
      <c r="DE60" s="166"/>
      <c r="DF60" s="166"/>
      <c r="DG60" s="166"/>
      <c r="DH60" s="166"/>
      <c r="DI60" s="166"/>
      <c r="DJ60" s="166"/>
      <c r="DK60" s="166"/>
      <c r="DL60" s="166"/>
      <c r="DM60" s="166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  <c r="EU60" s="166"/>
      <c r="EV60" s="166"/>
      <c r="EW60" s="166"/>
      <c r="EX60" s="166"/>
      <c r="EY60" s="166"/>
      <c r="EZ60" s="166"/>
      <c r="FA60" s="166"/>
      <c r="FB60" s="166"/>
      <c r="FC60" s="166"/>
      <c r="FD60" s="166"/>
      <c r="FE60" s="166"/>
      <c r="FF60" s="166"/>
      <c r="FG60" s="166"/>
      <c r="FH60" s="166"/>
      <c r="FI60" s="166"/>
      <c r="FJ60" s="166"/>
      <c r="FK60" s="166"/>
      <c r="FL60" s="166"/>
      <c r="FM60" s="166"/>
      <c r="FN60" s="166"/>
      <c r="FO60" s="166"/>
      <c r="FP60" s="166"/>
      <c r="FQ60" s="166"/>
      <c r="FR60" s="166"/>
      <c r="FS60" s="166"/>
      <c r="FT60" s="166"/>
      <c r="FU60" s="166"/>
      <c r="FV60" s="166"/>
      <c r="FW60" s="166"/>
      <c r="FX60" s="166"/>
      <c r="FY60" s="166"/>
    </row>
    <row r="61" spans="1:181" s="167" customFormat="1" ht="13.8">
      <c r="A61" s="126" t="s">
        <v>4492</v>
      </c>
      <c r="B61" s="126" t="s">
        <v>4493</v>
      </c>
      <c r="C61" s="174">
        <v>7</v>
      </c>
      <c r="D61" s="258">
        <v>6290.7</v>
      </c>
      <c r="E61" s="258">
        <v>6290.7</v>
      </c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66"/>
      <c r="BW61" s="166"/>
      <c r="BX61" s="166"/>
      <c r="BY61" s="166"/>
      <c r="BZ61" s="166"/>
      <c r="CA61" s="166"/>
      <c r="CB61" s="166"/>
      <c r="CC61" s="166"/>
      <c r="CD61" s="166"/>
      <c r="CE61" s="166"/>
      <c r="CF61" s="166"/>
      <c r="CG61" s="166"/>
      <c r="CH61" s="166"/>
      <c r="CI61" s="166"/>
      <c r="CJ61" s="166"/>
      <c r="CK61" s="166"/>
      <c r="CL61" s="166"/>
      <c r="CM61" s="166"/>
      <c r="CN61" s="166"/>
      <c r="CO61" s="166"/>
      <c r="CP61" s="166"/>
      <c r="CQ61" s="166"/>
      <c r="CR61" s="166"/>
      <c r="CS61" s="166"/>
      <c r="CT61" s="166"/>
      <c r="CU61" s="166"/>
      <c r="CV61" s="166"/>
      <c r="CW61" s="166"/>
      <c r="CX61" s="166"/>
      <c r="CY61" s="166"/>
      <c r="CZ61" s="166"/>
      <c r="DA61" s="166"/>
      <c r="DB61" s="166"/>
      <c r="DC61" s="166"/>
      <c r="DD61" s="166"/>
      <c r="DE61" s="166"/>
      <c r="DF61" s="166"/>
      <c r="DG61" s="166"/>
      <c r="DH61" s="166"/>
      <c r="DI61" s="166"/>
      <c r="DJ61" s="166"/>
      <c r="DK61" s="166"/>
      <c r="DL61" s="166"/>
      <c r="DM61" s="166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  <c r="EU61" s="166"/>
      <c r="EV61" s="166"/>
      <c r="EW61" s="166"/>
      <c r="EX61" s="166"/>
      <c r="EY61" s="166"/>
      <c r="EZ61" s="166"/>
      <c r="FA61" s="166"/>
      <c r="FB61" s="166"/>
      <c r="FC61" s="166"/>
      <c r="FD61" s="166"/>
      <c r="FE61" s="166"/>
      <c r="FF61" s="166"/>
      <c r="FG61" s="166"/>
      <c r="FH61" s="166"/>
      <c r="FI61" s="166"/>
      <c r="FJ61" s="166"/>
      <c r="FK61" s="166"/>
      <c r="FL61" s="166"/>
      <c r="FM61" s="166"/>
      <c r="FN61" s="166"/>
      <c r="FO61" s="166"/>
      <c r="FP61" s="166"/>
      <c r="FQ61" s="166"/>
      <c r="FR61" s="166"/>
      <c r="FS61" s="166"/>
      <c r="FT61" s="166"/>
      <c r="FU61" s="166"/>
      <c r="FV61" s="166"/>
      <c r="FW61" s="166"/>
      <c r="FX61" s="166"/>
      <c r="FY61" s="166"/>
    </row>
    <row r="62" spans="1:181" s="167" customFormat="1" ht="13.8">
      <c r="A62" s="126" t="s">
        <v>4494</v>
      </c>
      <c r="B62" s="126" t="s">
        <v>4495</v>
      </c>
      <c r="C62" s="174">
        <v>6</v>
      </c>
      <c r="D62" s="258">
        <v>6317.4</v>
      </c>
      <c r="E62" s="258">
        <v>6317.4</v>
      </c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166"/>
      <c r="DH62" s="166"/>
      <c r="DI62" s="166"/>
      <c r="DJ62" s="166"/>
      <c r="DK62" s="166"/>
      <c r="DL62" s="166"/>
      <c r="DM62" s="166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  <c r="EU62" s="166"/>
      <c r="EV62" s="166"/>
      <c r="EW62" s="166"/>
      <c r="EX62" s="166"/>
      <c r="EY62" s="166"/>
      <c r="EZ62" s="166"/>
      <c r="FA62" s="166"/>
      <c r="FB62" s="166"/>
      <c r="FC62" s="166"/>
      <c r="FD62" s="166"/>
      <c r="FE62" s="166"/>
      <c r="FF62" s="166"/>
      <c r="FG62" s="166"/>
      <c r="FH62" s="166"/>
      <c r="FI62" s="166"/>
      <c r="FJ62" s="166"/>
      <c r="FK62" s="166"/>
      <c r="FL62" s="166"/>
      <c r="FM62" s="166"/>
      <c r="FN62" s="166"/>
      <c r="FO62" s="166"/>
      <c r="FP62" s="166"/>
      <c r="FQ62" s="166"/>
      <c r="FR62" s="166"/>
      <c r="FS62" s="166"/>
      <c r="FT62" s="166"/>
      <c r="FU62" s="166"/>
      <c r="FV62" s="166"/>
      <c r="FW62" s="166"/>
      <c r="FX62" s="166"/>
      <c r="FY62" s="166"/>
    </row>
    <row r="63" spans="1:181" s="167" customFormat="1" ht="13.8">
      <c r="A63" s="126" t="s">
        <v>4496</v>
      </c>
      <c r="B63" s="126" t="s">
        <v>4497</v>
      </c>
      <c r="C63" s="174">
        <v>5</v>
      </c>
      <c r="D63" s="258">
        <v>6714.9</v>
      </c>
      <c r="E63" s="258">
        <v>6714.9</v>
      </c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166"/>
      <c r="DH63" s="166"/>
      <c r="DI63" s="166"/>
      <c r="DJ63" s="166"/>
      <c r="DK63" s="166"/>
      <c r="DL63" s="166"/>
      <c r="DM63" s="166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  <c r="EU63" s="166"/>
      <c r="EV63" s="166"/>
      <c r="EW63" s="166"/>
      <c r="EX63" s="166"/>
      <c r="EY63" s="166"/>
      <c r="EZ63" s="166"/>
      <c r="FA63" s="166"/>
      <c r="FB63" s="166"/>
      <c r="FC63" s="166"/>
      <c r="FD63" s="166"/>
      <c r="FE63" s="166"/>
      <c r="FF63" s="166"/>
      <c r="FG63" s="166"/>
      <c r="FH63" s="166"/>
      <c r="FI63" s="166"/>
      <c r="FJ63" s="166"/>
      <c r="FK63" s="166"/>
      <c r="FL63" s="166"/>
      <c r="FM63" s="166"/>
      <c r="FN63" s="166"/>
      <c r="FO63" s="166"/>
      <c r="FP63" s="166"/>
      <c r="FQ63" s="166"/>
      <c r="FR63" s="166"/>
      <c r="FS63" s="166"/>
      <c r="FT63" s="166"/>
      <c r="FU63" s="166"/>
      <c r="FV63" s="166"/>
      <c r="FW63" s="166"/>
      <c r="FX63" s="166"/>
      <c r="FY63" s="166"/>
    </row>
    <row r="64" spans="1:181" s="167" customFormat="1" ht="13.8">
      <c r="A64" s="126" t="s">
        <v>4498</v>
      </c>
      <c r="B64" s="126" t="s">
        <v>4499</v>
      </c>
      <c r="C64" s="174">
        <v>2</v>
      </c>
      <c r="D64" s="258">
        <v>6361.2</v>
      </c>
      <c r="E64" s="258">
        <v>6361.2</v>
      </c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166"/>
      <c r="DH64" s="166"/>
      <c r="DI64" s="166"/>
      <c r="DJ64" s="166"/>
      <c r="DK64" s="166"/>
      <c r="DL64" s="166"/>
      <c r="DM64" s="166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  <c r="EU64" s="166"/>
      <c r="EV64" s="166"/>
      <c r="EW64" s="166"/>
      <c r="EX64" s="166"/>
      <c r="EY64" s="166"/>
      <c r="EZ64" s="166"/>
      <c r="FA64" s="166"/>
      <c r="FB64" s="166"/>
      <c r="FC64" s="166"/>
      <c r="FD64" s="166"/>
      <c r="FE64" s="166"/>
      <c r="FF64" s="166"/>
      <c r="FG64" s="166"/>
      <c r="FH64" s="166"/>
      <c r="FI64" s="166"/>
      <c r="FJ64" s="166"/>
      <c r="FK64" s="166"/>
      <c r="FL64" s="166"/>
      <c r="FM64" s="166"/>
      <c r="FN64" s="166"/>
      <c r="FO64" s="166"/>
      <c r="FP64" s="166"/>
      <c r="FQ64" s="166"/>
      <c r="FR64" s="166"/>
      <c r="FS64" s="166"/>
      <c r="FT64" s="166"/>
      <c r="FU64" s="166"/>
      <c r="FV64" s="166"/>
      <c r="FW64" s="166"/>
      <c r="FX64" s="166"/>
      <c r="FY64" s="166"/>
    </row>
    <row r="65" spans="1:70" s="191" customFormat="1" ht="15" customHeight="1">
      <c r="A65" s="180"/>
      <c r="B65" s="200" t="s">
        <v>4244</v>
      </c>
      <c r="C65" s="189">
        <f>SUM(C34:C64)</f>
        <v>91</v>
      </c>
      <c r="D65" s="190"/>
      <c r="E65" s="190"/>
    </row>
    <row r="66" spans="1:70" s="164" customFormat="1" ht="15.6">
      <c r="A66" s="235"/>
      <c r="B66" s="236"/>
      <c r="C66" s="235"/>
      <c r="D66" s="237"/>
      <c r="E66" s="237"/>
    </row>
    <row r="67" spans="1:70" s="164" customFormat="1">
      <c r="A67" s="1277" t="s">
        <v>4104</v>
      </c>
      <c r="B67" s="1277"/>
      <c r="C67" s="163"/>
      <c r="D67" s="262"/>
      <c r="E67" s="262"/>
    </row>
    <row r="68" spans="1:70" s="164" customFormat="1">
      <c r="A68" s="263" t="s">
        <v>4246</v>
      </c>
      <c r="B68" s="154" t="s">
        <v>4246</v>
      </c>
      <c r="C68" s="202">
        <v>0</v>
      </c>
      <c r="D68" s="146">
        <v>0</v>
      </c>
      <c r="E68" s="146">
        <v>0</v>
      </c>
    </row>
    <row r="69" spans="1:70" s="167" customFormat="1" ht="13.8">
      <c r="A69" s="180"/>
      <c r="B69" s="200" t="s">
        <v>4247</v>
      </c>
      <c r="C69" s="193">
        <f>SUM(C68)</f>
        <v>0</v>
      </c>
      <c r="D69" s="183"/>
      <c r="E69" s="183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</row>
    <row r="70" spans="1:70" s="164" customFormat="1">
      <c r="A70" s="228"/>
      <c r="B70" s="228"/>
      <c r="C70" s="170"/>
      <c r="D70" s="262"/>
      <c r="E70" s="262"/>
    </row>
    <row r="71" spans="1:70" s="164" customFormat="1">
      <c r="A71" s="228"/>
      <c r="B71" s="194" t="s">
        <v>4105</v>
      </c>
      <c r="C71" s="195">
        <f>C69+C65+C31</f>
        <v>173</v>
      </c>
      <c r="D71" s="262"/>
      <c r="E71" s="262"/>
    </row>
    <row r="72" spans="1:70" s="164" customFormat="1">
      <c r="A72" s="228"/>
      <c r="B72" s="228"/>
      <c r="C72" s="170"/>
      <c r="D72" s="262"/>
      <c r="E72" s="262"/>
    </row>
    <row r="73" spans="1:70" s="164" customFormat="1">
      <c r="A73" s="1279" t="s">
        <v>4101</v>
      </c>
      <c r="B73" s="1279"/>
      <c r="C73" s="170"/>
      <c r="D73" s="262"/>
      <c r="E73" s="262"/>
    </row>
    <row r="74" spans="1:70" s="164" customFormat="1">
      <c r="A74" s="1278" t="s">
        <v>4248</v>
      </c>
      <c r="B74" s="1278"/>
      <c r="C74" s="170"/>
      <c r="D74" s="262"/>
      <c r="E74" s="262"/>
    </row>
    <row r="75" spans="1:70" s="166" customFormat="1" ht="13.8">
      <c r="A75" s="150" t="s">
        <v>4246</v>
      </c>
      <c r="B75" s="151" t="s">
        <v>4246</v>
      </c>
      <c r="C75" s="152">
        <v>0</v>
      </c>
      <c r="D75" s="153">
        <v>0</v>
      </c>
      <c r="E75" s="153">
        <v>0</v>
      </c>
    </row>
    <row r="76" spans="1:70" s="131" customFormat="1" ht="13.8">
      <c r="A76" s="167"/>
      <c r="B76" s="200" t="s">
        <v>4249</v>
      </c>
      <c r="C76" s="200">
        <v>0</v>
      </c>
      <c r="D76" s="183"/>
      <c r="E76" s="183"/>
      <c r="F76" s="166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</row>
    <row r="77" spans="1:70" s="164" customFormat="1">
      <c r="A77" s="228"/>
      <c r="B77" s="228"/>
      <c r="C77" s="170"/>
      <c r="D77" s="262"/>
      <c r="E77" s="262"/>
    </row>
    <row r="78" spans="1:70" s="164" customFormat="1">
      <c r="A78" s="1271" t="s">
        <v>4107</v>
      </c>
      <c r="B78" s="1272"/>
      <c r="C78" s="170"/>
      <c r="D78" s="262"/>
      <c r="E78" s="262"/>
    </row>
    <row r="79" spans="1:70" s="166" customFormat="1" ht="13.8">
      <c r="A79" s="154" t="s">
        <v>4246</v>
      </c>
      <c r="B79" s="154" t="s">
        <v>4246</v>
      </c>
      <c r="C79" s="202">
        <v>0</v>
      </c>
      <c r="D79" s="146">
        <v>0</v>
      </c>
      <c r="E79" s="146">
        <v>0</v>
      </c>
    </row>
    <row r="80" spans="1:70" s="203" customFormat="1" ht="16.5" customHeight="1">
      <c r="B80" s="204" t="s">
        <v>4280</v>
      </c>
      <c r="C80" s="205">
        <v>0</v>
      </c>
    </row>
  </sheetData>
  <mergeCells count="15">
    <mergeCell ref="A78:B78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3:B33"/>
    <mergeCell ref="A67:B67"/>
    <mergeCell ref="A73:B73"/>
    <mergeCell ref="A74:B74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2" manualBreakCount="2">
    <brk id="35" max="16383" man="1"/>
    <brk id="7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74"/>
  <sheetViews>
    <sheetView showGridLines="0" topLeftCell="A2" zoomScaleNormal="100" zoomScaleSheetLayoutView="100" workbookViewId="0"/>
  </sheetViews>
  <sheetFormatPr baseColWidth="10" defaultColWidth="11.44140625" defaultRowHeight="15"/>
  <cols>
    <col min="1" max="1" width="14.88671875" style="159" customWidth="1"/>
    <col min="2" max="2" width="48.88671875" style="159" bestFit="1" customWidth="1"/>
    <col min="3" max="3" width="13.6640625" style="159" bestFit="1" customWidth="1"/>
    <col min="4" max="4" width="16.5546875" style="159" bestFit="1" customWidth="1"/>
    <col min="5" max="5" width="13.109375" style="159" customWidth="1"/>
    <col min="6" max="6" width="11.44140625" style="159"/>
    <col min="7" max="7" width="17.33203125" style="159" customWidth="1"/>
    <col min="8" max="8" width="15.88671875" style="159" customWidth="1"/>
    <col min="9" max="11" width="11.44140625" style="159"/>
    <col min="12" max="12" width="11.44140625" style="158"/>
    <col min="13" max="16384" width="11.44140625" style="159"/>
  </cols>
  <sheetData>
    <row r="2" spans="1:12" s="209" customFormat="1" ht="15.6">
      <c r="A2" s="1267" t="s">
        <v>4095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208"/>
    </row>
    <row r="3" spans="1:12" s="208" customFormat="1" ht="15.6">
      <c r="A3" s="1280" t="s">
        <v>24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2" s="20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2" s="20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2" s="20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2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2" s="158" customFormat="1" ht="15.6">
      <c r="A8" s="97" t="s">
        <v>4282</v>
      </c>
      <c r="B8" s="159"/>
      <c r="C8" s="109"/>
      <c r="D8" s="109"/>
      <c r="E8" s="109"/>
      <c r="F8" s="109"/>
      <c r="G8" s="109"/>
      <c r="H8" s="109"/>
      <c r="I8" s="109"/>
      <c r="J8" s="109"/>
      <c r="K8" s="109"/>
    </row>
    <row r="9" spans="1:12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2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2" s="266" customFormat="1" ht="13.8">
      <c r="A11" s="264" t="s">
        <v>4404</v>
      </c>
      <c r="B11" s="264" t="s">
        <v>4405</v>
      </c>
      <c r="C11" s="258">
        <v>92452.800000000003</v>
      </c>
      <c r="D11" s="265">
        <v>0</v>
      </c>
      <c r="E11" s="265">
        <v>0</v>
      </c>
      <c r="F11" s="258">
        <f t="shared" ref="F11:F16" si="0">SUM(C11,E11,D11)</f>
        <v>92452.800000000003</v>
      </c>
      <c r="G11" s="258">
        <f t="shared" ref="G11:G16" si="1">(C11/30)*10</f>
        <v>30817.600000000002</v>
      </c>
      <c r="H11" s="258">
        <f t="shared" ref="H11:H16" si="2">(C11/30)*5</f>
        <v>15408.800000000001</v>
      </c>
      <c r="I11" s="258">
        <f t="shared" ref="I11:I16" si="3">((C11+E11)/30)*40</f>
        <v>123270.40000000001</v>
      </c>
      <c r="J11" s="258">
        <v>0</v>
      </c>
      <c r="K11" s="258">
        <f t="shared" ref="K11:K16" si="4">SUM(G11:J11)</f>
        <v>169496.80000000002</v>
      </c>
    </row>
    <row r="12" spans="1:12" s="266" customFormat="1" ht="13.8">
      <c r="A12" s="264" t="s">
        <v>4500</v>
      </c>
      <c r="B12" s="264" t="s">
        <v>4501</v>
      </c>
      <c r="C12" s="258">
        <v>67149.899999999994</v>
      </c>
      <c r="D12" s="265">
        <v>0</v>
      </c>
      <c r="E12" s="265">
        <v>0</v>
      </c>
      <c r="F12" s="258">
        <f t="shared" si="0"/>
        <v>67149.899999999994</v>
      </c>
      <c r="G12" s="258">
        <f t="shared" si="1"/>
        <v>22383.3</v>
      </c>
      <c r="H12" s="258">
        <f t="shared" si="2"/>
        <v>11191.65</v>
      </c>
      <c r="I12" s="258">
        <f t="shared" si="3"/>
        <v>89533.2</v>
      </c>
      <c r="J12" s="258">
        <v>0</v>
      </c>
      <c r="K12" s="258">
        <f t="shared" si="4"/>
        <v>123108.15</v>
      </c>
    </row>
    <row r="13" spans="1:12" s="266" customFormat="1" ht="13.8">
      <c r="A13" s="264" t="s">
        <v>4406</v>
      </c>
      <c r="B13" s="264" t="s">
        <v>4407</v>
      </c>
      <c r="C13" s="258">
        <v>51038.400000000001</v>
      </c>
      <c r="D13" s="265">
        <v>0</v>
      </c>
      <c r="E13" s="265">
        <v>14497</v>
      </c>
      <c r="F13" s="258">
        <f t="shared" si="0"/>
        <v>65535.4</v>
      </c>
      <c r="G13" s="258">
        <f t="shared" si="1"/>
        <v>17012.8</v>
      </c>
      <c r="H13" s="258">
        <f t="shared" si="2"/>
        <v>8506.4</v>
      </c>
      <c r="I13" s="258">
        <f t="shared" si="3"/>
        <v>87380.533333333326</v>
      </c>
      <c r="J13" s="258">
        <v>0</v>
      </c>
      <c r="K13" s="258">
        <f t="shared" si="4"/>
        <v>112899.73333333332</v>
      </c>
    </row>
    <row r="14" spans="1:12" s="266" customFormat="1" ht="13.8">
      <c r="A14" s="264" t="s">
        <v>4502</v>
      </c>
      <c r="B14" s="264" t="s">
        <v>4503</v>
      </c>
      <c r="C14" s="258">
        <v>33190.5</v>
      </c>
      <c r="D14" s="265">
        <v>0</v>
      </c>
      <c r="E14" s="265">
        <v>0</v>
      </c>
      <c r="F14" s="258">
        <f t="shared" si="0"/>
        <v>33190.5</v>
      </c>
      <c r="G14" s="258">
        <f t="shared" si="1"/>
        <v>11063.5</v>
      </c>
      <c r="H14" s="258">
        <f t="shared" si="2"/>
        <v>5531.75</v>
      </c>
      <c r="I14" s="258">
        <f t="shared" si="3"/>
        <v>44254</v>
      </c>
      <c r="J14" s="258">
        <v>0</v>
      </c>
      <c r="K14" s="258">
        <f t="shared" si="4"/>
        <v>60849.25</v>
      </c>
    </row>
    <row r="15" spans="1:12" s="266" customFormat="1" ht="13.8">
      <c r="A15" s="264" t="s">
        <v>4504</v>
      </c>
      <c r="B15" s="264" t="s">
        <v>4505</v>
      </c>
      <c r="C15" s="258">
        <v>27565.5</v>
      </c>
      <c r="D15" s="265">
        <v>0</v>
      </c>
      <c r="E15" s="265">
        <v>0</v>
      </c>
      <c r="F15" s="258">
        <f t="shared" si="0"/>
        <v>27565.5</v>
      </c>
      <c r="G15" s="258">
        <f t="shared" si="1"/>
        <v>9188.5</v>
      </c>
      <c r="H15" s="258">
        <f t="shared" si="2"/>
        <v>4594.25</v>
      </c>
      <c r="I15" s="258">
        <f t="shared" si="3"/>
        <v>36754</v>
      </c>
      <c r="J15" s="258">
        <v>0</v>
      </c>
      <c r="K15" s="258">
        <f t="shared" si="4"/>
        <v>50536.75</v>
      </c>
    </row>
    <row r="16" spans="1:12" s="266" customFormat="1" ht="13.8">
      <c r="A16" s="264" t="s">
        <v>4408</v>
      </c>
      <c r="B16" s="264" t="s">
        <v>4506</v>
      </c>
      <c r="C16" s="258">
        <v>24377.4</v>
      </c>
      <c r="D16" s="265">
        <v>0</v>
      </c>
      <c r="E16" s="265">
        <v>0</v>
      </c>
      <c r="F16" s="258">
        <f t="shared" si="0"/>
        <v>24377.4</v>
      </c>
      <c r="G16" s="258">
        <f t="shared" si="1"/>
        <v>8125.8</v>
      </c>
      <c r="H16" s="258">
        <f t="shared" si="2"/>
        <v>4062.9</v>
      </c>
      <c r="I16" s="258">
        <f t="shared" si="3"/>
        <v>32503.200000000001</v>
      </c>
      <c r="J16" s="258">
        <v>0</v>
      </c>
      <c r="K16" s="258">
        <f t="shared" si="4"/>
        <v>44691.9</v>
      </c>
    </row>
    <row r="17" spans="1:11" s="158" customFormat="1">
      <c r="A17" s="267"/>
      <c r="B17" s="267"/>
      <c r="C17" s="108"/>
      <c r="D17" s="108"/>
      <c r="E17" s="108"/>
      <c r="F17" s="108"/>
      <c r="G17" s="108"/>
      <c r="H17" s="108"/>
      <c r="I17" s="108"/>
      <c r="J17" s="108"/>
      <c r="K17" s="108"/>
    </row>
    <row r="18" spans="1:11" s="158" customFormat="1">
      <c r="A18" s="109"/>
      <c r="B18" s="159"/>
      <c r="C18" s="109"/>
      <c r="D18" s="109"/>
      <c r="E18" s="109"/>
      <c r="F18" s="109"/>
      <c r="G18" s="109"/>
      <c r="H18" s="109"/>
      <c r="I18" s="109"/>
      <c r="J18" s="109"/>
      <c r="K18" s="109"/>
    </row>
    <row r="19" spans="1:11" s="208" customFormat="1" ht="15.6">
      <c r="A19" s="97" t="s">
        <v>4296</v>
      </c>
      <c r="B19" s="209"/>
      <c r="C19" s="251"/>
      <c r="D19" s="251"/>
      <c r="E19" s="251"/>
      <c r="F19" s="251"/>
      <c r="G19" s="251"/>
      <c r="H19" s="251"/>
      <c r="I19" s="251"/>
      <c r="J19" s="251"/>
      <c r="K19" s="251"/>
    </row>
    <row r="20" spans="1:11" s="158" customFormat="1" ht="16.5" customHeight="1">
      <c r="A20" s="1263" t="s">
        <v>4283</v>
      </c>
      <c r="B20" s="1263" t="s">
        <v>4284</v>
      </c>
      <c r="C20" s="1263" t="s">
        <v>4285</v>
      </c>
      <c r="D20" s="1263"/>
      <c r="E20" s="1263"/>
      <c r="F20" s="1263"/>
      <c r="G20" s="1263" t="s">
        <v>4286</v>
      </c>
      <c r="H20" s="1263"/>
      <c r="I20" s="1263"/>
      <c r="J20" s="1263"/>
      <c r="K20" s="1263"/>
    </row>
    <row r="21" spans="1:11" s="158" customFormat="1" ht="27.6">
      <c r="A21" s="1263"/>
      <c r="B21" s="1263"/>
      <c r="C21" s="102" t="s">
        <v>4287</v>
      </c>
      <c r="D21" s="102" t="s">
        <v>4288</v>
      </c>
      <c r="E21" s="102" t="s">
        <v>4289</v>
      </c>
      <c r="F21" s="102" t="s">
        <v>4290</v>
      </c>
      <c r="G21" s="102" t="s">
        <v>4291</v>
      </c>
      <c r="H21" s="102" t="s">
        <v>4292</v>
      </c>
      <c r="I21" s="102" t="s">
        <v>4293</v>
      </c>
      <c r="J21" s="102" t="s">
        <v>4322</v>
      </c>
      <c r="K21" s="102" t="s">
        <v>4290</v>
      </c>
    </row>
    <row r="22" spans="1:11" s="266" customFormat="1" ht="13.8">
      <c r="A22" s="264" t="s">
        <v>4492</v>
      </c>
      <c r="B22" s="264" t="s">
        <v>4507</v>
      </c>
      <c r="C22" s="258">
        <v>6290.7</v>
      </c>
      <c r="D22" s="265">
        <v>1040</v>
      </c>
      <c r="E22" s="265">
        <v>0</v>
      </c>
      <c r="F22" s="258">
        <f>SUM(C22,E22,D22)</f>
        <v>7330.7</v>
      </c>
      <c r="G22" s="258">
        <f t="shared" ref="G22:G73" si="5">(C22/30)*10</f>
        <v>2096.9</v>
      </c>
      <c r="H22" s="258">
        <f t="shared" ref="H22:H73" si="6">(C22/30)*5</f>
        <v>1048.45</v>
      </c>
      <c r="I22" s="258">
        <f t="shared" ref="I22:I73" si="7">((C22+E22)/30)*40</f>
        <v>8387.6</v>
      </c>
      <c r="J22" s="258">
        <v>0</v>
      </c>
      <c r="K22" s="258">
        <f>SUM(G22:J22)</f>
        <v>11532.95</v>
      </c>
    </row>
    <row r="23" spans="1:11" s="266" customFormat="1" ht="13.8">
      <c r="A23" s="264" t="s">
        <v>4455</v>
      </c>
      <c r="B23" s="264" t="s">
        <v>4508</v>
      </c>
      <c r="C23" s="258">
        <v>7307.4</v>
      </c>
      <c r="D23" s="265">
        <v>1040</v>
      </c>
      <c r="E23" s="265">
        <v>944</v>
      </c>
      <c r="F23" s="258">
        <f t="shared" ref="F23:F73" si="8">SUM(C23,E23,D23)</f>
        <v>9291.4</v>
      </c>
      <c r="G23" s="258">
        <f t="shared" si="5"/>
        <v>2435.7999999999997</v>
      </c>
      <c r="H23" s="258">
        <f t="shared" si="6"/>
        <v>1217.8999999999999</v>
      </c>
      <c r="I23" s="258">
        <f t="shared" si="7"/>
        <v>11001.866666666667</v>
      </c>
      <c r="J23" s="258">
        <v>0</v>
      </c>
      <c r="K23" s="258">
        <f t="shared" ref="K23:K73" si="9">SUM(G23:J23)</f>
        <v>14655.566666666666</v>
      </c>
    </row>
    <row r="24" spans="1:11" s="266" customFormat="1" ht="13.8">
      <c r="A24" s="264" t="s">
        <v>4453</v>
      </c>
      <c r="B24" s="264" t="s">
        <v>4454</v>
      </c>
      <c r="C24" s="258">
        <v>7812</v>
      </c>
      <c r="D24" s="265">
        <v>1040</v>
      </c>
      <c r="E24" s="265">
        <v>2196</v>
      </c>
      <c r="F24" s="258">
        <f t="shared" si="8"/>
        <v>11048</v>
      </c>
      <c r="G24" s="258">
        <f t="shared" si="5"/>
        <v>2604</v>
      </c>
      <c r="H24" s="258">
        <f t="shared" si="6"/>
        <v>1302</v>
      </c>
      <c r="I24" s="258">
        <f t="shared" si="7"/>
        <v>13344</v>
      </c>
      <c r="J24" s="258">
        <v>0</v>
      </c>
      <c r="K24" s="258">
        <f t="shared" si="9"/>
        <v>17250</v>
      </c>
    </row>
    <row r="25" spans="1:11" s="266" customFormat="1" ht="13.8">
      <c r="A25" s="264" t="s">
        <v>4451</v>
      </c>
      <c r="B25" s="264" t="s">
        <v>4452</v>
      </c>
      <c r="C25" s="258">
        <v>8185.2</v>
      </c>
      <c r="D25" s="265">
        <v>1040</v>
      </c>
      <c r="E25" s="265">
        <v>1500</v>
      </c>
      <c r="F25" s="258">
        <f t="shared" si="8"/>
        <v>10725.2</v>
      </c>
      <c r="G25" s="258">
        <f t="shared" si="5"/>
        <v>2728.3999999999996</v>
      </c>
      <c r="H25" s="258">
        <f t="shared" si="6"/>
        <v>1364.1999999999998</v>
      </c>
      <c r="I25" s="258">
        <f t="shared" si="7"/>
        <v>12913.600000000002</v>
      </c>
      <c r="J25" s="258">
        <v>0</v>
      </c>
      <c r="K25" s="258">
        <f t="shared" si="9"/>
        <v>17006.2</v>
      </c>
    </row>
    <row r="26" spans="1:11" s="266" customFormat="1" ht="13.8">
      <c r="A26" s="264" t="s">
        <v>4449</v>
      </c>
      <c r="B26" s="264" t="s">
        <v>4450</v>
      </c>
      <c r="C26" s="258">
        <v>8591.4</v>
      </c>
      <c r="D26" s="265">
        <v>1040</v>
      </c>
      <c r="E26" s="265">
        <v>0</v>
      </c>
      <c r="F26" s="258">
        <f t="shared" si="8"/>
        <v>9631.4</v>
      </c>
      <c r="G26" s="258">
        <f t="shared" si="5"/>
        <v>2863.8</v>
      </c>
      <c r="H26" s="258">
        <f t="shared" si="6"/>
        <v>1431.9</v>
      </c>
      <c r="I26" s="258">
        <f t="shared" si="7"/>
        <v>11455.2</v>
      </c>
      <c r="J26" s="258">
        <v>0</v>
      </c>
      <c r="K26" s="258">
        <f t="shared" si="9"/>
        <v>15750.900000000001</v>
      </c>
    </row>
    <row r="27" spans="1:11" s="266" customFormat="1" ht="13.8">
      <c r="A27" s="264" t="s">
        <v>4447</v>
      </c>
      <c r="B27" s="264" t="s">
        <v>4448</v>
      </c>
      <c r="C27" s="258">
        <v>7812</v>
      </c>
      <c r="D27" s="265">
        <v>1040</v>
      </c>
      <c r="E27" s="265">
        <v>1166</v>
      </c>
      <c r="F27" s="258">
        <f t="shared" si="8"/>
        <v>10018</v>
      </c>
      <c r="G27" s="258">
        <f t="shared" si="5"/>
        <v>2604</v>
      </c>
      <c r="H27" s="258">
        <f t="shared" si="6"/>
        <v>1302</v>
      </c>
      <c r="I27" s="258">
        <f t="shared" si="7"/>
        <v>11970.666666666666</v>
      </c>
      <c r="J27" s="258">
        <v>0</v>
      </c>
      <c r="K27" s="258">
        <f t="shared" si="9"/>
        <v>15876.666666666666</v>
      </c>
    </row>
    <row r="28" spans="1:11" s="266" customFormat="1" ht="13.8">
      <c r="A28" s="264" t="s">
        <v>4509</v>
      </c>
      <c r="B28" s="264" t="s">
        <v>4510</v>
      </c>
      <c r="C28" s="258">
        <v>8935.2000000000007</v>
      </c>
      <c r="D28" s="265">
        <v>1040</v>
      </c>
      <c r="E28" s="265">
        <v>0</v>
      </c>
      <c r="F28" s="258">
        <f t="shared" si="8"/>
        <v>9975.2000000000007</v>
      </c>
      <c r="G28" s="258">
        <f t="shared" si="5"/>
        <v>2978.4000000000005</v>
      </c>
      <c r="H28" s="258">
        <f t="shared" si="6"/>
        <v>1489.2000000000003</v>
      </c>
      <c r="I28" s="258">
        <f t="shared" si="7"/>
        <v>11913.600000000002</v>
      </c>
      <c r="J28" s="258">
        <v>0</v>
      </c>
      <c r="K28" s="258">
        <f t="shared" si="9"/>
        <v>16381.200000000003</v>
      </c>
    </row>
    <row r="29" spans="1:11" s="266" customFormat="1" ht="13.8">
      <c r="A29" s="264" t="s">
        <v>4511</v>
      </c>
      <c r="B29" s="264" t="s">
        <v>4512</v>
      </c>
      <c r="C29" s="258">
        <v>7962.3</v>
      </c>
      <c r="D29" s="265">
        <v>1040</v>
      </c>
      <c r="E29" s="265">
        <v>0</v>
      </c>
      <c r="F29" s="258">
        <f t="shared" si="8"/>
        <v>9002.2999999999993</v>
      </c>
      <c r="G29" s="258">
        <f t="shared" si="5"/>
        <v>2654.1000000000004</v>
      </c>
      <c r="H29" s="258">
        <f t="shared" si="6"/>
        <v>1327.0500000000002</v>
      </c>
      <c r="I29" s="258">
        <f t="shared" si="7"/>
        <v>10616.400000000001</v>
      </c>
      <c r="J29" s="258">
        <v>0</v>
      </c>
      <c r="K29" s="258">
        <f t="shared" si="9"/>
        <v>14597.550000000003</v>
      </c>
    </row>
    <row r="30" spans="1:11" s="266" customFormat="1" ht="13.8">
      <c r="A30" s="264" t="s">
        <v>4513</v>
      </c>
      <c r="B30" s="264" t="s">
        <v>4514</v>
      </c>
      <c r="C30" s="258">
        <v>8544.9</v>
      </c>
      <c r="D30" s="265">
        <v>1040</v>
      </c>
      <c r="E30" s="265">
        <v>0</v>
      </c>
      <c r="F30" s="258">
        <f t="shared" si="8"/>
        <v>9584.9</v>
      </c>
      <c r="G30" s="258">
        <f t="shared" si="5"/>
        <v>2848.2999999999997</v>
      </c>
      <c r="H30" s="258">
        <f t="shared" si="6"/>
        <v>1424.1499999999999</v>
      </c>
      <c r="I30" s="258">
        <f t="shared" si="7"/>
        <v>11393.199999999999</v>
      </c>
      <c r="J30" s="258">
        <v>0</v>
      </c>
      <c r="K30" s="258">
        <f t="shared" si="9"/>
        <v>15665.649999999998</v>
      </c>
    </row>
    <row r="31" spans="1:11" s="266" customFormat="1" ht="13.8">
      <c r="A31" s="264" t="s">
        <v>4445</v>
      </c>
      <c r="B31" s="264" t="s">
        <v>4446</v>
      </c>
      <c r="C31" s="258">
        <v>8993.7000000000007</v>
      </c>
      <c r="D31" s="265">
        <v>1040</v>
      </c>
      <c r="E31" s="265">
        <v>0</v>
      </c>
      <c r="F31" s="258">
        <f t="shared" si="8"/>
        <v>10033.700000000001</v>
      </c>
      <c r="G31" s="258">
        <f t="shared" si="5"/>
        <v>2997.9</v>
      </c>
      <c r="H31" s="258">
        <f t="shared" si="6"/>
        <v>1498.95</v>
      </c>
      <c r="I31" s="258">
        <f t="shared" si="7"/>
        <v>11991.6</v>
      </c>
      <c r="J31" s="258">
        <v>0</v>
      </c>
      <c r="K31" s="258">
        <f t="shared" si="9"/>
        <v>16488.45</v>
      </c>
    </row>
    <row r="32" spans="1:11" s="266" customFormat="1" ht="13.8">
      <c r="A32" s="264" t="s">
        <v>4488</v>
      </c>
      <c r="B32" s="264" t="s">
        <v>4489</v>
      </c>
      <c r="C32" s="258">
        <v>7307.4</v>
      </c>
      <c r="D32" s="265">
        <v>1040</v>
      </c>
      <c r="E32" s="265">
        <v>944</v>
      </c>
      <c r="F32" s="258">
        <f t="shared" si="8"/>
        <v>9291.4</v>
      </c>
      <c r="G32" s="258">
        <f t="shared" si="5"/>
        <v>2435.7999999999997</v>
      </c>
      <c r="H32" s="258">
        <f t="shared" si="6"/>
        <v>1217.8999999999999</v>
      </c>
      <c r="I32" s="258">
        <f t="shared" si="7"/>
        <v>11001.866666666667</v>
      </c>
      <c r="J32" s="258">
        <v>0</v>
      </c>
      <c r="K32" s="258">
        <f t="shared" si="9"/>
        <v>14655.566666666666</v>
      </c>
    </row>
    <row r="33" spans="1:11" s="266" customFormat="1" ht="13.8">
      <c r="A33" s="264" t="s">
        <v>4461</v>
      </c>
      <c r="B33" s="264" t="s">
        <v>4362</v>
      </c>
      <c r="C33" s="258">
        <v>9510.9</v>
      </c>
      <c r="D33" s="265">
        <v>1040</v>
      </c>
      <c r="E33" s="265">
        <v>0</v>
      </c>
      <c r="F33" s="258">
        <f t="shared" si="8"/>
        <v>10550.9</v>
      </c>
      <c r="G33" s="258">
        <f t="shared" si="5"/>
        <v>3170.2999999999997</v>
      </c>
      <c r="H33" s="258">
        <f t="shared" si="6"/>
        <v>1585.1499999999999</v>
      </c>
      <c r="I33" s="258">
        <f t="shared" si="7"/>
        <v>12681.199999999999</v>
      </c>
      <c r="J33" s="258">
        <v>0</v>
      </c>
      <c r="K33" s="258">
        <f t="shared" si="9"/>
        <v>17436.649999999998</v>
      </c>
    </row>
    <row r="34" spans="1:11" s="266" customFormat="1" ht="13.8">
      <c r="A34" s="264" t="s">
        <v>4459</v>
      </c>
      <c r="B34" s="264" t="s">
        <v>4460</v>
      </c>
      <c r="C34" s="258">
        <v>7307.4</v>
      </c>
      <c r="D34" s="265">
        <v>1040</v>
      </c>
      <c r="E34" s="265">
        <v>0</v>
      </c>
      <c r="F34" s="258">
        <f t="shared" si="8"/>
        <v>8347.4</v>
      </c>
      <c r="G34" s="258">
        <f t="shared" si="5"/>
        <v>2435.7999999999997</v>
      </c>
      <c r="H34" s="258">
        <f t="shared" si="6"/>
        <v>1217.8999999999999</v>
      </c>
      <c r="I34" s="258">
        <f t="shared" si="7"/>
        <v>9743.1999999999989</v>
      </c>
      <c r="J34" s="258">
        <v>0</v>
      </c>
      <c r="K34" s="258">
        <f t="shared" si="9"/>
        <v>13396.899999999998</v>
      </c>
    </row>
    <row r="35" spans="1:11" s="266" customFormat="1" ht="13.8">
      <c r="A35" s="264" t="s">
        <v>4457</v>
      </c>
      <c r="B35" s="264" t="s">
        <v>4458</v>
      </c>
      <c r="C35" s="258">
        <v>7669.5</v>
      </c>
      <c r="D35" s="265">
        <v>1040</v>
      </c>
      <c r="E35" s="265">
        <v>0</v>
      </c>
      <c r="F35" s="258">
        <f t="shared" si="8"/>
        <v>8709.5</v>
      </c>
      <c r="G35" s="258">
        <f t="shared" si="5"/>
        <v>2556.5</v>
      </c>
      <c r="H35" s="258">
        <f t="shared" si="6"/>
        <v>1278.25</v>
      </c>
      <c r="I35" s="258">
        <f t="shared" si="7"/>
        <v>10226</v>
      </c>
      <c r="J35" s="258">
        <v>0</v>
      </c>
      <c r="K35" s="258">
        <f t="shared" si="9"/>
        <v>14060.75</v>
      </c>
    </row>
    <row r="36" spans="1:11" s="266" customFormat="1" ht="13.8">
      <c r="A36" s="264" t="s">
        <v>4515</v>
      </c>
      <c r="B36" s="264" t="s">
        <v>4516</v>
      </c>
      <c r="C36" s="258">
        <v>8459.4</v>
      </c>
      <c r="D36" s="265">
        <v>1040</v>
      </c>
      <c r="E36" s="265">
        <v>0</v>
      </c>
      <c r="F36" s="258">
        <f t="shared" si="8"/>
        <v>9499.4</v>
      </c>
      <c r="G36" s="258">
        <f t="shared" si="5"/>
        <v>2819.7999999999997</v>
      </c>
      <c r="H36" s="258">
        <f t="shared" si="6"/>
        <v>1409.8999999999999</v>
      </c>
      <c r="I36" s="258">
        <f t="shared" si="7"/>
        <v>11279.199999999999</v>
      </c>
      <c r="J36" s="258">
        <v>0</v>
      </c>
      <c r="K36" s="258">
        <f t="shared" si="9"/>
        <v>15508.899999999998</v>
      </c>
    </row>
    <row r="37" spans="1:11" s="266" customFormat="1" ht="13.8">
      <c r="A37" s="264" t="s">
        <v>4496</v>
      </c>
      <c r="B37" s="264" t="s">
        <v>4497</v>
      </c>
      <c r="C37" s="258">
        <v>6714.9</v>
      </c>
      <c r="D37" s="265">
        <v>1040</v>
      </c>
      <c r="E37" s="265">
        <v>0</v>
      </c>
      <c r="F37" s="258">
        <f t="shared" si="8"/>
        <v>7754.9</v>
      </c>
      <c r="G37" s="258">
        <f t="shared" si="5"/>
        <v>2238.2999999999997</v>
      </c>
      <c r="H37" s="258">
        <f t="shared" si="6"/>
        <v>1119.1499999999999</v>
      </c>
      <c r="I37" s="258">
        <f t="shared" si="7"/>
        <v>8953.1999999999989</v>
      </c>
      <c r="J37" s="258">
        <v>0</v>
      </c>
      <c r="K37" s="258">
        <f t="shared" si="9"/>
        <v>12310.649999999998</v>
      </c>
    </row>
    <row r="38" spans="1:11" s="266" customFormat="1" ht="13.8">
      <c r="A38" s="264" t="s">
        <v>4498</v>
      </c>
      <c r="B38" s="264" t="s">
        <v>4499</v>
      </c>
      <c r="C38" s="258">
        <v>6361.2</v>
      </c>
      <c r="D38" s="265">
        <v>1040</v>
      </c>
      <c r="E38" s="265">
        <v>0</v>
      </c>
      <c r="F38" s="258">
        <f t="shared" si="8"/>
        <v>7401.2</v>
      </c>
      <c r="G38" s="258">
        <f t="shared" si="5"/>
        <v>2120.4</v>
      </c>
      <c r="H38" s="258">
        <f t="shared" si="6"/>
        <v>1060.2</v>
      </c>
      <c r="I38" s="258">
        <f t="shared" si="7"/>
        <v>8481.6</v>
      </c>
      <c r="J38" s="258">
        <v>0</v>
      </c>
      <c r="K38" s="258">
        <f t="shared" si="9"/>
        <v>11662.2</v>
      </c>
    </row>
    <row r="39" spans="1:11" s="266" customFormat="1" ht="13.8">
      <c r="A39" s="264" t="s">
        <v>4475</v>
      </c>
      <c r="B39" s="264" t="s">
        <v>4517</v>
      </c>
      <c r="C39" s="258">
        <v>7017</v>
      </c>
      <c r="D39" s="265">
        <v>1040</v>
      </c>
      <c r="E39" s="265">
        <v>0</v>
      </c>
      <c r="F39" s="258">
        <f t="shared" si="8"/>
        <v>8057</v>
      </c>
      <c r="G39" s="258">
        <f t="shared" si="5"/>
        <v>2339</v>
      </c>
      <c r="H39" s="258">
        <f t="shared" si="6"/>
        <v>1169.5</v>
      </c>
      <c r="I39" s="258">
        <f t="shared" si="7"/>
        <v>9356</v>
      </c>
      <c r="J39" s="258">
        <v>0</v>
      </c>
      <c r="K39" s="258">
        <f t="shared" si="9"/>
        <v>12864.5</v>
      </c>
    </row>
    <row r="40" spans="1:11" s="266" customFormat="1" ht="13.8">
      <c r="A40" s="264" t="s">
        <v>4481</v>
      </c>
      <c r="B40" s="264" t="s">
        <v>4199</v>
      </c>
      <c r="C40" s="258">
        <v>13994.4</v>
      </c>
      <c r="D40" s="265">
        <v>1040</v>
      </c>
      <c r="E40" s="265">
        <v>0</v>
      </c>
      <c r="F40" s="258">
        <f t="shared" si="8"/>
        <v>15034.4</v>
      </c>
      <c r="G40" s="258">
        <f t="shared" si="5"/>
        <v>4664.7999999999993</v>
      </c>
      <c r="H40" s="258">
        <f t="shared" si="6"/>
        <v>2332.3999999999996</v>
      </c>
      <c r="I40" s="258">
        <f t="shared" si="7"/>
        <v>18659.199999999997</v>
      </c>
      <c r="J40" s="258">
        <v>0</v>
      </c>
      <c r="K40" s="258">
        <f t="shared" si="9"/>
        <v>25656.399999999994</v>
      </c>
    </row>
    <row r="41" spans="1:11" s="266" customFormat="1" ht="13.8">
      <c r="A41" s="264" t="s">
        <v>4477</v>
      </c>
      <c r="B41" s="264" t="s">
        <v>4478</v>
      </c>
      <c r="C41" s="258">
        <v>8563.6299999999992</v>
      </c>
      <c r="D41" s="265">
        <v>1040</v>
      </c>
      <c r="E41" s="265">
        <v>0</v>
      </c>
      <c r="F41" s="258">
        <f t="shared" si="8"/>
        <v>9603.6299999999992</v>
      </c>
      <c r="G41" s="258">
        <f t="shared" si="5"/>
        <v>2854.5433333333331</v>
      </c>
      <c r="H41" s="258">
        <f t="shared" si="6"/>
        <v>1427.2716666666665</v>
      </c>
      <c r="I41" s="258">
        <f t="shared" si="7"/>
        <v>11418.173333333332</v>
      </c>
      <c r="J41" s="258">
        <v>0</v>
      </c>
      <c r="K41" s="258">
        <f t="shared" si="9"/>
        <v>15699.988333333331</v>
      </c>
    </row>
    <row r="42" spans="1:11" s="266" customFormat="1" ht="13.8">
      <c r="A42" s="264" t="s">
        <v>4479</v>
      </c>
      <c r="B42" s="264" t="s">
        <v>4480</v>
      </c>
      <c r="C42" s="258">
        <v>7472.4</v>
      </c>
      <c r="D42" s="265">
        <v>1040</v>
      </c>
      <c r="E42" s="265">
        <v>0</v>
      </c>
      <c r="F42" s="258">
        <f t="shared" si="8"/>
        <v>8512.4</v>
      </c>
      <c r="G42" s="258">
        <f t="shared" si="5"/>
        <v>2490.7999999999997</v>
      </c>
      <c r="H42" s="258">
        <f t="shared" si="6"/>
        <v>1245.3999999999999</v>
      </c>
      <c r="I42" s="258">
        <f t="shared" si="7"/>
        <v>9963.1999999999989</v>
      </c>
      <c r="J42" s="258">
        <v>0</v>
      </c>
      <c r="K42" s="258">
        <f t="shared" si="9"/>
        <v>13699.399999999998</v>
      </c>
    </row>
    <row r="43" spans="1:11" s="266" customFormat="1" ht="13.8">
      <c r="A43" s="264" t="s">
        <v>4410</v>
      </c>
      <c r="B43" s="264" t="s">
        <v>4179</v>
      </c>
      <c r="C43" s="258">
        <v>14186.1</v>
      </c>
      <c r="D43" s="265">
        <v>1040</v>
      </c>
      <c r="E43" s="265">
        <v>0</v>
      </c>
      <c r="F43" s="258">
        <f t="shared" si="8"/>
        <v>15226.1</v>
      </c>
      <c r="G43" s="258">
        <f t="shared" si="5"/>
        <v>4728.7</v>
      </c>
      <c r="H43" s="258">
        <f t="shared" si="6"/>
        <v>2364.35</v>
      </c>
      <c r="I43" s="258">
        <f t="shared" si="7"/>
        <v>18914.8</v>
      </c>
      <c r="J43" s="258">
        <v>0</v>
      </c>
      <c r="K43" s="258">
        <f t="shared" si="9"/>
        <v>26007.85</v>
      </c>
    </row>
    <row r="44" spans="1:11" s="266" customFormat="1" ht="13.8">
      <c r="A44" s="264" t="s">
        <v>4411</v>
      </c>
      <c r="B44" s="264" t="s">
        <v>4412</v>
      </c>
      <c r="C44" s="258">
        <v>8321.1</v>
      </c>
      <c r="D44" s="265">
        <v>1040</v>
      </c>
      <c r="E44" s="265">
        <v>0</v>
      </c>
      <c r="F44" s="258">
        <f t="shared" si="8"/>
        <v>9361.1</v>
      </c>
      <c r="G44" s="258">
        <f t="shared" si="5"/>
        <v>2773.7</v>
      </c>
      <c r="H44" s="258">
        <f t="shared" si="6"/>
        <v>1386.85</v>
      </c>
      <c r="I44" s="258">
        <f t="shared" si="7"/>
        <v>11094.8</v>
      </c>
      <c r="J44" s="258">
        <v>0</v>
      </c>
      <c r="K44" s="258">
        <f t="shared" si="9"/>
        <v>15255.349999999999</v>
      </c>
    </row>
    <row r="45" spans="1:11" s="266" customFormat="1" ht="13.8">
      <c r="A45" s="264" t="s">
        <v>4413</v>
      </c>
      <c r="B45" s="264" t="s">
        <v>4414</v>
      </c>
      <c r="C45" s="258">
        <v>11713.2</v>
      </c>
      <c r="D45" s="265">
        <v>1040</v>
      </c>
      <c r="E45" s="265">
        <v>0</v>
      </c>
      <c r="F45" s="258">
        <f t="shared" si="8"/>
        <v>12753.2</v>
      </c>
      <c r="G45" s="258">
        <f t="shared" si="5"/>
        <v>3904.4</v>
      </c>
      <c r="H45" s="258">
        <f t="shared" si="6"/>
        <v>1952.2</v>
      </c>
      <c r="I45" s="258">
        <f t="shared" si="7"/>
        <v>15617.6</v>
      </c>
      <c r="J45" s="258">
        <v>0</v>
      </c>
      <c r="K45" s="258">
        <f t="shared" si="9"/>
        <v>21474.2</v>
      </c>
    </row>
    <row r="46" spans="1:11" s="266" customFormat="1" ht="13.8">
      <c r="A46" s="264" t="s">
        <v>4415</v>
      </c>
      <c r="B46" s="264" t="s">
        <v>4416</v>
      </c>
      <c r="C46" s="258">
        <v>11988.9</v>
      </c>
      <c r="D46" s="265">
        <v>1040</v>
      </c>
      <c r="E46" s="265">
        <v>0</v>
      </c>
      <c r="F46" s="258">
        <f t="shared" si="8"/>
        <v>13028.9</v>
      </c>
      <c r="G46" s="258">
        <f t="shared" si="5"/>
        <v>3996.3</v>
      </c>
      <c r="H46" s="258">
        <f t="shared" si="6"/>
        <v>1998.15</v>
      </c>
      <c r="I46" s="258">
        <f t="shared" si="7"/>
        <v>15985.2</v>
      </c>
      <c r="J46" s="258">
        <v>0</v>
      </c>
      <c r="K46" s="258">
        <f t="shared" si="9"/>
        <v>21979.65</v>
      </c>
    </row>
    <row r="47" spans="1:11" s="266" customFormat="1" ht="13.8">
      <c r="A47" s="264" t="s">
        <v>4417</v>
      </c>
      <c r="B47" s="264" t="s">
        <v>4418</v>
      </c>
      <c r="C47" s="258">
        <v>12225.9</v>
      </c>
      <c r="D47" s="265">
        <v>1040</v>
      </c>
      <c r="E47" s="265">
        <v>0</v>
      </c>
      <c r="F47" s="258">
        <f t="shared" si="8"/>
        <v>13265.9</v>
      </c>
      <c r="G47" s="258">
        <f t="shared" si="5"/>
        <v>4075.2999999999997</v>
      </c>
      <c r="H47" s="258">
        <f t="shared" si="6"/>
        <v>2037.6499999999999</v>
      </c>
      <c r="I47" s="258">
        <f t="shared" si="7"/>
        <v>16301.199999999999</v>
      </c>
      <c r="J47" s="258">
        <v>0</v>
      </c>
      <c r="K47" s="258">
        <f t="shared" si="9"/>
        <v>22414.149999999998</v>
      </c>
    </row>
    <row r="48" spans="1:11" s="266" customFormat="1" ht="13.8">
      <c r="A48" s="264" t="s">
        <v>4419</v>
      </c>
      <c r="B48" s="264" t="s">
        <v>4420</v>
      </c>
      <c r="C48" s="258">
        <v>13305.6</v>
      </c>
      <c r="D48" s="265">
        <v>1040</v>
      </c>
      <c r="E48" s="265">
        <v>0</v>
      </c>
      <c r="F48" s="258">
        <f t="shared" si="8"/>
        <v>14345.6</v>
      </c>
      <c r="G48" s="258">
        <f t="shared" si="5"/>
        <v>4435.2000000000007</v>
      </c>
      <c r="H48" s="258">
        <f t="shared" si="6"/>
        <v>2217.6000000000004</v>
      </c>
      <c r="I48" s="258">
        <f t="shared" si="7"/>
        <v>17740.800000000003</v>
      </c>
      <c r="J48" s="258">
        <v>0</v>
      </c>
      <c r="K48" s="258">
        <f t="shared" si="9"/>
        <v>24393.600000000006</v>
      </c>
    </row>
    <row r="49" spans="1:11" s="266" customFormat="1" ht="13.8">
      <c r="A49" s="264" t="s">
        <v>4421</v>
      </c>
      <c r="B49" s="264" t="s">
        <v>4422</v>
      </c>
      <c r="C49" s="258">
        <v>15208.5</v>
      </c>
      <c r="D49" s="265">
        <v>1040</v>
      </c>
      <c r="E49" s="265">
        <v>0</v>
      </c>
      <c r="F49" s="258">
        <f t="shared" si="8"/>
        <v>16248.5</v>
      </c>
      <c r="G49" s="258">
        <f t="shared" si="5"/>
        <v>5069.5</v>
      </c>
      <c r="H49" s="258">
        <f t="shared" si="6"/>
        <v>2534.75</v>
      </c>
      <c r="I49" s="258">
        <f t="shared" si="7"/>
        <v>20278</v>
      </c>
      <c r="J49" s="258">
        <v>0</v>
      </c>
      <c r="K49" s="258">
        <f t="shared" si="9"/>
        <v>27882.25</v>
      </c>
    </row>
    <row r="50" spans="1:11" s="266" customFormat="1" ht="13.8">
      <c r="A50" s="264" t="s">
        <v>4423</v>
      </c>
      <c r="B50" s="264" t="s">
        <v>4424</v>
      </c>
      <c r="C50" s="258">
        <v>15595.2</v>
      </c>
      <c r="D50" s="265">
        <v>1040</v>
      </c>
      <c r="E50" s="265">
        <v>0</v>
      </c>
      <c r="F50" s="258">
        <f t="shared" si="8"/>
        <v>16635.2</v>
      </c>
      <c r="G50" s="258">
        <f t="shared" si="5"/>
        <v>5198.4000000000005</v>
      </c>
      <c r="H50" s="258">
        <f t="shared" si="6"/>
        <v>2599.2000000000003</v>
      </c>
      <c r="I50" s="258">
        <f t="shared" si="7"/>
        <v>20793.600000000002</v>
      </c>
      <c r="J50" s="258">
        <v>0</v>
      </c>
      <c r="K50" s="258">
        <f t="shared" si="9"/>
        <v>28591.200000000004</v>
      </c>
    </row>
    <row r="51" spans="1:11" s="266" customFormat="1" ht="13.8">
      <c r="A51" s="264" t="s">
        <v>4425</v>
      </c>
      <c r="B51" s="264" t="s">
        <v>4426</v>
      </c>
      <c r="C51" s="258">
        <v>16565.400000000001</v>
      </c>
      <c r="D51" s="265">
        <v>1040</v>
      </c>
      <c r="E51" s="265">
        <v>0</v>
      </c>
      <c r="F51" s="258">
        <f t="shared" si="8"/>
        <v>17605.400000000001</v>
      </c>
      <c r="G51" s="258">
        <f t="shared" si="5"/>
        <v>5521.8000000000011</v>
      </c>
      <c r="H51" s="258">
        <f t="shared" si="6"/>
        <v>2760.9000000000005</v>
      </c>
      <c r="I51" s="258">
        <f t="shared" si="7"/>
        <v>22087.200000000004</v>
      </c>
      <c r="J51" s="258">
        <v>0</v>
      </c>
      <c r="K51" s="258">
        <f t="shared" si="9"/>
        <v>30369.900000000005</v>
      </c>
    </row>
    <row r="52" spans="1:11" s="266" customFormat="1" ht="13.8">
      <c r="A52" s="264" t="s">
        <v>4466</v>
      </c>
      <c r="B52" s="264" t="s">
        <v>4467</v>
      </c>
      <c r="C52" s="258">
        <v>7535.4</v>
      </c>
      <c r="D52" s="265">
        <v>1040</v>
      </c>
      <c r="E52" s="265">
        <v>2000</v>
      </c>
      <c r="F52" s="258">
        <f t="shared" si="8"/>
        <v>10575.4</v>
      </c>
      <c r="G52" s="258">
        <f t="shared" si="5"/>
        <v>2511.7999999999997</v>
      </c>
      <c r="H52" s="258">
        <f t="shared" si="6"/>
        <v>1255.8999999999999</v>
      </c>
      <c r="I52" s="258">
        <f t="shared" si="7"/>
        <v>12713.866666666665</v>
      </c>
      <c r="J52" s="258">
        <v>0</v>
      </c>
      <c r="K52" s="258">
        <f t="shared" si="9"/>
        <v>16481.566666666666</v>
      </c>
    </row>
    <row r="53" spans="1:11" s="266" customFormat="1" ht="13.8">
      <c r="A53" s="264" t="s">
        <v>4484</v>
      </c>
      <c r="B53" s="264" t="s">
        <v>4485</v>
      </c>
      <c r="C53" s="258">
        <v>9733.5</v>
      </c>
      <c r="D53" s="265">
        <v>1040</v>
      </c>
      <c r="E53" s="265">
        <v>3758.36</v>
      </c>
      <c r="F53" s="258">
        <f t="shared" si="8"/>
        <v>14531.86</v>
      </c>
      <c r="G53" s="258">
        <f t="shared" si="5"/>
        <v>3244.5</v>
      </c>
      <c r="H53" s="258">
        <f t="shared" si="6"/>
        <v>1622.25</v>
      </c>
      <c r="I53" s="258">
        <f t="shared" si="7"/>
        <v>17989.146666666667</v>
      </c>
      <c r="J53" s="258">
        <v>0</v>
      </c>
      <c r="K53" s="258">
        <f t="shared" si="9"/>
        <v>22855.896666666667</v>
      </c>
    </row>
    <row r="54" spans="1:11" s="266" customFormat="1" ht="13.8">
      <c r="A54" s="264" t="s">
        <v>4486</v>
      </c>
      <c r="B54" s="264" t="s">
        <v>4487</v>
      </c>
      <c r="C54" s="258">
        <v>7873.2</v>
      </c>
      <c r="D54" s="265">
        <v>1040</v>
      </c>
      <c r="E54" s="265">
        <v>0</v>
      </c>
      <c r="F54" s="258">
        <f t="shared" si="8"/>
        <v>8913.2000000000007</v>
      </c>
      <c r="G54" s="258">
        <f t="shared" si="5"/>
        <v>2624.4</v>
      </c>
      <c r="H54" s="258">
        <f t="shared" si="6"/>
        <v>1312.2</v>
      </c>
      <c r="I54" s="258">
        <f t="shared" si="7"/>
        <v>10497.6</v>
      </c>
      <c r="J54" s="258">
        <v>0</v>
      </c>
      <c r="K54" s="258">
        <f t="shared" si="9"/>
        <v>14434.2</v>
      </c>
    </row>
    <row r="55" spans="1:11" s="266" customFormat="1" ht="13.8">
      <c r="A55" s="264" t="s">
        <v>4482</v>
      </c>
      <c r="B55" s="264" t="s">
        <v>4518</v>
      </c>
      <c r="C55" s="258">
        <v>7912.5</v>
      </c>
      <c r="D55" s="265">
        <v>1040</v>
      </c>
      <c r="E55" s="265">
        <v>0</v>
      </c>
      <c r="F55" s="258">
        <f t="shared" si="8"/>
        <v>8952.5</v>
      </c>
      <c r="G55" s="258">
        <f t="shared" si="5"/>
        <v>2637.5</v>
      </c>
      <c r="H55" s="258">
        <f t="shared" si="6"/>
        <v>1318.75</v>
      </c>
      <c r="I55" s="258">
        <f t="shared" si="7"/>
        <v>10550</v>
      </c>
      <c r="J55" s="258">
        <v>0</v>
      </c>
      <c r="K55" s="258">
        <f t="shared" si="9"/>
        <v>14506.25</v>
      </c>
    </row>
    <row r="56" spans="1:11" s="266" customFormat="1" ht="13.8">
      <c r="A56" s="264" t="s">
        <v>4490</v>
      </c>
      <c r="B56" s="264" t="s">
        <v>4491</v>
      </c>
      <c r="C56" s="258">
        <v>7307.4</v>
      </c>
      <c r="D56" s="265">
        <v>1040</v>
      </c>
      <c r="E56" s="265">
        <v>944</v>
      </c>
      <c r="F56" s="258">
        <f t="shared" si="8"/>
        <v>9291.4</v>
      </c>
      <c r="G56" s="258">
        <f t="shared" si="5"/>
        <v>2435.7999999999997</v>
      </c>
      <c r="H56" s="258">
        <f t="shared" si="6"/>
        <v>1217.8999999999999</v>
      </c>
      <c r="I56" s="258">
        <f t="shared" si="7"/>
        <v>11001.866666666667</v>
      </c>
      <c r="J56" s="258">
        <v>0</v>
      </c>
      <c r="K56" s="258">
        <f t="shared" si="9"/>
        <v>14655.566666666666</v>
      </c>
    </row>
    <row r="57" spans="1:11" s="266" customFormat="1" ht="13.8">
      <c r="A57" s="264" t="s">
        <v>4494</v>
      </c>
      <c r="B57" s="264" t="s">
        <v>4495</v>
      </c>
      <c r="C57" s="258">
        <v>6317.4</v>
      </c>
      <c r="D57" s="265">
        <v>1040</v>
      </c>
      <c r="E57" s="265">
        <v>0</v>
      </c>
      <c r="F57" s="258">
        <f t="shared" si="8"/>
        <v>7357.4</v>
      </c>
      <c r="G57" s="258">
        <f t="shared" si="5"/>
        <v>2105.7999999999997</v>
      </c>
      <c r="H57" s="258">
        <f t="shared" si="6"/>
        <v>1052.8999999999999</v>
      </c>
      <c r="I57" s="258">
        <f t="shared" si="7"/>
        <v>8423.1999999999989</v>
      </c>
      <c r="J57" s="258">
        <v>0</v>
      </c>
      <c r="K57" s="258">
        <f t="shared" si="9"/>
        <v>11581.899999999998</v>
      </c>
    </row>
    <row r="58" spans="1:11" s="266" customFormat="1" ht="13.8">
      <c r="A58" s="264" t="s">
        <v>4464</v>
      </c>
      <c r="B58" s="264" t="s">
        <v>4465</v>
      </c>
      <c r="C58" s="258">
        <v>7635.9</v>
      </c>
      <c r="D58" s="265">
        <v>1040</v>
      </c>
      <c r="E58" s="265">
        <v>0</v>
      </c>
      <c r="F58" s="258">
        <f t="shared" si="8"/>
        <v>8675.9</v>
      </c>
      <c r="G58" s="258">
        <f t="shared" si="5"/>
        <v>2545.3000000000002</v>
      </c>
      <c r="H58" s="258">
        <f t="shared" si="6"/>
        <v>1272.6500000000001</v>
      </c>
      <c r="I58" s="258">
        <f t="shared" si="7"/>
        <v>10181.200000000001</v>
      </c>
      <c r="J58" s="258">
        <v>0</v>
      </c>
      <c r="K58" s="258">
        <f t="shared" si="9"/>
        <v>13999.150000000001</v>
      </c>
    </row>
    <row r="59" spans="1:11" s="266" customFormat="1" ht="13.8">
      <c r="A59" s="264" t="s">
        <v>4462</v>
      </c>
      <c r="B59" s="264" t="s">
        <v>4463</v>
      </c>
      <c r="C59" s="258">
        <v>7812</v>
      </c>
      <c r="D59" s="265">
        <v>1040</v>
      </c>
      <c r="E59" s="265">
        <v>4448</v>
      </c>
      <c r="F59" s="258">
        <f t="shared" si="8"/>
        <v>13300</v>
      </c>
      <c r="G59" s="258">
        <f t="shared" si="5"/>
        <v>2604</v>
      </c>
      <c r="H59" s="258">
        <f t="shared" si="6"/>
        <v>1302</v>
      </c>
      <c r="I59" s="258">
        <f t="shared" si="7"/>
        <v>16346.666666666668</v>
      </c>
      <c r="J59" s="258">
        <v>0</v>
      </c>
      <c r="K59" s="258">
        <f t="shared" si="9"/>
        <v>20252.666666666668</v>
      </c>
    </row>
    <row r="60" spans="1:11" s="266" customFormat="1" ht="13.8">
      <c r="A60" s="264" t="s">
        <v>4474</v>
      </c>
      <c r="B60" s="264" t="s">
        <v>4189</v>
      </c>
      <c r="C60" s="258">
        <v>8367</v>
      </c>
      <c r="D60" s="265">
        <v>1040</v>
      </c>
      <c r="E60" s="265">
        <v>0</v>
      </c>
      <c r="F60" s="258">
        <f t="shared" si="8"/>
        <v>9407</v>
      </c>
      <c r="G60" s="258">
        <f t="shared" si="5"/>
        <v>2789</v>
      </c>
      <c r="H60" s="258">
        <f t="shared" si="6"/>
        <v>1394.5</v>
      </c>
      <c r="I60" s="258">
        <f t="shared" si="7"/>
        <v>11156</v>
      </c>
      <c r="J60" s="258">
        <v>0</v>
      </c>
      <c r="K60" s="258">
        <f t="shared" si="9"/>
        <v>15339.5</v>
      </c>
    </row>
    <row r="61" spans="1:11" s="266" customFormat="1" ht="13.8">
      <c r="A61" s="264" t="s">
        <v>4472</v>
      </c>
      <c r="B61" s="264" t="s">
        <v>4473</v>
      </c>
      <c r="C61" s="258">
        <v>7307.4</v>
      </c>
      <c r="D61" s="265">
        <v>1040</v>
      </c>
      <c r="E61" s="265">
        <v>944</v>
      </c>
      <c r="F61" s="258">
        <f t="shared" si="8"/>
        <v>9291.4</v>
      </c>
      <c r="G61" s="258">
        <f t="shared" si="5"/>
        <v>2435.7999999999997</v>
      </c>
      <c r="H61" s="258">
        <f t="shared" si="6"/>
        <v>1217.8999999999999</v>
      </c>
      <c r="I61" s="258">
        <f t="shared" si="7"/>
        <v>11001.866666666667</v>
      </c>
      <c r="J61" s="258">
        <v>0</v>
      </c>
      <c r="K61" s="258">
        <f t="shared" si="9"/>
        <v>14655.566666666666</v>
      </c>
    </row>
    <row r="62" spans="1:11" s="266" customFormat="1" ht="13.8">
      <c r="A62" s="264" t="s">
        <v>4470</v>
      </c>
      <c r="B62" s="264" t="s">
        <v>4471</v>
      </c>
      <c r="C62" s="258">
        <v>7669.5</v>
      </c>
      <c r="D62" s="265">
        <v>1040</v>
      </c>
      <c r="E62" s="265">
        <v>1116</v>
      </c>
      <c r="F62" s="258">
        <f t="shared" si="8"/>
        <v>9825.5</v>
      </c>
      <c r="G62" s="258">
        <f t="shared" si="5"/>
        <v>2556.5</v>
      </c>
      <c r="H62" s="258">
        <f t="shared" si="6"/>
        <v>1278.25</v>
      </c>
      <c r="I62" s="258">
        <f t="shared" si="7"/>
        <v>11714</v>
      </c>
      <c r="J62" s="258">
        <v>0</v>
      </c>
      <c r="K62" s="258">
        <f t="shared" si="9"/>
        <v>15548.75</v>
      </c>
    </row>
    <row r="63" spans="1:11" s="266" customFormat="1" ht="13.8">
      <c r="A63" s="264" t="s">
        <v>4468</v>
      </c>
      <c r="B63" s="264" t="s">
        <v>4469</v>
      </c>
      <c r="C63" s="258">
        <v>8784.6</v>
      </c>
      <c r="D63" s="265">
        <v>1040</v>
      </c>
      <c r="E63" s="265">
        <v>0</v>
      </c>
      <c r="F63" s="258">
        <f t="shared" si="8"/>
        <v>9824.6</v>
      </c>
      <c r="G63" s="258">
        <f t="shared" si="5"/>
        <v>2928.2</v>
      </c>
      <c r="H63" s="258">
        <f t="shared" si="6"/>
        <v>1464.1</v>
      </c>
      <c r="I63" s="258">
        <f t="shared" si="7"/>
        <v>11712.8</v>
      </c>
      <c r="J63" s="258">
        <v>0</v>
      </c>
      <c r="K63" s="258">
        <f t="shared" si="9"/>
        <v>16105.099999999999</v>
      </c>
    </row>
    <row r="64" spans="1:11" s="266" customFormat="1" ht="13.8">
      <c r="A64" s="264" t="s">
        <v>4519</v>
      </c>
      <c r="B64" s="264" t="s">
        <v>4520</v>
      </c>
      <c r="C64" s="258">
        <v>8935.2000000000007</v>
      </c>
      <c r="D64" s="265">
        <v>1040</v>
      </c>
      <c r="E64" s="265">
        <v>0</v>
      </c>
      <c r="F64" s="258">
        <f t="shared" si="8"/>
        <v>9975.2000000000007</v>
      </c>
      <c r="G64" s="258">
        <f t="shared" si="5"/>
        <v>2978.4000000000005</v>
      </c>
      <c r="H64" s="258">
        <f t="shared" si="6"/>
        <v>1489.2000000000003</v>
      </c>
      <c r="I64" s="258">
        <f t="shared" si="7"/>
        <v>11913.600000000002</v>
      </c>
      <c r="J64" s="258">
        <v>0</v>
      </c>
      <c r="K64" s="258">
        <f t="shared" si="9"/>
        <v>16381.200000000003</v>
      </c>
    </row>
    <row r="65" spans="1:11" s="266" customFormat="1" ht="13.8">
      <c r="A65" s="264" t="s">
        <v>4439</v>
      </c>
      <c r="B65" s="264" t="s">
        <v>4440</v>
      </c>
      <c r="C65" s="258">
        <v>12149.7</v>
      </c>
      <c r="D65" s="265">
        <v>1040</v>
      </c>
      <c r="E65" s="265">
        <v>0</v>
      </c>
      <c r="F65" s="258">
        <f t="shared" si="8"/>
        <v>13189.7</v>
      </c>
      <c r="G65" s="258">
        <f t="shared" si="5"/>
        <v>4049.9</v>
      </c>
      <c r="H65" s="258">
        <f t="shared" si="6"/>
        <v>2024.95</v>
      </c>
      <c r="I65" s="258">
        <f t="shared" si="7"/>
        <v>16199.6</v>
      </c>
      <c r="J65" s="258">
        <v>0</v>
      </c>
      <c r="K65" s="258">
        <f t="shared" si="9"/>
        <v>22274.45</v>
      </c>
    </row>
    <row r="66" spans="1:11" s="266" customFormat="1" ht="13.8">
      <c r="A66" s="264" t="s">
        <v>4437</v>
      </c>
      <c r="B66" s="264" t="s">
        <v>4438</v>
      </c>
      <c r="C66" s="258">
        <v>8914.7999999999993</v>
      </c>
      <c r="D66" s="265">
        <v>1040</v>
      </c>
      <c r="E66" s="265">
        <v>600</v>
      </c>
      <c r="F66" s="258">
        <f t="shared" si="8"/>
        <v>10554.8</v>
      </c>
      <c r="G66" s="258">
        <f t="shared" si="5"/>
        <v>2971.5999999999995</v>
      </c>
      <c r="H66" s="258">
        <f t="shared" si="6"/>
        <v>1485.7999999999997</v>
      </c>
      <c r="I66" s="258">
        <f t="shared" si="7"/>
        <v>12686.399999999998</v>
      </c>
      <c r="J66" s="258">
        <v>0</v>
      </c>
      <c r="K66" s="258">
        <f t="shared" si="9"/>
        <v>17143.799999999996</v>
      </c>
    </row>
    <row r="67" spans="1:11" s="266" customFormat="1" ht="13.8">
      <c r="A67" s="264" t="s">
        <v>4435</v>
      </c>
      <c r="B67" s="264" t="s">
        <v>4436</v>
      </c>
      <c r="C67" s="258">
        <v>10083.6</v>
      </c>
      <c r="D67" s="265">
        <v>1040</v>
      </c>
      <c r="E67" s="265">
        <v>0</v>
      </c>
      <c r="F67" s="258">
        <f t="shared" si="8"/>
        <v>11123.6</v>
      </c>
      <c r="G67" s="258">
        <f t="shared" si="5"/>
        <v>3361.2</v>
      </c>
      <c r="H67" s="258">
        <f t="shared" si="6"/>
        <v>1680.6</v>
      </c>
      <c r="I67" s="258">
        <f t="shared" si="7"/>
        <v>13444.8</v>
      </c>
      <c r="J67" s="258">
        <v>0</v>
      </c>
      <c r="K67" s="258">
        <f t="shared" si="9"/>
        <v>18486.599999999999</v>
      </c>
    </row>
    <row r="68" spans="1:11" s="266" customFormat="1" ht="13.8">
      <c r="A68" s="264" t="s">
        <v>4433</v>
      </c>
      <c r="B68" s="264" t="s">
        <v>4434</v>
      </c>
      <c r="C68" s="258">
        <v>12263.4</v>
      </c>
      <c r="D68" s="265">
        <v>1040</v>
      </c>
      <c r="E68" s="265">
        <v>0</v>
      </c>
      <c r="F68" s="258">
        <f t="shared" si="8"/>
        <v>13303.4</v>
      </c>
      <c r="G68" s="258">
        <f t="shared" si="5"/>
        <v>4087.7999999999997</v>
      </c>
      <c r="H68" s="258">
        <f t="shared" si="6"/>
        <v>2043.8999999999999</v>
      </c>
      <c r="I68" s="258">
        <f t="shared" si="7"/>
        <v>16351.199999999999</v>
      </c>
      <c r="J68" s="258">
        <v>0</v>
      </c>
      <c r="K68" s="258">
        <f t="shared" si="9"/>
        <v>22482.899999999998</v>
      </c>
    </row>
    <row r="69" spans="1:11" s="266" customFormat="1" ht="13.8">
      <c r="A69" s="264" t="s">
        <v>4431</v>
      </c>
      <c r="B69" s="264" t="s">
        <v>4432</v>
      </c>
      <c r="C69" s="258">
        <v>12602.7</v>
      </c>
      <c r="D69" s="265">
        <v>1040</v>
      </c>
      <c r="E69" s="265">
        <v>0</v>
      </c>
      <c r="F69" s="258">
        <f t="shared" si="8"/>
        <v>13642.7</v>
      </c>
      <c r="G69" s="258">
        <f t="shared" si="5"/>
        <v>4200.9000000000005</v>
      </c>
      <c r="H69" s="258">
        <f t="shared" si="6"/>
        <v>2100.4500000000003</v>
      </c>
      <c r="I69" s="258">
        <f t="shared" si="7"/>
        <v>16803.600000000002</v>
      </c>
      <c r="J69" s="258">
        <v>0</v>
      </c>
      <c r="K69" s="258">
        <f t="shared" si="9"/>
        <v>23104.950000000004</v>
      </c>
    </row>
    <row r="70" spans="1:11" s="266" customFormat="1" ht="13.8">
      <c r="A70" s="264" t="s">
        <v>4429</v>
      </c>
      <c r="B70" s="264" t="s">
        <v>4430</v>
      </c>
      <c r="C70" s="258">
        <v>12988.8</v>
      </c>
      <c r="D70" s="265">
        <v>1040</v>
      </c>
      <c r="E70" s="265">
        <v>600</v>
      </c>
      <c r="F70" s="258">
        <f t="shared" si="8"/>
        <v>14628.8</v>
      </c>
      <c r="G70" s="258">
        <f t="shared" si="5"/>
        <v>4329.5999999999995</v>
      </c>
      <c r="H70" s="258">
        <f t="shared" si="6"/>
        <v>2164.7999999999997</v>
      </c>
      <c r="I70" s="258">
        <f t="shared" si="7"/>
        <v>18118.399999999998</v>
      </c>
      <c r="J70" s="258">
        <v>0</v>
      </c>
      <c r="K70" s="258">
        <f t="shared" si="9"/>
        <v>24612.799999999996</v>
      </c>
    </row>
    <row r="71" spans="1:11" s="266" customFormat="1" ht="13.8">
      <c r="A71" s="264" t="s">
        <v>4427</v>
      </c>
      <c r="B71" s="264" t="s">
        <v>4428</v>
      </c>
      <c r="C71" s="258">
        <v>13305.6</v>
      </c>
      <c r="D71" s="265">
        <v>1040</v>
      </c>
      <c r="E71" s="265">
        <v>0</v>
      </c>
      <c r="F71" s="258">
        <f t="shared" si="8"/>
        <v>14345.6</v>
      </c>
      <c r="G71" s="258">
        <f t="shared" si="5"/>
        <v>4435.2000000000007</v>
      </c>
      <c r="H71" s="258">
        <f t="shared" si="6"/>
        <v>2217.6000000000004</v>
      </c>
      <c r="I71" s="258">
        <f t="shared" si="7"/>
        <v>17740.800000000003</v>
      </c>
      <c r="J71" s="258">
        <v>0</v>
      </c>
      <c r="K71" s="258">
        <f t="shared" si="9"/>
        <v>24393.600000000006</v>
      </c>
    </row>
    <row r="72" spans="1:11" s="266" customFormat="1" ht="13.8">
      <c r="A72" s="264" t="s">
        <v>4443</v>
      </c>
      <c r="B72" s="264" t="s">
        <v>4444</v>
      </c>
      <c r="C72" s="258">
        <v>9727.5</v>
      </c>
      <c r="D72" s="265">
        <v>1040</v>
      </c>
      <c r="E72" s="265">
        <v>1500</v>
      </c>
      <c r="F72" s="258">
        <f t="shared" si="8"/>
        <v>12267.5</v>
      </c>
      <c r="G72" s="258">
        <f t="shared" si="5"/>
        <v>3242.5</v>
      </c>
      <c r="H72" s="258">
        <f t="shared" si="6"/>
        <v>1621.25</v>
      </c>
      <c r="I72" s="258">
        <f t="shared" si="7"/>
        <v>14970</v>
      </c>
      <c r="J72" s="258">
        <v>0</v>
      </c>
      <c r="K72" s="258">
        <f t="shared" si="9"/>
        <v>19833.75</v>
      </c>
    </row>
    <row r="73" spans="1:11" s="266" customFormat="1" ht="13.8">
      <c r="A73" s="264" t="s">
        <v>4441</v>
      </c>
      <c r="B73" s="264" t="s">
        <v>4442</v>
      </c>
      <c r="C73" s="258">
        <v>10083.6</v>
      </c>
      <c r="D73" s="265">
        <v>1040</v>
      </c>
      <c r="E73" s="265">
        <v>0</v>
      </c>
      <c r="F73" s="258">
        <f t="shared" si="8"/>
        <v>11123.6</v>
      </c>
      <c r="G73" s="258">
        <f t="shared" si="5"/>
        <v>3361.2</v>
      </c>
      <c r="H73" s="258">
        <f t="shared" si="6"/>
        <v>1680.6</v>
      </c>
      <c r="I73" s="258">
        <f t="shared" si="7"/>
        <v>13444.8</v>
      </c>
      <c r="J73" s="258">
        <v>0</v>
      </c>
      <c r="K73" s="258">
        <f t="shared" si="9"/>
        <v>18486.599999999999</v>
      </c>
    </row>
    <row r="74" spans="1:11" s="158" customFormat="1">
      <c r="A74" s="159"/>
      <c r="B74" s="159"/>
      <c r="C74" s="109"/>
      <c r="D74" s="109"/>
      <c r="E74" s="109"/>
      <c r="F74" s="109"/>
      <c r="G74" s="109"/>
      <c r="H74" s="109"/>
      <c r="I74" s="109"/>
      <c r="J74" s="109"/>
      <c r="K74" s="109"/>
    </row>
  </sheetData>
  <mergeCells count="13"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7" fitToHeight="0" orientation="landscape" r:id="rId1"/>
  <rowBreaks count="1" manualBreakCount="1">
    <brk id="50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V97"/>
  <sheetViews>
    <sheetView showGridLines="0" topLeftCell="A3" zoomScaleNormal="100" zoomScaleSheetLayoutView="110" workbookViewId="0"/>
  </sheetViews>
  <sheetFormatPr baseColWidth="10" defaultColWidth="50.33203125" defaultRowHeight="15"/>
  <cols>
    <col min="1" max="1" width="27.44140625" style="250" customWidth="1"/>
    <col min="2" max="2" width="28.88671875" style="250" customWidth="1"/>
    <col min="3" max="3" width="23.44140625" style="250" customWidth="1"/>
    <col min="4" max="4" width="22.6640625" style="250" customWidth="1"/>
    <col min="5" max="5" width="24.109375" style="250" customWidth="1"/>
    <col min="6" max="178" width="50.33203125" style="216"/>
    <col min="179" max="16384" width="50.33203125" style="217"/>
  </cols>
  <sheetData>
    <row r="2" spans="1:178" ht="15.6">
      <c r="A2" s="1253" t="s">
        <v>4095</v>
      </c>
      <c r="B2" s="1253"/>
      <c r="C2" s="1253"/>
      <c r="D2" s="1253"/>
      <c r="E2" s="1253"/>
    </row>
    <row r="3" spans="1:178" ht="15.6">
      <c r="A3" s="1261" t="s">
        <v>4521</v>
      </c>
      <c r="B3" s="1261"/>
      <c r="C3" s="1261"/>
      <c r="D3" s="1261"/>
      <c r="E3" s="1261"/>
    </row>
    <row r="4" spans="1:178">
      <c r="A4" s="1254" t="s">
        <v>4096</v>
      </c>
      <c r="B4" s="1254" t="s">
        <v>4155</v>
      </c>
      <c r="C4" s="1254" t="s">
        <v>4155</v>
      </c>
      <c r="D4" s="1254" t="s">
        <v>4155</v>
      </c>
      <c r="E4" s="1254" t="s">
        <v>4155</v>
      </c>
    </row>
    <row r="5" spans="1:178">
      <c r="A5" s="1254" t="s">
        <v>4156</v>
      </c>
      <c r="B5" s="1254" t="s">
        <v>4156</v>
      </c>
      <c r="C5" s="1254" t="s">
        <v>4156</v>
      </c>
      <c r="D5" s="1254" t="s">
        <v>4156</v>
      </c>
      <c r="E5" s="1254" t="s">
        <v>4156</v>
      </c>
    </row>
    <row r="6" spans="1:178">
      <c r="A6" s="1255" t="s">
        <v>4157</v>
      </c>
      <c r="B6" s="1255" t="s">
        <v>4157</v>
      </c>
      <c r="C6" s="1255" t="s">
        <v>4157</v>
      </c>
      <c r="D6" s="1255" t="s">
        <v>4157</v>
      </c>
      <c r="E6" s="1255" t="s">
        <v>4157</v>
      </c>
    </row>
    <row r="7" spans="1:178" ht="15.6">
      <c r="A7" s="48"/>
      <c r="B7" s="48"/>
      <c r="C7" s="48"/>
      <c r="D7" s="48"/>
      <c r="E7" s="48"/>
    </row>
    <row r="8" spans="1:178">
      <c r="A8" s="1251" t="s">
        <v>4297</v>
      </c>
      <c r="B8" s="1251" t="s">
        <v>4159</v>
      </c>
      <c r="C8" s="1251" t="s">
        <v>4298</v>
      </c>
      <c r="D8" s="1252" t="s">
        <v>4161</v>
      </c>
      <c r="E8" s="1252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</row>
    <row r="9" spans="1:178">
      <c r="A9" s="1251"/>
      <c r="B9" s="1251"/>
      <c r="C9" s="1251"/>
      <c r="D9" s="50" t="s">
        <v>4162</v>
      </c>
      <c r="E9" s="50" t="s">
        <v>4163</v>
      </c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</row>
    <row r="10" spans="1:178" s="216" customFormat="1">
      <c r="A10" s="51"/>
      <c r="B10" s="51"/>
      <c r="C10" s="51"/>
      <c r="D10" s="52"/>
      <c r="E10" s="52"/>
    </row>
    <row r="11" spans="1:178">
      <c r="A11" s="1256" t="s">
        <v>4102</v>
      </c>
      <c r="B11" s="1256" t="s">
        <v>4102</v>
      </c>
      <c r="C11" s="268"/>
      <c r="D11" s="269"/>
      <c r="E11" s="269"/>
    </row>
    <row r="12" spans="1:178" s="131" customFormat="1" ht="35.25" customHeight="1">
      <c r="A12" s="126" t="s">
        <v>4522</v>
      </c>
      <c r="B12" s="126" t="s">
        <v>4523</v>
      </c>
      <c r="C12" s="174">
        <v>31</v>
      </c>
      <c r="D12" s="104">
        <v>12057</v>
      </c>
      <c r="E12" s="104">
        <v>22665.1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</row>
    <row r="13" spans="1:178" s="131" customFormat="1" ht="13.8">
      <c r="A13" s="126" t="s">
        <v>4524</v>
      </c>
      <c r="B13" s="126" t="s">
        <v>4309</v>
      </c>
      <c r="C13" s="174">
        <v>3</v>
      </c>
      <c r="D13" s="104">
        <v>15871.5</v>
      </c>
      <c r="E13" s="104">
        <v>15871.5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</row>
    <row r="14" spans="1:178" s="131" customFormat="1" ht="13.8">
      <c r="A14" s="126" t="s">
        <v>4525</v>
      </c>
      <c r="B14" s="126" t="s">
        <v>4526</v>
      </c>
      <c r="C14" s="174">
        <v>1</v>
      </c>
      <c r="D14" s="104">
        <v>12982.5</v>
      </c>
      <c r="E14" s="104">
        <v>12982.5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</row>
    <row r="15" spans="1:178" s="131" customFormat="1" ht="13.8">
      <c r="A15" s="126" t="s">
        <v>4527</v>
      </c>
      <c r="B15" s="270" t="s">
        <v>4528</v>
      </c>
      <c r="C15" s="174">
        <v>2</v>
      </c>
      <c r="D15" s="104">
        <v>18567.599999999999</v>
      </c>
      <c r="E15" s="104">
        <v>18567.599999999999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</row>
    <row r="16" spans="1:178" s="131" customFormat="1" ht="13.8">
      <c r="A16" s="126" t="s">
        <v>4529</v>
      </c>
      <c r="B16" s="126" t="s">
        <v>4530</v>
      </c>
      <c r="C16" s="174">
        <v>1</v>
      </c>
      <c r="D16" s="104">
        <v>9741.6799999999985</v>
      </c>
      <c r="E16" s="104">
        <v>9741.6799999999985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</row>
    <row r="17" spans="1:178" s="131" customFormat="1" ht="13.8">
      <c r="A17" s="126" t="s">
        <v>4531</v>
      </c>
      <c r="B17" s="126" t="s">
        <v>4326</v>
      </c>
      <c r="C17" s="174">
        <v>4</v>
      </c>
      <c r="D17" s="104">
        <v>50868.3</v>
      </c>
      <c r="E17" s="104">
        <v>50868.3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</row>
    <row r="18" spans="1:178" s="131" customFormat="1" ht="13.8">
      <c r="A18" s="126" t="s">
        <v>4532</v>
      </c>
      <c r="B18" s="126" t="s">
        <v>4533</v>
      </c>
      <c r="C18" s="174">
        <v>1</v>
      </c>
      <c r="D18" s="104">
        <v>62302.2</v>
      </c>
      <c r="E18" s="104">
        <v>62302.2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</row>
    <row r="19" spans="1:178" s="131" customFormat="1" ht="13.8">
      <c r="A19" s="126" t="s">
        <v>4534</v>
      </c>
      <c r="B19" s="126" t="s">
        <v>4535</v>
      </c>
      <c r="C19" s="174">
        <v>1</v>
      </c>
      <c r="D19" s="104">
        <v>92452.800000000003</v>
      </c>
      <c r="E19" s="104">
        <v>92452.800000000003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</row>
    <row r="20" spans="1:178" s="131" customFormat="1" ht="13.8">
      <c r="A20" s="126" t="s">
        <v>4536</v>
      </c>
      <c r="B20" s="126" t="s">
        <v>4372</v>
      </c>
      <c r="C20" s="174">
        <v>16</v>
      </c>
      <c r="D20" s="104">
        <v>25056.9</v>
      </c>
      <c r="E20" s="104">
        <v>25056.9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</row>
    <row r="21" spans="1:178" s="131" customFormat="1" ht="13.8">
      <c r="A21" s="126" t="s">
        <v>4537</v>
      </c>
      <c r="B21" s="126" t="s">
        <v>4538</v>
      </c>
      <c r="C21" s="174">
        <v>6</v>
      </c>
      <c r="D21" s="104">
        <v>18366.599999999999</v>
      </c>
      <c r="E21" s="104">
        <v>18366.599999999999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</row>
    <row r="22" spans="1:178" s="131" customFormat="1" ht="13.8">
      <c r="A22" s="126" t="s">
        <v>4539</v>
      </c>
      <c r="B22" s="126" t="s">
        <v>4540</v>
      </c>
      <c r="C22" s="174">
        <v>2</v>
      </c>
      <c r="D22" s="104">
        <v>15963</v>
      </c>
      <c r="E22" s="104">
        <v>15963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</row>
    <row r="23" spans="1:178" s="131" customFormat="1" ht="13.8">
      <c r="A23" s="225"/>
      <c r="B23" s="226" t="s">
        <v>4209</v>
      </c>
      <c r="C23" s="271">
        <f>SUM(C12:C22)</f>
        <v>68</v>
      </c>
      <c r="D23" s="139"/>
      <c r="E23" s="13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</row>
    <row r="24" spans="1:178">
      <c r="A24" s="228"/>
      <c r="B24" s="229"/>
      <c r="C24" s="230"/>
      <c r="D24" s="231"/>
      <c r="E24" s="231"/>
    </row>
    <row r="25" spans="1:178">
      <c r="A25" s="228"/>
      <c r="B25" s="229"/>
      <c r="C25" s="230"/>
      <c r="D25" s="231"/>
      <c r="E25" s="231"/>
    </row>
    <row r="26" spans="1:178">
      <c r="A26" s="1286" t="s">
        <v>4103</v>
      </c>
      <c r="B26" s="1286"/>
      <c r="C26" s="230"/>
      <c r="D26" s="231"/>
      <c r="E26" s="231"/>
    </row>
    <row r="27" spans="1:178" s="131" customFormat="1" ht="13.8">
      <c r="A27" s="126" t="s">
        <v>4541</v>
      </c>
      <c r="B27" s="126" t="s">
        <v>4542</v>
      </c>
      <c r="C27" s="174">
        <v>1</v>
      </c>
      <c r="D27" s="104">
        <v>6306.4800000000005</v>
      </c>
      <c r="E27" s="104">
        <v>6306.4800000000005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</row>
    <row r="28" spans="1:178" s="131" customFormat="1" ht="13.8">
      <c r="A28" s="126" t="s">
        <v>4543</v>
      </c>
      <c r="B28" s="126" t="s">
        <v>4544</v>
      </c>
      <c r="C28" s="174">
        <v>1</v>
      </c>
      <c r="D28" s="104">
        <v>6799.5680000000002</v>
      </c>
      <c r="E28" s="104">
        <v>6799.5680000000002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</row>
    <row r="29" spans="1:178" s="131" customFormat="1" ht="63" customHeight="1">
      <c r="A29" s="126" t="s">
        <v>4545</v>
      </c>
      <c r="B29" s="126" t="s">
        <v>4546</v>
      </c>
      <c r="C29" s="174">
        <v>75</v>
      </c>
      <c r="D29" s="104">
        <v>7680</v>
      </c>
      <c r="E29" s="104">
        <v>18366.599999999999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</row>
    <row r="30" spans="1:178" s="131" customFormat="1" ht="13.8">
      <c r="A30" s="126" t="s">
        <v>4547</v>
      </c>
      <c r="B30" s="270" t="s">
        <v>4548</v>
      </c>
      <c r="C30" s="174">
        <v>3</v>
      </c>
      <c r="D30" s="104">
        <v>11935.2</v>
      </c>
      <c r="E30" s="104">
        <v>11935.2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</row>
    <row r="31" spans="1:178" s="131" customFormat="1" ht="13.8">
      <c r="A31" s="126" t="s">
        <v>4549</v>
      </c>
      <c r="B31" s="126" t="s">
        <v>4550</v>
      </c>
      <c r="C31" s="174">
        <v>1</v>
      </c>
      <c r="D31" s="104">
        <v>10167.6</v>
      </c>
      <c r="E31" s="104">
        <v>10167.6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</row>
    <row r="32" spans="1:178" s="131" customFormat="1" ht="13.8">
      <c r="A32" s="126" t="s">
        <v>4551</v>
      </c>
      <c r="B32" s="126" t="s">
        <v>4552</v>
      </c>
      <c r="C32" s="174">
        <v>4</v>
      </c>
      <c r="D32" s="104">
        <v>10168.5</v>
      </c>
      <c r="E32" s="104">
        <v>10168.5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</row>
    <row r="33" spans="1:178" s="131" customFormat="1" ht="13.8">
      <c r="A33" s="126" t="s">
        <v>4553</v>
      </c>
      <c r="B33" s="126" t="s">
        <v>4554</v>
      </c>
      <c r="C33" s="174">
        <v>20</v>
      </c>
      <c r="D33" s="104">
        <v>11254.8</v>
      </c>
      <c r="E33" s="104">
        <v>15871.5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</row>
    <row r="34" spans="1:178" s="131" customFormat="1" ht="13.8">
      <c r="A34" s="126" t="s">
        <v>4555</v>
      </c>
      <c r="B34" s="126" t="s">
        <v>4556</v>
      </c>
      <c r="C34" s="174">
        <v>2</v>
      </c>
      <c r="D34" s="104">
        <v>8372.7000000000007</v>
      </c>
      <c r="E34" s="104">
        <v>8372.7000000000007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</row>
    <row r="35" spans="1:178" s="131" customFormat="1" ht="13.8">
      <c r="A35" s="126" t="s">
        <v>4557</v>
      </c>
      <c r="B35" s="126" t="s">
        <v>4558</v>
      </c>
      <c r="C35" s="174">
        <v>5</v>
      </c>
      <c r="D35" s="104">
        <v>10335.6</v>
      </c>
      <c r="E35" s="104">
        <v>10335.599999999999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</row>
    <row r="36" spans="1:178" s="131" customFormat="1" ht="13.8">
      <c r="A36" s="126" t="s">
        <v>4559</v>
      </c>
      <c r="B36" s="126" t="s">
        <v>4560</v>
      </c>
      <c r="C36" s="174">
        <v>5</v>
      </c>
      <c r="D36" s="104">
        <v>6306.4800000000005</v>
      </c>
      <c r="E36" s="104">
        <v>6306.4800000000005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</row>
    <row r="37" spans="1:178" s="131" customFormat="1" ht="13.8">
      <c r="A37" s="126" t="s">
        <v>4561</v>
      </c>
      <c r="B37" s="126" t="s">
        <v>4562</v>
      </c>
      <c r="C37" s="174">
        <v>3</v>
      </c>
      <c r="D37" s="104">
        <v>6306.4800000000005</v>
      </c>
      <c r="E37" s="104">
        <v>6306.4800000000005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</row>
    <row r="38" spans="1:178" s="131" customFormat="1" ht="13.8">
      <c r="A38" s="126" t="s">
        <v>4563</v>
      </c>
      <c r="B38" s="126" t="s">
        <v>4564</v>
      </c>
      <c r="C38" s="174">
        <v>25</v>
      </c>
      <c r="D38" s="104">
        <v>6306.4800000000005</v>
      </c>
      <c r="E38" s="104">
        <v>7401.4879999999994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</row>
    <row r="39" spans="1:178" s="131" customFormat="1" ht="13.8">
      <c r="A39" s="126" t="s">
        <v>4565</v>
      </c>
      <c r="B39" s="126" t="s">
        <v>4566</v>
      </c>
      <c r="C39" s="174">
        <v>1</v>
      </c>
      <c r="D39" s="104">
        <v>7631.6159999999991</v>
      </c>
      <c r="E39" s="104">
        <v>7631.6159999999991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</row>
    <row r="40" spans="1:178" s="131" customFormat="1" ht="13.8">
      <c r="A40" s="126" t="s">
        <v>4567</v>
      </c>
      <c r="B40" s="126" t="s">
        <v>4568</v>
      </c>
      <c r="C40" s="174">
        <v>3</v>
      </c>
      <c r="D40" s="104">
        <v>6306.4800000000005</v>
      </c>
      <c r="E40" s="104">
        <v>6497.6959999999999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</row>
    <row r="41" spans="1:178" s="131" customFormat="1" ht="13.8">
      <c r="A41" s="126" t="s">
        <v>4569</v>
      </c>
      <c r="B41" s="126" t="s">
        <v>4570</v>
      </c>
      <c r="C41" s="174">
        <v>2</v>
      </c>
      <c r="D41" s="104">
        <v>7453.7759999999998</v>
      </c>
      <c r="E41" s="104">
        <v>7453.7759999999998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</row>
    <row r="42" spans="1:178" s="131" customFormat="1" ht="13.8">
      <c r="A42" s="126" t="s">
        <v>4571</v>
      </c>
      <c r="B42" s="126" t="s">
        <v>4572</v>
      </c>
      <c r="C42" s="174">
        <v>8</v>
      </c>
      <c r="D42" s="104">
        <v>6966.768</v>
      </c>
      <c r="E42" s="104">
        <v>6966.768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</row>
    <row r="43" spans="1:178" s="131" customFormat="1" ht="13.8">
      <c r="A43" s="126" t="s">
        <v>4573</v>
      </c>
      <c r="B43" s="126" t="s">
        <v>4574</v>
      </c>
      <c r="C43" s="174">
        <v>11</v>
      </c>
      <c r="D43" s="104">
        <v>6684.96</v>
      </c>
      <c r="E43" s="104">
        <v>6684.96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</row>
    <row r="44" spans="1:178" s="131" customFormat="1" ht="13.8">
      <c r="A44" s="126" t="s">
        <v>4575</v>
      </c>
      <c r="B44" s="126" t="s">
        <v>4576</v>
      </c>
      <c r="C44" s="174">
        <v>10</v>
      </c>
      <c r="D44" s="104">
        <v>6966.8591999999999</v>
      </c>
      <c r="E44" s="104">
        <v>6966.8591999999999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</row>
    <row r="45" spans="1:178" s="131" customFormat="1" ht="13.8">
      <c r="A45" s="126" t="s">
        <v>4577</v>
      </c>
      <c r="B45" s="126" t="s">
        <v>4578</v>
      </c>
      <c r="C45" s="174">
        <v>3</v>
      </c>
      <c r="D45" s="104">
        <v>8534.7999999999993</v>
      </c>
      <c r="E45" s="104">
        <v>8534.7999999999993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</row>
    <row r="46" spans="1:178" s="131" customFormat="1" ht="13.8">
      <c r="A46" s="126" t="s">
        <v>4579</v>
      </c>
      <c r="B46" s="126" t="s">
        <v>4580</v>
      </c>
      <c r="C46" s="174">
        <v>2</v>
      </c>
      <c r="D46" s="104">
        <v>7401.4879999999994</v>
      </c>
      <c r="E46" s="104">
        <v>7401.4879999999994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</row>
    <row r="47" spans="1:178" s="131" customFormat="1" ht="13.8">
      <c r="A47" s="126" t="s">
        <v>4581</v>
      </c>
      <c r="B47" s="126" t="s">
        <v>4582</v>
      </c>
      <c r="C47" s="174">
        <v>5</v>
      </c>
      <c r="D47" s="104">
        <v>6654.2560000000003</v>
      </c>
      <c r="E47" s="104">
        <v>6654.2560000000003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</row>
    <row r="48" spans="1:178" s="131" customFormat="1" ht="13.8">
      <c r="A48" s="126" t="s">
        <v>4583</v>
      </c>
      <c r="B48" s="126" t="s">
        <v>4584</v>
      </c>
      <c r="C48" s="174">
        <v>6</v>
      </c>
      <c r="D48" s="104">
        <v>7330.6559999999999</v>
      </c>
      <c r="E48" s="104">
        <v>7330.6559999999999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</row>
    <row r="49" spans="1:178" s="131" customFormat="1" ht="13.8">
      <c r="A49" s="126" t="s">
        <v>4585</v>
      </c>
      <c r="B49" s="126" t="s">
        <v>4586</v>
      </c>
      <c r="C49" s="174">
        <v>5</v>
      </c>
      <c r="D49" s="104">
        <v>8534.7999999999993</v>
      </c>
      <c r="E49" s="104">
        <v>8534.7999999999993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</row>
    <row r="50" spans="1:178" s="131" customFormat="1" ht="13.8">
      <c r="A50" s="126" t="s">
        <v>4587</v>
      </c>
      <c r="B50" s="126" t="s">
        <v>4588</v>
      </c>
      <c r="C50" s="174">
        <v>2</v>
      </c>
      <c r="D50" s="104">
        <v>6742.1423999999997</v>
      </c>
      <c r="E50" s="104">
        <v>8534.7999999999993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</row>
    <row r="51" spans="1:178" s="131" customFormat="1" ht="13.8">
      <c r="A51" s="126" t="s">
        <v>4589</v>
      </c>
      <c r="B51" s="126" t="s">
        <v>4590</v>
      </c>
      <c r="C51" s="174">
        <v>1</v>
      </c>
      <c r="D51" s="104">
        <v>7401.4879999999994</v>
      </c>
      <c r="E51" s="104">
        <v>7401.4879999999994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</row>
    <row r="52" spans="1:178" s="131" customFormat="1" ht="13.8">
      <c r="A52" s="126" t="s">
        <v>4591</v>
      </c>
      <c r="B52" s="126" t="s">
        <v>4592</v>
      </c>
      <c r="C52" s="174">
        <v>6</v>
      </c>
      <c r="D52" s="104">
        <v>7401.6095999999998</v>
      </c>
      <c r="E52" s="104">
        <v>8534.7999999999993</v>
      </c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</row>
    <row r="53" spans="1:178" s="131" customFormat="1" ht="13.8">
      <c r="A53" s="126" t="s">
        <v>4593</v>
      </c>
      <c r="B53" s="126" t="s">
        <v>4594</v>
      </c>
      <c r="C53" s="174">
        <v>4</v>
      </c>
      <c r="D53" s="104">
        <v>6742.1120000000001</v>
      </c>
      <c r="E53" s="104">
        <v>6742.1120000000001</v>
      </c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</row>
    <row r="54" spans="1:178" s="131" customFormat="1" ht="13.8">
      <c r="A54" s="126" t="s">
        <v>4595</v>
      </c>
      <c r="B54" s="126" t="s">
        <v>4596</v>
      </c>
      <c r="C54" s="174">
        <v>2</v>
      </c>
      <c r="D54" s="104">
        <v>6306.4800000000005</v>
      </c>
      <c r="E54" s="104">
        <v>6306.4800000000005</v>
      </c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</row>
    <row r="55" spans="1:178" s="131" customFormat="1" ht="13.8">
      <c r="A55" s="126" t="s">
        <v>4597</v>
      </c>
      <c r="B55" s="126" t="s">
        <v>4598</v>
      </c>
      <c r="C55" s="174">
        <v>5</v>
      </c>
      <c r="D55" s="104">
        <v>6867.0560000000005</v>
      </c>
      <c r="E55" s="104">
        <v>6867.0560000000005</v>
      </c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</row>
    <row r="56" spans="1:178" s="131" customFormat="1" ht="13.8">
      <c r="A56" s="126" t="s">
        <v>4599</v>
      </c>
      <c r="B56" s="126" t="s">
        <v>4600</v>
      </c>
      <c r="C56" s="174">
        <v>1</v>
      </c>
      <c r="D56" s="104">
        <v>7866.6080000000011</v>
      </c>
      <c r="E56" s="104">
        <v>7866.6080000000011</v>
      </c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</row>
    <row r="57" spans="1:178" s="131" customFormat="1" ht="13.8">
      <c r="A57" s="126" t="s">
        <v>4601</v>
      </c>
      <c r="B57" s="126" t="s">
        <v>4602</v>
      </c>
      <c r="C57" s="174">
        <v>1</v>
      </c>
      <c r="D57" s="104">
        <v>7782.4</v>
      </c>
      <c r="E57" s="104">
        <v>7782.4</v>
      </c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</row>
    <row r="58" spans="1:178" s="131" customFormat="1" ht="13.8">
      <c r="A58" s="126" t="s">
        <v>4603</v>
      </c>
      <c r="B58" s="126" t="s">
        <v>4604</v>
      </c>
      <c r="C58" s="174">
        <v>6</v>
      </c>
      <c r="D58" s="104">
        <v>7901.8719999999994</v>
      </c>
      <c r="E58" s="104">
        <v>7901.8719999999994</v>
      </c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</row>
    <row r="59" spans="1:178" s="131" customFormat="1" ht="13.8">
      <c r="A59" s="126" t="s">
        <v>4605</v>
      </c>
      <c r="B59" s="126" t="s">
        <v>4606</v>
      </c>
      <c r="C59" s="174">
        <v>5</v>
      </c>
      <c r="D59" s="104">
        <v>7782.4</v>
      </c>
      <c r="E59" s="104">
        <v>7782.4</v>
      </c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</row>
    <row r="60" spans="1:178" s="131" customFormat="1" ht="13.8">
      <c r="A60" s="126" t="s">
        <v>4607</v>
      </c>
      <c r="B60" s="126" t="s">
        <v>4608</v>
      </c>
      <c r="C60" s="174">
        <v>4</v>
      </c>
      <c r="D60" s="104">
        <v>7651.0720000000001</v>
      </c>
      <c r="E60" s="104">
        <v>7651.0720000000001</v>
      </c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</row>
    <row r="61" spans="1:178" s="131" customFormat="1" ht="13.8">
      <c r="A61" s="126" t="s">
        <v>4609</v>
      </c>
      <c r="B61" s="126" t="s">
        <v>4610</v>
      </c>
      <c r="C61" s="174">
        <v>3</v>
      </c>
      <c r="D61" s="104">
        <v>7453.7759999999998</v>
      </c>
      <c r="E61" s="104">
        <v>7453.7759999999998</v>
      </c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</row>
    <row r="62" spans="1:178" s="131" customFormat="1" ht="13.8">
      <c r="A62" s="126" t="s">
        <v>4611</v>
      </c>
      <c r="B62" s="126" t="s">
        <v>4612</v>
      </c>
      <c r="C62" s="174">
        <v>1</v>
      </c>
      <c r="D62" s="104">
        <v>6477.6319999999996</v>
      </c>
      <c r="E62" s="104">
        <v>6477.6319999999996</v>
      </c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</row>
    <row r="63" spans="1:178" s="131" customFormat="1" ht="13.8">
      <c r="A63" s="126" t="s">
        <v>4613</v>
      </c>
      <c r="B63" s="126" t="s">
        <v>4614</v>
      </c>
      <c r="C63" s="174">
        <v>1</v>
      </c>
      <c r="D63" s="104">
        <v>6534.1759999999995</v>
      </c>
      <c r="E63" s="104">
        <v>6534.1759999999995</v>
      </c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</row>
    <row r="64" spans="1:178" s="131" customFormat="1" ht="13.8">
      <c r="A64" s="126" t="s">
        <v>4615</v>
      </c>
      <c r="B64" s="126" t="s">
        <v>4616</v>
      </c>
      <c r="C64" s="174">
        <v>3</v>
      </c>
      <c r="D64" s="104">
        <v>7453.6391999999996</v>
      </c>
      <c r="E64" s="104">
        <v>7453.6391999999996</v>
      </c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</row>
    <row r="65" spans="1:178" s="131" customFormat="1" ht="13.8">
      <c r="A65" s="126" t="s">
        <v>4617</v>
      </c>
      <c r="B65" s="126" t="s">
        <v>4618</v>
      </c>
      <c r="C65" s="174">
        <v>3</v>
      </c>
      <c r="D65" s="104">
        <v>8534.7999999999993</v>
      </c>
      <c r="E65" s="104">
        <v>8534.7999999999993</v>
      </c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</row>
    <row r="66" spans="1:178" s="131" customFormat="1" ht="13.8">
      <c r="A66" s="126" t="s">
        <v>4619</v>
      </c>
      <c r="B66" s="126" t="s">
        <v>4620</v>
      </c>
      <c r="C66" s="174">
        <v>1</v>
      </c>
      <c r="D66" s="104">
        <v>6306.4800000000005</v>
      </c>
      <c r="E66" s="104">
        <v>6306.4800000000005</v>
      </c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</row>
    <row r="67" spans="1:178" s="131" customFormat="1" ht="13.8">
      <c r="A67" s="126" t="s">
        <v>4621</v>
      </c>
      <c r="B67" s="126" t="s">
        <v>4622</v>
      </c>
      <c r="C67" s="174">
        <v>1</v>
      </c>
      <c r="D67" s="104">
        <v>6870.78</v>
      </c>
      <c r="E67" s="104">
        <v>6870.78</v>
      </c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</row>
    <row r="68" spans="1:178" s="131" customFormat="1" ht="13.8">
      <c r="A68" s="126" t="s">
        <v>4623</v>
      </c>
      <c r="B68" s="126" t="s">
        <v>4624</v>
      </c>
      <c r="C68" s="174">
        <v>10</v>
      </c>
      <c r="D68" s="104">
        <v>7226.08</v>
      </c>
      <c r="E68" s="104">
        <v>7226.08</v>
      </c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</row>
    <row r="69" spans="1:178" s="131" customFormat="1" ht="13.8">
      <c r="A69" s="126" t="s">
        <v>4625</v>
      </c>
      <c r="B69" s="126" t="s">
        <v>4626</v>
      </c>
      <c r="C69" s="174">
        <v>6</v>
      </c>
      <c r="D69" s="104">
        <v>8534.7999999999993</v>
      </c>
      <c r="E69" s="104">
        <v>8534.7999999999993</v>
      </c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</row>
    <row r="70" spans="1:178" s="131" customFormat="1" ht="13.8">
      <c r="A70" s="126" t="s">
        <v>4627</v>
      </c>
      <c r="B70" s="126" t="s">
        <v>4628</v>
      </c>
      <c r="C70" s="174">
        <v>1</v>
      </c>
      <c r="D70" s="104">
        <v>7226.08</v>
      </c>
      <c r="E70" s="104">
        <v>7226.08</v>
      </c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</row>
    <row r="71" spans="1:178" s="131" customFormat="1" ht="13.8">
      <c r="A71" s="126" t="s">
        <v>4629</v>
      </c>
      <c r="B71" s="126" t="s">
        <v>4630</v>
      </c>
      <c r="C71" s="174">
        <v>1</v>
      </c>
      <c r="D71" s="104">
        <v>6306.4800000000005</v>
      </c>
      <c r="E71" s="104">
        <v>6306.4800000000005</v>
      </c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</row>
    <row r="72" spans="1:178" s="131" customFormat="1" ht="13.8">
      <c r="A72" s="126" t="s">
        <v>4631</v>
      </c>
      <c r="B72" s="126" t="s">
        <v>4632</v>
      </c>
      <c r="C72" s="174">
        <v>6</v>
      </c>
      <c r="D72" s="104">
        <v>6306.4800000000005</v>
      </c>
      <c r="E72" s="104">
        <v>7401.4879999999994</v>
      </c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</row>
    <row r="73" spans="1:178" s="131" customFormat="1" ht="13.8">
      <c r="A73" s="126" t="s">
        <v>4633</v>
      </c>
      <c r="B73" s="126" t="s">
        <v>4634</v>
      </c>
      <c r="C73" s="174">
        <v>1</v>
      </c>
      <c r="D73" s="104">
        <v>7923</v>
      </c>
      <c r="E73" s="104">
        <v>7923</v>
      </c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</row>
    <row r="74" spans="1:178" s="131" customFormat="1" ht="13.8">
      <c r="A74" s="126" t="s">
        <v>4635</v>
      </c>
      <c r="B74" s="126" t="s">
        <v>4636</v>
      </c>
      <c r="C74" s="174">
        <v>2</v>
      </c>
      <c r="D74" s="104">
        <v>7103.7960000000003</v>
      </c>
      <c r="E74" s="104">
        <v>7103.7960000000003</v>
      </c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</row>
    <row r="75" spans="1:178" s="131" customFormat="1" ht="13.8">
      <c r="A75" s="126" t="s">
        <v>4637</v>
      </c>
      <c r="B75" s="126" t="s">
        <v>4638</v>
      </c>
      <c r="C75" s="174">
        <v>9</v>
      </c>
      <c r="D75" s="104">
        <v>7572.6399999999994</v>
      </c>
      <c r="E75" s="104">
        <v>7572.6399999999994</v>
      </c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</row>
    <row r="76" spans="1:178" s="131" customFormat="1" ht="13.8">
      <c r="A76" s="126" t="s">
        <v>4639</v>
      </c>
      <c r="B76" s="126" t="s">
        <v>4640</v>
      </c>
      <c r="C76" s="174">
        <v>1</v>
      </c>
      <c r="D76" s="104">
        <v>7416.6879999999992</v>
      </c>
      <c r="E76" s="104">
        <v>7416.6879999999992</v>
      </c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</row>
    <row r="77" spans="1:178" s="131" customFormat="1" ht="13.8">
      <c r="A77" s="126" t="s">
        <v>4641</v>
      </c>
      <c r="B77" s="126" t="s">
        <v>4642</v>
      </c>
      <c r="C77" s="174">
        <v>4</v>
      </c>
      <c r="D77" s="104">
        <v>8534.7999999999993</v>
      </c>
      <c r="E77" s="104">
        <v>8534.7999999999993</v>
      </c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</row>
    <row r="78" spans="1:178" s="131" customFormat="1" ht="13.8">
      <c r="A78" s="126" t="s">
        <v>4643</v>
      </c>
      <c r="B78" s="126" t="s">
        <v>4644</v>
      </c>
      <c r="C78" s="174">
        <v>2</v>
      </c>
      <c r="D78" s="104">
        <v>7632.5279999999993</v>
      </c>
      <c r="E78" s="104">
        <v>7632.5279999999993</v>
      </c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</row>
    <row r="79" spans="1:178" s="131" customFormat="1" ht="13.8">
      <c r="A79" s="126" t="s">
        <v>4645</v>
      </c>
      <c r="B79" s="126" t="s">
        <v>4646</v>
      </c>
      <c r="C79" s="174">
        <v>2</v>
      </c>
      <c r="D79" s="104">
        <v>10595.843999999999</v>
      </c>
      <c r="E79" s="104">
        <v>10595.843999999999</v>
      </c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</row>
    <row r="80" spans="1:178" s="131" customFormat="1" ht="13.8">
      <c r="A80" s="126" t="s">
        <v>4647</v>
      </c>
      <c r="B80" s="126" t="s">
        <v>4648</v>
      </c>
      <c r="C80" s="174">
        <v>5</v>
      </c>
      <c r="D80" s="104">
        <v>16675.2</v>
      </c>
      <c r="E80" s="104">
        <v>16675.2</v>
      </c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</row>
    <row r="81" spans="1:178" s="131" customFormat="1" ht="13.8">
      <c r="A81" s="126" t="s">
        <v>4649</v>
      </c>
      <c r="B81" s="126" t="s">
        <v>4650</v>
      </c>
      <c r="C81" s="174">
        <v>6</v>
      </c>
      <c r="D81" s="104">
        <v>7707.3119999999999</v>
      </c>
      <c r="E81" s="104">
        <v>7707.3119999999999</v>
      </c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</row>
    <row r="82" spans="1:178" s="234" customFormat="1" ht="15" customHeight="1">
      <c r="A82" s="225"/>
      <c r="B82" s="226" t="s">
        <v>4244</v>
      </c>
      <c r="C82" s="272">
        <f>SUM(C27:C81)</f>
        <v>307</v>
      </c>
      <c r="D82" s="233"/>
      <c r="E82" s="233"/>
    </row>
    <row r="83" spans="1:178" s="216" customFormat="1" ht="15.6">
      <c r="A83" s="235"/>
      <c r="B83" s="236"/>
      <c r="C83" s="235"/>
      <c r="D83" s="237"/>
      <c r="E83" s="237"/>
    </row>
    <row r="84" spans="1:178" s="216" customFormat="1">
      <c r="A84" s="1285" t="s">
        <v>4104</v>
      </c>
      <c r="B84" s="1285"/>
      <c r="C84" s="215"/>
      <c r="D84" s="231"/>
      <c r="E84" s="231"/>
    </row>
    <row r="85" spans="1:178" s="216" customFormat="1">
      <c r="A85" s="154" t="s">
        <v>4246</v>
      </c>
      <c r="B85" s="154" t="s">
        <v>4246</v>
      </c>
      <c r="C85" s="202">
        <v>0</v>
      </c>
      <c r="D85" s="146">
        <v>0</v>
      </c>
      <c r="E85" s="146">
        <v>0</v>
      </c>
    </row>
    <row r="86" spans="1:178" s="115" customFormat="1" ht="13.8">
      <c r="A86" s="225"/>
      <c r="B86" s="226" t="s">
        <v>4247</v>
      </c>
      <c r="C86" s="227">
        <f>SUM(C85)</f>
        <v>0</v>
      </c>
      <c r="D86" s="139"/>
      <c r="E86" s="139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</row>
    <row r="87" spans="1:178" s="216" customFormat="1">
      <c r="A87" s="228"/>
      <c r="B87" s="229"/>
      <c r="C87" s="230"/>
      <c r="D87" s="231"/>
      <c r="E87" s="231"/>
    </row>
    <row r="88" spans="1:178" s="216" customFormat="1">
      <c r="A88" s="228"/>
      <c r="B88" s="273" t="s">
        <v>4105</v>
      </c>
      <c r="C88" s="274">
        <f>C86+C82+C23</f>
        <v>375</v>
      </c>
      <c r="D88" s="231"/>
      <c r="E88" s="231"/>
    </row>
    <row r="89" spans="1:178" s="216" customFormat="1">
      <c r="A89" s="228"/>
      <c r="B89" s="229"/>
      <c r="C89" s="230"/>
      <c r="D89" s="231"/>
      <c r="E89" s="231"/>
    </row>
    <row r="90" spans="1:178" s="216" customFormat="1">
      <c r="A90" s="1279" t="s">
        <v>4101</v>
      </c>
      <c r="B90" s="1279"/>
      <c r="C90" s="230"/>
      <c r="D90" s="231"/>
      <c r="E90" s="231"/>
    </row>
    <row r="91" spans="1:178" s="216" customFormat="1">
      <c r="A91" s="1286" t="s">
        <v>4248</v>
      </c>
      <c r="B91" s="1286"/>
      <c r="C91" s="230"/>
      <c r="D91" s="231"/>
      <c r="E91" s="231"/>
    </row>
    <row r="92" spans="1:178" s="114" customFormat="1" ht="13.8">
      <c r="A92" s="150" t="s">
        <v>4246</v>
      </c>
      <c r="B92" s="151" t="s">
        <v>4246</v>
      </c>
      <c r="C92" s="152">
        <v>0</v>
      </c>
      <c r="D92" s="153">
        <v>0</v>
      </c>
      <c r="E92" s="153">
        <v>0</v>
      </c>
    </row>
    <row r="93" spans="1:178" s="131" customFormat="1" ht="13.8">
      <c r="A93" s="115"/>
      <c r="B93" s="226" t="s">
        <v>4249</v>
      </c>
      <c r="C93" s="226">
        <v>0</v>
      </c>
      <c r="D93" s="139"/>
      <c r="E93" s="13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</row>
    <row r="94" spans="1:178" s="216" customFormat="1">
      <c r="A94" s="228"/>
      <c r="B94" s="229"/>
      <c r="C94" s="230"/>
      <c r="D94" s="231"/>
      <c r="E94" s="231"/>
    </row>
    <row r="95" spans="1:178" s="216" customFormat="1">
      <c r="A95" s="1282" t="s">
        <v>4107</v>
      </c>
      <c r="B95" s="1283"/>
      <c r="C95" s="230"/>
      <c r="D95" s="231"/>
      <c r="E95" s="231"/>
    </row>
    <row r="96" spans="1:178" s="114" customFormat="1" ht="13.8">
      <c r="A96" s="154" t="s">
        <v>4246</v>
      </c>
      <c r="B96" s="154" t="s">
        <v>4246</v>
      </c>
      <c r="C96" s="202">
        <v>0</v>
      </c>
      <c r="D96" s="146">
        <v>0</v>
      </c>
      <c r="E96" s="146">
        <v>0</v>
      </c>
    </row>
    <row r="97" spans="2:3" s="247" customFormat="1" ht="16.5" customHeight="1">
      <c r="B97" s="248" t="s">
        <v>4280</v>
      </c>
      <c r="C97" s="249">
        <v>0</v>
      </c>
    </row>
  </sheetData>
  <mergeCells count="15">
    <mergeCell ref="A95:B95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6:B26"/>
    <mergeCell ref="A84:B84"/>
    <mergeCell ref="A90:B90"/>
    <mergeCell ref="A91:B91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3" manualBreakCount="3">
    <brk id="24" max="16383" man="1"/>
    <brk id="56" max="16383" man="1"/>
    <brk id="89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04"/>
  <sheetViews>
    <sheetView showGridLines="0" topLeftCell="B2" zoomScaleNormal="100" zoomScaleSheetLayoutView="110" workbookViewId="0"/>
  </sheetViews>
  <sheetFormatPr baseColWidth="10" defaultRowHeight="15"/>
  <cols>
    <col min="1" max="1" width="11.5546875" style="159" customWidth="1"/>
    <col min="2" max="2" width="38.5546875" style="159" bestFit="1" customWidth="1"/>
    <col min="3" max="3" width="15.5546875" style="159" customWidth="1"/>
    <col min="4" max="4" width="18.5546875" style="159" customWidth="1"/>
    <col min="5" max="5" width="16.5546875" style="159" customWidth="1"/>
    <col min="6" max="6" width="11.5546875" style="159"/>
    <col min="7" max="7" width="14" style="159" customWidth="1"/>
    <col min="8" max="8" width="13.6640625" style="159" customWidth="1"/>
    <col min="9" max="9" width="11.5546875" style="159"/>
    <col min="10" max="10" width="12.6640625" style="159" customWidth="1"/>
    <col min="11" max="244" width="11.5546875" style="159"/>
    <col min="245" max="245" width="11.5546875" style="159" customWidth="1"/>
    <col min="246" max="246" width="38.5546875" style="159" bestFit="1" customWidth="1"/>
    <col min="247" max="247" width="12" style="159" bestFit="1" customWidth="1"/>
    <col min="248" max="248" width="13" style="159" bestFit="1" customWidth="1"/>
    <col min="249" max="250" width="11.5546875" style="159"/>
    <col min="251" max="251" width="3.6640625" style="159" customWidth="1"/>
    <col min="252" max="254" width="11.5546875" style="159"/>
    <col min="255" max="255" width="11" style="159" bestFit="1" customWidth="1"/>
    <col min="256" max="500" width="11.5546875" style="159"/>
    <col min="501" max="501" width="11.5546875" style="159" customWidth="1"/>
    <col min="502" max="502" width="38.5546875" style="159" bestFit="1" customWidth="1"/>
    <col min="503" max="503" width="12" style="159" bestFit="1" customWidth="1"/>
    <col min="504" max="504" width="13" style="159" bestFit="1" customWidth="1"/>
    <col min="505" max="506" width="11.5546875" style="159"/>
    <col min="507" max="507" width="3.6640625" style="159" customWidth="1"/>
    <col min="508" max="510" width="11.5546875" style="159"/>
    <col min="511" max="511" width="11" style="159" bestFit="1" customWidth="1"/>
    <col min="512" max="756" width="11.5546875" style="159"/>
    <col min="757" max="757" width="11.5546875" style="159" customWidth="1"/>
    <col min="758" max="758" width="38.5546875" style="159" bestFit="1" customWidth="1"/>
    <col min="759" max="759" width="12" style="159" bestFit="1" customWidth="1"/>
    <col min="760" max="760" width="13" style="159" bestFit="1" customWidth="1"/>
    <col min="761" max="762" width="11.5546875" style="159"/>
    <col min="763" max="763" width="3.6640625" style="159" customWidth="1"/>
    <col min="764" max="766" width="11.5546875" style="159"/>
    <col min="767" max="767" width="11" style="159" bestFit="1" customWidth="1"/>
    <col min="768" max="1012" width="11.5546875" style="159"/>
    <col min="1013" max="1013" width="11.5546875" style="159" customWidth="1"/>
    <col min="1014" max="1014" width="38.5546875" style="159" bestFit="1" customWidth="1"/>
    <col min="1015" max="1015" width="12" style="159" bestFit="1" customWidth="1"/>
    <col min="1016" max="1016" width="13" style="159" bestFit="1" customWidth="1"/>
    <col min="1017" max="1018" width="11.5546875" style="159"/>
    <col min="1019" max="1019" width="3.6640625" style="159" customWidth="1"/>
    <col min="1020" max="1022" width="11.5546875" style="159"/>
    <col min="1023" max="1023" width="11" style="159" bestFit="1" customWidth="1"/>
    <col min="1024" max="1268" width="11.5546875" style="159"/>
    <col min="1269" max="1269" width="11.5546875" style="159" customWidth="1"/>
    <col min="1270" max="1270" width="38.5546875" style="159" bestFit="1" customWidth="1"/>
    <col min="1271" max="1271" width="12" style="159" bestFit="1" customWidth="1"/>
    <col min="1272" max="1272" width="13" style="159" bestFit="1" customWidth="1"/>
    <col min="1273" max="1274" width="11.5546875" style="159"/>
    <col min="1275" max="1275" width="3.6640625" style="159" customWidth="1"/>
    <col min="1276" max="1278" width="11.5546875" style="159"/>
    <col min="1279" max="1279" width="11" style="159" bestFit="1" customWidth="1"/>
    <col min="1280" max="1524" width="11.5546875" style="159"/>
    <col min="1525" max="1525" width="11.5546875" style="159" customWidth="1"/>
    <col min="1526" max="1526" width="38.5546875" style="159" bestFit="1" customWidth="1"/>
    <col min="1527" max="1527" width="12" style="159" bestFit="1" customWidth="1"/>
    <col min="1528" max="1528" width="13" style="159" bestFit="1" customWidth="1"/>
    <col min="1529" max="1530" width="11.5546875" style="159"/>
    <col min="1531" max="1531" width="3.6640625" style="159" customWidth="1"/>
    <col min="1532" max="1534" width="11.5546875" style="159"/>
    <col min="1535" max="1535" width="11" style="159" bestFit="1" customWidth="1"/>
    <col min="1536" max="1780" width="11.5546875" style="159"/>
    <col min="1781" max="1781" width="11.5546875" style="159" customWidth="1"/>
    <col min="1782" max="1782" width="38.5546875" style="159" bestFit="1" customWidth="1"/>
    <col min="1783" max="1783" width="12" style="159" bestFit="1" customWidth="1"/>
    <col min="1784" max="1784" width="13" style="159" bestFit="1" customWidth="1"/>
    <col min="1785" max="1786" width="11.5546875" style="159"/>
    <col min="1787" max="1787" width="3.6640625" style="159" customWidth="1"/>
    <col min="1788" max="1790" width="11.5546875" style="159"/>
    <col min="1791" max="1791" width="11" style="159" bestFit="1" customWidth="1"/>
    <col min="1792" max="2036" width="11.5546875" style="159"/>
    <col min="2037" max="2037" width="11.5546875" style="159" customWidth="1"/>
    <col min="2038" max="2038" width="38.5546875" style="159" bestFit="1" customWidth="1"/>
    <col min="2039" max="2039" width="12" style="159" bestFit="1" customWidth="1"/>
    <col min="2040" max="2040" width="13" style="159" bestFit="1" customWidth="1"/>
    <col min="2041" max="2042" width="11.5546875" style="159"/>
    <col min="2043" max="2043" width="3.6640625" style="159" customWidth="1"/>
    <col min="2044" max="2046" width="11.5546875" style="159"/>
    <col min="2047" max="2047" width="11" style="159" bestFit="1" customWidth="1"/>
    <col min="2048" max="2292" width="11.5546875" style="159"/>
    <col min="2293" max="2293" width="11.5546875" style="159" customWidth="1"/>
    <col min="2294" max="2294" width="38.5546875" style="159" bestFit="1" customWidth="1"/>
    <col min="2295" max="2295" width="12" style="159" bestFit="1" customWidth="1"/>
    <col min="2296" max="2296" width="13" style="159" bestFit="1" customWidth="1"/>
    <col min="2297" max="2298" width="11.5546875" style="159"/>
    <col min="2299" max="2299" width="3.6640625" style="159" customWidth="1"/>
    <col min="2300" max="2302" width="11.5546875" style="159"/>
    <col min="2303" max="2303" width="11" style="159" bestFit="1" customWidth="1"/>
    <col min="2304" max="2548" width="11.5546875" style="159"/>
    <col min="2549" max="2549" width="11.5546875" style="159" customWidth="1"/>
    <col min="2550" max="2550" width="38.5546875" style="159" bestFit="1" customWidth="1"/>
    <col min="2551" max="2551" width="12" style="159" bestFit="1" customWidth="1"/>
    <col min="2552" max="2552" width="13" style="159" bestFit="1" customWidth="1"/>
    <col min="2553" max="2554" width="11.5546875" style="159"/>
    <col min="2555" max="2555" width="3.6640625" style="159" customWidth="1"/>
    <col min="2556" max="2558" width="11.5546875" style="159"/>
    <col min="2559" max="2559" width="11" style="159" bestFit="1" customWidth="1"/>
    <col min="2560" max="2804" width="11.5546875" style="159"/>
    <col min="2805" max="2805" width="11.5546875" style="159" customWidth="1"/>
    <col min="2806" max="2806" width="38.5546875" style="159" bestFit="1" customWidth="1"/>
    <col min="2807" max="2807" width="12" style="159" bestFit="1" customWidth="1"/>
    <col min="2808" max="2808" width="13" style="159" bestFit="1" customWidth="1"/>
    <col min="2809" max="2810" width="11.5546875" style="159"/>
    <col min="2811" max="2811" width="3.6640625" style="159" customWidth="1"/>
    <col min="2812" max="2814" width="11.5546875" style="159"/>
    <col min="2815" max="2815" width="11" style="159" bestFit="1" customWidth="1"/>
    <col min="2816" max="3060" width="11.5546875" style="159"/>
    <col min="3061" max="3061" width="11.5546875" style="159" customWidth="1"/>
    <col min="3062" max="3062" width="38.5546875" style="159" bestFit="1" customWidth="1"/>
    <col min="3063" max="3063" width="12" style="159" bestFit="1" customWidth="1"/>
    <col min="3064" max="3064" width="13" style="159" bestFit="1" customWidth="1"/>
    <col min="3065" max="3066" width="11.5546875" style="159"/>
    <col min="3067" max="3067" width="3.6640625" style="159" customWidth="1"/>
    <col min="3068" max="3070" width="11.5546875" style="159"/>
    <col min="3071" max="3071" width="11" style="159" bestFit="1" customWidth="1"/>
    <col min="3072" max="3316" width="11.5546875" style="159"/>
    <col min="3317" max="3317" width="11.5546875" style="159" customWidth="1"/>
    <col min="3318" max="3318" width="38.5546875" style="159" bestFit="1" customWidth="1"/>
    <col min="3319" max="3319" width="12" style="159" bestFit="1" customWidth="1"/>
    <col min="3320" max="3320" width="13" style="159" bestFit="1" customWidth="1"/>
    <col min="3321" max="3322" width="11.5546875" style="159"/>
    <col min="3323" max="3323" width="3.6640625" style="159" customWidth="1"/>
    <col min="3324" max="3326" width="11.5546875" style="159"/>
    <col min="3327" max="3327" width="11" style="159" bestFit="1" customWidth="1"/>
    <col min="3328" max="3572" width="11.5546875" style="159"/>
    <col min="3573" max="3573" width="11.5546875" style="159" customWidth="1"/>
    <col min="3574" max="3574" width="38.5546875" style="159" bestFit="1" customWidth="1"/>
    <col min="3575" max="3575" width="12" style="159" bestFit="1" customWidth="1"/>
    <col min="3576" max="3576" width="13" style="159" bestFit="1" customWidth="1"/>
    <col min="3577" max="3578" width="11.5546875" style="159"/>
    <col min="3579" max="3579" width="3.6640625" style="159" customWidth="1"/>
    <col min="3580" max="3582" width="11.5546875" style="159"/>
    <col min="3583" max="3583" width="11" style="159" bestFit="1" customWidth="1"/>
    <col min="3584" max="3828" width="11.5546875" style="159"/>
    <col min="3829" max="3829" width="11.5546875" style="159" customWidth="1"/>
    <col min="3830" max="3830" width="38.5546875" style="159" bestFit="1" customWidth="1"/>
    <col min="3831" max="3831" width="12" style="159" bestFit="1" customWidth="1"/>
    <col min="3832" max="3832" width="13" style="159" bestFit="1" customWidth="1"/>
    <col min="3833" max="3834" width="11.5546875" style="159"/>
    <col min="3835" max="3835" width="3.6640625" style="159" customWidth="1"/>
    <col min="3836" max="3838" width="11.5546875" style="159"/>
    <col min="3839" max="3839" width="11" style="159" bestFit="1" customWidth="1"/>
    <col min="3840" max="4084" width="11.5546875" style="159"/>
    <col min="4085" max="4085" width="11.5546875" style="159" customWidth="1"/>
    <col min="4086" max="4086" width="38.5546875" style="159" bestFit="1" customWidth="1"/>
    <col min="4087" max="4087" width="12" style="159" bestFit="1" customWidth="1"/>
    <col min="4088" max="4088" width="13" style="159" bestFit="1" customWidth="1"/>
    <col min="4089" max="4090" width="11.5546875" style="159"/>
    <col min="4091" max="4091" width="3.6640625" style="159" customWidth="1"/>
    <col min="4092" max="4094" width="11.5546875" style="159"/>
    <col min="4095" max="4095" width="11" style="159" bestFit="1" customWidth="1"/>
    <col min="4096" max="4340" width="11.5546875" style="159"/>
    <col min="4341" max="4341" width="11.5546875" style="159" customWidth="1"/>
    <col min="4342" max="4342" width="38.5546875" style="159" bestFit="1" customWidth="1"/>
    <col min="4343" max="4343" width="12" style="159" bestFit="1" customWidth="1"/>
    <col min="4344" max="4344" width="13" style="159" bestFit="1" customWidth="1"/>
    <col min="4345" max="4346" width="11.5546875" style="159"/>
    <col min="4347" max="4347" width="3.6640625" style="159" customWidth="1"/>
    <col min="4348" max="4350" width="11.5546875" style="159"/>
    <col min="4351" max="4351" width="11" style="159" bestFit="1" customWidth="1"/>
    <col min="4352" max="4596" width="11.5546875" style="159"/>
    <col min="4597" max="4597" width="11.5546875" style="159" customWidth="1"/>
    <col min="4598" max="4598" width="38.5546875" style="159" bestFit="1" customWidth="1"/>
    <col min="4599" max="4599" width="12" style="159" bestFit="1" customWidth="1"/>
    <col min="4600" max="4600" width="13" style="159" bestFit="1" customWidth="1"/>
    <col min="4601" max="4602" width="11.5546875" style="159"/>
    <col min="4603" max="4603" width="3.6640625" style="159" customWidth="1"/>
    <col min="4604" max="4606" width="11.5546875" style="159"/>
    <col min="4607" max="4607" width="11" style="159" bestFit="1" customWidth="1"/>
    <col min="4608" max="4852" width="11.5546875" style="159"/>
    <col min="4853" max="4853" width="11.5546875" style="159" customWidth="1"/>
    <col min="4854" max="4854" width="38.5546875" style="159" bestFit="1" customWidth="1"/>
    <col min="4855" max="4855" width="12" style="159" bestFit="1" customWidth="1"/>
    <col min="4856" max="4856" width="13" style="159" bestFit="1" customWidth="1"/>
    <col min="4857" max="4858" width="11.5546875" style="159"/>
    <col min="4859" max="4859" width="3.6640625" style="159" customWidth="1"/>
    <col min="4860" max="4862" width="11.5546875" style="159"/>
    <col min="4863" max="4863" width="11" style="159" bestFit="1" customWidth="1"/>
    <col min="4864" max="5108" width="11.5546875" style="159"/>
    <col min="5109" max="5109" width="11.5546875" style="159" customWidth="1"/>
    <col min="5110" max="5110" width="38.5546875" style="159" bestFit="1" customWidth="1"/>
    <col min="5111" max="5111" width="12" style="159" bestFit="1" customWidth="1"/>
    <col min="5112" max="5112" width="13" style="159" bestFit="1" customWidth="1"/>
    <col min="5113" max="5114" width="11.5546875" style="159"/>
    <col min="5115" max="5115" width="3.6640625" style="159" customWidth="1"/>
    <col min="5116" max="5118" width="11.5546875" style="159"/>
    <col min="5119" max="5119" width="11" style="159" bestFit="1" customWidth="1"/>
    <col min="5120" max="5364" width="11.5546875" style="159"/>
    <col min="5365" max="5365" width="11.5546875" style="159" customWidth="1"/>
    <col min="5366" max="5366" width="38.5546875" style="159" bestFit="1" customWidth="1"/>
    <col min="5367" max="5367" width="12" style="159" bestFit="1" customWidth="1"/>
    <col min="5368" max="5368" width="13" style="159" bestFit="1" customWidth="1"/>
    <col min="5369" max="5370" width="11.5546875" style="159"/>
    <col min="5371" max="5371" width="3.6640625" style="159" customWidth="1"/>
    <col min="5372" max="5374" width="11.5546875" style="159"/>
    <col min="5375" max="5375" width="11" style="159" bestFit="1" customWidth="1"/>
    <col min="5376" max="5620" width="11.5546875" style="159"/>
    <col min="5621" max="5621" width="11.5546875" style="159" customWidth="1"/>
    <col min="5622" max="5622" width="38.5546875" style="159" bestFit="1" customWidth="1"/>
    <col min="5623" max="5623" width="12" style="159" bestFit="1" customWidth="1"/>
    <col min="5624" max="5624" width="13" style="159" bestFit="1" customWidth="1"/>
    <col min="5625" max="5626" width="11.5546875" style="159"/>
    <col min="5627" max="5627" width="3.6640625" style="159" customWidth="1"/>
    <col min="5628" max="5630" width="11.5546875" style="159"/>
    <col min="5631" max="5631" width="11" style="159" bestFit="1" customWidth="1"/>
    <col min="5632" max="5876" width="11.5546875" style="159"/>
    <col min="5877" max="5877" width="11.5546875" style="159" customWidth="1"/>
    <col min="5878" max="5878" width="38.5546875" style="159" bestFit="1" customWidth="1"/>
    <col min="5879" max="5879" width="12" style="159" bestFit="1" customWidth="1"/>
    <col min="5880" max="5880" width="13" style="159" bestFit="1" customWidth="1"/>
    <col min="5881" max="5882" width="11.5546875" style="159"/>
    <col min="5883" max="5883" width="3.6640625" style="159" customWidth="1"/>
    <col min="5884" max="5886" width="11.5546875" style="159"/>
    <col min="5887" max="5887" width="11" style="159" bestFit="1" customWidth="1"/>
    <col min="5888" max="6132" width="11.5546875" style="159"/>
    <col min="6133" max="6133" width="11.5546875" style="159" customWidth="1"/>
    <col min="6134" max="6134" width="38.5546875" style="159" bestFit="1" customWidth="1"/>
    <col min="6135" max="6135" width="12" style="159" bestFit="1" customWidth="1"/>
    <col min="6136" max="6136" width="13" style="159" bestFit="1" customWidth="1"/>
    <col min="6137" max="6138" width="11.5546875" style="159"/>
    <col min="6139" max="6139" width="3.6640625" style="159" customWidth="1"/>
    <col min="6140" max="6142" width="11.5546875" style="159"/>
    <col min="6143" max="6143" width="11" style="159" bestFit="1" customWidth="1"/>
    <col min="6144" max="6388" width="11.5546875" style="159"/>
    <col min="6389" max="6389" width="11.5546875" style="159" customWidth="1"/>
    <col min="6390" max="6390" width="38.5546875" style="159" bestFit="1" customWidth="1"/>
    <col min="6391" max="6391" width="12" style="159" bestFit="1" customWidth="1"/>
    <col min="6392" max="6392" width="13" style="159" bestFit="1" customWidth="1"/>
    <col min="6393" max="6394" width="11.5546875" style="159"/>
    <col min="6395" max="6395" width="3.6640625" style="159" customWidth="1"/>
    <col min="6396" max="6398" width="11.5546875" style="159"/>
    <col min="6399" max="6399" width="11" style="159" bestFit="1" customWidth="1"/>
    <col min="6400" max="6644" width="11.5546875" style="159"/>
    <col min="6645" max="6645" width="11.5546875" style="159" customWidth="1"/>
    <col min="6646" max="6646" width="38.5546875" style="159" bestFit="1" customWidth="1"/>
    <col min="6647" max="6647" width="12" style="159" bestFit="1" customWidth="1"/>
    <col min="6648" max="6648" width="13" style="159" bestFit="1" customWidth="1"/>
    <col min="6649" max="6650" width="11.5546875" style="159"/>
    <col min="6651" max="6651" width="3.6640625" style="159" customWidth="1"/>
    <col min="6652" max="6654" width="11.5546875" style="159"/>
    <col min="6655" max="6655" width="11" style="159" bestFit="1" customWidth="1"/>
    <col min="6656" max="6900" width="11.5546875" style="159"/>
    <col min="6901" max="6901" width="11.5546875" style="159" customWidth="1"/>
    <col min="6902" max="6902" width="38.5546875" style="159" bestFit="1" customWidth="1"/>
    <col min="6903" max="6903" width="12" style="159" bestFit="1" customWidth="1"/>
    <col min="6904" max="6904" width="13" style="159" bestFit="1" customWidth="1"/>
    <col min="6905" max="6906" width="11.5546875" style="159"/>
    <col min="6907" max="6907" width="3.6640625" style="159" customWidth="1"/>
    <col min="6908" max="6910" width="11.5546875" style="159"/>
    <col min="6911" max="6911" width="11" style="159" bestFit="1" customWidth="1"/>
    <col min="6912" max="7156" width="11.5546875" style="159"/>
    <col min="7157" max="7157" width="11.5546875" style="159" customWidth="1"/>
    <col min="7158" max="7158" width="38.5546875" style="159" bestFit="1" customWidth="1"/>
    <col min="7159" max="7159" width="12" style="159" bestFit="1" customWidth="1"/>
    <col min="7160" max="7160" width="13" style="159" bestFit="1" customWidth="1"/>
    <col min="7161" max="7162" width="11.5546875" style="159"/>
    <col min="7163" max="7163" width="3.6640625" style="159" customWidth="1"/>
    <col min="7164" max="7166" width="11.5546875" style="159"/>
    <col min="7167" max="7167" width="11" style="159" bestFit="1" customWidth="1"/>
    <col min="7168" max="7412" width="11.5546875" style="159"/>
    <col min="7413" max="7413" width="11.5546875" style="159" customWidth="1"/>
    <col min="7414" max="7414" width="38.5546875" style="159" bestFit="1" customWidth="1"/>
    <col min="7415" max="7415" width="12" style="159" bestFit="1" customWidth="1"/>
    <col min="7416" max="7416" width="13" style="159" bestFit="1" customWidth="1"/>
    <col min="7417" max="7418" width="11.5546875" style="159"/>
    <col min="7419" max="7419" width="3.6640625" style="159" customWidth="1"/>
    <col min="7420" max="7422" width="11.5546875" style="159"/>
    <col min="7423" max="7423" width="11" style="159" bestFit="1" customWidth="1"/>
    <col min="7424" max="7668" width="11.5546875" style="159"/>
    <col min="7669" max="7669" width="11.5546875" style="159" customWidth="1"/>
    <col min="7670" max="7670" width="38.5546875" style="159" bestFit="1" customWidth="1"/>
    <col min="7671" max="7671" width="12" style="159" bestFit="1" customWidth="1"/>
    <col min="7672" max="7672" width="13" style="159" bestFit="1" customWidth="1"/>
    <col min="7673" max="7674" width="11.5546875" style="159"/>
    <col min="7675" max="7675" width="3.6640625" style="159" customWidth="1"/>
    <col min="7676" max="7678" width="11.5546875" style="159"/>
    <col min="7679" max="7679" width="11" style="159" bestFit="1" customWidth="1"/>
    <col min="7680" max="7924" width="11.5546875" style="159"/>
    <col min="7925" max="7925" width="11.5546875" style="159" customWidth="1"/>
    <col min="7926" max="7926" width="38.5546875" style="159" bestFit="1" customWidth="1"/>
    <col min="7927" max="7927" width="12" style="159" bestFit="1" customWidth="1"/>
    <col min="7928" max="7928" width="13" style="159" bestFit="1" customWidth="1"/>
    <col min="7929" max="7930" width="11.5546875" style="159"/>
    <col min="7931" max="7931" width="3.6640625" style="159" customWidth="1"/>
    <col min="7932" max="7934" width="11.5546875" style="159"/>
    <col min="7935" max="7935" width="11" style="159" bestFit="1" customWidth="1"/>
    <col min="7936" max="8180" width="11.5546875" style="159"/>
    <col min="8181" max="8181" width="11.5546875" style="159" customWidth="1"/>
    <col min="8182" max="8182" width="38.5546875" style="159" bestFit="1" customWidth="1"/>
    <col min="8183" max="8183" width="12" style="159" bestFit="1" customWidth="1"/>
    <col min="8184" max="8184" width="13" style="159" bestFit="1" customWidth="1"/>
    <col min="8185" max="8186" width="11.5546875" style="159"/>
    <col min="8187" max="8187" width="3.6640625" style="159" customWidth="1"/>
    <col min="8188" max="8190" width="11.5546875" style="159"/>
    <col min="8191" max="8191" width="11" style="159" bestFit="1" customWidth="1"/>
    <col min="8192" max="8436" width="11.5546875" style="159"/>
    <col min="8437" max="8437" width="11.5546875" style="159" customWidth="1"/>
    <col min="8438" max="8438" width="38.5546875" style="159" bestFit="1" customWidth="1"/>
    <col min="8439" max="8439" width="12" style="159" bestFit="1" customWidth="1"/>
    <col min="8440" max="8440" width="13" style="159" bestFit="1" customWidth="1"/>
    <col min="8441" max="8442" width="11.5546875" style="159"/>
    <col min="8443" max="8443" width="3.6640625" style="159" customWidth="1"/>
    <col min="8444" max="8446" width="11.5546875" style="159"/>
    <col min="8447" max="8447" width="11" style="159" bestFit="1" customWidth="1"/>
    <col min="8448" max="8692" width="11.5546875" style="159"/>
    <col min="8693" max="8693" width="11.5546875" style="159" customWidth="1"/>
    <col min="8694" max="8694" width="38.5546875" style="159" bestFit="1" customWidth="1"/>
    <col min="8695" max="8695" width="12" style="159" bestFit="1" customWidth="1"/>
    <col min="8696" max="8696" width="13" style="159" bestFit="1" customWidth="1"/>
    <col min="8697" max="8698" width="11.5546875" style="159"/>
    <col min="8699" max="8699" width="3.6640625" style="159" customWidth="1"/>
    <col min="8700" max="8702" width="11.5546875" style="159"/>
    <col min="8703" max="8703" width="11" style="159" bestFit="1" customWidth="1"/>
    <col min="8704" max="8948" width="11.5546875" style="159"/>
    <col min="8949" max="8949" width="11.5546875" style="159" customWidth="1"/>
    <col min="8950" max="8950" width="38.5546875" style="159" bestFit="1" customWidth="1"/>
    <col min="8951" max="8951" width="12" style="159" bestFit="1" customWidth="1"/>
    <col min="8952" max="8952" width="13" style="159" bestFit="1" customWidth="1"/>
    <col min="8953" max="8954" width="11.5546875" style="159"/>
    <col min="8955" max="8955" width="3.6640625" style="159" customWidth="1"/>
    <col min="8956" max="8958" width="11.5546875" style="159"/>
    <col min="8959" max="8959" width="11" style="159" bestFit="1" customWidth="1"/>
    <col min="8960" max="9204" width="11.5546875" style="159"/>
    <col min="9205" max="9205" width="11.5546875" style="159" customWidth="1"/>
    <col min="9206" max="9206" width="38.5546875" style="159" bestFit="1" customWidth="1"/>
    <col min="9207" max="9207" width="12" style="159" bestFit="1" customWidth="1"/>
    <col min="9208" max="9208" width="13" style="159" bestFit="1" customWidth="1"/>
    <col min="9209" max="9210" width="11.5546875" style="159"/>
    <col min="9211" max="9211" width="3.6640625" style="159" customWidth="1"/>
    <col min="9212" max="9214" width="11.5546875" style="159"/>
    <col min="9215" max="9215" width="11" style="159" bestFit="1" customWidth="1"/>
    <col min="9216" max="9460" width="11.5546875" style="159"/>
    <col min="9461" max="9461" width="11.5546875" style="159" customWidth="1"/>
    <col min="9462" max="9462" width="38.5546875" style="159" bestFit="1" customWidth="1"/>
    <col min="9463" max="9463" width="12" style="159" bestFit="1" customWidth="1"/>
    <col min="9464" max="9464" width="13" style="159" bestFit="1" customWidth="1"/>
    <col min="9465" max="9466" width="11.5546875" style="159"/>
    <col min="9467" max="9467" width="3.6640625" style="159" customWidth="1"/>
    <col min="9468" max="9470" width="11.5546875" style="159"/>
    <col min="9471" max="9471" width="11" style="159" bestFit="1" customWidth="1"/>
    <col min="9472" max="9716" width="11.5546875" style="159"/>
    <col min="9717" max="9717" width="11.5546875" style="159" customWidth="1"/>
    <col min="9718" max="9718" width="38.5546875" style="159" bestFit="1" customWidth="1"/>
    <col min="9719" max="9719" width="12" style="159" bestFit="1" customWidth="1"/>
    <col min="9720" max="9720" width="13" style="159" bestFit="1" customWidth="1"/>
    <col min="9721" max="9722" width="11.5546875" style="159"/>
    <col min="9723" max="9723" width="3.6640625" style="159" customWidth="1"/>
    <col min="9724" max="9726" width="11.5546875" style="159"/>
    <col min="9727" max="9727" width="11" style="159" bestFit="1" customWidth="1"/>
    <col min="9728" max="9972" width="11.5546875" style="159"/>
    <col min="9973" max="9973" width="11.5546875" style="159" customWidth="1"/>
    <col min="9974" max="9974" width="38.5546875" style="159" bestFit="1" customWidth="1"/>
    <col min="9975" max="9975" width="12" style="159" bestFit="1" customWidth="1"/>
    <col min="9976" max="9976" width="13" style="159" bestFit="1" customWidth="1"/>
    <col min="9977" max="9978" width="11.5546875" style="159"/>
    <col min="9979" max="9979" width="3.6640625" style="159" customWidth="1"/>
    <col min="9980" max="9982" width="11.5546875" style="159"/>
    <col min="9983" max="9983" width="11" style="159" bestFit="1" customWidth="1"/>
    <col min="9984" max="10228" width="11.5546875" style="159"/>
    <col min="10229" max="10229" width="11.5546875" style="159" customWidth="1"/>
    <col min="10230" max="10230" width="38.5546875" style="159" bestFit="1" customWidth="1"/>
    <col min="10231" max="10231" width="12" style="159" bestFit="1" customWidth="1"/>
    <col min="10232" max="10232" width="13" style="159" bestFit="1" customWidth="1"/>
    <col min="10233" max="10234" width="11.5546875" style="159"/>
    <col min="10235" max="10235" width="3.6640625" style="159" customWidth="1"/>
    <col min="10236" max="10238" width="11.5546875" style="159"/>
    <col min="10239" max="10239" width="11" style="159" bestFit="1" customWidth="1"/>
    <col min="10240" max="10484" width="11.5546875" style="159"/>
    <col min="10485" max="10485" width="11.5546875" style="159" customWidth="1"/>
    <col min="10486" max="10486" width="38.5546875" style="159" bestFit="1" customWidth="1"/>
    <col min="10487" max="10487" width="12" style="159" bestFit="1" customWidth="1"/>
    <col min="10488" max="10488" width="13" style="159" bestFit="1" customWidth="1"/>
    <col min="10489" max="10490" width="11.5546875" style="159"/>
    <col min="10491" max="10491" width="3.6640625" style="159" customWidth="1"/>
    <col min="10492" max="10494" width="11.5546875" style="159"/>
    <col min="10495" max="10495" width="11" style="159" bestFit="1" customWidth="1"/>
    <col min="10496" max="10740" width="11.5546875" style="159"/>
    <col min="10741" max="10741" width="11.5546875" style="159" customWidth="1"/>
    <col min="10742" max="10742" width="38.5546875" style="159" bestFit="1" customWidth="1"/>
    <col min="10743" max="10743" width="12" style="159" bestFit="1" customWidth="1"/>
    <col min="10744" max="10744" width="13" style="159" bestFit="1" customWidth="1"/>
    <col min="10745" max="10746" width="11.5546875" style="159"/>
    <col min="10747" max="10747" width="3.6640625" style="159" customWidth="1"/>
    <col min="10748" max="10750" width="11.5546875" style="159"/>
    <col min="10751" max="10751" width="11" style="159" bestFit="1" customWidth="1"/>
    <col min="10752" max="10996" width="11.5546875" style="159"/>
    <col min="10997" max="10997" width="11.5546875" style="159" customWidth="1"/>
    <col min="10998" max="10998" width="38.5546875" style="159" bestFit="1" customWidth="1"/>
    <col min="10999" max="10999" width="12" style="159" bestFit="1" customWidth="1"/>
    <col min="11000" max="11000" width="13" style="159" bestFit="1" customWidth="1"/>
    <col min="11001" max="11002" width="11.5546875" style="159"/>
    <col min="11003" max="11003" width="3.6640625" style="159" customWidth="1"/>
    <col min="11004" max="11006" width="11.5546875" style="159"/>
    <col min="11007" max="11007" width="11" style="159" bestFit="1" customWidth="1"/>
    <col min="11008" max="11252" width="11.5546875" style="159"/>
    <col min="11253" max="11253" width="11.5546875" style="159" customWidth="1"/>
    <col min="11254" max="11254" width="38.5546875" style="159" bestFit="1" customWidth="1"/>
    <col min="11255" max="11255" width="12" style="159" bestFit="1" customWidth="1"/>
    <col min="11256" max="11256" width="13" style="159" bestFit="1" customWidth="1"/>
    <col min="11257" max="11258" width="11.5546875" style="159"/>
    <col min="11259" max="11259" width="3.6640625" style="159" customWidth="1"/>
    <col min="11260" max="11262" width="11.5546875" style="159"/>
    <col min="11263" max="11263" width="11" style="159" bestFit="1" customWidth="1"/>
    <col min="11264" max="11508" width="11.5546875" style="159"/>
    <col min="11509" max="11509" width="11.5546875" style="159" customWidth="1"/>
    <col min="11510" max="11510" width="38.5546875" style="159" bestFit="1" customWidth="1"/>
    <col min="11511" max="11511" width="12" style="159" bestFit="1" customWidth="1"/>
    <col min="11512" max="11512" width="13" style="159" bestFit="1" customWidth="1"/>
    <col min="11513" max="11514" width="11.5546875" style="159"/>
    <col min="11515" max="11515" width="3.6640625" style="159" customWidth="1"/>
    <col min="11516" max="11518" width="11.5546875" style="159"/>
    <col min="11519" max="11519" width="11" style="159" bestFit="1" customWidth="1"/>
    <col min="11520" max="11764" width="11.5546875" style="159"/>
    <col min="11765" max="11765" width="11.5546875" style="159" customWidth="1"/>
    <col min="11766" max="11766" width="38.5546875" style="159" bestFit="1" customWidth="1"/>
    <col min="11767" max="11767" width="12" style="159" bestFit="1" customWidth="1"/>
    <col min="11768" max="11768" width="13" style="159" bestFit="1" customWidth="1"/>
    <col min="11769" max="11770" width="11.5546875" style="159"/>
    <col min="11771" max="11771" width="3.6640625" style="159" customWidth="1"/>
    <col min="11772" max="11774" width="11.5546875" style="159"/>
    <col min="11775" max="11775" width="11" style="159" bestFit="1" customWidth="1"/>
    <col min="11776" max="12020" width="11.5546875" style="159"/>
    <col min="12021" max="12021" width="11.5546875" style="159" customWidth="1"/>
    <col min="12022" max="12022" width="38.5546875" style="159" bestFit="1" customWidth="1"/>
    <col min="12023" max="12023" width="12" style="159" bestFit="1" customWidth="1"/>
    <col min="12024" max="12024" width="13" style="159" bestFit="1" customWidth="1"/>
    <col min="12025" max="12026" width="11.5546875" style="159"/>
    <col min="12027" max="12027" width="3.6640625" style="159" customWidth="1"/>
    <col min="12028" max="12030" width="11.5546875" style="159"/>
    <col min="12031" max="12031" width="11" style="159" bestFit="1" customWidth="1"/>
    <col min="12032" max="12276" width="11.5546875" style="159"/>
    <col min="12277" max="12277" width="11.5546875" style="159" customWidth="1"/>
    <col min="12278" max="12278" width="38.5546875" style="159" bestFit="1" customWidth="1"/>
    <col min="12279" max="12279" width="12" style="159" bestFit="1" customWidth="1"/>
    <col min="12280" max="12280" width="13" style="159" bestFit="1" customWidth="1"/>
    <col min="12281" max="12282" width="11.5546875" style="159"/>
    <col min="12283" max="12283" width="3.6640625" style="159" customWidth="1"/>
    <col min="12284" max="12286" width="11.5546875" style="159"/>
    <col min="12287" max="12287" width="11" style="159" bestFit="1" customWidth="1"/>
    <col min="12288" max="12532" width="11.5546875" style="159"/>
    <col min="12533" max="12533" width="11.5546875" style="159" customWidth="1"/>
    <col min="12534" max="12534" width="38.5546875" style="159" bestFit="1" customWidth="1"/>
    <col min="12535" max="12535" width="12" style="159" bestFit="1" customWidth="1"/>
    <col min="12536" max="12536" width="13" style="159" bestFit="1" customWidth="1"/>
    <col min="12537" max="12538" width="11.5546875" style="159"/>
    <col min="12539" max="12539" width="3.6640625" style="159" customWidth="1"/>
    <col min="12540" max="12542" width="11.5546875" style="159"/>
    <col min="12543" max="12543" width="11" style="159" bestFit="1" customWidth="1"/>
    <col min="12544" max="12788" width="11.5546875" style="159"/>
    <col min="12789" max="12789" width="11.5546875" style="159" customWidth="1"/>
    <col min="12790" max="12790" width="38.5546875" style="159" bestFit="1" customWidth="1"/>
    <col min="12791" max="12791" width="12" style="159" bestFit="1" customWidth="1"/>
    <col min="12792" max="12792" width="13" style="159" bestFit="1" customWidth="1"/>
    <col min="12793" max="12794" width="11.5546875" style="159"/>
    <col min="12795" max="12795" width="3.6640625" style="159" customWidth="1"/>
    <col min="12796" max="12798" width="11.5546875" style="159"/>
    <col min="12799" max="12799" width="11" style="159" bestFit="1" customWidth="1"/>
    <col min="12800" max="13044" width="11.5546875" style="159"/>
    <col min="13045" max="13045" width="11.5546875" style="159" customWidth="1"/>
    <col min="13046" max="13046" width="38.5546875" style="159" bestFit="1" customWidth="1"/>
    <col min="13047" max="13047" width="12" style="159" bestFit="1" customWidth="1"/>
    <col min="13048" max="13048" width="13" style="159" bestFit="1" customWidth="1"/>
    <col min="13049" max="13050" width="11.5546875" style="159"/>
    <col min="13051" max="13051" width="3.6640625" style="159" customWidth="1"/>
    <col min="13052" max="13054" width="11.5546875" style="159"/>
    <col min="13055" max="13055" width="11" style="159" bestFit="1" customWidth="1"/>
    <col min="13056" max="13300" width="11.5546875" style="159"/>
    <col min="13301" max="13301" width="11.5546875" style="159" customWidth="1"/>
    <col min="13302" max="13302" width="38.5546875" style="159" bestFit="1" customWidth="1"/>
    <col min="13303" max="13303" width="12" style="159" bestFit="1" customWidth="1"/>
    <col min="13304" max="13304" width="13" style="159" bestFit="1" customWidth="1"/>
    <col min="13305" max="13306" width="11.5546875" style="159"/>
    <col min="13307" max="13307" width="3.6640625" style="159" customWidth="1"/>
    <col min="13308" max="13310" width="11.5546875" style="159"/>
    <col min="13311" max="13311" width="11" style="159" bestFit="1" customWidth="1"/>
    <col min="13312" max="13556" width="11.5546875" style="159"/>
    <col min="13557" max="13557" width="11.5546875" style="159" customWidth="1"/>
    <col min="13558" max="13558" width="38.5546875" style="159" bestFit="1" customWidth="1"/>
    <col min="13559" max="13559" width="12" style="159" bestFit="1" customWidth="1"/>
    <col min="13560" max="13560" width="13" style="159" bestFit="1" customWidth="1"/>
    <col min="13561" max="13562" width="11.5546875" style="159"/>
    <col min="13563" max="13563" width="3.6640625" style="159" customWidth="1"/>
    <col min="13564" max="13566" width="11.5546875" style="159"/>
    <col min="13567" max="13567" width="11" style="159" bestFit="1" customWidth="1"/>
    <col min="13568" max="13812" width="11.5546875" style="159"/>
    <col min="13813" max="13813" width="11.5546875" style="159" customWidth="1"/>
    <col min="13814" max="13814" width="38.5546875" style="159" bestFit="1" customWidth="1"/>
    <col min="13815" max="13815" width="12" style="159" bestFit="1" customWidth="1"/>
    <col min="13816" max="13816" width="13" style="159" bestFit="1" customWidth="1"/>
    <col min="13817" max="13818" width="11.5546875" style="159"/>
    <col min="13819" max="13819" width="3.6640625" style="159" customWidth="1"/>
    <col min="13820" max="13822" width="11.5546875" style="159"/>
    <col min="13823" max="13823" width="11" style="159" bestFit="1" customWidth="1"/>
    <col min="13824" max="14068" width="11.5546875" style="159"/>
    <col min="14069" max="14069" width="11.5546875" style="159" customWidth="1"/>
    <col min="14070" max="14070" width="38.5546875" style="159" bestFit="1" customWidth="1"/>
    <col min="14071" max="14071" width="12" style="159" bestFit="1" customWidth="1"/>
    <col min="14072" max="14072" width="13" style="159" bestFit="1" customWidth="1"/>
    <col min="14073" max="14074" width="11.5546875" style="159"/>
    <col min="14075" max="14075" width="3.6640625" style="159" customWidth="1"/>
    <col min="14076" max="14078" width="11.5546875" style="159"/>
    <col min="14079" max="14079" width="11" style="159" bestFit="1" customWidth="1"/>
    <col min="14080" max="14324" width="11.5546875" style="159"/>
    <col min="14325" max="14325" width="11.5546875" style="159" customWidth="1"/>
    <col min="14326" max="14326" width="38.5546875" style="159" bestFit="1" customWidth="1"/>
    <col min="14327" max="14327" width="12" style="159" bestFit="1" customWidth="1"/>
    <col min="14328" max="14328" width="13" style="159" bestFit="1" customWidth="1"/>
    <col min="14329" max="14330" width="11.5546875" style="159"/>
    <col min="14331" max="14331" width="3.6640625" style="159" customWidth="1"/>
    <col min="14332" max="14334" width="11.5546875" style="159"/>
    <col min="14335" max="14335" width="11" style="159" bestFit="1" customWidth="1"/>
    <col min="14336" max="14580" width="11.5546875" style="159"/>
    <col min="14581" max="14581" width="11.5546875" style="159" customWidth="1"/>
    <col min="14582" max="14582" width="38.5546875" style="159" bestFit="1" customWidth="1"/>
    <col min="14583" max="14583" width="12" style="159" bestFit="1" customWidth="1"/>
    <col min="14584" max="14584" width="13" style="159" bestFit="1" customWidth="1"/>
    <col min="14585" max="14586" width="11.5546875" style="159"/>
    <col min="14587" max="14587" width="3.6640625" style="159" customWidth="1"/>
    <col min="14588" max="14590" width="11.5546875" style="159"/>
    <col min="14591" max="14591" width="11" style="159" bestFit="1" customWidth="1"/>
    <col min="14592" max="14836" width="11.5546875" style="159"/>
    <col min="14837" max="14837" width="11.5546875" style="159" customWidth="1"/>
    <col min="14838" max="14838" width="38.5546875" style="159" bestFit="1" customWidth="1"/>
    <col min="14839" max="14839" width="12" style="159" bestFit="1" customWidth="1"/>
    <col min="14840" max="14840" width="13" style="159" bestFit="1" customWidth="1"/>
    <col min="14841" max="14842" width="11.5546875" style="159"/>
    <col min="14843" max="14843" width="3.6640625" style="159" customWidth="1"/>
    <col min="14844" max="14846" width="11.5546875" style="159"/>
    <col min="14847" max="14847" width="11" style="159" bestFit="1" customWidth="1"/>
    <col min="14848" max="15092" width="11.5546875" style="159"/>
    <col min="15093" max="15093" width="11.5546875" style="159" customWidth="1"/>
    <col min="15094" max="15094" width="38.5546875" style="159" bestFit="1" customWidth="1"/>
    <col min="15095" max="15095" width="12" style="159" bestFit="1" customWidth="1"/>
    <col min="15096" max="15096" width="13" style="159" bestFit="1" customWidth="1"/>
    <col min="15097" max="15098" width="11.5546875" style="159"/>
    <col min="15099" max="15099" width="3.6640625" style="159" customWidth="1"/>
    <col min="15100" max="15102" width="11.5546875" style="159"/>
    <col min="15103" max="15103" width="11" style="159" bestFit="1" customWidth="1"/>
    <col min="15104" max="15348" width="11.5546875" style="159"/>
    <col min="15349" max="15349" width="11.5546875" style="159" customWidth="1"/>
    <col min="15350" max="15350" width="38.5546875" style="159" bestFit="1" customWidth="1"/>
    <col min="15351" max="15351" width="12" style="159" bestFit="1" customWidth="1"/>
    <col min="15352" max="15352" width="13" style="159" bestFit="1" customWidth="1"/>
    <col min="15353" max="15354" width="11.5546875" style="159"/>
    <col min="15355" max="15355" width="3.6640625" style="159" customWidth="1"/>
    <col min="15356" max="15358" width="11.5546875" style="159"/>
    <col min="15359" max="15359" width="11" style="159" bestFit="1" customWidth="1"/>
    <col min="15360" max="15604" width="11.5546875" style="159"/>
    <col min="15605" max="15605" width="11.5546875" style="159" customWidth="1"/>
    <col min="15606" max="15606" width="38.5546875" style="159" bestFit="1" customWidth="1"/>
    <col min="15607" max="15607" width="12" style="159" bestFit="1" customWidth="1"/>
    <col min="15608" max="15608" width="13" style="159" bestFit="1" customWidth="1"/>
    <col min="15609" max="15610" width="11.5546875" style="159"/>
    <col min="15611" max="15611" width="3.6640625" style="159" customWidth="1"/>
    <col min="15612" max="15614" width="11.5546875" style="159"/>
    <col min="15615" max="15615" width="11" style="159" bestFit="1" customWidth="1"/>
    <col min="15616" max="15860" width="11.5546875" style="159"/>
    <col min="15861" max="15861" width="11.5546875" style="159" customWidth="1"/>
    <col min="15862" max="15862" width="38.5546875" style="159" bestFit="1" customWidth="1"/>
    <col min="15863" max="15863" width="12" style="159" bestFit="1" customWidth="1"/>
    <col min="15864" max="15864" width="13" style="159" bestFit="1" customWidth="1"/>
    <col min="15865" max="15866" width="11.5546875" style="159"/>
    <col min="15867" max="15867" width="3.6640625" style="159" customWidth="1"/>
    <col min="15868" max="15870" width="11.5546875" style="159"/>
    <col min="15871" max="15871" width="11" style="159" bestFit="1" customWidth="1"/>
    <col min="15872" max="16116" width="11.5546875" style="159"/>
    <col min="16117" max="16117" width="11.5546875" style="159" customWidth="1"/>
    <col min="16118" max="16118" width="38.5546875" style="159" bestFit="1" customWidth="1"/>
    <col min="16119" max="16119" width="12" style="159" bestFit="1" customWidth="1"/>
    <col min="16120" max="16120" width="13" style="159" bestFit="1" customWidth="1"/>
    <col min="16121" max="16122" width="11.5546875" style="159"/>
    <col min="16123" max="16123" width="3.6640625" style="159" customWidth="1"/>
    <col min="16124" max="16126" width="11.5546875" style="159"/>
    <col min="16127" max="16127" width="11" style="159" bestFit="1" customWidth="1"/>
    <col min="16128" max="16384" width="11.5546875" style="159"/>
  </cols>
  <sheetData>
    <row r="2" spans="1:11" ht="15.6">
      <c r="A2" s="1267" t="s">
        <v>4095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11" s="158" customFormat="1" ht="15.6">
      <c r="A3" s="1280" t="s">
        <v>4521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1" s="15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1" s="15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1" s="15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1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1" s="158" customFormat="1" ht="15.6">
      <c r="A8" s="97" t="s">
        <v>4282</v>
      </c>
      <c r="B8" s="159"/>
      <c r="C8" s="109"/>
      <c r="D8" s="109"/>
      <c r="E8" s="109"/>
      <c r="F8" s="109"/>
      <c r="G8" s="109"/>
      <c r="H8" s="109"/>
      <c r="I8" s="109"/>
      <c r="J8" s="109"/>
      <c r="K8" s="109"/>
    </row>
    <row r="9" spans="1:11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1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1" s="160" customFormat="1" ht="13.8">
      <c r="A11" s="270" t="s">
        <v>4651</v>
      </c>
      <c r="B11" s="270" t="s">
        <v>4165</v>
      </c>
      <c r="C11" s="104">
        <v>92452.800000000003</v>
      </c>
      <c r="D11" s="275">
        <v>0</v>
      </c>
      <c r="E11" s="275">
        <v>0</v>
      </c>
      <c r="F11" s="104">
        <f>+C11+E11+D11</f>
        <v>92452.800000000003</v>
      </c>
      <c r="G11" s="104">
        <f>+(C11/30)*10</f>
        <v>30817.600000000002</v>
      </c>
      <c r="H11" s="104">
        <f>+(C11/30)*5</f>
        <v>15408.800000000001</v>
      </c>
      <c r="I11" s="104">
        <f>+(C11+E11)/30*50</f>
        <v>154088</v>
      </c>
      <c r="J11" s="104">
        <v>0</v>
      </c>
      <c r="K11" s="104">
        <f>+G11+H11+I11+J11</f>
        <v>200314.4</v>
      </c>
    </row>
    <row r="12" spans="1:11" s="160" customFormat="1" ht="13.8">
      <c r="A12" s="270" t="s">
        <v>4652</v>
      </c>
      <c r="B12" s="270" t="s">
        <v>4653</v>
      </c>
      <c r="C12" s="104">
        <v>62302.2</v>
      </c>
      <c r="D12" s="275">
        <v>0</v>
      </c>
      <c r="E12" s="275">
        <v>0</v>
      </c>
      <c r="F12" s="104">
        <f>+C12+E12+D12</f>
        <v>62302.2</v>
      </c>
      <c r="G12" s="104">
        <f>+(C12/30)*10</f>
        <v>20767.399999999998</v>
      </c>
      <c r="H12" s="104">
        <f>+(C12/30)*5</f>
        <v>10383.699999999999</v>
      </c>
      <c r="I12" s="104">
        <f>+(C12+E12)/30*50</f>
        <v>103836.99999999999</v>
      </c>
      <c r="J12" s="104">
        <v>0</v>
      </c>
      <c r="K12" s="104">
        <f>+G12+H12+I12+J12</f>
        <v>134988.09999999998</v>
      </c>
    </row>
    <row r="13" spans="1:11" s="160" customFormat="1" ht="13.8">
      <c r="A13" s="270" t="s">
        <v>4654</v>
      </c>
      <c r="B13" s="270" t="s">
        <v>4326</v>
      </c>
      <c r="C13" s="104">
        <v>50868.3</v>
      </c>
      <c r="D13" s="275">
        <v>0</v>
      </c>
      <c r="E13" s="275">
        <v>8000</v>
      </c>
      <c r="F13" s="104">
        <f>+C13+E13+D13</f>
        <v>58868.3</v>
      </c>
      <c r="G13" s="104">
        <f>+(C13/30)*10</f>
        <v>16956.100000000002</v>
      </c>
      <c r="H13" s="104">
        <f>+(C13/30)*5</f>
        <v>8478.0500000000011</v>
      </c>
      <c r="I13" s="104">
        <f>+(C13+E13)/30*50</f>
        <v>98113.833333333343</v>
      </c>
      <c r="J13" s="104">
        <v>0</v>
      </c>
      <c r="K13" s="104">
        <f>+G13+H13+I13+J13</f>
        <v>123547.98333333334</v>
      </c>
    </row>
    <row r="14" spans="1:11" s="160" customFormat="1" ht="13.8">
      <c r="A14" s="270" t="s">
        <v>4655</v>
      </c>
      <c r="B14" s="270" t="s">
        <v>4372</v>
      </c>
      <c r="C14" s="104">
        <v>25056.9</v>
      </c>
      <c r="D14" s="275">
        <v>0</v>
      </c>
      <c r="E14" s="275">
        <v>4000</v>
      </c>
      <c r="F14" s="104">
        <f>+C14+E14+D14</f>
        <v>29056.9</v>
      </c>
      <c r="G14" s="104">
        <f>+(C14/30)*10</f>
        <v>8352.2999999999993</v>
      </c>
      <c r="H14" s="104">
        <f>+(C14/30)*5</f>
        <v>4176.1499999999996</v>
      </c>
      <c r="I14" s="104">
        <f>+(C14+E14)/30*50</f>
        <v>48428.166666666672</v>
      </c>
      <c r="J14" s="104">
        <v>0</v>
      </c>
      <c r="K14" s="104">
        <f>+G14+H14+I14+J14</f>
        <v>60956.616666666669</v>
      </c>
    </row>
    <row r="15" spans="1:11" s="158" customFormat="1">
      <c r="A15" s="267"/>
      <c r="B15" s="267"/>
      <c r="C15" s="108"/>
      <c r="D15" s="108"/>
      <c r="E15" s="108"/>
      <c r="F15" s="108"/>
      <c r="G15" s="108"/>
      <c r="H15" s="108"/>
      <c r="I15" s="108"/>
      <c r="J15" s="108"/>
      <c r="K15" s="108"/>
    </row>
    <row r="16" spans="1:11" s="158" customFormat="1">
      <c r="A16" s="109"/>
      <c r="B16" s="159"/>
      <c r="C16" s="109"/>
      <c r="D16" s="109"/>
      <c r="E16" s="109"/>
      <c r="F16" s="109"/>
      <c r="G16" s="109"/>
      <c r="H16" s="109"/>
      <c r="I16" s="109"/>
      <c r="J16" s="109"/>
      <c r="K16" s="109"/>
    </row>
    <row r="17" spans="1:11" s="158" customFormat="1" ht="15.6">
      <c r="A17" s="97" t="s">
        <v>4296</v>
      </c>
      <c r="B17" s="159"/>
      <c r="C17" s="109"/>
      <c r="D17" s="109"/>
      <c r="E17" s="109"/>
      <c r="F17" s="109"/>
      <c r="G17" s="109"/>
      <c r="H17" s="109"/>
      <c r="I17" s="109"/>
      <c r="J17" s="109"/>
      <c r="K17" s="109"/>
    </row>
    <row r="18" spans="1:11" s="158" customFormat="1" ht="16.5" customHeight="1">
      <c r="A18" s="1263" t="s">
        <v>4283</v>
      </c>
      <c r="B18" s="1263" t="s">
        <v>4284</v>
      </c>
      <c r="C18" s="1263" t="s">
        <v>4285</v>
      </c>
      <c r="D18" s="1263"/>
      <c r="E18" s="1263"/>
      <c r="F18" s="1263"/>
      <c r="G18" s="1263" t="s">
        <v>4286</v>
      </c>
      <c r="H18" s="1263"/>
      <c r="I18" s="1263"/>
      <c r="J18" s="1263"/>
      <c r="K18" s="1263"/>
    </row>
    <row r="19" spans="1:11" s="158" customFormat="1" ht="27.6">
      <c r="A19" s="1263"/>
      <c r="B19" s="1263"/>
      <c r="C19" s="102" t="s">
        <v>4287</v>
      </c>
      <c r="D19" s="102" t="s">
        <v>4288</v>
      </c>
      <c r="E19" s="102" t="s">
        <v>4289</v>
      </c>
      <c r="F19" s="102" t="s">
        <v>4290</v>
      </c>
      <c r="G19" s="102" t="s">
        <v>4291</v>
      </c>
      <c r="H19" s="102" t="s">
        <v>4292</v>
      </c>
      <c r="I19" s="102" t="s">
        <v>4293</v>
      </c>
      <c r="J19" s="102" t="s">
        <v>4322</v>
      </c>
      <c r="K19" s="102" t="s">
        <v>4290</v>
      </c>
    </row>
    <row r="20" spans="1:11" s="160" customFormat="1" ht="13.8">
      <c r="A20" s="270" t="s">
        <v>4656</v>
      </c>
      <c r="B20" s="270" t="s">
        <v>4657</v>
      </c>
      <c r="C20" s="104">
        <v>6306.4800000000005</v>
      </c>
      <c r="D20" s="275">
        <v>1040</v>
      </c>
      <c r="E20" s="275">
        <v>0</v>
      </c>
      <c r="F20" s="104">
        <f t="shared" ref="F20:F83" si="0">+C20+E20+D20</f>
        <v>7346.4800000000005</v>
      </c>
      <c r="G20" s="104">
        <f t="shared" ref="G20:G83" si="1">+(C20/30)*10</f>
        <v>2102.16</v>
      </c>
      <c r="H20" s="104">
        <f t="shared" ref="H20:H83" si="2">+(C20/30)*5</f>
        <v>1051.08</v>
      </c>
      <c r="I20" s="104">
        <f t="shared" ref="I20:I83" si="3">+(C20+E20)/30*50</f>
        <v>10510.800000000001</v>
      </c>
      <c r="J20" s="104">
        <v>0</v>
      </c>
      <c r="K20" s="104">
        <f>+G20+H20+I20+J20</f>
        <v>13664.04</v>
      </c>
    </row>
    <row r="21" spans="1:11" s="160" customFormat="1" ht="13.8">
      <c r="A21" s="270" t="s">
        <v>4658</v>
      </c>
      <c r="B21" s="270" t="s">
        <v>4659</v>
      </c>
      <c r="C21" s="104">
        <v>6306.4800000000005</v>
      </c>
      <c r="D21" s="275">
        <v>1040</v>
      </c>
      <c r="E21" s="275">
        <v>0</v>
      </c>
      <c r="F21" s="104">
        <f t="shared" si="0"/>
        <v>7346.4800000000005</v>
      </c>
      <c r="G21" s="104">
        <f t="shared" si="1"/>
        <v>2102.16</v>
      </c>
      <c r="H21" s="104">
        <f t="shared" si="2"/>
        <v>1051.08</v>
      </c>
      <c r="I21" s="104">
        <f t="shared" si="3"/>
        <v>10510.800000000001</v>
      </c>
      <c r="J21" s="104">
        <v>0</v>
      </c>
      <c r="K21" s="104">
        <f t="shared" ref="K21:K84" si="4">+G21+H21+I21+J21</f>
        <v>13664.04</v>
      </c>
    </row>
    <row r="22" spans="1:11" s="160" customFormat="1" ht="13.8">
      <c r="A22" s="270" t="s">
        <v>4660</v>
      </c>
      <c r="B22" s="270" t="s">
        <v>4495</v>
      </c>
      <c r="C22" s="104">
        <v>6306.4800000000005</v>
      </c>
      <c r="D22" s="275">
        <v>1040</v>
      </c>
      <c r="E22" s="275">
        <v>0</v>
      </c>
      <c r="F22" s="104">
        <f t="shared" si="0"/>
        <v>7346.4800000000005</v>
      </c>
      <c r="G22" s="104">
        <f t="shared" si="1"/>
        <v>2102.16</v>
      </c>
      <c r="H22" s="104">
        <f t="shared" si="2"/>
        <v>1051.08</v>
      </c>
      <c r="I22" s="104">
        <f t="shared" si="3"/>
        <v>10510.800000000001</v>
      </c>
      <c r="J22" s="104">
        <v>0</v>
      </c>
      <c r="K22" s="104">
        <f t="shared" si="4"/>
        <v>13664.04</v>
      </c>
    </row>
    <row r="23" spans="1:11" s="160" customFormat="1" ht="13.8">
      <c r="A23" s="270" t="s">
        <v>4661</v>
      </c>
      <c r="B23" s="270" t="s">
        <v>4507</v>
      </c>
      <c r="C23" s="104">
        <v>6306.4800000000005</v>
      </c>
      <c r="D23" s="275">
        <v>1040</v>
      </c>
      <c r="E23" s="275">
        <v>0</v>
      </c>
      <c r="F23" s="104">
        <f t="shared" si="0"/>
        <v>7346.4800000000005</v>
      </c>
      <c r="G23" s="104">
        <f t="shared" si="1"/>
        <v>2102.16</v>
      </c>
      <c r="H23" s="104">
        <f t="shared" si="2"/>
        <v>1051.08</v>
      </c>
      <c r="I23" s="104">
        <f t="shared" si="3"/>
        <v>10510.800000000001</v>
      </c>
      <c r="J23" s="104">
        <v>0</v>
      </c>
      <c r="K23" s="104">
        <f t="shared" si="4"/>
        <v>13664.04</v>
      </c>
    </row>
    <row r="24" spans="1:11" s="160" customFormat="1" ht="13.8">
      <c r="A24" s="270" t="s">
        <v>4662</v>
      </c>
      <c r="B24" s="270" t="s">
        <v>4199</v>
      </c>
      <c r="C24" s="104">
        <v>6306.4800000000005</v>
      </c>
      <c r="D24" s="275">
        <v>1040</v>
      </c>
      <c r="E24" s="275">
        <v>0</v>
      </c>
      <c r="F24" s="104">
        <f t="shared" si="0"/>
        <v>7346.4800000000005</v>
      </c>
      <c r="G24" s="104">
        <f t="shared" si="1"/>
        <v>2102.16</v>
      </c>
      <c r="H24" s="104">
        <f t="shared" si="2"/>
        <v>1051.08</v>
      </c>
      <c r="I24" s="104">
        <f t="shared" si="3"/>
        <v>10510.800000000001</v>
      </c>
      <c r="J24" s="104">
        <v>0</v>
      </c>
      <c r="K24" s="104">
        <f t="shared" si="4"/>
        <v>13664.04</v>
      </c>
    </row>
    <row r="25" spans="1:11" s="160" customFormat="1" ht="13.8">
      <c r="A25" s="270" t="s">
        <v>4663</v>
      </c>
      <c r="B25" s="270" t="s">
        <v>4664</v>
      </c>
      <c r="C25" s="104">
        <v>6306.4800000000005</v>
      </c>
      <c r="D25" s="275">
        <v>1040</v>
      </c>
      <c r="E25" s="275">
        <v>0</v>
      </c>
      <c r="F25" s="104">
        <f t="shared" si="0"/>
        <v>7346.4800000000005</v>
      </c>
      <c r="G25" s="104">
        <f t="shared" si="1"/>
        <v>2102.16</v>
      </c>
      <c r="H25" s="104">
        <f t="shared" si="2"/>
        <v>1051.08</v>
      </c>
      <c r="I25" s="104">
        <f t="shared" si="3"/>
        <v>10510.800000000001</v>
      </c>
      <c r="J25" s="104">
        <v>0</v>
      </c>
      <c r="K25" s="104">
        <f t="shared" si="4"/>
        <v>13664.04</v>
      </c>
    </row>
    <row r="26" spans="1:11" s="160" customFormat="1" ht="13.8">
      <c r="A26" s="270" t="s">
        <v>4665</v>
      </c>
      <c r="B26" s="270" t="s">
        <v>4666</v>
      </c>
      <c r="C26" s="104">
        <v>6306.4800000000005</v>
      </c>
      <c r="D26" s="275">
        <v>1040</v>
      </c>
      <c r="E26" s="275">
        <v>0</v>
      </c>
      <c r="F26" s="104">
        <f t="shared" si="0"/>
        <v>7346.4800000000005</v>
      </c>
      <c r="G26" s="104">
        <f t="shared" si="1"/>
        <v>2102.16</v>
      </c>
      <c r="H26" s="104">
        <f t="shared" si="2"/>
        <v>1051.08</v>
      </c>
      <c r="I26" s="104">
        <f t="shared" si="3"/>
        <v>10510.800000000001</v>
      </c>
      <c r="J26" s="104">
        <v>0</v>
      </c>
      <c r="K26" s="104">
        <f t="shared" si="4"/>
        <v>13664.04</v>
      </c>
    </row>
    <row r="27" spans="1:11" s="160" customFormat="1" ht="13.8">
      <c r="A27" s="270" t="s">
        <v>4667</v>
      </c>
      <c r="B27" s="270" t="s">
        <v>4666</v>
      </c>
      <c r="C27" s="104">
        <v>6306.4800000000005</v>
      </c>
      <c r="D27" s="275">
        <v>1040</v>
      </c>
      <c r="E27" s="275">
        <v>0</v>
      </c>
      <c r="F27" s="104">
        <f t="shared" si="0"/>
        <v>7346.4800000000005</v>
      </c>
      <c r="G27" s="104">
        <f t="shared" si="1"/>
        <v>2102.16</v>
      </c>
      <c r="H27" s="104">
        <f t="shared" si="2"/>
        <v>1051.08</v>
      </c>
      <c r="I27" s="104">
        <f t="shared" si="3"/>
        <v>10510.800000000001</v>
      </c>
      <c r="J27" s="104">
        <v>0</v>
      </c>
      <c r="K27" s="104">
        <f t="shared" si="4"/>
        <v>13664.04</v>
      </c>
    </row>
    <row r="28" spans="1:11" s="160" customFormat="1" ht="13.8">
      <c r="A28" s="270" t="s">
        <v>4668</v>
      </c>
      <c r="B28" s="270" t="s">
        <v>4669</v>
      </c>
      <c r="C28" s="104">
        <v>6306.4800000000005</v>
      </c>
      <c r="D28" s="275">
        <v>1040</v>
      </c>
      <c r="E28" s="275">
        <v>0</v>
      </c>
      <c r="F28" s="104">
        <f t="shared" si="0"/>
        <v>7346.4800000000005</v>
      </c>
      <c r="G28" s="104">
        <f t="shared" si="1"/>
        <v>2102.16</v>
      </c>
      <c r="H28" s="104">
        <f t="shared" si="2"/>
        <v>1051.08</v>
      </c>
      <c r="I28" s="104">
        <f t="shared" si="3"/>
        <v>10510.800000000001</v>
      </c>
      <c r="J28" s="104">
        <v>0</v>
      </c>
      <c r="K28" s="104">
        <f t="shared" si="4"/>
        <v>13664.04</v>
      </c>
    </row>
    <row r="29" spans="1:11" s="160" customFormat="1" ht="13.8">
      <c r="A29" s="270" t="s">
        <v>4670</v>
      </c>
      <c r="B29" s="270" t="s">
        <v>4671</v>
      </c>
      <c r="C29" s="104">
        <v>6306.4800000000005</v>
      </c>
      <c r="D29" s="275">
        <v>1040</v>
      </c>
      <c r="E29" s="275">
        <v>0</v>
      </c>
      <c r="F29" s="104">
        <f t="shared" si="0"/>
        <v>7346.4800000000005</v>
      </c>
      <c r="G29" s="104">
        <f t="shared" si="1"/>
        <v>2102.16</v>
      </c>
      <c r="H29" s="104">
        <f t="shared" si="2"/>
        <v>1051.08</v>
      </c>
      <c r="I29" s="104">
        <f t="shared" si="3"/>
        <v>10510.800000000001</v>
      </c>
      <c r="J29" s="104">
        <v>0</v>
      </c>
      <c r="K29" s="104">
        <f t="shared" si="4"/>
        <v>13664.04</v>
      </c>
    </row>
    <row r="30" spans="1:11" s="160" customFormat="1" ht="13.8">
      <c r="A30" s="270" t="s">
        <v>4672</v>
      </c>
      <c r="B30" s="270" t="s">
        <v>4673</v>
      </c>
      <c r="C30" s="104">
        <v>6477.6319999999996</v>
      </c>
      <c r="D30" s="275">
        <v>1040</v>
      </c>
      <c r="E30" s="275">
        <v>0</v>
      </c>
      <c r="F30" s="104">
        <f t="shared" si="0"/>
        <v>7517.6319999999996</v>
      </c>
      <c r="G30" s="104">
        <f t="shared" si="1"/>
        <v>2159.2106666666668</v>
      </c>
      <c r="H30" s="104">
        <f t="shared" si="2"/>
        <v>1079.6053333333334</v>
      </c>
      <c r="I30" s="104">
        <f t="shared" si="3"/>
        <v>10796.053333333333</v>
      </c>
      <c r="J30" s="104">
        <v>0</v>
      </c>
      <c r="K30" s="104">
        <f t="shared" si="4"/>
        <v>14034.869333333334</v>
      </c>
    </row>
    <row r="31" spans="1:11" s="160" customFormat="1" ht="13.8">
      <c r="A31" s="270" t="s">
        <v>4674</v>
      </c>
      <c r="B31" s="270" t="s">
        <v>4199</v>
      </c>
      <c r="C31" s="104">
        <v>6497.6959999999999</v>
      </c>
      <c r="D31" s="275">
        <v>1040</v>
      </c>
      <c r="E31" s="275">
        <v>0</v>
      </c>
      <c r="F31" s="104">
        <f t="shared" si="0"/>
        <v>7537.6959999999999</v>
      </c>
      <c r="G31" s="104">
        <f t="shared" si="1"/>
        <v>2165.8986666666665</v>
      </c>
      <c r="H31" s="104">
        <f t="shared" si="2"/>
        <v>1082.9493333333332</v>
      </c>
      <c r="I31" s="104">
        <f t="shared" si="3"/>
        <v>10829.493333333334</v>
      </c>
      <c r="J31" s="104">
        <v>0</v>
      </c>
      <c r="K31" s="104">
        <f t="shared" si="4"/>
        <v>14078.341333333334</v>
      </c>
    </row>
    <row r="32" spans="1:11" s="160" customFormat="1" ht="13.8">
      <c r="A32" s="270" t="s">
        <v>4675</v>
      </c>
      <c r="B32" s="270" t="s">
        <v>4676</v>
      </c>
      <c r="C32" s="104">
        <v>6534.1759999999995</v>
      </c>
      <c r="D32" s="275">
        <v>1040</v>
      </c>
      <c r="E32" s="275">
        <v>0</v>
      </c>
      <c r="F32" s="104">
        <f t="shared" si="0"/>
        <v>7574.1759999999995</v>
      </c>
      <c r="G32" s="104">
        <f t="shared" si="1"/>
        <v>2178.0586666666663</v>
      </c>
      <c r="H32" s="104">
        <f t="shared" si="2"/>
        <v>1089.0293333333332</v>
      </c>
      <c r="I32" s="104">
        <f t="shared" si="3"/>
        <v>10890.293333333333</v>
      </c>
      <c r="J32" s="104">
        <v>0</v>
      </c>
      <c r="K32" s="104">
        <f t="shared" si="4"/>
        <v>14157.381333333333</v>
      </c>
    </row>
    <row r="33" spans="1:11" s="160" customFormat="1" ht="13.8">
      <c r="A33" s="270" t="s">
        <v>4677</v>
      </c>
      <c r="B33" s="270" t="s">
        <v>4678</v>
      </c>
      <c r="C33" s="104">
        <v>6654.2560000000003</v>
      </c>
      <c r="D33" s="275">
        <v>1040</v>
      </c>
      <c r="E33" s="275">
        <v>0</v>
      </c>
      <c r="F33" s="104">
        <f t="shared" si="0"/>
        <v>7694.2560000000003</v>
      </c>
      <c r="G33" s="104">
        <f t="shared" si="1"/>
        <v>2218.0853333333334</v>
      </c>
      <c r="H33" s="104">
        <f t="shared" si="2"/>
        <v>1109.0426666666667</v>
      </c>
      <c r="I33" s="104">
        <f t="shared" si="3"/>
        <v>11090.426666666666</v>
      </c>
      <c r="J33" s="104">
        <v>0</v>
      </c>
      <c r="K33" s="104">
        <f t="shared" si="4"/>
        <v>14417.554666666667</v>
      </c>
    </row>
    <row r="34" spans="1:11" s="160" customFormat="1" ht="13.8">
      <c r="A34" s="270" t="s">
        <v>4679</v>
      </c>
      <c r="B34" s="270" t="s">
        <v>4680</v>
      </c>
      <c r="C34" s="104">
        <v>6684.96</v>
      </c>
      <c r="D34" s="275">
        <v>1040</v>
      </c>
      <c r="E34" s="275">
        <v>0</v>
      </c>
      <c r="F34" s="104">
        <f t="shared" si="0"/>
        <v>7724.96</v>
      </c>
      <c r="G34" s="104">
        <f t="shared" si="1"/>
        <v>2228.3199999999997</v>
      </c>
      <c r="H34" s="104">
        <f t="shared" si="2"/>
        <v>1114.1599999999999</v>
      </c>
      <c r="I34" s="104">
        <f t="shared" si="3"/>
        <v>11141.6</v>
      </c>
      <c r="J34" s="104">
        <v>0</v>
      </c>
      <c r="K34" s="104">
        <f t="shared" si="4"/>
        <v>14484.08</v>
      </c>
    </row>
    <row r="35" spans="1:11" s="160" customFormat="1" ht="13.8">
      <c r="A35" s="270" t="s">
        <v>4681</v>
      </c>
      <c r="B35" s="270" t="s">
        <v>4682</v>
      </c>
      <c r="C35" s="104">
        <v>6742.1120000000001</v>
      </c>
      <c r="D35" s="275">
        <v>1040</v>
      </c>
      <c r="E35" s="275">
        <v>0</v>
      </c>
      <c r="F35" s="104">
        <f t="shared" si="0"/>
        <v>7782.1120000000001</v>
      </c>
      <c r="G35" s="104">
        <f t="shared" si="1"/>
        <v>2247.3706666666667</v>
      </c>
      <c r="H35" s="104">
        <f t="shared" si="2"/>
        <v>1123.6853333333333</v>
      </c>
      <c r="I35" s="104">
        <f t="shared" si="3"/>
        <v>11236.853333333333</v>
      </c>
      <c r="J35" s="104">
        <v>0</v>
      </c>
      <c r="K35" s="104">
        <f t="shared" si="4"/>
        <v>14607.909333333333</v>
      </c>
    </row>
    <row r="36" spans="1:11" s="160" customFormat="1" ht="13.8">
      <c r="A36" s="270" t="s">
        <v>4683</v>
      </c>
      <c r="B36" s="270" t="s">
        <v>4684</v>
      </c>
      <c r="C36" s="104">
        <v>6742.1423999999997</v>
      </c>
      <c r="D36" s="275">
        <v>1040</v>
      </c>
      <c r="E36" s="275">
        <v>0</v>
      </c>
      <c r="F36" s="104">
        <f t="shared" si="0"/>
        <v>7782.1423999999997</v>
      </c>
      <c r="G36" s="104">
        <f t="shared" si="1"/>
        <v>2247.3807999999999</v>
      </c>
      <c r="H36" s="104">
        <f t="shared" si="2"/>
        <v>1123.6904</v>
      </c>
      <c r="I36" s="104">
        <f t="shared" si="3"/>
        <v>11236.904</v>
      </c>
      <c r="J36" s="104">
        <v>0</v>
      </c>
      <c r="K36" s="104">
        <f t="shared" si="4"/>
        <v>14607.975200000001</v>
      </c>
    </row>
    <row r="37" spans="1:11" s="160" customFormat="1" ht="13.8">
      <c r="A37" s="270" t="s">
        <v>4685</v>
      </c>
      <c r="B37" s="270" t="s">
        <v>4686</v>
      </c>
      <c r="C37" s="104">
        <v>6799.5680000000002</v>
      </c>
      <c r="D37" s="275">
        <v>1040</v>
      </c>
      <c r="E37" s="275">
        <v>0</v>
      </c>
      <c r="F37" s="104">
        <f t="shared" si="0"/>
        <v>7839.5680000000002</v>
      </c>
      <c r="G37" s="104">
        <f t="shared" si="1"/>
        <v>2266.5226666666667</v>
      </c>
      <c r="H37" s="104">
        <f t="shared" si="2"/>
        <v>1133.2613333333334</v>
      </c>
      <c r="I37" s="104">
        <f t="shared" si="3"/>
        <v>11332.613333333333</v>
      </c>
      <c r="J37" s="104">
        <v>0</v>
      </c>
      <c r="K37" s="104">
        <f t="shared" si="4"/>
        <v>14732.397333333332</v>
      </c>
    </row>
    <row r="38" spans="1:11" s="160" customFormat="1" ht="13.8">
      <c r="A38" s="270" t="s">
        <v>4687</v>
      </c>
      <c r="B38" s="270" t="s">
        <v>4688</v>
      </c>
      <c r="C38" s="104">
        <v>6867.0560000000005</v>
      </c>
      <c r="D38" s="275">
        <v>1040</v>
      </c>
      <c r="E38" s="275">
        <v>0</v>
      </c>
      <c r="F38" s="104">
        <f t="shared" si="0"/>
        <v>7907.0560000000005</v>
      </c>
      <c r="G38" s="104">
        <f t="shared" si="1"/>
        <v>2289.0186666666668</v>
      </c>
      <c r="H38" s="104">
        <f t="shared" si="2"/>
        <v>1144.5093333333334</v>
      </c>
      <c r="I38" s="104">
        <f t="shared" si="3"/>
        <v>11445.093333333334</v>
      </c>
      <c r="J38" s="104">
        <v>0</v>
      </c>
      <c r="K38" s="104">
        <f t="shared" si="4"/>
        <v>14878.621333333334</v>
      </c>
    </row>
    <row r="39" spans="1:11" s="160" customFormat="1" ht="13.8">
      <c r="A39" s="270" t="s">
        <v>4621</v>
      </c>
      <c r="B39" s="270" t="s">
        <v>4689</v>
      </c>
      <c r="C39" s="104">
        <v>6870.78</v>
      </c>
      <c r="D39" s="275">
        <v>1040</v>
      </c>
      <c r="E39" s="275">
        <v>0</v>
      </c>
      <c r="F39" s="104">
        <f t="shared" si="0"/>
        <v>7910.78</v>
      </c>
      <c r="G39" s="104">
        <f t="shared" si="1"/>
        <v>2290.2599999999998</v>
      </c>
      <c r="H39" s="104">
        <f t="shared" si="2"/>
        <v>1145.1299999999999</v>
      </c>
      <c r="I39" s="104">
        <f t="shared" si="3"/>
        <v>11451.3</v>
      </c>
      <c r="J39" s="104">
        <v>0</v>
      </c>
      <c r="K39" s="104">
        <f t="shared" si="4"/>
        <v>14886.689999999999</v>
      </c>
    </row>
    <row r="40" spans="1:11" s="160" customFormat="1" ht="13.8">
      <c r="A40" s="270" t="s">
        <v>4690</v>
      </c>
      <c r="B40" s="270" t="s">
        <v>4691</v>
      </c>
      <c r="C40" s="104">
        <v>6966.768</v>
      </c>
      <c r="D40" s="275">
        <v>1040</v>
      </c>
      <c r="E40" s="275">
        <v>0</v>
      </c>
      <c r="F40" s="104">
        <f t="shared" si="0"/>
        <v>8006.768</v>
      </c>
      <c r="G40" s="104">
        <f t="shared" si="1"/>
        <v>2322.2560000000003</v>
      </c>
      <c r="H40" s="104">
        <f t="shared" si="2"/>
        <v>1161.1280000000002</v>
      </c>
      <c r="I40" s="104">
        <f t="shared" si="3"/>
        <v>11611.28</v>
      </c>
      <c r="J40" s="104">
        <v>0</v>
      </c>
      <c r="K40" s="104">
        <f t="shared" si="4"/>
        <v>15094.664000000001</v>
      </c>
    </row>
    <row r="41" spans="1:11" s="160" customFormat="1" ht="13.8">
      <c r="A41" s="270" t="s">
        <v>4575</v>
      </c>
      <c r="B41" s="270" t="s">
        <v>4692</v>
      </c>
      <c r="C41" s="104">
        <v>6966.8591999999999</v>
      </c>
      <c r="D41" s="275">
        <v>1040</v>
      </c>
      <c r="E41" s="275">
        <v>0</v>
      </c>
      <c r="F41" s="104">
        <f t="shared" si="0"/>
        <v>8006.8591999999999</v>
      </c>
      <c r="G41" s="104">
        <f t="shared" si="1"/>
        <v>2322.2864</v>
      </c>
      <c r="H41" s="104">
        <f t="shared" si="2"/>
        <v>1161.1432</v>
      </c>
      <c r="I41" s="104">
        <f t="shared" si="3"/>
        <v>11611.431999999999</v>
      </c>
      <c r="J41" s="104">
        <v>0</v>
      </c>
      <c r="K41" s="104">
        <f t="shared" si="4"/>
        <v>15094.861599999998</v>
      </c>
    </row>
    <row r="42" spans="1:11" s="160" customFormat="1" ht="13.8">
      <c r="A42" s="270" t="s">
        <v>4635</v>
      </c>
      <c r="B42" s="270" t="s">
        <v>4693</v>
      </c>
      <c r="C42" s="104">
        <v>7103.7960000000003</v>
      </c>
      <c r="D42" s="275">
        <v>1040</v>
      </c>
      <c r="E42" s="275">
        <v>0</v>
      </c>
      <c r="F42" s="104">
        <f t="shared" si="0"/>
        <v>8143.7960000000003</v>
      </c>
      <c r="G42" s="104">
        <f t="shared" si="1"/>
        <v>2367.9320000000002</v>
      </c>
      <c r="H42" s="104">
        <f t="shared" si="2"/>
        <v>1183.9660000000001</v>
      </c>
      <c r="I42" s="104">
        <f t="shared" si="3"/>
        <v>11839.66</v>
      </c>
      <c r="J42" s="104">
        <v>0</v>
      </c>
      <c r="K42" s="104">
        <f t="shared" si="4"/>
        <v>15391.558000000001</v>
      </c>
    </row>
    <row r="43" spans="1:11" s="160" customFormat="1" ht="13.8">
      <c r="A43" s="270" t="s">
        <v>4694</v>
      </c>
      <c r="B43" s="270" t="s">
        <v>4695</v>
      </c>
      <c r="C43" s="104">
        <v>7226.08</v>
      </c>
      <c r="D43" s="275">
        <v>1040</v>
      </c>
      <c r="E43" s="275">
        <v>0</v>
      </c>
      <c r="F43" s="104">
        <f t="shared" si="0"/>
        <v>8266.08</v>
      </c>
      <c r="G43" s="104">
        <f t="shared" si="1"/>
        <v>2408.6933333333336</v>
      </c>
      <c r="H43" s="104">
        <f t="shared" si="2"/>
        <v>1204.3466666666668</v>
      </c>
      <c r="I43" s="104">
        <f t="shared" si="3"/>
        <v>12043.466666666667</v>
      </c>
      <c r="J43" s="104">
        <v>0</v>
      </c>
      <c r="K43" s="104">
        <f t="shared" si="4"/>
        <v>15656.506666666668</v>
      </c>
    </row>
    <row r="44" spans="1:11" s="160" customFormat="1" ht="13.8">
      <c r="A44" s="270" t="s">
        <v>4696</v>
      </c>
      <c r="B44" s="270" t="s">
        <v>4697</v>
      </c>
      <c r="C44" s="104">
        <v>7226.08</v>
      </c>
      <c r="D44" s="275">
        <v>1040</v>
      </c>
      <c r="E44" s="275">
        <v>0</v>
      </c>
      <c r="F44" s="104">
        <f t="shared" si="0"/>
        <v>8266.08</v>
      </c>
      <c r="G44" s="104">
        <f t="shared" si="1"/>
        <v>2408.6933333333336</v>
      </c>
      <c r="H44" s="104">
        <f t="shared" si="2"/>
        <v>1204.3466666666668</v>
      </c>
      <c r="I44" s="104">
        <f t="shared" si="3"/>
        <v>12043.466666666667</v>
      </c>
      <c r="J44" s="104">
        <v>0</v>
      </c>
      <c r="K44" s="104">
        <f t="shared" si="4"/>
        <v>15656.506666666668</v>
      </c>
    </row>
    <row r="45" spans="1:11" s="160" customFormat="1" ht="13.8">
      <c r="A45" s="270" t="s">
        <v>4698</v>
      </c>
      <c r="B45" s="270" t="s">
        <v>4699</v>
      </c>
      <c r="C45" s="104">
        <v>7330.6559999999999</v>
      </c>
      <c r="D45" s="275">
        <v>1040</v>
      </c>
      <c r="E45" s="275">
        <v>0</v>
      </c>
      <c r="F45" s="104">
        <f t="shared" si="0"/>
        <v>8370.655999999999</v>
      </c>
      <c r="G45" s="104">
        <f t="shared" si="1"/>
        <v>2443.5520000000001</v>
      </c>
      <c r="H45" s="104">
        <f t="shared" si="2"/>
        <v>1221.7760000000001</v>
      </c>
      <c r="I45" s="104">
        <f t="shared" si="3"/>
        <v>12217.76</v>
      </c>
      <c r="J45" s="104">
        <v>0</v>
      </c>
      <c r="K45" s="104">
        <f t="shared" si="4"/>
        <v>15883.088</v>
      </c>
    </row>
    <row r="46" spans="1:11" s="160" customFormat="1" ht="13.8">
      <c r="A46" s="270" t="s">
        <v>4700</v>
      </c>
      <c r="B46" s="270" t="s">
        <v>4495</v>
      </c>
      <c r="C46" s="104">
        <v>7401.4879999999994</v>
      </c>
      <c r="D46" s="275">
        <v>1040</v>
      </c>
      <c r="E46" s="275">
        <v>0</v>
      </c>
      <c r="F46" s="104">
        <f t="shared" si="0"/>
        <v>8441.4879999999994</v>
      </c>
      <c r="G46" s="104">
        <f t="shared" si="1"/>
        <v>2467.1626666666666</v>
      </c>
      <c r="H46" s="104">
        <f t="shared" si="2"/>
        <v>1233.5813333333333</v>
      </c>
      <c r="I46" s="104">
        <f t="shared" si="3"/>
        <v>12335.813333333334</v>
      </c>
      <c r="J46" s="104">
        <v>0</v>
      </c>
      <c r="K46" s="104">
        <f t="shared" si="4"/>
        <v>16036.557333333334</v>
      </c>
    </row>
    <row r="47" spans="1:11" s="160" customFormat="1" ht="13.8">
      <c r="A47" s="270" t="s">
        <v>4701</v>
      </c>
      <c r="B47" s="270" t="s">
        <v>4666</v>
      </c>
      <c r="C47" s="104">
        <v>7401.4879999999994</v>
      </c>
      <c r="D47" s="275">
        <v>1040</v>
      </c>
      <c r="E47" s="275">
        <v>0</v>
      </c>
      <c r="F47" s="104">
        <f t="shared" si="0"/>
        <v>8441.4879999999994</v>
      </c>
      <c r="G47" s="104">
        <f t="shared" si="1"/>
        <v>2467.1626666666666</v>
      </c>
      <c r="H47" s="104">
        <f t="shared" si="2"/>
        <v>1233.5813333333333</v>
      </c>
      <c r="I47" s="104">
        <f t="shared" si="3"/>
        <v>12335.813333333334</v>
      </c>
      <c r="J47" s="104">
        <v>0</v>
      </c>
      <c r="K47" s="104">
        <f t="shared" si="4"/>
        <v>16036.557333333334</v>
      </c>
    </row>
    <row r="48" spans="1:11" s="160" customFormat="1" ht="13.8">
      <c r="A48" s="270" t="s">
        <v>4702</v>
      </c>
      <c r="B48" s="270" t="s">
        <v>4703</v>
      </c>
      <c r="C48" s="104">
        <v>7401.4879999999994</v>
      </c>
      <c r="D48" s="275">
        <v>1040</v>
      </c>
      <c r="E48" s="275">
        <v>0</v>
      </c>
      <c r="F48" s="104">
        <f t="shared" si="0"/>
        <v>8441.4879999999994</v>
      </c>
      <c r="G48" s="104">
        <f t="shared" si="1"/>
        <v>2467.1626666666666</v>
      </c>
      <c r="H48" s="104">
        <f t="shared" si="2"/>
        <v>1233.5813333333333</v>
      </c>
      <c r="I48" s="104">
        <f t="shared" si="3"/>
        <v>12335.813333333334</v>
      </c>
      <c r="J48" s="104">
        <v>0</v>
      </c>
      <c r="K48" s="104">
        <f t="shared" si="4"/>
        <v>16036.557333333334</v>
      </c>
    </row>
    <row r="49" spans="1:11" s="160" customFormat="1" ht="13.8">
      <c r="A49" s="270" t="s">
        <v>4704</v>
      </c>
      <c r="B49" s="270" t="s">
        <v>4705</v>
      </c>
      <c r="C49" s="104">
        <v>7401.4879999999994</v>
      </c>
      <c r="D49" s="275">
        <v>1040</v>
      </c>
      <c r="E49" s="275">
        <v>0</v>
      </c>
      <c r="F49" s="104">
        <f t="shared" si="0"/>
        <v>8441.4879999999994</v>
      </c>
      <c r="G49" s="104">
        <f t="shared" si="1"/>
        <v>2467.1626666666666</v>
      </c>
      <c r="H49" s="104">
        <f t="shared" si="2"/>
        <v>1233.5813333333333</v>
      </c>
      <c r="I49" s="104">
        <f t="shared" si="3"/>
        <v>12335.813333333334</v>
      </c>
      <c r="J49" s="104">
        <v>0</v>
      </c>
      <c r="K49" s="104">
        <f t="shared" si="4"/>
        <v>16036.557333333334</v>
      </c>
    </row>
    <row r="50" spans="1:11" s="160" customFormat="1" ht="13.8">
      <c r="A50" s="270" t="s">
        <v>4706</v>
      </c>
      <c r="B50" s="270" t="s">
        <v>4707</v>
      </c>
      <c r="C50" s="104">
        <v>7401.6095999999998</v>
      </c>
      <c r="D50" s="275">
        <v>1040</v>
      </c>
      <c r="E50" s="275">
        <v>0</v>
      </c>
      <c r="F50" s="104">
        <f t="shared" si="0"/>
        <v>8441.6095999999998</v>
      </c>
      <c r="G50" s="104">
        <f t="shared" si="1"/>
        <v>2467.2031999999999</v>
      </c>
      <c r="H50" s="104">
        <f t="shared" si="2"/>
        <v>1233.6016</v>
      </c>
      <c r="I50" s="104">
        <f t="shared" si="3"/>
        <v>12336.016</v>
      </c>
      <c r="J50" s="104">
        <v>0</v>
      </c>
      <c r="K50" s="104">
        <f t="shared" si="4"/>
        <v>16036.8208</v>
      </c>
    </row>
    <row r="51" spans="1:11" s="160" customFormat="1" ht="13.8">
      <c r="A51" s="270" t="s">
        <v>4708</v>
      </c>
      <c r="B51" s="270" t="s">
        <v>4709</v>
      </c>
      <c r="C51" s="104">
        <v>7416.6879999999992</v>
      </c>
      <c r="D51" s="275">
        <v>1040</v>
      </c>
      <c r="E51" s="275">
        <v>0</v>
      </c>
      <c r="F51" s="104">
        <f t="shared" si="0"/>
        <v>8456.6879999999983</v>
      </c>
      <c r="G51" s="104">
        <f t="shared" si="1"/>
        <v>2472.2293333333332</v>
      </c>
      <c r="H51" s="104">
        <f t="shared" si="2"/>
        <v>1236.1146666666666</v>
      </c>
      <c r="I51" s="104">
        <f t="shared" si="3"/>
        <v>12361.146666666666</v>
      </c>
      <c r="J51" s="104">
        <v>0</v>
      </c>
      <c r="K51" s="104">
        <f t="shared" si="4"/>
        <v>16069.490666666665</v>
      </c>
    </row>
    <row r="52" spans="1:11" s="160" customFormat="1" ht="13.8">
      <c r="A52" s="270" t="s">
        <v>4710</v>
      </c>
      <c r="B52" s="270" t="s">
        <v>4711</v>
      </c>
      <c r="C52" s="104">
        <v>7453.7759999999998</v>
      </c>
      <c r="D52" s="275">
        <v>1040</v>
      </c>
      <c r="E52" s="275">
        <v>0</v>
      </c>
      <c r="F52" s="104">
        <f t="shared" si="0"/>
        <v>8493.7759999999998</v>
      </c>
      <c r="G52" s="104">
        <f t="shared" si="1"/>
        <v>2484.5919999999996</v>
      </c>
      <c r="H52" s="104">
        <f t="shared" si="2"/>
        <v>1242.2959999999998</v>
      </c>
      <c r="I52" s="104">
        <f t="shared" si="3"/>
        <v>12422.96</v>
      </c>
      <c r="J52" s="104">
        <v>0</v>
      </c>
      <c r="K52" s="104">
        <f t="shared" si="4"/>
        <v>16149.847999999998</v>
      </c>
    </row>
    <row r="53" spans="1:11" s="160" customFormat="1" ht="13.8">
      <c r="A53" s="270" t="s">
        <v>4712</v>
      </c>
      <c r="B53" s="270" t="s">
        <v>4713</v>
      </c>
      <c r="C53" s="104">
        <v>7453.7759999999998</v>
      </c>
      <c r="D53" s="275">
        <v>1040</v>
      </c>
      <c r="E53" s="275">
        <v>0</v>
      </c>
      <c r="F53" s="104">
        <f t="shared" si="0"/>
        <v>8493.7759999999998</v>
      </c>
      <c r="G53" s="104">
        <f t="shared" si="1"/>
        <v>2484.5919999999996</v>
      </c>
      <c r="H53" s="104">
        <f t="shared" si="2"/>
        <v>1242.2959999999998</v>
      </c>
      <c r="I53" s="104">
        <f t="shared" si="3"/>
        <v>12422.96</v>
      </c>
      <c r="J53" s="104">
        <v>0</v>
      </c>
      <c r="K53" s="104">
        <f t="shared" si="4"/>
        <v>16149.847999999998</v>
      </c>
    </row>
    <row r="54" spans="1:11" s="160" customFormat="1" ht="13.8">
      <c r="A54" s="270" t="s">
        <v>4714</v>
      </c>
      <c r="B54" s="270" t="s">
        <v>4715</v>
      </c>
      <c r="C54" s="104">
        <v>7453.7759999999998</v>
      </c>
      <c r="D54" s="275">
        <v>1040</v>
      </c>
      <c r="E54" s="275">
        <v>0</v>
      </c>
      <c r="F54" s="104">
        <f t="shared" si="0"/>
        <v>8493.7759999999998</v>
      </c>
      <c r="G54" s="104">
        <f t="shared" si="1"/>
        <v>2484.5919999999996</v>
      </c>
      <c r="H54" s="104">
        <f t="shared" si="2"/>
        <v>1242.2959999999998</v>
      </c>
      <c r="I54" s="104">
        <f t="shared" si="3"/>
        <v>12422.96</v>
      </c>
      <c r="J54" s="104">
        <v>0</v>
      </c>
      <c r="K54" s="104">
        <f t="shared" si="4"/>
        <v>16149.847999999998</v>
      </c>
    </row>
    <row r="55" spans="1:11" s="160" customFormat="1" ht="13.8">
      <c r="A55" s="270" t="s">
        <v>4716</v>
      </c>
      <c r="B55" s="270" t="s">
        <v>4717</v>
      </c>
      <c r="C55" s="104">
        <v>7572.6399999999994</v>
      </c>
      <c r="D55" s="275">
        <v>1040</v>
      </c>
      <c r="E55" s="275">
        <v>0</v>
      </c>
      <c r="F55" s="104">
        <f t="shared" si="0"/>
        <v>8612.64</v>
      </c>
      <c r="G55" s="104">
        <f t="shared" si="1"/>
        <v>2524.2133333333331</v>
      </c>
      <c r="H55" s="104">
        <f t="shared" si="2"/>
        <v>1262.1066666666666</v>
      </c>
      <c r="I55" s="104">
        <f t="shared" si="3"/>
        <v>12621.066666666666</v>
      </c>
      <c r="J55" s="104">
        <v>0</v>
      </c>
      <c r="K55" s="104">
        <f t="shared" si="4"/>
        <v>16407.386666666665</v>
      </c>
    </row>
    <row r="56" spans="1:11" s="160" customFormat="1" ht="13.8">
      <c r="A56" s="270" t="s">
        <v>4718</v>
      </c>
      <c r="B56" s="270" t="s">
        <v>4719</v>
      </c>
      <c r="C56" s="104">
        <v>7631.6159999999991</v>
      </c>
      <c r="D56" s="275">
        <v>1040</v>
      </c>
      <c r="E56" s="275">
        <v>0</v>
      </c>
      <c r="F56" s="104">
        <f t="shared" si="0"/>
        <v>8671.6159999999982</v>
      </c>
      <c r="G56" s="104">
        <f t="shared" si="1"/>
        <v>2543.8719999999998</v>
      </c>
      <c r="H56" s="104">
        <f t="shared" si="2"/>
        <v>1271.9359999999999</v>
      </c>
      <c r="I56" s="104">
        <f t="shared" si="3"/>
        <v>12719.359999999999</v>
      </c>
      <c r="J56" s="104">
        <v>0</v>
      </c>
      <c r="K56" s="104">
        <f t="shared" si="4"/>
        <v>16535.167999999998</v>
      </c>
    </row>
    <row r="57" spans="1:11" s="160" customFormat="1" ht="13.8">
      <c r="A57" s="270" t="s">
        <v>4720</v>
      </c>
      <c r="B57" s="270" t="s">
        <v>4721</v>
      </c>
      <c r="C57" s="104">
        <v>7632.5279999999993</v>
      </c>
      <c r="D57" s="275">
        <v>1040</v>
      </c>
      <c r="E57" s="275">
        <v>0</v>
      </c>
      <c r="F57" s="104">
        <f t="shared" si="0"/>
        <v>8672.5279999999984</v>
      </c>
      <c r="G57" s="104">
        <f t="shared" si="1"/>
        <v>2544.1759999999995</v>
      </c>
      <c r="H57" s="104">
        <f t="shared" si="2"/>
        <v>1272.0879999999997</v>
      </c>
      <c r="I57" s="104">
        <f t="shared" si="3"/>
        <v>12720.879999999997</v>
      </c>
      <c r="J57" s="104">
        <v>0</v>
      </c>
      <c r="K57" s="104">
        <f t="shared" si="4"/>
        <v>16537.143999999997</v>
      </c>
    </row>
    <row r="58" spans="1:11" s="160" customFormat="1" ht="13.8">
      <c r="A58" s="270" t="s">
        <v>4722</v>
      </c>
      <c r="B58" s="270" t="s">
        <v>4723</v>
      </c>
      <c r="C58" s="104">
        <v>7651.0720000000001</v>
      </c>
      <c r="D58" s="275">
        <v>1040</v>
      </c>
      <c r="E58" s="275">
        <v>0</v>
      </c>
      <c r="F58" s="104">
        <f t="shared" si="0"/>
        <v>8691.0720000000001</v>
      </c>
      <c r="G58" s="104">
        <f t="shared" si="1"/>
        <v>2550.3573333333334</v>
      </c>
      <c r="H58" s="104">
        <f t="shared" si="2"/>
        <v>1275.1786666666667</v>
      </c>
      <c r="I58" s="104">
        <f t="shared" si="3"/>
        <v>12751.786666666667</v>
      </c>
      <c r="J58" s="104">
        <v>0</v>
      </c>
      <c r="K58" s="104">
        <f t="shared" si="4"/>
        <v>16577.322666666667</v>
      </c>
    </row>
    <row r="59" spans="1:11" s="160" customFormat="1" ht="13.8">
      <c r="A59" s="270" t="s">
        <v>4724</v>
      </c>
      <c r="B59" s="270" t="s">
        <v>4725</v>
      </c>
      <c r="C59" s="104">
        <v>7680</v>
      </c>
      <c r="D59" s="275">
        <v>1040</v>
      </c>
      <c r="E59" s="275">
        <v>0</v>
      </c>
      <c r="F59" s="104">
        <f t="shared" si="0"/>
        <v>8720</v>
      </c>
      <c r="G59" s="104">
        <f t="shared" si="1"/>
        <v>2560</v>
      </c>
      <c r="H59" s="104">
        <f t="shared" si="2"/>
        <v>1280</v>
      </c>
      <c r="I59" s="104">
        <f t="shared" si="3"/>
        <v>12800</v>
      </c>
      <c r="J59" s="104">
        <v>0</v>
      </c>
      <c r="K59" s="104">
        <f t="shared" si="4"/>
        <v>16640</v>
      </c>
    </row>
    <row r="60" spans="1:11" s="160" customFormat="1" ht="13.8">
      <c r="A60" s="270" t="s">
        <v>4726</v>
      </c>
      <c r="B60" s="270" t="s">
        <v>4727</v>
      </c>
      <c r="C60" s="104">
        <v>7707.3119999999999</v>
      </c>
      <c r="D60" s="275">
        <v>1040</v>
      </c>
      <c r="E60" s="275">
        <v>0</v>
      </c>
      <c r="F60" s="104">
        <f t="shared" si="0"/>
        <v>8747.3119999999999</v>
      </c>
      <c r="G60" s="104">
        <f t="shared" si="1"/>
        <v>2569.1039999999998</v>
      </c>
      <c r="H60" s="104">
        <f t="shared" si="2"/>
        <v>1284.5519999999999</v>
      </c>
      <c r="I60" s="104">
        <f t="shared" si="3"/>
        <v>12845.519999999999</v>
      </c>
      <c r="J60" s="104">
        <v>0</v>
      </c>
      <c r="K60" s="104">
        <f t="shared" si="4"/>
        <v>16699.175999999999</v>
      </c>
    </row>
    <row r="61" spans="1:11" s="160" customFormat="1" ht="13.8">
      <c r="A61" s="270" t="s">
        <v>4728</v>
      </c>
      <c r="B61" s="270" t="s">
        <v>4729</v>
      </c>
      <c r="C61" s="104">
        <v>7782.4</v>
      </c>
      <c r="D61" s="275">
        <v>1040</v>
      </c>
      <c r="E61" s="275">
        <v>0</v>
      </c>
      <c r="F61" s="104">
        <f t="shared" si="0"/>
        <v>8822.4</v>
      </c>
      <c r="G61" s="104">
        <f t="shared" si="1"/>
        <v>2594.1333333333332</v>
      </c>
      <c r="H61" s="104">
        <f t="shared" si="2"/>
        <v>1297.0666666666666</v>
      </c>
      <c r="I61" s="104">
        <f t="shared" si="3"/>
        <v>12970.666666666664</v>
      </c>
      <c r="J61" s="104">
        <v>0</v>
      </c>
      <c r="K61" s="104">
        <f t="shared" si="4"/>
        <v>16861.866666666665</v>
      </c>
    </row>
    <row r="62" spans="1:11" s="160" customFormat="1" ht="13.8">
      <c r="A62" s="270" t="s">
        <v>4730</v>
      </c>
      <c r="B62" s="270" t="s">
        <v>4731</v>
      </c>
      <c r="C62" s="104">
        <v>7782.4</v>
      </c>
      <c r="D62" s="275">
        <v>1040</v>
      </c>
      <c r="E62" s="275">
        <v>0</v>
      </c>
      <c r="F62" s="104">
        <f t="shared" si="0"/>
        <v>8822.4</v>
      </c>
      <c r="G62" s="104">
        <f t="shared" si="1"/>
        <v>2594.1333333333332</v>
      </c>
      <c r="H62" s="104">
        <f t="shared" si="2"/>
        <v>1297.0666666666666</v>
      </c>
      <c r="I62" s="104">
        <f t="shared" si="3"/>
        <v>12970.666666666664</v>
      </c>
      <c r="J62" s="104">
        <v>0</v>
      </c>
      <c r="K62" s="104">
        <f t="shared" si="4"/>
        <v>16861.866666666665</v>
      </c>
    </row>
    <row r="63" spans="1:11" s="160" customFormat="1" ht="13.8">
      <c r="A63" s="270" t="s">
        <v>4732</v>
      </c>
      <c r="B63" s="270" t="s">
        <v>4733</v>
      </c>
      <c r="C63" s="104">
        <v>7866.6080000000011</v>
      </c>
      <c r="D63" s="275">
        <v>1040</v>
      </c>
      <c r="E63" s="275">
        <v>0</v>
      </c>
      <c r="F63" s="104">
        <f t="shared" si="0"/>
        <v>8906.6080000000002</v>
      </c>
      <c r="G63" s="104">
        <f t="shared" si="1"/>
        <v>2622.202666666667</v>
      </c>
      <c r="H63" s="104">
        <f t="shared" si="2"/>
        <v>1311.1013333333335</v>
      </c>
      <c r="I63" s="104">
        <f t="shared" si="3"/>
        <v>13111.013333333336</v>
      </c>
      <c r="J63" s="104">
        <v>0</v>
      </c>
      <c r="K63" s="104">
        <f t="shared" si="4"/>
        <v>17044.317333333336</v>
      </c>
    </row>
    <row r="64" spans="1:11" s="160" customFormat="1" ht="13.8">
      <c r="A64" s="270" t="s">
        <v>4734</v>
      </c>
      <c r="B64" s="270" t="s">
        <v>4735</v>
      </c>
      <c r="C64" s="104">
        <v>7901.8719999999994</v>
      </c>
      <c r="D64" s="275">
        <v>1040</v>
      </c>
      <c r="E64" s="275">
        <v>0</v>
      </c>
      <c r="F64" s="104">
        <f t="shared" si="0"/>
        <v>8941.8719999999994</v>
      </c>
      <c r="G64" s="104">
        <f t="shared" si="1"/>
        <v>2633.9573333333333</v>
      </c>
      <c r="H64" s="104">
        <f t="shared" si="2"/>
        <v>1316.9786666666666</v>
      </c>
      <c r="I64" s="104">
        <f t="shared" si="3"/>
        <v>13169.786666666667</v>
      </c>
      <c r="J64" s="104">
        <v>0</v>
      </c>
      <c r="K64" s="104">
        <f t="shared" si="4"/>
        <v>17120.722666666668</v>
      </c>
    </row>
    <row r="65" spans="1:11" s="160" customFormat="1" ht="13.8">
      <c r="A65" s="270" t="s">
        <v>4736</v>
      </c>
      <c r="B65" s="270" t="s">
        <v>4189</v>
      </c>
      <c r="C65" s="104">
        <v>7923</v>
      </c>
      <c r="D65" s="275">
        <v>1040</v>
      </c>
      <c r="E65" s="275">
        <v>0</v>
      </c>
      <c r="F65" s="104">
        <f t="shared" si="0"/>
        <v>8963</v>
      </c>
      <c r="G65" s="104">
        <f t="shared" si="1"/>
        <v>2641</v>
      </c>
      <c r="H65" s="104">
        <f t="shared" si="2"/>
        <v>1320.5</v>
      </c>
      <c r="I65" s="104">
        <f t="shared" si="3"/>
        <v>13205.000000000002</v>
      </c>
      <c r="J65" s="104">
        <v>0</v>
      </c>
      <c r="K65" s="104">
        <f t="shared" si="4"/>
        <v>17166.5</v>
      </c>
    </row>
    <row r="66" spans="1:11" s="160" customFormat="1" ht="13.8">
      <c r="A66" s="270" t="s">
        <v>4737</v>
      </c>
      <c r="B66" s="270" t="s">
        <v>4725</v>
      </c>
      <c r="C66" s="104">
        <v>8185.2</v>
      </c>
      <c r="D66" s="275">
        <v>1040</v>
      </c>
      <c r="E66" s="275">
        <v>0</v>
      </c>
      <c r="F66" s="104">
        <f t="shared" si="0"/>
        <v>9225.2000000000007</v>
      </c>
      <c r="G66" s="104">
        <f t="shared" si="1"/>
        <v>2728.3999999999996</v>
      </c>
      <c r="H66" s="104">
        <f t="shared" si="2"/>
        <v>1364.1999999999998</v>
      </c>
      <c r="I66" s="104">
        <f t="shared" si="3"/>
        <v>13641.999999999998</v>
      </c>
      <c r="J66" s="104">
        <v>0</v>
      </c>
      <c r="K66" s="104">
        <f t="shared" si="4"/>
        <v>17734.599999999999</v>
      </c>
    </row>
    <row r="67" spans="1:11" s="160" customFormat="1" ht="13.8">
      <c r="A67" s="270" t="s">
        <v>4738</v>
      </c>
      <c r="B67" s="270" t="s">
        <v>4739</v>
      </c>
      <c r="C67" s="104">
        <v>8372.7000000000007</v>
      </c>
      <c r="D67" s="275">
        <v>1040</v>
      </c>
      <c r="E67" s="275">
        <v>0</v>
      </c>
      <c r="F67" s="104">
        <f t="shared" si="0"/>
        <v>9412.7000000000007</v>
      </c>
      <c r="G67" s="104">
        <f t="shared" si="1"/>
        <v>2790.9000000000005</v>
      </c>
      <c r="H67" s="104">
        <f t="shared" si="2"/>
        <v>1395.4500000000003</v>
      </c>
      <c r="I67" s="104">
        <f t="shared" si="3"/>
        <v>13954.500000000002</v>
      </c>
      <c r="J67" s="104">
        <v>0</v>
      </c>
      <c r="K67" s="104">
        <f t="shared" si="4"/>
        <v>18140.850000000002</v>
      </c>
    </row>
    <row r="68" spans="1:11" s="160" customFormat="1" ht="13.8">
      <c r="A68" s="270" t="s">
        <v>4740</v>
      </c>
      <c r="B68" s="270" t="s">
        <v>4741</v>
      </c>
      <c r="C68" s="104">
        <v>8534.7999999999993</v>
      </c>
      <c r="D68" s="275">
        <v>1040</v>
      </c>
      <c r="E68" s="275">
        <v>0</v>
      </c>
      <c r="F68" s="104">
        <f t="shared" si="0"/>
        <v>9574.7999999999993</v>
      </c>
      <c r="G68" s="104">
        <f t="shared" si="1"/>
        <v>2844.9333333333329</v>
      </c>
      <c r="H68" s="104">
        <f t="shared" si="2"/>
        <v>1422.4666666666665</v>
      </c>
      <c r="I68" s="104">
        <f t="shared" si="3"/>
        <v>14224.666666666664</v>
      </c>
      <c r="J68" s="104">
        <v>0</v>
      </c>
      <c r="K68" s="104">
        <f t="shared" si="4"/>
        <v>18492.066666666666</v>
      </c>
    </row>
    <row r="69" spans="1:11" s="160" customFormat="1" ht="13.8">
      <c r="A69" s="270" t="s">
        <v>4742</v>
      </c>
      <c r="B69" s="270" t="s">
        <v>4707</v>
      </c>
      <c r="C69" s="104">
        <v>8534.7999999999993</v>
      </c>
      <c r="D69" s="275">
        <v>1040</v>
      </c>
      <c r="E69" s="275">
        <v>0</v>
      </c>
      <c r="F69" s="104">
        <f t="shared" si="0"/>
        <v>9574.7999999999993</v>
      </c>
      <c r="G69" s="104">
        <f t="shared" si="1"/>
        <v>2844.9333333333329</v>
      </c>
      <c r="H69" s="104">
        <f t="shared" si="2"/>
        <v>1422.4666666666665</v>
      </c>
      <c r="I69" s="104">
        <f t="shared" si="3"/>
        <v>14224.666666666664</v>
      </c>
      <c r="J69" s="104">
        <v>0</v>
      </c>
      <c r="K69" s="104">
        <f t="shared" si="4"/>
        <v>18492.066666666666</v>
      </c>
    </row>
    <row r="70" spans="1:11" s="160" customFormat="1" ht="13.8">
      <c r="A70" s="270" t="s">
        <v>4743</v>
      </c>
      <c r="B70" s="270" t="s">
        <v>4684</v>
      </c>
      <c r="C70" s="104">
        <v>8534.7999999999993</v>
      </c>
      <c r="D70" s="275">
        <v>1040</v>
      </c>
      <c r="E70" s="275">
        <v>0</v>
      </c>
      <c r="F70" s="104">
        <f t="shared" si="0"/>
        <v>9574.7999999999993</v>
      </c>
      <c r="G70" s="104">
        <f t="shared" si="1"/>
        <v>2844.9333333333329</v>
      </c>
      <c r="H70" s="104">
        <f t="shared" si="2"/>
        <v>1422.4666666666665</v>
      </c>
      <c r="I70" s="104">
        <f t="shared" si="3"/>
        <v>14224.666666666664</v>
      </c>
      <c r="J70" s="104">
        <v>0</v>
      </c>
      <c r="K70" s="104">
        <f t="shared" si="4"/>
        <v>18492.066666666666</v>
      </c>
    </row>
    <row r="71" spans="1:11" s="160" customFormat="1" ht="13.8">
      <c r="A71" s="270" t="s">
        <v>4744</v>
      </c>
      <c r="B71" s="270" t="s">
        <v>4745</v>
      </c>
      <c r="C71" s="104">
        <v>8534.7999999999993</v>
      </c>
      <c r="D71" s="275">
        <v>1040</v>
      </c>
      <c r="E71" s="275">
        <v>0</v>
      </c>
      <c r="F71" s="104">
        <f t="shared" si="0"/>
        <v>9574.7999999999993</v>
      </c>
      <c r="G71" s="104">
        <f t="shared" si="1"/>
        <v>2844.9333333333329</v>
      </c>
      <c r="H71" s="104">
        <f t="shared" si="2"/>
        <v>1422.4666666666665</v>
      </c>
      <c r="I71" s="104">
        <f t="shared" si="3"/>
        <v>14224.666666666664</v>
      </c>
      <c r="J71" s="104">
        <v>0</v>
      </c>
      <c r="K71" s="104">
        <f t="shared" si="4"/>
        <v>18492.066666666666</v>
      </c>
    </row>
    <row r="72" spans="1:11" s="160" customFormat="1" ht="13.8">
      <c r="A72" s="270" t="s">
        <v>4746</v>
      </c>
      <c r="B72" s="270" t="s">
        <v>4747</v>
      </c>
      <c r="C72" s="104">
        <v>8534.7999999999993</v>
      </c>
      <c r="D72" s="275">
        <v>1040</v>
      </c>
      <c r="E72" s="275">
        <v>0</v>
      </c>
      <c r="F72" s="104">
        <f t="shared" si="0"/>
        <v>9574.7999999999993</v>
      </c>
      <c r="G72" s="104">
        <f t="shared" si="1"/>
        <v>2844.9333333333329</v>
      </c>
      <c r="H72" s="104">
        <f t="shared" si="2"/>
        <v>1422.4666666666665</v>
      </c>
      <c r="I72" s="104">
        <f t="shared" si="3"/>
        <v>14224.666666666664</v>
      </c>
      <c r="J72" s="104">
        <v>0</v>
      </c>
      <c r="K72" s="104">
        <f t="shared" si="4"/>
        <v>18492.066666666666</v>
      </c>
    </row>
    <row r="73" spans="1:11" s="160" customFormat="1" ht="13.8">
      <c r="A73" s="270" t="s">
        <v>4748</v>
      </c>
      <c r="B73" s="270" t="s">
        <v>4749</v>
      </c>
      <c r="C73" s="104">
        <v>8534.7999999999993</v>
      </c>
      <c r="D73" s="275">
        <v>1040</v>
      </c>
      <c r="E73" s="275">
        <v>0</v>
      </c>
      <c r="F73" s="104">
        <f t="shared" si="0"/>
        <v>9574.7999999999993</v>
      </c>
      <c r="G73" s="104">
        <f t="shared" si="1"/>
        <v>2844.9333333333329</v>
      </c>
      <c r="H73" s="104">
        <f t="shared" si="2"/>
        <v>1422.4666666666665</v>
      </c>
      <c r="I73" s="104">
        <f t="shared" si="3"/>
        <v>14224.666666666664</v>
      </c>
      <c r="J73" s="104">
        <v>0</v>
      </c>
      <c r="K73" s="104">
        <f t="shared" si="4"/>
        <v>18492.066666666666</v>
      </c>
    </row>
    <row r="74" spans="1:11" s="160" customFormat="1" ht="13.8">
      <c r="A74" s="270" t="s">
        <v>4750</v>
      </c>
      <c r="B74" s="270" t="s">
        <v>4751</v>
      </c>
      <c r="C74" s="104">
        <v>8534.7999999999993</v>
      </c>
      <c r="D74" s="275">
        <v>1040</v>
      </c>
      <c r="E74" s="275">
        <v>0</v>
      </c>
      <c r="F74" s="104">
        <f t="shared" si="0"/>
        <v>9574.7999999999993</v>
      </c>
      <c r="G74" s="104">
        <f t="shared" si="1"/>
        <v>2844.9333333333329</v>
      </c>
      <c r="H74" s="104">
        <f t="shared" si="2"/>
        <v>1422.4666666666665</v>
      </c>
      <c r="I74" s="104">
        <f t="shared" si="3"/>
        <v>14224.666666666664</v>
      </c>
      <c r="J74" s="104">
        <v>0</v>
      </c>
      <c r="K74" s="104">
        <f t="shared" si="4"/>
        <v>18492.066666666666</v>
      </c>
    </row>
    <row r="75" spans="1:11" s="160" customFormat="1" ht="13.8">
      <c r="A75" s="270" t="s">
        <v>4752</v>
      </c>
      <c r="B75" s="270" t="s">
        <v>4725</v>
      </c>
      <c r="C75" s="104">
        <v>9195.2999999999993</v>
      </c>
      <c r="D75" s="275">
        <v>1040</v>
      </c>
      <c r="E75" s="275">
        <v>0</v>
      </c>
      <c r="F75" s="104">
        <f t="shared" si="0"/>
        <v>10235.299999999999</v>
      </c>
      <c r="G75" s="104">
        <f t="shared" si="1"/>
        <v>3065.1</v>
      </c>
      <c r="H75" s="104">
        <f t="shared" si="2"/>
        <v>1532.55</v>
      </c>
      <c r="I75" s="104">
        <f t="shared" si="3"/>
        <v>15325.5</v>
      </c>
      <c r="J75" s="104">
        <v>0</v>
      </c>
      <c r="K75" s="104">
        <f t="shared" si="4"/>
        <v>19923.150000000001</v>
      </c>
    </row>
    <row r="76" spans="1:11" s="160" customFormat="1" ht="13.8">
      <c r="A76" s="270" t="s">
        <v>4753</v>
      </c>
      <c r="B76" s="270" t="s">
        <v>4725</v>
      </c>
      <c r="C76" s="104">
        <v>9277.1679999999997</v>
      </c>
      <c r="D76" s="275">
        <v>1040</v>
      </c>
      <c r="E76" s="275">
        <v>0</v>
      </c>
      <c r="F76" s="104">
        <f t="shared" si="0"/>
        <v>10317.168</v>
      </c>
      <c r="G76" s="104">
        <f t="shared" si="1"/>
        <v>3092.3893333333331</v>
      </c>
      <c r="H76" s="104">
        <f t="shared" si="2"/>
        <v>1546.1946666666665</v>
      </c>
      <c r="I76" s="104">
        <f t="shared" si="3"/>
        <v>15461.946666666665</v>
      </c>
      <c r="J76" s="104">
        <v>0</v>
      </c>
      <c r="K76" s="104">
        <f t="shared" si="4"/>
        <v>20100.530666666666</v>
      </c>
    </row>
    <row r="77" spans="1:11" s="160" customFormat="1" ht="13.8">
      <c r="A77" s="270" t="s">
        <v>4754</v>
      </c>
      <c r="B77" s="270" t="s">
        <v>4725</v>
      </c>
      <c r="C77" s="104">
        <v>9612.2999999999993</v>
      </c>
      <c r="D77" s="275">
        <v>1040</v>
      </c>
      <c r="E77" s="275">
        <v>0</v>
      </c>
      <c r="F77" s="104">
        <f t="shared" si="0"/>
        <v>10652.3</v>
      </c>
      <c r="G77" s="104">
        <f t="shared" si="1"/>
        <v>3204.0999999999995</v>
      </c>
      <c r="H77" s="104">
        <f t="shared" si="2"/>
        <v>1602.0499999999997</v>
      </c>
      <c r="I77" s="104">
        <f t="shared" si="3"/>
        <v>16020.499999999998</v>
      </c>
      <c r="J77" s="104">
        <v>0</v>
      </c>
      <c r="K77" s="104">
        <f t="shared" si="4"/>
        <v>20826.649999999998</v>
      </c>
    </row>
    <row r="78" spans="1:11" s="160" customFormat="1" ht="13.8">
      <c r="A78" s="270" t="s">
        <v>4755</v>
      </c>
      <c r="B78" s="270" t="s">
        <v>4530</v>
      </c>
      <c r="C78" s="104">
        <v>9741.6799999999985</v>
      </c>
      <c r="D78" s="275">
        <v>1040</v>
      </c>
      <c r="E78" s="275">
        <v>0</v>
      </c>
      <c r="F78" s="104">
        <f t="shared" si="0"/>
        <v>10781.679999999998</v>
      </c>
      <c r="G78" s="104">
        <f t="shared" si="1"/>
        <v>3247.226666666666</v>
      </c>
      <c r="H78" s="104">
        <f t="shared" si="2"/>
        <v>1623.613333333333</v>
      </c>
      <c r="I78" s="104">
        <f t="shared" si="3"/>
        <v>16236.133333333331</v>
      </c>
      <c r="J78" s="104">
        <v>0</v>
      </c>
      <c r="K78" s="104">
        <f t="shared" si="4"/>
        <v>21106.973333333332</v>
      </c>
    </row>
    <row r="79" spans="1:11" s="160" customFormat="1" ht="13.8">
      <c r="A79" s="270" t="s">
        <v>4756</v>
      </c>
      <c r="B79" s="270" t="s">
        <v>4725</v>
      </c>
      <c r="C79" s="104">
        <v>9912.6</v>
      </c>
      <c r="D79" s="275">
        <v>1040</v>
      </c>
      <c r="E79" s="275">
        <v>0</v>
      </c>
      <c r="F79" s="104">
        <f t="shared" si="0"/>
        <v>10952.6</v>
      </c>
      <c r="G79" s="104">
        <f t="shared" si="1"/>
        <v>3304.2000000000003</v>
      </c>
      <c r="H79" s="104">
        <f t="shared" si="2"/>
        <v>1652.1000000000001</v>
      </c>
      <c r="I79" s="104">
        <f t="shared" si="3"/>
        <v>16521</v>
      </c>
      <c r="J79" s="104">
        <v>0</v>
      </c>
      <c r="K79" s="104">
        <f t="shared" si="4"/>
        <v>21477.3</v>
      </c>
    </row>
    <row r="80" spans="1:11" s="160" customFormat="1" ht="13.8">
      <c r="A80" s="270" t="s">
        <v>4757</v>
      </c>
      <c r="B80" s="270" t="s">
        <v>4758</v>
      </c>
      <c r="C80" s="104">
        <v>10167.6</v>
      </c>
      <c r="D80" s="275">
        <v>1040</v>
      </c>
      <c r="E80" s="275">
        <v>0</v>
      </c>
      <c r="F80" s="104">
        <f t="shared" si="0"/>
        <v>11207.6</v>
      </c>
      <c r="G80" s="104">
        <f t="shared" si="1"/>
        <v>3389.2000000000003</v>
      </c>
      <c r="H80" s="104">
        <f t="shared" si="2"/>
        <v>1694.6000000000001</v>
      </c>
      <c r="I80" s="104">
        <f t="shared" si="3"/>
        <v>16946</v>
      </c>
      <c r="J80" s="104">
        <v>0</v>
      </c>
      <c r="K80" s="104">
        <f t="shared" si="4"/>
        <v>22029.8</v>
      </c>
    </row>
    <row r="81" spans="1:11" s="160" customFormat="1" ht="13.8">
      <c r="A81" s="270" t="s">
        <v>4759</v>
      </c>
      <c r="B81" s="270" t="s">
        <v>4760</v>
      </c>
      <c r="C81" s="104">
        <v>10168.5</v>
      </c>
      <c r="D81" s="275">
        <v>1040</v>
      </c>
      <c r="E81" s="275">
        <v>0</v>
      </c>
      <c r="F81" s="104">
        <f t="shared" si="0"/>
        <v>11208.5</v>
      </c>
      <c r="G81" s="104">
        <f t="shared" si="1"/>
        <v>3389.5</v>
      </c>
      <c r="H81" s="104">
        <f t="shared" si="2"/>
        <v>1694.75</v>
      </c>
      <c r="I81" s="104">
        <f t="shared" si="3"/>
        <v>16947.5</v>
      </c>
      <c r="J81" s="104">
        <v>0</v>
      </c>
      <c r="K81" s="104">
        <f t="shared" si="4"/>
        <v>22031.75</v>
      </c>
    </row>
    <row r="82" spans="1:11" s="160" customFormat="1" ht="13.8">
      <c r="A82" s="270" t="s">
        <v>4761</v>
      </c>
      <c r="B82" s="270" t="s">
        <v>4762</v>
      </c>
      <c r="C82" s="104">
        <v>10335.6</v>
      </c>
      <c r="D82" s="275">
        <v>1040</v>
      </c>
      <c r="E82" s="275">
        <v>0</v>
      </c>
      <c r="F82" s="104">
        <f t="shared" si="0"/>
        <v>11375.6</v>
      </c>
      <c r="G82" s="104">
        <f t="shared" si="1"/>
        <v>3445.2000000000003</v>
      </c>
      <c r="H82" s="104">
        <f t="shared" si="2"/>
        <v>1722.6000000000001</v>
      </c>
      <c r="I82" s="104">
        <f t="shared" si="3"/>
        <v>17226.000000000004</v>
      </c>
      <c r="J82" s="104">
        <v>0</v>
      </c>
      <c r="K82" s="104">
        <f t="shared" si="4"/>
        <v>22393.800000000003</v>
      </c>
    </row>
    <row r="83" spans="1:11" s="160" customFormat="1" ht="13.8">
      <c r="A83" s="270" t="s">
        <v>4763</v>
      </c>
      <c r="B83" s="270" t="s">
        <v>4725</v>
      </c>
      <c r="C83" s="104">
        <v>10575.3</v>
      </c>
      <c r="D83" s="275">
        <v>1040</v>
      </c>
      <c r="E83" s="275">
        <v>0</v>
      </c>
      <c r="F83" s="104">
        <f t="shared" si="0"/>
        <v>11615.3</v>
      </c>
      <c r="G83" s="104">
        <f t="shared" si="1"/>
        <v>3525.1</v>
      </c>
      <c r="H83" s="104">
        <f t="shared" si="2"/>
        <v>1762.55</v>
      </c>
      <c r="I83" s="104">
        <f t="shared" si="3"/>
        <v>17625.5</v>
      </c>
      <c r="J83" s="104">
        <v>0</v>
      </c>
      <c r="K83" s="104">
        <f t="shared" si="4"/>
        <v>22913.15</v>
      </c>
    </row>
    <row r="84" spans="1:11" s="160" customFormat="1" ht="13.8">
      <c r="A84" s="270" t="s">
        <v>4645</v>
      </c>
      <c r="B84" s="270" t="s">
        <v>4764</v>
      </c>
      <c r="C84" s="104">
        <v>10595.843999999999</v>
      </c>
      <c r="D84" s="275">
        <v>1040</v>
      </c>
      <c r="E84" s="275">
        <v>0</v>
      </c>
      <c r="F84" s="104">
        <f t="shared" ref="F84:F103" si="5">+C84+E84+D84</f>
        <v>11635.843999999999</v>
      </c>
      <c r="G84" s="104">
        <f t="shared" ref="G84:G102" si="6">+(C84/30)*10</f>
        <v>3531.9479999999999</v>
      </c>
      <c r="H84" s="104">
        <f t="shared" ref="H84:H102" si="7">+(C84/30)*5</f>
        <v>1765.9739999999999</v>
      </c>
      <c r="I84" s="104">
        <f t="shared" ref="I84:I103" si="8">+(C84+E84)/30*50</f>
        <v>17659.739999999998</v>
      </c>
      <c r="J84" s="104">
        <v>0</v>
      </c>
      <c r="K84" s="104">
        <f t="shared" si="4"/>
        <v>22957.661999999997</v>
      </c>
    </row>
    <row r="85" spans="1:11" s="160" customFormat="1" ht="13.8">
      <c r="A85" s="270" t="s">
        <v>4765</v>
      </c>
      <c r="B85" s="270" t="s">
        <v>4766</v>
      </c>
      <c r="C85" s="104">
        <v>11254.800000000001</v>
      </c>
      <c r="D85" s="275">
        <v>1040</v>
      </c>
      <c r="E85" s="275">
        <v>0</v>
      </c>
      <c r="F85" s="104">
        <f t="shared" si="5"/>
        <v>12294.800000000001</v>
      </c>
      <c r="G85" s="104">
        <f t="shared" si="6"/>
        <v>3751.6000000000004</v>
      </c>
      <c r="H85" s="104">
        <f t="shared" si="7"/>
        <v>1875.8000000000002</v>
      </c>
      <c r="I85" s="104">
        <f t="shared" si="8"/>
        <v>18758</v>
      </c>
      <c r="J85" s="104">
        <v>0</v>
      </c>
      <c r="K85" s="104">
        <f t="shared" ref="K85:K103" si="9">+G85+H85+I85+J85</f>
        <v>24385.4</v>
      </c>
    </row>
    <row r="86" spans="1:11" s="160" customFormat="1" ht="13.8">
      <c r="A86" s="270" t="s">
        <v>4767</v>
      </c>
      <c r="B86" s="270" t="s">
        <v>4548</v>
      </c>
      <c r="C86" s="104">
        <v>11935.2</v>
      </c>
      <c r="D86" s="275">
        <v>1040</v>
      </c>
      <c r="E86" s="275">
        <v>0</v>
      </c>
      <c r="F86" s="104">
        <f t="shared" si="5"/>
        <v>12975.2</v>
      </c>
      <c r="G86" s="104">
        <f t="shared" si="6"/>
        <v>3978.4000000000005</v>
      </c>
      <c r="H86" s="104">
        <f t="shared" si="7"/>
        <v>1989.2000000000003</v>
      </c>
      <c r="I86" s="104">
        <f t="shared" si="8"/>
        <v>19892</v>
      </c>
      <c r="J86" s="104">
        <v>0</v>
      </c>
      <c r="K86" s="104">
        <f t="shared" si="9"/>
        <v>25859.599999999999</v>
      </c>
    </row>
    <row r="87" spans="1:11" s="160" customFormat="1" ht="13.8">
      <c r="A87" s="270" t="s">
        <v>4768</v>
      </c>
      <c r="B87" s="270" t="s">
        <v>4725</v>
      </c>
      <c r="C87" s="104">
        <v>12057</v>
      </c>
      <c r="D87" s="275">
        <v>1040</v>
      </c>
      <c r="E87" s="275">
        <v>0</v>
      </c>
      <c r="F87" s="104">
        <f t="shared" si="5"/>
        <v>13097</v>
      </c>
      <c r="G87" s="104">
        <f t="shared" si="6"/>
        <v>4019</v>
      </c>
      <c r="H87" s="104">
        <f t="shared" si="7"/>
        <v>2009.5</v>
      </c>
      <c r="I87" s="104">
        <f t="shared" si="8"/>
        <v>20095</v>
      </c>
      <c r="J87" s="104">
        <v>0</v>
      </c>
      <c r="K87" s="104">
        <f t="shared" si="9"/>
        <v>26123.5</v>
      </c>
    </row>
    <row r="88" spans="1:11" s="160" customFormat="1" ht="13.8">
      <c r="A88" s="270" t="s">
        <v>4769</v>
      </c>
      <c r="B88" s="270" t="s">
        <v>4179</v>
      </c>
      <c r="C88" s="104">
        <v>12057</v>
      </c>
      <c r="D88" s="275">
        <v>1040</v>
      </c>
      <c r="E88" s="275">
        <v>0</v>
      </c>
      <c r="F88" s="104">
        <f t="shared" si="5"/>
        <v>13097</v>
      </c>
      <c r="G88" s="104">
        <f t="shared" si="6"/>
        <v>4019</v>
      </c>
      <c r="H88" s="104">
        <f t="shared" si="7"/>
        <v>2009.5</v>
      </c>
      <c r="I88" s="104">
        <f t="shared" si="8"/>
        <v>20095</v>
      </c>
      <c r="J88" s="104">
        <v>0</v>
      </c>
      <c r="K88" s="104">
        <f t="shared" si="9"/>
        <v>26123.5</v>
      </c>
    </row>
    <row r="89" spans="1:11" s="160" customFormat="1" ht="13.8">
      <c r="A89" s="270" t="s">
        <v>4770</v>
      </c>
      <c r="B89" s="270" t="s">
        <v>4725</v>
      </c>
      <c r="C89" s="104">
        <v>12982.5</v>
      </c>
      <c r="D89" s="275">
        <v>1040</v>
      </c>
      <c r="E89" s="275">
        <v>0</v>
      </c>
      <c r="F89" s="104">
        <f t="shared" si="5"/>
        <v>14022.5</v>
      </c>
      <c r="G89" s="104">
        <f t="shared" si="6"/>
        <v>4327.5</v>
      </c>
      <c r="H89" s="104">
        <f t="shared" si="7"/>
        <v>2163.75</v>
      </c>
      <c r="I89" s="104">
        <f t="shared" si="8"/>
        <v>21637.5</v>
      </c>
      <c r="J89" s="104">
        <v>0</v>
      </c>
      <c r="K89" s="104">
        <f t="shared" si="9"/>
        <v>28128.75</v>
      </c>
    </row>
    <row r="90" spans="1:11" s="160" customFormat="1" ht="13.8">
      <c r="A90" s="270" t="s">
        <v>4771</v>
      </c>
      <c r="B90" s="270" t="s">
        <v>4725</v>
      </c>
      <c r="C90" s="104">
        <v>14023.2</v>
      </c>
      <c r="D90" s="275">
        <v>1040</v>
      </c>
      <c r="E90" s="275">
        <v>0</v>
      </c>
      <c r="F90" s="104">
        <f t="shared" si="5"/>
        <v>15063.2</v>
      </c>
      <c r="G90" s="104">
        <f t="shared" si="6"/>
        <v>4674.3999999999996</v>
      </c>
      <c r="H90" s="104">
        <f t="shared" si="7"/>
        <v>2337.1999999999998</v>
      </c>
      <c r="I90" s="104">
        <f t="shared" si="8"/>
        <v>23372</v>
      </c>
      <c r="J90" s="104">
        <v>0</v>
      </c>
      <c r="K90" s="104">
        <f t="shared" si="9"/>
        <v>30383.599999999999</v>
      </c>
    </row>
    <row r="91" spans="1:11" s="160" customFormat="1" ht="13.8">
      <c r="A91" s="270" t="s">
        <v>4772</v>
      </c>
      <c r="B91" s="270" t="s">
        <v>4179</v>
      </c>
      <c r="C91" s="104">
        <v>14023.2</v>
      </c>
      <c r="D91" s="275">
        <v>1040</v>
      </c>
      <c r="E91" s="275">
        <v>0</v>
      </c>
      <c r="F91" s="104">
        <f t="shared" si="5"/>
        <v>15063.2</v>
      </c>
      <c r="G91" s="104">
        <f t="shared" si="6"/>
        <v>4674.3999999999996</v>
      </c>
      <c r="H91" s="104">
        <f t="shared" si="7"/>
        <v>2337.1999999999998</v>
      </c>
      <c r="I91" s="104">
        <f t="shared" si="8"/>
        <v>23372</v>
      </c>
      <c r="J91" s="104">
        <v>0</v>
      </c>
      <c r="K91" s="104">
        <f t="shared" si="9"/>
        <v>30383.599999999999</v>
      </c>
    </row>
    <row r="92" spans="1:11" s="160" customFormat="1" ht="13.8">
      <c r="A92" s="270" t="s">
        <v>4524</v>
      </c>
      <c r="B92" s="270" t="s">
        <v>4309</v>
      </c>
      <c r="C92" s="104">
        <v>15871.499999999998</v>
      </c>
      <c r="D92" s="275">
        <v>1040</v>
      </c>
      <c r="E92" s="275">
        <v>0</v>
      </c>
      <c r="F92" s="104">
        <f t="shared" si="5"/>
        <v>16911.5</v>
      </c>
      <c r="G92" s="104">
        <f t="shared" si="6"/>
        <v>5290.5</v>
      </c>
      <c r="H92" s="104">
        <f t="shared" si="7"/>
        <v>2645.25</v>
      </c>
      <c r="I92" s="104">
        <f t="shared" si="8"/>
        <v>26452.499999999996</v>
      </c>
      <c r="J92" s="104">
        <v>0</v>
      </c>
      <c r="K92" s="104">
        <f t="shared" si="9"/>
        <v>34388.25</v>
      </c>
    </row>
    <row r="93" spans="1:11" s="160" customFormat="1" ht="13.8">
      <c r="A93" s="270" t="s">
        <v>4773</v>
      </c>
      <c r="B93" s="270" t="s">
        <v>4766</v>
      </c>
      <c r="C93" s="104">
        <v>15871.5</v>
      </c>
      <c r="D93" s="275">
        <v>1040</v>
      </c>
      <c r="E93" s="275">
        <v>0</v>
      </c>
      <c r="F93" s="104">
        <f t="shared" si="5"/>
        <v>16911.5</v>
      </c>
      <c r="G93" s="104">
        <f t="shared" si="6"/>
        <v>5290.5</v>
      </c>
      <c r="H93" s="104">
        <f t="shared" si="7"/>
        <v>2645.25</v>
      </c>
      <c r="I93" s="104">
        <f t="shared" si="8"/>
        <v>26452.499999999996</v>
      </c>
      <c r="J93" s="104">
        <v>0</v>
      </c>
      <c r="K93" s="104">
        <f t="shared" si="9"/>
        <v>34388.25</v>
      </c>
    </row>
    <row r="94" spans="1:11" s="160" customFormat="1" ht="13.8">
      <c r="A94" s="270" t="s">
        <v>4774</v>
      </c>
      <c r="B94" s="270" t="s">
        <v>4179</v>
      </c>
      <c r="C94" s="104">
        <v>15963</v>
      </c>
      <c r="D94" s="275">
        <v>1040</v>
      </c>
      <c r="E94" s="275">
        <v>0</v>
      </c>
      <c r="F94" s="104">
        <f t="shared" si="5"/>
        <v>17003</v>
      </c>
      <c r="G94" s="104">
        <f t="shared" si="6"/>
        <v>5321</v>
      </c>
      <c r="H94" s="104">
        <f t="shared" si="7"/>
        <v>2660.5</v>
      </c>
      <c r="I94" s="104">
        <f t="shared" si="8"/>
        <v>26605</v>
      </c>
      <c r="J94" s="104">
        <v>0</v>
      </c>
      <c r="K94" s="104">
        <f t="shared" si="9"/>
        <v>34586.5</v>
      </c>
    </row>
    <row r="95" spans="1:11" s="160" customFormat="1" ht="13.8">
      <c r="A95" s="270" t="s">
        <v>4775</v>
      </c>
      <c r="B95" s="270" t="s">
        <v>4540</v>
      </c>
      <c r="C95" s="104">
        <v>15963</v>
      </c>
      <c r="D95" s="275">
        <v>1040</v>
      </c>
      <c r="E95" s="275">
        <v>0</v>
      </c>
      <c r="F95" s="104">
        <f t="shared" si="5"/>
        <v>17003</v>
      </c>
      <c r="G95" s="104">
        <f t="shared" si="6"/>
        <v>5321</v>
      </c>
      <c r="H95" s="104">
        <f t="shared" si="7"/>
        <v>2660.5</v>
      </c>
      <c r="I95" s="104">
        <f t="shared" si="8"/>
        <v>26605</v>
      </c>
      <c r="J95" s="104">
        <v>0</v>
      </c>
      <c r="K95" s="104">
        <f t="shared" si="9"/>
        <v>34586.5</v>
      </c>
    </row>
    <row r="96" spans="1:11" s="160" customFormat="1" ht="13.8">
      <c r="A96" s="270" t="s">
        <v>4776</v>
      </c>
      <c r="B96" s="270" t="s">
        <v>4179</v>
      </c>
      <c r="C96" s="104">
        <v>16172.4</v>
      </c>
      <c r="D96" s="275">
        <v>1040</v>
      </c>
      <c r="E96" s="275">
        <v>0</v>
      </c>
      <c r="F96" s="104">
        <f t="shared" si="5"/>
        <v>17212.400000000001</v>
      </c>
      <c r="G96" s="104">
        <f t="shared" si="6"/>
        <v>5390.8</v>
      </c>
      <c r="H96" s="104">
        <f t="shared" si="7"/>
        <v>2695.4</v>
      </c>
      <c r="I96" s="104">
        <f t="shared" si="8"/>
        <v>26954.000000000004</v>
      </c>
      <c r="J96" s="104">
        <v>0</v>
      </c>
      <c r="K96" s="104">
        <f t="shared" si="9"/>
        <v>35040.200000000004</v>
      </c>
    </row>
    <row r="97" spans="1:11" s="160" customFormat="1" ht="13.8">
      <c r="A97" s="270" t="s">
        <v>4777</v>
      </c>
      <c r="B97" s="270" t="s">
        <v>4778</v>
      </c>
      <c r="C97" s="104">
        <v>16675.2</v>
      </c>
      <c r="D97" s="275">
        <v>1040</v>
      </c>
      <c r="E97" s="275">
        <v>0</v>
      </c>
      <c r="F97" s="104">
        <f t="shared" si="5"/>
        <v>17715.2</v>
      </c>
      <c r="G97" s="104">
        <f t="shared" si="6"/>
        <v>5558.4000000000005</v>
      </c>
      <c r="H97" s="104">
        <f t="shared" si="7"/>
        <v>2779.2000000000003</v>
      </c>
      <c r="I97" s="104">
        <f t="shared" si="8"/>
        <v>27792</v>
      </c>
      <c r="J97" s="104">
        <v>0</v>
      </c>
      <c r="K97" s="104">
        <f t="shared" si="9"/>
        <v>36129.599999999999</v>
      </c>
    </row>
    <row r="98" spans="1:11" s="160" customFormat="1" ht="13.8">
      <c r="A98" s="270" t="s">
        <v>4779</v>
      </c>
      <c r="B98" s="270" t="s">
        <v>4725</v>
      </c>
      <c r="C98" s="104">
        <v>18366.599999999999</v>
      </c>
      <c r="D98" s="275">
        <v>1040</v>
      </c>
      <c r="E98" s="275">
        <v>0</v>
      </c>
      <c r="F98" s="104">
        <f t="shared" si="5"/>
        <v>19406.599999999999</v>
      </c>
      <c r="G98" s="104">
        <f t="shared" si="6"/>
        <v>6122.1999999999989</v>
      </c>
      <c r="H98" s="104">
        <f t="shared" si="7"/>
        <v>3061.0999999999995</v>
      </c>
      <c r="I98" s="104">
        <f t="shared" si="8"/>
        <v>30610.999999999996</v>
      </c>
      <c r="J98" s="104">
        <v>0</v>
      </c>
      <c r="K98" s="104">
        <f t="shared" si="9"/>
        <v>39794.299999999996</v>
      </c>
    </row>
    <row r="99" spans="1:11" s="160" customFormat="1" ht="13.8">
      <c r="A99" s="270" t="s">
        <v>4780</v>
      </c>
      <c r="B99" s="270" t="s">
        <v>4179</v>
      </c>
      <c r="C99" s="104">
        <v>18366.599999999999</v>
      </c>
      <c r="D99" s="275">
        <v>1040</v>
      </c>
      <c r="E99" s="275">
        <v>0</v>
      </c>
      <c r="F99" s="104">
        <f t="shared" si="5"/>
        <v>19406.599999999999</v>
      </c>
      <c r="G99" s="104">
        <f t="shared" si="6"/>
        <v>6122.1999999999989</v>
      </c>
      <c r="H99" s="104">
        <f t="shared" si="7"/>
        <v>3061.0999999999995</v>
      </c>
      <c r="I99" s="104">
        <f t="shared" si="8"/>
        <v>30610.999999999996</v>
      </c>
      <c r="J99" s="104">
        <v>0</v>
      </c>
      <c r="K99" s="104">
        <f t="shared" si="9"/>
        <v>39794.299999999996</v>
      </c>
    </row>
    <row r="100" spans="1:11" s="160" customFormat="1" ht="13.8">
      <c r="A100" s="270" t="s">
        <v>4781</v>
      </c>
      <c r="B100" s="270" t="s">
        <v>4538</v>
      </c>
      <c r="C100" s="104">
        <v>18366.599999999999</v>
      </c>
      <c r="D100" s="275">
        <v>1040</v>
      </c>
      <c r="E100" s="275">
        <v>1800</v>
      </c>
      <c r="F100" s="104">
        <f t="shared" si="5"/>
        <v>21206.6</v>
      </c>
      <c r="G100" s="104">
        <f t="shared" si="6"/>
        <v>6122.1999999999989</v>
      </c>
      <c r="H100" s="104">
        <f t="shared" si="7"/>
        <v>3061.0999999999995</v>
      </c>
      <c r="I100" s="104">
        <f t="shared" si="8"/>
        <v>33610.999999999993</v>
      </c>
      <c r="J100" s="104">
        <v>0</v>
      </c>
      <c r="K100" s="104">
        <f t="shared" si="9"/>
        <v>42794.299999999988</v>
      </c>
    </row>
    <row r="101" spans="1:11" s="160" customFormat="1" ht="13.8">
      <c r="A101" s="270" t="s">
        <v>4782</v>
      </c>
      <c r="B101" s="270" t="s">
        <v>4528</v>
      </c>
      <c r="C101" s="104">
        <v>18567.599999999999</v>
      </c>
      <c r="D101" s="275">
        <v>1040</v>
      </c>
      <c r="E101" s="275">
        <v>0</v>
      </c>
      <c r="F101" s="104">
        <f t="shared" si="5"/>
        <v>19607.599999999999</v>
      </c>
      <c r="G101" s="104">
        <f t="shared" si="6"/>
        <v>6189.2</v>
      </c>
      <c r="H101" s="104">
        <f t="shared" si="7"/>
        <v>3094.6</v>
      </c>
      <c r="I101" s="104">
        <f t="shared" si="8"/>
        <v>30945.999999999996</v>
      </c>
      <c r="J101" s="104">
        <v>0</v>
      </c>
      <c r="K101" s="104">
        <f t="shared" si="9"/>
        <v>40229.799999999996</v>
      </c>
    </row>
    <row r="102" spans="1:11" s="160" customFormat="1" ht="13.8">
      <c r="A102" s="276" t="s">
        <v>4525</v>
      </c>
      <c r="B102" s="270" t="s">
        <v>4526</v>
      </c>
      <c r="C102" s="104">
        <v>12982.5</v>
      </c>
      <c r="D102" s="275">
        <v>1040</v>
      </c>
      <c r="E102" s="275">
        <v>0</v>
      </c>
      <c r="F102" s="104">
        <f t="shared" si="5"/>
        <v>14022.5</v>
      </c>
      <c r="G102" s="104">
        <f t="shared" si="6"/>
        <v>4327.5</v>
      </c>
      <c r="H102" s="104">
        <f t="shared" si="7"/>
        <v>2163.75</v>
      </c>
      <c r="I102" s="104">
        <f t="shared" si="8"/>
        <v>21637.5</v>
      </c>
      <c r="J102" s="104">
        <v>0</v>
      </c>
      <c r="K102" s="104">
        <f t="shared" si="9"/>
        <v>28128.75</v>
      </c>
    </row>
    <row r="103" spans="1:11" s="160" customFormat="1" ht="13.8">
      <c r="A103" s="270" t="s">
        <v>4783</v>
      </c>
      <c r="B103" s="270" t="s">
        <v>4179</v>
      </c>
      <c r="C103" s="104">
        <v>18665.099999999999</v>
      </c>
      <c r="D103" s="275">
        <v>1040</v>
      </c>
      <c r="E103" s="275">
        <v>0</v>
      </c>
      <c r="F103" s="104">
        <f t="shared" si="5"/>
        <v>19705.099999999999</v>
      </c>
      <c r="G103" s="104">
        <f>+(C103/30)*10</f>
        <v>6221.7</v>
      </c>
      <c r="H103" s="104">
        <f>+(C103/30)*5</f>
        <v>3110.85</v>
      </c>
      <c r="I103" s="104">
        <f t="shared" si="8"/>
        <v>31108.499999999996</v>
      </c>
      <c r="J103" s="104">
        <v>0</v>
      </c>
      <c r="K103" s="104">
        <f t="shared" si="9"/>
        <v>40441.049999999996</v>
      </c>
    </row>
    <row r="104" spans="1:11" s="158" customFormat="1" ht="15.6">
      <c r="A104" s="159"/>
      <c r="B104" s="159"/>
      <c r="C104" s="277"/>
      <c r="D104" s="277"/>
      <c r="E104" s="277"/>
      <c r="F104" s="277"/>
      <c r="G104" s="277"/>
      <c r="H104" s="277"/>
      <c r="I104" s="277"/>
      <c r="J104" s="277"/>
      <c r="K104" s="277"/>
    </row>
  </sheetData>
  <mergeCells count="13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1" fitToHeight="0" orientation="landscape" r:id="rId1"/>
  <rowBreaks count="2" manualBreakCount="2">
    <brk id="45" max="16383" man="1"/>
    <brk id="94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129"/>
  <sheetViews>
    <sheetView showGridLines="0" topLeftCell="B2" zoomScaleNormal="100" zoomScaleSheetLayoutView="100" workbookViewId="0"/>
  </sheetViews>
  <sheetFormatPr baseColWidth="10" defaultColWidth="11.44140625" defaultRowHeight="15"/>
  <cols>
    <col min="1" max="1" width="22.5546875" style="250" customWidth="1"/>
    <col min="2" max="2" width="39" style="250" customWidth="1"/>
    <col min="3" max="3" width="22.5546875" style="250" customWidth="1"/>
    <col min="4" max="4" width="24.6640625" style="250" customWidth="1"/>
    <col min="5" max="5" width="23.33203125" style="250" customWidth="1"/>
    <col min="6" max="180" width="11.44140625" style="216"/>
    <col min="181" max="16384" width="11.44140625" style="217"/>
  </cols>
  <sheetData>
    <row r="1" spans="1:180">
      <c r="A1" s="215"/>
      <c r="B1" s="215"/>
      <c r="C1" s="215"/>
      <c r="D1" s="215"/>
      <c r="E1" s="215"/>
    </row>
    <row r="2" spans="1:180" s="279" customFormat="1" ht="15.6">
      <c r="A2" s="1253" t="s">
        <v>4095</v>
      </c>
      <c r="B2" s="1253"/>
      <c r="C2" s="1253"/>
      <c r="D2" s="1253"/>
      <c r="E2" s="1253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8"/>
      <c r="DO2" s="278"/>
      <c r="DP2" s="278"/>
      <c r="DQ2" s="278"/>
      <c r="DR2" s="278"/>
      <c r="DS2" s="278"/>
      <c r="DT2" s="278"/>
      <c r="DU2" s="278"/>
      <c r="DV2" s="278"/>
      <c r="DW2" s="278"/>
      <c r="DX2" s="278"/>
      <c r="DY2" s="278"/>
      <c r="DZ2" s="278"/>
      <c r="EA2" s="278"/>
      <c r="EB2" s="278"/>
      <c r="EC2" s="278"/>
      <c r="ED2" s="278"/>
      <c r="EE2" s="278"/>
      <c r="EF2" s="278"/>
      <c r="EG2" s="278"/>
      <c r="EH2" s="278"/>
      <c r="EI2" s="278"/>
      <c r="EJ2" s="278"/>
      <c r="EK2" s="278"/>
      <c r="EL2" s="278"/>
      <c r="EM2" s="278"/>
      <c r="EN2" s="278"/>
      <c r="EO2" s="278"/>
      <c r="EP2" s="278"/>
      <c r="EQ2" s="278"/>
      <c r="ER2" s="278"/>
      <c r="ES2" s="278"/>
      <c r="ET2" s="278"/>
      <c r="EU2" s="278"/>
      <c r="EV2" s="278"/>
      <c r="EW2" s="278"/>
      <c r="EX2" s="278"/>
      <c r="EY2" s="278"/>
      <c r="EZ2" s="278"/>
      <c r="FA2" s="278"/>
      <c r="FB2" s="278"/>
      <c r="FC2" s="278"/>
      <c r="FD2" s="278"/>
      <c r="FE2" s="278"/>
      <c r="FF2" s="278"/>
      <c r="FG2" s="278"/>
      <c r="FH2" s="278"/>
      <c r="FI2" s="278"/>
      <c r="FJ2" s="278"/>
      <c r="FK2" s="278"/>
      <c r="FL2" s="278"/>
      <c r="FM2" s="278"/>
      <c r="FN2" s="278"/>
      <c r="FO2" s="278"/>
      <c r="FP2" s="278"/>
      <c r="FQ2" s="278"/>
      <c r="FR2" s="278"/>
      <c r="FS2" s="278"/>
      <c r="FT2" s="278"/>
      <c r="FU2" s="278"/>
      <c r="FV2" s="278"/>
      <c r="FW2" s="278"/>
      <c r="FX2" s="278"/>
    </row>
    <row r="3" spans="1:180" ht="15.6">
      <c r="A3" s="1292" t="s">
        <v>33</v>
      </c>
      <c r="B3" s="1292"/>
      <c r="C3" s="1292"/>
      <c r="D3" s="1292"/>
      <c r="E3" s="1292"/>
    </row>
    <row r="4" spans="1:180">
      <c r="A4" s="1254" t="s">
        <v>4096</v>
      </c>
      <c r="B4" s="1254" t="s">
        <v>4155</v>
      </c>
      <c r="C4" s="1254" t="s">
        <v>4155</v>
      </c>
      <c r="D4" s="1254" t="s">
        <v>4155</v>
      </c>
      <c r="E4" s="1254" t="s">
        <v>4155</v>
      </c>
    </row>
    <row r="5" spans="1:180">
      <c r="A5" s="1254" t="s">
        <v>4156</v>
      </c>
      <c r="B5" s="1254" t="s">
        <v>4156</v>
      </c>
      <c r="C5" s="1254" t="s">
        <v>4156</v>
      </c>
      <c r="D5" s="1254" t="s">
        <v>4156</v>
      </c>
      <c r="E5" s="1254" t="s">
        <v>4156</v>
      </c>
    </row>
    <row r="6" spans="1:180">
      <c r="A6" s="1255" t="s">
        <v>4157</v>
      </c>
      <c r="B6" s="1255" t="s">
        <v>4157</v>
      </c>
      <c r="C6" s="1255" t="s">
        <v>4157</v>
      </c>
      <c r="D6" s="1255" t="s">
        <v>4157</v>
      </c>
      <c r="E6" s="1255" t="s">
        <v>4157</v>
      </c>
    </row>
    <row r="7" spans="1:180" ht="15.6">
      <c r="A7" s="48"/>
      <c r="B7" s="48"/>
      <c r="C7" s="48"/>
      <c r="D7" s="48"/>
      <c r="E7" s="48"/>
    </row>
    <row r="8" spans="1:180">
      <c r="A8" s="1251" t="s">
        <v>4297</v>
      </c>
      <c r="B8" s="1251" t="s">
        <v>4159</v>
      </c>
      <c r="C8" s="1251" t="s">
        <v>4298</v>
      </c>
      <c r="D8" s="1252" t="s">
        <v>4161</v>
      </c>
      <c r="E8" s="1252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</row>
    <row r="9" spans="1:180">
      <c r="A9" s="1251"/>
      <c r="B9" s="1251"/>
      <c r="C9" s="1251"/>
      <c r="D9" s="50" t="s">
        <v>4162</v>
      </c>
      <c r="E9" s="50" t="s">
        <v>4163</v>
      </c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</row>
    <row r="10" spans="1:180" s="216" customFormat="1">
      <c r="A10" s="51"/>
      <c r="B10" s="51"/>
      <c r="C10" s="256"/>
      <c r="D10" s="280"/>
      <c r="E10" s="280"/>
    </row>
    <row r="11" spans="1:180">
      <c r="A11" s="1256" t="s">
        <v>4102</v>
      </c>
      <c r="B11" s="1256" t="s">
        <v>4102</v>
      </c>
      <c r="C11" s="221"/>
      <c r="D11" s="222"/>
      <c r="E11" s="222"/>
    </row>
    <row r="12" spans="1:180" s="285" customFormat="1" ht="13.8">
      <c r="A12" s="281" t="s">
        <v>4784</v>
      </c>
      <c r="B12" s="281" t="s">
        <v>4785</v>
      </c>
      <c r="C12" s="282">
        <v>8</v>
      </c>
      <c r="D12" s="283">
        <v>8358</v>
      </c>
      <c r="E12" s="283">
        <v>8358</v>
      </c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  <c r="FO12" s="284"/>
      <c r="FP12" s="284"/>
      <c r="FQ12" s="284"/>
      <c r="FR12" s="284"/>
      <c r="FS12" s="284"/>
      <c r="FT12" s="284"/>
    </row>
    <row r="13" spans="1:180" s="285" customFormat="1" ht="13.8">
      <c r="A13" s="281" t="s">
        <v>4786</v>
      </c>
      <c r="B13" s="281" t="s">
        <v>4787</v>
      </c>
      <c r="C13" s="282">
        <v>7</v>
      </c>
      <c r="D13" s="283">
        <v>8580</v>
      </c>
      <c r="E13" s="283">
        <v>8580</v>
      </c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  <c r="FQ13" s="284"/>
      <c r="FR13" s="284"/>
      <c r="FS13" s="284"/>
      <c r="FT13" s="284"/>
    </row>
    <row r="14" spans="1:180" s="285" customFormat="1" ht="13.8">
      <c r="A14" s="281" t="s">
        <v>4788</v>
      </c>
      <c r="B14" s="281" t="s">
        <v>4789</v>
      </c>
      <c r="C14" s="282">
        <v>2</v>
      </c>
      <c r="D14" s="283">
        <v>7818.0000000000009</v>
      </c>
      <c r="E14" s="283">
        <v>7818.0000000000009</v>
      </c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  <c r="FQ14" s="284"/>
      <c r="FR14" s="284"/>
      <c r="FS14" s="284"/>
      <c r="FT14" s="284"/>
    </row>
    <row r="15" spans="1:180" s="285" customFormat="1" ht="13.8">
      <c r="A15" s="281" t="s">
        <v>4790</v>
      </c>
      <c r="B15" s="281" t="s">
        <v>4791</v>
      </c>
      <c r="C15" s="282">
        <v>2</v>
      </c>
      <c r="D15" s="283">
        <v>7704</v>
      </c>
      <c r="E15" s="283">
        <f>D15</f>
        <v>7704</v>
      </c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  <c r="FQ15" s="284"/>
      <c r="FR15" s="284"/>
      <c r="FS15" s="284"/>
      <c r="FT15" s="284"/>
    </row>
    <row r="16" spans="1:180" s="285" customFormat="1" ht="13.8">
      <c r="A16" s="281" t="s">
        <v>4792</v>
      </c>
      <c r="B16" s="281" t="s">
        <v>4793</v>
      </c>
      <c r="C16" s="282">
        <v>2</v>
      </c>
      <c r="D16" s="283">
        <v>7575</v>
      </c>
      <c r="E16" s="283">
        <f>D16</f>
        <v>7575</v>
      </c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284"/>
      <c r="EM16" s="284"/>
      <c r="EN16" s="284"/>
      <c r="EO16" s="284"/>
      <c r="EP16" s="284"/>
      <c r="EQ16" s="284"/>
      <c r="ER16" s="284"/>
      <c r="ES16" s="284"/>
      <c r="ET16" s="284"/>
      <c r="EU16" s="284"/>
      <c r="EV16" s="284"/>
      <c r="EW16" s="284"/>
      <c r="EX16" s="284"/>
      <c r="EY16" s="284"/>
      <c r="EZ16" s="284"/>
      <c r="FA16" s="284"/>
      <c r="FB16" s="284"/>
      <c r="FC16" s="284"/>
      <c r="FD16" s="284"/>
      <c r="FE16" s="284"/>
      <c r="FF16" s="284"/>
      <c r="FG16" s="284"/>
      <c r="FH16" s="284"/>
      <c r="FI16" s="284"/>
      <c r="FJ16" s="284"/>
      <c r="FK16" s="284"/>
      <c r="FL16" s="284"/>
      <c r="FM16" s="284"/>
      <c r="FN16" s="284"/>
      <c r="FO16" s="284"/>
      <c r="FP16" s="284"/>
      <c r="FQ16" s="284"/>
      <c r="FR16" s="284"/>
      <c r="FS16" s="284"/>
      <c r="FT16" s="284"/>
    </row>
    <row r="17" spans="1:176" s="285" customFormat="1" ht="13.8">
      <c r="A17" s="281" t="s">
        <v>4794</v>
      </c>
      <c r="B17" s="281" t="s">
        <v>4795</v>
      </c>
      <c r="C17" s="282">
        <v>3</v>
      </c>
      <c r="D17" s="283">
        <v>8580</v>
      </c>
      <c r="E17" s="283">
        <f>D17</f>
        <v>8580</v>
      </c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  <c r="FP17" s="284"/>
      <c r="FQ17" s="284"/>
      <c r="FR17" s="284"/>
      <c r="FS17" s="284"/>
      <c r="FT17" s="284"/>
    </row>
    <row r="18" spans="1:176" s="285" customFormat="1" ht="13.8">
      <c r="A18" s="281" t="s">
        <v>4796</v>
      </c>
      <c r="B18" s="281" t="s">
        <v>4797</v>
      </c>
      <c r="C18" s="282">
        <v>8</v>
      </c>
      <c r="D18" s="283">
        <v>8622</v>
      </c>
      <c r="E18" s="283">
        <f>D18</f>
        <v>8622</v>
      </c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  <c r="FO18" s="284"/>
      <c r="FP18" s="284"/>
      <c r="FQ18" s="284"/>
      <c r="FR18" s="284"/>
      <c r="FS18" s="284"/>
      <c r="FT18" s="284"/>
    </row>
    <row r="19" spans="1:176" s="285" customFormat="1" ht="13.8">
      <c r="A19" s="281" t="s">
        <v>4798</v>
      </c>
      <c r="B19" s="281" t="s">
        <v>4799</v>
      </c>
      <c r="C19" s="282">
        <v>3</v>
      </c>
      <c r="D19" s="283">
        <v>8358</v>
      </c>
      <c r="E19" s="283">
        <v>8358</v>
      </c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  <c r="FP19" s="284"/>
      <c r="FQ19" s="284"/>
      <c r="FR19" s="284"/>
      <c r="FS19" s="284"/>
      <c r="FT19" s="284"/>
    </row>
    <row r="20" spans="1:176" s="285" customFormat="1" ht="13.8">
      <c r="A20" s="281" t="s">
        <v>4800</v>
      </c>
      <c r="B20" s="281" t="s">
        <v>4801</v>
      </c>
      <c r="C20" s="282">
        <v>1</v>
      </c>
      <c r="D20" s="283">
        <v>92452.5</v>
      </c>
      <c r="E20" s="283">
        <f t="shared" ref="E20:E52" si="0">D20</f>
        <v>92452.5</v>
      </c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  <c r="FO20" s="284"/>
      <c r="FP20" s="284"/>
      <c r="FQ20" s="284"/>
      <c r="FR20" s="284"/>
      <c r="FS20" s="284"/>
      <c r="FT20" s="284"/>
    </row>
    <row r="21" spans="1:176" s="285" customFormat="1" ht="13.8">
      <c r="A21" s="281" t="s">
        <v>4802</v>
      </c>
      <c r="B21" s="281" t="s">
        <v>4803</v>
      </c>
      <c r="C21" s="282">
        <v>3</v>
      </c>
      <c r="D21" s="283">
        <v>19122</v>
      </c>
      <c r="E21" s="283">
        <f t="shared" si="0"/>
        <v>19122</v>
      </c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  <c r="FO21" s="284"/>
      <c r="FP21" s="284"/>
      <c r="FQ21" s="284"/>
      <c r="FR21" s="284"/>
      <c r="FS21" s="284"/>
      <c r="FT21" s="284"/>
    </row>
    <row r="22" spans="1:176" s="285" customFormat="1" ht="13.8">
      <c r="A22" s="281" t="s">
        <v>4804</v>
      </c>
      <c r="B22" s="281" t="s">
        <v>4805</v>
      </c>
      <c r="C22" s="282">
        <v>7</v>
      </c>
      <c r="D22" s="283">
        <v>21810</v>
      </c>
      <c r="E22" s="283">
        <f t="shared" si="0"/>
        <v>21810</v>
      </c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  <c r="FN22" s="284"/>
      <c r="FO22" s="284"/>
      <c r="FP22" s="284"/>
      <c r="FQ22" s="284"/>
      <c r="FR22" s="284"/>
      <c r="FS22" s="284"/>
      <c r="FT22" s="284"/>
    </row>
    <row r="23" spans="1:176" s="285" customFormat="1" ht="13.8">
      <c r="A23" s="281" t="s">
        <v>4806</v>
      </c>
      <c r="B23" s="281" t="s">
        <v>4807</v>
      </c>
      <c r="C23" s="282">
        <v>3</v>
      </c>
      <c r="D23" s="283">
        <v>18775.5</v>
      </c>
      <c r="E23" s="283">
        <f t="shared" si="0"/>
        <v>18775.5</v>
      </c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  <c r="FN23" s="284"/>
      <c r="FO23" s="284"/>
      <c r="FP23" s="284"/>
      <c r="FQ23" s="284"/>
      <c r="FR23" s="284"/>
      <c r="FS23" s="284"/>
      <c r="FT23" s="284"/>
    </row>
    <row r="24" spans="1:176" s="285" customFormat="1" ht="13.8">
      <c r="A24" s="281" t="s">
        <v>4808</v>
      </c>
      <c r="B24" s="281" t="s">
        <v>4809</v>
      </c>
      <c r="C24" s="282">
        <v>8</v>
      </c>
      <c r="D24" s="283">
        <v>18424.5</v>
      </c>
      <c r="E24" s="283">
        <f t="shared" si="0"/>
        <v>18424.5</v>
      </c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  <c r="FN24" s="284"/>
      <c r="FO24" s="284"/>
      <c r="FP24" s="284"/>
      <c r="FQ24" s="284"/>
      <c r="FR24" s="284"/>
      <c r="FS24" s="284"/>
      <c r="FT24" s="284"/>
    </row>
    <row r="25" spans="1:176" s="285" customFormat="1" ht="13.8">
      <c r="A25" s="281" t="s">
        <v>4810</v>
      </c>
      <c r="B25" s="281" t="s">
        <v>4811</v>
      </c>
      <c r="C25" s="282">
        <v>1</v>
      </c>
      <c r="D25" s="283">
        <v>17686.5</v>
      </c>
      <c r="E25" s="283">
        <f t="shared" si="0"/>
        <v>17686.5</v>
      </c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  <c r="DC25" s="284"/>
      <c r="DD25" s="284"/>
      <c r="DE25" s="284"/>
      <c r="DF25" s="284"/>
      <c r="DG25" s="284"/>
      <c r="DH25" s="284"/>
      <c r="DI25" s="284"/>
      <c r="DJ25" s="284"/>
      <c r="DK25" s="284"/>
      <c r="DL25" s="284"/>
      <c r="DM25" s="284"/>
      <c r="DN25" s="284"/>
      <c r="DO25" s="284"/>
      <c r="DP25" s="284"/>
      <c r="DQ25" s="284"/>
      <c r="DR25" s="284"/>
      <c r="DS25" s="284"/>
      <c r="DT25" s="284"/>
      <c r="DU25" s="284"/>
      <c r="DV25" s="284"/>
      <c r="DW25" s="284"/>
      <c r="DX25" s="284"/>
      <c r="DY25" s="284"/>
      <c r="DZ25" s="284"/>
      <c r="EA25" s="284"/>
      <c r="EB25" s="284"/>
      <c r="EC25" s="284"/>
      <c r="ED25" s="284"/>
      <c r="EE25" s="284"/>
      <c r="EF25" s="284"/>
      <c r="EG25" s="284"/>
      <c r="EH25" s="284"/>
      <c r="EI25" s="284"/>
      <c r="EJ25" s="284"/>
      <c r="EK25" s="284"/>
      <c r="EL25" s="284"/>
      <c r="EM25" s="284"/>
      <c r="EN25" s="284"/>
      <c r="EO25" s="284"/>
      <c r="EP25" s="284"/>
      <c r="EQ25" s="284"/>
      <c r="ER25" s="284"/>
      <c r="ES25" s="284"/>
      <c r="ET25" s="284"/>
      <c r="EU25" s="284"/>
      <c r="EV25" s="284"/>
      <c r="EW25" s="284"/>
      <c r="EX25" s="284"/>
      <c r="EY25" s="284"/>
      <c r="EZ25" s="284"/>
      <c r="FA25" s="284"/>
      <c r="FB25" s="284"/>
      <c r="FC25" s="284"/>
      <c r="FD25" s="284"/>
      <c r="FE25" s="284"/>
      <c r="FF25" s="284"/>
      <c r="FG25" s="284"/>
      <c r="FH25" s="284"/>
      <c r="FI25" s="284"/>
      <c r="FJ25" s="284"/>
      <c r="FK25" s="284"/>
      <c r="FL25" s="284"/>
      <c r="FM25" s="284"/>
      <c r="FN25" s="284"/>
      <c r="FO25" s="284"/>
      <c r="FP25" s="284"/>
      <c r="FQ25" s="284"/>
      <c r="FR25" s="284"/>
      <c r="FS25" s="284"/>
      <c r="FT25" s="284"/>
    </row>
    <row r="26" spans="1:176" s="285" customFormat="1" ht="13.8">
      <c r="A26" s="281" t="s">
        <v>4804</v>
      </c>
      <c r="B26" s="281" t="s">
        <v>4812</v>
      </c>
      <c r="C26" s="282">
        <v>1</v>
      </c>
      <c r="D26" s="283">
        <v>21810</v>
      </c>
      <c r="E26" s="283">
        <f t="shared" si="0"/>
        <v>21810</v>
      </c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  <c r="CW26" s="284"/>
      <c r="CX26" s="284"/>
      <c r="CY26" s="284"/>
      <c r="CZ26" s="284"/>
      <c r="DA26" s="284"/>
      <c r="DB26" s="284"/>
      <c r="DC26" s="284"/>
      <c r="DD26" s="284"/>
      <c r="DE26" s="284"/>
      <c r="DF26" s="284"/>
      <c r="DG26" s="284"/>
      <c r="DH26" s="284"/>
      <c r="DI26" s="284"/>
      <c r="DJ26" s="284"/>
      <c r="DK26" s="284"/>
      <c r="DL26" s="284"/>
      <c r="DM26" s="284"/>
      <c r="DN26" s="284"/>
      <c r="DO26" s="284"/>
      <c r="DP26" s="284"/>
      <c r="DQ26" s="284"/>
      <c r="DR26" s="284"/>
      <c r="DS26" s="284"/>
      <c r="DT26" s="284"/>
      <c r="DU26" s="284"/>
      <c r="DV26" s="284"/>
      <c r="DW26" s="284"/>
      <c r="DX26" s="284"/>
      <c r="DY26" s="284"/>
      <c r="DZ26" s="284"/>
      <c r="EA26" s="284"/>
      <c r="EB26" s="284"/>
      <c r="EC26" s="284"/>
      <c r="ED26" s="284"/>
      <c r="EE26" s="284"/>
      <c r="EF26" s="284"/>
      <c r="EG26" s="284"/>
      <c r="EH26" s="284"/>
      <c r="EI26" s="284"/>
      <c r="EJ26" s="284"/>
      <c r="EK26" s="284"/>
      <c r="EL26" s="284"/>
      <c r="EM26" s="284"/>
      <c r="EN26" s="284"/>
      <c r="EO26" s="284"/>
      <c r="EP26" s="284"/>
      <c r="EQ26" s="284"/>
      <c r="ER26" s="284"/>
      <c r="ES26" s="284"/>
      <c r="ET26" s="284"/>
      <c r="EU26" s="284"/>
      <c r="EV26" s="284"/>
      <c r="EW26" s="284"/>
      <c r="EX26" s="284"/>
      <c r="EY26" s="284"/>
      <c r="EZ26" s="284"/>
      <c r="FA26" s="284"/>
      <c r="FB26" s="284"/>
      <c r="FC26" s="284"/>
      <c r="FD26" s="284"/>
      <c r="FE26" s="284"/>
      <c r="FF26" s="284"/>
      <c r="FG26" s="284"/>
      <c r="FH26" s="284"/>
      <c r="FI26" s="284"/>
      <c r="FJ26" s="284"/>
      <c r="FK26" s="284"/>
      <c r="FL26" s="284"/>
      <c r="FM26" s="284"/>
      <c r="FN26" s="284"/>
      <c r="FO26" s="284"/>
      <c r="FP26" s="284"/>
      <c r="FQ26" s="284"/>
      <c r="FR26" s="284"/>
      <c r="FS26" s="284"/>
      <c r="FT26" s="284"/>
    </row>
    <row r="27" spans="1:176" s="285" customFormat="1" ht="13.8">
      <c r="A27" s="281" t="s">
        <v>4813</v>
      </c>
      <c r="B27" s="281" t="s">
        <v>4814</v>
      </c>
      <c r="C27" s="282">
        <v>8</v>
      </c>
      <c r="D27" s="283">
        <v>39349.5</v>
      </c>
      <c r="E27" s="283">
        <f t="shared" si="0"/>
        <v>39349.5</v>
      </c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  <c r="FN27" s="284"/>
      <c r="FO27" s="284"/>
      <c r="FP27" s="284"/>
      <c r="FQ27" s="284"/>
      <c r="FR27" s="284"/>
      <c r="FS27" s="284"/>
      <c r="FT27" s="284"/>
    </row>
    <row r="28" spans="1:176" s="285" customFormat="1" ht="13.8">
      <c r="A28" s="281" t="s">
        <v>4815</v>
      </c>
      <c r="B28" s="281" t="s">
        <v>4816</v>
      </c>
      <c r="C28" s="282">
        <v>1</v>
      </c>
      <c r="D28" s="283">
        <v>48898.5</v>
      </c>
      <c r="E28" s="283">
        <f t="shared" si="0"/>
        <v>48898.5</v>
      </c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  <c r="FN28" s="284"/>
      <c r="FO28" s="284"/>
      <c r="FP28" s="284"/>
      <c r="FQ28" s="284"/>
      <c r="FR28" s="284"/>
      <c r="FS28" s="284"/>
      <c r="FT28" s="284"/>
    </row>
    <row r="29" spans="1:176" s="285" customFormat="1" ht="13.8">
      <c r="A29" s="281" t="s">
        <v>4817</v>
      </c>
      <c r="B29" s="281" t="s">
        <v>4818</v>
      </c>
      <c r="C29" s="282">
        <v>1</v>
      </c>
      <c r="D29" s="283">
        <v>31258.5</v>
      </c>
      <c r="E29" s="283">
        <f t="shared" si="0"/>
        <v>31258.5</v>
      </c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  <c r="FN29" s="284"/>
      <c r="FO29" s="284"/>
      <c r="FP29" s="284"/>
      <c r="FQ29" s="284"/>
      <c r="FR29" s="284"/>
      <c r="FS29" s="284"/>
      <c r="FT29" s="284"/>
    </row>
    <row r="30" spans="1:176" s="285" customFormat="1" ht="13.8">
      <c r="A30" s="281" t="s">
        <v>4819</v>
      </c>
      <c r="B30" s="281" t="s">
        <v>4820</v>
      </c>
      <c r="C30" s="282">
        <v>1</v>
      </c>
      <c r="D30" s="283">
        <v>34978.5</v>
      </c>
      <c r="E30" s="283">
        <f t="shared" si="0"/>
        <v>34978.5</v>
      </c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  <c r="CN30" s="284"/>
      <c r="CO30" s="284"/>
      <c r="CP30" s="284"/>
      <c r="CQ30" s="284"/>
      <c r="CR30" s="284"/>
      <c r="CS30" s="284"/>
      <c r="CT30" s="284"/>
      <c r="CU30" s="284"/>
      <c r="CV30" s="284"/>
      <c r="CW30" s="284"/>
      <c r="CX30" s="284"/>
      <c r="CY30" s="284"/>
      <c r="CZ30" s="284"/>
      <c r="DA30" s="284"/>
      <c r="DB30" s="284"/>
      <c r="DC30" s="284"/>
      <c r="DD30" s="284"/>
      <c r="DE30" s="284"/>
      <c r="DF30" s="284"/>
      <c r="DG30" s="284"/>
      <c r="DH30" s="284"/>
      <c r="DI30" s="284"/>
      <c r="DJ30" s="284"/>
      <c r="DK30" s="284"/>
      <c r="DL30" s="284"/>
      <c r="DM30" s="284"/>
      <c r="DN30" s="284"/>
      <c r="DO30" s="284"/>
      <c r="DP30" s="284"/>
      <c r="DQ30" s="284"/>
      <c r="DR30" s="284"/>
      <c r="DS30" s="284"/>
      <c r="DT30" s="284"/>
      <c r="DU30" s="284"/>
      <c r="DV30" s="284"/>
      <c r="DW30" s="284"/>
      <c r="DX30" s="284"/>
      <c r="DY30" s="284"/>
      <c r="DZ30" s="284"/>
      <c r="EA30" s="284"/>
      <c r="EB30" s="284"/>
      <c r="EC30" s="284"/>
      <c r="ED30" s="284"/>
      <c r="EE30" s="284"/>
      <c r="EF30" s="284"/>
      <c r="EG30" s="284"/>
      <c r="EH30" s="284"/>
      <c r="EI30" s="284"/>
      <c r="EJ30" s="284"/>
      <c r="EK30" s="284"/>
      <c r="EL30" s="284"/>
      <c r="EM30" s="284"/>
      <c r="EN30" s="284"/>
      <c r="EO30" s="284"/>
      <c r="EP30" s="284"/>
      <c r="EQ30" s="284"/>
      <c r="ER30" s="284"/>
      <c r="ES30" s="284"/>
      <c r="ET30" s="284"/>
      <c r="EU30" s="284"/>
      <c r="EV30" s="284"/>
      <c r="EW30" s="284"/>
      <c r="EX30" s="284"/>
      <c r="EY30" s="284"/>
      <c r="EZ30" s="284"/>
      <c r="FA30" s="284"/>
      <c r="FB30" s="284"/>
      <c r="FC30" s="284"/>
      <c r="FD30" s="284"/>
      <c r="FE30" s="284"/>
      <c r="FF30" s="284"/>
      <c r="FG30" s="284"/>
      <c r="FH30" s="284"/>
      <c r="FI30" s="284"/>
      <c r="FJ30" s="284"/>
      <c r="FK30" s="284"/>
      <c r="FL30" s="284"/>
      <c r="FM30" s="284"/>
      <c r="FN30" s="284"/>
      <c r="FO30" s="284"/>
      <c r="FP30" s="284"/>
      <c r="FQ30" s="284"/>
      <c r="FR30" s="284"/>
      <c r="FS30" s="284"/>
      <c r="FT30" s="284"/>
    </row>
    <row r="31" spans="1:176" s="285" customFormat="1" ht="13.8">
      <c r="A31" s="281" t="s">
        <v>4821</v>
      </c>
      <c r="B31" s="281" t="s">
        <v>4822</v>
      </c>
      <c r="C31" s="282">
        <v>9</v>
      </c>
      <c r="D31" s="283">
        <v>26232</v>
      </c>
      <c r="E31" s="283">
        <f t="shared" si="0"/>
        <v>26232</v>
      </c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  <c r="BS31" s="284"/>
      <c r="BT31" s="284"/>
      <c r="BU31" s="284"/>
      <c r="BV31" s="284"/>
      <c r="BW31" s="284"/>
      <c r="BX31" s="284"/>
      <c r="BY31" s="284"/>
      <c r="BZ31" s="284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  <c r="CM31" s="284"/>
      <c r="CN31" s="284"/>
      <c r="CO31" s="284"/>
      <c r="CP31" s="284"/>
      <c r="CQ31" s="284"/>
      <c r="CR31" s="284"/>
      <c r="CS31" s="284"/>
      <c r="CT31" s="284"/>
      <c r="CU31" s="284"/>
      <c r="CV31" s="284"/>
      <c r="CW31" s="284"/>
      <c r="CX31" s="284"/>
      <c r="CY31" s="284"/>
      <c r="CZ31" s="284"/>
      <c r="DA31" s="284"/>
      <c r="DB31" s="284"/>
      <c r="DC31" s="284"/>
      <c r="DD31" s="284"/>
      <c r="DE31" s="284"/>
      <c r="DF31" s="284"/>
      <c r="DG31" s="284"/>
      <c r="DH31" s="284"/>
      <c r="DI31" s="284"/>
      <c r="DJ31" s="284"/>
      <c r="DK31" s="284"/>
      <c r="DL31" s="284"/>
      <c r="DM31" s="284"/>
      <c r="DN31" s="284"/>
      <c r="DO31" s="284"/>
      <c r="DP31" s="284"/>
      <c r="DQ31" s="284"/>
      <c r="DR31" s="284"/>
      <c r="DS31" s="284"/>
      <c r="DT31" s="284"/>
      <c r="DU31" s="284"/>
      <c r="DV31" s="284"/>
      <c r="DW31" s="284"/>
      <c r="DX31" s="284"/>
      <c r="DY31" s="284"/>
      <c r="DZ31" s="284"/>
      <c r="EA31" s="284"/>
      <c r="EB31" s="284"/>
      <c r="EC31" s="284"/>
      <c r="ED31" s="284"/>
      <c r="EE31" s="284"/>
      <c r="EF31" s="284"/>
      <c r="EG31" s="284"/>
      <c r="EH31" s="284"/>
      <c r="EI31" s="284"/>
      <c r="EJ31" s="284"/>
      <c r="EK31" s="284"/>
      <c r="EL31" s="284"/>
      <c r="EM31" s="284"/>
      <c r="EN31" s="284"/>
      <c r="EO31" s="284"/>
      <c r="EP31" s="284"/>
      <c r="EQ31" s="284"/>
      <c r="ER31" s="284"/>
      <c r="ES31" s="284"/>
      <c r="ET31" s="284"/>
      <c r="EU31" s="284"/>
      <c r="EV31" s="284"/>
      <c r="EW31" s="284"/>
      <c r="EX31" s="284"/>
      <c r="EY31" s="284"/>
      <c r="EZ31" s="284"/>
      <c r="FA31" s="284"/>
      <c r="FB31" s="284"/>
      <c r="FC31" s="284"/>
      <c r="FD31" s="284"/>
      <c r="FE31" s="284"/>
      <c r="FF31" s="284"/>
      <c r="FG31" s="284"/>
      <c r="FH31" s="284"/>
      <c r="FI31" s="284"/>
      <c r="FJ31" s="284"/>
      <c r="FK31" s="284"/>
      <c r="FL31" s="284"/>
      <c r="FM31" s="284"/>
      <c r="FN31" s="284"/>
      <c r="FO31" s="284"/>
      <c r="FP31" s="284"/>
      <c r="FQ31" s="284"/>
      <c r="FR31" s="284"/>
      <c r="FS31" s="284"/>
      <c r="FT31" s="284"/>
    </row>
    <row r="32" spans="1:176" s="285" customFormat="1" ht="13.8">
      <c r="A32" s="281" t="s">
        <v>4823</v>
      </c>
      <c r="B32" s="281" t="s">
        <v>4824</v>
      </c>
      <c r="C32" s="282">
        <v>9</v>
      </c>
      <c r="D32" s="283">
        <v>21810</v>
      </c>
      <c r="E32" s="283">
        <f t="shared" si="0"/>
        <v>21810</v>
      </c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4"/>
      <c r="DR32" s="284"/>
      <c r="DS32" s="284"/>
      <c r="DT32" s="284"/>
      <c r="DU32" s="284"/>
      <c r="DV32" s="284"/>
      <c r="DW32" s="284"/>
      <c r="DX32" s="284"/>
      <c r="DY32" s="284"/>
      <c r="DZ32" s="284"/>
      <c r="EA32" s="284"/>
      <c r="EB32" s="284"/>
      <c r="EC32" s="284"/>
      <c r="ED32" s="284"/>
      <c r="EE32" s="284"/>
      <c r="EF32" s="284"/>
      <c r="EG32" s="284"/>
      <c r="EH32" s="284"/>
      <c r="EI32" s="284"/>
      <c r="EJ32" s="284"/>
      <c r="EK32" s="284"/>
      <c r="EL32" s="284"/>
      <c r="EM32" s="284"/>
      <c r="EN32" s="284"/>
      <c r="EO32" s="284"/>
      <c r="EP32" s="284"/>
      <c r="EQ32" s="284"/>
      <c r="ER32" s="284"/>
      <c r="ES32" s="284"/>
      <c r="ET32" s="284"/>
      <c r="EU32" s="284"/>
      <c r="EV32" s="284"/>
      <c r="EW32" s="284"/>
      <c r="EX32" s="284"/>
      <c r="EY32" s="284"/>
      <c r="EZ32" s="284"/>
      <c r="FA32" s="284"/>
      <c r="FB32" s="284"/>
      <c r="FC32" s="284"/>
      <c r="FD32" s="284"/>
      <c r="FE32" s="284"/>
      <c r="FF32" s="284"/>
      <c r="FG32" s="284"/>
      <c r="FH32" s="284"/>
      <c r="FI32" s="284"/>
      <c r="FJ32" s="284"/>
      <c r="FK32" s="284"/>
      <c r="FL32" s="284"/>
      <c r="FM32" s="284"/>
      <c r="FN32" s="284"/>
      <c r="FO32" s="284"/>
      <c r="FP32" s="284"/>
      <c r="FQ32" s="284"/>
      <c r="FR32" s="284"/>
      <c r="FS32" s="284"/>
      <c r="FT32" s="284"/>
    </row>
    <row r="33" spans="1:176" s="285" customFormat="1" ht="13.8">
      <c r="A33" s="281" t="s">
        <v>4825</v>
      </c>
      <c r="B33" s="281" t="s">
        <v>4826</v>
      </c>
      <c r="C33" s="282">
        <v>2</v>
      </c>
      <c r="D33" s="283">
        <v>19122</v>
      </c>
      <c r="E33" s="283">
        <f t="shared" si="0"/>
        <v>19122</v>
      </c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  <c r="FN33" s="284"/>
      <c r="FO33" s="284"/>
      <c r="FP33" s="284"/>
      <c r="FQ33" s="284"/>
      <c r="FR33" s="284"/>
      <c r="FS33" s="284"/>
      <c r="FT33" s="284"/>
    </row>
    <row r="34" spans="1:176" s="285" customFormat="1" ht="13.8">
      <c r="A34" s="281" t="s">
        <v>4827</v>
      </c>
      <c r="B34" s="281" t="s">
        <v>4828</v>
      </c>
      <c r="C34" s="282">
        <v>2</v>
      </c>
      <c r="D34" s="283">
        <v>7704</v>
      </c>
      <c r="E34" s="283">
        <f t="shared" si="0"/>
        <v>7704</v>
      </c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  <c r="CW34" s="284"/>
      <c r="CX34" s="284"/>
      <c r="CY34" s="284"/>
      <c r="CZ34" s="284"/>
      <c r="DA34" s="284"/>
      <c r="DB34" s="284"/>
      <c r="DC34" s="284"/>
      <c r="DD34" s="284"/>
      <c r="DE34" s="284"/>
      <c r="DF34" s="284"/>
      <c r="DG34" s="284"/>
      <c r="DH34" s="284"/>
      <c r="DI34" s="284"/>
      <c r="DJ34" s="284"/>
      <c r="DK34" s="284"/>
      <c r="DL34" s="284"/>
      <c r="DM34" s="284"/>
      <c r="DN34" s="284"/>
      <c r="DO34" s="284"/>
      <c r="DP34" s="284"/>
      <c r="DQ34" s="284"/>
      <c r="DR34" s="284"/>
      <c r="DS34" s="284"/>
      <c r="DT34" s="284"/>
      <c r="DU34" s="284"/>
      <c r="DV34" s="284"/>
      <c r="DW34" s="284"/>
      <c r="DX34" s="284"/>
      <c r="DY34" s="284"/>
      <c r="DZ34" s="284"/>
      <c r="EA34" s="284"/>
      <c r="EB34" s="284"/>
      <c r="EC34" s="284"/>
      <c r="ED34" s="284"/>
      <c r="EE34" s="284"/>
      <c r="EF34" s="284"/>
      <c r="EG34" s="284"/>
      <c r="EH34" s="284"/>
      <c r="EI34" s="284"/>
      <c r="EJ34" s="284"/>
      <c r="EK34" s="284"/>
      <c r="EL34" s="284"/>
      <c r="EM34" s="284"/>
      <c r="EN34" s="284"/>
      <c r="EO34" s="284"/>
      <c r="EP34" s="284"/>
      <c r="EQ34" s="284"/>
      <c r="ER34" s="284"/>
      <c r="ES34" s="284"/>
      <c r="ET34" s="284"/>
      <c r="EU34" s="284"/>
      <c r="EV34" s="284"/>
      <c r="EW34" s="284"/>
      <c r="EX34" s="284"/>
      <c r="EY34" s="284"/>
      <c r="EZ34" s="284"/>
      <c r="FA34" s="284"/>
      <c r="FB34" s="284"/>
      <c r="FC34" s="284"/>
      <c r="FD34" s="284"/>
      <c r="FE34" s="284"/>
      <c r="FF34" s="284"/>
      <c r="FG34" s="284"/>
      <c r="FH34" s="284"/>
      <c r="FI34" s="284"/>
      <c r="FJ34" s="284"/>
      <c r="FK34" s="284"/>
      <c r="FL34" s="284"/>
      <c r="FM34" s="284"/>
      <c r="FN34" s="284"/>
      <c r="FO34" s="284"/>
      <c r="FP34" s="284"/>
      <c r="FQ34" s="284"/>
      <c r="FR34" s="284"/>
      <c r="FS34" s="284"/>
      <c r="FT34" s="284"/>
    </row>
    <row r="35" spans="1:176" s="285" customFormat="1" ht="13.8">
      <c r="A35" s="281" t="s">
        <v>4829</v>
      </c>
      <c r="B35" s="281" t="s">
        <v>4830</v>
      </c>
      <c r="C35" s="282">
        <v>4</v>
      </c>
      <c r="D35" s="283">
        <v>7818.0000000000009</v>
      </c>
      <c r="E35" s="283">
        <f t="shared" si="0"/>
        <v>7818.0000000000009</v>
      </c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  <c r="CW35" s="284"/>
      <c r="CX35" s="284"/>
      <c r="CY35" s="284"/>
      <c r="CZ35" s="284"/>
      <c r="DA35" s="284"/>
      <c r="DB35" s="284"/>
      <c r="DC35" s="284"/>
      <c r="DD35" s="284"/>
      <c r="DE35" s="284"/>
      <c r="DF35" s="284"/>
      <c r="DG35" s="284"/>
      <c r="DH35" s="284"/>
      <c r="DI35" s="284"/>
      <c r="DJ35" s="284"/>
      <c r="DK35" s="284"/>
      <c r="DL35" s="284"/>
      <c r="DM35" s="284"/>
      <c r="DN35" s="284"/>
      <c r="DO35" s="284"/>
      <c r="DP35" s="284"/>
      <c r="DQ35" s="284"/>
      <c r="DR35" s="284"/>
      <c r="DS35" s="284"/>
      <c r="DT35" s="284"/>
      <c r="DU35" s="284"/>
      <c r="DV35" s="284"/>
      <c r="DW35" s="284"/>
      <c r="DX35" s="284"/>
      <c r="DY35" s="284"/>
      <c r="DZ35" s="284"/>
      <c r="EA35" s="284"/>
      <c r="EB35" s="284"/>
      <c r="EC35" s="284"/>
      <c r="ED35" s="284"/>
      <c r="EE35" s="284"/>
      <c r="EF35" s="284"/>
      <c r="EG35" s="284"/>
      <c r="EH35" s="284"/>
      <c r="EI35" s="284"/>
      <c r="EJ35" s="284"/>
      <c r="EK35" s="284"/>
      <c r="EL35" s="284"/>
      <c r="EM35" s="284"/>
      <c r="EN35" s="284"/>
      <c r="EO35" s="284"/>
      <c r="EP35" s="284"/>
      <c r="EQ35" s="284"/>
      <c r="ER35" s="284"/>
      <c r="ES35" s="284"/>
      <c r="ET35" s="284"/>
      <c r="EU35" s="284"/>
      <c r="EV35" s="284"/>
      <c r="EW35" s="284"/>
      <c r="EX35" s="284"/>
      <c r="EY35" s="284"/>
      <c r="EZ35" s="284"/>
      <c r="FA35" s="284"/>
      <c r="FB35" s="284"/>
      <c r="FC35" s="284"/>
      <c r="FD35" s="284"/>
      <c r="FE35" s="284"/>
      <c r="FF35" s="284"/>
      <c r="FG35" s="284"/>
      <c r="FH35" s="284"/>
      <c r="FI35" s="284"/>
      <c r="FJ35" s="284"/>
      <c r="FK35" s="284"/>
      <c r="FL35" s="284"/>
      <c r="FM35" s="284"/>
      <c r="FN35" s="284"/>
      <c r="FO35" s="284"/>
      <c r="FP35" s="284"/>
      <c r="FQ35" s="284"/>
      <c r="FR35" s="284"/>
      <c r="FS35" s="284"/>
      <c r="FT35" s="284"/>
    </row>
    <row r="36" spans="1:176" s="285" customFormat="1" ht="13.8">
      <c r="A36" s="281" t="s">
        <v>4831</v>
      </c>
      <c r="B36" s="281" t="s">
        <v>4832</v>
      </c>
      <c r="C36" s="282">
        <v>1</v>
      </c>
      <c r="D36" s="283">
        <v>7575</v>
      </c>
      <c r="E36" s="283">
        <f t="shared" si="0"/>
        <v>7575</v>
      </c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284"/>
      <c r="AX36" s="284"/>
      <c r="AY36" s="284"/>
      <c r="AZ36" s="284"/>
      <c r="BA36" s="284"/>
      <c r="BB36" s="284"/>
      <c r="BC36" s="284"/>
      <c r="BD36" s="284"/>
      <c r="BE36" s="284"/>
      <c r="BF36" s="284"/>
      <c r="BG36" s="284"/>
      <c r="BH36" s="284"/>
      <c r="BI36" s="284"/>
      <c r="BJ36" s="284"/>
      <c r="BK36" s="284"/>
      <c r="BL36" s="284"/>
      <c r="BM36" s="284"/>
      <c r="BN36" s="284"/>
      <c r="BO36" s="284"/>
      <c r="BP36" s="284"/>
      <c r="BQ36" s="284"/>
      <c r="BR36" s="284"/>
      <c r="BS36" s="284"/>
      <c r="BT36" s="284"/>
      <c r="BU36" s="284"/>
      <c r="BV36" s="284"/>
      <c r="BW36" s="284"/>
      <c r="BX36" s="284"/>
      <c r="BY36" s="284"/>
      <c r="BZ36" s="284"/>
      <c r="CA36" s="284"/>
      <c r="CB36" s="284"/>
      <c r="CC36" s="284"/>
      <c r="CD36" s="284"/>
      <c r="CE36" s="284"/>
      <c r="CF36" s="284"/>
      <c r="CG36" s="284"/>
      <c r="CH36" s="284"/>
      <c r="CI36" s="284"/>
      <c r="CJ36" s="284"/>
      <c r="CK36" s="284"/>
      <c r="CL36" s="284"/>
      <c r="CM36" s="284"/>
      <c r="CN36" s="284"/>
      <c r="CO36" s="284"/>
      <c r="CP36" s="284"/>
      <c r="CQ36" s="284"/>
      <c r="CR36" s="284"/>
      <c r="CS36" s="284"/>
      <c r="CT36" s="284"/>
      <c r="CU36" s="284"/>
      <c r="CV36" s="284"/>
      <c r="CW36" s="284"/>
      <c r="CX36" s="284"/>
      <c r="CY36" s="284"/>
      <c r="CZ36" s="284"/>
      <c r="DA36" s="284"/>
      <c r="DB36" s="284"/>
      <c r="DC36" s="284"/>
      <c r="DD36" s="284"/>
      <c r="DE36" s="284"/>
      <c r="DF36" s="284"/>
      <c r="DG36" s="284"/>
      <c r="DH36" s="284"/>
      <c r="DI36" s="284"/>
      <c r="DJ36" s="284"/>
      <c r="DK36" s="284"/>
      <c r="DL36" s="284"/>
      <c r="DM36" s="284"/>
      <c r="DN36" s="284"/>
      <c r="DO36" s="284"/>
      <c r="DP36" s="284"/>
      <c r="DQ36" s="284"/>
      <c r="DR36" s="284"/>
      <c r="DS36" s="284"/>
      <c r="DT36" s="284"/>
      <c r="DU36" s="284"/>
      <c r="DV36" s="284"/>
      <c r="DW36" s="284"/>
      <c r="DX36" s="284"/>
      <c r="DY36" s="284"/>
      <c r="DZ36" s="284"/>
      <c r="EA36" s="284"/>
      <c r="EB36" s="284"/>
      <c r="EC36" s="284"/>
      <c r="ED36" s="284"/>
      <c r="EE36" s="284"/>
      <c r="EF36" s="284"/>
      <c r="EG36" s="284"/>
      <c r="EH36" s="284"/>
      <c r="EI36" s="284"/>
      <c r="EJ36" s="284"/>
      <c r="EK36" s="284"/>
      <c r="EL36" s="284"/>
      <c r="EM36" s="284"/>
      <c r="EN36" s="284"/>
      <c r="EO36" s="284"/>
      <c r="EP36" s="284"/>
      <c r="EQ36" s="284"/>
      <c r="ER36" s="284"/>
      <c r="ES36" s="284"/>
      <c r="ET36" s="284"/>
      <c r="EU36" s="284"/>
      <c r="EV36" s="284"/>
      <c r="EW36" s="284"/>
      <c r="EX36" s="284"/>
      <c r="EY36" s="284"/>
      <c r="EZ36" s="284"/>
      <c r="FA36" s="284"/>
      <c r="FB36" s="284"/>
      <c r="FC36" s="284"/>
      <c r="FD36" s="284"/>
      <c r="FE36" s="284"/>
      <c r="FF36" s="284"/>
      <c r="FG36" s="284"/>
      <c r="FH36" s="284"/>
      <c r="FI36" s="284"/>
      <c r="FJ36" s="284"/>
      <c r="FK36" s="284"/>
      <c r="FL36" s="284"/>
      <c r="FM36" s="284"/>
      <c r="FN36" s="284"/>
      <c r="FO36" s="284"/>
      <c r="FP36" s="284"/>
      <c r="FQ36" s="284"/>
      <c r="FR36" s="284"/>
      <c r="FS36" s="284"/>
      <c r="FT36" s="284"/>
    </row>
    <row r="37" spans="1:176" s="285" customFormat="1" ht="13.8">
      <c r="A37" s="281" t="s">
        <v>4833</v>
      </c>
      <c r="B37" s="281" t="s">
        <v>4834</v>
      </c>
      <c r="C37" s="282">
        <v>4</v>
      </c>
      <c r="D37" s="283">
        <v>7471.5</v>
      </c>
      <c r="E37" s="283">
        <f t="shared" si="0"/>
        <v>7471.5</v>
      </c>
      <c r="F37" s="284"/>
      <c r="G37" s="284"/>
      <c r="H37" s="284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  <c r="CW37" s="284"/>
      <c r="CX37" s="284"/>
      <c r="CY37" s="284"/>
      <c r="CZ37" s="284"/>
      <c r="DA37" s="284"/>
      <c r="DB37" s="284"/>
      <c r="DC37" s="284"/>
      <c r="DD37" s="284"/>
      <c r="DE37" s="284"/>
      <c r="DF37" s="284"/>
      <c r="DG37" s="284"/>
      <c r="DH37" s="284"/>
      <c r="DI37" s="284"/>
      <c r="DJ37" s="284"/>
      <c r="DK37" s="284"/>
      <c r="DL37" s="284"/>
      <c r="DM37" s="284"/>
      <c r="DN37" s="284"/>
      <c r="DO37" s="284"/>
      <c r="DP37" s="284"/>
      <c r="DQ37" s="284"/>
      <c r="DR37" s="284"/>
      <c r="DS37" s="284"/>
      <c r="DT37" s="284"/>
      <c r="DU37" s="284"/>
      <c r="DV37" s="284"/>
      <c r="DW37" s="284"/>
      <c r="DX37" s="284"/>
      <c r="DY37" s="284"/>
      <c r="DZ37" s="284"/>
      <c r="EA37" s="284"/>
      <c r="EB37" s="284"/>
      <c r="EC37" s="284"/>
      <c r="ED37" s="284"/>
      <c r="EE37" s="284"/>
      <c r="EF37" s="284"/>
      <c r="EG37" s="284"/>
      <c r="EH37" s="284"/>
      <c r="EI37" s="284"/>
      <c r="EJ37" s="284"/>
      <c r="EK37" s="284"/>
      <c r="EL37" s="284"/>
      <c r="EM37" s="284"/>
      <c r="EN37" s="284"/>
      <c r="EO37" s="284"/>
      <c r="EP37" s="284"/>
      <c r="EQ37" s="284"/>
      <c r="ER37" s="284"/>
      <c r="ES37" s="284"/>
      <c r="ET37" s="284"/>
      <c r="EU37" s="284"/>
      <c r="EV37" s="284"/>
      <c r="EW37" s="284"/>
      <c r="EX37" s="284"/>
      <c r="EY37" s="284"/>
      <c r="EZ37" s="284"/>
      <c r="FA37" s="284"/>
      <c r="FB37" s="284"/>
      <c r="FC37" s="284"/>
      <c r="FD37" s="284"/>
      <c r="FE37" s="284"/>
      <c r="FF37" s="284"/>
      <c r="FG37" s="284"/>
      <c r="FH37" s="284"/>
      <c r="FI37" s="284"/>
      <c r="FJ37" s="284"/>
      <c r="FK37" s="284"/>
      <c r="FL37" s="284"/>
      <c r="FM37" s="284"/>
      <c r="FN37" s="284"/>
      <c r="FO37" s="284"/>
      <c r="FP37" s="284"/>
      <c r="FQ37" s="284"/>
      <c r="FR37" s="284"/>
      <c r="FS37" s="284"/>
      <c r="FT37" s="284"/>
    </row>
    <row r="38" spans="1:176" s="285" customFormat="1" ht="13.8">
      <c r="A38" s="281" t="s">
        <v>4835</v>
      </c>
      <c r="B38" s="281" t="s">
        <v>4836</v>
      </c>
      <c r="C38" s="282">
        <v>2</v>
      </c>
      <c r="D38" s="283">
        <v>7471.5</v>
      </c>
      <c r="E38" s="283">
        <f t="shared" si="0"/>
        <v>7471.5</v>
      </c>
      <c r="F38" s="284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  <c r="FN38" s="284"/>
      <c r="FO38" s="284"/>
      <c r="FP38" s="284"/>
      <c r="FQ38" s="284"/>
      <c r="FR38" s="284"/>
      <c r="FS38" s="284"/>
      <c r="FT38" s="284"/>
    </row>
    <row r="39" spans="1:176" s="285" customFormat="1" ht="13.8">
      <c r="A39" s="281" t="s">
        <v>4837</v>
      </c>
      <c r="B39" s="281" t="s">
        <v>4838</v>
      </c>
      <c r="C39" s="282">
        <v>1</v>
      </c>
      <c r="D39" s="283">
        <v>9498</v>
      </c>
      <c r="E39" s="283">
        <f t="shared" si="0"/>
        <v>9498</v>
      </c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  <c r="CW39" s="284"/>
      <c r="CX39" s="284"/>
      <c r="CY39" s="284"/>
      <c r="CZ39" s="284"/>
      <c r="DA39" s="284"/>
      <c r="DB39" s="284"/>
      <c r="DC39" s="284"/>
      <c r="DD39" s="284"/>
      <c r="DE39" s="284"/>
      <c r="DF39" s="284"/>
      <c r="DG39" s="284"/>
      <c r="DH39" s="284"/>
      <c r="DI39" s="284"/>
      <c r="DJ39" s="284"/>
      <c r="DK39" s="284"/>
      <c r="DL39" s="284"/>
      <c r="DM39" s="284"/>
      <c r="DN39" s="284"/>
      <c r="DO39" s="284"/>
      <c r="DP39" s="284"/>
      <c r="DQ39" s="284"/>
      <c r="DR39" s="284"/>
      <c r="DS39" s="284"/>
      <c r="DT39" s="284"/>
      <c r="DU39" s="284"/>
      <c r="DV39" s="284"/>
      <c r="DW39" s="284"/>
      <c r="DX39" s="284"/>
      <c r="DY39" s="284"/>
      <c r="DZ39" s="284"/>
      <c r="EA39" s="284"/>
      <c r="EB39" s="284"/>
      <c r="EC39" s="284"/>
      <c r="ED39" s="284"/>
      <c r="EE39" s="284"/>
      <c r="EF39" s="284"/>
      <c r="EG39" s="284"/>
      <c r="EH39" s="284"/>
      <c r="EI39" s="284"/>
      <c r="EJ39" s="284"/>
      <c r="EK39" s="284"/>
      <c r="EL39" s="284"/>
      <c r="EM39" s="284"/>
      <c r="EN39" s="284"/>
      <c r="EO39" s="284"/>
      <c r="EP39" s="284"/>
      <c r="EQ39" s="284"/>
      <c r="ER39" s="284"/>
      <c r="ES39" s="284"/>
      <c r="ET39" s="284"/>
      <c r="EU39" s="284"/>
      <c r="EV39" s="284"/>
      <c r="EW39" s="284"/>
      <c r="EX39" s="284"/>
      <c r="EY39" s="284"/>
      <c r="EZ39" s="284"/>
      <c r="FA39" s="284"/>
      <c r="FB39" s="284"/>
      <c r="FC39" s="284"/>
      <c r="FD39" s="284"/>
      <c r="FE39" s="284"/>
      <c r="FF39" s="284"/>
      <c r="FG39" s="284"/>
      <c r="FH39" s="284"/>
      <c r="FI39" s="284"/>
      <c r="FJ39" s="284"/>
      <c r="FK39" s="284"/>
      <c r="FL39" s="284"/>
      <c r="FM39" s="284"/>
      <c r="FN39" s="284"/>
      <c r="FO39" s="284"/>
      <c r="FP39" s="284"/>
      <c r="FQ39" s="284"/>
      <c r="FR39" s="284"/>
      <c r="FS39" s="284"/>
      <c r="FT39" s="284"/>
    </row>
    <row r="40" spans="1:176" s="285" customFormat="1" ht="13.8">
      <c r="A40" s="281" t="s">
        <v>4839</v>
      </c>
      <c r="B40" s="281" t="s">
        <v>4840</v>
      </c>
      <c r="C40" s="282">
        <v>1</v>
      </c>
      <c r="D40" s="283">
        <v>8358</v>
      </c>
      <c r="E40" s="283">
        <f t="shared" si="0"/>
        <v>8358</v>
      </c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284"/>
      <c r="AK40" s="284"/>
      <c r="AL40" s="284"/>
      <c r="AM40" s="284"/>
      <c r="AN40" s="284"/>
      <c r="AO40" s="284"/>
      <c r="AP40" s="284"/>
      <c r="AQ40" s="284"/>
      <c r="AR40" s="284"/>
      <c r="AS40" s="284"/>
      <c r="AT40" s="284"/>
      <c r="AU40" s="284"/>
      <c r="AV40" s="284"/>
      <c r="AW40" s="284"/>
      <c r="AX40" s="284"/>
      <c r="AY40" s="284"/>
      <c r="AZ40" s="284"/>
      <c r="BA40" s="284"/>
      <c r="BB40" s="284"/>
      <c r="BC40" s="284"/>
      <c r="BD40" s="284"/>
      <c r="BE40" s="284"/>
      <c r="BF40" s="284"/>
      <c r="BG40" s="284"/>
      <c r="BH40" s="284"/>
      <c r="BI40" s="284"/>
      <c r="BJ40" s="284"/>
      <c r="BK40" s="284"/>
      <c r="BL40" s="284"/>
      <c r="BM40" s="284"/>
      <c r="BN40" s="284"/>
      <c r="BO40" s="284"/>
      <c r="BP40" s="284"/>
      <c r="BQ40" s="284"/>
      <c r="BR40" s="284"/>
      <c r="BS40" s="284"/>
      <c r="BT40" s="284"/>
      <c r="BU40" s="284"/>
      <c r="BV40" s="284"/>
      <c r="BW40" s="284"/>
      <c r="BX40" s="284"/>
      <c r="BY40" s="284"/>
      <c r="BZ40" s="284"/>
      <c r="CA40" s="284"/>
      <c r="CB40" s="284"/>
      <c r="CC40" s="284"/>
      <c r="CD40" s="284"/>
      <c r="CE40" s="284"/>
      <c r="CF40" s="284"/>
      <c r="CG40" s="284"/>
      <c r="CH40" s="284"/>
      <c r="CI40" s="284"/>
      <c r="CJ40" s="284"/>
      <c r="CK40" s="284"/>
      <c r="CL40" s="284"/>
      <c r="CM40" s="284"/>
      <c r="CN40" s="284"/>
      <c r="CO40" s="284"/>
      <c r="CP40" s="284"/>
      <c r="CQ40" s="284"/>
      <c r="CR40" s="284"/>
      <c r="CS40" s="284"/>
      <c r="CT40" s="284"/>
      <c r="CU40" s="284"/>
      <c r="CV40" s="284"/>
      <c r="CW40" s="284"/>
      <c r="CX40" s="284"/>
      <c r="CY40" s="284"/>
      <c r="CZ40" s="284"/>
      <c r="DA40" s="284"/>
      <c r="DB40" s="284"/>
      <c r="DC40" s="284"/>
      <c r="DD40" s="284"/>
      <c r="DE40" s="284"/>
      <c r="DF40" s="284"/>
      <c r="DG40" s="284"/>
      <c r="DH40" s="284"/>
      <c r="DI40" s="284"/>
      <c r="DJ40" s="284"/>
      <c r="DK40" s="284"/>
      <c r="DL40" s="284"/>
      <c r="DM40" s="284"/>
      <c r="DN40" s="284"/>
      <c r="DO40" s="284"/>
      <c r="DP40" s="284"/>
      <c r="DQ40" s="284"/>
      <c r="DR40" s="284"/>
      <c r="DS40" s="284"/>
      <c r="DT40" s="284"/>
      <c r="DU40" s="284"/>
      <c r="DV40" s="284"/>
      <c r="DW40" s="284"/>
      <c r="DX40" s="284"/>
      <c r="DY40" s="284"/>
      <c r="DZ40" s="284"/>
      <c r="EA40" s="284"/>
      <c r="EB40" s="284"/>
      <c r="EC40" s="284"/>
      <c r="ED40" s="284"/>
      <c r="EE40" s="284"/>
      <c r="EF40" s="284"/>
      <c r="EG40" s="284"/>
      <c r="EH40" s="284"/>
      <c r="EI40" s="284"/>
      <c r="EJ40" s="284"/>
      <c r="EK40" s="284"/>
      <c r="EL40" s="284"/>
      <c r="EM40" s="284"/>
      <c r="EN40" s="284"/>
      <c r="EO40" s="284"/>
      <c r="EP40" s="284"/>
      <c r="EQ40" s="284"/>
      <c r="ER40" s="284"/>
      <c r="ES40" s="284"/>
      <c r="ET40" s="284"/>
      <c r="EU40" s="284"/>
      <c r="EV40" s="284"/>
      <c r="EW40" s="284"/>
      <c r="EX40" s="284"/>
      <c r="EY40" s="284"/>
      <c r="EZ40" s="284"/>
      <c r="FA40" s="284"/>
      <c r="FB40" s="284"/>
      <c r="FC40" s="284"/>
      <c r="FD40" s="284"/>
      <c r="FE40" s="284"/>
      <c r="FF40" s="284"/>
      <c r="FG40" s="284"/>
      <c r="FH40" s="284"/>
      <c r="FI40" s="284"/>
      <c r="FJ40" s="284"/>
      <c r="FK40" s="284"/>
      <c r="FL40" s="284"/>
      <c r="FM40" s="284"/>
      <c r="FN40" s="284"/>
      <c r="FO40" s="284"/>
      <c r="FP40" s="284"/>
      <c r="FQ40" s="284"/>
      <c r="FR40" s="284"/>
      <c r="FS40" s="284"/>
      <c r="FT40" s="284"/>
    </row>
    <row r="41" spans="1:176" s="285" customFormat="1" ht="13.8">
      <c r="A41" s="281" t="s">
        <v>4841</v>
      </c>
      <c r="B41" s="281" t="s">
        <v>4842</v>
      </c>
      <c r="C41" s="282">
        <v>3</v>
      </c>
      <c r="D41" s="283">
        <v>62302.5</v>
      </c>
      <c r="E41" s="283">
        <f t="shared" si="0"/>
        <v>62302.5</v>
      </c>
      <c r="F41" s="284"/>
      <c r="G41" s="284"/>
      <c r="H41" s="284"/>
      <c r="I41" s="284"/>
      <c r="J41" s="284"/>
      <c r="K41" s="284"/>
      <c r="L41" s="284"/>
      <c r="M41" s="284"/>
      <c r="N41" s="284"/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284"/>
      <c r="BB41" s="284"/>
      <c r="BC41" s="284"/>
      <c r="BD41" s="28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  <c r="BS41" s="284"/>
      <c r="BT41" s="284"/>
      <c r="BU41" s="284"/>
      <c r="BV41" s="284"/>
      <c r="BW41" s="284"/>
      <c r="BX41" s="284"/>
      <c r="BY41" s="284"/>
      <c r="BZ41" s="284"/>
      <c r="CA41" s="284"/>
      <c r="CB41" s="284"/>
      <c r="CC41" s="284"/>
      <c r="CD41" s="284"/>
      <c r="CE41" s="284"/>
      <c r="CF41" s="284"/>
      <c r="CG41" s="284"/>
      <c r="CH41" s="284"/>
      <c r="CI41" s="284"/>
      <c r="CJ41" s="284"/>
      <c r="CK41" s="284"/>
      <c r="CL41" s="284"/>
      <c r="CM41" s="284"/>
      <c r="CN41" s="284"/>
      <c r="CO41" s="284"/>
      <c r="CP41" s="284"/>
      <c r="CQ41" s="284"/>
      <c r="CR41" s="284"/>
      <c r="CS41" s="284"/>
      <c r="CT41" s="284"/>
      <c r="CU41" s="284"/>
      <c r="CV41" s="284"/>
      <c r="CW41" s="284"/>
      <c r="CX41" s="284"/>
      <c r="CY41" s="284"/>
      <c r="CZ41" s="284"/>
      <c r="DA41" s="284"/>
      <c r="DB41" s="284"/>
      <c r="DC41" s="284"/>
      <c r="DD41" s="284"/>
      <c r="DE41" s="284"/>
      <c r="DF41" s="284"/>
      <c r="DG41" s="284"/>
      <c r="DH41" s="284"/>
      <c r="DI41" s="284"/>
      <c r="DJ41" s="284"/>
      <c r="DK41" s="284"/>
      <c r="DL41" s="284"/>
      <c r="DM41" s="284"/>
      <c r="DN41" s="284"/>
      <c r="DO41" s="284"/>
      <c r="DP41" s="284"/>
      <c r="DQ41" s="284"/>
      <c r="DR41" s="284"/>
      <c r="DS41" s="284"/>
      <c r="DT41" s="284"/>
      <c r="DU41" s="284"/>
      <c r="DV41" s="284"/>
      <c r="DW41" s="284"/>
      <c r="DX41" s="284"/>
      <c r="DY41" s="284"/>
      <c r="DZ41" s="284"/>
      <c r="EA41" s="284"/>
      <c r="EB41" s="284"/>
      <c r="EC41" s="284"/>
      <c r="ED41" s="284"/>
      <c r="EE41" s="284"/>
      <c r="EF41" s="284"/>
      <c r="EG41" s="284"/>
      <c r="EH41" s="284"/>
      <c r="EI41" s="284"/>
      <c r="EJ41" s="284"/>
      <c r="EK41" s="284"/>
      <c r="EL41" s="284"/>
      <c r="EM41" s="284"/>
      <c r="EN41" s="284"/>
      <c r="EO41" s="284"/>
      <c r="EP41" s="284"/>
      <c r="EQ41" s="284"/>
      <c r="ER41" s="284"/>
      <c r="ES41" s="284"/>
      <c r="ET41" s="284"/>
      <c r="EU41" s="284"/>
      <c r="EV41" s="284"/>
      <c r="EW41" s="284"/>
      <c r="EX41" s="284"/>
      <c r="EY41" s="284"/>
      <c r="EZ41" s="284"/>
      <c r="FA41" s="284"/>
      <c r="FB41" s="284"/>
      <c r="FC41" s="284"/>
      <c r="FD41" s="284"/>
      <c r="FE41" s="284"/>
      <c r="FF41" s="284"/>
      <c r="FG41" s="284"/>
      <c r="FH41" s="284"/>
      <c r="FI41" s="284"/>
      <c r="FJ41" s="284"/>
      <c r="FK41" s="284"/>
      <c r="FL41" s="284"/>
      <c r="FM41" s="284"/>
      <c r="FN41" s="284"/>
      <c r="FO41" s="284"/>
      <c r="FP41" s="284"/>
      <c r="FQ41" s="284"/>
      <c r="FR41" s="284"/>
      <c r="FS41" s="284"/>
      <c r="FT41" s="284"/>
    </row>
    <row r="42" spans="1:176" s="285" customFormat="1" ht="13.8">
      <c r="A42" s="281" t="s">
        <v>4843</v>
      </c>
      <c r="B42" s="281" t="s">
        <v>4844</v>
      </c>
      <c r="C42" s="282">
        <v>1</v>
      </c>
      <c r="D42" s="283">
        <v>13032</v>
      </c>
      <c r="E42" s="283">
        <f t="shared" si="0"/>
        <v>13032</v>
      </c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4"/>
      <c r="BJ42" s="284"/>
      <c r="BK42" s="284"/>
      <c r="BL42" s="284"/>
      <c r="BM42" s="284"/>
      <c r="BN42" s="284"/>
      <c r="BO42" s="284"/>
      <c r="BP42" s="284"/>
      <c r="BQ42" s="284"/>
      <c r="BR42" s="284"/>
      <c r="BS42" s="284"/>
      <c r="BT42" s="284"/>
      <c r="BU42" s="284"/>
      <c r="BV42" s="284"/>
      <c r="BW42" s="284"/>
      <c r="BX42" s="284"/>
      <c r="BY42" s="284"/>
      <c r="BZ42" s="284"/>
      <c r="CA42" s="284"/>
      <c r="CB42" s="284"/>
      <c r="CC42" s="284"/>
      <c r="CD42" s="284"/>
      <c r="CE42" s="284"/>
      <c r="CF42" s="284"/>
      <c r="CG42" s="284"/>
      <c r="CH42" s="284"/>
      <c r="CI42" s="284"/>
      <c r="CJ42" s="284"/>
      <c r="CK42" s="284"/>
      <c r="CL42" s="284"/>
      <c r="CM42" s="284"/>
      <c r="CN42" s="284"/>
      <c r="CO42" s="284"/>
      <c r="CP42" s="284"/>
      <c r="CQ42" s="284"/>
      <c r="CR42" s="284"/>
      <c r="CS42" s="284"/>
      <c r="CT42" s="284"/>
      <c r="CU42" s="284"/>
      <c r="CV42" s="284"/>
      <c r="CW42" s="284"/>
      <c r="CX42" s="284"/>
      <c r="CY42" s="284"/>
      <c r="CZ42" s="284"/>
      <c r="DA42" s="284"/>
      <c r="DB42" s="284"/>
      <c r="DC42" s="284"/>
      <c r="DD42" s="284"/>
      <c r="DE42" s="284"/>
      <c r="DF42" s="284"/>
      <c r="DG42" s="284"/>
      <c r="DH42" s="284"/>
      <c r="DI42" s="284"/>
      <c r="DJ42" s="284"/>
      <c r="DK42" s="284"/>
      <c r="DL42" s="284"/>
      <c r="DM42" s="284"/>
      <c r="DN42" s="284"/>
      <c r="DO42" s="284"/>
      <c r="DP42" s="284"/>
      <c r="DQ42" s="284"/>
      <c r="DR42" s="284"/>
      <c r="DS42" s="284"/>
      <c r="DT42" s="284"/>
      <c r="DU42" s="284"/>
      <c r="DV42" s="284"/>
      <c r="DW42" s="284"/>
      <c r="DX42" s="284"/>
      <c r="DY42" s="284"/>
      <c r="DZ42" s="284"/>
      <c r="EA42" s="284"/>
      <c r="EB42" s="284"/>
      <c r="EC42" s="284"/>
      <c r="ED42" s="284"/>
      <c r="EE42" s="284"/>
      <c r="EF42" s="284"/>
      <c r="EG42" s="284"/>
      <c r="EH42" s="284"/>
      <c r="EI42" s="284"/>
      <c r="EJ42" s="284"/>
      <c r="EK42" s="284"/>
      <c r="EL42" s="284"/>
      <c r="EM42" s="284"/>
      <c r="EN42" s="284"/>
      <c r="EO42" s="284"/>
      <c r="EP42" s="284"/>
      <c r="EQ42" s="284"/>
      <c r="ER42" s="284"/>
      <c r="ES42" s="284"/>
      <c r="ET42" s="284"/>
      <c r="EU42" s="284"/>
      <c r="EV42" s="284"/>
      <c r="EW42" s="284"/>
      <c r="EX42" s="284"/>
      <c r="EY42" s="284"/>
      <c r="EZ42" s="284"/>
      <c r="FA42" s="284"/>
      <c r="FB42" s="284"/>
      <c r="FC42" s="284"/>
      <c r="FD42" s="284"/>
      <c r="FE42" s="284"/>
      <c r="FF42" s="284"/>
      <c r="FG42" s="284"/>
      <c r="FH42" s="284"/>
      <c r="FI42" s="284"/>
      <c r="FJ42" s="284"/>
      <c r="FK42" s="284"/>
      <c r="FL42" s="284"/>
      <c r="FM42" s="284"/>
      <c r="FN42" s="284"/>
      <c r="FO42" s="284"/>
      <c r="FP42" s="284"/>
      <c r="FQ42" s="284"/>
      <c r="FR42" s="284"/>
      <c r="FS42" s="284"/>
      <c r="FT42" s="284"/>
    </row>
    <row r="43" spans="1:176" s="285" customFormat="1" ht="13.8">
      <c r="A43" s="281" t="s">
        <v>4845</v>
      </c>
      <c r="B43" s="281" t="s">
        <v>4846</v>
      </c>
      <c r="C43" s="282">
        <v>13</v>
      </c>
      <c r="D43" s="283">
        <v>16651.5</v>
      </c>
      <c r="E43" s="283">
        <f t="shared" si="0"/>
        <v>16651.5</v>
      </c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  <c r="CW43" s="284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4"/>
      <c r="DN43" s="284"/>
      <c r="DO43" s="284"/>
      <c r="DP43" s="284"/>
      <c r="DQ43" s="284"/>
      <c r="DR43" s="284"/>
      <c r="DS43" s="284"/>
      <c r="DT43" s="284"/>
      <c r="DU43" s="284"/>
      <c r="DV43" s="284"/>
      <c r="DW43" s="284"/>
      <c r="DX43" s="284"/>
      <c r="DY43" s="284"/>
      <c r="DZ43" s="284"/>
      <c r="EA43" s="284"/>
      <c r="EB43" s="284"/>
      <c r="EC43" s="284"/>
      <c r="ED43" s="284"/>
      <c r="EE43" s="284"/>
      <c r="EF43" s="284"/>
      <c r="EG43" s="284"/>
      <c r="EH43" s="284"/>
      <c r="EI43" s="284"/>
      <c r="EJ43" s="284"/>
      <c r="EK43" s="284"/>
      <c r="EL43" s="284"/>
      <c r="EM43" s="284"/>
      <c r="EN43" s="284"/>
      <c r="EO43" s="284"/>
      <c r="EP43" s="284"/>
      <c r="EQ43" s="284"/>
      <c r="ER43" s="284"/>
      <c r="ES43" s="284"/>
      <c r="ET43" s="284"/>
      <c r="EU43" s="284"/>
      <c r="EV43" s="284"/>
      <c r="EW43" s="284"/>
      <c r="EX43" s="284"/>
      <c r="EY43" s="284"/>
      <c r="EZ43" s="284"/>
      <c r="FA43" s="284"/>
      <c r="FB43" s="284"/>
      <c r="FC43" s="284"/>
      <c r="FD43" s="284"/>
      <c r="FE43" s="284"/>
      <c r="FF43" s="284"/>
      <c r="FG43" s="284"/>
      <c r="FH43" s="284"/>
      <c r="FI43" s="284"/>
      <c r="FJ43" s="284"/>
      <c r="FK43" s="284"/>
      <c r="FL43" s="284"/>
      <c r="FM43" s="284"/>
      <c r="FN43" s="284"/>
      <c r="FO43" s="284"/>
      <c r="FP43" s="284"/>
      <c r="FQ43" s="284"/>
      <c r="FR43" s="284"/>
      <c r="FS43" s="284"/>
      <c r="FT43" s="284"/>
    </row>
    <row r="44" spans="1:176" s="285" customFormat="1" ht="13.8">
      <c r="A44" s="281" t="s">
        <v>4847</v>
      </c>
      <c r="B44" s="281" t="s">
        <v>4848</v>
      </c>
      <c r="C44" s="282">
        <v>1</v>
      </c>
      <c r="D44" s="283">
        <v>17686</v>
      </c>
      <c r="E44" s="283">
        <f t="shared" si="0"/>
        <v>17686</v>
      </c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284"/>
      <c r="BB44" s="284"/>
      <c r="BC44" s="284"/>
      <c r="BD44" s="284"/>
      <c r="BE44" s="284"/>
      <c r="BF44" s="284"/>
      <c r="BG44" s="284"/>
      <c r="BH44" s="284"/>
      <c r="BI44" s="284"/>
      <c r="BJ44" s="284"/>
      <c r="BK44" s="284"/>
      <c r="BL44" s="284"/>
      <c r="BM44" s="284"/>
      <c r="BN44" s="284"/>
      <c r="BO44" s="284"/>
      <c r="BP44" s="284"/>
      <c r="BQ44" s="284"/>
      <c r="BR44" s="284"/>
      <c r="BS44" s="284"/>
      <c r="BT44" s="284"/>
      <c r="BU44" s="284"/>
      <c r="BV44" s="284"/>
      <c r="BW44" s="284"/>
      <c r="BX44" s="284"/>
      <c r="BY44" s="284"/>
      <c r="BZ44" s="284"/>
      <c r="CA44" s="284"/>
      <c r="CB44" s="284"/>
      <c r="CC44" s="284"/>
      <c r="CD44" s="284"/>
      <c r="CE44" s="284"/>
      <c r="CF44" s="284"/>
      <c r="CG44" s="284"/>
      <c r="CH44" s="284"/>
      <c r="CI44" s="284"/>
      <c r="CJ44" s="284"/>
      <c r="CK44" s="284"/>
      <c r="CL44" s="284"/>
      <c r="CM44" s="284"/>
      <c r="CN44" s="284"/>
      <c r="CO44" s="284"/>
      <c r="CP44" s="284"/>
      <c r="CQ44" s="284"/>
      <c r="CR44" s="284"/>
      <c r="CS44" s="284"/>
      <c r="CT44" s="284"/>
      <c r="CU44" s="284"/>
      <c r="CV44" s="284"/>
      <c r="CW44" s="284"/>
      <c r="CX44" s="284"/>
      <c r="CY44" s="284"/>
      <c r="CZ44" s="284"/>
      <c r="DA44" s="284"/>
      <c r="DB44" s="284"/>
      <c r="DC44" s="284"/>
      <c r="DD44" s="284"/>
      <c r="DE44" s="284"/>
      <c r="DF44" s="284"/>
      <c r="DG44" s="284"/>
      <c r="DH44" s="284"/>
      <c r="DI44" s="284"/>
      <c r="DJ44" s="284"/>
      <c r="DK44" s="284"/>
      <c r="DL44" s="284"/>
      <c r="DM44" s="284"/>
      <c r="DN44" s="284"/>
      <c r="DO44" s="284"/>
      <c r="DP44" s="284"/>
      <c r="DQ44" s="284"/>
      <c r="DR44" s="284"/>
      <c r="DS44" s="284"/>
      <c r="DT44" s="284"/>
      <c r="DU44" s="284"/>
      <c r="DV44" s="284"/>
      <c r="DW44" s="284"/>
      <c r="DX44" s="284"/>
      <c r="DY44" s="284"/>
      <c r="DZ44" s="284"/>
      <c r="EA44" s="284"/>
      <c r="EB44" s="284"/>
      <c r="EC44" s="284"/>
      <c r="ED44" s="284"/>
      <c r="EE44" s="284"/>
      <c r="EF44" s="284"/>
      <c r="EG44" s="284"/>
      <c r="EH44" s="284"/>
      <c r="EI44" s="284"/>
      <c r="EJ44" s="284"/>
      <c r="EK44" s="284"/>
      <c r="EL44" s="284"/>
      <c r="EM44" s="284"/>
      <c r="EN44" s="284"/>
      <c r="EO44" s="284"/>
      <c r="EP44" s="284"/>
      <c r="EQ44" s="284"/>
      <c r="ER44" s="284"/>
      <c r="ES44" s="284"/>
      <c r="ET44" s="284"/>
      <c r="EU44" s="284"/>
      <c r="EV44" s="284"/>
      <c r="EW44" s="284"/>
      <c r="EX44" s="284"/>
      <c r="EY44" s="284"/>
      <c r="EZ44" s="284"/>
      <c r="FA44" s="284"/>
      <c r="FB44" s="284"/>
      <c r="FC44" s="284"/>
      <c r="FD44" s="284"/>
      <c r="FE44" s="284"/>
      <c r="FF44" s="284"/>
      <c r="FG44" s="284"/>
      <c r="FH44" s="284"/>
      <c r="FI44" s="284"/>
      <c r="FJ44" s="284"/>
      <c r="FK44" s="284"/>
      <c r="FL44" s="284"/>
      <c r="FM44" s="284"/>
      <c r="FN44" s="284"/>
      <c r="FO44" s="284"/>
      <c r="FP44" s="284"/>
      <c r="FQ44" s="284"/>
      <c r="FR44" s="284"/>
      <c r="FS44" s="284"/>
      <c r="FT44" s="284"/>
    </row>
    <row r="45" spans="1:176" s="285" customFormat="1" ht="13.8">
      <c r="A45" s="281" t="s">
        <v>4849</v>
      </c>
      <c r="B45" s="281" t="s">
        <v>4850</v>
      </c>
      <c r="C45" s="282">
        <v>9</v>
      </c>
      <c r="D45" s="283">
        <v>13927.5</v>
      </c>
      <c r="E45" s="283">
        <f t="shared" si="0"/>
        <v>13927.5</v>
      </c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  <c r="BA45" s="284"/>
      <c r="BB45" s="284"/>
      <c r="BC45" s="284"/>
      <c r="BD45" s="284"/>
      <c r="BE45" s="284"/>
      <c r="BF45" s="284"/>
      <c r="BG45" s="284"/>
      <c r="BH45" s="284"/>
      <c r="BI45" s="284"/>
      <c r="BJ45" s="284"/>
      <c r="BK45" s="284"/>
      <c r="BL45" s="284"/>
      <c r="BM45" s="284"/>
      <c r="BN45" s="284"/>
      <c r="BO45" s="284"/>
      <c r="BP45" s="284"/>
      <c r="BQ45" s="284"/>
      <c r="BR45" s="284"/>
      <c r="BS45" s="284"/>
      <c r="BT45" s="284"/>
      <c r="BU45" s="284"/>
      <c r="BV45" s="284"/>
      <c r="BW45" s="284"/>
      <c r="BX45" s="284"/>
      <c r="BY45" s="284"/>
      <c r="BZ45" s="284"/>
      <c r="CA45" s="284"/>
      <c r="CB45" s="284"/>
      <c r="CC45" s="284"/>
      <c r="CD45" s="284"/>
      <c r="CE45" s="284"/>
      <c r="CF45" s="284"/>
      <c r="CG45" s="284"/>
      <c r="CH45" s="284"/>
      <c r="CI45" s="284"/>
      <c r="CJ45" s="284"/>
      <c r="CK45" s="284"/>
      <c r="CL45" s="284"/>
      <c r="CM45" s="284"/>
      <c r="CN45" s="284"/>
      <c r="CO45" s="284"/>
      <c r="CP45" s="284"/>
      <c r="CQ45" s="284"/>
      <c r="CR45" s="284"/>
      <c r="CS45" s="284"/>
      <c r="CT45" s="284"/>
      <c r="CU45" s="284"/>
      <c r="CV45" s="284"/>
      <c r="CW45" s="284"/>
      <c r="CX45" s="284"/>
      <c r="CY45" s="284"/>
      <c r="CZ45" s="284"/>
      <c r="DA45" s="284"/>
      <c r="DB45" s="284"/>
      <c r="DC45" s="284"/>
      <c r="DD45" s="284"/>
      <c r="DE45" s="284"/>
      <c r="DF45" s="284"/>
      <c r="DG45" s="284"/>
      <c r="DH45" s="284"/>
      <c r="DI45" s="284"/>
      <c r="DJ45" s="284"/>
      <c r="DK45" s="284"/>
      <c r="DL45" s="284"/>
      <c r="DM45" s="284"/>
      <c r="DN45" s="284"/>
      <c r="DO45" s="284"/>
      <c r="DP45" s="284"/>
      <c r="DQ45" s="284"/>
      <c r="DR45" s="284"/>
      <c r="DS45" s="284"/>
      <c r="DT45" s="284"/>
      <c r="DU45" s="284"/>
      <c r="DV45" s="284"/>
      <c r="DW45" s="284"/>
      <c r="DX45" s="284"/>
      <c r="DY45" s="284"/>
      <c r="DZ45" s="284"/>
      <c r="EA45" s="284"/>
      <c r="EB45" s="284"/>
      <c r="EC45" s="284"/>
      <c r="ED45" s="284"/>
      <c r="EE45" s="284"/>
      <c r="EF45" s="284"/>
      <c r="EG45" s="284"/>
      <c r="EH45" s="284"/>
      <c r="EI45" s="284"/>
      <c r="EJ45" s="284"/>
      <c r="EK45" s="284"/>
      <c r="EL45" s="284"/>
      <c r="EM45" s="284"/>
      <c r="EN45" s="284"/>
      <c r="EO45" s="284"/>
      <c r="EP45" s="284"/>
      <c r="EQ45" s="284"/>
      <c r="ER45" s="284"/>
      <c r="ES45" s="284"/>
      <c r="ET45" s="284"/>
      <c r="EU45" s="284"/>
      <c r="EV45" s="284"/>
      <c r="EW45" s="284"/>
      <c r="EX45" s="284"/>
      <c r="EY45" s="284"/>
      <c r="EZ45" s="284"/>
      <c r="FA45" s="284"/>
      <c r="FB45" s="284"/>
      <c r="FC45" s="284"/>
      <c r="FD45" s="284"/>
      <c r="FE45" s="284"/>
      <c r="FF45" s="284"/>
      <c r="FG45" s="284"/>
      <c r="FH45" s="284"/>
      <c r="FI45" s="284"/>
      <c r="FJ45" s="284"/>
      <c r="FK45" s="284"/>
      <c r="FL45" s="284"/>
      <c r="FM45" s="284"/>
      <c r="FN45" s="284"/>
      <c r="FO45" s="284"/>
      <c r="FP45" s="284"/>
      <c r="FQ45" s="284"/>
      <c r="FR45" s="284"/>
      <c r="FS45" s="284"/>
      <c r="FT45" s="284"/>
    </row>
    <row r="46" spans="1:176" s="285" customFormat="1" ht="13.8">
      <c r="A46" s="281" t="s">
        <v>4843</v>
      </c>
      <c r="B46" s="281" t="s">
        <v>4851</v>
      </c>
      <c r="C46" s="282">
        <v>10</v>
      </c>
      <c r="D46" s="283">
        <v>13032</v>
      </c>
      <c r="E46" s="283">
        <f t="shared" si="0"/>
        <v>13032</v>
      </c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  <c r="BJ46" s="284"/>
      <c r="BK46" s="284"/>
      <c r="BL46" s="284"/>
      <c r="BM46" s="284"/>
      <c r="BN46" s="284"/>
      <c r="BO46" s="284"/>
      <c r="BP46" s="284"/>
      <c r="BQ46" s="284"/>
      <c r="BR46" s="284"/>
      <c r="BS46" s="284"/>
      <c r="BT46" s="284"/>
      <c r="BU46" s="284"/>
      <c r="BV46" s="284"/>
      <c r="BW46" s="284"/>
      <c r="BX46" s="284"/>
      <c r="BY46" s="284"/>
      <c r="BZ46" s="284"/>
      <c r="CA46" s="284"/>
      <c r="CB46" s="284"/>
      <c r="CC46" s="284"/>
      <c r="CD46" s="284"/>
      <c r="CE46" s="284"/>
      <c r="CF46" s="284"/>
      <c r="CG46" s="284"/>
      <c r="CH46" s="284"/>
      <c r="CI46" s="284"/>
      <c r="CJ46" s="284"/>
      <c r="CK46" s="284"/>
      <c r="CL46" s="284"/>
      <c r="CM46" s="284"/>
      <c r="CN46" s="284"/>
      <c r="CO46" s="284"/>
      <c r="CP46" s="284"/>
      <c r="CQ46" s="284"/>
      <c r="CR46" s="284"/>
      <c r="CS46" s="284"/>
      <c r="CT46" s="284"/>
      <c r="CU46" s="284"/>
      <c r="CV46" s="284"/>
      <c r="CW46" s="284"/>
      <c r="CX46" s="284"/>
      <c r="CY46" s="284"/>
      <c r="CZ46" s="284"/>
      <c r="DA46" s="284"/>
      <c r="DB46" s="284"/>
      <c r="DC46" s="284"/>
      <c r="DD46" s="284"/>
      <c r="DE46" s="284"/>
      <c r="DF46" s="284"/>
      <c r="DG46" s="284"/>
      <c r="DH46" s="284"/>
      <c r="DI46" s="284"/>
      <c r="DJ46" s="284"/>
      <c r="DK46" s="284"/>
      <c r="DL46" s="284"/>
      <c r="DM46" s="284"/>
      <c r="DN46" s="284"/>
      <c r="DO46" s="284"/>
      <c r="DP46" s="284"/>
      <c r="DQ46" s="284"/>
      <c r="DR46" s="284"/>
      <c r="DS46" s="284"/>
      <c r="DT46" s="284"/>
      <c r="DU46" s="284"/>
      <c r="DV46" s="284"/>
      <c r="DW46" s="284"/>
      <c r="DX46" s="284"/>
      <c r="DY46" s="284"/>
      <c r="DZ46" s="284"/>
      <c r="EA46" s="284"/>
      <c r="EB46" s="284"/>
      <c r="EC46" s="284"/>
      <c r="ED46" s="284"/>
      <c r="EE46" s="284"/>
      <c r="EF46" s="284"/>
      <c r="EG46" s="284"/>
      <c r="EH46" s="284"/>
      <c r="EI46" s="284"/>
      <c r="EJ46" s="284"/>
      <c r="EK46" s="284"/>
      <c r="EL46" s="284"/>
      <c r="EM46" s="284"/>
      <c r="EN46" s="284"/>
      <c r="EO46" s="284"/>
      <c r="EP46" s="284"/>
      <c r="EQ46" s="284"/>
      <c r="ER46" s="284"/>
      <c r="ES46" s="284"/>
      <c r="ET46" s="284"/>
      <c r="EU46" s="284"/>
      <c r="EV46" s="284"/>
      <c r="EW46" s="284"/>
      <c r="EX46" s="284"/>
      <c r="EY46" s="284"/>
      <c r="EZ46" s="284"/>
      <c r="FA46" s="284"/>
      <c r="FB46" s="284"/>
      <c r="FC46" s="284"/>
      <c r="FD46" s="284"/>
      <c r="FE46" s="284"/>
      <c r="FF46" s="284"/>
      <c r="FG46" s="284"/>
      <c r="FH46" s="284"/>
      <c r="FI46" s="284"/>
      <c r="FJ46" s="284"/>
      <c r="FK46" s="284"/>
      <c r="FL46" s="284"/>
      <c r="FM46" s="284"/>
      <c r="FN46" s="284"/>
      <c r="FO46" s="284"/>
      <c r="FP46" s="284"/>
      <c r="FQ46" s="284"/>
      <c r="FR46" s="284"/>
      <c r="FS46" s="284"/>
      <c r="FT46" s="284"/>
    </row>
    <row r="47" spans="1:176" s="285" customFormat="1" ht="13.8">
      <c r="A47" s="281" t="s">
        <v>4852</v>
      </c>
      <c r="B47" s="281" t="s">
        <v>4853</v>
      </c>
      <c r="C47" s="282">
        <v>8</v>
      </c>
      <c r="D47" s="283">
        <v>11593.5</v>
      </c>
      <c r="E47" s="283">
        <f t="shared" si="0"/>
        <v>11593.5</v>
      </c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4"/>
      <c r="BJ47" s="284"/>
      <c r="BK47" s="284"/>
      <c r="BL47" s="284"/>
      <c r="BM47" s="284"/>
      <c r="BN47" s="284"/>
      <c r="BO47" s="284"/>
      <c r="BP47" s="284"/>
      <c r="BQ47" s="284"/>
      <c r="BR47" s="284"/>
      <c r="BS47" s="284"/>
      <c r="BT47" s="284"/>
      <c r="BU47" s="284"/>
      <c r="BV47" s="284"/>
      <c r="BW47" s="284"/>
      <c r="BX47" s="284"/>
      <c r="BY47" s="284"/>
      <c r="BZ47" s="284"/>
      <c r="CA47" s="284"/>
      <c r="CB47" s="284"/>
      <c r="CC47" s="284"/>
      <c r="CD47" s="284"/>
      <c r="CE47" s="284"/>
      <c r="CF47" s="284"/>
      <c r="CG47" s="284"/>
      <c r="CH47" s="284"/>
      <c r="CI47" s="284"/>
      <c r="CJ47" s="284"/>
      <c r="CK47" s="284"/>
      <c r="CL47" s="284"/>
      <c r="CM47" s="284"/>
      <c r="CN47" s="284"/>
      <c r="CO47" s="284"/>
      <c r="CP47" s="284"/>
      <c r="CQ47" s="284"/>
      <c r="CR47" s="284"/>
      <c r="CS47" s="284"/>
      <c r="CT47" s="284"/>
      <c r="CU47" s="284"/>
      <c r="CV47" s="284"/>
      <c r="CW47" s="284"/>
      <c r="CX47" s="284"/>
      <c r="CY47" s="284"/>
      <c r="CZ47" s="284"/>
      <c r="DA47" s="284"/>
      <c r="DB47" s="284"/>
      <c r="DC47" s="284"/>
      <c r="DD47" s="284"/>
      <c r="DE47" s="284"/>
      <c r="DF47" s="284"/>
      <c r="DG47" s="284"/>
      <c r="DH47" s="284"/>
      <c r="DI47" s="284"/>
      <c r="DJ47" s="284"/>
      <c r="DK47" s="284"/>
      <c r="DL47" s="284"/>
      <c r="DM47" s="284"/>
      <c r="DN47" s="284"/>
      <c r="DO47" s="284"/>
      <c r="DP47" s="284"/>
      <c r="DQ47" s="284"/>
      <c r="DR47" s="284"/>
      <c r="DS47" s="284"/>
      <c r="DT47" s="284"/>
      <c r="DU47" s="284"/>
      <c r="DV47" s="284"/>
      <c r="DW47" s="284"/>
      <c r="DX47" s="284"/>
      <c r="DY47" s="284"/>
      <c r="DZ47" s="284"/>
      <c r="EA47" s="284"/>
      <c r="EB47" s="284"/>
      <c r="EC47" s="284"/>
      <c r="ED47" s="284"/>
      <c r="EE47" s="284"/>
      <c r="EF47" s="284"/>
      <c r="EG47" s="284"/>
      <c r="EH47" s="284"/>
      <c r="EI47" s="284"/>
      <c r="EJ47" s="284"/>
      <c r="EK47" s="284"/>
      <c r="EL47" s="284"/>
      <c r="EM47" s="284"/>
      <c r="EN47" s="284"/>
      <c r="EO47" s="284"/>
      <c r="EP47" s="284"/>
      <c r="EQ47" s="284"/>
      <c r="ER47" s="284"/>
      <c r="ES47" s="284"/>
      <c r="ET47" s="284"/>
      <c r="EU47" s="284"/>
      <c r="EV47" s="284"/>
      <c r="EW47" s="284"/>
      <c r="EX47" s="284"/>
      <c r="EY47" s="284"/>
      <c r="EZ47" s="284"/>
      <c r="FA47" s="284"/>
      <c r="FB47" s="284"/>
      <c r="FC47" s="284"/>
      <c r="FD47" s="284"/>
      <c r="FE47" s="284"/>
      <c r="FF47" s="284"/>
      <c r="FG47" s="284"/>
      <c r="FH47" s="284"/>
      <c r="FI47" s="284"/>
      <c r="FJ47" s="284"/>
      <c r="FK47" s="284"/>
      <c r="FL47" s="284"/>
      <c r="FM47" s="284"/>
      <c r="FN47" s="284"/>
      <c r="FO47" s="284"/>
      <c r="FP47" s="284"/>
      <c r="FQ47" s="284"/>
      <c r="FR47" s="284"/>
      <c r="FS47" s="284"/>
      <c r="FT47" s="284"/>
    </row>
    <row r="48" spans="1:176" s="285" customFormat="1" ht="13.8">
      <c r="A48" s="281" t="s">
        <v>4854</v>
      </c>
      <c r="B48" s="281" t="s">
        <v>4855</v>
      </c>
      <c r="C48" s="282">
        <v>4</v>
      </c>
      <c r="D48" s="283">
        <v>9837</v>
      </c>
      <c r="E48" s="283">
        <f t="shared" si="0"/>
        <v>9837</v>
      </c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284"/>
      <c r="CZ48" s="284"/>
      <c r="DA48" s="284"/>
      <c r="DB48" s="284"/>
      <c r="DC48" s="284"/>
      <c r="DD48" s="284"/>
      <c r="DE48" s="284"/>
      <c r="DF48" s="284"/>
      <c r="DG48" s="284"/>
      <c r="DH48" s="284"/>
      <c r="DI48" s="284"/>
      <c r="DJ48" s="284"/>
      <c r="DK48" s="284"/>
      <c r="DL48" s="284"/>
      <c r="DM48" s="284"/>
      <c r="DN48" s="284"/>
      <c r="DO48" s="284"/>
      <c r="DP48" s="284"/>
      <c r="DQ48" s="284"/>
      <c r="DR48" s="284"/>
      <c r="DS48" s="284"/>
      <c r="DT48" s="284"/>
      <c r="DU48" s="284"/>
      <c r="DV48" s="284"/>
      <c r="DW48" s="284"/>
      <c r="DX48" s="284"/>
      <c r="DY48" s="284"/>
      <c r="DZ48" s="284"/>
      <c r="EA48" s="284"/>
      <c r="EB48" s="284"/>
      <c r="EC48" s="284"/>
      <c r="ED48" s="284"/>
      <c r="EE48" s="284"/>
      <c r="EF48" s="284"/>
      <c r="EG48" s="284"/>
      <c r="EH48" s="284"/>
      <c r="EI48" s="284"/>
      <c r="EJ48" s="284"/>
      <c r="EK48" s="284"/>
      <c r="EL48" s="284"/>
      <c r="EM48" s="284"/>
      <c r="EN48" s="284"/>
      <c r="EO48" s="284"/>
      <c r="EP48" s="284"/>
      <c r="EQ48" s="284"/>
      <c r="ER48" s="284"/>
      <c r="ES48" s="284"/>
      <c r="ET48" s="284"/>
      <c r="EU48" s="284"/>
      <c r="EV48" s="284"/>
      <c r="EW48" s="284"/>
      <c r="EX48" s="284"/>
      <c r="EY48" s="284"/>
      <c r="EZ48" s="284"/>
      <c r="FA48" s="284"/>
      <c r="FB48" s="284"/>
      <c r="FC48" s="284"/>
      <c r="FD48" s="284"/>
      <c r="FE48" s="284"/>
      <c r="FF48" s="284"/>
      <c r="FG48" s="284"/>
      <c r="FH48" s="284"/>
      <c r="FI48" s="284"/>
      <c r="FJ48" s="284"/>
      <c r="FK48" s="284"/>
      <c r="FL48" s="284"/>
      <c r="FM48" s="284"/>
      <c r="FN48" s="284"/>
      <c r="FO48" s="284"/>
      <c r="FP48" s="284"/>
      <c r="FQ48" s="284"/>
      <c r="FR48" s="284"/>
      <c r="FS48" s="284"/>
      <c r="FT48" s="284"/>
    </row>
    <row r="49" spans="1:176" s="285" customFormat="1" ht="13.8">
      <c r="A49" s="281" t="s">
        <v>4856</v>
      </c>
      <c r="B49" s="281" t="s">
        <v>4857</v>
      </c>
      <c r="C49" s="282">
        <v>6</v>
      </c>
      <c r="D49" s="283">
        <v>10698</v>
      </c>
      <c r="E49" s="283">
        <f t="shared" si="0"/>
        <v>10698</v>
      </c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284"/>
      <c r="BB49" s="284"/>
      <c r="BC49" s="284"/>
      <c r="BD49" s="284"/>
      <c r="BE49" s="284"/>
      <c r="BF49" s="284"/>
      <c r="BG49" s="284"/>
      <c r="BH49" s="284"/>
      <c r="BI49" s="284"/>
      <c r="BJ49" s="284"/>
      <c r="BK49" s="284"/>
      <c r="BL49" s="284"/>
      <c r="BM49" s="284"/>
      <c r="BN49" s="284"/>
      <c r="BO49" s="284"/>
      <c r="BP49" s="284"/>
      <c r="BQ49" s="284"/>
      <c r="BR49" s="284"/>
      <c r="BS49" s="284"/>
      <c r="BT49" s="284"/>
      <c r="BU49" s="284"/>
      <c r="BV49" s="284"/>
      <c r="BW49" s="284"/>
      <c r="BX49" s="284"/>
      <c r="BY49" s="284"/>
      <c r="BZ49" s="284"/>
      <c r="CA49" s="284"/>
      <c r="CB49" s="284"/>
      <c r="CC49" s="284"/>
      <c r="CD49" s="284"/>
      <c r="CE49" s="284"/>
      <c r="CF49" s="284"/>
      <c r="CG49" s="284"/>
      <c r="CH49" s="284"/>
      <c r="CI49" s="284"/>
      <c r="CJ49" s="284"/>
      <c r="CK49" s="284"/>
      <c r="CL49" s="284"/>
      <c r="CM49" s="284"/>
      <c r="CN49" s="284"/>
      <c r="CO49" s="284"/>
      <c r="CP49" s="284"/>
      <c r="CQ49" s="284"/>
      <c r="CR49" s="284"/>
      <c r="CS49" s="284"/>
      <c r="CT49" s="284"/>
      <c r="CU49" s="284"/>
      <c r="CV49" s="284"/>
      <c r="CW49" s="284"/>
      <c r="CX49" s="284"/>
      <c r="CY49" s="284"/>
      <c r="CZ49" s="284"/>
      <c r="DA49" s="284"/>
      <c r="DB49" s="284"/>
      <c r="DC49" s="284"/>
      <c r="DD49" s="284"/>
      <c r="DE49" s="284"/>
      <c r="DF49" s="284"/>
      <c r="DG49" s="284"/>
      <c r="DH49" s="284"/>
      <c r="DI49" s="284"/>
      <c r="DJ49" s="284"/>
      <c r="DK49" s="284"/>
      <c r="DL49" s="284"/>
      <c r="DM49" s="284"/>
      <c r="DN49" s="284"/>
      <c r="DO49" s="284"/>
      <c r="DP49" s="284"/>
      <c r="DQ49" s="284"/>
      <c r="DR49" s="284"/>
      <c r="DS49" s="284"/>
      <c r="DT49" s="284"/>
      <c r="DU49" s="284"/>
      <c r="DV49" s="284"/>
      <c r="DW49" s="284"/>
      <c r="DX49" s="284"/>
      <c r="DY49" s="284"/>
      <c r="DZ49" s="284"/>
      <c r="EA49" s="284"/>
      <c r="EB49" s="284"/>
      <c r="EC49" s="284"/>
      <c r="ED49" s="284"/>
      <c r="EE49" s="284"/>
      <c r="EF49" s="284"/>
      <c r="EG49" s="284"/>
      <c r="EH49" s="284"/>
      <c r="EI49" s="284"/>
      <c r="EJ49" s="284"/>
      <c r="EK49" s="284"/>
      <c r="EL49" s="284"/>
      <c r="EM49" s="284"/>
      <c r="EN49" s="284"/>
      <c r="EO49" s="284"/>
      <c r="EP49" s="284"/>
      <c r="EQ49" s="284"/>
      <c r="ER49" s="284"/>
      <c r="ES49" s="284"/>
      <c r="ET49" s="284"/>
      <c r="EU49" s="284"/>
      <c r="EV49" s="284"/>
      <c r="EW49" s="284"/>
      <c r="EX49" s="284"/>
      <c r="EY49" s="284"/>
      <c r="EZ49" s="284"/>
      <c r="FA49" s="284"/>
      <c r="FB49" s="284"/>
      <c r="FC49" s="284"/>
      <c r="FD49" s="284"/>
      <c r="FE49" s="284"/>
      <c r="FF49" s="284"/>
      <c r="FG49" s="284"/>
      <c r="FH49" s="284"/>
      <c r="FI49" s="284"/>
      <c r="FJ49" s="284"/>
      <c r="FK49" s="284"/>
      <c r="FL49" s="284"/>
      <c r="FM49" s="284"/>
      <c r="FN49" s="284"/>
      <c r="FO49" s="284"/>
      <c r="FP49" s="284"/>
      <c r="FQ49" s="284"/>
      <c r="FR49" s="284"/>
      <c r="FS49" s="284"/>
      <c r="FT49" s="284"/>
    </row>
    <row r="50" spans="1:176" s="285" customFormat="1" ht="13.8">
      <c r="A50" s="281" t="s">
        <v>4858</v>
      </c>
      <c r="B50" s="281" t="s">
        <v>4859</v>
      </c>
      <c r="C50" s="282">
        <v>6</v>
      </c>
      <c r="D50" s="283">
        <v>9498</v>
      </c>
      <c r="E50" s="283">
        <f t="shared" si="0"/>
        <v>9498</v>
      </c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  <c r="CY50" s="284"/>
      <c r="CZ50" s="284"/>
      <c r="DA50" s="284"/>
      <c r="DB50" s="284"/>
      <c r="DC50" s="284"/>
      <c r="DD50" s="284"/>
      <c r="DE50" s="284"/>
      <c r="DF50" s="284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4"/>
      <c r="DR50" s="284"/>
      <c r="DS50" s="284"/>
      <c r="DT50" s="284"/>
      <c r="DU50" s="284"/>
      <c r="DV50" s="284"/>
      <c r="DW50" s="284"/>
      <c r="DX50" s="284"/>
      <c r="DY50" s="284"/>
      <c r="DZ50" s="284"/>
      <c r="EA50" s="284"/>
      <c r="EB50" s="284"/>
      <c r="EC50" s="284"/>
      <c r="ED50" s="284"/>
      <c r="EE50" s="284"/>
      <c r="EF50" s="284"/>
      <c r="EG50" s="284"/>
      <c r="EH50" s="284"/>
      <c r="EI50" s="284"/>
      <c r="EJ50" s="284"/>
      <c r="EK50" s="284"/>
      <c r="EL50" s="284"/>
      <c r="EM50" s="284"/>
      <c r="EN50" s="284"/>
      <c r="EO50" s="284"/>
      <c r="EP50" s="284"/>
      <c r="EQ50" s="284"/>
      <c r="ER50" s="284"/>
      <c r="ES50" s="284"/>
      <c r="ET50" s="284"/>
      <c r="EU50" s="284"/>
      <c r="EV50" s="284"/>
      <c r="EW50" s="284"/>
      <c r="EX50" s="284"/>
      <c r="EY50" s="284"/>
      <c r="EZ50" s="284"/>
      <c r="FA50" s="284"/>
      <c r="FB50" s="284"/>
      <c r="FC50" s="284"/>
      <c r="FD50" s="284"/>
      <c r="FE50" s="284"/>
      <c r="FF50" s="284"/>
      <c r="FG50" s="284"/>
      <c r="FH50" s="284"/>
      <c r="FI50" s="284"/>
      <c r="FJ50" s="284"/>
      <c r="FK50" s="284"/>
      <c r="FL50" s="284"/>
      <c r="FM50" s="284"/>
      <c r="FN50" s="284"/>
      <c r="FO50" s="284"/>
      <c r="FP50" s="284"/>
      <c r="FQ50" s="284"/>
      <c r="FR50" s="284"/>
      <c r="FS50" s="284"/>
      <c r="FT50" s="284"/>
    </row>
    <row r="51" spans="1:176" s="285" customFormat="1" ht="13.8">
      <c r="A51" s="281" t="s">
        <v>4860</v>
      </c>
      <c r="B51" s="281" t="s">
        <v>4861</v>
      </c>
      <c r="C51" s="282">
        <v>27</v>
      </c>
      <c r="D51" s="283">
        <v>8745</v>
      </c>
      <c r="E51" s="283">
        <f t="shared" si="0"/>
        <v>8745</v>
      </c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  <c r="BS51" s="284"/>
      <c r="BT51" s="284"/>
      <c r="BU51" s="284"/>
      <c r="BV51" s="284"/>
      <c r="BW51" s="284"/>
      <c r="BX51" s="284"/>
      <c r="BY51" s="284"/>
      <c r="BZ51" s="284"/>
      <c r="CA51" s="284"/>
      <c r="CB51" s="284"/>
      <c r="CC51" s="284"/>
      <c r="CD51" s="284"/>
      <c r="CE51" s="284"/>
      <c r="CF51" s="284"/>
      <c r="CG51" s="284"/>
      <c r="CH51" s="284"/>
      <c r="CI51" s="284"/>
      <c r="CJ51" s="284"/>
      <c r="CK51" s="284"/>
      <c r="CL51" s="284"/>
      <c r="CM51" s="284"/>
      <c r="CN51" s="284"/>
      <c r="CO51" s="284"/>
      <c r="CP51" s="284"/>
      <c r="CQ51" s="284"/>
      <c r="CR51" s="284"/>
      <c r="CS51" s="284"/>
      <c r="CT51" s="284"/>
      <c r="CU51" s="284"/>
      <c r="CV51" s="284"/>
      <c r="CW51" s="284"/>
      <c r="CX51" s="284"/>
      <c r="CY51" s="284"/>
      <c r="CZ51" s="284"/>
      <c r="DA51" s="284"/>
      <c r="DB51" s="284"/>
      <c r="DC51" s="284"/>
      <c r="DD51" s="284"/>
      <c r="DE51" s="284"/>
      <c r="DF51" s="284"/>
      <c r="DG51" s="284"/>
      <c r="DH51" s="284"/>
      <c r="DI51" s="284"/>
      <c r="DJ51" s="284"/>
      <c r="DK51" s="284"/>
      <c r="DL51" s="284"/>
      <c r="DM51" s="284"/>
      <c r="DN51" s="284"/>
      <c r="DO51" s="284"/>
      <c r="DP51" s="284"/>
      <c r="DQ51" s="284"/>
      <c r="DR51" s="284"/>
      <c r="DS51" s="284"/>
      <c r="DT51" s="284"/>
      <c r="DU51" s="284"/>
      <c r="DV51" s="284"/>
      <c r="DW51" s="284"/>
      <c r="DX51" s="284"/>
      <c r="DY51" s="284"/>
      <c r="DZ51" s="284"/>
      <c r="EA51" s="284"/>
      <c r="EB51" s="284"/>
      <c r="EC51" s="284"/>
      <c r="ED51" s="284"/>
      <c r="EE51" s="284"/>
      <c r="EF51" s="284"/>
      <c r="EG51" s="284"/>
      <c r="EH51" s="284"/>
      <c r="EI51" s="284"/>
      <c r="EJ51" s="284"/>
      <c r="EK51" s="284"/>
      <c r="EL51" s="284"/>
      <c r="EM51" s="284"/>
      <c r="EN51" s="284"/>
      <c r="EO51" s="284"/>
      <c r="EP51" s="284"/>
      <c r="EQ51" s="284"/>
      <c r="ER51" s="284"/>
      <c r="ES51" s="284"/>
      <c r="ET51" s="284"/>
      <c r="EU51" s="284"/>
      <c r="EV51" s="284"/>
      <c r="EW51" s="284"/>
      <c r="EX51" s="284"/>
      <c r="EY51" s="284"/>
      <c r="EZ51" s="284"/>
      <c r="FA51" s="284"/>
      <c r="FB51" s="284"/>
      <c r="FC51" s="284"/>
      <c r="FD51" s="284"/>
      <c r="FE51" s="284"/>
      <c r="FF51" s="284"/>
      <c r="FG51" s="284"/>
      <c r="FH51" s="284"/>
      <c r="FI51" s="284"/>
      <c r="FJ51" s="284"/>
      <c r="FK51" s="284"/>
      <c r="FL51" s="284"/>
      <c r="FM51" s="284"/>
      <c r="FN51" s="284"/>
      <c r="FO51" s="284"/>
      <c r="FP51" s="284"/>
      <c r="FQ51" s="284"/>
      <c r="FR51" s="284"/>
      <c r="FS51" s="284"/>
      <c r="FT51" s="284"/>
    </row>
    <row r="52" spans="1:176" s="285" customFormat="1" ht="13.8">
      <c r="A52" s="281" t="s">
        <v>4862</v>
      </c>
      <c r="B52" s="281" t="s">
        <v>4863</v>
      </c>
      <c r="C52" s="282">
        <v>4</v>
      </c>
      <c r="D52" s="283">
        <v>8580</v>
      </c>
      <c r="E52" s="283">
        <f t="shared" si="0"/>
        <v>8580</v>
      </c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4"/>
      <c r="AM52" s="284"/>
      <c r="AN52" s="284"/>
      <c r="AO52" s="284"/>
      <c r="AP52" s="284"/>
      <c r="AQ52" s="284"/>
      <c r="AR52" s="284"/>
      <c r="AS52" s="284"/>
      <c r="AT52" s="284"/>
      <c r="AU52" s="284"/>
      <c r="AV52" s="284"/>
      <c r="AW52" s="284"/>
      <c r="AX52" s="284"/>
      <c r="AY52" s="284"/>
      <c r="AZ52" s="284"/>
      <c r="BA52" s="284"/>
      <c r="BB52" s="284"/>
      <c r="BC52" s="284"/>
      <c r="BD52" s="284"/>
      <c r="BE52" s="284"/>
      <c r="BF52" s="284"/>
      <c r="BG52" s="284"/>
      <c r="BH52" s="284"/>
      <c r="BI52" s="284"/>
      <c r="BJ52" s="284"/>
      <c r="BK52" s="284"/>
      <c r="BL52" s="284"/>
      <c r="BM52" s="284"/>
      <c r="BN52" s="284"/>
      <c r="BO52" s="284"/>
      <c r="BP52" s="284"/>
      <c r="BQ52" s="284"/>
      <c r="BR52" s="284"/>
      <c r="BS52" s="284"/>
      <c r="BT52" s="284"/>
      <c r="BU52" s="284"/>
      <c r="BV52" s="284"/>
      <c r="BW52" s="284"/>
      <c r="BX52" s="284"/>
      <c r="BY52" s="284"/>
      <c r="BZ52" s="284"/>
      <c r="CA52" s="284"/>
      <c r="CB52" s="284"/>
      <c r="CC52" s="284"/>
      <c r="CD52" s="284"/>
      <c r="CE52" s="284"/>
      <c r="CF52" s="284"/>
      <c r="CG52" s="284"/>
      <c r="CH52" s="284"/>
      <c r="CI52" s="284"/>
      <c r="CJ52" s="284"/>
      <c r="CK52" s="284"/>
      <c r="CL52" s="284"/>
      <c r="CM52" s="284"/>
      <c r="CN52" s="284"/>
      <c r="CO52" s="284"/>
      <c r="CP52" s="284"/>
      <c r="CQ52" s="284"/>
      <c r="CR52" s="284"/>
      <c r="CS52" s="284"/>
      <c r="CT52" s="284"/>
      <c r="CU52" s="284"/>
      <c r="CV52" s="284"/>
      <c r="CW52" s="284"/>
      <c r="CX52" s="284"/>
      <c r="CY52" s="284"/>
      <c r="CZ52" s="284"/>
      <c r="DA52" s="284"/>
      <c r="DB52" s="284"/>
      <c r="DC52" s="284"/>
      <c r="DD52" s="284"/>
      <c r="DE52" s="284"/>
      <c r="DF52" s="284"/>
      <c r="DG52" s="284"/>
      <c r="DH52" s="284"/>
      <c r="DI52" s="284"/>
      <c r="DJ52" s="284"/>
      <c r="DK52" s="284"/>
      <c r="DL52" s="284"/>
      <c r="DM52" s="284"/>
      <c r="DN52" s="284"/>
      <c r="DO52" s="284"/>
      <c r="DP52" s="284"/>
      <c r="DQ52" s="284"/>
      <c r="DR52" s="284"/>
      <c r="DS52" s="284"/>
      <c r="DT52" s="284"/>
      <c r="DU52" s="284"/>
      <c r="DV52" s="284"/>
      <c r="DW52" s="284"/>
      <c r="DX52" s="284"/>
      <c r="DY52" s="284"/>
      <c r="DZ52" s="284"/>
      <c r="EA52" s="284"/>
      <c r="EB52" s="284"/>
      <c r="EC52" s="284"/>
      <c r="ED52" s="284"/>
      <c r="EE52" s="284"/>
      <c r="EF52" s="284"/>
      <c r="EG52" s="284"/>
      <c r="EH52" s="284"/>
      <c r="EI52" s="284"/>
      <c r="EJ52" s="284"/>
      <c r="EK52" s="284"/>
      <c r="EL52" s="284"/>
      <c r="EM52" s="284"/>
      <c r="EN52" s="284"/>
      <c r="EO52" s="284"/>
      <c r="EP52" s="284"/>
      <c r="EQ52" s="284"/>
      <c r="ER52" s="284"/>
      <c r="ES52" s="284"/>
      <c r="ET52" s="284"/>
      <c r="EU52" s="284"/>
      <c r="EV52" s="284"/>
      <c r="EW52" s="284"/>
      <c r="EX52" s="284"/>
      <c r="EY52" s="284"/>
      <c r="EZ52" s="284"/>
      <c r="FA52" s="284"/>
      <c r="FB52" s="284"/>
      <c r="FC52" s="284"/>
      <c r="FD52" s="284"/>
      <c r="FE52" s="284"/>
      <c r="FF52" s="284"/>
      <c r="FG52" s="284"/>
      <c r="FH52" s="284"/>
      <c r="FI52" s="284"/>
      <c r="FJ52" s="284"/>
      <c r="FK52" s="284"/>
      <c r="FL52" s="284"/>
      <c r="FM52" s="284"/>
      <c r="FN52" s="284"/>
      <c r="FO52" s="284"/>
      <c r="FP52" s="284"/>
      <c r="FQ52" s="284"/>
      <c r="FR52" s="284"/>
      <c r="FS52" s="284"/>
      <c r="FT52" s="284"/>
    </row>
    <row r="53" spans="1:176" s="131" customFormat="1" ht="13.8">
      <c r="A53" s="225"/>
      <c r="B53" s="226" t="s">
        <v>4209</v>
      </c>
      <c r="C53" s="271">
        <f>SUM(C12:C52)</f>
        <v>197</v>
      </c>
      <c r="D53" s="139"/>
      <c r="E53" s="13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</row>
    <row r="54" spans="1:176">
      <c r="A54" s="228"/>
      <c r="B54" s="229"/>
      <c r="C54" s="230"/>
      <c r="D54" s="231"/>
      <c r="E54" s="231"/>
    </row>
    <row r="55" spans="1:176">
      <c r="A55" s="1285" t="s">
        <v>4103</v>
      </c>
      <c r="B55" s="1285"/>
      <c r="C55" s="230"/>
      <c r="D55" s="231"/>
      <c r="E55" s="231"/>
    </row>
    <row r="56" spans="1:176" s="285" customFormat="1" ht="13.8">
      <c r="A56" s="281" t="s">
        <v>4784</v>
      </c>
      <c r="B56" s="281" t="s">
        <v>4785</v>
      </c>
      <c r="C56" s="282">
        <v>153</v>
      </c>
      <c r="D56" s="283">
        <v>8358</v>
      </c>
      <c r="E56" s="283">
        <v>8358</v>
      </c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  <c r="AH56" s="284"/>
      <c r="AI56" s="284"/>
      <c r="AJ56" s="284"/>
      <c r="AK56" s="284"/>
      <c r="AL56" s="284"/>
      <c r="AM56" s="284"/>
      <c r="AN56" s="284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284"/>
      <c r="BB56" s="284"/>
      <c r="BC56" s="284"/>
      <c r="BD56" s="284"/>
      <c r="BE56" s="284"/>
      <c r="BF56" s="284"/>
      <c r="BG56" s="284"/>
      <c r="BH56" s="284"/>
      <c r="BI56" s="284"/>
      <c r="BJ56" s="284"/>
      <c r="BK56" s="284"/>
      <c r="BL56" s="284"/>
      <c r="BM56" s="284"/>
      <c r="BN56" s="284"/>
      <c r="BO56" s="284"/>
      <c r="BP56" s="284"/>
      <c r="BQ56" s="284"/>
      <c r="BR56" s="284"/>
      <c r="BS56" s="284"/>
      <c r="BT56" s="284"/>
      <c r="BU56" s="284"/>
      <c r="BV56" s="284"/>
      <c r="BW56" s="284"/>
      <c r="BX56" s="284"/>
      <c r="BY56" s="284"/>
      <c r="BZ56" s="284"/>
      <c r="CA56" s="284"/>
      <c r="CB56" s="284"/>
      <c r="CC56" s="284"/>
      <c r="CD56" s="284"/>
      <c r="CE56" s="284"/>
      <c r="CF56" s="284"/>
      <c r="CG56" s="284"/>
      <c r="CH56" s="284"/>
      <c r="CI56" s="284"/>
      <c r="CJ56" s="284"/>
      <c r="CK56" s="284"/>
      <c r="CL56" s="284"/>
      <c r="CM56" s="284"/>
      <c r="CN56" s="284"/>
      <c r="CO56" s="284"/>
      <c r="CP56" s="284"/>
      <c r="CQ56" s="284"/>
      <c r="CR56" s="284"/>
      <c r="CS56" s="284"/>
      <c r="CT56" s="284"/>
      <c r="CU56" s="284"/>
      <c r="CV56" s="284"/>
      <c r="CW56" s="284"/>
      <c r="CX56" s="284"/>
      <c r="CY56" s="284"/>
      <c r="CZ56" s="284"/>
      <c r="DA56" s="284"/>
      <c r="DB56" s="284"/>
      <c r="DC56" s="284"/>
      <c r="DD56" s="284"/>
      <c r="DE56" s="284"/>
      <c r="DF56" s="284"/>
      <c r="DG56" s="284"/>
      <c r="DH56" s="284"/>
      <c r="DI56" s="284"/>
      <c r="DJ56" s="284"/>
      <c r="DK56" s="284"/>
      <c r="DL56" s="284"/>
      <c r="DM56" s="284"/>
      <c r="DN56" s="284"/>
      <c r="DO56" s="284"/>
      <c r="DP56" s="284"/>
      <c r="DQ56" s="284"/>
      <c r="DR56" s="284"/>
      <c r="DS56" s="284"/>
      <c r="DT56" s="284"/>
      <c r="DU56" s="284"/>
      <c r="DV56" s="284"/>
      <c r="DW56" s="284"/>
      <c r="DX56" s="284"/>
      <c r="DY56" s="284"/>
      <c r="DZ56" s="284"/>
      <c r="EA56" s="284"/>
      <c r="EB56" s="284"/>
      <c r="EC56" s="284"/>
      <c r="ED56" s="284"/>
      <c r="EE56" s="284"/>
      <c r="EF56" s="284"/>
      <c r="EG56" s="284"/>
      <c r="EH56" s="284"/>
      <c r="EI56" s="284"/>
      <c r="EJ56" s="284"/>
      <c r="EK56" s="284"/>
      <c r="EL56" s="284"/>
      <c r="EM56" s="284"/>
      <c r="EN56" s="284"/>
      <c r="EO56" s="284"/>
      <c r="EP56" s="284"/>
      <c r="EQ56" s="284"/>
      <c r="ER56" s="284"/>
      <c r="ES56" s="284"/>
      <c r="ET56" s="284"/>
      <c r="EU56" s="284"/>
      <c r="EV56" s="284"/>
      <c r="EW56" s="284"/>
      <c r="EX56" s="284"/>
      <c r="EY56" s="284"/>
      <c r="EZ56" s="284"/>
      <c r="FA56" s="284"/>
      <c r="FB56" s="284"/>
      <c r="FC56" s="284"/>
      <c r="FD56" s="284"/>
      <c r="FE56" s="284"/>
      <c r="FF56" s="284"/>
      <c r="FG56" s="284"/>
      <c r="FH56" s="284"/>
      <c r="FI56" s="284"/>
      <c r="FJ56" s="284"/>
      <c r="FK56" s="284"/>
      <c r="FL56" s="284"/>
      <c r="FM56" s="284"/>
      <c r="FN56" s="284"/>
      <c r="FO56" s="284"/>
      <c r="FP56" s="284"/>
      <c r="FQ56" s="284"/>
      <c r="FR56" s="284"/>
      <c r="FS56" s="284"/>
      <c r="FT56" s="284"/>
    </row>
    <row r="57" spans="1:176" s="285" customFormat="1" ht="13.8">
      <c r="A57" s="281" t="s">
        <v>4786</v>
      </c>
      <c r="B57" s="281" t="s">
        <v>4787</v>
      </c>
      <c r="C57" s="282">
        <v>40</v>
      </c>
      <c r="D57" s="283">
        <v>8580</v>
      </c>
      <c r="E57" s="283">
        <v>8580</v>
      </c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  <c r="AC57" s="284"/>
      <c r="AD57" s="284"/>
      <c r="AE57" s="284"/>
      <c r="AF57" s="284"/>
      <c r="AG57" s="284"/>
      <c r="AH57" s="284"/>
      <c r="AI57" s="284"/>
      <c r="AJ57" s="284"/>
      <c r="AK57" s="284"/>
      <c r="AL57" s="284"/>
      <c r="AM57" s="284"/>
      <c r="AN57" s="284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  <c r="BA57" s="284"/>
      <c r="BB57" s="284"/>
      <c r="BC57" s="284"/>
      <c r="BD57" s="284"/>
      <c r="BE57" s="284"/>
      <c r="BF57" s="284"/>
      <c r="BG57" s="284"/>
      <c r="BH57" s="284"/>
      <c r="BI57" s="284"/>
      <c r="BJ57" s="284"/>
      <c r="BK57" s="284"/>
      <c r="BL57" s="284"/>
      <c r="BM57" s="284"/>
      <c r="BN57" s="284"/>
      <c r="BO57" s="284"/>
      <c r="BP57" s="284"/>
      <c r="BQ57" s="284"/>
      <c r="BR57" s="284"/>
      <c r="BS57" s="284"/>
      <c r="BT57" s="284"/>
      <c r="BU57" s="284"/>
      <c r="BV57" s="284"/>
      <c r="BW57" s="284"/>
      <c r="BX57" s="284"/>
      <c r="BY57" s="284"/>
      <c r="BZ57" s="284"/>
      <c r="CA57" s="284"/>
      <c r="CB57" s="284"/>
      <c r="CC57" s="284"/>
      <c r="CD57" s="284"/>
      <c r="CE57" s="284"/>
      <c r="CF57" s="284"/>
      <c r="CG57" s="284"/>
      <c r="CH57" s="284"/>
      <c r="CI57" s="284"/>
      <c r="CJ57" s="284"/>
      <c r="CK57" s="284"/>
      <c r="CL57" s="284"/>
      <c r="CM57" s="284"/>
      <c r="CN57" s="284"/>
      <c r="CO57" s="284"/>
      <c r="CP57" s="284"/>
      <c r="CQ57" s="284"/>
      <c r="CR57" s="284"/>
      <c r="CS57" s="284"/>
      <c r="CT57" s="284"/>
      <c r="CU57" s="284"/>
      <c r="CV57" s="284"/>
      <c r="CW57" s="284"/>
      <c r="CX57" s="284"/>
      <c r="CY57" s="284"/>
      <c r="CZ57" s="284"/>
      <c r="DA57" s="284"/>
      <c r="DB57" s="284"/>
      <c r="DC57" s="284"/>
      <c r="DD57" s="284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4"/>
      <c r="DW57" s="284"/>
      <c r="DX57" s="284"/>
      <c r="DY57" s="284"/>
      <c r="DZ57" s="284"/>
      <c r="EA57" s="284"/>
      <c r="EB57" s="284"/>
      <c r="EC57" s="284"/>
      <c r="ED57" s="284"/>
      <c r="EE57" s="284"/>
      <c r="EF57" s="284"/>
      <c r="EG57" s="284"/>
      <c r="EH57" s="284"/>
      <c r="EI57" s="284"/>
      <c r="EJ57" s="284"/>
      <c r="EK57" s="284"/>
      <c r="EL57" s="284"/>
      <c r="EM57" s="284"/>
      <c r="EN57" s="284"/>
      <c r="EO57" s="284"/>
      <c r="EP57" s="284"/>
      <c r="EQ57" s="284"/>
      <c r="ER57" s="284"/>
      <c r="ES57" s="284"/>
      <c r="ET57" s="284"/>
      <c r="EU57" s="284"/>
      <c r="EV57" s="284"/>
      <c r="EW57" s="284"/>
      <c r="EX57" s="284"/>
      <c r="EY57" s="284"/>
      <c r="EZ57" s="284"/>
      <c r="FA57" s="284"/>
      <c r="FB57" s="284"/>
      <c r="FC57" s="284"/>
      <c r="FD57" s="284"/>
      <c r="FE57" s="284"/>
      <c r="FF57" s="284"/>
      <c r="FG57" s="284"/>
      <c r="FH57" s="284"/>
      <c r="FI57" s="284"/>
      <c r="FJ57" s="284"/>
      <c r="FK57" s="284"/>
      <c r="FL57" s="284"/>
      <c r="FM57" s="284"/>
      <c r="FN57" s="284"/>
      <c r="FO57" s="284"/>
      <c r="FP57" s="284"/>
      <c r="FQ57" s="284"/>
      <c r="FR57" s="284"/>
      <c r="FS57" s="284"/>
      <c r="FT57" s="284"/>
    </row>
    <row r="58" spans="1:176" s="285" customFormat="1" ht="13.8">
      <c r="A58" s="281" t="s">
        <v>4788</v>
      </c>
      <c r="B58" s="281" t="s">
        <v>4864</v>
      </c>
      <c r="C58" s="282">
        <v>51</v>
      </c>
      <c r="D58" s="283">
        <v>7818.0000000000009</v>
      </c>
      <c r="E58" s="283">
        <v>7818.0000000000009</v>
      </c>
      <c r="F58" s="284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4"/>
      <c r="BJ58" s="284"/>
      <c r="BK58" s="284"/>
      <c r="BL58" s="284"/>
      <c r="BM58" s="284"/>
      <c r="BN58" s="284"/>
      <c r="BO58" s="284"/>
      <c r="BP58" s="284"/>
      <c r="BQ58" s="284"/>
      <c r="BR58" s="284"/>
      <c r="BS58" s="284"/>
      <c r="BT58" s="284"/>
      <c r="BU58" s="284"/>
      <c r="BV58" s="284"/>
      <c r="BW58" s="284"/>
      <c r="BX58" s="284"/>
      <c r="BY58" s="284"/>
      <c r="BZ58" s="284"/>
      <c r="CA58" s="284"/>
      <c r="CB58" s="284"/>
      <c r="CC58" s="284"/>
      <c r="CD58" s="284"/>
      <c r="CE58" s="284"/>
      <c r="CF58" s="284"/>
      <c r="CG58" s="284"/>
      <c r="CH58" s="284"/>
      <c r="CI58" s="284"/>
      <c r="CJ58" s="284"/>
      <c r="CK58" s="284"/>
      <c r="CL58" s="284"/>
      <c r="CM58" s="284"/>
      <c r="CN58" s="284"/>
      <c r="CO58" s="284"/>
      <c r="CP58" s="284"/>
      <c r="CQ58" s="284"/>
      <c r="CR58" s="284"/>
      <c r="CS58" s="284"/>
      <c r="CT58" s="284"/>
      <c r="CU58" s="284"/>
      <c r="CV58" s="284"/>
      <c r="CW58" s="284"/>
      <c r="CX58" s="284"/>
      <c r="CY58" s="284"/>
      <c r="CZ58" s="284"/>
      <c r="DA58" s="284"/>
      <c r="DB58" s="284"/>
      <c r="DC58" s="284"/>
      <c r="DD58" s="284"/>
      <c r="DE58" s="284"/>
      <c r="DF58" s="284"/>
      <c r="DG58" s="284"/>
      <c r="DH58" s="284"/>
      <c r="DI58" s="284"/>
      <c r="DJ58" s="284"/>
      <c r="DK58" s="284"/>
      <c r="DL58" s="284"/>
      <c r="DM58" s="284"/>
      <c r="DN58" s="284"/>
      <c r="DO58" s="284"/>
      <c r="DP58" s="284"/>
      <c r="DQ58" s="284"/>
      <c r="DR58" s="284"/>
      <c r="DS58" s="284"/>
      <c r="DT58" s="284"/>
      <c r="DU58" s="284"/>
      <c r="DV58" s="284"/>
      <c r="DW58" s="284"/>
      <c r="DX58" s="284"/>
      <c r="DY58" s="284"/>
      <c r="DZ58" s="284"/>
      <c r="EA58" s="284"/>
      <c r="EB58" s="284"/>
      <c r="EC58" s="284"/>
      <c r="ED58" s="284"/>
      <c r="EE58" s="284"/>
      <c r="EF58" s="284"/>
      <c r="EG58" s="284"/>
      <c r="EH58" s="284"/>
      <c r="EI58" s="284"/>
      <c r="EJ58" s="284"/>
      <c r="EK58" s="284"/>
      <c r="EL58" s="284"/>
      <c r="EM58" s="284"/>
      <c r="EN58" s="284"/>
      <c r="EO58" s="284"/>
      <c r="EP58" s="284"/>
      <c r="EQ58" s="284"/>
      <c r="ER58" s="284"/>
      <c r="ES58" s="284"/>
      <c r="ET58" s="284"/>
      <c r="EU58" s="284"/>
      <c r="EV58" s="284"/>
      <c r="EW58" s="284"/>
      <c r="EX58" s="284"/>
      <c r="EY58" s="284"/>
      <c r="EZ58" s="284"/>
      <c r="FA58" s="284"/>
      <c r="FB58" s="284"/>
      <c r="FC58" s="284"/>
      <c r="FD58" s="284"/>
      <c r="FE58" s="284"/>
      <c r="FF58" s="284"/>
      <c r="FG58" s="284"/>
      <c r="FH58" s="284"/>
      <c r="FI58" s="284"/>
      <c r="FJ58" s="284"/>
      <c r="FK58" s="284"/>
      <c r="FL58" s="284"/>
      <c r="FM58" s="284"/>
      <c r="FN58" s="284"/>
      <c r="FO58" s="284"/>
      <c r="FP58" s="284"/>
      <c r="FQ58" s="284"/>
      <c r="FR58" s="284"/>
      <c r="FS58" s="284"/>
      <c r="FT58" s="284"/>
    </row>
    <row r="59" spans="1:176" s="285" customFormat="1" ht="13.8">
      <c r="A59" s="281" t="s">
        <v>4790</v>
      </c>
      <c r="B59" s="281" t="s">
        <v>4791</v>
      </c>
      <c r="C59" s="282">
        <v>6</v>
      </c>
      <c r="D59" s="283">
        <v>7704</v>
      </c>
      <c r="E59" s="283">
        <f>D59</f>
        <v>7704</v>
      </c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4"/>
      <c r="BJ59" s="284"/>
      <c r="BK59" s="284"/>
      <c r="BL59" s="284"/>
      <c r="BM59" s="284"/>
      <c r="BN59" s="284"/>
      <c r="BO59" s="284"/>
      <c r="BP59" s="284"/>
      <c r="BQ59" s="284"/>
      <c r="BR59" s="284"/>
      <c r="BS59" s="284"/>
      <c r="BT59" s="284"/>
      <c r="BU59" s="284"/>
      <c r="BV59" s="284"/>
      <c r="BW59" s="284"/>
      <c r="BX59" s="284"/>
      <c r="BY59" s="284"/>
      <c r="BZ59" s="284"/>
      <c r="CA59" s="284"/>
      <c r="CB59" s="284"/>
      <c r="CC59" s="284"/>
      <c r="CD59" s="284"/>
      <c r="CE59" s="284"/>
      <c r="CF59" s="284"/>
      <c r="CG59" s="284"/>
      <c r="CH59" s="284"/>
      <c r="CI59" s="284"/>
      <c r="CJ59" s="284"/>
      <c r="CK59" s="284"/>
      <c r="CL59" s="284"/>
      <c r="CM59" s="284"/>
      <c r="CN59" s="284"/>
      <c r="CO59" s="284"/>
      <c r="CP59" s="284"/>
      <c r="CQ59" s="284"/>
      <c r="CR59" s="284"/>
      <c r="CS59" s="284"/>
      <c r="CT59" s="284"/>
      <c r="CU59" s="284"/>
      <c r="CV59" s="284"/>
      <c r="CW59" s="284"/>
      <c r="CX59" s="284"/>
      <c r="CY59" s="284"/>
      <c r="CZ59" s="284"/>
      <c r="DA59" s="284"/>
      <c r="DB59" s="284"/>
      <c r="DC59" s="284"/>
      <c r="DD59" s="284"/>
      <c r="DE59" s="284"/>
      <c r="DF59" s="284"/>
      <c r="DG59" s="284"/>
      <c r="DH59" s="284"/>
      <c r="DI59" s="284"/>
      <c r="DJ59" s="284"/>
      <c r="DK59" s="284"/>
      <c r="DL59" s="284"/>
      <c r="DM59" s="284"/>
      <c r="DN59" s="284"/>
      <c r="DO59" s="284"/>
      <c r="DP59" s="284"/>
      <c r="DQ59" s="284"/>
      <c r="DR59" s="284"/>
      <c r="DS59" s="284"/>
      <c r="DT59" s="284"/>
      <c r="DU59" s="284"/>
      <c r="DV59" s="284"/>
      <c r="DW59" s="284"/>
      <c r="DX59" s="284"/>
      <c r="DY59" s="284"/>
      <c r="DZ59" s="284"/>
      <c r="EA59" s="284"/>
      <c r="EB59" s="284"/>
      <c r="EC59" s="284"/>
      <c r="ED59" s="284"/>
      <c r="EE59" s="284"/>
      <c r="EF59" s="284"/>
      <c r="EG59" s="284"/>
      <c r="EH59" s="284"/>
      <c r="EI59" s="284"/>
      <c r="EJ59" s="284"/>
      <c r="EK59" s="284"/>
      <c r="EL59" s="284"/>
      <c r="EM59" s="284"/>
      <c r="EN59" s="284"/>
      <c r="EO59" s="284"/>
      <c r="EP59" s="284"/>
      <c r="EQ59" s="284"/>
      <c r="ER59" s="284"/>
      <c r="ES59" s="284"/>
      <c r="ET59" s="284"/>
      <c r="EU59" s="284"/>
      <c r="EV59" s="284"/>
      <c r="EW59" s="284"/>
      <c r="EX59" s="284"/>
      <c r="EY59" s="284"/>
      <c r="EZ59" s="284"/>
      <c r="FA59" s="284"/>
      <c r="FB59" s="284"/>
      <c r="FC59" s="284"/>
      <c r="FD59" s="284"/>
      <c r="FE59" s="284"/>
      <c r="FF59" s="284"/>
      <c r="FG59" s="284"/>
      <c r="FH59" s="284"/>
      <c r="FI59" s="284"/>
      <c r="FJ59" s="284"/>
      <c r="FK59" s="284"/>
      <c r="FL59" s="284"/>
      <c r="FM59" s="284"/>
      <c r="FN59" s="284"/>
      <c r="FO59" s="284"/>
      <c r="FP59" s="284"/>
      <c r="FQ59" s="284"/>
      <c r="FR59" s="284"/>
      <c r="FS59" s="284"/>
      <c r="FT59" s="284"/>
    </row>
    <row r="60" spans="1:176" s="285" customFormat="1" ht="13.8">
      <c r="A60" s="281" t="s">
        <v>4792</v>
      </c>
      <c r="B60" s="281" t="s">
        <v>4865</v>
      </c>
      <c r="C60" s="282">
        <v>7</v>
      </c>
      <c r="D60" s="283">
        <v>7575</v>
      </c>
      <c r="E60" s="283">
        <f>D60</f>
        <v>7575</v>
      </c>
      <c r="F60" s="284"/>
      <c r="G60" s="284"/>
      <c r="H60" s="284"/>
      <c r="I60" s="284"/>
      <c r="J60" s="284"/>
      <c r="K60" s="284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  <c r="BA60" s="284"/>
      <c r="BB60" s="284"/>
      <c r="BC60" s="284"/>
      <c r="BD60" s="284"/>
      <c r="BE60" s="284"/>
      <c r="BF60" s="284"/>
      <c r="BG60" s="284"/>
      <c r="BH60" s="284"/>
      <c r="BI60" s="284"/>
      <c r="BJ60" s="284"/>
      <c r="BK60" s="284"/>
      <c r="BL60" s="284"/>
      <c r="BM60" s="284"/>
      <c r="BN60" s="284"/>
      <c r="BO60" s="284"/>
      <c r="BP60" s="284"/>
      <c r="BQ60" s="284"/>
      <c r="BR60" s="284"/>
      <c r="BS60" s="284"/>
      <c r="BT60" s="284"/>
      <c r="BU60" s="284"/>
      <c r="BV60" s="284"/>
      <c r="BW60" s="284"/>
      <c r="BX60" s="284"/>
      <c r="BY60" s="284"/>
      <c r="BZ60" s="284"/>
      <c r="CA60" s="284"/>
      <c r="CB60" s="284"/>
      <c r="CC60" s="284"/>
      <c r="CD60" s="284"/>
      <c r="CE60" s="284"/>
      <c r="CF60" s="284"/>
      <c r="CG60" s="284"/>
      <c r="CH60" s="284"/>
      <c r="CI60" s="284"/>
      <c r="CJ60" s="284"/>
      <c r="CK60" s="284"/>
      <c r="CL60" s="284"/>
      <c r="CM60" s="284"/>
      <c r="CN60" s="284"/>
      <c r="CO60" s="284"/>
      <c r="CP60" s="284"/>
      <c r="CQ60" s="284"/>
      <c r="CR60" s="284"/>
      <c r="CS60" s="284"/>
      <c r="CT60" s="284"/>
      <c r="CU60" s="284"/>
      <c r="CV60" s="284"/>
      <c r="CW60" s="284"/>
      <c r="CX60" s="284"/>
      <c r="CY60" s="284"/>
      <c r="CZ60" s="284"/>
      <c r="DA60" s="284"/>
      <c r="DB60" s="284"/>
      <c r="DC60" s="284"/>
      <c r="DD60" s="284"/>
      <c r="DE60" s="284"/>
      <c r="DF60" s="284"/>
      <c r="DG60" s="284"/>
      <c r="DH60" s="284"/>
      <c r="DI60" s="284"/>
      <c r="DJ60" s="284"/>
      <c r="DK60" s="284"/>
      <c r="DL60" s="284"/>
      <c r="DM60" s="284"/>
      <c r="DN60" s="284"/>
      <c r="DO60" s="284"/>
      <c r="DP60" s="284"/>
      <c r="DQ60" s="284"/>
      <c r="DR60" s="284"/>
      <c r="DS60" s="284"/>
      <c r="DT60" s="284"/>
      <c r="DU60" s="284"/>
      <c r="DV60" s="284"/>
      <c r="DW60" s="284"/>
      <c r="DX60" s="284"/>
      <c r="DY60" s="284"/>
      <c r="DZ60" s="284"/>
      <c r="EA60" s="284"/>
      <c r="EB60" s="284"/>
      <c r="EC60" s="284"/>
      <c r="ED60" s="284"/>
      <c r="EE60" s="284"/>
      <c r="EF60" s="284"/>
      <c r="EG60" s="284"/>
      <c r="EH60" s="284"/>
      <c r="EI60" s="284"/>
      <c r="EJ60" s="284"/>
      <c r="EK60" s="284"/>
      <c r="EL60" s="284"/>
      <c r="EM60" s="284"/>
      <c r="EN60" s="284"/>
      <c r="EO60" s="284"/>
      <c r="EP60" s="284"/>
      <c r="EQ60" s="284"/>
      <c r="ER60" s="284"/>
      <c r="ES60" s="284"/>
      <c r="ET60" s="284"/>
      <c r="EU60" s="284"/>
      <c r="EV60" s="284"/>
      <c r="EW60" s="284"/>
      <c r="EX60" s="284"/>
      <c r="EY60" s="284"/>
      <c r="EZ60" s="284"/>
      <c r="FA60" s="284"/>
      <c r="FB60" s="284"/>
      <c r="FC60" s="284"/>
      <c r="FD60" s="284"/>
      <c r="FE60" s="284"/>
      <c r="FF60" s="284"/>
      <c r="FG60" s="284"/>
      <c r="FH60" s="284"/>
      <c r="FI60" s="284"/>
      <c r="FJ60" s="284"/>
      <c r="FK60" s="284"/>
      <c r="FL60" s="284"/>
      <c r="FM60" s="284"/>
      <c r="FN60" s="284"/>
      <c r="FO60" s="284"/>
      <c r="FP60" s="284"/>
      <c r="FQ60" s="284"/>
      <c r="FR60" s="284"/>
      <c r="FS60" s="284"/>
      <c r="FT60" s="284"/>
    </row>
    <row r="61" spans="1:176" s="285" customFormat="1" ht="13.8">
      <c r="A61" s="281" t="s">
        <v>4829</v>
      </c>
      <c r="B61" s="281" t="s">
        <v>4866</v>
      </c>
      <c r="C61" s="282">
        <v>1</v>
      </c>
      <c r="D61" s="283">
        <v>7818.0000000000009</v>
      </c>
      <c r="E61" s="283">
        <f>D61</f>
        <v>7818.0000000000009</v>
      </c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  <c r="AH61" s="284"/>
      <c r="AI61" s="284"/>
      <c r="AJ61" s="284"/>
      <c r="AK61" s="284"/>
      <c r="AL61" s="284"/>
      <c r="AM61" s="284"/>
      <c r="AN61" s="284"/>
      <c r="AO61" s="284"/>
      <c r="AP61" s="284"/>
      <c r="AQ61" s="284"/>
      <c r="AR61" s="284"/>
      <c r="AS61" s="284"/>
      <c r="AT61" s="284"/>
      <c r="AU61" s="284"/>
      <c r="AV61" s="284"/>
      <c r="AW61" s="284"/>
      <c r="AX61" s="284"/>
      <c r="AY61" s="284"/>
      <c r="AZ61" s="284"/>
      <c r="BA61" s="284"/>
      <c r="BB61" s="284"/>
      <c r="BC61" s="284"/>
      <c r="BD61" s="284"/>
      <c r="BE61" s="284"/>
      <c r="BF61" s="284"/>
      <c r="BG61" s="284"/>
      <c r="BH61" s="284"/>
      <c r="BI61" s="284"/>
      <c r="BJ61" s="284"/>
      <c r="BK61" s="284"/>
      <c r="BL61" s="284"/>
      <c r="BM61" s="284"/>
      <c r="BN61" s="284"/>
      <c r="BO61" s="284"/>
      <c r="BP61" s="284"/>
      <c r="BQ61" s="284"/>
      <c r="BR61" s="284"/>
      <c r="BS61" s="284"/>
      <c r="BT61" s="284"/>
      <c r="BU61" s="284"/>
      <c r="BV61" s="284"/>
      <c r="BW61" s="284"/>
      <c r="BX61" s="284"/>
      <c r="BY61" s="284"/>
      <c r="BZ61" s="284"/>
      <c r="CA61" s="284"/>
      <c r="CB61" s="284"/>
      <c r="CC61" s="284"/>
      <c r="CD61" s="284"/>
      <c r="CE61" s="284"/>
      <c r="CF61" s="284"/>
      <c r="CG61" s="284"/>
      <c r="CH61" s="284"/>
      <c r="CI61" s="284"/>
      <c r="CJ61" s="284"/>
      <c r="CK61" s="284"/>
      <c r="CL61" s="284"/>
      <c r="CM61" s="284"/>
      <c r="CN61" s="284"/>
      <c r="CO61" s="284"/>
      <c r="CP61" s="284"/>
      <c r="CQ61" s="284"/>
      <c r="CR61" s="284"/>
      <c r="CS61" s="284"/>
      <c r="CT61" s="284"/>
      <c r="CU61" s="284"/>
      <c r="CV61" s="284"/>
      <c r="CW61" s="284"/>
      <c r="CX61" s="284"/>
      <c r="CY61" s="284"/>
      <c r="CZ61" s="284"/>
      <c r="DA61" s="284"/>
      <c r="DB61" s="284"/>
      <c r="DC61" s="284"/>
      <c r="DD61" s="284"/>
      <c r="DE61" s="284"/>
      <c r="DF61" s="284"/>
      <c r="DG61" s="284"/>
      <c r="DH61" s="284"/>
      <c r="DI61" s="284"/>
      <c r="DJ61" s="284"/>
      <c r="DK61" s="284"/>
      <c r="DL61" s="284"/>
      <c r="DM61" s="284"/>
      <c r="DN61" s="284"/>
      <c r="DO61" s="284"/>
      <c r="DP61" s="284"/>
      <c r="DQ61" s="284"/>
      <c r="DR61" s="284"/>
      <c r="DS61" s="284"/>
      <c r="DT61" s="284"/>
      <c r="DU61" s="284"/>
      <c r="DV61" s="284"/>
      <c r="DW61" s="284"/>
      <c r="DX61" s="284"/>
      <c r="DY61" s="284"/>
      <c r="DZ61" s="284"/>
      <c r="EA61" s="284"/>
      <c r="EB61" s="284"/>
      <c r="EC61" s="284"/>
      <c r="ED61" s="284"/>
      <c r="EE61" s="284"/>
      <c r="EF61" s="284"/>
      <c r="EG61" s="284"/>
      <c r="EH61" s="284"/>
      <c r="EI61" s="284"/>
      <c r="EJ61" s="284"/>
      <c r="EK61" s="284"/>
      <c r="EL61" s="284"/>
      <c r="EM61" s="284"/>
      <c r="EN61" s="284"/>
      <c r="EO61" s="284"/>
      <c r="EP61" s="284"/>
      <c r="EQ61" s="284"/>
      <c r="ER61" s="284"/>
      <c r="ES61" s="284"/>
      <c r="ET61" s="284"/>
      <c r="EU61" s="284"/>
      <c r="EV61" s="284"/>
      <c r="EW61" s="284"/>
      <c r="EX61" s="284"/>
      <c r="EY61" s="284"/>
      <c r="EZ61" s="284"/>
      <c r="FA61" s="284"/>
      <c r="FB61" s="284"/>
      <c r="FC61" s="284"/>
      <c r="FD61" s="284"/>
      <c r="FE61" s="284"/>
      <c r="FF61" s="284"/>
      <c r="FG61" s="284"/>
      <c r="FH61" s="284"/>
      <c r="FI61" s="284"/>
      <c r="FJ61" s="284"/>
      <c r="FK61" s="284"/>
      <c r="FL61" s="284"/>
      <c r="FM61" s="284"/>
      <c r="FN61" s="284"/>
      <c r="FO61" s="284"/>
      <c r="FP61" s="284"/>
      <c r="FQ61" s="284"/>
      <c r="FR61" s="284"/>
      <c r="FS61" s="284"/>
      <c r="FT61" s="284"/>
    </row>
    <row r="62" spans="1:176" s="285" customFormat="1" ht="13.8">
      <c r="A62" s="281" t="s">
        <v>4794</v>
      </c>
      <c r="B62" s="281" t="s">
        <v>4795</v>
      </c>
      <c r="C62" s="282">
        <v>13</v>
      </c>
      <c r="D62" s="283">
        <v>8580</v>
      </c>
      <c r="E62" s="283">
        <v>8580</v>
      </c>
      <c r="F62" s="284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4"/>
      <c r="BJ62" s="284"/>
      <c r="BK62" s="284"/>
      <c r="BL62" s="284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4"/>
      <c r="BZ62" s="284"/>
      <c r="CA62" s="284"/>
      <c r="CB62" s="284"/>
      <c r="CC62" s="284"/>
      <c r="CD62" s="284"/>
      <c r="CE62" s="284"/>
      <c r="CF62" s="284"/>
      <c r="CG62" s="284"/>
      <c r="CH62" s="284"/>
      <c r="CI62" s="284"/>
      <c r="CJ62" s="284"/>
      <c r="CK62" s="284"/>
      <c r="CL62" s="284"/>
      <c r="CM62" s="284"/>
      <c r="CN62" s="284"/>
      <c r="CO62" s="284"/>
      <c r="CP62" s="284"/>
      <c r="CQ62" s="284"/>
      <c r="CR62" s="284"/>
      <c r="CS62" s="284"/>
      <c r="CT62" s="284"/>
      <c r="CU62" s="284"/>
      <c r="CV62" s="284"/>
      <c r="CW62" s="284"/>
      <c r="CX62" s="284"/>
      <c r="CY62" s="284"/>
      <c r="CZ62" s="284"/>
      <c r="DA62" s="284"/>
      <c r="DB62" s="284"/>
      <c r="DC62" s="284"/>
      <c r="DD62" s="284"/>
      <c r="DE62" s="284"/>
      <c r="DF62" s="284"/>
      <c r="DG62" s="284"/>
      <c r="DH62" s="284"/>
      <c r="DI62" s="284"/>
      <c r="DJ62" s="284"/>
      <c r="DK62" s="284"/>
      <c r="DL62" s="284"/>
      <c r="DM62" s="284"/>
      <c r="DN62" s="284"/>
      <c r="DO62" s="284"/>
      <c r="DP62" s="284"/>
      <c r="DQ62" s="284"/>
      <c r="DR62" s="284"/>
      <c r="DS62" s="284"/>
      <c r="DT62" s="284"/>
      <c r="DU62" s="284"/>
      <c r="DV62" s="284"/>
      <c r="DW62" s="284"/>
      <c r="DX62" s="284"/>
      <c r="DY62" s="284"/>
      <c r="DZ62" s="284"/>
      <c r="EA62" s="284"/>
      <c r="EB62" s="284"/>
      <c r="EC62" s="284"/>
      <c r="ED62" s="284"/>
      <c r="EE62" s="284"/>
      <c r="EF62" s="284"/>
      <c r="EG62" s="284"/>
      <c r="EH62" s="284"/>
      <c r="EI62" s="284"/>
      <c r="EJ62" s="284"/>
      <c r="EK62" s="284"/>
      <c r="EL62" s="284"/>
      <c r="EM62" s="284"/>
      <c r="EN62" s="284"/>
      <c r="EO62" s="284"/>
      <c r="EP62" s="284"/>
      <c r="EQ62" s="284"/>
      <c r="ER62" s="284"/>
      <c r="ES62" s="284"/>
      <c r="ET62" s="284"/>
      <c r="EU62" s="284"/>
      <c r="EV62" s="284"/>
      <c r="EW62" s="284"/>
      <c r="EX62" s="284"/>
      <c r="EY62" s="284"/>
      <c r="EZ62" s="284"/>
      <c r="FA62" s="284"/>
      <c r="FB62" s="284"/>
      <c r="FC62" s="284"/>
      <c r="FD62" s="284"/>
      <c r="FE62" s="284"/>
      <c r="FF62" s="284"/>
      <c r="FG62" s="284"/>
      <c r="FH62" s="284"/>
      <c r="FI62" s="284"/>
      <c r="FJ62" s="284"/>
      <c r="FK62" s="284"/>
      <c r="FL62" s="284"/>
      <c r="FM62" s="284"/>
      <c r="FN62" s="284"/>
      <c r="FO62" s="284"/>
      <c r="FP62" s="284"/>
      <c r="FQ62" s="284"/>
      <c r="FR62" s="284"/>
      <c r="FS62" s="284"/>
      <c r="FT62" s="284"/>
    </row>
    <row r="63" spans="1:176" s="285" customFormat="1" ht="13.8">
      <c r="A63" s="281" t="s">
        <v>4796</v>
      </c>
      <c r="B63" s="281" t="s">
        <v>4797</v>
      </c>
      <c r="C63" s="282">
        <v>15</v>
      </c>
      <c r="D63" s="283">
        <v>8622</v>
      </c>
      <c r="E63" s="283">
        <v>8622</v>
      </c>
      <c r="F63" s="284"/>
      <c r="G63" s="284"/>
      <c r="H63" s="284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4"/>
      <c r="BJ63" s="284"/>
      <c r="BK63" s="284"/>
      <c r="BL63" s="284"/>
      <c r="BM63" s="284"/>
      <c r="BN63" s="284"/>
      <c r="BO63" s="284"/>
      <c r="BP63" s="284"/>
      <c r="BQ63" s="284"/>
      <c r="BR63" s="284"/>
      <c r="BS63" s="284"/>
      <c r="BT63" s="284"/>
      <c r="BU63" s="284"/>
      <c r="BV63" s="284"/>
      <c r="BW63" s="284"/>
      <c r="BX63" s="284"/>
      <c r="BY63" s="284"/>
      <c r="BZ63" s="284"/>
      <c r="CA63" s="284"/>
      <c r="CB63" s="284"/>
      <c r="CC63" s="284"/>
      <c r="CD63" s="284"/>
      <c r="CE63" s="284"/>
      <c r="CF63" s="284"/>
      <c r="CG63" s="284"/>
      <c r="CH63" s="284"/>
      <c r="CI63" s="284"/>
      <c r="CJ63" s="284"/>
      <c r="CK63" s="284"/>
      <c r="CL63" s="284"/>
      <c r="CM63" s="284"/>
      <c r="CN63" s="284"/>
      <c r="CO63" s="284"/>
      <c r="CP63" s="284"/>
      <c r="CQ63" s="284"/>
      <c r="CR63" s="284"/>
      <c r="CS63" s="284"/>
      <c r="CT63" s="284"/>
      <c r="CU63" s="284"/>
      <c r="CV63" s="284"/>
      <c r="CW63" s="284"/>
      <c r="CX63" s="284"/>
      <c r="CY63" s="284"/>
      <c r="CZ63" s="284"/>
      <c r="DA63" s="284"/>
      <c r="DB63" s="284"/>
      <c r="DC63" s="284"/>
      <c r="DD63" s="284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4"/>
      <c r="DW63" s="284"/>
      <c r="DX63" s="284"/>
      <c r="DY63" s="284"/>
      <c r="DZ63" s="284"/>
      <c r="EA63" s="284"/>
      <c r="EB63" s="284"/>
      <c r="EC63" s="284"/>
      <c r="ED63" s="284"/>
      <c r="EE63" s="284"/>
      <c r="EF63" s="284"/>
      <c r="EG63" s="284"/>
      <c r="EH63" s="284"/>
      <c r="EI63" s="284"/>
      <c r="EJ63" s="284"/>
      <c r="EK63" s="284"/>
      <c r="EL63" s="284"/>
      <c r="EM63" s="284"/>
      <c r="EN63" s="284"/>
      <c r="EO63" s="284"/>
      <c r="EP63" s="284"/>
      <c r="EQ63" s="284"/>
      <c r="ER63" s="284"/>
      <c r="ES63" s="284"/>
      <c r="ET63" s="284"/>
      <c r="EU63" s="284"/>
      <c r="EV63" s="284"/>
      <c r="EW63" s="284"/>
      <c r="EX63" s="284"/>
      <c r="EY63" s="284"/>
      <c r="EZ63" s="284"/>
      <c r="FA63" s="284"/>
      <c r="FB63" s="284"/>
      <c r="FC63" s="284"/>
      <c r="FD63" s="284"/>
      <c r="FE63" s="284"/>
      <c r="FF63" s="284"/>
      <c r="FG63" s="284"/>
      <c r="FH63" s="284"/>
      <c r="FI63" s="284"/>
      <c r="FJ63" s="284"/>
      <c r="FK63" s="284"/>
      <c r="FL63" s="284"/>
      <c r="FM63" s="284"/>
      <c r="FN63" s="284"/>
      <c r="FO63" s="284"/>
      <c r="FP63" s="284"/>
      <c r="FQ63" s="284"/>
      <c r="FR63" s="284"/>
      <c r="FS63" s="284"/>
      <c r="FT63" s="284"/>
    </row>
    <row r="64" spans="1:176" s="285" customFormat="1" ht="13.8">
      <c r="A64" s="281" t="s">
        <v>4798</v>
      </c>
      <c r="B64" s="281" t="s">
        <v>4799</v>
      </c>
      <c r="C64" s="282">
        <v>17</v>
      </c>
      <c r="D64" s="283">
        <v>8358</v>
      </c>
      <c r="E64" s="283">
        <f t="shared" ref="E64:E72" si="1">D64</f>
        <v>8358</v>
      </c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4"/>
      <c r="BI64" s="284"/>
      <c r="BJ64" s="284"/>
      <c r="BK64" s="284"/>
      <c r="BL64" s="284"/>
      <c r="BM64" s="284"/>
      <c r="BN64" s="284"/>
      <c r="BO64" s="284"/>
      <c r="BP64" s="284"/>
      <c r="BQ64" s="284"/>
      <c r="BR64" s="284"/>
      <c r="BS64" s="284"/>
      <c r="BT64" s="284"/>
      <c r="BU64" s="284"/>
      <c r="BV64" s="284"/>
      <c r="BW64" s="284"/>
      <c r="BX64" s="284"/>
      <c r="BY64" s="284"/>
      <c r="BZ64" s="284"/>
      <c r="CA64" s="284"/>
      <c r="CB64" s="284"/>
      <c r="CC64" s="284"/>
      <c r="CD64" s="284"/>
      <c r="CE64" s="284"/>
      <c r="CF64" s="284"/>
      <c r="CG64" s="284"/>
      <c r="CH64" s="284"/>
      <c r="CI64" s="284"/>
      <c r="CJ64" s="284"/>
      <c r="CK64" s="284"/>
      <c r="CL64" s="284"/>
      <c r="CM64" s="284"/>
      <c r="CN64" s="284"/>
      <c r="CO64" s="284"/>
      <c r="CP64" s="284"/>
      <c r="CQ64" s="284"/>
      <c r="CR64" s="284"/>
      <c r="CS64" s="284"/>
      <c r="CT64" s="284"/>
      <c r="CU64" s="284"/>
      <c r="CV64" s="284"/>
      <c r="CW64" s="284"/>
      <c r="CX64" s="284"/>
      <c r="CY64" s="284"/>
      <c r="CZ64" s="284"/>
      <c r="DA64" s="284"/>
      <c r="DB64" s="284"/>
      <c r="DC64" s="284"/>
      <c r="DD64" s="284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4"/>
      <c r="DW64" s="284"/>
      <c r="DX64" s="284"/>
      <c r="DY64" s="284"/>
      <c r="DZ64" s="284"/>
      <c r="EA64" s="284"/>
      <c r="EB64" s="284"/>
      <c r="EC64" s="284"/>
      <c r="ED64" s="284"/>
      <c r="EE64" s="284"/>
      <c r="EF64" s="284"/>
      <c r="EG64" s="284"/>
      <c r="EH64" s="284"/>
      <c r="EI64" s="284"/>
      <c r="EJ64" s="284"/>
      <c r="EK64" s="284"/>
      <c r="EL64" s="284"/>
      <c r="EM64" s="284"/>
      <c r="EN64" s="284"/>
      <c r="EO64" s="284"/>
      <c r="EP64" s="284"/>
      <c r="EQ64" s="284"/>
      <c r="ER64" s="284"/>
      <c r="ES64" s="284"/>
      <c r="ET64" s="284"/>
      <c r="EU64" s="284"/>
      <c r="EV64" s="284"/>
      <c r="EW64" s="284"/>
      <c r="EX64" s="284"/>
      <c r="EY64" s="284"/>
      <c r="EZ64" s="284"/>
      <c r="FA64" s="284"/>
      <c r="FB64" s="284"/>
      <c r="FC64" s="284"/>
      <c r="FD64" s="284"/>
      <c r="FE64" s="284"/>
      <c r="FF64" s="284"/>
      <c r="FG64" s="284"/>
      <c r="FH64" s="284"/>
      <c r="FI64" s="284"/>
      <c r="FJ64" s="284"/>
      <c r="FK64" s="284"/>
      <c r="FL64" s="284"/>
      <c r="FM64" s="284"/>
      <c r="FN64" s="284"/>
      <c r="FO64" s="284"/>
      <c r="FP64" s="284"/>
      <c r="FQ64" s="284"/>
      <c r="FR64" s="284"/>
      <c r="FS64" s="284"/>
      <c r="FT64" s="284"/>
    </row>
    <row r="65" spans="1:176" s="285" customFormat="1" ht="13.8">
      <c r="A65" s="281" t="s">
        <v>4867</v>
      </c>
      <c r="B65" s="281" t="s">
        <v>4868</v>
      </c>
      <c r="C65" s="282">
        <v>8</v>
      </c>
      <c r="D65" s="283">
        <v>7818.0000000000009</v>
      </c>
      <c r="E65" s="283">
        <f t="shared" si="1"/>
        <v>7818.0000000000009</v>
      </c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  <c r="BS65" s="284"/>
      <c r="BT65" s="284"/>
      <c r="BU65" s="284"/>
      <c r="BV65" s="284"/>
      <c r="BW65" s="284"/>
      <c r="BX65" s="284"/>
      <c r="BY65" s="284"/>
      <c r="BZ65" s="284"/>
      <c r="CA65" s="284"/>
      <c r="CB65" s="284"/>
      <c r="CC65" s="284"/>
      <c r="CD65" s="284"/>
      <c r="CE65" s="284"/>
      <c r="CF65" s="284"/>
      <c r="CG65" s="284"/>
      <c r="CH65" s="284"/>
      <c r="CI65" s="284"/>
      <c r="CJ65" s="284"/>
      <c r="CK65" s="284"/>
      <c r="CL65" s="284"/>
      <c r="CM65" s="284"/>
      <c r="CN65" s="284"/>
      <c r="CO65" s="284"/>
      <c r="CP65" s="284"/>
      <c r="CQ65" s="284"/>
      <c r="CR65" s="284"/>
      <c r="CS65" s="284"/>
      <c r="CT65" s="284"/>
      <c r="CU65" s="284"/>
      <c r="CV65" s="284"/>
      <c r="CW65" s="284"/>
      <c r="CX65" s="284"/>
      <c r="CY65" s="284"/>
      <c r="CZ65" s="284"/>
      <c r="DA65" s="284"/>
      <c r="DB65" s="284"/>
      <c r="DC65" s="284"/>
      <c r="DD65" s="284"/>
      <c r="DE65" s="284"/>
      <c r="DF65" s="284"/>
      <c r="DG65" s="284"/>
      <c r="DH65" s="284"/>
      <c r="DI65" s="284"/>
      <c r="DJ65" s="284"/>
      <c r="DK65" s="284"/>
      <c r="DL65" s="284"/>
      <c r="DM65" s="284"/>
      <c r="DN65" s="284"/>
      <c r="DO65" s="284"/>
      <c r="DP65" s="284"/>
      <c r="DQ65" s="284"/>
      <c r="DR65" s="284"/>
      <c r="DS65" s="284"/>
      <c r="DT65" s="284"/>
      <c r="DU65" s="284"/>
      <c r="DV65" s="284"/>
      <c r="DW65" s="284"/>
      <c r="DX65" s="284"/>
      <c r="DY65" s="284"/>
      <c r="DZ65" s="284"/>
      <c r="EA65" s="284"/>
      <c r="EB65" s="284"/>
      <c r="EC65" s="284"/>
      <c r="ED65" s="284"/>
      <c r="EE65" s="284"/>
      <c r="EF65" s="284"/>
      <c r="EG65" s="284"/>
      <c r="EH65" s="284"/>
      <c r="EI65" s="284"/>
      <c r="EJ65" s="284"/>
      <c r="EK65" s="284"/>
      <c r="EL65" s="284"/>
      <c r="EM65" s="284"/>
      <c r="EN65" s="284"/>
      <c r="EO65" s="284"/>
      <c r="EP65" s="284"/>
      <c r="EQ65" s="284"/>
      <c r="ER65" s="284"/>
      <c r="ES65" s="284"/>
      <c r="ET65" s="284"/>
      <c r="EU65" s="284"/>
      <c r="EV65" s="284"/>
      <c r="EW65" s="284"/>
      <c r="EX65" s="284"/>
      <c r="EY65" s="284"/>
      <c r="EZ65" s="284"/>
      <c r="FA65" s="284"/>
      <c r="FB65" s="284"/>
      <c r="FC65" s="284"/>
      <c r="FD65" s="284"/>
      <c r="FE65" s="284"/>
      <c r="FF65" s="284"/>
      <c r="FG65" s="284"/>
      <c r="FH65" s="284"/>
      <c r="FI65" s="284"/>
      <c r="FJ65" s="284"/>
      <c r="FK65" s="284"/>
      <c r="FL65" s="284"/>
      <c r="FM65" s="284"/>
      <c r="FN65" s="284"/>
      <c r="FO65" s="284"/>
      <c r="FP65" s="284"/>
      <c r="FQ65" s="284"/>
      <c r="FR65" s="284"/>
      <c r="FS65" s="284"/>
      <c r="FT65" s="284"/>
    </row>
    <row r="66" spans="1:176" s="285" customFormat="1" ht="13.8">
      <c r="A66" s="281" t="s">
        <v>4869</v>
      </c>
      <c r="B66" s="281" t="s">
        <v>4870</v>
      </c>
      <c r="C66" s="282">
        <v>1</v>
      </c>
      <c r="D66" s="283">
        <v>7704</v>
      </c>
      <c r="E66" s="283">
        <f t="shared" si="1"/>
        <v>7704</v>
      </c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  <c r="BS66" s="284"/>
      <c r="BT66" s="284"/>
      <c r="BU66" s="284"/>
      <c r="BV66" s="284"/>
      <c r="BW66" s="284"/>
      <c r="BX66" s="284"/>
      <c r="BY66" s="284"/>
      <c r="BZ66" s="284"/>
      <c r="CA66" s="284"/>
      <c r="CB66" s="284"/>
      <c r="CC66" s="284"/>
      <c r="CD66" s="284"/>
      <c r="CE66" s="284"/>
      <c r="CF66" s="284"/>
      <c r="CG66" s="284"/>
      <c r="CH66" s="284"/>
      <c r="CI66" s="284"/>
      <c r="CJ66" s="284"/>
      <c r="CK66" s="284"/>
      <c r="CL66" s="284"/>
      <c r="CM66" s="284"/>
      <c r="CN66" s="284"/>
      <c r="CO66" s="284"/>
      <c r="CP66" s="284"/>
      <c r="CQ66" s="284"/>
      <c r="CR66" s="284"/>
      <c r="CS66" s="284"/>
      <c r="CT66" s="284"/>
      <c r="CU66" s="284"/>
      <c r="CV66" s="284"/>
      <c r="CW66" s="284"/>
      <c r="CX66" s="284"/>
      <c r="CY66" s="284"/>
      <c r="CZ66" s="284"/>
      <c r="DA66" s="284"/>
      <c r="DB66" s="284"/>
      <c r="DC66" s="284"/>
      <c r="DD66" s="284"/>
      <c r="DE66" s="284"/>
      <c r="DF66" s="284"/>
      <c r="DG66" s="284"/>
      <c r="DH66" s="284"/>
      <c r="DI66" s="284"/>
      <c r="DJ66" s="284"/>
      <c r="DK66" s="284"/>
      <c r="DL66" s="284"/>
      <c r="DM66" s="284"/>
      <c r="DN66" s="284"/>
      <c r="DO66" s="284"/>
      <c r="DP66" s="284"/>
      <c r="DQ66" s="284"/>
      <c r="DR66" s="284"/>
      <c r="DS66" s="284"/>
      <c r="DT66" s="284"/>
      <c r="DU66" s="284"/>
      <c r="DV66" s="284"/>
      <c r="DW66" s="284"/>
      <c r="DX66" s="284"/>
      <c r="DY66" s="284"/>
      <c r="DZ66" s="284"/>
      <c r="EA66" s="284"/>
      <c r="EB66" s="284"/>
      <c r="EC66" s="284"/>
      <c r="ED66" s="284"/>
      <c r="EE66" s="284"/>
      <c r="EF66" s="284"/>
      <c r="EG66" s="284"/>
      <c r="EH66" s="284"/>
      <c r="EI66" s="284"/>
      <c r="EJ66" s="284"/>
      <c r="EK66" s="284"/>
      <c r="EL66" s="284"/>
      <c r="EM66" s="284"/>
      <c r="EN66" s="284"/>
      <c r="EO66" s="284"/>
      <c r="EP66" s="284"/>
      <c r="EQ66" s="284"/>
      <c r="ER66" s="284"/>
      <c r="ES66" s="284"/>
      <c r="ET66" s="284"/>
      <c r="EU66" s="284"/>
      <c r="EV66" s="284"/>
      <c r="EW66" s="284"/>
      <c r="EX66" s="284"/>
      <c r="EY66" s="284"/>
      <c r="EZ66" s="284"/>
      <c r="FA66" s="284"/>
      <c r="FB66" s="284"/>
      <c r="FC66" s="284"/>
      <c r="FD66" s="284"/>
      <c r="FE66" s="284"/>
      <c r="FF66" s="284"/>
      <c r="FG66" s="284"/>
      <c r="FH66" s="284"/>
      <c r="FI66" s="284"/>
      <c r="FJ66" s="284"/>
      <c r="FK66" s="284"/>
      <c r="FL66" s="284"/>
      <c r="FM66" s="284"/>
      <c r="FN66" s="284"/>
      <c r="FO66" s="284"/>
      <c r="FP66" s="284"/>
      <c r="FQ66" s="284"/>
      <c r="FR66" s="284"/>
      <c r="FS66" s="284"/>
      <c r="FT66" s="284"/>
    </row>
    <row r="67" spans="1:176" s="285" customFormat="1" ht="13.8">
      <c r="A67" s="281" t="s">
        <v>4808</v>
      </c>
      <c r="B67" s="281" t="s">
        <v>4809</v>
      </c>
      <c r="C67" s="282">
        <v>6</v>
      </c>
      <c r="D67" s="283">
        <v>18424.5</v>
      </c>
      <c r="E67" s="283">
        <f t="shared" si="1"/>
        <v>18424.5</v>
      </c>
      <c r="F67" s="284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  <c r="BS67" s="284"/>
      <c r="BT67" s="284"/>
      <c r="BU67" s="284"/>
      <c r="BV67" s="284"/>
      <c r="BW67" s="284"/>
      <c r="BX67" s="284"/>
      <c r="BY67" s="284"/>
      <c r="BZ67" s="284"/>
      <c r="CA67" s="284"/>
      <c r="CB67" s="284"/>
      <c r="CC67" s="284"/>
      <c r="CD67" s="284"/>
      <c r="CE67" s="284"/>
      <c r="CF67" s="284"/>
      <c r="CG67" s="284"/>
      <c r="CH67" s="284"/>
      <c r="CI67" s="284"/>
      <c r="CJ67" s="284"/>
      <c r="CK67" s="284"/>
      <c r="CL67" s="284"/>
      <c r="CM67" s="284"/>
      <c r="CN67" s="284"/>
      <c r="CO67" s="284"/>
      <c r="CP67" s="284"/>
      <c r="CQ67" s="284"/>
      <c r="CR67" s="284"/>
      <c r="CS67" s="284"/>
      <c r="CT67" s="284"/>
      <c r="CU67" s="284"/>
      <c r="CV67" s="284"/>
      <c r="CW67" s="284"/>
      <c r="CX67" s="284"/>
      <c r="CY67" s="284"/>
      <c r="CZ67" s="284"/>
      <c r="DA67" s="284"/>
      <c r="DB67" s="284"/>
      <c r="DC67" s="284"/>
      <c r="DD67" s="284"/>
      <c r="DE67" s="284"/>
      <c r="DF67" s="284"/>
      <c r="DG67" s="284"/>
      <c r="DH67" s="284"/>
      <c r="DI67" s="284"/>
      <c r="DJ67" s="284"/>
      <c r="DK67" s="284"/>
      <c r="DL67" s="284"/>
      <c r="DM67" s="284"/>
      <c r="DN67" s="284"/>
      <c r="DO67" s="284"/>
      <c r="DP67" s="284"/>
      <c r="DQ67" s="284"/>
      <c r="DR67" s="284"/>
      <c r="DS67" s="284"/>
      <c r="DT67" s="284"/>
      <c r="DU67" s="284"/>
      <c r="DV67" s="284"/>
      <c r="DW67" s="284"/>
      <c r="DX67" s="284"/>
      <c r="DY67" s="284"/>
      <c r="DZ67" s="284"/>
      <c r="EA67" s="284"/>
      <c r="EB67" s="284"/>
      <c r="EC67" s="284"/>
      <c r="ED67" s="284"/>
      <c r="EE67" s="284"/>
      <c r="EF67" s="284"/>
      <c r="EG67" s="284"/>
      <c r="EH67" s="284"/>
      <c r="EI67" s="284"/>
      <c r="EJ67" s="284"/>
      <c r="EK67" s="284"/>
      <c r="EL67" s="284"/>
      <c r="EM67" s="284"/>
      <c r="EN67" s="284"/>
      <c r="EO67" s="284"/>
      <c r="EP67" s="284"/>
      <c r="EQ67" s="284"/>
      <c r="ER67" s="284"/>
      <c r="ES67" s="284"/>
      <c r="ET67" s="284"/>
      <c r="EU67" s="284"/>
      <c r="EV67" s="284"/>
      <c r="EW67" s="284"/>
      <c r="EX67" s="284"/>
      <c r="EY67" s="284"/>
      <c r="EZ67" s="284"/>
      <c r="FA67" s="284"/>
      <c r="FB67" s="284"/>
      <c r="FC67" s="284"/>
      <c r="FD67" s="284"/>
      <c r="FE67" s="284"/>
      <c r="FF67" s="284"/>
      <c r="FG67" s="284"/>
      <c r="FH67" s="284"/>
      <c r="FI67" s="284"/>
      <c r="FJ67" s="284"/>
      <c r="FK67" s="284"/>
      <c r="FL67" s="284"/>
      <c r="FM67" s="284"/>
      <c r="FN67" s="284"/>
      <c r="FO67" s="284"/>
      <c r="FP67" s="284"/>
      <c r="FQ67" s="284"/>
      <c r="FR67" s="284"/>
      <c r="FS67" s="284"/>
      <c r="FT67" s="284"/>
    </row>
    <row r="68" spans="1:176" s="285" customFormat="1" ht="13.8">
      <c r="A68" s="281" t="s">
        <v>4819</v>
      </c>
      <c r="B68" s="281" t="s">
        <v>4871</v>
      </c>
      <c r="C68" s="282">
        <v>2</v>
      </c>
      <c r="D68" s="283">
        <v>34978.5</v>
      </c>
      <c r="E68" s="283">
        <f t="shared" si="1"/>
        <v>34978.5</v>
      </c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284"/>
      <c r="BB68" s="284"/>
      <c r="BC68" s="284"/>
      <c r="BD68" s="284"/>
      <c r="BE68" s="284"/>
      <c r="BF68" s="284"/>
      <c r="BG68" s="284"/>
      <c r="BH68" s="284"/>
      <c r="BI68" s="284"/>
      <c r="BJ68" s="284"/>
      <c r="BK68" s="284"/>
      <c r="BL68" s="284"/>
      <c r="BM68" s="284"/>
      <c r="BN68" s="284"/>
      <c r="BO68" s="284"/>
      <c r="BP68" s="284"/>
      <c r="BQ68" s="284"/>
      <c r="BR68" s="284"/>
      <c r="BS68" s="284"/>
      <c r="BT68" s="284"/>
      <c r="BU68" s="284"/>
      <c r="BV68" s="284"/>
      <c r="BW68" s="284"/>
      <c r="BX68" s="284"/>
      <c r="BY68" s="284"/>
      <c r="BZ68" s="284"/>
      <c r="CA68" s="284"/>
      <c r="CB68" s="284"/>
      <c r="CC68" s="284"/>
      <c r="CD68" s="284"/>
      <c r="CE68" s="284"/>
      <c r="CF68" s="284"/>
      <c r="CG68" s="284"/>
      <c r="CH68" s="284"/>
      <c r="CI68" s="284"/>
      <c r="CJ68" s="284"/>
      <c r="CK68" s="284"/>
      <c r="CL68" s="284"/>
      <c r="CM68" s="284"/>
      <c r="CN68" s="284"/>
      <c r="CO68" s="284"/>
      <c r="CP68" s="284"/>
      <c r="CQ68" s="284"/>
      <c r="CR68" s="284"/>
      <c r="CS68" s="284"/>
      <c r="CT68" s="284"/>
      <c r="CU68" s="284"/>
      <c r="CV68" s="284"/>
      <c r="CW68" s="284"/>
      <c r="CX68" s="284"/>
      <c r="CY68" s="284"/>
      <c r="CZ68" s="284"/>
      <c r="DA68" s="284"/>
      <c r="DB68" s="284"/>
      <c r="DC68" s="284"/>
      <c r="DD68" s="284"/>
      <c r="DE68" s="284"/>
      <c r="DF68" s="284"/>
      <c r="DG68" s="284"/>
      <c r="DH68" s="284"/>
      <c r="DI68" s="284"/>
      <c r="DJ68" s="284"/>
      <c r="DK68" s="284"/>
      <c r="DL68" s="284"/>
      <c r="DM68" s="284"/>
      <c r="DN68" s="284"/>
      <c r="DO68" s="284"/>
      <c r="DP68" s="284"/>
      <c r="DQ68" s="284"/>
      <c r="DR68" s="284"/>
      <c r="DS68" s="284"/>
      <c r="DT68" s="284"/>
      <c r="DU68" s="284"/>
      <c r="DV68" s="284"/>
      <c r="DW68" s="284"/>
      <c r="DX68" s="284"/>
      <c r="DY68" s="284"/>
      <c r="DZ68" s="284"/>
      <c r="EA68" s="284"/>
      <c r="EB68" s="284"/>
      <c r="EC68" s="284"/>
      <c r="ED68" s="284"/>
      <c r="EE68" s="284"/>
      <c r="EF68" s="284"/>
      <c r="EG68" s="284"/>
      <c r="EH68" s="284"/>
      <c r="EI68" s="284"/>
      <c r="EJ68" s="284"/>
      <c r="EK68" s="284"/>
      <c r="EL68" s="284"/>
      <c r="EM68" s="284"/>
      <c r="EN68" s="284"/>
      <c r="EO68" s="284"/>
      <c r="EP68" s="284"/>
      <c r="EQ68" s="284"/>
      <c r="ER68" s="284"/>
      <c r="ES68" s="284"/>
      <c r="ET68" s="284"/>
      <c r="EU68" s="284"/>
      <c r="EV68" s="284"/>
      <c r="EW68" s="284"/>
      <c r="EX68" s="284"/>
      <c r="EY68" s="284"/>
      <c r="EZ68" s="284"/>
      <c r="FA68" s="284"/>
      <c r="FB68" s="284"/>
      <c r="FC68" s="284"/>
      <c r="FD68" s="284"/>
      <c r="FE68" s="284"/>
      <c r="FF68" s="284"/>
      <c r="FG68" s="284"/>
      <c r="FH68" s="284"/>
      <c r="FI68" s="284"/>
      <c r="FJ68" s="284"/>
      <c r="FK68" s="284"/>
      <c r="FL68" s="284"/>
      <c r="FM68" s="284"/>
      <c r="FN68" s="284"/>
      <c r="FO68" s="284"/>
      <c r="FP68" s="284"/>
      <c r="FQ68" s="284"/>
      <c r="FR68" s="284"/>
      <c r="FS68" s="284"/>
      <c r="FT68" s="284"/>
    </row>
    <row r="69" spans="1:176" s="285" customFormat="1" ht="13.8">
      <c r="A69" s="281" t="s">
        <v>4821</v>
      </c>
      <c r="B69" s="281" t="s">
        <v>4872</v>
      </c>
      <c r="C69" s="282">
        <v>1</v>
      </c>
      <c r="D69" s="283">
        <v>26232</v>
      </c>
      <c r="E69" s="283">
        <f t="shared" si="1"/>
        <v>26232</v>
      </c>
      <c r="F69" s="284"/>
      <c r="G69" s="284"/>
      <c r="H69" s="284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  <c r="BA69" s="284"/>
      <c r="BB69" s="284"/>
      <c r="BC69" s="284"/>
      <c r="BD69" s="284"/>
      <c r="BE69" s="284"/>
      <c r="BF69" s="284"/>
      <c r="BG69" s="284"/>
      <c r="BH69" s="284"/>
      <c r="BI69" s="284"/>
      <c r="BJ69" s="284"/>
      <c r="BK69" s="284"/>
      <c r="BL69" s="284"/>
      <c r="BM69" s="284"/>
      <c r="BN69" s="284"/>
      <c r="BO69" s="284"/>
      <c r="BP69" s="284"/>
      <c r="BQ69" s="284"/>
      <c r="BR69" s="284"/>
      <c r="BS69" s="284"/>
      <c r="BT69" s="284"/>
      <c r="BU69" s="284"/>
      <c r="BV69" s="284"/>
      <c r="BW69" s="284"/>
      <c r="BX69" s="284"/>
      <c r="BY69" s="284"/>
      <c r="BZ69" s="284"/>
      <c r="CA69" s="284"/>
      <c r="CB69" s="284"/>
      <c r="CC69" s="284"/>
      <c r="CD69" s="284"/>
      <c r="CE69" s="284"/>
      <c r="CF69" s="284"/>
      <c r="CG69" s="284"/>
      <c r="CH69" s="284"/>
      <c r="CI69" s="284"/>
      <c r="CJ69" s="284"/>
      <c r="CK69" s="284"/>
      <c r="CL69" s="284"/>
      <c r="CM69" s="284"/>
      <c r="CN69" s="284"/>
      <c r="CO69" s="284"/>
      <c r="CP69" s="284"/>
      <c r="CQ69" s="284"/>
      <c r="CR69" s="284"/>
      <c r="CS69" s="284"/>
      <c r="CT69" s="284"/>
      <c r="CU69" s="284"/>
      <c r="CV69" s="284"/>
      <c r="CW69" s="284"/>
      <c r="CX69" s="284"/>
      <c r="CY69" s="284"/>
      <c r="CZ69" s="284"/>
      <c r="DA69" s="284"/>
      <c r="DB69" s="284"/>
      <c r="DC69" s="284"/>
      <c r="DD69" s="284"/>
      <c r="DE69" s="284"/>
      <c r="DF69" s="284"/>
      <c r="DG69" s="284"/>
      <c r="DH69" s="284"/>
      <c r="DI69" s="284"/>
      <c r="DJ69" s="284"/>
      <c r="DK69" s="284"/>
      <c r="DL69" s="284"/>
      <c r="DM69" s="284"/>
      <c r="DN69" s="284"/>
      <c r="DO69" s="284"/>
      <c r="DP69" s="284"/>
      <c r="DQ69" s="284"/>
      <c r="DR69" s="284"/>
      <c r="DS69" s="284"/>
      <c r="DT69" s="284"/>
      <c r="DU69" s="284"/>
      <c r="DV69" s="284"/>
      <c r="DW69" s="284"/>
      <c r="DX69" s="284"/>
      <c r="DY69" s="284"/>
      <c r="DZ69" s="284"/>
      <c r="EA69" s="284"/>
      <c r="EB69" s="284"/>
      <c r="EC69" s="284"/>
      <c r="ED69" s="284"/>
      <c r="EE69" s="284"/>
      <c r="EF69" s="284"/>
      <c r="EG69" s="284"/>
      <c r="EH69" s="284"/>
      <c r="EI69" s="284"/>
      <c r="EJ69" s="284"/>
      <c r="EK69" s="284"/>
      <c r="EL69" s="284"/>
      <c r="EM69" s="284"/>
      <c r="EN69" s="284"/>
      <c r="EO69" s="284"/>
      <c r="EP69" s="284"/>
      <c r="EQ69" s="284"/>
      <c r="ER69" s="284"/>
      <c r="ES69" s="284"/>
      <c r="ET69" s="284"/>
      <c r="EU69" s="284"/>
      <c r="EV69" s="284"/>
      <c r="EW69" s="284"/>
      <c r="EX69" s="284"/>
      <c r="EY69" s="284"/>
      <c r="EZ69" s="284"/>
      <c r="FA69" s="284"/>
      <c r="FB69" s="284"/>
      <c r="FC69" s="284"/>
      <c r="FD69" s="284"/>
      <c r="FE69" s="284"/>
      <c r="FF69" s="284"/>
      <c r="FG69" s="284"/>
      <c r="FH69" s="284"/>
      <c r="FI69" s="284"/>
      <c r="FJ69" s="284"/>
      <c r="FK69" s="284"/>
      <c r="FL69" s="284"/>
      <c r="FM69" s="284"/>
      <c r="FN69" s="284"/>
      <c r="FO69" s="284"/>
      <c r="FP69" s="284"/>
      <c r="FQ69" s="284"/>
      <c r="FR69" s="284"/>
      <c r="FS69" s="284"/>
      <c r="FT69" s="284"/>
    </row>
    <row r="70" spans="1:176" s="285" customFormat="1" ht="13.8">
      <c r="A70" s="281" t="s">
        <v>4823</v>
      </c>
      <c r="B70" s="281" t="s">
        <v>4873</v>
      </c>
      <c r="C70" s="282">
        <v>2</v>
      </c>
      <c r="D70" s="283">
        <v>21810</v>
      </c>
      <c r="E70" s="283">
        <f t="shared" si="1"/>
        <v>21810</v>
      </c>
      <c r="F70" s="284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4"/>
      <c r="BJ70" s="284"/>
      <c r="BK70" s="284"/>
      <c r="BL70" s="284"/>
      <c r="BM70" s="284"/>
      <c r="BN70" s="284"/>
      <c r="BO70" s="284"/>
      <c r="BP70" s="284"/>
      <c r="BQ70" s="284"/>
      <c r="BR70" s="284"/>
      <c r="BS70" s="284"/>
      <c r="BT70" s="284"/>
      <c r="BU70" s="284"/>
      <c r="BV70" s="284"/>
      <c r="BW70" s="284"/>
      <c r="BX70" s="284"/>
      <c r="BY70" s="284"/>
      <c r="BZ70" s="284"/>
      <c r="CA70" s="284"/>
      <c r="CB70" s="284"/>
      <c r="CC70" s="284"/>
      <c r="CD70" s="284"/>
      <c r="CE70" s="284"/>
      <c r="CF70" s="284"/>
      <c r="CG70" s="284"/>
      <c r="CH70" s="284"/>
      <c r="CI70" s="284"/>
      <c r="CJ70" s="284"/>
      <c r="CK70" s="284"/>
      <c r="CL70" s="284"/>
      <c r="CM70" s="284"/>
      <c r="CN70" s="284"/>
      <c r="CO70" s="284"/>
      <c r="CP70" s="284"/>
      <c r="CQ70" s="284"/>
      <c r="CR70" s="284"/>
      <c r="CS70" s="284"/>
      <c r="CT70" s="284"/>
      <c r="CU70" s="284"/>
      <c r="CV70" s="284"/>
      <c r="CW70" s="284"/>
      <c r="CX70" s="284"/>
      <c r="CY70" s="284"/>
      <c r="CZ70" s="284"/>
      <c r="DA70" s="284"/>
      <c r="DB70" s="284"/>
      <c r="DC70" s="284"/>
      <c r="DD70" s="284"/>
      <c r="DE70" s="284"/>
      <c r="DF70" s="284"/>
      <c r="DG70" s="284"/>
      <c r="DH70" s="284"/>
      <c r="DI70" s="284"/>
      <c r="DJ70" s="284"/>
      <c r="DK70" s="284"/>
      <c r="DL70" s="284"/>
      <c r="DM70" s="284"/>
      <c r="DN70" s="284"/>
      <c r="DO70" s="284"/>
      <c r="DP70" s="284"/>
      <c r="DQ70" s="284"/>
      <c r="DR70" s="284"/>
      <c r="DS70" s="284"/>
      <c r="DT70" s="284"/>
      <c r="DU70" s="284"/>
      <c r="DV70" s="284"/>
      <c r="DW70" s="284"/>
      <c r="DX70" s="284"/>
      <c r="DY70" s="284"/>
      <c r="DZ70" s="284"/>
      <c r="EA70" s="284"/>
      <c r="EB70" s="284"/>
      <c r="EC70" s="284"/>
      <c r="ED70" s="284"/>
      <c r="EE70" s="284"/>
      <c r="EF70" s="284"/>
      <c r="EG70" s="284"/>
      <c r="EH70" s="284"/>
      <c r="EI70" s="284"/>
      <c r="EJ70" s="284"/>
      <c r="EK70" s="284"/>
      <c r="EL70" s="284"/>
      <c r="EM70" s="284"/>
      <c r="EN70" s="284"/>
      <c r="EO70" s="284"/>
      <c r="EP70" s="284"/>
      <c r="EQ70" s="284"/>
      <c r="ER70" s="284"/>
      <c r="ES70" s="284"/>
      <c r="ET70" s="284"/>
      <c r="EU70" s="284"/>
      <c r="EV70" s="284"/>
      <c r="EW70" s="284"/>
      <c r="EX70" s="284"/>
      <c r="EY70" s="284"/>
      <c r="EZ70" s="284"/>
      <c r="FA70" s="284"/>
      <c r="FB70" s="284"/>
      <c r="FC70" s="284"/>
      <c r="FD70" s="284"/>
      <c r="FE70" s="284"/>
      <c r="FF70" s="284"/>
      <c r="FG70" s="284"/>
      <c r="FH70" s="284"/>
      <c r="FI70" s="284"/>
      <c r="FJ70" s="284"/>
      <c r="FK70" s="284"/>
      <c r="FL70" s="284"/>
      <c r="FM70" s="284"/>
      <c r="FN70" s="284"/>
      <c r="FO70" s="284"/>
      <c r="FP70" s="284"/>
      <c r="FQ70" s="284"/>
      <c r="FR70" s="284"/>
      <c r="FS70" s="284"/>
      <c r="FT70" s="284"/>
    </row>
    <row r="71" spans="1:176" s="285" customFormat="1" ht="13.8">
      <c r="A71" s="281" t="s">
        <v>4825</v>
      </c>
      <c r="B71" s="281" t="s">
        <v>4874</v>
      </c>
      <c r="C71" s="282">
        <v>2</v>
      </c>
      <c r="D71" s="283">
        <v>19122</v>
      </c>
      <c r="E71" s="283">
        <f t="shared" si="1"/>
        <v>19122</v>
      </c>
      <c r="F71" s="284"/>
      <c r="G71" s="284"/>
      <c r="H71" s="284"/>
      <c r="I71" s="284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4"/>
      <c r="BJ71" s="284"/>
      <c r="BK71" s="284"/>
      <c r="BL71" s="284"/>
      <c r="BM71" s="284"/>
      <c r="BN71" s="284"/>
      <c r="BO71" s="284"/>
      <c r="BP71" s="284"/>
      <c r="BQ71" s="284"/>
      <c r="BR71" s="284"/>
      <c r="BS71" s="284"/>
      <c r="BT71" s="284"/>
      <c r="BU71" s="284"/>
      <c r="BV71" s="284"/>
      <c r="BW71" s="284"/>
      <c r="BX71" s="284"/>
      <c r="BY71" s="284"/>
      <c r="BZ71" s="284"/>
      <c r="CA71" s="284"/>
      <c r="CB71" s="284"/>
      <c r="CC71" s="284"/>
      <c r="CD71" s="284"/>
      <c r="CE71" s="284"/>
      <c r="CF71" s="284"/>
      <c r="CG71" s="284"/>
      <c r="CH71" s="284"/>
      <c r="CI71" s="284"/>
      <c r="CJ71" s="284"/>
      <c r="CK71" s="284"/>
      <c r="CL71" s="284"/>
      <c r="CM71" s="284"/>
      <c r="CN71" s="284"/>
      <c r="CO71" s="284"/>
      <c r="CP71" s="284"/>
      <c r="CQ71" s="284"/>
      <c r="CR71" s="284"/>
      <c r="CS71" s="284"/>
      <c r="CT71" s="284"/>
      <c r="CU71" s="284"/>
      <c r="CV71" s="284"/>
      <c r="CW71" s="284"/>
      <c r="CX71" s="284"/>
      <c r="CY71" s="284"/>
      <c r="CZ71" s="284"/>
      <c r="DA71" s="284"/>
      <c r="DB71" s="284"/>
      <c r="DC71" s="284"/>
      <c r="DD71" s="284"/>
      <c r="DE71" s="284"/>
      <c r="DF71" s="284"/>
      <c r="DG71" s="284"/>
      <c r="DH71" s="284"/>
      <c r="DI71" s="284"/>
      <c r="DJ71" s="284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284"/>
      <c r="DW71" s="284"/>
      <c r="DX71" s="284"/>
      <c r="DY71" s="284"/>
      <c r="DZ71" s="284"/>
      <c r="EA71" s="284"/>
      <c r="EB71" s="284"/>
      <c r="EC71" s="284"/>
      <c r="ED71" s="284"/>
      <c r="EE71" s="284"/>
      <c r="EF71" s="284"/>
      <c r="EG71" s="284"/>
      <c r="EH71" s="284"/>
      <c r="EI71" s="284"/>
      <c r="EJ71" s="284"/>
      <c r="EK71" s="284"/>
      <c r="EL71" s="284"/>
      <c r="EM71" s="284"/>
      <c r="EN71" s="284"/>
      <c r="EO71" s="284"/>
      <c r="EP71" s="284"/>
      <c r="EQ71" s="284"/>
      <c r="ER71" s="284"/>
      <c r="ES71" s="284"/>
      <c r="ET71" s="284"/>
      <c r="EU71" s="284"/>
      <c r="EV71" s="284"/>
      <c r="EW71" s="284"/>
      <c r="EX71" s="284"/>
      <c r="EY71" s="284"/>
      <c r="EZ71" s="284"/>
      <c r="FA71" s="284"/>
      <c r="FB71" s="284"/>
      <c r="FC71" s="284"/>
      <c r="FD71" s="284"/>
      <c r="FE71" s="284"/>
      <c r="FF71" s="284"/>
      <c r="FG71" s="284"/>
      <c r="FH71" s="284"/>
      <c r="FI71" s="284"/>
      <c r="FJ71" s="284"/>
      <c r="FK71" s="284"/>
      <c r="FL71" s="284"/>
      <c r="FM71" s="284"/>
      <c r="FN71" s="284"/>
      <c r="FO71" s="284"/>
      <c r="FP71" s="284"/>
      <c r="FQ71" s="284"/>
      <c r="FR71" s="284"/>
      <c r="FS71" s="284"/>
      <c r="FT71" s="284"/>
    </row>
    <row r="72" spans="1:176" s="285" customFormat="1" ht="13.8">
      <c r="A72" s="281" t="s">
        <v>4827</v>
      </c>
      <c r="B72" s="281" t="s">
        <v>4875</v>
      </c>
      <c r="C72" s="282">
        <v>12</v>
      </c>
      <c r="D72" s="283">
        <v>7704</v>
      </c>
      <c r="E72" s="283">
        <f t="shared" si="1"/>
        <v>7704</v>
      </c>
      <c r="F72" s="284"/>
      <c r="G72" s="284"/>
      <c r="H72" s="284"/>
      <c r="I72" s="284"/>
      <c r="J72" s="284"/>
      <c r="K72" s="284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  <c r="BA72" s="284"/>
      <c r="BB72" s="284"/>
      <c r="BC72" s="284"/>
      <c r="BD72" s="284"/>
      <c r="BE72" s="284"/>
      <c r="BF72" s="284"/>
      <c r="BG72" s="284"/>
      <c r="BH72" s="284"/>
      <c r="BI72" s="284"/>
      <c r="BJ72" s="284"/>
      <c r="BK72" s="284"/>
      <c r="BL72" s="284"/>
      <c r="BM72" s="284"/>
      <c r="BN72" s="284"/>
      <c r="BO72" s="284"/>
      <c r="BP72" s="284"/>
      <c r="BQ72" s="284"/>
      <c r="BR72" s="284"/>
      <c r="BS72" s="284"/>
      <c r="BT72" s="284"/>
      <c r="BU72" s="284"/>
      <c r="BV72" s="284"/>
      <c r="BW72" s="284"/>
      <c r="BX72" s="284"/>
      <c r="BY72" s="284"/>
      <c r="BZ72" s="284"/>
      <c r="CA72" s="284"/>
      <c r="CB72" s="284"/>
      <c r="CC72" s="284"/>
      <c r="CD72" s="284"/>
      <c r="CE72" s="284"/>
      <c r="CF72" s="284"/>
      <c r="CG72" s="284"/>
      <c r="CH72" s="284"/>
      <c r="CI72" s="284"/>
      <c r="CJ72" s="284"/>
      <c r="CK72" s="284"/>
      <c r="CL72" s="284"/>
      <c r="CM72" s="284"/>
      <c r="CN72" s="284"/>
      <c r="CO72" s="284"/>
      <c r="CP72" s="284"/>
      <c r="CQ72" s="284"/>
      <c r="CR72" s="284"/>
      <c r="CS72" s="284"/>
      <c r="CT72" s="284"/>
      <c r="CU72" s="284"/>
      <c r="CV72" s="284"/>
      <c r="CW72" s="284"/>
      <c r="CX72" s="284"/>
      <c r="CY72" s="284"/>
      <c r="CZ72" s="284"/>
      <c r="DA72" s="284"/>
      <c r="DB72" s="284"/>
      <c r="DC72" s="284"/>
      <c r="DD72" s="284"/>
      <c r="DE72" s="284"/>
      <c r="DF72" s="284"/>
      <c r="DG72" s="284"/>
      <c r="DH72" s="284"/>
      <c r="DI72" s="284"/>
      <c r="DJ72" s="284"/>
      <c r="DK72" s="284"/>
      <c r="DL72" s="284"/>
      <c r="DM72" s="284"/>
      <c r="DN72" s="284"/>
      <c r="DO72" s="284"/>
      <c r="DP72" s="284"/>
      <c r="DQ72" s="284"/>
      <c r="DR72" s="284"/>
      <c r="DS72" s="284"/>
      <c r="DT72" s="284"/>
      <c r="DU72" s="284"/>
      <c r="DV72" s="284"/>
      <c r="DW72" s="284"/>
      <c r="DX72" s="284"/>
      <c r="DY72" s="284"/>
      <c r="DZ72" s="284"/>
      <c r="EA72" s="284"/>
      <c r="EB72" s="284"/>
      <c r="EC72" s="284"/>
      <c r="ED72" s="284"/>
      <c r="EE72" s="284"/>
      <c r="EF72" s="284"/>
      <c r="EG72" s="284"/>
      <c r="EH72" s="284"/>
      <c r="EI72" s="284"/>
      <c r="EJ72" s="284"/>
      <c r="EK72" s="284"/>
      <c r="EL72" s="284"/>
      <c r="EM72" s="284"/>
      <c r="EN72" s="284"/>
      <c r="EO72" s="284"/>
      <c r="EP72" s="284"/>
      <c r="EQ72" s="284"/>
      <c r="ER72" s="284"/>
      <c r="ES72" s="284"/>
      <c r="ET72" s="284"/>
      <c r="EU72" s="284"/>
      <c r="EV72" s="284"/>
      <c r="EW72" s="284"/>
      <c r="EX72" s="284"/>
      <c r="EY72" s="284"/>
      <c r="EZ72" s="284"/>
      <c r="FA72" s="284"/>
      <c r="FB72" s="284"/>
      <c r="FC72" s="284"/>
      <c r="FD72" s="284"/>
      <c r="FE72" s="284"/>
      <c r="FF72" s="284"/>
      <c r="FG72" s="284"/>
      <c r="FH72" s="284"/>
      <c r="FI72" s="284"/>
      <c r="FJ72" s="284"/>
      <c r="FK72" s="284"/>
      <c r="FL72" s="284"/>
      <c r="FM72" s="284"/>
      <c r="FN72" s="284"/>
      <c r="FO72" s="284"/>
      <c r="FP72" s="284"/>
      <c r="FQ72" s="284"/>
      <c r="FR72" s="284"/>
      <c r="FS72" s="284"/>
      <c r="FT72" s="284"/>
    </row>
    <row r="73" spans="1:176" s="285" customFormat="1" ht="13.8">
      <c r="A73" s="281" t="s">
        <v>4829</v>
      </c>
      <c r="B73" s="281" t="s">
        <v>4830</v>
      </c>
      <c r="C73" s="282">
        <v>76</v>
      </c>
      <c r="D73" s="283">
        <v>7818</v>
      </c>
      <c r="E73" s="283">
        <v>7818</v>
      </c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284"/>
      <c r="BB73" s="284"/>
      <c r="BC73" s="284"/>
      <c r="BD73" s="284"/>
      <c r="BE73" s="284"/>
      <c r="BF73" s="284"/>
      <c r="BG73" s="284"/>
      <c r="BH73" s="284"/>
      <c r="BI73" s="284"/>
      <c r="BJ73" s="284"/>
      <c r="BK73" s="284"/>
      <c r="BL73" s="284"/>
      <c r="BM73" s="284"/>
      <c r="BN73" s="284"/>
      <c r="BO73" s="284"/>
      <c r="BP73" s="284"/>
      <c r="BQ73" s="284"/>
      <c r="BR73" s="284"/>
      <c r="BS73" s="284"/>
      <c r="BT73" s="284"/>
      <c r="BU73" s="284"/>
      <c r="BV73" s="284"/>
      <c r="BW73" s="284"/>
      <c r="BX73" s="284"/>
      <c r="BY73" s="284"/>
      <c r="BZ73" s="284"/>
      <c r="CA73" s="284"/>
      <c r="CB73" s="284"/>
      <c r="CC73" s="284"/>
      <c r="CD73" s="284"/>
      <c r="CE73" s="284"/>
      <c r="CF73" s="284"/>
      <c r="CG73" s="284"/>
      <c r="CH73" s="284"/>
      <c r="CI73" s="284"/>
      <c r="CJ73" s="284"/>
      <c r="CK73" s="284"/>
      <c r="CL73" s="284"/>
      <c r="CM73" s="284"/>
      <c r="CN73" s="284"/>
      <c r="CO73" s="284"/>
      <c r="CP73" s="284"/>
      <c r="CQ73" s="284"/>
      <c r="CR73" s="284"/>
      <c r="CS73" s="284"/>
      <c r="CT73" s="284"/>
      <c r="CU73" s="284"/>
      <c r="CV73" s="284"/>
      <c r="CW73" s="284"/>
      <c r="CX73" s="284"/>
      <c r="CY73" s="284"/>
      <c r="CZ73" s="284"/>
      <c r="DA73" s="284"/>
      <c r="DB73" s="284"/>
      <c r="DC73" s="284"/>
      <c r="DD73" s="284"/>
      <c r="DE73" s="284"/>
      <c r="DF73" s="284"/>
      <c r="DG73" s="284"/>
      <c r="DH73" s="284"/>
      <c r="DI73" s="284"/>
      <c r="DJ73" s="284"/>
      <c r="DK73" s="284"/>
      <c r="DL73" s="284"/>
      <c r="DM73" s="284"/>
      <c r="DN73" s="284"/>
      <c r="DO73" s="284"/>
      <c r="DP73" s="284"/>
      <c r="DQ73" s="284"/>
      <c r="DR73" s="284"/>
      <c r="DS73" s="284"/>
      <c r="DT73" s="284"/>
      <c r="DU73" s="284"/>
      <c r="DV73" s="284"/>
      <c r="DW73" s="284"/>
      <c r="DX73" s="284"/>
      <c r="DY73" s="284"/>
      <c r="DZ73" s="284"/>
      <c r="EA73" s="284"/>
      <c r="EB73" s="284"/>
      <c r="EC73" s="284"/>
      <c r="ED73" s="284"/>
      <c r="EE73" s="284"/>
      <c r="EF73" s="284"/>
      <c r="EG73" s="284"/>
      <c r="EH73" s="284"/>
      <c r="EI73" s="284"/>
      <c r="EJ73" s="284"/>
      <c r="EK73" s="284"/>
      <c r="EL73" s="284"/>
      <c r="EM73" s="284"/>
      <c r="EN73" s="284"/>
      <c r="EO73" s="284"/>
      <c r="EP73" s="284"/>
      <c r="EQ73" s="284"/>
      <c r="ER73" s="284"/>
      <c r="ES73" s="284"/>
      <c r="ET73" s="284"/>
      <c r="EU73" s="284"/>
      <c r="EV73" s="284"/>
      <c r="EW73" s="284"/>
      <c r="EX73" s="284"/>
      <c r="EY73" s="284"/>
      <c r="EZ73" s="284"/>
      <c r="FA73" s="284"/>
      <c r="FB73" s="284"/>
      <c r="FC73" s="284"/>
      <c r="FD73" s="284"/>
      <c r="FE73" s="284"/>
      <c r="FF73" s="284"/>
      <c r="FG73" s="284"/>
      <c r="FH73" s="284"/>
      <c r="FI73" s="284"/>
      <c r="FJ73" s="284"/>
      <c r="FK73" s="284"/>
      <c r="FL73" s="284"/>
      <c r="FM73" s="284"/>
      <c r="FN73" s="284"/>
      <c r="FO73" s="284"/>
      <c r="FP73" s="284"/>
      <c r="FQ73" s="284"/>
      <c r="FR73" s="284"/>
      <c r="FS73" s="284"/>
      <c r="FT73" s="284"/>
    </row>
    <row r="74" spans="1:176" s="285" customFormat="1" ht="13.8">
      <c r="A74" s="281" t="s">
        <v>4831</v>
      </c>
      <c r="B74" s="281" t="s">
        <v>4876</v>
      </c>
      <c r="C74" s="282">
        <v>14</v>
      </c>
      <c r="D74" s="283">
        <v>7575</v>
      </c>
      <c r="E74" s="283">
        <f t="shared" ref="E74:E86" si="2">D74</f>
        <v>7575</v>
      </c>
      <c r="F74" s="284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4"/>
      <c r="BJ74" s="284"/>
      <c r="BK74" s="284"/>
      <c r="BL74" s="284"/>
      <c r="BM74" s="284"/>
      <c r="BN74" s="284"/>
      <c r="BO74" s="284"/>
      <c r="BP74" s="284"/>
      <c r="BQ74" s="284"/>
      <c r="BR74" s="284"/>
      <c r="BS74" s="284"/>
      <c r="BT74" s="284"/>
      <c r="BU74" s="284"/>
      <c r="BV74" s="284"/>
      <c r="BW74" s="284"/>
      <c r="BX74" s="284"/>
      <c r="BY74" s="284"/>
      <c r="BZ74" s="284"/>
      <c r="CA74" s="284"/>
      <c r="CB74" s="284"/>
      <c r="CC74" s="284"/>
      <c r="CD74" s="284"/>
      <c r="CE74" s="284"/>
      <c r="CF74" s="284"/>
      <c r="CG74" s="284"/>
      <c r="CH74" s="284"/>
      <c r="CI74" s="284"/>
      <c r="CJ74" s="284"/>
      <c r="CK74" s="284"/>
      <c r="CL74" s="284"/>
      <c r="CM74" s="284"/>
      <c r="CN74" s="284"/>
      <c r="CO74" s="284"/>
      <c r="CP74" s="284"/>
      <c r="CQ74" s="284"/>
      <c r="CR74" s="284"/>
      <c r="CS74" s="284"/>
      <c r="CT74" s="284"/>
      <c r="CU74" s="284"/>
      <c r="CV74" s="284"/>
      <c r="CW74" s="284"/>
      <c r="CX74" s="284"/>
      <c r="CY74" s="284"/>
      <c r="CZ74" s="284"/>
      <c r="DA74" s="284"/>
      <c r="DB74" s="284"/>
      <c r="DC74" s="284"/>
      <c r="DD74" s="284"/>
      <c r="DE74" s="284"/>
      <c r="DF74" s="284"/>
      <c r="DG74" s="284"/>
      <c r="DH74" s="284"/>
      <c r="DI74" s="284"/>
      <c r="DJ74" s="284"/>
      <c r="DK74" s="284"/>
      <c r="DL74" s="284"/>
      <c r="DM74" s="284"/>
      <c r="DN74" s="284"/>
      <c r="DO74" s="284"/>
      <c r="DP74" s="284"/>
      <c r="DQ74" s="284"/>
      <c r="DR74" s="284"/>
      <c r="DS74" s="284"/>
      <c r="DT74" s="284"/>
      <c r="DU74" s="284"/>
      <c r="DV74" s="284"/>
      <c r="DW74" s="284"/>
      <c r="DX74" s="284"/>
      <c r="DY74" s="284"/>
      <c r="DZ74" s="284"/>
      <c r="EA74" s="284"/>
      <c r="EB74" s="284"/>
      <c r="EC74" s="284"/>
      <c r="ED74" s="284"/>
      <c r="EE74" s="284"/>
      <c r="EF74" s="284"/>
      <c r="EG74" s="284"/>
      <c r="EH74" s="284"/>
      <c r="EI74" s="284"/>
      <c r="EJ74" s="284"/>
      <c r="EK74" s="284"/>
      <c r="EL74" s="284"/>
      <c r="EM74" s="284"/>
      <c r="EN74" s="284"/>
      <c r="EO74" s="284"/>
      <c r="EP74" s="284"/>
      <c r="EQ74" s="284"/>
      <c r="ER74" s="284"/>
      <c r="ES74" s="284"/>
      <c r="ET74" s="284"/>
      <c r="EU74" s="284"/>
      <c r="EV74" s="284"/>
      <c r="EW74" s="284"/>
      <c r="EX74" s="284"/>
      <c r="EY74" s="284"/>
      <c r="EZ74" s="284"/>
      <c r="FA74" s="284"/>
      <c r="FB74" s="284"/>
      <c r="FC74" s="284"/>
      <c r="FD74" s="284"/>
      <c r="FE74" s="284"/>
      <c r="FF74" s="284"/>
      <c r="FG74" s="284"/>
      <c r="FH74" s="284"/>
      <c r="FI74" s="284"/>
      <c r="FJ74" s="284"/>
      <c r="FK74" s="284"/>
      <c r="FL74" s="284"/>
      <c r="FM74" s="284"/>
      <c r="FN74" s="284"/>
      <c r="FO74" s="284"/>
      <c r="FP74" s="284"/>
      <c r="FQ74" s="284"/>
      <c r="FR74" s="284"/>
      <c r="FS74" s="284"/>
      <c r="FT74" s="284"/>
    </row>
    <row r="75" spans="1:176" s="285" customFormat="1" ht="13.8">
      <c r="A75" s="281" t="s">
        <v>4833</v>
      </c>
      <c r="B75" s="281" t="s">
        <v>4877</v>
      </c>
      <c r="C75" s="282">
        <v>31</v>
      </c>
      <c r="D75" s="283">
        <v>7471.5</v>
      </c>
      <c r="E75" s="283">
        <f t="shared" si="2"/>
        <v>7471.5</v>
      </c>
      <c r="F75" s="284"/>
      <c r="G75" s="284"/>
      <c r="H75" s="284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4"/>
      <c r="BJ75" s="284"/>
      <c r="BK75" s="284"/>
      <c r="BL75" s="284"/>
      <c r="BM75" s="284"/>
      <c r="BN75" s="284"/>
      <c r="BO75" s="284"/>
      <c r="BP75" s="284"/>
      <c r="BQ75" s="284"/>
      <c r="BR75" s="284"/>
      <c r="BS75" s="284"/>
      <c r="BT75" s="284"/>
      <c r="BU75" s="284"/>
      <c r="BV75" s="284"/>
      <c r="BW75" s="284"/>
      <c r="BX75" s="284"/>
      <c r="BY75" s="284"/>
      <c r="BZ75" s="284"/>
      <c r="CA75" s="284"/>
      <c r="CB75" s="284"/>
      <c r="CC75" s="284"/>
      <c r="CD75" s="284"/>
      <c r="CE75" s="284"/>
      <c r="CF75" s="284"/>
      <c r="CG75" s="284"/>
      <c r="CH75" s="284"/>
      <c r="CI75" s="284"/>
      <c r="CJ75" s="284"/>
      <c r="CK75" s="284"/>
      <c r="CL75" s="284"/>
      <c r="CM75" s="284"/>
      <c r="CN75" s="284"/>
      <c r="CO75" s="284"/>
      <c r="CP75" s="284"/>
      <c r="CQ75" s="284"/>
      <c r="CR75" s="284"/>
      <c r="CS75" s="284"/>
      <c r="CT75" s="284"/>
      <c r="CU75" s="284"/>
      <c r="CV75" s="284"/>
      <c r="CW75" s="284"/>
      <c r="CX75" s="284"/>
      <c r="CY75" s="284"/>
      <c r="CZ75" s="284"/>
      <c r="DA75" s="284"/>
      <c r="DB75" s="284"/>
      <c r="DC75" s="284"/>
      <c r="DD75" s="284"/>
      <c r="DE75" s="284"/>
      <c r="DF75" s="284"/>
      <c r="DG75" s="284"/>
      <c r="DH75" s="284"/>
      <c r="DI75" s="284"/>
      <c r="DJ75" s="284"/>
      <c r="DK75" s="284"/>
      <c r="DL75" s="284"/>
      <c r="DM75" s="284"/>
      <c r="DN75" s="284"/>
      <c r="DO75" s="284"/>
      <c r="DP75" s="284"/>
      <c r="DQ75" s="284"/>
      <c r="DR75" s="284"/>
      <c r="DS75" s="284"/>
      <c r="DT75" s="284"/>
      <c r="DU75" s="284"/>
      <c r="DV75" s="284"/>
      <c r="DW75" s="284"/>
      <c r="DX75" s="284"/>
      <c r="DY75" s="284"/>
      <c r="DZ75" s="284"/>
      <c r="EA75" s="284"/>
      <c r="EB75" s="284"/>
      <c r="EC75" s="284"/>
      <c r="ED75" s="284"/>
      <c r="EE75" s="284"/>
      <c r="EF75" s="284"/>
      <c r="EG75" s="284"/>
      <c r="EH75" s="284"/>
      <c r="EI75" s="284"/>
      <c r="EJ75" s="284"/>
      <c r="EK75" s="284"/>
      <c r="EL75" s="284"/>
      <c r="EM75" s="284"/>
      <c r="EN75" s="284"/>
      <c r="EO75" s="284"/>
      <c r="EP75" s="284"/>
      <c r="EQ75" s="284"/>
      <c r="ER75" s="284"/>
      <c r="ES75" s="284"/>
      <c r="ET75" s="284"/>
      <c r="EU75" s="284"/>
      <c r="EV75" s="284"/>
      <c r="EW75" s="284"/>
      <c r="EX75" s="284"/>
      <c r="EY75" s="284"/>
      <c r="EZ75" s="284"/>
      <c r="FA75" s="284"/>
      <c r="FB75" s="284"/>
      <c r="FC75" s="284"/>
      <c r="FD75" s="284"/>
      <c r="FE75" s="284"/>
      <c r="FF75" s="284"/>
      <c r="FG75" s="284"/>
      <c r="FH75" s="284"/>
      <c r="FI75" s="284"/>
      <c r="FJ75" s="284"/>
      <c r="FK75" s="284"/>
      <c r="FL75" s="284"/>
      <c r="FM75" s="284"/>
      <c r="FN75" s="284"/>
      <c r="FO75" s="284"/>
      <c r="FP75" s="284"/>
      <c r="FQ75" s="284"/>
      <c r="FR75" s="284"/>
      <c r="FS75" s="284"/>
      <c r="FT75" s="284"/>
    </row>
    <row r="76" spans="1:176" s="285" customFormat="1" ht="13.8">
      <c r="A76" s="281" t="s">
        <v>4835</v>
      </c>
      <c r="B76" s="281" t="s">
        <v>4836</v>
      </c>
      <c r="C76" s="282">
        <v>3</v>
      </c>
      <c r="D76" s="283">
        <v>7471.5</v>
      </c>
      <c r="E76" s="283">
        <f t="shared" si="2"/>
        <v>7471.5</v>
      </c>
      <c r="F76" s="284"/>
      <c r="G76" s="284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AS76" s="284"/>
      <c r="AT76" s="284"/>
      <c r="AU76" s="284"/>
      <c r="AV76" s="284"/>
      <c r="AW76" s="284"/>
      <c r="AX76" s="284"/>
      <c r="AY76" s="284"/>
      <c r="AZ76" s="284"/>
      <c r="BA76" s="284"/>
      <c r="BB76" s="284"/>
      <c r="BC76" s="284"/>
      <c r="BD76" s="284"/>
      <c r="BE76" s="284"/>
      <c r="BF76" s="284"/>
      <c r="BG76" s="284"/>
      <c r="BH76" s="284"/>
      <c r="BI76" s="284"/>
      <c r="BJ76" s="284"/>
      <c r="BK76" s="284"/>
      <c r="BL76" s="284"/>
      <c r="BM76" s="284"/>
      <c r="BN76" s="284"/>
      <c r="BO76" s="284"/>
      <c r="BP76" s="284"/>
      <c r="BQ76" s="284"/>
      <c r="BR76" s="284"/>
      <c r="BS76" s="284"/>
      <c r="BT76" s="284"/>
      <c r="BU76" s="284"/>
      <c r="BV76" s="284"/>
      <c r="BW76" s="284"/>
      <c r="BX76" s="284"/>
      <c r="BY76" s="284"/>
      <c r="BZ76" s="284"/>
      <c r="CA76" s="284"/>
      <c r="CB76" s="284"/>
      <c r="CC76" s="284"/>
      <c r="CD76" s="284"/>
      <c r="CE76" s="284"/>
      <c r="CF76" s="284"/>
      <c r="CG76" s="284"/>
      <c r="CH76" s="284"/>
      <c r="CI76" s="284"/>
      <c r="CJ76" s="284"/>
      <c r="CK76" s="284"/>
      <c r="CL76" s="284"/>
      <c r="CM76" s="284"/>
      <c r="CN76" s="284"/>
      <c r="CO76" s="284"/>
      <c r="CP76" s="284"/>
      <c r="CQ76" s="284"/>
      <c r="CR76" s="284"/>
      <c r="CS76" s="284"/>
      <c r="CT76" s="284"/>
      <c r="CU76" s="284"/>
      <c r="CV76" s="284"/>
      <c r="CW76" s="284"/>
      <c r="CX76" s="284"/>
      <c r="CY76" s="284"/>
      <c r="CZ76" s="284"/>
      <c r="DA76" s="284"/>
      <c r="DB76" s="284"/>
      <c r="DC76" s="284"/>
      <c r="DD76" s="284"/>
      <c r="DE76" s="284"/>
      <c r="DF76" s="284"/>
      <c r="DG76" s="284"/>
      <c r="DH76" s="284"/>
      <c r="DI76" s="284"/>
      <c r="DJ76" s="284"/>
      <c r="DK76" s="284"/>
      <c r="DL76" s="284"/>
      <c r="DM76" s="284"/>
      <c r="DN76" s="284"/>
      <c r="DO76" s="284"/>
      <c r="DP76" s="284"/>
      <c r="DQ76" s="284"/>
      <c r="DR76" s="284"/>
      <c r="DS76" s="284"/>
      <c r="DT76" s="284"/>
      <c r="DU76" s="284"/>
      <c r="DV76" s="284"/>
      <c r="DW76" s="284"/>
      <c r="DX76" s="284"/>
      <c r="DY76" s="284"/>
      <c r="DZ76" s="284"/>
      <c r="EA76" s="284"/>
      <c r="EB76" s="284"/>
      <c r="EC76" s="284"/>
      <c r="ED76" s="284"/>
      <c r="EE76" s="284"/>
      <c r="EF76" s="284"/>
      <c r="EG76" s="284"/>
      <c r="EH76" s="284"/>
      <c r="EI76" s="284"/>
      <c r="EJ76" s="284"/>
      <c r="EK76" s="284"/>
      <c r="EL76" s="284"/>
      <c r="EM76" s="284"/>
      <c r="EN76" s="284"/>
      <c r="EO76" s="284"/>
      <c r="EP76" s="284"/>
      <c r="EQ76" s="284"/>
      <c r="ER76" s="284"/>
      <c r="ES76" s="284"/>
      <c r="ET76" s="284"/>
      <c r="EU76" s="284"/>
      <c r="EV76" s="284"/>
      <c r="EW76" s="284"/>
      <c r="EX76" s="284"/>
      <c r="EY76" s="284"/>
      <c r="EZ76" s="284"/>
      <c r="FA76" s="284"/>
      <c r="FB76" s="284"/>
      <c r="FC76" s="284"/>
      <c r="FD76" s="284"/>
      <c r="FE76" s="284"/>
      <c r="FF76" s="284"/>
      <c r="FG76" s="284"/>
      <c r="FH76" s="284"/>
      <c r="FI76" s="284"/>
      <c r="FJ76" s="284"/>
      <c r="FK76" s="284"/>
      <c r="FL76" s="284"/>
      <c r="FM76" s="284"/>
      <c r="FN76" s="284"/>
      <c r="FO76" s="284"/>
      <c r="FP76" s="284"/>
      <c r="FQ76" s="284"/>
      <c r="FR76" s="284"/>
      <c r="FS76" s="284"/>
      <c r="FT76" s="284"/>
    </row>
    <row r="77" spans="1:176" s="285" customFormat="1" ht="13.8">
      <c r="A77" s="281" t="s">
        <v>4878</v>
      </c>
      <c r="B77" s="281" t="s">
        <v>4879</v>
      </c>
      <c r="C77" s="282">
        <v>2</v>
      </c>
      <c r="D77" s="283">
        <v>10698</v>
      </c>
      <c r="E77" s="283">
        <f t="shared" si="2"/>
        <v>10698</v>
      </c>
      <c r="F77" s="284"/>
      <c r="G77" s="284"/>
      <c r="H77" s="284"/>
      <c r="I77" s="284"/>
      <c r="J77" s="284"/>
      <c r="K77" s="284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4"/>
      <c r="BI77" s="284"/>
      <c r="BJ77" s="284"/>
      <c r="BK77" s="284"/>
      <c r="BL77" s="284"/>
      <c r="BM77" s="284"/>
      <c r="BN77" s="284"/>
      <c r="BO77" s="284"/>
      <c r="BP77" s="284"/>
      <c r="BQ77" s="284"/>
      <c r="BR77" s="284"/>
      <c r="BS77" s="284"/>
      <c r="BT77" s="284"/>
      <c r="BU77" s="284"/>
      <c r="BV77" s="284"/>
      <c r="BW77" s="284"/>
      <c r="BX77" s="284"/>
      <c r="BY77" s="284"/>
      <c r="BZ77" s="284"/>
      <c r="CA77" s="284"/>
      <c r="CB77" s="284"/>
      <c r="CC77" s="284"/>
      <c r="CD77" s="284"/>
      <c r="CE77" s="284"/>
      <c r="CF77" s="284"/>
      <c r="CG77" s="284"/>
      <c r="CH77" s="284"/>
      <c r="CI77" s="284"/>
      <c r="CJ77" s="284"/>
      <c r="CK77" s="284"/>
      <c r="CL77" s="284"/>
      <c r="CM77" s="284"/>
      <c r="CN77" s="284"/>
      <c r="CO77" s="284"/>
      <c r="CP77" s="284"/>
      <c r="CQ77" s="284"/>
      <c r="CR77" s="284"/>
      <c r="CS77" s="284"/>
      <c r="CT77" s="284"/>
      <c r="CU77" s="284"/>
      <c r="CV77" s="284"/>
      <c r="CW77" s="284"/>
      <c r="CX77" s="284"/>
      <c r="CY77" s="284"/>
      <c r="CZ77" s="284"/>
      <c r="DA77" s="284"/>
      <c r="DB77" s="284"/>
      <c r="DC77" s="284"/>
      <c r="DD77" s="284"/>
      <c r="DE77" s="284"/>
      <c r="DF77" s="284"/>
      <c r="DG77" s="284"/>
      <c r="DH77" s="284"/>
      <c r="DI77" s="284"/>
      <c r="DJ77" s="284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284"/>
      <c r="DW77" s="284"/>
      <c r="DX77" s="284"/>
      <c r="DY77" s="284"/>
      <c r="DZ77" s="284"/>
      <c r="EA77" s="284"/>
      <c r="EB77" s="284"/>
      <c r="EC77" s="284"/>
      <c r="ED77" s="284"/>
      <c r="EE77" s="284"/>
      <c r="EF77" s="284"/>
      <c r="EG77" s="284"/>
      <c r="EH77" s="284"/>
      <c r="EI77" s="284"/>
      <c r="EJ77" s="284"/>
      <c r="EK77" s="284"/>
      <c r="EL77" s="284"/>
      <c r="EM77" s="284"/>
      <c r="EN77" s="284"/>
      <c r="EO77" s="284"/>
      <c r="EP77" s="284"/>
      <c r="EQ77" s="284"/>
      <c r="ER77" s="284"/>
      <c r="ES77" s="284"/>
      <c r="ET77" s="284"/>
      <c r="EU77" s="284"/>
      <c r="EV77" s="284"/>
      <c r="EW77" s="284"/>
      <c r="EX77" s="284"/>
      <c r="EY77" s="284"/>
      <c r="EZ77" s="284"/>
      <c r="FA77" s="284"/>
      <c r="FB77" s="284"/>
      <c r="FC77" s="284"/>
      <c r="FD77" s="284"/>
      <c r="FE77" s="284"/>
      <c r="FF77" s="284"/>
      <c r="FG77" s="284"/>
      <c r="FH77" s="284"/>
      <c r="FI77" s="284"/>
      <c r="FJ77" s="284"/>
      <c r="FK77" s="284"/>
      <c r="FL77" s="284"/>
      <c r="FM77" s="284"/>
      <c r="FN77" s="284"/>
      <c r="FO77" s="284"/>
      <c r="FP77" s="284"/>
      <c r="FQ77" s="284"/>
      <c r="FR77" s="284"/>
      <c r="FS77" s="284"/>
      <c r="FT77" s="284"/>
    </row>
    <row r="78" spans="1:176" s="285" customFormat="1" ht="13.8">
      <c r="A78" s="281" t="s">
        <v>4880</v>
      </c>
      <c r="B78" s="281" t="s">
        <v>4881</v>
      </c>
      <c r="C78" s="282">
        <v>1</v>
      </c>
      <c r="D78" s="283">
        <v>9837</v>
      </c>
      <c r="E78" s="283">
        <f t="shared" si="2"/>
        <v>9837</v>
      </c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4"/>
      <c r="BJ78" s="284"/>
      <c r="BK78" s="284"/>
      <c r="BL78" s="284"/>
      <c r="BM78" s="284"/>
      <c r="BN78" s="284"/>
      <c r="BO78" s="284"/>
      <c r="BP78" s="284"/>
      <c r="BQ78" s="284"/>
      <c r="BR78" s="284"/>
      <c r="BS78" s="284"/>
      <c r="BT78" s="284"/>
      <c r="BU78" s="284"/>
      <c r="BV78" s="284"/>
      <c r="BW78" s="284"/>
      <c r="BX78" s="284"/>
      <c r="BY78" s="284"/>
      <c r="BZ78" s="284"/>
      <c r="CA78" s="284"/>
      <c r="CB78" s="284"/>
      <c r="CC78" s="284"/>
      <c r="CD78" s="284"/>
      <c r="CE78" s="284"/>
      <c r="CF78" s="284"/>
      <c r="CG78" s="284"/>
      <c r="CH78" s="284"/>
      <c r="CI78" s="284"/>
      <c r="CJ78" s="284"/>
      <c r="CK78" s="284"/>
      <c r="CL78" s="284"/>
      <c r="CM78" s="284"/>
      <c r="CN78" s="284"/>
      <c r="CO78" s="284"/>
      <c r="CP78" s="284"/>
      <c r="CQ78" s="284"/>
      <c r="CR78" s="284"/>
      <c r="CS78" s="284"/>
      <c r="CT78" s="284"/>
      <c r="CU78" s="284"/>
      <c r="CV78" s="284"/>
      <c r="CW78" s="284"/>
      <c r="CX78" s="284"/>
      <c r="CY78" s="284"/>
      <c r="CZ78" s="284"/>
      <c r="DA78" s="284"/>
      <c r="DB78" s="284"/>
      <c r="DC78" s="284"/>
      <c r="DD78" s="284"/>
      <c r="DE78" s="284"/>
      <c r="DF78" s="284"/>
      <c r="DG78" s="284"/>
      <c r="DH78" s="284"/>
      <c r="DI78" s="284"/>
      <c r="DJ78" s="284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284"/>
      <c r="DW78" s="284"/>
      <c r="DX78" s="284"/>
      <c r="DY78" s="284"/>
      <c r="DZ78" s="284"/>
      <c r="EA78" s="284"/>
      <c r="EB78" s="284"/>
      <c r="EC78" s="284"/>
      <c r="ED78" s="284"/>
      <c r="EE78" s="284"/>
      <c r="EF78" s="284"/>
      <c r="EG78" s="284"/>
      <c r="EH78" s="284"/>
      <c r="EI78" s="284"/>
      <c r="EJ78" s="284"/>
      <c r="EK78" s="284"/>
      <c r="EL78" s="284"/>
      <c r="EM78" s="284"/>
      <c r="EN78" s="284"/>
      <c r="EO78" s="284"/>
      <c r="EP78" s="284"/>
      <c r="EQ78" s="284"/>
      <c r="ER78" s="284"/>
      <c r="ES78" s="284"/>
      <c r="ET78" s="284"/>
      <c r="EU78" s="284"/>
      <c r="EV78" s="284"/>
      <c r="EW78" s="284"/>
      <c r="EX78" s="284"/>
      <c r="EY78" s="284"/>
      <c r="EZ78" s="284"/>
      <c r="FA78" s="284"/>
      <c r="FB78" s="284"/>
      <c r="FC78" s="284"/>
      <c r="FD78" s="284"/>
      <c r="FE78" s="284"/>
      <c r="FF78" s="284"/>
      <c r="FG78" s="284"/>
      <c r="FH78" s="284"/>
      <c r="FI78" s="284"/>
      <c r="FJ78" s="284"/>
      <c r="FK78" s="284"/>
      <c r="FL78" s="284"/>
      <c r="FM78" s="284"/>
      <c r="FN78" s="284"/>
      <c r="FO78" s="284"/>
      <c r="FP78" s="284"/>
      <c r="FQ78" s="284"/>
      <c r="FR78" s="284"/>
      <c r="FS78" s="284"/>
      <c r="FT78" s="284"/>
    </row>
    <row r="79" spans="1:176" s="285" customFormat="1" ht="13.8">
      <c r="A79" s="281" t="s">
        <v>4878</v>
      </c>
      <c r="B79" s="281" t="s">
        <v>4882</v>
      </c>
      <c r="C79" s="282">
        <v>1</v>
      </c>
      <c r="D79" s="283">
        <v>10698</v>
      </c>
      <c r="E79" s="283">
        <f t="shared" si="2"/>
        <v>10698</v>
      </c>
      <c r="F79" s="284"/>
      <c r="G79" s="284"/>
      <c r="H79" s="284"/>
      <c r="I79" s="284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4"/>
      <c r="BJ79" s="284"/>
      <c r="BK79" s="284"/>
      <c r="BL79" s="284"/>
      <c r="BM79" s="284"/>
      <c r="BN79" s="284"/>
      <c r="BO79" s="284"/>
      <c r="BP79" s="284"/>
      <c r="BQ79" s="284"/>
      <c r="BR79" s="284"/>
      <c r="BS79" s="284"/>
      <c r="BT79" s="284"/>
      <c r="BU79" s="284"/>
      <c r="BV79" s="284"/>
      <c r="BW79" s="284"/>
      <c r="BX79" s="284"/>
      <c r="BY79" s="284"/>
      <c r="BZ79" s="284"/>
      <c r="CA79" s="284"/>
      <c r="CB79" s="284"/>
      <c r="CC79" s="284"/>
      <c r="CD79" s="284"/>
      <c r="CE79" s="284"/>
      <c r="CF79" s="284"/>
      <c r="CG79" s="284"/>
      <c r="CH79" s="284"/>
      <c r="CI79" s="284"/>
      <c r="CJ79" s="284"/>
      <c r="CK79" s="284"/>
      <c r="CL79" s="284"/>
      <c r="CM79" s="284"/>
      <c r="CN79" s="284"/>
      <c r="CO79" s="284"/>
      <c r="CP79" s="284"/>
      <c r="CQ79" s="284"/>
      <c r="CR79" s="284"/>
      <c r="CS79" s="284"/>
      <c r="CT79" s="284"/>
      <c r="CU79" s="284"/>
      <c r="CV79" s="284"/>
      <c r="CW79" s="284"/>
      <c r="CX79" s="284"/>
      <c r="CY79" s="284"/>
      <c r="CZ79" s="284"/>
      <c r="DA79" s="284"/>
      <c r="DB79" s="284"/>
      <c r="DC79" s="284"/>
      <c r="DD79" s="284"/>
      <c r="DE79" s="284"/>
      <c r="DF79" s="284"/>
      <c r="DG79" s="284"/>
      <c r="DH79" s="284"/>
      <c r="DI79" s="284"/>
      <c r="DJ79" s="284"/>
      <c r="DK79" s="284"/>
      <c r="DL79" s="284"/>
      <c r="DM79" s="284"/>
      <c r="DN79" s="284"/>
      <c r="DO79" s="284"/>
      <c r="DP79" s="284"/>
      <c r="DQ79" s="284"/>
      <c r="DR79" s="284"/>
      <c r="DS79" s="284"/>
      <c r="DT79" s="284"/>
      <c r="DU79" s="284"/>
      <c r="DV79" s="284"/>
      <c r="DW79" s="284"/>
      <c r="DX79" s="284"/>
      <c r="DY79" s="284"/>
      <c r="DZ79" s="284"/>
      <c r="EA79" s="284"/>
      <c r="EB79" s="284"/>
      <c r="EC79" s="284"/>
      <c r="ED79" s="284"/>
      <c r="EE79" s="284"/>
      <c r="EF79" s="284"/>
      <c r="EG79" s="284"/>
      <c r="EH79" s="284"/>
      <c r="EI79" s="284"/>
      <c r="EJ79" s="284"/>
      <c r="EK79" s="284"/>
      <c r="EL79" s="284"/>
      <c r="EM79" s="284"/>
      <c r="EN79" s="284"/>
      <c r="EO79" s="284"/>
      <c r="EP79" s="284"/>
      <c r="EQ79" s="284"/>
      <c r="ER79" s="284"/>
      <c r="ES79" s="284"/>
      <c r="ET79" s="284"/>
      <c r="EU79" s="284"/>
      <c r="EV79" s="284"/>
      <c r="EW79" s="284"/>
      <c r="EX79" s="284"/>
      <c r="EY79" s="284"/>
      <c r="EZ79" s="284"/>
      <c r="FA79" s="284"/>
      <c r="FB79" s="284"/>
      <c r="FC79" s="284"/>
      <c r="FD79" s="284"/>
      <c r="FE79" s="284"/>
      <c r="FF79" s="284"/>
      <c r="FG79" s="284"/>
      <c r="FH79" s="284"/>
      <c r="FI79" s="284"/>
      <c r="FJ79" s="284"/>
      <c r="FK79" s="284"/>
      <c r="FL79" s="284"/>
      <c r="FM79" s="284"/>
      <c r="FN79" s="284"/>
      <c r="FO79" s="284"/>
      <c r="FP79" s="284"/>
      <c r="FQ79" s="284"/>
      <c r="FR79" s="284"/>
      <c r="FS79" s="284"/>
      <c r="FT79" s="284"/>
    </row>
    <row r="80" spans="1:176" s="285" customFormat="1" ht="13.8">
      <c r="A80" s="281" t="s">
        <v>4883</v>
      </c>
      <c r="B80" s="281" t="s">
        <v>4884</v>
      </c>
      <c r="C80" s="282">
        <v>2</v>
      </c>
      <c r="D80" s="283">
        <v>8745</v>
      </c>
      <c r="E80" s="283">
        <f t="shared" si="2"/>
        <v>8745</v>
      </c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284"/>
      <c r="BB80" s="284"/>
      <c r="BC80" s="284"/>
      <c r="BD80" s="284"/>
      <c r="BE80" s="284"/>
      <c r="BF80" s="284"/>
      <c r="BG80" s="284"/>
      <c r="BH80" s="284"/>
      <c r="BI80" s="284"/>
      <c r="BJ80" s="284"/>
      <c r="BK80" s="284"/>
      <c r="BL80" s="284"/>
      <c r="BM80" s="284"/>
      <c r="BN80" s="284"/>
      <c r="BO80" s="284"/>
      <c r="BP80" s="284"/>
      <c r="BQ80" s="284"/>
      <c r="BR80" s="284"/>
      <c r="BS80" s="284"/>
      <c r="BT80" s="284"/>
      <c r="BU80" s="284"/>
      <c r="BV80" s="284"/>
      <c r="BW80" s="284"/>
      <c r="BX80" s="284"/>
      <c r="BY80" s="284"/>
      <c r="BZ80" s="284"/>
      <c r="CA80" s="284"/>
      <c r="CB80" s="284"/>
      <c r="CC80" s="284"/>
      <c r="CD80" s="284"/>
      <c r="CE80" s="284"/>
      <c r="CF80" s="284"/>
      <c r="CG80" s="284"/>
      <c r="CH80" s="284"/>
      <c r="CI80" s="284"/>
      <c r="CJ80" s="284"/>
      <c r="CK80" s="284"/>
      <c r="CL80" s="284"/>
      <c r="CM80" s="284"/>
      <c r="CN80" s="284"/>
      <c r="CO80" s="284"/>
      <c r="CP80" s="284"/>
      <c r="CQ80" s="284"/>
      <c r="CR80" s="284"/>
      <c r="CS80" s="284"/>
      <c r="CT80" s="284"/>
      <c r="CU80" s="284"/>
      <c r="CV80" s="284"/>
      <c r="CW80" s="284"/>
      <c r="CX80" s="284"/>
      <c r="CY80" s="284"/>
      <c r="CZ80" s="284"/>
      <c r="DA80" s="284"/>
      <c r="DB80" s="284"/>
      <c r="DC80" s="284"/>
      <c r="DD80" s="284"/>
      <c r="DE80" s="284"/>
      <c r="DF80" s="284"/>
      <c r="DG80" s="284"/>
      <c r="DH80" s="284"/>
      <c r="DI80" s="284"/>
      <c r="DJ80" s="284"/>
      <c r="DK80" s="284"/>
      <c r="DL80" s="284"/>
      <c r="DM80" s="284"/>
      <c r="DN80" s="284"/>
      <c r="DO80" s="284"/>
      <c r="DP80" s="284"/>
      <c r="DQ80" s="284"/>
      <c r="DR80" s="284"/>
      <c r="DS80" s="284"/>
      <c r="DT80" s="284"/>
      <c r="DU80" s="284"/>
      <c r="DV80" s="284"/>
      <c r="DW80" s="284"/>
      <c r="DX80" s="284"/>
      <c r="DY80" s="284"/>
      <c r="DZ80" s="284"/>
      <c r="EA80" s="284"/>
      <c r="EB80" s="284"/>
      <c r="EC80" s="284"/>
      <c r="ED80" s="284"/>
      <c r="EE80" s="284"/>
      <c r="EF80" s="284"/>
      <c r="EG80" s="284"/>
      <c r="EH80" s="284"/>
      <c r="EI80" s="284"/>
      <c r="EJ80" s="284"/>
      <c r="EK80" s="284"/>
      <c r="EL80" s="284"/>
      <c r="EM80" s="284"/>
      <c r="EN80" s="284"/>
      <c r="EO80" s="284"/>
      <c r="EP80" s="284"/>
      <c r="EQ80" s="284"/>
      <c r="ER80" s="284"/>
      <c r="ES80" s="284"/>
      <c r="ET80" s="284"/>
      <c r="EU80" s="284"/>
      <c r="EV80" s="284"/>
      <c r="EW80" s="284"/>
      <c r="EX80" s="284"/>
      <c r="EY80" s="284"/>
      <c r="EZ80" s="284"/>
      <c r="FA80" s="284"/>
      <c r="FB80" s="284"/>
      <c r="FC80" s="284"/>
      <c r="FD80" s="284"/>
      <c r="FE80" s="284"/>
      <c r="FF80" s="284"/>
      <c r="FG80" s="284"/>
      <c r="FH80" s="284"/>
      <c r="FI80" s="284"/>
      <c r="FJ80" s="284"/>
      <c r="FK80" s="284"/>
      <c r="FL80" s="284"/>
      <c r="FM80" s="284"/>
      <c r="FN80" s="284"/>
      <c r="FO80" s="284"/>
      <c r="FP80" s="284"/>
      <c r="FQ80" s="284"/>
      <c r="FR80" s="284"/>
      <c r="FS80" s="284"/>
      <c r="FT80" s="284"/>
    </row>
    <row r="81" spans="1:176" s="285" customFormat="1" ht="13.8">
      <c r="A81" s="281" t="s">
        <v>4839</v>
      </c>
      <c r="B81" s="281" t="s">
        <v>4885</v>
      </c>
      <c r="C81" s="282">
        <v>2</v>
      </c>
      <c r="D81" s="283">
        <v>8358</v>
      </c>
      <c r="E81" s="283">
        <f t="shared" si="2"/>
        <v>8358</v>
      </c>
      <c r="F81" s="284"/>
      <c r="G81" s="284"/>
      <c r="H81" s="284"/>
      <c r="I81" s="284"/>
      <c r="J81" s="284"/>
      <c r="K81" s="284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284"/>
      <c r="BB81" s="284"/>
      <c r="BC81" s="284"/>
      <c r="BD81" s="284"/>
      <c r="BE81" s="284"/>
      <c r="BF81" s="284"/>
      <c r="BG81" s="284"/>
      <c r="BH81" s="284"/>
      <c r="BI81" s="284"/>
      <c r="BJ81" s="284"/>
      <c r="BK81" s="284"/>
      <c r="BL81" s="284"/>
      <c r="BM81" s="284"/>
      <c r="BN81" s="284"/>
      <c r="BO81" s="284"/>
      <c r="BP81" s="284"/>
      <c r="BQ81" s="284"/>
      <c r="BR81" s="284"/>
      <c r="BS81" s="284"/>
      <c r="BT81" s="284"/>
      <c r="BU81" s="284"/>
      <c r="BV81" s="284"/>
      <c r="BW81" s="284"/>
      <c r="BX81" s="284"/>
      <c r="BY81" s="284"/>
      <c r="BZ81" s="284"/>
      <c r="CA81" s="284"/>
      <c r="CB81" s="284"/>
      <c r="CC81" s="284"/>
      <c r="CD81" s="284"/>
      <c r="CE81" s="284"/>
      <c r="CF81" s="284"/>
      <c r="CG81" s="284"/>
      <c r="CH81" s="284"/>
      <c r="CI81" s="284"/>
      <c r="CJ81" s="284"/>
      <c r="CK81" s="284"/>
      <c r="CL81" s="284"/>
      <c r="CM81" s="284"/>
      <c r="CN81" s="284"/>
      <c r="CO81" s="284"/>
      <c r="CP81" s="284"/>
      <c r="CQ81" s="284"/>
      <c r="CR81" s="284"/>
      <c r="CS81" s="284"/>
      <c r="CT81" s="284"/>
      <c r="CU81" s="284"/>
      <c r="CV81" s="284"/>
      <c r="CW81" s="284"/>
      <c r="CX81" s="284"/>
      <c r="CY81" s="284"/>
      <c r="CZ81" s="284"/>
      <c r="DA81" s="284"/>
      <c r="DB81" s="284"/>
      <c r="DC81" s="284"/>
      <c r="DD81" s="284"/>
      <c r="DE81" s="284"/>
      <c r="DF81" s="284"/>
      <c r="DG81" s="284"/>
      <c r="DH81" s="284"/>
      <c r="DI81" s="284"/>
      <c r="DJ81" s="284"/>
      <c r="DK81" s="284"/>
      <c r="DL81" s="284"/>
      <c r="DM81" s="284"/>
      <c r="DN81" s="284"/>
      <c r="DO81" s="284"/>
      <c r="DP81" s="284"/>
      <c r="DQ81" s="284"/>
      <c r="DR81" s="284"/>
      <c r="DS81" s="284"/>
      <c r="DT81" s="284"/>
      <c r="DU81" s="284"/>
      <c r="DV81" s="284"/>
      <c r="DW81" s="284"/>
      <c r="DX81" s="284"/>
      <c r="DY81" s="284"/>
      <c r="DZ81" s="284"/>
      <c r="EA81" s="284"/>
      <c r="EB81" s="284"/>
      <c r="EC81" s="284"/>
      <c r="ED81" s="284"/>
      <c r="EE81" s="284"/>
      <c r="EF81" s="284"/>
      <c r="EG81" s="284"/>
      <c r="EH81" s="284"/>
      <c r="EI81" s="284"/>
      <c r="EJ81" s="284"/>
      <c r="EK81" s="284"/>
      <c r="EL81" s="284"/>
      <c r="EM81" s="284"/>
      <c r="EN81" s="284"/>
      <c r="EO81" s="284"/>
      <c r="EP81" s="284"/>
      <c r="EQ81" s="284"/>
      <c r="ER81" s="284"/>
      <c r="ES81" s="284"/>
      <c r="ET81" s="284"/>
      <c r="EU81" s="284"/>
      <c r="EV81" s="284"/>
      <c r="EW81" s="284"/>
      <c r="EX81" s="284"/>
      <c r="EY81" s="284"/>
      <c r="EZ81" s="284"/>
      <c r="FA81" s="284"/>
      <c r="FB81" s="284"/>
      <c r="FC81" s="284"/>
      <c r="FD81" s="284"/>
      <c r="FE81" s="284"/>
      <c r="FF81" s="284"/>
      <c r="FG81" s="284"/>
      <c r="FH81" s="284"/>
      <c r="FI81" s="284"/>
      <c r="FJ81" s="284"/>
      <c r="FK81" s="284"/>
      <c r="FL81" s="284"/>
      <c r="FM81" s="284"/>
      <c r="FN81" s="284"/>
      <c r="FO81" s="284"/>
      <c r="FP81" s="284"/>
      <c r="FQ81" s="284"/>
      <c r="FR81" s="284"/>
      <c r="FS81" s="284"/>
      <c r="FT81" s="284"/>
    </row>
    <row r="82" spans="1:176" s="285" customFormat="1" ht="13.8">
      <c r="A82" s="281" t="s">
        <v>4886</v>
      </c>
      <c r="B82" s="281" t="s">
        <v>4887</v>
      </c>
      <c r="C82" s="282">
        <v>3</v>
      </c>
      <c r="D82" s="283">
        <v>8580</v>
      </c>
      <c r="E82" s="283">
        <f t="shared" si="2"/>
        <v>8580</v>
      </c>
      <c r="F82" s="284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4"/>
      <c r="BJ82" s="284"/>
      <c r="BK82" s="284"/>
      <c r="BL82" s="284"/>
      <c r="BM82" s="284"/>
      <c r="BN82" s="284"/>
      <c r="BO82" s="284"/>
      <c r="BP82" s="284"/>
      <c r="BQ82" s="284"/>
      <c r="BR82" s="284"/>
      <c r="BS82" s="284"/>
      <c r="BT82" s="284"/>
      <c r="BU82" s="284"/>
      <c r="BV82" s="284"/>
      <c r="BW82" s="284"/>
      <c r="BX82" s="284"/>
      <c r="BY82" s="284"/>
      <c r="BZ82" s="284"/>
      <c r="CA82" s="284"/>
      <c r="CB82" s="284"/>
      <c r="CC82" s="284"/>
      <c r="CD82" s="284"/>
      <c r="CE82" s="284"/>
      <c r="CF82" s="284"/>
      <c r="CG82" s="284"/>
      <c r="CH82" s="284"/>
      <c r="CI82" s="284"/>
      <c r="CJ82" s="284"/>
      <c r="CK82" s="284"/>
      <c r="CL82" s="284"/>
      <c r="CM82" s="284"/>
      <c r="CN82" s="284"/>
      <c r="CO82" s="284"/>
      <c r="CP82" s="284"/>
      <c r="CQ82" s="284"/>
      <c r="CR82" s="284"/>
      <c r="CS82" s="284"/>
      <c r="CT82" s="284"/>
      <c r="CU82" s="284"/>
      <c r="CV82" s="284"/>
      <c r="CW82" s="284"/>
      <c r="CX82" s="284"/>
      <c r="CY82" s="284"/>
      <c r="CZ82" s="284"/>
      <c r="DA82" s="284"/>
      <c r="DB82" s="284"/>
      <c r="DC82" s="284"/>
      <c r="DD82" s="284"/>
      <c r="DE82" s="284"/>
      <c r="DF82" s="284"/>
      <c r="DG82" s="284"/>
      <c r="DH82" s="284"/>
      <c r="DI82" s="284"/>
      <c r="DJ82" s="284"/>
      <c r="DK82" s="284"/>
      <c r="DL82" s="284"/>
      <c r="DM82" s="284"/>
      <c r="DN82" s="284"/>
      <c r="DO82" s="284"/>
      <c r="DP82" s="284"/>
      <c r="DQ82" s="284"/>
      <c r="DR82" s="284"/>
      <c r="DS82" s="284"/>
      <c r="DT82" s="284"/>
      <c r="DU82" s="284"/>
      <c r="DV82" s="284"/>
      <c r="DW82" s="284"/>
      <c r="DX82" s="284"/>
      <c r="DY82" s="284"/>
      <c r="DZ82" s="284"/>
      <c r="EA82" s="284"/>
      <c r="EB82" s="284"/>
      <c r="EC82" s="284"/>
      <c r="ED82" s="284"/>
      <c r="EE82" s="284"/>
      <c r="EF82" s="284"/>
      <c r="EG82" s="284"/>
      <c r="EH82" s="284"/>
      <c r="EI82" s="284"/>
      <c r="EJ82" s="284"/>
      <c r="EK82" s="284"/>
      <c r="EL82" s="284"/>
      <c r="EM82" s="284"/>
      <c r="EN82" s="284"/>
      <c r="EO82" s="284"/>
      <c r="EP82" s="284"/>
      <c r="EQ82" s="284"/>
      <c r="ER82" s="284"/>
      <c r="ES82" s="284"/>
      <c r="ET82" s="284"/>
      <c r="EU82" s="284"/>
      <c r="EV82" s="284"/>
      <c r="EW82" s="284"/>
      <c r="EX82" s="284"/>
      <c r="EY82" s="284"/>
      <c r="EZ82" s="284"/>
      <c r="FA82" s="284"/>
      <c r="FB82" s="284"/>
      <c r="FC82" s="284"/>
      <c r="FD82" s="284"/>
      <c r="FE82" s="284"/>
      <c r="FF82" s="284"/>
      <c r="FG82" s="284"/>
      <c r="FH82" s="284"/>
      <c r="FI82" s="284"/>
      <c r="FJ82" s="284"/>
      <c r="FK82" s="284"/>
      <c r="FL82" s="284"/>
      <c r="FM82" s="284"/>
      <c r="FN82" s="284"/>
      <c r="FO82" s="284"/>
      <c r="FP82" s="284"/>
      <c r="FQ82" s="284"/>
      <c r="FR82" s="284"/>
      <c r="FS82" s="284"/>
      <c r="FT82" s="284"/>
    </row>
    <row r="83" spans="1:176" s="285" customFormat="1" ht="13.8">
      <c r="A83" s="281" t="s">
        <v>4888</v>
      </c>
      <c r="B83" s="281" t="s">
        <v>4889</v>
      </c>
      <c r="C83" s="282">
        <v>1</v>
      </c>
      <c r="D83" s="283">
        <v>7818.0000000000009</v>
      </c>
      <c r="E83" s="283">
        <f t="shared" si="2"/>
        <v>7818.0000000000009</v>
      </c>
      <c r="F83" s="284"/>
      <c r="G83" s="284"/>
      <c r="H83" s="284"/>
      <c r="I83" s="284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4"/>
      <c r="BJ83" s="284"/>
      <c r="BK83" s="284"/>
      <c r="BL83" s="284"/>
      <c r="BM83" s="284"/>
      <c r="BN83" s="284"/>
      <c r="BO83" s="284"/>
      <c r="BP83" s="284"/>
      <c r="BQ83" s="284"/>
      <c r="BR83" s="284"/>
      <c r="BS83" s="284"/>
      <c r="BT83" s="284"/>
      <c r="BU83" s="284"/>
      <c r="BV83" s="284"/>
      <c r="BW83" s="284"/>
      <c r="BX83" s="284"/>
      <c r="BY83" s="284"/>
      <c r="BZ83" s="284"/>
      <c r="CA83" s="284"/>
      <c r="CB83" s="284"/>
      <c r="CC83" s="284"/>
      <c r="CD83" s="284"/>
      <c r="CE83" s="284"/>
      <c r="CF83" s="284"/>
      <c r="CG83" s="284"/>
      <c r="CH83" s="284"/>
      <c r="CI83" s="284"/>
      <c r="CJ83" s="284"/>
      <c r="CK83" s="284"/>
      <c r="CL83" s="284"/>
      <c r="CM83" s="284"/>
      <c r="CN83" s="284"/>
      <c r="CO83" s="284"/>
      <c r="CP83" s="284"/>
      <c r="CQ83" s="284"/>
      <c r="CR83" s="284"/>
      <c r="CS83" s="284"/>
      <c r="CT83" s="284"/>
      <c r="CU83" s="284"/>
      <c r="CV83" s="284"/>
      <c r="CW83" s="284"/>
      <c r="CX83" s="284"/>
      <c r="CY83" s="284"/>
      <c r="CZ83" s="284"/>
      <c r="DA83" s="284"/>
      <c r="DB83" s="284"/>
      <c r="DC83" s="284"/>
      <c r="DD83" s="284"/>
      <c r="DE83" s="284"/>
      <c r="DF83" s="284"/>
      <c r="DG83" s="284"/>
      <c r="DH83" s="284"/>
      <c r="DI83" s="284"/>
      <c r="DJ83" s="284"/>
      <c r="DK83" s="284"/>
      <c r="DL83" s="284"/>
      <c r="DM83" s="284"/>
      <c r="DN83" s="284"/>
      <c r="DO83" s="284"/>
      <c r="DP83" s="284"/>
      <c r="DQ83" s="284"/>
      <c r="DR83" s="284"/>
      <c r="DS83" s="284"/>
      <c r="DT83" s="284"/>
      <c r="DU83" s="284"/>
      <c r="DV83" s="284"/>
      <c r="DW83" s="284"/>
      <c r="DX83" s="284"/>
      <c r="DY83" s="284"/>
      <c r="DZ83" s="284"/>
      <c r="EA83" s="284"/>
      <c r="EB83" s="284"/>
      <c r="EC83" s="284"/>
      <c r="ED83" s="284"/>
      <c r="EE83" s="284"/>
      <c r="EF83" s="284"/>
      <c r="EG83" s="284"/>
      <c r="EH83" s="284"/>
      <c r="EI83" s="284"/>
      <c r="EJ83" s="284"/>
      <c r="EK83" s="284"/>
      <c r="EL83" s="284"/>
      <c r="EM83" s="284"/>
      <c r="EN83" s="284"/>
      <c r="EO83" s="284"/>
      <c r="EP83" s="284"/>
      <c r="EQ83" s="284"/>
      <c r="ER83" s="284"/>
      <c r="ES83" s="284"/>
      <c r="ET83" s="284"/>
      <c r="EU83" s="284"/>
      <c r="EV83" s="284"/>
      <c r="EW83" s="284"/>
      <c r="EX83" s="284"/>
      <c r="EY83" s="284"/>
      <c r="EZ83" s="284"/>
      <c r="FA83" s="284"/>
      <c r="FB83" s="284"/>
      <c r="FC83" s="284"/>
      <c r="FD83" s="284"/>
      <c r="FE83" s="284"/>
      <c r="FF83" s="284"/>
      <c r="FG83" s="284"/>
      <c r="FH83" s="284"/>
      <c r="FI83" s="284"/>
      <c r="FJ83" s="284"/>
      <c r="FK83" s="284"/>
      <c r="FL83" s="284"/>
      <c r="FM83" s="284"/>
      <c r="FN83" s="284"/>
      <c r="FO83" s="284"/>
      <c r="FP83" s="284"/>
      <c r="FQ83" s="284"/>
      <c r="FR83" s="284"/>
      <c r="FS83" s="284"/>
      <c r="FT83" s="284"/>
    </row>
    <row r="84" spans="1:176" s="285" customFormat="1" ht="13.8">
      <c r="A84" s="281" t="s">
        <v>4890</v>
      </c>
      <c r="B84" s="281" t="s">
        <v>4891</v>
      </c>
      <c r="C84" s="282">
        <v>2</v>
      </c>
      <c r="D84" s="283">
        <v>6223.5</v>
      </c>
      <c r="E84" s="283">
        <f t="shared" si="2"/>
        <v>6223.5</v>
      </c>
      <c r="F84" s="284"/>
      <c r="G84" s="284"/>
      <c r="H84" s="284"/>
      <c r="I84" s="284"/>
      <c r="J84" s="284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  <c r="BA84" s="284"/>
      <c r="BB84" s="284"/>
      <c r="BC84" s="284"/>
      <c r="BD84" s="284"/>
      <c r="BE84" s="284"/>
      <c r="BF84" s="284"/>
      <c r="BG84" s="284"/>
      <c r="BH84" s="284"/>
      <c r="BI84" s="284"/>
      <c r="BJ84" s="284"/>
      <c r="BK84" s="284"/>
      <c r="BL84" s="284"/>
      <c r="BM84" s="284"/>
      <c r="BN84" s="284"/>
      <c r="BO84" s="284"/>
      <c r="BP84" s="284"/>
      <c r="BQ84" s="284"/>
      <c r="BR84" s="284"/>
      <c r="BS84" s="284"/>
      <c r="BT84" s="284"/>
      <c r="BU84" s="284"/>
      <c r="BV84" s="284"/>
      <c r="BW84" s="284"/>
      <c r="BX84" s="284"/>
      <c r="BY84" s="284"/>
      <c r="BZ84" s="284"/>
      <c r="CA84" s="284"/>
      <c r="CB84" s="284"/>
      <c r="CC84" s="284"/>
      <c r="CD84" s="284"/>
      <c r="CE84" s="284"/>
      <c r="CF84" s="284"/>
      <c r="CG84" s="284"/>
      <c r="CH84" s="284"/>
      <c r="CI84" s="284"/>
      <c r="CJ84" s="284"/>
      <c r="CK84" s="284"/>
      <c r="CL84" s="284"/>
      <c r="CM84" s="284"/>
      <c r="CN84" s="284"/>
      <c r="CO84" s="284"/>
      <c r="CP84" s="284"/>
      <c r="CQ84" s="284"/>
      <c r="CR84" s="284"/>
      <c r="CS84" s="284"/>
      <c r="CT84" s="284"/>
      <c r="CU84" s="284"/>
      <c r="CV84" s="284"/>
      <c r="CW84" s="284"/>
      <c r="CX84" s="284"/>
      <c r="CY84" s="284"/>
      <c r="CZ84" s="284"/>
      <c r="DA84" s="284"/>
      <c r="DB84" s="284"/>
      <c r="DC84" s="284"/>
      <c r="DD84" s="284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4"/>
      <c r="DW84" s="284"/>
      <c r="DX84" s="284"/>
      <c r="DY84" s="284"/>
      <c r="DZ84" s="284"/>
      <c r="EA84" s="284"/>
      <c r="EB84" s="284"/>
      <c r="EC84" s="284"/>
      <c r="ED84" s="284"/>
      <c r="EE84" s="284"/>
      <c r="EF84" s="284"/>
      <c r="EG84" s="284"/>
      <c r="EH84" s="284"/>
      <c r="EI84" s="284"/>
      <c r="EJ84" s="284"/>
      <c r="EK84" s="284"/>
      <c r="EL84" s="284"/>
      <c r="EM84" s="284"/>
      <c r="EN84" s="284"/>
      <c r="EO84" s="284"/>
      <c r="EP84" s="284"/>
      <c r="EQ84" s="284"/>
      <c r="ER84" s="284"/>
      <c r="ES84" s="284"/>
      <c r="ET84" s="284"/>
      <c r="EU84" s="284"/>
      <c r="EV84" s="284"/>
      <c r="EW84" s="284"/>
      <c r="EX84" s="284"/>
      <c r="EY84" s="284"/>
      <c r="EZ84" s="284"/>
      <c r="FA84" s="284"/>
      <c r="FB84" s="284"/>
      <c r="FC84" s="284"/>
      <c r="FD84" s="284"/>
      <c r="FE84" s="284"/>
      <c r="FF84" s="284"/>
      <c r="FG84" s="284"/>
      <c r="FH84" s="284"/>
      <c r="FI84" s="284"/>
      <c r="FJ84" s="284"/>
      <c r="FK84" s="284"/>
      <c r="FL84" s="284"/>
      <c r="FM84" s="284"/>
      <c r="FN84" s="284"/>
      <c r="FO84" s="284"/>
      <c r="FP84" s="284"/>
      <c r="FQ84" s="284"/>
      <c r="FR84" s="284"/>
      <c r="FS84" s="284"/>
      <c r="FT84" s="284"/>
    </row>
    <row r="85" spans="1:176" s="285" customFormat="1" ht="13.8">
      <c r="A85" s="281" t="s">
        <v>4845</v>
      </c>
      <c r="B85" s="281" t="s">
        <v>4846</v>
      </c>
      <c r="C85" s="282">
        <v>8</v>
      </c>
      <c r="D85" s="283">
        <v>16651.5</v>
      </c>
      <c r="E85" s="283">
        <f t="shared" si="2"/>
        <v>16651.5</v>
      </c>
      <c r="F85" s="284"/>
      <c r="G85" s="284"/>
      <c r="H85" s="284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  <c r="AA85" s="284"/>
      <c r="AB85" s="284"/>
      <c r="AC85" s="284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A85" s="284"/>
      <c r="BB85" s="284"/>
      <c r="BC85" s="284"/>
      <c r="BD85" s="284"/>
      <c r="BE85" s="284"/>
      <c r="BF85" s="284"/>
      <c r="BG85" s="284"/>
      <c r="BH85" s="284"/>
      <c r="BI85" s="284"/>
      <c r="BJ85" s="284"/>
      <c r="BK85" s="284"/>
      <c r="BL85" s="284"/>
      <c r="BM85" s="284"/>
      <c r="BN85" s="284"/>
      <c r="BO85" s="284"/>
      <c r="BP85" s="284"/>
      <c r="BQ85" s="284"/>
      <c r="BR85" s="284"/>
      <c r="BS85" s="284"/>
      <c r="BT85" s="284"/>
      <c r="BU85" s="284"/>
      <c r="BV85" s="284"/>
      <c r="BW85" s="284"/>
      <c r="BX85" s="284"/>
      <c r="BY85" s="284"/>
      <c r="BZ85" s="284"/>
      <c r="CA85" s="284"/>
      <c r="CB85" s="284"/>
      <c r="CC85" s="284"/>
      <c r="CD85" s="284"/>
      <c r="CE85" s="284"/>
      <c r="CF85" s="284"/>
      <c r="CG85" s="284"/>
      <c r="CH85" s="284"/>
      <c r="CI85" s="284"/>
      <c r="CJ85" s="284"/>
      <c r="CK85" s="284"/>
      <c r="CL85" s="284"/>
      <c r="CM85" s="284"/>
      <c r="CN85" s="284"/>
      <c r="CO85" s="284"/>
      <c r="CP85" s="284"/>
      <c r="CQ85" s="284"/>
      <c r="CR85" s="284"/>
      <c r="CS85" s="284"/>
      <c r="CT85" s="284"/>
      <c r="CU85" s="284"/>
      <c r="CV85" s="284"/>
      <c r="CW85" s="284"/>
      <c r="CX85" s="284"/>
      <c r="CY85" s="284"/>
      <c r="CZ85" s="284"/>
      <c r="DA85" s="284"/>
      <c r="DB85" s="284"/>
      <c r="DC85" s="284"/>
      <c r="DD85" s="284"/>
      <c r="DE85" s="284"/>
      <c r="DF85" s="284"/>
      <c r="DG85" s="284"/>
      <c r="DH85" s="284"/>
      <c r="DI85" s="284"/>
      <c r="DJ85" s="284"/>
      <c r="DK85" s="284"/>
      <c r="DL85" s="284"/>
      <c r="DM85" s="284"/>
      <c r="DN85" s="284"/>
      <c r="DO85" s="284"/>
      <c r="DP85" s="284"/>
      <c r="DQ85" s="284"/>
      <c r="DR85" s="284"/>
      <c r="DS85" s="284"/>
      <c r="DT85" s="284"/>
      <c r="DU85" s="284"/>
      <c r="DV85" s="284"/>
      <c r="DW85" s="284"/>
      <c r="DX85" s="284"/>
      <c r="DY85" s="284"/>
      <c r="DZ85" s="284"/>
      <c r="EA85" s="284"/>
      <c r="EB85" s="284"/>
      <c r="EC85" s="284"/>
      <c r="ED85" s="284"/>
      <c r="EE85" s="284"/>
      <c r="EF85" s="284"/>
      <c r="EG85" s="284"/>
      <c r="EH85" s="284"/>
      <c r="EI85" s="284"/>
      <c r="EJ85" s="284"/>
      <c r="EK85" s="284"/>
      <c r="EL85" s="284"/>
      <c r="EM85" s="284"/>
      <c r="EN85" s="284"/>
      <c r="EO85" s="284"/>
      <c r="EP85" s="284"/>
      <c r="EQ85" s="284"/>
      <c r="ER85" s="284"/>
      <c r="ES85" s="284"/>
      <c r="ET85" s="284"/>
      <c r="EU85" s="284"/>
      <c r="EV85" s="284"/>
      <c r="EW85" s="284"/>
      <c r="EX85" s="284"/>
      <c r="EY85" s="284"/>
      <c r="EZ85" s="284"/>
      <c r="FA85" s="284"/>
      <c r="FB85" s="284"/>
      <c r="FC85" s="284"/>
      <c r="FD85" s="284"/>
      <c r="FE85" s="284"/>
      <c r="FF85" s="284"/>
      <c r="FG85" s="284"/>
      <c r="FH85" s="284"/>
      <c r="FI85" s="284"/>
      <c r="FJ85" s="284"/>
      <c r="FK85" s="284"/>
      <c r="FL85" s="284"/>
      <c r="FM85" s="284"/>
      <c r="FN85" s="284"/>
      <c r="FO85" s="284"/>
      <c r="FP85" s="284"/>
      <c r="FQ85" s="284"/>
      <c r="FR85" s="284"/>
      <c r="FS85" s="284"/>
      <c r="FT85" s="284"/>
    </row>
    <row r="86" spans="1:176" s="285" customFormat="1" ht="13.8">
      <c r="A86" s="281" t="s">
        <v>4847</v>
      </c>
      <c r="B86" s="281" t="s">
        <v>4848</v>
      </c>
      <c r="C86" s="282">
        <v>2</v>
      </c>
      <c r="D86" s="283">
        <v>17686</v>
      </c>
      <c r="E86" s="283">
        <f t="shared" si="2"/>
        <v>17686</v>
      </c>
      <c r="F86" s="284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4"/>
      <c r="BJ86" s="284"/>
      <c r="BK86" s="284"/>
      <c r="BL86" s="284"/>
      <c r="BM86" s="284"/>
      <c r="BN86" s="284"/>
      <c r="BO86" s="284"/>
      <c r="BP86" s="284"/>
      <c r="BQ86" s="284"/>
      <c r="BR86" s="284"/>
      <c r="BS86" s="284"/>
      <c r="BT86" s="284"/>
      <c r="BU86" s="284"/>
      <c r="BV86" s="284"/>
      <c r="BW86" s="284"/>
      <c r="BX86" s="284"/>
      <c r="BY86" s="284"/>
      <c r="BZ86" s="284"/>
      <c r="CA86" s="284"/>
      <c r="CB86" s="284"/>
      <c r="CC86" s="284"/>
      <c r="CD86" s="284"/>
      <c r="CE86" s="284"/>
      <c r="CF86" s="284"/>
      <c r="CG86" s="284"/>
      <c r="CH86" s="284"/>
      <c r="CI86" s="284"/>
      <c r="CJ86" s="284"/>
      <c r="CK86" s="284"/>
      <c r="CL86" s="284"/>
      <c r="CM86" s="284"/>
      <c r="CN86" s="284"/>
      <c r="CO86" s="284"/>
      <c r="CP86" s="284"/>
      <c r="CQ86" s="284"/>
      <c r="CR86" s="284"/>
      <c r="CS86" s="284"/>
      <c r="CT86" s="284"/>
      <c r="CU86" s="284"/>
      <c r="CV86" s="284"/>
      <c r="CW86" s="284"/>
      <c r="CX86" s="284"/>
      <c r="CY86" s="284"/>
      <c r="CZ86" s="284"/>
      <c r="DA86" s="284"/>
      <c r="DB86" s="284"/>
      <c r="DC86" s="284"/>
      <c r="DD86" s="284"/>
      <c r="DE86" s="284"/>
      <c r="DF86" s="284"/>
      <c r="DG86" s="284"/>
      <c r="DH86" s="284"/>
      <c r="DI86" s="284"/>
      <c r="DJ86" s="284"/>
      <c r="DK86" s="284"/>
      <c r="DL86" s="284"/>
      <c r="DM86" s="284"/>
      <c r="DN86" s="284"/>
      <c r="DO86" s="284"/>
      <c r="DP86" s="284"/>
      <c r="DQ86" s="284"/>
      <c r="DR86" s="284"/>
      <c r="DS86" s="284"/>
      <c r="DT86" s="284"/>
      <c r="DU86" s="284"/>
      <c r="DV86" s="284"/>
      <c r="DW86" s="284"/>
      <c r="DX86" s="284"/>
      <c r="DY86" s="284"/>
      <c r="DZ86" s="284"/>
      <c r="EA86" s="284"/>
      <c r="EB86" s="284"/>
      <c r="EC86" s="284"/>
      <c r="ED86" s="284"/>
      <c r="EE86" s="284"/>
      <c r="EF86" s="284"/>
      <c r="EG86" s="284"/>
      <c r="EH86" s="284"/>
      <c r="EI86" s="284"/>
      <c r="EJ86" s="284"/>
      <c r="EK86" s="284"/>
      <c r="EL86" s="284"/>
      <c r="EM86" s="284"/>
      <c r="EN86" s="284"/>
      <c r="EO86" s="284"/>
      <c r="EP86" s="284"/>
      <c r="EQ86" s="284"/>
      <c r="ER86" s="284"/>
      <c r="ES86" s="284"/>
      <c r="ET86" s="284"/>
      <c r="EU86" s="284"/>
      <c r="EV86" s="284"/>
      <c r="EW86" s="284"/>
      <c r="EX86" s="284"/>
      <c r="EY86" s="284"/>
      <c r="EZ86" s="284"/>
      <c r="FA86" s="284"/>
      <c r="FB86" s="284"/>
      <c r="FC86" s="284"/>
      <c r="FD86" s="284"/>
      <c r="FE86" s="284"/>
      <c r="FF86" s="284"/>
      <c r="FG86" s="284"/>
      <c r="FH86" s="284"/>
      <c r="FI86" s="284"/>
      <c r="FJ86" s="284"/>
      <c r="FK86" s="284"/>
      <c r="FL86" s="284"/>
      <c r="FM86" s="284"/>
      <c r="FN86" s="284"/>
      <c r="FO86" s="284"/>
      <c r="FP86" s="284"/>
      <c r="FQ86" s="284"/>
      <c r="FR86" s="284"/>
      <c r="FS86" s="284"/>
      <c r="FT86" s="284"/>
    </row>
    <row r="87" spans="1:176" s="285" customFormat="1" ht="13.8">
      <c r="A87" s="281" t="s">
        <v>4849</v>
      </c>
      <c r="B87" s="281" t="s">
        <v>4892</v>
      </c>
      <c r="C87" s="282">
        <v>15</v>
      </c>
      <c r="D87" s="283">
        <v>13927.5</v>
      </c>
      <c r="E87" s="283">
        <v>13927.5</v>
      </c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4"/>
      <c r="BJ87" s="284"/>
      <c r="BK87" s="284"/>
      <c r="BL87" s="284"/>
      <c r="BM87" s="284"/>
      <c r="BN87" s="284"/>
      <c r="BO87" s="284"/>
      <c r="BP87" s="284"/>
      <c r="BQ87" s="284"/>
      <c r="BR87" s="284"/>
      <c r="BS87" s="284"/>
      <c r="BT87" s="284"/>
      <c r="BU87" s="284"/>
      <c r="BV87" s="284"/>
      <c r="BW87" s="284"/>
      <c r="BX87" s="284"/>
      <c r="BY87" s="284"/>
      <c r="BZ87" s="284"/>
      <c r="CA87" s="284"/>
      <c r="CB87" s="284"/>
      <c r="CC87" s="284"/>
      <c r="CD87" s="284"/>
      <c r="CE87" s="284"/>
      <c r="CF87" s="284"/>
      <c r="CG87" s="284"/>
      <c r="CH87" s="284"/>
      <c r="CI87" s="284"/>
      <c r="CJ87" s="284"/>
      <c r="CK87" s="284"/>
      <c r="CL87" s="284"/>
      <c r="CM87" s="284"/>
      <c r="CN87" s="284"/>
      <c r="CO87" s="284"/>
      <c r="CP87" s="284"/>
      <c r="CQ87" s="284"/>
      <c r="CR87" s="284"/>
      <c r="CS87" s="284"/>
      <c r="CT87" s="284"/>
      <c r="CU87" s="284"/>
      <c r="CV87" s="284"/>
      <c r="CW87" s="284"/>
      <c r="CX87" s="284"/>
      <c r="CY87" s="284"/>
      <c r="CZ87" s="284"/>
      <c r="DA87" s="284"/>
      <c r="DB87" s="284"/>
      <c r="DC87" s="284"/>
      <c r="DD87" s="284"/>
      <c r="DE87" s="284"/>
      <c r="DF87" s="284"/>
      <c r="DG87" s="284"/>
      <c r="DH87" s="284"/>
      <c r="DI87" s="284"/>
      <c r="DJ87" s="284"/>
      <c r="DK87" s="284"/>
      <c r="DL87" s="284"/>
      <c r="DM87" s="284"/>
      <c r="DN87" s="284"/>
      <c r="DO87" s="284"/>
      <c r="DP87" s="284"/>
      <c r="DQ87" s="284"/>
      <c r="DR87" s="284"/>
      <c r="DS87" s="284"/>
      <c r="DT87" s="284"/>
      <c r="DU87" s="284"/>
      <c r="DV87" s="284"/>
      <c r="DW87" s="284"/>
      <c r="DX87" s="284"/>
      <c r="DY87" s="284"/>
      <c r="DZ87" s="284"/>
      <c r="EA87" s="284"/>
      <c r="EB87" s="284"/>
      <c r="EC87" s="284"/>
      <c r="ED87" s="284"/>
      <c r="EE87" s="284"/>
      <c r="EF87" s="284"/>
      <c r="EG87" s="284"/>
      <c r="EH87" s="284"/>
      <c r="EI87" s="284"/>
      <c r="EJ87" s="284"/>
      <c r="EK87" s="284"/>
      <c r="EL87" s="284"/>
      <c r="EM87" s="284"/>
      <c r="EN87" s="284"/>
      <c r="EO87" s="284"/>
      <c r="EP87" s="284"/>
      <c r="EQ87" s="284"/>
      <c r="ER87" s="284"/>
      <c r="ES87" s="284"/>
      <c r="ET87" s="284"/>
      <c r="EU87" s="284"/>
      <c r="EV87" s="284"/>
      <c r="EW87" s="284"/>
      <c r="EX87" s="284"/>
      <c r="EY87" s="284"/>
      <c r="EZ87" s="284"/>
      <c r="FA87" s="284"/>
      <c r="FB87" s="284"/>
      <c r="FC87" s="284"/>
      <c r="FD87" s="284"/>
      <c r="FE87" s="284"/>
      <c r="FF87" s="284"/>
      <c r="FG87" s="284"/>
      <c r="FH87" s="284"/>
      <c r="FI87" s="284"/>
      <c r="FJ87" s="284"/>
      <c r="FK87" s="284"/>
      <c r="FL87" s="284"/>
      <c r="FM87" s="284"/>
      <c r="FN87" s="284"/>
      <c r="FO87" s="284"/>
      <c r="FP87" s="284"/>
      <c r="FQ87" s="284"/>
      <c r="FR87" s="284"/>
      <c r="FS87" s="284"/>
      <c r="FT87" s="284"/>
    </row>
    <row r="88" spans="1:176" s="285" customFormat="1" ht="13.8">
      <c r="A88" s="281" t="s">
        <v>4843</v>
      </c>
      <c r="B88" s="281" t="s">
        <v>4893</v>
      </c>
      <c r="C88" s="282">
        <v>16</v>
      </c>
      <c r="D88" s="283">
        <v>13032</v>
      </c>
      <c r="E88" s="283">
        <f>D88</f>
        <v>13032</v>
      </c>
      <c r="F88" s="284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4"/>
      <c r="AM88" s="284"/>
      <c r="AN88" s="284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A88" s="284"/>
      <c r="BB88" s="284"/>
      <c r="BC88" s="284"/>
      <c r="BD88" s="284"/>
      <c r="BE88" s="284"/>
      <c r="BF88" s="284"/>
      <c r="BG88" s="284"/>
      <c r="BH88" s="284"/>
      <c r="BI88" s="284"/>
      <c r="BJ88" s="284"/>
      <c r="BK88" s="284"/>
      <c r="BL88" s="284"/>
      <c r="BM88" s="284"/>
      <c r="BN88" s="284"/>
      <c r="BO88" s="284"/>
      <c r="BP88" s="284"/>
      <c r="BQ88" s="284"/>
      <c r="BR88" s="284"/>
      <c r="BS88" s="284"/>
      <c r="BT88" s="284"/>
      <c r="BU88" s="284"/>
      <c r="BV88" s="284"/>
      <c r="BW88" s="284"/>
      <c r="BX88" s="284"/>
      <c r="BY88" s="284"/>
      <c r="BZ88" s="284"/>
      <c r="CA88" s="284"/>
      <c r="CB88" s="284"/>
      <c r="CC88" s="284"/>
      <c r="CD88" s="284"/>
      <c r="CE88" s="284"/>
      <c r="CF88" s="284"/>
      <c r="CG88" s="284"/>
      <c r="CH88" s="284"/>
      <c r="CI88" s="284"/>
      <c r="CJ88" s="284"/>
      <c r="CK88" s="284"/>
      <c r="CL88" s="284"/>
      <c r="CM88" s="284"/>
      <c r="CN88" s="284"/>
      <c r="CO88" s="284"/>
      <c r="CP88" s="284"/>
      <c r="CQ88" s="284"/>
      <c r="CR88" s="284"/>
      <c r="CS88" s="284"/>
      <c r="CT88" s="284"/>
      <c r="CU88" s="284"/>
      <c r="CV88" s="284"/>
      <c r="CW88" s="284"/>
      <c r="CX88" s="284"/>
      <c r="CY88" s="284"/>
      <c r="CZ88" s="284"/>
      <c r="DA88" s="284"/>
      <c r="DB88" s="284"/>
      <c r="DC88" s="284"/>
      <c r="DD88" s="284"/>
      <c r="DE88" s="284"/>
      <c r="DF88" s="284"/>
      <c r="DG88" s="284"/>
      <c r="DH88" s="284"/>
      <c r="DI88" s="284"/>
      <c r="DJ88" s="284"/>
      <c r="DK88" s="284"/>
      <c r="DL88" s="284"/>
      <c r="DM88" s="284"/>
      <c r="DN88" s="284"/>
      <c r="DO88" s="284"/>
      <c r="DP88" s="284"/>
      <c r="DQ88" s="284"/>
      <c r="DR88" s="284"/>
      <c r="DS88" s="284"/>
      <c r="DT88" s="284"/>
      <c r="DU88" s="284"/>
      <c r="DV88" s="284"/>
      <c r="DW88" s="284"/>
      <c r="DX88" s="284"/>
      <c r="DY88" s="284"/>
      <c r="DZ88" s="284"/>
      <c r="EA88" s="284"/>
      <c r="EB88" s="284"/>
      <c r="EC88" s="284"/>
      <c r="ED88" s="284"/>
      <c r="EE88" s="284"/>
      <c r="EF88" s="284"/>
      <c r="EG88" s="284"/>
      <c r="EH88" s="284"/>
      <c r="EI88" s="284"/>
      <c r="EJ88" s="284"/>
      <c r="EK88" s="284"/>
      <c r="EL88" s="284"/>
      <c r="EM88" s="284"/>
      <c r="EN88" s="284"/>
      <c r="EO88" s="284"/>
      <c r="EP88" s="284"/>
      <c r="EQ88" s="284"/>
      <c r="ER88" s="284"/>
      <c r="ES88" s="284"/>
      <c r="ET88" s="284"/>
      <c r="EU88" s="284"/>
      <c r="EV88" s="284"/>
      <c r="EW88" s="284"/>
      <c r="EX88" s="284"/>
      <c r="EY88" s="284"/>
      <c r="EZ88" s="284"/>
      <c r="FA88" s="284"/>
      <c r="FB88" s="284"/>
      <c r="FC88" s="284"/>
      <c r="FD88" s="284"/>
      <c r="FE88" s="284"/>
      <c r="FF88" s="284"/>
      <c r="FG88" s="284"/>
      <c r="FH88" s="284"/>
      <c r="FI88" s="284"/>
      <c r="FJ88" s="284"/>
      <c r="FK88" s="284"/>
      <c r="FL88" s="284"/>
      <c r="FM88" s="284"/>
      <c r="FN88" s="284"/>
      <c r="FO88" s="284"/>
      <c r="FP88" s="284"/>
      <c r="FQ88" s="284"/>
      <c r="FR88" s="284"/>
      <c r="FS88" s="284"/>
      <c r="FT88" s="284"/>
    </row>
    <row r="89" spans="1:176" s="285" customFormat="1" ht="13.8">
      <c r="A89" s="281" t="s">
        <v>4852</v>
      </c>
      <c r="B89" s="281" t="s">
        <v>4853</v>
      </c>
      <c r="C89" s="282">
        <v>20</v>
      </c>
      <c r="D89" s="283">
        <v>11593.5</v>
      </c>
      <c r="E89" s="283">
        <f>D89</f>
        <v>11593.5</v>
      </c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84"/>
      <c r="BZ89" s="284"/>
      <c r="CA89" s="284"/>
      <c r="CB89" s="284"/>
      <c r="CC89" s="284"/>
      <c r="CD89" s="284"/>
      <c r="CE89" s="284"/>
      <c r="CF89" s="284"/>
      <c r="CG89" s="284"/>
      <c r="CH89" s="284"/>
      <c r="CI89" s="284"/>
      <c r="CJ89" s="284"/>
      <c r="CK89" s="284"/>
      <c r="CL89" s="284"/>
      <c r="CM89" s="284"/>
      <c r="CN89" s="284"/>
      <c r="CO89" s="284"/>
      <c r="CP89" s="284"/>
      <c r="CQ89" s="284"/>
      <c r="CR89" s="284"/>
      <c r="CS89" s="284"/>
      <c r="CT89" s="284"/>
      <c r="CU89" s="284"/>
      <c r="CV89" s="284"/>
      <c r="CW89" s="284"/>
      <c r="CX89" s="284"/>
      <c r="CY89" s="284"/>
      <c r="CZ89" s="284"/>
      <c r="DA89" s="284"/>
      <c r="DB89" s="284"/>
      <c r="DC89" s="284"/>
      <c r="DD89" s="284"/>
      <c r="DE89" s="284"/>
      <c r="DF89" s="284"/>
      <c r="DG89" s="284"/>
      <c r="DH89" s="284"/>
      <c r="DI89" s="284"/>
      <c r="DJ89" s="284"/>
      <c r="DK89" s="284"/>
      <c r="DL89" s="284"/>
      <c r="DM89" s="284"/>
      <c r="DN89" s="284"/>
      <c r="DO89" s="284"/>
      <c r="DP89" s="284"/>
      <c r="DQ89" s="284"/>
      <c r="DR89" s="284"/>
      <c r="DS89" s="284"/>
      <c r="DT89" s="284"/>
      <c r="DU89" s="284"/>
      <c r="DV89" s="284"/>
      <c r="DW89" s="284"/>
      <c r="DX89" s="284"/>
      <c r="DY89" s="284"/>
      <c r="DZ89" s="284"/>
      <c r="EA89" s="284"/>
      <c r="EB89" s="284"/>
      <c r="EC89" s="284"/>
      <c r="ED89" s="284"/>
      <c r="EE89" s="284"/>
      <c r="EF89" s="284"/>
      <c r="EG89" s="284"/>
      <c r="EH89" s="284"/>
      <c r="EI89" s="284"/>
      <c r="EJ89" s="284"/>
      <c r="EK89" s="284"/>
      <c r="EL89" s="284"/>
      <c r="EM89" s="284"/>
      <c r="EN89" s="284"/>
      <c r="EO89" s="284"/>
      <c r="EP89" s="284"/>
      <c r="EQ89" s="284"/>
      <c r="ER89" s="284"/>
      <c r="ES89" s="284"/>
      <c r="ET89" s="284"/>
      <c r="EU89" s="284"/>
      <c r="EV89" s="284"/>
      <c r="EW89" s="284"/>
      <c r="EX89" s="284"/>
      <c r="EY89" s="284"/>
      <c r="EZ89" s="284"/>
      <c r="FA89" s="284"/>
      <c r="FB89" s="284"/>
      <c r="FC89" s="284"/>
      <c r="FD89" s="284"/>
      <c r="FE89" s="284"/>
      <c r="FF89" s="284"/>
      <c r="FG89" s="284"/>
      <c r="FH89" s="284"/>
      <c r="FI89" s="284"/>
      <c r="FJ89" s="284"/>
      <c r="FK89" s="284"/>
      <c r="FL89" s="284"/>
      <c r="FM89" s="284"/>
      <c r="FN89" s="284"/>
      <c r="FO89" s="284"/>
      <c r="FP89" s="284"/>
      <c r="FQ89" s="284"/>
      <c r="FR89" s="284"/>
      <c r="FS89" s="284"/>
      <c r="FT89" s="284"/>
    </row>
    <row r="90" spans="1:176" s="285" customFormat="1" ht="13.8">
      <c r="A90" s="281" t="s">
        <v>4854</v>
      </c>
      <c r="B90" s="281" t="s">
        <v>4894</v>
      </c>
      <c r="C90" s="282">
        <v>26</v>
      </c>
      <c r="D90" s="283">
        <v>9837</v>
      </c>
      <c r="E90" s="283">
        <v>9837</v>
      </c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4"/>
      <c r="AU90" s="284"/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4"/>
      <c r="BI90" s="284"/>
      <c r="BJ90" s="284"/>
      <c r="BK90" s="284"/>
      <c r="BL90" s="284"/>
      <c r="BM90" s="284"/>
      <c r="BN90" s="284"/>
      <c r="BO90" s="284"/>
      <c r="BP90" s="284"/>
      <c r="BQ90" s="284"/>
      <c r="BR90" s="284"/>
      <c r="BS90" s="284"/>
      <c r="BT90" s="284"/>
      <c r="BU90" s="284"/>
      <c r="BV90" s="284"/>
      <c r="BW90" s="284"/>
      <c r="BX90" s="284"/>
      <c r="BY90" s="284"/>
      <c r="BZ90" s="284"/>
      <c r="CA90" s="284"/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  <c r="CW90" s="284"/>
      <c r="CX90" s="284"/>
      <c r="CY90" s="284"/>
      <c r="CZ90" s="284"/>
      <c r="DA90" s="284"/>
      <c r="DB90" s="284"/>
      <c r="DC90" s="284"/>
      <c r="DD90" s="284"/>
      <c r="DE90" s="284"/>
      <c r="DF90" s="284"/>
      <c r="DG90" s="284"/>
      <c r="DH90" s="284"/>
      <c r="DI90" s="284"/>
      <c r="DJ90" s="284"/>
      <c r="DK90" s="284"/>
      <c r="DL90" s="284"/>
      <c r="DM90" s="284"/>
      <c r="DN90" s="284"/>
      <c r="DO90" s="284"/>
      <c r="DP90" s="284"/>
      <c r="DQ90" s="284"/>
      <c r="DR90" s="284"/>
      <c r="DS90" s="284"/>
      <c r="DT90" s="284"/>
      <c r="DU90" s="284"/>
      <c r="DV90" s="284"/>
      <c r="DW90" s="284"/>
      <c r="DX90" s="284"/>
      <c r="DY90" s="284"/>
      <c r="DZ90" s="284"/>
      <c r="EA90" s="284"/>
      <c r="EB90" s="284"/>
      <c r="EC90" s="284"/>
      <c r="ED90" s="284"/>
      <c r="EE90" s="284"/>
      <c r="EF90" s="284"/>
      <c r="EG90" s="284"/>
      <c r="EH90" s="284"/>
      <c r="EI90" s="284"/>
      <c r="EJ90" s="284"/>
      <c r="EK90" s="284"/>
      <c r="EL90" s="284"/>
      <c r="EM90" s="284"/>
      <c r="EN90" s="284"/>
      <c r="EO90" s="284"/>
      <c r="EP90" s="284"/>
      <c r="EQ90" s="284"/>
      <c r="ER90" s="284"/>
      <c r="ES90" s="284"/>
      <c r="ET90" s="284"/>
      <c r="EU90" s="284"/>
      <c r="EV90" s="284"/>
      <c r="EW90" s="284"/>
      <c r="EX90" s="284"/>
      <c r="EY90" s="284"/>
      <c r="EZ90" s="284"/>
      <c r="FA90" s="284"/>
      <c r="FB90" s="284"/>
      <c r="FC90" s="284"/>
      <c r="FD90" s="284"/>
      <c r="FE90" s="284"/>
      <c r="FF90" s="284"/>
      <c r="FG90" s="284"/>
      <c r="FH90" s="284"/>
      <c r="FI90" s="284"/>
      <c r="FJ90" s="284"/>
      <c r="FK90" s="284"/>
      <c r="FL90" s="284"/>
      <c r="FM90" s="284"/>
      <c r="FN90" s="284"/>
      <c r="FO90" s="284"/>
      <c r="FP90" s="284"/>
      <c r="FQ90" s="284"/>
      <c r="FR90" s="284"/>
      <c r="FS90" s="284"/>
      <c r="FT90" s="284"/>
    </row>
    <row r="91" spans="1:176" s="285" customFormat="1" ht="13.8">
      <c r="A91" s="281" t="s">
        <v>4856</v>
      </c>
      <c r="B91" s="281" t="s">
        <v>4895</v>
      </c>
      <c r="C91" s="282">
        <v>22</v>
      </c>
      <c r="D91" s="283">
        <v>10698</v>
      </c>
      <c r="E91" s="283">
        <v>10698</v>
      </c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  <c r="AA91" s="284"/>
      <c r="AB91" s="284"/>
      <c r="AC91" s="284"/>
      <c r="AD91" s="284"/>
      <c r="AE91" s="284"/>
      <c r="AF91" s="284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  <c r="BG91" s="284"/>
      <c r="BH91" s="284"/>
      <c r="BI91" s="284"/>
      <c r="BJ91" s="284"/>
      <c r="BK91" s="284"/>
      <c r="BL91" s="284"/>
      <c r="BM91" s="284"/>
      <c r="BN91" s="284"/>
      <c r="BO91" s="284"/>
      <c r="BP91" s="284"/>
      <c r="BQ91" s="284"/>
      <c r="BR91" s="284"/>
      <c r="BS91" s="284"/>
      <c r="BT91" s="284"/>
      <c r="BU91" s="284"/>
      <c r="BV91" s="284"/>
      <c r="BW91" s="284"/>
      <c r="BX91" s="284"/>
      <c r="BY91" s="284"/>
      <c r="BZ91" s="284"/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4"/>
      <c r="DW91" s="284"/>
      <c r="DX91" s="284"/>
      <c r="DY91" s="284"/>
      <c r="DZ91" s="284"/>
      <c r="EA91" s="284"/>
      <c r="EB91" s="284"/>
      <c r="EC91" s="284"/>
      <c r="ED91" s="284"/>
      <c r="EE91" s="284"/>
      <c r="EF91" s="284"/>
      <c r="EG91" s="284"/>
      <c r="EH91" s="284"/>
      <c r="EI91" s="284"/>
      <c r="EJ91" s="284"/>
      <c r="EK91" s="284"/>
      <c r="EL91" s="284"/>
      <c r="EM91" s="284"/>
      <c r="EN91" s="284"/>
      <c r="EO91" s="284"/>
      <c r="EP91" s="284"/>
      <c r="EQ91" s="284"/>
      <c r="ER91" s="284"/>
      <c r="ES91" s="284"/>
      <c r="ET91" s="284"/>
      <c r="EU91" s="284"/>
      <c r="EV91" s="284"/>
      <c r="EW91" s="284"/>
      <c r="EX91" s="284"/>
      <c r="EY91" s="284"/>
      <c r="EZ91" s="284"/>
      <c r="FA91" s="284"/>
      <c r="FB91" s="284"/>
      <c r="FC91" s="284"/>
      <c r="FD91" s="284"/>
      <c r="FE91" s="284"/>
      <c r="FF91" s="284"/>
      <c r="FG91" s="284"/>
      <c r="FH91" s="284"/>
      <c r="FI91" s="284"/>
      <c r="FJ91" s="284"/>
      <c r="FK91" s="284"/>
      <c r="FL91" s="284"/>
      <c r="FM91" s="284"/>
      <c r="FN91" s="284"/>
      <c r="FO91" s="284"/>
      <c r="FP91" s="284"/>
      <c r="FQ91" s="284"/>
      <c r="FR91" s="284"/>
      <c r="FS91" s="284"/>
      <c r="FT91" s="284"/>
    </row>
    <row r="92" spans="1:176" s="285" customFormat="1" ht="13.8">
      <c r="A92" s="281" t="s">
        <v>4858</v>
      </c>
      <c r="B92" s="281" t="s">
        <v>4859</v>
      </c>
      <c r="C92" s="282">
        <v>30</v>
      </c>
      <c r="D92" s="283">
        <v>9498</v>
      </c>
      <c r="E92" s="283">
        <v>9498</v>
      </c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284"/>
      <c r="AA92" s="284"/>
      <c r="AB92" s="284"/>
      <c r="AC92" s="284"/>
      <c r="AD92" s="284"/>
      <c r="AE92" s="284"/>
      <c r="AF92" s="284"/>
      <c r="AG92" s="284"/>
      <c r="AH92" s="284"/>
      <c r="AI92" s="284"/>
      <c r="AJ92" s="284"/>
      <c r="AK92" s="284"/>
      <c r="AL92" s="284"/>
      <c r="AM92" s="284"/>
      <c r="AN92" s="284"/>
      <c r="AO92" s="284"/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  <c r="BE92" s="284"/>
      <c r="BF92" s="284"/>
      <c r="BG92" s="284"/>
      <c r="BH92" s="284"/>
      <c r="BI92" s="284"/>
      <c r="BJ92" s="284"/>
      <c r="BK92" s="284"/>
      <c r="BL92" s="284"/>
      <c r="BM92" s="284"/>
      <c r="BN92" s="284"/>
      <c r="BO92" s="284"/>
      <c r="BP92" s="284"/>
      <c r="BQ92" s="284"/>
      <c r="BR92" s="284"/>
      <c r="BS92" s="284"/>
      <c r="BT92" s="284"/>
      <c r="BU92" s="284"/>
      <c r="BV92" s="284"/>
      <c r="BW92" s="284"/>
      <c r="BX92" s="284"/>
      <c r="BY92" s="284"/>
      <c r="BZ92" s="284"/>
      <c r="CA92" s="284"/>
      <c r="CB92" s="284"/>
      <c r="CC92" s="284"/>
      <c r="CD92" s="284"/>
      <c r="CE92" s="284"/>
      <c r="CF92" s="284"/>
      <c r="CG92" s="284"/>
      <c r="CH92" s="284"/>
      <c r="CI92" s="284"/>
      <c r="CJ92" s="284"/>
      <c r="CK92" s="284"/>
      <c r="CL92" s="284"/>
      <c r="CM92" s="284"/>
      <c r="CN92" s="284"/>
      <c r="CO92" s="284"/>
      <c r="CP92" s="284"/>
      <c r="CQ92" s="284"/>
      <c r="CR92" s="284"/>
      <c r="CS92" s="284"/>
      <c r="CT92" s="284"/>
      <c r="CU92" s="284"/>
      <c r="CV92" s="284"/>
      <c r="CW92" s="284"/>
      <c r="CX92" s="284"/>
      <c r="CY92" s="284"/>
      <c r="CZ92" s="284"/>
      <c r="DA92" s="284"/>
      <c r="DB92" s="284"/>
      <c r="DC92" s="284"/>
      <c r="DD92" s="284"/>
      <c r="DE92" s="284"/>
      <c r="DF92" s="284"/>
      <c r="DG92" s="284"/>
      <c r="DH92" s="284"/>
      <c r="DI92" s="284"/>
      <c r="DJ92" s="284"/>
      <c r="DK92" s="284"/>
      <c r="DL92" s="284"/>
      <c r="DM92" s="284"/>
      <c r="DN92" s="284"/>
      <c r="DO92" s="284"/>
      <c r="DP92" s="284"/>
      <c r="DQ92" s="284"/>
      <c r="DR92" s="284"/>
      <c r="DS92" s="284"/>
      <c r="DT92" s="284"/>
      <c r="DU92" s="284"/>
      <c r="DV92" s="284"/>
      <c r="DW92" s="284"/>
      <c r="DX92" s="284"/>
      <c r="DY92" s="284"/>
      <c r="DZ92" s="284"/>
      <c r="EA92" s="284"/>
      <c r="EB92" s="284"/>
      <c r="EC92" s="284"/>
      <c r="ED92" s="284"/>
      <c r="EE92" s="284"/>
      <c r="EF92" s="284"/>
      <c r="EG92" s="284"/>
      <c r="EH92" s="284"/>
      <c r="EI92" s="284"/>
      <c r="EJ92" s="284"/>
      <c r="EK92" s="284"/>
      <c r="EL92" s="284"/>
      <c r="EM92" s="284"/>
      <c r="EN92" s="284"/>
      <c r="EO92" s="284"/>
      <c r="EP92" s="284"/>
      <c r="EQ92" s="284"/>
      <c r="ER92" s="284"/>
      <c r="ES92" s="284"/>
      <c r="ET92" s="284"/>
      <c r="EU92" s="284"/>
      <c r="EV92" s="284"/>
      <c r="EW92" s="284"/>
      <c r="EX92" s="284"/>
      <c r="EY92" s="284"/>
      <c r="EZ92" s="284"/>
      <c r="FA92" s="284"/>
      <c r="FB92" s="284"/>
      <c r="FC92" s="284"/>
      <c r="FD92" s="284"/>
      <c r="FE92" s="284"/>
      <c r="FF92" s="284"/>
      <c r="FG92" s="284"/>
      <c r="FH92" s="284"/>
      <c r="FI92" s="284"/>
      <c r="FJ92" s="284"/>
      <c r="FK92" s="284"/>
      <c r="FL92" s="284"/>
      <c r="FM92" s="284"/>
      <c r="FN92" s="284"/>
      <c r="FO92" s="284"/>
      <c r="FP92" s="284"/>
      <c r="FQ92" s="284"/>
      <c r="FR92" s="284"/>
      <c r="FS92" s="284"/>
      <c r="FT92" s="284"/>
    </row>
    <row r="93" spans="1:176" s="285" customFormat="1" ht="13.8">
      <c r="A93" s="281" t="s">
        <v>4860</v>
      </c>
      <c r="B93" s="281" t="s">
        <v>4861</v>
      </c>
      <c r="C93" s="282">
        <v>63</v>
      </c>
      <c r="D93" s="283">
        <v>8745</v>
      </c>
      <c r="E93" s="283">
        <v>8745</v>
      </c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  <c r="AA93" s="284"/>
      <c r="AB93" s="284"/>
      <c r="AC93" s="284"/>
      <c r="AD93" s="284"/>
      <c r="AE93" s="284"/>
      <c r="AF93" s="284"/>
      <c r="AG93" s="284"/>
      <c r="AH93" s="284"/>
      <c r="AI93" s="284"/>
      <c r="AJ93" s="284"/>
      <c r="AK93" s="284"/>
      <c r="AL93" s="284"/>
      <c r="AM93" s="284"/>
      <c r="AN93" s="284"/>
      <c r="AO93" s="284"/>
      <c r="AP93" s="284"/>
      <c r="AQ93" s="284"/>
      <c r="AR93" s="284"/>
      <c r="AS93" s="284"/>
      <c r="AT93" s="284"/>
      <c r="AU93" s="284"/>
      <c r="AV93" s="284"/>
      <c r="AW93" s="284"/>
      <c r="AX93" s="284"/>
      <c r="AY93" s="284"/>
      <c r="AZ93" s="284"/>
      <c r="BA93" s="284"/>
      <c r="BB93" s="284"/>
      <c r="BC93" s="284"/>
      <c r="BD93" s="284"/>
      <c r="BE93" s="284"/>
      <c r="BF93" s="284"/>
      <c r="BG93" s="284"/>
      <c r="BH93" s="284"/>
      <c r="BI93" s="284"/>
      <c r="BJ93" s="284"/>
      <c r="BK93" s="284"/>
      <c r="BL93" s="284"/>
      <c r="BM93" s="284"/>
      <c r="BN93" s="284"/>
      <c r="BO93" s="284"/>
      <c r="BP93" s="284"/>
      <c r="BQ93" s="284"/>
      <c r="BR93" s="284"/>
      <c r="BS93" s="284"/>
      <c r="BT93" s="284"/>
      <c r="BU93" s="284"/>
      <c r="BV93" s="284"/>
      <c r="BW93" s="284"/>
      <c r="BX93" s="284"/>
      <c r="BY93" s="284"/>
      <c r="BZ93" s="284"/>
      <c r="CA93" s="284"/>
      <c r="CB93" s="284"/>
      <c r="CC93" s="284"/>
      <c r="CD93" s="284"/>
      <c r="CE93" s="284"/>
      <c r="CF93" s="284"/>
      <c r="CG93" s="284"/>
      <c r="CH93" s="284"/>
      <c r="CI93" s="284"/>
      <c r="CJ93" s="284"/>
      <c r="CK93" s="284"/>
      <c r="CL93" s="284"/>
      <c r="CM93" s="284"/>
      <c r="CN93" s="284"/>
      <c r="CO93" s="284"/>
      <c r="CP93" s="284"/>
      <c r="CQ93" s="284"/>
      <c r="CR93" s="284"/>
      <c r="CS93" s="284"/>
      <c r="CT93" s="284"/>
      <c r="CU93" s="284"/>
      <c r="CV93" s="284"/>
      <c r="CW93" s="284"/>
      <c r="CX93" s="284"/>
      <c r="CY93" s="284"/>
      <c r="CZ93" s="284"/>
      <c r="DA93" s="284"/>
      <c r="DB93" s="284"/>
      <c r="DC93" s="284"/>
      <c r="DD93" s="284"/>
      <c r="DE93" s="284"/>
      <c r="DF93" s="284"/>
      <c r="DG93" s="284"/>
      <c r="DH93" s="284"/>
      <c r="DI93" s="284"/>
      <c r="DJ93" s="284"/>
      <c r="DK93" s="284"/>
      <c r="DL93" s="284"/>
      <c r="DM93" s="284"/>
      <c r="DN93" s="284"/>
      <c r="DO93" s="284"/>
      <c r="DP93" s="284"/>
      <c r="DQ93" s="284"/>
      <c r="DR93" s="284"/>
      <c r="DS93" s="284"/>
      <c r="DT93" s="284"/>
      <c r="DU93" s="284"/>
      <c r="DV93" s="284"/>
      <c r="DW93" s="284"/>
      <c r="DX93" s="284"/>
      <c r="DY93" s="284"/>
      <c r="DZ93" s="284"/>
      <c r="EA93" s="284"/>
      <c r="EB93" s="284"/>
      <c r="EC93" s="284"/>
      <c r="ED93" s="284"/>
      <c r="EE93" s="284"/>
      <c r="EF93" s="284"/>
      <c r="EG93" s="284"/>
      <c r="EH93" s="284"/>
      <c r="EI93" s="284"/>
      <c r="EJ93" s="284"/>
      <c r="EK93" s="284"/>
      <c r="EL93" s="284"/>
      <c r="EM93" s="284"/>
      <c r="EN93" s="284"/>
      <c r="EO93" s="284"/>
      <c r="EP93" s="284"/>
      <c r="EQ93" s="284"/>
      <c r="ER93" s="284"/>
      <c r="ES93" s="284"/>
      <c r="ET93" s="284"/>
      <c r="EU93" s="284"/>
      <c r="EV93" s="284"/>
      <c r="EW93" s="284"/>
      <c r="EX93" s="284"/>
      <c r="EY93" s="284"/>
      <c r="EZ93" s="284"/>
      <c r="FA93" s="284"/>
      <c r="FB93" s="284"/>
      <c r="FC93" s="284"/>
      <c r="FD93" s="284"/>
      <c r="FE93" s="284"/>
      <c r="FF93" s="284"/>
      <c r="FG93" s="284"/>
      <c r="FH93" s="284"/>
      <c r="FI93" s="284"/>
      <c r="FJ93" s="284"/>
      <c r="FK93" s="284"/>
      <c r="FL93" s="284"/>
      <c r="FM93" s="284"/>
      <c r="FN93" s="284"/>
      <c r="FO93" s="284"/>
      <c r="FP93" s="284"/>
      <c r="FQ93" s="284"/>
      <c r="FR93" s="284"/>
      <c r="FS93" s="284"/>
      <c r="FT93" s="284"/>
    </row>
    <row r="94" spans="1:176" s="285" customFormat="1" ht="13.8">
      <c r="A94" s="281" t="s">
        <v>4862</v>
      </c>
      <c r="B94" s="281" t="s">
        <v>4863</v>
      </c>
      <c r="C94" s="282">
        <v>13</v>
      </c>
      <c r="D94" s="283">
        <v>8580</v>
      </c>
      <c r="E94" s="283">
        <f>D94</f>
        <v>8580</v>
      </c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  <c r="BG94" s="284"/>
      <c r="BH94" s="284"/>
      <c r="BI94" s="284"/>
      <c r="BJ94" s="284"/>
      <c r="BK94" s="284"/>
      <c r="BL94" s="284"/>
      <c r="BM94" s="284"/>
      <c r="BN94" s="284"/>
      <c r="BO94" s="284"/>
      <c r="BP94" s="284"/>
      <c r="BQ94" s="284"/>
      <c r="BR94" s="284"/>
      <c r="BS94" s="284"/>
      <c r="BT94" s="284"/>
      <c r="BU94" s="284"/>
      <c r="BV94" s="284"/>
      <c r="BW94" s="284"/>
      <c r="BX94" s="284"/>
      <c r="BY94" s="284"/>
      <c r="BZ94" s="284"/>
      <c r="CA94" s="284"/>
      <c r="CB94" s="284"/>
      <c r="CC94" s="284"/>
      <c r="CD94" s="284"/>
      <c r="CE94" s="284"/>
      <c r="CF94" s="284"/>
      <c r="CG94" s="284"/>
      <c r="CH94" s="284"/>
      <c r="CI94" s="284"/>
      <c r="CJ94" s="284"/>
      <c r="CK94" s="284"/>
      <c r="CL94" s="284"/>
      <c r="CM94" s="284"/>
      <c r="CN94" s="284"/>
      <c r="CO94" s="284"/>
      <c r="CP94" s="284"/>
      <c r="CQ94" s="284"/>
      <c r="CR94" s="284"/>
      <c r="CS94" s="284"/>
      <c r="CT94" s="284"/>
      <c r="CU94" s="284"/>
      <c r="CV94" s="284"/>
      <c r="CW94" s="284"/>
      <c r="CX94" s="284"/>
      <c r="CY94" s="284"/>
      <c r="CZ94" s="284"/>
      <c r="DA94" s="284"/>
      <c r="DB94" s="284"/>
      <c r="DC94" s="284"/>
      <c r="DD94" s="284"/>
      <c r="DE94" s="284"/>
      <c r="DF94" s="284"/>
      <c r="DG94" s="284"/>
      <c r="DH94" s="284"/>
      <c r="DI94" s="284"/>
      <c r="DJ94" s="284"/>
      <c r="DK94" s="284"/>
      <c r="DL94" s="284"/>
      <c r="DM94" s="284"/>
      <c r="DN94" s="284"/>
      <c r="DO94" s="284"/>
      <c r="DP94" s="284"/>
      <c r="DQ94" s="284"/>
      <c r="DR94" s="284"/>
      <c r="DS94" s="284"/>
      <c r="DT94" s="284"/>
      <c r="DU94" s="284"/>
      <c r="DV94" s="284"/>
      <c r="DW94" s="284"/>
      <c r="DX94" s="284"/>
      <c r="DY94" s="284"/>
      <c r="DZ94" s="284"/>
      <c r="EA94" s="284"/>
      <c r="EB94" s="284"/>
      <c r="EC94" s="284"/>
      <c r="ED94" s="284"/>
      <c r="EE94" s="284"/>
      <c r="EF94" s="284"/>
      <c r="EG94" s="284"/>
      <c r="EH94" s="284"/>
      <c r="EI94" s="284"/>
      <c r="EJ94" s="284"/>
      <c r="EK94" s="284"/>
      <c r="EL94" s="284"/>
      <c r="EM94" s="284"/>
      <c r="EN94" s="284"/>
      <c r="EO94" s="284"/>
      <c r="EP94" s="284"/>
      <c r="EQ94" s="284"/>
      <c r="ER94" s="284"/>
      <c r="ES94" s="284"/>
      <c r="ET94" s="284"/>
      <c r="EU94" s="284"/>
      <c r="EV94" s="284"/>
      <c r="EW94" s="284"/>
      <c r="EX94" s="284"/>
      <c r="EY94" s="284"/>
      <c r="EZ94" s="284"/>
      <c r="FA94" s="284"/>
      <c r="FB94" s="284"/>
      <c r="FC94" s="284"/>
      <c r="FD94" s="284"/>
      <c r="FE94" s="284"/>
      <c r="FF94" s="284"/>
      <c r="FG94" s="284"/>
      <c r="FH94" s="284"/>
      <c r="FI94" s="284"/>
      <c r="FJ94" s="284"/>
      <c r="FK94" s="284"/>
      <c r="FL94" s="284"/>
      <c r="FM94" s="284"/>
      <c r="FN94" s="284"/>
      <c r="FO94" s="284"/>
      <c r="FP94" s="284"/>
      <c r="FQ94" s="284"/>
      <c r="FR94" s="284"/>
      <c r="FS94" s="284"/>
      <c r="FT94" s="284"/>
    </row>
    <row r="95" spans="1:176" s="285" customFormat="1" ht="13.8">
      <c r="A95" s="281" t="s">
        <v>4794</v>
      </c>
      <c r="B95" s="281" t="s">
        <v>4896</v>
      </c>
      <c r="C95" s="282">
        <v>1</v>
      </c>
      <c r="D95" s="283">
        <v>8580</v>
      </c>
      <c r="E95" s="283">
        <f>D95</f>
        <v>8580</v>
      </c>
      <c r="F95" s="284"/>
      <c r="G95" s="284"/>
      <c r="H95" s="284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284"/>
      <c r="AA95" s="284"/>
      <c r="AB95" s="284"/>
      <c r="AC95" s="284"/>
      <c r="AD95" s="284"/>
      <c r="AE95" s="284"/>
      <c r="AF95" s="284"/>
      <c r="AG95" s="284"/>
      <c r="AH95" s="284"/>
      <c r="AI95" s="284"/>
      <c r="AJ95" s="284"/>
      <c r="AK95" s="284"/>
      <c r="AL95" s="284"/>
      <c r="AM95" s="284"/>
      <c r="AN95" s="284"/>
      <c r="AO95" s="284"/>
      <c r="AP95" s="284"/>
      <c r="AQ95" s="284"/>
      <c r="AR95" s="284"/>
      <c r="AS95" s="284"/>
      <c r="AT95" s="284"/>
      <c r="AU95" s="284"/>
      <c r="AV95" s="284"/>
      <c r="AW95" s="284"/>
      <c r="AX95" s="284"/>
      <c r="AY95" s="284"/>
      <c r="AZ95" s="284"/>
      <c r="BA95" s="284"/>
      <c r="BB95" s="284"/>
      <c r="BC95" s="284"/>
      <c r="BD95" s="284"/>
      <c r="BE95" s="284"/>
      <c r="BF95" s="284"/>
      <c r="BG95" s="284"/>
      <c r="BH95" s="284"/>
      <c r="BI95" s="284"/>
      <c r="BJ95" s="284"/>
      <c r="BK95" s="284"/>
      <c r="BL95" s="284"/>
      <c r="BM95" s="284"/>
      <c r="BN95" s="284"/>
      <c r="BO95" s="284"/>
      <c r="BP95" s="284"/>
      <c r="BQ95" s="284"/>
      <c r="BR95" s="284"/>
      <c r="BS95" s="284"/>
      <c r="BT95" s="284"/>
      <c r="BU95" s="284"/>
      <c r="BV95" s="284"/>
      <c r="BW95" s="284"/>
      <c r="BX95" s="284"/>
      <c r="BY95" s="284"/>
      <c r="BZ95" s="284"/>
      <c r="CA95" s="284"/>
      <c r="CB95" s="284"/>
      <c r="CC95" s="284"/>
      <c r="CD95" s="284"/>
      <c r="CE95" s="284"/>
      <c r="CF95" s="284"/>
      <c r="CG95" s="284"/>
      <c r="CH95" s="284"/>
      <c r="CI95" s="284"/>
      <c r="CJ95" s="284"/>
      <c r="CK95" s="284"/>
      <c r="CL95" s="284"/>
      <c r="CM95" s="284"/>
      <c r="CN95" s="284"/>
      <c r="CO95" s="284"/>
      <c r="CP95" s="284"/>
      <c r="CQ95" s="284"/>
      <c r="CR95" s="284"/>
      <c r="CS95" s="284"/>
      <c r="CT95" s="284"/>
      <c r="CU95" s="284"/>
      <c r="CV95" s="284"/>
      <c r="CW95" s="284"/>
      <c r="CX95" s="284"/>
      <c r="CY95" s="284"/>
      <c r="CZ95" s="284"/>
      <c r="DA95" s="284"/>
      <c r="DB95" s="284"/>
      <c r="DC95" s="284"/>
      <c r="DD95" s="284"/>
      <c r="DE95" s="284"/>
      <c r="DF95" s="284"/>
      <c r="DG95" s="284"/>
      <c r="DH95" s="284"/>
      <c r="DI95" s="284"/>
      <c r="DJ95" s="284"/>
      <c r="DK95" s="284"/>
      <c r="DL95" s="284"/>
      <c r="DM95" s="284"/>
      <c r="DN95" s="284"/>
      <c r="DO95" s="284"/>
      <c r="DP95" s="284"/>
      <c r="DQ95" s="284"/>
      <c r="DR95" s="284"/>
      <c r="DS95" s="284"/>
      <c r="DT95" s="284"/>
      <c r="DU95" s="284"/>
      <c r="DV95" s="284"/>
      <c r="DW95" s="284"/>
      <c r="DX95" s="284"/>
      <c r="DY95" s="284"/>
      <c r="DZ95" s="284"/>
      <c r="EA95" s="284"/>
      <c r="EB95" s="284"/>
      <c r="EC95" s="284"/>
      <c r="ED95" s="284"/>
      <c r="EE95" s="284"/>
      <c r="EF95" s="284"/>
      <c r="EG95" s="284"/>
      <c r="EH95" s="284"/>
      <c r="EI95" s="284"/>
      <c r="EJ95" s="284"/>
      <c r="EK95" s="284"/>
      <c r="EL95" s="284"/>
      <c r="EM95" s="284"/>
      <c r="EN95" s="284"/>
      <c r="EO95" s="284"/>
      <c r="EP95" s="284"/>
      <c r="EQ95" s="284"/>
      <c r="ER95" s="284"/>
      <c r="ES95" s="284"/>
      <c r="ET95" s="284"/>
      <c r="EU95" s="284"/>
      <c r="EV95" s="284"/>
      <c r="EW95" s="284"/>
      <c r="EX95" s="284"/>
      <c r="EY95" s="284"/>
      <c r="EZ95" s="284"/>
      <c r="FA95" s="284"/>
      <c r="FB95" s="284"/>
      <c r="FC95" s="284"/>
      <c r="FD95" s="284"/>
      <c r="FE95" s="284"/>
      <c r="FF95" s="284"/>
      <c r="FG95" s="284"/>
      <c r="FH95" s="284"/>
      <c r="FI95" s="284"/>
      <c r="FJ95" s="284"/>
      <c r="FK95" s="284"/>
      <c r="FL95" s="284"/>
      <c r="FM95" s="284"/>
      <c r="FN95" s="284"/>
      <c r="FO95" s="284"/>
      <c r="FP95" s="284"/>
      <c r="FQ95" s="284"/>
      <c r="FR95" s="284"/>
      <c r="FS95" s="284"/>
      <c r="FT95" s="284"/>
    </row>
    <row r="96" spans="1:176" s="234" customFormat="1" ht="15" customHeight="1">
      <c r="A96" s="225"/>
      <c r="B96" s="226" t="s">
        <v>4244</v>
      </c>
      <c r="C96" s="271">
        <f>SUM(C56:C95)</f>
        <v>691</v>
      </c>
      <c r="D96" s="233"/>
      <c r="E96" s="233"/>
    </row>
    <row r="97" spans="1:176" s="216" customFormat="1" ht="15.6">
      <c r="A97" s="235"/>
      <c r="B97" s="236"/>
      <c r="C97" s="235"/>
      <c r="D97" s="237"/>
      <c r="E97" s="237"/>
    </row>
    <row r="98" spans="1:176" s="216" customFormat="1">
      <c r="A98" s="1285" t="s">
        <v>4104</v>
      </c>
      <c r="B98" s="1285"/>
      <c r="C98" s="215"/>
      <c r="D98" s="231"/>
      <c r="E98" s="231"/>
    </row>
    <row r="99" spans="1:176" s="285" customFormat="1" ht="13.8">
      <c r="A99" s="281" t="s">
        <v>4784</v>
      </c>
      <c r="B99" s="281" t="s">
        <v>4897</v>
      </c>
      <c r="C99" s="282">
        <v>10</v>
      </c>
      <c r="D99" s="283">
        <v>8358</v>
      </c>
      <c r="E99" s="283">
        <f t="shared" ref="E99:E117" si="3">D99</f>
        <v>8358</v>
      </c>
      <c r="F99" s="284"/>
      <c r="G99" s="284"/>
      <c r="H99" s="284"/>
      <c r="I99" s="284"/>
      <c r="J99" s="284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  <c r="AA99" s="284"/>
      <c r="AB99" s="284"/>
      <c r="AC99" s="284"/>
      <c r="AD99" s="284"/>
      <c r="AE99" s="284"/>
      <c r="AF99" s="284"/>
      <c r="AG99" s="284"/>
      <c r="AH99" s="284"/>
      <c r="AI99" s="284"/>
      <c r="AJ99" s="284"/>
      <c r="AK99" s="284"/>
      <c r="AL99" s="284"/>
      <c r="AM99" s="284"/>
      <c r="AN99" s="284"/>
      <c r="AO99" s="284"/>
      <c r="AP99" s="284"/>
      <c r="AQ99" s="284"/>
      <c r="AR99" s="284"/>
      <c r="AS99" s="284"/>
      <c r="AT99" s="284"/>
      <c r="AU99" s="284"/>
      <c r="AV99" s="284"/>
      <c r="AW99" s="284"/>
      <c r="AX99" s="284"/>
      <c r="AY99" s="284"/>
      <c r="AZ99" s="284"/>
      <c r="BA99" s="284"/>
      <c r="BB99" s="284"/>
      <c r="BC99" s="284"/>
      <c r="BD99" s="284"/>
      <c r="BE99" s="284"/>
      <c r="BF99" s="284"/>
      <c r="BG99" s="284"/>
      <c r="BH99" s="284"/>
      <c r="BI99" s="284"/>
      <c r="BJ99" s="284"/>
      <c r="BK99" s="284"/>
      <c r="BL99" s="284"/>
      <c r="BM99" s="284"/>
      <c r="BN99" s="284"/>
      <c r="BO99" s="284"/>
      <c r="BP99" s="284"/>
      <c r="BQ99" s="284"/>
      <c r="BR99" s="284"/>
      <c r="BS99" s="284"/>
      <c r="BT99" s="284"/>
      <c r="BU99" s="284"/>
      <c r="BV99" s="284"/>
      <c r="BW99" s="284"/>
      <c r="BX99" s="284"/>
      <c r="BY99" s="284"/>
      <c r="BZ99" s="284"/>
      <c r="CA99" s="284"/>
      <c r="CB99" s="284"/>
      <c r="CC99" s="284"/>
      <c r="CD99" s="284"/>
      <c r="CE99" s="284"/>
      <c r="CF99" s="284"/>
      <c r="CG99" s="284"/>
      <c r="CH99" s="284"/>
      <c r="CI99" s="284"/>
      <c r="CJ99" s="284"/>
      <c r="CK99" s="284"/>
      <c r="CL99" s="284"/>
      <c r="CM99" s="284"/>
      <c r="CN99" s="284"/>
      <c r="CO99" s="284"/>
      <c r="CP99" s="284"/>
      <c r="CQ99" s="284"/>
      <c r="CR99" s="284"/>
      <c r="CS99" s="284"/>
      <c r="CT99" s="284"/>
      <c r="CU99" s="284"/>
      <c r="CV99" s="284"/>
      <c r="CW99" s="284"/>
      <c r="CX99" s="284"/>
      <c r="CY99" s="284"/>
      <c r="CZ99" s="284"/>
      <c r="DA99" s="284"/>
      <c r="DB99" s="284"/>
      <c r="DC99" s="284"/>
      <c r="DD99" s="284"/>
      <c r="DE99" s="284"/>
      <c r="DF99" s="284"/>
      <c r="DG99" s="284"/>
      <c r="DH99" s="284"/>
      <c r="DI99" s="284"/>
      <c r="DJ99" s="284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284"/>
      <c r="DW99" s="284"/>
      <c r="DX99" s="284"/>
      <c r="DY99" s="284"/>
      <c r="DZ99" s="284"/>
      <c r="EA99" s="284"/>
      <c r="EB99" s="284"/>
      <c r="EC99" s="284"/>
      <c r="ED99" s="284"/>
      <c r="EE99" s="284"/>
      <c r="EF99" s="284"/>
      <c r="EG99" s="284"/>
      <c r="EH99" s="284"/>
      <c r="EI99" s="284"/>
      <c r="EJ99" s="284"/>
      <c r="EK99" s="284"/>
      <c r="EL99" s="284"/>
      <c r="EM99" s="284"/>
      <c r="EN99" s="284"/>
      <c r="EO99" s="284"/>
      <c r="EP99" s="284"/>
      <c r="EQ99" s="284"/>
      <c r="ER99" s="284"/>
      <c r="ES99" s="284"/>
      <c r="ET99" s="284"/>
      <c r="EU99" s="284"/>
      <c r="EV99" s="284"/>
      <c r="EW99" s="284"/>
      <c r="EX99" s="284"/>
      <c r="EY99" s="284"/>
      <c r="EZ99" s="284"/>
      <c r="FA99" s="284"/>
      <c r="FB99" s="284"/>
      <c r="FC99" s="284"/>
      <c r="FD99" s="284"/>
      <c r="FE99" s="284"/>
      <c r="FF99" s="284"/>
      <c r="FG99" s="284"/>
      <c r="FH99" s="284"/>
      <c r="FI99" s="284"/>
      <c r="FJ99" s="284"/>
      <c r="FK99" s="284"/>
      <c r="FL99" s="284"/>
      <c r="FM99" s="284"/>
      <c r="FN99" s="284"/>
      <c r="FO99" s="284"/>
      <c r="FP99" s="284"/>
      <c r="FQ99" s="284"/>
      <c r="FR99" s="284"/>
      <c r="FS99" s="284"/>
      <c r="FT99" s="284"/>
    </row>
    <row r="100" spans="1:176" s="285" customFormat="1" ht="13.8">
      <c r="A100" s="281" t="s">
        <v>4788</v>
      </c>
      <c r="B100" s="281" t="s">
        <v>4789</v>
      </c>
      <c r="C100" s="282">
        <v>6</v>
      </c>
      <c r="D100" s="283">
        <v>7818.0000000000009</v>
      </c>
      <c r="E100" s="283">
        <f t="shared" si="3"/>
        <v>7818.0000000000009</v>
      </c>
      <c r="F100" s="284"/>
      <c r="G100" s="284"/>
      <c r="H100" s="284"/>
      <c r="I100" s="284"/>
      <c r="J100" s="284"/>
      <c r="K100" s="284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4"/>
      <c r="Z100" s="284"/>
      <c r="AA100" s="284"/>
      <c r="AB100" s="284"/>
      <c r="AC100" s="284"/>
      <c r="AD100" s="284"/>
      <c r="AE100" s="284"/>
      <c r="AF100" s="284"/>
      <c r="AG100" s="284"/>
      <c r="AH100" s="284"/>
      <c r="AI100" s="284"/>
      <c r="AJ100" s="284"/>
      <c r="AK100" s="284"/>
      <c r="AL100" s="284"/>
      <c r="AM100" s="284"/>
      <c r="AN100" s="284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A100" s="284"/>
      <c r="BB100" s="284"/>
      <c r="BC100" s="284"/>
      <c r="BD100" s="284"/>
      <c r="BE100" s="284"/>
      <c r="BF100" s="284"/>
      <c r="BG100" s="284"/>
      <c r="BH100" s="284"/>
      <c r="BI100" s="284"/>
      <c r="BJ100" s="284"/>
      <c r="BK100" s="284"/>
      <c r="BL100" s="284"/>
      <c r="BM100" s="284"/>
      <c r="BN100" s="284"/>
      <c r="BO100" s="284"/>
      <c r="BP100" s="284"/>
      <c r="BQ100" s="284"/>
      <c r="BR100" s="284"/>
      <c r="BS100" s="284"/>
      <c r="BT100" s="284"/>
      <c r="BU100" s="284"/>
      <c r="BV100" s="284"/>
      <c r="BW100" s="284"/>
      <c r="BX100" s="284"/>
      <c r="BY100" s="284"/>
      <c r="BZ100" s="284"/>
      <c r="CA100" s="284"/>
      <c r="CB100" s="284"/>
      <c r="CC100" s="284"/>
      <c r="CD100" s="284"/>
      <c r="CE100" s="284"/>
      <c r="CF100" s="284"/>
      <c r="CG100" s="284"/>
      <c r="CH100" s="284"/>
      <c r="CI100" s="284"/>
      <c r="CJ100" s="284"/>
      <c r="CK100" s="284"/>
      <c r="CL100" s="284"/>
      <c r="CM100" s="284"/>
      <c r="CN100" s="284"/>
      <c r="CO100" s="284"/>
      <c r="CP100" s="284"/>
      <c r="CQ100" s="284"/>
      <c r="CR100" s="284"/>
      <c r="CS100" s="284"/>
      <c r="CT100" s="284"/>
      <c r="CU100" s="284"/>
      <c r="CV100" s="284"/>
      <c r="CW100" s="284"/>
      <c r="CX100" s="284"/>
      <c r="CY100" s="284"/>
      <c r="CZ100" s="284"/>
      <c r="DA100" s="284"/>
      <c r="DB100" s="284"/>
      <c r="DC100" s="284"/>
      <c r="DD100" s="284"/>
      <c r="DE100" s="284"/>
      <c r="DF100" s="284"/>
      <c r="DG100" s="284"/>
      <c r="DH100" s="284"/>
      <c r="DI100" s="284"/>
      <c r="DJ100" s="284"/>
      <c r="DK100" s="284"/>
      <c r="DL100" s="284"/>
      <c r="DM100" s="284"/>
      <c r="DN100" s="284"/>
      <c r="DO100" s="284"/>
      <c r="DP100" s="284"/>
      <c r="DQ100" s="284"/>
      <c r="DR100" s="284"/>
      <c r="DS100" s="284"/>
      <c r="DT100" s="284"/>
      <c r="DU100" s="284"/>
      <c r="DV100" s="284"/>
      <c r="DW100" s="284"/>
      <c r="DX100" s="284"/>
      <c r="DY100" s="284"/>
      <c r="DZ100" s="284"/>
      <c r="EA100" s="284"/>
      <c r="EB100" s="284"/>
      <c r="EC100" s="284"/>
      <c r="ED100" s="284"/>
      <c r="EE100" s="284"/>
      <c r="EF100" s="284"/>
      <c r="EG100" s="284"/>
      <c r="EH100" s="284"/>
      <c r="EI100" s="284"/>
      <c r="EJ100" s="284"/>
      <c r="EK100" s="284"/>
      <c r="EL100" s="284"/>
      <c r="EM100" s="284"/>
      <c r="EN100" s="284"/>
      <c r="EO100" s="284"/>
      <c r="EP100" s="284"/>
      <c r="EQ100" s="284"/>
      <c r="ER100" s="284"/>
      <c r="ES100" s="284"/>
      <c r="ET100" s="284"/>
      <c r="EU100" s="284"/>
      <c r="EV100" s="284"/>
      <c r="EW100" s="284"/>
      <c r="EX100" s="284"/>
      <c r="EY100" s="284"/>
      <c r="EZ100" s="284"/>
      <c r="FA100" s="284"/>
      <c r="FB100" s="284"/>
      <c r="FC100" s="284"/>
      <c r="FD100" s="284"/>
      <c r="FE100" s="284"/>
      <c r="FF100" s="284"/>
      <c r="FG100" s="284"/>
      <c r="FH100" s="284"/>
      <c r="FI100" s="284"/>
      <c r="FJ100" s="284"/>
      <c r="FK100" s="284"/>
      <c r="FL100" s="284"/>
      <c r="FM100" s="284"/>
      <c r="FN100" s="284"/>
      <c r="FO100" s="284"/>
      <c r="FP100" s="284"/>
      <c r="FQ100" s="284"/>
      <c r="FR100" s="284"/>
      <c r="FS100" s="284"/>
      <c r="FT100" s="284"/>
    </row>
    <row r="101" spans="1:176" s="285" customFormat="1" ht="13.8">
      <c r="A101" s="281" t="s">
        <v>4790</v>
      </c>
      <c r="B101" s="281" t="s">
        <v>4791</v>
      </c>
      <c r="C101" s="282">
        <v>1</v>
      </c>
      <c r="D101" s="283">
        <v>7704</v>
      </c>
      <c r="E101" s="283">
        <f t="shared" si="3"/>
        <v>7704</v>
      </c>
      <c r="F101" s="284"/>
      <c r="G101" s="284"/>
      <c r="H101" s="284"/>
      <c r="I101" s="284"/>
      <c r="J101" s="284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  <c r="AA101" s="284"/>
      <c r="AB101" s="284"/>
      <c r="AC101" s="284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A101" s="284"/>
      <c r="BB101" s="284"/>
      <c r="BC101" s="284"/>
      <c r="BD101" s="284"/>
      <c r="BE101" s="284"/>
      <c r="BF101" s="284"/>
      <c r="BG101" s="284"/>
      <c r="BH101" s="284"/>
      <c r="BI101" s="284"/>
      <c r="BJ101" s="284"/>
      <c r="BK101" s="284"/>
      <c r="BL101" s="284"/>
      <c r="BM101" s="284"/>
      <c r="BN101" s="284"/>
      <c r="BO101" s="284"/>
      <c r="BP101" s="284"/>
      <c r="BQ101" s="284"/>
      <c r="BR101" s="284"/>
      <c r="BS101" s="284"/>
      <c r="BT101" s="284"/>
      <c r="BU101" s="284"/>
      <c r="BV101" s="284"/>
      <c r="BW101" s="284"/>
      <c r="BX101" s="284"/>
      <c r="BY101" s="284"/>
      <c r="BZ101" s="284"/>
      <c r="CA101" s="284"/>
      <c r="CB101" s="284"/>
      <c r="CC101" s="284"/>
      <c r="CD101" s="284"/>
      <c r="CE101" s="284"/>
      <c r="CF101" s="284"/>
      <c r="CG101" s="284"/>
      <c r="CH101" s="284"/>
      <c r="CI101" s="284"/>
      <c r="CJ101" s="284"/>
      <c r="CK101" s="284"/>
      <c r="CL101" s="284"/>
      <c r="CM101" s="284"/>
      <c r="CN101" s="284"/>
      <c r="CO101" s="284"/>
      <c r="CP101" s="284"/>
      <c r="CQ101" s="284"/>
      <c r="CR101" s="284"/>
      <c r="CS101" s="284"/>
      <c r="CT101" s="284"/>
      <c r="CU101" s="284"/>
      <c r="CV101" s="284"/>
      <c r="CW101" s="284"/>
      <c r="CX101" s="284"/>
      <c r="CY101" s="284"/>
      <c r="CZ101" s="284"/>
      <c r="DA101" s="284"/>
      <c r="DB101" s="284"/>
      <c r="DC101" s="284"/>
      <c r="DD101" s="284"/>
      <c r="DE101" s="284"/>
      <c r="DF101" s="284"/>
      <c r="DG101" s="284"/>
      <c r="DH101" s="284"/>
      <c r="DI101" s="284"/>
      <c r="DJ101" s="284"/>
      <c r="DK101" s="284"/>
      <c r="DL101" s="284"/>
      <c r="DM101" s="284"/>
      <c r="DN101" s="284"/>
      <c r="DO101" s="284"/>
      <c r="DP101" s="284"/>
      <c r="DQ101" s="284"/>
      <c r="DR101" s="284"/>
      <c r="DS101" s="284"/>
      <c r="DT101" s="284"/>
      <c r="DU101" s="284"/>
      <c r="DV101" s="284"/>
      <c r="DW101" s="284"/>
      <c r="DX101" s="284"/>
      <c r="DY101" s="284"/>
      <c r="DZ101" s="284"/>
      <c r="EA101" s="284"/>
      <c r="EB101" s="284"/>
      <c r="EC101" s="284"/>
      <c r="ED101" s="284"/>
      <c r="EE101" s="284"/>
      <c r="EF101" s="284"/>
      <c r="EG101" s="284"/>
      <c r="EH101" s="284"/>
      <c r="EI101" s="284"/>
      <c r="EJ101" s="284"/>
      <c r="EK101" s="284"/>
      <c r="EL101" s="284"/>
      <c r="EM101" s="284"/>
      <c r="EN101" s="284"/>
      <c r="EO101" s="284"/>
      <c r="EP101" s="284"/>
      <c r="EQ101" s="284"/>
      <c r="ER101" s="284"/>
      <c r="ES101" s="284"/>
      <c r="ET101" s="284"/>
      <c r="EU101" s="284"/>
      <c r="EV101" s="284"/>
      <c r="EW101" s="284"/>
      <c r="EX101" s="284"/>
      <c r="EY101" s="284"/>
      <c r="EZ101" s="284"/>
      <c r="FA101" s="284"/>
      <c r="FB101" s="284"/>
      <c r="FC101" s="284"/>
      <c r="FD101" s="284"/>
      <c r="FE101" s="284"/>
      <c r="FF101" s="284"/>
      <c r="FG101" s="284"/>
      <c r="FH101" s="284"/>
      <c r="FI101" s="284"/>
      <c r="FJ101" s="284"/>
      <c r="FK101" s="284"/>
      <c r="FL101" s="284"/>
      <c r="FM101" s="284"/>
      <c r="FN101" s="284"/>
      <c r="FO101" s="284"/>
      <c r="FP101" s="284"/>
      <c r="FQ101" s="284"/>
      <c r="FR101" s="284"/>
      <c r="FS101" s="284"/>
      <c r="FT101" s="284"/>
    </row>
    <row r="102" spans="1:176" s="285" customFormat="1" ht="13.8">
      <c r="A102" s="281" t="s">
        <v>4794</v>
      </c>
      <c r="B102" s="281" t="s">
        <v>4795</v>
      </c>
      <c r="C102" s="282">
        <v>2</v>
      </c>
      <c r="D102" s="283">
        <v>8580</v>
      </c>
      <c r="E102" s="283">
        <f t="shared" si="3"/>
        <v>8580</v>
      </c>
      <c r="F102" s="284"/>
      <c r="G102" s="284"/>
      <c r="H102" s="284"/>
      <c r="I102" s="284"/>
      <c r="J102" s="284"/>
      <c r="K102" s="284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  <c r="Y102" s="284"/>
      <c r="Z102" s="284"/>
      <c r="AA102" s="284"/>
      <c r="AB102" s="284"/>
      <c r="AC102" s="284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  <c r="BA102" s="284"/>
      <c r="BB102" s="284"/>
      <c r="BC102" s="284"/>
      <c r="BD102" s="284"/>
      <c r="BE102" s="284"/>
      <c r="BF102" s="284"/>
      <c r="BG102" s="284"/>
      <c r="BH102" s="284"/>
      <c r="BI102" s="284"/>
      <c r="BJ102" s="284"/>
      <c r="BK102" s="284"/>
      <c r="BL102" s="284"/>
      <c r="BM102" s="284"/>
      <c r="BN102" s="284"/>
      <c r="BO102" s="284"/>
      <c r="BP102" s="284"/>
      <c r="BQ102" s="284"/>
      <c r="BR102" s="284"/>
      <c r="BS102" s="284"/>
      <c r="BT102" s="284"/>
      <c r="BU102" s="284"/>
      <c r="BV102" s="284"/>
      <c r="BW102" s="284"/>
      <c r="BX102" s="284"/>
      <c r="BY102" s="284"/>
      <c r="BZ102" s="284"/>
      <c r="CA102" s="284"/>
      <c r="CB102" s="284"/>
      <c r="CC102" s="284"/>
      <c r="CD102" s="284"/>
      <c r="CE102" s="284"/>
      <c r="CF102" s="284"/>
      <c r="CG102" s="284"/>
      <c r="CH102" s="284"/>
      <c r="CI102" s="284"/>
      <c r="CJ102" s="284"/>
      <c r="CK102" s="284"/>
      <c r="CL102" s="284"/>
      <c r="CM102" s="284"/>
      <c r="CN102" s="284"/>
      <c r="CO102" s="284"/>
      <c r="CP102" s="284"/>
      <c r="CQ102" s="284"/>
      <c r="CR102" s="284"/>
      <c r="CS102" s="284"/>
      <c r="CT102" s="284"/>
      <c r="CU102" s="284"/>
      <c r="CV102" s="284"/>
      <c r="CW102" s="284"/>
      <c r="CX102" s="284"/>
      <c r="CY102" s="284"/>
      <c r="CZ102" s="284"/>
      <c r="DA102" s="284"/>
      <c r="DB102" s="284"/>
      <c r="DC102" s="284"/>
      <c r="DD102" s="284"/>
      <c r="DE102" s="284"/>
      <c r="DF102" s="284"/>
      <c r="DG102" s="284"/>
      <c r="DH102" s="284"/>
      <c r="DI102" s="284"/>
      <c r="DJ102" s="284"/>
      <c r="DK102" s="284"/>
      <c r="DL102" s="284"/>
      <c r="DM102" s="284"/>
      <c r="DN102" s="284"/>
      <c r="DO102" s="284"/>
      <c r="DP102" s="284"/>
      <c r="DQ102" s="284"/>
      <c r="DR102" s="284"/>
      <c r="DS102" s="284"/>
      <c r="DT102" s="284"/>
      <c r="DU102" s="284"/>
      <c r="DV102" s="284"/>
      <c r="DW102" s="284"/>
      <c r="DX102" s="284"/>
      <c r="DY102" s="284"/>
      <c r="DZ102" s="284"/>
      <c r="EA102" s="284"/>
      <c r="EB102" s="284"/>
      <c r="EC102" s="284"/>
      <c r="ED102" s="284"/>
      <c r="EE102" s="284"/>
      <c r="EF102" s="284"/>
      <c r="EG102" s="284"/>
      <c r="EH102" s="284"/>
      <c r="EI102" s="284"/>
      <c r="EJ102" s="284"/>
      <c r="EK102" s="284"/>
      <c r="EL102" s="284"/>
      <c r="EM102" s="284"/>
      <c r="EN102" s="284"/>
      <c r="EO102" s="284"/>
      <c r="EP102" s="284"/>
      <c r="EQ102" s="284"/>
      <c r="ER102" s="284"/>
      <c r="ES102" s="284"/>
      <c r="ET102" s="284"/>
      <c r="EU102" s="284"/>
      <c r="EV102" s="284"/>
      <c r="EW102" s="284"/>
      <c r="EX102" s="284"/>
      <c r="EY102" s="284"/>
      <c r="EZ102" s="284"/>
      <c r="FA102" s="284"/>
      <c r="FB102" s="284"/>
      <c r="FC102" s="284"/>
      <c r="FD102" s="284"/>
      <c r="FE102" s="284"/>
      <c r="FF102" s="284"/>
      <c r="FG102" s="284"/>
      <c r="FH102" s="284"/>
      <c r="FI102" s="284"/>
      <c r="FJ102" s="284"/>
      <c r="FK102" s="284"/>
      <c r="FL102" s="284"/>
      <c r="FM102" s="284"/>
      <c r="FN102" s="284"/>
      <c r="FO102" s="284"/>
      <c r="FP102" s="284"/>
      <c r="FQ102" s="284"/>
      <c r="FR102" s="284"/>
      <c r="FS102" s="284"/>
      <c r="FT102" s="284"/>
    </row>
    <row r="103" spans="1:176" s="285" customFormat="1" ht="13.8">
      <c r="A103" s="281" t="s">
        <v>4796</v>
      </c>
      <c r="B103" s="281" t="s">
        <v>4898</v>
      </c>
      <c r="C103" s="282">
        <v>7</v>
      </c>
      <c r="D103" s="283">
        <v>8622</v>
      </c>
      <c r="E103" s="283">
        <f t="shared" si="3"/>
        <v>8622</v>
      </c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4"/>
      <c r="BI103" s="284"/>
      <c r="BJ103" s="284"/>
      <c r="BK103" s="284"/>
      <c r="BL103" s="284"/>
      <c r="BM103" s="284"/>
      <c r="BN103" s="284"/>
      <c r="BO103" s="284"/>
      <c r="BP103" s="284"/>
      <c r="BQ103" s="284"/>
      <c r="BR103" s="284"/>
      <c r="BS103" s="284"/>
      <c r="BT103" s="284"/>
      <c r="BU103" s="284"/>
      <c r="BV103" s="284"/>
      <c r="BW103" s="284"/>
      <c r="BX103" s="284"/>
      <c r="BY103" s="284"/>
      <c r="BZ103" s="284"/>
      <c r="CA103" s="284"/>
      <c r="CB103" s="284"/>
      <c r="CC103" s="284"/>
      <c r="CD103" s="284"/>
      <c r="CE103" s="284"/>
      <c r="CF103" s="284"/>
      <c r="CG103" s="284"/>
      <c r="CH103" s="284"/>
      <c r="CI103" s="284"/>
      <c r="CJ103" s="284"/>
      <c r="CK103" s="284"/>
      <c r="CL103" s="284"/>
      <c r="CM103" s="284"/>
      <c r="CN103" s="284"/>
      <c r="CO103" s="284"/>
      <c r="CP103" s="284"/>
      <c r="CQ103" s="284"/>
      <c r="CR103" s="284"/>
      <c r="CS103" s="284"/>
      <c r="CT103" s="284"/>
      <c r="CU103" s="284"/>
      <c r="CV103" s="284"/>
      <c r="CW103" s="284"/>
      <c r="CX103" s="284"/>
      <c r="CY103" s="284"/>
      <c r="CZ103" s="284"/>
      <c r="DA103" s="284"/>
      <c r="DB103" s="284"/>
      <c r="DC103" s="284"/>
      <c r="DD103" s="284"/>
      <c r="DE103" s="284"/>
      <c r="DF103" s="284"/>
      <c r="DG103" s="284"/>
      <c r="DH103" s="284"/>
      <c r="DI103" s="284"/>
      <c r="DJ103" s="284"/>
      <c r="DK103" s="284"/>
      <c r="DL103" s="284"/>
      <c r="DM103" s="284"/>
      <c r="DN103" s="284"/>
      <c r="DO103" s="284"/>
      <c r="DP103" s="284"/>
      <c r="DQ103" s="284"/>
      <c r="DR103" s="284"/>
      <c r="DS103" s="284"/>
      <c r="DT103" s="284"/>
      <c r="DU103" s="284"/>
      <c r="DV103" s="284"/>
      <c r="DW103" s="284"/>
      <c r="DX103" s="284"/>
      <c r="DY103" s="284"/>
      <c r="DZ103" s="284"/>
      <c r="EA103" s="284"/>
      <c r="EB103" s="284"/>
      <c r="EC103" s="284"/>
      <c r="ED103" s="284"/>
      <c r="EE103" s="284"/>
      <c r="EF103" s="284"/>
      <c r="EG103" s="284"/>
      <c r="EH103" s="284"/>
      <c r="EI103" s="284"/>
      <c r="EJ103" s="284"/>
      <c r="EK103" s="284"/>
      <c r="EL103" s="284"/>
      <c r="EM103" s="284"/>
      <c r="EN103" s="284"/>
      <c r="EO103" s="284"/>
      <c r="EP103" s="284"/>
      <c r="EQ103" s="284"/>
      <c r="ER103" s="284"/>
      <c r="ES103" s="284"/>
      <c r="ET103" s="284"/>
      <c r="EU103" s="284"/>
      <c r="EV103" s="284"/>
      <c r="EW103" s="284"/>
      <c r="EX103" s="284"/>
      <c r="EY103" s="284"/>
      <c r="EZ103" s="284"/>
      <c r="FA103" s="284"/>
      <c r="FB103" s="284"/>
      <c r="FC103" s="284"/>
      <c r="FD103" s="284"/>
      <c r="FE103" s="284"/>
      <c r="FF103" s="284"/>
      <c r="FG103" s="284"/>
      <c r="FH103" s="284"/>
      <c r="FI103" s="284"/>
      <c r="FJ103" s="284"/>
      <c r="FK103" s="284"/>
      <c r="FL103" s="284"/>
      <c r="FM103" s="284"/>
      <c r="FN103" s="284"/>
      <c r="FO103" s="284"/>
      <c r="FP103" s="284"/>
      <c r="FQ103" s="284"/>
      <c r="FR103" s="284"/>
      <c r="FS103" s="284"/>
      <c r="FT103" s="284"/>
    </row>
    <row r="104" spans="1:176" s="285" customFormat="1" ht="13.8">
      <c r="A104" s="281" t="s">
        <v>4798</v>
      </c>
      <c r="B104" s="281" t="s">
        <v>4899</v>
      </c>
      <c r="C104" s="282">
        <v>1</v>
      </c>
      <c r="D104" s="283">
        <v>8358</v>
      </c>
      <c r="E104" s="283">
        <f t="shared" si="3"/>
        <v>8358</v>
      </c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  <c r="BA104" s="284"/>
      <c r="BB104" s="284"/>
      <c r="BC104" s="284"/>
      <c r="BD104" s="284"/>
      <c r="BE104" s="284"/>
      <c r="BF104" s="284"/>
      <c r="BG104" s="284"/>
      <c r="BH104" s="284"/>
      <c r="BI104" s="284"/>
      <c r="BJ104" s="284"/>
      <c r="BK104" s="284"/>
      <c r="BL104" s="284"/>
      <c r="BM104" s="284"/>
      <c r="BN104" s="284"/>
      <c r="BO104" s="284"/>
      <c r="BP104" s="284"/>
      <c r="BQ104" s="284"/>
      <c r="BR104" s="284"/>
      <c r="BS104" s="284"/>
      <c r="BT104" s="284"/>
      <c r="BU104" s="284"/>
      <c r="BV104" s="284"/>
      <c r="BW104" s="284"/>
      <c r="BX104" s="284"/>
      <c r="BY104" s="284"/>
      <c r="BZ104" s="284"/>
      <c r="CA104" s="284"/>
      <c r="CB104" s="284"/>
      <c r="CC104" s="284"/>
      <c r="CD104" s="284"/>
      <c r="CE104" s="284"/>
      <c r="CF104" s="284"/>
      <c r="CG104" s="284"/>
      <c r="CH104" s="284"/>
      <c r="CI104" s="284"/>
      <c r="CJ104" s="284"/>
      <c r="CK104" s="284"/>
      <c r="CL104" s="284"/>
      <c r="CM104" s="284"/>
      <c r="CN104" s="284"/>
      <c r="CO104" s="284"/>
      <c r="CP104" s="284"/>
      <c r="CQ104" s="284"/>
      <c r="CR104" s="284"/>
      <c r="CS104" s="284"/>
      <c r="CT104" s="284"/>
      <c r="CU104" s="284"/>
      <c r="CV104" s="284"/>
      <c r="CW104" s="284"/>
      <c r="CX104" s="284"/>
      <c r="CY104" s="284"/>
      <c r="CZ104" s="284"/>
      <c r="DA104" s="284"/>
      <c r="DB104" s="284"/>
      <c r="DC104" s="284"/>
      <c r="DD104" s="284"/>
      <c r="DE104" s="284"/>
      <c r="DF104" s="284"/>
      <c r="DG104" s="284"/>
      <c r="DH104" s="284"/>
      <c r="DI104" s="284"/>
      <c r="DJ104" s="284"/>
      <c r="DK104" s="284"/>
      <c r="DL104" s="284"/>
      <c r="DM104" s="284"/>
      <c r="DN104" s="284"/>
      <c r="DO104" s="284"/>
      <c r="DP104" s="284"/>
      <c r="DQ104" s="284"/>
      <c r="DR104" s="284"/>
      <c r="DS104" s="284"/>
      <c r="DT104" s="284"/>
      <c r="DU104" s="284"/>
      <c r="DV104" s="284"/>
      <c r="DW104" s="284"/>
      <c r="DX104" s="284"/>
      <c r="DY104" s="284"/>
      <c r="DZ104" s="284"/>
      <c r="EA104" s="284"/>
      <c r="EB104" s="284"/>
      <c r="EC104" s="284"/>
      <c r="ED104" s="284"/>
      <c r="EE104" s="284"/>
      <c r="EF104" s="284"/>
      <c r="EG104" s="284"/>
      <c r="EH104" s="284"/>
      <c r="EI104" s="284"/>
      <c r="EJ104" s="284"/>
      <c r="EK104" s="284"/>
      <c r="EL104" s="284"/>
      <c r="EM104" s="284"/>
      <c r="EN104" s="284"/>
      <c r="EO104" s="284"/>
      <c r="EP104" s="284"/>
      <c r="EQ104" s="284"/>
      <c r="ER104" s="284"/>
      <c r="ES104" s="284"/>
      <c r="ET104" s="284"/>
      <c r="EU104" s="284"/>
      <c r="EV104" s="284"/>
      <c r="EW104" s="284"/>
      <c r="EX104" s="284"/>
      <c r="EY104" s="284"/>
      <c r="EZ104" s="284"/>
      <c r="FA104" s="284"/>
      <c r="FB104" s="284"/>
      <c r="FC104" s="284"/>
      <c r="FD104" s="284"/>
      <c r="FE104" s="284"/>
      <c r="FF104" s="284"/>
      <c r="FG104" s="284"/>
      <c r="FH104" s="284"/>
      <c r="FI104" s="284"/>
      <c r="FJ104" s="284"/>
      <c r="FK104" s="284"/>
      <c r="FL104" s="284"/>
      <c r="FM104" s="284"/>
      <c r="FN104" s="284"/>
      <c r="FO104" s="284"/>
      <c r="FP104" s="284"/>
      <c r="FQ104" s="284"/>
      <c r="FR104" s="284"/>
      <c r="FS104" s="284"/>
      <c r="FT104" s="284"/>
    </row>
    <row r="105" spans="1:176" s="285" customFormat="1" ht="13.8">
      <c r="A105" s="281" t="s">
        <v>4867</v>
      </c>
      <c r="B105" s="281" t="s">
        <v>4868</v>
      </c>
      <c r="C105" s="282">
        <v>2</v>
      </c>
      <c r="D105" s="283">
        <v>7818.0000000000009</v>
      </c>
      <c r="E105" s="283">
        <f t="shared" si="3"/>
        <v>7818.0000000000009</v>
      </c>
      <c r="F105" s="284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4"/>
      <c r="BJ105" s="284"/>
      <c r="BK105" s="284"/>
      <c r="BL105" s="284"/>
      <c r="BM105" s="284"/>
      <c r="BN105" s="284"/>
      <c r="BO105" s="284"/>
      <c r="BP105" s="284"/>
      <c r="BQ105" s="284"/>
      <c r="BR105" s="284"/>
      <c r="BS105" s="284"/>
      <c r="BT105" s="284"/>
      <c r="BU105" s="284"/>
      <c r="BV105" s="284"/>
      <c r="BW105" s="284"/>
      <c r="BX105" s="284"/>
      <c r="BY105" s="284"/>
      <c r="BZ105" s="284"/>
      <c r="CA105" s="284"/>
      <c r="CB105" s="284"/>
      <c r="CC105" s="284"/>
      <c r="CD105" s="284"/>
      <c r="CE105" s="284"/>
      <c r="CF105" s="284"/>
      <c r="CG105" s="284"/>
      <c r="CH105" s="284"/>
      <c r="CI105" s="284"/>
      <c r="CJ105" s="284"/>
      <c r="CK105" s="284"/>
      <c r="CL105" s="284"/>
      <c r="CM105" s="284"/>
      <c r="CN105" s="284"/>
      <c r="CO105" s="284"/>
      <c r="CP105" s="284"/>
      <c r="CQ105" s="284"/>
      <c r="CR105" s="284"/>
      <c r="CS105" s="284"/>
      <c r="CT105" s="284"/>
      <c r="CU105" s="284"/>
      <c r="CV105" s="284"/>
      <c r="CW105" s="284"/>
      <c r="CX105" s="284"/>
      <c r="CY105" s="284"/>
      <c r="CZ105" s="284"/>
      <c r="DA105" s="284"/>
      <c r="DB105" s="284"/>
      <c r="DC105" s="284"/>
      <c r="DD105" s="284"/>
      <c r="DE105" s="284"/>
      <c r="DF105" s="284"/>
      <c r="DG105" s="284"/>
      <c r="DH105" s="284"/>
      <c r="DI105" s="284"/>
      <c r="DJ105" s="284"/>
      <c r="DK105" s="284"/>
      <c r="DL105" s="284"/>
      <c r="DM105" s="284"/>
      <c r="DN105" s="284"/>
      <c r="DO105" s="284"/>
      <c r="DP105" s="284"/>
      <c r="DQ105" s="284"/>
      <c r="DR105" s="284"/>
      <c r="DS105" s="284"/>
      <c r="DT105" s="284"/>
      <c r="DU105" s="284"/>
      <c r="DV105" s="284"/>
      <c r="DW105" s="284"/>
      <c r="DX105" s="284"/>
      <c r="DY105" s="284"/>
      <c r="DZ105" s="284"/>
      <c r="EA105" s="284"/>
      <c r="EB105" s="284"/>
      <c r="EC105" s="284"/>
      <c r="ED105" s="284"/>
      <c r="EE105" s="284"/>
      <c r="EF105" s="284"/>
      <c r="EG105" s="284"/>
      <c r="EH105" s="284"/>
      <c r="EI105" s="284"/>
      <c r="EJ105" s="284"/>
      <c r="EK105" s="284"/>
      <c r="EL105" s="284"/>
      <c r="EM105" s="284"/>
      <c r="EN105" s="284"/>
      <c r="EO105" s="284"/>
      <c r="EP105" s="284"/>
      <c r="EQ105" s="284"/>
      <c r="ER105" s="284"/>
      <c r="ES105" s="284"/>
      <c r="ET105" s="284"/>
      <c r="EU105" s="284"/>
      <c r="EV105" s="284"/>
      <c r="EW105" s="284"/>
      <c r="EX105" s="284"/>
      <c r="EY105" s="284"/>
      <c r="EZ105" s="284"/>
      <c r="FA105" s="284"/>
      <c r="FB105" s="284"/>
      <c r="FC105" s="284"/>
      <c r="FD105" s="284"/>
      <c r="FE105" s="284"/>
      <c r="FF105" s="284"/>
      <c r="FG105" s="284"/>
      <c r="FH105" s="284"/>
      <c r="FI105" s="284"/>
      <c r="FJ105" s="284"/>
      <c r="FK105" s="284"/>
      <c r="FL105" s="284"/>
      <c r="FM105" s="284"/>
      <c r="FN105" s="284"/>
      <c r="FO105" s="284"/>
      <c r="FP105" s="284"/>
      <c r="FQ105" s="284"/>
      <c r="FR105" s="284"/>
      <c r="FS105" s="284"/>
      <c r="FT105" s="284"/>
    </row>
    <row r="106" spans="1:176" s="285" customFormat="1" ht="13.8">
      <c r="A106" s="281" t="s">
        <v>4804</v>
      </c>
      <c r="B106" s="281" t="s">
        <v>4805</v>
      </c>
      <c r="C106" s="282">
        <v>1</v>
      </c>
      <c r="D106" s="283">
        <v>21810</v>
      </c>
      <c r="E106" s="283">
        <f t="shared" si="3"/>
        <v>21810</v>
      </c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4"/>
      <c r="BJ106" s="284"/>
      <c r="BK106" s="284"/>
      <c r="BL106" s="284"/>
      <c r="BM106" s="284"/>
      <c r="BN106" s="284"/>
      <c r="BO106" s="284"/>
      <c r="BP106" s="284"/>
      <c r="BQ106" s="284"/>
      <c r="BR106" s="284"/>
      <c r="BS106" s="284"/>
      <c r="BT106" s="284"/>
      <c r="BU106" s="284"/>
      <c r="BV106" s="284"/>
      <c r="BW106" s="284"/>
      <c r="BX106" s="284"/>
      <c r="BY106" s="284"/>
      <c r="BZ106" s="284"/>
      <c r="CA106" s="284"/>
      <c r="CB106" s="284"/>
      <c r="CC106" s="284"/>
      <c r="CD106" s="284"/>
      <c r="CE106" s="284"/>
      <c r="CF106" s="284"/>
      <c r="CG106" s="284"/>
      <c r="CH106" s="284"/>
      <c r="CI106" s="284"/>
      <c r="CJ106" s="284"/>
      <c r="CK106" s="284"/>
      <c r="CL106" s="284"/>
      <c r="CM106" s="284"/>
      <c r="CN106" s="284"/>
      <c r="CO106" s="284"/>
      <c r="CP106" s="284"/>
      <c r="CQ106" s="284"/>
      <c r="CR106" s="284"/>
      <c r="CS106" s="284"/>
      <c r="CT106" s="284"/>
      <c r="CU106" s="284"/>
      <c r="CV106" s="284"/>
      <c r="CW106" s="284"/>
      <c r="CX106" s="284"/>
      <c r="CY106" s="284"/>
      <c r="CZ106" s="284"/>
      <c r="DA106" s="284"/>
      <c r="DB106" s="284"/>
      <c r="DC106" s="284"/>
      <c r="DD106" s="284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284"/>
      <c r="DW106" s="284"/>
      <c r="DX106" s="284"/>
      <c r="DY106" s="284"/>
      <c r="DZ106" s="284"/>
      <c r="EA106" s="284"/>
      <c r="EB106" s="284"/>
      <c r="EC106" s="284"/>
      <c r="ED106" s="284"/>
      <c r="EE106" s="284"/>
      <c r="EF106" s="284"/>
      <c r="EG106" s="284"/>
      <c r="EH106" s="284"/>
      <c r="EI106" s="284"/>
      <c r="EJ106" s="284"/>
      <c r="EK106" s="284"/>
      <c r="EL106" s="284"/>
      <c r="EM106" s="284"/>
      <c r="EN106" s="284"/>
      <c r="EO106" s="284"/>
      <c r="EP106" s="284"/>
      <c r="EQ106" s="284"/>
      <c r="ER106" s="284"/>
      <c r="ES106" s="284"/>
      <c r="ET106" s="284"/>
      <c r="EU106" s="284"/>
      <c r="EV106" s="284"/>
      <c r="EW106" s="284"/>
      <c r="EX106" s="284"/>
      <c r="EY106" s="284"/>
      <c r="EZ106" s="284"/>
      <c r="FA106" s="284"/>
      <c r="FB106" s="284"/>
      <c r="FC106" s="284"/>
      <c r="FD106" s="284"/>
      <c r="FE106" s="284"/>
      <c r="FF106" s="284"/>
      <c r="FG106" s="284"/>
      <c r="FH106" s="284"/>
      <c r="FI106" s="284"/>
      <c r="FJ106" s="284"/>
      <c r="FK106" s="284"/>
      <c r="FL106" s="284"/>
      <c r="FM106" s="284"/>
      <c r="FN106" s="284"/>
      <c r="FO106" s="284"/>
      <c r="FP106" s="284"/>
      <c r="FQ106" s="284"/>
      <c r="FR106" s="284"/>
      <c r="FS106" s="284"/>
      <c r="FT106" s="284"/>
    </row>
    <row r="107" spans="1:176" s="285" customFormat="1" ht="13.8">
      <c r="A107" s="281" t="s">
        <v>4829</v>
      </c>
      <c r="B107" s="281" t="s">
        <v>4900</v>
      </c>
      <c r="C107" s="282">
        <v>7</v>
      </c>
      <c r="D107" s="283">
        <v>7818.0000000000009</v>
      </c>
      <c r="E107" s="283">
        <f t="shared" si="3"/>
        <v>7818.0000000000009</v>
      </c>
      <c r="F107" s="284"/>
      <c r="G107" s="284"/>
      <c r="H107" s="284"/>
      <c r="I107" s="284"/>
      <c r="J107" s="284"/>
      <c r="K107" s="284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G107" s="284"/>
      <c r="AH107" s="284"/>
      <c r="AI107" s="284"/>
      <c r="AJ107" s="284"/>
      <c r="AK107" s="284"/>
      <c r="AL107" s="284"/>
      <c r="AM107" s="284"/>
      <c r="AN107" s="284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  <c r="BA107" s="284"/>
      <c r="BB107" s="284"/>
      <c r="BC107" s="284"/>
      <c r="BD107" s="284"/>
      <c r="BE107" s="284"/>
      <c r="BF107" s="284"/>
      <c r="BG107" s="284"/>
      <c r="BH107" s="284"/>
      <c r="BI107" s="284"/>
      <c r="BJ107" s="284"/>
      <c r="BK107" s="284"/>
      <c r="BL107" s="284"/>
      <c r="BM107" s="284"/>
      <c r="BN107" s="284"/>
      <c r="BO107" s="284"/>
      <c r="BP107" s="284"/>
      <c r="BQ107" s="284"/>
      <c r="BR107" s="284"/>
      <c r="BS107" s="284"/>
      <c r="BT107" s="284"/>
      <c r="BU107" s="284"/>
      <c r="BV107" s="284"/>
      <c r="BW107" s="284"/>
      <c r="BX107" s="284"/>
      <c r="BY107" s="284"/>
      <c r="BZ107" s="284"/>
      <c r="CA107" s="284"/>
      <c r="CB107" s="284"/>
      <c r="CC107" s="284"/>
      <c r="CD107" s="284"/>
      <c r="CE107" s="284"/>
      <c r="CF107" s="284"/>
      <c r="CG107" s="284"/>
      <c r="CH107" s="284"/>
      <c r="CI107" s="284"/>
      <c r="CJ107" s="284"/>
      <c r="CK107" s="284"/>
      <c r="CL107" s="284"/>
      <c r="CM107" s="284"/>
      <c r="CN107" s="284"/>
      <c r="CO107" s="284"/>
      <c r="CP107" s="284"/>
      <c r="CQ107" s="284"/>
      <c r="CR107" s="284"/>
      <c r="CS107" s="284"/>
      <c r="CT107" s="284"/>
      <c r="CU107" s="284"/>
      <c r="CV107" s="284"/>
      <c r="CW107" s="284"/>
      <c r="CX107" s="284"/>
      <c r="CY107" s="284"/>
      <c r="CZ107" s="284"/>
      <c r="DA107" s="284"/>
      <c r="DB107" s="284"/>
      <c r="DC107" s="284"/>
      <c r="DD107" s="284"/>
      <c r="DE107" s="284"/>
      <c r="DF107" s="284"/>
      <c r="DG107" s="284"/>
      <c r="DH107" s="284"/>
      <c r="DI107" s="284"/>
      <c r="DJ107" s="284"/>
      <c r="DK107" s="284"/>
      <c r="DL107" s="284"/>
      <c r="DM107" s="284"/>
      <c r="DN107" s="284"/>
      <c r="DO107" s="284"/>
      <c r="DP107" s="284"/>
      <c r="DQ107" s="284"/>
      <c r="DR107" s="284"/>
      <c r="DS107" s="284"/>
      <c r="DT107" s="284"/>
      <c r="DU107" s="284"/>
      <c r="DV107" s="284"/>
      <c r="DW107" s="284"/>
      <c r="DX107" s="284"/>
      <c r="DY107" s="284"/>
      <c r="DZ107" s="284"/>
      <c r="EA107" s="284"/>
      <c r="EB107" s="284"/>
      <c r="EC107" s="284"/>
      <c r="ED107" s="284"/>
      <c r="EE107" s="284"/>
      <c r="EF107" s="284"/>
      <c r="EG107" s="284"/>
      <c r="EH107" s="284"/>
      <c r="EI107" s="284"/>
      <c r="EJ107" s="284"/>
      <c r="EK107" s="284"/>
      <c r="EL107" s="284"/>
      <c r="EM107" s="284"/>
      <c r="EN107" s="284"/>
      <c r="EO107" s="284"/>
      <c r="EP107" s="284"/>
      <c r="EQ107" s="284"/>
      <c r="ER107" s="284"/>
      <c r="ES107" s="284"/>
      <c r="ET107" s="284"/>
      <c r="EU107" s="284"/>
      <c r="EV107" s="284"/>
      <c r="EW107" s="284"/>
      <c r="EX107" s="284"/>
      <c r="EY107" s="284"/>
      <c r="EZ107" s="284"/>
      <c r="FA107" s="284"/>
      <c r="FB107" s="284"/>
      <c r="FC107" s="284"/>
      <c r="FD107" s="284"/>
      <c r="FE107" s="284"/>
      <c r="FF107" s="284"/>
      <c r="FG107" s="284"/>
      <c r="FH107" s="284"/>
      <c r="FI107" s="284"/>
      <c r="FJ107" s="284"/>
      <c r="FK107" s="284"/>
      <c r="FL107" s="284"/>
      <c r="FM107" s="284"/>
      <c r="FN107" s="284"/>
      <c r="FO107" s="284"/>
      <c r="FP107" s="284"/>
      <c r="FQ107" s="284"/>
      <c r="FR107" s="284"/>
      <c r="FS107" s="284"/>
      <c r="FT107" s="284"/>
    </row>
    <row r="108" spans="1:176" s="285" customFormat="1" ht="13.8">
      <c r="A108" s="281" t="s">
        <v>4831</v>
      </c>
      <c r="B108" s="281" t="s">
        <v>4832</v>
      </c>
      <c r="C108" s="282">
        <v>1</v>
      </c>
      <c r="D108" s="283">
        <v>7575</v>
      </c>
      <c r="E108" s="283">
        <f t="shared" si="3"/>
        <v>7575</v>
      </c>
      <c r="F108" s="284"/>
      <c r="G108" s="284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G108" s="284"/>
      <c r="AH108" s="284"/>
      <c r="AI108" s="284"/>
      <c r="AJ108" s="284"/>
      <c r="AK108" s="284"/>
      <c r="AL108" s="284"/>
      <c r="AM108" s="284"/>
      <c r="AN108" s="284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  <c r="BA108" s="284"/>
      <c r="BB108" s="284"/>
      <c r="BC108" s="284"/>
      <c r="BD108" s="284"/>
      <c r="BE108" s="284"/>
      <c r="BF108" s="284"/>
      <c r="BG108" s="284"/>
      <c r="BH108" s="284"/>
      <c r="BI108" s="284"/>
      <c r="BJ108" s="284"/>
      <c r="BK108" s="284"/>
      <c r="BL108" s="284"/>
      <c r="BM108" s="284"/>
      <c r="BN108" s="284"/>
      <c r="BO108" s="284"/>
      <c r="BP108" s="284"/>
      <c r="BQ108" s="284"/>
      <c r="BR108" s="284"/>
      <c r="BS108" s="284"/>
      <c r="BT108" s="284"/>
      <c r="BU108" s="284"/>
      <c r="BV108" s="284"/>
      <c r="BW108" s="284"/>
      <c r="BX108" s="284"/>
      <c r="BY108" s="284"/>
      <c r="BZ108" s="284"/>
      <c r="CA108" s="284"/>
      <c r="CB108" s="284"/>
      <c r="CC108" s="284"/>
      <c r="CD108" s="284"/>
      <c r="CE108" s="284"/>
      <c r="CF108" s="284"/>
      <c r="CG108" s="284"/>
      <c r="CH108" s="284"/>
      <c r="CI108" s="284"/>
      <c r="CJ108" s="284"/>
      <c r="CK108" s="284"/>
      <c r="CL108" s="284"/>
      <c r="CM108" s="284"/>
      <c r="CN108" s="284"/>
      <c r="CO108" s="284"/>
      <c r="CP108" s="284"/>
      <c r="CQ108" s="284"/>
      <c r="CR108" s="284"/>
      <c r="CS108" s="284"/>
      <c r="CT108" s="284"/>
      <c r="CU108" s="284"/>
      <c r="CV108" s="284"/>
      <c r="CW108" s="284"/>
      <c r="CX108" s="284"/>
      <c r="CY108" s="284"/>
      <c r="CZ108" s="284"/>
      <c r="DA108" s="284"/>
      <c r="DB108" s="284"/>
      <c r="DC108" s="284"/>
      <c r="DD108" s="284"/>
      <c r="DE108" s="284"/>
      <c r="DF108" s="284"/>
      <c r="DG108" s="284"/>
      <c r="DH108" s="284"/>
      <c r="DI108" s="284"/>
      <c r="DJ108" s="284"/>
      <c r="DK108" s="284"/>
      <c r="DL108" s="284"/>
      <c r="DM108" s="284"/>
      <c r="DN108" s="284"/>
      <c r="DO108" s="284"/>
      <c r="DP108" s="284"/>
      <c r="DQ108" s="284"/>
      <c r="DR108" s="284"/>
      <c r="DS108" s="284"/>
      <c r="DT108" s="284"/>
      <c r="DU108" s="284"/>
      <c r="DV108" s="284"/>
      <c r="DW108" s="284"/>
      <c r="DX108" s="284"/>
      <c r="DY108" s="284"/>
      <c r="DZ108" s="284"/>
      <c r="EA108" s="284"/>
      <c r="EB108" s="284"/>
      <c r="EC108" s="284"/>
      <c r="ED108" s="284"/>
      <c r="EE108" s="284"/>
      <c r="EF108" s="284"/>
      <c r="EG108" s="284"/>
      <c r="EH108" s="284"/>
      <c r="EI108" s="284"/>
      <c r="EJ108" s="284"/>
      <c r="EK108" s="284"/>
      <c r="EL108" s="284"/>
      <c r="EM108" s="284"/>
      <c r="EN108" s="284"/>
      <c r="EO108" s="284"/>
      <c r="EP108" s="284"/>
      <c r="EQ108" s="284"/>
      <c r="ER108" s="284"/>
      <c r="ES108" s="284"/>
      <c r="ET108" s="284"/>
      <c r="EU108" s="284"/>
      <c r="EV108" s="284"/>
      <c r="EW108" s="284"/>
      <c r="EX108" s="284"/>
      <c r="EY108" s="284"/>
      <c r="EZ108" s="284"/>
      <c r="FA108" s="284"/>
      <c r="FB108" s="284"/>
      <c r="FC108" s="284"/>
      <c r="FD108" s="284"/>
      <c r="FE108" s="284"/>
      <c r="FF108" s="284"/>
      <c r="FG108" s="284"/>
      <c r="FH108" s="284"/>
      <c r="FI108" s="284"/>
      <c r="FJ108" s="284"/>
      <c r="FK108" s="284"/>
      <c r="FL108" s="284"/>
      <c r="FM108" s="284"/>
      <c r="FN108" s="284"/>
      <c r="FO108" s="284"/>
      <c r="FP108" s="284"/>
      <c r="FQ108" s="284"/>
      <c r="FR108" s="284"/>
      <c r="FS108" s="284"/>
      <c r="FT108" s="284"/>
    </row>
    <row r="109" spans="1:176" s="285" customFormat="1" ht="13.8">
      <c r="A109" s="281" t="s">
        <v>4833</v>
      </c>
      <c r="B109" s="281" t="s">
        <v>4834</v>
      </c>
      <c r="C109" s="282">
        <v>3</v>
      </c>
      <c r="D109" s="283">
        <v>7471.5</v>
      </c>
      <c r="E109" s="283">
        <f t="shared" si="3"/>
        <v>7471.5</v>
      </c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A109" s="284"/>
      <c r="BB109" s="284"/>
      <c r="BC109" s="284"/>
      <c r="BD109" s="284"/>
      <c r="BE109" s="284"/>
      <c r="BF109" s="284"/>
      <c r="BG109" s="284"/>
      <c r="BH109" s="284"/>
      <c r="BI109" s="284"/>
      <c r="BJ109" s="284"/>
      <c r="BK109" s="284"/>
      <c r="BL109" s="284"/>
      <c r="BM109" s="284"/>
      <c r="BN109" s="284"/>
      <c r="BO109" s="284"/>
      <c r="BP109" s="284"/>
      <c r="BQ109" s="284"/>
      <c r="BR109" s="284"/>
      <c r="BS109" s="284"/>
      <c r="BT109" s="284"/>
      <c r="BU109" s="284"/>
      <c r="BV109" s="284"/>
      <c r="BW109" s="284"/>
      <c r="BX109" s="284"/>
      <c r="BY109" s="284"/>
      <c r="BZ109" s="284"/>
      <c r="CA109" s="284"/>
      <c r="CB109" s="284"/>
      <c r="CC109" s="284"/>
      <c r="CD109" s="284"/>
      <c r="CE109" s="284"/>
      <c r="CF109" s="284"/>
      <c r="CG109" s="284"/>
      <c r="CH109" s="284"/>
      <c r="CI109" s="284"/>
      <c r="CJ109" s="284"/>
      <c r="CK109" s="284"/>
      <c r="CL109" s="284"/>
      <c r="CM109" s="284"/>
      <c r="CN109" s="284"/>
      <c r="CO109" s="284"/>
      <c r="CP109" s="284"/>
      <c r="CQ109" s="284"/>
      <c r="CR109" s="284"/>
      <c r="CS109" s="284"/>
      <c r="CT109" s="284"/>
      <c r="CU109" s="284"/>
      <c r="CV109" s="284"/>
      <c r="CW109" s="284"/>
      <c r="CX109" s="284"/>
      <c r="CY109" s="284"/>
      <c r="CZ109" s="284"/>
      <c r="DA109" s="284"/>
      <c r="DB109" s="284"/>
      <c r="DC109" s="284"/>
      <c r="DD109" s="284"/>
      <c r="DE109" s="284"/>
      <c r="DF109" s="284"/>
      <c r="DG109" s="284"/>
      <c r="DH109" s="284"/>
      <c r="DI109" s="284"/>
      <c r="DJ109" s="284"/>
      <c r="DK109" s="284"/>
      <c r="DL109" s="284"/>
      <c r="DM109" s="284"/>
      <c r="DN109" s="284"/>
      <c r="DO109" s="284"/>
      <c r="DP109" s="284"/>
      <c r="DQ109" s="284"/>
      <c r="DR109" s="284"/>
      <c r="DS109" s="284"/>
      <c r="DT109" s="284"/>
      <c r="DU109" s="284"/>
      <c r="DV109" s="284"/>
      <c r="DW109" s="284"/>
      <c r="DX109" s="284"/>
      <c r="DY109" s="284"/>
      <c r="DZ109" s="284"/>
      <c r="EA109" s="284"/>
      <c r="EB109" s="284"/>
      <c r="EC109" s="284"/>
      <c r="ED109" s="284"/>
      <c r="EE109" s="284"/>
      <c r="EF109" s="284"/>
      <c r="EG109" s="284"/>
      <c r="EH109" s="284"/>
      <c r="EI109" s="284"/>
      <c r="EJ109" s="284"/>
      <c r="EK109" s="284"/>
      <c r="EL109" s="284"/>
      <c r="EM109" s="284"/>
      <c r="EN109" s="284"/>
      <c r="EO109" s="284"/>
      <c r="EP109" s="284"/>
      <c r="EQ109" s="284"/>
      <c r="ER109" s="284"/>
      <c r="ES109" s="284"/>
      <c r="ET109" s="284"/>
      <c r="EU109" s="284"/>
      <c r="EV109" s="284"/>
      <c r="EW109" s="284"/>
      <c r="EX109" s="284"/>
      <c r="EY109" s="284"/>
      <c r="EZ109" s="284"/>
      <c r="FA109" s="284"/>
      <c r="FB109" s="284"/>
      <c r="FC109" s="284"/>
      <c r="FD109" s="284"/>
      <c r="FE109" s="284"/>
      <c r="FF109" s="284"/>
      <c r="FG109" s="284"/>
      <c r="FH109" s="284"/>
      <c r="FI109" s="284"/>
      <c r="FJ109" s="284"/>
      <c r="FK109" s="284"/>
      <c r="FL109" s="284"/>
      <c r="FM109" s="284"/>
      <c r="FN109" s="284"/>
      <c r="FO109" s="284"/>
      <c r="FP109" s="284"/>
      <c r="FQ109" s="284"/>
      <c r="FR109" s="284"/>
      <c r="FS109" s="284"/>
      <c r="FT109" s="284"/>
    </row>
    <row r="110" spans="1:176" s="285" customFormat="1" ht="13.8">
      <c r="A110" s="281" t="s">
        <v>4849</v>
      </c>
      <c r="B110" s="281" t="s">
        <v>4850</v>
      </c>
      <c r="C110" s="282">
        <v>1</v>
      </c>
      <c r="D110" s="283">
        <v>13927.5</v>
      </c>
      <c r="E110" s="283">
        <f t="shared" si="3"/>
        <v>13927.5</v>
      </c>
      <c r="F110" s="284"/>
      <c r="G110" s="284"/>
      <c r="H110" s="284"/>
      <c r="I110" s="284"/>
      <c r="J110" s="284"/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G110" s="284"/>
      <c r="AH110" s="284"/>
      <c r="AI110" s="284"/>
      <c r="AJ110" s="284"/>
      <c r="AK110" s="284"/>
      <c r="AL110" s="284"/>
      <c r="AM110" s="284"/>
      <c r="AN110" s="284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  <c r="BA110" s="284"/>
      <c r="BB110" s="284"/>
      <c r="BC110" s="284"/>
      <c r="BD110" s="284"/>
      <c r="BE110" s="284"/>
      <c r="BF110" s="284"/>
      <c r="BG110" s="284"/>
      <c r="BH110" s="284"/>
      <c r="BI110" s="284"/>
      <c r="BJ110" s="284"/>
      <c r="BK110" s="284"/>
      <c r="BL110" s="284"/>
      <c r="BM110" s="284"/>
      <c r="BN110" s="284"/>
      <c r="BO110" s="284"/>
      <c r="BP110" s="284"/>
      <c r="BQ110" s="284"/>
      <c r="BR110" s="284"/>
      <c r="BS110" s="284"/>
      <c r="BT110" s="284"/>
      <c r="BU110" s="284"/>
      <c r="BV110" s="284"/>
      <c r="BW110" s="284"/>
      <c r="BX110" s="284"/>
      <c r="BY110" s="284"/>
      <c r="BZ110" s="284"/>
      <c r="CA110" s="284"/>
      <c r="CB110" s="284"/>
      <c r="CC110" s="284"/>
      <c r="CD110" s="284"/>
      <c r="CE110" s="284"/>
      <c r="CF110" s="284"/>
      <c r="CG110" s="284"/>
      <c r="CH110" s="284"/>
      <c r="CI110" s="284"/>
      <c r="CJ110" s="284"/>
      <c r="CK110" s="284"/>
      <c r="CL110" s="284"/>
      <c r="CM110" s="284"/>
      <c r="CN110" s="284"/>
      <c r="CO110" s="284"/>
      <c r="CP110" s="284"/>
      <c r="CQ110" s="284"/>
      <c r="CR110" s="284"/>
      <c r="CS110" s="284"/>
      <c r="CT110" s="284"/>
      <c r="CU110" s="284"/>
      <c r="CV110" s="284"/>
      <c r="CW110" s="284"/>
      <c r="CX110" s="284"/>
      <c r="CY110" s="284"/>
      <c r="CZ110" s="284"/>
      <c r="DA110" s="284"/>
      <c r="DB110" s="284"/>
      <c r="DC110" s="284"/>
      <c r="DD110" s="284"/>
      <c r="DE110" s="284"/>
      <c r="DF110" s="284"/>
      <c r="DG110" s="284"/>
      <c r="DH110" s="284"/>
      <c r="DI110" s="284"/>
      <c r="DJ110" s="284"/>
      <c r="DK110" s="284"/>
      <c r="DL110" s="284"/>
      <c r="DM110" s="284"/>
      <c r="DN110" s="284"/>
      <c r="DO110" s="284"/>
      <c r="DP110" s="284"/>
      <c r="DQ110" s="284"/>
      <c r="DR110" s="284"/>
      <c r="DS110" s="284"/>
      <c r="DT110" s="284"/>
      <c r="DU110" s="284"/>
      <c r="DV110" s="284"/>
      <c r="DW110" s="284"/>
      <c r="DX110" s="284"/>
      <c r="DY110" s="284"/>
      <c r="DZ110" s="284"/>
      <c r="EA110" s="284"/>
      <c r="EB110" s="284"/>
      <c r="EC110" s="284"/>
      <c r="ED110" s="284"/>
      <c r="EE110" s="284"/>
      <c r="EF110" s="284"/>
      <c r="EG110" s="284"/>
      <c r="EH110" s="284"/>
      <c r="EI110" s="284"/>
      <c r="EJ110" s="284"/>
      <c r="EK110" s="284"/>
      <c r="EL110" s="284"/>
      <c r="EM110" s="284"/>
      <c r="EN110" s="284"/>
      <c r="EO110" s="284"/>
      <c r="EP110" s="284"/>
      <c r="EQ110" s="284"/>
      <c r="ER110" s="284"/>
      <c r="ES110" s="284"/>
      <c r="ET110" s="284"/>
      <c r="EU110" s="284"/>
      <c r="EV110" s="284"/>
      <c r="EW110" s="284"/>
      <c r="EX110" s="284"/>
      <c r="EY110" s="284"/>
      <c r="EZ110" s="284"/>
      <c r="FA110" s="284"/>
      <c r="FB110" s="284"/>
      <c r="FC110" s="284"/>
      <c r="FD110" s="284"/>
      <c r="FE110" s="284"/>
      <c r="FF110" s="284"/>
      <c r="FG110" s="284"/>
      <c r="FH110" s="284"/>
      <c r="FI110" s="284"/>
      <c r="FJ110" s="284"/>
      <c r="FK110" s="284"/>
      <c r="FL110" s="284"/>
      <c r="FM110" s="284"/>
      <c r="FN110" s="284"/>
      <c r="FO110" s="284"/>
      <c r="FP110" s="284"/>
      <c r="FQ110" s="284"/>
      <c r="FR110" s="284"/>
      <c r="FS110" s="284"/>
      <c r="FT110" s="284"/>
    </row>
    <row r="111" spans="1:176" s="285" customFormat="1" ht="13.8">
      <c r="A111" s="281" t="s">
        <v>4843</v>
      </c>
      <c r="B111" s="281" t="s">
        <v>4851</v>
      </c>
      <c r="C111" s="282">
        <v>4</v>
      </c>
      <c r="D111" s="283">
        <v>13032</v>
      </c>
      <c r="E111" s="283">
        <f t="shared" si="3"/>
        <v>13032</v>
      </c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284"/>
      <c r="AA111" s="284"/>
      <c r="AB111" s="284"/>
      <c r="AC111" s="284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  <c r="BA111" s="284"/>
      <c r="BB111" s="284"/>
      <c r="BC111" s="284"/>
      <c r="BD111" s="284"/>
      <c r="BE111" s="284"/>
      <c r="BF111" s="284"/>
      <c r="BG111" s="284"/>
      <c r="BH111" s="284"/>
      <c r="BI111" s="284"/>
      <c r="BJ111" s="284"/>
      <c r="BK111" s="284"/>
      <c r="BL111" s="284"/>
      <c r="BM111" s="284"/>
      <c r="BN111" s="284"/>
      <c r="BO111" s="284"/>
      <c r="BP111" s="284"/>
      <c r="BQ111" s="284"/>
      <c r="BR111" s="284"/>
      <c r="BS111" s="284"/>
      <c r="BT111" s="284"/>
      <c r="BU111" s="284"/>
      <c r="BV111" s="284"/>
      <c r="BW111" s="284"/>
      <c r="BX111" s="284"/>
      <c r="BY111" s="284"/>
      <c r="BZ111" s="284"/>
      <c r="CA111" s="284"/>
      <c r="CB111" s="284"/>
      <c r="CC111" s="284"/>
      <c r="CD111" s="284"/>
      <c r="CE111" s="284"/>
      <c r="CF111" s="284"/>
      <c r="CG111" s="284"/>
      <c r="CH111" s="284"/>
      <c r="CI111" s="284"/>
      <c r="CJ111" s="284"/>
      <c r="CK111" s="284"/>
      <c r="CL111" s="284"/>
      <c r="CM111" s="284"/>
      <c r="CN111" s="284"/>
      <c r="CO111" s="284"/>
      <c r="CP111" s="284"/>
      <c r="CQ111" s="284"/>
      <c r="CR111" s="284"/>
      <c r="CS111" s="284"/>
      <c r="CT111" s="284"/>
      <c r="CU111" s="284"/>
      <c r="CV111" s="284"/>
      <c r="CW111" s="284"/>
      <c r="CX111" s="284"/>
      <c r="CY111" s="284"/>
      <c r="CZ111" s="284"/>
      <c r="DA111" s="284"/>
      <c r="DB111" s="284"/>
      <c r="DC111" s="284"/>
      <c r="DD111" s="284"/>
      <c r="DE111" s="284"/>
      <c r="DF111" s="284"/>
      <c r="DG111" s="284"/>
      <c r="DH111" s="284"/>
      <c r="DI111" s="284"/>
      <c r="DJ111" s="284"/>
      <c r="DK111" s="284"/>
      <c r="DL111" s="284"/>
      <c r="DM111" s="284"/>
      <c r="DN111" s="284"/>
      <c r="DO111" s="284"/>
      <c r="DP111" s="284"/>
      <c r="DQ111" s="284"/>
      <c r="DR111" s="284"/>
      <c r="DS111" s="284"/>
      <c r="DT111" s="284"/>
      <c r="DU111" s="284"/>
      <c r="DV111" s="284"/>
      <c r="DW111" s="284"/>
      <c r="DX111" s="284"/>
      <c r="DY111" s="284"/>
      <c r="DZ111" s="284"/>
      <c r="EA111" s="284"/>
      <c r="EB111" s="284"/>
      <c r="EC111" s="284"/>
      <c r="ED111" s="284"/>
      <c r="EE111" s="284"/>
      <c r="EF111" s="284"/>
      <c r="EG111" s="284"/>
      <c r="EH111" s="284"/>
      <c r="EI111" s="284"/>
      <c r="EJ111" s="284"/>
      <c r="EK111" s="284"/>
      <c r="EL111" s="284"/>
      <c r="EM111" s="284"/>
      <c r="EN111" s="284"/>
      <c r="EO111" s="284"/>
      <c r="EP111" s="284"/>
      <c r="EQ111" s="284"/>
      <c r="ER111" s="284"/>
      <c r="ES111" s="284"/>
      <c r="ET111" s="284"/>
      <c r="EU111" s="284"/>
      <c r="EV111" s="284"/>
      <c r="EW111" s="284"/>
      <c r="EX111" s="284"/>
      <c r="EY111" s="284"/>
      <c r="EZ111" s="284"/>
      <c r="FA111" s="284"/>
      <c r="FB111" s="284"/>
      <c r="FC111" s="284"/>
      <c r="FD111" s="284"/>
      <c r="FE111" s="284"/>
      <c r="FF111" s="284"/>
      <c r="FG111" s="284"/>
      <c r="FH111" s="284"/>
      <c r="FI111" s="284"/>
      <c r="FJ111" s="284"/>
      <c r="FK111" s="284"/>
      <c r="FL111" s="284"/>
      <c r="FM111" s="284"/>
      <c r="FN111" s="284"/>
      <c r="FO111" s="284"/>
      <c r="FP111" s="284"/>
      <c r="FQ111" s="284"/>
      <c r="FR111" s="284"/>
      <c r="FS111" s="284"/>
      <c r="FT111" s="284"/>
    </row>
    <row r="112" spans="1:176" s="285" customFormat="1" ht="13.8">
      <c r="A112" s="281" t="s">
        <v>4854</v>
      </c>
      <c r="B112" s="281" t="s">
        <v>4855</v>
      </c>
      <c r="C112" s="282">
        <v>3</v>
      </c>
      <c r="D112" s="283">
        <v>9837</v>
      </c>
      <c r="E112" s="283">
        <f t="shared" si="3"/>
        <v>9837</v>
      </c>
      <c r="F112" s="284"/>
      <c r="G112" s="284"/>
      <c r="H112" s="284"/>
      <c r="I112" s="284"/>
      <c r="J112" s="284"/>
      <c r="K112" s="284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284"/>
      <c r="Y112" s="284"/>
      <c r="Z112" s="284"/>
      <c r="AA112" s="284"/>
      <c r="AB112" s="284"/>
      <c r="AC112" s="284"/>
      <c r="AD112" s="284"/>
      <c r="AE112" s="284"/>
      <c r="AF112" s="284"/>
      <c r="AG112" s="284"/>
      <c r="AH112" s="284"/>
      <c r="AI112" s="284"/>
      <c r="AJ112" s="284"/>
      <c r="AK112" s="284"/>
      <c r="AL112" s="284"/>
      <c r="AM112" s="284"/>
      <c r="AN112" s="284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  <c r="BA112" s="284"/>
      <c r="BB112" s="284"/>
      <c r="BC112" s="284"/>
      <c r="BD112" s="284"/>
      <c r="BE112" s="284"/>
      <c r="BF112" s="284"/>
      <c r="BG112" s="284"/>
      <c r="BH112" s="284"/>
      <c r="BI112" s="284"/>
      <c r="BJ112" s="284"/>
      <c r="BK112" s="284"/>
      <c r="BL112" s="284"/>
      <c r="BM112" s="284"/>
      <c r="BN112" s="284"/>
      <c r="BO112" s="284"/>
      <c r="BP112" s="284"/>
      <c r="BQ112" s="284"/>
      <c r="BR112" s="284"/>
      <c r="BS112" s="284"/>
      <c r="BT112" s="284"/>
      <c r="BU112" s="284"/>
      <c r="BV112" s="284"/>
      <c r="BW112" s="284"/>
      <c r="BX112" s="284"/>
      <c r="BY112" s="284"/>
      <c r="BZ112" s="284"/>
      <c r="CA112" s="284"/>
      <c r="CB112" s="284"/>
      <c r="CC112" s="284"/>
      <c r="CD112" s="284"/>
      <c r="CE112" s="284"/>
      <c r="CF112" s="284"/>
      <c r="CG112" s="284"/>
      <c r="CH112" s="284"/>
      <c r="CI112" s="284"/>
      <c r="CJ112" s="284"/>
      <c r="CK112" s="284"/>
      <c r="CL112" s="284"/>
      <c r="CM112" s="284"/>
      <c r="CN112" s="284"/>
      <c r="CO112" s="284"/>
      <c r="CP112" s="284"/>
      <c r="CQ112" s="284"/>
      <c r="CR112" s="284"/>
      <c r="CS112" s="284"/>
      <c r="CT112" s="284"/>
      <c r="CU112" s="284"/>
      <c r="CV112" s="284"/>
      <c r="CW112" s="284"/>
      <c r="CX112" s="284"/>
      <c r="CY112" s="284"/>
      <c r="CZ112" s="284"/>
      <c r="DA112" s="284"/>
      <c r="DB112" s="284"/>
      <c r="DC112" s="284"/>
      <c r="DD112" s="284"/>
      <c r="DE112" s="284"/>
      <c r="DF112" s="284"/>
      <c r="DG112" s="284"/>
      <c r="DH112" s="284"/>
      <c r="DI112" s="284"/>
      <c r="DJ112" s="284"/>
      <c r="DK112" s="284"/>
      <c r="DL112" s="284"/>
      <c r="DM112" s="284"/>
      <c r="DN112" s="284"/>
      <c r="DO112" s="284"/>
      <c r="DP112" s="284"/>
      <c r="DQ112" s="284"/>
      <c r="DR112" s="284"/>
      <c r="DS112" s="284"/>
      <c r="DT112" s="284"/>
      <c r="DU112" s="284"/>
      <c r="DV112" s="284"/>
      <c r="DW112" s="284"/>
      <c r="DX112" s="284"/>
      <c r="DY112" s="284"/>
      <c r="DZ112" s="284"/>
      <c r="EA112" s="284"/>
      <c r="EB112" s="284"/>
      <c r="EC112" s="284"/>
      <c r="ED112" s="284"/>
      <c r="EE112" s="284"/>
      <c r="EF112" s="284"/>
      <c r="EG112" s="284"/>
      <c r="EH112" s="284"/>
      <c r="EI112" s="284"/>
      <c r="EJ112" s="284"/>
      <c r="EK112" s="284"/>
      <c r="EL112" s="284"/>
      <c r="EM112" s="284"/>
      <c r="EN112" s="284"/>
      <c r="EO112" s="284"/>
      <c r="EP112" s="284"/>
      <c r="EQ112" s="284"/>
      <c r="ER112" s="284"/>
      <c r="ES112" s="284"/>
      <c r="ET112" s="284"/>
      <c r="EU112" s="284"/>
      <c r="EV112" s="284"/>
      <c r="EW112" s="284"/>
      <c r="EX112" s="284"/>
      <c r="EY112" s="284"/>
      <c r="EZ112" s="284"/>
      <c r="FA112" s="284"/>
      <c r="FB112" s="284"/>
      <c r="FC112" s="284"/>
      <c r="FD112" s="284"/>
      <c r="FE112" s="284"/>
      <c r="FF112" s="284"/>
      <c r="FG112" s="284"/>
      <c r="FH112" s="284"/>
      <c r="FI112" s="284"/>
      <c r="FJ112" s="284"/>
      <c r="FK112" s="284"/>
      <c r="FL112" s="284"/>
      <c r="FM112" s="284"/>
      <c r="FN112" s="284"/>
      <c r="FO112" s="284"/>
      <c r="FP112" s="284"/>
      <c r="FQ112" s="284"/>
      <c r="FR112" s="284"/>
      <c r="FS112" s="284"/>
      <c r="FT112" s="284"/>
    </row>
    <row r="113" spans="1:176" s="285" customFormat="1" ht="13.8">
      <c r="A113" s="281" t="s">
        <v>4856</v>
      </c>
      <c r="B113" s="281" t="s">
        <v>4857</v>
      </c>
      <c r="C113" s="282">
        <v>10</v>
      </c>
      <c r="D113" s="283">
        <v>10698</v>
      </c>
      <c r="E113" s="283">
        <f t="shared" si="3"/>
        <v>10698</v>
      </c>
      <c r="F113" s="284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A113" s="284"/>
      <c r="BB113" s="284"/>
      <c r="BC113" s="284"/>
      <c r="BD113" s="284"/>
      <c r="BE113" s="284"/>
      <c r="BF113" s="284"/>
      <c r="BG113" s="284"/>
      <c r="BH113" s="284"/>
      <c r="BI113" s="284"/>
      <c r="BJ113" s="284"/>
      <c r="BK113" s="284"/>
      <c r="BL113" s="284"/>
      <c r="BM113" s="284"/>
      <c r="BN113" s="284"/>
      <c r="BO113" s="284"/>
      <c r="BP113" s="284"/>
      <c r="BQ113" s="284"/>
      <c r="BR113" s="284"/>
      <c r="BS113" s="284"/>
      <c r="BT113" s="284"/>
      <c r="BU113" s="284"/>
      <c r="BV113" s="284"/>
      <c r="BW113" s="284"/>
      <c r="BX113" s="284"/>
      <c r="BY113" s="284"/>
      <c r="BZ113" s="284"/>
      <c r="CA113" s="284"/>
      <c r="CB113" s="284"/>
      <c r="CC113" s="284"/>
      <c r="CD113" s="284"/>
      <c r="CE113" s="284"/>
      <c r="CF113" s="284"/>
      <c r="CG113" s="284"/>
      <c r="CH113" s="284"/>
      <c r="CI113" s="284"/>
      <c r="CJ113" s="284"/>
      <c r="CK113" s="284"/>
      <c r="CL113" s="284"/>
      <c r="CM113" s="284"/>
      <c r="CN113" s="284"/>
      <c r="CO113" s="284"/>
      <c r="CP113" s="284"/>
      <c r="CQ113" s="284"/>
      <c r="CR113" s="284"/>
      <c r="CS113" s="284"/>
      <c r="CT113" s="284"/>
      <c r="CU113" s="284"/>
      <c r="CV113" s="284"/>
      <c r="CW113" s="284"/>
      <c r="CX113" s="284"/>
      <c r="CY113" s="284"/>
      <c r="CZ113" s="284"/>
      <c r="DA113" s="284"/>
      <c r="DB113" s="284"/>
      <c r="DC113" s="284"/>
      <c r="DD113" s="284"/>
      <c r="DE113" s="284"/>
      <c r="DF113" s="284"/>
      <c r="DG113" s="284"/>
      <c r="DH113" s="284"/>
      <c r="DI113" s="284"/>
      <c r="DJ113" s="284"/>
      <c r="DK113" s="284"/>
      <c r="DL113" s="284"/>
      <c r="DM113" s="284"/>
      <c r="DN113" s="284"/>
      <c r="DO113" s="284"/>
      <c r="DP113" s="284"/>
      <c r="DQ113" s="284"/>
      <c r="DR113" s="284"/>
      <c r="DS113" s="284"/>
      <c r="DT113" s="284"/>
      <c r="DU113" s="284"/>
      <c r="DV113" s="284"/>
      <c r="DW113" s="284"/>
      <c r="DX113" s="284"/>
      <c r="DY113" s="284"/>
      <c r="DZ113" s="284"/>
      <c r="EA113" s="284"/>
      <c r="EB113" s="284"/>
      <c r="EC113" s="284"/>
      <c r="ED113" s="284"/>
      <c r="EE113" s="284"/>
      <c r="EF113" s="284"/>
      <c r="EG113" s="284"/>
      <c r="EH113" s="284"/>
      <c r="EI113" s="284"/>
      <c r="EJ113" s="284"/>
      <c r="EK113" s="284"/>
      <c r="EL113" s="284"/>
      <c r="EM113" s="284"/>
      <c r="EN113" s="284"/>
      <c r="EO113" s="284"/>
      <c r="EP113" s="284"/>
      <c r="EQ113" s="284"/>
      <c r="ER113" s="284"/>
      <c r="ES113" s="284"/>
      <c r="ET113" s="284"/>
      <c r="EU113" s="284"/>
      <c r="EV113" s="284"/>
      <c r="EW113" s="284"/>
      <c r="EX113" s="284"/>
      <c r="EY113" s="284"/>
      <c r="EZ113" s="284"/>
      <c r="FA113" s="284"/>
      <c r="FB113" s="284"/>
      <c r="FC113" s="284"/>
      <c r="FD113" s="284"/>
      <c r="FE113" s="284"/>
      <c r="FF113" s="284"/>
      <c r="FG113" s="284"/>
      <c r="FH113" s="284"/>
      <c r="FI113" s="284"/>
      <c r="FJ113" s="284"/>
      <c r="FK113" s="284"/>
      <c r="FL113" s="284"/>
      <c r="FM113" s="284"/>
      <c r="FN113" s="284"/>
      <c r="FO113" s="284"/>
      <c r="FP113" s="284"/>
      <c r="FQ113" s="284"/>
      <c r="FR113" s="284"/>
      <c r="FS113" s="284"/>
      <c r="FT113" s="284"/>
    </row>
    <row r="114" spans="1:176" s="285" customFormat="1" ht="13.8">
      <c r="A114" s="281" t="s">
        <v>4858</v>
      </c>
      <c r="B114" s="281" t="s">
        <v>4859</v>
      </c>
      <c r="C114" s="282">
        <v>2</v>
      </c>
      <c r="D114" s="283">
        <v>9498</v>
      </c>
      <c r="E114" s="283">
        <f t="shared" si="3"/>
        <v>9498</v>
      </c>
      <c r="F114" s="284"/>
      <c r="G114" s="284"/>
      <c r="H114" s="284"/>
      <c r="I114" s="284"/>
      <c r="J114" s="284"/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  <c r="BA114" s="284"/>
      <c r="BB114" s="284"/>
      <c r="BC114" s="284"/>
      <c r="BD114" s="284"/>
      <c r="BE114" s="284"/>
      <c r="BF114" s="284"/>
      <c r="BG114" s="284"/>
      <c r="BH114" s="284"/>
      <c r="BI114" s="284"/>
      <c r="BJ114" s="284"/>
      <c r="BK114" s="284"/>
      <c r="BL114" s="284"/>
      <c r="BM114" s="284"/>
      <c r="BN114" s="284"/>
      <c r="BO114" s="284"/>
      <c r="BP114" s="284"/>
      <c r="BQ114" s="284"/>
      <c r="BR114" s="284"/>
      <c r="BS114" s="284"/>
      <c r="BT114" s="284"/>
      <c r="BU114" s="284"/>
      <c r="BV114" s="284"/>
      <c r="BW114" s="284"/>
      <c r="BX114" s="284"/>
      <c r="BY114" s="284"/>
      <c r="BZ114" s="284"/>
      <c r="CA114" s="284"/>
      <c r="CB114" s="284"/>
      <c r="CC114" s="284"/>
      <c r="CD114" s="284"/>
      <c r="CE114" s="284"/>
      <c r="CF114" s="284"/>
      <c r="CG114" s="284"/>
      <c r="CH114" s="284"/>
      <c r="CI114" s="284"/>
      <c r="CJ114" s="284"/>
      <c r="CK114" s="284"/>
      <c r="CL114" s="284"/>
      <c r="CM114" s="284"/>
      <c r="CN114" s="284"/>
      <c r="CO114" s="284"/>
      <c r="CP114" s="284"/>
      <c r="CQ114" s="284"/>
      <c r="CR114" s="284"/>
      <c r="CS114" s="284"/>
      <c r="CT114" s="284"/>
      <c r="CU114" s="284"/>
      <c r="CV114" s="284"/>
      <c r="CW114" s="284"/>
      <c r="CX114" s="284"/>
      <c r="CY114" s="284"/>
      <c r="CZ114" s="284"/>
      <c r="DA114" s="284"/>
      <c r="DB114" s="284"/>
      <c r="DC114" s="284"/>
      <c r="DD114" s="284"/>
      <c r="DE114" s="284"/>
      <c r="DF114" s="284"/>
      <c r="DG114" s="284"/>
      <c r="DH114" s="284"/>
      <c r="DI114" s="284"/>
      <c r="DJ114" s="284"/>
      <c r="DK114" s="284"/>
      <c r="DL114" s="284"/>
      <c r="DM114" s="284"/>
      <c r="DN114" s="284"/>
      <c r="DO114" s="284"/>
      <c r="DP114" s="284"/>
      <c r="DQ114" s="284"/>
      <c r="DR114" s="284"/>
      <c r="DS114" s="284"/>
      <c r="DT114" s="284"/>
      <c r="DU114" s="284"/>
      <c r="DV114" s="284"/>
      <c r="DW114" s="284"/>
      <c r="DX114" s="284"/>
      <c r="DY114" s="284"/>
      <c r="DZ114" s="284"/>
      <c r="EA114" s="284"/>
      <c r="EB114" s="284"/>
      <c r="EC114" s="284"/>
      <c r="ED114" s="284"/>
      <c r="EE114" s="284"/>
      <c r="EF114" s="284"/>
      <c r="EG114" s="284"/>
      <c r="EH114" s="284"/>
      <c r="EI114" s="284"/>
      <c r="EJ114" s="284"/>
      <c r="EK114" s="284"/>
      <c r="EL114" s="284"/>
      <c r="EM114" s="284"/>
      <c r="EN114" s="284"/>
      <c r="EO114" s="284"/>
      <c r="EP114" s="284"/>
      <c r="EQ114" s="284"/>
      <c r="ER114" s="284"/>
      <c r="ES114" s="284"/>
      <c r="ET114" s="284"/>
      <c r="EU114" s="284"/>
      <c r="EV114" s="284"/>
      <c r="EW114" s="284"/>
      <c r="EX114" s="284"/>
      <c r="EY114" s="284"/>
      <c r="EZ114" s="284"/>
      <c r="FA114" s="284"/>
      <c r="FB114" s="284"/>
      <c r="FC114" s="284"/>
      <c r="FD114" s="284"/>
      <c r="FE114" s="284"/>
      <c r="FF114" s="284"/>
      <c r="FG114" s="284"/>
      <c r="FH114" s="284"/>
      <c r="FI114" s="284"/>
      <c r="FJ114" s="284"/>
      <c r="FK114" s="284"/>
      <c r="FL114" s="284"/>
      <c r="FM114" s="284"/>
      <c r="FN114" s="284"/>
      <c r="FO114" s="284"/>
      <c r="FP114" s="284"/>
      <c r="FQ114" s="284"/>
      <c r="FR114" s="284"/>
      <c r="FS114" s="284"/>
      <c r="FT114" s="284"/>
    </row>
    <row r="115" spans="1:176" s="285" customFormat="1" ht="13.8">
      <c r="A115" s="281" t="s">
        <v>4860</v>
      </c>
      <c r="B115" s="281" t="s">
        <v>4861</v>
      </c>
      <c r="C115" s="282">
        <v>6</v>
      </c>
      <c r="D115" s="283">
        <v>8745</v>
      </c>
      <c r="E115" s="283">
        <f t="shared" si="3"/>
        <v>8745</v>
      </c>
      <c r="F115" s="284"/>
      <c r="G115" s="284"/>
      <c r="H115" s="284"/>
      <c r="I115" s="284"/>
      <c r="J115" s="284"/>
      <c r="K115" s="284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284"/>
      <c r="Y115" s="284"/>
      <c r="Z115" s="284"/>
      <c r="AA115" s="284"/>
      <c r="AB115" s="284"/>
      <c r="AC115" s="284"/>
      <c r="AD115" s="284"/>
      <c r="AE115" s="284"/>
      <c r="AF115" s="284"/>
      <c r="AG115" s="284"/>
      <c r="AH115" s="284"/>
      <c r="AI115" s="284"/>
      <c r="AJ115" s="284"/>
      <c r="AK115" s="284"/>
      <c r="AL115" s="284"/>
      <c r="AM115" s="284"/>
      <c r="AN115" s="284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  <c r="BA115" s="284"/>
      <c r="BB115" s="284"/>
      <c r="BC115" s="284"/>
      <c r="BD115" s="284"/>
      <c r="BE115" s="284"/>
      <c r="BF115" s="284"/>
      <c r="BG115" s="284"/>
      <c r="BH115" s="284"/>
      <c r="BI115" s="284"/>
      <c r="BJ115" s="284"/>
      <c r="BK115" s="284"/>
      <c r="BL115" s="284"/>
      <c r="BM115" s="284"/>
      <c r="BN115" s="284"/>
      <c r="BO115" s="284"/>
      <c r="BP115" s="284"/>
      <c r="BQ115" s="284"/>
      <c r="BR115" s="284"/>
      <c r="BS115" s="284"/>
      <c r="BT115" s="284"/>
      <c r="BU115" s="284"/>
      <c r="BV115" s="284"/>
      <c r="BW115" s="284"/>
      <c r="BX115" s="284"/>
      <c r="BY115" s="284"/>
      <c r="BZ115" s="284"/>
      <c r="CA115" s="284"/>
      <c r="CB115" s="284"/>
      <c r="CC115" s="284"/>
      <c r="CD115" s="284"/>
      <c r="CE115" s="284"/>
      <c r="CF115" s="284"/>
      <c r="CG115" s="284"/>
      <c r="CH115" s="284"/>
      <c r="CI115" s="284"/>
      <c r="CJ115" s="284"/>
      <c r="CK115" s="284"/>
      <c r="CL115" s="284"/>
      <c r="CM115" s="284"/>
      <c r="CN115" s="284"/>
      <c r="CO115" s="284"/>
      <c r="CP115" s="284"/>
      <c r="CQ115" s="284"/>
      <c r="CR115" s="284"/>
      <c r="CS115" s="284"/>
      <c r="CT115" s="284"/>
      <c r="CU115" s="284"/>
      <c r="CV115" s="284"/>
      <c r="CW115" s="284"/>
      <c r="CX115" s="284"/>
      <c r="CY115" s="284"/>
      <c r="CZ115" s="284"/>
      <c r="DA115" s="284"/>
      <c r="DB115" s="284"/>
      <c r="DC115" s="284"/>
      <c r="DD115" s="284"/>
      <c r="DE115" s="284"/>
      <c r="DF115" s="284"/>
      <c r="DG115" s="284"/>
      <c r="DH115" s="284"/>
      <c r="DI115" s="284"/>
      <c r="DJ115" s="284"/>
      <c r="DK115" s="284"/>
      <c r="DL115" s="284"/>
      <c r="DM115" s="284"/>
      <c r="DN115" s="284"/>
      <c r="DO115" s="284"/>
      <c r="DP115" s="284"/>
      <c r="DQ115" s="284"/>
      <c r="DR115" s="284"/>
      <c r="DS115" s="284"/>
      <c r="DT115" s="284"/>
      <c r="DU115" s="284"/>
      <c r="DV115" s="284"/>
      <c r="DW115" s="284"/>
      <c r="DX115" s="284"/>
      <c r="DY115" s="284"/>
      <c r="DZ115" s="284"/>
      <c r="EA115" s="284"/>
      <c r="EB115" s="284"/>
      <c r="EC115" s="284"/>
      <c r="ED115" s="284"/>
      <c r="EE115" s="284"/>
      <c r="EF115" s="284"/>
      <c r="EG115" s="284"/>
      <c r="EH115" s="284"/>
      <c r="EI115" s="284"/>
      <c r="EJ115" s="284"/>
      <c r="EK115" s="284"/>
      <c r="EL115" s="284"/>
      <c r="EM115" s="284"/>
      <c r="EN115" s="284"/>
      <c r="EO115" s="284"/>
      <c r="EP115" s="284"/>
      <c r="EQ115" s="284"/>
      <c r="ER115" s="284"/>
      <c r="ES115" s="284"/>
      <c r="ET115" s="284"/>
      <c r="EU115" s="284"/>
      <c r="EV115" s="284"/>
      <c r="EW115" s="284"/>
      <c r="EX115" s="284"/>
      <c r="EY115" s="284"/>
      <c r="EZ115" s="284"/>
      <c r="FA115" s="284"/>
      <c r="FB115" s="284"/>
      <c r="FC115" s="284"/>
      <c r="FD115" s="284"/>
      <c r="FE115" s="284"/>
      <c r="FF115" s="284"/>
      <c r="FG115" s="284"/>
      <c r="FH115" s="284"/>
      <c r="FI115" s="284"/>
      <c r="FJ115" s="284"/>
      <c r="FK115" s="284"/>
      <c r="FL115" s="284"/>
      <c r="FM115" s="284"/>
      <c r="FN115" s="284"/>
      <c r="FO115" s="284"/>
      <c r="FP115" s="284"/>
      <c r="FQ115" s="284"/>
      <c r="FR115" s="284"/>
      <c r="FS115" s="284"/>
      <c r="FT115" s="284"/>
    </row>
    <row r="116" spans="1:176" s="285" customFormat="1" ht="13.8">
      <c r="A116" s="281" t="s">
        <v>4862</v>
      </c>
      <c r="B116" s="281" t="s">
        <v>4863</v>
      </c>
      <c r="C116" s="282">
        <v>1</v>
      </c>
      <c r="D116" s="283">
        <v>8580</v>
      </c>
      <c r="E116" s="283">
        <f t="shared" si="3"/>
        <v>8580</v>
      </c>
      <c r="F116" s="284"/>
      <c r="G116" s="284"/>
      <c r="H116" s="284"/>
      <c r="I116" s="284"/>
      <c r="J116" s="284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284"/>
      <c r="DA116" s="284"/>
      <c r="DB116" s="284"/>
      <c r="DC116" s="284"/>
      <c r="DD116" s="284"/>
      <c r="DE116" s="284"/>
      <c r="DF116" s="284"/>
      <c r="DG116" s="284"/>
      <c r="DH116" s="284"/>
      <c r="DI116" s="284"/>
      <c r="DJ116" s="284"/>
      <c r="DK116" s="284"/>
      <c r="DL116" s="284"/>
      <c r="DM116" s="284"/>
      <c r="DN116" s="284"/>
      <c r="DO116" s="284"/>
      <c r="DP116" s="284"/>
      <c r="DQ116" s="284"/>
      <c r="DR116" s="284"/>
      <c r="DS116" s="284"/>
      <c r="DT116" s="284"/>
      <c r="DU116" s="284"/>
      <c r="DV116" s="284"/>
      <c r="DW116" s="284"/>
      <c r="DX116" s="284"/>
      <c r="DY116" s="284"/>
      <c r="DZ116" s="284"/>
      <c r="EA116" s="284"/>
      <c r="EB116" s="284"/>
      <c r="EC116" s="284"/>
      <c r="ED116" s="284"/>
      <c r="EE116" s="284"/>
      <c r="EF116" s="284"/>
      <c r="EG116" s="284"/>
      <c r="EH116" s="284"/>
      <c r="EI116" s="284"/>
      <c r="EJ116" s="284"/>
      <c r="EK116" s="284"/>
      <c r="EL116" s="284"/>
      <c r="EM116" s="284"/>
      <c r="EN116" s="284"/>
      <c r="EO116" s="284"/>
      <c r="EP116" s="284"/>
      <c r="EQ116" s="284"/>
      <c r="ER116" s="284"/>
      <c r="ES116" s="284"/>
      <c r="ET116" s="284"/>
      <c r="EU116" s="284"/>
      <c r="EV116" s="284"/>
      <c r="EW116" s="284"/>
      <c r="EX116" s="284"/>
      <c r="EY116" s="284"/>
      <c r="EZ116" s="284"/>
      <c r="FA116" s="284"/>
      <c r="FB116" s="284"/>
      <c r="FC116" s="284"/>
      <c r="FD116" s="284"/>
      <c r="FE116" s="284"/>
      <c r="FF116" s="284"/>
      <c r="FG116" s="284"/>
      <c r="FH116" s="284"/>
      <c r="FI116" s="284"/>
      <c r="FJ116" s="284"/>
      <c r="FK116" s="284"/>
      <c r="FL116" s="284"/>
      <c r="FM116" s="284"/>
      <c r="FN116" s="284"/>
      <c r="FO116" s="284"/>
      <c r="FP116" s="284"/>
      <c r="FQ116" s="284"/>
      <c r="FR116" s="284"/>
      <c r="FS116" s="284"/>
      <c r="FT116" s="284"/>
    </row>
    <row r="117" spans="1:176" s="285" customFormat="1" ht="13.8">
      <c r="A117" s="281" t="s">
        <v>4798</v>
      </c>
      <c r="B117" s="281" t="s">
        <v>4901</v>
      </c>
      <c r="C117" s="282">
        <v>1</v>
      </c>
      <c r="D117" s="283">
        <v>8358</v>
      </c>
      <c r="E117" s="283">
        <f t="shared" si="3"/>
        <v>8358</v>
      </c>
      <c r="F117" s="284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  <c r="AA117" s="284"/>
      <c r="AB117" s="284"/>
      <c r="AC117" s="284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284"/>
      <c r="DA117" s="284"/>
      <c r="DB117" s="284"/>
      <c r="DC117" s="284"/>
      <c r="DD117" s="284"/>
      <c r="DE117" s="284"/>
      <c r="DF117" s="284"/>
      <c r="DG117" s="284"/>
      <c r="DH117" s="284"/>
      <c r="DI117" s="284"/>
      <c r="DJ117" s="284"/>
      <c r="DK117" s="284"/>
      <c r="DL117" s="284"/>
      <c r="DM117" s="284"/>
      <c r="DN117" s="284"/>
      <c r="DO117" s="284"/>
      <c r="DP117" s="284"/>
      <c r="DQ117" s="284"/>
      <c r="DR117" s="284"/>
      <c r="DS117" s="284"/>
      <c r="DT117" s="284"/>
      <c r="DU117" s="284"/>
      <c r="DV117" s="284"/>
      <c r="DW117" s="284"/>
      <c r="DX117" s="284"/>
      <c r="DY117" s="284"/>
      <c r="DZ117" s="284"/>
      <c r="EA117" s="284"/>
      <c r="EB117" s="284"/>
      <c r="EC117" s="284"/>
      <c r="ED117" s="284"/>
      <c r="EE117" s="284"/>
      <c r="EF117" s="284"/>
      <c r="EG117" s="284"/>
      <c r="EH117" s="284"/>
      <c r="EI117" s="284"/>
      <c r="EJ117" s="284"/>
      <c r="EK117" s="284"/>
      <c r="EL117" s="284"/>
      <c r="EM117" s="284"/>
      <c r="EN117" s="284"/>
      <c r="EO117" s="284"/>
      <c r="EP117" s="284"/>
      <c r="EQ117" s="284"/>
      <c r="ER117" s="284"/>
      <c r="ES117" s="284"/>
      <c r="ET117" s="284"/>
      <c r="EU117" s="284"/>
      <c r="EV117" s="284"/>
      <c r="EW117" s="284"/>
      <c r="EX117" s="284"/>
      <c r="EY117" s="284"/>
      <c r="EZ117" s="284"/>
      <c r="FA117" s="284"/>
      <c r="FB117" s="284"/>
      <c r="FC117" s="284"/>
      <c r="FD117" s="284"/>
      <c r="FE117" s="284"/>
      <c r="FF117" s="284"/>
      <c r="FG117" s="284"/>
      <c r="FH117" s="284"/>
      <c r="FI117" s="284"/>
      <c r="FJ117" s="284"/>
      <c r="FK117" s="284"/>
      <c r="FL117" s="284"/>
      <c r="FM117" s="284"/>
      <c r="FN117" s="284"/>
      <c r="FO117" s="284"/>
      <c r="FP117" s="284"/>
      <c r="FQ117" s="284"/>
      <c r="FR117" s="284"/>
      <c r="FS117" s="284"/>
      <c r="FT117" s="284"/>
    </row>
    <row r="118" spans="1:176" s="115" customFormat="1" ht="13.8">
      <c r="A118" s="225"/>
      <c r="B118" s="226" t="s">
        <v>4247</v>
      </c>
      <c r="C118" s="271">
        <f>SUM(C99:C117)</f>
        <v>69</v>
      </c>
      <c r="D118" s="139"/>
      <c r="E118" s="139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</row>
    <row r="119" spans="1:176" s="216" customFormat="1">
      <c r="A119" s="228"/>
      <c r="B119" s="229"/>
      <c r="C119" s="230"/>
      <c r="D119" s="231"/>
      <c r="E119" s="231"/>
    </row>
    <row r="120" spans="1:176" s="216" customFormat="1">
      <c r="A120" s="228"/>
      <c r="B120" s="243" t="s">
        <v>4105</v>
      </c>
      <c r="C120" s="274">
        <f>C118+C96+C53</f>
        <v>957</v>
      </c>
      <c r="D120" s="231"/>
      <c r="E120" s="231"/>
    </row>
    <row r="121" spans="1:176" s="216" customFormat="1">
      <c r="A121" s="228"/>
      <c r="B121" s="229"/>
      <c r="C121" s="230"/>
      <c r="D121" s="231"/>
      <c r="E121" s="231"/>
    </row>
    <row r="122" spans="1:176" s="216" customFormat="1">
      <c r="A122" s="1279" t="s">
        <v>4101</v>
      </c>
      <c r="B122" s="1279"/>
      <c r="C122" s="230"/>
      <c r="D122" s="231"/>
      <c r="E122" s="231"/>
    </row>
    <row r="123" spans="1:176" s="216" customFormat="1">
      <c r="A123" s="1286" t="s">
        <v>4248</v>
      </c>
      <c r="B123" s="1286"/>
      <c r="C123" s="230"/>
      <c r="D123" s="231"/>
      <c r="E123" s="231"/>
    </row>
    <row r="124" spans="1:176" s="114" customFormat="1" ht="13.8">
      <c r="A124" s="150" t="s">
        <v>4246</v>
      </c>
      <c r="B124" s="151" t="s">
        <v>4246</v>
      </c>
      <c r="C124" s="152">
        <v>0</v>
      </c>
      <c r="D124" s="153">
        <v>0</v>
      </c>
      <c r="E124" s="153">
        <v>0</v>
      </c>
    </row>
    <row r="125" spans="1:176" s="131" customFormat="1" ht="13.8">
      <c r="A125" s="115"/>
      <c r="B125" s="226" t="s">
        <v>4249</v>
      </c>
      <c r="C125" s="226">
        <v>0</v>
      </c>
      <c r="D125" s="139"/>
      <c r="E125" s="13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  <c r="BP125" s="129"/>
      <c r="BQ125" s="129"/>
    </row>
    <row r="126" spans="1:176" s="216" customFormat="1">
      <c r="A126" s="228"/>
      <c r="B126" s="229"/>
      <c r="C126" s="230"/>
      <c r="D126" s="231"/>
      <c r="E126" s="231"/>
    </row>
    <row r="127" spans="1:176" s="216" customFormat="1">
      <c r="A127" s="1282" t="s">
        <v>4107</v>
      </c>
      <c r="B127" s="1291"/>
      <c r="C127" s="230"/>
      <c r="D127" s="231"/>
      <c r="E127" s="231"/>
    </row>
    <row r="128" spans="1:176" s="114" customFormat="1" ht="13.8">
      <c r="A128" s="154" t="s">
        <v>4246</v>
      </c>
      <c r="B128" s="154" t="s">
        <v>4246</v>
      </c>
      <c r="C128" s="202">
        <v>0</v>
      </c>
      <c r="D128" s="146">
        <v>0</v>
      </c>
      <c r="E128" s="146">
        <v>0</v>
      </c>
    </row>
    <row r="129" spans="2:3" s="247" customFormat="1" ht="16.5" customHeight="1">
      <c r="B129" s="286" t="s">
        <v>4280</v>
      </c>
      <c r="C129" s="287">
        <v>0</v>
      </c>
    </row>
  </sheetData>
  <mergeCells count="15">
    <mergeCell ref="A127:B127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55:B55"/>
    <mergeCell ref="A98:B98"/>
    <mergeCell ref="A122:B122"/>
    <mergeCell ref="A123:B123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3" manualBreakCount="3">
    <brk id="35" max="16383" man="1"/>
    <brk id="72" max="16383" man="1"/>
    <brk id="10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64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14.88671875" style="95" customWidth="1"/>
    <col min="2" max="2" width="48.88671875" style="95" bestFit="1" customWidth="1"/>
    <col min="3" max="3" width="13.6640625" style="95" bestFit="1" customWidth="1"/>
    <col min="4" max="4" width="16.5546875" style="95" bestFit="1" customWidth="1"/>
    <col min="5" max="5" width="13.88671875" style="95" customWidth="1"/>
    <col min="6" max="6" width="11.44140625" style="95"/>
    <col min="7" max="7" width="17.33203125" style="95" customWidth="1"/>
    <col min="8" max="8" width="15.88671875" style="95" customWidth="1"/>
    <col min="9" max="11" width="11.44140625" style="95"/>
    <col min="12" max="12" width="11.44140625" style="94"/>
    <col min="13" max="16384" width="11.44140625" style="95"/>
  </cols>
  <sheetData>
    <row r="2" spans="1:12" s="98" customFormat="1" ht="15.6">
      <c r="A2" s="1294" t="s">
        <v>4095</v>
      </c>
      <c r="B2" s="1294"/>
      <c r="C2" s="1294"/>
      <c r="D2" s="1294"/>
      <c r="E2" s="1294"/>
      <c r="F2" s="1294"/>
      <c r="G2" s="1294"/>
      <c r="H2" s="1294"/>
      <c r="I2" s="1294"/>
      <c r="J2" s="1294"/>
      <c r="K2" s="1294"/>
      <c r="L2" s="100"/>
    </row>
    <row r="3" spans="1:12" s="100" customFormat="1" ht="15.6">
      <c r="A3" s="1261" t="s">
        <v>33</v>
      </c>
      <c r="B3" s="1261"/>
      <c r="C3" s="1261"/>
      <c r="D3" s="1261"/>
      <c r="E3" s="1261"/>
      <c r="F3" s="1261"/>
      <c r="G3" s="1261"/>
      <c r="H3" s="1261"/>
      <c r="I3" s="1261"/>
      <c r="J3" s="1261"/>
      <c r="K3" s="1261"/>
    </row>
    <row r="4" spans="1:12" s="100" customFormat="1" ht="15.6">
      <c r="A4" s="1261" t="s">
        <v>4096</v>
      </c>
      <c r="B4" s="1261"/>
      <c r="C4" s="1261"/>
      <c r="D4" s="1261"/>
      <c r="E4" s="1261"/>
      <c r="F4" s="1261"/>
      <c r="G4" s="1261"/>
      <c r="H4" s="1261"/>
      <c r="I4" s="1261"/>
      <c r="J4" s="1261"/>
      <c r="K4" s="1261"/>
    </row>
    <row r="5" spans="1:12" s="100" customFormat="1" ht="15.6">
      <c r="A5" s="1261" t="s">
        <v>4365</v>
      </c>
      <c r="B5" s="1261"/>
      <c r="C5" s="1261"/>
      <c r="D5" s="1261"/>
      <c r="E5" s="1261"/>
      <c r="F5" s="1261"/>
      <c r="G5" s="1261"/>
      <c r="H5" s="1261"/>
      <c r="I5" s="1261"/>
      <c r="J5" s="1261"/>
      <c r="K5" s="1261"/>
    </row>
    <row r="6" spans="1:12" s="100" customFormat="1" ht="15.6">
      <c r="A6" s="1295" t="s">
        <v>4157</v>
      </c>
      <c r="B6" s="1295"/>
      <c r="C6" s="1295"/>
      <c r="D6" s="1295"/>
      <c r="E6" s="1295"/>
      <c r="F6" s="1295"/>
      <c r="G6" s="1295"/>
      <c r="H6" s="1295"/>
      <c r="I6" s="1295"/>
      <c r="J6" s="1295"/>
      <c r="K6" s="1295"/>
    </row>
    <row r="7" spans="1:12" s="94" customFormat="1">
      <c r="A7" s="95"/>
      <c r="B7" s="95"/>
      <c r="C7" s="96"/>
      <c r="D7" s="96"/>
      <c r="E7" s="96"/>
      <c r="F7" s="96"/>
      <c r="G7" s="96"/>
      <c r="H7" s="96"/>
      <c r="I7" s="96"/>
      <c r="J7" s="96"/>
      <c r="K7" s="96"/>
    </row>
    <row r="8" spans="1:12" s="94" customFormat="1" ht="15.6">
      <c r="A8" s="97" t="s">
        <v>4282</v>
      </c>
      <c r="B8" s="95"/>
      <c r="C8" s="96"/>
      <c r="D8" s="96"/>
      <c r="E8" s="96"/>
      <c r="F8" s="96"/>
      <c r="G8" s="96"/>
      <c r="H8" s="96"/>
      <c r="I8" s="96"/>
      <c r="J8" s="96"/>
      <c r="K8" s="96"/>
    </row>
    <row r="9" spans="1:12" s="94" customFormat="1" ht="16.5" customHeight="1">
      <c r="A9" s="1263" t="s">
        <v>4283</v>
      </c>
      <c r="B9" s="1263" t="s">
        <v>4284</v>
      </c>
      <c r="C9" s="1293" t="s">
        <v>4285</v>
      </c>
      <c r="D9" s="1293"/>
      <c r="E9" s="1293"/>
      <c r="F9" s="1293"/>
      <c r="G9" s="1293" t="s">
        <v>4286</v>
      </c>
      <c r="H9" s="1293"/>
      <c r="I9" s="1293"/>
      <c r="J9" s="1293"/>
      <c r="K9" s="1293"/>
    </row>
    <row r="10" spans="1:12" s="94" customFormat="1">
      <c r="A10" s="1263"/>
      <c r="B10" s="1263"/>
      <c r="C10" s="288" t="s">
        <v>4287</v>
      </c>
      <c r="D10" s="288" t="s">
        <v>4288</v>
      </c>
      <c r="E10" s="288" t="s">
        <v>4289</v>
      </c>
      <c r="F10" s="288" t="s">
        <v>4290</v>
      </c>
      <c r="G10" s="288" t="s">
        <v>4291</v>
      </c>
      <c r="H10" s="288" t="s">
        <v>4292</v>
      </c>
      <c r="I10" s="288" t="s">
        <v>4293</v>
      </c>
      <c r="J10" s="288" t="s">
        <v>4322</v>
      </c>
      <c r="K10" s="102" t="s">
        <v>4290</v>
      </c>
    </row>
    <row r="11" spans="1:12" s="293" customFormat="1" ht="13.8">
      <c r="A11" s="289" t="s">
        <v>4800</v>
      </c>
      <c r="B11" s="289" t="s">
        <v>4801</v>
      </c>
      <c r="C11" s="283">
        <v>92452.5</v>
      </c>
      <c r="D11" s="290">
        <v>1060</v>
      </c>
      <c r="E11" s="291">
        <v>0</v>
      </c>
      <c r="F11" s="292">
        <f t="shared" ref="F11:F19" si="0">SUM(C11,E11,D11)</f>
        <v>93512.5</v>
      </c>
      <c r="G11" s="292">
        <v>92452.5</v>
      </c>
      <c r="H11" s="292">
        <v>15408.75</v>
      </c>
      <c r="I11" s="292">
        <v>123270</v>
      </c>
      <c r="J11" s="292">
        <v>0</v>
      </c>
      <c r="K11" s="292">
        <v>231131.25</v>
      </c>
    </row>
    <row r="12" spans="1:12" s="293" customFormat="1" ht="13.8">
      <c r="A12" s="289" t="s">
        <v>4841</v>
      </c>
      <c r="B12" s="289" t="s">
        <v>4842</v>
      </c>
      <c r="C12" s="283">
        <v>62302.5</v>
      </c>
      <c r="D12" s="290">
        <v>1242</v>
      </c>
      <c r="E12" s="291">
        <v>0</v>
      </c>
      <c r="F12" s="292">
        <f t="shared" si="0"/>
        <v>63544.5</v>
      </c>
      <c r="G12" s="292">
        <v>62302.5</v>
      </c>
      <c r="H12" s="292">
        <v>10383.75</v>
      </c>
      <c r="I12" s="292">
        <v>83070</v>
      </c>
      <c r="J12" s="292">
        <v>0</v>
      </c>
      <c r="K12" s="292">
        <v>155756.25</v>
      </c>
    </row>
    <row r="13" spans="1:12" s="293" customFormat="1" ht="13.8">
      <c r="A13" s="289" t="s">
        <v>4815</v>
      </c>
      <c r="B13" s="289" t="s">
        <v>4816</v>
      </c>
      <c r="C13" s="283">
        <v>48898.5</v>
      </c>
      <c r="D13" s="290">
        <v>1242</v>
      </c>
      <c r="E13" s="291">
        <v>0</v>
      </c>
      <c r="F13" s="292">
        <f t="shared" si="0"/>
        <v>50140.5</v>
      </c>
      <c r="G13" s="292">
        <v>48898.5</v>
      </c>
      <c r="H13" s="292">
        <v>8149.75</v>
      </c>
      <c r="I13" s="292">
        <v>65198</v>
      </c>
      <c r="J13" s="292">
        <v>0</v>
      </c>
      <c r="K13" s="292">
        <v>122246.25</v>
      </c>
    </row>
    <row r="14" spans="1:12" s="293" customFormat="1" ht="13.8">
      <c r="A14" s="289" t="s">
        <v>4813</v>
      </c>
      <c r="B14" s="289" t="s">
        <v>4814</v>
      </c>
      <c r="C14" s="283">
        <v>39349.5</v>
      </c>
      <c r="D14" s="290">
        <v>1242</v>
      </c>
      <c r="E14" s="291">
        <v>0</v>
      </c>
      <c r="F14" s="292">
        <f t="shared" si="0"/>
        <v>40591.5</v>
      </c>
      <c r="G14" s="292">
        <v>39349.5</v>
      </c>
      <c r="H14" s="292">
        <v>6558.25</v>
      </c>
      <c r="I14" s="292">
        <v>52466</v>
      </c>
      <c r="J14" s="292">
        <v>0</v>
      </c>
      <c r="K14" s="292">
        <v>98373.75</v>
      </c>
    </row>
    <row r="15" spans="1:12" s="293" customFormat="1" ht="13.8">
      <c r="A15" s="289" t="s">
        <v>4819</v>
      </c>
      <c r="B15" s="289" t="s">
        <v>4820</v>
      </c>
      <c r="C15" s="283">
        <v>34978.5</v>
      </c>
      <c r="D15" s="290">
        <v>1242</v>
      </c>
      <c r="E15" s="291">
        <v>0</v>
      </c>
      <c r="F15" s="292">
        <f t="shared" si="0"/>
        <v>36220.5</v>
      </c>
      <c r="G15" s="292">
        <v>34978.5</v>
      </c>
      <c r="H15" s="292">
        <v>5829.75</v>
      </c>
      <c r="I15" s="292">
        <v>46638</v>
      </c>
      <c r="J15" s="292">
        <v>0</v>
      </c>
      <c r="K15" s="292">
        <v>87446.25</v>
      </c>
    </row>
    <row r="16" spans="1:12" s="293" customFormat="1" ht="13.8">
      <c r="A16" s="289" t="s">
        <v>4817</v>
      </c>
      <c r="B16" s="289" t="s">
        <v>4818</v>
      </c>
      <c r="C16" s="283">
        <v>31258.5</v>
      </c>
      <c r="D16" s="290">
        <v>1242</v>
      </c>
      <c r="E16" s="291">
        <v>0</v>
      </c>
      <c r="F16" s="292">
        <f t="shared" si="0"/>
        <v>32500.5</v>
      </c>
      <c r="G16" s="292">
        <v>31258.5</v>
      </c>
      <c r="H16" s="292">
        <v>5209.75</v>
      </c>
      <c r="I16" s="292">
        <v>41678</v>
      </c>
      <c r="J16" s="292">
        <v>0</v>
      </c>
      <c r="K16" s="292">
        <v>78146.25</v>
      </c>
    </row>
    <row r="17" spans="1:11" s="293" customFormat="1" ht="13.8">
      <c r="A17" s="289" t="s">
        <v>4821</v>
      </c>
      <c r="B17" s="289" t="s">
        <v>4822</v>
      </c>
      <c r="C17" s="283">
        <v>26232</v>
      </c>
      <c r="D17" s="290">
        <v>1242</v>
      </c>
      <c r="E17" s="291">
        <v>0</v>
      </c>
      <c r="F17" s="292">
        <f t="shared" si="0"/>
        <v>27474</v>
      </c>
      <c r="G17" s="292">
        <v>26232</v>
      </c>
      <c r="H17" s="292">
        <v>4372</v>
      </c>
      <c r="I17" s="292">
        <v>34976</v>
      </c>
      <c r="J17" s="292">
        <v>0</v>
      </c>
      <c r="K17" s="292">
        <v>65580</v>
      </c>
    </row>
    <row r="18" spans="1:11" s="293" customFormat="1" ht="13.8">
      <c r="A18" s="289" t="s">
        <v>4823</v>
      </c>
      <c r="B18" s="289" t="s">
        <v>4824</v>
      </c>
      <c r="C18" s="283">
        <v>21810</v>
      </c>
      <c r="D18" s="290">
        <v>1242</v>
      </c>
      <c r="E18" s="291">
        <v>0</v>
      </c>
      <c r="F18" s="292">
        <f t="shared" si="0"/>
        <v>23052</v>
      </c>
      <c r="G18" s="292">
        <v>21810</v>
      </c>
      <c r="H18" s="292">
        <v>3635</v>
      </c>
      <c r="I18" s="292">
        <v>29080</v>
      </c>
      <c r="J18" s="292">
        <v>0</v>
      </c>
      <c r="K18" s="292">
        <v>54525</v>
      </c>
    </row>
    <row r="19" spans="1:11" s="293" customFormat="1" ht="13.8">
      <c r="A19" s="289" t="s">
        <v>4825</v>
      </c>
      <c r="B19" s="289" t="s">
        <v>4826</v>
      </c>
      <c r="C19" s="283">
        <v>19122</v>
      </c>
      <c r="D19" s="290">
        <v>1242</v>
      </c>
      <c r="E19" s="291">
        <v>0</v>
      </c>
      <c r="F19" s="292">
        <f t="shared" si="0"/>
        <v>20364</v>
      </c>
      <c r="G19" s="292">
        <v>19122</v>
      </c>
      <c r="H19" s="292">
        <v>3187</v>
      </c>
      <c r="I19" s="292">
        <v>25496</v>
      </c>
      <c r="J19" s="292">
        <v>0</v>
      </c>
      <c r="K19" s="292">
        <v>47805</v>
      </c>
    </row>
    <row r="20" spans="1:11" s="94" customFormat="1">
      <c r="A20" s="267"/>
      <c r="B20" s="267"/>
      <c r="C20" s="108"/>
      <c r="D20" s="108"/>
      <c r="E20" s="108"/>
      <c r="F20" s="108"/>
      <c r="G20" s="108"/>
      <c r="H20" s="108"/>
      <c r="I20" s="108"/>
      <c r="J20" s="108"/>
      <c r="K20" s="108"/>
    </row>
    <row r="21" spans="1:11" s="94" customFormat="1">
      <c r="A21" s="109"/>
      <c r="B21" s="95"/>
      <c r="C21" s="96"/>
      <c r="D21" s="96"/>
      <c r="E21" s="96"/>
      <c r="F21" s="96"/>
      <c r="G21" s="96"/>
      <c r="H21" s="96"/>
      <c r="I21" s="96"/>
      <c r="J21" s="96"/>
      <c r="K21" s="96"/>
    </row>
    <row r="22" spans="1:11" s="100" customFormat="1" ht="15.6">
      <c r="A22" s="97" t="s">
        <v>4296</v>
      </c>
      <c r="B22" s="98"/>
      <c r="C22" s="99"/>
      <c r="D22" s="99"/>
      <c r="E22" s="99"/>
      <c r="F22" s="99"/>
      <c r="G22" s="99"/>
      <c r="H22" s="99"/>
      <c r="I22" s="99"/>
      <c r="J22" s="99"/>
      <c r="K22" s="99"/>
    </row>
    <row r="23" spans="1:11" s="94" customFormat="1" ht="16.5" customHeight="1">
      <c r="A23" s="1263" t="s">
        <v>4283</v>
      </c>
      <c r="B23" s="1263" t="s">
        <v>4284</v>
      </c>
      <c r="C23" s="1293" t="s">
        <v>4285</v>
      </c>
      <c r="D23" s="1293"/>
      <c r="E23" s="1293"/>
      <c r="F23" s="1293"/>
      <c r="G23" s="1293" t="s">
        <v>4286</v>
      </c>
      <c r="H23" s="1293"/>
      <c r="I23" s="1293"/>
      <c r="J23" s="1293"/>
      <c r="K23" s="1293"/>
    </row>
    <row r="24" spans="1:11" s="94" customFormat="1">
      <c r="A24" s="1263"/>
      <c r="B24" s="1263"/>
      <c r="C24" s="288" t="s">
        <v>4287</v>
      </c>
      <c r="D24" s="288" t="s">
        <v>4288</v>
      </c>
      <c r="E24" s="288" t="s">
        <v>4289</v>
      </c>
      <c r="F24" s="288" t="s">
        <v>4290</v>
      </c>
      <c r="G24" s="288" t="s">
        <v>4291</v>
      </c>
      <c r="H24" s="288" t="s">
        <v>4292</v>
      </c>
      <c r="I24" s="288" t="s">
        <v>4293</v>
      </c>
      <c r="J24" s="288" t="s">
        <v>4322</v>
      </c>
      <c r="K24" s="102" t="s">
        <v>4290</v>
      </c>
    </row>
    <row r="25" spans="1:11" s="293" customFormat="1" ht="13.8">
      <c r="A25" s="289" t="s">
        <v>4804</v>
      </c>
      <c r="B25" s="289" t="s">
        <v>4805</v>
      </c>
      <c r="C25" s="283">
        <v>21810</v>
      </c>
      <c r="D25" s="291">
        <v>1242</v>
      </c>
      <c r="E25" s="290">
        <v>0</v>
      </c>
      <c r="F25" s="292">
        <v>23052</v>
      </c>
      <c r="G25" s="292">
        <v>21810</v>
      </c>
      <c r="H25" s="292">
        <v>3635</v>
      </c>
      <c r="I25" s="292">
        <v>29080</v>
      </c>
      <c r="J25" s="292">
        <v>0</v>
      </c>
      <c r="K25" s="292">
        <v>54525</v>
      </c>
    </row>
    <row r="26" spans="1:11" s="293" customFormat="1" ht="13.8">
      <c r="A26" s="289" t="s">
        <v>4802</v>
      </c>
      <c r="B26" s="289" t="s">
        <v>4803</v>
      </c>
      <c r="C26" s="283">
        <v>19122</v>
      </c>
      <c r="D26" s="291">
        <v>1242</v>
      </c>
      <c r="E26" s="290">
        <v>0</v>
      </c>
      <c r="F26" s="292">
        <v>20364</v>
      </c>
      <c r="G26" s="292">
        <v>19122</v>
      </c>
      <c r="H26" s="292">
        <v>3187</v>
      </c>
      <c r="I26" s="292">
        <v>25496</v>
      </c>
      <c r="J26" s="292">
        <v>0</v>
      </c>
      <c r="K26" s="292">
        <v>47805</v>
      </c>
    </row>
    <row r="27" spans="1:11" s="293" customFormat="1" ht="13.8">
      <c r="A27" s="289" t="s">
        <v>4806</v>
      </c>
      <c r="B27" s="289" t="s">
        <v>4807</v>
      </c>
      <c r="C27" s="283">
        <v>18775.5</v>
      </c>
      <c r="D27" s="291">
        <v>1242</v>
      </c>
      <c r="E27" s="290">
        <v>0</v>
      </c>
      <c r="F27" s="292">
        <v>20017.5</v>
      </c>
      <c r="G27" s="292">
        <v>18775.5</v>
      </c>
      <c r="H27" s="292">
        <v>3129.25</v>
      </c>
      <c r="I27" s="292">
        <v>25034</v>
      </c>
      <c r="J27" s="292">
        <v>0</v>
      </c>
      <c r="K27" s="292">
        <v>46938.75</v>
      </c>
    </row>
    <row r="28" spans="1:11" s="293" customFormat="1" ht="13.8">
      <c r="A28" s="289" t="s">
        <v>4808</v>
      </c>
      <c r="B28" s="289" t="s">
        <v>4809</v>
      </c>
      <c r="C28" s="283">
        <v>18424.5</v>
      </c>
      <c r="D28" s="291">
        <v>1242</v>
      </c>
      <c r="E28" s="290">
        <v>0</v>
      </c>
      <c r="F28" s="292">
        <v>19666.5</v>
      </c>
      <c r="G28" s="292">
        <v>18424.5</v>
      </c>
      <c r="H28" s="292">
        <v>3070.75</v>
      </c>
      <c r="I28" s="292">
        <v>24566</v>
      </c>
      <c r="J28" s="292">
        <v>0</v>
      </c>
      <c r="K28" s="292">
        <v>46061.25</v>
      </c>
    </row>
    <row r="29" spans="1:11" s="293" customFormat="1" ht="13.8">
      <c r="A29" s="289" t="s">
        <v>4810</v>
      </c>
      <c r="B29" s="289" t="s">
        <v>4811</v>
      </c>
      <c r="C29" s="283">
        <v>17686.5</v>
      </c>
      <c r="D29" s="291">
        <v>1242</v>
      </c>
      <c r="E29" s="290">
        <v>0</v>
      </c>
      <c r="F29" s="292">
        <v>18928.5</v>
      </c>
      <c r="G29" s="292">
        <v>17686.5</v>
      </c>
      <c r="H29" s="292">
        <v>2947.75</v>
      </c>
      <c r="I29" s="292">
        <v>23582</v>
      </c>
      <c r="J29" s="292">
        <v>0</v>
      </c>
      <c r="K29" s="292">
        <v>44216.25</v>
      </c>
    </row>
    <row r="30" spans="1:11" s="293" customFormat="1" ht="13.8">
      <c r="A30" s="289" t="s">
        <v>4847</v>
      </c>
      <c r="B30" s="289" t="s">
        <v>4848</v>
      </c>
      <c r="C30" s="283">
        <v>17686</v>
      </c>
      <c r="D30" s="291">
        <v>1242</v>
      </c>
      <c r="E30" s="290">
        <v>0</v>
      </c>
      <c r="F30" s="292">
        <v>18928</v>
      </c>
      <c r="G30" s="292">
        <v>17686</v>
      </c>
      <c r="H30" s="292">
        <v>2947.6666666666665</v>
      </c>
      <c r="I30" s="292">
        <v>23581.333333333332</v>
      </c>
      <c r="J30" s="292">
        <v>0</v>
      </c>
      <c r="K30" s="292">
        <v>44215</v>
      </c>
    </row>
    <row r="31" spans="1:11" s="293" customFormat="1" ht="13.8">
      <c r="A31" s="289" t="s">
        <v>4845</v>
      </c>
      <c r="B31" s="289" t="s">
        <v>4846</v>
      </c>
      <c r="C31" s="283">
        <v>16651.5</v>
      </c>
      <c r="D31" s="291">
        <v>1242</v>
      </c>
      <c r="E31" s="290">
        <v>0</v>
      </c>
      <c r="F31" s="292">
        <v>17893.5</v>
      </c>
      <c r="G31" s="292">
        <v>16651.5</v>
      </c>
      <c r="H31" s="292">
        <v>2775.25</v>
      </c>
      <c r="I31" s="292">
        <v>22202</v>
      </c>
      <c r="J31" s="292">
        <v>0</v>
      </c>
      <c r="K31" s="292">
        <v>41628.75</v>
      </c>
    </row>
    <row r="32" spans="1:11" s="293" customFormat="1" ht="13.8">
      <c r="A32" s="289" t="s">
        <v>4849</v>
      </c>
      <c r="B32" s="289" t="s">
        <v>4850</v>
      </c>
      <c r="C32" s="283">
        <v>13927.5</v>
      </c>
      <c r="D32" s="291">
        <v>1242</v>
      </c>
      <c r="E32" s="290">
        <v>0</v>
      </c>
      <c r="F32" s="292">
        <v>15169.5</v>
      </c>
      <c r="G32" s="292">
        <v>13927.5</v>
      </c>
      <c r="H32" s="292">
        <v>2321.25</v>
      </c>
      <c r="I32" s="292">
        <v>18570</v>
      </c>
      <c r="J32" s="292">
        <v>0</v>
      </c>
      <c r="K32" s="292">
        <v>34818.75</v>
      </c>
    </row>
    <row r="33" spans="1:11" s="293" customFormat="1" ht="13.8">
      <c r="A33" s="289" t="s">
        <v>4843</v>
      </c>
      <c r="B33" s="289" t="s">
        <v>4844</v>
      </c>
      <c r="C33" s="283">
        <v>13032</v>
      </c>
      <c r="D33" s="291">
        <v>1242</v>
      </c>
      <c r="E33" s="290">
        <v>0</v>
      </c>
      <c r="F33" s="292">
        <v>14274</v>
      </c>
      <c r="G33" s="292">
        <v>13032</v>
      </c>
      <c r="H33" s="292">
        <v>2172</v>
      </c>
      <c r="I33" s="292">
        <v>17376</v>
      </c>
      <c r="J33" s="292">
        <v>0</v>
      </c>
      <c r="K33" s="292">
        <v>32580</v>
      </c>
    </row>
    <row r="34" spans="1:11" s="293" customFormat="1" ht="13.8">
      <c r="A34" s="289" t="s">
        <v>4852</v>
      </c>
      <c r="B34" s="289" t="s">
        <v>4853</v>
      </c>
      <c r="C34" s="283">
        <v>11593.5</v>
      </c>
      <c r="D34" s="291">
        <v>1242</v>
      </c>
      <c r="E34" s="290">
        <v>0</v>
      </c>
      <c r="F34" s="292">
        <v>12835.5</v>
      </c>
      <c r="G34" s="292">
        <v>11593.5</v>
      </c>
      <c r="H34" s="292">
        <v>1932.25</v>
      </c>
      <c r="I34" s="292">
        <v>15458</v>
      </c>
      <c r="J34" s="292">
        <v>0</v>
      </c>
      <c r="K34" s="292">
        <v>28983.75</v>
      </c>
    </row>
    <row r="35" spans="1:11" s="293" customFormat="1" ht="13.8">
      <c r="A35" s="289" t="s">
        <v>4856</v>
      </c>
      <c r="B35" s="289" t="s">
        <v>4857</v>
      </c>
      <c r="C35" s="283">
        <v>10698</v>
      </c>
      <c r="D35" s="291">
        <v>1242</v>
      </c>
      <c r="E35" s="290">
        <v>0</v>
      </c>
      <c r="F35" s="292">
        <v>11940</v>
      </c>
      <c r="G35" s="292">
        <v>10698</v>
      </c>
      <c r="H35" s="292">
        <v>1783</v>
      </c>
      <c r="I35" s="292">
        <v>14264</v>
      </c>
      <c r="J35" s="292">
        <v>0</v>
      </c>
      <c r="K35" s="292">
        <v>26745</v>
      </c>
    </row>
    <row r="36" spans="1:11" s="293" customFormat="1" ht="13.8">
      <c r="A36" s="289" t="s">
        <v>4854</v>
      </c>
      <c r="B36" s="289" t="s">
        <v>4855</v>
      </c>
      <c r="C36" s="283">
        <v>9837</v>
      </c>
      <c r="D36" s="291">
        <v>1242</v>
      </c>
      <c r="E36" s="290">
        <v>0</v>
      </c>
      <c r="F36" s="292">
        <v>11079</v>
      </c>
      <c r="G36" s="292">
        <v>9837</v>
      </c>
      <c r="H36" s="292">
        <v>1639.5</v>
      </c>
      <c r="I36" s="292">
        <v>13116</v>
      </c>
      <c r="J36" s="292">
        <v>0</v>
      </c>
      <c r="K36" s="292">
        <v>24592.5</v>
      </c>
    </row>
    <row r="37" spans="1:11" s="293" customFormat="1" ht="13.8">
      <c r="A37" s="289" t="s">
        <v>4858</v>
      </c>
      <c r="B37" s="289" t="s">
        <v>4859</v>
      </c>
      <c r="C37" s="283">
        <v>9498</v>
      </c>
      <c r="D37" s="291">
        <v>1242</v>
      </c>
      <c r="E37" s="290">
        <v>0</v>
      </c>
      <c r="F37" s="292">
        <v>10740</v>
      </c>
      <c r="G37" s="292">
        <v>9498</v>
      </c>
      <c r="H37" s="292">
        <v>1583</v>
      </c>
      <c r="I37" s="292">
        <v>12664</v>
      </c>
      <c r="J37" s="292">
        <v>0</v>
      </c>
      <c r="K37" s="292">
        <v>23745</v>
      </c>
    </row>
    <row r="38" spans="1:11" s="293" customFormat="1" ht="13.8">
      <c r="A38" s="289" t="s">
        <v>4860</v>
      </c>
      <c r="B38" s="289" t="s">
        <v>4861</v>
      </c>
      <c r="C38" s="283">
        <v>8745</v>
      </c>
      <c r="D38" s="291">
        <v>1242</v>
      </c>
      <c r="E38" s="290">
        <v>0</v>
      </c>
      <c r="F38" s="292">
        <v>9987</v>
      </c>
      <c r="G38" s="292">
        <v>8745</v>
      </c>
      <c r="H38" s="292">
        <v>1457.5</v>
      </c>
      <c r="I38" s="292">
        <v>11660</v>
      </c>
      <c r="J38" s="292">
        <v>0</v>
      </c>
      <c r="K38" s="292">
        <v>21862.5</v>
      </c>
    </row>
    <row r="39" spans="1:11" s="293" customFormat="1" ht="13.8">
      <c r="A39" s="289" t="s">
        <v>4862</v>
      </c>
      <c r="B39" s="289" t="s">
        <v>4863</v>
      </c>
      <c r="C39" s="283">
        <v>8580</v>
      </c>
      <c r="D39" s="291">
        <v>1242</v>
      </c>
      <c r="E39" s="290">
        <v>0</v>
      </c>
      <c r="F39" s="292">
        <v>9822</v>
      </c>
      <c r="G39" s="292">
        <v>8580</v>
      </c>
      <c r="H39" s="292">
        <v>1430</v>
      </c>
      <c r="I39" s="292">
        <v>11440</v>
      </c>
      <c r="J39" s="292">
        <v>0</v>
      </c>
      <c r="K39" s="292">
        <v>21450</v>
      </c>
    </row>
    <row r="40" spans="1:11" s="293" customFormat="1" ht="13.8">
      <c r="A40" s="289" t="s">
        <v>4878</v>
      </c>
      <c r="B40" s="289" t="s">
        <v>4879</v>
      </c>
      <c r="C40" s="283">
        <v>10698</v>
      </c>
      <c r="D40" s="291">
        <v>1242</v>
      </c>
      <c r="E40" s="290">
        <v>0</v>
      </c>
      <c r="F40" s="292">
        <v>11940</v>
      </c>
      <c r="G40" s="292">
        <v>10698</v>
      </c>
      <c r="H40" s="292">
        <v>1783</v>
      </c>
      <c r="I40" s="292">
        <v>14264</v>
      </c>
      <c r="J40" s="292">
        <v>0</v>
      </c>
      <c r="K40" s="292">
        <v>26745</v>
      </c>
    </row>
    <row r="41" spans="1:11" s="293" customFormat="1" ht="13.8">
      <c r="A41" s="289" t="s">
        <v>4880</v>
      </c>
      <c r="B41" s="289" t="s">
        <v>4881</v>
      </c>
      <c r="C41" s="283">
        <v>9837</v>
      </c>
      <c r="D41" s="291">
        <v>1242</v>
      </c>
      <c r="E41" s="290">
        <v>0</v>
      </c>
      <c r="F41" s="292">
        <v>11079</v>
      </c>
      <c r="G41" s="292">
        <v>9837</v>
      </c>
      <c r="H41" s="292">
        <v>1639.5</v>
      </c>
      <c r="I41" s="292">
        <v>13116</v>
      </c>
      <c r="J41" s="292">
        <v>0</v>
      </c>
      <c r="K41" s="292">
        <v>24592.5</v>
      </c>
    </row>
    <row r="42" spans="1:11" s="293" customFormat="1" ht="13.8">
      <c r="A42" s="289" t="s">
        <v>4837</v>
      </c>
      <c r="B42" s="289" t="s">
        <v>4838</v>
      </c>
      <c r="C42" s="283">
        <v>9498</v>
      </c>
      <c r="D42" s="291">
        <v>1242</v>
      </c>
      <c r="E42" s="290">
        <v>0</v>
      </c>
      <c r="F42" s="292">
        <v>10740</v>
      </c>
      <c r="G42" s="292">
        <v>9498</v>
      </c>
      <c r="H42" s="292">
        <v>1583</v>
      </c>
      <c r="I42" s="292">
        <v>12664</v>
      </c>
      <c r="J42" s="292">
        <v>0</v>
      </c>
      <c r="K42" s="292">
        <v>23745</v>
      </c>
    </row>
    <row r="43" spans="1:11" s="293" customFormat="1" ht="13.8">
      <c r="A43" s="289" t="s">
        <v>4883</v>
      </c>
      <c r="B43" s="289" t="s">
        <v>4884</v>
      </c>
      <c r="C43" s="283">
        <v>8745</v>
      </c>
      <c r="D43" s="291">
        <v>1242</v>
      </c>
      <c r="E43" s="290">
        <v>0</v>
      </c>
      <c r="F43" s="292">
        <v>9987</v>
      </c>
      <c r="G43" s="292">
        <v>8745</v>
      </c>
      <c r="H43" s="292">
        <v>1457.5</v>
      </c>
      <c r="I43" s="292">
        <v>11660</v>
      </c>
      <c r="J43" s="292">
        <v>0</v>
      </c>
      <c r="K43" s="292">
        <v>21862.5</v>
      </c>
    </row>
    <row r="44" spans="1:11" s="293" customFormat="1" ht="13.8">
      <c r="A44" s="289" t="s">
        <v>4886</v>
      </c>
      <c r="B44" s="289" t="s">
        <v>4887</v>
      </c>
      <c r="C44" s="283">
        <v>8580</v>
      </c>
      <c r="D44" s="291">
        <v>1242</v>
      </c>
      <c r="E44" s="290">
        <v>0</v>
      </c>
      <c r="F44" s="292">
        <v>9822</v>
      </c>
      <c r="G44" s="292">
        <v>8580</v>
      </c>
      <c r="H44" s="292">
        <v>1430</v>
      </c>
      <c r="I44" s="292">
        <v>11440</v>
      </c>
      <c r="J44" s="292">
        <v>0</v>
      </c>
      <c r="K44" s="292">
        <v>21450</v>
      </c>
    </row>
    <row r="45" spans="1:11" s="293" customFormat="1" ht="13.8">
      <c r="A45" s="289" t="s">
        <v>4796</v>
      </c>
      <c r="B45" s="289" t="s">
        <v>4797</v>
      </c>
      <c r="C45" s="283">
        <v>8622</v>
      </c>
      <c r="D45" s="291">
        <v>1242</v>
      </c>
      <c r="E45" s="290">
        <v>0</v>
      </c>
      <c r="F45" s="292">
        <v>9864</v>
      </c>
      <c r="G45" s="292">
        <v>8622</v>
      </c>
      <c r="H45" s="292">
        <v>1437</v>
      </c>
      <c r="I45" s="292">
        <v>11496</v>
      </c>
      <c r="J45" s="292">
        <v>0</v>
      </c>
      <c r="K45" s="292">
        <v>21555</v>
      </c>
    </row>
    <row r="46" spans="1:11" s="293" customFormat="1" ht="13.8">
      <c r="A46" s="289" t="s">
        <v>4794</v>
      </c>
      <c r="B46" s="289" t="s">
        <v>4795</v>
      </c>
      <c r="C46" s="283">
        <v>8580</v>
      </c>
      <c r="D46" s="291">
        <v>1242</v>
      </c>
      <c r="E46" s="290">
        <v>0</v>
      </c>
      <c r="F46" s="292">
        <v>9822</v>
      </c>
      <c r="G46" s="292">
        <v>8580</v>
      </c>
      <c r="H46" s="292">
        <v>1430</v>
      </c>
      <c r="I46" s="292">
        <v>11440</v>
      </c>
      <c r="J46" s="292">
        <v>0</v>
      </c>
      <c r="K46" s="292">
        <v>21450</v>
      </c>
    </row>
    <row r="47" spans="1:11" s="293" customFormat="1" ht="13.8">
      <c r="A47" s="289" t="s">
        <v>4798</v>
      </c>
      <c r="B47" s="289" t="s">
        <v>4799</v>
      </c>
      <c r="C47" s="283">
        <v>8358</v>
      </c>
      <c r="D47" s="291">
        <v>1242</v>
      </c>
      <c r="E47" s="290">
        <v>0</v>
      </c>
      <c r="F47" s="292">
        <v>9600</v>
      </c>
      <c r="G47" s="292">
        <v>8358</v>
      </c>
      <c r="H47" s="292">
        <v>1393</v>
      </c>
      <c r="I47" s="292">
        <v>11144</v>
      </c>
      <c r="J47" s="292">
        <v>0</v>
      </c>
      <c r="K47" s="292">
        <v>20895</v>
      </c>
    </row>
    <row r="48" spans="1:11" s="293" customFormat="1" ht="13.8">
      <c r="A48" s="289" t="s">
        <v>4867</v>
      </c>
      <c r="B48" s="289" t="s">
        <v>4868</v>
      </c>
      <c r="C48" s="283">
        <v>7818</v>
      </c>
      <c r="D48" s="291">
        <v>1242</v>
      </c>
      <c r="E48" s="290">
        <v>0</v>
      </c>
      <c r="F48" s="292">
        <v>9060</v>
      </c>
      <c r="G48" s="292">
        <v>7818.0000000000009</v>
      </c>
      <c r="H48" s="292">
        <v>1303</v>
      </c>
      <c r="I48" s="292">
        <v>10424</v>
      </c>
      <c r="J48" s="292">
        <v>0</v>
      </c>
      <c r="K48" s="292">
        <v>19545</v>
      </c>
    </row>
    <row r="49" spans="1:11" s="293" customFormat="1" ht="13.8">
      <c r="A49" s="289" t="s">
        <v>4869</v>
      </c>
      <c r="B49" s="289" t="s">
        <v>4870</v>
      </c>
      <c r="C49" s="283">
        <v>7704</v>
      </c>
      <c r="D49" s="291">
        <v>1242</v>
      </c>
      <c r="E49" s="290">
        <v>0</v>
      </c>
      <c r="F49" s="292">
        <v>8946</v>
      </c>
      <c r="G49" s="292">
        <v>7704</v>
      </c>
      <c r="H49" s="292">
        <v>1284</v>
      </c>
      <c r="I49" s="292">
        <v>10272</v>
      </c>
      <c r="J49" s="292">
        <v>0</v>
      </c>
      <c r="K49" s="292">
        <v>19260</v>
      </c>
    </row>
    <row r="50" spans="1:11" s="293" customFormat="1" ht="13.8">
      <c r="A50" s="289" t="s">
        <v>4786</v>
      </c>
      <c r="B50" s="289" t="s">
        <v>4787</v>
      </c>
      <c r="C50" s="283">
        <v>8580</v>
      </c>
      <c r="D50" s="291">
        <v>1242</v>
      </c>
      <c r="E50" s="290">
        <v>0</v>
      </c>
      <c r="F50" s="292">
        <v>9822</v>
      </c>
      <c r="G50" s="292">
        <v>8580</v>
      </c>
      <c r="H50" s="292">
        <v>1430</v>
      </c>
      <c r="I50" s="292">
        <v>11440</v>
      </c>
      <c r="J50" s="292">
        <v>0</v>
      </c>
      <c r="K50" s="292">
        <v>21450</v>
      </c>
    </row>
    <row r="51" spans="1:11" s="293" customFormat="1" ht="13.8">
      <c r="A51" s="289" t="s">
        <v>4784</v>
      </c>
      <c r="B51" s="289" t="s">
        <v>4785</v>
      </c>
      <c r="C51" s="283">
        <v>8358</v>
      </c>
      <c r="D51" s="291">
        <v>1242</v>
      </c>
      <c r="E51" s="290">
        <v>0</v>
      </c>
      <c r="F51" s="292">
        <v>9600</v>
      </c>
      <c r="G51" s="292">
        <v>8358</v>
      </c>
      <c r="H51" s="292">
        <v>1393</v>
      </c>
      <c r="I51" s="292">
        <v>11144</v>
      </c>
      <c r="J51" s="292">
        <v>0</v>
      </c>
      <c r="K51" s="292">
        <v>20895</v>
      </c>
    </row>
    <row r="52" spans="1:11" s="293" customFormat="1" ht="13.8">
      <c r="A52" s="289" t="s">
        <v>4788</v>
      </c>
      <c r="B52" s="289" t="s">
        <v>4789</v>
      </c>
      <c r="C52" s="283">
        <v>7818</v>
      </c>
      <c r="D52" s="291">
        <v>1242</v>
      </c>
      <c r="E52" s="290">
        <v>0</v>
      </c>
      <c r="F52" s="292">
        <v>9060</v>
      </c>
      <c r="G52" s="292">
        <v>7818.0000000000009</v>
      </c>
      <c r="H52" s="292">
        <v>1303</v>
      </c>
      <c r="I52" s="292">
        <v>10424</v>
      </c>
      <c r="J52" s="292">
        <v>0</v>
      </c>
      <c r="K52" s="292">
        <v>19545</v>
      </c>
    </row>
    <row r="53" spans="1:11" s="293" customFormat="1" ht="13.8">
      <c r="A53" s="289" t="s">
        <v>4790</v>
      </c>
      <c r="B53" s="289" t="s">
        <v>4791</v>
      </c>
      <c r="C53" s="283">
        <v>7704</v>
      </c>
      <c r="D53" s="291">
        <v>1242</v>
      </c>
      <c r="E53" s="290">
        <v>0</v>
      </c>
      <c r="F53" s="292">
        <v>8946</v>
      </c>
      <c r="G53" s="292">
        <v>7704</v>
      </c>
      <c r="H53" s="292">
        <v>1284</v>
      </c>
      <c r="I53" s="292">
        <v>10272</v>
      </c>
      <c r="J53" s="292">
        <v>0</v>
      </c>
      <c r="K53" s="292">
        <v>19260</v>
      </c>
    </row>
    <row r="54" spans="1:11" s="293" customFormat="1" ht="13.8">
      <c r="A54" s="289" t="s">
        <v>4792</v>
      </c>
      <c r="B54" s="289" t="s">
        <v>4793</v>
      </c>
      <c r="C54" s="283">
        <v>7575</v>
      </c>
      <c r="D54" s="291">
        <v>1242</v>
      </c>
      <c r="E54" s="290">
        <v>0</v>
      </c>
      <c r="F54" s="292">
        <v>8817</v>
      </c>
      <c r="G54" s="292">
        <v>7575</v>
      </c>
      <c r="H54" s="292">
        <v>1262.5</v>
      </c>
      <c r="I54" s="292">
        <v>10100</v>
      </c>
      <c r="J54" s="292">
        <v>0</v>
      </c>
      <c r="K54" s="292">
        <v>18937.5</v>
      </c>
    </row>
    <row r="55" spans="1:11" s="293" customFormat="1" ht="13.8">
      <c r="A55" s="289" t="s">
        <v>4886</v>
      </c>
      <c r="B55" s="289" t="s">
        <v>4887</v>
      </c>
      <c r="C55" s="283">
        <v>8580</v>
      </c>
      <c r="D55" s="291">
        <v>1242</v>
      </c>
      <c r="E55" s="290">
        <v>0</v>
      </c>
      <c r="F55" s="292">
        <v>9822</v>
      </c>
      <c r="G55" s="292">
        <v>8580</v>
      </c>
      <c r="H55" s="292">
        <v>1430</v>
      </c>
      <c r="I55" s="292">
        <v>11440</v>
      </c>
      <c r="J55" s="292">
        <v>0</v>
      </c>
      <c r="K55" s="292">
        <v>21450</v>
      </c>
    </row>
    <row r="56" spans="1:11" s="293" customFormat="1" ht="13.8">
      <c r="A56" s="289" t="s">
        <v>4839</v>
      </c>
      <c r="B56" s="289" t="s">
        <v>4840</v>
      </c>
      <c r="C56" s="283">
        <v>8358</v>
      </c>
      <c r="D56" s="291">
        <v>1242</v>
      </c>
      <c r="E56" s="290">
        <v>0</v>
      </c>
      <c r="F56" s="292">
        <v>9600</v>
      </c>
      <c r="G56" s="292">
        <v>8358</v>
      </c>
      <c r="H56" s="292">
        <v>1393</v>
      </c>
      <c r="I56" s="292">
        <v>11144</v>
      </c>
      <c r="J56" s="292">
        <v>0</v>
      </c>
      <c r="K56" s="292">
        <v>20895</v>
      </c>
    </row>
    <row r="57" spans="1:11" s="293" customFormat="1" ht="13.8">
      <c r="A57" s="289" t="s">
        <v>4888</v>
      </c>
      <c r="B57" s="289" t="s">
        <v>4889</v>
      </c>
      <c r="C57" s="283">
        <v>7818</v>
      </c>
      <c r="D57" s="291">
        <v>1242</v>
      </c>
      <c r="E57" s="290">
        <v>0</v>
      </c>
      <c r="F57" s="292">
        <v>9060</v>
      </c>
      <c r="G57" s="292">
        <v>7818.0000000000009</v>
      </c>
      <c r="H57" s="292">
        <v>1303</v>
      </c>
      <c r="I57" s="292">
        <v>10424</v>
      </c>
      <c r="J57" s="292">
        <v>0</v>
      </c>
      <c r="K57" s="292">
        <v>19545</v>
      </c>
    </row>
    <row r="58" spans="1:11" s="293" customFormat="1" ht="13.8">
      <c r="A58" s="289" t="s">
        <v>4829</v>
      </c>
      <c r="B58" s="289" t="s">
        <v>4830</v>
      </c>
      <c r="C58" s="283">
        <v>7818</v>
      </c>
      <c r="D58" s="291">
        <v>1242</v>
      </c>
      <c r="E58" s="290">
        <v>0</v>
      </c>
      <c r="F58" s="292">
        <v>9060</v>
      </c>
      <c r="G58" s="292">
        <v>7818.0000000000009</v>
      </c>
      <c r="H58" s="292">
        <v>1303</v>
      </c>
      <c r="I58" s="292">
        <v>10424</v>
      </c>
      <c r="J58" s="292">
        <v>0</v>
      </c>
      <c r="K58" s="292">
        <v>19545</v>
      </c>
    </row>
    <row r="59" spans="1:11" s="293" customFormat="1" ht="13.8">
      <c r="A59" s="289" t="s">
        <v>4827</v>
      </c>
      <c r="B59" s="289" t="s">
        <v>4828</v>
      </c>
      <c r="C59" s="283">
        <v>7704</v>
      </c>
      <c r="D59" s="291">
        <v>1242</v>
      </c>
      <c r="E59" s="290">
        <v>0</v>
      </c>
      <c r="F59" s="292">
        <v>8946</v>
      </c>
      <c r="G59" s="292">
        <v>7704</v>
      </c>
      <c r="H59" s="292">
        <v>1284</v>
      </c>
      <c r="I59" s="292">
        <v>10272</v>
      </c>
      <c r="J59" s="292">
        <v>0</v>
      </c>
      <c r="K59" s="292">
        <v>19260</v>
      </c>
    </row>
    <row r="60" spans="1:11" s="293" customFormat="1" ht="13.8">
      <c r="A60" s="289" t="s">
        <v>4831</v>
      </c>
      <c r="B60" s="289" t="s">
        <v>4832</v>
      </c>
      <c r="C60" s="283">
        <v>7575</v>
      </c>
      <c r="D60" s="291">
        <v>1242</v>
      </c>
      <c r="E60" s="290">
        <v>0</v>
      </c>
      <c r="F60" s="292">
        <v>8817</v>
      </c>
      <c r="G60" s="292">
        <v>7575</v>
      </c>
      <c r="H60" s="292">
        <v>1262.5</v>
      </c>
      <c r="I60" s="292">
        <v>10100</v>
      </c>
      <c r="J60" s="292">
        <v>0</v>
      </c>
      <c r="K60" s="292">
        <v>18937.5</v>
      </c>
    </row>
    <row r="61" spans="1:11" s="293" customFormat="1" ht="13.8">
      <c r="A61" s="289" t="s">
        <v>4833</v>
      </c>
      <c r="B61" s="289" t="s">
        <v>4834</v>
      </c>
      <c r="C61" s="283">
        <v>7471.5</v>
      </c>
      <c r="D61" s="291">
        <v>1242</v>
      </c>
      <c r="E61" s="290">
        <v>0</v>
      </c>
      <c r="F61" s="292">
        <v>8713.5</v>
      </c>
      <c r="G61" s="292">
        <v>7471.5</v>
      </c>
      <c r="H61" s="292">
        <v>1245.25</v>
      </c>
      <c r="I61" s="292">
        <v>9962</v>
      </c>
      <c r="J61" s="292">
        <v>0</v>
      </c>
      <c r="K61" s="292">
        <v>18678.75</v>
      </c>
    </row>
    <row r="62" spans="1:11" s="293" customFormat="1" ht="13.8">
      <c r="A62" s="289" t="s">
        <v>4835</v>
      </c>
      <c r="B62" s="289" t="s">
        <v>4836</v>
      </c>
      <c r="C62" s="283">
        <v>7471.5</v>
      </c>
      <c r="D62" s="291">
        <v>1242</v>
      </c>
      <c r="E62" s="290">
        <v>0</v>
      </c>
      <c r="F62" s="292">
        <v>8713.5</v>
      </c>
      <c r="G62" s="292">
        <v>7471.5</v>
      </c>
      <c r="H62" s="292">
        <v>1245.25</v>
      </c>
      <c r="I62" s="292">
        <v>9962</v>
      </c>
      <c r="J62" s="292">
        <v>0</v>
      </c>
      <c r="K62" s="292">
        <v>18678.75</v>
      </c>
    </row>
    <row r="63" spans="1:11" s="293" customFormat="1" ht="13.8">
      <c r="A63" s="289" t="s">
        <v>4890</v>
      </c>
      <c r="B63" s="289" t="s">
        <v>4891</v>
      </c>
      <c r="C63" s="283">
        <v>6223.5</v>
      </c>
      <c r="D63" s="291">
        <v>1242</v>
      </c>
      <c r="E63" s="290">
        <v>0</v>
      </c>
      <c r="F63" s="292">
        <v>7465.5</v>
      </c>
      <c r="G63" s="292">
        <v>6223.5</v>
      </c>
      <c r="H63" s="292">
        <v>1037.25</v>
      </c>
      <c r="I63" s="292">
        <v>8298</v>
      </c>
      <c r="J63" s="292">
        <v>0</v>
      </c>
      <c r="K63" s="292">
        <v>15558.75</v>
      </c>
    </row>
    <row r="64" spans="1:11" s="94" customFormat="1">
      <c r="A64" s="95"/>
      <c r="B64" s="95"/>
      <c r="C64" s="96"/>
      <c r="D64" s="96"/>
      <c r="E64" s="96"/>
      <c r="F64" s="96"/>
      <c r="G64" s="96"/>
      <c r="H64" s="96"/>
      <c r="I64" s="96"/>
      <c r="J64" s="96"/>
      <c r="K64" s="96"/>
    </row>
  </sheetData>
  <mergeCells count="13">
    <mergeCell ref="A23:A24"/>
    <mergeCell ref="B23:B24"/>
    <mergeCell ref="C23:F23"/>
    <mergeCell ref="G23:K23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6" fitToHeight="0" orientation="landscape" r:id="rId1"/>
  <rowBreaks count="1" manualBreakCount="1">
    <brk id="50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T48"/>
  <sheetViews>
    <sheetView showGridLines="0" topLeftCell="B3" zoomScaleNormal="100" zoomScaleSheetLayoutView="120" workbookViewId="0"/>
  </sheetViews>
  <sheetFormatPr baseColWidth="10" defaultColWidth="11.44140625" defaultRowHeight="15"/>
  <cols>
    <col min="1" max="1" width="22.5546875" style="207" customWidth="1"/>
    <col min="2" max="2" width="39" style="207" customWidth="1"/>
    <col min="3" max="3" width="22" style="207" bestFit="1" customWidth="1"/>
    <col min="4" max="4" width="24.6640625" style="207" customWidth="1"/>
    <col min="5" max="5" width="23.33203125" style="207" customWidth="1"/>
    <col min="6" max="167" width="11.44140625" style="164"/>
    <col min="168" max="16384" width="11.44140625" style="165"/>
  </cols>
  <sheetData>
    <row r="1" spans="1:176">
      <c r="A1" s="163"/>
      <c r="B1" s="163"/>
      <c r="C1" s="163"/>
      <c r="D1" s="163"/>
      <c r="E1" s="163"/>
    </row>
    <row r="2" spans="1:176" ht="15.6">
      <c r="A2" s="1288" t="s">
        <v>4095</v>
      </c>
      <c r="B2" s="1288"/>
      <c r="C2" s="1288"/>
      <c r="D2" s="1288"/>
      <c r="E2" s="1288"/>
    </row>
    <row r="3" spans="1:176" ht="15.6">
      <c r="A3" s="1288" t="s">
        <v>4902</v>
      </c>
      <c r="B3" s="1288"/>
      <c r="C3" s="1288"/>
      <c r="D3" s="1288"/>
      <c r="E3" s="1288"/>
    </row>
    <row r="4" spans="1:176" s="295" customFormat="1" ht="15.6">
      <c r="A4" s="1288" t="s">
        <v>4903</v>
      </c>
      <c r="B4" s="1288"/>
      <c r="C4" s="1288"/>
      <c r="D4" s="1288"/>
      <c r="E4" s="1288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294"/>
      <c r="DS4" s="294"/>
      <c r="DT4" s="294"/>
      <c r="DU4" s="294"/>
      <c r="DV4" s="294"/>
      <c r="DW4" s="294"/>
      <c r="DX4" s="294"/>
      <c r="DY4" s="294"/>
      <c r="DZ4" s="294"/>
      <c r="EA4" s="294"/>
      <c r="EB4" s="294"/>
      <c r="EC4" s="294"/>
      <c r="ED4" s="294"/>
      <c r="EE4" s="294"/>
      <c r="EF4" s="294"/>
      <c r="EG4" s="294"/>
      <c r="EH4" s="294"/>
      <c r="EI4" s="294"/>
      <c r="EJ4" s="294"/>
      <c r="EK4" s="294"/>
      <c r="EL4" s="294"/>
      <c r="EM4" s="294"/>
      <c r="EN4" s="294"/>
      <c r="EO4" s="294"/>
      <c r="EP4" s="294"/>
      <c r="EQ4" s="294"/>
      <c r="ER4" s="294"/>
      <c r="ES4" s="294"/>
      <c r="ET4" s="294"/>
      <c r="EU4" s="294"/>
      <c r="EV4" s="294"/>
      <c r="EW4" s="294"/>
      <c r="EX4" s="294"/>
      <c r="EY4" s="294"/>
      <c r="EZ4" s="294"/>
      <c r="FA4" s="294"/>
      <c r="FB4" s="294"/>
      <c r="FC4" s="294"/>
      <c r="FD4" s="294"/>
      <c r="FE4" s="294"/>
      <c r="FF4" s="294"/>
      <c r="FG4" s="294"/>
      <c r="FH4" s="294"/>
      <c r="FI4" s="294"/>
      <c r="FJ4" s="294"/>
      <c r="FK4" s="294"/>
    </row>
    <row r="5" spans="1:176" s="295" customFormat="1" ht="15.6">
      <c r="A5" s="1288" t="s">
        <v>4156</v>
      </c>
      <c r="B5" s="1288"/>
      <c r="C5" s="1288"/>
      <c r="D5" s="1288"/>
      <c r="E5" s="1288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  <c r="CD5" s="294"/>
      <c r="CE5" s="294"/>
      <c r="CF5" s="294"/>
      <c r="CG5" s="294"/>
      <c r="CH5" s="294"/>
      <c r="CI5" s="294"/>
      <c r="CJ5" s="294"/>
      <c r="CK5" s="294"/>
      <c r="CL5" s="294"/>
      <c r="CM5" s="294"/>
      <c r="CN5" s="294"/>
      <c r="CO5" s="294"/>
      <c r="CP5" s="294"/>
      <c r="CQ5" s="294"/>
      <c r="CR5" s="294"/>
      <c r="CS5" s="294"/>
      <c r="CT5" s="294"/>
      <c r="CU5" s="294"/>
      <c r="CV5" s="294"/>
      <c r="CW5" s="294"/>
      <c r="CX5" s="294"/>
      <c r="CY5" s="294"/>
      <c r="CZ5" s="294"/>
      <c r="DA5" s="294"/>
      <c r="DB5" s="294"/>
      <c r="DC5" s="294"/>
      <c r="DD5" s="294"/>
      <c r="DE5" s="294"/>
      <c r="DF5" s="294"/>
      <c r="DG5" s="294"/>
      <c r="DH5" s="294"/>
      <c r="DI5" s="294"/>
      <c r="DJ5" s="294"/>
      <c r="DK5" s="294"/>
      <c r="DL5" s="294"/>
      <c r="DM5" s="294"/>
      <c r="DN5" s="294"/>
      <c r="DO5" s="294"/>
      <c r="DP5" s="294"/>
      <c r="DQ5" s="294"/>
      <c r="DR5" s="294"/>
      <c r="DS5" s="294"/>
      <c r="DT5" s="294"/>
      <c r="DU5" s="294"/>
      <c r="DV5" s="294"/>
      <c r="DW5" s="294"/>
      <c r="DX5" s="294"/>
      <c r="DY5" s="294"/>
      <c r="DZ5" s="294"/>
      <c r="EA5" s="294"/>
      <c r="EB5" s="294"/>
      <c r="EC5" s="294"/>
      <c r="ED5" s="294"/>
      <c r="EE5" s="294"/>
      <c r="EF5" s="294"/>
      <c r="EG5" s="294"/>
      <c r="EH5" s="294"/>
      <c r="EI5" s="294"/>
      <c r="EJ5" s="294"/>
      <c r="EK5" s="294"/>
      <c r="EL5" s="294"/>
      <c r="EM5" s="294"/>
      <c r="EN5" s="294"/>
      <c r="EO5" s="294"/>
      <c r="EP5" s="294"/>
      <c r="EQ5" s="294"/>
      <c r="ER5" s="294"/>
      <c r="ES5" s="294"/>
      <c r="ET5" s="294"/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4"/>
    </row>
    <row r="6" spans="1:176" s="295" customFormat="1" ht="21.75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  <c r="CD6" s="294"/>
      <c r="CE6" s="294"/>
      <c r="CF6" s="294"/>
      <c r="CG6" s="294"/>
      <c r="CH6" s="294"/>
      <c r="CI6" s="294"/>
      <c r="CJ6" s="294"/>
      <c r="CK6" s="294"/>
      <c r="CL6" s="294"/>
      <c r="CM6" s="294"/>
      <c r="CN6" s="294"/>
      <c r="CO6" s="294"/>
      <c r="CP6" s="294"/>
      <c r="CQ6" s="294"/>
      <c r="CR6" s="294"/>
      <c r="CS6" s="294"/>
      <c r="CT6" s="294"/>
      <c r="CU6" s="294"/>
      <c r="CV6" s="294"/>
      <c r="CW6" s="294"/>
      <c r="CX6" s="294"/>
      <c r="CY6" s="294"/>
      <c r="CZ6" s="294"/>
      <c r="DA6" s="294"/>
      <c r="DB6" s="294"/>
      <c r="DC6" s="294"/>
      <c r="DD6" s="294"/>
      <c r="DE6" s="294"/>
      <c r="DF6" s="294"/>
      <c r="DG6" s="294"/>
      <c r="DH6" s="294"/>
      <c r="DI6" s="294"/>
      <c r="DJ6" s="294"/>
      <c r="DK6" s="294"/>
      <c r="DL6" s="294"/>
      <c r="DM6" s="294"/>
      <c r="DN6" s="294"/>
      <c r="DO6" s="294"/>
      <c r="DP6" s="294"/>
      <c r="DQ6" s="294"/>
      <c r="DR6" s="294"/>
      <c r="DS6" s="294"/>
      <c r="DT6" s="294"/>
      <c r="DU6" s="294"/>
      <c r="DV6" s="294"/>
      <c r="DW6" s="294"/>
      <c r="DX6" s="294"/>
      <c r="DY6" s="294"/>
      <c r="DZ6" s="294"/>
      <c r="EA6" s="294"/>
      <c r="EB6" s="294"/>
      <c r="EC6" s="294"/>
      <c r="ED6" s="294"/>
      <c r="EE6" s="294"/>
      <c r="EF6" s="294"/>
      <c r="EG6" s="294"/>
      <c r="EH6" s="294"/>
      <c r="EI6" s="294"/>
      <c r="EJ6" s="294"/>
      <c r="EK6" s="294"/>
      <c r="EL6" s="294"/>
      <c r="EM6" s="294"/>
      <c r="EN6" s="294"/>
      <c r="EO6" s="294"/>
      <c r="EP6" s="294"/>
      <c r="EQ6" s="294"/>
      <c r="ER6" s="294"/>
      <c r="ES6" s="294"/>
      <c r="ET6" s="294"/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4"/>
      <c r="FL6" s="294"/>
      <c r="FM6" s="294"/>
      <c r="FN6" s="294"/>
      <c r="FO6" s="294"/>
      <c r="FP6" s="294"/>
      <c r="FQ6" s="294"/>
      <c r="FR6" s="294"/>
      <c r="FS6" s="294"/>
      <c r="FT6" s="294"/>
    </row>
    <row r="7" spans="1:176" ht="15.6">
      <c r="A7" s="169"/>
      <c r="B7" s="163"/>
      <c r="C7" s="170"/>
      <c r="D7" s="171"/>
      <c r="E7" s="171"/>
    </row>
    <row r="8" spans="1:176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</row>
    <row r="9" spans="1:176">
      <c r="A9" s="1251"/>
      <c r="B9" s="1251"/>
      <c r="C9" s="1251"/>
      <c r="D9" s="110" t="s">
        <v>4162</v>
      </c>
      <c r="E9" s="110" t="s">
        <v>4163</v>
      </c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</row>
    <row r="10" spans="1:176" ht="15.6">
      <c r="A10" s="169"/>
      <c r="B10" s="163"/>
      <c r="C10" s="170"/>
      <c r="D10" s="171"/>
      <c r="E10" s="171"/>
    </row>
    <row r="11" spans="1:176">
      <c r="A11" s="1276" t="s">
        <v>4102</v>
      </c>
      <c r="B11" s="1276" t="s">
        <v>4102</v>
      </c>
      <c r="C11" s="296"/>
      <c r="D11" s="297"/>
      <c r="E11" s="297"/>
    </row>
    <row r="12" spans="1:176" s="131" customFormat="1" ht="13.8">
      <c r="A12" s="126" t="s">
        <v>4904</v>
      </c>
      <c r="B12" s="126" t="s">
        <v>4165</v>
      </c>
      <c r="C12" s="174">
        <v>1</v>
      </c>
      <c r="D12" s="104">
        <v>106376</v>
      </c>
      <c r="E12" s="104">
        <v>106376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</row>
    <row r="13" spans="1:176" s="131" customFormat="1" ht="13.8">
      <c r="A13" s="126" t="s">
        <v>4531</v>
      </c>
      <c r="B13" s="126" t="s">
        <v>4326</v>
      </c>
      <c r="C13" s="174">
        <v>5</v>
      </c>
      <c r="D13" s="104">
        <v>50868</v>
      </c>
      <c r="E13" s="104">
        <v>50868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</row>
    <row r="14" spans="1:176" s="131" customFormat="1" ht="13.8">
      <c r="A14" s="126" t="s">
        <v>4905</v>
      </c>
      <c r="B14" s="126" t="s">
        <v>4301</v>
      </c>
      <c r="C14" s="174">
        <v>2</v>
      </c>
      <c r="D14" s="104">
        <v>33853</v>
      </c>
      <c r="E14" s="104">
        <v>33853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</row>
    <row r="15" spans="1:176" s="131" customFormat="1" ht="13.8">
      <c r="A15" s="126" t="s">
        <v>4536</v>
      </c>
      <c r="B15" s="126" t="s">
        <v>4372</v>
      </c>
      <c r="C15" s="174">
        <v>20</v>
      </c>
      <c r="D15" s="104">
        <v>25058</v>
      </c>
      <c r="E15" s="104">
        <v>25058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</row>
    <row r="16" spans="1:176" s="131" customFormat="1" ht="13.8">
      <c r="A16" s="298"/>
      <c r="B16" s="200" t="s">
        <v>4209</v>
      </c>
      <c r="C16" s="261">
        <f>SUM(C12:C15)</f>
        <v>28</v>
      </c>
      <c r="D16" s="183"/>
      <c r="E16" s="183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</row>
    <row r="17" spans="1:167">
      <c r="A17" s="228"/>
      <c r="B17" s="228"/>
      <c r="C17" s="170"/>
      <c r="D17" s="262"/>
      <c r="E17" s="262"/>
    </row>
    <row r="18" spans="1:167">
      <c r="A18" s="1277" t="s">
        <v>4103</v>
      </c>
      <c r="B18" s="1277"/>
      <c r="C18" s="170"/>
      <c r="D18" s="262"/>
      <c r="E18" s="262"/>
    </row>
    <row r="19" spans="1:167" s="300" customFormat="1">
      <c r="A19" s="126" t="s">
        <v>4906</v>
      </c>
      <c r="B19" s="126" t="s">
        <v>4907</v>
      </c>
      <c r="C19" s="174">
        <v>5</v>
      </c>
      <c r="D19" s="104">
        <v>19069</v>
      </c>
      <c r="E19" s="104">
        <v>19069</v>
      </c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299"/>
      <c r="CU19" s="299"/>
      <c r="CV19" s="299"/>
      <c r="CW19" s="299"/>
      <c r="CX19" s="299"/>
      <c r="CY19" s="299"/>
      <c r="CZ19" s="299"/>
      <c r="DA19" s="299"/>
      <c r="DB19" s="299"/>
      <c r="DC19" s="299"/>
      <c r="DD19" s="299"/>
      <c r="DE19" s="299"/>
      <c r="DF19" s="299"/>
      <c r="DG19" s="299"/>
      <c r="DH19" s="299"/>
      <c r="DI19" s="299"/>
      <c r="DJ19" s="299"/>
      <c r="DK19" s="299"/>
      <c r="DL19" s="299"/>
      <c r="DM19" s="299"/>
      <c r="DN19" s="299"/>
      <c r="DO19" s="299"/>
      <c r="DP19" s="299"/>
      <c r="DQ19" s="299"/>
      <c r="DR19" s="299"/>
      <c r="DS19" s="299"/>
      <c r="DT19" s="299"/>
      <c r="DU19" s="299"/>
      <c r="DV19" s="299"/>
      <c r="DW19" s="299"/>
      <c r="DX19" s="299"/>
      <c r="DY19" s="299"/>
      <c r="DZ19" s="299"/>
      <c r="EA19" s="299"/>
      <c r="EB19" s="299"/>
      <c r="EC19" s="299"/>
      <c r="ED19" s="299"/>
      <c r="EE19" s="299"/>
      <c r="EF19" s="299"/>
      <c r="EG19" s="299"/>
      <c r="EH19" s="299"/>
      <c r="EI19" s="299"/>
      <c r="EJ19" s="299"/>
      <c r="EK19" s="299"/>
      <c r="EL19" s="299"/>
      <c r="EM19" s="299"/>
      <c r="EN19" s="299"/>
      <c r="EO19" s="299"/>
      <c r="EP19" s="299"/>
      <c r="EQ19" s="299"/>
      <c r="ER19" s="299"/>
      <c r="ES19" s="299"/>
      <c r="ET19" s="299"/>
      <c r="EU19" s="299"/>
      <c r="EV19" s="299"/>
      <c r="EW19" s="299"/>
      <c r="EX19" s="299"/>
      <c r="EY19" s="299"/>
      <c r="EZ19" s="299"/>
      <c r="FA19" s="299"/>
      <c r="FB19" s="299"/>
      <c r="FC19" s="299"/>
      <c r="FD19" s="299"/>
      <c r="FE19" s="299"/>
      <c r="FF19" s="299"/>
      <c r="FG19" s="299"/>
      <c r="FH19" s="299"/>
      <c r="FI19" s="299"/>
      <c r="FJ19" s="299"/>
      <c r="FK19" s="299"/>
    </row>
    <row r="20" spans="1:167" s="300" customFormat="1" ht="27.6">
      <c r="A20" s="126" t="s">
        <v>4908</v>
      </c>
      <c r="B20" s="126" t="s">
        <v>4179</v>
      </c>
      <c r="C20" s="174">
        <v>52</v>
      </c>
      <c r="D20" s="104">
        <v>12057</v>
      </c>
      <c r="E20" s="104">
        <v>18730</v>
      </c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299"/>
      <c r="BX20" s="299"/>
      <c r="BY20" s="299"/>
      <c r="BZ20" s="299"/>
      <c r="CA20" s="299"/>
      <c r="CB20" s="299"/>
      <c r="CC20" s="299"/>
      <c r="CD20" s="299"/>
      <c r="CE20" s="299"/>
      <c r="CF20" s="299"/>
      <c r="CG20" s="299"/>
      <c r="CH20" s="299"/>
      <c r="CI20" s="299"/>
      <c r="CJ20" s="299"/>
      <c r="CK20" s="299"/>
      <c r="CL20" s="299"/>
      <c r="CM20" s="299"/>
      <c r="CN20" s="299"/>
      <c r="CO20" s="299"/>
      <c r="CP20" s="299"/>
      <c r="CQ20" s="299"/>
      <c r="CR20" s="299"/>
      <c r="CS20" s="299"/>
      <c r="CT20" s="299"/>
      <c r="CU20" s="299"/>
      <c r="CV20" s="299"/>
      <c r="CW20" s="299"/>
      <c r="CX20" s="299"/>
      <c r="CY20" s="299"/>
      <c r="CZ20" s="299"/>
      <c r="DA20" s="299"/>
      <c r="DB20" s="299"/>
      <c r="DC20" s="299"/>
      <c r="DD20" s="299"/>
      <c r="DE20" s="299"/>
      <c r="DF20" s="299"/>
      <c r="DG20" s="299"/>
      <c r="DH20" s="299"/>
      <c r="DI20" s="299"/>
      <c r="DJ20" s="299"/>
      <c r="DK20" s="299"/>
      <c r="DL20" s="299"/>
      <c r="DM20" s="299"/>
      <c r="DN20" s="299"/>
      <c r="DO20" s="299"/>
      <c r="DP20" s="299"/>
      <c r="DQ20" s="299"/>
      <c r="DR20" s="299"/>
      <c r="DS20" s="299"/>
      <c r="DT20" s="299"/>
      <c r="DU20" s="299"/>
      <c r="DV20" s="299"/>
      <c r="DW20" s="299"/>
      <c r="DX20" s="299"/>
      <c r="DY20" s="299"/>
      <c r="DZ20" s="299"/>
      <c r="EA20" s="299"/>
      <c r="EB20" s="299"/>
      <c r="EC20" s="299"/>
      <c r="ED20" s="299"/>
      <c r="EE20" s="299"/>
      <c r="EF20" s="299"/>
      <c r="EG20" s="299"/>
      <c r="EH20" s="299"/>
      <c r="EI20" s="299"/>
      <c r="EJ20" s="299"/>
      <c r="EK20" s="299"/>
      <c r="EL20" s="299"/>
      <c r="EM20" s="299"/>
      <c r="EN20" s="299"/>
      <c r="EO20" s="299"/>
      <c r="EP20" s="299"/>
      <c r="EQ20" s="299"/>
      <c r="ER20" s="299"/>
      <c r="ES20" s="299"/>
      <c r="ET20" s="299"/>
      <c r="EU20" s="299"/>
      <c r="EV20" s="299"/>
      <c r="EW20" s="299"/>
      <c r="EX20" s="299"/>
      <c r="EY20" s="299"/>
      <c r="EZ20" s="299"/>
      <c r="FA20" s="299"/>
      <c r="FB20" s="299"/>
      <c r="FC20" s="299"/>
      <c r="FD20" s="299"/>
      <c r="FE20" s="299"/>
      <c r="FF20" s="299"/>
      <c r="FG20" s="299"/>
      <c r="FH20" s="299"/>
      <c r="FI20" s="299"/>
      <c r="FJ20" s="299"/>
      <c r="FK20" s="299"/>
    </row>
    <row r="21" spans="1:167" s="300" customFormat="1">
      <c r="A21" s="126" t="s">
        <v>4909</v>
      </c>
      <c r="B21" s="126" t="s">
        <v>4910</v>
      </c>
      <c r="C21" s="174">
        <v>2</v>
      </c>
      <c r="D21" s="104">
        <v>9939</v>
      </c>
      <c r="E21" s="104">
        <v>18818</v>
      </c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299"/>
      <c r="CO21" s="299"/>
      <c r="CP21" s="299"/>
      <c r="CQ21" s="299"/>
      <c r="CR21" s="299"/>
      <c r="CS21" s="299"/>
      <c r="CT21" s="299"/>
      <c r="CU21" s="299"/>
      <c r="CV21" s="299"/>
      <c r="CW21" s="299"/>
      <c r="CX21" s="299"/>
      <c r="CY21" s="299"/>
      <c r="CZ21" s="299"/>
      <c r="DA21" s="299"/>
      <c r="DB21" s="299"/>
      <c r="DC21" s="299"/>
      <c r="DD21" s="299"/>
      <c r="DE21" s="299"/>
      <c r="DF21" s="299"/>
      <c r="DG21" s="299"/>
      <c r="DH21" s="299"/>
      <c r="DI21" s="299"/>
      <c r="DJ21" s="299"/>
      <c r="DK21" s="299"/>
      <c r="DL21" s="299"/>
      <c r="DM21" s="299"/>
      <c r="DN21" s="299"/>
      <c r="DO21" s="299"/>
      <c r="DP21" s="299"/>
      <c r="DQ21" s="299"/>
      <c r="DR21" s="299"/>
      <c r="DS21" s="299"/>
      <c r="DT21" s="299"/>
      <c r="DU21" s="299"/>
      <c r="DV21" s="299"/>
      <c r="DW21" s="299"/>
      <c r="DX21" s="299"/>
      <c r="DY21" s="299"/>
      <c r="DZ21" s="299"/>
      <c r="EA21" s="299"/>
      <c r="EB21" s="299"/>
      <c r="EC21" s="299"/>
      <c r="ED21" s="299"/>
      <c r="EE21" s="299"/>
      <c r="EF21" s="299"/>
      <c r="EG21" s="299"/>
      <c r="EH21" s="299"/>
      <c r="EI21" s="299"/>
      <c r="EJ21" s="299"/>
      <c r="EK21" s="299"/>
      <c r="EL21" s="299"/>
      <c r="EM21" s="299"/>
      <c r="EN21" s="299"/>
      <c r="EO21" s="299"/>
      <c r="EP21" s="299"/>
      <c r="EQ21" s="299"/>
      <c r="ER21" s="299"/>
      <c r="ES21" s="299"/>
      <c r="ET21" s="299"/>
      <c r="EU21" s="299"/>
      <c r="EV21" s="299"/>
      <c r="EW21" s="299"/>
      <c r="EX21" s="299"/>
      <c r="EY21" s="299"/>
      <c r="EZ21" s="299"/>
      <c r="FA21" s="299"/>
      <c r="FB21" s="299"/>
      <c r="FC21" s="299"/>
      <c r="FD21" s="299"/>
      <c r="FE21" s="299"/>
      <c r="FF21" s="299"/>
      <c r="FG21" s="299"/>
      <c r="FH21" s="299"/>
      <c r="FI21" s="299"/>
      <c r="FJ21" s="299"/>
      <c r="FK21" s="299"/>
    </row>
    <row r="22" spans="1:167" s="300" customFormat="1">
      <c r="A22" s="126" t="s">
        <v>4529</v>
      </c>
      <c r="B22" s="126" t="s">
        <v>4530</v>
      </c>
      <c r="C22" s="174">
        <v>10</v>
      </c>
      <c r="D22" s="104">
        <v>9613</v>
      </c>
      <c r="E22" s="104">
        <v>9613</v>
      </c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299"/>
      <c r="CO22" s="299"/>
      <c r="CP22" s="299"/>
      <c r="CQ22" s="299"/>
      <c r="CR22" s="299"/>
      <c r="CS22" s="299"/>
      <c r="CT22" s="299"/>
      <c r="CU22" s="299"/>
      <c r="CV22" s="299"/>
      <c r="CW22" s="299"/>
      <c r="CX22" s="299"/>
      <c r="CY22" s="299"/>
      <c r="CZ22" s="299"/>
      <c r="DA22" s="299"/>
      <c r="DB22" s="299"/>
      <c r="DC22" s="299"/>
      <c r="DD22" s="299"/>
      <c r="DE22" s="299"/>
      <c r="DF22" s="299"/>
      <c r="DG22" s="299"/>
      <c r="DH22" s="299"/>
      <c r="DI22" s="299"/>
      <c r="DJ22" s="299"/>
      <c r="DK22" s="299"/>
      <c r="DL22" s="299"/>
      <c r="DM22" s="299"/>
      <c r="DN22" s="299"/>
      <c r="DO22" s="299"/>
      <c r="DP22" s="299"/>
      <c r="DQ22" s="299"/>
      <c r="DR22" s="299"/>
      <c r="DS22" s="299"/>
      <c r="DT22" s="299"/>
      <c r="DU22" s="299"/>
      <c r="DV22" s="299"/>
      <c r="DW22" s="299"/>
      <c r="DX22" s="299"/>
      <c r="DY22" s="299"/>
      <c r="DZ22" s="299"/>
      <c r="EA22" s="299"/>
      <c r="EB22" s="299"/>
      <c r="EC22" s="299"/>
      <c r="ED22" s="299"/>
      <c r="EE22" s="299"/>
      <c r="EF22" s="299"/>
      <c r="EG22" s="299"/>
      <c r="EH22" s="299"/>
      <c r="EI22" s="299"/>
      <c r="EJ22" s="299"/>
      <c r="EK22" s="299"/>
      <c r="EL22" s="299"/>
      <c r="EM22" s="299"/>
      <c r="EN22" s="299"/>
      <c r="EO22" s="299"/>
      <c r="EP22" s="299"/>
      <c r="EQ22" s="299"/>
      <c r="ER22" s="299"/>
      <c r="ES22" s="299"/>
      <c r="ET22" s="299"/>
      <c r="EU22" s="299"/>
      <c r="EV22" s="299"/>
      <c r="EW22" s="299"/>
      <c r="EX22" s="299"/>
      <c r="EY22" s="299"/>
      <c r="EZ22" s="299"/>
      <c r="FA22" s="299"/>
      <c r="FB22" s="299"/>
      <c r="FC22" s="299"/>
      <c r="FD22" s="299"/>
      <c r="FE22" s="299"/>
      <c r="FF22" s="299"/>
      <c r="FG22" s="299"/>
      <c r="FH22" s="299"/>
      <c r="FI22" s="299"/>
      <c r="FJ22" s="299"/>
      <c r="FK22" s="299"/>
    </row>
    <row r="23" spans="1:167" s="300" customFormat="1" ht="41.4">
      <c r="A23" s="126" t="s">
        <v>4911</v>
      </c>
      <c r="B23" s="126" t="s">
        <v>4725</v>
      </c>
      <c r="C23" s="174">
        <v>38</v>
      </c>
      <c r="D23" s="104">
        <v>7395</v>
      </c>
      <c r="E23" s="104">
        <v>9915</v>
      </c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299"/>
      <c r="AE23" s="299"/>
      <c r="AF23" s="299"/>
      <c r="AG23" s="299"/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  <c r="AR23" s="299"/>
      <c r="AS23" s="299"/>
      <c r="AT23" s="299"/>
      <c r="AU23" s="299"/>
      <c r="AV23" s="299"/>
      <c r="AW23" s="299"/>
      <c r="AX23" s="299"/>
      <c r="AY23" s="299"/>
      <c r="AZ23" s="299"/>
      <c r="BA23" s="299"/>
      <c r="BB23" s="299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99"/>
      <c r="BO23" s="299"/>
      <c r="BP23" s="299"/>
      <c r="BQ23" s="299"/>
      <c r="BR23" s="299"/>
      <c r="BS23" s="299"/>
      <c r="BT23" s="299"/>
      <c r="BU23" s="299"/>
      <c r="BV23" s="299"/>
      <c r="BW23" s="299"/>
      <c r="BX23" s="299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  <c r="DB23" s="299"/>
      <c r="DC23" s="299"/>
      <c r="DD23" s="299"/>
      <c r="DE23" s="299"/>
      <c r="DF23" s="299"/>
      <c r="DG23" s="299"/>
      <c r="DH23" s="299"/>
      <c r="DI23" s="299"/>
      <c r="DJ23" s="299"/>
      <c r="DK23" s="299"/>
      <c r="DL23" s="299"/>
      <c r="DM23" s="299"/>
      <c r="DN23" s="299"/>
      <c r="DO23" s="299"/>
      <c r="DP23" s="299"/>
      <c r="DQ23" s="299"/>
      <c r="DR23" s="299"/>
      <c r="DS23" s="299"/>
      <c r="DT23" s="299"/>
      <c r="DU23" s="299"/>
      <c r="DV23" s="299"/>
      <c r="DW23" s="299"/>
      <c r="DX23" s="299"/>
      <c r="DY23" s="299"/>
      <c r="DZ23" s="299"/>
      <c r="EA23" s="299"/>
      <c r="EB23" s="299"/>
      <c r="EC23" s="299"/>
      <c r="ED23" s="299"/>
      <c r="EE23" s="299"/>
      <c r="EF23" s="299"/>
      <c r="EG23" s="299"/>
      <c r="EH23" s="299"/>
      <c r="EI23" s="299"/>
      <c r="EJ23" s="299"/>
      <c r="EK23" s="299"/>
      <c r="EL23" s="299"/>
      <c r="EM23" s="299"/>
      <c r="EN23" s="299"/>
      <c r="EO23" s="299"/>
      <c r="EP23" s="299"/>
      <c r="EQ23" s="299"/>
      <c r="ER23" s="299"/>
      <c r="ES23" s="299"/>
      <c r="ET23" s="299"/>
      <c r="EU23" s="299"/>
      <c r="EV23" s="299"/>
      <c r="EW23" s="299"/>
      <c r="EX23" s="299"/>
      <c r="EY23" s="299"/>
      <c r="EZ23" s="299"/>
      <c r="FA23" s="299"/>
      <c r="FB23" s="299"/>
      <c r="FC23" s="299"/>
      <c r="FD23" s="299"/>
      <c r="FE23" s="299"/>
      <c r="FF23" s="299"/>
      <c r="FG23" s="299"/>
      <c r="FH23" s="299"/>
      <c r="FI23" s="299"/>
      <c r="FJ23" s="299"/>
      <c r="FK23" s="299"/>
    </row>
    <row r="24" spans="1:167" s="300" customFormat="1" ht="27.6">
      <c r="A24" s="126" t="s">
        <v>4912</v>
      </c>
      <c r="B24" s="126" t="s">
        <v>4199</v>
      </c>
      <c r="C24" s="174">
        <v>5</v>
      </c>
      <c r="D24" s="104">
        <v>7234.06</v>
      </c>
      <c r="E24" s="104">
        <v>15020</v>
      </c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F24" s="299"/>
      <c r="CG24" s="299"/>
      <c r="CH24" s="299"/>
      <c r="CI24" s="299"/>
      <c r="CJ24" s="299"/>
      <c r="CK24" s="299"/>
      <c r="CL24" s="299"/>
      <c r="CM24" s="299"/>
      <c r="CN24" s="299"/>
      <c r="CO24" s="299"/>
      <c r="CP24" s="299"/>
      <c r="CQ24" s="299"/>
      <c r="CR24" s="299"/>
      <c r="CS24" s="299"/>
      <c r="CT24" s="299"/>
      <c r="CU24" s="299"/>
      <c r="CV24" s="299"/>
      <c r="CW24" s="299"/>
      <c r="CX24" s="299"/>
      <c r="CY24" s="299"/>
      <c r="CZ24" s="299"/>
      <c r="DA24" s="299"/>
      <c r="DB24" s="299"/>
      <c r="DC24" s="299"/>
      <c r="DD24" s="299"/>
      <c r="DE24" s="299"/>
      <c r="DF24" s="299"/>
      <c r="DG24" s="299"/>
      <c r="DH24" s="299"/>
      <c r="DI24" s="299"/>
      <c r="DJ24" s="299"/>
      <c r="DK24" s="299"/>
      <c r="DL24" s="299"/>
      <c r="DM24" s="299"/>
      <c r="DN24" s="299"/>
      <c r="DO24" s="299"/>
      <c r="DP24" s="299"/>
      <c r="DQ24" s="299"/>
      <c r="DR24" s="299"/>
      <c r="DS24" s="299"/>
      <c r="DT24" s="299"/>
      <c r="DU24" s="299"/>
      <c r="DV24" s="299"/>
      <c r="DW24" s="299"/>
      <c r="DX24" s="299"/>
      <c r="DY24" s="299"/>
      <c r="DZ24" s="299"/>
      <c r="EA24" s="299"/>
      <c r="EB24" s="299"/>
      <c r="EC24" s="299"/>
      <c r="ED24" s="299"/>
      <c r="EE24" s="299"/>
      <c r="EF24" s="299"/>
      <c r="EG24" s="299"/>
      <c r="EH24" s="299"/>
      <c r="EI24" s="299"/>
      <c r="EJ24" s="299"/>
      <c r="EK24" s="299"/>
      <c r="EL24" s="299"/>
      <c r="EM24" s="299"/>
      <c r="EN24" s="299"/>
      <c r="EO24" s="299"/>
      <c r="EP24" s="299"/>
      <c r="EQ24" s="299"/>
      <c r="ER24" s="299"/>
      <c r="ES24" s="299"/>
      <c r="ET24" s="299"/>
      <c r="EU24" s="299"/>
      <c r="EV24" s="299"/>
      <c r="EW24" s="299"/>
      <c r="EX24" s="299"/>
      <c r="EY24" s="299"/>
      <c r="EZ24" s="299"/>
      <c r="FA24" s="299"/>
      <c r="FB24" s="299"/>
      <c r="FC24" s="299"/>
      <c r="FD24" s="299"/>
      <c r="FE24" s="299"/>
      <c r="FF24" s="299"/>
      <c r="FG24" s="299"/>
      <c r="FH24" s="299"/>
      <c r="FI24" s="299"/>
      <c r="FJ24" s="299"/>
      <c r="FK24" s="299"/>
    </row>
    <row r="25" spans="1:167" s="300" customFormat="1" ht="27.6">
      <c r="A25" s="126" t="s">
        <v>4913</v>
      </c>
      <c r="B25" s="126" t="s">
        <v>4189</v>
      </c>
      <c r="C25" s="174">
        <v>8</v>
      </c>
      <c r="D25" s="104">
        <v>7177</v>
      </c>
      <c r="E25" s="104">
        <v>7921</v>
      </c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99"/>
      <c r="BO25" s="299"/>
      <c r="BP25" s="299"/>
      <c r="BQ25" s="299"/>
      <c r="BR25" s="299"/>
      <c r="BS25" s="299"/>
      <c r="BT25" s="299"/>
      <c r="BU25" s="299"/>
      <c r="BV25" s="299"/>
      <c r="BW25" s="299"/>
      <c r="BX25" s="299"/>
      <c r="BY25" s="299"/>
      <c r="BZ25" s="299"/>
      <c r="CA25" s="299"/>
      <c r="CB25" s="299"/>
      <c r="CC25" s="299"/>
      <c r="CD25" s="299"/>
      <c r="CE25" s="299"/>
      <c r="CF25" s="299"/>
      <c r="CG25" s="299"/>
      <c r="CH25" s="299"/>
      <c r="CI25" s="299"/>
      <c r="CJ25" s="299"/>
      <c r="CK25" s="299"/>
      <c r="CL25" s="299"/>
      <c r="CM25" s="299"/>
      <c r="CN25" s="299"/>
      <c r="CO25" s="299"/>
      <c r="CP25" s="299"/>
      <c r="CQ25" s="299"/>
      <c r="CR25" s="299"/>
      <c r="CS25" s="299"/>
      <c r="CT25" s="299"/>
      <c r="CU25" s="299"/>
      <c r="CV25" s="299"/>
      <c r="CW25" s="299"/>
      <c r="CX25" s="299"/>
      <c r="CY25" s="299"/>
      <c r="CZ25" s="299"/>
      <c r="DA25" s="299"/>
      <c r="DB25" s="299"/>
      <c r="DC25" s="299"/>
      <c r="DD25" s="299"/>
      <c r="DE25" s="299"/>
      <c r="DF25" s="299"/>
      <c r="DG25" s="299"/>
      <c r="DH25" s="299"/>
      <c r="DI25" s="299"/>
      <c r="DJ25" s="299"/>
      <c r="DK25" s="299"/>
      <c r="DL25" s="299"/>
      <c r="DM25" s="299"/>
      <c r="DN25" s="299"/>
      <c r="DO25" s="299"/>
      <c r="DP25" s="299"/>
      <c r="DQ25" s="299"/>
      <c r="DR25" s="299"/>
      <c r="DS25" s="299"/>
      <c r="DT25" s="299"/>
      <c r="DU25" s="299"/>
      <c r="DV25" s="299"/>
      <c r="DW25" s="299"/>
      <c r="DX25" s="299"/>
      <c r="DY25" s="299"/>
      <c r="DZ25" s="299"/>
      <c r="EA25" s="299"/>
      <c r="EB25" s="299"/>
      <c r="EC25" s="299"/>
      <c r="ED25" s="299"/>
      <c r="EE25" s="299"/>
      <c r="EF25" s="299"/>
      <c r="EG25" s="299"/>
      <c r="EH25" s="299"/>
      <c r="EI25" s="299"/>
      <c r="EJ25" s="299"/>
      <c r="EK25" s="299"/>
      <c r="EL25" s="299"/>
      <c r="EM25" s="299"/>
      <c r="EN25" s="299"/>
      <c r="EO25" s="299"/>
      <c r="EP25" s="299"/>
      <c r="EQ25" s="299"/>
      <c r="ER25" s="299"/>
      <c r="ES25" s="299"/>
      <c r="ET25" s="299"/>
      <c r="EU25" s="299"/>
      <c r="EV25" s="299"/>
      <c r="EW25" s="299"/>
      <c r="EX25" s="299"/>
      <c r="EY25" s="299"/>
      <c r="EZ25" s="299"/>
      <c r="FA25" s="299"/>
      <c r="FB25" s="299"/>
      <c r="FC25" s="299"/>
      <c r="FD25" s="299"/>
      <c r="FE25" s="299"/>
      <c r="FF25" s="299"/>
      <c r="FG25" s="299"/>
      <c r="FH25" s="299"/>
      <c r="FI25" s="299"/>
      <c r="FJ25" s="299"/>
      <c r="FK25" s="299"/>
    </row>
    <row r="26" spans="1:167" s="300" customFormat="1">
      <c r="A26" s="126" t="s">
        <v>4914</v>
      </c>
      <c r="B26" s="126" t="s">
        <v>4778</v>
      </c>
      <c r="C26" s="174">
        <v>1</v>
      </c>
      <c r="D26" s="104">
        <v>7770</v>
      </c>
      <c r="E26" s="104">
        <v>7770</v>
      </c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299"/>
      <c r="BF26" s="299"/>
      <c r="BG26" s="299"/>
      <c r="BH26" s="299"/>
      <c r="BI26" s="299"/>
      <c r="BJ26" s="299"/>
      <c r="BK26" s="299"/>
      <c r="BL26" s="299"/>
      <c r="BM26" s="299"/>
      <c r="BN26" s="299"/>
      <c r="BO26" s="299"/>
      <c r="BP26" s="299"/>
      <c r="BQ26" s="299"/>
      <c r="BR26" s="299"/>
      <c r="BS26" s="299"/>
      <c r="BT26" s="299"/>
      <c r="BU26" s="299"/>
      <c r="BV26" s="299"/>
      <c r="BW26" s="299"/>
      <c r="BX26" s="299"/>
      <c r="BY26" s="299"/>
      <c r="BZ26" s="299"/>
      <c r="CA26" s="299"/>
      <c r="CB26" s="299"/>
      <c r="CC26" s="299"/>
      <c r="CD26" s="299"/>
      <c r="CE26" s="299"/>
      <c r="CF26" s="299"/>
      <c r="CG26" s="299"/>
      <c r="CH26" s="299"/>
      <c r="CI26" s="299"/>
      <c r="CJ26" s="299"/>
      <c r="CK26" s="299"/>
      <c r="CL26" s="299"/>
      <c r="CM26" s="299"/>
      <c r="CN26" s="299"/>
      <c r="CO26" s="299"/>
      <c r="CP26" s="299"/>
      <c r="CQ26" s="299"/>
      <c r="CR26" s="299"/>
      <c r="CS26" s="299"/>
      <c r="CT26" s="299"/>
      <c r="CU26" s="299"/>
      <c r="CV26" s="299"/>
      <c r="CW26" s="299"/>
      <c r="CX26" s="299"/>
      <c r="CY26" s="299"/>
      <c r="CZ26" s="299"/>
      <c r="DA26" s="299"/>
      <c r="DB26" s="299"/>
      <c r="DC26" s="299"/>
      <c r="DD26" s="299"/>
      <c r="DE26" s="299"/>
      <c r="DF26" s="299"/>
      <c r="DG26" s="299"/>
      <c r="DH26" s="299"/>
      <c r="DI26" s="299"/>
      <c r="DJ26" s="299"/>
      <c r="DK26" s="299"/>
      <c r="DL26" s="299"/>
      <c r="DM26" s="299"/>
      <c r="DN26" s="299"/>
      <c r="DO26" s="299"/>
      <c r="DP26" s="299"/>
      <c r="DQ26" s="299"/>
      <c r="DR26" s="299"/>
      <c r="DS26" s="299"/>
      <c r="DT26" s="299"/>
      <c r="DU26" s="299"/>
      <c r="DV26" s="299"/>
      <c r="DW26" s="299"/>
      <c r="DX26" s="299"/>
      <c r="DY26" s="299"/>
      <c r="DZ26" s="299"/>
      <c r="EA26" s="299"/>
      <c r="EB26" s="299"/>
      <c r="EC26" s="299"/>
      <c r="ED26" s="299"/>
      <c r="EE26" s="299"/>
      <c r="EF26" s="299"/>
      <c r="EG26" s="299"/>
      <c r="EH26" s="299"/>
      <c r="EI26" s="299"/>
      <c r="EJ26" s="299"/>
      <c r="EK26" s="299"/>
      <c r="EL26" s="299"/>
      <c r="EM26" s="299"/>
      <c r="EN26" s="299"/>
      <c r="EO26" s="299"/>
      <c r="EP26" s="299"/>
      <c r="EQ26" s="299"/>
      <c r="ER26" s="299"/>
      <c r="ES26" s="299"/>
      <c r="ET26" s="299"/>
      <c r="EU26" s="299"/>
      <c r="EV26" s="299"/>
      <c r="EW26" s="299"/>
      <c r="EX26" s="299"/>
      <c r="EY26" s="299"/>
      <c r="EZ26" s="299"/>
      <c r="FA26" s="299"/>
      <c r="FB26" s="299"/>
      <c r="FC26" s="299"/>
      <c r="FD26" s="299"/>
      <c r="FE26" s="299"/>
      <c r="FF26" s="299"/>
      <c r="FG26" s="299"/>
      <c r="FH26" s="299"/>
      <c r="FI26" s="299"/>
      <c r="FJ26" s="299"/>
      <c r="FK26" s="299"/>
    </row>
    <row r="27" spans="1:167" s="300" customFormat="1">
      <c r="A27" s="126" t="s">
        <v>4915</v>
      </c>
      <c r="B27" s="126" t="s">
        <v>4916</v>
      </c>
      <c r="C27" s="174">
        <v>1</v>
      </c>
      <c r="D27" s="104">
        <v>7394</v>
      </c>
      <c r="E27" s="104">
        <v>7394</v>
      </c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  <c r="DB27" s="299"/>
      <c r="DC27" s="299"/>
      <c r="DD27" s="299"/>
      <c r="DE27" s="299"/>
      <c r="DF27" s="299"/>
      <c r="DG27" s="299"/>
      <c r="DH27" s="299"/>
      <c r="DI27" s="299"/>
      <c r="DJ27" s="299"/>
      <c r="DK27" s="299"/>
      <c r="DL27" s="299"/>
      <c r="DM27" s="299"/>
      <c r="DN27" s="299"/>
      <c r="DO27" s="299"/>
      <c r="DP27" s="299"/>
      <c r="DQ27" s="299"/>
      <c r="DR27" s="299"/>
      <c r="DS27" s="299"/>
      <c r="DT27" s="299"/>
      <c r="DU27" s="299"/>
      <c r="DV27" s="299"/>
      <c r="DW27" s="299"/>
      <c r="DX27" s="299"/>
      <c r="DY27" s="299"/>
      <c r="DZ27" s="299"/>
      <c r="EA27" s="299"/>
      <c r="EB27" s="299"/>
      <c r="EC27" s="299"/>
      <c r="ED27" s="299"/>
      <c r="EE27" s="299"/>
      <c r="EF27" s="299"/>
      <c r="EG27" s="299"/>
      <c r="EH27" s="299"/>
      <c r="EI27" s="299"/>
      <c r="EJ27" s="299"/>
      <c r="EK27" s="299"/>
      <c r="EL27" s="299"/>
      <c r="EM27" s="299"/>
      <c r="EN27" s="299"/>
      <c r="EO27" s="299"/>
      <c r="EP27" s="299"/>
      <c r="EQ27" s="299"/>
      <c r="ER27" s="299"/>
      <c r="ES27" s="299"/>
      <c r="ET27" s="299"/>
      <c r="EU27" s="299"/>
      <c r="EV27" s="299"/>
      <c r="EW27" s="299"/>
      <c r="EX27" s="299"/>
      <c r="EY27" s="299"/>
      <c r="EZ27" s="299"/>
      <c r="FA27" s="299"/>
      <c r="FB27" s="299"/>
      <c r="FC27" s="299"/>
      <c r="FD27" s="299"/>
      <c r="FE27" s="299"/>
      <c r="FF27" s="299"/>
      <c r="FG27" s="299"/>
      <c r="FH27" s="299"/>
      <c r="FI27" s="299"/>
      <c r="FJ27" s="299"/>
      <c r="FK27" s="299"/>
    </row>
    <row r="28" spans="1:167" s="300" customFormat="1" ht="27.6">
      <c r="A28" s="126" t="s">
        <v>4917</v>
      </c>
      <c r="B28" s="126" t="s">
        <v>4362</v>
      </c>
      <c r="C28" s="174">
        <v>20</v>
      </c>
      <c r="D28" s="104">
        <v>7112.23</v>
      </c>
      <c r="E28" s="104">
        <v>7921</v>
      </c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  <c r="CN28" s="299"/>
      <c r="CO28" s="299"/>
      <c r="CP28" s="299"/>
      <c r="CQ28" s="299"/>
      <c r="CR28" s="299"/>
      <c r="CS28" s="299"/>
      <c r="CT28" s="299"/>
      <c r="CU28" s="299"/>
      <c r="CV28" s="299"/>
      <c r="CW28" s="299"/>
      <c r="CX28" s="299"/>
      <c r="CY28" s="299"/>
      <c r="CZ28" s="299"/>
      <c r="DA28" s="299"/>
      <c r="DB28" s="299"/>
      <c r="DC28" s="299"/>
      <c r="DD28" s="299"/>
      <c r="DE28" s="299"/>
      <c r="DF28" s="299"/>
      <c r="DG28" s="299"/>
      <c r="DH28" s="299"/>
      <c r="DI28" s="299"/>
      <c r="DJ28" s="299"/>
      <c r="DK28" s="299"/>
      <c r="DL28" s="299"/>
      <c r="DM28" s="299"/>
      <c r="DN28" s="299"/>
      <c r="DO28" s="299"/>
      <c r="DP28" s="299"/>
      <c r="DQ28" s="299"/>
      <c r="DR28" s="299"/>
      <c r="DS28" s="299"/>
      <c r="DT28" s="299"/>
      <c r="DU28" s="299"/>
      <c r="DV28" s="299"/>
      <c r="DW28" s="299"/>
      <c r="DX28" s="299"/>
      <c r="DY28" s="299"/>
      <c r="DZ28" s="299"/>
      <c r="EA28" s="299"/>
      <c r="EB28" s="299"/>
      <c r="EC28" s="299"/>
      <c r="ED28" s="299"/>
      <c r="EE28" s="299"/>
      <c r="EF28" s="299"/>
      <c r="EG28" s="299"/>
      <c r="EH28" s="299"/>
      <c r="EI28" s="299"/>
      <c r="EJ28" s="299"/>
      <c r="EK28" s="299"/>
      <c r="EL28" s="299"/>
      <c r="EM28" s="299"/>
      <c r="EN28" s="299"/>
      <c r="EO28" s="299"/>
      <c r="EP28" s="299"/>
      <c r="EQ28" s="299"/>
      <c r="ER28" s="299"/>
      <c r="ES28" s="299"/>
      <c r="ET28" s="299"/>
      <c r="EU28" s="299"/>
      <c r="EV28" s="299"/>
      <c r="EW28" s="299"/>
      <c r="EX28" s="299"/>
      <c r="EY28" s="299"/>
      <c r="EZ28" s="299"/>
      <c r="FA28" s="299"/>
      <c r="FB28" s="299"/>
      <c r="FC28" s="299"/>
      <c r="FD28" s="299"/>
      <c r="FE28" s="299"/>
      <c r="FF28" s="299"/>
      <c r="FG28" s="299"/>
      <c r="FH28" s="299"/>
      <c r="FI28" s="299"/>
      <c r="FJ28" s="299"/>
      <c r="FK28" s="299"/>
    </row>
    <row r="29" spans="1:167" s="300" customFormat="1">
      <c r="A29" s="126" t="s">
        <v>4918</v>
      </c>
      <c r="B29" s="126" t="s">
        <v>4919</v>
      </c>
      <c r="C29" s="174">
        <v>1</v>
      </c>
      <c r="D29" s="104">
        <v>7431</v>
      </c>
      <c r="E29" s="104">
        <v>7431</v>
      </c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  <c r="CN29" s="299"/>
      <c r="CO29" s="299"/>
      <c r="CP29" s="299"/>
      <c r="CQ29" s="299"/>
      <c r="CR29" s="299"/>
      <c r="CS29" s="299"/>
      <c r="CT29" s="299"/>
      <c r="CU29" s="299"/>
      <c r="CV29" s="299"/>
      <c r="CW29" s="299"/>
      <c r="CX29" s="299"/>
      <c r="CY29" s="299"/>
      <c r="CZ29" s="299"/>
      <c r="DA29" s="299"/>
      <c r="DB29" s="299"/>
      <c r="DC29" s="299"/>
      <c r="DD29" s="299"/>
      <c r="DE29" s="299"/>
      <c r="DF29" s="299"/>
      <c r="DG29" s="299"/>
      <c r="DH29" s="299"/>
      <c r="DI29" s="299"/>
      <c r="DJ29" s="299"/>
      <c r="DK29" s="299"/>
      <c r="DL29" s="299"/>
      <c r="DM29" s="299"/>
      <c r="DN29" s="299"/>
      <c r="DO29" s="299"/>
      <c r="DP29" s="299"/>
      <c r="DQ29" s="299"/>
      <c r="DR29" s="299"/>
      <c r="DS29" s="299"/>
      <c r="DT29" s="299"/>
      <c r="DU29" s="299"/>
      <c r="DV29" s="299"/>
      <c r="DW29" s="299"/>
      <c r="DX29" s="299"/>
      <c r="DY29" s="299"/>
      <c r="DZ29" s="299"/>
      <c r="EA29" s="299"/>
      <c r="EB29" s="299"/>
      <c r="EC29" s="299"/>
      <c r="ED29" s="299"/>
      <c r="EE29" s="299"/>
      <c r="EF29" s="299"/>
      <c r="EG29" s="299"/>
      <c r="EH29" s="299"/>
      <c r="EI29" s="299"/>
      <c r="EJ29" s="299"/>
      <c r="EK29" s="299"/>
      <c r="EL29" s="299"/>
      <c r="EM29" s="299"/>
      <c r="EN29" s="299"/>
      <c r="EO29" s="299"/>
      <c r="EP29" s="299"/>
      <c r="EQ29" s="299"/>
      <c r="ER29" s="299"/>
      <c r="ES29" s="299"/>
      <c r="ET29" s="299"/>
      <c r="EU29" s="299"/>
      <c r="EV29" s="299"/>
      <c r="EW29" s="299"/>
      <c r="EX29" s="299"/>
      <c r="EY29" s="299"/>
      <c r="EZ29" s="299"/>
      <c r="FA29" s="299"/>
      <c r="FB29" s="299"/>
      <c r="FC29" s="299"/>
      <c r="FD29" s="299"/>
      <c r="FE29" s="299"/>
      <c r="FF29" s="299"/>
      <c r="FG29" s="299"/>
      <c r="FH29" s="299"/>
      <c r="FI29" s="299"/>
      <c r="FJ29" s="299"/>
      <c r="FK29" s="299"/>
    </row>
    <row r="30" spans="1:167" s="300" customFormat="1">
      <c r="A30" s="126" t="s">
        <v>4920</v>
      </c>
      <c r="B30" s="126" t="s">
        <v>4393</v>
      </c>
      <c r="C30" s="174">
        <v>13</v>
      </c>
      <c r="D30" s="104">
        <v>7112.23</v>
      </c>
      <c r="E30" s="104">
        <v>7318</v>
      </c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299"/>
      <c r="BF30" s="299"/>
      <c r="BG30" s="299"/>
      <c r="BH30" s="299"/>
      <c r="BI30" s="299"/>
      <c r="BJ30" s="299"/>
      <c r="BK30" s="299"/>
      <c r="BL30" s="299"/>
      <c r="BM30" s="299"/>
      <c r="BN30" s="299"/>
      <c r="BO30" s="299"/>
      <c r="BP30" s="299"/>
      <c r="BQ30" s="299"/>
      <c r="BR30" s="299"/>
      <c r="BS30" s="299"/>
      <c r="BT30" s="299"/>
      <c r="BU30" s="299"/>
      <c r="BV30" s="299"/>
      <c r="BW30" s="299"/>
      <c r="BX30" s="299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  <c r="DB30" s="299"/>
      <c r="DC30" s="299"/>
      <c r="DD30" s="299"/>
      <c r="DE30" s="299"/>
      <c r="DF30" s="299"/>
      <c r="DG30" s="299"/>
      <c r="DH30" s="299"/>
      <c r="DI30" s="299"/>
      <c r="DJ30" s="299"/>
      <c r="DK30" s="299"/>
      <c r="DL30" s="299"/>
      <c r="DM30" s="299"/>
      <c r="DN30" s="299"/>
      <c r="DO30" s="299"/>
      <c r="DP30" s="299"/>
      <c r="DQ30" s="299"/>
      <c r="DR30" s="299"/>
      <c r="DS30" s="299"/>
      <c r="DT30" s="299"/>
      <c r="DU30" s="299"/>
      <c r="DV30" s="299"/>
      <c r="DW30" s="299"/>
      <c r="DX30" s="299"/>
      <c r="DY30" s="299"/>
      <c r="DZ30" s="299"/>
      <c r="EA30" s="299"/>
      <c r="EB30" s="299"/>
      <c r="EC30" s="299"/>
      <c r="ED30" s="299"/>
      <c r="EE30" s="299"/>
      <c r="EF30" s="299"/>
      <c r="EG30" s="299"/>
      <c r="EH30" s="299"/>
      <c r="EI30" s="299"/>
      <c r="EJ30" s="299"/>
      <c r="EK30" s="299"/>
      <c r="EL30" s="299"/>
      <c r="EM30" s="299"/>
      <c r="EN30" s="299"/>
      <c r="EO30" s="299"/>
      <c r="EP30" s="299"/>
      <c r="EQ30" s="299"/>
      <c r="ER30" s="299"/>
      <c r="ES30" s="299"/>
      <c r="ET30" s="299"/>
      <c r="EU30" s="299"/>
      <c r="EV30" s="299"/>
      <c r="EW30" s="299"/>
      <c r="EX30" s="299"/>
      <c r="EY30" s="299"/>
      <c r="EZ30" s="299"/>
      <c r="FA30" s="299"/>
      <c r="FB30" s="299"/>
      <c r="FC30" s="299"/>
      <c r="FD30" s="299"/>
      <c r="FE30" s="299"/>
      <c r="FF30" s="299"/>
      <c r="FG30" s="299"/>
      <c r="FH30" s="299"/>
      <c r="FI30" s="299"/>
      <c r="FJ30" s="299"/>
      <c r="FK30" s="299"/>
    </row>
    <row r="31" spans="1:167" s="300" customFormat="1">
      <c r="A31" s="126" t="s">
        <v>4921</v>
      </c>
      <c r="B31" s="126" t="s">
        <v>4922</v>
      </c>
      <c r="C31" s="174">
        <v>1</v>
      </c>
      <c r="D31" s="104">
        <v>7112.23</v>
      </c>
      <c r="E31" s="104">
        <v>7112.23</v>
      </c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299"/>
      <c r="BQ31" s="299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299"/>
      <c r="CC31" s="299"/>
      <c r="CD31" s="299"/>
      <c r="CE31" s="299"/>
      <c r="CF31" s="299"/>
      <c r="CG31" s="299"/>
      <c r="CH31" s="299"/>
      <c r="CI31" s="299"/>
      <c r="CJ31" s="299"/>
      <c r="CK31" s="299"/>
      <c r="CL31" s="299"/>
      <c r="CM31" s="299"/>
      <c r="CN31" s="299"/>
      <c r="CO31" s="299"/>
      <c r="CP31" s="299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/>
      <c r="EH31" s="299"/>
      <c r="EI31" s="299"/>
      <c r="EJ31" s="299"/>
      <c r="EK31" s="299"/>
      <c r="EL31" s="299"/>
      <c r="EM31" s="299"/>
      <c r="EN31" s="299"/>
      <c r="EO31" s="299"/>
      <c r="EP31" s="299"/>
      <c r="EQ31" s="299"/>
      <c r="ER31" s="299"/>
      <c r="ES31" s="299"/>
      <c r="ET31" s="299"/>
      <c r="EU31" s="299"/>
      <c r="EV31" s="299"/>
      <c r="EW31" s="299"/>
      <c r="EX31" s="299"/>
      <c r="EY31" s="299"/>
      <c r="EZ31" s="299"/>
      <c r="FA31" s="299"/>
      <c r="FB31" s="299"/>
      <c r="FC31" s="299"/>
      <c r="FD31" s="299"/>
      <c r="FE31" s="299"/>
      <c r="FF31" s="299"/>
      <c r="FG31" s="299"/>
      <c r="FH31" s="299"/>
      <c r="FI31" s="299"/>
      <c r="FJ31" s="299"/>
      <c r="FK31" s="299"/>
    </row>
    <row r="32" spans="1:167" s="300" customFormat="1">
      <c r="A32" s="126" t="s">
        <v>4595</v>
      </c>
      <c r="B32" s="126" t="s">
        <v>4923</v>
      </c>
      <c r="C32" s="174">
        <v>3</v>
      </c>
      <c r="D32" s="104">
        <v>7112.23</v>
      </c>
      <c r="E32" s="104">
        <v>7112.23</v>
      </c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299"/>
      <c r="BF32" s="299"/>
      <c r="BG32" s="299"/>
      <c r="BH32" s="299"/>
      <c r="BI32" s="299"/>
      <c r="BJ32" s="299"/>
      <c r="BK32" s="299"/>
      <c r="BL32" s="299"/>
      <c r="BM32" s="299"/>
      <c r="BN32" s="299"/>
      <c r="BO32" s="299"/>
      <c r="BP32" s="299"/>
      <c r="BQ32" s="299"/>
      <c r="BR32" s="299"/>
      <c r="BS32" s="299"/>
      <c r="BT32" s="299"/>
      <c r="BU32" s="299"/>
      <c r="BV32" s="299"/>
      <c r="BW32" s="299"/>
      <c r="BX32" s="299"/>
      <c r="BY32" s="299"/>
      <c r="BZ32" s="299"/>
      <c r="CA32" s="299"/>
      <c r="CB32" s="299"/>
      <c r="CC32" s="299"/>
      <c r="CD32" s="299"/>
      <c r="CE32" s="299"/>
      <c r="CF32" s="299"/>
      <c r="CG32" s="299"/>
      <c r="CH32" s="299"/>
      <c r="CI32" s="299"/>
      <c r="CJ32" s="299"/>
      <c r="CK32" s="299"/>
      <c r="CL32" s="299"/>
      <c r="CM32" s="299"/>
      <c r="CN32" s="299"/>
      <c r="CO32" s="299"/>
      <c r="CP32" s="299"/>
      <c r="CQ32" s="299"/>
      <c r="CR32" s="299"/>
      <c r="CS32" s="299"/>
      <c r="CT32" s="299"/>
      <c r="CU32" s="299"/>
      <c r="CV32" s="299"/>
      <c r="CW32" s="299"/>
      <c r="CX32" s="299"/>
      <c r="CY32" s="299"/>
      <c r="CZ32" s="299"/>
      <c r="DA32" s="299"/>
      <c r="DB32" s="299"/>
      <c r="DC32" s="299"/>
      <c r="DD32" s="299"/>
      <c r="DE32" s="299"/>
      <c r="DF32" s="299"/>
      <c r="DG32" s="299"/>
      <c r="DH32" s="299"/>
      <c r="DI32" s="299"/>
      <c r="DJ32" s="299"/>
      <c r="DK32" s="299"/>
      <c r="DL32" s="299"/>
      <c r="DM32" s="299"/>
      <c r="DN32" s="299"/>
      <c r="DO32" s="299"/>
      <c r="DP32" s="299"/>
      <c r="DQ32" s="299"/>
      <c r="DR32" s="299"/>
      <c r="DS32" s="299"/>
      <c r="DT32" s="299"/>
      <c r="DU32" s="299"/>
      <c r="DV32" s="299"/>
      <c r="DW32" s="299"/>
      <c r="DX32" s="299"/>
      <c r="DY32" s="299"/>
      <c r="DZ32" s="299"/>
      <c r="EA32" s="299"/>
      <c r="EB32" s="299"/>
      <c r="EC32" s="299"/>
      <c r="ED32" s="299"/>
      <c r="EE32" s="299"/>
      <c r="EF32" s="299"/>
      <c r="EG32" s="299"/>
      <c r="EH32" s="299"/>
      <c r="EI32" s="299"/>
      <c r="EJ32" s="299"/>
      <c r="EK32" s="299"/>
      <c r="EL32" s="299"/>
      <c r="EM32" s="299"/>
      <c r="EN32" s="299"/>
      <c r="EO32" s="299"/>
      <c r="EP32" s="299"/>
      <c r="EQ32" s="299"/>
      <c r="ER32" s="299"/>
      <c r="ES32" s="299"/>
      <c r="ET32" s="299"/>
      <c r="EU32" s="299"/>
      <c r="EV32" s="299"/>
      <c r="EW32" s="299"/>
      <c r="EX32" s="299"/>
      <c r="EY32" s="299"/>
      <c r="EZ32" s="299"/>
      <c r="FA32" s="299"/>
      <c r="FB32" s="299"/>
      <c r="FC32" s="299"/>
      <c r="FD32" s="299"/>
      <c r="FE32" s="299"/>
      <c r="FF32" s="299"/>
      <c r="FG32" s="299"/>
      <c r="FH32" s="299"/>
      <c r="FI32" s="299"/>
      <c r="FJ32" s="299"/>
      <c r="FK32" s="299"/>
    </row>
    <row r="33" spans="1:63" s="191" customFormat="1" ht="15" customHeight="1">
      <c r="A33" s="298"/>
      <c r="B33" s="301" t="s">
        <v>4244</v>
      </c>
      <c r="C33" s="189">
        <f>SUM(C19:C32)</f>
        <v>160</v>
      </c>
      <c r="D33" s="190"/>
      <c r="E33" s="190"/>
    </row>
    <row r="34" spans="1:63" ht="15.6">
      <c r="A34" s="235"/>
      <c r="B34" s="236"/>
      <c r="C34" s="235"/>
      <c r="D34" s="237"/>
      <c r="E34" s="237"/>
    </row>
    <row r="35" spans="1:63" s="164" customFormat="1">
      <c r="A35" s="1277" t="s">
        <v>4104</v>
      </c>
      <c r="B35" s="1277"/>
      <c r="C35" s="163"/>
      <c r="D35" s="262"/>
      <c r="E35" s="262"/>
    </row>
    <row r="36" spans="1:63" s="164" customFormat="1">
      <c r="A36" s="154" t="s">
        <v>4246</v>
      </c>
      <c r="B36" s="154" t="s">
        <v>4246</v>
      </c>
      <c r="C36" s="202">
        <v>0</v>
      </c>
      <c r="D36" s="146">
        <v>0</v>
      </c>
      <c r="E36" s="146">
        <v>0</v>
      </c>
    </row>
    <row r="37" spans="1:63" s="167" customFormat="1" ht="13.8">
      <c r="A37" s="302"/>
      <c r="B37" s="200" t="s">
        <v>4247</v>
      </c>
      <c r="C37" s="193">
        <f>SUM(C36)</f>
        <v>0</v>
      </c>
      <c r="D37" s="183"/>
      <c r="E37" s="183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</row>
    <row r="38" spans="1:63" s="164" customFormat="1">
      <c r="A38" s="228"/>
      <c r="B38" s="228"/>
      <c r="C38" s="170"/>
      <c r="D38" s="262"/>
      <c r="E38" s="262"/>
    </row>
    <row r="39" spans="1:63" s="164" customFormat="1">
      <c r="A39" s="228"/>
      <c r="B39" s="194" t="s">
        <v>4105</v>
      </c>
      <c r="C39" s="195">
        <f>C37+C33+C16</f>
        <v>188</v>
      </c>
      <c r="D39" s="262"/>
      <c r="E39" s="262"/>
    </row>
    <row r="40" spans="1:63">
      <c r="A40" s="228"/>
      <c r="B40" s="228"/>
      <c r="C40" s="170"/>
      <c r="D40" s="262"/>
      <c r="E40" s="262"/>
    </row>
    <row r="41" spans="1:63" s="164" customFormat="1">
      <c r="A41" s="1279" t="s">
        <v>4101</v>
      </c>
      <c r="B41" s="1279"/>
      <c r="C41" s="170"/>
      <c r="D41" s="262"/>
      <c r="E41" s="262"/>
    </row>
    <row r="42" spans="1:63" s="164" customFormat="1">
      <c r="A42" s="1278" t="s">
        <v>4248</v>
      </c>
      <c r="B42" s="1278"/>
      <c r="C42" s="170"/>
      <c r="D42" s="262"/>
      <c r="E42" s="262"/>
    </row>
    <row r="43" spans="1:63" s="166" customFormat="1" ht="13.8">
      <c r="A43" s="150" t="s">
        <v>4246</v>
      </c>
      <c r="B43" s="151" t="s">
        <v>4246</v>
      </c>
      <c r="C43" s="152">
        <v>0</v>
      </c>
      <c r="D43" s="153">
        <v>0</v>
      </c>
      <c r="E43" s="153">
        <v>0</v>
      </c>
    </row>
    <row r="44" spans="1:63" s="131" customFormat="1" ht="13.8">
      <c r="A44" s="167"/>
      <c r="B44" s="200" t="s">
        <v>4249</v>
      </c>
      <c r="C44" s="200">
        <v>0</v>
      </c>
      <c r="D44" s="183"/>
      <c r="E44" s="183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</row>
    <row r="45" spans="1:63" s="164" customFormat="1">
      <c r="A45" s="228"/>
      <c r="B45" s="228"/>
      <c r="C45" s="170"/>
      <c r="D45" s="262"/>
      <c r="E45" s="262"/>
    </row>
    <row r="46" spans="1:63" s="164" customFormat="1">
      <c r="A46" s="1271" t="s">
        <v>4107</v>
      </c>
      <c r="B46" s="1272"/>
      <c r="C46" s="170"/>
      <c r="D46" s="262"/>
      <c r="E46" s="262"/>
    </row>
    <row r="47" spans="1:63" s="166" customFormat="1" ht="13.8">
      <c r="A47" s="154" t="s">
        <v>4246</v>
      </c>
      <c r="B47" s="154" t="s">
        <v>4246</v>
      </c>
      <c r="C47" s="202">
        <v>0</v>
      </c>
      <c r="D47" s="146">
        <v>0</v>
      </c>
      <c r="E47" s="146">
        <v>0</v>
      </c>
    </row>
    <row r="48" spans="1:63" s="203" customFormat="1" ht="16.5" customHeight="1">
      <c r="B48" s="204" t="s">
        <v>4280</v>
      </c>
      <c r="C48" s="205">
        <v>0</v>
      </c>
    </row>
  </sheetData>
  <mergeCells count="15">
    <mergeCell ref="A46:B4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35:B35"/>
    <mergeCell ref="A41:B41"/>
    <mergeCell ref="A42:B42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2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940"/>
  <sheetViews>
    <sheetView showGridLines="0" workbookViewId="0"/>
  </sheetViews>
  <sheetFormatPr baseColWidth="10" defaultRowHeight="14.4"/>
  <cols>
    <col min="2" max="2" width="122.33203125" customWidth="1"/>
    <col min="3" max="3" width="27.109375" customWidth="1"/>
  </cols>
  <sheetData>
    <row r="2" spans="2:3">
      <c r="B2" s="1230" t="s">
        <v>4065</v>
      </c>
      <c r="C2" s="1230"/>
    </row>
    <row r="3" spans="2:3">
      <c r="B3" s="9" t="s">
        <v>1</v>
      </c>
      <c r="C3" s="13" t="s">
        <v>50</v>
      </c>
    </row>
    <row r="4" spans="2:3">
      <c r="B4" s="10" t="s">
        <v>100</v>
      </c>
      <c r="C4" s="14" t="s">
        <v>530</v>
      </c>
    </row>
    <row r="5" spans="2:3">
      <c r="B5" s="11" t="s">
        <v>101</v>
      </c>
      <c r="C5" s="15" t="s">
        <v>531</v>
      </c>
    </row>
    <row r="6" spans="2:3">
      <c r="B6" s="12" t="s">
        <v>102</v>
      </c>
      <c r="C6" s="16" t="s">
        <v>531</v>
      </c>
    </row>
    <row r="7" spans="2:3">
      <c r="B7" s="11" t="s">
        <v>116</v>
      </c>
      <c r="C7" s="15" t="s">
        <v>532</v>
      </c>
    </row>
    <row r="8" spans="2:3">
      <c r="B8" s="12" t="s">
        <v>118</v>
      </c>
      <c r="C8" s="16" t="s">
        <v>532</v>
      </c>
    </row>
    <row r="9" spans="2:3">
      <c r="B9" s="10" t="s">
        <v>127</v>
      </c>
      <c r="C9" s="14" t="s">
        <v>533</v>
      </c>
    </row>
    <row r="10" spans="2:3">
      <c r="B10" s="11" t="s">
        <v>166</v>
      </c>
      <c r="C10" s="15" t="s">
        <v>533</v>
      </c>
    </row>
    <row r="11" spans="2:3">
      <c r="B11" s="12" t="s">
        <v>167</v>
      </c>
      <c r="C11" s="16" t="s">
        <v>533</v>
      </c>
    </row>
    <row r="12" spans="2:3">
      <c r="B12" s="10" t="s">
        <v>183</v>
      </c>
      <c r="C12" s="14" t="s">
        <v>534</v>
      </c>
    </row>
    <row r="13" spans="2:3">
      <c r="B13" s="11" t="s">
        <v>184</v>
      </c>
      <c r="C13" s="15" t="s">
        <v>535</v>
      </c>
    </row>
    <row r="14" spans="2:3">
      <c r="B14" s="12" t="s">
        <v>185</v>
      </c>
      <c r="C14" s="16" t="s">
        <v>536</v>
      </c>
    </row>
    <row r="15" spans="2:3">
      <c r="B15" s="12" t="s">
        <v>187</v>
      </c>
      <c r="C15" s="16" t="s">
        <v>536</v>
      </c>
    </row>
    <row r="16" spans="2:3">
      <c r="B16" s="12" t="s">
        <v>188</v>
      </c>
      <c r="C16" s="16" t="s">
        <v>536</v>
      </c>
    </row>
    <row r="17" spans="2:3">
      <c r="B17" s="12" t="s">
        <v>190</v>
      </c>
      <c r="C17" s="16" t="s">
        <v>536</v>
      </c>
    </row>
    <row r="18" spans="2:3">
      <c r="B18" s="12" t="s">
        <v>191</v>
      </c>
      <c r="C18" s="16" t="s">
        <v>536</v>
      </c>
    </row>
    <row r="19" spans="2:3">
      <c r="B19" s="11" t="s">
        <v>193</v>
      </c>
      <c r="C19" s="15" t="s">
        <v>536</v>
      </c>
    </row>
    <row r="20" spans="2:3">
      <c r="B20" s="12" t="s">
        <v>194</v>
      </c>
      <c r="C20" s="16" t="s">
        <v>536</v>
      </c>
    </row>
    <row r="21" spans="2:3">
      <c r="B21" s="11" t="s">
        <v>211</v>
      </c>
      <c r="C21" s="15" t="s">
        <v>536</v>
      </c>
    </row>
    <row r="22" spans="2:3">
      <c r="B22" s="12" t="s">
        <v>215</v>
      </c>
      <c r="C22" s="16" t="s">
        <v>536</v>
      </c>
    </row>
    <row r="23" spans="2:3">
      <c r="B23" s="11" t="s">
        <v>219</v>
      </c>
      <c r="C23" s="15" t="s">
        <v>537</v>
      </c>
    </row>
    <row r="24" spans="2:3">
      <c r="B24" s="12" t="s">
        <v>220</v>
      </c>
      <c r="C24" s="16" t="s">
        <v>536</v>
      </c>
    </row>
    <row r="25" spans="2:3" ht="27.6">
      <c r="B25" s="12" t="s">
        <v>221</v>
      </c>
      <c r="C25" s="16" t="s">
        <v>536</v>
      </c>
    </row>
    <row r="26" spans="2:3">
      <c r="B26" s="12" t="s">
        <v>222</v>
      </c>
      <c r="C26" s="16" t="s">
        <v>536</v>
      </c>
    </row>
    <row r="27" spans="2:3">
      <c r="B27" s="12" t="s">
        <v>224</v>
      </c>
      <c r="C27" s="16" t="s">
        <v>536</v>
      </c>
    </row>
    <row r="28" spans="2:3">
      <c r="B28" s="12" t="s">
        <v>226</v>
      </c>
      <c r="C28" s="16" t="s">
        <v>538</v>
      </c>
    </row>
    <row r="29" spans="2:3">
      <c r="B29" s="10" t="s">
        <v>257</v>
      </c>
      <c r="C29" s="14" t="s">
        <v>539</v>
      </c>
    </row>
    <row r="30" spans="2:3">
      <c r="B30" s="11" t="s">
        <v>265</v>
      </c>
      <c r="C30" s="15" t="s">
        <v>539</v>
      </c>
    </row>
    <row r="31" spans="2:3">
      <c r="B31" s="12" t="s">
        <v>266</v>
      </c>
      <c r="C31" s="16" t="s">
        <v>539</v>
      </c>
    </row>
    <row r="32" spans="2:3">
      <c r="B32" s="9" t="s">
        <v>49</v>
      </c>
      <c r="C32" s="13" t="s">
        <v>51</v>
      </c>
    </row>
    <row r="33" spans="2:3">
      <c r="B33" s="12" t="s">
        <v>529</v>
      </c>
      <c r="C33" s="16" t="s">
        <v>529</v>
      </c>
    </row>
    <row r="34" spans="2:3">
      <c r="B34" s="12"/>
      <c r="C34" s="16"/>
    </row>
    <row r="35" spans="2:3">
      <c r="B35" s="12"/>
      <c r="C35" s="16"/>
    </row>
    <row r="36" spans="2:3">
      <c r="B36" s="9" t="s">
        <v>4092</v>
      </c>
      <c r="C36" s="13" t="s">
        <v>50</v>
      </c>
    </row>
    <row r="37" spans="2:3">
      <c r="B37" s="9" t="s">
        <v>49</v>
      </c>
      <c r="C37" s="13">
        <v>0</v>
      </c>
    </row>
    <row r="38" spans="2:3">
      <c r="B38" s="12"/>
      <c r="C38" s="16"/>
    </row>
    <row r="39" spans="2:3">
      <c r="B39" s="12"/>
      <c r="C39" s="16"/>
    </row>
    <row r="40" spans="2:3">
      <c r="B40" s="12"/>
      <c r="C40" s="16"/>
    </row>
    <row r="41" spans="2:3">
      <c r="B41" s="9" t="s">
        <v>2</v>
      </c>
      <c r="C41" s="13" t="s">
        <v>50</v>
      </c>
    </row>
    <row r="42" spans="2:3">
      <c r="B42" s="10" t="s">
        <v>100</v>
      </c>
      <c r="C42" s="14" t="s">
        <v>540</v>
      </c>
    </row>
    <row r="43" spans="2:3">
      <c r="B43" s="11" t="s">
        <v>101</v>
      </c>
      <c r="C43" s="15" t="s">
        <v>541</v>
      </c>
    </row>
    <row r="44" spans="2:3">
      <c r="B44" s="12" t="s">
        <v>102</v>
      </c>
      <c r="C44" s="16" t="s">
        <v>541</v>
      </c>
    </row>
    <row r="45" spans="2:3">
      <c r="B45" s="11" t="s">
        <v>106</v>
      </c>
      <c r="C45" s="15" t="s">
        <v>542</v>
      </c>
    </row>
    <row r="46" spans="2:3">
      <c r="B46" s="12" t="s">
        <v>107</v>
      </c>
      <c r="C46" s="16" t="s">
        <v>543</v>
      </c>
    </row>
    <row r="47" spans="2:3">
      <c r="B47" s="12" t="s">
        <v>108</v>
      </c>
      <c r="C47" s="16" t="s">
        <v>544</v>
      </c>
    </row>
    <row r="48" spans="2:3">
      <c r="B48" s="12" t="s">
        <v>110</v>
      </c>
      <c r="C48" s="16" t="s">
        <v>545</v>
      </c>
    </row>
    <row r="49" spans="2:3">
      <c r="B49" s="11" t="s">
        <v>111</v>
      </c>
      <c r="C49" s="15" t="s">
        <v>546</v>
      </c>
    </row>
    <row r="50" spans="2:3">
      <c r="B50" s="12" t="s">
        <v>112</v>
      </c>
      <c r="C50" s="16" t="s">
        <v>547</v>
      </c>
    </row>
    <row r="51" spans="2:3">
      <c r="B51" s="12" t="s">
        <v>115</v>
      </c>
      <c r="C51" s="16" t="s">
        <v>548</v>
      </c>
    </row>
    <row r="52" spans="2:3">
      <c r="B52" s="11" t="s">
        <v>116</v>
      </c>
      <c r="C52" s="15" t="s">
        <v>549</v>
      </c>
    </row>
    <row r="53" spans="2:3">
      <c r="B53" s="12" t="s">
        <v>118</v>
      </c>
      <c r="C53" s="16" t="s">
        <v>550</v>
      </c>
    </row>
    <row r="54" spans="2:3">
      <c r="B54" s="12" t="s">
        <v>120</v>
      </c>
      <c r="C54" s="16" t="s">
        <v>551</v>
      </c>
    </row>
    <row r="55" spans="2:3">
      <c r="B55" s="11" t="s">
        <v>123</v>
      </c>
      <c r="C55" s="15" t="s">
        <v>552</v>
      </c>
    </row>
    <row r="56" spans="2:3">
      <c r="B56" s="12" t="s">
        <v>124</v>
      </c>
      <c r="C56" s="16" t="s">
        <v>552</v>
      </c>
    </row>
    <row r="57" spans="2:3">
      <c r="B57" s="11" t="s">
        <v>125</v>
      </c>
      <c r="C57" s="15" t="s">
        <v>553</v>
      </c>
    </row>
    <row r="58" spans="2:3">
      <c r="B58" s="12" t="s">
        <v>126</v>
      </c>
      <c r="C58" s="16" t="s">
        <v>553</v>
      </c>
    </row>
    <row r="59" spans="2:3">
      <c r="B59" s="10" t="s">
        <v>127</v>
      </c>
      <c r="C59" s="14" t="s">
        <v>554</v>
      </c>
    </row>
    <row r="60" spans="2:3">
      <c r="B60" s="11" t="s">
        <v>128</v>
      </c>
      <c r="C60" s="15" t="s">
        <v>555</v>
      </c>
    </row>
    <row r="61" spans="2:3">
      <c r="B61" s="12" t="s">
        <v>129</v>
      </c>
      <c r="C61" s="16" t="s">
        <v>556</v>
      </c>
    </row>
    <row r="62" spans="2:3">
      <c r="B62" s="12" t="s">
        <v>130</v>
      </c>
      <c r="C62" s="16" t="s">
        <v>557</v>
      </c>
    </row>
    <row r="63" spans="2:3">
      <c r="B63" s="12" t="s">
        <v>132</v>
      </c>
      <c r="C63" s="16" t="s">
        <v>558</v>
      </c>
    </row>
    <row r="64" spans="2:3">
      <c r="B64" s="12" t="s">
        <v>134</v>
      </c>
      <c r="C64" s="16" t="s">
        <v>559</v>
      </c>
    </row>
    <row r="65" spans="2:3">
      <c r="B65" s="11" t="s">
        <v>137</v>
      </c>
      <c r="C65" s="15" t="s">
        <v>560</v>
      </c>
    </row>
    <row r="66" spans="2:3">
      <c r="B66" s="12" t="s">
        <v>138</v>
      </c>
      <c r="C66" s="16" t="s">
        <v>560</v>
      </c>
    </row>
    <row r="67" spans="2:3">
      <c r="B67" s="11" t="s">
        <v>148</v>
      </c>
      <c r="C67" s="15" t="s">
        <v>561</v>
      </c>
    </row>
    <row r="68" spans="2:3">
      <c r="B68" s="12" t="s">
        <v>154</v>
      </c>
      <c r="C68" s="16" t="s">
        <v>562</v>
      </c>
    </row>
    <row r="69" spans="2:3">
      <c r="B69" s="12" t="s">
        <v>155</v>
      </c>
      <c r="C69" s="16" t="s">
        <v>563</v>
      </c>
    </row>
    <row r="70" spans="2:3">
      <c r="B70" s="12" t="s">
        <v>156</v>
      </c>
      <c r="C70" s="16" t="s">
        <v>564</v>
      </c>
    </row>
    <row r="71" spans="2:3">
      <c r="B71" s="12" t="s">
        <v>157</v>
      </c>
      <c r="C71" s="16" t="s">
        <v>564</v>
      </c>
    </row>
    <row r="72" spans="2:3">
      <c r="B72" s="11" t="s">
        <v>158</v>
      </c>
      <c r="C72" s="15" t="s">
        <v>565</v>
      </c>
    </row>
    <row r="73" spans="2:3">
      <c r="B73" s="12" t="s">
        <v>160</v>
      </c>
      <c r="C73" s="16" t="s">
        <v>566</v>
      </c>
    </row>
    <row r="74" spans="2:3">
      <c r="B74" s="12" t="s">
        <v>161</v>
      </c>
      <c r="C74" s="16" t="s">
        <v>567</v>
      </c>
    </row>
    <row r="75" spans="2:3">
      <c r="B75" s="11" t="s">
        <v>166</v>
      </c>
      <c r="C75" s="15" t="s">
        <v>568</v>
      </c>
    </row>
    <row r="76" spans="2:3">
      <c r="B76" s="12" t="s">
        <v>167</v>
      </c>
      <c r="C76" s="16" t="s">
        <v>568</v>
      </c>
    </row>
    <row r="77" spans="2:3">
      <c r="B77" s="11" t="s">
        <v>174</v>
      </c>
      <c r="C77" s="15" t="s">
        <v>569</v>
      </c>
    </row>
    <row r="78" spans="2:3">
      <c r="B78" s="12" t="s">
        <v>175</v>
      </c>
      <c r="C78" s="16" t="s">
        <v>570</v>
      </c>
    </row>
    <row r="79" spans="2:3">
      <c r="B79" s="12" t="s">
        <v>176</v>
      </c>
      <c r="C79" s="16" t="s">
        <v>571</v>
      </c>
    </row>
    <row r="80" spans="2:3">
      <c r="B80" s="12" t="s">
        <v>178</v>
      </c>
      <c r="C80" s="16" t="s">
        <v>572</v>
      </c>
    </row>
    <row r="81" spans="2:3">
      <c r="B81" s="12" t="s">
        <v>180</v>
      </c>
      <c r="C81" s="16" t="s">
        <v>573</v>
      </c>
    </row>
    <row r="82" spans="2:3">
      <c r="B82" s="10" t="s">
        <v>183</v>
      </c>
      <c r="C82" s="14" t="s">
        <v>574</v>
      </c>
    </row>
    <row r="83" spans="2:3">
      <c r="B83" s="11" t="s">
        <v>184</v>
      </c>
      <c r="C83" s="15" t="s">
        <v>575</v>
      </c>
    </row>
    <row r="84" spans="2:3">
      <c r="B84" s="12" t="s">
        <v>185</v>
      </c>
      <c r="C84" s="16" t="s">
        <v>576</v>
      </c>
    </row>
    <row r="85" spans="2:3">
      <c r="B85" s="12" t="s">
        <v>187</v>
      </c>
      <c r="C85" s="16" t="s">
        <v>572</v>
      </c>
    </row>
    <row r="86" spans="2:3">
      <c r="B86" s="12" t="s">
        <v>188</v>
      </c>
      <c r="C86" s="16" t="s">
        <v>577</v>
      </c>
    </row>
    <row r="87" spans="2:3">
      <c r="B87" s="12" t="s">
        <v>189</v>
      </c>
      <c r="C87" s="16" t="s">
        <v>560</v>
      </c>
    </row>
    <row r="88" spans="2:3">
      <c r="B88" s="12" t="s">
        <v>191</v>
      </c>
      <c r="C88" s="16" t="s">
        <v>578</v>
      </c>
    </row>
    <row r="89" spans="2:3">
      <c r="B89" s="12" t="s">
        <v>192</v>
      </c>
      <c r="C89" s="16" t="s">
        <v>572</v>
      </c>
    </row>
    <row r="90" spans="2:3">
      <c r="B90" s="11" t="s">
        <v>193</v>
      </c>
      <c r="C90" s="15" t="s">
        <v>579</v>
      </c>
    </row>
    <row r="91" spans="2:3">
      <c r="B91" s="12" t="s">
        <v>195</v>
      </c>
      <c r="C91" s="16" t="s">
        <v>580</v>
      </c>
    </row>
    <row r="92" spans="2:3">
      <c r="B92" s="12" t="s">
        <v>197</v>
      </c>
      <c r="C92" s="16" t="s">
        <v>581</v>
      </c>
    </row>
    <row r="93" spans="2:3">
      <c r="B93" s="11" t="s">
        <v>201</v>
      </c>
      <c r="C93" s="15" t="s">
        <v>582</v>
      </c>
    </row>
    <row r="94" spans="2:3">
      <c r="B94" s="12" t="s">
        <v>202</v>
      </c>
      <c r="C94" s="16" t="s">
        <v>583</v>
      </c>
    </row>
    <row r="95" spans="2:3">
      <c r="B95" s="12" t="s">
        <v>204</v>
      </c>
      <c r="C95" s="16" t="s">
        <v>495</v>
      </c>
    </row>
    <row r="96" spans="2:3">
      <c r="B96" s="12" t="s">
        <v>205</v>
      </c>
      <c r="C96" s="16" t="s">
        <v>584</v>
      </c>
    </row>
    <row r="97" spans="2:3">
      <c r="B97" s="12" t="s">
        <v>207</v>
      </c>
      <c r="C97" s="16" t="s">
        <v>585</v>
      </c>
    </row>
    <row r="98" spans="2:3">
      <c r="B98" s="12" t="s">
        <v>209</v>
      </c>
      <c r="C98" s="16" t="s">
        <v>586</v>
      </c>
    </row>
    <row r="99" spans="2:3">
      <c r="B99" s="11" t="s">
        <v>211</v>
      </c>
      <c r="C99" s="15" t="s">
        <v>587</v>
      </c>
    </row>
    <row r="100" spans="2:3">
      <c r="B100" s="12" t="s">
        <v>215</v>
      </c>
      <c r="C100" s="16" t="s">
        <v>587</v>
      </c>
    </row>
    <row r="101" spans="2:3">
      <c r="B101" s="11" t="s">
        <v>219</v>
      </c>
      <c r="C101" s="15" t="s">
        <v>588</v>
      </c>
    </row>
    <row r="102" spans="2:3">
      <c r="B102" s="12" t="s">
        <v>224</v>
      </c>
      <c r="C102" s="16" t="s">
        <v>577</v>
      </c>
    </row>
    <row r="103" spans="2:3">
      <c r="B103" s="12" t="s">
        <v>225</v>
      </c>
      <c r="C103" s="16" t="s">
        <v>589</v>
      </c>
    </row>
    <row r="104" spans="2:3">
      <c r="B104" s="12" t="s">
        <v>226</v>
      </c>
      <c r="C104" s="16" t="s">
        <v>573</v>
      </c>
    </row>
    <row r="105" spans="2:3">
      <c r="B105" s="12" t="s">
        <v>227</v>
      </c>
      <c r="C105" s="16" t="s">
        <v>573</v>
      </c>
    </row>
    <row r="106" spans="2:3">
      <c r="B106" s="11" t="s">
        <v>228</v>
      </c>
      <c r="C106" s="15" t="s">
        <v>558</v>
      </c>
    </row>
    <row r="107" spans="2:3" ht="27.6">
      <c r="B107" s="12" t="s">
        <v>229</v>
      </c>
      <c r="C107" s="16" t="s">
        <v>558</v>
      </c>
    </row>
    <row r="108" spans="2:3">
      <c r="B108" s="11" t="s">
        <v>234</v>
      </c>
      <c r="C108" s="15" t="s">
        <v>559</v>
      </c>
    </row>
    <row r="109" spans="2:3">
      <c r="B109" s="12" t="s">
        <v>235</v>
      </c>
      <c r="C109" s="16" t="s">
        <v>590</v>
      </c>
    </row>
    <row r="110" spans="2:3">
      <c r="B110" s="12" t="s">
        <v>238</v>
      </c>
      <c r="C110" s="16" t="s">
        <v>590</v>
      </c>
    </row>
    <row r="111" spans="2:3">
      <c r="B111" s="11" t="s">
        <v>242</v>
      </c>
      <c r="C111" s="15" t="s">
        <v>591</v>
      </c>
    </row>
    <row r="112" spans="2:3">
      <c r="B112" s="12" t="s">
        <v>245</v>
      </c>
      <c r="C112" s="16" t="s">
        <v>591</v>
      </c>
    </row>
    <row r="113" spans="2:3">
      <c r="B113" s="11" t="s">
        <v>248</v>
      </c>
      <c r="C113" s="15" t="s">
        <v>592</v>
      </c>
    </row>
    <row r="114" spans="2:3">
      <c r="B114" s="12" t="s">
        <v>255</v>
      </c>
      <c r="C114" s="16" t="s">
        <v>592</v>
      </c>
    </row>
    <row r="115" spans="2:3">
      <c r="B115" s="9" t="s">
        <v>49</v>
      </c>
      <c r="C115" s="13" t="s">
        <v>52</v>
      </c>
    </row>
    <row r="116" spans="2:3">
      <c r="B116" s="12" t="s">
        <v>529</v>
      </c>
      <c r="C116" s="16" t="s">
        <v>529</v>
      </c>
    </row>
    <row r="117" spans="2:3">
      <c r="B117" s="12" t="s">
        <v>529</v>
      </c>
      <c r="C117" s="16" t="s">
        <v>529</v>
      </c>
    </row>
    <row r="118" spans="2:3">
      <c r="B118" s="12" t="s">
        <v>529</v>
      </c>
      <c r="C118" s="16" t="s">
        <v>529</v>
      </c>
    </row>
    <row r="119" spans="2:3">
      <c r="B119" s="9" t="s">
        <v>3</v>
      </c>
      <c r="C119" s="13" t="s">
        <v>50</v>
      </c>
    </row>
    <row r="120" spans="2:3">
      <c r="B120" s="10" t="s">
        <v>100</v>
      </c>
      <c r="C120" s="14" t="s">
        <v>593</v>
      </c>
    </row>
    <row r="121" spans="2:3">
      <c r="B121" s="11" t="s">
        <v>103</v>
      </c>
      <c r="C121" s="15" t="s">
        <v>593</v>
      </c>
    </row>
    <row r="122" spans="2:3">
      <c r="B122" s="12" t="s">
        <v>104</v>
      </c>
      <c r="C122" s="16" t="s">
        <v>593</v>
      </c>
    </row>
    <row r="123" spans="2:3">
      <c r="B123" s="10" t="s">
        <v>127</v>
      </c>
      <c r="C123" s="14" t="s">
        <v>594</v>
      </c>
    </row>
    <row r="124" spans="2:3">
      <c r="B124" s="11" t="s">
        <v>128</v>
      </c>
      <c r="C124" s="15" t="s">
        <v>595</v>
      </c>
    </row>
    <row r="125" spans="2:3">
      <c r="B125" s="12" t="s">
        <v>129</v>
      </c>
      <c r="C125" s="16" t="s">
        <v>590</v>
      </c>
    </row>
    <row r="126" spans="2:3">
      <c r="B126" s="12" t="s">
        <v>132</v>
      </c>
      <c r="C126" s="16" t="s">
        <v>590</v>
      </c>
    </row>
    <row r="127" spans="2:3">
      <c r="B127" s="12" t="s">
        <v>134</v>
      </c>
      <c r="C127" s="16" t="s">
        <v>596</v>
      </c>
    </row>
    <row r="128" spans="2:3">
      <c r="B128" s="11" t="s">
        <v>137</v>
      </c>
      <c r="C128" s="15" t="s">
        <v>597</v>
      </c>
    </row>
    <row r="129" spans="2:3">
      <c r="B129" s="12" t="s">
        <v>138</v>
      </c>
      <c r="C129" s="16" t="s">
        <v>597</v>
      </c>
    </row>
    <row r="130" spans="2:3">
      <c r="B130" s="11" t="s">
        <v>166</v>
      </c>
      <c r="C130" s="15" t="s">
        <v>598</v>
      </c>
    </row>
    <row r="131" spans="2:3">
      <c r="B131" s="12" t="s">
        <v>167</v>
      </c>
      <c r="C131" s="16" t="s">
        <v>598</v>
      </c>
    </row>
    <row r="132" spans="2:3">
      <c r="B132" s="11" t="s">
        <v>174</v>
      </c>
      <c r="C132" s="15" t="s">
        <v>599</v>
      </c>
    </row>
    <row r="133" spans="2:3">
      <c r="B133" s="12" t="s">
        <v>178</v>
      </c>
      <c r="C133" s="16" t="s">
        <v>586</v>
      </c>
    </row>
    <row r="134" spans="2:3">
      <c r="B134" s="12" t="s">
        <v>179</v>
      </c>
      <c r="C134" s="16" t="s">
        <v>600</v>
      </c>
    </row>
    <row r="135" spans="2:3">
      <c r="B135" s="12" t="s">
        <v>180</v>
      </c>
      <c r="C135" s="16" t="s">
        <v>597</v>
      </c>
    </row>
    <row r="136" spans="2:3">
      <c r="B136" s="10" t="s">
        <v>183</v>
      </c>
      <c r="C136" s="14" t="s">
        <v>601</v>
      </c>
    </row>
    <row r="137" spans="2:3">
      <c r="B137" s="11" t="s">
        <v>184</v>
      </c>
      <c r="C137" s="15" t="s">
        <v>602</v>
      </c>
    </row>
    <row r="138" spans="2:3">
      <c r="B138" s="12" t="s">
        <v>190</v>
      </c>
      <c r="C138" s="16" t="s">
        <v>603</v>
      </c>
    </row>
    <row r="139" spans="2:3">
      <c r="B139" s="12" t="s">
        <v>191</v>
      </c>
      <c r="C139" s="16" t="s">
        <v>562</v>
      </c>
    </row>
    <row r="140" spans="2:3">
      <c r="B140" s="12" t="s">
        <v>192</v>
      </c>
      <c r="C140" s="16" t="s">
        <v>562</v>
      </c>
    </row>
    <row r="141" spans="2:3">
      <c r="B141" s="11" t="s">
        <v>193</v>
      </c>
      <c r="C141" s="15" t="s">
        <v>600</v>
      </c>
    </row>
    <row r="142" spans="2:3">
      <c r="B142" s="12" t="s">
        <v>195</v>
      </c>
      <c r="C142" s="16" t="s">
        <v>453</v>
      </c>
    </row>
    <row r="143" spans="2:3">
      <c r="B143" s="12" t="s">
        <v>199</v>
      </c>
      <c r="C143" s="16" t="s">
        <v>596</v>
      </c>
    </row>
    <row r="144" spans="2:3">
      <c r="B144" s="11" t="s">
        <v>201</v>
      </c>
      <c r="C144" s="15" t="s">
        <v>604</v>
      </c>
    </row>
    <row r="145" spans="2:3">
      <c r="B145" s="12" t="s">
        <v>202</v>
      </c>
      <c r="C145" s="16" t="s">
        <v>605</v>
      </c>
    </row>
    <row r="146" spans="2:3">
      <c r="B146" s="12" t="s">
        <v>204</v>
      </c>
      <c r="C146" s="16" t="s">
        <v>606</v>
      </c>
    </row>
    <row r="147" spans="2:3">
      <c r="B147" s="12" t="s">
        <v>205</v>
      </c>
      <c r="C147" s="16" t="s">
        <v>596</v>
      </c>
    </row>
    <row r="148" spans="2:3">
      <c r="B148" s="12" t="s">
        <v>207</v>
      </c>
      <c r="C148" s="16" t="s">
        <v>607</v>
      </c>
    </row>
    <row r="149" spans="2:3">
      <c r="B149" s="11" t="s">
        <v>211</v>
      </c>
      <c r="C149" s="15" t="s">
        <v>562</v>
      </c>
    </row>
    <row r="150" spans="2:3">
      <c r="B150" s="12" t="s">
        <v>212</v>
      </c>
      <c r="C150" s="16" t="s">
        <v>562</v>
      </c>
    </row>
    <row r="151" spans="2:3">
      <c r="B151" s="11" t="s">
        <v>219</v>
      </c>
      <c r="C151" s="15" t="s">
        <v>608</v>
      </c>
    </row>
    <row r="152" spans="2:3">
      <c r="B152" s="12" t="s">
        <v>220</v>
      </c>
      <c r="C152" s="16" t="s">
        <v>590</v>
      </c>
    </row>
    <row r="153" spans="2:3" ht="27.6">
      <c r="B153" s="12" t="s">
        <v>221</v>
      </c>
      <c r="C153" s="16" t="s">
        <v>590</v>
      </c>
    </row>
    <row r="154" spans="2:3">
      <c r="B154" s="12" t="s">
        <v>222</v>
      </c>
      <c r="C154" s="16" t="s">
        <v>453</v>
      </c>
    </row>
    <row r="155" spans="2:3">
      <c r="B155" s="12" t="s">
        <v>224</v>
      </c>
      <c r="C155" s="16" t="s">
        <v>597</v>
      </c>
    </row>
    <row r="156" spans="2:3">
      <c r="B156" s="12" t="s">
        <v>225</v>
      </c>
      <c r="C156" s="16" t="s">
        <v>597</v>
      </c>
    </row>
    <row r="157" spans="2:3">
      <c r="B157" s="12" t="s">
        <v>226</v>
      </c>
      <c r="C157" s="16" t="s">
        <v>600</v>
      </c>
    </row>
    <row r="158" spans="2:3">
      <c r="B158" s="11" t="s">
        <v>242</v>
      </c>
      <c r="C158" s="15" t="s">
        <v>600</v>
      </c>
    </row>
    <row r="159" spans="2:3">
      <c r="B159" s="12" t="s">
        <v>244</v>
      </c>
      <c r="C159" s="16" t="s">
        <v>600</v>
      </c>
    </row>
    <row r="160" spans="2:3">
      <c r="B160" s="11" t="s">
        <v>248</v>
      </c>
      <c r="C160" s="15" t="s">
        <v>609</v>
      </c>
    </row>
    <row r="161" spans="2:3">
      <c r="B161" s="12" t="s">
        <v>255</v>
      </c>
      <c r="C161" s="16" t="s">
        <v>609</v>
      </c>
    </row>
    <row r="162" spans="2:3">
      <c r="B162" s="10" t="s">
        <v>257</v>
      </c>
      <c r="C162" s="14" t="s">
        <v>610</v>
      </c>
    </row>
    <row r="163" spans="2:3">
      <c r="B163" s="11" t="s">
        <v>265</v>
      </c>
      <c r="C163" s="15" t="s">
        <v>610</v>
      </c>
    </row>
    <row r="164" spans="2:3">
      <c r="B164" s="12" t="s">
        <v>266</v>
      </c>
      <c r="C164" s="16" t="s">
        <v>610</v>
      </c>
    </row>
    <row r="165" spans="2:3">
      <c r="B165" s="10" t="s">
        <v>273</v>
      </c>
      <c r="C165" s="14" t="s">
        <v>587</v>
      </c>
    </row>
    <row r="166" spans="2:3">
      <c r="B166" s="11" t="s">
        <v>285</v>
      </c>
      <c r="C166" s="15" t="s">
        <v>611</v>
      </c>
    </row>
    <row r="167" spans="2:3">
      <c r="B167" s="12" t="s">
        <v>286</v>
      </c>
      <c r="C167" s="16" t="s">
        <v>611</v>
      </c>
    </row>
    <row r="168" spans="2:3">
      <c r="B168" s="11" t="s">
        <v>300</v>
      </c>
      <c r="C168" s="15" t="s">
        <v>612</v>
      </c>
    </row>
    <row r="169" spans="2:3">
      <c r="B169" s="12" t="s">
        <v>301</v>
      </c>
      <c r="C169" s="16" t="s">
        <v>612</v>
      </c>
    </row>
    <row r="170" spans="2:3">
      <c r="B170" s="9" t="s">
        <v>49</v>
      </c>
      <c r="C170" s="13" t="s">
        <v>53</v>
      </c>
    </row>
    <row r="171" spans="2:3">
      <c r="B171" s="12" t="s">
        <v>529</v>
      </c>
      <c r="C171" s="16" t="s">
        <v>529</v>
      </c>
    </row>
    <row r="172" spans="2:3">
      <c r="B172" s="12" t="s">
        <v>529</v>
      </c>
      <c r="C172" s="16" t="s">
        <v>529</v>
      </c>
    </row>
    <row r="173" spans="2:3">
      <c r="B173" s="12" t="s">
        <v>529</v>
      </c>
      <c r="C173" s="16" t="s">
        <v>529</v>
      </c>
    </row>
    <row r="174" spans="2:3">
      <c r="B174" s="9" t="s">
        <v>4</v>
      </c>
      <c r="C174" s="13" t="s">
        <v>50</v>
      </c>
    </row>
    <row r="175" spans="2:3">
      <c r="B175" s="10" t="s">
        <v>100</v>
      </c>
      <c r="C175" s="14" t="s">
        <v>613</v>
      </c>
    </row>
    <row r="176" spans="2:3">
      <c r="B176" s="11" t="s">
        <v>101</v>
      </c>
      <c r="C176" s="15" t="s">
        <v>614</v>
      </c>
    </row>
    <row r="177" spans="2:3">
      <c r="B177" s="12" t="s">
        <v>102</v>
      </c>
      <c r="C177" s="16" t="s">
        <v>614</v>
      </c>
    </row>
    <row r="178" spans="2:3">
      <c r="B178" s="11" t="s">
        <v>103</v>
      </c>
      <c r="C178" s="15" t="s">
        <v>615</v>
      </c>
    </row>
    <row r="179" spans="2:3">
      <c r="B179" s="12" t="s">
        <v>104</v>
      </c>
      <c r="C179" s="16" t="s">
        <v>615</v>
      </c>
    </row>
    <row r="180" spans="2:3">
      <c r="B180" s="11" t="s">
        <v>106</v>
      </c>
      <c r="C180" s="15" t="s">
        <v>616</v>
      </c>
    </row>
    <row r="181" spans="2:3">
      <c r="B181" s="12" t="s">
        <v>107</v>
      </c>
      <c r="C181" s="16" t="s">
        <v>617</v>
      </c>
    </row>
    <row r="182" spans="2:3">
      <c r="B182" s="12" t="s">
        <v>108</v>
      </c>
      <c r="C182" s="16" t="s">
        <v>618</v>
      </c>
    </row>
    <row r="183" spans="2:3">
      <c r="B183" s="12" t="s">
        <v>110</v>
      </c>
      <c r="C183" s="16" t="s">
        <v>619</v>
      </c>
    </row>
    <row r="184" spans="2:3">
      <c r="B184" s="11" t="s">
        <v>111</v>
      </c>
      <c r="C184" s="15" t="s">
        <v>620</v>
      </c>
    </row>
    <row r="185" spans="2:3">
      <c r="B185" s="12" t="s">
        <v>112</v>
      </c>
      <c r="C185" s="16" t="s">
        <v>621</v>
      </c>
    </row>
    <row r="186" spans="2:3">
      <c r="B186" s="12" t="s">
        <v>115</v>
      </c>
      <c r="C186" s="16" t="s">
        <v>622</v>
      </c>
    </row>
    <row r="187" spans="2:3">
      <c r="B187" s="11" t="s">
        <v>116</v>
      </c>
      <c r="C187" s="15" t="s">
        <v>623</v>
      </c>
    </row>
    <row r="188" spans="2:3">
      <c r="B188" s="12" t="s">
        <v>118</v>
      </c>
      <c r="C188" s="16" t="s">
        <v>624</v>
      </c>
    </row>
    <row r="189" spans="2:3">
      <c r="B189" s="12" t="s">
        <v>120</v>
      </c>
      <c r="C189" s="16" t="s">
        <v>625</v>
      </c>
    </row>
    <row r="190" spans="2:3">
      <c r="B190" s="12" t="s">
        <v>122</v>
      </c>
      <c r="C190" s="16" t="s">
        <v>626</v>
      </c>
    </row>
    <row r="191" spans="2:3">
      <c r="B191" s="11" t="s">
        <v>123</v>
      </c>
      <c r="C191" s="15" t="s">
        <v>627</v>
      </c>
    </row>
    <row r="192" spans="2:3">
      <c r="B192" s="12" t="s">
        <v>124</v>
      </c>
      <c r="C192" s="16" t="s">
        <v>627</v>
      </c>
    </row>
    <row r="193" spans="2:3">
      <c r="B193" s="11" t="s">
        <v>125</v>
      </c>
      <c r="C193" s="15" t="s">
        <v>628</v>
      </c>
    </row>
    <row r="194" spans="2:3">
      <c r="B194" s="12" t="s">
        <v>126</v>
      </c>
      <c r="C194" s="16" t="s">
        <v>628</v>
      </c>
    </row>
    <row r="195" spans="2:3">
      <c r="B195" s="10" t="s">
        <v>127</v>
      </c>
      <c r="C195" s="14" t="s">
        <v>629</v>
      </c>
    </row>
    <row r="196" spans="2:3">
      <c r="B196" s="11" t="s">
        <v>128</v>
      </c>
      <c r="C196" s="15" t="s">
        <v>630</v>
      </c>
    </row>
    <row r="197" spans="2:3">
      <c r="B197" s="12" t="s">
        <v>129</v>
      </c>
      <c r="C197" s="16" t="s">
        <v>631</v>
      </c>
    </row>
    <row r="198" spans="2:3">
      <c r="B198" s="12" t="s">
        <v>132</v>
      </c>
      <c r="C198" s="16" t="s">
        <v>632</v>
      </c>
    </row>
    <row r="199" spans="2:3">
      <c r="B199" s="12" t="s">
        <v>134</v>
      </c>
      <c r="C199" s="16" t="s">
        <v>632</v>
      </c>
    </row>
    <row r="200" spans="2:3">
      <c r="B200" s="12" t="s">
        <v>135</v>
      </c>
      <c r="C200" s="16" t="s">
        <v>633</v>
      </c>
    </row>
    <row r="201" spans="2:3">
      <c r="B201" s="12" t="s">
        <v>136</v>
      </c>
      <c r="C201" s="16" t="s">
        <v>634</v>
      </c>
    </row>
    <row r="202" spans="2:3">
      <c r="B202" s="11" t="s">
        <v>137</v>
      </c>
      <c r="C202" s="15" t="s">
        <v>635</v>
      </c>
    </row>
    <row r="203" spans="2:3">
      <c r="B203" s="12" t="s">
        <v>138</v>
      </c>
      <c r="C203" s="16" t="s">
        <v>635</v>
      </c>
    </row>
    <row r="204" spans="2:3">
      <c r="B204" s="11" t="s">
        <v>148</v>
      </c>
      <c r="C204" s="15" t="s">
        <v>636</v>
      </c>
    </row>
    <row r="205" spans="2:3">
      <c r="B205" s="12" t="s">
        <v>154</v>
      </c>
      <c r="C205" s="16" t="s">
        <v>474</v>
      </c>
    </row>
    <row r="206" spans="2:3">
      <c r="B206" s="12" t="s">
        <v>155</v>
      </c>
      <c r="C206" s="16" t="s">
        <v>364</v>
      </c>
    </row>
    <row r="207" spans="2:3">
      <c r="B207" s="11" t="s">
        <v>158</v>
      </c>
      <c r="C207" s="15" t="s">
        <v>637</v>
      </c>
    </row>
    <row r="208" spans="2:3">
      <c r="B208" s="12" t="s">
        <v>160</v>
      </c>
      <c r="C208" s="16" t="s">
        <v>364</v>
      </c>
    </row>
    <row r="209" spans="2:3">
      <c r="B209" s="12" t="s">
        <v>161</v>
      </c>
      <c r="C209" s="16" t="s">
        <v>490</v>
      </c>
    </row>
    <row r="210" spans="2:3">
      <c r="B210" s="11" t="s">
        <v>166</v>
      </c>
      <c r="C210" s="15" t="s">
        <v>638</v>
      </c>
    </row>
    <row r="211" spans="2:3">
      <c r="B211" s="12" t="s">
        <v>167</v>
      </c>
      <c r="C211" s="16" t="s">
        <v>638</v>
      </c>
    </row>
    <row r="212" spans="2:3">
      <c r="B212" s="11" t="s">
        <v>168</v>
      </c>
      <c r="C212" s="15" t="s">
        <v>639</v>
      </c>
    </row>
    <row r="213" spans="2:3">
      <c r="B213" s="12" t="s">
        <v>169</v>
      </c>
      <c r="C213" s="16" t="s">
        <v>640</v>
      </c>
    </row>
    <row r="214" spans="2:3">
      <c r="B214" s="12" t="s">
        <v>171</v>
      </c>
      <c r="C214" s="16" t="s">
        <v>636</v>
      </c>
    </row>
    <row r="215" spans="2:3">
      <c r="B215" s="11" t="s">
        <v>174</v>
      </c>
      <c r="C215" s="15" t="s">
        <v>641</v>
      </c>
    </row>
    <row r="216" spans="2:3">
      <c r="B216" s="12" t="s">
        <v>175</v>
      </c>
      <c r="C216" s="16" t="s">
        <v>642</v>
      </c>
    </row>
    <row r="217" spans="2:3">
      <c r="B217" s="12" t="s">
        <v>178</v>
      </c>
      <c r="C217" s="16" t="s">
        <v>643</v>
      </c>
    </row>
    <row r="218" spans="2:3">
      <c r="B218" s="10" t="s">
        <v>183</v>
      </c>
      <c r="C218" s="14" t="s">
        <v>644</v>
      </c>
    </row>
    <row r="219" spans="2:3">
      <c r="B219" s="11" t="s">
        <v>184</v>
      </c>
      <c r="C219" s="15" t="s">
        <v>645</v>
      </c>
    </row>
    <row r="220" spans="2:3">
      <c r="B220" s="12" t="s">
        <v>185</v>
      </c>
      <c r="C220" s="16" t="s">
        <v>646</v>
      </c>
    </row>
    <row r="221" spans="2:3">
      <c r="B221" s="12" t="s">
        <v>187</v>
      </c>
      <c r="C221" s="16" t="s">
        <v>647</v>
      </c>
    </row>
    <row r="222" spans="2:3">
      <c r="B222" s="12" t="s">
        <v>188</v>
      </c>
      <c r="C222" s="16" t="s">
        <v>587</v>
      </c>
    </row>
    <row r="223" spans="2:3">
      <c r="B223" s="12" t="s">
        <v>191</v>
      </c>
      <c r="C223" s="16" t="s">
        <v>636</v>
      </c>
    </row>
    <row r="224" spans="2:3">
      <c r="B224" s="11" t="s">
        <v>193</v>
      </c>
      <c r="C224" s="15" t="s">
        <v>648</v>
      </c>
    </row>
    <row r="225" spans="2:3">
      <c r="B225" s="12" t="s">
        <v>195</v>
      </c>
      <c r="C225" s="16" t="s">
        <v>649</v>
      </c>
    </row>
    <row r="226" spans="2:3">
      <c r="B226" s="12" t="s">
        <v>197</v>
      </c>
      <c r="C226" s="16" t="s">
        <v>636</v>
      </c>
    </row>
    <row r="227" spans="2:3">
      <c r="B227" s="11" t="s">
        <v>201</v>
      </c>
      <c r="C227" s="15" t="s">
        <v>650</v>
      </c>
    </row>
    <row r="228" spans="2:3">
      <c r="B228" s="12" t="s">
        <v>202</v>
      </c>
      <c r="C228" s="16" t="s">
        <v>636</v>
      </c>
    </row>
    <row r="229" spans="2:3">
      <c r="B229" s="12" t="s">
        <v>205</v>
      </c>
      <c r="C229" s="16" t="s">
        <v>651</v>
      </c>
    </row>
    <row r="230" spans="2:3">
      <c r="B230" s="12" t="s">
        <v>207</v>
      </c>
      <c r="C230" s="16" t="s">
        <v>474</v>
      </c>
    </row>
    <row r="231" spans="2:3">
      <c r="B231" s="12" t="s">
        <v>209</v>
      </c>
      <c r="C231" s="16" t="s">
        <v>637</v>
      </c>
    </row>
    <row r="232" spans="2:3">
      <c r="B232" s="11" t="s">
        <v>211</v>
      </c>
      <c r="C232" s="15" t="s">
        <v>652</v>
      </c>
    </row>
    <row r="233" spans="2:3">
      <c r="B233" s="12" t="s">
        <v>215</v>
      </c>
      <c r="C233" s="16" t="s">
        <v>652</v>
      </c>
    </row>
    <row r="234" spans="2:3">
      <c r="B234" s="11" t="s">
        <v>219</v>
      </c>
      <c r="C234" s="15" t="s">
        <v>653</v>
      </c>
    </row>
    <row r="235" spans="2:3">
      <c r="B235" s="12" t="s">
        <v>222</v>
      </c>
      <c r="C235" s="16" t="s">
        <v>654</v>
      </c>
    </row>
    <row r="236" spans="2:3">
      <c r="B236" s="12" t="s">
        <v>224</v>
      </c>
      <c r="C236" s="16" t="s">
        <v>637</v>
      </c>
    </row>
    <row r="237" spans="2:3">
      <c r="B237" s="12" t="s">
        <v>225</v>
      </c>
      <c r="C237" s="16" t="s">
        <v>632</v>
      </c>
    </row>
    <row r="238" spans="2:3">
      <c r="B238" s="12" t="s">
        <v>226</v>
      </c>
      <c r="C238" s="16" t="s">
        <v>649</v>
      </c>
    </row>
    <row r="239" spans="2:3">
      <c r="B239" s="11" t="s">
        <v>228</v>
      </c>
      <c r="C239" s="15" t="s">
        <v>655</v>
      </c>
    </row>
    <row r="240" spans="2:3" ht="27.6">
      <c r="B240" s="12" t="s">
        <v>229</v>
      </c>
      <c r="C240" s="16" t="s">
        <v>364</v>
      </c>
    </row>
    <row r="241" spans="2:3" ht="27.6">
      <c r="B241" s="12" t="s">
        <v>230</v>
      </c>
      <c r="C241" s="16" t="s">
        <v>364</v>
      </c>
    </row>
    <row r="242" spans="2:3">
      <c r="B242" s="12" t="s">
        <v>233</v>
      </c>
      <c r="C242" s="16" t="s">
        <v>587</v>
      </c>
    </row>
    <row r="243" spans="2:3">
      <c r="B243" s="11" t="s">
        <v>234</v>
      </c>
      <c r="C243" s="15" t="s">
        <v>656</v>
      </c>
    </row>
    <row r="244" spans="2:3">
      <c r="B244" s="12" t="s">
        <v>235</v>
      </c>
      <c r="C244" s="16" t="s">
        <v>656</v>
      </c>
    </row>
    <row r="245" spans="2:3">
      <c r="B245" s="11" t="s">
        <v>242</v>
      </c>
      <c r="C245" s="15" t="s">
        <v>657</v>
      </c>
    </row>
    <row r="246" spans="2:3">
      <c r="B246" s="12" t="s">
        <v>244</v>
      </c>
      <c r="C246" s="16" t="s">
        <v>657</v>
      </c>
    </row>
    <row r="247" spans="2:3">
      <c r="B247" s="11" t="s">
        <v>248</v>
      </c>
      <c r="C247" s="15" t="s">
        <v>658</v>
      </c>
    </row>
    <row r="248" spans="2:3">
      <c r="B248" s="12" t="s">
        <v>255</v>
      </c>
      <c r="C248" s="16" t="s">
        <v>658</v>
      </c>
    </row>
    <row r="249" spans="2:3">
      <c r="B249" s="10" t="s">
        <v>257</v>
      </c>
      <c r="C249" s="14" t="s">
        <v>659</v>
      </c>
    </row>
    <row r="250" spans="2:3">
      <c r="B250" s="11" t="s">
        <v>260</v>
      </c>
      <c r="C250" s="15" t="s">
        <v>659</v>
      </c>
    </row>
    <row r="251" spans="2:3">
      <c r="B251" s="12" t="s">
        <v>264</v>
      </c>
      <c r="C251" s="16" t="s">
        <v>659</v>
      </c>
    </row>
    <row r="252" spans="2:3">
      <c r="B252" s="10" t="s">
        <v>273</v>
      </c>
      <c r="C252" s="14" t="s">
        <v>631</v>
      </c>
    </row>
    <row r="253" spans="2:3">
      <c r="B253" s="11" t="s">
        <v>274</v>
      </c>
      <c r="C253" s="15" t="s">
        <v>660</v>
      </c>
    </row>
    <row r="254" spans="2:3">
      <c r="B254" s="12" t="s">
        <v>275</v>
      </c>
      <c r="C254" s="16" t="s">
        <v>637</v>
      </c>
    </row>
    <row r="255" spans="2:3">
      <c r="B255" s="12" t="s">
        <v>278</v>
      </c>
      <c r="C255" s="16" t="s">
        <v>636</v>
      </c>
    </row>
    <row r="256" spans="2:3">
      <c r="B256" s="11" t="s">
        <v>291</v>
      </c>
      <c r="C256" s="15" t="s">
        <v>661</v>
      </c>
    </row>
    <row r="257" spans="2:3">
      <c r="B257" s="12" t="s">
        <v>293</v>
      </c>
      <c r="C257" s="16" t="s">
        <v>474</v>
      </c>
    </row>
    <row r="258" spans="2:3">
      <c r="B258" s="12" t="s">
        <v>296</v>
      </c>
      <c r="C258" s="16" t="s">
        <v>662</v>
      </c>
    </row>
    <row r="259" spans="2:3">
      <c r="B259" s="9" t="s">
        <v>49</v>
      </c>
      <c r="C259" s="13" t="s">
        <v>54</v>
      </c>
    </row>
    <row r="260" spans="2:3">
      <c r="B260" s="12" t="s">
        <v>529</v>
      </c>
      <c r="C260" s="16" t="s">
        <v>529</v>
      </c>
    </row>
    <row r="261" spans="2:3">
      <c r="B261" s="12" t="s">
        <v>529</v>
      </c>
      <c r="C261" s="16" t="s">
        <v>529</v>
      </c>
    </row>
    <row r="262" spans="2:3">
      <c r="B262" s="12" t="s">
        <v>529</v>
      </c>
      <c r="C262" s="16" t="s">
        <v>529</v>
      </c>
    </row>
    <row r="263" spans="2:3">
      <c r="B263" s="9" t="s">
        <v>5</v>
      </c>
      <c r="C263" s="13" t="s">
        <v>50</v>
      </c>
    </row>
    <row r="264" spans="2:3">
      <c r="B264" s="10" t="s">
        <v>100</v>
      </c>
      <c r="C264" s="14" t="s">
        <v>663</v>
      </c>
    </row>
    <row r="265" spans="2:3">
      <c r="B265" s="11" t="s">
        <v>101</v>
      </c>
      <c r="C265" s="15" t="s">
        <v>664</v>
      </c>
    </row>
    <row r="266" spans="2:3">
      <c r="B266" s="12" t="s">
        <v>102</v>
      </c>
      <c r="C266" s="16" t="s">
        <v>664</v>
      </c>
    </row>
    <row r="267" spans="2:3">
      <c r="B267" s="11" t="s">
        <v>103</v>
      </c>
      <c r="C267" s="15" t="s">
        <v>665</v>
      </c>
    </row>
    <row r="268" spans="2:3">
      <c r="B268" s="12" t="s">
        <v>104</v>
      </c>
      <c r="C268" s="16" t="s">
        <v>665</v>
      </c>
    </row>
    <row r="269" spans="2:3">
      <c r="B269" s="11" t="s">
        <v>106</v>
      </c>
      <c r="C269" s="15" t="s">
        <v>666</v>
      </c>
    </row>
    <row r="270" spans="2:3">
      <c r="B270" s="12" t="s">
        <v>107</v>
      </c>
      <c r="C270" s="16" t="s">
        <v>667</v>
      </c>
    </row>
    <row r="271" spans="2:3">
      <c r="B271" s="12" t="s">
        <v>108</v>
      </c>
      <c r="C271" s="16" t="s">
        <v>668</v>
      </c>
    </row>
    <row r="272" spans="2:3">
      <c r="B272" s="12" t="s">
        <v>110</v>
      </c>
      <c r="C272" s="16" t="s">
        <v>669</v>
      </c>
    </row>
    <row r="273" spans="2:3">
      <c r="B273" s="11" t="s">
        <v>111</v>
      </c>
      <c r="C273" s="15" t="s">
        <v>670</v>
      </c>
    </row>
    <row r="274" spans="2:3">
      <c r="B274" s="12" t="s">
        <v>112</v>
      </c>
      <c r="C274" s="16" t="s">
        <v>671</v>
      </c>
    </row>
    <row r="275" spans="2:3">
      <c r="B275" s="12" t="s">
        <v>113</v>
      </c>
      <c r="C275" s="16" t="s">
        <v>672</v>
      </c>
    </row>
    <row r="276" spans="2:3">
      <c r="B276" s="12" t="s">
        <v>114</v>
      </c>
      <c r="C276" s="16" t="s">
        <v>673</v>
      </c>
    </row>
    <row r="277" spans="2:3">
      <c r="B277" s="12" t="s">
        <v>115</v>
      </c>
      <c r="C277" s="16" t="s">
        <v>674</v>
      </c>
    </row>
    <row r="278" spans="2:3">
      <c r="B278" s="11" t="s">
        <v>116</v>
      </c>
      <c r="C278" s="15" t="s">
        <v>675</v>
      </c>
    </row>
    <row r="279" spans="2:3">
      <c r="B279" s="12" t="s">
        <v>118</v>
      </c>
      <c r="C279" s="16" t="s">
        <v>676</v>
      </c>
    </row>
    <row r="280" spans="2:3">
      <c r="B280" s="12" t="s">
        <v>119</v>
      </c>
      <c r="C280" s="16" t="s">
        <v>677</v>
      </c>
    </row>
    <row r="281" spans="2:3">
      <c r="B281" s="12" t="s">
        <v>120</v>
      </c>
      <c r="C281" s="16" t="s">
        <v>678</v>
      </c>
    </row>
    <row r="282" spans="2:3">
      <c r="B282" s="12" t="s">
        <v>121</v>
      </c>
      <c r="C282" s="16" t="s">
        <v>679</v>
      </c>
    </row>
    <row r="283" spans="2:3">
      <c r="B283" s="12" t="s">
        <v>122</v>
      </c>
      <c r="C283" s="16" t="s">
        <v>680</v>
      </c>
    </row>
    <row r="284" spans="2:3">
      <c r="B284" s="11" t="s">
        <v>123</v>
      </c>
      <c r="C284" s="15" t="s">
        <v>681</v>
      </c>
    </row>
    <row r="285" spans="2:3">
      <c r="B285" s="12" t="s">
        <v>124</v>
      </c>
      <c r="C285" s="16" t="s">
        <v>681</v>
      </c>
    </row>
    <row r="286" spans="2:3">
      <c r="B286" s="11" t="s">
        <v>125</v>
      </c>
      <c r="C286" s="15" t="s">
        <v>682</v>
      </c>
    </row>
    <row r="287" spans="2:3">
      <c r="B287" s="12" t="s">
        <v>126</v>
      </c>
      <c r="C287" s="16" t="s">
        <v>682</v>
      </c>
    </row>
    <row r="288" spans="2:3">
      <c r="B288" s="10" t="s">
        <v>127</v>
      </c>
      <c r="C288" s="14" t="s">
        <v>683</v>
      </c>
    </row>
    <row r="289" spans="2:3">
      <c r="B289" s="11" t="s">
        <v>128</v>
      </c>
      <c r="C289" s="15" t="s">
        <v>684</v>
      </c>
    </row>
    <row r="290" spans="2:3">
      <c r="B290" s="12" t="s">
        <v>129</v>
      </c>
      <c r="C290" s="16" t="s">
        <v>685</v>
      </c>
    </row>
    <row r="291" spans="2:3">
      <c r="B291" s="12" t="s">
        <v>130</v>
      </c>
      <c r="C291" s="16" t="s">
        <v>686</v>
      </c>
    </row>
    <row r="292" spans="2:3">
      <c r="B292" s="12" t="s">
        <v>132</v>
      </c>
      <c r="C292" s="16" t="s">
        <v>687</v>
      </c>
    </row>
    <row r="293" spans="2:3">
      <c r="B293" s="12" t="s">
        <v>134</v>
      </c>
      <c r="C293" s="16" t="s">
        <v>688</v>
      </c>
    </row>
    <row r="294" spans="2:3">
      <c r="B294" s="12" t="s">
        <v>135</v>
      </c>
      <c r="C294" s="16" t="s">
        <v>689</v>
      </c>
    </row>
    <row r="295" spans="2:3">
      <c r="B295" s="11" t="s">
        <v>137</v>
      </c>
      <c r="C295" s="15" t="s">
        <v>690</v>
      </c>
    </row>
    <row r="296" spans="2:3">
      <c r="B296" s="12" t="s">
        <v>138</v>
      </c>
      <c r="C296" s="16" t="s">
        <v>690</v>
      </c>
    </row>
    <row r="297" spans="2:3">
      <c r="B297" s="11" t="s">
        <v>148</v>
      </c>
      <c r="C297" s="15" t="s">
        <v>691</v>
      </c>
    </row>
    <row r="298" spans="2:3">
      <c r="B298" s="12" t="s">
        <v>154</v>
      </c>
      <c r="C298" s="16" t="s">
        <v>692</v>
      </c>
    </row>
    <row r="299" spans="2:3">
      <c r="B299" s="12" t="s">
        <v>155</v>
      </c>
      <c r="C299" s="16" t="s">
        <v>693</v>
      </c>
    </row>
    <row r="300" spans="2:3">
      <c r="B300" s="12" t="s">
        <v>156</v>
      </c>
      <c r="C300" s="16" t="s">
        <v>694</v>
      </c>
    </row>
    <row r="301" spans="2:3">
      <c r="B301" s="12" t="s">
        <v>157</v>
      </c>
      <c r="C301" s="16" t="s">
        <v>695</v>
      </c>
    </row>
    <row r="302" spans="2:3">
      <c r="B302" s="11" t="s">
        <v>158</v>
      </c>
      <c r="C302" s="15" t="s">
        <v>696</v>
      </c>
    </row>
    <row r="303" spans="2:3">
      <c r="B303" s="12" t="s">
        <v>161</v>
      </c>
      <c r="C303" s="16" t="s">
        <v>696</v>
      </c>
    </row>
    <row r="304" spans="2:3">
      <c r="B304" s="11" t="s">
        <v>166</v>
      </c>
      <c r="C304" s="15" t="s">
        <v>697</v>
      </c>
    </row>
    <row r="305" spans="2:3">
      <c r="B305" s="12" t="s">
        <v>167</v>
      </c>
      <c r="C305" s="16" t="s">
        <v>697</v>
      </c>
    </row>
    <row r="306" spans="2:3">
      <c r="B306" s="11" t="s">
        <v>174</v>
      </c>
      <c r="C306" s="15" t="s">
        <v>698</v>
      </c>
    </row>
    <row r="307" spans="2:3">
      <c r="B307" s="12" t="s">
        <v>175</v>
      </c>
      <c r="C307" s="16" t="s">
        <v>699</v>
      </c>
    </row>
    <row r="308" spans="2:3">
      <c r="B308" s="12" t="s">
        <v>176</v>
      </c>
      <c r="C308" s="16" t="s">
        <v>700</v>
      </c>
    </row>
    <row r="309" spans="2:3">
      <c r="B309" s="12" t="s">
        <v>178</v>
      </c>
      <c r="C309" s="16" t="s">
        <v>701</v>
      </c>
    </row>
    <row r="310" spans="2:3">
      <c r="B310" s="10" t="s">
        <v>183</v>
      </c>
      <c r="C310" s="14" t="s">
        <v>702</v>
      </c>
    </row>
    <row r="311" spans="2:3">
      <c r="B311" s="11" t="s">
        <v>184</v>
      </c>
      <c r="C311" s="15" t="s">
        <v>703</v>
      </c>
    </row>
    <row r="312" spans="2:3">
      <c r="B312" s="12" t="s">
        <v>185</v>
      </c>
      <c r="C312" s="16" t="s">
        <v>704</v>
      </c>
    </row>
    <row r="313" spans="2:3">
      <c r="B313" s="12" t="s">
        <v>187</v>
      </c>
      <c r="C313" s="16" t="s">
        <v>705</v>
      </c>
    </row>
    <row r="314" spans="2:3">
      <c r="B314" s="12" t="s">
        <v>188</v>
      </c>
      <c r="C314" s="16" t="s">
        <v>706</v>
      </c>
    </row>
    <row r="315" spans="2:3">
      <c r="B315" s="12" t="s">
        <v>191</v>
      </c>
      <c r="C315" s="16" t="s">
        <v>707</v>
      </c>
    </row>
    <row r="316" spans="2:3">
      <c r="B316" s="12" t="s">
        <v>192</v>
      </c>
      <c r="C316" s="16" t="s">
        <v>708</v>
      </c>
    </row>
    <row r="317" spans="2:3">
      <c r="B317" s="11" t="s">
        <v>193</v>
      </c>
      <c r="C317" s="15" t="s">
        <v>709</v>
      </c>
    </row>
    <row r="318" spans="2:3">
      <c r="B318" s="12" t="s">
        <v>194</v>
      </c>
      <c r="C318" s="16" t="s">
        <v>710</v>
      </c>
    </row>
    <row r="319" spans="2:3">
      <c r="B319" s="12" t="s">
        <v>195</v>
      </c>
      <c r="C319" s="16" t="s">
        <v>711</v>
      </c>
    </row>
    <row r="320" spans="2:3">
      <c r="B320" s="12" t="s">
        <v>197</v>
      </c>
      <c r="C320" s="16" t="s">
        <v>712</v>
      </c>
    </row>
    <row r="321" spans="2:3">
      <c r="B321" s="11" t="s">
        <v>201</v>
      </c>
      <c r="C321" s="15" t="s">
        <v>713</v>
      </c>
    </row>
    <row r="322" spans="2:3">
      <c r="B322" s="12" t="s">
        <v>202</v>
      </c>
      <c r="C322" s="16" t="s">
        <v>714</v>
      </c>
    </row>
    <row r="323" spans="2:3">
      <c r="B323" s="12" t="s">
        <v>204</v>
      </c>
      <c r="C323" s="16" t="s">
        <v>715</v>
      </c>
    </row>
    <row r="324" spans="2:3">
      <c r="B324" s="12" t="s">
        <v>205</v>
      </c>
      <c r="C324" s="16" t="s">
        <v>716</v>
      </c>
    </row>
    <row r="325" spans="2:3">
      <c r="B325" s="12" t="s">
        <v>207</v>
      </c>
      <c r="C325" s="16" t="s">
        <v>717</v>
      </c>
    </row>
    <row r="326" spans="2:3">
      <c r="B326" s="12" t="s">
        <v>209</v>
      </c>
      <c r="C326" s="16" t="s">
        <v>718</v>
      </c>
    </row>
    <row r="327" spans="2:3">
      <c r="B327" s="11" t="s">
        <v>211</v>
      </c>
      <c r="C327" s="15" t="s">
        <v>719</v>
      </c>
    </row>
    <row r="328" spans="2:3">
      <c r="B328" s="12" t="s">
        <v>215</v>
      </c>
      <c r="C328" s="16" t="s">
        <v>719</v>
      </c>
    </row>
    <row r="329" spans="2:3">
      <c r="B329" s="11" t="s">
        <v>219</v>
      </c>
      <c r="C329" s="15" t="s">
        <v>720</v>
      </c>
    </row>
    <row r="330" spans="2:3">
      <c r="B330" s="12" t="s">
        <v>225</v>
      </c>
      <c r="C330" s="16" t="s">
        <v>721</v>
      </c>
    </row>
    <row r="331" spans="2:3">
      <c r="B331" s="12" t="s">
        <v>226</v>
      </c>
      <c r="C331" s="16" t="s">
        <v>722</v>
      </c>
    </row>
    <row r="332" spans="2:3">
      <c r="B332" s="12" t="s">
        <v>227</v>
      </c>
      <c r="C332" s="16" t="s">
        <v>723</v>
      </c>
    </row>
    <row r="333" spans="2:3">
      <c r="B333" s="11" t="s">
        <v>228</v>
      </c>
      <c r="C333" s="15" t="s">
        <v>724</v>
      </c>
    </row>
    <row r="334" spans="2:3" ht="27.6">
      <c r="B334" s="12" t="s">
        <v>229</v>
      </c>
      <c r="C334" s="16" t="s">
        <v>725</v>
      </c>
    </row>
    <row r="335" spans="2:3" ht="27.6">
      <c r="B335" s="12" t="s">
        <v>230</v>
      </c>
      <c r="C335" s="16" t="s">
        <v>726</v>
      </c>
    </row>
    <row r="336" spans="2:3">
      <c r="B336" s="11" t="s">
        <v>242</v>
      </c>
      <c r="C336" s="15" t="s">
        <v>727</v>
      </c>
    </row>
    <row r="337" spans="2:3">
      <c r="B337" s="12" t="s">
        <v>244</v>
      </c>
      <c r="C337" s="16" t="s">
        <v>727</v>
      </c>
    </row>
    <row r="338" spans="2:3">
      <c r="B338" s="11" t="s">
        <v>248</v>
      </c>
      <c r="C338" s="15" t="s">
        <v>728</v>
      </c>
    </row>
    <row r="339" spans="2:3">
      <c r="B339" s="12" t="s">
        <v>255</v>
      </c>
      <c r="C339" s="16" t="s">
        <v>728</v>
      </c>
    </row>
    <row r="340" spans="2:3">
      <c r="B340" s="9" t="s">
        <v>49</v>
      </c>
      <c r="C340" s="13" t="s">
        <v>55</v>
      </c>
    </row>
    <row r="341" spans="2:3">
      <c r="B341" s="12" t="s">
        <v>529</v>
      </c>
      <c r="C341" s="16" t="s">
        <v>529</v>
      </c>
    </row>
    <row r="342" spans="2:3">
      <c r="B342" s="12" t="s">
        <v>529</v>
      </c>
      <c r="C342" s="16" t="s">
        <v>529</v>
      </c>
    </row>
    <row r="343" spans="2:3">
      <c r="B343" s="12" t="s">
        <v>529</v>
      </c>
      <c r="C343" s="16" t="s">
        <v>529</v>
      </c>
    </row>
    <row r="344" spans="2:3">
      <c r="B344" s="9" t="s">
        <v>6</v>
      </c>
      <c r="C344" s="13" t="s">
        <v>50</v>
      </c>
    </row>
    <row r="345" spans="2:3">
      <c r="B345" s="10" t="s">
        <v>100</v>
      </c>
      <c r="C345" s="14" t="s">
        <v>729</v>
      </c>
    </row>
    <row r="346" spans="2:3">
      <c r="B346" s="11" t="s">
        <v>101</v>
      </c>
      <c r="C346" s="15" t="s">
        <v>730</v>
      </c>
    </row>
    <row r="347" spans="2:3">
      <c r="B347" s="12" t="s">
        <v>102</v>
      </c>
      <c r="C347" s="16" t="s">
        <v>730</v>
      </c>
    </row>
    <row r="348" spans="2:3">
      <c r="B348" s="11" t="s">
        <v>106</v>
      </c>
      <c r="C348" s="15" t="s">
        <v>731</v>
      </c>
    </row>
    <row r="349" spans="2:3">
      <c r="B349" s="12" t="s">
        <v>107</v>
      </c>
      <c r="C349" s="16" t="s">
        <v>732</v>
      </c>
    </row>
    <row r="350" spans="2:3">
      <c r="B350" s="12" t="s">
        <v>108</v>
      </c>
      <c r="C350" s="16" t="s">
        <v>733</v>
      </c>
    </row>
    <row r="351" spans="2:3">
      <c r="B351" s="12" t="s">
        <v>110</v>
      </c>
      <c r="C351" s="16" t="s">
        <v>734</v>
      </c>
    </row>
    <row r="352" spans="2:3">
      <c r="B352" s="11" t="s">
        <v>111</v>
      </c>
      <c r="C352" s="15" t="s">
        <v>735</v>
      </c>
    </row>
    <row r="353" spans="2:3">
      <c r="B353" s="12" t="s">
        <v>112</v>
      </c>
      <c r="C353" s="16" t="s">
        <v>736</v>
      </c>
    </row>
    <row r="354" spans="2:3">
      <c r="B354" s="12" t="s">
        <v>113</v>
      </c>
      <c r="C354" s="16" t="s">
        <v>737</v>
      </c>
    </row>
    <row r="355" spans="2:3">
      <c r="B355" s="12" t="s">
        <v>114</v>
      </c>
      <c r="C355" s="16" t="s">
        <v>738</v>
      </c>
    </row>
    <row r="356" spans="2:3">
      <c r="B356" s="12" t="s">
        <v>115</v>
      </c>
      <c r="C356" s="16" t="s">
        <v>739</v>
      </c>
    </row>
    <row r="357" spans="2:3">
      <c r="B357" s="11" t="s">
        <v>116</v>
      </c>
      <c r="C357" s="15" t="s">
        <v>740</v>
      </c>
    </row>
    <row r="358" spans="2:3">
      <c r="B358" s="12" t="s">
        <v>118</v>
      </c>
      <c r="C358" s="16" t="s">
        <v>741</v>
      </c>
    </row>
    <row r="359" spans="2:3">
      <c r="B359" s="12" t="s">
        <v>120</v>
      </c>
      <c r="C359" s="16" t="s">
        <v>742</v>
      </c>
    </row>
    <row r="360" spans="2:3">
      <c r="B360" s="12" t="s">
        <v>122</v>
      </c>
      <c r="C360" s="16" t="s">
        <v>743</v>
      </c>
    </row>
    <row r="361" spans="2:3">
      <c r="B361" s="11" t="s">
        <v>125</v>
      </c>
      <c r="C361" s="15" t="s">
        <v>744</v>
      </c>
    </row>
    <row r="362" spans="2:3">
      <c r="B362" s="12" t="s">
        <v>126</v>
      </c>
      <c r="C362" s="16" t="s">
        <v>744</v>
      </c>
    </row>
    <row r="363" spans="2:3">
      <c r="B363" s="10" t="s">
        <v>127</v>
      </c>
      <c r="C363" s="14" t="s">
        <v>745</v>
      </c>
    </row>
    <row r="364" spans="2:3">
      <c r="B364" s="11" t="s">
        <v>128</v>
      </c>
      <c r="C364" s="15" t="s">
        <v>746</v>
      </c>
    </row>
    <row r="365" spans="2:3">
      <c r="B365" s="12" t="s">
        <v>129</v>
      </c>
      <c r="C365" s="16" t="s">
        <v>747</v>
      </c>
    </row>
    <row r="366" spans="2:3">
      <c r="B366" s="12" t="s">
        <v>132</v>
      </c>
      <c r="C366" s="16" t="s">
        <v>748</v>
      </c>
    </row>
    <row r="367" spans="2:3">
      <c r="B367" s="12" t="s">
        <v>134</v>
      </c>
      <c r="C367" s="16" t="s">
        <v>749</v>
      </c>
    </row>
    <row r="368" spans="2:3">
      <c r="B368" s="12" t="s">
        <v>135</v>
      </c>
      <c r="C368" s="16" t="s">
        <v>750</v>
      </c>
    </row>
    <row r="369" spans="2:3">
      <c r="B369" s="11" t="s">
        <v>137</v>
      </c>
      <c r="C369" s="15" t="s">
        <v>751</v>
      </c>
    </row>
    <row r="370" spans="2:3">
      <c r="B370" s="12" t="s">
        <v>138</v>
      </c>
      <c r="C370" s="16" t="s">
        <v>751</v>
      </c>
    </row>
    <row r="371" spans="2:3">
      <c r="B371" s="11" t="s">
        <v>148</v>
      </c>
      <c r="C371" s="15" t="s">
        <v>752</v>
      </c>
    </row>
    <row r="372" spans="2:3">
      <c r="B372" s="12" t="s">
        <v>150</v>
      </c>
      <c r="C372" s="16" t="s">
        <v>753</v>
      </c>
    </row>
    <row r="373" spans="2:3">
      <c r="B373" s="12" t="s">
        <v>154</v>
      </c>
      <c r="C373" s="16" t="s">
        <v>754</v>
      </c>
    </row>
    <row r="374" spans="2:3">
      <c r="B374" s="12" t="s">
        <v>155</v>
      </c>
      <c r="C374" s="16" t="s">
        <v>755</v>
      </c>
    </row>
    <row r="375" spans="2:3">
      <c r="B375" s="12" t="s">
        <v>156</v>
      </c>
      <c r="C375" s="16" t="s">
        <v>756</v>
      </c>
    </row>
    <row r="376" spans="2:3">
      <c r="B376" s="12" t="s">
        <v>157</v>
      </c>
      <c r="C376" s="16" t="s">
        <v>757</v>
      </c>
    </row>
    <row r="377" spans="2:3">
      <c r="B377" s="11" t="s">
        <v>158</v>
      </c>
      <c r="C377" s="15" t="s">
        <v>758</v>
      </c>
    </row>
    <row r="378" spans="2:3">
      <c r="B378" s="12" t="s">
        <v>159</v>
      </c>
      <c r="C378" s="16" t="s">
        <v>758</v>
      </c>
    </row>
    <row r="379" spans="2:3">
      <c r="B379" s="11" t="s">
        <v>166</v>
      </c>
      <c r="C379" s="15" t="s">
        <v>759</v>
      </c>
    </row>
    <row r="380" spans="2:3">
      <c r="B380" s="12" t="s">
        <v>167</v>
      </c>
      <c r="C380" s="16" t="s">
        <v>759</v>
      </c>
    </row>
    <row r="381" spans="2:3">
      <c r="B381" s="11" t="s">
        <v>168</v>
      </c>
      <c r="C381" s="15" t="s">
        <v>760</v>
      </c>
    </row>
    <row r="382" spans="2:3">
      <c r="B382" s="12" t="s">
        <v>169</v>
      </c>
      <c r="C382" s="16" t="s">
        <v>761</v>
      </c>
    </row>
    <row r="383" spans="2:3">
      <c r="B383" s="12" t="s">
        <v>171</v>
      </c>
      <c r="C383" s="16" t="s">
        <v>762</v>
      </c>
    </row>
    <row r="384" spans="2:3">
      <c r="B384" s="11" t="s">
        <v>174</v>
      </c>
      <c r="C384" s="15" t="s">
        <v>763</v>
      </c>
    </row>
    <row r="385" spans="2:3">
      <c r="B385" s="12" t="s">
        <v>175</v>
      </c>
      <c r="C385" s="16" t="s">
        <v>764</v>
      </c>
    </row>
    <row r="386" spans="2:3">
      <c r="B386" s="12" t="s">
        <v>176</v>
      </c>
      <c r="C386" s="16" t="s">
        <v>765</v>
      </c>
    </row>
    <row r="387" spans="2:3" ht="27.6">
      <c r="B387" s="12" t="s">
        <v>177</v>
      </c>
      <c r="C387" s="16" t="s">
        <v>766</v>
      </c>
    </row>
    <row r="388" spans="2:3">
      <c r="B388" s="12" t="s">
        <v>178</v>
      </c>
      <c r="C388" s="16" t="s">
        <v>767</v>
      </c>
    </row>
    <row r="389" spans="2:3">
      <c r="B389" s="12" t="s">
        <v>180</v>
      </c>
      <c r="C389" s="16" t="s">
        <v>768</v>
      </c>
    </row>
    <row r="390" spans="2:3">
      <c r="B390" s="12" t="s">
        <v>182</v>
      </c>
      <c r="C390" s="16" t="s">
        <v>769</v>
      </c>
    </row>
    <row r="391" spans="2:3">
      <c r="B391" s="10" t="s">
        <v>183</v>
      </c>
      <c r="C391" s="14" t="s">
        <v>770</v>
      </c>
    </row>
    <row r="392" spans="2:3">
      <c r="B392" s="11" t="s">
        <v>184</v>
      </c>
      <c r="C392" s="15" t="s">
        <v>771</v>
      </c>
    </row>
    <row r="393" spans="2:3">
      <c r="B393" s="12" t="s">
        <v>185</v>
      </c>
      <c r="C393" s="16" t="s">
        <v>772</v>
      </c>
    </row>
    <row r="394" spans="2:3">
      <c r="B394" s="12" t="s">
        <v>188</v>
      </c>
      <c r="C394" s="16" t="s">
        <v>773</v>
      </c>
    </row>
    <row r="395" spans="2:3">
      <c r="B395" s="12" t="s">
        <v>191</v>
      </c>
      <c r="C395" s="16" t="s">
        <v>774</v>
      </c>
    </row>
    <row r="396" spans="2:3">
      <c r="B396" s="12" t="s">
        <v>192</v>
      </c>
      <c r="C396" s="16" t="s">
        <v>775</v>
      </c>
    </row>
    <row r="397" spans="2:3">
      <c r="B397" s="11" t="s">
        <v>193</v>
      </c>
      <c r="C397" s="15" t="s">
        <v>776</v>
      </c>
    </row>
    <row r="398" spans="2:3">
      <c r="B398" s="12" t="s">
        <v>195</v>
      </c>
      <c r="C398" s="16" t="s">
        <v>777</v>
      </c>
    </row>
    <row r="399" spans="2:3">
      <c r="B399" s="12" t="s">
        <v>197</v>
      </c>
      <c r="C399" s="16" t="s">
        <v>587</v>
      </c>
    </row>
    <row r="400" spans="2:3">
      <c r="B400" s="12" t="s">
        <v>199</v>
      </c>
      <c r="C400" s="16" t="s">
        <v>778</v>
      </c>
    </row>
    <row r="401" spans="2:3">
      <c r="B401" s="12" t="s">
        <v>200</v>
      </c>
      <c r="C401" s="16" t="s">
        <v>779</v>
      </c>
    </row>
    <row r="402" spans="2:3">
      <c r="B402" s="11" t="s">
        <v>201</v>
      </c>
      <c r="C402" s="15" t="s">
        <v>780</v>
      </c>
    </row>
    <row r="403" spans="2:3">
      <c r="B403" s="12" t="s">
        <v>202</v>
      </c>
      <c r="C403" s="16" t="s">
        <v>781</v>
      </c>
    </row>
    <row r="404" spans="2:3">
      <c r="B404" s="12" t="s">
        <v>205</v>
      </c>
      <c r="C404" s="16" t="s">
        <v>782</v>
      </c>
    </row>
    <row r="405" spans="2:3">
      <c r="B405" s="12" t="s">
        <v>209</v>
      </c>
      <c r="C405" s="16" t="s">
        <v>783</v>
      </c>
    </row>
    <row r="406" spans="2:3">
      <c r="B406" s="11" t="s">
        <v>211</v>
      </c>
      <c r="C406" s="15" t="s">
        <v>784</v>
      </c>
    </row>
    <row r="407" spans="2:3">
      <c r="B407" s="12" t="s">
        <v>212</v>
      </c>
      <c r="C407" s="16">
        <v>992</v>
      </c>
    </row>
    <row r="408" spans="2:3">
      <c r="B408" s="12" t="s">
        <v>215</v>
      </c>
      <c r="C408" s="16" t="s">
        <v>785</v>
      </c>
    </row>
    <row r="409" spans="2:3">
      <c r="B409" s="12" t="s">
        <v>217</v>
      </c>
      <c r="C409" s="16" t="s">
        <v>786</v>
      </c>
    </row>
    <row r="410" spans="2:3">
      <c r="B410" s="11" t="s">
        <v>219</v>
      </c>
      <c r="C410" s="15" t="s">
        <v>787</v>
      </c>
    </row>
    <row r="411" spans="2:3">
      <c r="B411" s="12" t="s">
        <v>220</v>
      </c>
      <c r="C411" s="16" t="s">
        <v>788</v>
      </c>
    </row>
    <row r="412" spans="2:3" ht="27.6">
      <c r="B412" s="12" t="s">
        <v>221</v>
      </c>
      <c r="C412" s="16" t="s">
        <v>789</v>
      </c>
    </row>
    <row r="413" spans="2:3">
      <c r="B413" s="12" t="s">
        <v>222</v>
      </c>
      <c r="C413" s="16" t="s">
        <v>790</v>
      </c>
    </row>
    <row r="414" spans="2:3">
      <c r="B414" s="12" t="s">
        <v>224</v>
      </c>
      <c r="C414" s="16" t="s">
        <v>791</v>
      </c>
    </row>
    <row r="415" spans="2:3">
      <c r="B415" s="12" t="s">
        <v>225</v>
      </c>
      <c r="C415" s="16" t="s">
        <v>792</v>
      </c>
    </row>
    <row r="416" spans="2:3">
      <c r="B416" s="12" t="s">
        <v>226</v>
      </c>
      <c r="C416" s="16" t="s">
        <v>793</v>
      </c>
    </row>
    <row r="417" spans="2:3">
      <c r="B417" s="12" t="s">
        <v>227</v>
      </c>
      <c r="C417" s="16" t="s">
        <v>794</v>
      </c>
    </row>
    <row r="418" spans="2:3">
      <c r="B418" s="11" t="s">
        <v>228</v>
      </c>
      <c r="C418" s="15" t="s">
        <v>795</v>
      </c>
    </row>
    <row r="419" spans="2:3" ht="27.6">
      <c r="B419" s="12" t="s">
        <v>229</v>
      </c>
      <c r="C419" s="16" t="s">
        <v>796</v>
      </c>
    </row>
    <row r="420" spans="2:3" ht="27.6">
      <c r="B420" s="12" t="s">
        <v>230</v>
      </c>
      <c r="C420" s="16" t="s">
        <v>797</v>
      </c>
    </row>
    <row r="421" spans="2:3">
      <c r="B421" s="11" t="s">
        <v>234</v>
      </c>
      <c r="C421" s="15" t="s">
        <v>798</v>
      </c>
    </row>
    <row r="422" spans="2:3">
      <c r="B422" s="12" t="s">
        <v>235</v>
      </c>
      <c r="C422" s="16" t="s">
        <v>799</v>
      </c>
    </row>
    <row r="423" spans="2:3">
      <c r="B423" s="12" t="s">
        <v>238</v>
      </c>
      <c r="C423" s="16" t="s">
        <v>800</v>
      </c>
    </row>
    <row r="424" spans="2:3">
      <c r="B424" s="11" t="s">
        <v>242</v>
      </c>
      <c r="C424" s="15" t="s">
        <v>801</v>
      </c>
    </row>
    <row r="425" spans="2:3">
      <c r="B425" s="12" t="s">
        <v>244</v>
      </c>
      <c r="C425" s="16" t="s">
        <v>801</v>
      </c>
    </row>
    <row r="426" spans="2:3">
      <c r="B426" s="11" t="s">
        <v>248</v>
      </c>
      <c r="C426" s="15" t="s">
        <v>802</v>
      </c>
    </row>
    <row r="427" spans="2:3">
      <c r="B427" s="12" t="s">
        <v>253</v>
      </c>
      <c r="C427" s="16" t="s">
        <v>803</v>
      </c>
    </row>
    <row r="428" spans="2:3">
      <c r="B428" s="12" t="s">
        <v>255</v>
      </c>
      <c r="C428" s="16" t="s">
        <v>804</v>
      </c>
    </row>
    <row r="429" spans="2:3">
      <c r="B429" s="9" t="s">
        <v>49</v>
      </c>
      <c r="C429" s="13" t="s">
        <v>56</v>
      </c>
    </row>
    <row r="430" spans="2:3">
      <c r="B430" s="12" t="s">
        <v>529</v>
      </c>
      <c r="C430" s="16" t="s">
        <v>529</v>
      </c>
    </row>
    <row r="431" spans="2:3">
      <c r="B431" s="12" t="s">
        <v>529</v>
      </c>
      <c r="C431" s="16" t="s">
        <v>529</v>
      </c>
    </row>
    <row r="432" spans="2:3">
      <c r="B432" s="12" t="s">
        <v>529</v>
      </c>
      <c r="C432" s="16" t="s">
        <v>529</v>
      </c>
    </row>
    <row r="433" spans="2:3">
      <c r="B433" s="9" t="s">
        <v>7</v>
      </c>
      <c r="C433" s="13" t="s">
        <v>50</v>
      </c>
    </row>
    <row r="434" spans="2:3">
      <c r="B434" s="10" t="s">
        <v>100</v>
      </c>
      <c r="C434" s="14" t="s">
        <v>805</v>
      </c>
    </row>
    <row r="435" spans="2:3">
      <c r="B435" s="11" t="s">
        <v>101</v>
      </c>
      <c r="C435" s="15" t="s">
        <v>806</v>
      </c>
    </row>
    <row r="436" spans="2:3">
      <c r="B436" s="12" t="s">
        <v>102</v>
      </c>
      <c r="C436" s="16" t="s">
        <v>806</v>
      </c>
    </row>
    <row r="437" spans="2:3">
      <c r="B437" s="11" t="s">
        <v>103</v>
      </c>
      <c r="C437" s="15" t="s">
        <v>807</v>
      </c>
    </row>
    <row r="438" spans="2:3">
      <c r="B438" s="12" t="s">
        <v>104</v>
      </c>
      <c r="C438" s="16" t="s">
        <v>807</v>
      </c>
    </row>
    <row r="439" spans="2:3">
      <c r="B439" s="11" t="s">
        <v>106</v>
      </c>
      <c r="C439" s="15" t="s">
        <v>808</v>
      </c>
    </row>
    <row r="440" spans="2:3">
      <c r="B440" s="12" t="s">
        <v>107</v>
      </c>
      <c r="C440" s="16" t="s">
        <v>809</v>
      </c>
    </row>
    <row r="441" spans="2:3">
      <c r="B441" s="12" t="s">
        <v>108</v>
      </c>
      <c r="C441" s="16" t="s">
        <v>810</v>
      </c>
    </row>
    <row r="442" spans="2:3">
      <c r="B442" s="12" t="s">
        <v>110</v>
      </c>
      <c r="C442" s="16" t="s">
        <v>811</v>
      </c>
    </row>
    <row r="443" spans="2:3">
      <c r="B443" s="11" t="s">
        <v>111</v>
      </c>
      <c r="C443" s="15" t="s">
        <v>812</v>
      </c>
    </row>
    <row r="444" spans="2:3">
      <c r="B444" s="12" t="s">
        <v>112</v>
      </c>
      <c r="C444" s="16" t="s">
        <v>813</v>
      </c>
    </row>
    <row r="445" spans="2:3">
      <c r="B445" s="12" t="s">
        <v>115</v>
      </c>
      <c r="C445" s="16" t="s">
        <v>814</v>
      </c>
    </row>
    <row r="446" spans="2:3">
      <c r="B446" s="11" t="s">
        <v>116</v>
      </c>
      <c r="C446" s="15" t="s">
        <v>815</v>
      </c>
    </row>
    <row r="447" spans="2:3">
      <c r="B447" s="12" t="s">
        <v>118</v>
      </c>
      <c r="C447" s="16" t="s">
        <v>816</v>
      </c>
    </row>
    <row r="448" spans="2:3">
      <c r="B448" s="12" t="s">
        <v>120</v>
      </c>
      <c r="C448" s="16" t="s">
        <v>817</v>
      </c>
    </row>
    <row r="449" spans="2:3">
      <c r="B449" s="11" t="s">
        <v>123</v>
      </c>
      <c r="C449" s="15" t="s">
        <v>818</v>
      </c>
    </row>
    <row r="450" spans="2:3">
      <c r="B450" s="12" t="s">
        <v>124</v>
      </c>
      <c r="C450" s="16" t="s">
        <v>818</v>
      </c>
    </row>
    <row r="451" spans="2:3">
      <c r="B451" s="11" t="s">
        <v>125</v>
      </c>
      <c r="C451" s="15" t="s">
        <v>819</v>
      </c>
    </row>
    <row r="452" spans="2:3">
      <c r="B452" s="12" t="s">
        <v>126</v>
      </c>
      <c r="C452" s="16" t="s">
        <v>819</v>
      </c>
    </row>
    <row r="453" spans="2:3">
      <c r="B453" s="10" t="s">
        <v>127</v>
      </c>
      <c r="C453" s="14" t="s">
        <v>820</v>
      </c>
    </row>
    <row r="454" spans="2:3">
      <c r="B454" s="11" t="s">
        <v>128</v>
      </c>
      <c r="C454" s="15" t="s">
        <v>821</v>
      </c>
    </row>
    <row r="455" spans="2:3">
      <c r="B455" s="12" t="s">
        <v>129</v>
      </c>
      <c r="C455" s="16" t="s">
        <v>449</v>
      </c>
    </row>
    <row r="456" spans="2:3">
      <c r="B456" s="12" t="s">
        <v>132</v>
      </c>
      <c r="C456" s="16" t="s">
        <v>586</v>
      </c>
    </row>
    <row r="457" spans="2:3">
      <c r="B457" s="12" t="s">
        <v>133</v>
      </c>
      <c r="C457" s="16" t="s">
        <v>590</v>
      </c>
    </row>
    <row r="458" spans="2:3">
      <c r="B458" s="12" t="s">
        <v>134</v>
      </c>
      <c r="C458" s="16" t="s">
        <v>587</v>
      </c>
    </row>
    <row r="459" spans="2:3">
      <c r="B459" s="12" t="s">
        <v>135</v>
      </c>
      <c r="C459" s="16" t="s">
        <v>822</v>
      </c>
    </row>
    <row r="460" spans="2:3">
      <c r="B460" s="11" t="s">
        <v>137</v>
      </c>
      <c r="C460" s="15" t="s">
        <v>823</v>
      </c>
    </row>
    <row r="461" spans="2:3">
      <c r="B461" s="12" t="s">
        <v>138</v>
      </c>
      <c r="C461" s="16" t="s">
        <v>824</v>
      </c>
    </row>
    <row r="462" spans="2:3">
      <c r="B462" s="12" t="s">
        <v>140</v>
      </c>
      <c r="C462" s="16" t="s">
        <v>573</v>
      </c>
    </row>
    <row r="463" spans="2:3">
      <c r="B463" s="11" t="s">
        <v>148</v>
      </c>
      <c r="C463" s="15" t="s">
        <v>825</v>
      </c>
    </row>
    <row r="464" spans="2:3">
      <c r="B464" s="12" t="s">
        <v>154</v>
      </c>
      <c r="C464" s="16" t="s">
        <v>826</v>
      </c>
    </row>
    <row r="465" spans="2:3">
      <c r="B465" s="12" t="s">
        <v>156</v>
      </c>
      <c r="C465" s="16" t="s">
        <v>573</v>
      </c>
    </row>
    <row r="466" spans="2:3">
      <c r="B466" s="12" t="s">
        <v>157</v>
      </c>
      <c r="C466" s="16" t="s">
        <v>571</v>
      </c>
    </row>
    <row r="467" spans="2:3">
      <c r="B467" s="11" t="s">
        <v>158</v>
      </c>
      <c r="C467" s="15" t="s">
        <v>590</v>
      </c>
    </row>
    <row r="468" spans="2:3">
      <c r="B468" s="12" t="s">
        <v>162</v>
      </c>
      <c r="C468" s="16" t="s">
        <v>590</v>
      </c>
    </row>
    <row r="469" spans="2:3">
      <c r="B469" s="11" t="s">
        <v>166</v>
      </c>
      <c r="C469" s="15" t="s">
        <v>827</v>
      </c>
    </row>
    <row r="470" spans="2:3">
      <c r="B470" s="12" t="s">
        <v>167</v>
      </c>
      <c r="C470" s="16" t="s">
        <v>827</v>
      </c>
    </row>
    <row r="471" spans="2:3">
      <c r="B471" s="11" t="s">
        <v>168</v>
      </c>
      <c r="C471" s="15" t="s">
        <v>490</v>
      </c>
    </row>
    <row r="472" spans="2:3">
      <c r="B472" s="12" t="s">
        <v>169</v>
      </c>
      <c r="C472" s="16" t="s">
        <v>490</v>
      </c>
    </row>
    <row r="473" spans="2:3">
      <c r="B473" s="11" t="s">
        <v>174</v>
      </c>
      <c r="C473" s="15" t="s">
        <v>828</v>
      </c>
    </row>
    <row r="474" spans="2:3">
      <c r="B474" s="12" t="s">
        <v>176</v>
      </c>
      <c r="C474" s="16" t="s">
        <v>590</v>
      </c>
    </row>
    <row r="475" spans="2:3" ht="27.6">
      <c r="B475" s="12" t="s">
        <v>177</v>
      </c>
      <c r="C475" s="16" t="s">
        <v>829</v>
      </c>
    </row>
    <row r="476" spans="2:3">
      <c r="B476" s="12" t="s">
        <v>178</v>
      </c>
      <c r="C476" s="16" t="s">
        <v>577</v>
      </c>
    </row>
    <row r="477" spans="2:3">
      <c r="B477" s="12" t="s">
        <v>180</v>
      </c>
      <c r="C477" s="16" t="s">
        <v>830</v>
      </c>
    </row>
    <row r="478" spans="2:3">
      <c r="B478" s="12" t="s">
        <v>182</v>
      </c>
      <c r="C478" s="16" t="s">
        <v>831</v>
      </c>
    </row>
    <row r="479" spans="2:3">
      <c r="B479" s="10" t="s">
        <v>183</v>
      </c>
      <c r="C479" s="14" t="s">
        <v>832</v>
      </c>
    </row>
    <row r="480" spans="2:3">
      <c r="B480" s="11" t="s">
        <v>184</v>
      </c>
      <c r="C480" s="15" t="s">
        <v>833</v>
      </c>
    </row>
    <row r="481" spans="2:3">
      <c r="B481" s="12" t="s">
        <v>192</v>
      </c>
      <c r="C481" s="16" t="s">
        <v>833</v>
      </c>
    </row>
    <row r="482" spans="2:3">
      <c r="B482" s="11" t="s">
        <v>193</v>
      </c>
      <c r="C482" s="15" t="s">
        <v>834</v>
      </c>
    </row>
    <row r="483" spans="2:3">
      <c r="B483" s="12" t="s">
        <v>195</v>
      </c>
      <c r="C483" s="16" t="s">
        <v>835</v>
      </c>
    </row>
    <row r="484" spans="2:3">
      <c r="B484" s="12" t="s">
        <v>197</v>
      </c>
      <c r="C484" s="16" t="s">
        <v>836</v>
      </c>
    </row>
    <row r="485" spans="2:3">
      <c r="B485" s="12" t="s">
        <v>199</v>
      </c>
      <c r="C485" s="16" t="s">
        <v>837</v>
      </c>
    </row>
    <row r="486" spans="2:3">
      <c r="B486" s="11" t="s">
        <v>201</v>
      </c>
      <c r="C486" s="15" t="s">
        <v>838</v>
      </c>
    </row>
    <row r="487" spans="2:3">
      <c r="B487" s="12" t="s">
        <v>202</v>
      </c>
      <c r="C487" s="16" t="s">
        <v>839</v>
      </c>
    </row>
    <row r="488" spans="2:3">
      <c r="B488" s="12" t="s">
        <v>204</v>
      </c>
      <c r="C488" s="16" t="s">
        <v>840</v>
      </c>
    </row>
    <row r="489" spans="2:3">
      <c r="B489" s="12" t="s">
        <v>205</v>
      </c>
      <c r="C489" s="16" t="s">
        <v>642</v>
      </c>
    </row>
    <row r="490" spans="2:3">
      <c r="B490" s="12" t="s">
        <v>207</v>
      </c>
      <c r="C490" s="16" t="s">
        <v>833</v>
      </c>
    </row>
    <row r="491" spans="2:3">
      <c r="B491" s="11" t="s">
        <v>211</v>
      </c>
      <c r="C491" s="15" t="s">
        <v>841</v>
      </c>
    </row>
    <row r="492" spans="2:3">
      <c r="B492" s="12" t="s">
        <v>212</v>
      </c>
      <c r="C492" s="16" t="s">
        <v>596</v>
      </c>
    </row>
    <row r="493" spans="2:3">
      <c r="B493" s="12" t="s">
        <v>215</v>
      </c>
      <c r="C493" s="16" t="s">
        <v>830</v>
      </c>
    </row>
    <row r="494" spans="2:3">
      <c r="B494" s="11" t="s">
        <v>219</v>
      </c>
      <c r="C494" s="15" t="s">
        <v>842</v>
      </c>
    </row>
    <row r="495" spans="2:3">
      <c r="B495" s="12" t="s">
        <v>220</v>
      </c>
      <c r="C495" s="16" t="s">
        <v>843</v>
      </c>
    </row>
    <row r="496" spans="2:3" ht="27.6">
      <c r="B496" s="12" t="s">
        <v>221</v>
      </c>
      <c r="C496" s="16" t="s">
        <v>844</v>
      </c>
    </row>
    <row r="497" spans="2:3">
      <c r="B497" s="12" t="s">
        <v>224</v>
      </c>
      <c r="C497" s="16" t="s">
        <v>495</v>
      </c>
    </row>
    <row r="498" spans="2:3">
      <c r="B498" s="12" t="s">
        <v>226</v>
      </c>
      <c r="C498" s="16" t="s">
        <v>845</v>
      </c>
    </row>
    <row r="499" spans="2:3">
      <c r="B499" s="12" t="s">
        <v>227</v>
      </c>
      <c r="C499" s="16" t="s">
        <v>846</v>
      </c>
    </row>
    <row r="500" spans="2:3">
      <c r="B500" s="11" t="s">
        <v>234</v>
      </c>
      <c r="C500" s="15" t="s">
        <v>847</v>
      </c>
    </row>
    <row r="501" spans="2:3">
      <c r="B501" s="12" t="s">
        <v>235</v>
      </c>
      <c r="C501" s="16" t="s">
        <v>577</v>
      </c>
    </row>
    <row r="502" spans="2:3">
      <c r="B502" s="12" t="s">
        <v>236</v>
      </c>
      <c r="C502" s="16" t="s">
        <v>848</v>
      </c>
    </row>
    <row r="503" spans="2:3">
      <c r="B503" s="12" t="s">
        <v>238</v>
      </c>
      <c r="C503" s="16" t="s">
        <v>849</v>
      </c>
    </row>
    <row r="504" spans="2:3">
      <c r="B504" s="12" t="s">
        <v>241</v>
      </c>
      <c r="C504" s="16" t="s">
        <v>590</v>
      </c>
    </row>
    <row r="505" spans="2:3">
      <c r="B505" s="11" t="s">
        <v>242</v>
      </c>
      <c r="C505" s="15" t="s">
        <v>596</v>
      </c>
    </row>
    <row r="506" spans="2:3">
      <c r="B506" s="12" t="s">
        <v>244</v>
      </c>
      <c r="C506" s="16" t="s">
        <v>596</v>
      </c>
    </row>
    <row r="507" spans="2:3">
      <c r="B507" s="11" t="s">
        <v>248</v>
      </c>
      <c r="C507" s="15" t="s">
        <v>850</v>
      </c>
    </row>
    <row r="508" spans="2:3">
      <c r="B508" s="12" t="s">
        <v>250</v>
      </c>
      <c r="C508" s="16" t="s">
        <v>851</v>
      </c>
    </row>
    <row r="509" spans="2:3">
      <c r="B509" s="12" t="s">
        <v>253</v>
      </c>
      <c r="C509" s="16" t="s">
        <v>573</v>
      </c>
    </row>
    <row r="510" spans="2:3">
      <c r="B510" s="12" t="s">
        <v>255</v>
      </c>
      <c r="C510" s="16" t="s">
        <v>852</v>
      </c>
    </row>
    <row r="511" spans="2:3">
      <c r="B511" s="10" t="s">
        <v>257</v>
      </c>
      <c r="C511" s="14" t="s">
        <v>853</v>
      </c>
    </row>
    <row r="512" spans="2:3">
      <c r="B512" s="11" t="s">
        <v>258</v>
      </c>
      <c r="C512" s="15" t="s">
        <v>474</v>
      </c>
    </row>
    <row r="513" spans="2:3">
      <c r="B513" s="12" t="s">
        <v>259</v>
      </c>
      <c r="C513" s="16" t="s">
        <v>474</v>
      </c>
    </row>
    <row r="514" spans="2:3">
      <c r="B514" s="11" t="s">
        <v>265</v>
      </c>
      <c r="C514" s="15" t="s">
        <v>854</v>
      </c>
    </row>
    <row r="515" spans="2:3">
      <c r="B515" s="12" t="s">
        <v>266</v>
      </c>
      <c r="C515" s="16" t="s">
        <v>854</v>
      </c>
    </row>
    <row r="516" spans="2:3">
      <c r="B516" s="9" t="s">
        <v>49</v>
      </c>
      <c r="C516" s="13" t="s">
        <v>57</v>
      </c>
    </row>
    <row r="517" spans="2:3">
      <c r="B517" s="12" t="s">
        <v>529</v>
      </c>
      <c r="C517" s="16" t="s">
        <v>529</v>
      </c>
    </row>
    <row r="518" spans="2:3">
      <c r="B518" s="12" t="s">
        <v>529</v>
      </c>
      <c r="C518" s="16" t="s">
        <v>529</v>
      </c>
    </row>
    <row r="519" spans="2:3">
      <c r="B519" s="12" t="s">
        <v>529</v>
      </c>
      <c r="C519" s="16" t="s">
        <v>529</v>
      </c>
    </row>
    <row r="520" spans="2:3">
      <c r="B520" s="9" t="s">
        <v>8</v>
      </c>
      <c r="C520" s="13" t="s">
        <v>50</v>
      </c>
    </row>
    <row r="521" spans="2:3">
      <c r="B521" s="10" t="s">
        <v>100</v>
      </c>
      <c r="C521" s="14" t="s">
        <v>855</v>
      </c>
    </row>
    <row r="522" spans="2:3">
      <c r="B522" s="11" t="s">
        <v>101</v>
      </c>
      <c r="C522" s="15" t="s">
        <v>856</v>
      </c>
    </row>
    <row r="523" spans="2:3">
      <c r="B523" s="12" t="s">
        <v>102</v>
      </c>
      <c r="C523" s="16" t="s">
        <v>856</v>
      </c>
    </row>
    <row r="524" spans="2:3">
      <c r="B524" s="11" t="s">
        <v>106</v>
      </c>
      <c r="C524" s="15" t="s">
        <v>857</v>
      </c>
    </row>
    <row r="525" spans="2:3">
      <c r="B525" s="12" t="s">
        <v>107</v>
      </c>
      <c r="C525" s="16" t="s">
        <v>858</v>
      </c>
    </row>
    <row r="526" spans="2:3">
      <c r="B526" s="12" t="s">
        <v>108</v>
      </c>
      <c r="C526" s="16" t="s">
        <v>859</v>
      </c>
    </row>
    <row r="527" spans="2:3">
      <c r="B527" s="12" t="s">
        <v>110</v>
      </c>
      <c r="C527" s="16" t="s">
        <v>599</v>
      </c>
    </row>
    <row r="528" spans="2:3">
      <c r="B528" s="11" t="s">
        <v>111</v>
      </c>
      <c r="C528" s="15" t="s">
        <v>860</v>
      </c>
    </row>
    <row r="529" spans="2:3">
      <c r="B529" s="12" t="s">
        <v>112</v>
      </c>
      <c r="C529" s="16" t="s">
        <v>861</v>
      </c>
    </row>
    <row r="530" spans="2:3">
      <c r="B530" s="12" t="s">
        <v>115</v>
      </c>
      <c r="C530" s="16" t="s">
        <v>862</v>
      </c>
    </row>
    <row r="531" spans="2:3">
      <c r="B531" s="11" t="s">
        <v>123</v>
      </c>
      <c r="C531" s="15" t="s">
        <v>863</v>
      </c>
    </row>
    <row r="532" spans="2:3">
      <c r="B532" s="12" t="s">
        <v>124</v>
      </c>
      <c r="C532" s="16" t="s">
        <v>863</v>
      </c>
    </row>
    <row r="533" spans="2:3">
      <c r="B533" s="11" t="s">
        <v>125</v>
      </c>
      <c r="C533" s="15" t="s">
        <v>864</v>
      </c>
    </row>
    <row r="534" spans="2:3">
      <c r="B534" s="12" t="s">
        <v>126</v>
      </c>
      <c r="C534" s="16" t="s">
        <v>864</v>
      </c>
    </row>
    <row r="535" spans="2:3">
      <c r="B535" s="10" t="s">
        <v>127</v>
      </c>
      <c r="C535" s="14" t="s">
        <v>474</v>
      </c>
    </row>
    <row r="536" spans="2:3">
      <c r="B536" s="11" t="s">
        <v>128</v>
      </c>
      <c r="C536" s="15" t="s">
        <v>865</v>
      </c>
    </row>
    <row r="537" spans="2:3">
      <c r="B537" s="12" t="s">
        <v>129</v>
      </c>
      <c r="C537" s="16" t="s">
        <v>866</v>
      </c>
    </row>
    <row r="538" spans="2:3">
      <c r="B538" s="12" t="s">
        <v>130</v>
      </c>
      <c r="C538" s="16" t="s">
        <v>572</v>
      </c>
    </row>
    <row r="539" spans="2:3">
      <c r="B539" s="12" t="s">
        <v>132</v>
      </c>
      <c r="C539" s="16" t="s">
        <v>596</v>
      </c>
    </row>
    <row r="540" spans="2:3">
      <c r="B540" s="12" t="s">
        <v>133</v>
      </c>
      <c r="C540" s="16" t="s">
        <v>867</v>
      </c>
    </row>
    <row r="541" spans="2:3">
      <c r="B541" s="12" t="s">
        <v>134</v>
      </c>
      <c r="C541" s="16" t="s">
        <v>868</v>
      </c>
    </row>
    <row r="542" spans="2:3">
      <c r="B542" s="11" t="s">
        <v>137</v>
      </c>
      <c r="C542" s="15" t="s">
        <v>869</v>
      </c>
    </row>
    <row r="543" spans="2:3">
      <c r="B543" s="12" t="s">
        <v>138</v>
      </c>
      <c r="C543" s="16" t="s">
        <v>870</v>
      </c>
    </row>
    <row r="544" spans="2:3">
      <c r="B544" s="12" t="s">
        <v>140</v>
      </c>
      <c r="C544" s="16" t="s">
        <v>871</v>
      </c>
    </row>
    <row r="545" spans="2:3">
      <c r="B545" s="11" t="s">
        <v>148</v>
      </c>
      <c r="C545" s="15" t="s">
        <v>872</v>
      </c>
    </row>
    <row r="546" spans="2:3">
      <c r="B546" s="12" t="s">
        <v>154</v>
      </c>
      <c r="C546" s="16" t="s">
        <v>558</v>
      </c>
    </row>
    <row r="547" spans="2:3">
      <c r="B547" s="12" t="s">
        <v>156</v>
      </c>
      <c r="C547" s="16" t="s">
        <v>873</v>
      </c>
    </row>
    <row r="548" spans="2:3">
      <c r="B548" s="12" t="s">
        <v>157</v>
      </c>
      <c r="C548" s="16" t="s">
        <v>873</v>
      </c>
    </row>
    <row r="549" spans="2:3">
      <c r="B549" s="11" t="s">
        <v>158</v>
      </c>
      <c r="C549" s="15" t="s">
        <v>597</v>
      </c>
    </row>
    <row r="550" spans="2:3">
      <c r="B550" s="12" t="s">
        <v>161</v>
      </c>
      <c r="C550" s="16" t="s">
        <v>597</v>
      </c>
    </row>
    <row r="551" spans="2:3">
      <c r="B551" s="11" t="s">
        <v>166</v>
      </c>
      <c r="C551" s="15" t="s">
        <v>652</v>
      </c>
    </row>
    <row r="552" spans="2:3">
      <c r="B552" s="12" t="s">
        <v>167</v>
      </c>
      <c r="C552" s="16" t="s">
        <v>652</v>
      </c>
    </row>
    <row r="553" spans="2:3">
      <c r="B553" s="11" t="s">
        <v>168</v>
      </c>
      <c r="C553" s="15" t="s">
        <v>874</v>
      </c>
    </row>
    <row r="554" spans="2:3">
      <c r="B554" s="12" t="s">
        <v>169</v>
      </c>
      <c r="C554" s="16" t="s">
        <v>874</v>
      </c>
    </row>
    <row r="555" spans="2:3">
      <c r="B555" s="11" t="s">
        <v>174</v>
      </c>
      <c r="C555" s="15" t="s">
        <v>875</v>
      </c>
    </row>
    <row r="556" spans="2:3">
      <c r="B556" s="12" t="s">
        <v>175</v>
      </c>
      <c r="C556" s="16" t="s">
        <v>567</v>
      </c>
    </row>
    <row r="557" spans="2:3">
      <c r="B557" s="12" t="s">
        <v>176</v>
      </c>
      <c r="C557" s="16" t="s">
        <v>876</v>
      </c>
    </row>
    <row r="558" spans="2:3" ht="27.6">
      <c r="B558" s="12" t="s">
        <v>177</v>
      </c>
      <c r="C558" s="16" t="s">
        <v>877</v>
      </c>
    </row>
    <row r="559" spans="2:3">
      <c r="B559" s="12" t="s">
        <v>178</v>
      </c>
      <c r="C559" s="16" t="s">
        <v>559</v>
      </c>
    </row>
    <row r="560" spans="2:3">
      <c r="B560" s="12" t="s">
        <v>180</v>
      </c>
      <c r="C560" s="16" t="s">
        <v>878</v>
      </c>
    </row>
    <row r="561" spans="2:3">
      <c r="B561" s="12" t="s">
        <v>182</v>
      </c>
      <c r="C561" s="16" t="s">
        <v>567</v>
      </c>
    </row>
    <row r="562" spans="2:3">
      <c r="B562" s="10" t="s">
        <v>183</v>
      </c>
      <c r="C562" s="14" t="s">
        <v>879</v>
      </c>
    </row>
    <row r="563" spans="2:3">
      <c r="B563" s="11" t="s">
        <v>184</v>
      </c>
      <c r="C563" s="15" t="s">
        <v>880</v>
      </c>
    </row>
    <row r="564" spans="2:3">
      <c r="B564" s="12" t="s">
        <v>188</v>
      </c>
      <c r="C564" s="16" t="s">
        <v>881</v>
      </c>
    </row>
    <row r="565" spans="2:3">
      <c r="B565" s="12" t="s">
        <v>189</v>
      </c>
      <c r="C565" s="16" t="s">
        <v>708</v>
      </c>
    </row>
    <row r="566" spans="2:3">
      <c r="B566" s="12" t="s">
        <v>191</v>
      </c>
      <c r="C566" s="16" t="s">
        <v>882</v>
      </c>
    </row>
    <row r="567" spans="2:3">
      <c r="B567" s="12" t="s">
        <v>192</v>
      </c>
      <c r="C567" s="16" t="s">
        <v>453</v>
      </c>
    </row>
    <row r="568" spans="2:3">
      <c r="B568" s="11" t="s">
        <v>193</v>
      </c>
      <c r="C568" s="15" t="s">
        <v>883</v>
      </c>
    </row>
    <row r="569" spans="2:3">
      <c r="B569" s="12" t="s">
        <v>194</v>
      </c>
      <c r="C569" s="16" t="s">
        <v>864</v>
      </c>
    </row>
    <row r="570" spans="2:3">
      <c r="B570" s="12" t="s">
        <v>195</v>
      </c>
      <c r="C570" s="16" t="s">
        <v>559</v>
      </c>
    </row>
    <row r="571" spans="2:3">
      <c r="B571" s="12" t="s">
        <v>197</v>
      </c>
      <c r="C571" s="16" t="s">
        <v>884</v>
      </c>
    </row>
    <row r="572" spans="2:3">
      <c r="B572" s="12" t="s">
        <v>200</v>
      </c>
      <c r="C572" s="16" t="s">
        <v>885</v>
      </c>
    </row>
    <row r="573" spans="2:3">
      <c r="B573" s="11" t="s">
        <v>201</v>
      </c>
      <c r="C573" s="15" t="s">
        <v>886</v>
      </c>
    </row>
    <row r="574" spans="2:3">
      <c r="B574" s="12" t="s">
        <v>202</v>
      </c>
      <c r="C574" s="16" t="s">
        <v>887</v>
      </c>
    </row>
    <row r="575" spans="2:3">
      <c r="B575" s="12" t="s">
        <v>204</v>
      </c>
      <c r="C575" s="16" t="s">
        <v>888</v>
      </c>
    </row>
    <row r="576" spans="2:3">
      <c r="B576" s="12" t="s">
        <v>205</v>
      </c>
      <c r="C576" s="16" t="s">
        <v>448</v>
      </c>
    </row>
    <row r="577" spans="2:3">
      <c r="B577" s="12" t="s">
        <v>207</v>
      </c>
      <c r="C577" s="16" t="s">
        <v>831</v>
      </c>
    </row>
    <row r="578" spans="2:3">
      <c r="B578" s="12" t="s">
        <v>210</v>
      </c>
      <c r="C578" s="16" t="s">
        <v>889</v>
      </c>
    </row>
    <row r="579" spans="2:3">
      <c r="B579" s="11" t="s">
        <v>211</v>
      </c>
      <c r="C579" s="15" t="s">
        <v>890</v>
      </c>
    </row>
    <row r="580" spans="2:3">
      <c r="B580" s="12" t="s">
        <v>212</v>
      </c>
      <c r="C580" s="16" t="s">
        <v>891</v>
      </c>
    </row>
    <row r="581" spans="2:3">
      <c r="B581" s="12" t="s">
        <v>215</v>
      </c>
      <c r="C581" s="16" t="s">
        <v>892</v>
      </c>
    </row>
    <row r="582" spans="2:3">
      <c r="B582" s="12" t="s">
        <v>217</v>
      </c>
      <c r="C582" s="16" t="s">
        <v>590</v>
      </c>
    </row>
    <row r="583" spans="2:3">
      <c r="B583" s="11" t="s">
        <v>219</v>
      </c>
      <c r="C583" s="15" t="s">
        <v>893</v>
      </c>
    </row>
    <row r="584" spans="2:3">
      <c r="B584" s="12" t="s">
        <v>220</v>
      </c>
      <c r="C584" s="16" t="s">
        <v>467</v>
      </c>
    </row>
    <row r="585" spans="2:3" ht="27.6">
      <c r="B585" s="12" t="s">
        <v>221</v>
      </c>
      <c r="C585" s="16" t="s">
        <v>894</v>
      </c>
    </row>
    <row r="586" spans="2:3">
      <c r="B586" s="12" t="s">
        <v>222</v>
      </c>
      <c r="C586" s="16" t="s">
        <v>895</v>
      </c>
    </row>
    <row r="587" spans="2:3">
      <c r="B587" s="12" t="s">
        <v>224</v>
      </c>
      <c r="C587" s="16" t="s">
        <v>881</v>
      </c>
    </row>
    <row r="588" spans="2:3">
      <c r="B588" s="12" t="s">
        <v>225</v>
      </c>
      <c r="C588" s="16" t="s">
        <v>559</v>
      </c>
    </row>
    <row r="589" spans="2:3">
      <c r="B589" s="12" t="s">
        <v>226</v>
      </c>
      <c r="C589" s="16" t="s">
        <v>896</v>
      </c>
    </row>
    <row r="590" spans="2:3">
      <c r="B590" s="12" t="s">
        <v>227</v>
      </c>
      <c r="C590" s="16" t="s">
        <v>897</v>
      </c>
    </row>
    <row r="591" spans="2:3">
      <c r="B591" s="11" t="s">
        <v>228</v>
      </c>
      <c r="C591" s="15" t="s">
        <v>898</v>
      </c>
    </row>
    <row r="592" spans="2:3" ht="27.6">
      <c r="B592" s="12" t="s">
        <v>229</v>
      </c>
      <c r="C592" s="16" t="s">
        <v>833</v>
      </c>
    </row>
    <row r="593" spans="2:3" ht="27.6">
      <c r="B593" s="12" t="s">
        <v>230</v>
      </c>
      <c r="C593" s="16" t="s">
        <v>899</v>
      </c>
    </row>
    <row r="594" spans="2:3">
      <c r="B594" s="12" t="s">
        <v>231</v>
      </c>
      <c r="C594" s="16" t="s">
        <v>647</v>
      </c>
    </row>
    <row r="595" spans="2:3">
      <c r="B595" s="12" t="s">
        <v>232</v>
      </c>
      <c r="C595" s="16" t="s">
        <v>448</v>
      </c>
    </row>
    <row r="596" spans="2:3">
      <c r="B596" s="12" t="s">
        <v>233</v>
      </c>
      <c r="C596" s="16" t="s">
        <v>598</v>
      </c>
    </row>
    <row r="597" spans="2:3">
      <c r="B597" s="11" t="s">
        <v>234</v>
      </c>
      <c r="C597" s="15" t="s">
        <v>900</v>
      </c>
    </row>
    <row r="598" spans="2:3">
      <c r="B598" s="12" t="s">
        <v>235</v>
      </c>
      <c r="C598" s="16" t="s">
        <v>467</v>
      </c>
    </row>
    <row r="599" spans="2:3">
      <c r="B599" s="12" t="s">
        <v>238</v>
      </c>
      <c r="C599" s="16" t="s">
        <v>596</v>
      </c>
    </row>
    <row r="600" spans="2:3">
      <c r="B600" s="12" t="s">
        <v>240</v>
      </c>
      <c r="C600" s="16" t="s">
        <v>567</v>
      </c>
    </row>
    <row r="601" spans="2:3">
      <c r="B601" s="12" t="s">
        <v>241</v>
      </c>
      <c r="C601" s="16" t="s">
        <v>573</v>
      </c>
    </row>
    <row r="602" spans="2:3">
      <c r="B602" s="11" t="s">
        <v>242</v>
      </c>
      <c r="C602" s="15" t="s">
        <v>901</v>
      </c>
    </row>
    <row r="603" spans="2:3">
      <c r="B603" s="12" t="s">
        <v>244</v>
      </c>
      <c r="C603" s="16" t="s">
        <v>901</v>
      </c>
    </row>
    <row r="604" spans="2:3">
      <c r="B604" s="11" t="s">
        <v>248</v>
      </c>
      <c r="C604" s="15" t="s">
        <v>902</v>
      </c>
    </row>
    <row r="605" spans="2:3">
      <c r="B605" s="12" t="s">
        <v>250</v>
      </c>
      <c r="C605" s="16" t="s">
        <v>833</v>
      </c>
    </row>
    <row r="606" spans="2:3">
      <c r="B606" s="12" t="s">
        <v>253</v>
      </c>
      <c r="C606" s="16" t="s">
        <v>572</v>
      </c>
    </row>
    <row r="607" spans="2:3">
      <c r="B607" s="12" t="s">
        <v>255</v>
      </c>
      <c r="C607" s="16" t="s">
        <v>903</v>
      </c>
    </row>
    <row r="608" spans="2:3">
      <c r="B608" s="10" t="s">
        <v>273</v>
      </c>
      <c r="C608" s="14" t="s">
        <v>904</v>
      </c>
    </row>
    <row r="609" spans="2:3">
      <c r="B609" s="11" t="s">
        <v>274</v>
      </c>
      <c r="C609" s="15" t="s">
        <v>904</v>
      </c>
    </row>
    <row r="610" spans="2:3">
      <c r="B610" s="12" t="s">
        <v>277</v>
      </c>
      <c r="C610" s="16" t="s">
        <v>490</v>
      </c>
    </row>
    <row r="611" spans="2:3">
      <c r="B611" s="12" t="s">
        <v>278</v>
      </c>
      <c r="C611" s="16" t="s">
        <v>905</v>
      </c>
    </row>
    <row r="612" spans="2:3">
      <c r="B612" s="9" t="s">
        <v>49</v>
      </c>
      <c r="C612" s="13" t="s">
        <v>58</v>
      </c>
    </row>
    <row r="613" spans="2:3">
      <c r="B613" s="12" t="s">
        <v>529</v>
      </c>
      <c r="C613" s="16" t="s">
        <v>529</v>
      </c>
    </row>
    <row r="614" spans="2:3">
      <c r="B614" s="12" t="s">
        <v>529</v>
      </c>
      <c r="C614" s="16" t="s">
        <v>529</v>
      </c>
    </row>
    <row r="615" spans="2:3">
      <c r="B615" s="12" t="s">
        <v>529</v>
      </c>
      <c r="C615" s="16" t="s">
        <v>529</v>
      </c>
    </row>
    <row r="616" spans="2:3">
      <c r="B616" s="9" t="s">
        <v>9</v>
      </c>
      <c r="C616" s="13" t="s">
        <v>50</v>
      </c>
    </row>
    <row r="617" spans="2:3">
      <c r="B617" s="10" t="s">
        <v>100</v>
      </c>
      <c r="C617" s="14" t="s">
        <v>906</v>
      </c>
    </row>
    <row r="618" spans="2:3">
      <c r="B618" s="11" t="s">
        <v>101</v>
      </c>
      <c r="C618" s="15" t="s">
        <v>907</v>
      </c>
    </row>
    <row r="619" spans="2:3">
      <c r="B619" s="12" t="s">
        <v>102</v>
      </c>
      <c r="C619" s="16" t="s">
        <v>907</v>
      </c>
    </row>
    <row r="620" spans="2:3">
      <c r="B620" s="11" t="s">
        <v>103</v>
      </c>
      <c r="C620" s="15" t="s">
        <v>908</v>
      </c>
    </row>
    <row r="621" spans="2:3">
      <c r="B621" s="12" t="s">
        <v>105</v>
      </c>
      <c r="C621" s="16" t="s">
        <v>908</v>
      </c>
    </row>
    <row r="622" spans="2:3">
      <c r="B622" s="11" t="s">
        <v>106</v>
      </c>
      <c r="C622" s="15" t="s">
        <v>909</v>
      </c>
    </row>
    <row r="623" spans="2:3">
      <c r="B623" s="12" t="s">
        <v>108</v>
      </c>
      <c r="C623" s="16" t="s">
        <v>909</v>
      </c>
    </row>
    <row r="624" spans="2:3">
      <c r="B624" s="11" t="s">
        <v>111</v>
      </c>
      <c r="C624" s="15" t="s">
        <v>910</v>
      </c>
    </row>
    <row r="625" spans="2:3">
      <c r="B625" s="12" t="s">
        <v>112</v>
      </c>
      <c r="C625" s="16" t="s">
        <v>911</v>
      </c>
    </row>
    <row r="626" spans="2:3">
      <c r="B626" s="12" t="s">
        <v>113</v>
      </c>
      <c r="C626" s="16" t="s">
        <v>912</v>
      </c>
    </row>
    <row r="627" spans="2:3">
      <c r="B627" s="12" t="s">
        <v>114</v>
      </c>
      <c r="C627" s="16" t="s">
        <v>913</v>
      </c>
    </row>
    <row r="628" spans="2:3">
      <c r="B628" s="12" t="s">
        <v>115</v>
      </c>
      <c r="C628" s="16" t="s">
        <v>914</v>
      </c>
    </row>
    <row r="629" spans="2:3">
      <c r="B629" s="11" t="s">
        <v>116</v>
      </c>
      <c r="C629" s="15" t="s">
        <v>915</v>
      </c>
    </row>
    <row r="630" spans="2:3">
      <c r="B630" s="12" t="s">
        <v>118</v>
      </c>
      <c r="C630" s="16" t="s">
        <v>916</v>
      </c>
    </row>
    <row r="631" spans="2:3">
      <c r="B631" s="12" t="s">
        <v>120</v>
      </c>
      <c r="C631" s="16" t="s">
        <v>917</v>
      </c>
    </row>
    <row r="632" spans="2:3">
      <c r="B632" s="11" t="s">
        <v>123</v>
      </c>
      <c r="C632" s="15" t="s">
        <v>918</v>
      </c>
    </row>
    <row r="633" spans="2:3">
      <c r="B633" s="12" t="s">
        <v>124</v>
      </c>
      <c r="C633" s="16" t="s">
        <v>918</v>
      </c>
    </row>
    <row r="634" spans="2:3">
      <c r="B634" s="10" t="s">
        <v>127</v>
      </c>
      <c r="C634" s="14" t="s">
        <v>919</v>
      </c>
    </row>
    <row r="635" spans="2:3">
      <c r="B635" s="11" t="s">
        <v>128</v>
      </c>
      <c r="C635" s="15" t="s">
        <v>920</v>
      </c>
    </row>
    <row r="636" spans="2:3">
      <c r="B636" s="12" t="s">
        <v>129</v>
      </c>
      <c r="C636" s="16" t="s">
        <v>921</v>
      </c>
    </row>
    <row r="637" spans="2:3">
      <c r="B637" s="12" t="s">
        <v>132</v>
      </c>
      <c r="C637" s="16" t="s">
        <v>922</v>
      </c>
    </row>
    <row r="638" spans="2:3">
      <c r="B638" s="12" t="s">
        <v>133</v>
      </c>
      <c r="C638" s="16" t="s">
        <v>923</v>
      </c>
    </row>
    <row r="639" spans="2:3">
      <c r="B639" s="12" t="s">
        <v>134</v>
      </c>
      <c r="C639" s="16" t="s">
        <v>924</v>
      </c>
    </row>
    <row r="640" spans="2:3">
      <c r="B640" s="11" t="s">
        <v>137</v>
      </c>
      <c r="C640" s="15" t="s">
        <v>925</v>
      </c>
    </row>
    <row r="641" spans="2:3">
      <c r="B641" s="12" t="s">
        <v>138</v>
      </c>
      <c r="C641" s="16" t="s">
        <v>926</v>
      </c>
    </row>
    <row r="642" spans="2:3">
      <c r="B642" s="12" t="s">
        <v>140</v>
      </c>
      <c r="C642" s="16" t="s">
        <v>923</v>
      </c>
    </row>
    <row r="643" spans="2:3">
      <c r="B643" s="11" t="s">
        <v>148</v>
      </c>
      <c r="C643" s="15" t="s">
        <v>927</v>
      </c>
    </row>
    <row r="644" spans="2:3">
      <c r="B644" s="12" t="s">
        <v>154</v>
      </c>
      <c r="C644" s="16" t="s">
        <v>928</v>
      </c>
    </row>
    <row r="645" spans="2:3">
      <c r="B645" s="12" t="s">
        <v>155</v>
      </c>
      <c r="C645" s="16" t="s">
        <v>929</v>
      </c>
    </row>
    <row r="646" spans="2:3">
      <c r="B646" s="12" t="s">
        <v>156</v>
      </c>
      <c r="C646" s="16" t="s">
        <v>930</v>
      </c>
    </row>
    <row r="647" spans="2:3">
      <c r="B647" s="12" t="s">
        <v>157</v>
      </c>
      <c r="C647" s="16" t="s">
        <v>931</v>
      </c>
    </row>
    <row r="648" spans="2:3">
      <c r="B648" s="11" t="s">
        <v>158</v>
      </c>
      <c r="C648" s="15" t="s">
        <v>586</v>
      </c>
    </row>
    <row r="649" spans="2:3">
      <c r="B649" s="12" t="s">
        <v>161</v>
      </c>
      <c r="C649" s="16" t="s">
        <v>586</v>
      </c>
    </row>
    <row r="650" spans="2:3">
      <c r="B650" s="11" t="s">
        <v>166</v>
      </c>
      <c r="C650" s="15" t="s">
        <v>932</v>
      </c>
    </row>
    <row r="651" spans="2:3">
      <c r="B651" s="12" t="s">
        <v>167</v>
      </c>
      <c r="C651" s="16" t="s">
        <v>932</v>
      </c>
    </row>
    <row r="652" spans="2:3">
      <c r="B652" s="11" t="s">
        <v>168</v>
      </c>
      <c r="C652" s="15" t="s">
        <v>933</v>
      </c>
    </row>
    <row r="653" spans="2:3">
      <c r="B653" s="12" t="s">
        <v>169</v>
      </c>
      <c r="C653" s="16" t="s">
        <v>931</v>
      </c>
    </row>
    <row r="654" spans="2:3">
      <c r="B654" s="12" t="s">
        <v>170</v>
      </c>
      <c r="C654" s="16" t="s">
        <v>829</v>
      </c>
    </row>
    <row r="655" spans="2:3">
      <c r="B655" s="11" t="s">
        <v>174</v>
      </c>
      <c r="C655" s="15" t="s">
        <v>934</v>
      </c>
    </row>
    <row r="656" spans="2:3">
      <c r="B656" s="12" t="s">
        <v>175</v>
      </c>
      <c r="C656" s="16" t="s">
        <v>935</v>
      </c>
    </row>
    <row r="657" spans="2:3">
      <c r="B657" s="12" t="s">
        <v>176</v>
      </c>
      <c r="C657" s="16" t="s">
        <v>935</v>
      </c>
    </row>
    <row r="658" spans="2:3" ht="27.6">
      <c r="B658" s="12" t="s">
        <v>177</v>
      </c>
      <c r="C658" s="16" t="s">
        <v>923</v>
      </c>
    </row>
    <row r="659" spans="2:3">
      <c r="B659" s="12" t="s">
        <v>178</v>
      </c>
      <c r="C659" s="16" t="s">
        <v>935</v>
      </c>
    </row>
    <row r="660" spans="2:3">
      <c r="B660" s="12" t="s">
        <v>180</v>
      </c>
      <c r="C660" s="16" t="s">
        <v>936</v>
      </c>
    </row>
    <row r="661" spans="2:3">
      <c r="B661" s="12" t="s">
        <v>182</v>
      </c>
      <c r="C661" s="16" t="s">
        <v>595</v>
      </c>
    </row>
    <row r="662" spans="2:3">
      <c r="B662" s="10" t="s">
        <v>183</v>
      </c>
      <c r="C662" s="14" t="s">
        <v>937</v>
      </c>
    </row>
    <row r="663" spans="2:3">
      <c r="B663" s="11" t="s">
        <v>184</v>
      </c>
      <c r="C663" s="15" t="s">
        <v>938</v>
      </c>
    </row>
    <row r="664" spans="2:3">
      <c r="B664" s="12" t="s">
        <v>185</v>
      </c>
      <c r="C664" s="16" t="s">
        <v>939</v>
      </c>
    </row>
    <row r="665" spans="2:3">
      <c r="B665" s="12" t="s">
        <v>188</v>
      </c>
      <c r="C665" s="16" t="s">
        <v>940</v>
      </c>
    </row>
    <row r="666" spans="2:3">
      <c r="B666" s="12" t="s">
        <v>189</v>
      </c>
      <c r="C666" s="16" t="s">
        <v>941</v>
      </c>
    </row>
    <row r="667" spans="2:3">
      <c r="B667" s="12" t="s">
        <v>191</v>
      </c>
      <c r="C667" s="16" t="s">
        <v>449</v>
      </c>
    </row>
    <row r="668" spans="2:3">
      <c r="B668" s="12" t="s">
        <v>192</v>
      </c>
      <c r="C668" s="16" t="s">
        <v>942</v>
      </c>
    </row>
    <row r="669" spans="2:3">
      <c r="B669" s="11" t="s">
        <v>193</v>
      </c>
      <c r="C669" s="15" t="s">
        <v>943</v>
      </c>
    </row>
    <row r="670" spans="2:3">
      <c r="B670" s="12" t="s">
        <v>194</v>
      </c>
      <c r="C670" s="16" t="s">
        <v>944</v>
      </c>
    </row>
    <row r="671" spans="2:3">
      <c r="B671" s="12" t="s">
        <v>195</v>
      </c>
      <c r="C671" s="16" t="s">
        <v>945</v>
      </c>
    </row>
    <row r="672" spans="2:3">
      <c r="B672" s="12" t="s">
        <v>199</v>
      </c>
      <c r="C672" s="16" t="s">
        <v>946</v>
      </c>
    </row>
    <row r="673" spans="2:3">
      <c r="B673" s="12" t="s">
        <v>200</v>
      </c>
      <c r="C673" s="16" t="s">
        <v>947</v>
      </c>
    </row>
    <row r="674" spans="2:3">
      <c r="B674" s="11" t="s">
        <v>201</v>
      </c>
      <c r="C674" s="15" t="s">
        <v>948</v>
      </c>
    </row>
    <row r="675" spans="2:3">
      <c r="B675" s="12" t="s">
        <v>202</v>
      </c>
      <c r="C675" s="16" t="s">
        <v>949</v>
      </c>
    </row>
    <row r="676" spans="2:3">
      <c r="B676" s="12" t="s">
        <v>204</v>
      </c>
      <c r="C676" s="16" t="s">
        <v>950</v>
      </c>
    </row>
    <row r="677" spans="2:3">
      <c r="B677" s="12" t="s">
        <v>205</v>
      </c>
      <c r="C677" s="16" t="s">
        <v>951</v>
      </c>
    </row>
    <row r="678" spans="2:3">
      <c r="B678" s="12" t="s">
        <v>207</v>
      </c>
      <c r="C678" s="16" t="s">
        <v>952</v>
      </c>
    </row>
    <row r="679" spans="2:3">
      <c r="B679" s="12" t="s">
        <v>209</v>
      </c>
      <c r="C679" s="16" t="s">
        <v>953</v>
      </c>
    </row>
    <row r="680" spans="2:3">
      <c r="B680" s="12" t="s">
        <v>210</v>
      </c>
      <c r="C680" s="16" t="s">
        <v>954</v>
      </c>
    </row>
    <row r="681" spans="2:3">
      <c r="B681" s="11" t="s">
        <v>211</v>
      </c>
      <c r="C681" s="15" t="s">
        <v>955</v>
      </c>
    </row>
    <row r="682" spans="2:3">
      <c r="B682" s="12" t="s">
        <v>212</v>
      </c>
      <c r="C682" s="16" t="s">
        <v>956</v>
      </c>
    </row>
    <row r="683" spans="2:3">
      <c r="B683" s="12" t="s">
        <v>215</v>
      </c>
      <c r="C683" s="16" t="s">
        <v>957</v>
      </c>
    </row>
    <row r="684" spans="2:3">
      <c r="B684" s="12" t="s">
        <v>218</v>
      </c>
      <c r="C684" s="16" t="s">
        <v>364</v>
      </c>
    </row>
    <row r="685" spans="2:3">
      <c r="B685" s="11" t="s">
        <v>219</v>
      </c>
      <c r="C685" s="15" t="s">
        <v>958</v>
      </c>
    </row>
    <row r="686" spans="2:3">
      <c r="B686" s="12" t="s">
        <v>220</v>
      </c>
      <c r="C686" s="16" t="s">
        <v>495</v>
      </c>
    </row>
    <row r="687" spans="2:3" ht="27.6">
      <c r="B687" s="12" t="s">
        <v>221</v>
      </c>
      <c r="C687" s="16" t="s">
        <v>567</v>
      </c>
    </row>
    <row r="688" spans="2:3">
      <c r="B688" s="12" t="s">
        <v>222</v>
      </c>
      <c r="C688" s="16" t="s">
        <v>959</v>
      </c>
    </row>
    <row r="689" spans="2:3">
      <c r="B689" s="12" t="s">
        <v>224</v>
      </c>
      <c r="C689" s="16" t="s">
        <v>945</v>
      </c>
    </row>
    <row r="690" spans="2:3">
      <c r="B690" s="12" t="s">
        <v>225</v>
      </c>
      <c r="C690" s="16" t="s">
        <v>960</v>
      </c>
    </row>
    <row r="691" spans="2:3">
      <c r="B691" s="12" t="s">
        <v>226</v>
      </c>
      <c r="C691" s="16" t="s">
        <v>961</v>
      </c>
    </row>
    <row r="692" spans="2:3">
      <c r="B692" s="12" t="s">
        <v>227</v>
      </c>
      <c r="C692" s="16" t="s">
        <v>962</v>
      </c>
    </row>
    <row r="693" spans="2:3">
      <c r="B693" s="11" t="s">
        <v>228</v>
      </c>
      <c r="C693" s="15" t="s">
        <v>567</v>
      </c>
    </row>
    <row r="694" spans="2:3" ht="27.6">
      <c r="B694" s="12" t="s">
        <v>229</v>
      </c>
      <c r="C694" s="16" t="s">
        <v>567</v>
      </c>
    </row>
    <row r="695" spans="2:3">
      <c r="B695" s="11" t="s">
        <v>234</v>
      </c>
      <c r="C695" s="15" t="s">
        <v>963</v>
      </c>
    </row>
    <row r="696" spans="2:3">
      <c r="B696" s="12" t="s">
        <v>235</v>
      </c>
      <c r="C696" s="16" t="s">
        <v>964</v>
      </c>
    </row>
    <row r="697" spans="2:3">
      <c r="B697" s="12" t="s">
        <v>236</v>
      </c>
      <c r="C697" s="16" t="s">
        <v>965</v>
      </c>
    </row>
    <row r="698" spans="2:3">
      <c r="B698" s="12" t="s">
        <v>238</v>
      </c>
      <c r="C698" s="16" t="s">
        <v>966</v>
      </c>
    </row>
    <row r="699" spans="2:3">
      <c r="B699" s="11" t="s">
        <v>242</v>
      </c>
      <c r="C699" s="15" t="s">
        <v>967</v>
      </c>
    </row>
    <row r="700" spans="2:3">
      <c r="B700" s="12" t="s">
        <v>243</v>
      </c>
      <c r="C700" s="16" t="s">
        <v>968</v>
      </c>
    </row>
    <row r="701" spans="2:3">
      <c r="B701" s="12" t="s">
        <v>245</v>
      </c>
      <c r="C701" s="16" t="s">
        <v>969</v>
      </c>
    </row>
    <row r="702" spans="2:3">
      <c r="B702" s="11" t="s">
        <v>248</v>
      </c>
      <c r="C702" s="15" t="s">
        <v>970</v>
      </c>
    </row>
    <row r="703" spans="2:3">
      <c r="B703" s="12" t="s">
        <v>250</v>
      </c>
      <c r="C703" s="16" t="s">
        <v>567</v>
      </c>
    </row>
    <row r="704" spans="2:3">
      <c r="B704" s="12" t="s">
        <v>253</v>
      </c>
      <c r="C704" s="16" t="s">
        <v>567</v>
      </c>
    </row>
    <row r="705" spans="2:3">
      <c r="B705" s="12" t="s">
        <v>255</v>
      </c>
      <c r="C705" s="16" t="s">
        <v>971</v>
      </c>
    </row>
    <row r="706" spans="2:3">
      <c r="B706" s="10" t="s">
        <v>273</v>
      </c>
      <c r="C706" s="14" t="s">
        <v>972</v>
      </c>
    </row>
    <row r="707" spans="2:3">
      <c r="B707" s="11" t="s">
        <v>274</v>
      </c>
      <c r="C707" s="15" t="s">
        <v>973</v>
      </c>
    </row>
    <row r="708" spans="2:3">
      <c r="B708" s="12" t="s">
        <v>275</v>
      </c>
      <c r="C708" s="16" t="s">
        <v>974</v>
      </c>
    </row>
    <row r="709" spans="2:3">
      <c r="B709" s="12" t="s">
        <v>278</v>
      </c>
      <c r="C709" s="16" t="s">
        <v>975</v>
      </c>
    </row>
    <row r="710" spans="2:3">
      <c r="B710" s="11" t="s">
        <v>280</v>
      </c>
      <c r="C710" s="15" t="s">
        <v>611</v>
      </c>
    </row>
    <row r="711" spans="2:3">
      <c r="B711" s="12" t="s">
        <v>281</v>
      </c>
      <c r="C711" s="16" t="s">
        <v>611</v>
      </c>
    </row>
    <row r="712" spans="2:3">
      <c r="B712" s="9" t="s">
        <v>49</v>
      </c>
      <c r="C712" s="13" t="s">
        <v>59</v>
      </c>
    </row>
    <row r="713" spans="2:3">
      <c r="B713" s="12" t="s">
        <v>529</v>
      </c>
      <c r="C713" s="16" t="s">
        <v>529</v>
      </c>
    </row>
    <row r="714" spans="2:3">
      <c r="B714" s="12" t="s">
        <v>529</v>
      </c>
      <c r="C714" s="16" t="s">
        <v>529</v>
      </c>
    </row>
    <row r="715" spans="2:3">
      <c r="B715" s="12" t="s">
        <v>529</v>
      </c>
      <c r="C715" s="16" t="s">
        <v>529</v>
      </c>
    </row>
    <row r="716" spans="2:3">
      <c r="B716" s="9" t="s">
        <v>10</v>
      </c>
      <c r="C716" s="13" t="s">
        <v>50</v>
      </c>
    </row>
    <row r="717" spans="2:3">
      <c r="B717" s="10" t="s">
        <v>183</v>
      </c>
      <c r="C717" s="14" t="s">
        <v>60</v>
      </c>
    </row>
    <row r="718" spans="2:3">
      <c r="B718" s="11" t="s">
        <v>201</v>
      </c>
      <c r="C718" s="15" t="s">
        <v>976</v>
      </c>
    </row>
    <row r="719" spans="2:3">
      <c r="B719" s="12" t="s">
        <v>207</v>
      </c>
      <c r="C719" s="16" t="s">
        <v>977</v>
      </c>
    </row>
    <row r="720" spans="2:3">
      <c r="B720" s="12" t="s">
        <v>210</v>
      </c>
      <c r="C720" s="16" t="s">
        <v>978</v>
      </c>
    </row>
    <row r="721" spans="2:3">
      <c r="B721" s="11" t="s">
        <v>228</v>
      </c>
      <c r="C721" s="15" t="s">
        <v>979</v>
      </c>
    </row>
    <row r="722" spans="2:3" ht="27.6">
      <c r="B722" s="12" t="s">
        <v>229</v>
      </c>
      <c r="C722" s="16" t="s">
        <v>524</v>
      </c>
    </row>
    <row r="723" spans="2:3">
      <c r="B723" s="12" t="s">
        <v>231</v>
      </c>
      <c r="C723" s="16" t="s">
        <v>980</v>
      </c>
    </row>
    <row r="724" spans="2:3">
      <c r="B724" s="11" t="s">
        <v>242</v>
      </c>
      <c r="C724" s="15" t="s">
        <v>981</v>
      </c>
    </row>
    <row r="725" spans="2:3">
      <c r="B725" s="12" t="s">
        <v>243</v>
      </c>
      <c r="C725" s="16" t="s">
        <v>982</v>
      </c>
    </row>
    <row r="726" spans="2:3">
      <c r="B726" s="12" t="s">
        <v>245</v>
      </c>
      <c r="C726" s="16" t="s">
        <v>982</v>
      </c>
    </row>
    <row r="727" spans="2:3">
      <c r="B727" s="12" t="s">
        <v>246</v>
      </c>
      <c r="C727" s="16" t="s">
        <v>983</v>
      </c>
    </row>
    <row r="728" spans="2:3">
      <c r="B728" s="9" t="s">
        <v>49</v>
      </c>
      <c r="C728" s="13" t="s">
        <v>60</v>
      </c>
    </row>
    <row r="729" spans="2:3">
      <c r="B729" s="12" t="s">
        <v>529</v>
      </c>
      <c r="C729" s="16" t="s">
        <v>529</v>
      </c>
    </row>
    <row r="730" spans="2:3">
      <c r="B730" s="12" t="s">
        <v>529</v>
      </c>
      <c r="C730" s="16" t="s">
        <v>529</v>
      </c>
    </row>
    <row r="731" spans="2:3">
      <c r="B731" s="12" t="s">
        <v>529</v>
      </c>
      <c r="C731" s="16" t="s">
        <v>529</v>
      </c>
    </row>
    <row r="732" spans="2:3">
      <c r="B732" s="9" t="s">
        <v>11</v>
      </c>
      <c r="C732" s="13" t="s">
        <v>50</v>
      </c>
    </row>
    <row r="733" spans="2:3">
      <c r="B733" s="10" t="s">
        <v>100</v>
      </c>
      <c r="C733" s="14" t="s">
        <v>984</v>
      </c>
    </row>
    <row r="734" spans="2:3">
      <c r="B734" s="11" t="s">
        <v>101</v>
      </c>
      <c r="C734" s="15" t="s">
        <v>985</v>
      </c>
    </row>
    <row r="735" spans="2:3">
      <c r="B735" s="12" t="s">
        <v>102</v>
      </c>
      <c r="C735" s="16" t="s">
        <v>985</v>
      </c>
    </row>
    <row r="736" spans="2:3">
      <c r="B736" s="11" t="s">
        <v>106</v>
      </c>
      <c r="C736" s="15" t="s">
        <v>986</v>
      </c>
    </row>
    <row r="737" spans="2:3">
      <c r="B737" s="12" t="s">
        <v>107</v>
      </c>
      <c r="C737" s="16" t="s">
        <v>987</v>
      </c>
    </row>
    <row r="738" spans="2:3">
      <c r="B738" s="12" t="s">
        <v>108</v>
      </c>
      <c r="C738" s="16" t="s">
        <v>988</v>
      </c>
    </row>
    <row r="739" spans="2:3">
      <c r="B739" s="11" t="s">
        <v>111</v>
      </c>
      <c r="C739" s="15" t="s">
        <v>989</v>
      </c>
    </row>
    <row r="740" spans="2:3">
      <c r="B740" s="12" t="s">
        <v>112</v>
      </c>
      <c r="C740" s="16" t="s">
        <v>990</v>
      </c>
    </row>
    <row r="741" spans="2:3">
      <c r="B741" s="12" t="s">
        <v>115</v>
      </c>
      <c r="C741" s="16" t="s">
        <v>991</v>
      </c>
    </row>
    <row r="742" spans="2:3">
      <c r="B742" s="11" t="s">
        <v>116</v>
      </c>
      <c r="C742" s="15" t="s">
        <v>992</v>
      </c>
    </row>
    <row r="743" spans="2:3">
      <c r="B743" s="12" t="s">
        <v>118</v>
      </c>
      <c r="C743" s="16" t="s">
        <v>993</v>
      </c>
    </row>
    <row r="744" spans="2:3">
      <c r="B744" s="12" t="s">
        <v>120</v>
      </c>
      <c r="C744" s="16" t="s">
        <v>994</v>
      </c>
    </row>
    <row r="745" spans="2:3">
      <c r="B745" s="11" t="s">
        <v>123</v>
      </c>
      <c r="C745" s="15" t="s">
        <v>995</v>
      </c>
    </row>
    <row r="746" spans="2:3">
      <c r="B746" s="12" t="s">
        <v>124</v>
      </c>
      <c r="C746" s="16" t="s">
        <v>995</v>
      </c>
    </row>
    <row r="747" spans="2:3">
      <c r="B747" s="10" t="s">
        <v>127</v>
      </c>
      <c r="C747" s="14" t="s">
        <v>996</v>
      </c>
    </row>
    <row r="748" spans="2:3">
      <c r="B748" s="11" t="s">
        <v>128</v>
      </c>
      <c r="C748" s="15" t="s">
        <v>997</v>
      </c>
    </row>
    <row r="749" spans="2:3">
      <c r="B749" s="12" t="s">
        <v>129</v>
      </c>
      <c r="C749" s="16" t="s">
        <v>998</v>
      </c>
    </row>
    <row r="750" spans="2:3">
      <c r="B750" s="12" t="s">
        <v>134</v>
      </c>
      <c r="C750" s="16" t="s">
        <v>999</v>
      </c>
    </row>
    <row r="751" spans="2:3">
      <c r="B751" s="11" t="s">
        <v>141</v>
      </c>
      <c r="C751" s="15" t="s">
        <v>360</v>
      </c>
    </row>
    <row r="752" spans="2:3">
      <c r="B752" s="12" t="s">
        <v>143</v>
      </c>
      <c r="C752" s="16" t="s">
        <v>360</v>
      </c>
    </row>
    <row r="753" spans="2:3">
      <c r="B753" s="10" t="s">
        <v>183</v>
      </c>
      <c r="C753" s="14" t="s">
        <v>1000</v>
      </c>
    </row>
    <row r="754" spans="2:3">
      <c r="B754" s="11" t="s">
        <v>184</v>
      </c>
      <c r="C754" s="15" t="s">
        <v>1001</v>
      </c>
    </row>
    <row r="755" spans="2:3">
      <c r="B755" s="12" t="s">
        <v>188</v>
      </c>
      <c r="C755" s="16" t="s">
        <v>1001</v>
      </c>
    </row>
    <row r="756" spans="2:3">
      <c r="B756" s="11" t="s">
        <v>193</v>
      </c>
      <c r="C756" s="15" t="s">
        <v>602</v>
      </c>
    </row>
    <row r="757" spans="2:3">
      <c r="B757" s="12" t="s">
        <v>195</v>
      </c>
      <c r="C757" s="16" t="s">
        <v>602</v>
      </c>
    </row>
    <row r="758" spans="2:3">
      <c r="B758" s="11" t="s">
        <v>201</v>
      </c>
      <c r="C758" s="15" t="s">
        <v>1002</v>
      </c>
    </row>
    <row r="759" spans="2:3">
      <c r="B759" s="12" t="s">
        <v>202</v>
      </c>
      <c r="C759" s="16" t="s">
        <v>1002</v>
      </c>
    </row>
    <row r="760" spans="2:3">
      <c r="B760" s="11" t="s">
        <v>211</v>
      </c>
      <c r="C760" s="15" t="s">
        <v>1003</v>
      </c>
    </row>
    <row r="761" spans="2:3">
      <c r="B761" s="12" t="s">
        <v>212</v>
      </c>
      <c r="C761" s="16" t="s">
        <v>1004</v>
      </c>
    </row>
    <row r="762" spans="2:3">
      <c r="B762" s="12" t="s">
        <v>218</v>
      </c>
      <c r="C762" s="16" t="s">
        <v>1005</v>
      </c>
    </row>
    <row r="763" spans="2:3">
      <c r="B763" s="11" t="s">
        <v>219</v>
      </c>
      <c r="C763" s="15" t="s">
        <v>1006</v>
      </c>
    </row>
    <row r="764" spans="2:3">
      <c r="B764" s="12" t="s">
        <v>224</v>
      </c>
      <c r="C764" s="16" t="s">
        <v>1006</v>
      </c>
    </row>
    <row r="765" spans="2:3">
      <c r="B765" s="11" t="s">
        <v>248</v>
      </c>
      <c r="C765" s="15" t="s">
        <v>1007</v>
      </c>
    </row>
    <row r="766" spans="2:3">
      <c r="B766" s="12" t="s">
        <v>255</v>
      </c>
      <c r="C766" s="16" t="s">
        <v>1007</v>
      </c>
    </row>
    <row r="767" spans="2:3">
      <c r="B767" s="10" t="s">
        <v>303</v>
      </c>
      <c r="C767" s="14" t="s">
        <v>1008</v>
      </c>
    </row>
    <row r="768" spans="2:3">
      <c r="B768" s="11" t="s">
        <v>304</v>
      </c>
      <c r="C768" s="15" t="s">
        <v>1008</v>
      </c>
    </row>
    <row r="769" spans="2:3">
      <c r="B769" s="12" t="s">
        <v>307</v>
      </c>
      <c r="C769" s="16" t="s">
        <v>1009</v>
      </c>
    </row>
    <row r="770" spans="2:3">
      <c r="B770" s="12" t="s">
        <v>308</v>
      </c>
      <c r="C770" s="16" t="s">
        <v>631</v>
      </c>
    </row>
    <row r="771" spans="2:3">
      <c r="B771" s="9" t="s">
        <v>49</v>
      </c>
      <c r="C771" s="13" t="s">
        <v>61</v>
      </c>
    </row>
    <row r="772" spans="2:3">
      <c r="B772" s="12" t="s">
        <v>529</v>
      </c>
      <c r="C772" s="16" t="s">
        <v>529</v>
      </c>
    </row>
    <row r="773" spans="2:3">
      <c r="B773" s="12" t="s">
        <v>529</v>
      </c>
      <c r="C773" s="16" t="s">
        <v>529</v>
      </c>
    </row>
    <row r="774" spans="2:3">
      <c r="B774" s="12" t="s">
        <v>529</v>
      </c>
      <c r="C774" s="16" t="s">
        <v>529</v>
      </c>
    </row>
    <row r="775" spans="2:3">
      <c r="B775" s="9" t="s">
        <v>12</v>
      </c>
      <c r="C775" s="13" t="s">
        <v>50</v>
      </c>
    </row>
    <row r="776" spans="2:3">
      <c r="B776" s="10" t="s">
        <v>100</v>
      </c>
      <c r="C776" s="14" t="s">
        <v>1010</v>
      </c>
    </row>
    <row r="777" spans="2:3">
      <c r="B777" s="11" t="s">
        <v>101</v>
      </c>
      <c r="C777" s="15" t="s">
        <v>1011</v>
      </c>
    </row>
    <row r="778" spans="2:3">
      <c r="B778" s="12" t="s">
        <v>102</v>
      </c>
      <c r="C778" s="16" t="s">
        <v>1011</v>
      </c>
    </row>
    <row r="779" spans="2:3">
      <c r="B779" s="11" t="s">
        <v>103</v>
      </c>
      <c r="C779" s="15" t="s">
        <v>1012</v>
      </c>
    </row>
    <row r="780" spans="2:3">
      <c r="B780" s="12" t="s">
        <v>104</v>
      </c>
      <c r="C780" s="16" t="s">
        <v>1012</v>
      </c>
    </row>
    <row r="781" spans="2:3">
      <c r="B781" s="11" t="s">
        <v>106</v>
      </c>
      <c r="C781" s="15" t="s">
        <v>1013</v>
      </c>
    </row>
    <row r="782" spans="2:3">
      <c r="B782" s="12" t="s">
        <v>107</v>
      </c>
      <c r="C782" s="16" t="s">
        <v>1014</v>
      </c>
    </row>
    <row r="783" spans="2:3">
      <c r="B783" s="12" t="s">
        <v>108</v>
      </c>
      <c r="C783" s="16" t="s">
        <v>1015</v>
      </c>
    </row>
    <row r="784" spans="2:3">
      <c r="B784" s="11" t="s">
        <v>111</v>
      </c>
      <c r="C784" s="15" t="s">
        <v>1016</v>
      </c>
    </row>
    <row r="785" spans="2:3">
      <c r="B785" s="12" t="s">
        <v>112</v>
      </c>
      <c r="C785" s="16" t="s">
        <v>1017</v>
      </c>
    </row>
    <row r="786" spans="2:3">
      <c r="B786" s="12" t="s">
        <v>113</v>
      </c>
      <c r="C786" s="16" t="s">
        <v>1018</v>
      </c>
    </row>
    <row r="787" spans="2:3">
      <c r="B787" s="12" t="s">
        <v>114</v>
      </c>
      <c r="C787" s="16" t="s">
        <v>1019</v>
      </c>
    </row>
    <row r="788" spans="2:3">
      <c r="B788" s="12" t="s">
        <v>115</v>
      </c>
      <c r="C788" s="16" t="s">
        <v>1020</v>
      </c>
    </row>
    <row r="789" spans="2:3">
      <c r="B789" s="11" t="s">
        <v>116</v>
      </c>
      <c r="C789" s="15" t="s">
        <v>1021</v>
      </c>
    </row>
    <row r="790" spans="2:3">
      <c r="B790" s="12" t="s">
        <v>118</v>
      </c>
      <c r="C790" s="16" t="s">
        <v>993</v>
      </c>
    </row>
    <row r="791" spans="2:3">
      <c r="B791" s="12" t="s">
        <v>120</v>
      </c>
      <c r="C791" s="16" t="s">
        <v>1022</v>
      </c>
    </row>
    <row r="792" spans="2:3">
      <c r="B792" s="11" t="s">
        <v>123</v>
      </c>
      <c r="C792" s="15" t="s">
        <v>1023</v>
      </c>
    </row>
    <row r="793" spans="2:3">
      <c r="B793" s="12" t="s">
        <v>124</v>
      </c>
      <c r="C793" s="16" t="s">
        <v>1023</v>
      </c>
    </row>
    <row r="794" spans="2:3">
      <c r="B794" s="10" t="s">
        <v>127</v>
      </c>
      <c r="C794" s="14" t="s">
        <v>1024</v>
      </c>
    </row>
    <row r="795" spans="2:3">
      <c r="B795" s="11" t="s">
        <v>128</v>
      </c>
      <c r="C795" s="15" t="s">
        <v>1025</v>
      </c>
    </row>
    <row r="796" spans="2:3">
      <c r="B796" s="12" t="s">
        <v>129</v>
      </c>
      <c r="C796" s="16" t="s">
        <v>598</v>
      </c>
    </row>
    <row r="797" spans="2:3">
      <c r="B797" s="12" t="s">
        <v>132</v>
      </c>
      <c r="C797" s="16" t="s">
        <v>453</v>
      </c>
    </row>
    <row r="798" spans="2:3">
      <c r="B798" s="12" t="s">
        <v>133</v>
      </c>
      <c r="C798" s="16" t="s">
        <v>453</v>
      </c>
    </row>
    <row r="799" spans="2:3">
      <c r="B799" s="12" t="s">
        <v>134</v>
      </c>
      <c r="C799" s="16" t="s">
        <v>1026</v>
      </c>
    </row>
    <row r="800" spans="2:3">
      <c r="B800" s="11" t="s">
        <v>137</v>
      </c>
      <c r="C800" s="15" t="s">
        <v>1027</v>
      </c>
    </row>
    <row r="801" spans="2:3">
      <c r="B801" s="12" t="s">
        <v>138</v>
      </c>
      <c r="C801" s="16" t="s">
        <v>1027</v>
      </c>
    </row>
    <row r="802" spans="2:3">
      <c r="B802" s="11" t="s">
        <v>148</v>
      </c>
      <c r="C802" s="15" t="s">
        <v>905</v>
      </c>
    </row>
    <row r="803" spans="2:3">
      <c r="B803" s="12" t="s">
        <v>154</v>
      </c>
      <c r="C803" s="16" t="s">
        <v>607</v>
      </c>
    </row>
    <row r="804" spans="2:3">
      <c r="B804" s="12" t="s">
        <v>157</v>
      </c>
      <c r="C804" s="16" t="s">
        <v>453</v>
      </c>
    </row>
    <row r="805" spans="2:3">
      <c r="B805" s="11" t="s">
        <v>158</v>
      </c>
      <c r="C805" s="15" t="s">
        <v>873</v>
      </c>
    </row>
    <row r="806" spans="2:3">
      <c r="B806" s="12" t="s">
        <v>161</v>
      </c>
      <c r="C806" s="16" t="s">
        <v>564</v>
      </c>
    </row>
    <row r="807" spans="2:3">
      <c r="B807" s="12" t="s">
        <v>165</v>
      </c>
      <c r="C807" s="16" t="s">
        <v>564</v>
      </c>
    </row>
    <row r="808" spans="2:3">
      <c r="B808" s="11" t="s">
        <v>166</v>
      </c>
      <c r="C808" s="15" t="s">
        <v>1028</v>
      </c>
    </row>
    <row r="809" spans="2:3">
      <c r="B809" s="12" t="s">
        <v>167</v>
      </c>
      <c r="C809" s="16" t="s">
        <v>1028</v>
      </c>
    </row>
    <row r="810" spans="2:3">
      <c r="B810" s="11" t="s">
        <v>168</v>
      </c>
      <c r="C810" s="15" t="s">
        <v>1029</v>
      </c>
    </row>
    <row r="811" spans="2:3">
      <c r="B811" s="12" t="s">
        <v>169</v>
      </c>
      <c r="C811" s="16" t="s">
        <v>1030</v>
      </c>
    </row>
    <row r="812" spans="2:3">
      <c r="B812" s="12" t="s">
        <v>170</v>
      </c>
      <c r="C812" s="16" t="s">
        <v>1031</v>
      </c>
    </row>
    <row r="813" spans="2:3">
      <c r="B813" s="11" t="s">
        <v>174</v>
      </c>
      <c r="C813" s="15" t="s">
        <v>1032</v>
      </c>
    </row>
    <row r="814" spans="2:3">
      <c r="B814" s="12" t="s">
        <v>175</v>
      </c>
      <c r="C814" s="16" t="s">
        <v>1033</v>
      </c>
    </row>
    <row r="815" spans="2:3">
      <c r="B815" s="12" t="s">
        <v>176</v>
      </c>
      <c r="C815" s="16" t="s">
        <v>453</v>
      </c>
    </row>
    <row r="816" spans="2:3" ht="27.6">
      <c r="B816" s="12" t="s">
        <v>177</v>
      </c>
      <c r="C816" s="16" t="s">
        <v>448</v>
      </c>
    </row>
    <row r="817" spans="2:3">
      <c r="B817" s="12" t="s">
        <v>178</v>
      </c>
      <c r="C817" s="16" t="s">
        <v>1034</v>
      </c>
    </row>
    <row r="818" spans="2:3">
      <c r="B818" s="12" t="s">
        <v>181</v>
      </c>
      <c r="C818" s="16" t="s">
        <v>647</v>
      </c>
    </row>
    <row r="819" spans="2:3">
      <c r="B819" s="12" t="s">
        <v>182</v>
      </c>
      <c r="C819" s="16" t="s">
        <v>1035</v>
      </c>
    </row>
    <row r="820" spans="2:3">
      <c r="B820" s="10" t="s">
        <v>183</v>
      </c>
      <c r="C820" s="14" t="s">
        <v>1036</v>
      </c>
    </row>
    <row r="821" spans="2:3">
      <c r="B821" s="11" t="s">
        <v>184</v>
      </c>
      <c r="C821" s="15" t="s">
        <v>1037</v>
      </c>
    </row>
    <row r="822" spans="2:3">
      <c r="B822" s="12" t="s">
        <v>185</v>
      </c>
      <c r="C822" s="16" t="s">
        <v>638</v>
      </c>
    </row>
    <row r="823" spans="2:3">
      <c r="B823" s="12" t="s">
        <v>187</v>
      </c>
      <c r="C823" s="16" t="s">
        <v>1038</v>
      </c>
    </row>
    <row r="824" spans="2:3">
      <c r="B824" s="11" t="s">
        <v>193</v>
      </c>
      <c r="C824" s="15" t="s">
        <v>1039</v>
      </c>
    </row>
    <row r="825" spans="2:3">
      <c r="B825" s="12" t="s">
        <v>194</v>
      </c>
      <c r="C825" s="16" t="s">
        <v>887</v>
      </c>
    </row>
    <row r="826" spans="2:3">
      <c r="B826" s="12" t="s">
        <v>195</v>
      </c>
      <c r="C826" s="16" t="s">
        <v>577</v>
      </c>
    </row>
    <row r="827" spans="2:3">
      <c r="B827" s="12" t="s">
        <v>199</v>
      </c>
      <c r="C827" s="16" t="s">
        <v>1040</v>
      </c>
    </row>
    <row r="828" spans="2:3">
      <c r="B828" s="11" t="s">
        <v>201</v>
      </c>
      <c r="C828" s="15" t="s">
        <v>1041</v>
      </c>
    </row>
    <row r="829" spans="2:3">
      <c r="B829" s="12" t="s">
        <v>202</v>
      </c>
      <c r="C829" s="16" t="s">
        <v>1042</v>
      </c>
    </row>
    <row r="830" spans="2:3">
      <c r="B830" s="12" t="s">
        <v>203</v>
      </c>
      <c r="C830" s="16" t="s">
        <v>597</v>
      </c>
    </row>
    <row r="831" spans="2:3">
      <c r="B831" s="12" t="s">
        <v>205</v>
      </c>
      <c r="C831" s="16" t="s">
        <v>829</v>
      </c>
    </row>
    <row r="832" spans="2:3">
      <c r="B832" s="12" t="s">
        <v>207</v>
      </c>
      <c r="C832" s="16" t="s">
        <v>1043</v>
      </c>
    </row>
    <row r="833" spans="2:3">
      <c r="B833" s="12" t="s">
        <v>209</v>
      </c>
      <c r="C833" s="16" t="s">
        <v>1044</v>
      </c>
    </row>
    <row r="834" spans="2:3">
      <c r="B834" s="12" t="s">
        <v>210</v>
      </c>
      <c r="C834" s="16" t="s">
        <v>833</v>
      </c>
    </row>
    <row r="835" spans="2:3">
      <c r="B835" s="11" t="s">
        <v>211</v>
      </c>
      <c r="C835" s="15" t="s">
        <v>1045</v>
      </c>
    </row>
    <row r="836" spans="2:3">
      <c r="B836" s="12" t="s">
        <v>212</v>
      </c>
      <c r="C836" s="16" t="s">
        <v>1046</v>
      </c>
    </row>
    <row r="837" spans="2:3">
      <c r="B837" s="12" t="s">
        <v>215</v>
      </c>
      <c r="C837" s="16" t="s">
        <v>1047</v>
      </c>
    </row>
    <row r="838" spans="2:3">
      <c r="B838" s="11" t="s">
        <v>219</v>
      </c>
      <c r="C838" s="15" t="s">
        <v>1048</v>
      </c>
    </row>
    <row r="839" spans="2:3">
      <c r="B839" s="12" t="s">
        <v>220</v>
      </c>
      <c r="C839" s="16" t="s">
        <v>495</v>
      </c>
    </row>
    <row r="840" spans="2:3" ht="27.6">
      <c r="B840" s="12" t="s">
        <v>221</v>
      </c>
      <c r="C840" s="16" t="s">
        <v>1049</v>
      </c>
    </row>
    <row r="841" spans="2:3">
      <c r="B841" s="12" t="s">
        <v>222</v>
      </c>
      <c r="C841" s="16" t="s">
        <v>647</v>
      </c>
    </row>
    <row r="842" spans="2:3">
      <c r="B842" s="12" t="s">
        <v>225</v>
      </c>
      <c r="C842" s="16" t="s">
        <v>1050</v>
      </c>
    </row>
    <row r="843" spans="2:3">
      <c r="B843" s="12" t="s">
        <v>226</v>
      </c>
      <c r="C843" s="16" t="s">
        <v>637</v>
      </c>
    </row>
    <row r="844" spans="2:3">
      <c r="B844" s="12" t="s">
        <v>227</v>
      </c>
      <c r="C844" s="16" t="s">
        <v>587</v>
      </c>
    </row>
    <row r="845" spans="2:3">
      <c r="B845" s="11" t="s">
        <v>228</v>
      </c>
      <c r="C845" s="15" t="s">
        <v>1051</v>
      </c>
    </row>
    <row r="846" spans="2:3" ht="27.6">
      <c r="B846" s="12" t="s">
        <v>229</v>
      </c>
      <c r="C846" s="16" t="s">
        <v>1052</v>
      </c>
    </row>
    <row r="847" spans="2:3" ht="27.6">
      <c r="B847" s="12" t="s">
        <v>230</v>
      </c>
      <c r="C847" s="16" t="s">
        <v>1053</v>
      </c>
    </row>
    <row r="848" spans="2:3">
      <c r="B848" s="11" t="s">
        <v>234</v>
      </c>
      <c r="C848" s="15" t="s">
        <v>559</v>
      </c>
    </row>
    <row r="849" spans="2:3">
      <c r="B849" s="12" t="s">
        <v>236</v>
      </c>
      <c r="C849" s="16" t="s">
        <v>559</v>
      </c>
    </row>
    <row r="850" spans="2:3">
      <c r="B850" s="11" t="s">
        <v>248</v>
      </c>
      <c r="C850" s="15" t="s">
        <v>1054</v>
      </c>
    </row>
    <row r="851" spans="2:3">
      <c r="B851" s="12" t="s">
        <v>255</v>
      </c>
      <c r="C851" s="16" t="s">
        <v>1055</v>
      </c>
    </row>
    <row r="852" spans="2:3">
      <c r="B852" s="12" t="s">
        <v>256</v>
      </c>
      <c r="C852" s="16" t="s">
        <v>1056</v>
      </c>
    </row>
    <row r="853" spans="2:3">
      <c r="B853" s="10" t="s">
        <v>273</v>
      </c>
      <c r="C853" s="14" t="s">
        <v>495</v>
      </c>
    </row>
    <row r="854" spans="2:3">
      <c r="B854" s="11" t="s">
        <v>274</v>
      </c>
      <c r="C854" s="15" t="s">
        <v>495</v>
      </c>
    </row>
    <row r="855" spans="2:3">
      <c r="B855" s="12" t="s">
        <v>278</v>
      </c>
      <c r="C855" s="16" t="s">
        <v>495</v>
      </c>
    </row>
    <row r="856" spans="2:3">
      <c r="B856" s="9" t="s">
        <v>49</v>
      </c>
      <c r="C856" s="13" t="s">
        <v>62</v>
      </c>
    </row>
    <row r="857" spans="2:3">
      <c r="B857" s="12" t="s">
        <v>529</v>
      </c>
      <c r="C857" s="16" t="s">
        <v>529</v>
      </c>
    </row>
    <row r="858" spans="2:3">
      <c r="B858" s="12" t="s">
        <v>529</v>
      </c>
      <c r="C858" s="16" t="s">
        <v>529</v>
      </c>
    </row>
    <row r="859" spans="2:3">
      <c r="B859" s="12" t="s">
        <v>529</v>
      </c>
      <c r="C859" s="16" t="s">
        <v>529</v>
      </c>
    </row>
    <row r="860" spans="2:3">
      <c r="B860" s="9" t="s">
        <v>13</v>
      </c>
      <c r="C860" s="13" t="s">
        <v>50</v>
      </c>
    </row>
    <row r="861" spans="2:3">
      <c r="B861" s="10" t="s">
        <v>100</v>
      </c>
      <c r="C861" s="14" t="s">
        <v>1057</v>
      </c>
    </row>
    <row r="862" spans="2:3">
      <c r="B862" s="11" t="s">
        <v>101</v>
      </c>
      <c r="C862" s="15" t="s">
        <v>1058</v>
      </c>
    </row>
    <row r="863" spans="2:3">
      <c r="B863" s="12" t="s">
        <v>102</v>
      </c>
      <c r="C863" s="16" t="s">
        <v>1058</v>
      </c>
    </row>
    <row r="864" spans="2:3">
      <c r="B864" s="11" t="s">
        <v>103</v>
      </c>
      <c r="C864" s="15" t="s">
        <v>1059</v>
      </c>
    </row>
    <row r="865" spans="2:3">
      <c r="B865" s="12" t="s">
        <v>105</v>
      </c>
      <c r="C865" s="16" t="s">
        <v>1059</v>
      </c>
    </row>
    <row r="866" spans="2:3">
      <c r="B866" s="11" t="s">
        <v>106</v>
      </c>
      <c r="C866" s="15" t="s">
        <v>1060</v>
      </c>
    </row>
    <row r="867" spans="2:3">
      <c r="B867" s="12" t="s">
        <v>107</v>
      </c>
      <c r="C867" s="16" t="s">
        <v>1061</v>
      </c>
    </row>
    <row r="868" spans="2:3">
      <c r="B868" s="12" t="s">
        <v>108</v>
      </c>
      <c r="C868" s="16" t="s">
        <v>1062</v>
      </c>
    </row>
    <row r="869" spans="2:3">
      <c r="B869" s="11" t="s">
        <v>111</v>
      </c>
      <c r="C869" s="15" t="s">
        <v>1063</v>
      </c>
    </row>
    <row r="870" spans="2:3">
      <c r="B870" s="12" t="s">
        <v>112</v>
      </c>
      <c r="C870" s="16" t="s">
        <v>1064</v>
      </c>
    </row>
    <row r="871" spans="2:3">
      <c r="B871" s="12" t="s">
        <v>115</v>
      </c>
      <c r="C871" s="16" t="s">
        <v>1065</v>
      </c>
    </row>
    <row r="872" spans="2:3">
      <c r="B872" s="11" t="s">
        <v>116</v>
      </c>
      <c r="C872" s="15" t="s">
        <v>1066</v>
      </c>
    </row>
    <row r="873" spans="2:3">
      <c r="B873" s="12" t="s">
        <v>118</v>
      </c>
      <c r="C873" s="16" t="s">
        <v>1066</v>
      </c>
    </row>
    <row r="874" spans="2:3">
      <c r="B874" s="11" t="s">
        <v>123</v>
      </c>
      <c r="C874" s="15" t="s">
        <v>1067</v>
      </c>
    </row>
    <row r="875" spans="2:3">
      <c r="B875" s="12" t="s">
        <v>124</v>
      </c>
      <c r="C875" s="16" t="s">
        <v>1067</v>
      </c>
    </row>
    <row r="876" spans="2:3">
      <c r="B876" s="10" t="s">
        <v>127</v>
      </c>
      <c r="C876" s="14" t="s">
        <v>1068</v>
      </c>
    </row>
    <row r="877" spans="2:3">
      <c r="B877" s="11" t="s">
        <v>128</v>
      </c>
      <c r="C877" s="15" t="s">
        <v>1069</v>
      </c>
    </row>
    <row r="878" spans="2:3">
      <c r="B878" s="12" t="s">
        <v>129</v>
      </c>
      <c r="C878" s="16" t="s">
        <v>1070</v>
      </c>
    </row>
    <row r="879" spans="2:3">
      <c r="B879" s="12" t="s">
        <v>130</v>
      </c>
      <c r="C879" s="16" t="s">
        <v>1071</v>
      </c>
    </row>
    <row r="880" spans="2:3">
      <c r="B880" s="12" t="s">
        <v>134</v>
      </c>
      <c r="C880" s="16" t="s">
        <v>1072</v>
      </c>
    </row>
    <row r="881" spans="2:3">
      <c r="B881" s="11" t="s">
        <v>137</v>
      </c>
      <c r="C881" s="15" t="s">
        <v>1073</v>
      </c>
    </row>
    <row r="882" spans="2:3">
      <c r="B882" s="12" t="s">
        <v>138</v>
      </c>
      <c r="C882" s="16" t="s">
        <v>1073</v>
      </c>
    </row>
    <row r="883" spans="2:3">
      <c r="B883" s="11" t="s">
        <v>148</v>
      </c>
      <c r="C883" s="15" t="s">
        <v>868</v>
      </c>
    </row>
    <row r="884" spans="2:3">
      <c r="B884" s="12" t="s">
        <v>154</v>
      </c>
      <c r="C884" s="16" t="s">
        <v>560</v>
      </c>
    </row>
    <row r="885" spans="2:3">
      <c r="B885" s="12" t="s">
        <v>156</v>
      </c>
      <c r="C885" s="16" t="s">
        <v>558</v>
      </c>
    </row>
    <row r="886" spans="2:3">
      <c r="B886" s="12" t="s">
        <v>157</v>
      </c>
      <c r="C886" s="16" t="s">
        <v>590</v>
      </c>
    </row>
    <row r="887" spans="2:3">
      <c r="B887" s="11" t="s">
        <v>158</v>
      </c>
      <c r="C887" s="15" t="s">
        <v>1074</v>
      </c>
    </row>
    <row r="888" spans="2:3">
      <c r="B888" s="12" t="s">
        <v>159</v>
      </c>
      <c r="C888" s="16" t="s">
        <v>586</v>
      </c>
    </row>
    <row r="889" spans="2:3">
      <c r="B889" s="12" t="s">
        <v>161</v>
      </c>
      <c r="C889" s="16" t="s">
        <v>1075</v>
      </c>
    </row>
    <row r="890" spans="2:3">
      <c r="B890" s="12" t="s">
        <v>162</v>
      </c>
      <c r="C890" s="16" t="s">
        <v>1076</v>
      </c>
    </row>
    <row r="891" spans="2:3">
      <c r="B891" s="12" t="s">
        <v>163</v>
      </c>
      <c r="C891" s="16" t="s">
        <v>1077</v>
      </c>
    </row>
    <row r="892" spans="2:3">
      <c r="B892" s="11" t="s">
        <v>166</v>
      </c>
      <c r="C892" s="15" t="s">
        <v>1078</v>
      </c>
    </row>
    <row r="893" spans="2:3">
      <c r="B893" s="12" t="s">
        <v>167</v>
      </c>
      <c r="C893" s="16" t="s">
        <v>1078</v>
      </c>
    </row>
    <row r="894" spans="2:3">
      <c r="B894" s="11" t="s">
        <v>168</v>
      </c>
      <c r="C894" s="15" t="s">
        <v>586</v>
      </c>
    </row>
    <row r="895" spans="2:3">
      <c r="B895" s="12" t="s">
        <v>169</v>
      </c>
      <c r="C895" s="16" t="s">
        <v>586</v>
      </c>
    </row>
    <row r="896" spans="2:3">
      <c r="B896" s="11" t="s">
        <v>174</v>
      </c>
      <c r="C896" s="15" t="s">
        <v>881</v>
      </c>
    </row>
    <row r="897" spans="2:3">
      <c r="B897" s="12" t="s">
        <v>178</v>
      </c>
      <c r="C897" s="16" t="s">
        <v>1079</v>
      </c>
    </row>
    <row r="898" spans="2:3">
      <c r="B898" s="12" t="s">
        <v>179</v>
      </c>
      <c r="C898" s="16" t="s">
        <v>558</v>
      </c>
    </row>
    <row r="899" spans="2:3">
      <c r="B899" s="12" t="s">
        <v>181</v>
      </c>
      <c r="C899" s="16" t="s">
        <v>1080</v>
      </c>
    </row>
    <row r="900" spans="2:3">
      <c r="B900" s="12" t="s">
        <v>182</v>
      </c>
      <c r="C900" s="16" t="s">
        <v>558</v>
      </c>
    </row>
    <row r="901" spans="2:3">
      <c r="B901" s="10" t="s">
        <v>183</v>
      </c>
      <c r="C901" s="14" t="s">
        <v>1081</v>
      </c>
    </row>
    <row r="902" spans="2:3">
      <c r="B902" s="11" t="s">
        <v>184</v>
      </c>
      <c r="C902" s="15" t="s">
        <v>1082</v>
      </c>
    </row>
    <row r="903" spans="2:3">
      <c r="B903" s="12" t="s">
        <v>185</v>
      </c>
      <c r="C903" s="16" t="s">
        <v>1083</v>
      </c>
    </row>
    <row r="904" spans="2:3">
      <c r="B904" s="12" t="s">
        <v>187</v>
      </c>
      <c r="C904" s="16" t="s">
        <v>1084</v>
      </c>
    </row>
    <row r="905" spans="2:3">
      <c r="B905" s="12" t="s">
        <v>188</v>
      </c>
      <c r="C905" s="16" t="s">
        <v>558</v>
      </c>
    </row>
    <row r="906" spans="2:3">
      <c r="B906" s="12" t="s">
        <v>191</v>
      </c>
      <c r="C906" s="16" t="s">
        <v>1085</v>
      </c>
    </row>
    <row r="907" spans="2:3">
      <c r="B907" s="11" t="s">
        <v>193</v>
      </c>
      <c r="C907" s="15" t="s">
        <v>1086</v>
      </c>
    </row>
    <row r="908" spans="2:3">
      <c r="B908" s="12" t="s">
        <v>195</v>
      </c>
      <c r="C908" s="16" t="s">
        <v>1086</v>
      </c>
    </row>
    <row r="909" spans="2:3">
      <c r="B909" s="11" t="s">
        <v>201</v>
      </c>
      <c r="C909" s="15" t="s">
        <v>1087</v>
      </c>
    </row>
    <row r="910" spans="2:3">
      <c r="B910" s="12" t="s">
        <v>202</v>
      </c>
      <c r="C910" s="16" t="s">
        <v>1088</v>
      </c>
    </row>
    <row r="911" spans="2:3">
      <c r="B911" s="12" t="s">
        <v>205</v>
      </c>
      <c r="C911" s="16" t="s">
        <v>1089</v>
      </c>
    </row>
    <row r="912" spans="2:3">
      <c r="B912" s="12" t="s">
        <v>207</v>
      </c>
      <c r="C912" s="16" t="s">
        <v>558</v>
      </c>
    </row>
    <row r="913" spans="2:3">
      <c r="B913" s="12" t="s">
        <v>210</v>
      </c>
      <c r="C913" s="16" t="s">
        <v>586</v>
      </c>
    </row>
    <row r="914" spans="2:3">
      <c r="B914" s="11" t="s">
        <v>211</v>
      </c>
      <c r="C914" s="15" t="s">
        <v>1090</v>
      </c>
    </row>
    <row r="915" spans="2:3">
      <c r="B915" s="12" t="s">
        <v>212</v>
      </c>
      <c r="C915" s="16" t="s">
        <v>1091</v>
      </c>
    </row>
    <row r="916" spans="2:3">
      <c r="B916" s="12" t="s">
        <v>215</v>
      </c>
      <c r="C916" s="16" t="s">
        <v>577</v>
      </c>
    </row>
    <row r="917" spans="2:3">
      <c r="B917" s="11" t="s">
        <v>219</v>
      </c>
      <c r="C917" s="15" t="s">
        <v>1092</v>
      </c>
    </row>
    <row r="918" spans="2:3">
      <c r="B918" s="12" t="s">
        <v>223</v>
      </c>
      <c r="C918" s="16" t="s">
        <v>598</v>
      </c>
    </row>
    <row r="919" spans="2:3">
      <c r="B919" s="12" t="s">
        <v>224</v>
      </c>
      <c r="C919" s="16" t="s">
        <v>1093</v>
      </c>
    </row>
    <row r="920" spans="2:3">
      <c r="B920" s="12" t="s">
        <v>225</v>
      </c>
      <c r="C920" s="16" t="s">
        <v>598</v>
      </c>
    </row>
    <row r="921" spans="2:3">
      <c r="B921" s="12" t="s">
        <v>226</v>
      </c>
      <c r="C921" s="16" t="s">
        <v>557</v>
      </c>
    </row>
    <row r="922" spans="2:3">
      <c r="B922" s="12" t="s">
        <v>227</v>
      </c>
      <c r="C922" s="16" t="s">
        <v>1094</v>
      </c>
    </row>
    <row r="923" spans="2:3">
      <c r="B923" s="11" t="s">
        <v>228</v>
      </c>
      <c r="C923" s="15" t="s">
        <v>586</v>
      </c>
    </row>
    <row r="924" spans="2:3" ht="27.6">
      <c r="B924" s="12" t="s">
        <v>229</v>
      </c>
      <c r="C924" s="16" t="s">
        <v>586</v>
      </c>
    </row>
    <row r="925" spans="2:3">
      <c r="B925" s="9" t="s">
        <v>49</v>
      </c>
      <c r="C925" s="13" t="s">
        <v>63</v>
      </c>
    </row>
    <row r="926" spans="2:3">
      <c r="B926" s="12" t="s">
        <v>529</v>
      </c>
      <c r="C926" s="16" t="s">
        <v>529</v>
      </c>
    </row>
    <row r="927" spans="2:3">
      <c r="B927" s="12" t="s">
        <v>529</v>
      </c>
      <c r="C927" s="16" t="s">
        <v>529</v>
      </c>
    </row>
    <row r="928" spans="2:3">
      <c r="B928" s="12" t="s">
        <v>529</v>
      </c>
      <c r="C928" s="16" t="s">
        <v>529</v>
      </c>
    </row>
    <row r="929" spans="2:3">
      <c r="B929" s="9" t="s">
        <v>14</v>
      </c>
      <c r="C929" s="13" t="s">
        <v>50</v>
      </c>
    </row>
    <row r="930" spans="2:3">
      <c r="B930" s="10" t="s">
        <v>100</v>
      </c>
      <c r="C930" s="14" t="s">
        <v>1095</v>
      </c>
    </row>
    <row r="931" spans="2:3">
      <c r="B931" s="11" t="s">
        <v>101</v>
      </c>
      <c r="C931" s="15" t="s">
        <v>1096</v>
      </c>
    </row>
    <row r="932" spans="2:3">
      <c r="B932" s="12" t="s">
        <v>102</v>
      </c>
      <c r="C932" s="16" t="s">
        <v>1096</v>
      </c>
    </row>
    <row r="933" spans="2:3">
      <c r="B933" s="11" t="s">
        <v>103</v>
      </c>
      <c r="C933" s="15" t="s">
        <v>1097</v>
      </c>
    </row>
    <row r="934" spans="2:3">
      <c r="B934" s="12" t="s">
        <v>104</v>
      </c>
      <c r="C934" s="16" t="s">
        <v>1097</v>
      </c>
    </row>
    <row r="935" spans="2:3">
      <c r="B935" s="11" t="s">
        <v>106</v>
      </c>
      <c r="C935" s="15" t="s">
        <v>1098</v>
      </c>
    </row>
    <row r="936" spans="2:3">
      <c r="B936" s="12" t="s">
        <v>108</v>
      </c>
      <c r="C936" s="16" t="s">
        <v>1098</v>
      </c>
    </row>
    <row r="937" spans="2:3">
      <c r="B937" s="11" t="s">
        <v>111</v>
      </c>
      <c r="C937" s="15" t="s">
        <v>1099</v>
      </c>
    </row>
    <row r="938" spans="2:3">
      <c r="B938" s="12" t="s">
        <v>112</v>
      </c>
      <c r="C938" s="16" t="s">
        <v>1100</v>
      </c>
    </row>
    <row r="939" spans="2:3">
      <c r="B939" s="12" t="s">
        <v>115</v>
      </c>
      <c r="C939" s="16" t="s">
        <v>1101</v>
      </c>
    </row>
    <row r="940" spans="2:3">
      <c r="B940" s="11" t="s">
        <v>116</v>
      </c>
      <c r="C940" s="15" t="s">
        <v>1102</v>
      </c>
    </row>
    <row r="941" spans="2:3">
      <c r="B941" s="12" t="s">
        <v>118</v>
      </c>
      <c r="C941" s="16" t="s">
        <v>1102</v>
      </c>
    </row>
    <row r="942" spans="2:3">
      <c r="B942" s="11" t="s">
        <v>123</v>
      </c>
      <c r="C942" s="15" t="s">
        <v>1103</v>
      </c>
    </row>
    <row r="943" spans="2:3">
      <c r="B943" s="12" t="s">
        <v>124</v>
      </c>
      <c r="C943" s="16" t="s">
        <v>1103</v>
      </c>
    </row>
    <row r="944" spans="2:3">
      <c r="B944" s="10" t="s">
        <v>127</v>
      </c>
      <c r="C944" s="14" t="s">
        <v>1104</v>
      </c>
    </row>
    <row r="945" spans="2:3">
      <c r="B945" s="11" t="s">
        <v>128</v>
      </c>
      <c r="C945" s="15" t="s">
        <v>1105</v>
      </c>
    </row>
    <row r="946" spans="2:3">
      <c r="B946" s="12" t="s">
        <v>129</v>
      </c>
      <c r="C946" s="16" t="s">
        <v>1106</v>
      </c>
    </row>
    <row r="947" spans="2:3">
      <c r="B947" s="12" t="s">
        <v>132</v>
      </c>
      <c r="C947" s="16" t="s">
        <v>572</v>
      </c>
    </row>
    <row r="948" spans="2:3">
      <c r="B948" s="12" t="s">
        <v>134</v>
      </c>
      <c r="C948" s="16" t="s">
        <v>1107</v>
      </c>
    </row>
    <row r="949" spans="2:3">
      <c r="B949" s="12" t="s">
        <v>136</v>
      </c>
      <c r="C949" s="16" t="s">
        <v>942</v>
      </c>
    </row>
    <row r="950" spans="2:3">
      <c r="B950" s="11" t="s">
        <v>137</v>
      </c>
      <c r="C950" s="15" t="s">
        <v>1108</v>
      </c>
    </row>
    <row r="951" spans="2:3">
      <c r="B951" s="12" t="s">
        <v>138</v>
      </c>
      <c r="C951" s="16" t="s">
        <v>1109</v>
      </c>
    </row>
    <row r="952" spans="2:3">
      <c r="B952" s="12" t="s">
        <v>140</v>
      </c>
      <c r="C952" s="16" t="s">
        <v>563</v>
      </c>
    </row>
    <row r="953" spans="2:3">
      <c r="B953" s="11" t="s">
        <v>148</v>
      </c>
      <c r="C953" s="15" t="s">
        <v>586</v>
      </c>
    </row>
    <row r="954" spans="2:3">
      <c r="B954" s="12" t="s">
        <v>154</v>
      </c>
      <c r="C954" s="16" t="s">
        <v>586</v>
      </c>
    </row>
    <row r="955" spans="2:3">
      <c r="B955" s="11" t="s">
        <v>158</v>
      </c>
      <c r="C955" s="15" t="s">
        <v>1110</v>
      </c>
    </row>
    <row r="956" spans="2:3">
      <c r="B956" s="12" t="s">
        <v>159</v>
      </c>
      <c r="C956" s="16" t="s">
        <v>881</v>
      </c>
    </row>
    <row r="957" spans="2:3">
      <c r="B957" s="12" t="s">
        <v>161</v>
      </c>
      <c r="C957" s="16" t="s">
        <v>1111</v>
      </c>
    </row>
    <row r="958" spans="2:3">
      <c r="B958" s="12" t="s">
        <v>162</v>
      </c>
      <c r="C958" s="16" t="s">
        <v>1112</v>
      </c>
    </row>
    <row r="959" spans="2:3">
      <c r="B959" s="12" t="s">
        <v>163</v>
      </c>
      <c r="C959" s="16" t="s">
        <v>1113</v>
      </c>
    </row>
    <row r="960" spans="2:3">
      <c r="B960" s="11" t="s">
        <v>166</v>
      </c>
      <c r="C960" s="15" t="s">
        <v>1114</v>
      </c>
    </row>
    <row r="961" spans="2:3">
      <c r="B961" s="12" t="s">
        <v>167</v>
      </c>
      <c r="C961" s="16" t="s">
        <v>1114</v>
      </c>
    </row>
    <row r="962" spans="2:3">
      <c r="B962" s="11" t="s">
        <v>168</v>
      </c>
      <c r="C962" s="15" t="s">
        <v>497</v>
      </c>
    </row>
    <row r="963" spans="2:3">
      <c r="B963" s="12" t="s">
        <v>172</v>
      </c>
      <c r="C963" s="16" t="s">
        <v>497</v>
      </c>
    </row>
    <row r="964" spans="2:3">
      <c r="B964" s="11" t="s">
        <v>174</v>
      </c>
      <c r="C964" s="15" t="s">
        <v>1115</v>
      </c>
    </row>
    <row r="965" spans="2:3">
      <c r="B965" s="12" t="s">
        <v>175</v>
      </c>
      <c r="C965" s="16" t="s">
        <v>559</v>
      </c>
    </row>
    <row r="966" spans="2:3">
      <c r="B966" s="12" t="s">
        <v>178</v>
      </c>
      <c r="C966" s="16" t="s">
        <v>572</v>
      </c>
    </row>
    <row r="967" spans="2:3">
      <c r="B967" s="12" t="s">
        <v>179</v>
      </c>
      <c r="C967" s="16" t="s">
        <v>1116</v>
      </c>
    </row>
    <row r="968" spans="2:3">
      <c r="B968" s="12" t="s">
        <v>180</v>
      </c>
      <c r="C968" s="16" t="s">
        <v>590</v>
      </c>
    </row>
    <row r="969" spans="2:3">
      <c r="B969" s="12" t="s">
        <v>181</v>
      </c>
      <c r="C969" s="16" t="s">
        <v>1117</v>
      </c>
    </row>
    <row r="970" spans="2:3">
      <c r="B970" s="10" t="s">
        <v>183</v>
      </c>
      <c r="C970" s="14" t="s">
        <v>1118</v>
      </c>
    </row>
    <row r="971" spans="2:3">
      <c r="B971" s="11" t="s">
        <v>184</v>
      </c>
      <c r="C971" s="15" t="s">
        <v>1119</v>
      </c>
    </row>
    <row r="972" spans="2:3">
      <c r="B972" s="12" t="s">
        <v>185</v>
      </c>
      <c r="C972" s="16" t="s">
        <v>1120</v>
      </c>
    </row>
    <row r="973" spans="2:3">
      <c r="B973" s="12" t="s">
        <v>187</v>
      </c>
      <c r="C973" s="16" t="s">
        <v>1121</v>
      </c>
    </row>
    <row r="974" spans="2:3">
      <c r="B974" s="12" t="s">
        <v>188</v>
      </c>
      <c r="C974" s="16" t="s">
        <v>868</v>
      </c>
    </row>
    <row r="975" spans="2:3">
      <c r="B975" s="12" t="s">
        <v>190</v>
      </c>
      <c r="C975" s="16" t="s">
        <v>1122</v>
      </c>
    </row>
    <row r="976" spans="2:3">
      <c r="B976" s="12" t="s">
        <v>192</v>
      </c>
      <c r="C976" s="16">
        <v>800</v>
      </c>
    </row>
    <row r="977" spans="2:3">
      <c r="B977" s="11" t="s">
        <v>193</v>
      </c>
      <c r="C977" s="15" t="s">
        <v>868</v>
      </c>
    </row>
    <row r="978" spans="2:3">
      <c r="B978" s="12" t="s">
        <v>195</v>
      </c>
      <c r="C978" s="16" t="s">
        <v>868</v>
      </c>
    </row>
    <row r="979" spans="2:3">
      <c r="B979" s="11" t="s">
        <v>201</v>
      </c>
      <c r="C979" s="15" t="s">
        <v>1123</v>
      </c>
    </row>
    <row r="980" spans="2:3">
      <c r="B980" s="12" t="s">
        <v>202</v>
      </c>
      <c r="C980" s="16" t="s">
        <v>845</v>
      </c>
    </row>
    <row r="981" spans="2:3">
      <c r="B981" s="12" t="s">
        <v>204</v>
      </c>
      <c r="C981" s="16" t="s">
        <v>584</v>
      </c>
    </row>
    <row r="982" spans="2:3">
      <c r="B982" s="12" t="s">
        <v>207</v>
      </c>
      <c r="C982" s="16" t="s">
        <v>596</v>
      </c>
    </row>
    <row r="983" spans="2:3">
      <c r="B983" s="11" t="s">
        <v>211</v>
      </c>
      <c r="C983" s="15" t="s">
        <v>1124</v>
      </c>
    </row>
    <row r="984" spans="2:3">
      <c r="B984" s="12" t="s">
        <v>212</v>
      </c>
      <c r="C984" s="16" t="s">
        <v>1091</v>
      </c>
    </row>
    <row r="985" spans="2:3">
      <c r="B985" s="12" t="s">
        <v>215</v>
      </c>
      <c r="C985" s="16" t="s">
        <v>1125</v>
      </c>
    </row>
    <row r="986" spans="2:3">
      <c r="B986" s="11" t="s">
        <v>219</v>
      </c>
      <c r="C986" s="15" t="s">
        <v>1126</v>
      </c>
    </row>
    <row r="987" spans="2:3">
      <c r="B987" s="12" t="s">
        <v>223</v>
      </c>
      <c r="C987" s="16" t="s">
        <v>1127</v>
      </c>
    </row>
    <row r="988" spans="2:3">
      <c r="B988" s="12" t="s">
        <v>224</v>
      </c>
      <c r="C988" s="16" t="s">
        <v>1128</v>
      </c>
    </row>
    <row r="989" spans="2:3">
      <c r="B989" s="12" t="s">
        <v>225</v>
      </c>
      <c r="C989" s="16" t="s">
        <v>1129</v>
      </c>
    </row>
    <row r="990" spans="2:3">
      <c r="B990" s="12" t="s">
        <v>226</v>
      </c>
      <c r="C990" s="16" t="s">
        <v>1130</v>
      </c>
    </row>
    <row r="991" spans="2:3">
      <c r="B991" s="12" t="s">
        <v>227</v>
      </c>
      <c r="C991" s="16" t="s">
        <v>1131</v>
      </c>
    </row>
    <row r="992" spans="2:3">
      <c r="B992" s="11" t="s">
        <v>228</v>
      </c>
      <c r="C992" s="15" t="s">
        <v>1106</v>
      </c>
    </row>
    <row r="993" spans="2:3" ht="27.6">
      <c r="B993" s="12" t="s">
        <v>229</v>
      </c>
      <c r="C993" s="16" t="s">
        <v>1106</v>
      </c>
    </row>
    <row r="994" spans="2:3">
      <c r="B994" s="11" t="s">
        <v>234</v>
      </c>
      <c r="C994" s="15" t="s">
        <v>881</v>
      </c>
    </row>
    <row r="995" spans="2:3">
      <c r="B995" s="12" t="s">
        <v>238</v>
      </c>
      <c r="C995" s="16" t="s">
        <v>881</v>
      </c>
    </row>
    <row r="996" spans="2:3">
      <c r="B996" s="11" t="s">
        <v>242</v>
      </c>
      <c r="C996" s="15" t="s">
        <v>905</v>
      </c>
    </row>
    <row r="997" spans="2:3">
      <c r="B997" s="12" t="s">
        <v>244</v>
      </c>
      <c r="C997" s="16" t="s">
        <v>905</v>
      </c>
    </row>
    <row r="998" spans="2:3">
      <c r="B998" s="11" t="s">
        <v>248</v>
      </c>
      <c r="C998" s="15" t="s">
        <v>559</v>
      </c>
    </row>
    <row r="999" spans="2:3">
      <c r="B999" s="12" t="s">
        <v>253</v>
      </c>
      <c r="C999" s="16" t="s">
        <v>559</v>
      </c>
    </row>
    <row r="1000" spans="2:3">
      <c r="B1000" s="10" t="s">
        <v>273</v>
      </c>
      <c r="C1000" s="14" t="s">
        <v>1132</v>
      </c>
    </row>
    <row r="1001" spans="2:3">
      <c r="B1001" s="11" t="s">
        <v>285</v>
      </c>
      <c r="C1001" s="15" t="s">
        <v>495</v>
      </c>
    </row>
    <row r="1002" spans="2:3">
      <c r="B1002" s="12" t="s">
        <v>286</v>
      </c>
      <c r="C1002" s="16" t="s">
        <v>495</v>
      </c>
    </row>
    <row r="1003" spans="2:3">
      <c r="B1003" s="11" t="s">
        <v>288</v>
      </c>
      <c r="C1003" s="15" t="s">
        <v>495</v>
      </c>
    </row>
    <row r="1004" spans="2:3">
      <c r="B1004" s="12" t="s">
        <v>289</v>
      </c>
      <c r="C1004" s="16" t="s">
        <v>495</v>
      </c>
    </row>
    <row r="1005" spans="2:3">
      <c r="B1005" s="11" t="s">
        <v>291</v>
      </c>
      <c r="C1005" s="15" t="s">
        <v>1133</v>
      </c>
    </row>
    <row r="1006" spans="2:3">
      <c r="B1006" s="12" t="s">
        <v>292</v>
      </c>
      <c r="C1006" s="16" t="s">
        <v>495</v>
      </c>
    </row>
    <row r="1007" spans="2:3">
      <c r="B1007" s="12" t="s">
        <v>293</v>
      </c>
      <c r="C1007" s="16" t="s">
        <v>1134</v>
      </c>
    </row>
    <row r="1008" spans="2:3">
      <c r="B1008" s="9" t="s">
        <v>49</v>
      </c>
      <c r="C1008" s="13" t="s">
        <v>64</v>
      </c>
    </row>
    <row r="1009" spans="2:3">
      <c r="B1009" s="12" t="s">
        <v>529</v>
      </c>
      <c r="C1009" s="16" t="s">
        <v>529</v>
      </c>
    </row>
    <row r="1010" spans="2:3">
      <c r="B1010" s="12" t="s">
        <v>529</v>
      </c>
      <c r="C1010" s="16" t="s">
        <v>529</v>
      </c>
    </row>
    <row r="1011" spans="2:3">
      <c r="B1011" s="12" t="s">
        <v>529</v>
      </c>
      <c r="C1011" s="16" t="s">
        <v>529</v>
      </c>
    </row>
    <row r="1012" spans="2:3">
      <c r="B1012" s="9" t="s">
        <v>15</v>
      </c>
      <c r="C1012" s="13" t="s">
        <v>50</v>
      </c>
    </row>
    <row r="1013" spans="2:3">
      <c r="B1013" s="10" t="s">
        <v>100</v>
      </c>
      <c r="C1013" s="14" t="s">
        <v>1135</v>
      </c>
    </row>
    <row r="1014" spans="2:3">
      <c r="B1014" s="11" t="s">
        <v>101</v>
      </c>
      <c r="C1014" s="15" t="s">
        <v>1136</v>
      </c>
    </row>
    <row r="1015" spans="2:3">
      <c r="B1015" s="12" t="s">
        <v>102</v>
      </c>
      <c r="C1015" s="16" t="s">
        <v>1136</v>
      </c>
    </row>
    <row r="1016" spans="2:3">
      <c r="B1016" s="11" t="s">
        <v>106</v>
      </c>
      <c r="C1016" s="15" t="s">
        <v>1137</v>
      </c>
    </row>
    <row r="1017" spans="2:3">
      <c r="B1017" s="12" t="s">
        <v>107</v>
      </c>
      <c r="C1017" s="16" t="s">
        <v>1138</v>
      </c>
    </row>
    <row r="1018" spans="2:3">
      <c r="B1018" s="12" t="s">
        <v>108</v>
      </c>
      <c r="C1018" s="16" t="s">
        <v>1139</v>
      </c>
    </row>
    <row r="1019" spans="2:3">
      <c r="B1019" s="11" t="s">
        <v>111</v>
      </c>
      <c r="C1019" s="15" t="s">
        <v>1140</v>
      </c>
    </row>
    <row r="1020" spans="2:3">
      <c r="B1020" s="12" t="s">
        <v>112</v>
      </c>
      <c r="C1020" s="16" t="s">
        <v>1141</v>
      </c>
    </row>
    <row r="1021" spans="2:3">
      <c r="B1021" s="12" t="s">
        <v>115</v>
      </c>
      <c r="C1021" s="16" t="s">
        <v>1142</v>
      </c>
    </row>
    <row r="1022" spans="2:3">
      <c r="B1022" s="11" t="s">
        <v>116</v>
      </c>
      <c r="C1022" s="15" t="s">
        <v>1143</v>
      </c>
    </row>
    <row r="1023" spans="2:3">
      <c r="B1023" s="12" t="s">
        <v>118</v>
      </c>
      <c r="C1023" s="16" t="s">
        <v>1144</v>
      </c>
    </row>
    <row r="1024" spans="2:3">
      <c r="B1024" s="12" t="s">
        <v>120</v>
      </c>
      <c r="C1024" s="16" t="s">
        <v>1145</v>
      </c>
    </row>
    <row r="1025" spans="2:3">
      <c r="B1025" s="11" t="s">
        <v>123</v>
      </c>
      <c r="C1025" s="15" t="s">
        <v>1146</v>
      </c>
    </row>
    <row r="1026" spans="2:3">
      <c r="B1026" s="12" t="s">
        <v>124</v>
      </c>
      <c r="C1026" s="16" t="s">
        <v>1146</v>
      </c>
    </row>
    <row r="1027" spans="2:3">
      <c r="B1027" s="11" t="s">
        <v>125</v>
      </c>
      <c r="C1027" s="15" t="s">
        <v>1147</v>
      </c>
    </row>
    <row r="1028" spans="2:3">
      <c r="B1028" s="12" t="s">
        <v>126</v>
      </c>
      <c r="C1028" s="16" t="s">
        <v>1147</v>
      </c>
    </row>
    <row r="1029" spans="2:3">
      <c r="B1029" s="10" t="s">
        <v>127</v>
      </c>
      <c r="C1029" s="14" t="s">
        <v>1148</v>
      </c>
    </row>
    <row r="1030" spans="2:3">
      <c r="B1030" s="11" t="s">
        <v>128</v>
      </c>
      <c r="C1030" s="15" t="s">
        <v>1149</v>
      </c>
    </row>
    <row r="1031" spans="2:3">
      <c r="B1031" s="12" t="s">
        <v>129</v>
      </c>
      <c r="C1031" s="16" t="s">
        <v>1150</v>
      </c>
    </row>
    <row r="1032" spans="2:3">
      <c r="B1032" s="12" t="s">
        <v>132</v>
      </c>
      <c r="C1032" s="16" t="s">
        <v>1151</v>
      </c>
    </row>
    <row r="1033" spans="2:3">
      <c r="B1033" s="12" t="s">
        <v>134</v>
      </c>
      <c r="C1033" s="16" t="s">
        <v>1152</v>
      </c>
    </row>
    <row r="1034" spans="2:3">
      <c r="B1034" s="11" t="s">
        <v>137</v>
      </c>
      <c r="C1034" s="15" t="s">
        <v>1153</v>
      </c>
    </row>
    <row r="1035" spans="2:3">
      <c r="B1035" s="12" t="s">
        <v>138</v>
      </c>
      <c r="C1035" s="16" t="s">
        <v>1154</v>
      </c>
    </row>
    <row r="1036" spans="2:3">
      <c r="B1036" s="12" t="s">
        <v>140</v>
      </c>
      <c r="C1036" s="16" t="s">
        <v>1085</v>
      </c>
    </row>
    <row r="1037" spans="2:3">
      <c r="B1037" s="11" t="s">
        <v>148</v>
      </c>
      <c r="C1037" s="15" t="s">
        <v>1155</v>
      </c>
    </row>
    <row r="1038" spans="2:3">
      <c r="B1038" s="12" t="s">
        <v>152</v>
      </c>
      <c r="C1038" s="16" t="s">
        <v>1156</v>
      </c>
    </row>
    <row r="1039" spans="2:3">
      <c r="B1039" s="12" t="s">
        <v>154</v>
      </c>
      <c r="C1039" s="16" t="s">
        <v>558</v>
      </c>
    </row>
    <row r="1040" spans="2:3">
      <c r="B1040" s="12" t="s">
        <v>157</v>
      </c>
      <c r="C1040" s="16" t="s">
        <v>1157</v>
      </c>
    </row>
    <row r="1041" spans="2:3">
      <c r="B1041" s="11" t="s">
        <v>158</v>
      </c>
      <c r="C1041" s="15" t="s">
        <v>1158</v>
      </c>
    </row>
    <row r="1042" spans="2:3">
      <c r="B1042" s="12" t="s">
        <v>159</v>
      </c>
      <c r="C1042" s="16" t="s">
        <v>1159</v>
      </c>
    </row>
    <row r="1043" spans="2:3">
      <c r="B1043" s="12" t="s">
        <v>160</v>
      </c>
      <c r="C1043" s="16" t="s">
        <v>1160</v>
      </c>
    </row>
    <row r="1044" spans="2:3">
      <c r="B1044" s="12" t="s">
        <v>161</v>
      </c>
      <c r="C1044" s="16" t="s">
        <v>1161</v>
      </c>
    </row>
    <row r="1045" spans="2:3">
      <c r="B1045" s="12" t="s">
        <v>162</v>
      </c>
      <c r="C1045" s="16" t="s">
        <v>1162</v>
      </c>
    </row>
    <row r="1046" spans="2:3">
      <c r="B1046" s="12" t="s">
        <v>163</v>
      </c>
      <c r="C1046" s="16" t="s">
        <v>1163</v>
      </c>
    </row>
    <row r="1047" spans="2:3">
      <c r="B1047" s="11" t="s">
        <v>166</v>
      </c>
      <c r="C1047" s="15" t="s">
        <v>1164</v>
      </c>
    </row>
    <row r="1048" spans="2:3">
      <c r="B1048" s="12" t="s">
        <v>167</v>
      </c>
      <c r="C1048" s="16" t="s">
        <v>1164</v>
      </c>
    </row>
    <row r="1049" spans="2:3">
      <c r="B1049" s="11" t="s">
        <v>168</v>
      </c>
      <c r="C1049" s="15" t="s">
        <v>1165</v>
      </c>
    </row>
    <row r="1050" spans="2:3">
      <c r="B1050" s="12" t="s">
        <v>173</v>
      </c>
      <c r="C1050" s="16" t="s">
        <v>1165</v>
      </c>
    </row>
    <row r="1051" spans="2:3">
      <c r="B1051" s="11" t="s">
        <v>174</v>
      </c>
      <c r="C1051" s="15" t="s">
        <v>463</v>
      </c>
    </row>
    <row r="1052" spans="2:3">
      <c r="B1052" s="12" t="s">
        <v>175</v>
      </c>
      <c r="C1052" s="16" t="s">
        <v>563</v>
      </c>
    </row>
    <row r="1053" spans="2:3">
      <c r="B1053" s="12" t="s">
        <v>176</v>
      </c>
      <c r="C1053" s="16" t="s">
        <v>563</v>
      </c>
    </row>
    <row r="1054" spans="2:3" ht="27.6">
      <c r="B1054" s="12" t="s">
        <v>177</v>
      </c>
      <c r="C1054" s="16" t="s">
        <v>1166</v>
      </c>
    </row>
    <row r="1055" spans="2:3">
      <c r="B1055" s="12" t="s">
        <v>179</v>
      </c>
      <c r="C1055" s="16" t="s">
        <v>1038</v>
      </c>
    </row>
    <row r="1056" spans="2:3">
      <c r="B1056" s="12" t="s">
        <v>180</v>
      </c>
      <c r="C1056" s="16">
        <v>900</v>
      </c>
    </row>
    <row r="1057" spans="2:3">
      <c r="B1057" s="12" t="s">
        <v>181</v>
      </c>
      <c r="C1057" s="16" t="s">
        <v>1167</v>
      </c>
    </row>
    <row r="1058" spans="2:3">
      <c r="B1058" s="12" t="s">
        <v>182</v>
      </c>
      <c r="C1058" s="16" t="s">
        <v>1038</v>
      </c>
    </row>
    <row r="1059" spans="2:3">
      <c r="B1059" s="10" t="s">
        <v>183</v>
      </c>
      <c r="C1059" s="14" t="s">
        <v>1168</v>
      </c>
    </row>
    <row r="1060" spans="2:3">
      <c r="B1060" s="11" t="s">
        <v>184</v>
      </c>
      <c r="C1060" s="15" t="s">
        <v>1169</v>
      </c>
    </row>
    <row r="1061" spans="2:3">
      <c r="B1061" s="12" t="s">
        <v>185</v>
      </c>
      <c r="C1061" s="16" t="s">
        <v>1170</v>
      </c>
    </row>
    <row r="1062" spans="2:3">
      <c r="B1062" s="12" t="s">
        <v>188</v>
      </c>
      <c r="C1062" s="16" t="s">
        <v>1171</v>
      </c>
    </row>
    <row r="1063" spans="2:3">
      <c r="B1063" s="12" t="s">
        <v>189</v>
      </c>
      <c r="C1063" s="16" t="s">
        <v>1172</v>
      </c>
    </row>
    <row r="1064" spans="2:3">
      <c r="B1064" s="12" t="s">
        <v>191</v>
      </c>
      <c r="C1064" s="16" t="s">
        <v>1173</v>
      </c>
    </row>
    <row r="1065" spans="2:3">
      <c r="B1065" s="11" t="s">
        <v>193</v>
      </c>
      <c r="C1065" s="15" t="s">
        <v>1174</v>
      </c>
    </row>
    <row r="1066" spans="2:3">
      <c r="B1066" s="12" t="s">
        <v>195</v>
      </c>
      <c r="C1066" s="16" t="s">
        <v>1175</v>
      </c>
    </row>
    <row r="1067" spans="2:3">
      <c r="B1067" s="12" t="s">
        <v>200</v>
      </c>
      <c r="C1067" s="16" t="s">
        <v>564</v>
      </c>
    </row>
    <row r="1068" spans="2:3">
      <c r="B1068" s="11" t="s">
        <v>201</v>
      </c>
      <c r="C1068" s="15" t="s">
        <v>1176</v>
      </c>
    </row>
    <row r="1069" spans="2:3">
      <c r="B1069" s="12" t="s">
        <v>202</v>
      </c>
      <c r="C1069" s="16" t="s">
        <v>1177</v>
      </c>
    </row>
    <row r="1070" spans="2:3">
      <c r="B1070" s="12" t="s">
        <v>204</v>
      </c>
      <c r="C1070" s="16" t="s">
        <v>1178</v>
      </c>
    </row>
    <row r="1071" spans="2:3">
      <c r="B1071" s="12" t="s">
        <v>205</v>
      </c>
      <c r="C1071" s="16" t="s">
        <v>871</v>
      </c>
    </row>
    <row r="1072" spans="2:3">
      <c r="B1072" s="12" t="s">
        <v>209</v>
      </c>
      <c r="C1072" s="16" t="s">
        <v>1179</v>
      </c>
    </row>
    <row r="1073" spans="2:3">
      <c r="B1073" s="11" t="s">
        <v>211</v>
      </c>
      <c r="C1073" s="15" t="s">
        <v>1180</v>
      </c>
    </row>
    <row r="1074" spans="2:3">
      <c r="B1074" s="12" t="s">
        <v>212</v>
      </c>
      <c r="C1074" s="16" t="s">
        <v>1085</v>
      </c>
    </row>
    <row r="1075" spans="2:3">
      <c r="B1075" s="12" t="s">
        <v>215</v>
      </c>
      <c r="C1075" s="16" t="s">
        <v>1181</v>
      </c>
    </row>
    <row r="1076" spans="2:3">
      <c r="B1076" s="12" t="s">
        <v>217</v>
      </c>
      <c r="C1076" s="16" t="s">
        <v>1167</v>
      </c>
    </row>
    <row r="1077" spans="2:3">
      <c r="B1077" s="11" t="s">
        <v>219</v>
      </c>
      <c r="C1077" s="15" t="s">
        <v>1182</v>
      </c>
    </row>
    <row r="1078" spans="2:3">
      <c r="B1078" s="12" t="s">
        <v>220</v>
      </c>
      <c r="C1078" s="16" t="s">
        <v>587</v>
      </c>
    </row>
    <row r="1079" spans="2:3" ht="27.6">
      <c r="B1079" s="12" t="s">
        <v>221</v>
      </c>
      <c r="C1079" s="16" t="s">
        <v>1183</v>
      </c>
    </row>
    <row r="1080" spans="2:3">
      <c r="B1080" s="12" t="s">
        <v>222</v>
      </c>
      <c r="C1080" s="16" t="s">
        <v>1184</v>
      </c>
    </row>
    <row r="1081" spans="2:3">
      <c r="B1081" s="12" t="s">
        <v>223</v>
      </c>
      <c r="C1081" s="16" t="s">
        <v>1185</v>
      </c>
    </row>
    <row r="1082" spans="2:3">
      <c r="B1082" s="12" t="s">
        <v>224</v>
      </c>
      <c r="C1082" s="16" t="s">
        <v>1186</v>
      </c>
    </row>
    <row r="1083" spans="2:3">
      <c r="B1083" s="12" t="s">
        <v>225</v>
      </c>
      <c r="C1083" s="16" t="s">
        <v>1187</v>
      </c>
    </row>
    <row r="1084" spans="2:3">
      <c r="B1084" s="12" t="s">
        <v>226</v>
      </c>
      <c r="C1084" s="16" t="s">
        <v>1188</v>
      </c>
    </row>
    <row r="1085" spans="2:3">
      <c r="B1085" s="12" t="s">
        <v>227</v>
      </c>
      <c r="C1085" s="16" t="s">
        <v>1189</v>
      </c>
    </row>
    <row r="1086" spans="2:3">
      <c r="B1086" s="11" t="s">
        <v>228</v>
      </c>
      <c r="C1086" s="15" t="s">
        <v>1167</v>
      </c>
    </row>
    <row r="1087" spans="2:3" ht="27.6">
      <c r="B1087" s="12" t="s">
        <v>229</v>
      </c>
      <c r="C1087" s="16" t="s">
        <v>1167</v>
      </c>
    </row>
    <row r="1088" spans="2:3">
      <c r="B1088" s="11" t="s">
        <v>242</v>
      </c>
      <c r="C1088" s="15" t="s">
        <v>1190</v>
      </c>
    </row>
    <row r="1089" spans="2:3">
      <c r="B1089" s="12" t="s">
        <v>244</v>
      </c>
      <c r="C1089" s="16" t="s">
        <v>1190</v>
      </c>
    </row>
    <row r="1090" spans="2:3">
      <c r="B1090" s="10" t="s">
        <v>273</v>
      </c>
      <c r="C1090" s="14" t="s">
        <v>1191</v>
      </c>
    </row>
    <row r="1091" spans="2:3">
      <c r="B1091" s="11" t="s">
        <v>274</v>
      </c>
      <c r="C1091" s="15" t="s">
        <v>1191</v>
      </c>
    </row>
    <row r="1092" spans="2:3">
      <c r="B1092" s="12" t="s">
        <v>278</v>
      </c>
      <c r="C1092" s="16" t="s">
        <v>1192</v>
      </c>
    </row>
    <row r="1093" spans="2:3">
      <c r="B1093" s="12" t="s">
        <v>279</v>
      </c>
      <c r="C1093" s="16" t="s">
        <v>1193</v>
      </c>
    </row>
    <row r="1094" spans="2:3">
      <c r="B1094" s="9" t="s">
        <v>49</v>
      </c>
      <c r="C1094" s="13" t="s">
        <v>65</v>
      </c>
    </row>
    <row r="1095" spans="2:3">
      <c r="B1095" s="12" t="s">
        <v>529</v>
      </c>
      <c r="C1095" s="16" t="s">
        <v>529</v>
      </c>
    </row>
    <row r="1096" spans="2:3">
      <c r="B1096" s="12" t="s">
        <v>529</v>
      </c>
      <c r="C1096" s="16" t="s">
        <v>529</v>
      </c>
    </row>
    <row r="1097" spans="2:3">
      <c r="B1097" s="12" t="s">
        <v>529</v>
      </c>
      <c r="C1097" s="16" t="s">
        <v>529</v>
      </c>
    </row>
    <row r="1098" spans="2:3">
      <c r="B1098" s="9" t="s">
        <v>16</v>
      </c>
      <c r="C1098" s="13" t="s">
        <v>50</v>
      </c>
    </row>
    <row r="1099" spans="2:3">
      <c r="B1099" s="10" t="s">
        <v>100</v>
      </c>
      <c r="C1099" s="14" t="s">
        <v>1194</v>
      </c>
    </row>
    <row r="1100" spans="2:3">
      <c r="B1100" s="11" t="s">
        <v>101</v>
      </c>
      <c r="C1100" s="15" t="s">
        <v>1195</v>
      </c>
    </row>
    <row r="1101" spans="2:3">
      <c r="B1101" s="12" t="s">
        <v>102</v>
      </c>
      <c r="C1101" s="16" t="s">
        <v>1195</v>
      </c>
    </row>
    <row r="1102" spans="2:3">
      <c r="B1102" s="11" t="s">
        <v>103</v>
      </c>
      <c r="C1102" s="15" t="s">
        <v>1196</v>
      </c>
    </row>
    <row r="1103" spans="2:3">
      <c r="B1103" s="12" t="s">
        <v>105</v>
      </c>
      <c r="C1103" s="16" t="s">
        <v>1196</v>
      </c>
    </row>
    <row r="1104" spans="2:3">
      <c r="B1104" s="11" t="s">
        <v>106</v>
      </c>
      <c r="C1104" s="15" t="s">
        <v>1197</v>
      </c>
    </row>
    <row r="1105" spans="2:3">
      <c r="B1105" s="12" t="s">
        <v>107</v>
      </c>
      <c r="C1105" s="16" t="s">
        <v>1198</v>
      </c>
    </row>
    <row r="1106" spans="2:3">
      <c r="B1106" s="12" t="s">
        <v>108</v>
      </c>
      <c r="C1106" s="16" t="s">
        <v>1199</v>
      </c>
    </row>
    <row r="1107" spans="2:3">
      <c r="B1107" s="12" t="s">
        <v>110</v>
      </c>
      <c r="C1107" s="16" t="s">
        <v>596</v>
      </c>
    </row>
    <row r="1108" spans="2:3">
      <c r="B1108" s="11" t="s">
        <v>111</v>
      </c>
      <c r="C1108" s="15" t="s">
        <v>1200</v>
      </c>
    </row>
    <row r="1109" spans="2:3">
      <c r="B1109" s="12" t="s">
        <v>112</v>
      </c>
      <c r="C1109" s="16" t="s">
        <v>1201</v>
      </c>
    </row>
    <row r="1110" spans="2:3">
      <c r="B1110" s="12" t="s">
        <v>115</v>
      </c>
      <c r="C1110" s="16" t="s">
        <v>1202</v>
      </c>
    </row>
    <row r="1111" spans="2:3">
      <c r="B1111" s="11" t="s">
        <v>116</v>
      </c>
      <c r="C1111" s="15" t="s">
        <v>1203</v>
      </c>
    </row>
    <row r="1112" spans="2:3">
      <c r="B1112" s="12" t="s">
        <v>118</v>
      </c>
      <c r="C1112" s="16" t="s">
        <v>1203</v>
      </c>
    </row>
    <row r="1113" spans="2:3">
      <c r="B1113" s="11" t="s">
        <v>123</v>
      </c>
      <c r="C1113" s="15" t="s">
        <v>1204</v>
      </c>
    </row>
    <row r="1114" spans="2:3">
      <c r="B1114" s="12" t="s">
        <v>124</v>
      </c>
      <c r="C1114" s="16" t="s">
        <v>1204</v>
      </c>
    </row>
    <row r="1115" spans="2:3">
      <c r="B1115" s="10" t="s">
        <v>127</v>
      </c>
      <c r="C1115" s="14" t="s">
        <v>1205</v>
      </c>
    </row>
    <row r="1116" spans="2:3">
      <c r="B1116" s="11" t="s">
        <v>128</v>
      </c>
      <c r="C1116" s="15" t="s">
        <v>1206</v>
      </c>
    </row>
    <row r="1117" spans="2:3">
      <c r="B1117" s="12" t="s">
        <v>129</v>
      </c>
      <c r="C1117" s="16" t="s">
        <v>1207</v>
      </c>
    </row>
    <row r="1118" spans="2:3">
      <c r="B1118" s="12" t="s">
        <v>130</v>
      </c>
      <c r="C1118" s="16" t="s">
        <v>1208</v>
      </c>
    </row>
    <row r="1119" spans="2:3">
      <c r="B1119" s="12" t="s">
        <v>132</v>
      </c>
      <c r="C1119" s="16" t="s">
        <v>1209</v>
      </c>
    </row>
    <row r="1120" spans="2:3">
      <c r="B1120" s="12" t="s">
        <v>133</v>
      </c>
      <c r="C1120" s="16" t="s">
        <v>1210</v>
      </c>
    </row>
    <row r="1121" spans="2:3">
      <c r="B1121" s="12" t="s">
        <v>134</v>
      </c>
      <c r="C1121" s="16" t="s">
        <v>1211</v>
      </c>
    </row>
    <row r="1122" spans="2:3">
      <c r="B1122" s="12" t="s">
        <v>135</v>
      </c>
      <c r="C1122" s="16" t="s">
        <v>1212</v>
      </c>
    </row>
    <row r="1123" spans="2:3">
      <c r="B1123" s="12" t="s">
        <v>136</v>
      </c>
      <c r="C1123" s="16">
        <v>837</v>
      </c>
    </row>
    <row r="1124" spans="2:3">
      <c r="B1124" s="11" t="s">
        <v>137</v>
      </c>
      <c r="C1124" s="15" t="s">
        <v>1213</v>
      </c>
    </row>
    <row r="1125" spans="2:3">
      <c r="B1125" s="12" t="s">
        <v>138</v>
      </c>
      <c r="C1125" s="16" t="s">
        <v>1214</v>
      </c>
    </row>
    <row r="1126" spans="2:3">
      <c r="B1126" s="12" t="s">
        <v>140</v>
      </c>
      <c r="C1126" s="16" t="s">
        <v>1215</v>
      </c>
    </row>
    <row r="1127" spans="2:3">
      <c r="B1127" s="11" t="s">
        <v>148</v>
      </c>
      <c r="C1127" s="15" t="s">
        <v>1216</v>
      </c>
    </row>
    <row r="1128" spans="2:3">
      <c r="B1128" s="12" t="s">
        <v>154</v>
      </c>
      <c r="C1128" s="16" t="s">
        <v>1217</v>
      </c>
    </row>
    <row r="1129" spans="2:3">
      <c r="B1129" s="12" t="s">
        <v>156</v>
      </c>
      <c r="C1129" s="16" t="s">
        <v>1218</v>
      </c>
    </row>
    <row r="1130" spans="2:3">
      <c r="B1130" s="12" t="s">
        <v>157</v>
      </c>
      <c r="C1130" s="16" t="s">
        <v>1219</v>
      </c>
    </row>
    <row r="1131" spans="2:3">
      <c r="B1131" s="11" t="s">
        <v>166</v>
      </c>
      <c r="C1131" s="15" t="s">
        <v>1220</v>
      </c>
    </row>
    <row r="1132" spans="2:3">
      <c r="B1132" s="12" t="s">
        <v>167</v>
      </c>
      <c r="C1132" s="16" t="s">
        <v>1220</v>
      </c>
    </row>
    <row r="1133" spans="2:3">
      <c r="B1133" s="11" t="s">
        <v>174</v>
      </c>
      <c r="C1133" s="15" t="s">
        <v>1221</v>
      </c>
    </row>
    <row r="1134" spans="2:3">
      <c r="B1134" s="12" t="s">
        <v>175</v>
      </c>
      <c r="C1134" s="16" t="s">
        <v>1222</v>
      </c>
    </row>
    <row r="1135" spans="2:3">
      <c r="B1135" s="12" t="s">
        <v>176</v>
      </c>
      <c r="C1135" s="16" t="s">
        <v>1215</v>
      </c>
    </row>
    <row r="1136" spans="2:3">
      <c r="B1136" s="12" t="s">
        <v>180</v>
      </c>
      <c r="C1136" s="16" t="s">
        <v>453</v>
      </c>
    </row>
    <row r="1137" spans="2:3">
      <c r="B1137" s="10" t="s">
        <v>183</v>
      </c>
      <c r="C1137" s="14" t="s">
        <v>1223</v>
      </c>
    </row>
    <row r="1138" spans="2:3">
      <c r="B1138" s="11" t="s">
        <v>184</v>
      </c>
      <c r="C1138" s="15" t="s">
        <v>1224</v>
      </c>
    </row>
    <row r="1139" spans="2:3">
      <c r="B1139" s="12" t="s">
        <v>185</v>
      </c>
      <c r="C1139" s="16" t="s">
        <v>1225</v>
      </c>
    </row>
    <row r="1140" spans="2:3">
      <c r="B1140" s="12" t="s">
        <v>187</v>
      </c>
      <c r="C1140" s="16" t="s">
        <v>1226</v>
      </c>
    </row>
    <row r="1141" spans="2:3">
      <c r="B1141" s="12" t="s">
        <v>188</v>
      </c>
      <c r="C1141" s="16" t="s">
        <v>1227</v>
      </c>
    </row>
    <row r="1142" spans="2:3">
      <c r="B1142" s="12" t="s">
        <v>189</v>
      </c>
      <c r="C1142" s="16" t="s">
        <v>1228</v>
      </c>
    </row>
    <row r="1143" spans="2:3">
      <c r="B1143" s="12" t="s">
        <v>191</v>
      </c>
      <c r="C1143" s="16" t="s">
        <v>1229</v>
      </c>
    </row>
    <row r="1144" spans="2:3">
      <c r="B1144" s="12" t="s">
        <v>192</v>
      </c>
      <c r="C1144" s="16" t="s">
        <v>1230</v>
      </c>
    </row>
    <row r="1145" spans="2:3">
      <c r="B1145" s="11" t="s">
        <v>193</v>
      </c>
      <c r="C1145" s="15" t="s">
        <v>1231</v>
      </c>
    </row>
    <row r="1146" spans="2:3">
      <c r="B1146" s="12" t="s">
        <v>195</v>
      </c>
      <c r="C1146" s="16" t="s">
        <v>1232</v>
      </c>
    </row>
    <row r="1147" spans="2:3">
      <c r="B1147" s="12" t="s">
        <v>199</v>
      </c>
      <c r="C1147" s="16" t="s">
        <v>1233</v>
      </c>
    </row>
    <row r="1148" spans="2:3">
      <c r="B1148" s="11" t="s">
        <v>201</v>
      </c>
      <c r="C1148" s="15" t="s">
        <v>1234</v>
      </c>
    </row>
    <row r="1149" spans="2:3">
      <c r="B1149" s="12" t="s">
        <v>202</v>
      </c>
      <c r="C1149" s="16" t="s">
        <v>1235</v>
      </c>
    </row>
    <row r="1150" spans="2:3">
      <c r="B1150" s="12" t="s">
        <v>204</v>
      </c>
      <c r="C1150" s="16" t="s">
        <v>1236</v>
      </c>
    </row>
    <row r="1151" spans="2:3">
      <c r="B1151" s="12" t="s">
        <v>205</v>
      </c>
      <c r="C1151" s="16" t="s">
        <v>1237</v>
      </c>
    </row>
    <row r="1152" spans="2:3">
      <c r="B1152" s="12" t="s">
        <v>207</v>
      </c>
      <c r="C1152" s="16" t="s">
        <v>1238</v>
      </c>
    </row>
    <row r="1153" spans="2:3">
      <c r="B1153" s="11" t="s">
        <v>211</v>
      </c>
      <c r="C1153" s="15" t="s">
        <v>1239</v>
      </c>
    </row>
    <row r="1154" spans="2:3">
      <c r="B1154" s="12" t="s">
        <v>212</v>
      </c>
      <c r="C1154" s="16" t="s">
        <v>597</v>
      </c>
    </row>
    <row r="1155" spans="2:3">
      <c r="B1155" s="12" t="s">
        <v>215</v>
      </c>
      <c r="C1155" s="16" t="s">
        <v>1240</v>
      </c>
    </row>
    <row r="1156" spans="2:3">
      <c r="B1156" s="11" t="s">
        <v>219</v>
      </c>
      <c r="C1156" s="15" t="s">
        <v>1241</v>
      </c>
    </row>
    <row r="1157" spans="2:3">
      <c r="B1157" s="12" t="s">
        <v>220</v>
      </c>
      <c r="C1157" s="16" t="s">
        <v>1242</v>
      </c>
    </row>
    <row r="1158" spans="2:3" ht="27.6">
      <c r="B1158" s="12" t="s">
        <v>221</v>
      </c>
      <c r="C1158" s="16" t="s">
        <v>1243</v>
      </c>
    </row>
    <row r="1159" spans="2:3">
      <c r="B1159" s="12" t="s">
        <v>224</v>
      </c>
      <c r="C1159" s="16" t="s">
        <v>1244</v>
      </c>
    </row>
    <row r="1160" spans="2:3">
      <c r="B1160" s="12" t="s">
        <v>226</v>
      </c>
      <c r="C1160" s="16" t="s">
        <v>1245</v>
      </c>
    </row>
    <row r="1161" spans="2:3">
      <c r="B1161" s="12" t="s">
        <v>227</v>
      </c>
      <c r="C1161" s="16" t="s">
        <v>1246</v>
      </c>
    </row>
    <row r="1162" spans="2:3">
      <c r="B1162" s="11" t="s">
        <v>228</v>
      </c>
      <c r="C1162" s="15" t="s">
        <v>1247</v>
      </c>
    </row>
    <row r="1163" spans="2:3" ht="27.6">
      <c r="B1163" s="12" t="s">
        <v>230</v>
      </c>
      <c r="C1163" s="16" t="s">
        <v>1247</v>
      </c>
    </row>
    <row r="1164" spans="2:3">
      <c r="B1164" s="11" t="s">
        <v>234</v>
      </c>
      <c r="C1164" s="15" t="s">
        <v>1248</v>
      </c>
    </row>
    <row r="1165" spans="2:3">
      <c r="B1165" s="12" t="s">
        <v>235</v>
      </c>
      <c r="C1165" s="16" t="s">
        <v>1249</v>
      </c>
    </row>
    <row r="1166" spans="2:3">
      <c r="B1166" s="12" t="s">
        <v>236</v>
      </c>
      <c r="C1166" s="16" t="s">
        <v>1250</v>
      </c>
    </row>
    <row r="1167" spans="2:3">
      <c r="B1167" s="12" t="s">
        <v>238</v>
      </c>
      <c r="C1167" s="16" t="s">
        <v>1251</v>
      </c>
    </row>
    <row r="1168" spans="2:3">
      <c r="B1168" s="11" t="s">
        <v>248</v>
      </c>
      <c r="C1168" s="15" t="s">
        <v>1252</v>
      </c>
    </row>
    <row r="1169" spans="2:3">
      <c r="B1169" s="12" t="s">
        <v>250</v>
      </c>
      <c r="C1169" s="16" t="s">
        <v>1253</v>
      </c>
    </row>
    <row r="1170" spans="2:3">
      <c r="B1170" s="12" t="s">
        <v>253</v>
      </c>
      <c r="C1170" s="16" t="s">
        <v>1254</v>
      </c>
    </row>
    <row r="1171" spans="2:3">
      <c r="B1171" s="12" t="s">
        <v>255</v>
      </c>
      <c r="C1171" s="16" t="s">
        <v>1255</v>
      </c>
    </row>
    <row r="1172" spans="2:3">
      <c r="B1172" s="10" t="s">
        <v>273</v>
      </c>
      <c r="C1172" s="14" t="s">
        <v>1256</v>
      </c>
    </row>
    <row r="1173" spans="2:3">
      <c r="B1173" s="11" t="s">
        <v>274</v>
      </c>
      <c r="C1173" s="15" t="s">
        <v>1256</v>
      </c>
    </row>
    <row r="1174" spans="2:3">
      <c r="B1174" s="12" t="s">
        <v>275</v>
      </c>
      <c r="C1174" s="16" t="s">
        <v>1257</v>
      </c>
    </row>
    <row r="1175" spans="2:3">
      <c r="B1175" s="12" t="s">
        <v>276</v>
      </c>
      <c r="C1175" s="16" t="s">
        <v>489</v>
      </c>
    </row>
    <row r="1176" spans="2:3">
      <c r="B1176" s="12" t="s">
        <v>278</v>
      </c>
      <c r="C1176" s="16" t="s">
        <v>1258</v>
      </c>
    </row>
    <row r="1177" spans="2:3">
      <c r="B1177" s="9" t="s">
        <v>49</v>
      </c>
      <c r="C1177" s="13" t="s">
        <v>66</v>
      </c>
    </row>
    <row r="1178" spans="2:3">
      <c r="B1178" s="12" t="s">
        <v>529</v>
      </c>
      <c r="C1178" s="16" t="s">
        <v>529</v>
      </c>
    </row>
    <row r="1179" spans="2:3">
      <c r="B1179" s="12" t="s">
        <v>529</v>
      </c>
      <c r="C1179" s="16" t="s">
        <v>529</v>
      </c>
    </row>
    <row r="1180" spans="2:3">
      <c r="B1180" s="12" t="s">
        <v>529</v>
      </c>
      <c r="C1180" s="16" t="s">
        <v>529</v>
      </c>
    </row>
    <row r="1181" spans="2:3">
      <c r="B1181" s="9" t="s">
        <v>17</v>
      </c>
      <c r="C1181" s="13" t="s">
        <v>50</v>
      </c>
    </row>
    <row r="1182" spans="2:3">
      <c r="B1182" s="10" t="s">
        <v>100</v>
      </c>
      <c r="C1182" s="14" t="s">
        <v>1259</v>
      </c>
    </row>
    <row r="1183" spans="2:3">
      <c r="B1183" s="11" t="s">
        <v>101</v>
      </c>
      <c r="C1183" s="15" t="s">
        <v>1260</v>
      </c>
    </row>
    <row r="1184" spans="2:3">
      <c r="B1184" s="12" t="s">
        <v>102</v>
      </c>
      <c r="C1184" s="16" t="s">
        <v>1260</v>
      </c>
    </row>
    <row r="1185" spans="2:3">
      <c r="B1185" s="11" t="s">
        <v>103</v>
      </c>
      <c r="C1185" s="15" t="s">
        <v>1261</v>
      </c>
    </row>
    <row r="1186" spans="2:3">
      <c r="B1186" s="12" t="s">
        <v>104</v>
      </c>
      <c r="C1186" s="16" t="s">
        <v>1261</v>
      </c>
    </row>
    <row r="1187" spans="2:3">
      <c r="B1187" s="11" t="s">
        <v>106</v>
      </c>
      <c r="C1187" s="15" t="s">
        <v>1262</v>
      </c>
    </row>
    <row r="1188" spans="2:3">
      <c r="B1188" s="12" t="s">
        <v>107</v>
      </c>
      <c r="C1188" s="16" t="s">
        <v>1263</v>
      </c>
    </row>
    <row r="1189" spans="2:3">
      <c r="B1189" s="12" t="s">
        <v>108</v>
      </c>
      <c r="C1189" s="16" t="s">
        <v>1264</v>
      </c>
    </row>
    <row r="1190" spans="2:3">
      <c r="B1190" s="12" t="s">
        <v>110</v>
      </c>
      <c r="C1190" s="16" t="s">
        <v>1265</v>
      </c>
    </row>
    <row r="1191" spans="2:3">
      <c r="B1191" s="11" t="s">
        <v>111</v>
      </c>
      <c r="C1191" s="15" t="s">
        <v>1266</v>
      </c>
    </row>
    <row r="1192" spans="2:3">
      <c r="B1192" s="12" t="s">
        <v>112</v>
      </c>
      <c r="C1192" s="16" t="s">
        <v>1267</v>
      </c>
    </row>
    <row r="1193" spans="2:3">
      <c r="B1193" s="12" t="s">
        <v>113</v>
      </c>
      <c r="C1193" s="16" t="s">
        <v>1268</v>
      </c>
    </row>
    <row r="1194" spans="2:3">
      <c r="B1194" s="12" t="s">
        <v>114</v>
      </c>
      <c r="C1194" s="16" t="s">
        <v>1269</v>
      </c>
    </row>
    <row r="1195" spans="2:3">
      <c r="B1195" s="12" t="s">
        <v>115</v>
      </c>
      <c r="C1195" s="16" t="s">
        <v>1270</v>
      </c>
    </row>
    <row r="1196" spans="2:3">
      <c r="B1196" s="11" t="s">
        <v>116</v>
      </c>
      <c r="C1196" s="15" t="s">
        <v>1271</v>
      </c>
    </row>
    <row r="1197" spans="2:3">
      <c r="B1197" s="12" t="s">
        <v>117</v>
      </c>
      <c r="C1197" s="16" t="s">
        <v>1272</v>
      </c>
    </row>
    <row r="1198" spans="2:3">
      <c r="B1198" s="12" t="s">
        <v>118</v>
      </c>
      <c r="C1198" s="16" t="s">
        <v>1273</v>
      </c>
    </row>
    <row r="1199" spans="2:3">
      <c r="B1199" s="12" t="s">
        <v>120</v>
      </c>
      <c r="C1199" s="16" t="s">
        <v>1274</v>
      </c>
    </row>
    <row r="1200" spans="2:3">
      <c r="B1200" s="12" t="s">
        <v>122</v>
      </c>
      <c r="C1200" s="16" t="s">
        <v>1275</v>
      </c>
    </row>
    <row r="1201" spans="2:3">
      <c r="B1201" s="11" t="s">
        <v>125</v>
      </c>
      <c r="C1201" s="15" t="s">
        <v>1276</v>
      </c>
    </row>
    <row r="1202" spans="2:3">
      <c r="B1202" s="12" t="s">
        <v>126</v>
      </c>
      <c r="C1202" s="16" t="s">
        <v>1276</v>
      </c>
    </row>
    <row r="1203" spans="2:3">
      <c r="B1203" s="10" t="s">
        <v>127</v>
      </c>
      <c r="C1203" s="14" t="s">
        <v>1277</v>
      </c>
    </row>
    <row r="1204" spans="2:3">
      <c r="B1204" s="11" t="s">
        <v>128</v>
      </c>
      <c r="C1204" s="15" t="s">
        <v>1278</v>
      </c>
    </row>
    <row r="1205" spans="2:3">
      <c r="B1205" s="12" t="s">
        <v>129</v>
      </c>
      <c r="C1205" s="16" t="s">
        <v>1279</v>
      </c>
    </row>
    <row r="1206" spans="2:3">
      <c r="B1206" s="12" t="s">
        <v>132</v>
      </c>
      <c r="C1206" s="16" t="s">
        <v>1280</v>
      </c>
    </row>
    <row r="1207" spans="2:3">
      <c r="B1207" s="12" t="s">
        <v>133</v>
      </c>
      <c r="C1207" s="16" t="s">
        <v>1281</v>
      </c>
    </row>
    <row r="1208" spans="2:3">
      <c r="B1208" s="12" t="s">
        <v>134</v>
      </c>
      <c r="C1208" s="16" t="s">
        <v>1282</v>
      </c>
    </row>
    <row r="1209" spans="2:3">
      <c r="B1209" s="11" t="s">
        <v>137</v>
      </c>
      <c r="C1209" s="15" t="s">
        <v>1283</v>
      </c>
    </row>
    <row r="1210" spans="2:3">
      <c r="B1210" s="12" t="s">
        <v>138</v>
      </c>
      <c r="C1210" s="16" t="s">
        <v>1283</v>
      </c>
    </row>
    <row r="1211" spans="2:3">
      <c r="B1211" s="11" t="s">
        <v>148</v>
      </c>
      <c r="C1211" s="15" t="s">
        <v>1284</v>
      </c>
    </row>
    <row r="1212" spans="2:3">
      <c r="B1212" s="12" t="s">
        <v>154</v>
      </c>
      <c r="C1212" s="16" t="s">
        <v>1285</v>
      </c>
    </row>
    <row r="1213" spans="2:3">
      <c r="B1213" s="12" t="s">
        <v>157</v>
      </c>
      <c r="C1213" s="16" t="s">
        <v>1131</v>
      </c>
    </row>
    <row r="1214" spans="2:3">
      <c r="B1214" s="11" t="s">
        <v>158</v>
      </c>
      <c r="C1214" s="15" t="s">
        <v>1166</v>
      </c>
    </row>
    <row r="1215" spans="2:3">
      <c r="B1215" s="12" t="s">
        <v>161</v>
      </c>
      <c r="C1215" s="16" t="s">
        <v>1166</v>
      </c>
    </row>
    <row r="1216" spans="2:3">
      <c r="B1216" s="11" t="s">
        <v>166</v>
      </c>
      <c r="C1216" s="15" t="s">
        <v>1286</v>
      </c>
    </row>
    <row r="1217" spans="2:3">
      <c r="B1217" s="12" t="s">
        <v>167</v>
      </c>
      <c r="C1217" s="16" t="s">
        <v>1286</v>
      </c>
    </row>
    <row r="1218" spans="2:3">
      <c r="B1218" s="11" t="s">
        <v>168</v>
      </c>
      <c r="C1218" s="15" t="s">
        <v>1287</v>
      </c>
    </row>
    <row r="1219" spans="2:3">
      <c r="B1219" s="12" t="s">
        <v>169</v>
      </c>
      <c r="C1219" s="16" t="s">
        <v>1285</v>
      </c>
    </row>
    <row r="1220" spans="2:3">
      <c r="B1220" s="12" t="s">
        <v>170</v>
      </c>
      <c r="C1220" s="16" t="s">
        <v>1288</v>
      </c>
    </row>
    <row r="1221" spans="2:3">
      <c r="B1221" s="11" t="s">
        <v>174</v>
      </c>
      <c r="C1221" s="15" t="s">
        <v>637</v>
      </c>
    </row>
    <row r="1222" spans="2:3">
      <c r="B1222" s="12" t="s">
        <v>175</v>
      </c>
      <c r="C1222" s="16" t="s">
        <v>558</v>
      </c>
    </row>
    <row r="1223" spans="2:3">
      <c r="B1223" s="12" t="s">
        <v>176</v>
      </c>
      <c r="C1223" s="16" t="s">
        <v>558</v>
      </c>
    </row>
    <row r="1224" spans="2:3">
      <c r="B1224" s="12" t="s">
        <v>178</v>
      </c>
      <c r="C1224" s="16" t="s">
        <v>1285</v>
      </c>
    </row>
    <row r="1225" spans="2:3">
      <c r="B1225" s="12" t="s">
        <v>180</v>
      </c>
      <c r="C1225" s="16" t="s">
        <v>1289</v>
      </c>
    </row>
    <row r="1226" spans="2:3">
      <c r="B1226" s="10" t="s">
        <v>183</v>
      </c>
      <c r="C1226" s="14" t="s">
        <v>1290</v>
      </c>
    </row>
    <row r="1227" spans="2:3">
      <c r="B1227" s="11" t="s">
        <v>184</v>
      </c>
      <c r="C1227" s="15" t="s">
        <v>1291</v>
      </c>
    </row>
    <row r="1228" spans="2:3">
      <c r="B1228" s="12" t="s">
        <v>185</v>
      </c>
      <c r="C1228" s="16" t="s">
        <v>1292</v>
      </c>
    </row>
    <row r="1229" spans="2:3">
      <c r="B1229" s="12" t="s">
        <v>187</v>
      </c>
      <c r="C1229" s="16" t="s">
        <v>1293</v>
      </c>
    </row>
    <row r="1230" spans="2:3">
      <c r="B1230" s="12" t="s">
        <v>188</v>
      </c>
      <c r="C1230" s="16" t="s">
        <v>1294</v>
      </c>
    </row>
    <row r="1231" spans="2:3">
      <c r="B1231" s="12" t="s">
        <v>190</v>
      </c>
      <c r="C1231" s="16" t="s">
        <v>1295</v>
      </c>
    </row>
    <row r="1232" spans="2:3">
      <c r="B1232" s="11" t="s">
        <v>193</v>
      </c>
      <c r="C1232" s="15" t="s">
        <v>1296</v>
      </c>
    </row>
    <row r="1233" spans="2:3">
      <c r="B1233" s="12" t="s">
        <v>194</v>
      </c>
      <c r="C1233" s="16" t="s">
        <v>1297</v>
      </c>
    </row>
    <row r="1234" spans="2:3">
      <c r="B1234" s="12" t="s">
        <v>195</v>
      </c>
      <c r="C1234" s="16" t="s">
        <v>1298</v>
      </c>
    </row>
    <row r="1235" spans="2:3">
      <c r="B1235" s="12" t="s">
        <v>197</v>
      </c>
      <c r="C1235" s="16" t="s">
        <v>1299</v>
      </c>
    </row>
    <row r="1236" spans="2:3">
      <c r="B1236" s="12" t="s">
        <v>199</v>
      </c>
      <c r="C1236" s="16" t="s">
        <v>590</v>
      </c>
    </row>
    <row r="1237" spans="2:3">
      <c r="B1237" s="11" t="s">
        <v>201</v>
      </c>
      <c r="C1237" s="15" t="s">
        <v>1300</v>
      </c>
    </row>
    <row r="1238" spans="2:3">
      <c r="B1238" s="12" t="s">
        <v>202</v>
      </c>
      <c r="C1238" s="16" t="s">
        <v>1301</v>
      </c>
    </row>
    <row r="1239" spans="2:3">
      <c r="B1239" s="12" t="s">
        <v>204</v>
      </c>
      <c r="C1239" s="16" t="s">
        <v>1302</v>
      </c>
    </row>
    <row r="1240" spans="2:3">
      <c r="B1240" s="12" t="s">
        <v>205</v>
      </c>
      <c r="C1240" s="16" t="s">
        <v>1303</v>
      </c>
    </row>
    <row r="1241" spans="2:3">
      <c r="B1241" s="12" t="s">
        <v>206</v>
      </c>
      <c r="C1241" s="16" t="s">
        <v>1304</v>
      </c>
    </row>
    <row r="1242" spans="2:3">
      <c r="B1242" s="12" t="s">
        <v>207</v>
      </c>
      <c r="C1242" s="16" t="s">
        <v>1305</v>
      </c>
    </row>
    <row r="1243" spans="2:3">
      <c r="B1243" s="11" t="s">
        <v>211</v>
      </c>
      <c r="C1243" s="15" t="s">
        <v>1306</v>
      </c>
    </row>
    <row r="1244" spans="2:3">
      <c r="B1244" s="12" t="s">
        <v>212</v>
      </c>
      <c r="C1244" s="16" t="s">
        <v>1307</v>
      </c>
    </row>
    <row r="1245" spans="2:3">
      <c r="B1245" s="12" t="s">
        <v>215</v>
      </c>
      <c r="C1245" s="16" t="s">
        <v>1308</v>
      </c>
    </row>
    <row r="1246" spans="2:3">
      <c r="B1246" s="12" t="s">
        <v>217</v>
      </c>
      <c r="C1246" s="16" t="s">
        <v>1309</v>
      </c>
    </row>
    <row r="1247" spans="2:3">
      <c r="B1247" s="11" t="s">
        <v>219</v>
      </c>
      <c r="C1247" s="15" t="s">
        <v>1310</v>
      </c>
    </row>
    <row r="1248" spans="2:3">
      <c r="B1248" s="12" t="s">
        <v>220</v>
      </c>
      <c r="C1248" s="16" t="s">
        <v>1311</v>
      </c>
    </row>
    <row r="1249" spans="2:3" ht="27.6">
      <c r="B1249" s="12" t="s">
        <v>221</v>
      </c>
      <c r="C1249" s="16" t="s">
        <v>1289</v>
      </c>
    </row>
    <row r="1250" spans="2:3">
      <c r="B1250" s="12" t="s">
        <v>222</v>
      </c>
      <c r="C1250" s="16" t="s">
        <v>1312</v>
      </c>
    </row>
    <row r="1251" spans="2:3">
      <c r="B1251" s="12" t="s">
        <v>224</v>
      </c>
      <c r="C1251" s="16" t="s">
        <v>1313</v>
      </c>
    </row>
    <row r="1252" spans="2:3">
      <c r="B1252" s="12" t="s">
        <v>226</v>
      </c>
      <c r="C1252" s="16" t="s">
        <v>1314</v>
      </c>
    </row>
    <row r="1253" spans="2:3">
      <c r="B1253" s="11" t="s">
        <v>234</v>
      </c>
      <c r="C1253" s="15" t="s">
        <v>1315</v>
      </c>
    </row>
    <row r="1254" spans="2:3">
      <c r="B1254" s="12" t="s">
        <v>235</v>
      </c>
      <c r="C1254" s="16" t="s">
        <v>1312</v>
      </c>
    </row>
    <row r="1255" spans="2:3">
      <c r="B1255" s="12" t="s">
        <v>236</v>
      </c>
      <c r="C1255" s="16" t="s">
        <v>503</v>
      </c>
    </row>
    <row r="1256" spans="2:3">
      <c r="B1256" s="12" t="s">
        <v>238</v>
      </c>
      <c r="C1256" s="16" t="s">
        <v>962</v>
      </c>
    </row>
    <row r="1257" spans="2:3">
      <c r="B1257" s="11" t="s">
        <v>242</v>
      </c>
      <c r="C1257" s="15" t="s">
        <v>1316</v>
      </c>
    </row>
    <row r="1258" spans="2:3">
      <c r="B1258" s="12" t="s">
        <v>244</v>
      </c>
      <c r="C1258" s="16" t="s">
        <v>1316</v>
      </c>
    </row>
    <row r="1259" spans="2:3">
      <c r="B1259" s="11" t="s">
        <v>248</v>
      </c>
      <c r="C1259" s="15" t="s">
        <v>1317</v>
      </c>
    </row>
    <row r="1260" spans="2:3">
      <c r="B1260" s="12" t="s">
        <v>250</v>
      </c>
      <c r="C1260" s="16" t="s">
        <v>1318</v>
      </c>
    </row>
    <row r="1261" spans="2:3">
      <c r="B1261" s="12" t="s">
        <v>255</v>
      </c>
      <c r="C1261" s="16" t="s">
        <v>1319</v>
      </c>
    </row>
    <row r="1262" spans="2:3">
      <c r="B1262" s="10" t="s">
        <v>257</v>
      </c>
      <c r="C1262" s="14" t="s">
        <v>1320</v>
      </c>
    </row>
    <row r="1263" spans="2:3">
      <c r="B1263" s="11" t="s">
        <v>265</v>
      </c>
      <c r="C1263" s="15" t="s">
        <v>1320</v>
      </c>
    </row>
    <row r="1264" spans="2:3">
      <c r="B1264" s="12" t="s">
        <v>266</v>
      </c>
      <c r="C1264" s="16" t="s">
        <v>1320</v>
      </c>
    </row>
    <row r="1265" spans="2:3">
      <c r="B1265" s="10" t="s">
        <v>273</v>
      </c>
      <c r="C1265" s="14" t="s">
        <v>1321</v>
      </c>
    </row>
    <row r="1266" spans="2:3">
      <c r="B1266" s="11" t="s">
        <v>274</v>
      </c>
      <c r="C1266" s="15" t="s">
        <v>1322</v>
      </c>
    </row>
    <row r="1267" spans="2:3">
      <c r="B1267" s="12" t="s">
        <v>275</v>
      </c>
      <c r="C1267" s="16" t="s">
        <v>1323</v>
      </c>
    </row>
    <row r="1268" spans="2:3">
      <c r="B1268" s="12" t="s">
        <v>278</v>
      </c>
      <c r="C1268" s="16" t="s">
        <v>1324</v>
      </c>
    </row>
    <row r="1269" spans="2:3">
      <c r="B1269" s="12" t="s">
        <v>279</v>
      </c>
      <c r="C1269" s="16" t="s">
        <v>1325</v>
      </c>
    </row>
    <row r="1270" spans="2:3">
      <c r="B1270" s="11" t="s">
        <v>291</v>
      </c>
      <c r="C1270" s="15" t="s">
        <v>598</v>
      </c>
    </row>
    <row r="1271" spans="2:3">
      <c r="B1271" s="12" t="s">
        <v>294</v>
      </c>
      <c r="C1271" s="16" t="s">
        <v>598</v>
      </c>
    </row>
    <row r="1272" spans="2:3">
      <c r="B1272" s="9" t="s">
        <v>49</v>
      </c>
      <c r="C1272" s="13" t="s">
        <v>67</v>
      </c>
    </row>
    <row r="1273" spans="2:3">
      <c r="B1273" s="12" t="s">
        <v>529</v>
      </c>
      <c r="C1273" s="16" t="s">
        <v>529</v>
      </c>
    </row>
    <row r="1274" spans="2:3">
      <c r="B1274" s="12" t="s">
        <v>529</v>
      </c>
      <c r="C1274" s="16" t="s">
        <v>529</v>
      </c>
    </row>
    <row r="1275" spans="2:3">
      <c r="B1275" s="12" t="s">
        <v>529</v>
      </c>
      <c r="C1275" s="16" t="s">
        <v>529</v>
      </c>
    </row>
    <row r="1276" spans="2:3">
      <c r="B1276" s="9" t="s">
        <v>18</v>
      </c>
      <c r="C1276" s="13" t="s">
        <v>50</v>
      </c>
    </row>
    <row r="1277" spans="2:3">
      <c r="B1277" s="10" t="s">
        <v>100</v>
      </c>
      <c r="C1277" s="14" t="s">
        <v>1326</v>
      </c>
    </row>
    <row r="1278" spans="2:3">
      <c r="B1278" s="11" t="s">
        <v>101</v>
      </c>
      <c r="C1278" s="15" t="s">
        <v>1327</v>
      </c>
    </row>
    <row r="1279" spans="2:3">
      <c r="B1279" s="12" t="s">
        <v>102</v>
      </c>
      <c r="C1279" s="16" t="s">
        <v>1327</v>
      </c>
    </row>
    <row r="1280" spans="2:3">
      <c r="B1280" s="11" t="s">
        <v>106</v>
      </c>
      <c r="C1280" s="15" t="s">
        <v>1328</v>
      </c>
    </row>
    <row r="1281" spans="2:3">
      <c r="B1281" s="12" t="s">
        <v>107</v>
      </c>
      <c r="C1281" s="16" t="s">
        <v>1329</v>
      </c>
    </row>
    <row r="1282" spans="2:3">
      <c r="B1282" s="12" t="s">
        <v>108</v>
      </c>
      <c r="C1282" s="16" t="s">
        <v>1330</v>
      </c>
    </row>
    <row r="1283" spans="2:3">
      <c r="B1283" s="12" t="s">
        <v>109</v>
      </c>
      <c r="C1283" s="16" t="s">
        <v>1331</v>
      </c>
    </row>
    <row r="1284" spans="2:3">
      <c r="B1284" s="12" t="s">
        <v>110</v>
      </c>
      <c r="C1284" s="16" t="s">
        <v>1332</v>
      </c>
    </row>
    <row r="1285" spans="2:3">
      <c r="B1285" s="11" t="s">
        <v>111</v>
      </c>
      <c r="C1285" s="15" t="s">
        <v>1333</v>
      </c>
    </row>
    <row r="1286" spans="2:3">
      <c r="B1286" s="12" t="s">
        <v>112</v>
      </c>
      <c r="C1286" s="16" t="s">
        <v>1334</v>
      </c>
    </row>
    <row r="1287" spans="2:3">
      <c r="B1287" s="12" t="s">
        <v>115</v>
      </c>
      <c r="C1287" s="16" t="s">
        <v>1335</v>
      </c>
    </row>
    <row r="1288" spans="2:3">
      <c r="B1288" s="11" t="s">
        <v>116</v>
      </c>
      <c r="C1288" s="15" t="s">
        <v>1336</v>
      </c>
    </row>
    <row r="1289" spans="2:3">
      <c r="B1289" s="12" t="s">
        <v>118</v>
      </c>
      <c r="C1289" s="16" t="s">
        <v>1337</v>
      </c>
    </row>
    <row r="1290" spans="2:3">
      <c r="B1290" s="12" t="s">
        <v>120</v>
      </c>
      <c r="C1290" s="16" t="s">
        <v>1338</v>
      </c>
    </row>
    <row r="1291" spans="2:3">
      <c r="B1291" s="11" t="s">
        <v>123</v>
      </c>
      <c r="C1291" s="15" t="s">
        <v>1339</v>
      </c>
    </row>
    <row r="1292" spans="2:3">
      <c r="B1292" s="12" t="s">
        <v>124</v>
      </c>
      <c r="C1292" s="16" t="s">
        <v>1339</v>
      </c>
    </row>
    <row r="1293" spans="2:3">
      <c r="B1293" s="11" t="s">
        <v>125</v>
      </c>
      <c r="C1293" s="15" t="s">
        <v>1340</v>
      </c>
    </row>
    <row r="1294" spans="2:3">
      <c r="B1294" s="12" t="s">
        <v>126</v>
      </c>
      <c r="C1294" s="16" t="s">
        <v>1340</v>
      </c>
    </row>
    <row r="1295" spans="2:3">
      <c r="B1295" s="10" t="s">
        <v>127</v>
      </c>
      <c r="C1295" s="14" t="s">
        <v>1341</v>
      </c>
    </row>
    <row r="1296" spans="2:3">
      <c r="B1296" s="11" t="s">
        <v>128</v>
      </c>
      <c r="C1296" s="15" t="s">
        <v>1342</v>
      </c>
    </row>
    <row r="1297" spans="2:3">
      <c r="B1297" s="12" t="s">
        <v>129</v>
      </c>
      <c r="C1297" s="16" t="s">
        <v>1343</v>
      </c>
    </row>
    <row r="1298" spans="2:3">
      <c r="B1298" s="12" t="s">
        <v>130</v>
      </c>
      <c r="C1298" s="16">
        <v>124</v>
      </c>
    </row>
    <row r="1299" spans="2:3">
      <c r="B1299" s="12" t="s">
        <v>132</v>
      </c>
      <c r="C1299" s="16" t="s">
        <v>1344</v>
      </c>
    </row>
    <row r="1300" spans="2:3">
      <c r="B1300" s="12" t="s">
        <v>134</v>
      </c>
      <c r="C1300" s="16" t="s">
        <v>1345</v>
      </c>
    </row>
    <row r="1301" spans="2:3">
      <c r="B1301" s="12" t="s">
        <v>135</v>
      </c>
      <c r="C1301" s="16">
        <v>80</v>
      </c>
    </row>
    <row r="1302" spans="2:3">
      <c r="B1302" s="11" t="s">
        <v>137</v>
      </c>
      <c r="C1302" s="15" t="s">
        <v>1346</v>
      </c>
    </row>
    <row r="1303" spans="2:3">
      <c r="B1303" s="12" t="s">
        <v>138</v>
      </c>
      <c r="C1303" s="16" t="s">
        <v>1347</v>
      </c>
    </row>
    <row r="1304" spans="2:3">
      <c r="B1304" s="12" t="s">
        <v>140</v>
      </c>
      <c r="C1304" s="16" t="s">
        <v>1348</v>
      </c>
    </row>
    <row r="1305" spans="2:3">
      <c r="B1305" s="11" t="s">
        <v>148</v>
      </c>
      <c r="C1305" s="15" t="s">
        <v>1349</v>
      </c>
    </row>
    <row r="1306" spans="2:3">
      <c r="B1306" s="12" t="s">
        <v>149</v>
      </c>
      <c r="C1306" s="16" t="s">
        <v>1350</v>
      </c>
    </row>
    <row r="1307" spans="2:3">
      <c r="B1307" s="12" t="s">
        <v>150</v>
      </c>
      <c r="C1307" s="16" t="s">
        <v>1351</v>
      </c>
    </row>
    <row r="1308" spans="2:3">
      <c r="B1308" s="12" t="s">
        <v>151</v>
      </c>
      <c r="C1308" s="16" t="s">
        <v>1352</v>
      </c>
    </row>
    <row r="1309" spans="2:3">
      <c r="B1309" s="12" t="s">
        <v>152</v>
      </c>
      <c r="C1309" s="16" t="s">
        <v>1353</v>
      </c>
    </row>
    <row r="1310" spans="2:3">
      <c r="B1310" s="12" t="s">
        <v>153</v>
      </c>
      <c r="C1310" s="16" t="s">
        <v>1354</v>
      </c>
    </row>
    <row r="1311" spans="2:3">
      <c r="B1311" s="12" t="s">
        <v>154</v>
      </c>
      <c r="C1311" s="16" t="s">
        <v>1355</v>
      </c>
    </row>
    <row r="1312" spans="2:3">
      <c r="B1312" s="12" t="s">
        <v>155</v>
      </c>
      <c r="C1312" s="16" t="s">
        <v>1356</v>
      </c>
    </row>
    <row r="1313" spans="2:3">
      <c r="B1313" s="12" t="s">
        <v>156</v>
      </c>
      <c r="C1313" s="16" t="s">
        <v>1357</v>
      </c>
    </row>
    <row r="1314" spans="2:3">
      <c r="B1314" s="12" t="s">
        <v>157</v>
      </c>
      <c r="C1314" s="16" t="s">
        <v>1358</v>
      </c>
    </row>
    <row r="1315" spans="2:3">
      <c r="B1315" s="11" t="s">
        <v>158</v>
      </c>
      <c r="C1315" s="15" t="s">
        <v>1359</v>
      </c>
    </row>
    <row r="1316" spans="2:3">
      <c r="B1316" s="12" t="s">
        <v>159</v>
      </c>
      <c r="C1316" s="16" t="s">
        <v>1360</v>
      </c>
    </row>
    <row r="1317" spans="2:3">
      <c r="B1317" s="12" t="s">
        <v>160</v>
      </c>
      <c r="C1317" s="16" t="s">
        <v>1361</v>
      </c>
    </row>
    <row r="1318" spans="2:3">
      <c r="B1318" s="12" t="s">
        <v>161</v>
      </c>
      <c r="C1318" s="16" t="s">
        <v>1362</v>
      </c>
    </row>
    <row r="1319" spans="2:3">
      <c r="B1319" s="12" t="s">
        <v>162</v>
      </c>
      <c r="C1319" s="16" t="s">
        <v>1363</v>
      </c>
    </row>
    <row r="1320" spans="2:3">
      <c r="B1320" s="12" t="s">
        <v>163</v>
      </c>
      <c r="C1320" s="16">
        <v>753</v>
      </c>
    </row>
    <row r="1321" spans="2:3">
      <c r="B1321" s="12" t="s">
        <v>164</v>
      </c>
      <c r="C1321" s="16" t="s">
        <v>381</v>
      </c>
    </row>
    <row r="1322" spans="2:3">
      <c r="B1322" s="12" t="s">
        <v>165</v>
      </c>
      <c r="C1322" s="16" t="s">
        <v>1364</v>
      </c>
    </row>
    <row r="1323" spans="2:3">
      <c r="B1323" s="11" t="s">
        <v>166</v>
      </c>
      <c r="C1323" s="15" t="s">
        <v>1365</v>
      </c>
    </row>
    <row r="1324" spans="2:3">
      <c r="B1324" s="12" t="s">
        <v>167</v>
      </c>
      <c r="C1324" s="16" t="s">
        <v>1365</v>
      </c>
    </row>
    <row r="1325" spans="2:3">
      <c r="B1325" s="11" t="s">
        <v>168</v>
      </c>
      <c r="C1325" s="15" t="s">
        <v>1366</v>
      </c>
    </row>
    <row r="1326" spans="2:3">
      <c r="B1326" s="12" t="s">
        <v>169</v>
      </c>
      <c r="C1326" s="16" t="s">
        <v>1367</v>
      </c>
    </row>
    <row r="1327" spans="2:3">
      <c r="B1327" s="12" t="s">
        <v>170</v>
      </c>
      <c r="C1327" s="16" t="s">
        <v>1368</v>
      </c>
    </row>
    <row r="1328" spans="2:3">
      <c r="B1328" s="12" t="s">
        <v>172</v>
      </c>
      <c r="C1328" s="16" t="s">
        <v>1369</v>
      </c>
    </row>
    <row r="1329" spans="2:3">
      <c r="B1329" s="11" t="s">
        <v>174</v>
      </c>
      <c r="C1329" s="15" t="s">
        <v>1370</v>
      </c>
    </row>
    <row r="1330" spans="2:3">
      <c r="B1330" s="12" t="s">
        <v>175</v>
      </c>
      <c r="C1330" s="16" t="s">
        <v>1371</v>
      </c>
    </row>
    <row r="1331" spans="2:3">
      <c r="B1331" s="12" t="s">
        <v>176</v>
      </c>
      <c r="C1331" s="16" t="s">
        <v>1372</v>
      </c>
    </row>
    <row r="1332" spans="2:3">
      <c r="B1332" s="12" t="s">
        <v>178</v>
      </c>
      <c r="C1332" s="16" t="s">
        <v>1373</v>
      </c>
    </row>
    <row r="1333" spans="2:3">
      <c r="B1333" s="12" t="s">
        <v>180</v>
      </c>
      <c r="C1333" s="16" t="s">
        <v>1374</v>
      </c>
    </row>
    <row r="1334" spans="2:3">
      <c r="B1334" s="12" t="s">
        <v>181</v>
      </c>
      <c r="C1334" s="16" t="s">
        <v>1375</v>
      </c>
    </row>
    <row r="1335" spans="2:3">
      <c r="B1335" s="12" t="s">
        <v>182</v>
      </c>
      <c r="C1335" s="16" t="s">
        <v>1376</v>
      </c>
    </row>
    <row r="1336" spans="2:3">
      <c r="B1336" s="10" t="s">
        <v>183</v>
      </c>
      <c r="C1336" s="14" t="s">
        <v>1377</v>
      </c>
    </row>
    <row r="1337" spans="2:3">
      <c r="B1337" s="11" t="s">
        <v>184</v>
      </c>
      <c r="C1337" s="15" t="s">
        <v>1378</v>
      </c>
    </row>
    <row r="1338" spans="2:3">
      <c r="B1338" s="12" t="s">
        <v>185</v>
      </c>
      <c r="C1338" s="16" t="s">
        <v>1379</v>
      </c>
    </row>
    <row r="1339" spans="2:3">
      <c r="B1339" s="12" t="s">
        <v>187</v>
      </c>
      <c r="C1339" s="16" t="s">
        <v>1380</v>
      </c>
    </row>
    <row r="1340" spans="2:3">
      <c r="B1340" s="12" t="s">
        <v>188</v>
      </c>
      <c r="C1340" s="16" t="s">
        <v>1381</v>
      </c>
    </row>
    <row r="1341" spans="2:3">
      <c r="B1341" s="12" t="s">
        <v>189</v>
      </c>
      <c r="C1341" s="16" t="s">
        <v>1382</v>
      </c>
    </row>
    <row r="1342" spans="2:3">
      <c r="B1342" s="12" t="s">
        <v>191</v>
      </c>
      <c r="C1342" s="16" t="s">
        <v>1383</v>
      </c>
    </row>
    <row r="1343" spans="2:3">
      <c r="B1343" s="12" t="s">
        <v>192</v>
      </c>
      <c r="C1343" s="16" t="s">
        <v>1384</v>
      </c>
    </row>
    <row r="1344" spans="2:3">
      <c r="B1344" s="11" t="s">
        <v>193</v>
      </c>
      <c r="C1344" s="15" t="s">
        <v>1385</v>
      </c>
    </row>
    <row r="1345" spans="2:3">
      <c r="B1345" s="12" t="s">
        <v>195</v>
      </c>
      <c r="C1345" s="16" t="s">
        <v>1386</v>
      </c>
    </row>
    <row r="1346" spans="2:3">
      <c r="B1346" s="12" t="s">
        <v>198</v>
      </c>
      <c r="C1346" s="16" t="s">
        <v>1387</v>
      </c>
    </row>
    <row r="1347" spans="2:3">
      <c r="B1347" s="12" t="s">
        <v>199</v>
      </c>
      <c r="C1347" s="16" t="s">
        <v>1388</v>
      </c>
    </row>
    <row r="1348" spans="2:3">
      <c r="B1348" s="12" t="s">
        <v>200</v>
      </c>
      <c r="C1348" s="16">
        <v>411</v>
      </c>
    </row>
    <row r="1349" spans="2:3">
      <c r="B1349" s="11" t="s">
        <v>201</v>
      </c>
      <c r="C1349" s="15" t="s">
        <v>1389</v>
      </c>
    </row>
    <row r="1350" spans="2:3">
      <c r="B1350" s="12" t="s">
        <v>202</v>
      </c>
      <c r="C1350" s="16" t="s">
        <v>1390</v>
      </c>
    </row>
    <row r="1351" spans="2:3">
      <c r="B1351" s="12" t="s">
        <v>204</v>
      </c>
      <c r="C1351" s="16" t="s">
        <v>1391</v>
      </c>
    </row>
    <row r="1352" spans="2:3">
      <c r="B1352" s="12" t="s">
        <v>205</v>
      </c>
      <c r="C1352" s="16" t="s">
        <v>1392</v>
      </c>
    </row>
    <row r="1353" spans="2:3">
      <c r="B1353" s="12" t="s">
        <v>207</v>
      </c>
      <c r="C1353" s="16" t="s">
        <v>1393</v>
      </c>
    </row>
    <row r="1354" spans="2:3">
      <c r="B1354" s="12" t="s">
        <v>209</v>
      </c>
      <c r="C1354" s="16" t="s">
        <v>1394</v>
      </c>
    </row>
    <row r="1355" spans="2:3">
      <c r="B1355" s="11" t="s">
        <v>211</v>
      </c>
      <c r="C1355" s="15" t="s">
        <v>1395</v>
      </c>
    </row>
    <row r="1356" spans="2:3">
      <c r="B1356" s="12" t="s">
        <v>212</v>
      </c>
      <c r="C1356" s="16" t="s">
        <v>1396</v>
      </c>
    </row>
    <row r="1357" spans="2:3">
      <c r="B1357" s="12" t="s">
        <v>215</v>
      </c>
      <c r="C1357" s="16" t="s">
        <v>1397</v>
      </c>
    </row>
    <row r="1358" spans="2:3">
      <c r="B1358" s="11" t="s">
        <v>219</v>
      </c>
      <c r="C1358" s="15" t="s">
        <v>1398</v>
      </c>
    </row>
    <row r="1359" spans="2:3">
      <c r="B1359" s="12" t="s">
        <v>220</v>
      </c>
      <c r="C1359" s="16" t="s">
        <v>1399</v>
      </c>
    </row>
    <row r="1360" spans="2:3" ht="27.6">
      <c r="B1360" s="12" t="s">
        <v>221</v>
      </c>
      <c r="C1360" s="16" t="s">
        <v>1400</v>
      </c>
    </row>
    <row r="1361" spans="2:3">
      <c r="B1361" s="12" t="s">
        <v>223</v>
      </c>
      <c r="C1361" s="16" t="s">
        <v>1401</v>
      </c>
    </row>
    <row r="1362" spans="2:3">
      <c r="B1362" s="12" t="s">
        <v>224</v>
      </c>
      <c r="C1362" s="16" t="s">
        <v>1402</v>
      </c>
    </row>
    <row r="1363" spans="2:3">
      <c r="B1363" s="12" t="s">
        <v>225</v>
      </c>
      <c r="C1363" s="16" t="s">
        <v>1403</v>
      </c>
    </row>
    <row r="1364" spans="2:3">
      <c r="B1364" s="12" t="s">
        <v>226</v>
      </c>
      <c r="C1364" s="16" t="s">
        <v>1404</v>
      </c>
    </row>
    <row r="1365" spans="2:3">
      <c r="B1365" s="12" t="s">
        <v>227</v>
      </c>
      <c r="C1365" s="16" t="s">
        <v>1405</v>
      </c>
    </row>
    <row r="1366" spans="2:3">
      <c r="B1366" s="11" t="s">
        <v>234</v>
      </c>
      <c r="C1366" s="15" t="s">
        <v>1406</v>
      </c>
    </row>
    <row r="1367" spans="2:3">
      <c r="B1367" s="12" t="s">
        <v>235</v>
      </c>
      <c r="C1367" s="16" t="s">
        <v>1407</v>
      </c>
    </row>
    <row r="1368" spans="2:3">
      <c r="B1368" s="12" t="s">
        <v>238</v>
      </c>
      <c r="C1368" s="16" t="s">
        <v>1408</v>
      </c>
    </row>
    <row r="1369" spans="2:3">
      <c r="B1369" s="12" t="s">
        <v>239</v>
      </c>
      <c r="C1369" s="16" t="s">
        <v>1409</v>
      </c>
    </row>
    <row r="1370" spans="2:3">
      <c r="B1370" s="11" t="s">
        <v>242</v>
      </c>
      <c r="C1370" s="15" t="s">
        <v>1410</v>
      </c>
    </row>
    <row r="1371" spans="2:3">
      <c r="B1371" s="12" t="s">
        <v>243</v>
      </c>
      <c r="C1371" s="16" t="s">
        <v>1410</v>
      </c>
    </row>
    <row r="1372" spans="2:3">
      <c r="B1372" s="11" t="s">
        <v>248</v>
      </c>
      <c r="C1372" s="15" t="s">
        <v>1411</v>
      </c>
    </row>
    <row r="1373" spans="2:3">
      <c r="B1373" s="12" t="s">
        <v>250</v>
      </c>
      <c r="C1373" s="16" t="s">
        <v>1412</v>
      </c>
    </row>
    <row r="1374" spans="2:3">
      <c r="B1374" s="12" t="s">
        <v>253</v>
      </c>
      <c r="C1374" s="16">
        <v>716</v>
      </c>
    </row>
    <row r="1375" spans="2:3">
      <c r="B1375" s="12" t="s">
        <v>255</v>
      </c>
      <c r="C1375" s="16" t="s">
        <v>1413</v>
      </c>
    </row>
    <row r="1376" spans="2:3">
      <c r="B1376" s="12" t="s">
        <v>256</v>
      </c>
      <c r="C1376" s="16" t="s">
        <v>1414</v>
      </c>
    </row>
    <row r="1377" spans="2:3">
      <c r="B1377" s="10" t="s">
        <v>303</v>
      </c>
      <c r="C1377" s="14" t="s">
        <v>1415</v>
      </c>
    </row>
    <row r="1378" spans="2:3">
      <c r="B1378" s="11" t="s">
        <v>304</v>
      </c>
      <c r="C1378" s="15" t="s">
        <v>1416</v>
      </c>
    </row>
    <row r="1379" spans="2:3">
      <c r="B1379" s="12" t="s">
        <v>307</v>
      </c>
      <c r="C1379" s="16" t="s">
        <v>1417</v>
      </c>
    </row>
    <row r="1380" spans="2:3">
      <c r="B1380" s="12" t="s">
        <v>308</v>
      </c>
      <c r="C1380" s="16" t="s">
        <v>1418</v>
      </c>
    </row>
    <row r="1381" spans="2:3">
      <c r="B1381" s="11" t="s">
        <v>311</v>
      </c>
      <c r="C1381" s="15" t="s">
        <v>525</v>
      </c>
    </row>
    <row r="1382" spans="2:3">
      <c r="B1382" s="12" t="s">
        <v>314</v>
      </c>
      <c r="C1382" s="16" t="s">
        <v>525</v>
      </c>
    </row>
    <row r="1383" spans="2:3">
      <c r="B1383" s="9" t="s">
        <v>49</v>
      </c>
      <c r="C1383" s="13" t="s">
        <v>68</v>
      </c>
    </row>
    <row r="1384" spans="2:3">
      <c r="B1384" s="12" t="s">
        <v>529</v>
      </c>
      <c r="C1384" s="16" t="s">
        <v>529</v>
      </c>
    </row>
    <row r="1385" spans="2:3">
      <c r="B1385" s="12" t="s">
        <v>529</v>
      </c>
      <c r="C1385" s="16" t="s">
        <v>529</v>
      </c>
    </row>
    <row r="1386" spans="2:3">
      <c r="B1386" s="12" t="s">
        <v>529</v>
      </c>
      <c r="C1386" s="16" t="s">
        <v>529</v>
      </c>
    </row>
    <row r="1387" spans="2:3">
      <c r="B1387" s="9" t="s">
        <v>19</v>
      </c>
      <c r="C1387" s="13" t="s">
        <v>50</v>
      </c>
    </row>
    <row r="1388" spans="2:3">
      <c r="B1388" s="10" t="s">
        <v>100</v>
      </c>
      <c r="C1388" s="14" t="s">
        <v>1419</v>
      </c>
    </row>
    <row r="1389" spans="2:3">
      <c r="B1389" s="11" t="s">
        <v>101</v>
      </c>
      <c r="C1389" s="15" t="s">
        <v>1420</v>
      </c>
    </row>
    <row r="1390" spans="2:3">
      <c r="B1390" s="12" t="s">
        <v>102</v>
      </c>
      <c r="C1390" s="16" t="s">
        <v>1420</v>
      </c>
    </row>
    <row r="1391" spans="2:3">
      <c r="B1391" s="11" t="s">
        <v>106</v>
      </c>
      <c r="C1391" s="15" t="s">
        <v>1421</v>
      </c>
    </row>
    <row r="1392" spans="2:3">
      <c r="B1392" s="12" t="s">
        <v>107</v>
      </c>
      <c r="C1392" s="16" t="s">
        <v>1422</v>
      </c>
    </row>
    <row r="1393" spans="2:3">
      <c r="B1393" s="12" t="s">
        <v>108</v>
      </c>
      <c r="C1393" s="16" t="s">
        <v>1423</v>
      </c>
    </row>
    <row r="1394" spans="2:3">
      <c r="B1394" s="12" t="s">
        <v>110</v>
      </c>
      <c r="C1394" s="16" t="s">
        <v>1424</v>
      </c>
    </row>
    <row r="1395" spans="2:3">
      <c r="B1395" s="11" t="s">
        <v>111</v>
      </c>
      <c r="C1395" s="15" t="s">
        <v>1425</v>
      </c>
    </row>
    <row r="1396" spans="2:3">
      <c r="B1396" s="12" t="s">
        <v>112</v>
      </c>
      <c r="C1396" s="16" t="s">
        <v>1426</v>
      </c>
    </row>
    <row r="1397" spans="2:3">
      <c r="B1397" s="12" t="s">
        <v>115</v>
      </c>
      <c r="C1397" s="16" t="s">
        <v>1427</v>
      </c>
    </row>
    <row r="1398" spans="2:3">
      <c r="B1398" s="11" t="s">
        <v>116</v>
      </c>
      <c r="C1398" s="15" t="s">
        <v>1428</v>
      </c>
    </row>
    <row r="1399" spans="2:3">
      <c r="B1399" s="12" t="s">
        <v>118</v>
      </c>
      <c r="C1399" s="16" t="s">
        <v>1429</v>
      </c>
    </row>
    <row r="1400" spans="2:3">
      <c r="B1400" s="12" t="s">
        <v>120</v>
      </c>
      <c r="C1400" s="16" t="s">
        <v>1430</v>
      </c>
    </row>
    <row r="1401" spans="2:3">
      <c r="B1401" s="11" t="s">
        <v>123</v>
      </c>
      <c r="C1401" s="15" t="s">
        <v>1431</v>
      </c>
    </row>
    <row r="1402" spans="2:3">
      <c r="B1402" s="12" t="s">
        <v>124</v>
      </c>
      <c r="C1402" s="16" t="s">
        <v>1431</v>
      </c>
    </row>
    <row r="1403" spans="2:3">
      <c r="B1403" s="11" t="s">
        <v>125</v>
      </c>
      <c r="C1403" s="15" t="s">
        <v>1432</v>
      </c>
    </row>
    <row r="1404" spans="2:3">
      <c r="B1404" s="12" t="s">
        <v>126</v>
      </c>
      <c r="C1404" s="16" t="s">
        <v>1432</v>
      </c>
    </row>
    <row r="1405" spans="2:3">
      <c r="B1405" s="10" t="s">
        <v>127</v>
      </c>
      <c r="C1405" s="14" t="s">
        <v>1433</v>
      </c>
    </row>
    <row r="1406" spans="2:3">
      <c r="B1406" s="11" t="s">
        <v>128</v>
      </c>
      <c r="C1406" s="15" t="s">
        <v>637</v>
      </c>
    </row>
    <row r="1407" spans="2:3">
      <c r="B1407" s="12" t="s">
        <v>129</v>
      </c>
      <c r="C1407" s="16" t="s">
        <v>637</v>
      </c>
    </row>
    <row r="1408" spans="2:3">
      <c r="B1408" s="11" t="s">
        <v>137</v>
      </c>
      <c r="C1408" s="15" t="s">
        <v>1434</v>
      </c>
    </row>
    <row r="1409" spans="2:3">
      <c r="B1409" s="12" t="s">
        <v>138</v>
      </c>
      <c r="C1409" s="16" t="s">
        <v>1434</v>
      </c>
    </row>
    <row r="1410" spans="2:3">
      <c r="B1410" s="11" t="s">
        <v>141</v>
      </c>
      <c r="C1410" s="15" t="s">
        <v>559</v>
      </c>
    </row>
    <row r="1411" spans="2:3">
      <c r="B1411" s="12" t="s">
        <v>144</v>
      </c>
      <c r="C1411" s="16" t="s">
        <v>559</v>
      </c>
    </row>
    <row r="1412" spans="2:3">
      <c r="B1412" s="11" t="s">
        <v>148</v>
      </c>
      <c r="C1412" s="15" t="s">
        <v>887</v>
      </c>
    </row>
    <row r="1413" spans="2:3">
      <c r="B1413" s="12" t="s">
        <v>156</v>
      </c>
      <c r="C1413" s="16" t="s">
        <v>887</v>
      </c>
    </row>
    <row r="1414" spans="2:3">
      <c r="B1414" s="11" t="s">
        <v>166</v>
      </c>
      <c r="C1414" s="15" t="s">
        <v>1435</v>
      </c>
    </row>
    <row r="1415" spans="2:3">
      <c r="B1415" s="12" t="s">
        <v>167</v>
      </c>
      <c r="C1415" s="16" t="s">
        <v>1435</v>
      </c>
    </row>
    <row r="1416" spans="2:3">
      <c r="B1416" s="11" t="s">
        <v>168</v>
      </c>
      <c r="C1416" s="15" t="s">
        <v>598</v>
      </c>
    </row>
    <row r="1417" spans="2:3">
      <c r="B1417" s="12" t="s">
        <v>169</v>
      </c>
      <c r="C1417" s="16" t="s">
        <v>598</v>
      </c>
    </row>
    <row r="1418" spans="2:3">
      <c r="B1418" s="11" t="s">
        <v>174</v>
      </c>
      <c r="C1418" s="15" t="s">
        <v>1436</v>
      </c>
    </row>
    <row r="1419" spans="2:3">
      <c r="B1419" s="12" t="s">
        <v>175</v>
      </c>
      <c r="C1419" s="16" t="s">
        <v>495</v>
      </c>
    </row>
    <row r="1420" spans="2:3">
      <c r="B1420" s="12" t="s">
        <v>178</v>
      </c>
      <c r="C1420" s="16" t="s">
        <v>1437</v>
      </c>
    </row>
    <row r="1421" spans="2:3">
      <c r="B1421" s="12" t="s">
        <v>180</v>
      </c>
      <c r="C1421" s="16" t="s">
        <v>1438</v>
      </c>
    </row>
    <row r="1422" spans="2:3">
      <c r="B1422" s="10" t="s">
        <v>183</v>
      </c>
      <c r="C1422" s="14" t="s">
        <v>1439</v>
      </c>
    </row>
    <row r="1423" spans="2:3">
      <c r="B1423" s="11" t="s">
        <v>184</v>
      </c>
      <c r="C1423" s="15" t="s">
        <v>1440</v>
      </c>
    </row>
    <row r="1424" spans="2:3">
      <c r="B1424" s="12" t="s">
        <v>185</v>
      </c>
      <c r="C1424" s="16" t="s">
        <v>1441</v>
      </c>
    </row>
    <row r="1425" spans="2:3">
      <c r="B1425" s="12" t="s">
        <v>187</v>
      </c>
      <c r="C1425" s="16" t="s">
        <v>598</v>
      </c>
    </row>
    <row r="1426" spans="2:3">
      <c r="B1426" s="12" t="s">
        <v>188</v>
      </c>
      <c r="C1426" s="16" t="s">
        <v>899</v>
      </c>
    </row>
    <row r="1427" spans="2:3">
      <c r="B1427" s="12" t="s">
        <v>191</v>
      </c>
      <c r="C1427" s="16" t="s">
        <v>899</v>
      </c>
    </row>
    <row r="1428" spans="2:3">
      <c r="B1428" s="12" t="s">
        <v>192</v>
      </c>
      <c r="C1428" s="16" t="s">
        <v>559</v>
      </c>
    </row>
    <row r="1429" spans="2:3">
      <c r="B1429" s="11" t="s">
        <v>193</v>
      </c>
      <c r="C1429" s="15" t="s">
        <v>1442</v>
      </c>
    </row>
    <row r="1430" spans="2:3">
      <c r="B1430" s="12" t="s">
        <v>195</v>
      </c>
      <c r="C1430" s="16" t="s">
        <v>1443</v>
      </c>
    </row>
    <row r="1431" spans="2:3">
      <c r="B1431" s="12" t="s">
        <v>197</v>
      </c>
      <c r="C1431" s="16" t="s">
        <v>1444</v>
      </c>
    </row>
    <row r="1432" spans="2:3">
      <c r="B1432" s="12" t="s">
        <v>199</v>
      </c>
      <c r="C1432" s="16" t="s">
        <v>600</v>
      </c>
    </row>
    <row r="1433" spans="2:3">
      <c r="B1433" s="11" t="s">
        <v>201</v>
      </c>
      <c r="C1433" s="15" t="s">
        <v>1445</v>
      </c>
    </row>
    <row r="1434" spans="2:3">
      <c r="B1434" s="12" t="s">
        <v>202</v>
      </c>
      <c r="C1434" s="16" t="s">
        <v>1446</v>
      </c>
    </row>
    <row r="1435" spans="2:3">
      <c r="B1435" s="12" t="s">
        <v>204</v>
      </c>
      <c r="C1435" s="16" t="s">
        <v>1447</v>
      </c>
    </row>
    <row r="1436" spans="2:3">
      <c r="B1436" s="12" t="s">
        <v>209</v>
      </c>
      <c r="C1436" s="16" t="s">
        <v>1448</v>
      </c>
    </row>
    <row r="1437" spans="2:3">
      <c r="B1437" s="11" t="s">
        <v>211</v>
      </c>
      <c r="C1437" s="15" t="s">
        <v>1449</v>
      </c>
    </row>
    <row r="1438" spans="2:3">
      <c r="B1438" s="12" t="s">
        <v>212</v>
      </c>
      <c r="C1438" s="16" t="s">
        <v>597</v>
      </c>
    </row>
    <row r="1439" spans="2:3">
      <c r="B1439" s="12" t="s">
        <v>214</v>
      </c>
      <c r="C1439" s="16" t="s">
        <v>1450</v>
      </c>
    </row>
    <row r="1440" spans="2:3">
      <c r="B1440" s="12" t="s">
        <v>215</v>
      </c>
      <c r="C1440" s="16" t="s">
        <v>424</v>
      </c>
    </row>
    <row r="1441" spans="2:3">
      <c r="B1441" s="11" t="s">
        <v>219</v>
      </c>
      <c r="C1441" s="15" t="s">
        <v>1451</v>
      </c>
    </row>
    <row r="1442" spans="2:3">
      <c r="B1442" s="12" t="s">
        <v>220</v>
      </c>
      <c r="C1442" s="16" t="s">
        <v>633</v>
      </c>
    </row>
    <row r="1443" spans="2:3">
      <c r="B1443" s="12" t="s">
        <v>224</v>
      </c>
      <c r="C1443" s="16" t="s">
        <v>652</v>
      </c>
    </row>
    <row r="1444" spans="2:3">
      <c r="B1444" s="12" t="s">
        <v>226</v>
      </c>
      <c r="C1444" s="16" t="s">
        <v>1187</v>
      </c>
    </row>
    <row r="1445" spans="2:3">
      <c r="B1445" s="11" t="s">
        <v>228</v>
      </c>
      <c r="C1445" s="15" t="s">
        <v>1130</v>
      </c>
    </row>
    <row r="1446" spans="2:3" ht="27.6">
      <c r="B1446" s="12" t="s">
        <v>229</v>
      </c>
      <c r="C1446" s="16" t="s">
        <v>1130</v>
      </c>
    </row>
    <row r="1447" spans="2:3">
      <c r="B1447" s="11" t="s">
        <v>234</v>
      </c>
      <c r="C1447" s="15" t="s">
        <v>1452</v>
      </c>
    </row>
    <row r="1448" spans="2:3">
      <c r="B1448" s="12" t="s">
        <v>238</v>
      </c>
      <c r="C1448" s="16" t="s">
        <v>1452</v>
      </c>
    </row>
    <row r="1449" spans="2:3">
      <c r="B1449" s="11" t="s">
        <v>242</v>
      </c>
      <c r="C1449" s="15" t="s">
        <v>1453</v>
      </c>
    </row>
    <row r="1450" spans="2:3">
      <c r="B1450" s="12" t="s">
        <v>243</v>
      </c>
      <c r="C1450" s="16" t="s">
        <v>1453</v>
      </c>
    </row>
    <row r="1451" spans="2:3">
      <c r="B1451" s="11" t="s">
        <v>248</v>
      </c>
      <c r="C1451" s="15" t="s">
        <v>1454</v>
      </c>
    </row>
    <row r="1452" spans="2:3">
      <c r="B1452" s="12" t="s">
        <v>255</v>
      </c>
      <c r="C1452" s="16" t="s">
        <v>1454</v>
      </c>
    </row>
    <row r="1453" spans="2:3">
      <c r="B1453" s="10" t="s">
        <v>273</v>
      </c>
      <c r="C1453" s="14" t="s">
        <v>1285</v>
      </c>
    </row>
    <row r="1454" spans="2:3">
      <c r="B1454" s="11" t="s">
        <v>274</v>
      </c>
      <c r="C1454" s="15" t="s">
        <v>1285</v>
      </c>
    </row>
    <row r="1455" spans="2:3">
      <c r="B1455" s="12" t="s">
        <v>275</v>
      </c>
      <c r="C1455" s="16" t="s">
        <v>490</v>
      </c>
    </row>
    <row r="1456" spans="2:3">
      <c r="B1456" s="12" t="s">
        <v>278</v>
      </c>
      <c r="C1456" s="16" t="s">
        <v>1455</v>
      </c>
    </row>
    <row r="1457" spans="2:3">
      <c r="B1457" s="10" t="s">
        <v>315</v>
      </c>
      <c r="C1457" s="14" t="s">
        <v>1456</v>
      </c>
    </row>
    <row r="1458" spans="2:3">
      <c r="B1458" s="11" t="s">
        <v>318</v>
      </c>
      <c r="C1458" s="15" t="s">
        <v>1456</v>
      </c>
    </row>
    <row r="1459" spans="2:3">
      <c r="B1459" s="12" t="s">
        <v>319</v>
      </c>
      <c r="C1459" s="16" t="s">
        <v>1456</v>
      </c>
    </row>
    <row r="1460" spans="2:3">
      <c r="B1460" s="9" t="s">
        <v>49</v>
      </c>
      <c r="C1460" s="13" t="s">
        <v>69</v>
      </c>
    </row>
    <row r="1461" spans="2:3">
      <c r="B1461" s="12" t="s">
        <v>529</v>
      </c>
      <c r="C1461" s="16" t="s">
        <v>529</v>
      </c>
    </row>
    <row r="1462" spans="2:3">
      <c r="B1462" s="12" t="s">
        <v>529</v>
      </c>
      <c r="C1462" s="16" t="s">
        <v>529</v>
      </c>
    </row>
    <row r="1463" spans="2:3">
      <c r="B1463" s="12" t="s">
        <v>529</v>
      </c>
      <c r="C1463" s="16" t="s">
        <v>529</v>
      </c>
    </row>
    <row r="1464" spans="2:3">
      <c r="B1464" s="9" t="s">
        <v>20</v>
      </c>
      <c r="C1464" s="13" t="s">
        <v>50</v>
      </c>
    </row>
    <row r="1465" spans="2:3">
      <c r="B1465" s="10" t="s">
        <v>100</v>
      </c>
      <c r="C1465" s="14" t="s">
        <v>1457</v>
      </c>
    </row>
    <row r="1466" spans="2:3">
      <c r="B1466" s="11" t="s">
        <v>101</v>
      </c>
      <c r="C1466" s="15" t="s">
        <v>1458</v>
      </c>
    </row>
    <row r="1467" spans="2:3">
      <c r="B1467" s="12" t="s">
        <v>102</v>
      </c>
      <c r="C1467" s="16" t="s">
        <v>1458</v>
      </c>
    </row>
    <row r="1468" spans="2:3">
      <c r="B1468" s="11" t="s">
        <v>103</v>
      </c>
      <c r="C1468" s="15" t="s">
        <v>1459</v>
      </c>
    </row>
    <row r="1469" spans="2:3">
      <c r="B1469" s="12" t="s">
        <v>104</v>
      </c>
      <c r="C1469" s="16" t="s">
        <v>1459</v>
      </c>
    </row>
    <row r="1470" spans="2:3">
      <c r="B1470" s="11" t="s">
        <v>106</v>
      </c>
      <c r="C1470" s="15" t="s">
        <v>1460</v>
      </c>
    </row>
    <row r="1471" spans="2:3">
      <c r="B1471" s="12" t="s">
        <v>107</v>
      </c>
      <c r="C1471" s="16" t="s">
        <v>1461</v>
      </c>
    </row>
    <row r="1472" spans="2:3">
      <c r="B1472" s="12" t="s">
        <v>108</v>
      </c>
      <c r="C1472" s="16" t="s">
        <v>1462</v>
      </c>
    </row>
    <row r="1473" spans="2:3">
      <c r="B1473" s="12" t="s">
        <v>110</v>
      </c>
      <c r="C1473" s="16" t="s">
        <v>1463</v>
      </c>
    </row>
    <row r="1474" spans="2:3">
      <c r="B1474" s="11" t="s">
        <v>111</v>
      </c>
      <c r="C1474" s="15" t="s">
        <v>1464</v>
      </c>
    </row>
    <row r="1475" spans="2:3">
      <c r="B1475" s="12" t="s">
        <v>112</v>
      </c>
      <c r="C1475" s="16" t="s">
        <v>1465</v>
      </c>
    </row>
    <row r="1476" spans="2:3">
      <c r="B1476" s="12" t="s">
        <v>115</v>
      </c>
      <c r="C1476" s="16" t="s">
        <v>1466</v>
      </c>
    </row>
    <row r="1477" spans="2:3">
      <c r="B1477" s="11" t="s">
        <v>116</v>
      </c>
      <c r="C1477" s="15" t="s">
        <v>1467</v>
      </c>
    </row>
    <row r="1478" spans="2:3">
      <c r="B1478" s="12" t="s">
        <v>118</v>
      </c>
      <c r="C1478" s="16" t="s">
        <v>1468</v>
      </c>
    </row>
    <row r="1479" spans="2:3">
      <c r="B1479" s="12" t="s">
        <v>120</v>
      </c>
      <c r="C1479" s="16" t="s">
        <v>1469</v>
      </c>
    </row>
    <row r="1480" spans="2:3">
      <c r="B1480" s="11" t="s">
        <v>123</v>
      </c>
      <c r="C1480" s="15" t="s">
        <v>1470</v>
      </c>
    </row>
    <row r="1481" spans="2:3">
      <c r="B1481" s="12" t="s">
        <v>124</v>
      </c>
      <c r="C1481" s="16" t="s">
        <v>1470</v>
      </c>
    </row>
    <row r="1482" spans="2:3">
      <c r="B1482" s="11" t="s">
        <v>125</v>
      </c>
      <c r="C1482" s="15" t="s">
        <v>1471</v>
      </c>
    </row>
    <row r="1483" spans="2:3">
      <c r="B1483" s="12" t="s">
        <v>126</v>
      </c>
      <c r="C1483" s="16" t="s">
        <v>1471</v>
      </c>
    </row>
    <row r="1484" spans="2:3">
      <c r="B1484" s="10" t="s">
        <v>127</v>
      </c>
      <c r="C1484" s="14" t="s">
        <v>1472</v>
      </c>
    </row>
    <row r="1485" spans="2:3">
      <c r="B1485" s="11" t="s">
        <v>128</v>
      </c>
      <c r="C1485" s="15" t="s">
        <v>1473</v>
      </c>
    </row>
    <row r="1486" spans="2:3">
      <c r="B1486" s="12" t="s">
        <v>129</v>
      </c>
      <c r="C1486" s="16" t="s">
        <v>1474</v>
      </c>
    </row>
    <row r="1487" spans="2:3">
      <c r="B1487" s="12" t="s">
        <v>132</v>
      </c>
      <c r="C1487" s="16" t="s">
        <v>1475</v>
      </c>
    </row>
    <row r="1488" spans="2:3">
      <c r="B1488" s="12" t="s">
        <v>134</v>
      </c>
      <c r="C1488" s="16" t="s">
        <v>590</v>
      </c>
    </row>
    <row r="1489" spans="2:3">
      <c r="B1489" s="11" t="s">
        <v>137</v>
      </c>
      <c r="C1489" s="15" t="s">
        <v>490</v>
      </c>
    </row>
    <row r="1490" spans="2:3">
      <c r="B1490" s="12" t="s">
        <v>138</v>
      </c>
      <c r="C1490" s="16" t="s">
        <v>490</v>
      </c>
    </row>
    <row r="1491" spans="2:3">
      <c r="B1491" s="11" t="s">
        <v>148</v>
      </c>
      <c r="C1491" s="15" t="s">
        <v>1079</v>
      </c>
    </row>
    <row r="1492" spans="2:3">
      <c r="B1492" s="12" t="s">
        <v>154</v>
      </c>
      <c r="C1492" s="16" t="s">
        <v>573</v>
      </c>
    </row>
    <row r="1493" spans="2:3">
      <c r="B1493" s="12" t="s">
        <v>157</v>
      </c>
      <c r="C1493" s="16" t="s">
        <v>1476</v>
      </c>
    </row>
    <row r="1494" spans="2:3">
      <c r="B1494" s="11" t="s">
        <v>158</v>
      </c>
      <c r="C1494" s="15" t="s">
        <v>1477</v>
      </c>
    </row>
    <row r="1495" spans="2:3">
      <c r="B1495" s="12" t="s">
        <v>159</v>
      </c>
      <c r="C1495" s="16" t="s">
        <v>1477</v>
      </c>
    </row>
    <row r="1496" spans="2:3">
      <c r="B1496" s="11" t="s">
        <v>166</v>
      </c>
      <c r="C1496" s="15" t="s">
        <v>636</v>
      </c>
    </row>
    <row r="1497" spans="2:3">
      <c r="B1497" s="12" t="s">
        <v>167</v>
      </c>
      <c r="C1497" s="16" t="s">
        <v>636</v>
      </c>
    </row>
    <row r="1498" spans="2:3">
      <c r="B1498" s="11" t="s">
        <v>174</v>
      </c>
      <c r="C1498" s="15" t="s">
        <v>1478</v>
      </c>
    </row>
    <row r="1499" spans="2:3">
      <c r="B1499" s="12" t="s">
        <v>178</v>
      </c>
      <c r="C1499" s="16" t="s">
        <v>577</v>
      </c>
    </row>
    <row r="1500" spans="2:3">
      <c r="B1500" s="12" t="s">
        <v>180</v>
      </c>
      <c r="C1500" s="16" t="s">
        <v>497</v>
      </c>
    </row>
    <row r="1501" spans="2:3">
      <c r="B1501" s="12" t="s">
        <v>182</v>
      </c>
      <c r="C1501" s="16" t="s">
        <v>612</v>
      </c>
    </row>
    <row r="1502" spans="2:3">
      <c r="B1502" s="10" t="s">
        <v>183</v>
      </c>
      <c r="C1502" s="14" t="s">
        <v>1479</v>
      </c>
    </row>
    <row r="1503" spans="2:3">
      <c r="B1503" s="11" t="s">
        <v>184</v>
      </c>
      <c r="C1503" s="15" t="s">
        <v>1480</v>
      </c>
    </row>
    <row r="1504" spans="2:3">
      <c r="B1504" s="12" t="s">
        <v>185</v>
      </c>
      <c r="C1504" s="16" t="s">
        <v>1481</v>
      </c>
    </row>
    <row r="1505" spans="2:3">
      <c r="B1505" s="12" t="s">
        <v>187</v>
      </c>
      <c r="C1505" s="16" t="s">
        <v>596</v>
      </c>
    </row>
    <row r="1506" spans="2:3">
      <c r="B1506" s="12" t="s">
        <v>188</v>
      </c>
      <c r="C1506" s="16" t="s">
        <v>830</v>
      </c>
    </row>
    <row r="1507" spans="2:3">
      <c r="B1507" s="12" t="s">
        <v>189</v>
      </c>
      <c r="C1507" s="16" t="s">
        <v>1482</v>
      </c>
    </row>
    <row r="1508" spans="2:3">
      <c r="B1508" s="12" t="s">
        <v>191</v>
      </c>
      <c r="C1508" s="16" t="s">
        <v>1483</v>
      </c>
    </row>
    <row r="1509" spans="2:3">
      <c r="B1509" s="12" t="s">
        <v>192</v>
      </c>
      <c r="C1509" s="16" t="s">
        <v>1484</v>
      </c>
    </row>
    <row r="1510" spans="2:3">
      <c r="B1510" s="11" t="s">
        <v>193</v>
      </c>
      <c r="C1510" s="15" t="s">
        <v>637</v>
      </c>
    </row>
    <row r="1511" spans="2:3">
      <c r="B1511" s="12" t="s">
        <v>197</v>
      </c>
      <c r="C1511" s="16" t="s">
        <v>449</v>
      </c>
    </row>
    <row r="1512" spans="2:3">
      <c r="B1512" s="12" t="s">
        <v>199</v>
      </c>
      <c r="C1512" s="16" t="s">
        <v>449</v>
      </c>
    </row>
    <row r="1513" spans="2:3">
      <c r="B1513" s="11" t="s">
        <v>201</v>
      </c>
      <c r="C1513" s="15" t="s">
        <v>1485</v>
      </c>
    </row>
    <row r="1514" spans="2:3">
      <c r="B1514" s="12" t="s">
        <v>202</v>
      </c>
      <c r="C1514" s="16" t="s">
        <v>1486</v>
      </c>
    </row>
    <row r="1515" spans="2:3">
      <c r="B1515" s="12" t="s">
        <v>207</v>
      </c>
      <c r="C1515" s="16" t="s">
        <v>1487</v>
      </c>
    </row>
    <row r="1516" spans="2:3">
      <c r="B1516" s="12" t="s">
        <v>209</v>
      </c>
      <c r="C1516" s="16" t="s">
        <v>1488</v>
      </c>
    </row>
    <row r="1517" spans="2:3">
      <c r="B1517" s="11" t="s">
        <v>211</v>
      </c>
      <c r="C1517" s="15" t="s">
        <v>1042</v>
      </c>
    </row>
    <row r="1518" spans="2:3">
      <c r="B1518" s="12" t="s">
        <v>215</v>
      </c>
      <c r="C1518" s="16" t="s">
        <v>1489</v>
      </c>
    </row>
    <row r="1519" spans="2:3">
      <c r="B1519" s="12" t="s">
        <v>217</v>
      </c>
      <c r="C1519" s="16" t="s">
        <v>448</v>
      </c>
    </row>
    <row r="1520" spans="2:3">
      <c r="B1520" s="11" t="s">
        <v>219</v>
      </c>
      <c r="C1520" s="15" t="s">
        <v>1490</v>
      </c>
    </row>
    <row r="1521" spans="2:3">
      <c r="B1521" s="12" t="s">
        <v>220</v>
      </c>
      <c r="C1521" s="16" t="s">
        <v>490</v>
      </c>
    </row>
    <row r="1522" spans="2:3">
      <c r="B1522" s="12" t="s">
        <v>224</v>
      </c>
      <c r="C1522" s="16" t="s">
        <v>1491</v>
      </c>
    </row>
    <row r="1523" spans="2:3">
      <c r="B1523" s="12" t="s">
        <v>225</v>
      </c>
      <c r="C1523" s="16" t="s">
        <v>559</v>
      </c>
    </row>
    <row r="1524" spans="2:3">
      <c r="B1524" s="12" t="s">
        <v>226</v>
      </c>
      <c r="C1524" s="16" t="s">
        <v>1492</v>
      </c>
    </row>
    <row r="1525" spans="2:3">
      <c r="B1525" s="12" t="s">
        <v>227</v>
      </c>
      <c r="C1525" s="16" t="s">
        <v>497</v>
      </c>
    </row>
    <row r="1526" spans="2:3">
      <c r="B1526" s="11" t="s">
        <v>234</v>
      </c>
      <c r="C1526" s="15" t="s">
        <v>1493</v>
      </c>
    </row>
    <row r="1527" spans="2:3">
      <c r="B1527" s="12" t="s">
        <v>235</v>
      </c>
      <c r="C1527" s="16" t="s">
        <v>612</v>
      </c>
    </row>
    <row r="1528" spans="2:3">
      <c r="B1528" s="12" t="s">
        <v>238</v>
      </c>
      <c r="C1528" s="16" t="s">
        <v>1494</v>
      </c>
    </row>
    <row r="1529" spans="2:3">
      <c r="B1529" s="11" t="s">
        <v>248</v>
      </c>
      <c r="C1529" s="15" t="s">
        <v>1495</v>
      </c>
    </row>
    <row r="1530" spans="2:3">
      <c r="B1530" s="12" t="s">
        <v>255</v>
      </c>
      <c r="C1530" s="16" t="s">
        <v>1495</v>
      </c>
    </row>
    <row r="1531" spans="2:3">
      <c r="B1531" s="9" t="s">
        <v>49</v>
      </c>
      <c r="C1531" s="13" t="s">
        <v>70</v>
      </c>
    </row>
    <row r="1532" spans="2:3">
      <c r="B1532" s="12" t="s">
        <v>529</v>
      </c>
      <c r="C1532" s="16" t="s">
        <v>529</v>
      </c>
    </row>
    <row r="1533" spans="2:3">
      <c r="B1533" s="12" t="s">
        <v>529</v>
      </c>
      <c r="C1533" s="16" t="s">
        <v>529</v>
      </c>
    </row>
    <row r="1534" spans="2:3">
      <c r="B1534" s="12" t="s">
        <v>529</v>
      </c>
      <c r="C1534" s="16" t="s">
        <v>529</v>
      </c>
    </row>
    <row r="1535" spans="2:3">
      <c r="B1535" s="9" t="s">
        <v>21</v>
      </c>
      <c r="C1535" s="13" t="s">
        <v>50</v>
      </c>
    </row>
    <row r="1536" spans="2:3">
      <c r="B1536" s="10" t="s">
        <v>100</v>
      </c>
      <c r="C1536" s="14" t="s">
        <v>1496</v>
      </c>
    </row>
    <row r="1537" spans="2:3">
      <c r="B1537" s="11" t="s">
        <v>101</v>
      </c>
      <c r="C1537" s="15" t="s">
        <v>1497</v>
      </c>
    </row>
    <row r="1538" spans="2:3">
      <c r="B1538" s="12" t="s">
        <v>102</v>
      </c>
      <c r="C1538" s="16" t="s">
        <v>1497</v>
      </c>
    </row>
    <row r="1539" spans="2:3">
      <c r="B1539" s="11" t="s">
        <v>103</v>
      </c>
      <c r="C1539" s="15" t="s">
        <v>1498</v>
      </c>
    </row>
    <row r="1540" spans="2:3">
      <c r="B1540" s="12" t="s">
        <v>104</v>
      </c>
      <c r="C1540" s="16" t="s">
        <v>1498</v>
      </c>
    </row>
    <row r="1541" spans="2:3">
      <c r="B1541" s="11" t="s">
        <v>106</v>
      </c>
      <c r="C1541" s="15" t="s">
        <v>1499</v>
      </c>
    </row>
    <row r="1542" spans="2:3">
      <c r="B1542" s="12" t="s">
        <v>107</v>
      </c>
      <c r="C1542" s="16" t="s">
        <v>1500</v>
      </c>
    </row>
    <row r="1543" spans="2:3">
      <c r="B1543" s="12" t="s">
        <v>108</v>
      </c>
      <c r="C1543" s="16" t="s">
        <v>1501</v>
      </c>
    </row>
    <row r="1544" spans="2:3">
      <c r="B1544" s="12" t="s">
        <v>110</v>
      </c>
      <c r="C1544" s="16" t="s">
        <v>1502</v>
      </c>
    </row>
    <row r="1545" spans="2:3">
      <c r="B1545" s="11" t="s">
        <v>111</v>
      </c>
      <c r="C1545" s="15" t="s">
        <v>1503</v>
      </c>
    </row>
    <row r="1546" spans="2:3">
      <c r="B1546" s="12" t="s">
        <v>112</v>
      </c>
      <c r="C1546" s="16" t="s">
        <v>1504</v>
      </c>
    </row>
    <row r="1547" spans="2:3">
      <c r="B1547" s="12" t="s">
        <v>113</v>
      </c>
      <c r="C1547" s="16" t="s">
        <v>1505</v>
      </c>
    </row>
    <row r="1548" spans="2:3">
      <c r="B1548" s="12" t="s">
        <v>114</v>
      </c>
      <c r="C1548" s="16" t="s">
        <v>1506</v>
      </c>
    </row>
    <row r="1549" spans="2:3">
      <c r="B1549" s="12" t="s">
        <v>115</v>
      </c>
      <c r="C1549" s="16" t="s">
        <v>1507</v>
      </c>
    </row>
    <row r="1550" spans="2:3">
      <c r="B1550" s="11" t="s">
        <v>116</v>
      </c>
      <c r="C1550" s="15" t="s">
        <v>1508</v>
      </c>
    </row>
    <row r="1551" spans="2:3">
      <c r="B1551" s="12" t="s">
        <v>118</v>
      </c>
      <c r="C1551" s="16" t="s">
        <v>1509</v>
      </c>
    </row>
    <row r="1552" spans="2:3">
      <c r="B1552" s="12" t="s">
        <v>119</v>
      </c>
      <c r="C1552" s="16" t="s">
        <v>1510</v>
      </c>
    </row>
    <row r="1553" spans="2:3">
      <c r="B1553" s="12" t="s">
        <v>120</v>
      </c>
      <c r="C1553" s="16" t="s">
        <v>1511</v>
      </c>
    </row>
    <row r="1554" spans="2:3">
      <c r="B1554" s="12" t="s">
        <v>121</v>
      </c>
      <c r="C1554" s="16" t="s">
        <v>1512</v>
      </c>
    </row>
    <row r="1555" spans="2:3">
      <c r="B1555" s="12" t="s">
        <v>122</v>
      </c>
      <c r="C1555" s="16" t="s">
        <v>633</v>
      </c>
    </row>
    <row r="1556" spans="2:3">
      <c r="B1556" s="11" t="s">
        <v>123</v>
      </c>
      <c r="C1556" s="15" t="s">
        <v>1513</v>
      </c>
    </row>
    <row r="1557" spans="2:3">
      <c r="B1557" s="12" t="s">
        <v>124</v>
      </c>
      <c r="C1557" s="16" t="s">
        <v>1513</v>
      </c>
    </row>
    <row r="1558" spans="2:3">
      <c r="B1558" s="11" t="s">
        <v>125</v>
      </c>
      <c r="C1558" s="15" t="s">
        <v>1514</v>
      </c>
    </row>
    <row r="1559" spans="2:3">
      <c r="B1559" s="12" t="s">
        <v>126</v>
      </c>
      <c r="C1559" s="16" t="s">
        <v>1514</v>
      </c>
    </row>
    <row r="1560" spans="2:3">
      <c r="B1560" s="10" t="s">
        <v>127</v>
      </c>
      <c r="C1560" s="14" t="s">
        <v>1515</v>
      </c>
    </row>
    <row r="1561" spans="2:3">
      <c r="B1561" s="11" t="s">
        <v>128</v>
      </c>
      <c r="C1561" s="15" t="s">
        <v>1516</v>
      </c>
    </row>
    <row r="1562" spans="2:3">
      <c r="B1562" s="12" t="s">
        <v>129</v>
      </c>
      <c r="C1562" s="16" t="s">
        <v>1517</v>
      </c>
    </row>
    <row r="1563" spans="2:3">
      <c r="B1563" s="12" t="s">
        <v>131</v>
      </c>
      <c r="C1563" s="16" t="s">
        <v>348</v>
      </c>
    </row>
    <row r="1564" spans="2:3">
      <c r="B1564" s="12" t="s">
        <v>132</v>
      </c>
      <c r="C1564" s="16" t="s">
        <v>1518</v>
      </c>
    </row>
    <row r="1565" spans="2:3">
      <c r="B1565" s="12" t="s">
        <v>133</v>
      </c>
      <c r="C1565" s="16" t="s">
        <v>602</v>
      </c>
    </row>
    <row r="1566" spans="2:3">
      <c r="B1566" s="12" t="s">
        <v>134</v>
      </c>
      <c r="C1566" s="16" t="s">
        <v>1519</v>
      </c>
    </row>
    <row r="1567" spans="2:3">
      <c r="B1567" s="11" t="s">
        <v>137</v>
      </c>
      <c r="C1567" s="15" t="s">
        <v>1520</v>
      </c>
    </row>
    <row r="1568" spans="2:3">
      <c r="B1568" s="12" t="s">
        <v>138</v>
      </c>
      <c r="C1568" s="16" t="s">
        <v>1521</v>
      </c>
    </row>
    <row r="1569" spans="2:3">
      <c r="B1569" s="12" t="s">
        <v>140</v>
      </c>
      <c r="C1569" s="16" t="s">
        <v>1522</v>
      </c>
    </row>
    <row r="1570" spans="2:3">
      <c r="B1570" s="11" t="s">
        <v>148</v>
      </c>
      <c r="C1570" s="15" t="s">
        <v>1523</v>
      </c>
    </row>
    <row r="1571" spans="2:3">
      <c r="B1571" s="12" t="s">
        <v>149</v>
      </c>
      <c r="C1571" s="16" t="s">
        <v>1524</v>
      </c>
    </row>
    <row r="1572" spans="2:3">
      <c r="B1572" s="12" t="s">
        <v>150</v>
      </c>
      <c r="C1572" s="16" t="s">
        <v>1525</v>
      </c>
    </row>
    <row r="1573" spans="2:3">
      <c r="B1573" s="12" t="s">
        <v>151</v>
      </c>
      <c r="C1573" s="16" t="s">
        <v>1295</v>
      </c>
    </row>
    <row r="1574" spans="2:3">
      <c r="B1574" s="12" t="s">
        <v>152</v>
      </c>
      <c r="C1574" s="16" t="s">
        <v>602</v>
      </c>
    </row>
    <row r="1575" spans="2:3">
      <c r="B1575" s="12" t="s">
        <v>153</v>
      </c>
      <c r="C1575" s="16" t="s">
        <v>602</v>
      </c>
    </row>
    <row r="1576" spans="2:3">
      <c r="B1576" s="12" t="s">
        <v>154</v>
      </c>
      <c r="C1576" s="16" t="s">
        <v>1526</v>
      </c>
    </row>
    <row r="1577" spans="2:3">
      <c r="B1577" s="12" t="s">
        <v>155</v>
      </c>
      <c r="C1577" s="16" t="s">
        <v>1527</v>
      </c>
    </row>
    <row r="1578" spans="2:3">
      <c r="B1578" s="12" t="s">
        <v>156</v>
      </c>
      <c r="C1578" s="16" t="s">
        <v>1528</v>
      </c>
    </row>
    <row r="1579" spans="2:3">
      <c r="B1579" s="12" t="s">
        <v>157</v>
      </c>
      <c r="C1579" s="16" t="s">
        <v>1529</v>
      </c>
    </row>
    <row r="1580" spans="2:3">
      <c r="B1580" s="11" t="s">
        <v>158</v>
      </c>
      <c r="C1580" s="15" t="s">
        <v>1522</v>
      </c>
    </row>
    <row r="1581" spans="2:3">
      <c r="B1581" s="12" t="s">
        <v>161</v>
      </c>
      <c r="C1581" s="16" t="s">
        <v>1295</v>
      </c>
    </row>
    <row r="1582" spans="2:3">
      <c r="B1582" s="12" t="s">
        <v>162</v>
      </c>
      <c r="C1582" s="16" t="s">
        <v>463</v>
      </c>
    </row>
    <row r="1583" spans="2:3">
      <c r="B1583" s="11" t="s">
        <v>166</v>
      </c>
      <c r="C1583" s="15" t="s">
        <v>1530</v>
      </c>
    </row>
    <row r="1584" spans="2:3">
      <c r="B1584" s="12" t="s">
        <v>167</v>
      </c>
      <c r="C1584" s="16" t="s">
        <v>1530</v>
      </c>
    </row>
    <row r="1585" spans="2:3">
      <c r="B1585" s="11" t="s">
        <v>168</v>
      </c>
      <c r="C1585" s="15" t="s">
        <v>1531</v>
      </c>
    </row>
    <row r="1586" spans="2:3">
      <c r="B1586" s="12" t="s">
        <v>169</v>
      </c>
      <c r="C1586" s="16" t="s">
        <v>1532</v>
      </c>
    </row>
    <row r="1587" spans="2:3">
      <c r="B1587" s="12" t="s">
        <v>170</v>
      </c>
      <c r="C1587" s="16" t="s">
        <v>1527</v>
      </c>
    </row>
    <row r="1588" spans="2:3">
      <c r="B1588" s="12" t="s">
        <v>171</v>
      </c>
      <c r="C1588" s="16" t="s">
        <v>602</v>
      </c>
    </row>
    <row r="1589" spans="2:3">
      <c r="B1589" s="11" t="s">
        <v>174</v>
      </c>
      <c r="C1589" s="15" t="s">
        <v>1533</v>
      </c>
    </row>
    <row r="1590" spans="2:3">
      <c r="B1590" s="12" t="s">
        <v>175</v>
      </c>
      <c r="C1590" s="16" t="s">
        <v>1534</v>
      </c>
    </row>
    <row r="1591" spans="2:3">
      <c r="B1591" s="12" t="s">
        <v>176</v>
      </c>
      <c r="C1591" s="16" t="s">
        <v>1535</v>
      </c>
    </row>
    <row r="1592" spans="2:3" ht="27.6">
      <c r="B1592" s="12" t="s">
        <v>177</v>
      </c>
      <c r="C1592" s="16" t="s">
        <v>1536</v>
      </c>
    </row>
    <row r="1593" spans="2:3">
      <c r="B1593" s="12" t="s">
        <v>178</v>
      </c>
      <c r="C1593" s="16" t="s">
        <v>1443</v>
      </c>
    </row>
    <row r="1594" spans="2:3">
      <c r="B1594" s="12" t="s">
        <v>180</v>
      </c>
      <c r="C1594" s="16" t="s">
        <v>1537</v>
      </c>
    </row>
    <row r="1595" spans="2:3">
      <c r="B1595" s="12" t="s">
        <v>181</v>
      </c>
      <c r="C1595" s="16" t="s">
        <v>1538</v>
      </c>
    </row>
    <row r="1596" spans="2:3">
      <c r="B1596" s="12" t="s">
        <v>182</v>
      </c>
      <c r="C1596" s="16" t="s">
        <v>556</v>
      </c>
    </row>
    <row r="1597" spans="2:3">
      <c r="B1597" s="10" t="s">
        <v>183</v>
      </c>
      <c r="C1597" s="14" t="s">
        <v>1539</v>
      </c>
    </row>
    <row r="1598" spans="2:3">
      <c r="B1598" s="11" t="s">
        <v>184</v>
      </c>
      <c r="C1598" s="15" t="s">
        <v>1540</v>
      </c>
    </row>
    <row r="1599" spans="2:3">
      <c r="B1599" s="12" t="s">
        <v>185</v>
      </c>
      <c r="C1599" s="16" t="s">
        <v>1541</v>
      </c>
    </row>
    <row r="1600" spans="2:3">
      <c r="B1600" s="12" t="s">
        <v>187</v>
      </c>
      <c r="C1600" s="16" t="s">
        <v>463</v>
      </c>
    </row>
    <row r="1601" spans="2:3">
      <c r="B1601" s="12" t="s">
        <v>188</v>
      </c>
      <c r="C1601" s="16" t="s">
        <v>1542</v>
      </c>
    </row>
    <row r="1602" spans="2:3">
      <c r="B1602" s="12" t="s">
        <v>189</v>
      </c>
      <c r="C1602" s="16" t="s">
        <v>1543</v>
      </c>
    </row>
    <row r="1603" spans="2:3">
      <c r="B1603" s="12" t="s">
        <v>191</v>
      </c>
      <c r="C1603" s="16" t="s">
        <v>1527</v>
      </c>
    </row>
    <row r="1604" spans="2:3">
      <c r="B1604" s="12" t="s">
        <v>192</v>
      </c>
      <c r="C1604" s="16" t="s">
        <v>463</v>
      </c>
    </row>
    <row r="1605" spans="2:3">
      <c r="B1605" s="11" t="s">
        <v>193</v>
      </c>
      <c r="C1605" s="15" t="s">
        <v>1544</v>
      </c>
    </row>
    <row r="1606" spans="2:3">
      <c r="B1606" s="12" t="s">
        <v>194</v>
      </c>
      <c r="C1606" s="16" t="s">
        <v>1545</v>
      </c>
    </row>
    <row r="1607" spans="2:3">
      <c r="B1607" s="12" t="s">
        <v>195</v>
      </c>
      <c r="C1607" s="16" t="s">
        <v>1546</v>
      </c>
    </row>
    <row r="1608" spans="2:3">
      <c r="B1608" s="12" t="s">
        <v>197</v>
      </c>
      <c r="C1608" s="16" t="s">
        <v>1072</v>
      </c>
    </row>
    <row r="1609" spans="2:3">
      <c r="B1609" s="12" t="s">
        <v>198</v>
      </c>
      <c r="C1609" s="16" t="s">
        <v>1295</v>
      </c>
    </row>
    <row r="1610" spans="2:3">
      <c r="B1610" s="12" t="s">
        <v>199</v>
      </c>
      <c r="C1610" s="16" t="s">
        <v>1547</v>
      </c>
    </row>
    <row r="1611" spans="2:3">
      <c r="B1611" s="12" t="s">
        <v>200</v>
      </c>
      <c r="C1611" s="16" t="s">
        <v>1548</v>
      </c>
    </row>
    <row r="1612" spans="2:3">
      <c r="B1612" s="11" t="s">
        <v>201</v>
      </c>
      <c r="C1612" s="15" t="s">
        <v>1549</v>
      </c>
    </row>
    <row r="1613" spans="2:3">
      <c r="B1613" s="12" t="s">
        <v>202</v>
      </c>
      <c r="C1613" s="16" t="s">
        <v>1550</v>
      </c>
    </row>
    <row r="1614" spans="2:3">
      <c r="B1614" s="12" t="s">
        <v>203</v>
      </c>
      <c r="C1614" s="16" t="s">
        <v>1551</v>
      </c>
    </row>
    <row r="1615" spans="2:3">
      <c r="B1615" s="12" t="s">
        <v>204</v>
      </c>
      <c r="C1615" s="16" t="s">
        <v>1552</v>
      </c>
    </row>
    <row r="1616" spans="2:3">
      <c r="B1616" s="12" t="s">
        <v>205</v>
      </c>
      <c r="C1616" s="16" t="s">
        <v>1553</v>
      </c>
    </row>
    <row r="1617" spans="2:3">
      <c r="B1617" s="12" t="s">
        <v>206</v>
      </c>
      <c r="C1617" s="16" t="s">
        <v>1554</v>
      </c>
    </row>
    <row r="1618" spans="2:3">
      <c r="B1618" s="12" t="s">
        <v>207</v>
      </c>
      <c r="C1618" s="16" t="s">
        <v>1555</v>
      </c>
    </row>
    <row r="1619" spans="2:3">
      <c r="B1619" s="12" t="s">
        <v>209</v>
      </c>
      <c r="C1619" s="16" t="s">
        <v>1112</v>
      </c>
    </row>
    <row r="1620" spans="2:3">
      <c r="B1620" s="12" t="s">
        <v>210</v>
      </c>
      <c r="C1620" s="16" t="s">
        <v>1295</v>
      </c>
    </row>
    <row r="1621" spans="2:3">
      <c r="B1621" s="11" t="s">
        <v>211</v>
      </c>
      <c r="C1621" s="15" t="s">
        <v>1556</v>
      </c>
    </row>
    <row r="1622" spans="2:3">
      <c r="B1622" s="12" t="s">
        <v>212</v>
      </c>
      <c r="C1622" s="16" t="s">
        <v>1526</v>
      </c>
    </row>
    <row r="1623" spans="2:3">
      <c r="B1623" s="12" t="s">
        <v>213</v>
      </c>
      <c r="C1623" s="16" t="s">
        <v>602</v>
      </c>
    </row>
    <row r="1624" spans="2:3">
      <c r="B1624" s="12" t="s">
        <v>215</v>
      </c>
      <c r="C1624" s="16" t="s">
        <v>1557</v>
      </c>
    </row>
    <row r="1625" spans="2:3">
      <c r="B1625" s="12" t="s">
        <v>216</v>
      </c>
      <c r="C1625" s="16" t="s">
        <v>1558</v>
      </c>
    </row>
    <row r="1626" spans="2:3">
      <c r="B1626" s="12" t="s">
        <v>217</v>
      </c>
      <c r="C1626" s="16" t="s">
        <v>602</v>
      </c>
    </row>
    <row r="1627" spans="2:3">
      <c r="B1627" s="12" t="s">
        <v>218</v>
      </c>
      <c r="C1627" s="16" t="s">
        <v>1559</v>
      </c>
    </row>
    <row r="1628" spans="2:3">
      <c r="B1628" s="11" t="s">
        <v>219</v>
      </c>
      <c r="C1628" s="15" t="s">
        <v>1560</v>
      </c>
    </row>
    <row r="1629" spans="2:3">
      <c r="B1629" s="12" t="s">
        <v>220</v>
      </c>
      <c r="C1629" s="16" t="s">
        <v>1561</v>
      </c>
    </row>
    <row r="1630" spans="2:3" ht="27.6">
      <c r="B1630" s="12" t="s">
        <v>221</v>
      </c>
      <c r="C1630" s="16" t="s">
        <v>1562</v>
      </c>
    </row>
    <row r="1631" spans="2:3">
      <c r="B1631" s="12" t="s">
        <v>222</v>
      </c>
      <c r="C1631" s="16" t="s">
        <v>1563</v>
      </c>
    </row>
    <row r="1632" spans="2:3">
      <c r="B1632" s="12" t="s">
        <v>224</v>
      </c>
      <c r="C1632" s="16" t="s">
        <v>1564</v>
      </c>
    </row>
    <row r="1633" spans="2:3">
      <c r="B1633" s="12" t="s">
        <v>225</v>
      </c>
      <c r="C1633" s="16" t="s">
        <v>1565</v>
      </c>
    </row>
    <row r="1634" spans="2:3">
      <c r="B1634" s="12" t="s">
        <v>226</v>
      </c>
      <c r="C1634" s="16" t="s">
        <v>1566</v>
      </c>
    </row>
    <row r="1635" spans="2:3">
      <c r="B1635" s="12" t="s">
        <v>227</v>
      </c>
      <c r="C1635" s="16" t="s">
        <v>1567</v>
      </c>
    </row>
    <row r="1636" spans="2:3">
      <c r="B1636" s="11" t="s">
        <v>228</v>
      </c>
      <c r="C1636" s="15" t="s">
        <v>1568</v>
      </c>
    </row>
    <row r="1637" spans="2:3" ht="27.6">
      <c r="B1637" s="12" t="s">
        <v>229</v>
      </c>
      <c r="C1637" s="16" t="s">
        <v>1568</v>
      </c>
    </row>
    <row r="1638" spans="2:3">
      <c r="B1638" s="11" t="s">
        <v>234</v>
      </c>
      <c r="C1638" s="15" t="s">
        <v>1569</v>
      </c>
    </row>
    <row r="1639" spans="2:3">
      <c r="B1639" s="12" t="s">
        <v>235</v>
      </c>
      <c r="C1639" s="16" t="s">
        <v>1543</v>
      </c>
    </row>
    <row r="1640" spans="2:3">
      <c r="B1640" s="12" t="s">
        <v>238</v>
      </c>
      <c r="C1640" s="16" t="s">
        <v>1570</v>
      </c>
    </row>
    <row r="1641" spans="2:3">
      <c r="B1641" s="12" t="s">
        <v>239</v>
      </c>
      <c r="C1641" s="16" t="s">
        <v>1558</v>
      </c>
    </row>
    <row r="1642" spans="2:3">
      <c r="B1642" s="12" t="s">
        <v>241</v>
      </c>
      <c r="C1642" s="16" t="s">
        <v>1571</v>
      </c>
    </row>
    <row r="1643" spans="2:3">
      <c r="B1643" s="11" t="s">
        <v>242</v>
      </c>
      <c r="C1643" s="15" t="s">
        <v>1572</v>
      </c>
    </row>
    <row r="1644" spans="2:3">
      <c r="B1644" s="12" t="s">
        <v>243</v>
      </c>
      <c r="C1644" s="16" t="s">
        <v>1573</v>
      </c>
    </row>
    <row r="1645" spans="2:3">
      <c r="B1645" s="12" t="s">
        <v>244</v>
      </c>
      <c r="C1645" s="16" t="s">
        <v>1574</v>
      </c>
    </row>
    <row r="1646" spans="2:3">
      <c r="B1646" s="12" t="s">
        <v>245</v>
      </c>
      <c r="C1646" s="16" t="s">
        <v>1519</v>
      </c>
    </row>
    <row r="1647" spans="2:3">
      <c r="B1647" s="12" t="s">
        <v>246</v>
      </c>
      <c r="C1647" s="16" t="s">
        <v>1072</v>
      </c>
    </row>
    <row r="1648" spans="2:3">
      <c r="B1648" s="12" t="s">
        <v>247</v>
      </c>
      <c r="C1648" s="16" t="s">
        <v>463</v>
      </c>
    </row>
    <row r="1649" spans="2:3">
      <c r="B1649" s="11" t="s">
        <v>248</v>
      </c>
      <c r="C1649" s="15" t="s">
        <v>1575</v>
      </c>
    </row>
    <row r="1650" spans="2:3">
      <c r="B1650" s="12" t="s">
        <v>249</v>
      </c>
      <c r="C1650" s="16" t="s">
        <v>1576</v>
      </c>
    </row>
    <row r="1651" spans="2:3">
      <c r="B1651" s="12" t="s">
        <v>250</v>
      </c>
      <c r="C1651" s="16" t="s">
        <v>1577</v>
      </c>
    </row>
    <row r="1652" spans="2:3">
      <c r="B1652" s="12" t="s">
        <v>252</v>
      </c>
      <c r="C1652" s="16" t="s">
        <v>1528</v>
      </c>
    </row>
    <row r="1653" spans="2:3">
      <c r="B1653" s="12" t="s">
        <v>253</v>
      </c>
      <c r="C1653" s="16" t="s">
        <v>1519</v>
      </c>
    </row>
    <row r="1654" spans="2:3">
      <c r="B1654" s="12" t="s">
        <v>255</v>
      </c>
      <c r="C1654" s="16" t="s">
        <v>1578</v>
      </c>
    </row>
    <row r="1655" spans="2:3">
      <c r="B1655" s="12" t="s">
        <v>256</v>
      </c>
      <c r="C1655" s="16" t="s">
        <v>1579</v>
      </c>
    </row>
    <row r="1656" spans="2:3">
      <c r="B1656" s="10" t="s">
        <v>257</v>
      </c>
      <c r="C1656" s="14" t="s">
        <v>478</v>
      </c>
    </row>
    <row r="1657" spans="2:3">
      <c r="B1657" s="11" t="s">
        <v>260</v>
      </c>
      <c r="C1657" s="15" t="s">
        <v>478</v>
      </c>
    </row>
    <row r="1658" spans="2:3">
      <c r="B1658" s="12" t="s">
        <v>263</v>
      </c>
      <c r="C1658" s="16" t="s">
        <v>478</v>
      </c>
    </row>
    <row r="1659" spans="2:3">
      <c r="B1659" s="10" t="s">
        <v>273</v>
      </c>
      <c r="C1659" s="14" t="s">
        <v>1580</v>
      </c>
    </row>
    <row r="1660" spans="2:3">
      <c r="B1660" s="11" t="s">
        <v>274</v>
      </c>
      <c r="C1660" s="15" t="s">
        <v>1581</v>
      </c>
    </row>
    <row r="1661" spans="2:3">
      <c r="B1661" s="12" t="s">
        <v>275</v>
      </c>
      <c r="C1661" s="16" t="s">
        <v>1582</v>
      </c>
    </row>
    <row r="1662" spans="2:3">
      <c r="B1662" s="12" t="s">
        <v>278</v>
      </c>
      <c r="C1662" s="16" t="s">
        <v>1583</v>
      </c>
    </row>
    <row r="1663" spans="2:3">
      <c r="B1663" s="12" t="s">
        <v>279</v>
      </c>
      <c r="C1663" s="16" t="s">
        <v>1547</v>
      </c>
    </row>
    <row r="1664" spans="2:3">
      <c r="B1664" s="11" t="s">
        <v>280</v>
      </c>
      <c r="C1664" s="15" t="s">
        <v>1527</v>
      </c>
    </row>
    <row r="1665" spans="2:3">
      <c r="B1665" s="12" t="s">
        <v>283</v>
      </c>
      <c r="C1665" s="16" t="s">
        <v>1527</v>
      </c>
    </row>
    <row r="1666" spans="2:3">
      <c r="B1666" s="11" t="s">
        <v>288</v>
      </c>
      <c r="C1666" s="15" t="s">
        <v>1584</v>
      </c>
    </row>
    <row r="1667" spans="2:3">
      <c r="B1667" s="12" t="s">
        <v>289</v>
      </c>
      <c r="C1667" s="16" t="s">
        <v>1585</v>
      </c>
    </row>
    <row r="1668" spans="2:3">
      <c r="B1668" s="12" t="s">
        <v>290</v>
      </c>
      <c r="C1668" s="16" t="s">
        <v>503</v>
      </c>
    </row>
    <row r="1669" spans="2:3">
      <c r="B1669" s="11" t="s">
        <v>291</v>
      </c>
      <c r="C1669" s="15" t="s">
        <v>1586</v>
      </c>
    </row>
    <row r="1670" spans="2:3">
      <c r="B1670" s="12" t="s">
        <v>293</v>
      </c>
      <c r="C1670" s="16" t="s">
        <v>1587</v>
      </c>
    </row>
    <row r="1671" spans="2:3">
      <c r="B1671" s="12" t="s">
        <v>294</v>
      </c>
      <c r="C1671" s="16" t="s">
        <v>1588</v>
      </c>
    </row>
    <row r="1672" spans="2:3">
      <c r="B1672" s="12" t="s">
        <v>295</v>
      </c>
      <c r="C1672" s="16" t="s">
        <v>1588</v>
      </c>
    </row>
    <row r="1673" spans="2:3">
      <c r="B1673" s="12" t="s">
        <v>296</v>
      </c>
      <c r="C1673" s="16" t="s">
        <v>1589</v>
      </c>
    </row>
    <row r="1674" spans="2:3">
      <c r="B1674" s="12" t="s">
        <v>297</v>
      </c>
      <c r="C1674" s="16" t="s">
        <v>510</v>
      </c>
    </row>
    <row r="1675" spans="2:3">
      <c r="B1675" s="11" t="s">
        <v>298</v>
      </c>
      <c r="C1675" s="15" t="s">
        <v>511</v>
      </c>
    </row>
    <row r="1676" spans="2:3">
      <c r="B1676" s="12" t="s">
        <v>299</v>
      </c>
      <c r="C1676" s="16" t="s">
        <v>511</v>
      </c>
    </row>
    <row r="1677" spans="2:3">
      <c r="B1677" s="11" t="s">
        <v>300</v>
      </c>
      <c r="C1677" s="15" t="s">
        <v>1590</v>
      </c>
    </row>
    <row r="1678" spans="2:3">
      <c r="B1678" s="12" t="s">
        <v>301</v>
      </c>
      <c r="C1678" s="16" t="s">
        <v>1548</v>
      </c>
    </row>
    <row r="1679" spans="2:3">
      <c r="B1679" s="12" t="s">
        <v>302</v>
      </c>
      <c r="C1679" s="16" t="s">
        <v>514</v>
      </c>
    </row>
    <row r="1680" spans="2:3">
      <c r="B1680" s="10" t="s">
        <v>303</v>
      </c>
      <c r="C1680" s="14" t="s">
        <v>1591</v>
      </c>
    </row>
    <row r="1681" spans="2:3">
      <c r="B1681" s="11" t="s">
        <v>304</v>
      </c>
      <c r="C1681" s="15" t="s">
        <v>1592</v>
      </c>
    </row>
    <row r="1682" spans="2:3">
      <c r="B1682" s="12" t="s">
        <v>305</v>
      </c>
      <c r="C1682" s="16" t="s">
        <v>1592</v>
      </c>
    </row>
    <row r="1683" spans="2:3">
      <c r="B1683" s="11" t="s">
        <v>311</v>
      </c>
      <c r="C1683" s="15" t="s">
        <v>1593</v>
      </c>
    </row>
    <row r="1684" spans="2:3">
      <c r="B1684" s="12" t="s">
        <v>312</v>
      </c>
      <c r="C1684" s="16" t="s">
        <v>524</v>
      </c>
    </row>
    <row r="1685" spans="2:3">
      <c r="B1685" s="12" t="s">
        <v>313</v>
      </c>
      <c r="C1685" s="16" t="s">
        <v>474</v>
      </c>
    </row>
    <row r="1686" spans="2:3">
      <c r="B1686" s="10" t="s">
        <v>315</v>
      </c>
      <c r="C1686" s="14" t="s">
        <v>527</v>
      </c>
    </row>
    <row r="1687" spans="2:3">
      <c r="B1687" s="11" t="s">
        <v>316</v>
      </c>
      <c r="C1687" s="15" t="s">
        <v>527</v>
      </c>
    </row>
    <row r="1688" spans="2:3">
      <c r="B1688" s="12" t="s">
        <v>317</v>
      </c>
      <c r="C1688" s="16" t="s">
        <v>527</v>
      </c>
    </row>
    <row r="1689" spans="2:3">
      <c r="B1689" s="9" t="s">
        <v>49</v>
      </c>
      <c r="C1689" s="13" t="s">
        <v>71</v>
      </c>
    </row>
    <row r="1690" spans="2:3">
      <c r="B1690" s="12" t="s">
        <v>529</v>
      </c>
      <c r="C1690" s="16" t="s">
        <v>529</v>
      </c>
    </row>
    <row r="1691" spans="2:3">
      <c r="B1691" s="12" t="s">
        <v>529</v>
      </c>
      <c r="C1691" s="16" t="s">
        <v>529</v>
      </c>
    </row>
    <row r="1692" spans="2:3">
      <c r="B1692" s="12" t="s">
        <v>529</v>
      </c>
      <c r="C1692" s="16" t="s">
        <v>529</v>
      </c>
    </row>
    <row r="1693" spans="2:3">
      <c r="B1693" s="9" t="s">
        <v>22</v>
      </c>
      <c r="C1693" s="13" t="s">
        <v>50</v>
      </c>
    </row>
    <row r="1694" spans="2:3">
      <c r="B1694" s="10" t="s">
        <v>100</v>
      </c>
      <c r="C1694" s="14" t="s">
        <v>1594</v>
      </c>
    </row>
    <row r="1695" spans="2:3">
      <c r="B1695" s="11" t="s">
        <v>101</v>
      </c>
      <c r="C1695" s="15" t="s">
        <v>1595</v>
      </c>
    </row>
    <row r="1696" spans="2:3">
      <c r="B1696" s="12" t="s">
        <v>102</v>
      </c>
      <c r="C1696" s="16" t="s">
        <v>1595</v>
      </c>
    </row>
    <row r="1697" spans="2:3">
      <c r="B1697" s="11" t="s">
        <v>103</v>
      </c>
      <c r="C1697" s="15" t="s">
        <v>1596</v>
      </c>
    </row>
    <row r="1698" spans="2:3">
      <c r="B1698" s="12" t="s">
        <v>104</v>
      </c>
      <c r="C1698" s="16" t="s">
        <v>1596</v>
      </c>
    </row>
    <row r="1699" spans="2:3">
      <c r="B1699" s="11" t="s">
        <v>106</v>
      </c>
      <c r="C1699" s="15" t="s">
        <v>1597</v>
      </c>
    </row>
    <row r="1700" spans="2:3">
      <c r="B1700" s="12" t="s">
        <v>107</v>
      </c>
      <c r="C1700" s="16" t="s">
        <v>1598</v>
      </c>
    </row>
    <row r="1701" spans="2:3">
      <c r="B1701" s="12" t="s">
        <v>108</v>
      </c>
      <c r="C1701" s="16" t="s">
        <v>1599</v>
      </c>
    </row>
    <row r="1702" spans="2:3">
      <c r="B1702" s="12" t="s">
        <v>110</v>
      </c>
      <c r="C1702" s="16" t="s">
        <v>1600</v>
      </c>
    </row>
    <row r="1703" spans="2:3">
      <c r="B1703" s="11" t="s">
        <v>111</v>
      </c>
      <c r="C1703" s="15" t="s">
        <v>1601</v>
      </c>
    </row>
    <row r="1704" spans="2:3">
      <c r="B1704" s="12" t="s">
        <v>112</v>
      </c>
      <c r="C1704" s="16" t="s">
        <v>1602</v>
      </c>
    </row>
    <row r="1705" spans="2:3">
      <c r="B1705" s="12" t="s">
        <v>115</v>
      </c>
      <c r="C1705" s="16" t="s">
        <v>1603</v>
      </c>
    </row>
    <row r="1706" spans="2:3">
      <c r="B1706" s="11" t="s">
        <v>116</v>
      </c>
      <c r="C1706" s="15" t="s">
        <v>1604</v>
      </c>
    </row>
    <row r="1707" spans="2:3">
      <c r="B1707" s="12" t="s">
        <v>118</v>
      </c>
      <c r="C1707" s="16" t="s">
        <v>1605</v>
      </c>
    </row>
    <row r="1708" spans="2:3">
      <c r="B1708" s="12" t="s">
        <v>119</v>
      </c>
      <c r="C1708" s="16" t="s">
        <v>1606</v>
      </c>
    </row>
    <row r="1709" spans="2:3">
      <c r="B1709" s="12" t="s">
        <v>120</v>
      </c>
      <c r="C1709" s="16" t="s">
        <v>1607</v>
      </c>
    </row>
    <row r="1710" spans="2:3">
      <c r="B1710" s="11" t="s">
        <v>125</v>
      </c>
      <c r="C1710" s="15" t="s">
        <v>1608</v>
      </c>
    </row>
    <row r="1711" spans="2:3">
      <c r="B1711" s="12" t="s">
        <v>126</v>
      </c>
      <c r="C1711" s="16" t="s">
        <v>1608</v>
      </c>
    </row>
    <row r="1712" spans="2:3">
      <c r="B1712" s="10" t="s">
        <v>127</v>
      </c>
      <c r="C1712" s="14" t="s">
        <v>1609</v>
      </c>
    </row>
    <row r="1713" spans="2:3">
      <c r="B1713" s="11" t="s">
        <v>128</v>
      </c>
      <c r="C1713" s="15" t="s">
        <v>1610</v>
      </c>
    </row>
    <row r="1714" spans="2:3">
      <c r="B1714" s="12" t="s">
        <v>129</v>
      </c>
      <c r="C1714" s="16" t="s">
        <v>1611</v>
      </c>
    </row>
    <row r="1715" spans="2:3">
      <c r="B1715" s="12" t="s">
        <v>132</v>
      </c>
      <c r="C1715" s="16" t="s">
        <v>1612</v>
      </c>
    </row>
    <row r="1716" spans="2:3">
      <c r="B1716" s="12" t="s">
        <v>134</v>
      </c>
      <c r="C1716" s="16" t="s">
        <v>1613</v>
      </c>
    </row>
    <row r="1717" spans="2:3">
      <c r="B1717" s="12" t="s">
        <v>135</v>
      </c>
      <c r="C1717" s="16">
        <v>500</v>
      </c>
    </row>
    <row r="1718" spans="2:3">
      <c r="B1718" s="11" t="s">
        <v>137</v>
      </c>
      <c r="C1718" s="15" t="s">
        <v>1614</v>
      </c>
    </row>
    <row r="1719" spans="2:3">
      <c r="B1719" s="12" t="s">
        <v>138</v>
      </c>
      <c r="C1719" s="16" t="s">
        <v>1615</v>
      </c>
    </row>
    <row r="1720" spans="2:3">
      <c r="B1720" s="12" t="s">
        <v>140</v>
      </c>
      <c r="C1720" s="16" t="s">
        <v>564</v>
      </c>
    </row>
    <row r="1721" spans="2:3">
      <c r="B1721" s="11" t="s">
        <v>148</v>
      </c>
      <c r="C1721" s="15" t="s">
        <v>1616</v>
      </c>
    </row>
    <row r="1722" spans="2:3">
      <c r="B1722" s="12" t="s">
        <v>151</v>
      </c>
      <c r="C1722" s="16" t="s">
        <v>873</v>
      </c>
    </row>
    <row r="1723" spans="2:3">
      <c r="B1723" s="12" t="s">
        <v>154</v>
      </c>
      <c r="C1723" s="16" t="s">
        <v>1617</v>
      </c>
    </row>
    <row r="1724" spans="2:3">
      <c r="B1724" s="12" t="s">
        <v>155</v>
      </c>
      <c r="C1724" s="16" t="s">
        <v>558</v>
      </c>
    </row>
    <row r="1725" spans="2:3">
      <c r="B1725" s="12" t="s">
        <v>156</v>
      </c>
      <c r="C1725" s="16" t="s">
        <v>1618</v>
      </c>
    </row>
    <row r="1726" spans="2:3">
      <c r="B1726" s="12" t="s">
        <v>157</v>
      </c>
      <c r="C1726" s="16" t="s">
        <v>1619</v>
      </c>
    </row>
    <row r="1727" spans="2:3">
      <c r="B1727" s="11" t="s">
        <v>158</v>
      </c>
      <c r="C1727" s="15" t="s">
        <v>1620</v>
      </c>
    </row>
    <row r="1728" spans="2:3">
      <c r="B1728" s="12" t="s">
        <v>159</v>
      </c>
      <c r="C1728" s="16" t="s">
        <v>1621</v>
      </c>
    </row>
    <row r="1729" spans="2:3">
      <c r="B1729" s="12" t="s">
        <v>161</v>
      </c>
      <c r="C1729" s="16" t="s">
        <v>1622</v>
      </c>
    </row>
    <row r="1730" spans="2:3">
      <c r="B1730" s="12" t="s">
        <v>162</v>
      </c>
      <c r="C1730" s="16" t="s">
        <v>1623</v>
      </c>
    </row>
    <row r="1731" spans="2:3">
      <c r="B1731" s="11" t="s">
        <v>166</v>
      </c>
      <c r="C1731" s="15" t="s">
        <v>1624</v>
      </c>
    </row>
    <row r="1732" spans="2:3">
      <c r="B1732" s="12" t="s">
        <v>167</v>
      </c>
      <c r="C1732" s="16" t="s">
        <v>1624</v>
      </c>
    </row>
    <row r="1733" spans="2:3">
      <c r="B1733" s="11" t="s">
        <v>168</v>
      </c>
      <c r="C1733" s="15" t="s">
        <v>1625</v>
      </c>
    </row>
    <row r="1734" spans="2:3">
      <c r="B1734" s="12" t="s">
        <v>169</v>
      </c>
      <c r="C1734" s="16" t="s">
        <v>1626</v>
      </c>
    </row>
    <row r="1735" spans="2:3">
      <c r="B1735" s="12" t="s">
        <v>171</v>
      </c>
      <c r="C1735" s="16" t="s">
        <v>1627</v>
      </c>
    </row>
    <row r="1736" spans="2:3">
      <c r="B1736" s="11" t="s">
        <v>174</v>
      </c>
      <c r="C1736" s="15" t="s">
        <v>1628</v>
      </c>
    </row>
    <row r="1737" spans="2:3">
      <c r="B1737" s="12" t="s">
        <v>182</v>
      </c>
      <c r="C1737" s="16" t="s">
        <v>1628</v>
      </c>
    </row>
    <row r="1738" spans="2:3">
      <c r="B1738" s="10" t="s">
        <v>183</v>
      </c>
      <c r="C1738" s="14" t="s">
        <v>1629</v>
      </c>
    </row>
    <row r="1739" spans="2:3">
      <c r="B1739" s="11" t="s">
        <v>184</v>
      </c>
      <c r="C1739" s="15" t="s">
        <v>1630</v>
      </c>
    </row>
    <row r="1740" spans="2:3">
      <c r="B1740" s="12" t="s">
        <v>185</v>
      </c>
      <c r="C1740" s="16" t="s">
        <v>1631</v>
      </c>
    </row>
    <row r="1741" spans="2:3">
      <c r="B1741" s="12" t="s">
        <v>187</v>
      </c>
      <c r="C1741" s="16" t="s">
        <v>1632</v>
      </c>
    </row>
    <row r="1742" spans="2:3">
      <c r="B1742" s="12" t="s">
        <v>188</v>
      </c>
      <c r="C1742" s="16" t="s">
        <v>1633</v>
      </c>
    </row>
    <row r="1743" spans="2:3">
      <c r="B1743" s="12" t="s">
        <v>189</v>
      </c>
      <c r="C1743" s="16" t="s">
        <v>560</v>
      </c>
    </row>
    <row r="1744" spans="2:3">
      <c r="B1744" s="12" t="s">
        <v>191</v>
      </c>
      <c r="C1744" s="16" t="s">
        <v>1634</v>
      </c>
    </row>
    <row r="1745" spans="2:3">
      <c r="B1745" s="11" t="s">
        <v>193</v>
      </c>
      <c r="C1745" s="15" t="s">
        <v>1635</v>
      </c>
    </row>
    <row r="1746" spans="2:3">
      <c r="B1746" s="12" t="s">
        <v>194</v>
      </c>
      <c r="C1746" s="16" t="s">
        <v>596</v>
      </c>
    </row>
    <row r="1747" spans="2:3">
      <c r="B1747" s="12" t="s">
        <v>195</v>
      </c>
      <c r="C1747" s="16" t="s">
        <v>1636</v>
      </c>
    </row>
    <row r="1748" spans="2:3">
      <c r="B1748" s="12" t="s">
        <v>197</v>
      </c>
      <c r="C1748" s="16" t="s">
        <v>1637</v>
      </c>
    </row>
    <row r="1749" spans="2:3">
      <c r="B1749" s="12" t="s">
        <v>198</v>
      </c>
      <c r="C1749" s="16" t="s">
        <v>872</v>
      </c>
    </row>
    <row r="1750" spans="2:3">
      <c r="B1750" s="12" t="s">
        <v>200</v>
      </c>
      <c r="C1750" s="16" t="s">
        <v>1638</v>
      </c>
    </row>
    <row r="1751" spans="2:3">
      <c r="B1751" s="11" t="s">
        <v>201</v>
      </c>
      <c r="C1751" s="15" t="s">
        <v>1639</v>
      </c>
    </row>
    <row r="1752" spans="2:3">
      <c r="B1752" s="12" t="s">
        <v>202</v>
      </c>
      <c r="C1752" s="16" t="s">
        <v>1640</v>
      </c>
    </row>
    <row r="1753" spans="2:3">
      <c r="B1753" s="12" t="s">
        <v>204</v>
      </c>
      <c r="C1753" s="16" t="s">
        <v>1641</v>
      </c>
    </row>
    <row r="1754" spans="2:3">
      <c r="B1754" s="12" t="s">
        <v>207</v>
      </c>
      <c r="C1754" s="16" t="s">
        <v>1642</v>
      </c>
    </row>
    <row r="1755" spans="2:3">
      <c r="B1755" s="12" t="s">
        <v>209</v>
      </c>
      <c r="C1755" s="16" t="s">
        <v>1643</v>
      </c>
    </row>
    <row r="1756" spans="2:3">
      <c r="B1756" s="12" t="s">
        <v>210</v>
      </c>
      <c r="C1756" s="16" t="s">
        <v>1644</v>
      </c>
    </row>
    <row r="1757" spans="2:3">
      <c r="B1757" s="11" t="s">
        <v>211</v>
      </c>
      <c r="C1757" s="15" t="s">
        <v>1645</v>
      </c>
    </row>
    <row r="1758" spans="2:3">
      <c r="B1758" s="12" t="s">
        <v>214</v>
      </c>
      <c r="C1758" s="16" t="s">
        <v>495</v>
      </c>
    </row>
    <row r="1759" spans="2:3">
      <c r="B1759" s="12" t="s">
        <v>215</v>
      </c>
      <c r="C1759" s="16" t="s">
        <v>1646</v>
      </c>
    </row>
    <row r="1760" spans="2:3">
      <c r="B1760" s="12" t="s">
        <v>217</v>
      </c>
      <c r="C1760" s="16" t="s">
        <v>1647</v>
      </c>
    </row>
    <row r="1761" spans="2:3">
      <c r="B1761" s="11" t="s">
        <v>219</v>
      </c>
      <c r="C1761" s="15" t="s">
        <v>1648</v>
      </c>
    </row>
    <row r="1762" spans="2:3">
      <c r="B1762" s="12" t="s">
        <v>220</v>
      </c>
      <c r="C1762" s="16" t="s">
        <v>1649</v>
      </c>
    </row>
    <row r="1763" spans="2:3" ht="27.6">
      <c r="B1763" s="12" t="s">
        <v>221</v>
      </c>
      <c r="C1763" s="16" t="s">
        <v>1650</v>
      </c>
    </row>
    <row r="1764" spans="2:3">
      <c r="B1764" s="12" t="s">
        <v>224</v>
      </c>
      <c r="C1764" s="16" t="s">
        <v>348</v>
      </c>
    </row>
    <row r="1765" spans="2:3">
      <c r="B1765" s="12" t="s">
        <v>225</v>
      </c>
      <c r="C1765" s="16" t="s">
        <v>1651</v>
      </c>
    </row>
    <row r="1766" spans="2:3">
      <c r="B1766" s="12" t="s">
        <v>226</v>
      </c>
      <c r="C1766" s="16" t="s">
        <v>1652</v>
      </c>
    </row>
    <row r="1767" spans="2:3">
      <c r="B1767" s="12" t="s">
        <v>227</v>
      </c>
      <c r="C1767" s="16" t="s">
        <v>633</v>
      </c>
    </row>
    <row r="1768" spans="2:3">
      <c r="B1768" s="11" t="s">
        <v>228</v>
      </c>
      <c r="C1768" s="15" t="s">
        <v>605</v>
      </c>
    </row>
    <row r="1769" spans="2:3" ht="27.6">
      <c r="B1769" s="12" t="s">
        <v>229</v>
      </c>
      <c r="C1769" s="16" t="s">
        <v>605</v>
      </c>
    </row>
    <row r="1770" spans="2:3">
      <c r="B1770" s="11" t="s">
        <v>234</v>
      </c>
      <c r="C1770" s="15" t="s">
        <v>1653</v>
      </c>
    </row>
    <row r="1771" spans="2:3">
      <c r="B1771" s="12" t="s">
        <v>235</v>
      </c>
      <c r="C1771" s="16" t="s">
        <v>1654</v>
      </c>
    </row>
    <row r="1772" spans="2:3">
      <c r="B1772" s="12" t="s">
        <v>236</v>
      </c>
      <c r="C1772" s="16" t="s">
        <v>1655</v>
      </c>
    </row>
    <row r="1773" spans="2:3">
      <c r="B1773" s="12" t="s">
        <v>238</v>
      </c>
      <c r="C1773" s="16" t="s">
        <v>1656</v>
      </c>
    </row>
    <row r="1774" spans="2:3">
      <c r="B1774" s="11" t="s">
        <v>242</v>
      </c>
      <c r="C1774" s="15" t="s">
        <v>1657</v>
      </c>
    </row>
    <row r="1775" spans="2:3">
      <c r="B1775" s="12" t="s">
        <v>243</v>
      </c>
      <c r="C1775" s="16" t="s">
        <v>1658</v>
      </c>
    </row>
    <row r="1776" spans="2:3">
      <c r="B1776" s="12" t="s">
        <v>244</v>
      </c>
      <c r="C1776" s="16" t="s">
        <v>1659</v>
      </c>
    </row>
    <row r="1777" spans="2:3">
      <c r="B1777" s="11" t="s">
        <v>248</v>
      </c>
      <c r="C1777" s="15" t="s">
        <v>1660</v>
      </c>
    </row>
    <row r="1778" spans="2:3">
      <c r="B1778" s="12" t="s">
        <v>250</v>
      </c>
      <c r="C1778" s="16" t="s">
        <v>562</v>
      </c>
    </row>
    <row r="1779" spans="2:3">
      <c r="B1779" s="12" t="s">
        <v>253</v>
      </c>
      <c r="C1779" s="16" t="s">
        <v>1661</v>
      </c>
    </row>
    <row r="1780" spans="2:3">
      <c r="B1780" s="10" t="s">
        <v>257</v>
      </c>
      <c r="C1780" s="14" t="s">
        <v>1662</v>
      </c>
    </row>
    <row r="1781" spans="2:3">
      <c r="B1781" s="11" t="s">
        <v>265</v>
      </c>
      <c r="C1781" s="15" t="s">
        <v>1662</v>
      </c>
    </row>
    <row r="1782" spans="2:3">
      <c r="B1782" s="12" t="s">
        <v>266</v>
      </c>
      <c r="C1782" s="16" t="s">
        <v>1663</v>
      </c>
    </row>
    <row r="1783" spans="2:3">
      <c r="B1783" s="12" t="s">
        <v>267</v>
      </c>
      <c r="C1783" s="16" t="s">
        <v>482</v>
      </c>
    </row>
    <row r="1784" spans="2:3">
      <c r="B1784" s="10" t="s">
        <v>273</v>
      </c>
      <c r="C1784" s="14" t="s">
        <v>495</v>
      </c>
    </row>
    <row r="1785" spans="2:3">
      <c r="B1785" s="11" t="s">
        <v>280</v>
      </c>
      <c r="C1785" s="15" t="s">
        <v>495</v>
      </c>
    </row>
    <row r="1786" spans="2:3">
      <c r="B1786" s="12" t="s">
        <v>282</v>
      </c>
      <c r="C1786" s="16" t="s">
        <v>495</v>
      </c>
    </row>
    <row r="1787" spans="2:3">
      <c r="B1787" s="9" t="s">
        <v>49</v>
      </c>
      <c r="C1787" s="13" t="s">
        <v>72</v>
      </c>
    </row>
    <row r="1788" spans="2:3">
      <c r="B1788" s="12" t="s">
        <v>529</v>
      </c>
      <c r="C1788" s="16" t="s">
        <v>529</v>
      </c>
    </row>
    <row r="1789" spans="2:3">
      <c r="B1789" s="12" t="s">
        <v>529</v>
      </c>
      <c r="C1789" s="16" t="s">
        <v>529</v>
      </c>
    </row>
    <row r="1790" spans="2:3">
      <c r="B1790" s="12" t="s">
        <v>529</v>
      </c>
      <c r="C1790" s="16" t="s">
        <v>529</v>
      </c>
    </row>
    <row r="1791" spans="2:3">
      <c r="B1791" s="9" t="s">
        <v>23</v>
      </c>
      <c r="C1791" s="13" t="s">
        <v>50</v>
      </c>
    </row>
    <row r="1792" spans="2:3">
      <c r="B1792" s="10" t="s">
        <v>100</v>
      </c>
      <c r="C1792" s="14" t="s">
        <v>1664</v>
      </c>
    </row>
    <row r="1793" spans="2:3">
      <c r="B1793" s="11" t="s">
        <v>101</v>
      </c>
      <c r="C1793" s="15" t="s">
        <v>1665</v>
      </c>
    </row>
    <row r="1794" spans="2:3">
      <c r="B1794" s="12" t="s">
        <v>102</v>
      </c>
      <c r="C1794" s="16" t="s">
        <v>1665</v>
      </c>
    </row>
    <row r="1795" spans="2:3">
      <c r="B1795" s="11" t="s">
        <v>106</v>
      </c>
      <c r="C1795" s="15" t="s">
        <v>1666</v>
      </c>
    </row>
    <row r="1796" spans="2:3">
      <c r="B1796" s="12" t="s">
        <v>107</v>
      </c>
      <c r="C1796" s="16" t="s">
        <v>1667</v>
      </c>
    </row>
    <row r="1797" spans="2:3">
      <c r="B1797" s="12" t="s">
        <v>108</v>
      </c>
      <c r="C1797" s="16" t="s">
        <v>1668</v>
      </c>
    </row>
    <row r="1798" spans="2:3">
      <c r="B1798" s="12" t="s">
        <v>110</v>
      </c>
      <c r="C1798" s="16" t="s">
        <v>1669</v>
      </c>
    </row>
    <row r="1799" spans="2:3">
      <c r="B1799" s="11" t="s">
        <v>111</v>
      </c>
      <c r="C1799" s="15" t="s">
        <v>1670</v>
      </c>
    </row>
    <row r="1800" spans="2:3">
      <c r="B1800" s="12" t="s">
        <v>112</v>
      </c>
      <c r="C1800" s="16" t="s">
        <v>1671</v>
      </c>
    </row>
    <row r="1801" spans="2:3">
      <c r="B1801" s="12" t="s">
        <v>115</v>
      </c>
      <c r="C1801" s="16" t="s">
        <v>1672</v>
      </c>
    </row>
    <row r="1802" spans="2:3">
      <c r="B1802" s="11" t="s">
        <v>116</v>
      </c>
      <c r="C1802" s="15" t="s">
        <v>1673</v>
      </c>
    </row>
    <row r="1803" spans="2:3">
      <c r="B1803" s="12" t="s">
        <v>118</v>
      </c>
      <c r="C1803" s="16" t="s">
        <v>1674</v>
      </c>
    </row>
    <row r="1804" spans="2:3">
      <c r="B1804" s="12" t="s">
        <v>120</v>
      </c>
      <c r="C1804" s="16" t="s">
        <v>1675</v>
      </c>
    </row>
    <row r="1805" spans="2:3">
      <c r="B1805" s="11" t="s">
        <v>123</v>
      </c>
      <c r="C1805" s="15" t="s">
        <v>1676</v>
      </c>
    </row>
    <row r="1806" spans="2:3">
      <c r="B1806" s="12" t="s">
        <v>124</v>
      </c>
      <c r="C1806" s="16" t="s">
        <v>1676</v>
      </c>
    </row>
    <row r="1807" spans="2:3">
      <c r="B1807" s="11" t="s">
        <v>125</v>
      </c>
      <c r="C1807" s="15" t="s">
        <v>1677</v>
      </c>
    </row>
    <row r="1808" spans="2:3">
      <c r="B1808" s="12" t="s">
        <v>126</v>
      </c>
      <c r="C1808" s="16" t="s">
        <v>1677</v>
      </c>
    </row>
    <row r="1809" spans="2:3">
      <c r="B1809" s="10" t="s">
        <v>127</v>
      </c>
      <c r="C1809" s="14" t="s">
        <v>1678</v>
      </c>
    </row>
    <row r="1810" spans="2:3">
      <c r="B1810" s="11" t="s">
        <v>128</v>
      </c>
      <c r="C1810" s="15" t="s">
        <v>1679</v>
      </c>
    </row>
    <row r="1811" spans="2:3">
      <c r="B1811" s="12" t="s">
        <v>129</v>
      </c>
      <c r="C1811" s="16" t="s">
        <v>1680</v>
      </c>
    </row>
    <row r="1812" spans="2:3">
      <c r="B1812" s="12" t="s">
        <v>132</v>
      </c>
      <c r="C1812" s="16" t="s">
        <v>1079</v>
      </c>
    </row>
    <row r="1813" spans="2:3">
      <c r="B1813" s="12" t="s">
        <v>134</v>
      </c>
      <c r="C1813" s="16" t="s">
        <v>1681</v>
      </c>
    </row>
    <row r="1814" spans="2:3">
      <c r="B1814" s="11" t="s">
        <v>166</v>
      </c>
      <c r="C1814" s="15" t="s">
        <v>1682</v>
      </c>
    </row>
    <row r="1815" spans="2:3">
      <c r="B1815" s="12" t="s">
        <v>167</v>
      </c>
      <c r="C1815" s="16" t="s">
        <v>1682</v>
      </c>
    </row>
    <row r="1816" spans="2:3">
      <c r="B1816" s="10" t="s">
        <v>183</v>
      </c>
      <c r="C1816" s="14" t="s">
        <v>1683</v>
      </c>
    </row>
    <row r="1817" spans="2:3">
      <c r="B1817" s="11" t="s">
        <v>184</v>
      </c>
      <c r="C1817" s="15" t="s">
        <v>585</v>
      </c>
    </row>
    <row r="1818" spans="2:3">
      <c r="B1818" s="12" t="s">
        <v>185</v>
      </c>
      <c r="C1818" s="16" t="s">
        <v>633</v>
      </c>
    </row>
    <row r="1819" spans="2:3">
      <c r="B1819" s="12" t="s">
        <v>188</v>
      </c>
      <c r="C1819" s="16" t="s">
        <v>881</v>
      </c>
    </row>
    <row r="1820" spans="2:3">
      <c r="B1820" s="11" t="s">
        <v>193</v>
      </c>
      <c r="C1820" s="15" t="s">
        <v>1526</v>
      </c>
    </row>
    <row r="1821" spans="2:3">
      <c r="B1821" s="12" t="s">
        <v>194</v>
      </c>
      <c r="C1821" s="16" t="s">
        <v>1526</v>
      </c>
    </row>
    <row r="1822" spans="2:3">
      <c r="B1822" s="11" t="s">
        <v>201</v>
      </c>
      <c r="C1822" s="15" t="s">
        <v>1684</v>
      </c>
    </row>
    <row r="1823" spans="2:3">
      <c r="B1823" s="12" t="s">
        <v>202</v>
      </c>
      <c r="C1823" s="16" t="s">
        <v>1685</v>
      </c>
    </row>
    <row r="1824" spans="2:3">
      <c r="B1824" s="12" t="s">
        <v>210</v>
      </c>
      <c r="C1824" s="16" t="s">
        <v>1686</v>
      </c>
    </row>
    <row r="1825" spans="2:3">
      <c r="B1825" s="11" t="s">
        <v>211</v>
      </c>
      <c r="C1825" s="15" t="s">
        <v>1687</v>
      </c>
    </row>
    <row r="1826" spans="2:3">
      <c r="B1826" s="12" t="s">
        <v>215</v>
      </c>
      <c r="C1826" s="16" t="s">
        <v>1687</v>
      </c>
    </row>
    <row r="1827" spans="2:3">
      <c r="B1827" s="11" t="s">
        <v>219</v>
      </c>
      <c r="C1827" s="15" t="s">
        <v>1688</v>
      </c>
    </row>
    <row r="1828" spans="2:3">
      <c r="B1828" s="12" t="s">
        <v>220</v>
      </c>
      <c r="C1828" s="16" t="s">
        <v>467</v>
      </c>
    </row>
    <row r="1829" spans="2:3" ht="27.6">
      <c r="B1829" s="12" t="s">
        <v>221</v>
      </c>
      <c r="C1829" s="16" t="s">
        <v>998</v>
      </c>
    </row>
    <row r="1830" spans="2:3">
      <c r="B1830" s="12" t="s">
        <v>222</v>
      </c>
      <c r="C1830" s="16" t="s">
        <v>721</v>
      </c>
    </row>
    <row r="1831" spans="2:3">
      <c r="B1831" s="12" t="s">
        <v>224</v>
      </c>
      <c r="C1831" s="16" t="s">
        <v>835</v>
      </c>
    </row>
    <row r="1832" spans="2:3">
      <c r="B1832" s="12" t="s">
        <v>227</v>
      </c>
      <c r="C1832" s="16" t="s">
        <v>873</v>
      </c>
    </row>
    <row r="1833" spans="2:3">
      <c r="B1833" s="11" t="s">
        <v>234</v>
      </c>
      <c r="C1833" s="15" t="s">
        <v>1689</v>
      </c>
    </row>
    <row r="1834" spans="2:3">
      <c r="B1834" s="12" t="s">
        <v>235</v>
      </c>
      <c r="C1834" s="16" t="s">
        <v>1690</v>
      </c>
    </row>
    <row r="1835" spans="2:3">
      <c r="B1835" s="12" t="s">
        <v>238</v>
      </c>
      <c r="C1835" s="16" t="s">
        <v>1691</v>
      </c>
    </row>
    <row r="1836" spans="2:3">
      <c r="B1836" s="12" t="s">
        <v>239</v>
      </c>
      <c r="C1836" s="16" t="s">
        <v>1692</v>
      </c>
    </row>
    <row r="1837" spans="2:3">
      <c r="B1837" s="11" t="s">
        <v>242</v>
      </c>
      <c r="C1837" s="15" t="s">
        <v>1693</v>
      </c>
    </row>
    <row r="1838" spans="2:3">
      <c r="B1838" s="12" t="s">
        <v>244</v>
      </c>
      <c r="C1838" s="16" t="s">
        <v>1694</v>
      </c>
    </row>
    <row r="1839" spans="2:3">
      <c r="B1839" s="12" t="s">
        <v>245</v>
      </c>
      <c r="C1839" s="16" t="s">
        <v>1695</v>
      </c>
    </row>
    <row r="1840" spans="2:3">
      <c r="B1840" s="11" t="s">
        <v>248</v>
      </c>
      <c r="C1840" s="15" t="s">
        <v>1696</v>
      </c>
    </row>
    <row r="1841" spans="2:3">
      <c r="B1841" s="12" t="s">
        <v>250</v>
      </c>
      <c r="C1841" s="16" t="s">
        <v>586</v>
      </c>
    </row>
    <row r="1842" spans="2:3">
      <c r="B1842" s="12" t="s">
        <v>255</v>
      </c>
      <c r="C1842" s="16" t="s">
        <v>1697</v>
      </c>
    </row>
    <row r="1843" spans="2:3">
      <c r="B1843" s="10" t="s">
        <v>257</v>
      </c>
      <c r="C1843" s="14" t="s">
        <v>1698</v>
      </c>
    </row>
    <row r="1844" spans="2:3">
      <c r="B1844" s="11" t="s">
        <v>265</v>
      </c>
      <c r="C1844" s="15" t="s">
        <v>1698</v>
      </c>
    </row>
    <row r="1845" spans="2:3">
      <c r="B1845" s="12" t="s">
        <v>266</v>
      </c>
      <c r="C1845" s="16" t="s">
        <v>1698</v>
      </c>
    </row>
    <row r="1846" spans="2:3">
      <c r="B1846" s="9" t="s">
        <v>49</v>
      </c>
      <c r="C1846" s="13" t="s">
        <v>73</v>
      </c>
    </row>
    <row r="1847" spans="2:3">
      <c r="B1847" s="12" t="s">
        <v>529</v>
      </c>
      <c r="C1847" s="16" t="s">
        <v>529</v>
      </c>
    </row>
    <row r="1848" spans="2:3">
      <c r="B1848" s="12" t="s">
        <v>529</v>
      </c>
      <c r="C1848" s="16" t="s">
        <v>529</v>
      </c>
    </row>
    <row r="1849" spans="2:3">
      <c r="B1849" s="12" t="s">
        <v>529</v>
      </c>
      <c r="C1849" s="16" t="s">
        <v>529</v>
      </c>
    </row>
    <row r="1850" spans="2:3" ht="27.6">
      <c r="B1850" s="9" t="s">
        <v>24</v>
      </c>
      <c r="C1850" s="13" t="s">
        <v>50</v>
      </c>
    </row>
    <row r="1851" spans="2:3">
      <c r="B1851" s="10" t="s">
        <v>100</v>
      </c>
      <c r="C1851" s="14" t="s">
        <v>1699</v>
      </c>
    </row>
    <row r="1852" spans="2:3">
      <c r="B1852" s="11" t="s">
        <v>101</v>
      </c>
      <c r="C1852" s="15" t="s">
        <v>1700</v>
      </c>
    </row>
    <row r="1853" spans="2:3">
      <c r="B1853" s="12" t="s">
        <v>102</v>
      </c>
      <c r="C1853" s="16" t="s">
        <v>1700</v>
      </c>
    </row>
    <row r="1854" spans="2:3">
      <c r="B1854" s="11" t="s">
        <v>106</v>
      </c>
      <c r="C1854" s="15" t="s">
        <v>1701</v>
      </c>
    </row>
    <row r="1855" spans="2:3">
      <c r="B1855" s="12" t="s">
        <v>107</v>
      </c>
      <c r="C1855" s="16" t="s">
        <v>1702</v>
      </c>
    </row>
    <row r="1856" spans="2:3">
      <c r="B1856" s="12" t="s">
        <v>108</v>
      </c>
      <c r="C1856" s="16" t="s">
        <v>1703</v>
      </c>
    </row>
    <row r="1857" spans="2:3">
      <c r="B1857" s="12" t="s">
        <v>109</v>
      </c>
      <c r="C1857" s="16" t="s">
        <v>1704</v>
      </c>
    </row>
    <row r="1858" spans="2:3">
      <c r="B1858" s="12" t="s">
        <v>110</v>
      </c>
      <c r="C1858" s="16" t="s">
        <v>1705</v>
      </c>
    </row>
    <row r="1859" spans="2:3">
      <c r="B1859" s="11" t="s">
        <v>111</v>
      </c>
      <c r="C1859" s="15" t="s">
        <v>1706</v>
      </c>
    </row>
    <row r="1860" spans="2:3">
      <c r="B1860" s="12" t="s">
        <v>112</v>
      </c>
      <c r="C1860" s="16" t="s">
        <v>1707</v>
      </c>
    </row>
    <row r="1861" spans="2:3">
      <c r="B1861" s="12" t="s">
        <v>115</v>
      </c>
      <c r="C1861" s="16" t="s">
        <v>1708</v>
      </c>
    </row>
    <row r="1862" spans="2:3">
      <c r="B1862" s="11" t="s">
        <v>116</v>
      </c>
      <c r="C1862" s="15" t="s">
        <v>1709</v>
      </c>
    </row>
    <row r="1863" spans="2:3">
      <c r="B1863" s="12" t="s">
        <v>118</v>
      </c>
      <c r="C1863" s="16" t="s">
        <v>1710</v>
      </c>
    </row>
    <row r="1864" spans="2:3">
      <c r="B1864" s="12" t="s">
        <v>120</v>
      </c>
      <c r="C1864" s="16" t="s">
        <v>1711</v>
      </c>
    </row>
    <row r="1865" spans="2:3">
      <c r="B1865" s="11" t="s">
        <v>123</v>
      </c>
      <c r="C1865" s="15" t="s">
        <v>1712</v>
      </c>
    </row>
    <row r="1866" spans="2:3">
      <c r="B1866" s="12" t="s">
        <v>124</v>
      </c>
      <c r="C1866" s="16" t="s">
        <v>1712</v>
      </c>
    </row>
    <row r="1867" spans="2:3">
      <c r="B1867" s="11" t="s">
        <v>125</v>
      </c>
      <c r="C1867" s="15" t="s">
        <v>1713</v>
      </c>
    </row>
    <row r="1868" spans="2:3">
      <c r="B1868" s="12" t="s">
        <v>126</v>
      </c>
      <c r="C1868" s="16" t="s">
        <v>1713</v>
      </c>
    </row>
    <row r="1869" spans="2:3">
      <c r="B1869" s="10" t="s">
        <v>127</v>
      </c>
      <c r="C1869" s="14" t="s">
        <v>1714</v>
      </c>
    </row>
    <row r="1870" spans="2:3">
      <c r="B1870" s="11" t="s">
        <v>128</v>
      </c>
      <c r="C1870" s="15" t="s">
        <v>1715</v>
      </c>
    </row>
    <row r="1871" spans="2:3">
      <c r="B1871" s="12" t="s">
        <v>129</v>
      </c>
      <c r="C1871" s="16" t="s">
        <v>899</v>
      </c>
    </row>
    <row r="1872" spans="2:3">
      <c r="B1872" s="12" t="s">
        <v>132</v>
      </c>
      <c r="C1872" s="16" t="s">
        <v>559</v>
      </c>
    </row>
    <row r="1873" spans="2:3">
      <c r="B1873" s="12" t="s">
        <v>134</v>
      </c>
      <c r="C1873" s="16" t="s">
        <v>587</v>
      </c>
    </row>
    <row r="1874" spans="2:3">
      <c r="B1874" s="11" t="s">
        <v>137</v>
      </c>
      <c r="C1874" s="15" t="s">
        <v>1716</v>
      </c>
    </row>
    <row r="1875" spans="2:3">
      <c r="B1875" s="12" t="s">
        <v>138</v>
      </c>
      <c r="C1875" s="16" t="s">
        <v>1716</v>
      </c>
    </row>
    <row r="1876" spans="2:3">
      <c r="B1876" s="11" t="s">
        <v>148</v>
      </c>
      <c r="C1876" s="15" t="s">
        <v>1717</v>
      </c>
    </row>
    <row r="1877" spans="2:3">
      <c r="B1877" s="12" t="s">
        <v>149</v>
      </c>
      <c r="C1877" s="16" t="s">
        <v>1718</v>
      </c>
    </row>
    <row r="1878" spans="2:3">
      <c r="B1878" s="12" t="s">
        <v>155</v>
      </c>
      <c r="C1878" s="16" t="s">
        <v>636</v>
      </c>
    </row>
    <row r="1879" spans="2:3">
      <c r="B1879" s="12" t="s">
        <v>157</v>
      </c>
      <c r="C1879" s="16" t="s">
        <v>364</v>
      </c>
    </row>
    <row r="1880" spans="2:3">
      <c r="B1880" s="11" t="s">
        <v>166</v>
      </c>
      <c r="C1880" s="15" t="s">
        <v>1719</v>
      </c>
    </row>
    <row r="1881" spans="2:3">
      <c r="B1881" s="12" t="s">
        <v>167</v>
      </c>
      <c r="C1881" s="16" t="s">
        <v>1719</v>
      </c>
    </row>
    <row r="1882" spans="2:3">
      <c r="B1882" s="11" t="s">
        <v>174</v>
      </c>
      <c r="C1882" s="15" t="s">
        <v>1720</v>
      </c>
    </row>
    <row r="1883" spans="2:3">
      <c r="B1883" s="12" t="s">
        <v>175</v>
      </c>
      <c r="C1883" s="16" t="s">
        <v>977</v>
      </c>
    </row>
    <row r="1884" spans="2:3">
      <c r="B1884" s="12" t="s">
        <v>178</v>
      </c>
      <c r="C1884" s="16" t="s">
        <v>977</v>
      </c>
    </row>
    <row r="1885" spans="2:3">
      <c r="B1885" s="12" t="s">
        <v>182</v>
      </c>
      <c r="C1885" s="16" t="s">
        <v>448</v>
      </c>
    </row>
    <row r="1886" spans="2:3">
      <c r="B1886" s="10" t="s">
        <v>183</v>
      </c>
      <c r="C1886" s="14" t="s">
        <v>1721</v>
      </c>
    </row>
    <row r="1887" spans="2:3">
      <c r="B1887" s="11" t="s">
        <v>184</v>
      </c>
      <c r="C1887" s="15" t="s">
        <v>1722</v>
      </c>
    </row>
    <row r="1888" spans="2:3">
      <c r="B1888" s="12" t="s">
        <v>185</v>
      </c>
      <c r="C1888" s="16" t="s">
        <v>637</v>
      </c>
    </row>
    <row r="1889" spans="2:3">
      <c r="B1889" s="12" t="s">
        <v>187</v>
      </c>
      <c r="C1889" s="16" t="s">
        <v>586</v>
      </c>
    </row>
    <row r="1890" spans="2:3">
      <c r="B1890" s="12" t="s">
        <v>188</v>
      </c>
      <c r="C1890" s="16" t="s">
        <v>578</v>
      </c>
    </row>
    <row r="1891" spans="2:3">
      <c r="B1891" s="12" t="s">
        <v>189</v>
      </c>
      <c r="C1891" s="16" t="s">
        <v>1723</v>
      </c>
    </row>
    <row r="1892" spans="2:3">
      <c r="B1892" s="12" t="s">
        <v>191</v>
      </c>
      <c r="C1892" s="16" t="s">
        <v>1724</v>
      </c>
    </row>
    <row r="1893" spans="2:3">
      <c r="B1893" s="11" t="s">
        <v>193</v>
      </c>
      <c r="C1893" s="15" t="s">
        <v>1725</v>
      </c>
    </row>
    <row r="1894" spans="2:3">
      <c r="B1894" s="12" t="s">
        <v>195</v>
      </c>
      <c r="C1894" s="16" t="s">
        <v>1726</v>
      </c>
    </row>
    <row r="1895" spans="2:3">
      <c r="B1895" s="12" t="s">
        <v>199</v>
      </c>
      <c r="C1895" s="16" t="s">
        <v>612</v>
      </c>
    </row>
    <row r="1896" spans="2:3">
      <c r="B1896" s="11" t="s">
        <v>201</v>
      </c>
      <c r="C1896" s="15" t="s">
        <v>1727</v>
      </c>
    </row>
    <row r="1897" spans="2:3">
      <c r="B1897" s="12" t="s">
        <v>202</v>
      </c>
      <c r="C1897" s="16" t="s">
        <v>899</v>
      </c>
    </row>
    <row r="1898" spans="2:3">
      <c r="B1898" s="12" t="s">
        <v>207</v>
      </c>
      <c r="C1898" s="16" t="s">
        <v>637</v>
      </c>
    </row>
    <row r="1899" spans="2:3">
      <c r="B1899" s="12" t="s">
        <v>209</v>
      </c>
      <c r="C1899" s="16" t="s">
        <v>1728</v>
      </c>
    </row>
    <row r="1900" spans="2:3">
      <c r="B1900" s="11" t="s">
        <v>211</v>
      </c>
      <c r="C1900" s="15" t="s">
        <v>662</v>
      </c>
    </row>
    <row r="1901" spans="2:3">
      <c r="B1901" s="12" t="s">
        <v>215</v>
      </c>
      <c r="C1901" s="16" t="s">
        <v>662</v>
      </c>
    </row>
    <row r="1902" spans="2:3">
      <c r="B1902" s="11" t="s">
        <v>219</v>
      </c>
      <c r="C1902" s="15" t="s">
        <v>1729</v>
      </c>
    </row>
    <row r="1903" spans="2:3">
      <c r="B1903" s="12" t="s">
        <v>224</v>
      </c>
      <c r="C1903" s="16" t="s">
        <v>364</v>
      </c>
    </row>
    <row r="1904" spans="2:3">
      <c r="B1904" s="12" t="s">
        <v>226</v>
      </c>
      <c r="C1904" s="16" t="s">
        <v>558</v>
      </c>
    </row>
    <row r="1905" spans="2:3">
      <c r="B1905" s="12" t="s">
        <v>227</v>
      </c>
      <c r="C1905" s="16" t="s">
        <v>1730</v>
      </c>
    </row>
    <row r="1906" spans="2:3">
      <c r="B1906" s="11" t="s">
        <v>234</v>
      </c>
      <c r="C1906" s="15" t="s">
        <v>577</v>
      </c>
    </row>
    <row r="1907" spans="2:3">
      <c r="B1907" s="12" t="s">
        <v>238</v>
      </c>
      <c r="C1907" s="16" t="s">
        <v>577</v>
      </c>
    </row>
    <row r="1908" spans="2:3">
      <c r="B1908" s="11" t="s">
        <v>248</v>
      </c>
      <c r="C1908" s="15" t="s">
        <v>1731</v>
      </c>
    </row>
    <row r="1909" spans="2:3">
      <c r="B1909" s="12" t="s">
        <v>255</v>
      </c>
      <c r="C1909" s="16" t="s">
        <v>1731</v>
      </c>
    </row>
    <row r="1910" spans="2:3">
      <c r="B1910" s="10" t="s">
        <v>303</v>
      </c>
      <c r="C1910" s="14" t="s">
        <v>1732</v>
      </c>
    </row>
    <row r="1911" spans="2:3">
      <c r="B1911" s="11" t="s">
        <v>304</v>
      </c>
      <c r="C1911" s="15" t="s">
        <v>1732</v>
      </c>
    </row>
    <row r="1912" spans="2:3">
      <c r="B1912" s="12" t="s">
        <v>306</v>
      </c>
      <c r="C1912" s="16" t="s">
        <v>1732</v>
      </c>
    </row>
    <row r="1913" spans="2:3">
      <c r="B1913" s="9" t="s">
        <v>49</v>
      </c>
      <c r="C1913" s="13" t="s">
        <v>74</v>
      </c>
    </row>
    <row r="1914" spans="2:3">
      <c r="B1914" s="12" t="s">
        <v>529</v>
      </c>
      <c r="C1914" s="16" t="s">
        <v>529</v>
      </c>
    </row>
    <row r="1915" spans="2:3">
      <c r="B1915" s="12" t="s">
        <v>529</v>
      </c>
      <c r="C1915" s="16" t="s">
        <v>529</v>
      </c>
    </row>
    <row r="1916" spans="2:3">
      <c r="B1916" s="12" t="s">
        <v>529</v>
      </c>
      <c r="C1916" s="16" t="s">
        <v>529</v>
      </c>
    </row>
    <row r="1917" spans="2:3">
      <c r="B1917" s="9" t="s">
        <v>25</v>
      </c>
      <c r="C1917" s="13" t="s">
        <v>50</v>
      </c>
    </row>
    <row r="1918" spans="2:3">
      <c r="B1918" s="10" t="s">
        <v>100</v>
      </c>
      <c r="C1918" s="14" t="s">
        <v>1733</v>
      </c>
    </row>
    <row r="1919" spans="2:3">
      <c r="B1919" s="11" t="s">
        <v>101</v>
      </c>
      <c r="C1919" s="15" t="s">
        <v>1734</v>
      </c>
    </row>
    <row r="1920" spans="2:3">
      <c r="B1920" s="12" t="s">
        <v>102</v>
      </c>
      <c r="C1920" s="16" t="s">
        <v>1734</v>
      </c>
    </row>
    <row r="1921" spans="2:3">
      <c r="B1921" s="11" t="s">
        <v>106</v>
      </c>
      <c r="C1921" s="15" t="s">
        <v>1735</v>
      </c>
    </row>
    <row r="1922" spans="2:3">
      <c r="B1922" s="12" t="s">
        <v>107</v>
      </c>
      <c r="C1922" s="16" t="s">
        <v>1736</v>
      </c>
    </row>
    <row r="1923" spans="2:3">
      <c r="B1923" s="12" t="s">
        <v>108</v>
      </c>
      <c r="C1923" s="16" t="s">
        <v>1737</v>
      </c>
    </row>
    <row r="1924" spans="2:3">
      <c r="B1924" s="12" t="s">
        <v>109</v>
      </c>
      <c r="C1924" s="16" t="s">
        <v>1738</v>
      </c>
    </row>
    <row r="1925" spans="2:3">
      <c r="B1925" s="12" t="s">
        <v>110</v>
      </c>
      <c r="C1925" s="16" t="s">
        <v>1739</v>
      </c>
    </row>
    <row r="1926" spans="2:3">
      <c r="B1926" s="11" t="s">
        <v>111</v>
      </c>
      <c r="C1926" s="15" t="s">
        <v>1740</v>
      </c>
    </row>
    <row r="1927" spans="2:3">
      <c r="B1927" s="12" t="s">
        <v>112</v>
      </c>
      <c r="C1927" s="16" t="s">
        <v>1741</v>
      </c>
    </row>
    <row r="1928" spans="2:3">
      <c r="B1928" s="12" t="s">
        <v>115</v>
      </c>
      <c r="C1928" s="16" t="s">
        <v>1742</v>
      </c>
    </row>
    <row r="1929" spans="2:3">
      <c r="B1929" s="11" t="s">
        <v>116</v>
      </c>
      <c r="C1929" s="15" t="s">
        <v>1743</v>
      </c>
    </row>
    <row r="1930" spans="2:3">
      <c r="B1930" s="12" t="s">
        <v>118</v>
      </c>
      <c r="C1930" s="16" t="s">
        <v>1744</v>
      </c>
    </row>
    <row r="1931" spans="2:3">
      <c r="B1931" s="12" t="s">
        <v>119</v>
      </c>
      <c r="C1931" s="16" t="s">
        <v>1745</v>
      </c>
    </row>
    <row r="1932" spans="2:3">
      <c r="B1932" s="12" t="s">
        <v>120</v>
      </c>
      <c r="C1932" s="16" t="s">
        <v>1746</v>
      </c>
    </row>
    <row r="1933" spans="2:3">
      <c r="B1933" s="11" t="s">
        <v>123</v>
      </c>
      <c r="C1933" s="15" t="s">
        <v>1747</v>
      </c>
    </row>
    <row r="1934" spans="2:3">
      <c r="B1934" s="12" t="s">
        <v>124</v>
      </c>
      <c r="C1934" s="16" t="s">
        <v>1747</v>
      </c>
    </row>
    <row r="1935" spans="2:3">
      <c r="B1935" s="11" t="s">
        <v>125</v>
      </c>
      <c r="C1935" s="15" t="s">
        <v>1748</v>
      </c>
    </row>
    <row r="1936" spans="2:3">
      <c r="B1936" s="12" t="s">
        <v>126</v>
      </c>
      <c r="C1936" s="16" t="s">
        <v>1748</v>
      </c>
    </row>
    <row r="1937" spans="2:3">
      <c r="B1937" s="10" t="s">
        <v>127</v>
      </c>
      <c r="C1937" s="14" t="s">
        <v>1749</v>
      </c>
    </row>
    <row r="1938" spans="2:3">
      <c r="B1938" s="11" t="s">
        <v>128</v>
      </c>
      <c r="C1938" s="15" t="s">
        <v>1750</v>
      </c>
    </row>
    <row r="1939" spans="2:3">
      <c r="B1939" s="12" t="s">
        <v>129</v>
      </c>
      <c r="C1939" s="16" t="s">
        <v>1751</v>
      </c>
    </row>
    <row r="1940" spans="2:3">
      <c r="B1940" s="12" t="s">
        <v>130</v>
      </c>
      <c r="C1940" s="16" t="s">
        <v>1752</v>
      </c>
    </row>
    <row r="1941" spans="2:3">
      <c r="B1941" s="12" t="s">
        <v>132</v>
      </c>
      <c r="C1941" s="16" t="s">
        <v>1753</v>
      </c>
    </row>
    <row r="1942" spans="2:3">
      <c r="B1942" s="12" t="s">
        <v>133</v>
      </c>
      <c r="C1942" s="16" t="s">
        <v>572</v>
      </c>
    </row>
    <row r="1943" spans="2:3">
      <c r="B1943" s="12" t="s">
        <v>134</v>
      </c>
      <c r="C1943" s="16" t="s">
        <v>1754</v>
      </c>
    </row>
    <row r="1944" spans="2:3">
      <c r="B1944" s="11" t="s">
        <v>137</v>
      </c>
      <c r="C1944" s="15" t="s">
        <v>1755</v>
      </c>
    </row>
    <row r="1945" spans="2:3">
      <c r="B1945" s="12" t="s">
        <v>138</v>
      </c>
      <c r="C1945" s="16" t="s">
        <v>1755</v>
      </c>
    </row>
    <row r="1946" spans="2:3">
      <c r="B1946" s="11" t="s">
        <v>148</v>
      </c>
      <c r="C1946" s="15" t="s">
        <v>1756</v>
      </c>
    </row>
    <row r="1947" spans="2:3">
      <c r="B1947" s="12" t="s">
        <v>154</v>
      </c>
      <c r="C1947" s="16" t="s">
        <v>1757</v>
      </c>
    </row>
    <row r="1948" spans="2:3">
      <c r="B1948" s="12" t="s">
        <v>157</v>
      </c>
      <c r="C1948" s="16" t="s">
        <v>1758</v>
      </c>
    </row>
    <row r="1949" spans="2:3">
      <c r="B1949" s="11" t="s">
        <v>166</v>
      </c>
      <c r="C1949" s="15" t="s">
        <v>1759</v>
      </c>
    </row>
    <row r="1950" spans="2:3">
      <c r="B1950" s="12" t="s">
        <v>167</v>
      </c>
      <c r="C1950" s="16" t="s">
        <v>1759</v>
      </c>
    </row>
    <row r="1951" spans="2:3">
      <c r="B1951" s="11" t="s">
        <v>174</v>
      </c>
      <c r="C1951" s="15" t="s">
        <v>1760</v>
      </c>
    </row>
    <row r="1952" spans="2:3">
      <c r="B1952" s="12" t="s">
        <v>175</v>
      </c>
      <c r="C1952" s="16" t="s">
        <v>831</v>
      </c>
    </row>
    <row r="1953" spans="2:3">
      <c r="B1953" s="12" t="s">
        <v>176</v>
      </c>
      <c r="C1953" s="16" t="s">
        <v>1761</v>
      </c>
    </row>
    <row r="1954" spans="2:3">
      <c r="B1954" s="12" t="s">
        <v>178</v>
      </c>
      <c r="C1954" s="16" t="s">
        <v>885</v>
      </c>
    </row>
    <row r="1955" spans="2:3">
      <c r="B1955" s="12" t="s">
        <v>180</v>
      </c>
      <c r="C1955" s="16" t="s">
        <v>1762</v>
      </c>
    </row>
    <row r="1956" spans="2:3">
      <c r="B1956" s="12" t="s">
        <v>182</v>
      </c>
      <c r="C1956" s="16" t="s">
        <v>453</v>
      </c>
    </row>
    <row r="1957" spans="2:3">
      <c r="B1957" s="10" t="s">
        <v>183</v>
      </c>
      <c r="C1957" s="14" t="s">
        <v>1763</v>
      </c>
    </row>
    <row r="1958" spans="2:3">
      <c r="B1958" s="11" t="s">
        <v>184</v>
      </c>
      <c r="C1958" s="15" t="s">
        <v>1076</v>
      </c>
    </row>
    <row r="1959" spans="2:3">
      <c r="B1959" s="12" t="s">
        <v>185</v>
      </c>
      <c r="C1959" s="16" t="s">
        <v>636</v>
      </c>
    </row>
    <row r="1960" spans="2:3">
      <c r="B1960" s="12" t="s">
        <v>188</v>
      </c>
      <c r="C1960" s="16" t="s">
        <v>1764</v>
      </c>
    </row>
    <row r="1961" spans="2:3">
      <c r="B1961" s="11" t="s">
        <v>193</v>
      </c>
      <c r="C1961" s="15" t="s">
        <v>1765</v>
      </c>
    </row>
    <row r="1962" spans="2:3">
      <c r="B1962" s="12" t="s">
        <v>194</v>
      </c>
      <c r="C1962" s="16" t="s">
        <v>1766</v>
      </c>
    </row>
    <row r="1963" spans="2:3">
      <c r="B1963" s="12" t="s">
        <v>195</v>
      </c>
      <c r="C1963" s="16" t="s">
        <v>1767</v>
      </c>
    </row>
    <row r="1964" spans="2:3">
      <c r="B1964" s="12" t="s">
        <v>197</v>
      </c>
      <c r="C1964" s="16" t="s">
        <v>1768</v>
      </c>
    </row>
    <row r="1965" spans="2:3">
      <c r="B1965" s="12" t="s">
        <v>199</v>
      </c>
      <c r="C1965" s="16" t="s">
        <v>1769</v>
      </c>
    </row>
    <row r="1966" spans="2:3">
      <c r="B1966" s="11" t="s">
        <v>201</v>
      </c>
      <c r="C1966" s="15" t="s">
        <v>1770</v>
      </c>
    </row>
    <row r="1967" spans="2:3">
      <c r="B1967" s="12" t="s">
        <v>202</v>
      </c>
      <c r="C1967" s="16" t="s">
        <v>1771</v>
      </c>
    </row>
    <row r="1968" spans="2:3">
      <c r="B1968" s="12" t="s">
        <v>204</v>
      </c>
      <c r="C1968" s="16" t="s">
        <v>1772</v>
      </c>
    </row>
    <row r="1969" spans="2:3">
      <c r="B1969" s="12" t="s">
        <v>206</v>
      </c>
      <c r="C1969" s="16" t="s">
        <v>1773</v>
      </c>
    </row>
    <row r="1970" spans="2:3">
      <c r="B1970" s="12" t="s">
        <v>207</v>
      </c>
      <c r="C1970" s="16" t="s">
        <v>1774</v>
      </c>
    </row>
    <row r="1971" spans="2:3">
      <c r="B1971" s="12" t="s">
        <v>209</v>
      </c>
      <c r="C1971" s="16" t="s">
        <v>1775</v>
      </c>
    </row>
    <row r="1972" spans="2:3">
      <c r="B1972" s="12" t="s">
        <v>210</v>
      </c>
      <c r="C1972" s="16" t="s">
        <v>1776</v>
      </c>
    </row>
    <row r="1973" spans="2:3">
      <c r="B1973" s="11" t="s">
        <v>211</v>
      </c>
      <c r="C1973" s="15" t="s">
        <v>1777</v>
      </c>
    </row>
    <row r="1974" spans="2:3">
      <c r="B1974" s="12" t="s">
        <v>215</v>
      </c>
      <c r="C1974" s="16" t="s">
        <v>1777</v>
      </c>
    </row>
    <row r="1975" spans="2:3">
      <c r="B1975" s="11" t="s">
        <v>219</v>
      </c>
      <c r="C1975" s="15" t="s">
        <v>1778</v>
      </c>
    </row>
    <row r="1976" spans="2:3" ht="27.6">
      <c r="B1976" s="12" t="s">
        <v>221</v>
      </c>
      <c r="C1976" s="16" t="s">
        <v>572</v>
      </c>
    </row>
    <row r="1977" spans="2:3">
      <c r="B1977" s="12" t="s">
        <v>224</v>
      </c>
      <c r="C1977" s="16" t="s">
        <v>1047</v>
      </c>
    </row>
    <row r="1978" spans="2:3">
      <c r="B1978" s="12" t="s">
        <v>225</v>
      </c>
      <c r="C1978" s="16" t="s">
        <v>1779</v>
      </c>
    </row>
    <row r="1979" spans="2:3">
      <c r="B1979" s="12" t="s">
        <v>226</v>
      </c>
      <c r="C1979" s="16" t="s">
        <v>1780</v>
      </c>
    </row>
    <row r="1980" spans="2:3">
      <c r="B1980" s="12" t="s">
        <v>227</v>
      </c>
      <c r="C1980" s="16" t="s">
        <v>1781</v>
      </c>
    </row>
    <row r="1981" spans="2:3">
      <c r="B1981" s="11" t="s">
        <v>228</v>
      </c>
      <c r="C1981" s="15" t="s">
        <v>598</v>
      </c>
    </row>
    <row r="1982" spans="2:3" ht="27.6">
      <c r="B1982" s="12" t="s">
        <v>229</v>
      </c>
      <c r="C1982" s="16" t="s">
        <v>598</v>
      </c>
    </row>
    <row r="1983" spans="2:3">
      <c r="B1983" s="11" t="s">
        <v>248</v>
      </c>
      <c r="C1983" s="15" t="s">
        <v>1782</v>
      </c>
    </row>
    <row r="1984" spans="2:3">
      <c r="B1984" s="12" t="s">
        <v>255</v>
      </c>
      <c r="C1984" s="16" t="s">
        <v>1782</v>
      </c>
    </row>
    <row r="1985" spans="2:3">
      <c r="B1985" s="9" t="s">
        <v>49</v>
      </c>
      <c r="C1985" s="13" t="s">
        <v>75</v>
      </c>
    </row>
    <row r="1986" spans="2:3">
      <c r="B1986" s="12" t="s">
        <v>529</v>
      </c>
      <c r="C1986" s="16" t="s">
        <v>529</v>
      </c>
    </row>
    <row r="1987" spans="2:3">
      <c r="B1987" s="12" t="s">
        <v>529</v>
      </c>
      <c r="C1987" s="16" t="s">
        <v>529</v>
      </c>
    </row>
    <row r="1988" spans="2:3">
      <c r="B1988" s="12" t="s">
        <v>529</v>
      </c>
      <c r="C1988" s="16" t="s">
        <v>529</v>
      </c>
    </row>
    <row r="1989" spans="2:3">
      <c r="B1989" s="9" t="s">
        <v>26</v>
      </c>
      <c r="C1989" s="13" t="s">
        <v>50</v>
      </c>
    </row>
    <row r="1990" spans="2:3">
      <c r="B1990" s="10" t="s">
        <v>100</v>
      </c>
      <c r="C1990" s="14" t="s">
        <v>1783</v>
      </c>
    </row>
    <row r="1991" spans="2:3">
      <c r="B1991" s="11" t="s">
        <v>101</v>
      </c>
      <c r="C1991" s="15" t="s">
        <v>1784</v>
      </c>
    </row>
    <row r="1992" spans="2:3">
      <c r="B1992" s="12" t="s">
        <v>102</v>
      </c>
      <c r="C1992" s="16" t="s">
        <v>1784</v>
      </c>
    </row>
    <row r="1993" spans="2:3">
      <c r="B1993" s="11" t="s">
        <v>103</v>
      </c>
      <c r="C1993" s="15" t="s">
        <v>905</v>
      </c>
    </row>
    <row r="1994" spans="2:3">
      <c r="B1994" s="12" t="s">
        <v>105</v>
      </c>
      <c r="C1994" s="16" t="s">
        <v>905</v>
      </c>
    </row>
    <row r="1995" spans="2:3">
      <c r="B1995" s="11" t="s">
        <v>106</v>
      </c>
      <c r="C1995" s="15" t="s">
        <v>1785</v>
      </c>
    </row>
    <row r="1996" spans="2:3">
      <c r="B1996" s="12" t="s">
        <v>107</v>
      </c>
      <c r="C1996" s="16" t="s">
        <v>1786</v>
      </c>
    </row>
    <row r="1997" spans="2:3">
      <c r="B1997" s="12" t="s">
        <v>108</v>
      </c>
      <c r="C1997" s="16" t="s">
        <v>1787</v>
      </c>
    </row>
    <row r="1998" spans="2:3">
      <c r="B1998" s="11" t="s">
        <v>111</v>
      </c>
      <c r="C1998" s="15" t="s">
        <v>1788</v>
      </c>
    </row>
    <row r="1999" spans="2:3">
      <c r="B1999" s="12" t="s">
        <v>112</v>
      </c>
      <c r="C1999" s="16" t="s">
        <v>1789</v>
      </c>
    </row>
    <row r="2000" spans="2:3">
      <c r="B2000" s="12" t="s">
        <v>115</v>
      </c>
      <c r="C2000" s="16" t="s">
        <v>1790</v>
      </c>
    </row>
    <row r="2001" spans="2:3">
      <c r="B2001" s="11" t="s">
        <v>116</v>
      </c>
      <c r="C2001" s="15" t="s">
        <v>1791</v>
      </c>
    </row>
    <row r="2002" spans="2:3">
      <c r="B2002" s="12" t="s">
        <v>118</v>
      </c>
      <c r="C2002" s="16" t="s">
        <v>1792</v>
      </c>
    </row>
    <row r="2003" spans="2:3">
      <c r="B2003" s="12" t="s">
        <v>120</v>
      </c>
      <c r="C2003" s="16" t="s">
        <v>1793</v>
      </c>
    </row>
    <row r="2004" spans="2:3">
      <c r="B2004" s="11" t="s">
        <v>123</v>
      </c>
      <c r="C2004" s="15" t="s">
        <v>1794</v>
      </c>
    </row>
    <row r="2005" spans="2:3">
      <c r="B2005" s="12" t="s">
        <v>124</v>
      </c>
      <c r="C2005" s="16" t="s">
        <v>1794</v>
      </c>
    </row>
    <row r="2006" spans="2:3">
      <c r="B2006" s="10" t="s">
        <v>127</v>
      </c>
      <c r="C2006" s="14" t="s">
        <v>1795</v>
      </c>
    </row>
    <row r="2007" spans="2:3">
      <c r="B2007" s="11" t="s">
        <v>128</v>
      </c>
      <c r="C2007" s="15" t="s">
        <v>1796</v>
      </c>
    </row>
    <row r="2008" spans="2:3">
      <c r="B2008" s="12" t="s">
        <v>129</v>
      </c>
      <c r="C2008" s="16" t="s">
        <v>586</v>
      </c>
    </row>
    <row r="2009" spans="2:3">
      <c r="B2009" s="12" t="s">
        <v>132</v>
      </c>
      <c r="C2009" s="16" t="s">
        <v>826</v>
      </c>
    </row>
    <row r="2010" spans="2:3">
      <c r="B2010" s="12" t="s">
        <v>133</v>
      </c>
      <c r="C2010" s="16" t="s">
        <v>590</v>
      </c>
    </row>
    <row r="2011" spans="2:3">
      <c r="B2011" s="12" t="s">
        <v>134</v>
      </c>
      <c r="C2011" s="16" t="s">
        <v>586</v>
      </c>
    </row>
    <row r="2012" spans="2:3">
      <c r="B2012" s="11" t="s">
        <v>137</v>
      </c>
      <c r="C2012" s="15" t="s">
        <v>1797</v>
      </c>
    </row>
    <row r="2013" spans="2:3">
      <c r="B2013" s="12" t="s">
        <v>138</v>
      </c>
      <c r="C2013" s="16" t="s">
        <v>1797</v>
      </c>
    </row>
    <row r="2014" spans="2:3">
      <c r="B2014" s="11" t="s">
        <v>166</v>
      </c>
      <c r="C2014" s="15" t="s">
        <v>612</v>
      </c>
    </row>
    <row r="2015" spans="2:3">
      <c r="B2015" s="12" t="s">
        <v>167</v>
      </c>
      <c r="C2015" s="16" t="s">
        <v>612</v>
      </c>
    </row>
    <row r="2016" spans="2:3">
      <c r="B2016" s="11" t="s">
        <v>168</v>
      </c>
      <c r="C2016" s="15" t="s">
        <v>564</v>
      </c>
    </row>
    <row r="2017" spans="2:3">
      <c r="B2017" s="12" t="s">
        <v>169</v>
      </c>
      <c r="C2017" s="16" t="s">
        <v>564</v>
      </c>
    </row>
    <row r="2018" spans="2:3">
      <c r="B2018" s="10" t="s">
        <v>183</v>
      </c>
      <c r="C2018" s="14" t="s">
        <v>1798</v>
      </c>
    </row>
    <row r="2019" spans="2:3">
      <c r="B2019" s="11" t="s">
        <v>184</v>
      </c>
      <c r="C2019" s="15" t="s">
        <v>1038</v>
      </c>
    </row>
    <row r="2020" spans="2:3">
      <c r="B2020" s="12" t="s">
        <v>189</v>
      </c>
      <c r="C2020" s="16" t="s">
        <v>873</v>
      </c>
    </row>
    <row r="2021" spans="2:3">
      <c r="B2021" s="12" t="s">
        <v>191</v>
      </c>
      <c r="C2021" s="16" t="s">
        <v>833</v>
      </c>
    </row>
    <row r="2022" spans="2:3">
      <c r="B2022" s="11" t="s">
        <v>193</v>
      </c>
      <c r="C2022" s="15" t="s">
        <v>942</v>
      </c>
    </row>
    <row r="2023" spans="2:3">
      <c r="B2023" s="12" t="s">
        <v>195</v>
      </c>
      <c r="C2023" s="16" t="s">
        <v>942</v>
      </c>
    </row>
    <row r="2024" spans="2:3">
      <c r="B2024" s="11" t="s">
        <v>201</v>
      </c>
      <c r="C2024" s="15" t="s">
        <v>854</v>
      </c>
    </row>
    <row r="2025" spans="2:3">
      <c r="B2025" s="12" t="s">
        <v>202</v>
      </c>
      <c r="C2025" s="16" t="s">
        <v>612</v>
      </c>
    </row>
    <row r="2026" spans="2:3">
      <c r="B2026" s="12" t="s">
        <v>203</v>
      </c>
      <c r="C2026" s="16" t="s">
        <v>597</v>
      </c>
    </row>
    <row r="2027" spans="2:3">
      <c r="B2027" s="12" t="s">
        <v>204</v>
      </c>
      <c r="C2027" s="16" t="s">
        <v>597</v>
      </c>
    </row>
    <row r="2028" spans="2:3">
      <c r="B2028" s="12" t="s">
        <v>205</v>
      </c>
      <c r="C2028" s="16" t="s">
        <v>833</v>
      </c>
    </row>
    <row r="2029" spans="2:3">
      <c r="B2029" s="12" t="s">
        <v>207</v>
      </c>
      <c r="C2029" s="16" t="s">
        <v>573</v>
      </c>
    </row>
    <row r="2030" spans="2:3">
      <c r="B2030" s="12" t="s">
        <v>210</v>
      </c>
      <c r="C2030" s="16" t="s">
        <v>833</v>
      </c>
    </row>
    <row r="2031" spans="2:3">
      <c r="B2031" s="11" t="s">
        <v>211</v>
      </c>
      <c r="C2031" s="15" t="s">
        <v>846</v>
      </c>
    </row>
    <row r="2032" spans="2:3">
      <c r="B2032" s="12" t="s">
        <v>212</v>
      </c>
      <c r="C2032" s="16" t="s">
        <v>1799</v>
      </c>
    </row>
    <row r="2033" spans="2:3">
      <c r="B2033" s="12" t="s">
        <v>215</v>
      </c>
      <c r="C2033" s="16" t="s">
        <v>826</v>
      </c>
    </row>
    <row r="2034" spans="2:3">
      <c r="B2034" s="11" t="s">
        <v>219</v>
      </c>
      <c r="C2034" s="15" t="s">
        <v>1800</v>
      </c>
    </row>
    <row r="2035" spans="2:3" ht="27.6">
      <c r="B2035" s="12" t="s">
        <v>221</v>
      </c>
      <c r="C2035" s="16" t="s">
        <v>942</v>
      </c>
    </row>
    <row r="2036" spans="2:3">
      <c r="B2036" s="12" t="s">
        <v>222</v>
      </c>
      <c r="C2036" s="16" t="s">
        <v>597</v>
      </c>
    </row>
    <row r="2037" spans="2:3">
      <c r="B2037" s="12" t="s">
        <v>224</v>
      </c>
      <c r="C2037" s="16" t="s">
        <v>1801</v>
      </c>
    </row>
    <row r="2038" spans="2:3">
      <c r="B2038" s="12" t="s">
        <v>225</v>
      </c>
      <c r="C2038" s="16" t="s">
        <v>1802</v>
      </c>
    </row>
    <row r="2039" spans="2:3">
      <c r="B2039" s="11" t="s">
        <v>228</v>
      </c>
      <c r="C2039" s="15" t="s">
        <v>467</v>
      </c>
    </row>
    <row r="2040" spans="2:3" ht="27.6">
      <c r="B2040" s="12" t="s">
        <v>229</v>
      </c>
      <c r="C2040" s="16" t="s">
        <v>467</v>
      </c>
    </row>
    <row r="2041" spans="2:3">
      <c r="B2041" s="11" t="s">
        <v>234</v>
      </c>
      <c r="C2041" s="15" t="s">
        <v>1803</v>
      </c>
    </row>
    <row r="2042" spans="2:3">
      <c r="B2042" s="12" t="s">
        <v>235</v>
      </c>
      <c r="C2042" s="16" t="s">
        <v>453</v>
      </c>
    </row>
    <row r="2043" spans="2:3">
      <c r="B2043" s="12" t="s">
        <v>238</v>
      </c>
      <c r="C2043" s="16" t="s">
        <v>586</v>
      </c>
    </row>
    <row r="2044" spans="2:3">
      <c r="B2044" s="11" t="s">
        <v>242</v>
      </c>
      <c r="C2044" s="15" t="s">
        <v>607</v>
      </c>
    </row>
    <row r="2045" spans="2:3">
      <c r="B2045" s="12" t="s">
        <v>244</v>
      </c>
      <c r="C2045" s="16" t="s">
        <v>467</v>
      </c>
    </row>
    <row r="2046" spans="2:3">
      <c r="B2046" s="12" t="s">
        <v>245</v>
      </c>
      <c r="C2046" s="16" t="s">
        <v>1804</v>
      </c>
    </row>
    <row r="2047" spans="2:3">
      <c r="B2047" s="9" t="s">
        <v>49</v>
      </c>
      <c r="C2047" s="13" t="s">
        <v>76</v>
      </c>
    </row>
    <row r="2048" spans="2:3">
      <c r="B2048" s="12" t="s">
        <v>529</v>
      </c>
      <c r="C2048" s="16" t="s">
        <v>529</v>
      </c>
    </row>
    <row r="2049" spans="2:3">
      <c r="B2049" s="12" t="s">
        <v>529</v>
      </c>
      <c r="C2049" s="16" t="s">
        <v>529</v>
      </c>
    </row>
    <row r="2050" spans="2:3">
      <c r="B2050" s="12" t="s">
        <v>529</v>
      </c>
      <c r="C2050" s="16" t="s">
        <v>529</v>
      </c>
    </row>
    <row r="2051" spans="2:3">
      <c r="B2051" s="9" t="s">
        <v>27</v>
      </c>
      <c r="C2051" s="13" t="s">
        <v>50</v>
      </c>
    </row>
    <row r="2052" spans="2:3">
      <c r="B2052" s="10" t="s">
        <v>100</v>
      </c>
      <c r="C2052" s="14" t="s">
        <v>1805</v>
      </c>
    </row>
    <row r="2053" spans="2:3">
      <c r="B2053" s="11" t="s">
        <v>101</v>
      </c>
      <c r="C2053" s="15" t="s">
        <v>1806</v>
      </c>
    </row>
    <row r="2054" spans="2:3">
      <c r="B2054" s="12" t="s">
        <v>102</v>
      </c>
      <c r="C2054" s="16" t="s">
        <v>1806</v>
      </c>
    </row>
    <row r="2055" spans="2:3">
      <c r="B2055" s="11" t="s">
        <v>103</v>
      </c>
      <c r="C2055" s="15" t="s">
        <v>1807</v>
      </c>
    </row>
    <row r="2056" spans="2:3">
      <c r="B2056" s="12" t="s">
        <v>104</v>
      </c>
      <c r="C2056" s="16" t="s">
        <v>1807</v>
      </c>
    </row>
    <row r="2057" spans="2:3">
      <c r="B2057" s="11" t="s">
        <v>106</v>
      </c>
      <c r="C2057" s="15" t="s">
        <v>1808</v>
      </c>
    </row>
    <row r="2058" spans="2:3">
      <c r="B2058" s="12" t="s">
        <v>107</v>
      </c>
      <c r="C2058" s="16" t="s">
        <v>1809</v>
      </c>
    </row>
    <row r="2059" spans="2:3">
      <c r="B2059" s="12" t="s">
        <v>108</v>
      </c>
      <c r="C2059" s="16" t="s">
        <v>1810</v>
      </c>
    </row>
    <row r="2060" spans="2:3">
      <c r="B2060" s="11" t="s">
        <v>111</v>
      </c>
      <c r="C2060" s="15" t="s">
        <v>1811</v>
      </c>
    </row>
    <row r="2061" spans="2:3">
      <c r="B2061" s="12" t="s">
        <v>112</v>
      </c>
      <c r="C2061" s="16" t="s">
        <v>1812</v>
      </c>
    </row>
    <row r="2062" spans="2:3">
      <c r="B2062" s="12" t="s">
        <v>113</v>
      </c>
      <c r="C2062" s="16" t="s">
        <v>1813</v>
      </c>
    </row>
    <row r="2063" spans="2:3">
      <c r="B2063" s="12" t="s">
        <v>114</v>
      </c>
      <c r="C2063" s="16" t="s">
        <v>1814</v>
      </c>
    </row>
    <row r="2064" spans="2:3">
      <c r="B2064" s="12" t="s">
        <v>115</v>
      </c>
      <c r="C2064" s="16" t="s">
        <v>1815</v>
      </c>
    </row>
    <row r="2065" spans="2:3">
      <c r="B2065" s="11" t="s">
        <v>116</v>
      </c>
      <c r="C2065" s="15" t="s">
        <v>1816</v>
      </c>
    </row>
    <row r="2066" spans="2:3">
      <c r="B2066" s="12" t="s">
        <v>118</v>
      </c>
      <c r="C2066" s="16" t="s">
        <v>1816</v>
      </c>
    </row>
    <row r="2067" spans="2:3">
      <c r="B2067" s="11" t="s">
        <v>123</v>
      </c>
      <c r="C2067" s="15" t="s">
        <v>1817</v>
      </c>
    </row>
    <row r="2068" spans="2:3">
      <c r="B2068" s="12" t="s">
        <v>124</v>
      </c>
      <c r="C2068" s="16" t="s">
        <v>1817</v>
      </c>
    </row>
    <row r="2069" spans="2:3">
      <c r="B2069" s="11" t="s">
        <v>125</v>
      </c>
      <c r="C2069" s="15" t="s">
        <v>825</v>
      </c>
    </row>
    <row r="2070" spans="2:3">
      <c r="B2070" s="12" t="s">
        <v>126</v>
      </c>
      <c r="C2070" s="16" t="s">
        <v>825</v>
      </c>
    </row>
    <row r="2071" spans="2:3">
      <c r="B2071" s="10" t="s">
        <v>127</v>
      </c>
      <c r="C2071" s="14" t="s">
        <v>1818</v>
      </c>
    </row>
    <row r="2072" spans="2:3">
      <c r="B2072" s="11" t="s">
        <v>128</v>
      </c>
      <c r="C2072" s="15" t="s">
        <v>1819</v>
      </c>
    </row>
    <row r="2073" spans="2:3">
      <c r="B2073" s="12" t="s">
        <v>129</v>
      </c>
      <c r="C2073" s="16" t="s">
        <v>1820</v>
      </c>
    </row>
    <row r="2074" spans="2:3">
      <c r="B2074" s="12" t="s">
        <v>130</v>
      </c>
      <c r="C2074" s="16" t="s">
        <v>1821</v>
      </c>
    </row>
    <row r="2075" spans="2:3">
      <c r="B2075" s="12" t="s">
        <v>132</v>
      </c>
      <c r="C2075" s="16" t="s">
        <v>1822</v>
      </c>
    </row>
    <row r="2076" spans="2:3">
      <c r="B2076" s="12" t="s">
        <v>133</v>
      </c>
      <c r="C2076" s="16" t="s">
        <v>1823</v>
      </c>
    </row>
    <row r="2077" spans="2:3">
      <c r="B2077" s="12" t="s">
        <v>134</v>
      </c>
      <c r="C2077" s="16" t="s">
        <v>1824</v>
      </c>
    </row>
    <row r="2078" spans="2:3">
      <c r="B2078" s="11" t="s">
        <v>137</v>
      </c>
      <c r="C2078" s="15" t="s">
        <v>1825</v>
      </c>
    </row>
    <row r="2079" spans="2:3">
      <c r="B2079" s="12" t="s">
        <v>138</v>
      </c>
      <c r="C2079" s="16" t="s">
        <v>1826</v>
      </c>
    </row>
    <row r="2080" spans="2:3">
      <c r="B2080" s="12" t="s">
        <v>139</v>
      </c>
      <c r="C2080" s="16" t="s">
        <v>356</v>
      </c>
    </row>
    <row r="2081" spans="2:3">
      <c r="B2081" s="12" t="s">
        <v>140</v>
      </c>
      <c r="C2081" s="16" t="s">
        <v>1827</v>
      </c>
    </row>
    <row r="2082" spans="2:3">
      <c r="B2082" s="11" t="s">
        <v>148</v>
      </c>
      <c r="C2082" s="15" t="s">
        <v>1828</v>
      </c>
    </row>
    <row r="2083" spans="2:3">
      <c r="B2083" s="12" t="s">
        <v>149</v>
      </c>
      <c r="C2083" s="16" t="s">
        <v>1829</v>
      </c>
    </row>
    <row r="2084" spans="2:3">
      <c r="B2084" s="12" t="s">
        <v>150</v>
      </c>
      <c r="C2084" s="16" t="s">
        <v>1830</v>
      </c>
    </row>
    <row r="2085" spans="2:3">
      <c r="B2085" s="12" t="s">
        <v>151</v>
      </c>
      <c r="C2085" s="16" t="s">
        <v>1831</v>
      </c>
    </row>
    <row r="2086" spans="2:3">
      <c r="B2086" s="12" t="s">
        <v>153</v>
      </c>
      <c r="C2086" s="16" t="s">
        <v>1832</v>
      </c>
    </row>
    <row r="2087" spans="2:3">
      <c r="B2087" s="12" t="s">
        <v>154</v>
      </c>
      <c r="C2087" s="16" t="s">
        <v>1833</v>
      </c>
    </row>
    <row r="2088" spans="2:3">
      <c r="B2088" s="12" t="s">
        <v>156</v>
      </c>
      <c r="C2088" s="16" t="s">
        <v>1834</v>
      </c>
    </row>
    <row r="2089" spans="2:3">
      <c r="B2089" s="12" t="s">
        <v>157</v>
      </c>
      <c r="C2089" s="16" t="s">
        <v>1835</v>
      </c>
    </row>
    <row r="2090" spans="2:3">
      <c r="B2090" s="11" t="s">
        <v>158</v>
      </c>
      <c r="C2090" s="15" t="s">
        <v>1836</v>
      </c>
    </row>
    <row r="2091" spans="2:3">
      <c r="B2091" s="12" t="s">
        <v>159</v>
      </c>
      <c r="C2091" s="16" t="s">
        <v>1837</v>
      </c>
    </row>
    <row r="2092" spans="2:3">
      <c r="B2092" s="12" t="s">
        <v>160</v>
      </c>
      <c r="C2092" s="16" t="s">
        <v>1838</v>
      </c>
    </row>
    <row r="2093" spans="2:3">
      <c r="B2093" s="12" t="s">
        <v>161</v>
      </c>
      <c r="C2093" s="16" t="s">
        <v>1839</v>
      </c>
    </row>
    <row r="2094" spans="2:3">
      <c r="B2094" s="12" t="s">
        <v>162</v>
      </c>
      <c r="C2094" s="16" t="s">
        <v>1840</v>
      </c>
    </row>
    <row r="2095" spans="2:3">
      <c r="B2095" s="12" t="s">
        <v>163</v>
      </c>
      <c r="C2095" s="16" t="s">
        <v>1841</v>
      </c>
    </row>
    <row r="2096" spans="2:3">
      <c r="B2096" s="11" t="s">
        <v>166</v>
      </c>
      <c r="C2096" s="15" t="s">
        <v>1842</v>
      </c>
    </row>
    <row r="2097" spans="2:3">
      <c r="B2097" s="12" t="s">
        <v>167</v>
      </c>
      <c r="C2097" s="16" t="s">
        <v>1842</v>
      </c>
    </row>
    <row r="2098" spans="2:3">
      <c r="B2098" s="11" t="s">
        <v>168</v>
      </c>
      <c r="C2098" s="15" t="s">
        <v>1843</v>
      </c>
    </row>
    <row r="2099" spans="2:3">
      <c r="B2099" s="12" t="s">
        <v>171</v>
      </c>
      <c r="C2099" s="16" t="s">
        <v>1843</v>
      </c>
    </row>
    <row r="2100" spans="2:3">
      <c r="B2100" s="11" t="s">
        <v>174</v>
      </c>
      <c r="C2100" s="15" t="s">
        <v>1844</v>
      </c>
    </row>
    <row r="2101" spans="2:3">
      <c r="B2101" s="12" t="s">
        <v>175</v>
      </c>
      <c r="C2101" s="16" t="s">
        <v>1845</v>
      </c>
    </row>
    <row r="2102" spans="2:3">
      <c r="B2102" s="12" t="s">
        <v>176</v>
      </c>
      <c r="C2102" s="16" t="s">
        <v>1846</v>
      </c>
    </row>
    <row r="2103" spans="2:3">
      <c r="B2103" s="12" t="s">
        <v>178</v>
      </c>
      <c r="C2103" s="16" t="s">
        <v>1847</v>
      </c>
    </row>
    <row r="2104" spans="2:3">
      <c r="B2104" s="12" t="s">
        <v>180</v>
      </c>
      <c r="C2104" s="16" t="s">
        <v>1848</v>
      </c>
    </row>
    <row r="2105" spans="2:3">
      <c r="B2105" s="10" t="s">
        <v>183</v>
      </c>
      <c r="C2105" s="14" t="s">
        <v>1849</v>
      </c>
    </row>
    <row r="2106" spans="2:3">
      <c r="B2106" s="11" t="s">
        <v>184</v>
      </c>
      <c r="C2106" s="15" t="s">
        <v>1850</v>
      </c>
    </row>
    <row r="2107" spans="2:3">
      <c r="B2107" s="12" t="s">
        <v>185</v>
      </c>
      <c r="C2107" s="16" t="s">
        <v>1851</v>
      </c>
    </row>
    <row r="2108" spans="2:3">
      <c r="B2108" s="12" t="s">
        <v>187</v>
      </c>
      <c r="C2108" s="16" t="s">
        <v>1852</v>
      </c>
    </row>
    <row r="2109" spans="2:3">
      <c r="B2109" s="12" t="s">
        <v>188</v>
      </c>
      <c r="C2109" s="16" t="s">
        <v>1853</v>
      </c>
    </row>
    <row r="2110" spans="2:3">
      <c r="B2110" s="11" t="s">
        <v>193</v>
      </c>
      <c r="C2110" s="15" t="s">
        <v>1854</v>
      </c>
    </row>
    <row r="2111" spans="2:3">
      <c r="B2111" s="12" t="s">
        <v>194</v>
      </c>
      <c r="C2111" s="16" t="s">
        <v>1855</v>
      </c>
    </row>
    <row r="2112" spans="2:3">
      <c r="B2112" s="12" t="s">
        <v>195</v>
      </c>
      <c r="C2112" s="16" t="s">
        <v>1856</v>
      </c>
    </row>
    <row r="2113" spans="2:3">
      <c r="B2113" s="12" t="s">
        <v>197</v>
      </c>
      <c r="C2113" s="16" t="s">
        <v>1857</v>
      </c>
    </row>
    <row r="2114" spans="2:3">
      <c r="B2114" s="12" t="s">
        <v>198</v>
      </c>
      <c r="C2114" s="16" t="s">
        <v>1858</v>
      </c>
    </row>
    <row r="2115" spans="2:3">
      <c r="B2115" s="12" t="s">
        <v>199</v>
      </c>
      <c r="C2115" s="16" t="s">
        <v>1859</v>
      </c>
    </row>
    <row r="2116" spans="2:3">
      <c r="B2116" s="12" t="s">
        <v>200</v>
      </c>
      <c r="C2116" s="16" t="s">
        <v>1860</v>
      </c>
    </row>
    <row r="2117" spans="2:3">
      <c r="B2117" s="11" t="s">
        <v>201</v>
      </c>
      <c r="C2117" s="15" t="s">
        <v>1861</v>
      </c>
    </row>
    <row r="2118" spans="2:3">
      <c r="B2118" s="12" t="s">
        <v>202</v>
      </c>
      <c r="C2118" s="16" t="s">
        <v>1862</v>
      </c>
    </row>
    <row r="2119" spans="2:3">
      <c r="B2119" s="12" t="s">
        <v>203</v>
      </c>
      <c r="C2119" s="16" t="s">
        <v>1863</v>
      </c>
    </row>
    <row r="2120" spans="2:3">
      <c r="B2120" s="12" t="s">
        <v>204</v>
      </c>
      <c r="C2120" s="16" t="s">
        <v>1864</v>
      </c>
    </row>
    <row r="2121" spans="2:3">
      <c r="B2121" s="12" t="s">
        <v>205</v>
      </c>
      <c r="C2121" s="16" t="s">
        <v>1865</v>
      </c>
    </row>
    <row r="2122" spans="2:3">
      <c r="B2122" s="12" t="s">
        <v>207</v>
      </c>
      <c r="C2122" s="16" t="s">
        <v>1866</v>
      </c>
    </row>
    <row r="2123" spans="2:3">
      <c r="B2123" s="12" t="s">
        <v>208</v>
      </c>
      <c r="C2123" s="16" t="s">
        <v>424</v>
      </c>
    </row>
    <row r="2124" spans="2:3">
      <c r="B2124" s="12" t="s">
        <v>209</v>
      </c>
      <c r="C2124" s="16" t="s">
        <v>1867</v>
      </c>
    </row>
    <row r="2125" spans="2:3">
      <c r="B2125" s="12" t="s">
        <v>210</v>
      </c>
      <c r="C2125" s="16" t="s">
        <v>1868</v>
      </c>
    </row>
    <row r="2126" spans="2:3">
      <c r="B2126" s="11" t="s">
        <v>211</v>
      </c>
      <c r="C2126" s="15" t="s">
        <v>1869</v>
      </c>
    </row>
    <row r="2127" spans="2:3">
      <c r="B2127" s="12" t="s">
        <v>212</v>
      </c>
      <c r="C2127" s="16" t="s">
        <v>1870</v>
      </c>
    </row>
    <row r="2128" spans="2:3">
      <c r="B2128" s="12" t="s">
        <v>213</v>
      </c>
      <c r="C2128" s="16" t="s">
        <v>449</v>
      </c>
    </row>
    <row r="2129" spans="2:3">
      <c r="B2129" s="12" t="s">
        <v>215</v>
      </c>
      <c r="C2129" s="16" t="s">
        <v>1871</v>
      </c>
    </row>
    <row r="2130" spans="2:3">
      <c r="B2130" s="11" t="s">
        <v>219</v>
      </c>
      <c r="C2130" s="15" t="s">
        <v>1872</v>
      </c>
    </row>
    <row r="2131" spans="2:3">
      <c r="B2131" s="12" t="s">
        <v>220</v>
      </c>
      <c r="C2131" s="16" t="s">
        <v>1873</v>
      </c>
    </row>
    <row r="2132" spans="2:3" ht="27.6">
      <c r="B2132" s="12" t="s">
        <v>221</v>
      </c>
      <c r="C2132" s="16" t="s">
        <v>1874</v>
      </c>
    </row>
    <row r="2133" spans="2:3">
      <c r="B2133" s="12" t="s">
        <v>222</v>
      </c>
      <c r="C2133" s="16" t="s">
        <v>1875</v>
      </c>
    </row>
    <row r="2134" spans="2:3">
      <c r="B2134" s="12" t="s">
        <v>223</v>
      </c>
      <c r="C2134" s="16" t="s">
        <v>1876</v>
      </c>
    </row>
    <row r="2135" spans="2:3">
      <c r="B2135" s="12" t="s">
        <v>224</v>
      </c>
      <c r="C2135" s="16" t="s">
        <v>1877</v>
      </c>
    </row>
    <row r="2136" spans="2:3">
      <c r="B2136" s="12" t="s">
        <v>225</v>
      </c>
      <c r="C2136" s="16" t="s">
        <v>1878</v>
      </c>
    </row>
    <row r="2137" spans="2:3">
      <c r="B2137" s="12" t="s">
        <v>226</v>
      </c>
      <c r="C2137" s="16" t="s">
        <v>1879</v>
      </c>
    </row>
    <row r="2138" spans="2:3">
      <c r="B2138" s="12" t="s">
        <v>227</v>
      </c>
      <c r="C2138" s="16" t="s">
        <v>1880</v>
      </c>
    </row>
    <row r="2139" spans="2:3">
      <c r="B2139" s="11" t="s">
        <v>228</v>
      </c>
      <c r="C2139" s="15" t="s">
        <v>1881</v>
      </c>
    </row>
    <row r="2140" spans="2:3">
      <c r="B2140" s="12" t="s">
        <v>231</v>
      </c>
      <c r="C2140" s="16" t="s">
        <v>1881</v>
      </c>
    </row>
    <row r="2141" spans="2:3">
      <c r="B2141" s="11" t="s">
        <v>242</v>
      </c>
      <c r="C2141" s="15" t="s">
        <v>1882</v>
      </c>
    </row>
    <row r="2142" spans="2:3">
      <c r="B2142" s="12" t="s">
        <v>244</v>
      </c>
      <c r="C2142" s="16" t="s">
        <v>1883</v>
      </c>
    </row>
    <row r="2143" spans="2:3">
      <c r="B2143" s="12" t="s">
        <v>246</v>
      </c>
      <c r="C2143" s="16" t="s">
        <v>1884</v>
      </c>
    </row>
    <row r="2144" spans="2:3">
      <c r="B2144" s="11" t="s">
        <v>248</v>
      </c>
      <c r="C2144" s="15" t="s">
        <v>1885</v>
      </c>
    </row>
    <row r="2145" spans="2:3">
      <c r="B2145" s="12" t="s">
        <v>250</v>
      </c>
      <c r="C2145" s="16" t="s">
        <v>1886</v>
      </c>
    </row>
    <row r="2146" spans="2:3">
      <c r="B2146" s="12" t="s">
        <v>253</v>
      </c>
      <c r="C2146" s="16" t="s">
        <v>1887</v>
      </c>
    </row>
    <row r="2147" spans="2:3">
      <c r="B2147" s="12" t="s">
        <v>256</v>
      </c>
      <c r="C2147" s="16" t="s">
        <v>1888</v>
      </c>
    </row>
    <row r="2148" spans="2:3">
      <c r="B2148" s="10" t="s">
        <v>273</v>
      </c>
      <c r="C2148" s="14" t="s">
        <v>1889</v>
      </c>
    </row>
    <row r="2149" spans="2:3">
      <c r="B2149" s="11" t="s">
        <v>274</v>
      </c>
      <c r="C2149" s="15" t="s">
        <v>1889</v>
      </c>
    </row>
    <row r="2150" spans="2:3">
      <c r="B2150" s="12" t="s">
        <v>275</v>
      </c>
      <c r="C2150" s="16" t="s">
        <v>1890</v>
      </c>
    </row>
    <row r="2151" spans="2:3">
      <c r="B2151" s="12" t="s">
        <v>278</v>
      </c>
      <c r="C2151" s="16" t="s">
        <v>1891</v>
      </c>
    </row>
    <row r="2152" spans="2:3">
      <c r="B2152" s="9" t="s">
        <v>49</v>
      </c>
      <c r="C2152" s="13" t="s">
        <v>77</v>
      </c>
    </row>
    <row r="2153" spans="2:3">
      <c r="B2153" s="12" t="s">
        <v>529</v>
      </c>
      <c r="C2153" s="16" t="s">
        <v>529</v>
      </c>
    </row>
    <row r="2154" spans="2:3">
      <c r="B2154" s="12" t="s">
        <v>529</v>
      </c>
      <c r="C2154" s="16" t="s">
        <v>529</v>
      </c>
    </row>
    <row r="2155" spans="2:3">
      <c r="B2155" s="12" t="s">
        <v>529</v>
      </c>
      <c r="C2155" s="16" t="s">
        <v>529</v>
      </c>
    </row>
    <row r="2156" spans="2:3">
      <c r="B2156" s="9" t="s">
        <v>28</v>
      </c>
      <c r="C2156" s="13" t="s">
        <v>50</v>
      </c>
    </row>
    <row r="2157" spans="2:3">
      <c r="B2157" s="10" t="s">
        <v>100</v>
      </c>
      <c r="C2157" s="14" t="s">
        <v>1892</v>
      </c>
    </row>
    <row r="2158" spans="2:3">
      <c r="B2158" s="11" t="s">
        <v>101</v>
      </c>
      <c r="C2158" s="15" t="s">
        <v>1893</v>
      </c>
    </row>
    <row r="2159" spans="2:3">
      <c r="B2159" s="12" t="s">
        <v>102</v>
      </c>
      <c r="C2159" s="16" t="s">
        <v>1893</v>
      </c>
    </row>
    <row r="2160" spans="2:3">
      <c r="B2160" s="11" t="s">
        <v>103</v>
      </c>
      <c r="C2160" s="15" t="s">
        <v>1894</v>
      </c>
    </row>
    <row r="2161" spans="2:3">
      <c r="B2161" s="12" t="s">
        <v>104</v>
      </c>
      <c r="C2161" s="16" t="s">
        <v>1894</v>
      </c>
    </row>
    <row r="2162" spans="2:3">
      <c r="B2162" s="11" t="s">
        <v>106</v>
      </c>
      <c r="C2162" s="15" t="s">
        <v>1895</v>
      </c>
    </row>
    <row r="2163" spans="2:3">
      <c r="B2163" s="12" t="s">
        <v>110</v>
      </c>
      <c r="C2163" s="16" t="s">
        <v>1895</v>
      </c>
    </row>
    <row r="2164" spans="2:3">
      <c r="B2164" s="11" t="s">
        <v>111</v>
      </c>
      <c r="C2164" s="15" t="s">
        <v>1896</v>
      </c>
    </row>
    <row r="2165" spans="2:3">
      <c r="B2165" s="12" t="s">
        <v>112</v>
      </c>
      <c r="C2165" s="16" t="s">
        <v>1896</v>
      </c>
    </row>
    <row r="2166" spans="2:3">
      <c r="B2166" s="11" t="s">
        <v>116</v>
      </c>
      <c r="C2166" s="15" t="s">
        <v>1897</v>
      </c>
    </row>
    <row r="2167" spans="2:3">
      <c r="B2167" s="12" t="s">
        <v>118</v>
      </c>
      <c r="C2167" s="16" t="s">
        <v>1898</v>
      </c>
    </row>
    <row r="2168" spans="2:3">
      <c r="B2168" s="12" t="s">
        <v>122</v>
      </c>
      <c r="C2168" s="16" t="s">
        <v>1899</v>
      </c>
    </row>
    <row r="2169" spans="2:3">
      <c r="B2169" s="11" t="s">
        <v>123</v>
      </c>
      <c r="C2169" s="15" t="s">
        <v>1900</v>
      </c>
    </row>
    <row r="2170" spans="2:3">
      <c r="B2170" s="12" t="s">
        <v>124</v>
      </c>
      <c r="C2170" s="16" t="s">
        <v>1900</v>
      </c>
    </row>
    <row r="2171" spans="2:3">
      <c r="B2171" s="10" t="s">
        <v>127</v>
      </c>
      <c r="C2171" s="14" t="s">
        <v>1901</v>
      </c>
    </row>
    <row r="2172" spans="2:3">
      <c r="B2172" s="11" t="s">
        <v>128</v>
      </c>
      <c r="C2172" s="15" t="s">
        <v>1902</v>
      </c>
    </row>
    <row r="2173" spans="2:3">
      <c r="B2173" s="12" t="s">
        <v>129</v>
      </c>
      <c r="C2173" s="16" t="s">
        <v>1903</v>
      </c>
    </row>
    <row r="2174" spans="2:3">
      <c r="B2174" s="12" t="s">
        <v>132</v>
      </c>
      <c r="C2174" s="16" t="s">
        <v>1904</v>
      </c>
    </row>
    <row r="2175" spans="2:3">
      <c r="B2175" s="12" t="s">
        <v>134</v>
      </c>
      <c r="C2175" s="16" t="s">
        <v>1905</v>
      </c>
    </row>
    <row r="2176" spans="2:3">
      <c r="B2176" s="12" t="s">
        <v>135</v>
      </c>
      <c r="C2176" s="16" t="s">
        <v>1906</v>
      </c>
    </row>
    <row r="2177" spans="2:3">
      <c r="B2177" s="11" t="s">
        <v>137</v>
      </c>
      <c r="C2177" s="15" t="s">
        <v>1907</v>
      </c>
    </row>
    <row r="2178" spans="2:3">
      <c r="B2178" s="12" t="s">
        <v>138</v>
      </c>
      <c r="C2178" s="16" t="s">
        <v>1907</v>
      </c>
    </row>
    <row r="2179" spans="2:3">
      <c r="B2179" s="11" t="s">
        <v>166</v>
      </c>
      <c r="C2179" s="15" t="s">
        <v>1565</v>
      </c>
    </row>
    <row r="2180" spans="2:3">
      <c r="B2180" s="12" t="s">
        <v>167</v>
      </c>
      <c r="C2180" s="16" t="s">
        <v>1565</v>
      </c>
    </row>
    <row r="2181" spans="2:3">
      <c r="B2181" s="10" t="s">
        <v>183</v>
      </c>
      <c r="C2181" s="14" t="s">
        <v>1908</v>
      </c>
    </row>
    <row r="2182" spans="2:3">
      <c r="B2182" s="11" t="s">
        <v>184</v>
      </c>
      <c r="C2182" s="15" t="s">
        <v>1909</v>
      </c>
    </row>
    <row r="2183" spans="2:3">
      <c r="B2183" s="12" t="s">
        <v>185</v>
      </c>
      <c r="C2183" s="16" t="s">
        <v>1910</v>
      </c>
    </row>
    <row r="2184" spans="2:3">
      <c r="B2184" s="12" t="s">
        <v>188</v>
      </c>
      <c r="C2184" s="16" t="s">
        <v>1911</v>
      </c>
    </row>
    <row r="2185" spans="2:3">
      <c r="B2185" s="12" t="s">
        <v>189</v>
      </c>
      <c r="C2185" s="16" t="s">
        <v>586</v>
      </c>
    </row>
    <row r="2186" spans="2:3">
      <c r="B2186" s="12" t="s">
        <v>191</v>
      </c>
      <c r="C2186" s="16" t="s">
        <v>1912</v>
      </c>
    </row>
    <row r="2187" spans="2:3">
      <c r="B2187" s="11" t="s">
        <v>193</v>
      </c>
      <c r="C2187" s="15" t="s">
        <v>1913</v>
      </c>
    </row>
    <row r="2188" spans="2:3">
      <c r="B2188" s="12" t="s">
        <v>195</v>
      </c>
      <c r="C2188" s="16" t="s">
        <v>1913</v>
      </c>
    </row>
    <row r="2189" spans="2:3">
      <c r="B2189" s="11" t="s">
        <v>242</v>
      </c>
      <c r="C2189" s="15" t="s">
        <v>587</v>
      </c>
    </row>
    <row r="2190" spans="2:3">
      <c r="B2190" s="12" t="s">
        <v>244</v>
      </c>
      <c r="C2190" s="16" t="s">
        <v>587</v>
      </c>
    </row>
    <row r="2191" spans="2:3">
      <c r="B2191" s="11" t="s">
        <v>248</v>
      </c>
      <c r="C2191" s="15" t="s">
        <v>1914</v>
      </c>
    </row>
    <row r="2192" spans="2:3">
      <c r="B2192" s="12" t="s">
        <v>255</v>
      </c>
      <c r="C2192" s="16" t="s">
        <v>1914</v>
      </c>
    </row>
    <row r="2193" spans="2:3">
      <c r="B2193" s="10" t="s">
        <v>273</v>
      </c>
      <c r="C2193" s="14" t="s">
        <v>1915</v>
      </c>
    </row>
    <row r="2194" spans="2:3">
      <c r="B2194" s="11" t="s">
        <v>274</v>
      </c>
      <c r="C2194" s="15" t="s">
        <v>1915</v>
      </c>
    </row>
    <row r="2195" spans="2:3">
      <c r="B2195" s="12" t="s">
        <v>278</v>
      </c>
      <c r="C2195" s="16" t="s">
        <v>1915</v>
      </c>
    </row>
    <row r="2196" spans="2:3">
      <c r="B2196" s="10" t="s">
        <v>303</v>
      </c>
      <c r="C2196" s="14" t="s">
        <v>1437</v>
      </c>
    </row>
    <row r="2197" spans="2:3">
      <c r="B2197" s="11" t="s">
        <v>304</v>
      </c>
      <c r="C2197" s="15" t="s">
        <v>1437</v>
      </c>
    </row>
    <row r="2198" spans="2:3">
      <c r="B2198" s="12" t="s">
        <v>309</v>
      </c>
      <c r="C2198" s="16" t="s">
        <v>1437</v>
      </c>
    </row>
    <row r="2199" spans="2:3">
      <c r="B2199" s="9" t="s">
        <v>49</v>
      </c>
      <c r="C2199" s="13" t="s">
        <v>78</v>
      </c>
    </row>
    <row r="2200" spans="2:3">
      <c r="B2200" s="12" t="s">
        <v>529</v>
      </c>
      <c r="C2200" s="16" t="s">
        <v>529</v>
      </c>
    </row>
    <row r="2201" spans="2:3">
      <c r="B2201" s="12" t="s">
        <v>529</v>
      </c>
      <c r="C2201" s="16" t="s">
        <v>529</v>
      </c>
    </row>
    <row r="2202" spans="2:3">
      <c r="B2202" s="12" t="s">
        <v>529</v>
      </c>
      <c r="C2202" s="16" t="s">
        <v>529</v>
      </c>
    </row>
    <row r="2203" spans="2:3">
      <c r="B2203" s="9" t="s">
        <v>29</v>
      </c>
      <c r="C2203" s="13" t="s">
        <v>50</v>
      </c>
    </row>
    <row r="2204" spans="2:3">
      <c r="B2204" s="10" t="s">
        <v>100</v>
      </c>
      <c r="C2204" s="14" t="s">
        <v>1916</v>
      </c>
    </row>
    <row r="2205" spans="2:3">
      <c r="B2205" s="11" t="s">
        <v>101</v>
      </c>
      <c r="C2205" s="15" t="s">
        <v>1917</v>
      </c>
    </row>
    <row r="2206" spans="2:3">
      <c r="B2206" s="12" t="s">
        <v>102</v>
      </c>
      <c r="C2206" s="16" t="s">
        <v>1917</v>
      </c>
    </row>
    <row r="2207" spans="2:3">
      <c r="B2207" s="11" t="s">
        <v>103</v>
      </c>
      <c r="C2207" s="15" t="s">
        <v>1918</v>
      </c>
    </row>
    <row r="2208" spans="2:3">
      <c r="B2208" s="12" t="s">
        <v>104</v>
      </c>
      <c r="C2208" s="16" t="s">
        <v>1918</v>
      </c>
    </row>
    <row r="2209" spans="2:3">
      <c r="B2209" s="11" t="s">
        <v>106</v>
      </c>
      <c r="C2209" s="15" t="s">
        <v>1919</v>
      </c>
    </row>
    <row r="2210" spans="2:3">
      <c r="B2210" s="12" t="s">
        <v>107</v>
      </c>
      <c r="C2210" s="16" t="s">
        <v>1920</v>
      </c>
    </row>
    <row r="2211" spans="2:3">
      <c r="B2211" s="12" t="s">
        <v>110</v>
      </c>
      <c r="C2211" s="16" t="s">
        <v>1921</v>
      </c>
    </row>
    <row r="2212" spans="2:3">
      <c r="B2212" s="11" t="s">
        <v>111</v>
      </c>
      <c r="C2212" s="15" t="s">
        <v>1922</v>
      </c>
    </row>
    <row r="2213" spans="2:3">
      <c r="B2213" s="12" t="s">
        <v>112</v>
      </c>
      <c r="C2213" s="16" t="s">
        <v>1922</v>
      </c>
    </row>
    <row r="2214" spans="2:3">
      <c r="B2214" s="11" t="s">
        <v>116</v>
      </c>
      <c r="C2214" s="15" t="s">
        <v>1923</v>
      </c>
    </row>
    <row r="2215" spans="2:3">
      <c r="B2215" s="12" t="s">
        <v>118</v>
      </c>
      <c r="C2215" s="16" t="s">
        <v>1924</v>
      </c>
    </row>
    <row r="2216" spans="2:3">
      <c r="B2216" s="12" t="s">
        <v>120</v>
      </c>
      <c r="C2216" s="16" t="s">
        <v>1925</v>
      </c>
    </row>
    <row r="2217" spans="2:3">
      <c r="B2217" s="11" t="s">
        <v>123</v>
      </c>
      <c r="C2217" s="15" t="s">
        <v>1926</v>
      </c>
    </row>
    <row r="2218" spans="2:3">
      <c r="B2218" s="12" t="s">
        <v>124</v>
      </c>
      <c r="C2218" s="16" t="s">
        <v>1926</v>
      </c>
    </row>
    <row r="2219" spans="2:3">
      <c r="B2219" s="10" t="s">
        <v>127</v>
      </c>
      <c r="C2219" s="14" t="s">
        <v>1927</v>
      </c>
    </row>
    <row r="2220" spans="2:3">
      <c r="B2220" s="11" t="s">
        <v>128</v>
      </c>
      <c r="C2220" s="15" t="s">
        <v>1928</v>
      </c>
    </row>
    <row r="2221" spans="2:3">
      <c r="B2221" s="12" t="s">
        <v>129</v>
      </c>
      <c r="C2221" s="16" t="s">
        <v>1929</v>
      </c>
    </row>
    <row r="2222" spans="2:3">
      <c r="B2222" s="12" t="s">
        <v>132</v>
      </c>
      <c r="C2222" s="16" t="s">
        <v>607</v>
      </c>
    </row>
    <row r="2223" spans="2:3">
      <c r="B2223" s="12" t="s">
        <v>134</v>
      </c>
      <c r="C2223" s="16" t="s">
        <v>612</v>
      </c>
    </row>
    <row r="2224" spans="2:3">
      <c r="B2224" s="12" t="s">
        <v>135</v>
      </c>
      <c r="C2224" s="16" t="s">
        <v>597</v>
      </c>
    </row>
    <row r="2225" spans="2:3">
      <c r="B2225" s="11" t="s">
        <v>137</v>
      </c>
      <c r="C2225" s="15" t="s">
        <v>1930</v>
      </c>
    </row>
    <row r="2226" spans="2:3">
      <c r="B2226" s="12" t="s">
        <v>138</v>
      </c>
      <c r="C2226" s="16" t="s">
        <v>1930</v>
      </c>
    </row>
    <row r="2227" spans="2:3">
      <c r="B2227" s="11" t="s">
        <v>148</v>
      </c>
      <c r="C2227" s="15" t="s">
        <v>1455</v>
      </c>
    </row>
    <row r="2228" spans="2:3">
      <c r="B2228" s="12" t="s">
        <v>150</v>
      </c>
      <c r="C2228" s="16" t="s">
        <v>597</v>
      </c>
    </row>
    <row r="2229" spans="2:3">
      <c r="B2229" s="12" t="s">
        <v>152</v>
      </c>
      <c r="C2229" s="16" t="s">
        <v>597</v>
      </c>
    </row>
    <row r="2230" spans="2:3">
      <c r="B2230" s="12" t="s">
        <v>154</v>
      </c>
      <c r="C2230" s="16" t="s">
        <v>612</v>
      </c>
    </row>
    <row r="2231" spans="2:3">
      <c r="B2231" s="12" t="s">
        <v>155</v>
      </c>
      <c r="C2231" s="16" t="s">
        <v>612</v>
      </c>
    </row>
    <row r="2232" spans="2:3">
      <c r="B2232" s="12" t="s">
        <v>157</v>
      </c>
      <c r="C2232" s="16" t="s">
        <v>612</v>
      </c>
    </row>
    <row r="2233" spans="2:3">
      <c r="B2233" s="11" t="s">
        <v>158</v>
      </c>
      <c r="C2233" s="15" t="s">
        <v>1931</v>
      </c>
    </row>
    <row r="2234" spans="2:3">
      <c r="B2234" s="12" t="s">
        <v>159</v>
      </c>
      <c r="C2234" s="16" t="s">
        <v>564</v>
      </c>
    </row>
    <row r="2235" spans="2:3">
      <c r="B2235" s="12" t="s">
        <v>160</v>
      </c>
      <c r="C2235" s="16" t="s">
        <v>564</v>
      </c>
    </row>
    <row r="2236" spans="2:3">
      <c r="B2236" s="12" t="s">
        <v>161</v>
      </c>
      <c r="C2236" s="16" t="s">
        <v>1932</v>
      </c>
    </row>
    <row r="2237" spans="2:3">
      <c r="B2237" s="11" t="s">
        <v>166</v>
      </c>
      <c r="C2237" s="15" t="s">
        <v>1933</v>
      </c>
    </row>
    <row r="2238" spans="2:3">
      <c r="B2238" s="12" t="s">
        <v>167</v>
      </c>
      <c r="C2238" s="16" t="s">
        <v>1933</v>
      </c>
    </row>
    <row r="2239" spans="2:3">
      <c r="B2239" s="11" t="s">
        <v>168</v>
      </c>
      <c r="C2239" s="15" t="s">
        <v>590</v>
      </c>
    </row>
    <row r="2240" spans="2:3">
      <c r="B2240" s="12" t="s">
        <v>170</v>
      </c>
      <c r="C2240" s="16" t="s">
        <v>590</v>
      </c>
    </row>
    <row r="2241" spans="2:3">
      <c r="B2241" s="11" t="s">
        <v>174</v>
      </c>
      <c r="C2241" s="15" t="s">
        <v>490</v>
      </c>
    </row>
    <row r="2242" spans="2:3">
      <c r="B2242" s="12" t="s">
        <v>175</v>
      </c>
      <c r="C2242" s="16" t="s">
        <v>600</v>
      </c>
    </row>
    <row r="2243" spans="2:3">
      <c r="B2243" s="12" t="s">
        <v>178</v>
      </c>
      <c r="C2243" s="16" t="s">
        <v>590</v>
      </c>
    </row>
    <row r="2244" spans="2:3">
      <c r="B2244" s="12" t="s">
        <v>180</v>
      </c>
      <c r="C2244" s="16" t="s">
        <v>596</v>
      </c>
    </row>
    <row r="2245" spans="2:3">
      <c r="B2245" s="12" t="s">
        <v>182</v>
      </c>
      <c r="C2245" s="16" t="s">
        <v>453</v>
      </c>
    </row>
    <row r="2246" spans="2:3">
      <c r="B2246" s="10" t="s">
        <v>183</v>
      </c>
      <c r="C2246" s="14" t="s">
        <v>1934</v>
      </c>
    </row>
    <row r="2247" spans="2:3">
      <c r="B2247" s="11" t="s">
        <v>184</v>
      </c>
      <c r="C2247" s="15" t="s">
        <v>1935</v>
      </c>
    </row>
    <row r="2248" spans="2:3">
      <c r="B2248" s="12" t="s">
        <v>185</v>
      </c>
      <c r="C2248" s="16" t="s">
        <v>497</v>
      </c>
    </row>
    <row r="2249" spans="2:3">
      <c r="B2249" s="12" t="s">
        <v>187</v>
      </c>
      <c r="C2249" s="16" t="s">
        <v>497</v>
      </c>
    </row>
    <row r="2250" spans="2:3">
      <c r="B2250" s="12" t="s">
        <v>188</v>
      </c>
      <c r="C2250" s="16" t="s">
        <v>600</v>
      </c>
    </row>
    <row r="2251" spans="2:3">
      <c r="B2251" s="12" t="s">
        <v>191</v>
      </c>
      <c r="C2251" s="16" t="s">
        <v>612</v>
      </c>
    </row>
    <row r="2252" spans="2:3">
      <c r="B2252" s="12" t="s">
        <v>192</v>
      </c>
      <c r="C2252" s="16" t="s">
        <v>573</v>
      </c>
    </row>
    <row r="2253" spans="2:3">
      <c r="B2253" s="11" t="s">
        <v>193</v>
      </c>
      <c r="C2253" s="15" t="s">
        <v>490</v>
      </c>
    </row>
    <row r="2254" spans="2:3">
      <c r="B2254" s="12" t="s">
        <v>195</v>
      </c>
      <c r="C2254" s="16" t="s">
        <v>490</v>
      </c>
    </row>
    <row r="2255" spans="2:3">
      <c r="B2255" s="11" t="s">
        <v>201</v>
      </c>
      <c r="C2255" s="15" t="s">
        <v>1936</v>
      </c>
    </row>
    <row r="2256" spans="2:3">
      <c r="B2256" s="12" t="s">
        <v>202</v>
      </c>
      <c r="C2256" s="16" t="s">
        <v>1937</v>
      </c>
    </row>
    <row r="2257" spans="2:3">
      <c r="B2257" s="12" t="s">
        <v>204</v>
      </c>
      <c r="C2257" s="16" t="s">
        <v>833</v>
      </c>
    </row>
    <row r="2258" spans="2:3">
      <c r="B2258" s="12" t="s">
        <v>205</v>
      </c>
      <c r="C2258" s="16" t="s">
        <v>1938</v>
      </c>
    </row>
    <row r="2259" spans="2:3">
      <c r="B2259" s="12" t="s">
        <v>207</v>
      </c>
      <c r="C2259" s="16" t="s">
        <v>877</v>
      </c>
    </row>
    <row r="2260" spans="2:3">
      <c r="B2260" s="11" t="s">
        <v>211</v>
      </c>
      <c r="C2260" s="15" t="s">
        <v>612</v>
      </c>
    </row>
    <row r="2261" spans="2:3">
      <c r="B2261" s="12" t="s">
        <v>215</v>
      </c>
      <c r="C2261" s="16" t="s">
        <v>612</v>
      </c>
    </row>
    <row r="2262" spans="2:3">
      <c r="B2262" s="11" t="s">
        <v>219</v>
      </c>
      <c r="C2262" s="15" t="s">
        <v>1939</v>
      </c>
    </row>
    <row r="2263" spans="2:3">
      <c r="B2263" s="12" t="s">
        <v>220</v>
      </c>
      <c r="C2263" s="16" t="s">
        <v>559</v>
      </c>
    </row>
    <row r="2264" spans="2:3" ht="27.6">
      <c r="B2264" s="12" t="s">
        <v>221</v>
      </c>
      <c r="C2264" s="16" t="s">
        <v>1758</v>
      </c>
    </row>
    <row r="2265" spans="2:3">
      <c r="B2265" s="12" t="s">
        <v>222</v>
      </c>
      <c r="C2265" s="16" t="s">
        <v>1758</v>
      </c>
    </row>
    <row r="2266" spans="2:3">
      <c r="B2266" s="12" t="s">
        <v>224</v>
      </c>
      <c r="C2266" s="16" t="s">
        <v>1940</v>
      </c>
    </row>
    <row r="2267" spans="2:3">
      <c r="B2267" s="12" t="s">
        <v>225</v>
      </c>
      <c r="C2267" s="16" t="s">
        <v>497</v>
      </c>
    </row>
    <row r="2268" spans="2:3">
      <c r="B2268" s="12" t="s">
        <v>226</v>
      </c>
      <c r="C2268" s="16" t="s">
        <v>612</v>
      </c>
    </row>
    <row r="2269" spans="2:3">
      <c r="B2269" s="11" t="s">
        <v>228</v>
      </c>
      <c r="C2269" s="15" t="s">
        <v>1941</v>
      </c>
    </row>
    <row r="2270" spans="2:3" ht="27.6">
      <c r="B2270" s="12" t="s">
        <v>229</v>
      </c>
      <c r="C2270" s="16" t="s">
        <v>833</v>
      </c>
    </row>
    <row r="2271" spans="2:3" ht="27.6">
      <c r="B2271" s="12" t="s">
        <v>230</v>
      </c>
      <c r="C2271" s="16" t="s">
        <v>608</v>
      </c>
    </row>
    <row r="2272" spans="2:3">
      <c r="B2272" s="11" t="s">
        <v>234</v>
      </c>
      <c r="C2272" s="15" t="s">
        <v>612</v>
      </c>
    </row>
    <row r="2273" spans="2:3">
      <c r="B2273" s="12" t="s">
        <v>235</v>
      </c>
      <c r="C2273" s="16" t="s">
        <v>453</v>
      </c>
    </row>
    <row r="2274" spans="2:3">
      <c r="B2274" s="12" t="s">
        <v>238</v>
      </c>
      <c r="C2274" s="16" t="s">
        <v>597</v>
      </c>
    </row>
    <row r="2275" spans="2:3">
      <c r="B2275" s="12" t="s">
        <v>240</v>
      </c>
      <c r="C2275" s="16" t="s">
        <v>453</v>
      </c>
    </row>
    <row r="2276" spans="2:3">
      <c r="B2276" s="11" t="s">
        <v>242</v>
      </c>
      <c r="C2276" s="15" t="s">
        <v>1942</v>
      </c>
    </row>
    <row r="2277" spans="2:3">
      <c r="B2277" s="12" t="s">
        <v>244</v>
      </c>
      <c r="C2277" s="16" t="s">
        <v>1942</v>
      </c>
    </row>
    <row r="2278" spans="2:3">
      <c r="B2278" s="11" t="s">
        <v>248</v>
      </c>
      <c r="C2278" s="15" t="s">
        <v>1943</v>
      </c>
    </row>
    <row r="2279" spans="2:3">
      <c r="B2279" s="12" t="s">
        <v>250</v>
      </c>
      <c r="C2279" s="16" t="s">
        <v>597</v>
      </c>
    </row>
    <row r="2280" spans="2:3">
      <c r="B2280" s="12" t="s">
        <v>254</v>
      </c>
      <c r="C2280" s="16" t="s">
        <v>612</v>
      </c>
    </row>
    <row r="2281" spans="2:3">
      <c r="B2281" s="12" t="s">
        <v>255</v>
      </c>
      <c r="C2281" s="16" t="s">
        <v>1944</v>
      </c>
    </row>
    <row r="2282" spans="2:3">
      <c r="B2282" s="10" t="s">
        <v>257</v>
      </c>
      <c r="C2282" s="14" t="s">
        <v>905</v>
      </c>
    </row>
    <row r="2283" spans="2:3">
      <c r="B2283" s="11" t="s">
        <v>265</v>
      </c>
      <c r="C2283" s="15" t="s">
        <v>905</v>
      </c>
    </row>
    <row r="2284" spans="2:3">
      <c r="B2284" s="12" t="s">
        <v>266</v>
      </c>
      <c r="C2284" s="16" t="s">
        <v>905</v>
      </c>
    </row>
    <row r="2285" spans="2:3">
      <c r="B2285" s="10" t="s">
        <v>273</v>
      </c>
      <c r="C2285" s="14" t="s">
        <v>364</v>
      </c>
    </row>
    <row r="2286" spans="2:3">
      <c r="B2286" s="11" t="s">
        <v>274</v>
      </c>
      <c r="C2286" s="15" t="s">
        <v>904</v>
      </c>
    </row>
    <row r="2287" spans="2:3">
      <c r="B2287" s="12" t="s">
        <v>278</v>
      </c>
      <c r="C2287" s="16" t="s">
        <v>611</v>
      </c>
    </row>
    <row r="2288" spans="2:3">
      <c r="B2288" s="12" t="s">
        <v>279</v>
      </c>
      <c r="C2288" s="16" t="s">
        <v>559</v>
      </c>
    </row>
    <row r="2289" spans="2:3">
      <c r="B2289" s="11" t="s">
        <v>280</v>
      </c>
      <c r="C2289" s="15" t="s">
        <v>611</v>
      </c>
    </row>
    <row r="2290" spans="2:3">
      <c r="B2290" s="12" t="s">
        <v>281</v>
      </c>
      <c r="C2290" s="16" t="s">
        <v>612</v>
      </c>
    </row>
    <row r="2291" spans="2:3">
      <c r="B2291" s="12" t="s">
        <v>284</v>
      </c>
      <c r="C2291" s="16" t="s">
        <v>497</v>
      </c>
    </row>
    <row r="2292" spans="2:3">
      <c r="B2292" s="11" t="s">
        <v>285</v>
      </c>
      <c r="C2292" s="15" t="s">
        <v>497</v>
      </c>
    </row>
    <row r="2293" spans="2:3">
      <c r="B2293" s="12" t="s">
        <v>286</v>
      </c>
      <c r="C2293" s="16" t="s">
        <v>497</v>
      </c>
    </row>
    <row r="2294" spans="2:3">
      <c r="B2294" s="11" t="s">
        <v>291</v>
      </c>
      <c r="C2294" s="15" t="s">
        <v>490</v>
      </c>
    </row>
    <row r="2295" spans="2:3">
      <c r="B2295" s="12" t="s">
        <v>293</v>
      </c>
      <c r="C2295" s="16" t="s">
        <v>612</v>
      </c>
    </row>
    <row r="2296" spans="2:3">
      <c r="B2296" s="12" t="s">
        <v>296</v>
      </c>
      <c r="C2296" s="16" t="s">
        <v>612</v>
      </c>
    </row>
    <row r="2297" spans="2:3">
      <c r="B2297" s="9" t="s">
        <v>49</v>
      </c>
      <c r="C2297" s="13" t="s">
        <v>79</v>
      </c>
    </row>
    <row r="2298" spans="2:3">
      <c r="B2298" s="12" t="s">
        <v>529</v>
      </c>
      <c r="C2298" s="16" t="s">
        <v>529</v>
      </c>
    </row>
    <row r="2299" spans="2:3">
      <c r="B2299" s="12" t="s">
        <v>529</v>
      </c>
      <c r="C2299" s="16" t="s">
        <v>529</v>
      </c>
    </row>
    <row r="2300" spans="2:3">
      <c r="B2300" s="12" t="s">
        <v>529</v>
      </c>
      <c r="C2300" s="16" t="s">
        <v>529</v>
      </c>
    </row>
    <row r="2301" spans="2:3">
      <c r="B2301" s="9" t="s">
        <v>30</v>
      </c>
      <c r="C2301" s="13" t="s">
        <v>50</v>
      </c>
    </row>
    <row r="2302" spans="2:3">
      <c r="B2302" s="10" t="s">
        <v>100</v>
      </c>
      <c r="C2302" s="14" t="s">
        <v>1945</v>
      </c>
    </row>
    <row r="2303" spans="2:3">
      <c r="B2303" s="11" t="s">
        <v>101</v>
      </c>
      <c r="C2303" s="15" t="s">
        <v>1946</v>
      </c>
    </row>
    <row r="2304" spans="2:3">
      <c r="B2304" s="12" t="s">
        <v>102</v>
      </c>
      <c r="C2304" s="16" t="s">
        <v>1946</v>
      </c>
    </row>
    <row r="2305" spans="2:3">
      <c r="B2305" s="11" t="s">
        <v>103</v>
      </c>
      <c r="C2305" s="15" t="s">
        <v>1947</v>
      </c>
    </row>
    <row r="2306" spans="2:3">
      <c r="B2306" s="12" t="s">
        <v>104</v>
      </c>
      <c r="C2306" s="16" t="s">
        <v>1948</v>
      </c>
    </row>
    <row r="2307" spans="2:3">
      <c r="B2307" s="12" t="s">
        <v>105</v>
      </c>
      <c r="C2307" s="16" t="s">
        <v>1949</v>
      </c>
    </row>
    <row r="2308" spans="2:3">
      <c r="B2308" s="11" t="s">
        <v>106</v>
      </c>
      <c r="C2308" s="15" t="s">
        <v>1950</v>
      </c>
    </row>
    <row r="2309" spans="2:3">
      <c r="B2309" s="12" t="s">
        <v>110</v>
      </c>
      <c r="C2309" s="16" t="s">
        <v>1950</v>
      </c>
    </row>
    <row r="2310" spans="2:3">
      <c r="B2310" s="11" t="s">
        <v>111</v>
      </c>
      <c r="C2310" s="15" t="s">
        <v>1951</v>
      </c>
    </row>
    <row r="2311" spans="2:3">
      <c r="B2311" s="12" t="s">
        <v>112</v>
      </c>
      <c r="C2311" s="16" t="s">
        <v>1951</v>
      </c>
    </row>
    <row r="2312" spans="2:3">
      <c r="B2312" s="11" t="s">
        <v>116</v>
      </c>
      <c r="C2312" s="15" t="s">
        <v>1952</v>
      </c>
    </row>
    <row r="2313" spans="2:3">
      <c r="B2313" s="12" t="s">
        <v>118</v>
      </c>
      <c r="C2313" s="16" t="s">
        <v>1953</v>
      </c>
    </row>
    <row r="2314" spans="2:3">
      <c r="B2314" s="12" t="s">
        <v>120</v>
      </c>
      <c r="C2314" s="16" t="s">
        <v>1954</v>
      </c>
    </row>
    <row r="2315" spans="2:3">
      <c r="B2315" s="12" t="s">
        <v>122</v>
      </c>
      <c r="C2315" s="16" t="s">
        <v>495</v>
      </c>
    </row>
    <row r="2316" spans="2:3">
      <c r="B2316" s="11" t="s">
        <v>123</v>
      </c>
      <c r="C2316" s="15" t="s">
        <v>1955</v>
      </c>
    </row>
    <row r="2317" spans="2:3">
      <c r="B2317" s="12" t="s">
        <v>124</v>
      </c>
      <c r="C2317" s="16" t="s">
        <v>1955</v>
      </c>
    </row>
    <row r="2318" spans="2:3">
      <c r="B2318" s="10" t="s">
        <v>127</v>
      </c>
      <c r="C2318" s="14" t="s">
        <v>1956</v>
      </c>
    </row>
    <row r="2319" spans="2:3">
      <c r="B2319" s="11" t="s">
        <v>128</v>
      </c>
      <c r="C2319" s="15" t="s">
        <v>1957</v>
      </c>
    </row>
    <row r="2320" spans="2:3">
      <c r="B2320" s="12" t="s">
        <v>129</v>
      </c>
      <c r="C2320" s="16" t="s">
        <v>573</v>
      </c>
    </row>
    <row r="2321" spans="2:3">
      <c r="B2321" s="12" t="s">
        <v>132</v>
      </c>
      <c r="C2321" s="16" t="s">
        <v>586</v>
      </c>
    </row>
    <row r="2322" spans="2:3">
      <c r="B2322" s="12" t="s">
        <v>134</v>
      </c>
      <c r="C2322" s="16" t="s">
        <v>571</v>
      </c>
    </row>
    <row r="2323" spans="2:3">
      <c r="B2323" s="11" t="s">
        <v>137</v>
      </c>
      <c r="C2323" s="15" t="s">
        <v>1958</v>
      </c>
    </row>
    <row r="2324" spans="2:3">
      <c r="B2324" s="12" t="s">
        <v>138</v>
      </c>
      <c r="C2324" s="16" t="s">
        <v>1958</v>
      </c>
    </row>
    <row r="2325" spans="2:3">
      <c r="B2325" s="11" t="s">
        <v>141</v>
      </c>
      <c r="C2325" s="15" t="s">
        <v>1477</v>
      </c>
    </row>
    <row r="2326" spans="2:3">
      <c r="B2326" s="12" t="s">
        <v>142</v>
      </c>
      <c r="C2326" s="16" t="s">
        <v>942</v>
      </c>
    </row>
    <row r="2327" spans="2:3">
      <c r="B2327" s="12" t="s">
        <v>144</v>
      </c>
      <c r="C2327" s="16" t="s">
        <v>590</v>
      </c>
    </row>
    <row r="2328" spans="2:3">
      <c r="B2328" s="11" t="s">
        <v>148</v>
      </c>
      <c r="C2328" s="15" t="s">
        <v>1959</v>
      </c>
    </row>
    <row r="2329" spans="2:3">
      <c r="B2329" s="12" t="s">
        <v>150</v>
      </c>
      <c r="C2329" s="16" t="s">
        <v>566</v>
      </c>
    </row>
    <row r="2330" spans="2:3">
      <c r="B2330" s="12" t="s">
        <v>151</v>
      </c>
      <c r="C2330" s="16">
        <v>800</v>
      </c>
    </row>
    <row r="2331" spans="2:3">
      <c r="B2331" s="12" t="s">
        <v>154</v>
      </c>
      <c r="C2331" s="16" t="s">
        <v>1628</v>
      </c>
    </row>
    <row r="2332" spans="2:3">
      <c r="B2332" s="12" t="s">
        <v>156</v>
      </c>
      <c r="C2332" s="16" t="s">
        <v>1641</v>
      </c>
    </row>
    <row r="2333" spans="2:3">
      <c r="B2333" s="12" t="s">
        <v>157</v>
      </c>
      <c r="C2333" s="16" t="s">
        <v>1801</v>
      </c>
    </row>
    <row r="2334" spans="2:3">
      <c r="B2334" s="11" t="s">
        <v>158</v>
      </c>
      <c r="C2334" s="15" t="s">
        <v>565</v>
      </c>
    </row>
    <row r="2335" spans="2:3">
      <c r="B2335" s="12" t="s">
        <v>160</v>
      </c>
      <c r="C2335" s="16" t="s">
        <v>565</v>
      </c>
    </row>
    <row r="2336" spans="2:3">
      <c r="B2336" s="11" t="s">
        <v>166</v>
      </c>
      <c r="C2336" s="15" t="s">
        <v>1960</v>
      </c>
    </row>
    <row r="2337" spans="2:3">
      <c r="B2337" s="12" t="s">
        <v>167</v>
      </c>
      <c r="C2337" s="16" t="s">
        <v>1960</v>
      </c>
    </row>
    <row r="2338" spans="2:3">
      <c r="B2338" s="11" t="s">
        <v>168</v>
      </c>
      <c r="C2338" s="15" t="s">
        <v>1961</v>
      </c>
    </row>
    <row r="2339" spans="2:3">
      <c r="B2339" s="12" t="s">
        <v>169</v>
      </c>
      <c r="C2339" s="16" t="s">
        <v>612</v>
      </c>
    </row>
    <row r="2340" spans="2:3">
      <c r="B2340" s="12" t="s">
        <v>172</v>
      </c>
      <c r="C2340" s="16" t="s">
        <v>1962</v>
      </c>
    </row>
    <row r="2341" spans="2:3">
      <c r="B2341" s="11" t="s">
        <v>174</v>
      </c>
      <c r="C2341" s="15" t="s">
        <v>1963</v>
      </c>
    </row>
    <row r="2342" spans="2:3">
      <c r="B2342" s="12" t="s">
        <v>175</v>
      </c>
      <c r="C2342" s="16" t="s">
        <v>572</v>
      </c>
    </row>
    <row r="2343" spans="2:3">
      <c r="B2343" s="12" t="s">
        <v>178</v>
      </c>
      <c r="C2343" s="16" t="s">
        <v>1964</v>
      </c>
    </row>
    <row r="2344" spans="2:3">
      <c r="B2344" s="12" t="s">
        <v>181</v>
      </c>
      <c r="C2344" s="16" t="s">
        <v>1965</v>
      </c>
    </row>
    <row r="2345" spans="2:3">
      <c r="B2345" s="12" t="s">
        <v>182</v>
      </c>
      <c r="C2345" s="16" t="s">
        <v>1966</v>
      </c>
    </row>
    <row r="2346" spans="2:3">
      <c r="B2346" s="10" t="s">
        <v>183</v>
      </c>
      <c r="C2346" s="14" t="s">
        <v>1967</v>
      </c>
    </row>
    <row r="2347" spans="2:3">
      <c r="B2347" s="11" t="s">
        <v>184</v>
      </c>
      <c r="C2347" s="15" t="s">
        <v>1968</v>
      </c>
    </row>
    <row r="2348" spans="2:3">
      <c r="B2348" s="12" t="s">
        <v>185</v>
      </c>
      <c r="C2348" s="16" t="s">
        <v>1969</v>
      </c>
    </row>
    <row r="2349" spans="2:3">
      <c r="B2349" s="12" t="s">
        <v>191</v>
      </c>
      <c r="C2349" s="16" t="s">
        <v>595</v>
      </c>
    </row>
    <row r="2350" spans="2:3">
      <c r="B2350" s="12" t="s">
        <v>192</v>
      </c>
      <c r="C2350" s="16" t="s">
        <v>1970</v>
      </c>
    </row>
    <row r="2351" spans="2:3">
      <c r="B2351" s="11" t="s">
        <v>193</v>
      </c>
      <c r="C2351" s="15" t="s">
        <v>1971</v>
      </c>
    </row>
    <row r="2352" spans="2:3">
      <c r="B2352" s="12" t="s">
        <v>195</v>
      </c>
      <c r="C2352" s="16" t="s">
        <v>1972</v>
      </c>
    </row>
    <row r="2353" spans="2:3">
      <c r="B2353" s="12" t="s">
        <v>197</v>
      </c>
      <c r="C2353" s="16" t="s">
        <v>467</v>
      </c>
    </row>
    <row r="2354" spans="2:3">
      <c r="B2354" s="11" t="s">
        <v>201</v>
      </c>
      <c r="C2354" s="15" t="s">
        <v>1973</v>
      </c>
    </row>
    <row r="2355" spans="2:3">
      <c r="B2355" s="12" t="s">
        <v>202</v>
      </c>
      <c r="C2355" s="16" t="s">
        <v>1974</v>
      </c>
    </row>
    <row r="2356" spans="2:3">
      <c r="B2356" s="12" t="s">
        <v>204</v>
      </c>
      <c r="C2356" s="16" t="s">
        <v>1975</v>
      </c>
    </row>
    <row r="2357" spans="2:3">
      <c r="B2357" s="12" t="s">
        <v>205</v>
      </c>
      <c r="C2357" s="16" t="s">
        <v>596</v>
      </c>
    </row>
    <row r="2358" spans="2:3">
      <c r="B2358" s="12" t="s">
        <v>207</v>
      </c>
      <c r="C2358" s="16" t="s">
        <v>1547</v>
      </c>
    </row>
    <row r="2359" spans="2:3">
      <c r="B2359" s="12" t="s">
        <v>210</v>
      </c>
      <c r="C2359" s="16" t="s">
        <v>467</v>
      </c>
    </row>
    <row r="2360" spans="2:3">
      <c r="B2360" s="11" t="s">
        <v>211</v>
      </c>
      <c r="C2360" s="15" t="s">
        <v>1976</v>
      </c>
    </row>
    <row r="2361" spans="2:3">
      <c r="B2361" s="12" t="s">
        <v>212</v>
      </c>
      <c r="C2361" s="16" t="s">
        <v>597</v>
      </c>
    </row>
    <row r="2362" spans="2:3">
      <c r="B2362" s="12" t="s">
        <v>215</v>
      </c>
      <c r="C2362" s="16" t="s">
        <v>559</v>
      </c>
    </row>
    <row r="2363" spans="2:3">
      <c r="B2363" s="12" t="s">
        <v>218</v>
      </c>
      <c r="C2363" s="16" t="s">
        <v>1977</v>
      </c>
    </row>
    <row r="2364" spans="2:3">
      <c r="B2364" s="11" t="s">
        <v>234</v>
      </c>
      <c r="C2364" s="15" t="s">
        <v>1978</v>
      </c>
    </row>
    <row r="2365" spans="2:3">
      <c r="B2365" s="12" t="s">
        <v>235</v>
      </c>
      <c r="C2365" s="16" t="s">
        <v>1979</v>
      </c>
    </row>
    <row r="2366" spans="2:3">
      <c r="B2366" s="12" t="s">
        <v>236</v>
      </c>
      <c r="C2366" s="16" t="s">
        <v>1970</v>
      </c>
    </row>
    <row r="2367" spans="2:3">
      <c r="B2367" s="12" t="s">
        <v>238</v>
      </c>
      <c r="C2367" s="16" t="s">
        <v>1980</v>
      </c>
    </row>
    <row r="2368" spans="2:3">
      <c r="B2368" s="12" t="s">
        <v>241</v>
      </c>
      <c r="C2368" s="16" t="s">
        <v>562</v>
      </c>
    </row>
    <row r="2369" spans="2:3">
      <c r="B2369" s="11" t="s">
        <v>248</v>
      </c>
      <c r="C2369" s="15" t="s">
        <v>1981</v>
      </c>
    </row>
    <row r="2370" spans="2:3">
      <c r="B2370" s="12" t="s">
        <v>250</v>
      </c>
      <c r="C2370" s="16" t="s">
        <v>1982</v>
      </c>
    </row>
    <row r="2371" spans="2:3">
      <c r="B2371" s="12" t="s">
        <v>255</v>
      </c>
      <c r="C2371" s="16" t="s">
        <v>1983</v>
      </c>
    </row>
    <row r="2372" spans="2:3">
      <c r="B2372" s="10" t="s">
        <v>273</v>
      </c>
      <c r="C2372" s="14" t="s">
        <v>1984</v>
      </c>
    </row>
    <row r="2373" spans="2:3">
      <c r="B2373" s="11" t="s">
        <v>274</v>
      </c>
      <c r="C2373" s="15" t="s">
        <v>497</v>
      </c>
    </row>
    <row r="2374" spans="2:3">
      <c r="B2374" s="12" t="s">
        <v>275</v>
      </c>
      <c r="C2374" s="16" t="s">
        <v>448</v>
      </c>
    </row>
    <row r="2375" spans="2:3">
      <c r="B2375" s="12" t="s">
        <v>278</v>
      </c>
      <c r="C2375" s="16" t="s">
        <v>448</v>
      </c>
    </row>
    <row r="2376" spans="2:3">
      <c r="B2376" s="11" t="s">
        <v>291</v>
      </c>
      <c r="C2376" s="15" t="s">
        <v>962</v>
      </c>
    </row>
    <row r="2377" spans="2:3">
      <c r="B2377" s="12" t="s">
        <v>293</v>
      </c>
      <c r="C2377" s="16" t="s">
        <v>587</v>
      </c>
    </row>
    <row r="2378" spans="2:3">
      <c r="B2378" s="12" t="s">
        <v>294</v>
      </c>
      <c r="C2378" s="16" t="s">
        <v>647</v>
      </c>
    </row>
    <row r="2379" spans="2:3">
      <c r="B2379" s="10" t="s">
        <v>303</v>
      </c>
      <c r="C2379" s="14" t="s">
        <v>1985</v>
      </c>
    </row>
    <row r="2380" spans="2:3">
      <c r="B2380" s="11" t="s">
        <v>304</v>
      </c>
      <c r="C2380" s="15" t="s">
        <v>1985</v>
      </c>
    </row>
    <row r="2381" spans="2:3">
      <c r="B2381" s="12" t="s">
        <v>309</v>
      </c>
      <c r="C2381" s="16" t="s">
        <v>1985</v>
      </c>
    </row>
    <row r="2382" spans="2:3">
      <c r="B2382" s="9" t="s">
        <v>49</v>
      </c>
      <c r="C2382" s="13" t="s">
        <v>80</v>
      </c>
    </row>
    <row r="2383" spans="2:3">
      <c r="B2383" s="12" t="s">
        <v>529</v>
      </c>
      <c r="C2383" s="16" t="s">
        <v>529</v>
      </c>
    </row>
    <row r="2384" spans="2:3">
      <c r="B2384" s="12" t="s">
        <v>529</v>
      </c>
      <c r="C2384" s="16" t="s">
        <v>529</v>
      </c>
    </row>
    <row r="2385" spans="2:3">
      <c r="B2385" s="12" t="s">
        <v>529</v>
      </c>
      <c r="C2385" s="16" t="s">
        <v>529</v>
      </c>
    </row>
    <row r="2386" spans="2:3">
      <c r="B2386" s="9" t="s">
        <v>31</v>
      </c>
      <c r="C2386" s="13" t="s">
        <v>50</v>
      </c>
    </row>
    <row r="2387" spans="2:3">
      <c r="B2387" s="10" t="s">
        <v>100</v>
      </c>
      <c r="C2387" s="14" t="s">
        <v>1986</v>
      </c>
    </row>
    <row r="2388" spans="2:3">
      <c r="B2388" s="11" t="s">
        <v>101</v>
      </c>
      <c r="C2388" s="15" t="s">
        <v>1987</v>
      </c>
    </row>
    <row r="2389" spans="2:3">
      <c r="B2389" s="12" t="s">
        <v>102</v>
      </c>
      <c r="C2389" s="16" t="s">
        <v>1987</v>
      </c>
    </row>
    <row r="2390" spans="2:3">
      <c r="B2390" s="11" t="s">
        <v>106</v>
      </c>
      <c r="C2390" s="15" t="s">
        <v>1988</v>
      </c>
    </row>
    <row r="2391" spans="2:3">
      <c r="B2391" s="12" t="s">
        <v>107</v>
      </c>
      <c r="C2391" s="16" t="s">
        <v>1989</v>
      </c>
    </row>
    <row r="2392" spans="2:3">
      <c r="B2392" s="12" t="s">
        <v>108</v>
      </c>
      <c r="C2392" s="16" t="s">
        <v>1990</v>
      </c>
    </row>
    <row r="2393" spans="2:3">
      <c r="B2393" s="12" t="s">
        <v>110</v>
      </c>
      <c r="C2393" s="16" t="s">
        <v>1991</v>
      </c>
    </row>
    <row r="2394" spans="2:3">
      <c r="B2394" s="11" t="s">
        <v>111</v>
      </c>
      <c r="C2394" s="15" t="s">
        <v>1992</v>
      </c>
    </row>
    <row r="2395" spans="2:3">
      <c r="B2395" s="12" t="s">
        <v>112</v>
      </c>
      <c r="C2395" s="16" t="s">
        <v>1992</v>
      </c>
    </row>
    <row r="2396" spans="2:3">
      <c r="B2396" s="11" t="s">
        <v>116</v>
      </c>
      <c r="C2396" s="15" t="s">
        <v>1993</v>
      </c>
    </row>
    <row r="2397" spans="2:3">
      <c r="B2397" s="12" t="s">
        <v>118</v>
      </c>
      <c r="C2397" s="16" t="s">
        <v>1994</v>
      </c>
    </row>
    <row r="2398" spans="2:3">
      <c r="B2398" s="12" t="s">
        <v>120</v>
      </c>
      <c r="C2398" s="16" t="s">
        <v>1995</v>
      </c>
    </row>
    <row r="2399" spans="2:3">
      <c r="B2399" s="12" t="s">
        <v>122</v>
      </c>
      <c r="C2399" s="16" t="s">
        <v>1996</v>
      </c>
    </row>
    <row r="2400" spans="2:3">
      <c r="B2400" s="10" t="s">
        <v>127</v>
      </c>
      <c r="C2400" s="14" t="s">
        <v>1997</v>
      </c>
    </row>
    <row r="2401" spans="2:3">
      <c r="B2401" s="11" t="s">
        <v>128</v>
      </c>
      <c r="C2401" s="15" t="s">
        <v>1998</v>
      </c>
    </row>
    <row r="2402" spans="2:3">
      <c r="B2402" s="12" t="s">
        <v>129</v>
      </c>
      <c r="C2402" s="16" t="s">
        <v>647</v>
      </c>
    </row>
    <row r="2403" spans="2:3">
      <c r="B2403" s="12" t="s">
        <v>130</v>
      </c>
      <c r="C2403" s="16" t="s">
        <v>453</v>
      </c>
    </row>
    <row r="2404" spans="2:3">
      <c r="B2404" s="12" t="s">
        <v>132</v>
      </c>
      <c r="C2404" s="16" t="s">
        <v>1999</v>
      </c>
    </row>
    <row r="2405" spans="2:3">
      <c r="B2405" s="12" t="s">
        <v>133</v>
      </c>
      <c r="C2405" s="16" t="s">
        <v>590</v>
      </c>
    </row>
    <row r="2406" spans="2:3">
      <c r="B2406" s="12" t="s">
        <v>134</v>
      </c>
      <c r="C2406" s="16" t="s">
        <v>611</v>
      </c>
    </row>
    <row r="2407" spans="2:3">
      <c r="B2407" s="12" t="s">
        <v>135</v>
      </c>
      <c r="C2407" s="16" t="s">
        <v>846</v>
      </c>
    </row>
    <row r="2408" spans="2:3">
      <c r="B2408" s="11" t="s">
        <v>137</v>
      </c>
      <c r="C2408" s="15" t="s">
        <v>2000</v>
      </c>
    </row>
    <row r="2409" spans="2:3">
      <c r="B2409" s="12" t="s">
        <v>138</v>
      </c>
      <c r="C2409" s="16" t="s">
        <v>2001</v>
      </c>
    </row>
    <row r="2410" spans="2:3">
      <c r="B2410" s="12" t="s">
        <v>140</v>
      </c>
      <c r="C2410" s="16" t="s">
        <v>2002</v>
      </c>
    </row>
    <row r="2411" spans="2:3">
      <c r="B2411" s="11" t="s">
        <v>148</v>
      </c>
      <c r="C2411" s="15" t="s">
        <v>2003</v>
      </c>
    </row>
    <row r="2412" spans="2:3">
      <c r="B2412" s="12" t="s">
        <v>150</v>
      </c>
      <c r="C2412" s="16" t="s">
        <v>923</v>
      </c>
    </row>
    <row r="2413" spans="2:3">
      <c r="B2413" s="12" t="s">
        <v>152</v>
      </c>
      <c r="C2413" s="16" t="s">
        <v>1964</v>
      </c>
    </row>
    <row r="2414" spans="2:3">
      <c r="B2414" s="12" t="s">
        <v>154</v>
      </c>
      <c r="C2414" s="16" t="s">
        <v>2004</v>
      </c>
    </row>
    <row r="2415" spans="2:3">
      <c r="B2415" s="12" t="s">
        <v>155</v>
      </c>
      <c r="C2415" s="16" t="s">
        <v>596</v>
      </c>
    </row>
    <row r="2416" spans="2:3">
      <c r="B2416" s="12" t="s">
        <v>156</v>
      </c>
      <c r="C2416" s="16" t="s">
        <v>2005</v>
      </c>
    </row>
    <row r="2417" spans="2:3">
      <c r="B2417" s="12" t="s">
        <v>157</v>
      </c>
      <c r="C2417" s="16" t="s">
        <v>467</v>
      </c>
    </row>
    <row r="2418" spans="2:3">
      <c r="B2418" s="11" t="s">
        <v>158</v>
      </c>
      <c r="C2418" s="15" t="s">
        <v>2006</v>
      </c>
    </row>
    <row r="2419" spans="2:3">
      <c r="B2419" s="12" t="s">
        <v>159</v>
      </c>
      <c r="C2419" s="16" t="s">
        <v>833</v>
      </c>
    </row>
    <row r="2420" spans="2:3">
      <c r="B2420" s="12" t="s">
        <v>160</v>
      </c>
      <c r="C2420" s="16" t="s">
        <v>596</v>
      </c>
    </row>
    <row r="2421" spans="2:3">
      <c r="B2421" s="12" t="s">
        <v>161</v>
      </c>
      <c r="C2421" s="16" t="s">
        <v>563</v>
      </c>
    </row>
    <row r="2422" spans="2:3">
      <c r="B2422" s="12" t="s">
        <v>163</v>
      </c>
      <c r="C2422" s="16" t="s">
        <v>590</v>
      </c>
    </row>
    <row r="2423" spans="2:3">
      <c r="B2423" s="11" t="s">
        <v>166</v>
      </c>
      <c r="C2423" s="15" t="s">
        <v>1804</v>
      </c>
    </row>
    <row r="2424" spans="2:3">
      <c r="B2424" s="12" t="s">
        <v>167</v>
      </c>
      <c r="C2424" s="16" t="s">
        <v>1804</v>
      </c>
    </row>
    <row r="2425" spans="2:3">
      <c r="B2425" s="11" t="s">
        <v>168</v>
      </c>
      <c r="C2425" s="15" t="s">
        <v>2007</v>
      </c>
    </row>
    <row r="2426" spans="2:3">
      <c r="B2426" s="12" t="s">
        <v>169</v>
      </c>
      <c r="C2426" s="16" t="s">
        <v>607</v>
      </c>
    </row>
    <row r="2427" spans="2:3">
      <c r="B2427" s="12" t="s">
        <v>170</v>
      </c>
      <c r="C2427" s="16" t="s">
        <v>573</v>
      </c>
    </row>
    <row r="2428" spans="2:3">
      <c r="B2428" s="12" t="s">
        <v>171</v>
      </c>
      <c r="C2428" s="16" t="s">
        <v>600</v>
      </c>
    </row>
    <row r="2429" spans="2:3">
      <c r="B2429" s="12" t="s">
        <v>173</v>
      </c>
      <c r="C2429" s="16" t="s">
        <v>942</v>
      </c>
    </row>
    <row r="2430" spans="2:3">
      <c r="B2430" s="11" t="s">
        <v>174</v>
      </c>
      <c r="C2430" s="15" t="s">
        <v>2008</v>
      </c>
    </row>
    <row r="2431" spans="2:3">
      <c r="B2431" s="12" t="s">
        <v>175</v>
      </c>
      <c r="C2431" s="16" t="s">
        <v>1121</v>
      </c>
    </row>
    <row r="2432" spans="2:3">
      <c r="B2432" s="12" t="s">
        <v>176</v>
      </c>
      <c r="C2432" s="16" t="s">
        <v>600</v>
      </c>
    </row>
    <row r="2433" spans="2:3" ht="27.6">
      <c r="B2433" s="12" t="s">
        <v>177</v>
      </c>
      <c r="C2433" s="16" t="s">
        <v>826</v>
      </c>
    </row>
    <row r="2434" spans="2:3">
      <c r="B2434" s="12" t="s">
        <v>178</v>
      </c>
      <c r="C2434" s="16" t="s">
        <v>2009</v>
      </c>
    </row>
    <row r="2435" spans="2:3">
      <c r="B2435" s="12" t="s">
        <v>179</v>
      </c>
      <c r="C2435" s="16" t="s">
        <v>597</v>
      </c>
    </row>
    <row r="2436" spans="2:3">
      <c r="B2436" s="12" t="s">
        <v>180</v>
      </c>
      <c r="C2436" s="16" t="s">
        <v>849</v>
      </c>
    </row>
    <row r="2437" spans="2:3">
      <c r="B2437" s="12" t="s">
        <v>181</v>
      </c>
      <c r="C2437" s="16" t="s">
        <v>833</v>
      </c>
    </row>
    <row r="2438" spans="2:3">
      <c r="B2438" s="12" t="s">
        <v>182</v>
      </c>
      <c r="C2438" s="16" t="s">
        <v>467</v>
      </c>
    </row>
    <row r="2439" spans="2:3">
      <c r="B2439" s="10" t="s">
        <v>183</v>
      </c>
      <c r="C2439" s="14" t="s">
        <v>2010</v>
      </c>
    </row>
    <row r="2440" spans="2:3">
      <c r="B2440" s="11" t="s">
        <v>184</v>
      </c>
      <c r="C2440" s="15" t="s">
        <v>2011</v>
      </c>
    </row>
    <row r="2441" spans="2:3">
      <c r="B2441" s="12" t="s">
        <v>185</v>
      </c>
      <c r="C2441" s="16" t="s">
        <v>2012</v>
      </c>
    </row>
    <row r="2442" spans="2:3">
      <c r="B2442" s="12" t="s">
        <v>191</v>
      </c>
      <c r="C2442" s="16" t="s">
        <v>596</v>
      </c>
    </row>
    <row r="2443" spans="2:3">
      <c r="B2443" s="12" t="s">
        <v>192</v>
      </c>
      <c r="C2443" s="16" t="s">
        <v>596</v>
      </c>
    </row>
    <row r="2444" spans="2:3">
      <c r="B2444" s="11" t="s">
        <v>193</v>
      </c>
      <c r="C2444" s="15" t="s">
        <v>841</v>
      </c>
    </row>
    <row r="2445" spans="2:3">
      <c r="B2445" s="12" t="s">
        <v>195</v>
      </c>
      <c r="C2445" s="16" t="s">
        <v>596</v>
      </c>
    </row>
    <row r="2446" spans="2:3">
      <c r="B2446" s="12" t="s">
        <v>197</v>
      </c>
      <c r="C2446" s="16" t="s">
        <v>448</v>
      </c>
    </row>
    <row r="2447" spans="2:3">
      <c r="B2447" s="12" t="s">
        <v>199</v>
      </c>
      <c r="C2447" s="16" t="s">
        <v>590</v>
      </c>
    </row>
    <row r="2448" spans="2:3">
      <c r="B2448" s="12" t="s">
        <v>200</v>
      </c>
      <c r="C2448" s="16" t="s">
        <v>1796</v>
      </c>
    </row>
    <row r="2449" spans="2:3">
      <c r="B2449" s="11" t="s">
        <v>201</v>
      </c>
      <c r="C2449" s="15" t="s">
        <v>2013</v>
      </c>
    </row>
    <row r="2450" spans="2:3">
      <c r="B2450" s="12" t="s">
        <v>202</v>
      </c>
      <c r="C2450" s="16" t="s">
        <v>2014</v>
      </c>
    </row>
    <row r="2451" spans="2:3">
      <c r="B2451" s="12" t="s">
        <v>204</v>
      </c>
      <c r="C2451" s="16" t="s">
        <v>1542</v>
      </c>
    </row>
    <row r="2452" spans="2:3">
      <c r="B2452" s="12" t="s">
        <v>205</v>
      </c>
      <c r="C2452" s="16" t="s">
        <v>612</v>
      </c>
    </row>
    <row r="2453" spans="2:3">
      <c r="B2453" s="12" t="s">
        <v>206</v>
      </c>
      <c r="C2453" s="16" t="s">
        <v>1963</v>
      </c>
    </row>
    <row r="2454" spans="2:3">
      <c r="B2454" s="12" t="s">
        <v>207</v>
      </c>
      <c r="C2454" s="16" t="s">
        <v>599</v>
      </c>
    </row>
    <row r="2455" spans="2:3">
      <c r="B2455" s="12" t="s">
        <v>210</v>
      </c>
      <c r="C2455" s="16" t="s">
        <v>2015</v>
      </c>
    </row>
    <row r="2456" spans="2:3">
      <c r="B2456" s="11" t="s">
        <v>211</v>
      </c>
      <c r="C2456" s="15" t="s">
        <v>1455</v>
      </c>
    </row>
    <row r="2457" spans="2:3">
      <c r="B2457" s="12" t="s">
        <v>212</v>
      </c>
      <c r="C2457" s="16" t="s">
        <v>467</v>
      </c>
    </row>
    <row r="2458" spans="2:3">
      <c r="B2458" s="12" t="s">
        <v>214</v>
      </c>
      <c r="C2458" s="16" t="s">
        <v>1558</v>
      </c>
    </row>
    <row r="2459" spans="2:3">
      <c r="B2459" s="12" t="s">
        <v>215</v>
      </c>
      <c r="C2459" s="16" t="s">
        <v>448</v>
      </c>
    </row>
    <row r="2460" spans="2:3">
      <c r="B2460" s="11" t="s">
        <v>219</v>
      </c>
      <c r="C2460" s="15" t="s">
        <v>2016</v>
      </c>
    </row>
    <row r="2461" spans="2:3">
      <c r="B2461" s="12" t="s">
        <v>220</v>
      </c>
      <c r="C2461" s="16" t="s">
        <v>905</v>
      </c>
    </row>
    <row r="2462" spans="2:3" ht="27.6">
      <c r="B2462" s="12" t="s">
        <v>221</v>
      </c>
      <c r="C2462" s="16" t="s">
        <v>837</v>
      </c>
    </row>
    <row r="2463" spans="2:3">
      <c r="B2463" s="12" t="s">
        <v>222</v>
      </c>
      <c r="C2463" s="16" t="s">
        <v>586</v>
      </c>
    </row>
    <row r="2464" spans="2:3">
      <c r="B2464" s="12" t="s">
        <v>223</v>
      </c>
      <c r="C2464" s="16" t="s">
        <v>2017</v>
      </c>
    </row>
    <row r="2465" spans="2:3">
      <c r="B2465" s="12" t="s">
        <v>224</v>
      </c>
      <c r="C2465" s="16" t="s">
        <v>590</v>
      </c>
    </row>
    <row r="2466" spans="2:3">
      <c r="B2466" s="12" t="s">
        <v>225</v>
      </c>
      <c r="C2466" s="16" t="s">
        <v>598</v>
      </c>
    </row>
    <row r="2467" spans="2:3">
      <c r="B2467" s="12" t="s">
        <v>227</v>
      </c>
      <c r="C2467" s="16" t="s">
        <v>872</v>
      </c>
    </row>
    <row r="2468" spans="2:3">
      <c r="B2468" s="11" t="s">
        <v>228</v>
      </c>
      <c r="C2468" s="15" t="s">
        <v>933</v>
      </c>
    </row>
    <row r="2469" spans="2:3" ht="27.6">
      <c r="B2469" s="12" t="s">
        <v>230</v>
      </c>
      <c r="C2469" s="16" t="s">
        <v>933</v>
      </c>
    </row>
    <row r="2470" spans="2:3">
      <c r="B2470" s="11" t="s">
        <v>234</v>
      </c>
      <c r="C2470" s="15" t="s">
        <v>2018</v>
      </c>
    </row>
    <row r="2471" spans="2:3">
      <c r="B2471" s="12" t="s">
        <v>235</v>
      </c>
      <c r="C2471" s="16" t="s">
        <v>975</v>
      </c>
    </row>
    <row r="2472" spans="2:3">
      <c r="B2472" s="12" t="s">
        <v>236</v>
      </c>
      <c r="C2472" s="16" t="s">
        <v>600</v>
      </c>
    </row>
    <row r="2473" spans="2:3">
      <c r="B2473" s="12" t="s">
        <v>238</v>
      </c>
      <c r="C2473" s="16" t="s">
        <v>607</v>
      </c>
    </row>
    <row r="2474" spans="2:3">
      <c r="B2474" s="12" t="s">
        <v>241</v>
      </c>
      <c r="C2474" s="16" t="s">
        <v>2019</v>
      </c>
    </row>
    <row r="2475" spans="2:3">
      <c r="B2475" s="11" t="s">
        <v>242</v>
      </c>
      <c r="C2475" s="15" t="s">
        <v>453</v>
      </c>
    </row>
    <row r="2476" spans="2:3">
      <c r="B2476" s="12" t="s">
        <v>244</v>
      </c>
      <c r="C2476" s="16" t="s">
        <v>833</v>
      </c>
    </row>
    <row r="2477" spans="2:3">
      <c r="B2477" s="12" t="s">
        <v>245</v>
      </c>
      <c r="C2477" s="16" t="s">
        <v>596</v>
      </c>
    </row>
    <row r="2478" spans="2:3">
      <c r="B2478" s="11" t="s">
        <v>248</v>
      </c>
      <c r="C2478" s="15" t="s">
        <v>2020</v>
      </c>
    </row>
    <row r="2479" spans="2:3">
      <c r="B2479" s="12" t="s">
        <v>250</v>
      </c>
      <c r="C2479" s="16" t="s">
        <v>975</v>
      </c>
    </row>
    <row r="2480" spans="2:3">
      <c r="B2480" s="12" t="s">
        <v>255</v>
      </c>
      <c r="C2480" s="16" t="s">
        <v>2021</v>
      </c>
    </row>
    <row r="2481" spans="2:3">
      <c r="B2481" s="10" t="s">
        <v>273</v>
      </c>
      <c r="C2481" s="14" t="s">
        <v>2022</v>
      </c>
    </row>
    <row r="2482" spans="2:3">
      <c r="B2482" s="11" t="s">
        <v>274</v>
      </c>
      <c r="C2482" s="15" t="s">
        <v>449</v>
      </c>
    </row>
    <row r="2483" spans="2:3">
      <c r="B2483" s="12" t="s">
        <v>275</v>
      </c>
      <c r="C2483" s="16" t="s">
        <v>647</v>
      </c>
    </row>
    <row r="2484" spans="2:3">
      <c r="B2484" s="12" t="s">
        <v>278</v>
      </c>
      <c r="C2484" s="16" t="s">
        <v>647</v>
      </c>
    </row>
    <row r="2485" spans="2:3">
      <c r="B2485" s="11" t="s">
        <v>280</v>
      </c>
      <c r="C2485" s="15" t="s">
        <v>448</v>
      </c>
    </row>
    <row r="2486" spans="2:3">
      <c r="B2486" s="12" t="s">
        <v>281</v>
      </c>
      <c r="C2486" s="16" t="s">
        <v>448</v>
      </c>
    </row>
    <row r="2487" spans="2:3">
      <c r="B2487" s="11" t="s">
        <v>285</v>
      </c>
      <c r="C2487" s="15" t="s">
        <v>2023</v>
      </c>
    </row>
    <row r="2488" spans="2:3">
      <c r="B2488" s="12" t="s">
        <v>286</v>
      </c>
      <c r="C2488" s="16" t="s">
        <v>2023</v>
      </c>
    </row>
    <row r="2489" spans="2:3">
      <c r="B2489" s="11" t="s">
        <v>291</v>
      </c>
      <c r="C2489" s="15" t="s">
        <v>2024</v>
      </c>
    </row>
    <row r="2490" spans="2:3">
      <c r="B2490" s="12" t="s">
        <v>296</v>
      </c>
      <c r="C2490" s="16" t="s">
        <v>2024</v>
      </c>
    </row>
    <row r="2491" spans="2:3">
      <c r="B2491" s="9" t="s">
        <v>49</v>
      </c>
      <c r="C2491" s="13" t="s">
        <v>81</v>
      </c>
    </row>
    <row r="2492" spans="2:3">
      <c r="B2492" s="12" t="s">
        <v>529</v>
      </c>
      <c r="C2492" s="16" t="s">
        <v>529</v>
      </c>
    </row>
    <row r="2493" spans="2:3">
      <c r="B2493" s="12" t="s">
        <v>529</v>
      </c>
      <c r="C2493" s="16" t="s">
        <v>529</v>
      </c>
    </row>
    <row r="2494" spans="2:3">
      <c r="B2494" s="12" t="s">
        <v>529</v>
      </c>
      <c r="C2494" s="16" t="s">
        <v>529</v>
      </c>
    </row>
    <row r="2495" spans="2:3">
      <c r="B2495" s="9" t="s">
        <v>32</v>
      </c>
      <c r="C2495" s="13" t="s">
        <v>50</v>
      </c>
    </row>
    <row r="2496" spans="2:3">
      <c r="B2496" s="10" t="s">
        <v>100</v>
      </c>
      <c r="C2496" s="14" t="s">
        <v>2025</v>
      </c>
    </row>
    <row r="2497" spans="2:3">
      <c r="B2497" s="11" t="s">
        <v>101</v>
      </c>
      <c r="C2497" s="15" t="s">
        <v>2026</v>
      </c>
    </row>
    <row r="2498" spans="2:3">
      <c r="B2498" s="12" t="s">
        <v>102</v>
      </c>
      <c r="C2498" s="16" t="s">
        <v>2026</v>
      </c>
    </row>
    <row r="2499" spans="2:3">
      <c r="B2499" s="11" t="s">
        <v>103</v>
      </c>
      <c r="C2499" s="15" t="s">
        <v>2027</v>
      </c>
    </row>
    <row r="2500" spans="2:3">
      <c r="B2500" s="12" t="s">
        <v>104</v>
      </c>
      <c r="C2500" s="16" t="s">
        <v>2027</v>
      </c>
    </row>
    <row r="2501" spans="2:3">
      <c r="B2501" s="11" t="s">
        <v>106</v>
      </c>
      <c r="C2501" s="15" t="s">
        <v>2028</v>
      </c>
    </row>
    <row r="2502" spans="2:3">
      <c r="B2502" s="12" t="s">
        <v>107</v>
      </c>
      <c r="C2502" s="16" t="s">
        <v>2029</v>
      </c>
    </row>
    <row r="2503" spans="2:3">
      <c r="B2503" s="12" t="s">
        <v>108</v>
      </c>
      <c r="C2503" s="16" t="s">
        <v>2030</v>
      </c>
    </row>
    <row r="2504" spans="2:3">
      <c r="B2504" s="12" t="s">
        <v>110</v>
      </c>
      <c r="C2504" s="16" t="s">
        <v>2031</v>
      </c>
    </row>
    <row r="2505" spans="2:3">
      <c r="B2505" s="11" t="s">
        <v>111</v>
      </c>
      <c r="C2505" s="15" t="s">
        <v>2032</v>
      </c>
    </row>
    <row r="2506" spans="2:3">
      <c r="B2506" s="12" t="s">
        <v>112</v>
      </c>
      <c r="C2506" s="16" t="s">
        <v>2033</v>
      </c>
    </row>
    <row r="2507" spans="2:3">
      <c r="B2507" s="12" t="s">
        <v>115</v>
      </c>
      <c r="C2507" s="16" t="s">
        <v>2034</v>
      </c>
    </row>
    <row r="2508" spans="2:3">
      <c r="B2508" s="11" t="s">
        <v>116</v>
      </c>
      <c r="C2508" s="15" t="s">
        <v>2035</v>
      </c>
    </row>
    <row r="2509" spans="2:3">
      <c r="B2509" s="12" t="s">
        <v>118</v>
      </c>
      <c r="C2509" s="16" t="s">
        <v>2036</v>
      </c>
    </row>
    <row r="2510" spans="2:3">
      <c r="B2510" s="12" t="s">
        <v>120</v>
      </c>
      <c r="C2510" s="16" t="s">
        <v>2037</v>
      </c>
    </row>
    <row r="2511" spans="2:3">
      <c r="B2511" s="11" t="s">
        <v>123</v>
      </c>
      <c r="C2511" s="15" t="s">
        <v>2038</v>
      </c>
    </row>
    <row r="2512" spans="2:3">
      <c r="B2512" s="12" t="s">
        <v>124</v>
      </c>
      <c r="C2512" s="16" t="s">
        <v>2038</v>
      </c>
    </row>
    <row r="2513" spans="2:3">
      <c r="B2513" s="11" t="s">
        <v>125</v>
      </c>
      <c r="C2513" s="15" t="s">
        <v>2039</v>
      </c>
    </row>
    <row r="2514" spans="2:3">
      <c r="B2514" s="12" t="s">
        <v>126</v>
      </c>
      <c r="C2514" s="16" t="s">
        <v>2039</v>
      </c>
    </row>
    <row r="2515" spans="2:3">
      <c r="B2515" s="10" t="s">
        <v>127</v>
      </c>
      <c r="C2515" s="14" t="s">
        <v>2040</v>
      </c>
    </row>
    <row r="2516" spans="2:3">
      <c r="B2516" s="11" t="s">
        <v>128</v>
      </c>
      <c r="C2516" s="15" t="s">
        <v>2041</v>
      </c>
    </row>
    <row r="2517" spans="2:3">
      <c r="B2517" s="12" t="s">
        <v>129</v>
      </c>
      <c r="C2517" s="16" t="s">
        <v>2042</v>
      </c>
    </row>
    <row r="2518" spans="2:3">
      <c r="B2518" s="12" t="s">
        <v>132</v>
      </c>
      <c r="C2518" s="16" t="s">
        <v>2043</v>
      </c>
    </row>
    <row r="2519" spans="2:3">
      <c r="B2519" s="12" t="s">
        <v>134</v>
      </c>
      <c r="C2519" s="16" t="s">
        <v>587</v>
      </c>
    </row>
    <row r="2520" spans="2:3">
      <c r="B2520" s="11" t="s">
        <v>137</v>
      </c>
      <c r="C2520" s="15" t="s">
        <v>2044</v>
      </c>
    </row>
    <row r="2521" spans="2:3">
      <c r="B2521" s="12" t="s">
        <v>138</v>
      </c>
      <c r="C2521" s="16" t="s">
        <v>2045</v>
      </c>
    </row>
    <row r="2522" spans="2:3">
      <c r="B2522" s="12" t="s">
        <v>140</v>
      </c>
      <c r="C2522" s="16" t="s">
        <v>1079</v>
      </c>
    </row>
    <row r="2523" spans="2:3">
      <c r="B2523" s="11" t="s">
        <v>141</v>
      </c>
      <c r="C2523" s="15" t="s">
        <v>2046</v>
      </c>
    </row>
    <row r="2524" spans="2:3">
      <c r="B2524" s="12" t="s">
        <v>146</v>
      </c>
      <c r="C2524" s="16" t="s">
        <v>2046</v>
      </c>
    </row>
    <row r="2525" spans="2:3">
      <c r="B2525" s="11" t="s">
        <v>148</v>
      </c>
      <c r="C2525" s="15" t="s">
        <v>2047</v>
      </c>
    </row>
    <row r="2526" spans="2:3">
      <c r="B2526" s="12" t="s">
        <v>152</v>
      </c>
      <c r="C2526" s="16" t="s">
        <v>2048</v>
      </c>
    </row>
    <row r="2527" spans="2:3">
      <c r="B2527" s="12" t="s">
        <v>154</v>
      </c>
      <c r="C2527" s="16" t="s">
        <v>559</v>
      </c>
    </row>
    <row r="2528" spans="2:3">
      <c r="B2528" s="12" t="s">
        <v>156</v>
      </c>
      <c r="C2528" s="16" t="s">
        <v>599</v>
      </c>
    </row>
    <row r="2529" spans="2:3">
      <c r="B2529" s="12" t="s">
        <v>157</v>
      </c>
      <c r="C2529" s="16" t="s">
        <v>945</v>
      </c>
    </row>
    <row r="2530" spans="2:3">
      <c r="B2530" s="11" t="s">
        <v>166</v>
      </c>
      <c r="C2530" s="15" t="s">
        <v>2014</v>
      </c>
    </row>
    <row r="2531" spans="2:3">
      <c r="B2531" s="12" t="s">
        <v>167</v>
      </c>
      <c r="C2531" s="16" t="s">
        <v>2014</v>
      </c>
    </row>
    <row r="2532" spans="2:3">
      <c r="B2532" s="11" t="s">
        <v>168</v>
      </c>
      <c r="C2532" s="15" t="s">
        <v>2049</v>
      </c>
    </row>
    <row r="2533" spans="2:3">
      <c r="B2533" s="12" t="s">
        <v>172</v>
      </c>
      <c r="C2533" s="16" t="s">
        <v>2049</v>
      </c>
    </row>
    <row r="2534" spans="2:3">
      <c r="B2534" s="11" t="s">
        <v>174</v>
      </c>
      <c r="C2534" s="15" t="s">
        <v>2050</v>
      </c>
    </row>
    <row r="2535" spans="2:3">
      <c r="B2535" s="12" t="s">
        <v>175</v>
      </c>
      <c r="C2535" s="16" t="s">
        <v>2051</v>
      </c>
    </row>
    <row r="2536" spans="2:3">
      <c r="B2536" s="12" t="s">
        <v>176</v>
      </c>
      <c r="C2536" s="16" t="s">
        <v>2052</v>
      </c>
    </row>
    <row r="2537" spans="2:3">
      <c r="B2537" s="12" t="s">
        <v>182</v>
      </c>
      <c r="C2537" s="16" t="s">
        <v>559</v>
      </c>
    </row>
    <row r="2538" spans="2:3">
      <c r="B2538" s="10" t="s">
        <v>183</v>
      </c>
      <c r="C2538" s="14" t="s">
        <v>2053</v>
      </c>
    </row>
    <row r="2539" spans="2:3">
      <c r="B2539" s="11" t="s">
        <v>184</v>
      </c>
      <c r="C2539" s="15" t="s">
        <v>2054</v>
      </c>
    </row>
    <row r="2540" spans="2:3">
      <c r="B2540" s="12" t="s">
        <v>185</v>
      </c>
      <c r="C2540" s="16" t="s">
        <v>2055</v>
      </c>
    </row>
    <row r="2541" spans="2:3">
      <c r="B2541" s="12" t="s">
        <v>188</v>
      </c>
      <c r="C2541" s="16" t="s">
        <v>559</v>
      </c>
    </row>
    <row r="2542" spans="2:3">
      <c r="B2542" s="12" t="s">
        <v>189</v>
      </c>
      <c r="C2542" s="16" t="s">
        <v>586</v>
      </c>
    </row>
    <row r="2543" spans="2:3">
      <c r="B2543" s="12" t="s">
        <v>191</v>
      </c>
      <c r="C2543" s="16" t="s">
        <v>1094</v>
      </c>
    </row>
    <row r="2544" spans="2:3">
      <c r="B2544" s="12" t="s">
        <v>192</v>
      </c>
      <c r="C2544" s="16" t="s">
        <v>2056</v>
      </c>
    </row>
    <row r="2545" spans="2:3">
      <c r="B2545" s="11" t="s">
        <v>193</v>
      </c>
      <c r="C2545" s="15" t="s">
        <v>2057</v>
      </c>
    </row>
    <row r="2546" spans="2:3">
      <c r="B2546" s="12" t="s">
        <v>195</v>
      </c>
      <c r="C2546" s="16" t="s">
        <v>2058</v>
      </c>
    </row>
    <row r="2547" spans="2:3">
      <c r="B2547" s="12" t="s">
        <v>199</v>
      </c>
      <c r="C2547" s="16" t="s">
        <v>595</v>
      </c>
    </row>
    <row r="2548" spans="2:3">
      <c r="B2548" s="11" t="s">
        <v>201</v>
      </c>
      <c r="C2548" s="15" t="s">
        <v>2059</v>
      </c>
    </row>
    <row r="2549" spans="2:3">
      <c r="B2549" s="12" t="s">
        <v>202</v>
      </c>
      <c r="C2549" s="16" t="s">
        <v>2060</v>
      </c>
    </row>
    <row r="2550" spans="2:3">
      <c r="B2550" s="12" t="s">
        <v>204</v>
      </c>
      <c r="C2550" s="16" t="s">
        <v>649</v>
      </c>
    </row>
    <row r="2551" spans="2:3">
      <c r="B2551" s="12" t="s">
        <v>207</v>
      </c>
      <c r="C2551" s="16" t="s">
        <v>2061</v>
      </c>
    </row>
    <row r="2552" spans="2:3">
      <c r="B2552" s="12" t="s">
        <v>209</v>
      </c>
      <c r="C2552" s="16" t="s">
        <v>1131</v>
      </c>
    </row>
    <row r="2553" spans="2:3">
      <c r="B2553" s="12" t="s">
        <v>210</v>
      </c>
      <c r="C2553" s="16" t="s">
        <v>2062</v>
      </c>
    </row>
    <row r="2554" spans="2:3">
      <c r="B2554" s="11" t="s">
        <v>211</v>
      </c>
      <c r="C2554" s="15" t="s">
        <v>2063</v>
      </c>
    </row>
    <row r="2555" spans="2:3">
      <c r="B2555" s="12" t="s">
        <v>212</v>
      </c>
      <c r="C2555" s="16" t="s">
        <v>2064</v>
      </c>
    </row>
    <row r="2556" spans="2:3">
      <c r="B2556" s="12" t="s">
        <v>215</v>
      </c>
      <c r="C2556" s="16" t="s">
        <v>2065</v>
      </c>
    </row>
    <row r="2557" spans="2:3">
      <c r="B2557" s="11" t="s">
        <v>219</v>
      </c>
      <c r="C2557" s="15" t="s">
        <v>2066</v>
      </c>
    </row>
    <row r="2558" spans="2:3">
      <c r="B2558" s="12" t="s">
        <v>220</v>
      </c>
      <c r="C2558" s="16" t="s">
        <v>476</v>
      </c>
    </row>
    <row r="2559" spans="2:3" ht="27.6">
      <c r="B2559" s="12" t="s">
        <v>221</v>
      </c>
      <c r="C2559" s="16" t="s">
        <v>2067</v>
      </c>
    </row>
    <row r="2560" spans="2:3">
      <c r="B2560" s="12" t="s">
        <v>222</v>
      </c>
      <c r="C2560" s="16" t="s">
        <v>2067</v>
      </c>
    </row>
    <row r="2561" spans="2:3">
      <c r="B2561" s="12" t="s">
        <v>224</v>
      </c>
      <c r="C2561" s="16" t="s">
        <v>1493</v>
      </c>
    </row>
    <row r="2562" spans="2:3">
      <c r="B2562" s="12" t="s">
        <v>225</v>
      </c>
      <c r="C2562" s="16" t="s">
        <v>2068</v>
      </c>
    </row>
    <row r="2563" spans="2:3">
      <c r="B2563" s="12" t="s">
        <v>226</v>
      </c>
      <c r="C2563" s="16" t="s">
        <v>945</v>
      </c>
    </row>
    <row r="2564" spans="2:3">
      <c r="B2564" s="12" t="s">
        <v>227</v>
      </c>
      <c r="C2564" s="16" t="s">
        <v>2069</v>
      </c>
    </row>
    <row r="2565" spans="2:3">
      <c r="B2565" s="11" t="s">
        <v>234</v>
      </c>
      <c r="C2565" s="15" t="s">
        <v>637</v>
      </c>
    </row>
    <row r="2566" spans="2:3">
      <c r="B2566" s="12" t="s">
        <v>235</v>
      </c>
      <c r="C2566" s="16" t="s">
        <v>933</v>
      </c>
    </row>
    <row r="2567" spans="2:3">
      <c r="B2567" s="12" t="s">
        <v>238</v>
      </c>
      <c r="C2567" s="16" t="s">
        <v>901</v>
      </c>
    </row>
    <row r="2568" spans="2:3">
      <c r="B2568" s="11" t="s">
        <v>242</v>
      </c>
      <c r="C2568" s="15" t="s">
        <v>495</v>
      </c>
    </row>
    <row r="2569" spans="2:3">
      <c r="B2569" s="12" t="s">
        <v>244</v>
      </c>
      <c r="C2569" s="16" t="s">
        <v>495</v>
      </c>
    </row>
    <row r="2570" spans="2:3">
      <c r="B2570" s="11" t="s">
        <v>248</v>
      </c>
      <c r="C2570" s="15" t="s">
        <v>2070</v>
      </c>
    </row>
    <row r="2571" spans="2:3">
      <c r="B2571" s="12" t="s">
        <v>255</v>
      </c>
      <c r="C2571" s="16" t="s">
        <v>2070</v>
      </c>
    </row>
    <row r="2572" spans="2:3">
      <c r="B2572" s="10" t="s">
        <v>257</v>
      </c>
      <c r="C2572" s="14" t="s">
        <v>2071</v>
      </c>
    </row>
    <row r="2573" spans="2:3">
      <c r="B2573" s="11" t="s">
        <v>260</v>
      </c>
      <c r="C2573" s="15" t="s">
        <v>2072</v>
      </c>
    </row>
    <row r="2574" spans="2:3">
      <c r="B2574" s="12" t="s">
        <v>261</v>
      </c>
      <c r="C2574" s="16" t="s">
        <v>476</v>
      </c>
    </row>
    <row r="2575" spans="2:3">
      <c r="B2575" s="12" t="s">
        <v>262</v>
      </c>
      <c r="C2575" s="16" t="s">
        <v>477</v>
      </c>
    </row>
    <row r="2576" spans="2:3">
      <c r="B2576" s="11" t="s">
        <v>265</v>
      </c>
      <c r="C2576" s="15" t="s">
        <v>1072</v>
      </c>
    </row>
    <row r="2577" spans="2:3">
      <c r="B2577" s="12" t="s">
        <v>266</v>
      </c>
      <c r="C2577" s="16" t="s">
        <v>1072</v>
      </c>
    </row>
    <row r="2578" spans="2:3">
      <c r="B2578" s="10" t="s">
        <v>273</v>
      </c>
      <c r="C2578" s="14" t="s">
        <v>2073</v>
      </c>
    </row>
    <row r="2579" spans="2:3">
      <c r="B2579" s="11" t="s">
        <v>274</v>
      </c>
      <c r="C2579" s="15" t="s">
        <v>659</v>
      </c>
    </row>
    <row r="2580" spans="2:3">
      <c r="B2580" s="12" t="s">
        <v>275</v>
      </c>
      <c r="C2580" s="16" t="s">
        <v>652</v>
      </c>
    </row>
    <row r="2581" spans="2:3">
      <c r="B2581" s="12" t="s">
        <v>278</v>
      </c>
      <c r="C2581" s="16" t="s">
        <v>647</v>
      </c>
    </row>
    <row r="2582" spans="2:3">
      <c r="B2582" s="12" t="s">
        <v>279</v>
      </c>
      <c r="C2582" s="16" t="s">
        <v>449</v>
      </c>
    </row>
    <row r="2583" spans="2:3">
      <c r="B2583" s="11" t="s">
        <v>291</v>
      </c>
      <c r="C2583" s="15" t="s">
        <v>2074</v>
      </c>
    </row>
    <row r="2584" spans="2:3">
      <c r="B2584" s="12" t="s">
        <v>292</v>
      </c>
      <c r="C2584" s="16" t="s">
        <v>2074</v>
      </c>
    </row>
    <row r="2585" spans="2:3">
      <c r="B2585" s="9" t="s">
        <v>49</v>
      </c>
      <c r="C2585" s="13" t="s">
        <v>82</v>
      </c>
    </row>
    <row r="2586" spans="2:3">
      <c r="B2586" s="12" t="s">
        <v>529</v>
      </c>
      <c r="C2586" s="16" t="s">
        <v>529</v>
      </c>
    </row>
    <row r="2587" spans="2:3">
      <c r="B2587" s="12" t="s">
        <v>529</v>
      </c>
      <c r="C2587" s="16" t="s">
        <v>529</v>
      </c>
    </row>
    <row r="2588" spans="2:3">
      <c r="B2588" s="12" t="s">
        <v>529</v>
      </c>
      <c r="C2588" s="16" t="s">
        <v>529</v>
      </c>
    </row>
    <row r="2589" spans="2:3">
      <c r="B2589" s="9" t="s">
        <v>33</v>
      </c>
      <c r="C2589" s="13" t="s">
        <v>50</v>
      </c>
    </row>
    <row r="2590" spans="2:3">
      <c r="B2590" s="10" t="s">
        <v>100</v>
      </c>
      <c r="C2590" s="14" t="s">
        <v>2075</v>
      </c>
    </row>
    <row r="2591" spans="2:3">
      <c r="B2591" s="11" t="s">
        <v>101</v>
      </c>
      <c r="C2591" s="15" t="s">
        <v>2076</v>
      </c>
    </row>
    <row r="2592" spans="2:3">
      <c r="B2592" s="12" t="s">
        <v>102</v>
      </c>
      <c r="C2592" s="16" t="s">
        <v>2076</v>
      </c>
    </row>
    <row r="2593" spans="2:3">
      <c r="B2593" s="11" t="s">
        <v>103</v>
      </c>
      <c r="C2593" s="15" t="s">
        <v>2077</v>
      </c>
    </row>
    <row r="2594" spans="2:3">
      <c r="B2594" s="12" t="s">
        <v>105</v>
      </c>
      <c r="C2594" s="16" t="s">
        <v>2077</v>
      </c>
    </row>
    <row r="2595" spans="2:3">
      <c r="B2595" s="11" t="s">
        <v>106</v>
      </c>
      <c r="C2595" s="15" t="s">
        <v>2078</v>
      </c>
    </row>
    <row r="2596" spans="2:3">
      <c r="B2596" s="12" t="s">
        <v>108</v>
      </c>
      <c r="C2596" s="16" t="s">
        <v>2079</v>
      </c>
    </row>
    <row r="2597" spans="2:3">
      <c r="B2597" s="12" t="s">
        <v>109</v>
      </c>
      <c r="C2597" s="16" t="s">
        <v>2080</v>
      </c>
    </row>
    <row r="2598" spans="2:3">
      <c r="B2598" s="12" t="s">
        <v>110</v>
      </c>
      <c r="C2598" s="16" t="s">
        <v>2081</v>
      </c>
    </row>
    <row r="2599" spans="2:3">
      <c r="B2599" s="11" t="s">
        <v>111</v>
      </c>
      <c r="C2599" s="15" t="s">
        <v>2082</v>
      </c>
    </row>
    <row r="2600" spans="2:3">
      <c r="B2600" s="12" t="s">
        <v>112</v>
      </c>
      <c r="C2600" s="16" t="s">
        <v>2083</v>
      </c>
    </row>
    <row r="2601" spans="2:3">
      <c r="B2601" s="12" t="s">
        <v>113</v>
      </c>
      <c r="C2601" s="16" t="s">
        <v>2084</v>
      </c>
    </row>
    <row r="2602" spans="2:3">
      <c r="B2602" s="12" t="s">
        <v>115</v>
      </c>
      <c r="C2602" s="16" t="s">
        <v>1486</v>
      </c>
    </row>
    <row r="2603" spans="2:3">
      <c r="B2603" s="11" t="s">
        <v>116</v>
      </c>
      <c r="C2603" s="15" t="s">
        <v>2085</v>
      </c>
    </row>
    <row r="2604" spans="2:3">
      <c r="B2604" s="12" t="s">
        <v>118</v>
      </c>
      <c r="C2604" s="16" t="s">
        <v>2086</v>
      </c>
    </row>
    <row r="2605" spans="2:3">
      <c r="B2605" s="12" t="s">
        <v>120</v>
      </c>
      <c r="C2605" s="16" t="s">
        <v>2087</v>
      </c>
    </row>
    <row r="2606" spans="2:3">
      <c r="B2606" s="12" t="s">
        <v>122</v>
      </c>
      <c r="C2606" s="16" t="s">
        <v>2088</v>
      </c>
    </row>
    <row r="2607" spans="2:3">
      <c r="B2607" s="11" t="s">
        <v>123</v>
      </c>
      <c r="C2607" s="15" t="s">
        <v>2089</v>
      </c>
    </row>
    <row r="2608" spans="2:3">
      <c r="B2608" s="12" t="s">
        <v>124</v>
      </c>
      <c r="C2608" s="16" t="s">
        <v>2089</v>
      </c>
    </row>
    <row r="2609" spans="2:3">
      <c r="B2609" s="10" t="s">
        <v>127</v>
      </c>
      <c r="C2609" s="14" t="s">
        <v>2090</v>
      </c>
    </row>
    <row r="2610" spans="2:3">
      <c r="B2610" s="11" t="s">
        <v>128</v>
      </c>
      <c r="C2610" s="15" t="s">
        <v>2091</v>
      </c>
    </row>
    <row r="2611" spans="2:3">
      <c r="B2611" s="12" t="s">
        <v>129</v>
      </c>
      <c r="C2611" s="16" t="s">
        <v>2092</v>
      </c>
    </row>
    <row r="2612" spans="2:3">
      <c r="B2612" s="12" t="s">
        <v>130</v>
      </c>
      <c r="C2612" s="16" t="s">
        <v>2093</v>
      </c>
    </row>
    <row r="2613" spans="2:3">
      <c r="B2613" s="12" t="s">
        <v>132</v>
      </c>
      <c r="C2613" s="16" t="s">
        <v>662</v>
      </c>
    </row>
    <row r="2614" spans="2:3">
      <c r="B2614" s="12" t="s">
        <v>133</v>
      </c>
      <c r="C2614" s="16" t="s">
        <v>495</v>
      </c>
    </row>
    <row r="2615" spans="2:3">
      <c r="B2615" s="12" t="s">
        <v>134</v>
      </c>
      <c r="C2615" s="16" t="s">
        <v>2094</v>
      </c>
    </row>
    <row r="2616" spans="2:3">
      <c r="B2616" s="11" t="s">
        <v>137</v>
      </c>
      <c r="C2616" s="15" t="s">
        <v>2095</v>
      </c>
    </row>
    <row r="2617" spans="2:3">
      <c r="B2617" s="12" t="s">
        <v>138</v>
      </c>
      <c r="C2617" s="16" t="s">
        <v>2095</v>
      </c>
    </row>
    <row r="2618" spans="2:3">
      <c r="B2618" s="11" t="s">
        <v>148</v>
      </c>
      <c r="C2618" s="15" t="s">
        <v>2096</v>
      </c>
    </row>
    <row r="2619" spans="2:3">
      <c r="B2619" s="12" t="s">
        <v>149</v>
      </c>
      <c r="C2619" s="16" t="s">
        <v>2097</v>
      </c>
    </row>
    <row r="2620" spans="2:3">
      <c r="B2620" s="12" t="s">
        <v>150</v>
      </c>
      <c r="C2620" s="16" t="s">
        <v>2098</v>
      </c>
    </row>
    <row r="2621" spans="2:3">
      <c r="B2621" s="12" t="s">
        <v>154</v>
      </c>
      <c r="C2621" s="16" t="s">
        <v>2099</v>
      </c>
    </row>
    <row r="2622" spans="2:3">
      <c r="B2622" s="12" t="s">
        <v>155</v>
      </c>
      <c r="C2622" s="16" t="s">
        <v>2100</v>
      </c>
    </row>
    <row r="2623" spans="2:3">
      <c r="B2623" s="12" t="s">
        <v>156</v>
      </c>
      <c r="C2623" s="16" t="s">
        <v>2101</v>
      </c>
    </row>
    <row r="2624" spans="2:3">
      <c r="B2624" s="12" t="s">
        <v>157</v>
      </c>
      <c r="C2624" s="16" t="s">
        <v>2102</v>
      </c>
    </row>
    <row r="2625" spans="2:3">
      <c r="B2625" s="11" t="s">
        <v>158</v>
      </c>
      <c r="C2625" s="15" t="s">
        <v>2103</v>
      </c>
    </row>
    <row r="2626" spans="2:3">
      <c r="B2626" s="12" t="s">
        <v>159</v>
      </c>
      <c r="C2626" s="16" t="s">
        <v>2104</v>
      </c>
    </row>
    <row r="2627" spans="2:3">
      <c r="B2627" s="12" t="s">
        <v>163</v>
      </c>
      <c r="C2627" s="16" t="s">
        <v>632</v>
      </c>
    </row>
    <row r="2628" spans="2:3">
      <c r="B2628" s="11" t="s">
        <v>166</v>
      </c>
      <c r="C2628" s="15" t="s">
        <v>2105</v>
      </c>
    </row>
    <row r="2629" spans="2:3">
      <c r="B2629" s="12" t="s">
        <v>167</v>
      </c>
      <c r="C2629" s="16" t="s">
        <v>2105</v>
      </c>
    </row>
    <row r="2630" spans="2:3">
      <c r="B2630" s="11" t="s">
        <v>168</v>
      </c>
      <c r="C2630" s="15" t="s">
        <v>2106</v>
      </c>
    </row>
    <row r="2631" spans="2:3">
      <c r="B2631" s="12" t="s">
        <v>169</v>
      </c>
      <c r="C2631" s="16" t="s">
        <v>2107</v>
      </c>
    </row>
    <row r="2632" spans="2:3">
      <c r="B2632" s="12" t="s">
        <v>170</v>
      </c>
      <c r="C2632" s="16" t="s">
        <v>2108</v>
      </c>
    </row>
    <row r="2633" spans="2:3">
      <c r="B2633" s="11" t="s">
        <v>174</v>
      </c>
      <c r="C2633" s="15" t="s">
        <v>2109</v>
      </c>
    </row>
    <row r="2634" spans="2:3">
      <c r="B2634" s="12" t="s">
        <v>175</v>
      </c>
      <c r="C2634" s="16" t="s">
        <v>636</v>
      </c>
    </row>
    <row r="2635" spans="2:3">
      <c r="B2635" s="12" t="s">
        <v>176</v>
      </c>
      <c r="C2635" s="16" t="s">
        <v>2110</v>
      </c>
    </row>
    <row r="2636" spans="2:3">
      <c r="B2636" s="12" t="s">
        <v>178</v>
      </c>
      <c r="C2636" s="16" t="s">
        <v>1985</v>
      </c>
    </row>
    <row r="2637" spans="2:3">
      <c r="B2637" s="12" t="s">
        <v>180</v>
      </c>
      <c r="C2637" s="16" t="s">
        <v>660</v>
      </c>
    </row>
    <row r="2638" spans="2:3">
      <c r="B2638" s="12" t="s">
        <v>181</v>
      </c>
      <c r="C2638" s="16" t="s">
        <v>2111</v>
      </c>
    </row>
    <row r="2639" spans="2:3">
      <c r="B2639" s="12" t="s">
        <v>182</v>
      </c>
      <c r="C2639" s="16" t="s">
        <v>1486</v>
      </c>
    </row>
    <row r="2640" spans="2:3">
      <c r="B2640" s="10" t="s">
        <v>183</v>
      </c>
      <c r="C2640" s="14" t="s">
        <v>2112</v>
      </c>
    </row>
    <row r="2641" spans="2:3">
      <c r="B2641" s="11" t="s">
        <v>184</v>
      </c>
      <c r="C2641" s="15" t="s">
        <v>2113</v>
      </c>
    </row>
    <row r="2642" spans="2:3">
      <c r="B2642" s="12" t="s">
        <v>185</v>
      </c>
      <c r="C2642" s="16" t="s">
        <v>2114</v>
      </c>
    </row>
    <row r="2643" spans="2:3">
      <c r="B2643" s="12" t="s">
        <v>188</v>
      </c>
      <c r="C2643" s="16" t="s">
        <v>2115</v>
      </c>
    </row>
    <row r="2644" spans="2:3">
      <c r="B2644" s="12" t="s">
        <v>189</v>
      </c>
      <c r="C2644" s="16" t="s">
        <v>2116</v>
      </c>
    </row>
    <row r="2645" spans="2:3">
      <c r="B2645" s="12" t="s">
        <v>192</v>
      </c>
      <c r="C2645" s="16" t="s">
        <v>1121</v>
      </c>
    </row>
    <row r="2646" spans="2:3">
      <c r="B2646" s="11" t="s">
        <v>193</v>
      </c>
      <c r="C2646" s="15" t="s">
        <v>2117</v>
      </c>
    </row>
    <row r="2647" spans="2:3">
      <c r="B2647" s="12" t="s">
        <v>194</v>
      </c>
      <c r="C2647" s="16" t="s">
        <v>2118</v>
      </c>
    </row>
    <row r="2648" spans="2:3">
      <c r="B2648" s="12" t="s">
        <v>195</v>
      </c>
      <c r="C2648" s="16" t="s">
        <v>647</v>
      </c>
    </row>
    <row r="2649" spans="2:3">
      <c r="B2649" s="12" t="s">
        <v>197</v>
      </c>
      <c r="C2649" s="16" t="s">
        <v>2119</v>
      </c>
    </row>
    <row r="2650" spans="2:3">
      <c r="B2650" s="12" t="s">
        <v>198</v>
      </c>
      <c r="C2650" s="16" t="s">
        <v>2120</v>
      </c>
    </row>
    <row r="2651" spans="2:3">
      <c r="B2651" s="11" t="s">
        <v>201</v>
      </c>
      <c r="C2651" s="15" t="s">
        <v>2121</v>
      </c>
    </row>
    <row r="2652" spans="2:3">
      <c r="B2652" s="12" t="s">
        <v>202</v>
      </c>
      <c r="C2652" s="16" t="s">
        <v>2122</v>
      </c>
    </row>
    <row r="2653" spans="2:3">
      <c r="B2653" s="12" t="s">
        <v>204</v>
      </c>
      <c r="C2653" s="16" t="s">
        <v>2122</v>
      </c>
    </row>
    <row r="2654" spans="2:3">
      <c r="B2654" s="12" t="s">
        <v>205</v>
      </c>
      <c r="C2654" s="16" t="s">
        <v>348</v>
      </c>
    </row>
    <row r="2655" spans="2:3">
      <c r="B2655" s="12" t="s">
        <v>206</v>
      </c>
      <c r="C2655" s="16" t="s">
        <v>2123</v>
      </c>
    </row>
    <row r="2656" spans="2:3">
      <c r="B2656" s="12" t="s">
        <v>207</v>
      </c>
      <c r="C2656" s="16" t="s">
        <v>2124</v>
      </c>
    </row>
    <row r="2657" spans="2:3">
      <c r="B2657" s="12" t="s">
        <v>209</v>
      </c>
      <c r="C2657" s="16" t="s">
        <v>1437</v>
      </c>
    </row>
    <row r="2658" spans="2:3">
      <c r="B2658" s="11" t="s">
        <v>211</v>
      </c>
      <c r="C2658" s="15" t="s">
        <v>2125</v>
      </c>
    </row>
    <row r="2659" spans="2:3">
      <c r="B2659" s="12" t="s">
        <v>212</v>
      </c>
      <c r="C2659" s="16" t="s">
        <v>2095</v>
      </c>
    </row>
    <row r="2660" spans="2:3">
      <c r="B2660" s="12" t="s">
        <v>213</v>
      </c>
      <c r="C2660" s="16" t="s">
        <v>2126</v>
      </c>
    </row>
    <row r="2661" spans="2:3">
      <c r="B2661" s="12" t="s">
        <v>215</v>
      </c>
      <c r="C2661" s="16" t="s">
        <v>2127</v>
      </c>
    </row>
    <row r="2662" spans="2:3">
      <c r="B2662" s="11" t="s">
        <v>219</v>
      </c>
      <c r="C2662" s="15" t="s">
        <v>2128</v>
      </c>
    </row>
    <row r="2663" spans="2:3">
      <c r="B2663" s="12" t="s">
        <v>220</v>
      </c>
      <c r="C2663" s="16" t="s">
        <v>976</v>
      </c>
    </row>
    <row r="2664" spans="2:3" ht="27.6">
      <c r="B2664" s="12" t="s">
        <v>221</v>
      </c>
      <c r="C2664" s="16" t="s">
        <v>474</v>
      </c>
    </row>
    <row r="2665" spans="2:3">
      <c r="B2665" s="12" t="s">
        <v>222</v>
      </c>
      <c r="C2665" s="16" t="s">
        <v>1486</v>
      </c>
    </row>
    <row r="2666" spans="2:3">
      <c r="B2666" s="12" t="s">
        <v>224</v>
      </c>
      <c r="C2666" s="16" t="s">
        <v>2129</v>
      </c>
    </row>
    <row r="2667" spans="2:3">
      <c r="B2667" s="12" t="s">
        <v>225</v>
      </c>
      <c r="C2667" s="16" t="s">
        <v>632</v>
      </c>
    </row>
    <row r="2668" spans="2:3">
      <c r="B2668" s="12" t="s">
        <v>226</v>
      </c>
      <c r="C2668" s="16" t="s">
        <v>2095</v>
      </c>
    </row>
    <row r="2669" spans="2:3">
      <c r="B2669" s="12" t="s">
        <v>227</v>
      </c>
      <c r="C2669" s="16" t="s">
        <v>659</v>
      </c>
    </row>
    <row r="2670" spans="2:3">
      <c r="B2670" s="11" t="s">
        <v>228</v>
      </c>
      <c r="C2670" s="15" t="s">
        <v>2108</v>
      </c>
    </row>
    <row r="2671" spans="2:3" ht="27.6">
      <c r="B2671" s="12" t="s">
        <v>230</v>
      </c>
      <c r="C2671" s="16" t="s">
        <v>2108</v>
      </c>
    </row>
    <row r="2672" spans="2:3">
      <c r="B2672" s="11" t="s">
        <v>234</v>
      </c>
      <c r="C2672" s="15" t="s">
        <v>2130</v>
      </c>
    </row>
    <row r="2673" spans="2:3">
      <c r="B2673" s="12" t="s">
        <v>235</v>
      </c>
      <c r="C2673" s="16" t="s">
        <v>716</v>
      </c>
    </row>
    <row r="2674" spans="2:3">
      <c r="B2674" s="12" t="s">
        <v>238</v>
      </c>
      <c r="C2674" s="16" t="s">
        <v>2131</v>
      </c>
    </row>
    <row r="2675" spans="2:3">
      <c r="B2675" s="12" t="s">
        <v>241</v>
      </c>
      <c r="C2675" s="16" t="s">
        <v>490</v>
      </c>
    </row>
    <row r="2676" spans="2:3">
      <c r="B2676" s="11" t="s">
        <v>242</v>
      </c>
      <c r="C2676" s="15" t="s">
        <v>1435</v>
      </c>
    </row>
    <row r="2677" spans="2:3">
      <c r="B2677" s="12" t="s">
        <v>244</v>
      </c>
      <c r="C2677" s="16" t="s">
        <v>2132</v>
      </c>
    </row>
    <row r="2678" spans="2:3">
      <c r="B2678" s="12" t="s">
        <v>245</v>
      </c>
      <c r="C2678" s="16" t="s">
        <v>587</v>
      </c>
    </row>
    <row r="2679" spans="2:3">
      <c r="B2679" s="12" t="s">
        <v>246</v>
      </c>
      <c r="C2679" s="16" t="s">
        <v>467</v>
      </c>
    </row>
    <row r="2680" spans="2:3">
      <c r="B2680" s="11" t="s">
        <v>248</v>
      </c>
      <c r="C2680" s="15" t="s">
        <v>2133</v>
      </c>
    </row>
    <row r="2681" spans="2:3">
      <c r="B2681" s="12" t="s">
        <v>249</v>
      </c>
      <c r="C2681" s="16" t="s">
        <v>1820</v>
      </c>
    </row>
    <row r="2682" spans="2:3">
      <c r="B2682" s="12" t="s">
        <v>250</v>
      </c>
      <c r="C2682" s="16" t="s">
        <v>2134</v>
      </c>
    </row>
    <row r="2683" spans="2:3">
      <c r="B2683" s="12" t="s">
        <v>253</v>
      </c>
      <c r="C2683" s="16" t="s">
        <v>2135</v>
      </c>
    </row>
    <row r="2684" spans="2:3">
      <c r="B2684" s="12" t="s">
        <v>255</v>
      </c>
      <c r="C2684" s="16" t="s">
        <v>2136</v>
      </c>
    </row>
    <row r="2685" spans="2:3">
      <c r="B2685" s="12" t="s">
        <v>256</v>
      </c>
      <c r="C2685" s="16" t="s">
        <v>474</v>
      </c>
    </row>
    <row r="2686" spans="2:3">
      <c r="B2686" s="10" t="s">
        <v>257</v>
      </c>
      <c r="C2686" s="14" t="s">
        <v>483</v>
      </c>
    </row>
    <row r="2687" spans="2:3">
      <c r="B2687" s="11" t="s">
        <v>268</v>
      </c>
      <c r="C2687" s="15" t="s">
        <v>483</v>
      </c>
    </row>
    <row r="2688" spans="2:3">
      <c r="B2688" s="12" t="s">
        <v>269</v>
      </c>
      <c r="C2688" s="16" t="s">
        <v>484</v>
      </c>
    </row>
    <row r="2689" spans="2:3">
      <c r="B2689" s="12" t="s">
        <v>270</v>
      </c>
      <c r="C2689" s="16" t="s">
        <v>484</v>
      </c>
    </row>
    <row r="2690" spans="2:3">
      <c r="B2690" s="10" t="s">
        <v>273</v>
      </c>
      <c r="C2690" s="14" t="s">
        <v>2137</v>
      </c>
    </row>
    <row r="2691" spans="2:3">
      <c r="B2691" s="11" t="s">
        <v>274</v>
      </c>
      <c r="C2691" s="15" t="s">
        <v>2138</v>
      </c>
    </row>
    <row r="2692" spans="2:3">
      <c r="B2692" s="12" t="s">
        <v>275</v>
      </c>
      <c r="C2692" s="16" t="s">
        <v>2139</v>
      </c>
    </row>
    <row r="2693" spans="2:3">
      <c r="B2693" s="12" t="s">
        <v>278</v>
      </c>
      <c r="C2693" s="16" t="s">
        <v>2140</v>
      </c>
    </row>
    <row r="2694" spans="2:3">
      <c r="B2694" s="12" t="s">
        <v>279</v>
      </c>
      <c r="C2694" s="16" t="s">
        <v>659</v>
      </c>
    </row>
    <row r="2695" spans="2:3">
      <c r="B2695" s="11" t="s">
        <v>288</v>
      </c>
      <c r="C2695" s="15" t="s">
        <v>1863</v>
      </c>
    </row>
    <row r="2696" spans="2:3">
      <c r="B2696" s="12" t="s">
        <v>289</v>
      </c>
      <c r="C2696" s="16" t="s">
        <v>1863</v>
      </c>
    </row>
    <row r="2697" spans="2:3">
      <c r="B2697" s="11" t="s">
        <v>291</v>
      </c>
      <c r="C2697" s="15" t="s">
        <v>2141</v>
      </c>
    </row>
    <row r="2698" spans="2:3">
      <c r="B2698" s="12" t="s">
        <v>292</v>
      </c>
      <c r="C2698" s="16" t="s">
        <v>2142</v>
      </c>
    </row>
    <row r="2699" spans="2:3">
      <c r="B2699" s="12" t="s">
        <v>293</v>
      </c>
      <c r="C2699" s="16" t="s">
        <v>495</v>
      </c>
    </row>
    <row r="2700" spans="2:3">
      <c r="B2700" s="12" t="s">
        <v>294</v>
      </c>
      <c r="C2700" s="16" t="s">
        <v>2143</v>
      </c>
    </row>
    <row r="2701" spans="2:3">
      <c r="B2701" s="12" t="s">
        <v>296</v>
      </c>
      <c r="C2701" s="16" t="s">
        <v>348</v>
      </c>
    </row>
    <row r="2702" spans="2:3">
      <c r="B2702" s="10" t="s">
        <v>303</v>
      </c>
      <c r="C2702" s="14" t="s">
        <v>2144</v>
      </c>
    </row>
    <row r="2703" spans="2:3">
      <c r="B2703" s="11" t="s">
        <v>304</v>
      </c>
      <c r="C2703" s="15" t="s">
        <v>2144</v>
      </c>
    </row>
    <row r="2704" spans="2:3">
      <c r="B2704" s="12" t="s">
        <v>305</v>
      </c>
      <c r="C2704" s="16" t="s">
        <v>2144</v>
      </c>
    </row>
    <row r="2705" spans="2:3">
      <c r="B2705" s="9" t="s">
        <v>49</v>
      </c>
      <c r="C2705" s="13" t="s">
        <v>83</v>
      </c>
    </row>
    <row r="2706" spans="2:3">
      <c r="B2706" s="12" t="s">
        <v>529</v>
      </c>
      <c r="C2706" s="16" t="s">
        <v>529</v>
      </c>
    </row>
    <row r="2707" spans="2:3">
      <c r="B2707" s="12" t="s">
        <v>529</v>
      </c>
      <c r="C2707" s="16" t="s">
        <v>529</v>
      </c>
    </row>
    <row r="2708" spans="2:3">
      <c r="B2708" s="12" t="s">
        <v>529</v>
      </c>
      <c r="C2708" s="16" t="s">
        <v>529</v>
      </c>
    </row>
    <row r="2709" spans="2:3">
      <c r="B2709" s="9" t="s">
        <v>34</v>
      </c>
      <c r="C2709" s="13" t="s">
        <v>50</v>
      </c>
    </row>
    <row r="2710" spans="2:3">
      <c r="B2710" s="10" t="s">
        <v>100</v>
      </c>
      <c r="C2710" s="14" t="s">
        <v>2145</v>
      </c>
    </row>
    <row r="2711" spans="2:3">
      <c r="B2711" s="11" t="s">
        <v>101</v>
      </c>
      <c r="C2711" s="15" t="s">
        <v>2146</v>
      </c>
    </row>
    <row r="2712" spans="2:3">
      <c r="B2712" s="12" t="s">
        <v>102</v>
      </c>
      <c r="C2712" s="16" t="s">
        <v>2146</v>
      </c>
    </row>
    <row r="2713" spans="2:3">
      <c r="B2713" s="11" t="s">
        <v>106</v>
      </c>
      <c r="C2713" s="15" t="s">
        <v>2147</v>
      </c>
    </row>
    <row r="2714" spans="2:3">
      <c r="B2714" s="12" t="s">
        <v>107</v>
      </c>
      <c r="C2714" s="16" t="s">
        <v>2148</v>
      </c>
    </row>
    <row r="2715" spans="2:3">
      <c r="B2715" s="12" t="s">
        <v>108</v>
      </c>
      <c r="C2715" s="16" t="s">
        <v>2149</v>
      </c>
    </row>
    <row r="2716" spans="2:3">
      <c r="B2716" s="11" t="s">
        <v>111</v>
      </c>
      <c r="C2716" s="15" t="s">
        <v>2150</v>
      </c>
    </row>
    <row r="2717" spans="2:3">
      <c r="B2717" s="12" t="s">
        <v>112</v>
      </c>
      <c r="C2717" s="16" t="s">
        <v>2151</v>
      </c>
    </row>
    <row r="2718" spans="2:3">
      <c r="B2718" s="12" t="s">
        <v>113</v>
      </c>
      <c r="C2718" s="16" t="s">
        <v>2152</v>
      </c>
    </row>
    <row r="2719" spans="2:3">
      <c r="B2719" s="12" t="s">
        <v>114</v>
      </c>
      <c r="C2719" s="16" t="s">
        <v>2153</v>
      </c>
    </row>
    <row r="2720" spans="2:3">
      <c r="B2720" s="12" t="s">
        <v>115</v>
      </c>
      <c r="C2720" s="16" t="s">
        <v>2154</v>
      </c>
    </row>
    <row r="2721" spans="2:3">
      <c r="B2721" s="11" t="s">
        <v>116</v>
      </c>
      <c r="C2721" s="15" t="s">
        <v>2155</v>
      </c>
    </row>
    <row r="2722" spans="2:3">
      <c r="B2722" s="12" t="s">
        <v>118</v>
      </c>
      <c r="C2722" s="16" t="s">
        <v>2156</v>
      </c>
    </row>
    <row r="2723" spans="2:3">
      <c r="B2723" s="12" t="s">
        <v>120</v>
      </c>
      <c r="C2723" s="16" t="s">
        <v>2157</v>
      </c>
    </row>
    <row r="2724" spans="2:3">
      <c r="B2724" s="11" t="s">
        <v>123</v>
      </c>
      <c r="C2724" s="15" t="s">
        <v>2158</v>
      </c>
    </row>
    <row r="2725" spans="2:3">
      <c r="B2725" s="12" t="s">
        <v>124</v>
      </c>
      <c r="C2725" s="16" t="s">
        <v>2158</v>
      </c>
    </row>
    <row r="2726" spans="2:3">
      <c r="B2726" s="11" t="s">
        <v>125</v>
      </c>
      <c r="C2726" s="15" t="s">
        <v>2159</v>
      </c>
    </row>
    <row r="2727" spans="2:3">
      <c r="B2727" s="12" t="s">
        <v>126</v>
      </c>
      <c r="C2727" s="16" t="s">
        <v>2159</v>
      </c>
    </row>
    <row r="2728" spans="2:3">
      <c r="B2728" s="10" t="s">
        <v>127</v>
      </c>
      <c r="C2728" s="14" t="s">
        <v>2160</v>
      </c>
    </row>
    <row r="2729" spans="2:3">
      <c r="B2729" s="11" t="s">
        <v>128</v>
      </c>
      <c r="C2729" s="15" t="s">
        <v>2161</v>
      </c>
    </row>
    <row r="2730" spans="2:3">
      <c r="B2730" s="12" t="s">
        <v>129</v>
      </c>
      <c r="C2730" s="16" t="s">
        <v>2162</v>
      </c>
    </row>
    <row r="2731" spans="2:3">
      <c r="B2731" s="12" t="s">
        <v>132</v>
      </c>
      <c r="C2731" s="16" t="s">
        <v>564</v>
      </c>
    </row>
    <row r="2732" spans="2:3">
      <c r="B2732" s="12" t="s">
        <v>134</v>
      </c>
      <c r="C2732" s="16" t="s">
        <v>573</v>
      </c>
    </row>
    <row r="2733" spans="2:3">
      <c r="B2733" s="11" t="s">
        <v>137</v>
      </c>
      <c r="C2733" s="15" t="s">
        <v>453</v>
      </c>
    </row>
    <row r="2734" spans="2:3">
      <c r="B2734" s="12" t="s">
        <v>138</v>
      </c>
      <c r="C2734" s="16" t="s">
        <v>453</v>
      </c>
    </row>
    <row r="2735" spans="2:3">
      <c r="B2735" s="11" t="s">
        <v>148</v>
      </c>
      <c r="C2735" s="15" t="s">
        <v>1962</v>
      </c>
    </row>
    <row r="2736" spans="2:3">
      <c r="B2736" s="12" t="s">
        <v>154</v>
      </c>
      <c r="C2736" s="16" t="s">
        <v>1962</v>
      </c>
    </row>
    <row r="2737" spans="2:3">
      <c r="B2737" s="11" t="s">
        <v>166</v>
      </c>
      <c r="C2737" s="15" t="s">
        <v>598</v>
      </c>
    </row>
    <row r="2738" spans="2:3">
      <c r="B2738" s="12" t="s">
        <v>167</v>
      </c>
      <c r="C2738" s="16" t="s">
        <v>598</v>
      </c>
    </row>
    <row r="2739" spans="2:3">
      <c r="B2739" s="11" t="s">
        <v>174</v>
      </c>
      <c r="C2739" s="15" t="s">
        <v>872</v>
      </c>
    </row>
    <row r="2740" spans="2:3">
      <c r="B2740" s="12" t="s">
        <v>176</v>
      </c>
      <c r="C2740" s="16" t="s">
        <v>873</v>
      </c>
    </row>
    <row r="2741" spans="2:3">
      <c r="B2741" s="12" t="s">
        <v>180</v>
      </c>
      <c r="C2741" s="16" t="s">
        <v>453</v>
      </c>
    </row>
    <row r="2742" spans="2:3">
      <c r="B2742" s="12" t="s">
        <v>181</v>
      </c>
      <c r="C2742" s="16" t="s">
        <v>564</v>
      </c>
    </row>
    <row r="2743" spans="2:3">
      <c r="B2743" s="10" t="s">
        <v>183</v>
      </c>
      <c r="C2743" s="14" t="s">
        <v>2163</v>
      </c>
    </row>
    <row r="2744" spans="2:3">
      <c r="B2744" s="11" t="s">
        <v>184</v>
      </c>
      <c r="C2744" s="15" t="s">
        <v>2164</v>
      </c>
    </row>
    <row r="2745" spans="2:3">
      <c r="B2745" s="12" t="s">
        <v>188</v>
      </c>
      <c r="C2745" s="16" t="s">
        <v>2164</v>
      </c>
    </row>
    <row r="2746" spans="2:3">
      <c r="B2746" s="11" t="s">
        <v>193</v>
      </c>
      <c r="C2746" s="15" t="s">
        <v>2165</v>
      </c>
    </row>
    <row r="2747" spans="2:3">
      <c r="B2747" s="12" t="s">
        <v>195</v>
      </c>
      <c r="C2747" s="16" t="s">
        <v>2166</v>
      </c>
    </row>
    <row r="2748" spans="2:3">
      <c r="B2748" s="12" t="s">
        <v>199</v>
      </c>
      <c r="C2748" s="16" t="s">
        <v>825</v>
      </c>
    </row>
    <row r="2749" spans="2:3">
      <c r="B2749" s="11" t="s">
        <v>201</v>
      </c>
      <c r="C2749" s="15" t="s">
        <v>2167</v>
      </c>
    </row>
    <row r="2750" spans="2:3">
      <c r="B2750" s="12" t="s">
        <v>202</v>
      </c>
      <c r="C2750" s="16" t="s">
        <v>2168</v>
      </c>
    </row>
    <row r="2751" spans="2:3">
      <c r="B2751" s="12" t="s">
        <v>205</v>
      </c>
      <c r="C2751" s="16" t="s">
        <v>572</v>
      </c>
    </row>
    <row r="2752" spans="2:3">
      <c r="B2752" s="12" t="s">
        <v>207</v>
      </c>
      <c r="C2752" s="16" t="s">
        <v>2169</v>
      </c>
    </row>
    <row r="2753" spans="2:3">
      <c r="B2753" s="12" t="s">
        <v>210</v>
      </c>
      <c r="C2753" s="16" t="s">
        <v>2170</v>
      </c>
    </row>
    <row r="2754" spans="2:3">
      <c r="B2754" s="11" t="s">
        <v>211</v>
      </c>
      <c r="C2754" s="15" t="s">
        <v>2171</v>
      </c>
    </row>
    <row r="2755" spans="2:3">
      <c r="B2755" s="12" t="s">
        <v>212</v>
      </c>
      <c r="C2755" s="16" t="s">
        <v>2172</v>
      </c>
    </row>
    <row r="2756" spans="2:3">
      <c r="B2756" s="12" t="s">
        <v>215</v>
      </c>
      <c r="C2756" s="16" t="s">
        <v>612</v>
      </c>
    </row>
    <row r="2757" spans="2:3">
      <c r="B2757" s="11" t="s">
        <v>219</v>
      </c>
      <c r="C2757" s="15" t="s">
        <v>2173</v>
      </c>
    </row>
    <row r="2758" spans="2:3">
      <c r="B2758" s="12" t="s">
        <v>222</v>
      </c>
      <c r="C2758" s="16" t="s">
        <v>833</v>
      </c>
    </row>
    <row r="2759" spans="2:3">
      <c r="B2759" s="12" t="s">
        <v>224</v>
      </c>
      <c r="C2759" s="16" t="s">
        <v>453</v>
      </c>
    </row>
    <row r="2760" spans="2:3">
      <c r="B2760" s="12" t="s">
        <v>225</v>
      </c>
      <c r="C2760" s="16" t="s">
        <v>586</v>
      </c>
    </row>
    <row r="2761" spans="2:3">
      <c r="B2761" s="12" t="s">
        <v>226</v>
      </c>
      <c r="C2761" s="16" t="s">
        <v>2174</v>
      </c>
    </row>
    <row r="2762" spans="2:3">
      <c r="B2762" s="12" t="s">
        <v>227</v>
      </c>
      <c r="C2762" s="16" t="s">
        <v>1964</v>
      </c>
    </row>
    <row r="2763" spans="2:3">
      <c r="B2763" s="11" t="s">
        <v>228</v>
      </c>
      <c r="C2763" s="15" t="s">
        <v>826</v>
      </c>
    </row>
    <row r="2764" spans="2:3" ht="27.6">
      <c r="B2764" s="12" t="s">
        <v>229</v>
      </c>
      <c r="C2764" s="16" t="s">
        <v>826</v>
      </c>
    </row>
    <row r="2765" spans="2:3">
      <c r="B2765" s="11" t="s">
        <v>248</v>
      </c>
      <c r="C2765" s="15" t="s">
        <v>2175</v>
      </c>
    </row>
    <row r="2766" spans="2:3">
      <c r="B2766" s="12" t="s">
        <v>255</v>
      </c>
      <c r="C2766" s="16" t="s">
        <v>2175</v>
      </c>
    </row>
    <row r="2767" spans="2:3">
      <c r="B2767" s="9" t="s">
        <v>49</v>
      </c>
      <c r="C2767" s="13" t="s">
        <v>84</v>
      </c>
    </row>
    <row r="2768" spans="2:3">
      <c r="B2768" s="12" t="s">
        <v>529</v>
      </c>
      <c r="C2768" s="16" t="s">
        <v>529</v>
      </c>
    </row>
    <row r="2769" spans="2:3">
      <c r="B2769" s="12" t="s">
        <v>529</v>
      </c>
      <c r="C2769" s="16" t="s">
        <v>529</v>
      </c>
    </row>
    <row r="2770" spans="2:3">
      <c r="B2770" s="12" t="s">
        <v>529</v>
      </c>
      <c r="C2770" s="16" t="s">
        <v>529</v>
      </c>
    </row>
    <row r="2771" spans="2:3">
      <c r="B2771" s="9" t="s">
        <v>35</v>
      </c>
      <c r="C2771" s="13" t="s">
        <v>50</v>
      </c>
    </row>
    <row r="2772" spans="2:3">
      <c r="B2772" s="10" t="s">
        <v>100</v>
      </c>
      <c r="C2772" s="14" t="s">
        <v>2176</v>
      </c>
    </row>
    <row r="2773" spans="2:3">
      <c r="B2773" s="11" t="s">
        <v>101</v>
      </c>
      <c r="C2773" s="15" t="s">
        <v>2177</v>
      </c>
    </row>
    <row r="2774" spans="2:3">
      <c r="B2774" s="12" t="s">
        <v>102</v>
      </c>
      <c r="C2774" s="16" t="s">
        <v>2177</v>
      </c>
    </row>
    <row r="2775" spans="2:3">
      <c r="B2775" s="11" t="s">
        <v>106</v>
      </c>
      <c r="C2775" s="15" t="s">
        <v>2178</v>
      </c>
    </row>
    <row r="2776" spans="2:3">
      <c r="B2776" s="12" t="s">
        <v>108</v>
      </c>
      <c r="C2776" s="16" t="s">
        <v>2178</v>
      </c>
    </row>
    <row r="2777" spans="2:3">
      <c r="B2777" s="11" t="s">
        <v>111</v>
      </c>
      <c r="C2777" s="15" t="s">
        <v>2179</v>
      </c>
    </row>
    <row r="2778" spans="2:3">
      <c r="B2778" s="12" t="s">
        <v>112</v>
      </c>
      <c r="C2778" s="16" t="s">
        <v>2180</v>
      </c>
    </row>
    <row r="2779" spans="2:3">
      <c r="B2779" s="12" t="s">
        <v>113</v>
      </c>
      <c r="C2779" s="16" t="s">
        <v>2181</v>
      </c>
    </row>
    <row r="2780" spans="2:3">
      <c r="B2780" s="12" t="s">
        <v>114</v>
      </c>
      <c r="C2780" s="16" t="s">
        <v>2182</v>
      </c>
    </row>
    <row r="2781" spans="2:3">
      <c r="B2781" s="11" t="s">
        <v>116</v>
      </c>
      <c r="C2781" s="15" t="s">
        <v>2183</v>
      </c>
    </row>
    <row r="2782" spans="2:3">
      <c r="B2782" s="12" t="s">
        <v>118</v>
      </c>
      <c r="C2782" s="16" t="s">
        <v>2184</v>
      </c>
    </row>
    <row r="2783" spans="2:3">
      <c r="B2783" s="12" t="s">
        <v>120</v>
      </c>
      <c r="C2783" s="16" t="s">
        <v>817</v>
      </c>
    </row>
    <row r="2784" spans="2:3">
      <c r="B2784" s="10" t="s">
        <v>127</v>
      </c>
      <c r="C2784" s="14" t="s">
        <v>2185</v>
      </c>
    </row>
    <row r="2785" spans="2:3">
      <c r="B2785" s="11" t="s">
        <v>128</v>
      </c>
      <c r="C2785" s="15" t="s">
        <v>2186</v>
      </c>
    </row>
    <row r="2786" spans="2:3">
      <c r="B2786" s="12" t="s">
        <v>129</v>
      </c>
      <c r="C2786" s="16" t="s">
        <v>612</v>
      </c>
    </row>
    <row r="2787" spans="2:3">
      <c r="B2787" s="12" t="s">
        <v>132</v>
      </c>
      <c r="C2787" s="16" t="s">
        <v>612</v>
      </c>
    </row>
    <row r="2788" spans="2:3">
      <c r="B2788" s="12" t="s">
        <v>134</v>
      </c>
      <c r="C2788" s="16" t="s">
        <v>2187</v>
      </c>
    </row>
    <row r="2789" spans="2:3">
      <c r="B2789" s="11" t="s">
        <v>137</v>
      </c>
      <c r="C2789" s="15" t="s">
        <v>577</v>
      </c>
    </row>
    <row r="2790" spans="2:3">
      <c r="B2790" s="12" t="s">
        <v>138</v>
      </c>
      <c r="C2790" s="16" t="s">
        <v>577</v>
      </c>
    </row>
    <row r="2791" spans="2:3">
      <c r="B2791" s="11" t="s">
        <v>148</v>
      </c>
      <c r="C2791" s="15" t="s">
        <v>2188</v>
      </c>
    </row>
    <row r="2792" spans="2:3">
      <c r="B2792" s="12" t="s">
        <v>150</v>
      </c>
      <c r="C2792" s="16" t="s">
        <v>905</v>
      </c>
    </row>
    <row r="2793" spans="2:3">
      <c r="B2793" s="12" t="s">
        <v>151</v>
      </c>
      <c r="C2793" s="16" t="s">
        <v>2043</v>
      </c>
    </row>
    <row r="2794" spans="2:3">
      <c r="B2794" s="12" t="s">
        <v>153</v>
      </c>
      <c r="C2794" s="16" t="s">
        <v>897</v>
      </c>
    </row>
    <row r="2795" spans="2:3">
      <c r="B2795" s="12" t="s">
        <v>154</v>
      </c>
      <c r="C2795" s="16" t="s">
        <v>1941</v>
      </c>
    </row>
    <row r="2796" spans="2:3">
      <c r="B2796" s="12" t="s">
        <v>155</v>
      </c>
      <c r="C2796" s="16" t="s">
        <v>2189</v>
      </c>
    </row>
    <row r="2797" spans="2:3">
      <c r="B2797" s="12" t="s">
        <v>156</v>
      </c>
      <c r="C2797" s="16" t="s">
        <v>833</v>
      </c>
    </row>
    <row r="2798" spans="2:3">
      <c r="B2798" s="12" t="s">
        <v>157</v>
      </c>
      <c r="C2798" s="16" t="s">
        <v>449</v>
      </c>
    </row>
    <row r="2799" spans="2:3">
      <c r="B2799" s="11" t="s">
        <v>158</v>
      </c>
      <c r="C2799" s="15" t="s">
        <v>2190</v>
      </c>
    </row>
    <row r="2800" spans="2:3">
      <c r="B2800" s="12" t="s">
        <v>159</v>
      </c>
      <c r="C2800" s="16" t="s">
        <v>1628</v>
      </c>
    </row>
    <row r="2801" spans="2:3">
      <c r="B2801" s="12" t="s">
        <v>160</v>
      </c>
      <c r="C2801" s="16" t="s">
        <v>559</v>
      </c>
    </row>
    <row r="2802" spans="2:3">
      <c r="B2802" s="12" t="s">
        <v>161</v>
      </c>
      <c r="C2802" s="16" t="s">
        <v>572</v>
      </c>
    </row>
    <row r="2803" spans="2:3">
      <c r="B2803" s="11" t="s">
        <v>166</v>
      </c>
      <c r="C2803" s="15" t="s">
        <v>2191</v>
      </c>
    </row>
    <row r="2804" spans="2:3">
      <c r="B2804" s="12" t="s">
        <v>167</v>
      </c>
      <c r="C2804" s="16" t="s">
        <v>2191</v>
      </c>
    </row>
    <row r="2805" spans="2:3">
      <c r="B2805" s="11" t="s">
        <v>168</v>
      </c>
      <c r="C2805" s="15" t="s">
        <v>2192</v>
      </c>
    </row>
    <row r="2806" spans="2:3">
      <c r="B2806" s="12" t="s">
        <v>169</v>
      </c>
      <c r="C2806" s="16" t="s">
        <v>559</v>
      </c>
    </row>
    <row r="2807" spans="2:3">
      <c r="B2807" s="12" t="s">
        <v>170</v>
      </c>
      <c r="C2807" s="16" t="s">
        <v>826</v>
      </c>
    </row>
    <row r="2808" spans="2:3">
      <c r="B2808" s="11" t="s">
        <v>174</v>
      </c>
      <c r="C2808" s="15" t="s">
        <v>2193</v>
      </c>
    </row>
    <row r="2809" spans="2:3">
      <c r="B2809" s="12" t="s">
        <v>175</v>
      </c>
      <c r="C2809" s="16" t="s">
        <v>453</v>
      </c>
    </row>
    <row r="2810" spans="2:3" ht="27.6">
      <c r="B2810" s="12" t="s">
        <v>177</v>
      </c>
      <c r="C2810" s="16" t="s">
        <v>1804</v>
      </c>
    </row>
    <row r="2811" spans="2:3">
      <c r="B2811" s="12" t="s">
        <v>180</v>
      </c>
      <c r="C2811" s="16" t="s">
        <v>905</v>
      </c>
    </row>
    <row r="2812" spans="2:3">
      <c r="B2812" s="12" t="s">
        <v>181</v>
      </c>
      <c r="C2812" s="16" t="s">
        <v>597</v>
      </c>
    </row>
    <row r="2813" spans="2:3">
      <c r="B2813" s="12" t="s">
        <v>182</v>
      </c>
      <c r="C2813" s="16" t="s">
        <v>586</v>
      </c>
    </row>
    <row r="2814" spans="2:3">
      <c r="B2814" s="10" t="s">
        <v>183</v>
      </c>
      <c r="C2814" s="14" t="s">
        <v>2194</v>
      </c>
    </row>
    <row r="2815" spans="2:3">
      <c r="B2815" s="11" t="s">
        <v>184</v>
      </c>
      <c r="C2815" s="15" t="s">
        <v>2195</v>
      </c>
    </row>
    <row r="2816" spans="2:3">
      <c r="B2816" s="12" t="s">
        <v>185</v>
      </c>
      <c r="C2816" s="16" t="s">
        <v>2196</v>
      </c>
    </row>
    <row r="2817" spans="2:3">
      <c r="B2817" s="12" t="s">
        <v>186</v>
      </c>
      <c r="C2817" s="16" t="s">
        <v>453</v>
      </c>
    </row>
    <row r="2818" spans="2:3">
      <c r="B2818" s="12" t="s">
        <v>187</v>
      </c>
      <c r="C2818" s="16" t="s">
        <v>881</v>
      </c>
    </row>
    <row r="2819" spans="2:3">
      <c r="B2819" s="12" t="s">
        <v>188</v>
      </c>
      <c r="C2819" s="16" t="s">
        <v>1109</v>
      </c>
    </row>
    <row r="2820" spans="2:3">
      <c r="B2820" s="12" t="s">
        <v>189</v>
      </c>
      <c r="C2820" s="16" t="s">
        <v>2197</v>
      </c>
    </row>
    <row r="2821" spans="2:3">
      <c r="B2821" s="11" t="s">
        <v>193</v>
      </c>
      <c r="C2821" s="15" t="s">
        <v>1079</v>
      </c>
    </row>
    <row r="2822" spans="2:3">
      <c r="B2822" s="12" t="s">
        <v>195</v>
      </c>
      <c r="C2822" s="16" t="s">
        <v>1079</v>
      </c>
    </row>
    <row r="2823" spans="2:3">
      <c r="B2823" s="11" t="s">
        <v>201</v>
      </c>
      <c r="C2823" s="15" t="s">
        <v>2198</v>
      </c>
    </row>
    <row r="2824" spans="2:3">
      <c r="B2824" s="12" t="s">
        <v>202</v>
      </c>
      <c r="C2824" s="16" t="s">
        <v>2199</v>
      </c>
    </row>
    <row r="2825" spans="2:3">
      <c r="B2825" s="12" t="s">
        <v>204</v>
      </c>
      <c r="C2825" s="16" t="s">
        <v>597</v>
      </c>
    </row>
    <row r="2826" spans="2:3">
      <c r="B2826" s="12" t="s">
        <v>205</v>
      </c>
      <c r="C2826" s="16" t="s">
        <v>453</v>
      </c>
    </row>
    <row r="2827" spans="2:3">
      <c r="B2827" s="11" t="s">
        <v>211</v>
      </c>
      <c r="C2827" s="15" t="s">
        <v>570</v>
      </c>
    </row>
    <row r="2828" spans="2:3">
      <c r="B2828" s="12" t="s">
        <v>212</v>
      </c>
      <c r="C2828" s="16" t="s">
        <v>570</v>
      </c>
    </row>
    <row r="2829" spans="2:3">
      <c r="B2829" s="11" t="s">
        <v>219</v>
      </c>
      <c r="C2829" s="15" t="s">
        <v>2200</v>
      </c>
    </row>
    <row r="2830" spans="2:3">
      <c r="B2830" s="12" t="s">
        <v>220</v>
      </c>
      <c r="C2830" s="16" t="s">
        <v>1558</v>
      </c>
    </row>
    <row r="2831" spans="2:3">
      <c r="B2831" s="12" t="s">
        <v>225</v>
      </c>
      <c r="C2831" s="16" t="s">
        <v>2201</v>
      </c>
    </row>
    <row r="2832" spans="2:3">
      <c r="B2832" s="12" t="s">
        <v>226</v>
      </c>
      <c r="C2832" s="16" t="s">
        <v>2202</v>
      </c>
    </row>
    <row r="2833" spans="2:3">
      <c r="B2833" s="11" t="s">
        <v>248</v>
      </c>
      <c r="C2833" s="15" t="s">
        <v>2203</v>
      </c>
    </row>
    <row r="2834" spans="2:3">
      <c r="B2834" s="12" t="s">
        <v>255</v>
      </c>
      <c r="C2834" s="16" t="s">
        <v>2203</v>
      </c>
    </row>
    <row r="2835" spans="2:3">
      <c r="B2835" s="9" t="s">
        <v>49</v>
      </c>
      <c r="C2835" s="13" t="s">
        <v>85</v>
      </c>
    </row>
    <row r="2836" spans="2:3">
      <c r="B2836" s="12" t="s">
        <v>529</v>
      </c>
      <c r="C2836" s="16" t="s">
        <v>529</v>
      </c>
    </row>
    <row r="2837" spans="2:3">
      <c r="B2837" s="12" t="s">
        <v>529</v>
      </c>
      <c r="C2837" s="16" t="s">
        <v>529</v>
      </c>
    </row>
    <row r="2838" spans="2:3">
      <c r="B2838" s="12" t="s">
        <v>529</v>
      </c>
      <c r="C2838" s="16" t="s">
        <v>529</v>
      </c>
    </row>
    <row r="2839" spans="2:3">
      <c r="B2839" s="9" t="s">
        <v>36</v>
      </c>
      <c r="C2839" s="13" t="s">
        <v>50</v>
      </c>
    </row>
    <row r="2840" spans="2:3">
      <c r="B2840" s="10" t="s">
        <v>100</v>
      </c>
      <c r="C2840" s="14" t="s">
        <v>2204</v>
      </c>
    </row>
    <row r="2841" spans="2:3">
      <c r="B2841" s="11" t="s">
        <v>101</v>
      </c>
      <c r="C2841" s="15" t="s">
        <v>2205</v>
      </c>
    </row>
    <row r="2842" spans="2:3">
      <c r="B2842" s="12" t="s">
        <v>102</v>
      </c>
      <c r="C2842" s="16" t="s">
        <v>2205</v>
      </c>
    </row>
    <row r="2843" spans="2:3">
      <c r="B2843" s="11" t="s">
        <v>103</v>
      </c>
      <c r="C2843" s="15" t="s">
        <v>2206</v>
      </c>
    </row>
    <row r="2844" spans="2:3">
      <c r="B2844" s="12" t="s">
        <v>104</v>
      </c>
      <c r="C2844" s="16" t="s">
        <v>2206</v>
      </c>
    </row>
    <row r="2845" spans="2:3">
      <c r="B2845" s="11" t="s">
        <v>106</v>
      </c>
      <c r="C2845" s="15" t="s">
        <v>2207</v>
      </c>
    </row>
    <row r="2846" spans="2:3">
      <c r="B2846" s="12" t="s">
        <v>107</v>
      </c>
      <c r="C2846" s="16" t="s">
        <v>2208</v>
      </c>
    </row>
    <row r="2847" spans="2:3">
      <c r="B2847" s="12" t="s">
        <v>108</v>
      </c>
      <c r="C2847" s="16" t="s">
        <v>2209</v>
      </c>
    </row>
    <row r="2848" spans="2:3">
      <c r="B2848" s="11" t="s">
        <v>111</v>
      </c>
      <c r="C2848" s="15" t="s">
        <v>2210</v>
      </c>
    </row>
    <row r="2849" spans="2:3">
      <c r="B2849" s="12" t="s">
        <v>112</v>
      </c>
      <c r="C2849" s="16" t="s">
        <v>2211</v>
      </c>
    </row>
    <row r="2850" spans="2:3">
      <c r="B2850" s="12" t="s">
        <v>115</v>
      </c>
      <c r="C2850" s="16" t="s">
        <v>2212</v>
      </c>
    </row>
    <row r="2851" spans="2:3">
      <c r="B2851" s="11" t="s">
        <v>116</v>
      </c>
      <c r="C2851" s="15" t="s">
        <v>2213</v>
      </c>
    </row>
    <row r="2852" spans="2:3">
      <c r="B2852" s="12" t="s">
        <v>118</v>
      </c>
      <c r="C2852" s="16" t="s">
        <v>2214</v>
      </c>
    </row>
    <row r="2853" spans="2:3">
      <c r="B2853" s="12" t="s">
        <v>120</v>
      </c>
      <c r="C2853" s="16" t="s">
        <v>2215</v>
      </c>
    </row>
    <row r="2854" spans="2:3">
      <c r="B2854" s="11" t="s">
        <v>123</v>
      </c>
      <c r="C2854" s="15" t="s">
        <v>2216</v>
      </c>
    </row>
    <row r="2855" spans="2:3">
      <c r="B2855" s="12" t="s">
        <v>124</v>
      </c>
      <c r="C2855" s="16" t="s">
        <v>2216</v>
      </c>
    </row>
    <row r="2856" spans="2:3">
      <c r="B2856" s="11" t="s">
        <v>125</v>
      </c>
      <c r="C2856" s="15" t="s">
        <v>2217</v>
      </c>
    </row>
    <row r="2857" spans="2:3">
      <c r="B2857" s="12" t="s">
        <v>126</v>
      </c>
      <c r="C2857" s="16" t="s">
        <v>2217</v>
      </c>
    </row>
    <row r="2858" spans="2:3">
      <c r="B2858" s="10" t="s">
        <v>127</v>
      </c>
      <c r="C2858" s="14" t="s">
        <v>2218</v>
      </c>
    </row>
    <row r="2859" spans="2:3">
      <c r="B2859" s="11" t="s">
        <v>128</v>
      </c>
      <c r="C2859" s="15" t="s">
        <v>2219</v>
      </c>
    </row>
    <row r="2860" spans="2:3">
      <c r="B2860" s="12" t="s">
        <v>129</v>
      </c>
      <c r="C2860" s="16" t="s">
        <v>2220</v>
      </c>
    </row>
    <row r="2861" spans="2:3">
      <c r="B2861" s="12" t="s">
        <v>132</v>
      </c>
      <c r="C2861" s="16" t="s">
        <v>2221</v>
      </c>
    </row>
    <row r="2862" spans="2:3">
      <c r="B2862" s="12" t="s">
        <v>134</v>
      </c>
      <c r="C2862" s="16" t="s">
        <v>2222</v>
      </c>
    </row>
    <row r="2863" spans="2:3">
      <c r="B2863" s="11" t="s">
        <v>141</v>
      </c>
      <c r="C2863" s="15" t="s">
        <v>2223</v>
      </c>
    </row>
    <row r="2864" spans="2:3">
      <c r="B2864" s="12" t="s">
        <v>146</v>
      </c>
      <c r="C2864" s="16" t="s">
        <v>2223</v>
      </c>
    </row>
    <row r="2865" spans="2:3">
      <c r="B2865" s="11" t="s">
        <v>148</v>
      </c>
      <c r="C2865" s="15" t="s">
        <v>2224</v>
      </c>
    </row>
    <row r="2866" spans="2:3">
      <c r="B2866" s="12" t="s">
        <v>149</v>
      </c>
      <c r="C2866" s="16" t="s">
        <v>2225</v>
      </c>
    </row>
    <row r="2867" spans="2:3">
      <c r="B2867" s="12" t="s">
        <v>150</v>
      </c>
      <c r="C2867" s="16" t="s">
        <v>2226</v>
      </c>
    </row>
    <row r="2868" spans="2:3">
      <c r="B2868" s="12" t="s">
        <v>156</v>
      </c>
      <c r="C2868" s="16" t="s">
        <v>2227</v>
      </c>
    </row>
    <row r="2869" spans="2:3">
      <c r="B2869" s="12" t="s">
        <v>157</v>
      </c>
      <c r="C2869" s="16" t="s">
        <v>2228</v>
      </c>
    </row>
    <row r="2870" spans="2:3">
      <c r="B2870" s="11" t="s">
        <v>158</v>
      </c>
      <c r="C2870" s="15" t="s">
        <v>2229</v>
      </c>
    </row>
    <row r="2871" spans="2:3">
      <c r="B2871" s="12" t="s">
        <v>159</v>
      </c>
      <c r="C2871" s="16" t="s">
        <v>2230</v>
      </c>
    </row>
    <row r="2872" spans="2:3">
      <c r="B2872" s="12" t="s">
        <v>161</v>
      </c>
      <c r="C2872" s="16" t="s">
        <v>2231</v>
      </c>
    </row>
    <row r="2873" spans="2:3">
      <c r="B2873" s="12" t="s">
        <v>165</v>
      </c>
      <c r="C2873" s="16" t="s">
        <v>474</v>
      </c>
    </row>
    <row r="2874" spans="2:3">
      <c r="B2874" s="11" t="s">
        <v>166</v>
      </c>
      <c r="C2874" s="15" t="s">
        <v>2232</v>
      </c>
    </row>
    <row r="2875" spans="2:3">
      <c r="B2875" s="12" t="s">
        <v>167</v>
      </c>
      <c r="C2875" s="16" t="s">
        <v>2232</v>
      </c>
    </row>
    <row r="2876" spans="2:3">
      <c r="B2876" s="11" t="s">
        <v>174</v>
      </c>
      <c r="C2876" s="15" t="s">
        <v>2233</v>
      </c>
    </row>
    <row r="2877" spans="2:3">
      <c r="B2877" s="12" t="s">
        <v>176</v>
      </c>
      <c r="C2877" s="16" t="s">
        <v>2234</v>
      </c>
    </row>
    <row r="2878" spans="2:3" ht="27.6">
      <c r="B2878" s="12" t="s">
        <v>177</v>
      </c>
      <c r="C2878" s="16" t="s">
        <v>2235</v>
      </c>
    </row>
    <row r="2879" spans="2:3">
      <c r="B2879" s="12" t="s">
        <v>178</v>
      </c>
      <c r="C2879" s="16" t="s">
        <v>2236</v>
      </c>
    </row>
    <row r="2880" spans="2:3">
      <c r="B2880" s="12" t="s">
        <v>179</v>
      </c>
      <c r="C2880" s="16" t="s">
        <v>364</v>
      </c>
    </row>
    <row r="2881" spans="2:3">
      <c r="B2881" s="12" t="s">
        <v>180</v>
      </c>
      <c r="C2881" s="16" t="s">
        <v>2237</v>
      </c>
    </row>
    <row r="2882" spans="2:3">
      <c r="B2882" s="12" t="s">
        <v>181</v>
      </c>
      <c r="C2882" s="16" t="s">
        <v>660</v>
      </c>
    </row>
    <row r="2883" spans="2:3">
      <c r="B2883" s="12" t="s">
        <v>182</v>
      </c>
      <c r="C2883" s="16" t="s">
        <v>649</v>
      </c>
    </row>
    <row r="2884" spans="2:3">
      <c r="B2884" s="10" t="s">
        <v>183</v>
      </c>
      <c r="C2884" s="14" t="s">
        <v>2238</v>
      </c>
    </row>
    <row r="2885" spans="2:3">
      <c r="B2885" s="11" t="s">
        <v>184</v>
      </c>
      <c r="C2885" s="15" t="s">
        <v>2239</v>
      </c>
    </row>
    <row r="2886" spans="2:3">
      <c r="B2886" s="12" t="s">
        <v>185</v>
      </c>
      <c r="C2886" s="16" t="s">
        <v>2240</v>
      </c>
    </row>
    <row r="2887" spans="2:3">
      <c r="B2887" s="12" t="s">
        <v>187</v>
      </c>
      <c r="C2887" s="16" t="s">
        <v>1077</v>
      </c>
    </row>
    <row r="2888" spans="2:3">
      <c r="B2888" s="12" t="s">
        <v>188</v>
      </c>
      <c r="C2888" s="16" t="s">
        <v>2241</v>
      </c>
    </row>
    <row r="2889" spans="2:3">
      <c r="B2889" s="12" t="s">
        <v>189</v>
      </c>
      <c r="C2889" s="16" t="s">
        <v>2242</v>
      </c>
    </row>
    <row r="2890" spans="2:3">
      <c r="B2890" s="12" t="s">
        <v>191</v>
      </c>
      <c r="C2890" s="16" t="s">
        <v>1170</v>
      </c>
    </row>
    <row r="2891" spans="2:3">
      <c r="B2891" s="12" t="s">
        <v>192</v>
      </c>
      <c r="C2891" s="16" t="s">
        <v>636</v>
      </c>
    </row>
    <row r="2892" spans="2:3">
      <c r="B2892" s="11" t="s">
        <v>193</v>
      </c>
      <c r="C2892" s="15" t="s">
        <v>2243</v>
      </c>
    </row>
    <row r="2893" spans="2:3">
      <c r="B2893" s="12" t="s">
        <v>194</v>
      </c>
      <c r="C2893" s="16" t="s">
        <v>1046</v>
      </c>
    </row>
    <row r="2894" spans="2:3">
      <c r="B2894" s="12" t="s">
        <v>195</v>
      </c>
      <c r="C2894" s="16" t="s">
        <v>2244</v>
      </c>
    </row>
    <row r="2895" spans="2:3">
      <c r="B2895" s="12" t="s">
        <v>197</v>
      </c>
      <c r="C2895" s="16" t="s">
        <v>2245</v>
      </c>
    </row>
    <row r="2896" spans="2:3">
      <c r="B2896" s="11" t="s">
        <v>201</v>
      </c>
      <c r="C2896" s="15" t="s">
        <v>2246</v>
      </c>
    </row>
    <row r="2897" spans="2:3">
      <c r="B2897" s="12" t="s">
        <v>202</v>
      </c>
      <c r="C2897" s="16" t="s">
        <v>2247</v>
      </c>
    </row>
    <row r="2898" spans="2:3">
      <c r="B2898" s="12" t="s">
        <v>204</v>
      </c>
      <c r="C2898" s="16" t="s">
        <v>2248</v>
      </c>
    </row>
    <row r="2899" spans="2:3">
      <c r="B2899" s="12" t="s">
        <v>207</v>
      </c>
      <c r="C2899" s="16" t="s">
        <v>2249</v>
      </c>
    </row>
    <row r="2900" spans="2:3">
      <c r="B2900" s="12" t="s">
        <v>209</v>
      </c>
      <c r="C2900" s="16" t="s">
        <v>2250</v>
      </c>
    </row>
    <row r="2901" spans="2:3">
      <c r="B2901" s="12" t="s">
        <v>210</v>
      </c>
      <c r="C2901" s="16" t="s">
        <v>2251</v>
      </c>
    </row>
    <row r="2902" spans="2:3">
      <c r="B2902" s="11" t="s">
        <v>211</v>
      </c>
      <c r="C2902" s="15" t="s">
        <v>2252</v>
      </c>
    </row>
    <row r="2903" spans="2:3">
      <c r="B2903" s="12" t="s">
        <v>215</v>
      </c>
      <c r="C2903" s="16" t="s">
        <v>1593</v>
      </c>
    </row>
    <row r="2904" spans="2:3">
      <c r="B2904" s="12" t="s">
        <v>218</v>
      </c>
      <c r="C2904" s="16" t="s">
        <v>2253</v>
      </c>
    </row>
    <row r="2905" spans="2:3">
      <c r="B2905" s="11" t="s">
        <v>219</v>
      </c>
      <c r="C2905" s="15" t="s">
        <v>2254</v>
      </c>
    </row>
    <row r="2906" spans="2:3">
      <c r="B2906" s="12" t="s">
        <v>220</v>
      </c>
      <c r="C2906" s="16" t="s">
        <v>2255</v>
      </c>
    </row>
    <row r="2907" spans="2:3" ht="27.6">
      <c r="B2907" s="12" t="s">
        <v>221</v>
      </c>
      <c r="C2907" s="16" t="s">
        <v>524</v>
      </c>
    </row>
    <row r="2908" spans="2:3">
      <c r="B2908" s="12" t="s">
        <v>222</v>
      </c>
      <c r="C2908" s="16" t="s">
        <v>2256</v>
      </c>
    </row>
    <row r="2909" spans="2:3">
      <c r="B2909" s="12" t="s">
        <v>224</v>
      </c>
      <c r="C2909" s="16" t="s">
        <v>2257</v>
      </c>
    </row>
    <row r="2910" spans="2:3">
      <c r="B2910" s="12" t="s">
        <v>225</v>
      </c>
      <c r="C2910" s="16" t="s">
        <v>2258</v>
      </c>
    </row>
    <row r="2911" spans="2:3">
      <c r="B2911" s="12" t="s">
        <v>226</v>
      </c>
      <c r="C2911" s="16" t="s">
        <v>2259</v>
      </c>
    </row>
    <row r="2912" spans="2:3">
      <c r="B2912" s="12" t="s">
        <v>227</v>
      </c>
      <c r="C2912" s="16" t="s">
        <v>2260</v>
      </c>
    </row>
    <row r="2913" spans="2:3">
      <c r="B2913" s="11" t="s">
        <v>248</v>
      </c>
      <c r="C2913" s="15" t="s">
        <v>2261</v>
      </c>
    </row>
    <row r="2914" spans="2:3">
      <c r="B2914" s="12" t="s">
        <v>255</v>
      </c>
      <c r="C2914" s="16" t="s">
        <v>2261</v>
      </c>
    </row>
    <row r="2915" spans="2:3">
      <c r="B2915" s="10" t="s">
        <v>257</v>
      </c>
      <c r="C2915" s="14" t="s">
        <v>2262</v>
      </c>
    </row>
    <row r="2916" spans="2:3">
      <c r="B2916" s="11" t="s">
        <v>265</v>
      </c>
      <c r="C2916" s="15" t="s">
        <v>2262</v>
      </c>
    </row>
    <row r="2917" spans="2:3">
      <c r="B2917" s="12" t="s">
        <v>266</v>
      </c>
      <c r="C2917" s="16" t="s">
        <v>2262</v>
      </c>
    </row>
    <row r="2918" spans="2:3">
      <c r="B2918" s="9" t="s">
        <v>49</v>
      </c>
      <c r="C2918" s="13" t="s">
        <v>86</v>
      </c>
    </row>
    <row r="2919" spans="2:3">
      <c r="B2919" s="12" t="s">
        <v>529</v>
      </c>
      <c r="C2919" s="16" t="s">
        <v>529</v>
      </c>
    </row>
    <row r="2920" spans="2:3">
      <c r="B2920" s="12" t="s">
        <v>529</v>
      </c>
      <c r="C2920" s="16" t="s">
        <v>529</v>
      </c>
    </row>
    <row r="2921" spans="2:3">
      <c r="B2921" s="12" t="s">
        <v>529</v>
      </c>
      <c r="C2921" s="16" t="s">
        <v>529</v>
      </c>
    </row>
    <row r="2922" spans="2:3">
      <c r="B2922" s="9" t="s">
        <v>37</v>
      </c>
      <c r="C2922" s="13" t="s">
        <v>50</v>
      </c>
    </row>
    <row r="2923" spans="2:3">
      <c r="B2923" s="10" t="s">
        <v>100</v>
      </c>
      <c r="C2923" s="14" t="s">
        <v>2263</v>
      </c>
    </row>
    <row r="2924" spans="2:3">
      <c r="B2924" s="11" t="s">
        <v>101</v>
      </c>
      <c r="C2924" s="15" t="s">
        <v>2264</v>
      </c>
    </row>
    <row r="2925" spans="2:3">
      <c r="B2925" s="12" t="s">
        <v>102</v>
      </c>
      <c r="C2925" s="16" t="s">
        <v>2264</v>
      </c>
    </row>
    <row r="2926" spans="2:3">
      <c r="B2926" s="11" t="s">
        <v>106</v>
      </c>
      <c r="C2926" s="15" t="s">
        <v>2265</v>
      </c>
    </row>
    <row r="2927" spans="2:3">
      <c r="B2927" s="12" t="s">
        <v>107</v>
      </c>
      <c r="C2927" s="16" t="s">
        <v>2266</v>
      </c>
    </row>
    <row r="2928" spans="2:3">
      <c r="B2928" s="12" t="s">
        <v>108</v>
      </c>
      <c r="C2928" s="16" t="s">
        <v>2267</v>
      </c>
    </row>
    <row r="2929" spans="2:3">
      <c r="B2929" s="11" t="s">
        <v>111</v>
      </c>
      <c r="C2929" s="15" t="s">
        <v>2268</v>
      </c>
    </row>
    <row r="2930" spans="2:3">
      <c r="B2930" s="12" t="s">
        <v>112</v>
      </c>
      <c r="C2930" s="16" t="s">
        <v>2269</v>
      </c>
    </row>
    <row r="2931" spans="2:3">
      <c r="B2931" s="12" t="s">
        <v>115</v>
      </c>
      <c r="C2931" s="16" t="s">
        <v>2270</v>
      </c>
    </row>
    <row r="2932" spans="2:3">
      <c r="B2932" s="11" t="s">
        <v>116</v>
      </c>
      <c r="C2932" s="15" t="s">
        <v>2271</v>
      </c>
    </row>
    <row r="2933" spans="2:3">
      <c r="B2933" s="12" t="s">
        <v>120</v>
      </c>
      <c r="C2933" s="16" t="s">
        <v>2271</v>
      </c>
    </row>
    <row r="2934" spans="2:3">
      <c r="B2934" s="11" t="s">
        <v>123</v>
      </c>
      <c r="C2934" s="15" t="s">
        <v>2272</v>
      </c>
    </row>
    <row r="2935" spans="2:3">
      <c r="B2935" s="12" t="s">
        <v>124</v>
      </c>
      <c r="C2935" s="16" t="s">
        <v>2272</v>
      </c>
    </row>
    <row r="2936" spans="2:3">
      <c r="B2936" s="11" t="s">
        <v>125</v>
      </c>
      <c r="C2936" s="15" t="s">
        <v>2273</v>
      </c>
    </row>
    <row r="2937" spans="2:3">
      <c r="B2937" s="12" t="s">
        <v>126</v>
      </c>
      <c r="C2937" s="16" t="s">
        <v>2273</v>
      </c>
    </row>
    <row r="2938" spans="2:3">
      <c r="B2938" s="10" t="s">
        <v>127</v>
      </c>
      <c r="C2938" s="14" t="s">
        <v>598</v>
      </c>
    </row>
    <row r="2939" spans="2:3">
      <c r="B2939" s="11" t="s">
        <v>128</v>
      </c>
      <c r="C2939" s="15" t="s">
        <v>448</v>
      </c>
    </row>
    <row r="2940" spans="2:3">
      <c r="B2940" s="12" t="s">
        <v>129</v>
      </c>
      <c r="C2940" s="16" t="s">
        <v>453</v>
      </c>
    </row>
    <row r="2941" spans="2:3">
      <c r="B2941" s="12" t="s">
        <v>134</v>
      </c>
      <c r="C2941" s="16" t="s">
        <v>453</v>
      </c>
    </row>
    <row r="2942" spans="2:3">
      <c r="B2942" s="11" t="s">
        <v>166</v>
      </c>
      <c r="C2942" s="15" t="s">
        <v>497</v>
      </c>
    </row>
    <row r="2943" spans="2:3">
      <c r="B2943" s="12" t="s">
        <v>167</v>
      </c>
      <c r="C2943" s="16" t="s">
        <v>497</v>
      </c>
    </row>
    <row r="2944" spans="2:3">
      <c r="B2944" s="10" t="s">
        <v>183</v>
      </c>
      <c r="C2944" s="14" t="s">
        <v>2274</v>
      </c>
    </row>
    <row r="2945" spans="2:3">
      <c r="B2945" s="11" t="s">
        <v>184</v>
      </c>
      <c r="C2945" s="15" t="s">
        <v>2275</v>
      </c>
    </row>
    <row r="2946" spans="2:3">
      <c r="B2946" s="12" t="s">
        <v>185</v>
      </c>
      <c r="C2946" s="16" t="s">
        <v>2276</v>
      </c>
    </row>
    <row r="2947" spans="2:3">
      <c r="B2947" s="12" t="s">
        <v>187</v>
      </c>
      <c r="C2947" s="16" t="s">
        <v>562</v>
      </c>
    </row>
    <row r="2948" spans="2:3">
      <c r="B2948" s="12" t="s">
        <v>191</v>
      </c>
      <c r="C2948" s="16" t="s">
        <v>598</v>
      </c>
    </row>
    <row r="2949" spans="2:3">
      <c r="B2949" s="11" t="s">
        <v>193</v>
      </c>
      <c r="C2949" s="15" t="s">
        <v>2277</v>
      </c>
    </row>
    <row r="2950" spans="2:3">
      <c r="B2950" s="12" t="s">
        <v>194</v>
      </c>
      <c r="C2950" s="16" t="s">
        <v>2278</v>
      </c>
    </row>
    <row r="2951" spans="2:3">
      <c r="B2951" s="12" t="s">
        <v>199</v>
      </c>
      <c r="C2951" s="16" t="s">
        <v>647</v>
      </c>
    </row>
    <row r="2952" spans="2:3">
      <c r="B2952" s="11" t="s">
        <v>201</v>
      </c>
      <c r="C2952" s="15" t="s">
        <v>2279</v>
      </c>
    </row>
    <row r="2953" spans="2:3">
      <c r="B2953" s="12" t="s">
        <v>202</v>
      </c>
      <c r="C2953" s="16" t="s">
        <v>2280</v>
      </c>
    </row>
    <row r="2954" spans="2:3">
      <c r="B2954" s="12" t="s">
        <v>207</v>
      </c>
      <c r="C2954" s="16" t="s">
        <v>559</v>
      </c>
    </row>
    <row r="2955" spans="2:3">
      <c r="B2955" s="11" t="s">
        <v>211</v>
      </c>
      <c r="C2955" s="15" t="s">
        <v>2281</v>
      </c>
    </row>
    <row r="2956" spans="2:3">
      <c r="B2956" s="12" t="s">
        <v>212</v>
      </c>
      <c r="C2956" s="16" t="s">
        <v>1963</v>
      </c>
    </row>
    <row r="2957" spans="2:3">
      <c r="B2957" s="12" t="s">
        <v>215</v>
      </c>
      <c r="C2957" s="16" t="s">
        <v>2282</v>
      </c>
    </row>
    <row r="2958" spans="2:3">
      <c r="B2958" s="11" t="s">
        <v>219</v>
      </c>
      <c r="C2958" s="15" t="s">
        <v>1758</v>
      </c>
    </row>
    <row r="2959" spans="2:3">
      <c r="B2959" s="12" t="s">
        <v>226</v>
      </c>
      <c r="C2959" s="16" t="s">
        <v>467</v>
      </c>
    </row>
    <row r="2960" spans="2:3">
      <c r="B2960" s="12" t="s">
        <v>227</v>
      </c>
      <c r="C2960" s="16" t="s">
        <v>590</v>
      </c>
    </row>
    <row r="2961" spans="2:3">
      <c r="B2961" s="11" t="s">
        <v>248</v>
      </c>
      <c r="C2961" s="15" t="s">
        <v>2283</v>
      </c>
    </row>
    <row r="2962" spans="2:3">
      <c r="B2962" s="12" t="s">
        <v>255</v>
      </c>
      <c r="C2962" s="16" t="s">
        <v>2283</v>
      </c>
    </row>
    <row r="2963" spans="2:3">
      <c r="B2963" s="9" t="s">
        <v>49</v>
      </c>
      <c r="C2963" s="13" t="s">
        <v>87</v>
      </c>
    </row>
    <row r="2964" spans="2:3">
      <c r="B2964" s="12" t="s">
        <v>529</v>
      </c>
      <c r="C2964" s="16" t="s">
        <v>529</v>
      </c>
    </row>
    <row r="2965" spans="2:3">
      <c r="B2965" s="12" t="s">
        <v>529</v>
      </c>
      <c r="C2965" s="16" t="s">
        <v>529</v>
      </c>
    </row>
    <row r="2966" spans="2:3">
      <c r="B2966" s="12" t="s">
        <v>529</v>
      </c>
      <c r="C2966" s="16" t="s">
        <v>529</v>
      </c>
    </row>
    <row r="2967" spans="2:3">
      <c r="B2967" s="9" t="s">
        <v>38</v>
      </c>
      <c r="C2967" s="13" t="s">
        <v>50</v>
      </c>
    </row>
    <row r="2968" spans="2:3">
      <c r="B2968" s="10" t="s">
        <v>100</v>
      </c>
      <c r="C2968" s="14" t="s">
        <v>2284</v>
      </c>
    </row>
    <row r="2969" spans="2:3">
      <c r="B2969" s="11" t="s">
        <v>101</v>
      </c>
      <c r="C2969" s="15" t="s">
        <v>2285</v>
      </c>
    </row>
    <row r="2970" spans="2:3">
      <c r="B2970" s="12" t="s">
        <v>102</v>
      </c>
      <c r="C2970" s="16" t="s">
        <v>2285</v>
      </c>
    </row>
    <row r="2971" spans="2:3">
      <c r="B2971" s="11" t="s">
        <v>103</v>
      </c>
      <c r="C2971" s="15" t="s">
        <v>587</v>
      </c>
    </row>
    <row r="2972" spans="2:3">
      <c r="B2972" s="12" t="s">
        <v>104</v>
      </c>
      <c r="C2972" s="16" t="s">
        <v>587</v>
      </c>
    </row>
    <row r="2973" spans="2:3">
      <c r="B2973" s="11" t="s">
        <v>106</v>
      </c>
      <c r="C2973" s="15" t="s">
        <v>2286</v>
      </c>
    </row>
    <row r="2974" spans="2:3">
      <c r="B2974" s="12" t="s">
        <v>107</v>
      </c>
      <c r="C2974" s="16" t="s">
        <v>2287</v>
      </c>
    </row>
    <row r="2975" spans="2:3">
      <c r="B2975" s="12" t="s">
        <v>108</v>
      </c>
      <c r="C2975" s="16" t="s">
        <v>2288</v>
      </c>
    </row>
    <row r="2976" spans="2:3">
      <c r="B2976" s="11" t="s">
        <v>111</v>
      </c>
      <c r="C2976" s="15" t="s">
        <v>2289</v>
      </c>
    </row>
    <row r="2977" spans="2:3">
      <c r="B2977" s="12" t="s">
        <v>112</v>
      </c>
      <c r="C2977" s="16" t="s">
        <v>2290</v>
      </c>
    </row>
    <row r="2978" spans="2:3">
      <c r="B2978" s="12" t="s">
        <v>115</v>
      </c>
      <c r="C2978" s="16" t="s">
        <v>2291</v>
      </c>
    </row>
    <row r="2979" spans="2:3">
      <c r="B2979" s="11" t="s">
        <v>116</v>
      </c>
      <c r="C2979" s="15" t="s">
        <v>2292</v>
      </c>
    </row>
    <row r="2980" spans="2:3">
      <c r="B2980" s="12" t="s">
        <v>118</v>
      </c>
      <c r="C2980" s="16" t="s">
        <v>2293</v>
      </c>
    </row>
    <row r="2981" spans="2:3">
      <c r="B2981" s="12" t="s">
        <v>120</v>
      </c>
      <c r="C2981" s="16" t="s">
        <v>2294</v>
      </c>
    </row>
    <row r="2982" spans="2:3">
      <c r="B2982" s="11" t="s">
        <v>125</v>
      </c>
      <c r="C2982" s="15" t="s">
        <v>2295</v>
      </c>
    </row>
    <row r="2983" spans="2:3">
      <c r="B2983" s="12" t="s">
        <v>126</v>
      </c>
      <c r="C2983" s="16" t="s">
        <v>2295</v>
      </c>
    </row>
    <row r="2984" spans="2:3">
      <c r="B2984" s="10" t="s">
        <v>127</v>
      </c>
      <c r="C2984" s="14" t="s">
        <v>2296</v>
      </c>
    </row>
    <row r="2985" spans="2:3">
      <c r="B2985" s="11" t="s">
        <v>128</v>
      </c>
      <c r="C2985" s="15" t="s">
        <v>2297</v>
      </c>
    </row>
    <row r="2986" spans="2:3">
      <c r="B2986" s="12" t="s">
        <v>129</v>
      </c>
      <c r="C2986" s="16" t="s">
        <v>559</v>
      </c>
    </row>
    <row r="2987" spans="2:3">
      <c r="B2987" s="12" t="s">
        <v>132</v>
      </c>
      <c r="C2987" s="16" t="s">
        <v>586</v>
      </c>
    </row>
    <row r="2988" spans="2:3">
      <c r="B2988" s="12" t="s">
        <v>133</v>
      </c>
      <c r="C2988" s="16" t="s">
        <v>572</v>
      </c>
    </row>
    <row r="2989" spans="2:3">
      <c r="B2989" s="12" t="s">
        <v>134</v>
      </c>
      <c r="C2989" s="16" t="s">
        <v>586</v>
      </c>
    </row>
    <row r="2990" spans="2:3">
      <c r="B2990" s="11" t="s">
        <v>137</v>
      </c>
      <c r="C2990" s="15" t="s">
        <v>2298</v>
      </c>
    </row>
    <row r="2991" spans="2:3">
      <c r="B2991" s="12" t="s">
        <v>138</v>
      </c>
      <c r="C2991" s="16" t="s">
        <v>2299</v>
      </c>
    </row>
    <row r="2992" spans="2:3">
      <c r="B2992" s="12" t="s">
        <v>140</v>
      </c>
      <c r="C2992" s="16" t="s">
        <v>589</v>
      </c>
    </row>
    <row r="2993" spans="2:3">
      <c r="B2993" s="11" t="s">
        <v>148</v>
      </c>
      <c r="C2993" s="15" t="s">
        <v>1085</v>
      </c>
    </row>
    <row r="2994" spans="2:3">
      <c r="B2994" s="12" t="s">
        <v>154</v>
      </c>
      <c r="C2994" s="16" t="s">
        <v>589</v>
      </c>
    </row>
    <row r="2995" spans="2:3">
      <c r="B2995" s="12" t="s">
        <v>156</v>
      </c>
      <c r="C2995" s="16" t="s">
        <v>573</v>
      </c>
    </row>
    <row r="2996" spans="2:3">
      <c r="B2996" s="11" t="s">
        <v>166</v>
      </c>
      <c r="C2996" s="15" t="s">
        <v>2300</v>
      </c>
    </row>
    <row r="2997" spans="2:3">
      <c r="B2997" s="12" t="s">
        <v>167</v>
      </c>
      <c r="C2997" s="16" t="s">
        <v>2300</v>
      </c>
    </row>
    <row r="2998" spans="2:3">
      <c r="B2998" s="11" t="s">
        <v>174</v>
      </c>
      <c r="C2998" s="15" t="s">
        <v>596</v>
      </c>
    </row>
    <row r="2999" spans="2:3">
      <c r="B2999" s="12" t="s">
        <v>180</v>
      </c>
      <c r="C2999" s="16" t="s">
        <v>573</v>
      </c>
    </row>
    <row r="3000" spans="2:3">
      <c r="B3000" s="12" t="s">
        <v>182</v>
      </c>
      <c r="C3000" s="16" t="s">
        <v>1038</v>
      </c>
    </row>
    <row r="3001" spans="2:3">
      <c r="B3001" s="10" t="s">
        <v>183</v>
      </c>
      <c r="C3001" s="14" t="s">
        <v>2301</v>
      </c>
    </row>
    <row r="3002" spans="2:3">
      <c r="B3002" s="11" t="s">
        <v>184</v>
      </c>
      <c r="C3002" s="15" t="s">
        <v>2302</v>
      </c>
    </row>
    <row r="3003" spans="2:3">
      <c r="B3003" s="12" t="s">
        <v>185</v>
      </c>
      <c r="C3003" s="16" t="s">
        <v>2051</v>
      </c>
    </row>
    <row r="3004" spans="2:3">
      <c r="B3004" s="12" t="s">
        <v>188</v>
      </c>
      <c r="C3004" s="16" t="s">
        <v>2303</v>
      </c>
    </row>
    <row r="3005" spans="2:3">
      <c r="B3005" s="12" t="s">
        <v>192</v>
      </c>
      <c r="C3005" s="16" t="s">
        <v>2304</v>
      </c>
    </row>
    <row r="3006" spans="2:3">
      <c r="B3006" s="11" t="s">
        <v>193</v>
      </c>
      <c r="C3006" s="15" t="s">
        <v>2305</v>
      </c>
    </row>
    <row r="3007" spans="2:3">
      <c r="B3007" s="12" t="s">
        <v>195</v>
      </c>
      <c r="C3007" s="16" t="s">
        <v>2306</v>
      </c>
    </row>
    <row r="3008" spans="2:3">
      <c r="B3008" s="12" t="s">
        <v>199</v>
      </c>
      <c r="C3008" s="16" t="s">
        <v>1084</v>
      </c>
    </row>
    <row r="3009" spans="2:3">
      <c r="B3009" s="11" t="s">
        <v>201</v>
      </c>
      <c r="C3009" s="15" t="s">
        <v>2307</v>
      </c>
    </row>
    <row r="3010" spans="2:3">
      <c r="B3010" s="12" t="s">
        <v>202</v>
      </c>
      <c r="C3010" s="16" t="s">
        <v>2308</v>
      </c>
    </row>
    <row r="3011" spans="2:3">
      <c r="B3011" s="12" t="s">
        <v>204</v>
      </c>
      <c r="C3011" s="16" t="s">
        <v>2309</v>
      </c>
    </row>
    <row r="3012" spans="2:3">
      <c r="B3012" s="12" t="s">
        <v>205</v>
      </c>
      <c r="C3012" s="16" t="s">
        <v>497</v>
      </c>
    </row>
    <row r="3013" spans="2:3">
      <c r="B3013" s="12" t="s">
        <v>207</v>
      </c>
      <c r="C3013" s="16" t="s">
        <v>2310</v>
      </c>
    </row>
    <row r="3014" spans="2:3">
      <c r="B3014" s="11" t="s">
        <v>211</v>
      </c>
      <c r="C3014" s="15" t="s">
        <v>2311</v>
      </c>
    </row>
    <row r="3015" spans="2:3">
      <c r="B3015" s="12" t="s">
        <v>212</v>
      </c>
      <c r="C3015" s="16" t="s">
        <v>570</v>
      </c>
    </row>
    <row r="3016" spans="2:3">
      <c r="B3016" s="12" t="s">
        <v>215</v>
      </c>
      <c r="C3016" s="16" t="s">
        <v>612</v>
      </c>
    </row>
    <row r="3017" spans="2:3">
      <c r="B3017" s="11" t="s">
        <v>219</v>
      </c>
      <c r="C3017" s="15" t="s">
        <v>2312</v>
      </c>
    </row>
    <row r="3018" spans="2:3">
      <c r="B3018" s="12" t="s">
        <v>224</v>
      </c>
      <c r="C3018" s="16" t="s">
        <v>497</v>
      </c>
    </row>
    <row r="3019" spans="2:3">
      <c r="B3019" s="12" t="s">
        <v>225</v>
      </c>
      <c r="C3019" s="16" t="s">
        <v>448</v>
      </c>
    </row>
    <row r="3020" spans="2:3">
      <c r="B3020" s="12" t="s">
        <v>226</v>
      </c>
      <c r="C3020" s="16" t="s">
        <v>557</v>
      </c>
    </row>
    <row r="3021" spans="2:3">
      <c r="B3021" s="11" t="s">
        <v>234</v>
      </c>
      <c r="C3021" s="15" t="s">
        <v>2313</v>
      </c>
    </row>
    <row r="3022" spans="2:3">
      <c r="B3022" s="12" t="s">
        <v>235</v>
      </c>
      <c r="C3022" s="16" t="s">
        <v>872</v>
      </c>
    </row>
    <row r="3023" spans="2:3">
      <c r="B3023" s="12" t="s">
        <v>238</v>
      </c>
      <c r="C3023" s="16" t="s">
        <v>586</v>
      </c>
    </row>
    <row r="3024" spans="2:3">
      <c r="B3024" s="11" t="s">
        <v>242</v>
      </c>
      <c r="C3024" s="15" t="s">
        <v>2314</v>
      </c>
    </row>
    <row r="3025" spans="2:3">
      <c r="B3025" s="12" t="s">
        <v>244</v>
      </c>
      <c r="C3025" s="16" t="s">
        <v>2315</v>
      </c>
    </row>
    <row r="3026" spans="2:3">
      <c r="B3026" s="12" t="s">
        <v>245</v>
      </c>
      <c r="C3026" s="16" t="s">
        <v>577</v>
      </c>
    </row>
    <row r="3027" spans="2:3">
      <c r="B3027" s="11" t="s">
        <v>248</v>
      </c>
      <c r="C3027" s="15" t="s">
        <v>2316</v>
      </c>
    </row>
    <row r="3028" spans="2:3">
      <c r="B3028" s="12" t="s">
        <v>250</v>
      </c>
      <c r="C3028" s="16" t="s">
        <v>1166</v>
      </c>
    </row>
    <row r="3029" spans="2:3">
      <c r="B3029" s="12" t="s">
        <v>255</v>
      </c>
      <c r="C3029" s="16" t="s">
        <v>2317</v>
      </c>
    </row>
    <row r="3030" spans="2:3">
      <c r="B3030" s="10" t="s">
        <v>315</v>
      </c>
      <c r="C3030" s="14" t="s">
        <v>2129</v>
      </c>
    </row>
    <row r="3031" spans="2:3">
      <c r="B3031" s="11" t="s">
        <v>318</v>
      </c>
      <c r="C3031" s="15" t="s">
        <v>2129</v>
      </c>
    </row>
    <row r="3032" spans="2:3">
      <c r="B3032" s="12" t="s">
        <v>319</v>
      </c>
      <c r="C3032" s="16" t="s">
        <v>2129</v>
      </c>
    </row>
    <row r="3033" spans="2:3">
      <c r="B3033" s="9" t="s">
        <v>49</v>
      </c>
      <c r="C3033" s="13" t="s">
        <v>88</v>
      </c>
    </row>
    <row r="3034" spans="2:3">
      <c r="B3034" s="12" t="s">
        <v>529</v>
      </c>
      <c r="C3034" s="16" t="s">
        <v>529</v>
      </c>
    </row>
    <row r="3035" spans="2:3">
      <c r="B3035" s="12" t="s">
        <v>529</v>
      </c>
      <c r="C3035" s="16" t="s">
        <v>529</v>
      </c>
    </row>
    <row r="3036" spans="2:3">
      <c r="B3036" s="12" t="s">
        <v>529</v>
      </c>
      <c r="C3036" s="16" t="s">
        <v>529</v>
      </c>
    </row>
    <row r="3037" spans="2:3">
      <c r="B3037" s="9" t="s">
        <v>39</v>
      </c>
      <c r="C3037" s="13" t="s">
        <v>50</v>
      </c>
    </row>
    <row r="3038" spans="2:3">
      <c r="B3038" s="10" t="s">
        <v>100</v>
      </c>
      <c r="C3038" s="14" t="s">
        <v>2318</v>
      </c>
    </row>
    <row r="3039" spans="2:3">
      <c r="B3039" s="11" t="s">
        <v>101</v>
      </c>
      <c r="C3039" s="15" t="s">
        <v>2319</v>
      </c>
    </row>
    <row r="3040" spans="2:3">
      <c r="B3040" s="12" t="s">
        <v>102</v>
      </c>
      <c r="C3040" s="16" t="s">
        <v>2319</v>
      </c>
    </row>
    <row r="3041" spans="2:3">
      <c r="B3041" s="11" t="s">
        <v>103</v>
      </c>
      <c r="C3041" s="15" t="s">
        <v>2320</v>
      </c>
    </row>
    <row r="3042" spans="2:3">
      <c r="B3042" s="12" t="s">
        <v>104</v>
      </c>
      <c r="C3042" s="16" t="s">
        <v>2321</v>
      </c>
    </row>
    <row r="3043" spans="2:3">
      <c r="B3043" s="12" t="s">
        <v>105</v>
      </c>
      <c r="C3043" s="16" t="s">
        <v>2322</v>
      </c>
    </row>
    <row r="3044" spans="2:3">
      <c r="B3044" s="11" t="s">
        <v>106</v>
      </c>
      <c r="C3044" s="15" t="s">
        <v>2323</v>
      </c>
    </row>
    <row r="3045" spans="2:3">
      <c r="B3045" s="12" t="s">
        <v>107</v>
      </c>
      <c r="C3045" s="16" t="s">
        <v>2324</v>
      </c>
    </row>
    <row r="3046" spans="2:3">
      <c r="B3046" s="12" t="s">
        <v>108</v>
      </c>
      <c r="C3046" s="16" t="s">
        <v>2325</v>
      </c>
    </row>
    <row r="3047" spans="2:3">
      <c r="B3047" s="12" t="s">
        <v>109</v>
      </c>
      <c r="C3047" s="16" t="s">
        <v>2326</v>
      </c>
    </row>
    <row r="3048" spans="2:3">
      <c r="B3048" s="12" t="s">
        <v>110</v>
      </c>
      <c r="C3048" s="16" t="s">
        <v>2327</v>
      </c>
    </row>
    <row r="3049" spans="2:3">
      <c r="B3049" s="11" t="s">
        <v>111</v>
      </c>
      <c r="C3049" s="15" t="s">
        <v>2328</v>
      </c>
    </row>
    <row r="3050" spans="2:3">
      <c r="B3050" s="12" t="s">
        <v>112</v>
      </c>
      <c r="C3050" s="16" t="s">
        <v>2329</v>
      </c>
    </row>
    <row r="3051" spans="2:3">
      <c r="B3051" s="12" t="s">
        <v>113</v>
      </c>
      <c r="C3051" s="16" t="s">
        <v>2330</v>
      </c>
    </row>
    <row r="3052" spans="2:3">
      <c r="B3052" s="12" t="s">
        <v>114</v>
      </c>
      <c r="C3052" s="16" t="s">
        <v>2331</v>
      </c>
    </row>
    <row r="3053" spans="2:3">
      <c r="B3053" s="12" t="s">
        <v>115</v>
      </c>
      <c r="C3053" s="16" t="s">
        <v>2332</v>
      </c>
    </row>
    <row r="3054" spans="2:3">
      <c r="B3054" s="11" t="s">
        <v>116</v>
      </c>
      <c r="C3054" s="15" t="s">
        <v>2333</v>
      </c>
    </row>
    <row r="3055" spans="2:3">
      <c r="B3055" s="12" t="s">
        <v>117</v>
      </c>
      <c r="C3055" s="16" t="s">
        <v>2334</v>
      </c>
    </row>
    <row r="3056" spans="2:3">
      <c r="B3056" s="12" t="s">
        <v>118</v>
      </c>
      <c r="C3056" s="16" t="s">
        <v>2335</v>
      </c>
    </row>
    <row r="3057" spans="2:3">
      <c r="B3057" s="12" t="s">
        <v>120</v>
      </c>
      <c r="C3057" s="16" t="s">
        <v>2336</v>
      </c>
    </row>
    <row r="3058" spans="2:3">
      <c r="B3058" s="12" t="s">
        <v>122</v>
      </c>
      <c r="C3058" s="16" t="s">
        <v>2337</v>
      </c>
    </row>
    <row r="3059" spans="2:3">
      <c r="B3059" s="11" t="s">
        <v>123</v>
      </c>
      <c r="C3059" s="15" t="s">
        <v>2338</v>
      </c>
    </row>
    <row r="3060" spans="2:3">
      <c r="B3060" s="12" t="s">
        <v>124</v>
      </c>
      <c r="C3060" s="16" t="s">
        <v>2338</v>
      </c>
    </row>
    <row r="3061" spans="2:3">
      <c r="B3061" s="11" t="s">
        <v>125</v>
      </c>
      <c r="C3061" s="15" t="s">
        <v>2339</v>
      </c>
    </row>
    <row r="3062" spans="2:3">
      <c r="B3062" s="12" t="s">
        <v>126</v>
      </c>
      <c r="C3062" s="16" t="s">
        <v>2339</v>
      </c>
    </row>
    <row r="3063" spans="2:3">
      <c r="B3063" s="10" t="s">
        <v>127</v>
      </c>
      <c r="C3063" s="14" t="s">
        <v>2340</v>
      </c>
    </row>
    <row r="3064" spans="2:3">
      <c r="B3064" s="11" t="s">
        <v>128</v>
      </c>
      <c r="C3064" s="15" t="s">
        <v>2341</v>
      </c>
    </row>
    <row r="3065" spans="2:3">
      <c r="B3065" s="12" t="s">
        <v>129</v>
      </c>
      <c r="C3065" s="16" t="s">
        <v>2342</v>
      </c>
    </row>
    <row r="3066" spans="2:3">
      <c r="B3066" s="12" t="s">
        <v>132</v>
      </c>
      <c r="C3066" s="16" t="s">
        <v>2343</v>
      </c>
    </row>
    <row r="3067" spans="2:3">
      <c r="B3067" s="12" t="s">
        <v>134</v>
      </c>
      <c r="C3067" s="16" t="s">
        <v>2344</v>
      </c>
    </row>
    <row r="3068" spans="2:3">
      <c r="B3068" s="11" t="s">
        <v>137</v>
      </c>
      <c r="C3068" s="15" t="s">
        <v>2345</v>
      </c>
    </row>
    <row r="3069" spans="2:3">
      <c r="B3069" s="12" t="s">
        <v>138</v>
      </c>
      <c r="C3069" s="16" t="s">
        <v>2346</v>
      </c>
    </row>
    <row r="3070" spans="2:3">
      <c r="B3070" s="12" t="s">
        <v>140</v>
      </c>
      <c r="C3070" s="16" t="s">
        <v>2347</v>
      </c>
    </row>
    <row r="3071" spans="2:3">
      <c r="B3071" s="11" t="s">
        <v>141</v>
      </c>
      <c r="C3071" s="15" t="s">
        <v>2348</v>
      </c>
    </row>
    <row r="3072" spans="2:3">
      <c r="B3072" s="12" t="s">
        <v>144</v>
      </c>
      <c r="C3072" s="16" t="s">
        <v>2348</v>
      </c>
    </row>
    <row r="3073" spans="2:3">
      <c r="B3073" s="11" t="s">
        <v>148</v>
      </c>
      <c r="C3073" s="15" t="s">
        <v>2349</v>
      </c>
    </row>
    <row r="3074" spans="2:3">
      <c r="B3074" s="12" t="s">
        <v>151</v>
      </c>
      <c r="C3074" s="16" t="s">
        <v>2350</v>
      </c>
    </row>
    <row r="3075" spans="2:3">
      <c r="B3075" s="12" t="s">
        <v>154</v>
      </c>
      <c r="C3075" s="16" t="s">
        <v>2351</v>
      </c>
    </row>
    <row r="3076" spans="2:3">
      <c r="B3076" s="12" t="s">
        <v>156</v>
      </c>
      <c r="C3076" s="16" t="s">
        <v>2352</v>
      </c>
    </row>
    <row r="3077" spans="2:3">
      <c r="B3077" s="11" t="s">
        <v>158</v>
      </c>
      <c r="C3077" s="15" t="s">
        <v>2353</v>
      </c>
    </row>
    <row r="3078" spans="2:3">
      <c r="B3078" s="12" t="s">
        <v>159</v>
      </c>
      <c r="C3078" s="16" t="s">
        <v>2354</v>
      </c>
    </row>
    <row r="3079" spans="2:3">
      <c r="B3079" s="12" t="s">
        <v>160</v>
      </c>
      <c r="C3079" s="16" t="s">
        <v>2355</v>
      </c>
    </row>
    <row r="3080" spans="2:3">
      <c r="B3080" s="12" t="s">
        <v>161</v>
      </c>
      <c r="C3080" s="16" t="s">
        <v>2356</v>
      </c>
    </row>
    <row r="3081" spans="2:3">
      <c r="B3081" s="12" t="s">
        <v>162</v>
      </c>
      <c r="C3081" s="16" t="s">
        <v>2357</v>
      </c>
    </row>
    <row r="3082" spans="2:3">
      <c r="B3082" s="12" t="s">
        <v>163</v>
      </c>
      <c r="C3082" s="16" t="s">
        <v>2358</v>
      </c>
    </row>
    <row r="3083" spans="2:3">
      <c r="B3083" s="12" t="s">
        <v>165</v>
      </c>
      <c r="C3083" s="16" t="s">
        <v>2359</v>
      </c>
    </row>
    <row r="3084" spans="2:3">
      <c r="B3084" s="11" t="s">
        <v>166</v>
      </c>
      <c r="C3084" s="15" t="s">
        <v>2360</v>
      </c>
    </row>
    <row r="3085" spans="2:3">
      <c r="B3085" s="12" t="s">
        <v>167</v>
      </c>
      <c r="C3085" s="16" t="s">
        <v>2360</v>
      </c>
    </row>
    <row r="3086" spans="2:3">
      <c r="B3086" s="11" t="s">
        <v>168</v>
      </c>
      <c r="C3086" s="15" t="s">
        <v>2361</v>
      </c>
    </row>
    <row r="3087" spans="2:3">
      <c r="B3087" s="12" t="s">
        <v>169</v>
      </c>
      <c r="C3087" s="16" t="s">
        <v>2362</v>
      </c>
    </row>
    <row r="3088" spans="2:3">
      <c r="B3088" s="12" t="s">
        <v>170</v>
      </c>
      <c r="C3088" s="16" t="s">
        <v>2363</v>
      </c>
    </row>
    <row r="3089" spans="2:3">
      <c r="B3089" s="12" t="s">
        <v>173</v>
      </c>
      <c r="C3089" s="16" t="s">
        <v>636</v>
      </c>
    </row>
    <row r="3090" spans="2:3">
      <c r="B3090" s="11" t="s">
        <v>174</v>
      </c>
      <c r="C3090" s="15" t="s">
        <v>2364</v>
      </c>
    </row>
    <row r="3091" spans="2:3">
      <c r="B3091" s="12" t="s">
        <v>175</v>
      </c>
      <c r="C3091" s="16" t="s">
        <v>2365</v>
      </c>
    </row>
    <row r="3092" spans="2:3">
      <c r="B3092" s="12" t="s">
        <v>176</v>
      </c>
      <c r="C3092" s="16" t="s">
        <v>2366</v>
      </c>
    </row>
    <row r="3093" spans="2:3">
      <c r="B3093" s="12" t="s">
        <v>178</v>
      </c>
      <c r="C3093" s="16" t="s">
        <v>2367</v>
      </c>
    </row>
    <row r="3094" spans="2:3">
      <c r="B3094" s="12" t="s">
        <v>179</v>
      </c>
      <c r="C3094" s="16" t="s">
        <v>2368</v>
      </c>
    </row>
    <row r="3095" spans="2:3">
      <c r="B3095" s="12" t="s">
        <v>180</v>
      </c>
      <c r="C3095" s="16" t="s">
        <v>2369</v>
      </c>
    </row>
    <row r="3096" spans="2:3">
      <c r="B3096" s="10" t="s">
        <v>183</v>
      </c>
      <c r="C3096" s="14" t="s">
        <v>2370</v>
      </c>
    </row>
    <row r="3097" spans="2:3">
      <c r="B3097" s="11" t="s">
        <v>184</v>
      </c>
      <c r="C3097" s="15" t="s">
        <v>2371</v>
      </c>
    </row>
    <row r="3098" spans="2:3">
      <c r="B3098" s="12" t="s">
        <v>185</v>
      </c>
      <c r="C3098" s="16" t="s">
        <v>2372</v>
      </c>
    </row>
    <row r="3099" spans="2:3">
      <c r="B3099" s="12" t="s">
        <v>186</v>
      </c>
      <c r="C3099" s="16" t="s">
        <v>2373</v>
      </c>
    </row>
    <row r="3100" spans="2:3">
      <c r="B3100" s="12" t="s">
        <v>187</v>
      </c>
      <c r="C3100" s="16" t="s">
        <v>2374</v>
      </c>
    </row>
    <row r="3101" spans="2:3">
      <c r="B3101" s="12" t="s">
        <v>188</v>
      </c>
      <c r="C3101" s="16" t="s">
        <v>2375</v>
      </c>
    </row>
    <row r="3102" spans="2:3">
      <c r="B3102" s="12" t="s">
        <v>189</v>
      </c>
      <c r="C3102" s="16" t="s">
        <v>559</v>
      </c>
    </row>
    <row r="3103" spans="2:3">
      <c r="B3103" s="12" t="s">
        <v>190</v>
      </c>
      <c r="C3103" s="16" t="s">
        <v>2376</v>
      </c>
    </row>
    <row r="3104" spans="2:3">
      <c r="B3104" s="12" t="s">
        <v>191</v>
      </c>
      <c r="C3104" s="16" t="s">
        <v>2377</v>
      </c>
    </row>
    <row r="3105" spans="2:3">
      <c r="B3105" s="12" t="s">
        <v>192</v>
      </c>
      <c r="C3105" s="16" t="s">
        <v>2378</v>
      </c>
    </row>
    <row r="3106" spans="2:3">
      <c r="B3106" s="11" t="s">
        <v>193</v>
      </c>
      <c r="C3106" s="15" t="s">
        <v>2379</v>
      </c>
    </row>
    <row r="3107" spans="2:3">
      <c r="B3107" s="12" t="s">
        <v>194</v>
      </c>
      <c r="C3107" s="16" t="s">
        <v>2380</v>
      </c>
    </row>
    <row r="3108" spans="2:3">
      <c r="B3108" s="12" t="s">
        <v>195</v>
      </c>
      <c r="C3108" s="16" t="s">
        <v>2381</v>
      </c>
    </row>
    <row r="3109" spans="2:3">
      <c r="B3109" s="12" t="s">
        <v>196</v>
      </c>
      <c r="C3109" s="16" t="s">
        <v>2382</v>
      </c>
    </row>
    <row r="3110" spans="2:3">
      <c r="B3110" s="12" t="s">
        <v>197</v>
      </c>
      <c r="C3110" s="16" t="s">
        <v>2383</v>
      </c>
    </row>
    <row r="3111" spans="2:3">
      <c r="B3111" s="12" t="s">
        <v>199</v>
      </c>
      <c r="C3111" s="16" t="s">
        <v>872</v>
      </c>
    </row>
    <row r="3112" spans="2:3">
      <c r="B3112" s="11" t="s">
        <v>201</v>
      </c>
      <c r="C3112" s="15" t="s">
        <v>2384</v>
      </c>
    </row>
    <row r="3113" spans="2:3">
      <c r="B3113" s="12" t="s">
        <v>202</v>
      </c>
      <c r="C3113" s="16" t="s">
        <v>2385</v>
      </c>
    </row>
    <row r="3114" spans="2:3">
      <c r="B3114" s="12" t="s">
        <v>204</v>
      </c>
      <c r="C3114" s="16" t="s">
        <v>2386</v>
      </c>
    </row>
    <row r="3115" spans="2:3">
      <c r="B3115" s="12" t="s">
        <v>205</v>
      </c>
      <c r="C3115" s="16" t="s">
        <v>2387</v>
      </c>
    </row>
    <row r="3116" spans="2:3">
      <c r="B3116" s="12" t="s">
        <v>207</v>
      </c>
      <c r="C3116" s="16" t="s">
        <v>2388</v>
      </c>
    </row>
    <row r="3117" spans="2:3">
      <c r="B3117" s="12" t="s">
        <v>209</v>
      </c>
      <c r="C3117" s="16" t="s">
        <v>2389</v>
      </c>
    </row>
    <row r="3118" spans="2:3">
      <c r="B3118" s="12" t="s">
        <v>210</v>
      </c>
      <c r="C3118" s="16" t="s">
        <v>2390</v>
      </c>
    </row>
    <row r="3119" spans="2:3">
      <c r="B3119" s="11" t="s">
        <v>211</v>
      </c>
      <c r="C3119" s="15" t="s">
        <v>2391</v>
      </c>
    </row>
    <row r="3120" spans="2:3">
      <c r="B3120" s="12" t="s">
        <v>215</v>
      </c>
      <c r="C3120" s="16" t="s">
        <v>2392</v>
      </c>
    </row>
    <row r="3121" spans="2:3">
      <c r="B3121" s="12" t="s">
        <v>217</v>
      </c>
      <c r="C3121" s="16" t="s">
        <v>2393</v>
      </c>
    </row>
    <row r="3122" spans="2:3">
      <c r="B3122" s="11" t="s">
        <v>219</v>
      </c>
      <c r="C3122" s="15" t="s">
        <v>2394</v>
      </c>
    </row>
    <row r="3123" spans="2:3">
      <c r="B3123" s="12" t="s">
        <v>220</v>
      </c>
      <c r="C3123" s="16" t="s">
        <v>2395</v>
      </c>
    </row>
    <row r="3124" spans="2:3" ht="27.6">
      <c r="B3124" s="12" t="s">
        <v>221</v>
      </c>
      <c r="C3124" s="16" t="s">
        <v>612</v>
      </c>
    </row>
    <row r="3125" spans="2:3">
      <c r="B3125" s="12" t="s">
        <v>223</v>
      </c>
      <c r="C3125" s="16" t="s">
        <v>2396</v>
      </c>
    </row>
    <row r="3126" spans="2:3">
      <c r="B3126" s="12" t="s">
        <v>224</v>
      </c>
      <c r="C3126" s="16" t="s">
        <v>2397</v>
      </c>
    </row>
    <row r="3127" spans="2:3">
      <c r="B3127" s="12" t="s">
        <v>225</v>
      </c>
      <c r="C3127" s="16" t="s">
        <v>2398</v>
      </c>
    </row>
    <row r="3128" spans="2:3">
      <c r="B3128" s="12" t="s">
        <v>226</v>
      </c>
      <c r="C3128" s="16" t="s">
        <v>2399</v>
      </c>
    </row>
    <row r="3129" spans="2:3">
      <c r="B3129" s="12" t="s">
        <v>227</v>
      </c>
      <c r="C3129" s="16" t="s">
        <v>2400</v>
      </c>
    </row>
    <row r="3130" spans="2:3">
      <c r="B3130" s="11" t="s">
        <v>228</v>
      </c>
      <c r="C3130" s="15" t="s">
        <v>2401</v>
      </c>
    </row>
    <row r="3131" spans="2:3" ht="27.6">
      <c r="B3131" s="12" t="s">
        <v>229</v>
      </c>
      <c r="C3131" s="16" t="s">
        <v>2401</v>
      </c>
    </row>
    <row r="3132" spans="2:3">
      <c r="B3132" s="11" t="s">
        <v>234</v>
      </c>
      <c r="C3132" s="15" t="s">
        <v>2402</v>
      </c>
    </row>
    <row r="3133" spans="2:3">
      <c r="B3133" s="12" t="s">
        <v>235</v>
      </c>
      <c r="C3133" s="16" t="s">
        <v>2403</v>
      </c>
    </row>
    <row r="3134" spans="2:3">
      <c r="B3134" s="12" t="s">
        <v>236</v>
      </c>
      <c r="C3134" s="16" t="s">
        <v>2404</v>
      </c>
    </row>
    <row r="3135" spans="2:3">
      <c r="B3135" s="12" t="s">
        <v>238</v>
      </c>
      <c r="C3135" s="16" t="s">
        <v>2405</v>
      </c>
    </row>
    <row r="3136" spans="2:3">
      <c r="B3136" s="12" t="s">
        <v>241</v>
      </c>
      <c r="C3136" s="16" t="s">
        <v>2406</v>
      </c>
    </row>
    <row r="3137" spans="2:3">
      <c r="B3137" s="11" t="s">
        <v>242</v>
      </c>
      <c r="C3137" s="15" t="s">
        <v>2407</v>
      </c>
    </row>
    <row r="3138" spans="2:3">
      <c r="B3138" s="12" t="s">
        <v>245</v>
      </c>
      <c r="C3138" s="16" t="s">
        <v>2407</v>
      </c>
    </row>
    <row r="3139" spans="2:3">
      <c r="B3139" s="11" t="s">
        <v>248</v>
      </c>
      <c r="C3139" s="15" t="s">
        <v>2408</v>
      </c>
    </row>
    <row r="3140" spans="2:3">
      <c r="B3140" s="12" t="s">
        <v>250</v>
      </c>
      <c r="C3140" s="16" t="s">
        <v>2409</v>
      </c>
    </row>
    <row r="3141" spans="2:3">
      <c r="B3141" s="12" t="s">
        <v>253</v>
      </c>
      <c r="C3141" s="16" t="s">
        <v>1437</v>
      </c>
    </row>
    <row r="3142" spans="2:3">
      <c r="B3142" s="10" t="s">
        <v>273</v>
      </c>
      <c r="C3142" s="14" t="s">
        <v>2410</v>
      </c>
    </row>
    <row r="3143" spans="2:3">
      <c r="B3143" s="11" t="s">
        <v>274</v>
      </c>
      <c r="C3143" s="15" t="s">
        <v>2411</v>
      </c>
    </row>
    <row r="3144" spans="2:3">
      <c r="B3144" s="12" t="s">
        <v>278</v>
      </c>
      <c r="C3144" s="16" t="s">
        <v>2412</v>
      </c>
    </row>
    <row r="3145" spans="2:3">
      <c r="B3145" s="12" t="s">
        <v>279</v>
      </c>
      <c r="C3145" s="16" t="s">
        <v>2413</v>
      </c>
    </row>
    <row r="3146" spans="2:3">
      <c r="B3146" s="11" t="s">
        <v>280</v>
      </c>
      <c r="C3146" s="15" t="s">
        <v>2414</v>
      </c>
    </row>
    <row r="3147" spans="2:3">
      <c r="B3147" s="12" t="s">
        <v>281</v>
      </c>
      <c r="C3147" s="16" t="s">
        <v>933</v>
      </c>
    </row>
    <row r="3148" spans="2:3">
      <c r="B3148" s="12" t="s">
        <v>283</v>
      </c>
      <c r="C3148" s="16" t="s">
        <v>2415</v>
      </c>
    </row>
    <row r="3149" spans="2:3">
      <c r="B3149" s="11" t="s">
        <v>285</v>
      </c>
      <c r="C3149" s="15" t="s">
        <v>2416</v>
      </c>
    </row>
    <row r="3150" spans="2:3">
      <c r="B3150" s="12" t="s">
        <v>286</v>
      </c>
      <c r="C3150" s="16" t="s">
        <v>2417</v>
      </c>
    </row>
    <row r="3151" spans="2:3">
      <c r="B3151" s="12" t="s">
        <v>287</v>
      </c>
      <c r="C3151" s="16" t="s">
        <v>2418</v>
      </c>
    </row>
    <row r="3152" spans="2:3">
      <c r="B3152" s="11" t="s">
        <v>288</v>
      </c>
      <c r="C3152" s="15" t="s">
        <v>2419</v>
      </c>
    </row>
    <row r="3153" spans="2:3">
      <c r="B3153" s="12" t="s">
        <v>289</v>
      </c>
      <c r="C3153" s="16" t="s">
        <v>2419</v>
      </c>
    </row>
    <row r="3154" spans="2:3">
      <c r="B3154" s="9" t="s">
        <v>49</v>
      </c>
      <c r="C3154" s="13" t="s">
        <v>89</v>
      </c>
    </row>
    <row r="3155" spans="2:3">
      <c r="B3155" s="12" t="s">
        <v>529</v>
      </c>
      <c r="C3155" s="16" t="s">
        <v>529</v>
      </c>
    </row>
    <row r="3156" spans="2:3">
      <c r="B3156" s="12" t="s">
        <v>529</v>
      </c>
      <c r="C3156" s="16" t="s">
        <v>529</v>
      </c>
    </row>
    <row r="3157" spans="2:3">
      <c r="B3157" s="12" t="s">
        <v>529</v>
      </c>
      <c r="C3157" s="16" t="s">
        <v>529</v>
      </c>
    </row>
    <row r="3158" spans="2:3">
      <c r="B3158" s="9" t="s">
        <v>40</v>
      </c>
      <c r="C3158" s="13" t="s">
        <v>50</v>
      </c>
    </row>
    <row r="3159" spans="2:3">
      <c r="B3159" s="10" t="s">
        <v>100</v>
      </c>
      <c r="C3159" s="14" t="s">
        <v>2420</v>
      </c>
    </row>
    <row r="3160" spans="2:3">
      <c r="B3160" s="11" t="s">
        <v>101</v>
      </c>
      <c r="C3160" s="15" t="s">
        <v>2421</v>
      </c>
    </row>
    <row r="3161" spans="2:3">
      <c r="B3161" s="12" t="s">
        <v>102</v>
      </c>
      <c r="C3161" s="16" t="s">
        <v>2421</v>
      </c>
    </row>
    <row r="3162" spans="2:3">
      <c r="B3162" s="11" t="s">
        <v>103</v>
      </c>
      <c r="C3162" s="15" t="s">
        <v>2422</v>
      </c>
    </row>
    <row r="3163" spans="2:3">
      <c r="B3163" s="12" t="s">
        <v>104</v>
      </c>
      <c r="C3163" s="16" t="s">
        <v>2422</v>
      </c>
    </row>
    <row r="3164" spans="2:3">
      <c r="B3164" s="11" t="s">
        <v>106</v>
      </c>
      <c r="C3164" s="15" t="s">
        <v>2423</v>
      </c>
    </row>
    <row r="3165" spans="2:3">
      <c r="B3165" s="12" t="s">
        <v>107</v>
      </c>
      <c r="C3165" s="16" t="s">
        <v>2424</v>
      </c>
    </row>
    <row r="3166" spans="2:3">
      <c r="B3166" s="12" t="s">
        <v>108</v>
      </c>
      <c r="C3166" s="16" t="s">
        <v>2425</v>
      </c>
    </row>
    <row r="3167" spans="2:3">
      <c r="B3167" s="12" t="s">
        <v>110</v>
      </c>
      <c r="C3167" s="16" t="s">
        <v>2426</v>
      </c>
    </row>
    <row r="3168" spans="2:3">
      <c r="B3168" s="11" t="s">
        <v>111</v>
      </c>
      <c r="C3168" s="15" t="s">
        <v>2427</v>
      </c>
    </row>
    <row r="3169" spans="2:3">
      <c r="B3169" s="12" t="s">
        <v>112</v>
      </c>
      <c r="C3169" s="16" t="s">
        <v>2428</v>
      </c>
    </row>
    <row r="3170" spans="2:3">
      <c r="B3170" s="12" t="s">
        <v>115</v>
      </c>
      <c r="C3170" s="16" t="s">
        <v>2429</v>
      </c>
    </row>
    <row r="3171" spans="2:3">
      <c r="B3171" s="11" t="s">
        <v>116</v>
      </c>
      <c r="C3171" s="15" t="s">
        <v>2430</v>
      </c>
    </row>
    <row r="3172" spans="2:3">
      <c r="B3172" s="12" t="s">
        <v>118</v>
      </c>
      <c r="C3172" s="16" t="s">
        <v>2431</v>
      </c>
    </row>
    <row r="3173" spans="2:3">
      <c r="B3173" s="12" t="s">
        <v>119</v>
      </c>
      <c r="C3173" s="16" t="s">
        <v>2432</v>
      </c>
    </row>
    <row r="3174" spans="2:3">
      <c r="B3174" s="12" t="s">
        <v>120</v>
      </c>
      <c r="C3174" s="16" t="s">
        <v>2433</v>
      </c>
    </row>
    <row r="3175" spans="2:3">
      <c r="B3175" s="11" t="s">
        <v>123</v>
      </c>
      <c r="C3175" s="15" t="s">
        <v>2434</v>
      </c>
    </row>
    <row r="3176" spans="2:3">
      <c r="B3176" s="12" t="s">
        <v>124</v>
      </c>
      <c r="C3176" s="16" t="s">
        <v>2434</v>
      </c>
    </row>
    <row r="3177" spans="2:3">
      <c r="B3177" s="11" t="s">
        <v>125</v>
      </c>
      <c r="C3177" s="15" t="s">
        <v>2435</v>
      </c>
    </row>
    <row r="3178" spans="2:3">
      <c r="B3178" s="12" t="s">
        <v>126</v>
      </c>
      <c r="C3178" s="16" t="s">
        <v>2435</v>
      </c>
    </row>
    <row r="3179" spans="2:3">
      <c r="B3179" s="10" t="s">
        <v>127</v>
      </c>
      <c r="C3179" s="14" t="s">
        <v>2436</v>
      </c>
    </row>
    <row r="3180" spans="2:3">
      <c r="B3180" s="11" t="s">
        <v>128</v>
      </c>
      <c r="C3180" s="15" t="s">
        <v>2437</v>
      </c>
    </row>
    <row r="3181" spans="2:3">
      <c r="B3181" s="12" t="s">
        <v>129</v>
      </c>
      <c r="C3181" s="16" t="s">
        <v>2438</v>
      </c>
    </row>
    <row r="3182" spans="2:3">
      <c r="B3182" s="12" t="s">
        <v>130</v>
      </c>
      <c r="C3182" s="16" t="s">
        <v>2439</v>
      </c>
    </row>
    <row r="3183" spans="2:3">
      <c r="B3183" s="12" t="s">
        <v>132</v>
      </c>
      <c r="C3183" s="16" t="s">
        <v>2440</v>
      </c>
    </row>
    <row r="3184" spans="2:3">
      <c r="B3184" s="12" t="s">
        <v>133</v>
      </c>
      <c r="C3184" s="16" t="s">
        <v>2441</v>
      </c>
    </row>
    <row r="3185" spans="2:3">
      <c r="B3185" s="12" t="s">
        <v>134</v>
      </c>
      <c r="C3185" s="16" t="s">
        <v>2442</v>
      </c>
    </row>
    <row r="3186" spans="2:3">
      <c r="B3186" s="12" t="s">
        <v>135</v>
      </c>
      <c r="C3186" s="16" t="s">
        <v>2443</v>
      </c>
    </row>
    <row r="3187" spans="2:3">
      <c r="B3187" s="12" t="s">
        <v>136</v>
      </c>
      <c r="C3187" s="16" t="s">
        <v>894</v>
      </c>
    </row>
    <row r="3188" spans="2:3">
      <c r="B3188" s="11" t="s">
        <v>137</v>
      </c>
      <c r="C3188" s="15" t="s">
        <v>2444</v>
      </c>
    </row>
    <row r="3189" spans="2:3">
      <c r="B3189" s="12" t="s">
        <v>138</v>
      </c>
      <c r="C3189" s="16" t="s">
        <v>2445</v>
      </c>
    </row>
    <row r="3190" spans="2:3">
      <c r="B3190" s="12" t="s">
        <v>140</v>
      </c>
      <c r="C3190" s="16" t="s">
        <v>2446</v>
      </c>
    </row>
    <row r="3191" spans="2:3">
      <c r="B3191" s="11" t="s">
        <v>141</v>
      </c>
      <c r="C3191" s="15" t="s">
        <v>2447</v>
      </c>
    </row>
    <row r="3192" spans="2:3">
      <c r="B3192" s="12" t="s">
        <v>142</v>
      </c>
      <c r="C3192" s="16" t="s">
        <v>659</v>
      </c>
    </row>
    <row r="3193" spans="2:3">
      <c r="B3193" s="12" t="s">
        <v>145</v>
      </c>
      <c r="C3193" s="16" t="s">
        <v>362</v>
      </c>
    </row>
    <row r="3194" spans="2:3">
      <c r="B3194" s="12" t="s">
        <v>147</v>
      </c>
      <c r="C3194" s="16" t="s">
        <v>364</v>
      </c>
    </row>
    <row r="3195" spans="2:3">
      <c r="B3195" s="11" t="s">
        <v>148</v>
      </c>
      <c r="C3195" s="15" t="s">
        <v>2448</v>
      </c>
    </row>
    <row r="3196" spans="2:3">
      <c r="B3196" s="12" t="s">
        <v>154</v>
      </c>
      <c r="C3196" s="16" t="s">
        <v>2449</v>
      </c>
    </row>
    <row r="3197" spans="2:3">
      <c r="B3197" s="12" t="s">
        <v>156</v>
      </c>
      <c r="C3197" s="16" t="s">
        <v>2450</v>
      </c>
    </row>
    <row r="3198" spans="2:3">
      <c r="B3198" s="12" t="s">
        <v>157</v>
      </c>
      <c r="C3198" s="16" t="s">
        <v>2451</v>
      </c>
    </row>
    <row r="3199" spans="2:3">
      <c r="B3199" s="11" t="s">
        <v>158</v>
      </c>
      <c r="C3199" s="15" t="s">
        <v>2452</v>
      </c>
    </row>
    <row r="3200" spans="2:3">
      <c r="B3200" s="12" t="s">
        <v>160</v>
      </c>
      <c r="C3200" s="16" t="s">
        <v>567</v>
      </c>
    </row>
    <row r="3201" spans="2:3">
      <c r="B3201" s="12" t="s">
        <v>161</v>
      </c>
      <c r="C3201" s="16" t="s">
        <v>2453</v>
      </c>
    </row>
    <row r="3202" spans="2:3">
      <c r="B3202" s="12" t="s">
        <v>162</v>
      </c>
      <c r="C3202" s="16" t="s">
        <v>2454</v>
      </c>
    </row>
    <row r="3203" spans="2:3">
      <c r="B3203" s="11" t="s">
        <v>166</v>
      </c>
      <c r="C3203" s="15" t="s">
        <v>2455</v>
      </c>
    </row>
    <row r="3204" spans="2:3">
      <c r="B3204" s="12" t="s">
        <v>167</v>
      </c>
      <c r="C3204" s="16" t="s">
        <v>2455</v>
      </c>
    </row>
    <row r="3205" spans="2:3">
      <c r="B3205" s="11" t="s">
        <v>168</v>
      </c>
      <c r="C3205" s="15" t="s">
        <v>2456</v>
      </c>
    </row>
    <row r="3206" spans="2:3">
      <c r="B3206" s="12" t="s">
        <v>169</v>
      </c>
      <c r="C3206" s="16" t="s">
        <v>2457</v>
      </c>
    </row>
    <row r="3207" spans="2:3">
      <c r="B3207" s="12" t="s">
        <v>170</v>
      </c>
      <c r="C3207" s="16" t="s">
        <v>1316</v>
      </c>
    </row>
    <row r="3208" spans="2:3">
      <c r="B3208" s="12" t="s">
        <v>172</v>
      </c>
      <c r="C3208" s="16" t="s">
        <v>490</v>
      </c>
    </row>
    <row r="3209" spans="2:3">
      <c r="B3209" s="12" t="s">
        <v>173</v>
      </c>
      <c r="C3209" s="16" t="s">
        <v>2458</v>
      </c>
    </row>
    <row r="3210" spans="2:3">
      <c r="B3210" s="11" t="s">
        <v>174</v>
      </c>
      <c r="C3210" s="15" t="s">
        <v>2459</v>
      </c>
    </row>
    <row r="3211" spans="2:3">
      <c r="B3211" s="12" t="s">
        <v>175</v>
      </c>
      <c r="C3211" s="16" t="s">
        <v>2460</v>
      </c>
    </row>
    <row r="3212" spans="2:3">
      <c r="B3212" s="12" t="s">
        <v>176</v>
      </c>
      <c r="C3212" s="16" t="s">
        <v>2461</v>
      </c>
    </row>
    <row r="3213" spans="2:3" ht="27.6">
      <c r="B3213" s="12" t="s">
        <v>177</v>
      </c>
      <c r="C3213" s="16" t="s">
        <v>2462</v>
      </c>
    </row>
    <row r="3214" spans="2:3">
      <c r="B3214" s="12" t="s">
        <v>178</v>
      </c>
      <c r="C3214" s="16" t="s">
        <v>2463</v>
      </c>
    </row>
    <row r="3215" spans="2:3">
      <c r="B3215" s="12" t="s">
        <v>179</v>
      </c>
      <c r="C3215" s="16" t="s">
        <v>2464</v>
      </c>
    </row>
    <row r="3216" spans="2:3">
      <c r="B3216" s="12" t="s">
        <v>180</v>
      </c>
      <c r="C3216" s="16" t="s">
        <v>2465</v>
      </c>
    </row>
    <row r="3217" spans="2:3">
      <c r="B3217" s="12" t="s">
        <v>182</v>
      </c>
      <c r="C3217" s="16" t="s">
        <v>2466</v>
      </c>
    </row>
    <row r="3218" spans="2:3">
      <c r="B3218" s="10" t="s">
        <v>183</v>
      </c>
      <c r="C3218" s="14" t="s">
        <v>2467</v>
      </c>
    </row>
    <row r="3219" spans="2:3">
      <c r="B3219" s="11" t="s">
        <v>184</v>
      </c>
      <c r="C3219" s="15" t="s">
        <v>2468</v>
      </c>
    </row>
    <row r="3220" spans="2:3">
      <c r="B3220" s="12" t="s">
        <v>185</v>
      </c>
      <c r="C3220" s="16" t="s">
        <v>2469</v>
      </c>
    </row>
    <row r="3221" spans="2:3">
      <c r="B3221" s="12" t="s">
        <v>187</v>
      </c>
      <c r="C3221" s="16" t="s">
        <v>1192</v>
      </c>
    </row>
    <row r="3222" spans="2:3">
      <c r="B3222" s="12" t="s">
        <v>188</v>
      </c>
      <c r="C3222" s="16" t="s">
        <v>2470</v>
      </c>
    </row>
    <row r="3223" spans="2:3">
      <c r="B3223" s="12" t="s">
        <v>191</v>
      </c>
      <c r="C3223" s="16" t="s">
        <v>1106</v>
      </c>
    </row>
    <row r="3224" spans="2:3">
      <c r="B3224" s="12" t="s">
        <v>192</v>
      </c>
      <c r="C3224" s="16" t="s">
        <v>2471</v>
      </c>
    </row>
    <row r="3225" spans="2:3">
      <c r="B3225" s="11" t="s">
        <v>193</v>
      </c>
      <c r="C3225" s="15" t="s">
        <v>2472</v>
      </c>
    </row>
    <row r="3226" spans="2:3">
      <c r="B3226" s="12" t="s">
        <v>194</v>
      </c>
      <c r="C3226" s="16" t="s">
        <v>830</v>
      </c>
    </row>
    <row r="3227" spans="2:3">
      <c r="B3227" s="12" t="s">
        <v>195</v>
      </c>
      <c r="C3227" s="16" t="s">
        <v>2473</v>
      </c>
    </row>
    <row r="3228" spans="2:3">
      <c r="B3228" s="12" t="s">
        <v>196</v>
      </c>
      <c r="C3228" s="16" t="s">
        <v>977</v>
      </c>
    </row>
    <row r="3229" spans="2:3">
      <c r="B3229" s="12" t="s">
        <v>197</v>
      </c>
      <c r="C3229" s="16" t="s">
        <v>2474</v>
      </c>
    </row>
    <row r="3230" spans="2:3">
      <c r="B3230" s="11" t="s">
        <v>201</v>
      </c>
      <c r="C3230" s="15" t="s">
        <v>2475</v>
      </c>
    </row>
    <row r="3231" spans="2:3">
      <c r="B3231" s="12" t="s">
        <v>202</v>
      </c>
      <c r="C3231" s="16" t="s">
        <v>2476</v>
      </c>
    </row>
    <row r="3232" spans="2:3">
      <c r="B3232" s="12" t="s">
        <v>203</v>
      </c>
      <c r="C3232" s="16" t="s">
        <v>449</v>
      </c>
    </row>
    <row r="3233" spans="2:3">
      <c r="B3233" s="12" t="s">
        <v>204</v>
      </c>
      <c r="C3233" s="16" t="s">
        <v>2477</v>
      </c>
    </row>
    <row r="3234" spans="2:3">
      <c r="B3234" s="12" t="s">
        <v>205</v>
      </c>
      <c r="C3234" s="16" t="s">
        <v>2478</v>
      </c>
    </row>
    <row r="3235" spans="2:3">
      <c r="B3235" s="12" t="s">
        <v>207</v>
      </c>
      <c r="C3235" s="16" t="s">
        <v>2479</v>
      </c>
    </row>
    <row r="3236" spans="2:3">
      <c r="B3236" s="12" t="s">
        <v>209</v>
      </c>
      <c r="C3236" s="16" t="s">
        <v>2480</v>
      </c>
    </row>
    <row r="3237" spans="2:3">
      <c r="B3237" s="12" t="s">
        <v>210</v>
      </c>
      <c r="C3237" s="16" t="s">
        <v>590</v>
      </c>
    </row>
    <row r="3238" spans="2:3">
      <c r="B3238" s="11" t="s">
        <v>211</v>
      </c>
      <c r="C3238" s="15" t="s">
        <v>2481</v>
      </c>
    </row>
    <row r="3239" spans="2:3">
      <c r="B3239" s="12" t="s">
        <v>215</v>
      </c>
      <c r="C3239" s="16" t="s">
        <v>1863</v>
      </c>
    </row>
    <row r="3240" spans="2:3">
      <c r="B3240" s="12" t="s">
        <v>216</v>
      </c>
      <c r="C3240" s="16" t="s">
        <v>2482</v>
      </c>
    </row>
    <row r="3241" spans="2:3">
      <c r="B3241" s="12" t="s">
        <v>217</v>
      </c>
      <c r="C3241" s="16" t="s">
        <v>833</v>
      </c>
    </row>
    <row r="3242" spans="2:3">
      <c r="B3242" s="11" t="s">
        <v>219</v>
      </c>
      <c r="C3242" s="15" t="s">
        <v>2483</v>
      </c>
    </row>
    <row r="3243" spans="2:3">
      <c r="B3243" s="12" t="s">
        <v>220</v>
      </c>
      <c r="C3243" s="16" t="s">
        <v>2484</v>
      </c>
    </row>
    <row r="3244" spans="2:3" ht="27.6">
      <c r="B3244" s="12" t="s">
        <v>221</v>
      </c>
      <c r="C3244" s="16" t="s">
        <v>2485</v>
      </c>
    </row>
    <row r="3245" spans="2:3">
      <c r="B3245" s="12" t="s">
        <v>223</v>
      </c>
      <c r="C3245" s="16" t="s">
        <v>2486</v>
      </c>
    </row>
    <row r="3246" spans="2:3">
      <c r="B3246" s="12" t="s">
        <v>224</v>
      </c>
      <c r="C3246" s="16" t="s">
        <v>2487</v>
      </c>
    </row>
    <row r="3247" spans="2:3">
      <c r="B3247" s="12" t="s">
        <v>225</v>
      </c>
      <c r="C3247" s="16" t="s">
        <v>2488</v>
      </c>
    </row>
    <row r="3248" spans="2:3">
      <c r="B3248" s="12" t="s">
        <v>226</v>
      </c>
      <c r="C3248" s="16" t="s">
        <v>2489</v>
      </c>
    </row>
    <row r="3249" spans="2:3">
      <c r="B3249" s="12" t="s">
        <v>227</v>
      </c>
      <c r="C3249" s="16" t="s">
        <v>2490</v>
      </c>
    </row>
    <row r="3250" spans="2:3">
      <c r="B3250" s="11" t="s">
        <v>234</v>
      </c>
      <c r="C3250" s="15" t="s">
        <v>2491</v>
      </c>
    </row>
    <row r="3251" spans="2:3">
      <c r="B3251" s="12" t="s">
        <v>235</v>
      </c>
      <c r="C3251" s="16" t="s">
        <v>2492</v>
      </c>
    </row>
    <row r="3252" spans="2:3">
      <c r="B3252" s="12" t="s">
        <v>238</v>
      </c>
      <c r="C3252" s="16" t="s">
        <v>2493</v>
      </c>
    </row>
    <row r="3253" spans="2:3">
      <c r="B3253" s="11" t="s">
        <v>242</v>
      </c>
      <c r="C3253" s="15" t="s">
        <v>2494</v>
      </c>
    </row>
    <row r="3254" spans="2:3">
      <c r="B3254" s="12" t="s">
        <v>244</v>
      </c>
      <c r="C3254" s="16" t="s">
        <v>2495</v>
      </c>
    </row>
    <row r="3255" spans="2:3">
      <c r="B3255" s="12" t="s">
        <v>245</v>
      </c>
      <c r="C3255" s="16" t="s">
        <v>1047</v>
      </c>
    </row>
    <row r="3256" spans="2:3">
      <c r="B3256" s="11" t="s">
        <v>248</v>
      </c>
      <c r="C3256" s="15" t="s">
        <v>2496</v>
      </c>
    </row>
    <row r="3257" spans="2:3">
      <c r="B3257" s="12" t="s">
        <v>250</v>
      </c>
      <c r="C3257" s="16" t="s">
        <v>2161</v>
      </c>
    </row>
    <row r="3258" spans="2:3">
      <c r="B3258" s="12" t="s">
        <v>253</v>
      </c>
      <c r="C3258" s="16">
        <v>500</v>
      </c>
    </row>
    <row r="3259" spans="2:3">
      <c r="B3259" s="12" t="s">
        <v>255</v>
      </c>
      <c r="C3259" s="16" t="s">
        <v>2497</v>
      </c>
    </row>
    <row r="3260" spans="2:3">
      <c r="B3260" s="12" t="s">
        <v>256</v>
      </c>
      <c r="C3260" s="16" t="s">
        <v>2498</v>
      </c>
    </row>
    <row r="3261" spans="2:3">
      <c r="B3261" s="10" t="s">
        <v>257</v>
      </c>
      <c r="C3261" s="14" t="s">
        <v>2499</v>
      </c>
    </row>
    <row r="3262" spans="2:3">
      <c r="B3262" s="11" t="s">
        <v>265</v>
      </c>
      <c r="C3262" s="15" t="s">
        <v>2500</v>
      </c>
    </row>
    <row r="3263" spans="2:3">
      <c r="B3263" s="12" t="s">
        <v>266</v>
      </c>
      <c r="C3263" s="16" t="s">
        <v>2500</v>
      </c>
    </row>
    <row r="3264" spans="2:3">
      <c r="B3264" s="11" t="s">
        <v>271</v>
      </c>
      <c r="C3264" s="15" t="s">
        <v>485</v>
      </c>
    </row>
    <row r="3265" spans="2:3">
      <c r="B3265" s="12" t="s">
        <v>272</v>
      </c>
      <c r="C3265" s="16" t="s">
        <v>485</v>
      </c>
    </row>
    <row r="3266" spans="2:3">
      <c r="B3266" s="10" t="s">
        <v>273</v>
      </c>
      <c r="C3266" s="14" t="s">
        <v>2501</v>
      </c>
    </row>
    <row r="3267" spans="2:3">
      <c r="B3267" s="11" t="s">
        <v>274</v>
      </c>
      <c r="C3267" s="15" t="s">
        <v>2502</v>
      </c>
    </row>
    <row r="3268" spans="2:3">
      <c r="B3268" s="12" t="s">
        <v>275</v>
      </c>
      <c r="C3268" s="16" t="s">
        <v>2503</v>
      </c>
    </row>
    <row r="3269" spans="2:3">
      <c r="B3269" s="12" t="s">
        <v>278</v>
      </c>
      <c r="C3269" s="16" t="s">
        <v>2504</v>
      </c>
    </row>
    <row r="3270" spans="2:3">
      <c r="B3270" s="12" t="s">
        <v>279</v>
      </c>
      <c r="C3270" s="16" t="s">
        <v>564</v>
      </c>
    </row>
    <row r="3271" spans="2:3">
      <c r="B3271" s="11" t="s">
        <v>285</v>
      </c>
      <c r="C3271" s="15" t="s">
        <v>2505</v>
      </c>
    </row>
    <row r="3272" spans="2:3">
      <c r="B3272" s="12" t="s">
        <v>286</v>
      </c>
      <c r="C3272" s="16" t="s">
        <v>2506</v>
      </c>
    </row>
    <row r="3273" spans="2:3">
      <c r="B3273" s="12" t="s">
        <v>287</v>
      </c>
      <c r="C3273" s="16" t="s">
        <v>490</v>
      </c>
    </row>
    <row r="3274" spans="2:3">
      <c r="B3274" s="11" t="s">
        <v>291</v>
      </c>
      <c r="C3274" s="15" t="s">
        <v>2507</v>
      </c>
    </row>
    <row r="3275" spans="2:3">
      <c r="B3275" s="12" t="s">
        <v>293</v>
      </c>
      <c r="C3275" s="16" t="s">
        <v>2507</v>
      </c>
    </row>
    <row r="3276" spans="2:3">
      <c r="B3276" s="9" t="s">
        <v>49</v>
      </c>
      <c r="C3276" s="13" t="s">
        <v>90</v>
      </c>
    </row>
    <row r="3277" spans="2:3">
      <c r="B3277" s="12" t="s">
        <v>529</v>
      </c>
      <c r="C3277" s="16" t="s">
        <v>529</v>
      </c>
    </row>
    <row r="3278" spans="2:3">
      <c r="B3278" s="12" t="s">
        <v>529</v>
      </c>
      <c r="C3278" s="16" t="s">
        <v>529</v>
      </c>
    </row>
    <row r="3279" spans="2:3">
      <c r="B3279" s="12" t="s">
        <v>529</v>
      </c>
      <c r="C3279" s="16" t="s">
        <v>529</v>
      </c>
    </row>
    <row r="3280" spans="2:3">
      <c r="B3280" s="9" t="s">
        <v>41</v>
      </c>
      <c r="C3280" s="13" t="s">
        <v>50</v>
      </c>
    </row>
    <row r="3281" spans="2:3">
      <c r="B3281" s="10" t="s">
        <v>100</v>
      </c>
      <c r="C3281" s="14" t="s">
        <v>2508</v>
      </c>
    </row>
    <row r="3282" spans="2:3">
      <c r="B3282" s="11" t="s">
        <v>101</v>
      </c>
      <c r="C3282" s="15" t="s">
        <v>2509</v>
      </c>
    </row>
    <row r="3283" spans="2:3">
      <c r="B3283" s="12" t="s">
        <v>102</v>
      </c>
      <c r="C3283" s="16" t="s">
        <v>2509</v>
      </c>
    </row>
    <row r="3284" spans="2:3">
      <c r="B3284" s="11" t="s">
        <v>103</v>
      </c>
      <c r="C3284" s="15" t="s">
        <v>2510</v>
      </c>
    </row>
    <row r="3285" spans="2:3">
      <c r="B3285" s="12" t="s">
        <v>105</v>
      </c>
      <c r="C3285" s="16" t="s">
        <v>2510</v>
      </c>
    </row>
    <row r="3286" spans="2:3">
      <c r="B3286" s="11" t="s">
        <v>106</v>
      </c>
      <c r="C3286" s="15" t="s">
        <v>2511</v>
      </c>
    </row>
    <row r="3287" spans="2:3">
      <c r="B3287" s="12" t="s">
        <v>107</v>
      </c>
      <c r="C3287" s="16" t="s">
        <v>2512</v>
      </c>
    </row>
    <row r="3288" spans="2:3">
      <c r="B3288" s="12" t="s">
        <v>108</v>
      </c>
      <c r="C3288" s="16" t="s">
        <v>2513</v>
      </c>
    </row>
    <row r="3289" spans="2:3">
      <c r="B3289" s="12" t="s">
        <v>110</v>
      </c>
      <c r="C3289" s="16" t="s">
        <v>2514</v>
      </c>
    </row>
    <row r="3290" spans="2:3">
      <c r="B3290" s="11" t="s">
        <v>111</v>
      </c>
      <c r="C3290" s="15" t="s">
        <v>2515</v>
      </c>
    </row>
    <row r="3291" spans="2:3">
      <c r="B3291" s="12" t="s">
        <v>112</v>
      </c>
      <c r="C3291" s="16" t="s">
        <v>2516</v>
      </c>
    </row>
    <row r="3292" spans="2:3">
      <c r="B3292" s="12" t="s">
        <v>115</v>
      </c>
      <c r="C3292" s="16" t="s">
        <v>2517</v>
      </c>
    </row>
    <row r="3293" spans="2:3">
      <c r="B3293" s="11" t="s">
        <v>116</v>
      </c>
      <c r="C3293" s="15" t="s">
        <v>2518</v>
      </c>
    </row>
    <row r="3294" spans="2:3">
      <c r="B3294" s="12" t="s">
        <v>118</v>
      </c>
      <c r="C3294" s="16" t="s">
        <v>2519</v>
      </c>
    </row>
    <row r="3295" spans="2:3">
      <c r="B3295" s="12" t="s">
        <v>120</v>
      </c>
      <c r="C3295" s="16" t="s">
        <v>2520</v>
      </c>
    </row>
    <row r="3296" spans="2:3">
      <c r="B3296" s="11" t="s">
        <v>123</v>
      </c>
      <c r="C3296" s="15" t="s">
        <v>2521</v>
      </c>
    </row>
    <row r="3297" spans="2:3">
      <c r="B3297" s="12" t="s">
        <v>124</v>
      </c>
      <c r="C3297" s="16" t="s">
        <v>2521</v>
      </c>
    </row>
    <row r="3298" spans="2:3">
      <c r="B3298" s="11" t="s">
        <v>125</v>
      </c>
      <c r="C3298" s="15" t="s">
        <v>2522</v>
      </c>
    </row>
    <row r="3299" spans="2:3">
      <c r="B3299" s="12" t="s">
        <v>126</v>
      </c>
      <c r="C3299" s="16" t="s">
        <v>2522</v>
      </c>
    </row>
    <row r="3300" spans="2:3">
      <c r="B3300" s="10" t="s">
        <v>127</v>
      </c>
      <c r="C3300" s="14" t="s">
        <v>2523</v>
      </c>
    </row>
    <row r="3301" spans="2:3">
      <c r="B3301" s="11" t="s">
        <v>128</v>
      </c>
      <c r="C3301" s="15" t="s">
        <v>2524</v>
      </c>
    </row>
    <row r="3302" spans="2:3">
      <c r="B3302" s="12" t="s">
        <v>129</v>
      </c>
      <c r="C3302" s="16" t="s">
        <v>2525</v>
      </c>
    </row>
    <row r="3303" spans="2:3">
      <c r="B3303" s="12" t="s">
        <v>130</v>
      </c>
      <c r="C3303" s="16" t="s">
        <v>923</v>
      </c>
    </row>
    <row r="3304" spans="2:3">
      <c r="B3304" s="12" t="s">
        <v>132</v>
      </c>
      <c r="C3304" s="16" t="s">
        <v>2526</v>
      </c>
    </row>
    <row r="3305" spans="2:3">
      <c r="B3305" s="12" t="s">
        <v>133</v>
      </c>
      <c r="C3305" s="16" t="s">
        <v>846</v>
      </c>
    </row>
    <row r="3306" spans="2:3">
      <c r="B3306" s="12" t="s">
        <v>134</v>
      </c>
      <c r="C3306" s="16" t="s">
        <v>2527</v>
      </c>
    </row>
    <row r="3307" spans="2:3">
      <c r="B3307" s="12" t="s">
        <v>135</v>
      </c>
      <c r="C3307" s="16" t="s">
        <v>2528</v>
      </c>
    </row>
    <row r="3308" spans="2:3">
      <c r="B3308" s="11" t="s">
        <v>137</v>
      </c>
      <c r="C3308" s="15" t="s">
        <v>2529</v>
      </c>
    </row>
    <row r="3309" spans="2:3">
      <c r="B3309" s="12" t="s">
        <v>138</v>
      </c>
      <c r="C3309" s="16" t="s">
        <v>2530</v>
      </c>
    </row>
    <row r="3310" spans="2:3">
      <c r="B3310" s="12" t="s">
        <v>140</v>
      </c>
      <c r="C3310" s="16">
        <v>500</v>
      </c>
    </row>
    <row r="3311" spans="2:3">
      <c r="B3311" s="11" t="s">
        <v>148</v>
      </c>
      <c r="C3311" s="15" t="s">
        <v>2531</v>
      </c>
    </row>
    <row r="3312" spans="2:3">
      <c r="B3312" s="12" t="s">
        <v>149</v>
      </c>
      <c r="C3312" s="16" t="s">
        <v>573</v>
      </c>
    </row>
    <row r="3313" spans="2:3">
      <c r="B3313" s="12" t="s">
        <v>150</v>
      </c>
      <c r="C3313" s="16" t="s">
        <v>2532</v>
      </c>
    </row>
    <row r="3314" spans="2:3">
      <c r="B3314" s="12" t="s">
        <v>151</v>
      </c>
      <c r="C3314" s="16">
        <v>700</v>
      </c>
    </row>
    <row r="3315" spans="2:3">
      <c r="B3315" s="12" t="s">
        <v>152</v>
      </c>
      <c r="C3315" s="16" t="s">
        <v>564</v>
      </c>
    </row>
    <row r="3316" spans="2:3">
      <c r="B3316" s="12" t="s">
        <v>153</v>
      </c>
      <c r="C3316" s="16" t="s">
        <v>572</v>
      </c>
    </row>
    <row r="3317" spans="2:3">
      <c r="B3317" s="12" t="s">
        <v>154</v>
      </c>
      <c r="C3317" s="16" t="s">
        <v>2533</v>
      </c>
    </row>
    <row r="3318" spans="2:3">
      <c r="B3318" s="12" t="s">
        <v>155</v>
      </c>
      <c r="C3318" s="16" t="s">
        <v>572</v>
      </c>
    </row>
    <row r="3319" spans="2:3">
      <c r="B3319" s="12" t="s">
        <v>156</v>
      </c>
      <c r="C3319" s="16" t="s">
        <v>1180</v>
      </c>
    </row>
    <row r="3320" spans="2:3">
      <c r="B3320" s="12" t="s">
        <v>157</v>
      </c>
      <c r="C3320" s="16" t="s">
        <v>467</v>
      </c>
    </row>
    <row r="3321" spans="2:3">
      <c r="B3321" s="11" t="s">
        <v>158</v>
      </c>
      <c r="C3321" s="15" t="s">
        <v>1761</v>
      </c>
    </row>
    <row r="3322" spans="2:3">
      <c r="B3322" s="12" t="s">
        <v>159</v>
      </c>
      <c r="C3322" s="16" t="s">
        <v>590</v>
      </c>
    </row>
    <row r="3323" spans="2:3">
      <c r="B3323" s="12" t="s">
        <v>160</v>
      </c>
      <c r="C3323" s="16" t="s">
        <v>597</v>
      </c>
    </row>
    <row r="3324" spans="2:3">
      <c r="B3324" s="12" t="s">
        <v>162</v>
      </c>
      <c r="C3324" s="16" t="s">
        <v>573</v>
      </c>
    </row>
    <row r="3325" spans="2:3">
      <c r="B3325" s="11" t="s">
        <v>166</v>
      </c>
      <c r="C3325" s="15" t="s">
        <v>2534</v>
      </c>
    </row>
    <row r="3326" spans="2:3">
      <c r="B3326" s="12" t="s">
        <v>167</v>
      </c>
      <c r="C3326" s="16" t="s">
        <v>2534</v>
      </c>
    </row>
    <row r="3327" spans="2:3">
      <c r="B3327" s="11" t="s">
        <v>174</v>
      </c>
      <c r="C3327" s="15" t="s">
        <v>2535</v>
      </c>
    </row>
    <row r="3328" spans="2:3">
      <c r="B3328" s="12" t="s">
        <v>175</v>
      </c>
      <c r="C3328" s="16" t="s">
        <v>873</v>
      </c>
    </row>
    <row r="3329" spans="2:3">
      <c r="B3329" s="12" t="s">
        <v>176</v>
      </c>
      <c r="C3329" s="16" t="s">
        <v>1038</v>
      </c>
    </row>
    <row r="3330" spans="2:3" ht="27.6">
      <c r="B3330" s="12" t="s">
        <v>177</v>
      </c>
      <c r="C3330" s="16" t="s">
        <v>2536</v>
      </c>
    </row>
    <row r="3331" spans="2:3">
      <c r="B3331" s="12" t="s">
        <v>178</v>
      </c>
      <c r="C3331" s="16" t="s">
        <v>2061</v>
      </c>
    </row>
    <row r="3332" spans="2:3">
      <c r="B3332" s="12" t="s">
        <v>180</v>
      </c>
      <c r="C3332" s="16" t="s">
        <v>2537</v>
      </c>
    </row>
    <row r="3333" spans="2:3">
      <c r="B3333" s="12" t="s">
        <v>181</v>
      </c>
      <c r="C3333" s="16" t="s">
        <v>573</v>
      </c>
    </row>
    <row r="3334" spans="2:3">
      <c r="B3334" s="12" t="s">
        <v>182</v>
      </c>
      <c r="C3334" s="16" t="s">
        <v>826</v>
      </c>
    </row>
    <row r="3335" spans="2:3">
      <c r="B3335" s="10" t="s">
        <v>183</v>
      </c>
      <c r="C3335" s="14" t="s">
        <v>2538</v>
      </c>
    </row>
    <row r="3336" spans="2:3">
      <c r="B3336" s="11" t="s">
        <v>184</v>
      </c>
      <c r="C3336" s="15" t="s">
        <v>2539</v>
      </c>
    </row>
    <row r="3337" spans="2:3">
      <c r="B3337" s="12" t="s">
        <v>185</v>
      </c>
      <c r="C3337" s="16" t="s">
        <v>2540</v>
      </c>
    </row>
    <row r="3338" spans="2:3">
      <c r="B3338" s="12" t="s">
        <v>187</v>
      </c>
      <c r="C3338" s="16" t="s">
        <v>871</v>
      </c>
    </row>
    <row r="3339" spans="2:3">
      <c r="B3339" s="12" t="s">
        <v>188</v>
      </c>
      <c r="C3339" s="16" t="s">
        <v>2541</v>
      </c>
    </row>
    <row r="3340" spans="2:3">
      <c r="B3340" s="12" t="s">
        <v>190</v>
      </c>
      <c r="C3340" s="16" t="s">
        <v>2542</v>
      </c>
    </row>
    <row r="3341" spans="2:3">
      <c r="B3341" s="12" t="s">
        <v>191</v>
      </c>
      <c r="C3341" s="16" t="s">
        <v>2536</v>
      </c>
    </row>
    <row r="3342" spans="2:3">
      <c r="B3342" s="11" t="s">
        <v>193</v>
      </c>
      <c r="C3342" s="15" t="s">
        <v>2543</v>
      </c>
    </row>
    <row r="3343" spans="2:3">
      <c r="B3343" s="12" t="s">
        <v>194</v>
      </c>
      <c r="C3343" s="16" t="s">
        <v>2544</v>
      </c>
    </row>
    <row r="3344" spans="2:3">
      <c r="B3344" s="12" t="s">
        <v>199</v>
      </c>
      <c r="C3344" s="16" t="s">
        <v>2545</v>
      </c>
    </row>
    <row r="3345" spans="2:3">
      <c r="B3345" s="11" t="s">
        <v>201</v>
      </c>
      <c r="C3345" s="15" t="s">
        <v>2546</v>
      </c>
    </row>
    <row r="3346" spans="2:3">
      <c r="B3346" s="12" t="s">
        <v>202</v>
      </c>
      <c r="C3346" s="16" t="s">
        <v>2547</v>
      </c>
    </row>
    <row r="3347" spans="2:3">
      <c r="B3347" s="12" t="s">
        <v>204</v>
      </c>
      <c r="C3347" s="16" t="s">
        <v>2548</v>
      </c>
    </row>
    <row r="3348" spans="2:3">
      <c r="B3348" s="12" t="s">
        <v>205</v>
      </c>
      <c r="C3348" s="16" t="s">
        <v>2549</v>
      </c>
    </row>
    <row r="3349" spans="2:3">
      <c r="B3349" s="12" t="s">
        <v>207</v>
      </c>
      <c r="C3349" s="16" t="s">
        <v>2550</v>
      </c>
    </row>
    <row r="3350" spans="2:3">
      <c r="B3350" s="12" t="s">
        <v>210</v>
      </c>
      <c r="C3350" s="16" t="s">
        <v>2551</v>
      </c>
    </row>
    <row r="3351" spans="2:3">
      <c r="B3351" s="11" t="s">
        <v>211</v>
      </c>
      <c r="C3351" s="15" t="s">
        <v>2552</v>
      </c>
    </row>
    <row r="3352" spans="2:3">
      <c r="B3352" s="12" t="s">
        <v>212</v>
      </c>
      <c r="C3352" s="16" t="s">
        <v>2553</v>
      </c>
    </row>
    <row r="3353" spans="2:3">
      <c r="B3353" s="12" t="s">
        <v>215</v>
      </c>
      <c r="C3353" s="16" t="s">
        <v>2554</v>
      </c>
    </row>
    <row r="3354" spans="2:3">
      <c r="B3354" s="12" t="s">
        <v>217</v>
      </c>
      <c r="C3354" s="16" t="s">
        <v>1972</v>
      </c>
    </row>
    <row r="3355" spans="2:3">
      <c r="B3355" s="11" t="s">
        <v>219</v>
      </c>
      <c r="C3355" s="15" t="s">
        <v>2555</v>
      </c>
    </row>
    <row r="3356" spans="2:3" ht="27.6">
      <c r="B3356" s="12" t="s">
        <v>221</v>
      </c>
      <c r="C3356" s="16" t="s">
        <v>2556</v>
      </c>
    </row>
    <row r="3357" spans="2:3">
      <c r="B3357" s="12" t="s">
        <v>222</v>
      </c>
      <c r="C3357" s="16" t="s">
        <v>2557</v>
      </c>
    </row>
    <row r="3358" spans="2:3">
      <c r="B3358" s="12" t="s">
        <v>224</v>
      </c>
      <c r="C3358" s="16" t="s">
        <v>558</v>
      </c>
    </row>
    <row r="3359" spans="2:3">
      <c r="B3359" s="12" t="s">
        <v>225</v>
      </c>
      <c r="C3359" s="16" t="s">
        <v>564</v>
      </c>
    </row>
    <row r="3360" spans="2:3">
      <c r="B3360" s="12" t="s">
        <v>226</v>
      </c>
      <c r="C3360" s="16" t="s">
        <v>2558</v>
      </c>
    </row>
    <row r="3361" spans="2:3">
      <c r="B3361" s="12" t="s">
        <v>227</v>
      </c>
      <c r="C3361" s="16" t="s">
        <v>572</v>
      </c>
    </row>
    <row r="3362" spans="2:3">
      <c r="B3362" s="11" t="s">
        <v>228</v>
      </c>
      <c r="C3362" s="15" t="s">
        <v>1455</v>
      </c>
    </row>
    <row r="3363" spans="2:3" ht="27.6">
      <c r="B3363" s="12" t="s">
        <v>229</v>
      </c>
      <c r="C3363" s="16" t="s">
        <v>1930</v>
      </c>
    </row>
    <row r="3364" spans="2:3" ht="27.6">
      <c r="B3364" s="12" t="s">
        <v>230</v>
      </c>
      <c r="C3364" s="16" t="s">
        <v>1930</v>
      </c>
    </row>
    <row r="3365" spans="2:3">
      <c r="B3365" s="11" t="s">
        <v>234</v>
      </c>
      <c r="C3365" s="15" t="s">
        <v>2559</v>
      </c>
    </row>
    <row r="3366" spans="2:3">
      <c r="B3366" s="12" t="s">
        <v>235</v>
      </c>
      <c r="C3366" s="16" t="s">
        <v>2560</v>
      </c>
    </row>
    <row r="3367" spans="2:3">
      <c r="B3367" s="12" t="s">
        <v>236</v>
      </c>
      <c r="C3367" s="16" t="s">
        <v>596</v>
      </c>
    </row>
    <row r="3368" spans="2:3">
      <c r="B3368" s="12" t="s">
        <v>238</v>
      </c>
      <c r="C3368" s="16" t="s">
        <v>1192</v>
      </c>
    </row>
    <row r="3369" spans="2:3">
      <c r="B3369" s="12" t="s">
        <v>241</v>
      </c>
      <c r="C3369" s="16" t="s">
        <v>2561</v>
      </c>
    </row>
    <row r="3370" spans="2:3">
      <c r="B3370" s="11" t="s">
        <v>248</v>
      </c>
      <c r="C3370" s="15" t="s">
        <v>2562</v>
      </c>
    </row>
    <row r="3371" spans="2:3">
      <c r="B3371" s="12" t="s">
        <v>250</v>
      </c>
      <c r="C3371" s="16" t="s">
        <v>2563</v>
      </c>
    </row>
    <row r="3372" spans="2:3">
      <c r="B3372" s="12" t="s">
        <v>253</v>
      </c>
      <c r="C3372" s="16">
        <v>900</v>
      </c>
    </row>
    <row r="3373" spans="2:3">
      <c r="B3373" s="12" t="s">
        <v>254</v>
      </c>
      <c r="C3373" s="16" t="s">
        <v>2564</v>
      </c>
    </row>
    <row r="3374" spans="2:3">
      <c r="B3374" s="12" t="s">
        <v>255</v>
      </c>
      <c r="C3374" s="16" t="s">
        <v>2565</v>
      </c>
    </row>
    <row r="3375" spans="2:3">
      <c r="B3375" s="10" t="s">
        <v>257</v>
      </c>
      <c r="C3375" s="14" t="s">
        <v>2566</v>
      </c>
    </row>
    <row r="3376" spans="2:3">
      <c r="B3376" s="11" t="s">
        <v>260</v>
      </c>
      <c r="C3376" s="15" t="s">
        <v>2566</v>
      </c>
    </row>
    <row r="3377" spans="2:3">
      <c r="B3377" s="12" t="s">
        <v>264</v>
      </c>
      <c r="C3377" s="16" t="s">
        <v>2566</v>
      </c>
    </row>
    <row r="3378" spans="2:3">
      <c r="B3378" s="9" t="s">
        <v>49</v>
      </c>
      <c r="C3378" s="13" t="s">
        <v>91</v>
      </c>
    </row>
    <row r="3379" spans="2:3">
      <c r="B3379" s="12" t="s">
        <v>529</v>
      </c>
      <c r="C3379" s="16" t="s">
        <v>529</v>
      </c>
    </row>
    <row r="3380" spans="2:3">
      <c r="B3380" s="12" t="s">
        <v>529</v>
      </c>
      <c r="C3380" s="16" t="s">
        <v>529</v>
      </c>
    </row>
    <row r="3381" spans="2:3">
      <c r="B3381" s="12" t="s">
        <v>529</v>
      </c>
      <c r="C3381" s="16" t="s">
        <v>529</v>
      </c>
    </row>
    <row r="3382" spans="2:3">
      <c r="B3382" s="9" t="s">
        <v>42</v>
      </c>
      <c r="C3382" s="13" t="s">
        <v>50</v>
      </c>
    </row>
    <row r="3383" spans="2:3">
      <c r="B3383" s="10" t="s">
        <v>100</v>
      </c>
      <c r="C3383" s="14" t="s">
        <v>2567</v>
      </c>
    </row>
    <row r="3384" spans="2:3">
      <c r="B3384" s="11" t="s">
        <v>101</v>
      </c>
      <c r="C3384" s="15" t="s">
        <v>2568</v>
      </c>
    </row>
    <row r="3385" spans="2:3">
      <c r="B3385" s="12" t="s">
        <v>102</v>
      </c>
      <c r="C3385" s="16" t="s">
        <v>2568</v>
      </c>
    </row>
    <row r="3386" spans="2:3">
      <c r="B3386" s="11" t="s">
        <v>106</v>
      </c>
      <c r="C3386" s="15" t="s">
        <v>2569</v>
      </c>
    </row>
    <row r="3387" spans="2:3">
      <c r="B3387" s="12" t="s">
        <v>108</v>
      </c>
      <c r="C3387" s="16" t="s">
        <v>2569</v>
      </c>
    </row>
    <row r="3388" spans="2:3">
      <c r="B3388" s="11" t="s">
        <v>111</v>
      </c>
      <c r="C3388" s="15" t="s">
        <v>2570</v>
      </c>
    </row>
    <row r="3389" spans="2:3">
      <c r="B3389" s="12" t="s">
        <v>112</v>
      </c>
      <c r="C3389" s="16" t="s">
        <v>2570</v>
      </c>
    </row>
    <row r="3390" spans="2:3">
      <c r="B3390" s="11" t="s">
        <v>116</v>
      </c>
      <c r="C3390" s="15" t="s">
        <v>2571</v>
      </c>
    </row>
    <row r="3391" spans="2:3">
      <c r="B3391" s="12" t="s">
        <v>118</v>
      </c>
      <c r="C3391" s="16" t="s">
        <v>2571</v>
      </c>
    </row>
    <row r="3392" spans="2:3">
      <c r="B3392" s="11" t="s">
        <v>123</v>
      </c>
      <c r="C3392" s="15" t="s">
        <v>2572</v>
      </c>
    </row>
    <row r="3393" spans="2:3">
      <c r="B3393" s="12" t="s">
        <v>124</v>
      </c>
      <c r="C3393" s="16" t="s">
        <v>2572</v>
      </c>
    </row>
    <row r="3394" spans="2:3">
      <c r="B3394" s="10" t="s">
        <v>127</v>
      </c>
      <c r="C3394" s="14" t="s">
        <v>2573</v>
      </c>
    </row>
    <row r="3395" spans="2:3">
      <c r="B3395" s="11" t="s">
        <v>128</v>
      </c>
      <c r="C3395" s="15" t="s">
        <v>2574</v>
      </c>
    </row>
    <row r="3396" spans="2:3">
      <c r="B3396" s="12" t="s">
        <v>129</v>
      </c>
      <c r="C3396" s="16" t="s">
        <v>2575</v>
      </c>
    </row>
    <row r="3397" spans="2:3">
      <c r="B3397" s="12" t="s">
        <v>130</v>
      </c>
      <c r="C3397" s="16" t="s">
        <v>2576</v>
      </c>
    </row>
    <row r="3398" spans="2:3">
      <c r="B3398" s="12" t="s">
        <v>132</v>
      </c>
      <c r="C3398" s="16" t="s">
        <v>612</v>
      </c>
    </row>
    <row r="3399" spans="2:3">
      <c r="B3399" s="12" t="s">
        <v>133</v>
      </c>
      <c r="C3399" s="16" t="s">
        <v>586</v>
      </c>
    </row>
    <row r="3400" spans="2:3">
      <c r="B3400" s="12" t="s">
        <v>134</v>
      </c>
      <c r="C3400" s="16" t="s">
        <v>887</v>
      </c>
    </row>
    <row r="3401" spans="2:3">
      <c r="B3401" s="12" t="s">
        <v>135</v>
      </c>
      <c r="C3401" s="16" t="s">
        <v>2577</v>
      </c>
    </row>
    <row r="3402" spans="2:3">
      <c r="B3402" s="11" t="s">
        <v>137</v>
      </c>
      <c r="C3402" s="15" t="s">
        <v>2578</v>
      </c>
    </row>
    <row r="3403" spans="2:3">
      <c r="B3403" s="12" t="s">
        <v>138</v>
      </c>
      <c r="C3403" s="16" t="s">
        <v>2579</v>
      </c>
    </row>
    <row r="3404" spans="2:3">
      <c r="B3404" s="12" t="s">
        <v>140</v>
      </c>
      <c r="C3404" s="16" t="s">
        <v>558</v>
      </c>
    </row>
    <row r="3405" spans="2:3">
      <c r="B3405" s="11" t="s">
        <v>148</v>
      </c>
      <c r="C3405" s="15" t="s">
        <v>2580</v>
      </c>
    </row>
    <row r="3406" spans="2:3">
      <c r="B3406" s="12" t="s">
        <v>149</v>
      </c>
      <c r="C3406" s="16" t="s">
        <v>572</v>
      </c>
    </row>
    <row r="3407" spans="2:3">
      <c r="B3407" s="12" t="s">
        <v>152</v>
      </c>
      <c r="C3407" s="16" t="s">
        <v>586</v>
      </c>
    </row>
    <row r="3408" spans="2:3">
      <c r="B3408" s="12" t="s">
        <v>154</v>
      </c>
      <c r="C3408" s="16" t="s">
        <v>2581</v>
      </c>
    </row>
    <row r="3409" spans="2:3">
      <c r="B3409" s="12" t="s">
        <v>155</v>
      </c>
      <c r="C3409" s="16" t="s">
        <v>448</v>
      </c>
    </row>
    <row r="3410" spans="2:3">
      <c r="B3410" s="12" t="s">
        <v>156</v>
      </c>
      <c r="C3410" s="16" t="s">
        <v>607</v>
      </c>
    </row>
    <row r="3411" spans="2:3">
      <c r="B3411" s="12" t="s">
        <v>157</v>
      </c>
      <c r="C3411" s="16" t="s">
        <v>721</v>
      </c>
    </row>
    <row r="3412" spans="2:3">
      <c r="B3412" s="11" t="s">
        <v>158</v>
      </c>
      <c r="C3412" s="15" t="s">
        <v>577</v>
      </c>
    </row>
    <row r="3413" spans="2:3">
      <c r="B3413" s="12" t="s">
        <v>161</v>
      </c>
      <c r="C3413" s="16" t="s">
        <v>586</v>
      </c>
    </row>
    <row r="3414" spans="2:3">
      <c r="B3414" s="12" t="s">
        <v>162</v>
      </c>
      <c r="C3414" s="16" t="s">
        <v>586</v>
      </c>
    </row>
    <row r="3415" spans="2:3">
      <c r="B3415" s="11" t="s">
        <v>166</v>
      </c>
      <c r="C3415" s="15" t="s">
        <v>2582</v>
      </c>
    </row>
    <row r="3416" spans="2:3">
      <c r="B3416" s="12" t="s">
        <v>167</v>
      </c>
      <c r="C3416" s="16" t="s">
        <v>2582</v>
      </c>
    </row>
    <row r="3417" spans="2:3">
      <c r="B3417" s="11" t="s">
        <v>168</v>
      </c>
      <c r="C3417" s="15" t="s">
        <v>2583</v>
      </c>
    </row>
    <row r="3418" spans="2:3">
      <c r="B3418" s="12" t="s">
        <v>169</v>
      </c>
      <c r="C3418" s="16" t="s">
        <v>2584</v>
      </c>
    </row>
    <row r="3419" spans="2:3">
      <c r="B3419" s="12" t="s">
        <v>170</v>
      </c>
      <c r="C3419" s="16" t="s">
        <v>1038</v>
      </c>
    </row>
    <row r="3420" spans="2:3">
      <c r="B3420" s="12" t="s">
        <v>171</v>
      </c>
      <c r="C3420" s="16" t="s">
        <v>586</v>
      </c>
    </row>
    <row r="3421" spans="2:3">
      <c r="B3421" s="11" t="s">
        <v>174</v>
      </c>
      <c r="C3421" s="15" t="s">
        <v>424</v>
      </c>
    </row>
    <row r="3422" spans="2:3">
      <c r="B3422" s="12" t="s">
        <v>175</v>
      </c>
      <c r="C3422" s="16" t="s">
        <v>559</v>
      </c>
    </row>
    <row r="3423" spans="2:3" ht="27.6">
      <c r="B3423" s="12" t="s">
        <v>177</v>
      </c>
      <c r="C3423" s="16" t="s">
        <v>559</v>
      </c>
    </row>
    <row r="3424" spans="2:3">
      <c r="B3424" s="12" t="s">
        <v>178</v>
      </c>
      <c r="C3424" s="16" t="s">
        <v>612</v>
      </c>
    </row>
    <row r="3425" spans="2:3">
      <c r="B3425" s="12" t="s">
        <v>180</v>
      </c>
      <c r="C3425" s="16" t="s">
        <v>577</v>
      </c>
    </row>
    <row r="3426" spans="2:3">
      <c r="B3426" s="12" t="s">
        <v>181</v>
      </c>
      <c r="C3426" s="16" t="s">
        <v>873</v>
      </c>
    </row>
    <row r="3427" spans="2:3">
      <c r="B3427" s="12" t="s">
        <v>182</v>
      </c>
      <c r="C3427" s="16" t="s">
        <v>572</v>
      </c>
    </row>
    <row r="3428" spans="2:3">
      <c r="B3428" s="10" t="s">
        <v>183</v>
      </c>
      <c r="C3428" s="14" t="s">
        <v>2585</v>
      </c>
    </row>
    <row r="3429" spans="2:3">
      <c r="B3429" s="11" t="s">
        <v>184</v>
      </c>
      <c r="C3429" s="15" t="s">
        <v>2586</v>
      </c>
    </row>
    <row r="3430" spans="2:3">
      <c r="B3430" s="12" t="s">
        <v>185</v>
      </c>
      <c r="C3430" s="16" t="s">
        <v>2587</v>
      </c>
    </row>
    <row r="3431" spans="2:3">
      <c r="B3431" s="12" t="s">
        <v>186</v>
      </c>
      <c r="C3431" s="16" t="s">
        <v>612</v>
      </c>
    </row>
    <row r="3432" spans="2:3">
      <c r="B3432" s="12" t="s">
        <v>187</v>
      </c>
      <c r="C3432" s="16" t="s">
        <v>2588</v>
      </c>
    </row>
    <row r="3433" spans="2:3">
      <c r="B3433" s="12" t="s">
        <v>188</v>
      </c>
      <c r="C3433" s="16" t="s">
        <v>2589</v>
      </c>
    </row>
    <row r="3434" spans="2:3">
      <c r="B3434" s="12" t="s">
        <v>191</v>
      </c>
      <c r="C3434" s="16" t="s">
        <v>2590</v>
      </c>
    </row>
    <row r="3435" spans="2:3">
      <c r="B3435" s="12" t="s">
        <v>192</v>
      </c>
      <c r="C3435" s="16" t="s">
        <v>826</v>
      </c>
    </row>
    <row r="3436" spans="2:3">
      <c r="B3436" s="11" t="s">
        <v>193</v>
      </c>
      <c r="C3436" s="15" t="s">
        <v>662</v>
      </c>
    </row>
    <row r="3437" spans="2:3">
      <c r="B3437" s="12" t="s">
        <v>199</v>
      </c>
      <c r="C3437" s="16" t="s">
        <v>662</v>
      </c>
    </row>
    <row r="3438" spans="2:3">
      <c r="B3438" s="11" t="s">
        <v>201</v>
      </c>
      <c r="C3438" s="15" t="s">
        <v>2591</v>
      </c>
    </row>
    <row r="3439" spans="2:3">
      <c r="B3439" s="12" t="s">
        <v>202</v>
      </c>
      <c r="C3439" s="16" t="s">
        <v>2592</v>
      </c>
    </row>
    <row r="3440" spans="2:3">
      <c r="B3440" s="12" t="s">
        <v>205</v>
      </c>
      <c r="C3440" s="16" t="s">
        <v>905</v>
      </c>
    </row>
    <row r="3441" spans="2:3">
      <c r="B3441" s="12" t="s">
        <v>207</v>
      </c>
      <c r="C3441" s="16" t="s">
        <v>2593</v>
      </c>
    </row>
    <row r="3442" spans="2:3">
      <c r="B3442" s="12" t="s">
        <v>210</v>
      </c>
      <c r="C3442" s="16" t="s">
        <v>2594</v>
      </c>
    </row>
    <row r="3443" spans="2:3">
      <c r="B3443" s="11" t="s">
        <v>211</v>
      </c>
      <c r="C3443" s="15" t="s">
        <v>2595</v>
      </c>
    </row>
    <row r="3444" spans="2:3">
      <c r="B3444" s="12" t="s">
        <v>212</v>
      </c>
      <c r="C3444" s="16" t="s">
        <v>945</v>
      </c>
    </row>
    <row r="3445" spans="2:3">
      <c r="B3445" s="12" t="s">
        <v>214</v>
      </c>
      <c r="C3445" s="16" t="s">
        <v>2596</v>
      </c>
    </row>
    <row r="3446" spans="2:3">
      <c r="B3446" s="11" t="s">
        <v>219</v>
      </c>
      <c r="C3446" s="15" t="s">
        <v>2597</v>
      </c>
    </row>
    <row r="3447" spans="2:3">
      <c r="B3447" s="12" t="s">
        <v>220</v>
      </c>
      <c r="C3447" s="16" t="s">
        <v>633</v>
      </c>
    </row>
    <row r="3448" spans="2:3" ht="27.6">
      <c r="B3448" s="12" t="s">
        <v>221</v>
      </c>
      <c r="C3448" s="16" t="s">
        <v>557</v>
      </c>
    </row>
    <row r="3449" spans="2:3">
      <c r="B3449" s="12" t="s">
        <v>222</v>
      </c>
      <c r="C3449" s="16" t="s">
        <v>598</v>
      </c>
    </row>
    <row r="3450" spans="2:3">
      <c r="B3450" s="12" t="s">
        <v>224</v>
      </c>
      <c r="C3450" s="16" t="s">
        <v>612</v>
      </c>
    </row>
    <row r="3451" spans="2:3">
      <c r="B3451" s="12" t="s">
        <v>225</v>
      </c>
      <c r="C3451" s="16" t="s">
        <v>2598</v>
      </c>
    </row>
    <row r="3452" spans="2:3">
      <c r="B3452" s="12" t="s">
        <v>226</v>
      </c>
      <c r="C3452" s="16" t="s">
        <v>2599</v>
      </c>
    </row>
    <row r="3453" spans="2:3">
      <c r="B3453" s="12" t="s">
        <v>227</v>
      </c>
      <c r="C3453" s="16" t="s">
        <v>2600</v>
      </c>
    </row>
    <row r="3454" spans="2:3">
      <c r="B3454" s="11" t="s">
        <v>228</v>
      </c>
      <c r="C3454" s="15" t="s">
        <v>448</v>
      </c>
    </row>
    <row r="3455" spans="2:3" ht="27.6">
      <c r="B3455" s="12" t="s">
        <v>229</v>
      </c>
      <c r="C3455" s="16" t="s">
        <v>448</v>
      </c>
    </row>
    <row r="3456" spans="2:3">
      <c r="B3456" s="11" t="s">
        <v>234</v>
      </c>
      <c r="C3456" s="15" t="s">
        <v>2601</v>
      </c>
    </row>
    <row r="3457" spans="2:3">
      <c r="B3457" s="12" t="s">
        <v>235</v>
      </c>
      <c r="C3457" s="16" t="s">
        <v>1455</v>
      </c>
    </row>
    <row r="3458" spans="2:3">
      <c r="B3458" s="12" t="s">
        <v>236</v>
      </c>
      <c r="C3458" s="16" t="s">
        <v>1727</v>
      </c>
    </row>
    <row r="3459" spans="2:3">
      <c r="B3459" s="12" t="s">
        <v>238</v>
      </c>
      <c r="C3459" s="16" t="s">
        <v>1941</v>
      </c>
    </row>
    <row r="3460" spans="2:3">
      <c r="B3460" s="11" t="s">
        <v>242</v>
      </c>
      <c r="C3460" s="15" t="s">
        <v>449</v>
      </c>
    </row>
    <row r="3461" spans="2:3">
      <c r="B3461" s="12" t="s">
        <v>245</v>
      </c>
      <c r="C3461" s="16" t="s">
        <v>449</v>
      </c>
    </row>
    <row r="3462" spans="2:3">
      <c r="B3462" s="11" t="s">
        <v>248</v>
      </c>
      <c r="C3462" s="15" t="s">
        <v>2602</v>
      </c>
    </row>
    <row r="3463" spans="2:3">
      <c r="B3463" s="12" t="s">
        <v>250</v>
      </c>
      <c r="C3463" s="16" t="s">
        <v>2603</v>
      </c>
    </row>
    <row r="3464" spans="2:3">
      <c r="B3464" s="12" t="s">
        <v>255</v>
      </c>
      <c r="C3464" s="16" t="s">
        <v>2604</v>
      </c>
    </row>
    <row r="3465" spans="2:3">
      <c r="B3465" s="9" t="s">
        <v>49</v>
      </c>
      <c r="C3465" s="13" t="s">
        <v>92</v>
      </c>
    </row>
    <row r="3466" spans="2:3">
      <c r="B3466" s="12" t="s">
        <v>529</v>
      </c>
      <c r="C3466" s="16" t="s">
        <v>529</v>
      </c>
    </row>
    <row r="3467" spans="2:3">
      <c r="B3467" s="12" t="s">
        <v>529</v>
      </c>
      <c r="C3467" s="16" t="s">
        <v>529</v>
      </c>
    </row>
    <row r="3468" spans="2:3">
      <c r="B3468" s="12" t="s">
        <v>529</v>
      </c>
      <c r="C3468" s="16" t="s">
        <v>529</v>
      </c>
    </row>
    <row r="3469" spans="2:3">
      <c r="B3469" s="9" t="s">
        <v>43</v>
      </c>
      <c r="C3469" s="13" t="s">
        <v>50</v>
      </c>
    </row>
    <row r="3470" spans="2:3">
      <c r="B3470" s="10" t="s">
        <v>100</v>
      </c>
      <c r="C3470" s="14" t="s">
        <v>2605</v>
      </c>
    </row>
    <row r="3471" spans="2:3">
      <c r="B3471" s="11" t="s">
        <v>101</v>
      </c>
      <c r="C3471" s="15" t="s">
        <v>2606</v>
      </c>
    </row>
    <row r="3472" spans="2:3">
      <c r="B3472" s="12" t="s">
        <v>102</v>
      </c>
      <c r="C3472" s="16" t="s">
        <v>2606</v>
      </c>
    </row>
    <row r="3473" spans="2:3">
      <c r="B3473" s="11" t="s">
        <v>103</v>
      </c>
      <c r="C3473" s="15" t="s">
        <v>2607</v>
      </c>
    </row>
    <row r="3474" spans="2:3">
      <c r="B3474" s="12" t="s">
        <v>104</v>
      </c>
      <c r="C3474" s="16" t="s">
        <v>2608</v>
      </c>
    </row>
    <row r="3475" spans="2:3">
      <c r="B3475" s="12" t="s">
        <v>105</v>
      </c>
      <c r="C3475" s="16" t="s">
        <v>2609</v>
      </c>
    </row>
    <row r="3476" spans="2:3">
      <c r="B3476" s="11" t="s">
        <v>106</v>
      </c>
      <c r="C3476" s="15" t="s">
        <v>2610</v>
      </c>
    </row>
    <row r="3477" spans="2:3">
      <c r="B3477" s="12" t="s">
        <v>108</v>
      </c>
      <c r="C3477" s="16" t="s">
        <v>2611</v>
      </c>
    </row>
    <row r="3478" spans="2:3">
      <c r="B3478" s="12" t="s">
        <v>110</v>
      </c>
      <c r="C3478" s="16" t="s">
        <v>2612</v>
      </c>
    </row>
    <row r="3479" spans="2:3">
      <c r="B3479" s="11" t="s">
        <v>111</v>
      </c>
      <c r="C3479" s="15" t="s">
        <v>2613</v>
      </c>
    </row>
    <row r="3480" spans="2:3">
      <c r="B3480" s="12" t="s">
        <v>112</v>
      </c>
      <c r="C3480" s="16" t="s">
        <v>2613</v>
      </c>
    </row>
    <row r="3481" spans="2:3">
      <c r="B3481" s="11" t="s">
        <v>116</v>
      </c>
      <c r="C3481" s="15" t="s">
        <v>2614</v>
      </c>
    </row>
    <row r="3482" spans="2:3">
      <c r="B3482" s="12" t="s">
        <v>118</v>
      </c>
      <c r="C3482" s="16" t="s">
        <v>2615</v>
      </c>
    </row>
    <row r="3483" spans="2:3">
      <c r="B3483" s="12" t="s">
        <v>122</v>
      </c>
      <c r="C3483" s="16" t="s">
        <v>2616</v>
      </c>
    </row>
    <row r="3484" spans="2:3">
      <c r="B3484" s="11" t="s">
        <v>123</v>
      </c>
      <c r="C3484" s="15" t="s">
        <v>2617</v>
      </c>
    </row>
    <row r="3485" spans="2:3">
      <c r="B3485" s="12" t="s">
        <v>124</v>
      </c>
      <c r="C3485" s="16" t="s">
        <v>2617</v>
      </c>
    </row>
    <row r="3486" spans="2:3">
      <c r="B3486" s="10" t="s">
        <v>127</v>
      </c>
      <c r="C3486" s="14" t="s">
        <v>2618</v>
      </c>
    </row>
    <row r="3487" spans="2:3">
      <c r="B3487" s="11" t="s">
        <v>128</v>
      </c>
      <c r="C3487" s="15" t="s">
        <v>2619</v>
      </c>
    </row>
    <row r="3488" spans="2:3">
      <c r="B3488" s="12" t="s">
        <v>129</v>
      </c>
      <c r="C3488" s="16" t="s">
        <v>2620</v>
      </c>
    </row>
    <row r="3489" spans="2:3">
      <c r="B3489" s="12" t="s">
        <v>130</v>
      </c>
      <c r="C3489" s="16" t="s">
        <v>2621</v>
      </c>
    </row>
    <row r="3490" spans="2:3">
      <c r="B3490" s="12" t="s">
        <v>132</v>
      </c>
      <c r="C3490" s="16" t="s">
        <v>2622</v>
      </c>
    </row>
    <row r="3491" spans="2:3">
      <c r="B3491" s="12" t="s">
        <v>133</v>
      </c>
      <c r="C3491" s="16" t="s">
        <v>2623</v>
      </c>
    </row>
    <row r="3492" spans="2:3">
      <c r="B3492" s="12" t="s">
        <v>134</v>
      </c>
      <c r="C3492" s="16" t="s">
        <v>596</v>
      </c>
    </row>
    <row r="3493" spans="2:3">
      <c r="B3493" s="12" t="s">
        <v>135</v>
      </c>
      <c r="C3493" s="16" t="s">
        <v>2624</v>
      </c>
    </row>
    <row r="3494" spans="2:3">
      <c r="B3494" s="12" t="s">
        <v>136</v>
      </c>
      <c r="C3494" s="16" t="s">
        <v>600</v>
      </c>
    </row>
    <row r="3495" spans="2:3">
      <c r="B3495" s="11" t="s">
        <v>137</v>
      </c>
      <c r="C3495" s="15" t="s">
        <v>2625</v>
      </c>
    </row>
    <row r="3496" spans="2:3">
      <c r="B3496" s="12" t="s">
        <v>138</v>
      </c>
      <c r="C3496" s="16" t="s">
        <v>1820</v>
      </c>
    </row>
    <row r="3497" spans="2:3">
      <c r="B3497" s="12" t="s">
        <v>140</v>
      </c>
      <c r="C3497" s="16" t="s">
        <v>942</v>
      </c>
    </row>
    <row r="3498" spans="2:3">
      <c r="B3498" s="11" t="s">
        <v>141</v>
      </c>
      <c r="C3498" s="15" t="s">
        <v>1999</v>
      </c>
    </row>
    <row r="3499" spans="2:3">
      <c r="B3499" s="12" t="s">
        <v>146</v>
      </c>
      <c r="C3499" s="16" t="s">
        <v>1999</v>
      </c>
    </row>
    <row r="3500" spans="2:3">
      <c r="B3500" s="11" t="s">
        <v>148</v>
      </c>
      <c r="C3500" s="15" t="s">
        <v>2626</v>
      </c>
    </row>
    <row r="3501" spans="2:3">
      <c r="B3501" s="12" t="s">
        <v>154</v>
      </c>
      <c r="C3501" s="16" t="s">
        <v>1929</v>
      </c>
    </row>
    <row r="3502" spans="2:3">
      <c r="B3502" s="12" t="s">
        <v>155</v>
      </c>
      <c r="C3502" s="16" t="s">
        <v>1804</v>
      </c>
    </row>
    <row r="3503" spans="2:3">
      <c r="B3503" s="12" t="s">
        <v>156</v>
      </c>
      <c r="C3503" s="16" t="s">
        <v>2627</v>
      </c>
    </row>
    <row r="3504" spans="2:3">
      <c r="B3504" s="12" t="s">
        <v>157</v>
      </c>
      <c r="C3504" s="16" t="s">
        <v>2628</v>
      </c>
    </row>
    <row r="3505" spans="2:3">
      <c r="B3505" s="11" t="s">
        <v>158</v>
      </c>
      <c r="C3505" s="15" t="s">
        <v>1804</v>
      </c>
    </row>
    <row r="3506" spans="2:3">
      <c r="B3506" s="12" t="s">
        <v>159</v>
      </c>
      <c r="C3506" s="16" t="s">
        <v>453</v>
      </c>
    </row>
    <row r="3507" spans="2:3">
      <c r="B3507" s="12" t="s">
        <v>160</v>
      </c>
      <c r="C3507" s="16" t="s">
        <v>596</v>
      </c>
    </row>
    <row r="3508" spans="2:3">
      <c r="B3508" s="12" t="s">
        <v>161</v>
      </c>
      <c r="C3508" s="16" t="s">
        <v>597</v>
      </c>
    </row>
    <row r="3509" spans="2:3">
      <c r="B3509" s="11" t="s">
        <v>166</v>
      </c>
      <c r="C3509" s="15" t="s">
        <v>448</v>
      </c>
    </row>
    <row r="3510" spans="2:3">
      <c r="B3510" s="12" t="s">
        <v>167</v>
      </c>
      <c r="C3510" s="16" t="s">
        <v>448</v>
      </c>
    </row>
    <row r="3511" spans="2:3">
      <c r="B3511" s="11" t="s">
        <v>168</v>
      </c>
      <c r="C3511" s="15" t="s">
        <v>608</v>
      </c>
    </row>
    <row r="3512" spans="2:3">
      <c r="B3512" s="12" t="s">
        <v>169</v>
      </c>
      <c r="C3512" s="16" t="s">
        <v>1930</v>
      </c>
    </row>
    <row r="3513" spans="2:3">
      <c r="B3513" s="12" t="s">
        <v>170</v>
      </c>
      <c r="C3513" s="16" t="s">
        <v>833</v>
      </c>
    </row>
    <row r="3514" spans="2:3">
      <c r="B3514" s="12" t="s">
        <v>171</v>
      </c>
      <c r="C3514" s="16" t="s">
        <v>1804</v>
      </c>
    </row>
    <row r="3515" spans="2:3">
      <c r="B3515" s="11" t="s">
        <v>174</v>
      </c>
      <c r="C3515" s="15" t="s">
        <v>2629</v>
      </c>
    </row>
    <row r="3516" spans="2:3">
      <c r="B3516" s="12" t="s">
        <v>175</v>
      </c>
      <c r="C3516" s="16" t="s">
        <v>600</v>
      </c>
    </row>
    <row r="3517" spans="2:3">
      <c r="B3517" s="12" t="s">
        <v>176</v>
      </c>
      <c r="C3517" s="16" t="s">
        <v>600</v>
      </c>
    </row>
    <row r="3518" spans="2:3" ht="27.6">
      <c r="B3518" s="12" t="s">
        <v>177</v>
      </c>
      <c r="C3518" s="16" t="s">
        <v>600</v>
      </c>
    </row>
    <row r="3519" spans="2:3">
      <c r="B3519" s="12" t="s">
        <v>178</v>
      </c>
      <c r="C3519" s="16" t="s">
        <v>2630</v>
      </c>
    </row>
    <row r="3520" spans="2:3">
      <c r="B3520" s="12" t="s">
        <v>181</v>
      </c>
      <c r="C3520" s="16" t="s">
        <v>467</v>
      </c>
    </row>
    <row r="3521" spans="2:3">
      <c r="B3521" s="12" t="s">
        <v>182</v>
      </c>
      <c r="C3521" s="16" t="s">
        <v>1804</v>
      </c>
    </row>
    <row r="3522" spans="2:3">
      <c r="B3522" s="10" t="s">
        <v>183</v>
      </c>
      <c r="C3522" s="14" t="s">
        <v>2631</v>
      </c>
    </row>
    <row r="3523" spans="2:3">
      <c r="B3523" s="11" t="s">
        <v>184</v>
      </c>
      <c r="C3523" s="15" t="s">
        <v>2632</v>
      </c>
    </row>
    <row r="3524" spans="2:3">
      <c r="B3524" s="12" t="s">
        <v>185</v>
      </c>
      <c r="C3524" s="16" t="s">
        <v>2633</v>
      </c>
    </row>
    <row r="3525" spans="2:3">
      <c r="B3525" s="12" t="s">
        <v>188</v>
      </c>
      <c r="C3525" s="16" t="s">
        <v>2634</v>
      </c>
    </row>
    <row r="3526" spans="2:3">
      <c r="B3526" s="12" t="s">
        <v>191</v>
      </c>
      <c r="C3526" s="16" t="s">
        <v>2635</v>
      </c>
    </row>
    <row r="3527" spans="2:3">
      <c r="B3527" s="12" t="s">
        <v>192</v>
      </c>
      <c r="C3527" s="16" t="s">
        <v>2636</v>
      </c>
    </row>
    <row r="3528" spans="2:3">
      <c r="B3528" s="11" t="s">
        <v>193</v>
      </c>
      <c r="C3528" s="15" t="s">
        <v>2637</v>
      </c>
    </row>
    <row r="3529" spans="2:3">
      <c r="B3529" s="12" t="s">
        <v>195</v>
      </c>
      <c r="C3529" s="16" t="s">
        <v>2009</v>
      </c>
    </row>
    <row r="3530" spans="2:3">
      <c r="B3530" s="12" t="s">
        <v>199</v>
      </c>
      <c r="C3530" s="16" t="s">
        <v>2638</v>
      </c>
    </row>
    <row r="3531" spans="2:3">
      <c r="B3531" s="11" t="s">
        <v>201</v>
      </c>
      <c r="C3531" s="15" t="s">
        <v>2639</v>
      </c>
    </row>
    <row r="3532" spans="2:3">
      <c r="B3532" s="12" t="s">
        <v>202</v>
      </c>
      <c r="C3532" s="16" t="s">
        <v>1324</v>
      </c>
    </row>
    <row r="3533" spans="2:3">
      <c r="B3533" s="12" t="s">
        <v>204</v>
      </c>
      <c r="C3533" s="16" t="s">
        <v>2640</v>
      </c>
    </row>
    <row r="3534" spans="2:3">
      <c r="B3534" s="12" t="s">
        <v>205</v>
      </c>
      <c r="C3534" s="16" t="s">
        <v>2641</v>
      </c>
    </row>
    <row r="3535" spans="2:3">
      <c r="B3535" s="12" t="s">
        <v>207</v>
      </c>
      <c r="C3535" s="16" t="s">
        <v>2009</v>
      </c>
    </row>
    <row r="3536" spans="2:3">
      <c r="B3536" s="12" t="s">
        <v>209</v>
      </c>
      <c r="C3536" s="16" t="s">
        <v>2642</v>
      </c>
    </row>
    <row r="3537" spans="2:3">
      <c r="B3537" s="12" t="s">
        <v>210</v>
      </c>
      <c r="C3537" s="16" t="s">
        <v>490</v>
      </c>
    </row>
    <row r="3538" spans="2:3">
      <c r="B3538" s="11" t="s">
        <v>211</v>
      </c>
      <c r="C3538" s="15" t="s">
        <v>2643</v>
      </c>
    </row>
    <row r="3539" spans="2:3">
      <c r="B3539" s="12" t="s">
        <v>212</v>
      </c>
      <c r="C3539" s="16" t="s">
        <v>2644</v>
      </c>
    </row>
    <row r="3540" spans="2:3">
      <c r="B3540" s="12" t="s">
        <v>217</v>
      </c>
      <c r="C3540" s="16" t="s">
        <v>600</v>
      </c>
    </row>
    <row r="3541" spans="2:3">
      <c r="B3541" s="11" t="s">
        <v>219</v>
      </c>
      <c r="C3541" s="15" t="s">
        <v>2645</v>
      </c>
    </row>
    <row r="3542" spans="2:3">
      <c r="B3542" s="12" t="s">
        <v>220</v>
      </c>
      <c r="C3542" s="16" t="s">
        <v>887</v>
      </c>
    </row>
    <row r="3543" spans="2:3" ht="27.6">
      <c r="B3543" s="12" t="s">
        <v>221</v>
      </c>
      <c r="C3543" s="16" t="s">
        <v>2646</v>
      </c>
    </row>
    <row r="3544" spans="2:3">
      <c r="B3544" s="12" t="s">
        <v>222</v>
      </c>
      <c r="C3544" s="16" t="s">
        <v>905</v>
      </c>
    </row>
    <row r="3545" spans="2:3">
      <c r="B3545" s="12" t="s">
        <v>225</v>
      </c>
      <c r="C3545" s="16" t="s">
        <v>587</v>
      </c>
    </row>
    <row r="3546" spans="2:3">
      <c r="B3546" s="12" t="s">
        <v>226</v>
      </c>
      <c r="C3546" s="16" t="s">
        <v>2647</v>
      </c>
    </row>
    <row r="3547" spans="2:3">
      <c r="B3547" s="12" t="s">
        <v>227</v>
      </c>
      <c r="C3547" s="16" t="s">
        <v>596</v>
      </c>
    </row>
    <row r="3548" spans="2:3">
      <c r="B3548" s="11" t="s">
        <v>228</v>
      </c>
      <c r="C3548" s="15" t="s">
        <v>497</v>
      </c>
    </row>
    <row r="3549" spans="2:3" ht="27.6">
      <c r="B3549" s="12" t="s">
        <v>229</v>
      </c>
      <c r="C3549" s="16" t="s">
        <v>600</v>
      </c>
    </row>
    <row r="3550" spans="2:3" ht="27.6">
      <c r="B3550" s="12" t="s">
        <v>230</v>
      </c>
      <c r="C3550" s="16" t="s">
        <v>1804</v>
      </c>
    </row>
    <row r="3551" spans="2:3">
      <c r="B3551" s="11" t="s">
        <v>234</v>
      </c>
      <c r="C3551" s="15" t="s">
        <v>2648</v>
      </c>
    </row>
    <row r="3552" spans="2:3">
      <c r="B3552" s="12" t="s">
        <v>235</v>
      </c>
      <c r="C3552" s="16" t="s">
        <v>2649</v>
      </c>
    </row>
    <row r="3553" spans="2:3">
      <c r="B3553" s="12" t="s">
        <v>236</v>
      </c>
      <c r="C3553" s="16" t="s">
        <v>559</v>
      </c>
    </row>
    <row r="3554" spans="2:3">
      <c r="B3554" s="12" t="s">
        <v>237</v>
      </c>
      <c r="C3554" s="16" t="s">
        <v>453</v>
      </c>
    </row>
    <row r="3555" spans="2:3">
      <c r="B3555" s="12" t="s">
        <v>238</v>
      </c>
      <c r="C3555" s="16" t="s">
        <v>598</v>
      </c>
    </row>
    <row r="3556" spans="2:3">
      <c r="B3556" s="12" t="s">
        <v>239</v>
      </c>
      <c r="C3556" s="16" t="s">
        <v>497</v>
      </c>
    </row>
    <row r="3557" spans="2:3">
      <c r="B3557" s="12" t="s">
        <v>240</v>
      </c>
      <c r="C3557" s="16" t="s">
        <v>2650</v>
      </c>
    </row>
    <row r="3558" spans="2:3">
      <c r="B3558" s="12" t="s">
        <v>241</v>
      </c>
      <c r="C3558" s="16" t="s">
        <v>1930</v>
      </c>
    </row>
    <row r="3559" spans="2:3">
      <c r="B3559" s="11" t="s">
        <v>242</v>
      </c>
      <c r="C3559" s="15" t="s">
        <v>581</v>
      </c>
    </row>
    <row r="3560" spans="2:3">
      <c r="B3560" s="12" t="s">
        <v>244</v>
      </c>
      <c r="C3560" s="16" t="s">
        <v>587</v>
      </c>
    </row>
    <row r="3561" spans="2:3">
      <c r="B3561" s="12" t="s">
        <v>245</v>
      </c>
      <c r="C3561" s="16" t="s">
        <v>637</v>
      </c>
    </row>
    <row r="3562" spans="2:3">
      <c r="B3562" s="11" t="s">
        <v>248</v>
      </c>
      <c r="C3562" s="15" t="s">
        <v>2651</v>
      </c>
    </row>
    <row r="3563" spans="2:3">
      <c r="B3563" s="12" t="s">
        <v>250</v>
      </c>
      <c r="C3563" s="16" t="s">
        <v>2652</v>
      </c>
    </row>
    <row r="3564" spans="2:3">
      <c r="B3564" s="12" t="s">
        <v>251</v>
      </c>
      <c r="C3564" s="16" t="s">
        <v>467</v>
      </c>
    </row>
    <row r="3565" spans="2:3">
      <c r="B3565" s="12" t="s">
        <v>255</v>
      </c>
      <c r="C3565" s="16" t="s">
        <v>2653</v>
      </c>
    </row>
    <row r="3566" spans="2:3">
      <c r="B3566" s="12" t="s">
        <v>256</v>
      </c>
      <c r="C3566" s="16" t="s">
        <v>612</v>
      </c>
    </row>
    <row r="3567" spans="2:3">
      <c r="B3567" s="10" t="s">
        <v>303</v>
      </c>
      <c r="C3567" s="14" t="s">
        <v>1437</v>
      </c>
    </row>
    <row r="3568" spans="2:3">
      <c r="B3568" s="11" t="s">
        <v>304</v>
      </c>
      <c r="C3568" s="15" t="s">
        <v>1437</v>
      </c>
    </row>
    <row r="3569" spans="2:3">
      <c r="B3569" s="12" t="s">
        <v>309</v>
      </c>
      <c r="C3569" s="16" t="s">
        <v>1437</v>
      </c>
    </row>
    <row r="3570" spans="2:3">
      <c r="B3570" s="9" t="s">
        <v>49</v>
      </c>
      <c r="C3570" s="13" t="s">
        <v>93</v>
      </c>
    </row>
    <row r="3571" spans="2:3">
      <c r="B3571" s="12" t="s">
        <v>529</v>
      </c>
      <c r="C3571" s="16" t="s">
        <v>529</v>
      </c>
    </row>
    <row r="3572" spans="2:3">
      <c r="B3572" s="12" t="s">
        <v>529</v>
      </c>
      <c r="C3572" s="16" t="s">
        <v>529</v>
      </c>
    </row>
    <row r="3573" spans="2:3">
      <c r="B3573" s="12" t="s">
        <v>529</v>
      </c>
      <c r="C3573" s="16" t="s">
        <v>529</v>
      </c>
    </row>
    <row r="3574" spans="2:3">
      <c r="B3574" s="9" t="s">
        <v>44</v>
      </c>
      <c r="C3574" s="13" t="s">
        <v>50</v>
      </c>
    </row>
    <row r="3575" spans="2:3">
      <c r="B3575" s="10" t="s">
        <v>100</v>
      </c>
      <c r="C3575" s="14" t="s">
        <v>2654</v>
      </c>
    </row>
    <row r="3576" spans="2:3">
      <c r="B3576" s="11" t="s">
        <v>101</v>
      </c>
      <c r="C3576" s="15" t="s">
        <v>2655</v>
      </c>
    </row>
    <row r="3577" spans="2:3">
      <c r="B3577" s="12" t="s">
        <v>102</v>
      </c>
      <c r="C3577" s="16" t="s">
        <v>2655</v>
      </c>
    </row>
    <row r="3578" spans="2:3">
      <c r="B3578" s="11" t="s">
        <v>103</v>
      </c>
      <c r="C3578" s="15" t="s">
        <v>2656</v>
      </c>
    </row>
    <row r="3579" spans="2:3">
      <c r="B3579" s="12" t="s">
        <v>105</v>
      </c>
      <c r="C3579" s="16" t="s">
        <v>2656</v>
      </c>
    </row>
    <row r="3580" spans="2:3">
      <c r="B3580" s="11" t="s">
        <v>106</v>
      </c>
      <c r="C3580" s="15" t="s">
        <v>2657</v>
      </c>
    </row>
    <row r="3581" spans="2:3">
      <c r="B3581" s="12" t="s">
        <v>108</v>
      </c>
      <c r="C3581" s="16" t="s">
        <v>2658</v>
      </c>
    </row>
    <row r="3582" spans="2:3">
      <c r="B3582" s="12" t="s">
        <v>110</v>
      </c>
      <c r="C3582" s="16" t="s">
        <v>2659</v>
      </c>
    </row>
    <row r="3583" spans="2:3">
      <c r="B3583" s="11" t="s">
        <v>111</v>
      </c>
      <c r="C3583" s="15" t="s">
        <v>2660</v>
      </c>
    </row>
    <row r="3584" spans="2:3">
      <c r="B3584" s="12" t="s">
        <v>112</v>
      </c>
      <c r="C3584" s="16" t="s">
        <v>2660</v>
      </c>
    </row>
    <row r="3585" spans="2:3">
      <c r="B3585" s="11" t="s">
        <v>116</v>
      </c>
      <c r="C3585" s="15" t="s">
        <v>2661</v>
      </c>
    </row>
    <row r="3586" spans="2:3">
      <c r="B3586" s="12" t="s">
        <v>118</v>
      </c>
      <c r="C3586" s="16" t="s">
        <v>2662</v>
      </c>
    </row>
    <row r="3587" spans="2:3">
      <c r="B3587" s="12" t="s">
        <v>122</v>
      </c>
      <c r="C3587" s="16" t="s">
        <v>2663</v>
      </c>
    </row>
    <row r="3588" spans="2:3">
      <c r="B3588" s="11" t="s">
        <v>123</v>
      </c>
      <c r="C3588" s="15" t="s">
        <v>2664</v>
      </c>
    </row>
    <row r="3589" spans="2:3">
      <c r="B3589" s="12" t="s">
        <v>124</v>
      </c>
      <c r="C3589" s="16" t="s">
        <v>2664</v>
      </c>
    </row>
    <row r="3590" spans="2:3">
      <c r="B3590" s="10" t="s">
        <v>127</v>
      </c>
      <c r="C3590" s="14" t="s">
        <v>2665</v>
      </c>
    </row>
    <row r="3591" spans="2:3">
      <c r="B3591" s="11" t="s">
        <v>128</v>
      </c>
      <c r="C3591" s="15" t="s">
        <v>2666</v>
      </c>
    </row>
    <row r="3592" spans="2:3">
      <c r="B3592" s="12" t="s">
        <v>129</v>
      </c>
      <c r="C3592" s="16" t="s">
        <v>2667</v>
      </c>
    </row>
    <row r="3593" spans="2:3">
      <c r="B3593" s="12" t="s">
        <v>132</v>
      </c>
      <c r="C3593" s="16" t="s">
        <v>1285</v>
      </c>
    </row>
    <row r="3594" spans="2:3">
      <c r="B3594" s="12" t="s">
        <v>133</v>
      </c>
      <c r="C3594" s="16" t="s">
        <v>597</v>
      </c>
    </row>
    <row r="3595" spans="2:3">
      <c r="B3595" s="12" t="s">
        <v>134</v>
      </c>
      <c r="C3595" s="16" t="s">
        <v>2668</v>
      </c>
    </row>
    <row r="3596" spans="2:3">
      <c r="B3596" s="12" t="s">
        <v>135</v>
      </c>
      <c r="C3596" s="16" t="s">
        <v>2669</v>
      </c>
    </row>
    <row r="3597" spans="2:3">
      <c r="B3597" s="11" t="s">
        <v>137</v>
      </c>
      <c r="C3597" s="15" t="s">
        <v>2670</v>
      </c>
    </row>
    <row r="3598" spans="2:3">
      <c r="B3598" s="12" t="s">
        <v>138</v>
      </c>
      <c r="C3598" s="16" t="s">
        <v>2671</v>
      </c>
    </row>
    <row r="3599" spans="2:3">
      <c r="B3599" s="12" t="s">
        <v>140</v>
      </c>
      <c r="C3599" s="16" t="s">
        <v>1941</v>
      </c>
    </row>
    <row r="3600" spans="2:3">
      <c r="B3600" s="11" t="s">
        <v>148</v>
      </c>
      <c r="C3600" s="15" t="s">
        <v>2672</v>
      </c>
    </row>
    <row r="3601" spans="2:3">
      <c r="B3601" s="12" t="s">
        <v>154</v>
      </c>
      <c r="C3601" s="16" t="s">
        <v>975</v>
      </c>
    </row>
    <row r="3602" spans="2:3">
      <c r="B3602" s="12" t="s">
        <v>155</v>
      </c>
      <c r="C3602" s="16" t="s">
        <v>607</v>
      </c>
    </row>
    <row r="3603" spans="2:3">
      <c r="B3603" s="12" t="s">
        <v>156</v>
      </c>
      <c r="C3603" s="16" t="s">
        <v>497</v>
      </c>
    </row>
    <row r="3604" spans="2:3">
      <c r="B3604" s="12" t="s">
        <v>157</v>
      </c>
      <c r="C3604" s="16" t="s">
        <v>559</v>
      </c>
    </row>
    <row r="3605" spans="2:3">
      <c r="B3605" s="11" t="s">
        <v>158</v>
      </c>
      <c r="C3605" s="15" t="s">
        <v>1929</v>
      </c>
    </row>
    <row r="3606" spans="2:3">
      <c r="B3606" s="12" t="s">
        <v>160</v>
      </c>
      <c r="C3606" s="16" t="s">
        <v>612</v>
      </c>
    </row>
    <row r="3607" spans="2:3">
      <c r="B3607" s="12" t="s">
        <v>161</v>
      </c>
      <c r="C3607" s="16" t="s">
        <v>596</v>
      </c>
    </row>
    <row r="3608" spans="2:3">
      <c r="B3608" s="11" t="s">
        <v>166</v>
      </c>
      <c r="C3608" s="15" t="s">
        <v>607</v>
      </c>
    </row>
    <row r="3609" spans="2:3">
      <c r="B3609" s="12" t="s">
        <v>167</v>
      </c>
      <c r="C3609" s="16" t="s">
        <v>607</v>
      </c>
    </row>
    <row r="3610" spans="2:3">
      <c r="B3610" s="11" t="s">
        <v>168</v>
      </c>
      <c r="C3610" s="15" t="s">
        <v>611</v>
      </c>
    </row>
    <row r="3611" spans="2:3">
      <c r="B3611" s="12" t="s">
        <v>169</v>
      </c>
      <c r="C3611" s="16" t="s">
        <v>497</v>
      </c>
    </row>
    <row r="3612" spans="2:3">
      <c r="B3612" s="12" t="s">
        <v>170</v>
      </c>
      <c r="C3612" s="16" t="s">
        <v>612</v>
      </c>
    </row>
    <row r="3613" spans="2:3">
      <c r="B3613" s="11" t="s">
        <v>174</v>
      </c>
      <c r="C3613" s="15" t="s">
        <v>2673</v>
      </c>
    </row>
    <row r="3614" spans="2:3">
      <c r="B3614" s="12" t="s">
        <v>175</v>
      </c>
      <c r="C3614" s="16" t="s">
        <v>611</v>
      </c>
    </row>
    <row r="3615" spans="2:3">
      <c r="B3615" s="12" t="s">
        <v>176</v>
      </c>
      <c r="C3615" s="16" t="s">
        <v>497</v>
      </c>
    </row>
    <row r="3616" spans="2:3" ht="27.6">
      <c r="B3616" s="12" t="s">
        <v>177</v>
      </c>
      <c r="C3616" s="16" t="s">
        <v>905</v>
      </c>
    </row>
    <row r="3617" spans="2:3">
      <c r="B3617" s="12" t="s">
        <v>178</v>
      </c>
      <c r="C3617" s="16" t="s">
        <v>497</v>
      </c>
    </row>
    <row r="3618" spans="2:3">
      <c r="B3618" s="12" t="s">
        <v>180</v>
      </c>
      <c r="C3618" s="16" t="s">
        <v>490</v>
      </c>
    </row>
    <row r="3619" spans="2:3">
      <c r="B3619" s="12" t="s">
        <v>181</v>
      </c>
      <c r="C3619" s="16" t="s">
        <v>490</v>
      </c>
    </row>
    <row r="3620" spans="2:3">
      <c r="B3620" s="12" t="s">
        <v>182</v>
      </c>
      <c r="C3620" s="16" t="s">
        <v>490</v>
      </c>
    </row>
    <row r="3621" spans="2:3">
      <c r="B3621" s="10" t="s">
        <v>183</v>
      </c>
      <c r="C3621" s="14" t="s">
        <v>2674</v>
      </c>
    </row>
    <row r="3622" spans="2:3">
      <c r="B3622" s="11" t="s">
        <v>184</v>
      </c>
      <c r="C3622" s="15" t="s">
        <v>2675</v>
      </c>
    </row>
    <row r="3623" spans="2:3">
      <c r="B3623" s="12" t="s">
        <v>185</v>
      </c>
      <c r="C3623" s="16" t="s">
        <v>2676</v>
      </c>
    </row>
    <row r="3624" spans="2:3">
      <c r="B3624" s="12" t="s">
        <v>186</v>
      </c>
      <c r="C3624" s="16" t="s">
        <v>467</v>
      </c>
    </row>
    <row r="3625" spans="2:3">
      <c r="B3625" s="12" t="s">
        <v>188</v>
      </c>
      <c r="C3625" s="16" t="s">
        <v>448</v>
      </c>
    </row>
    <row r="3626" spans="2:3">
      <c r="B3626" s="12" t="s">
        <v>191</v>
      </c>
      <c r="C3626" s="16" t="s">
        <v>1999</v>
      </c>
    </row>
    <row r="3627" spans="2:3">
      <c r="B3627" s="12" t="s">
        <v>192</v>
      </c>
      <c r="C3627" s="16" t="s">
        <v>597</v>
      </c>
    </row>
    <row r="3628" spans="2:3">
      <c r="B3628" s="11" t="s">
        <v>193</v>
      </c>
      <c r="C3628" s="15" t="s">
        <v>1443</v>
      </c>
    </row>
    <row r="3629" spans="2:3">
      <c r="B3629" s="12" t="s">
        <v>195</v>
      </c>
      <c r="C3629" s="16" t="s">
        <v>587</v>
      </c>
    </row>
    <row r="3630" spans="2:3">
      <c r="B3630" s="12" t="s">
        <v>199</v>
      </c>
      <c r="C3630" s="16" t="s">
        <v>1929</v>
      </c>
    </row>
    <row r="3631" spans="2:3">
      <c r="B3631" s="12" t="s">
        <v>200</v>
      </c>
      <c r="C3631" s="16" t="s">
        <v>1455</v>
      </c>
    </row>
    <row r="3632" spans="2:3">
      <c r="B3632" s="11" t="s">
        <v>201</v>
      </c>
      <c r="C3632" s="15" t="s">
        <v>2677</v>
      </c>
    </row>
    <row r="3633" spans="2:3">
      <c r="B3633" s="12" t="s">
        <v>202</v>
      </c>
      <c r="C3633" s="16" t="s">
        <v>2678</v>
      </c>
    </row>
    <row r="3634" spans="2:3">
      <c r="B3634" s="12" t="s">
        <v>204</v>
      </c>
      <c r="C3634" s="16" t="s">
        <v>904</v>
      </c>
    </row>
    <row r="3635" spans="2:3">
      <c r="B3635" s="12" t="s">
        <v>205</v>
      </c>
      <c r="C3635" s="16" t="s">
        <v>899</v>
      </c>
    </row>
    <row r="3636" spans="2:3">
      <c r="B3636" s="12" t="s">
        <v>207</v>
      </c>
      <c r="C3636" s="16" t="s">
        <v>600</v>
      </c>
    </row>
    <row r="3637" spans="2:3">
      <c r="B3637" s="12" t="s">
        <v>209</v>
      </c>
      <c r="C3637" s="16" t="s">
        <v>449</v>
      </c>
    </row>
    <row r="3638" spans="2:3">
      <c r="B3638" s="12" t="s">
        <v>210</v>
      </c>
      <c r="C3638" s="16" t="s">
        <v>2043</v>
      </c>
    </row>
    <row r="3639" spans="2:3">
      <c r="B3639" s="11" t="s">
        <v>211</v>
      </c>
      <c r="C3639" s="15" t="s">
        <v>647</v>
      </c>
    </row>
    <row r="3640" spans="2:3">
      <c r="B3640" s="12" t="s">
        <v>212</v>
      </c>
      <c r="C3640" s="16" t="s">
        <v>453</v>
      </c>
    </row>
    <row r="3641" spans="2:3">
      <c r="B3641" s="12" t="s">
        <v>215</v>
      </c>
      <c r="C3641" s="16" t="s">
        <v>611</v>
      </c>
    </row>
    <row r="3642" spans="2:3">
      <c r="B3642" s="11" t="s">
        <v>219</v>
      </c>
      <c r="C3642" s="15" t="s">
        <v>2679</v>
      </c>
    </row>
    <row r="3643" spans="2:3">
      <c r="B3643" s="12" t="s">
        <v>220</v>
      </c>
      <c r="C3643" s="16" t="s">
        <v>2680</v>
      </c>
    </row>
    <row r="3644" spans="2:3" ht="27.6">
      <c r="B3644" s="12" t="s">
        <v>221</v>
      </c>
      <c r="C3644" s="16" t="s">
        <v>905</v>
      </c>
    </row>
    <row r="3645" spans="2:3">
      <c r="B3645" s="12" t="s">
        <v>222</v>
      </c>
      <c r="C3645" s="16" t="s">
        <v>559</v>
      </c>
    </row>
    <row r="3646" spans="2:3">
      <c r="B3646" s="12" t="s">
        <v>224</v>
      </c>
      <c r="C3646" s="16" t="s">
        <v>497</v>
      </c>
    </row>
    <row r="3647" spans="2:3">
      <c r="B3647" s="12" t="s">
        <v>225</v>
      </c>
      <c r="C3647" s="16" t="s">
        <v>595</v>
      </c>
    </row>
    <row r="3648" spans="2:3">
      <c r="B3648" s="12" t="s">
        <v>226</v>
      </c>
      <c r="C3648" s="16" t="s">
        <v>449</v>
      </c>
    </row>
    <row r="3649" spans="2:3">
      <c r="B3649" s="12" t="s">
        <v>227</v>
      </c>
      <c r="C3649" s="16" t="s">
        <v>2023</v>
      </c>
    </row>
    <row r="3650" spans="2:3">
      <c r="B3650" s="11" t="s">
        <v>228</v>
      </c>
      <c r="C3650" s="15" t="s">
        <v>2681</v>
      </c>
    </row>
    <row r="3651" spans="2:3" ht="27.6">
      <c r="B3651" s="12" t="s">
        <v>230</v>
      </c>
      <c r="C3651" s="16" t="s">
        <v>2681</v>
      </c>
    </row>
    <row r="3652" spans="2:3">
      <c r="B3652" s="11" t="s">
        <v>234</v>
      </c>
      <c r="C3652" s="15" t="s">
        <v>2441</v>
      </c>
    </row>
    <row r="3653" spans="2:3">
      <c r="B3653" s="12" t="s">
        <v>235</v>
      </c>
      <c r="C3653" s="16" t="s">
        <v>2023</v>
      </c>
    </row>
    <row r="3654" spans="2:3">
      <c r="B3654" s="12" t="s">
        <v>236</v>
      </c>
      <c r="C3654" s="16" t="s">
        <v>607</v>
      </c>
    </row>
    <row r="3655" spans="2:3">
      <c r="B3655" s="12" t="s">
        <v>238</v>
      </c>
      <c r="C3655" s="16" t="s">
        <v>598</v>
      </c>
    </row>
    <row r="3656" spans="2:3">
      <c r="B3656" s="12" t="s">
        <v>239</v>
      </c>
      <c r="C3656" s="16" t="s">
        <v>490</v>
      </c>
    </row>
    <row r="3657" spans="2:3">
      <c r="B3657" s="12" t="s">
        <v>241</v>
      </c>
      <c r="C3657" s="16" t="s">
        <v>905</v>
      </c>
    </row>
    <row r="3658" spans="2:3">
      <c r="B3658" s="11" t="s">
        <v>242</v>
      </c>
      <c r="C3658" s="15" t="s">
        <v>2682</v>
      </c>
    </row>
    <row r="3659" spans="2:3">
      <c r="B3659" s="12" t="s">
        <v>244</v>
      </c>
      <c r="C3659" s="16" t="s">
        <v>904</v>
      </c>
    </row>
    <row r="3660" spans="2:3">
      <c r="B3660" s="12" t="s">
        <v>245</v>
      </c>
      <c r="C3660" s="16" t="s">
        <v>595</v>
      </c>
    </row>
    <row r="3661" spans="2:3">
      <c r="B3661" s="11" t="s">
        <v>248</v>
      </c>
      <c r="C3661" s="15" t="s">
        <v>2683</v>
      </c>
    </row>
    <row r="3662" spans="2:3">
      <c r="B3662" s="12" t="s">
        <v>255</v>
      </c>
      <c r="C3662" s="16" t="s">
        <v>2684</v>
      </c>
    </row>
    <row r="3663" spans="2:3">
      <c r="B3663" s="12" t="s">
        <v>256</v>
      </c>
      <c r="C3663" s="16" t="s">
        <v>2685</v>
      </c>
    </row>
    <row r="3664" spans="2:3">
      <c r="B3664" s="10" t="s">
        <v>273</v>
      </c>
      <c r="C3664" s="14" t="s">
        <v>2686</v>
      </c>
    </row>
    <row r="3665" spans="2:3">
      <c r="B3665" s="11" t="s">
        <v>291</v>
      </c>
      <c r="C3665" s="15" t="s">
        <v>2686</v>
      </c>
    </row>
    <row r="3666" spans="2:3">
      <c r="B3666" s="12" t="s">
        <v>293</v>
      </c>
      <c r="C3666" s="16" t="s">
        <v>2686</v>
      </c>
    </row>
    <row r="3667" spans="2:3">
      <c r="B3667" s="10" t="s">
        <v>303</v>
      </c>
      <c r="C3667" s="14" t="s">
        <v>2687</v>
      </c>
    </row>
    <row r="3668" spans="2:3">
      <c r="B3668" s="11" t="s">
        <v>304</v>
      </c>
      <c r="C3668" s="15" t="s">
        <v>2687</v>
      </c>
    </row>
    <row r="3669" spans="2:3">
      <c r="B3669" s="12" t="s">
        <v>306</v>
      </c>
      <c r="C3669" s="16" t="s">
        <v>2688</v>
      </c>
    </row>
    <row r="3670" spans="2:3">
      <c r="B3670" s="12" t="s">
        <v>310</v>
      </c>
      <c r="C3670" s="16" t="s">
        <v>2689</v>
      </c>
    </row>
    <row r="3671" spans="2:3">
      <c r="B3671" s="9" t="s">
        <v>49</v>
      </c>
      <c r="C3671" s="13" t="s">
        <v>94</v>
      </c>
    </row>
    <row r="3672" spans="2:3">
      <c r="B3672" s="12" t="s">
        <v>529</v>
      </c>
      <c r="C3672" s="16" t="s">
        <v>529</v>
      </c>
    </row>
    <row r="3673" spans="2:3">
      <c r="B3673" s="12" t="s">
        <v>529</v>
      </c>
      <c r="C3673" s="16" t="s">
        <v>529</v>
      </c>
    </row>
    <row r="3674" spans="2:3">
      <c r="B3674" s="12" t="s">
        <v>529</v>
      </c>
      <c r="C3674" s="16" t="s">
        <v>529</v>
      </c>
    </row>
    <row r="3675" spans="2:3">
      <c r="B3675" s="9" t="s">
        <v>45</v>
      </c>
      <c r="C3675" s="13" t="s">
        <v>50</v>
      </c>
    </row>
    <row r="3676" spans="2:3">
      <c r="B3676" s="10" t="s">
        <v>100</v>
      </c>
      <c r="C3676" s="14" t="s">
        <v>2690</v>
      </c>
    </row>
    <row r="3677" spans="2:3">
      <c r="B3677" s="11" t="s">
        <v>101</v>
      </c>
      <c r="C3677" s="15" t="s">
        <v>2691</v>
      </c>
    </row>
    <row r="3678" spans="2:3">
      <c r="B3678" s="12" t="s">
        <v>102</v>
      </c>
      <c r="C3678" s="16" t="s">
        <v>2691</v>
      </c>
    </row>
    <row r="3679" spans="2:3">
      <c r="B3679" s="11" t="s">
        <v>106</v>
      </c>
      <c r="C3679" s="15" t="s">
        <v>2692</v>
      </c>
    </row>
    <row r="3680" spans="2:3">
      <c r="B3680" s="12" t="s">
        <v>108</v>
      </c>
      <c r="C3680" s="16" t="s">
        <v>2693</v>
      </c>
    </row>
    <row r="3681" spans="2:3">
      <c r="B3681" s="12" t="s">
        <v>110</v>
      </c>
      <c r="C3681" s="16" t="s">
        <v>2694</v>
      </c>
    </row>
    <row r="3682" spans="2:3">
      <c r="B3682" s="11" t="s">
        <v>111</v>
      </c>
      <c r="C3682" s="15" t="s">
        <v>2695</v>
      </c>
    </row>
    <row r="3683" spans="2:3">
      <c r="B3683" s="12" t="s">
        <v>112</v>
      </c>
      <c r="C3683" s="16" t="s">
        <v>2695</v>
      </c>
    </row>
    <row r="3684" spans="2:3">
      <c r="B3684" s="11" t="s">
        <v>116</v>
      </c>
      <c r="C3684" s="15" t="s">
        <v>2696</v>
      </c>
    </row>
    <row r="3685" spans="2:3">
      <c r="B3685" s="12" t="s">
        <v>118</v>
      </c>
      <c r="C3685" s="16" t="s">
        <v>2697</v>
      </c>
    </row>
    <row r="3686" spans="2:3">
      <c r="B3686" s="12" t="s">
        <v>120</v>
      </c>
      <c r="C3686" s="16" t="s">
        <v>2698</v>
      </c>
    </row>
    <row r="3687" spans="2:3">
      <c r="B3687" s="12" t="s">
        <v>122</v>
      </c>
      <c r="C3687" s="16" t="s">
        <v>2699</v>
      </c>
    </row>
    <row r="3688" spans="2:3">
      <c r="B3688" s="11" t="s">
        <v>123</v>
      </c>
      <c r="C3688" s="15" t="s">
        <v>2700</v>
      </c>
    </row>
    <row r="3689" spans="2:3">
      <c r="B3689" s="12" t="s">
        <v>124</v>
      </c>
      <c r="C3689" s="16" t="s">
        <v>2700</v>
      </c>
    </row>
    <row r="3690" spans="2:3">
      <c r="B3690" s="10" t="s">
        <v>127</v>
      </c>
      <c r="C3690" s="14" t="s">
        <v>2701</v>
      </c>
    </row>
    <row r="3691" spans="2:3">
      <c r="B3691" s="11" t="s">
        <v>128</v>
      </c>
      <c r="C3691" s="15" t="s">
        <v>2702</v>
      </c>
    </row>
    <row r="3692" spans="2:3">
      <c r="B3692" s="12" t="s">
        <v>129</v>
      </c>
      <c r="C3692" s="16" t="s">
        <v>1979</v>
      </c>
    </row>
    <row r="3693" spans="2:3">
      <c r="B3693" s="12" t="s">
        <v>130</v>
      </c>
      <c r="C3693" s="16" t="s">
        <v>873</v>
      </c>
    </row>
    <row r="3694" spans="2:3">
      <c r="B3694" s="12" t="s">
        <v>134</v>
      </c>
      <c r="C3694" s="16" t="s">
        <v>2703</v>
      </c>
    </row>
    <row r="3695" spans="2:3">
      <c r="B3695" s="12" t="s">
        <v>135</v>
      </c>
      <c r="C3695" s="16" t="s">
        <v>700</v>
      </c>
    </row>
    <row r="3696" spans="2:3">
      <c r="B3696" s="11" t="s">
        <v>148</v>
      </c>
      <c r="C3696" s="15" t="s">
        <v>2704</v>
      </c>
    </row>
    <row r="3697" spans="2:3">
      <c r="B3697" s="12" t="s">
        <v>151</v>
      </c>
      <c r="C3697" s="16" t="s">
        <v>2705</v>
      </c>
    </row>
    <row r="3698" spans="2:3">
      <c r="B3698" s="12" t="s">
        <v>154</v>
      </c>
      <c r="C3698" s="16" t="s">
        <v>596</v>
      </c>
    </row>
    <row r="3699" spans="2:3">
      <c r="B3699" s="11" t="s">
        <v>158</v>
      </c>
      <c r="C3699" s="15" t="s">
        <v>2706</v>
      </c>
    </row>
    <row r="3700" spans="2:3">
      <c r="B3700" s="12" t="s">
        <v>160</v>
      </c>
      <c r="C3700" s="16" t="s">
        <v>596</v>
      </c>
    </row>
    <row r="3701" spans="2:3">
      <c r="B3701" s="12" t="s">
        <v>161</v>
      </c>
      <c r="C3701" s="16" t="s">
        <v>923</v>
      </c>
    </row>
    <row r="3702" spans="2:3">
      <c r="B3702" s="12" t="s">
        <v>165</v>
      </c>
      <c r="C3702" s="16" t="s">
        <v>942</v>
      </c>
    </row>
    <row r="3703" spans="2:3">
      <c r="B3703" s="11" t="s">
        <v>166</v>
      </c>
      <c r="C3703" s="15" t="s">
        <v>2707</v>
      </c>
    </row>
    <row r="3704" spans="2:3">
      <c r="B3704" s="12" t="s">
        <v>167</v>
      </c>
      <c r="C3704" s="16" t="s">
        <v>2707</v>
      </c>
    </row>
    <row r="3705" spans="2:3">
      <c r="B3705" s="11" t="s">
        <v>168</v>
      </c>
      <c r="C3705" s="15" t="s">
        <v>1758</v>
      </c>
    </row>
    <row r="3706" spans="2:3">
      <c r="B3706" s="12" t="s">
        <v>169</v>
      </c>
      <c r="C3706" s="16" t="s">
        <v>590</v>
      </c>
    </row>
    <row r="3707" spans="2:3">
      <c r="B3707" s="12" t="s">
        <v>171</v>
      </c>
      <c r="C3707" s="16" t="s">
        <v>467</v>
      </c>
    </row>
    <row r="3708" spans="2:3">
      <c r="B3708" s="11" t="s">
        <v>174</v>
      </c>
      <c r="C3708" s="15" t="s">
        <v>2708</v>
      </c>
    </row>
    <row r="3709" spans="2:3">
      <c r="B3709" s="12" t="s">
        <v>176</v>
      </c>
      <c r="C3709" s="16" t="s">
        <v>467</v>
      </c>
    </row>
    <row r="3710" spans="2:3">
      <c r="B3710" s="12" t="s">
        <v>178</v>
      </c>
      <c r="C3710" s="16" t="s">
        <v>2709</v>
      </c>
    </row>
    <row r="3711" spans="2:3">
      <c r="B3711" s="10" t="s">
        <v>183</v>
      </c>
      <c r="C3711" s="14" t="s">
        <v>2710</v>
      </c>
    </row>
    <row r="3712" spans="2:3">
      <c r="B3712" s="11" t="s">
        <v>184</v>
      </c>
      <c r="C3712" s="15" t="s">
        <v>2711</v>
      </c>
    </row>
    <row r="3713" spans="2:3">
      <c r="B3713" s="12" t="s">
        <v>185</v>
      </c>
      <c r="C3713" s="16" t="s">
        <v>2712</v>
      </c>
    </row>
    <row r="3714" spans="2:3">
      <c r="B3714" s="12" t="s">
        <v>188</v>
      </c>
      <c r="C3714" s="16" t="s">
        <v>590</v>
      </c>
    </row>
    <row r="3715" spans="2:3">
      <c r="B3715" s="11" t="s">
        <v>193</v>
      </c>
      <c r="C3715" s="15" t="s">
        <v>453</v>
      </c>
    </row>
    <row r="3716" spans="2:3">
      <c r="B3716" s="12" t="s">
        <v>197</v>
      </c>
      <c r="C3716" s="16" t="s">
        <v>453</v>
      </c>
    </row>
    <row r="3717" spans="2:3">
      <c r="B3717" s="11" t="s">
        <v>201</v>
      </c>
      <c r="C3717" s="15" t="s">
        <v>2713</v>
      </c>
    </row>
    <row r="3718" spans="2:3">
      <c r="B3718" s="12" t="s">
        <v>202</v>
      </c>
      <c r="C3718" s="16" t="s">
        <v>2714</v>
      </c>
    </row>
    <row r="3719" spans="2:3">
      <c r="B3719" s="12" t="s">
        <v>207</v>
      </c>
      <c r="C3719" s="16" t="s">
        <v>600</v>
      </c>
    </row>
    <row r="3720" spans="2:3">
      <c r="B3720" s="11" t="s">
        <v>211</v>
      </c>
      <c r="C3720" s="15" t="s">
        <v>2715</v>
      </c>
    </row>
    <row r="3721" spans="2:3">
      <c r="B3721" s="12" t="s">
        <v>212</v>
      </c>
      <c r="C3721" s="16" t="s">
        <v>2716</v>
      </c>
    </row>
    <row r="3722" spans="2:3">
      <c r="B3722" s="12" t="s">
        <v>215</v>
      </c>
      <c r="C3722" s="16" t="s">
        <v>467</v>
      </c>
    </row>
    <row r="3723" spans="2:3">
      <c r="B3723" s="11" t="s">
        <v>219</v>
      </c>
      <c r="C3723" s="15" t="s">
        <v>2717</v>
      </c>
    </row>
    <row r="3724" spans="2:3">
      <c r="B3724" s="12" t="s">
        <v>220</v>
      </c>
      <c r="C3724" s="16" t="s">
        <v>2718</v>
      </c>
    </row>
    <row r="3725" spans="2:3" ht="27.6">
      <c r="B3725" s="12" t="s">
        <v>221</v>
      </c>
      <c r="C3725" s="16" t="s">
        <v>490</v>
      </c>
    </row>
    <row r="3726" spans="2:3">
      <c r="B3726" s="12" t="s">
        <v>224</v>
      </c>
      <c r="C3726" s="16" t="s">
        <v>611</v>
      </c>
    </row>
    <row r="3727" spans="2:3">
      <c r="B3727" s="11" t="s">
        <v>228</v>
      </c>
      <c r="C3727" s="15" t="s">
        <v>497</v>
      </c>
    </row>
    <row r="3728" spans="2:3" ht="27.6">
      <c r="B3728" s="12" t="s">
        <v>229</v>
      </c>
      <c r="C3728" s="16" t="s">
        <v>497</v>
      </c>
    </row>
    <row r="3729" spans="2:3">
      <c r="B3729" s="11" t="s">
        <v>234</v>
      </c>
      <c r="C3729" s="15" t="s">
        <v>2719</v>
      </c>
    </row>
    <row r="3730" spans="2:3">
      <c r="B3730" s="12" t="s">
        <v>235</v>
      </c>
      <c r="C3730" s="16" t="s">
        <v>2720</v>
      </c>
    </row>
    <row r="3731" spans="2:3">
      <c r="B3731" s="12" t="s">
        <v>238</v>
      </c>
      <c r="C3731" s="16" t="s">
        <v>2721</v>
      </c>
    </row>
    <row r="3732" spans="2:3">
      <c r="B3732" s="11" t="s">
        <v>248</v>
      </c>
      <c r="C3732" s="15" t="s">
        <v>2722</v>
      </c>
    </row>
    <row r="3733" spans="2:3">
      <c r="B3733" s="12" t="s">
        <v>255</v>
      </c>
      <c r="C3733" s="16" t="s">
        <v>2722</v>
      </c>
    </row>
    <row r="3734" spans="2:3">
      <c r="B3734" s="9" t="s">
        <v>49</v>
      </c>
      <c r="C3734" s="13" t="s">
        <v>95</v>
      </c>
    </row>
    <row r="3735" spans="2:3">
      <c r="B3735" s="12" t="s">
        <v>529</v>
      </c>
      <c r="C3735" s="16" t="s">
        <v>529</v>
      </c>
    </row>
    <row r="3736" spans="2:3">
      <c r="B3736" s="12" t="s">
        <v>529</v>
      </c>
      <c r="C3736" s="16" t="s">
        <v>529</v>
      </c>
    </row>
    <row r="3737" spans="2:3">
      <c r="B3737" s="12" t="s">
        <v>529</v>
      </c>
      <c r="C3737" s="16" t="s">
        <v>529</v>
      </c>
    </row>
    <row r="3738" spans="2:3">
      <c r="B3738" s="9" t="s">
        <v>46</v>
      </c>
      <c r="C3738" s="13" t="s">
        <v>50</v>
      </c>
    </row>
    <row r="3739" spans="2:3">
      <c r="B3739" s="10" t="s">
        <v>100</v>
      </c>
      <c r="C3739" s="14" t="s">
        <v>2723</v>
      </c>
    </row>
    <row r="3740" spans="2:3">
      <c r="B3740" s="11" t="s">
        <v>101</v>
      </c>
      <c r="C3740" s="15" t="s">
        <v>2724</v>
      </c>
    </row>
    <row r="3741" spans="2:3">
      <c r="B3741" s="12" t="s">
        <v>102</v>
      </c>
      <c r="C3741" s="16" t="s">
        <v>2724</v>
      </c>
    </row>
    <row r="3742" spans="2:3">
      <c r="B3742" s="11" t="s">
        <v>103</v>
      </c>
      <c r="C3742" s="15" t="s">
        <v>2725</v>
      </c>
    </row>
    <row r="3743" spans="2:3">
      <c r="B3743" s="12" t="s">
        <v>105</v>
      </c>
      <c r="C3743" s="16" t="s">
        <v>2725</v>
      </c>
    </row>
    <row r="3744" spans="2:3">
      <c r="B3744" s="11" t="s">
        <v>106</v>
      </c>
      <c r="C3744" s="15" t="s">
        <v>2726</v>
      </c>
    </row>
    <row r="3745" spans="2:3">
      <c r="B3745" s="12" t="s">
        <v>108</v>
      </c>
      <c r="C3745" s="16" t="s">
        <v>2727</v>
      </c>
    </row>
    <row r="3746" spans="2:3">
      <c r="B3746" s="12" t="s">
        <v>110</v>
      </c>
      <c r="C3746" s="16" t="s">
        <v>2728</v>
      </c>
    </row>
    <row r="3747" spans="2:3">
      <c r="B3747" s="11" t="s">
        <v>111</v>
      </c>
      <c r="C3747" s="15" t="s">
        <v>2729</v>
      </c>
    </row>
    <row r="3748" spans="2:3">
      <c r="B3748" s="12" t="s">
        <v>112</v>
      </c>
      <c r="C3748" s="16" t="s">
        <v>2729</v>
      </c>
    </row>
    <row r="3749" spans="2:3">
      <c r="B3749" s="11" t="s">
        <v>116</v>
      </c>
      <c r="C3749" s="15" t="s">
        <v>2730</v>
      </c>
    </row>
    <row r="3750" spans="2:3">
      <c r="B3750" s="12" t="s">
        <v>118</v>
      </c>
      <c r="C3750" s="16" t="s">
        <v>2731</v>
      </c>
    </row>
    <row r="3751" spans="2:3">
      <c r="B3751" s="12" t="s">
        <v>119</v>
      </c>
      <c r="C3751" s="16" t="s">
        <v>603</v>
      </c>
    </row>
    <row r="3752" spans="2:3">
      <c r="B3752" s="12" t="s">
        <v>122</v>
      </c>
      <c r="C3752" s="16" t="s">
        <v>2732</v>
      </c>
    </row>
    <row r="3753" spans="2:3">
      <c r="B3753" s="10" t="s">
        <v>127</v>
      </c>
      <c r="C3753" s="14" t="s">
        <v>2733</v>
      </c>
    </row>
    <row r="3754" spans="2:3">
      <c r="B3754" s="11" t="s">
        <v>128</v>
      </c>
      <c r="C3754" s="15" t="s">
        <v>2734</v>
      </c>
    </row>
    <row r="3755" spans="2:3">
      <c r="B3755" s="12" t="s">
        <v>129</v>
      </c>
      <c r="C3755" s="16" t="s">
        <v>1116</v>
      </c>
    </row>
    <row r="3756" spans="2:3">
      <c r="B3756" s="12" t="s">
        <v>132</v>
      </c>
      <c r="C3756" s="16" t="s">
        <v>2735</v>
      </c>
    </row>
    <row r="3757" spans="2:3">
      <c r="B3757" s="12" t="s">
        <v>134</v>
      </c>
      <c r="C3757" s="16" t="s">
        <v>2736</v>
      </c>
    </row>
    <row r="3758" spans="2:3">
      <c r="B3758" s="12" t="s">
        <v>135</v>
      </c>
      <c r="C3758" s="16" t="s">
        <v>597</v>
      </c>
    </row>
    <row r="3759" spans="2:3">
      <c r="B3759" s="11" t="s">
        <v>137</v>
      </c>
      <c r="C3759" s="15" t="s">
        <v>2737</v>
      </c>
    </row>
    <row r="3760" spans="2:3">
      <c r="B3760" s="12" t="s">
        <v>138</v>
      </c>
      <c r="C3760" s="16" t="s">
        <v>2170</v>
      </c>
    </row>
    <row r="3761" spans="2:3">
      <c r="B3761" s="12" t="s">
        <v>140</v>
      </c>
      <c r="C3761" s="16" t="s">
        <v>596</v>
      </c>
    </row>
    <row r="3762" spans="2:3">
      <c r="B3762" s="11" t="s">
        <v>148</v>
      </c>
      <c r="C3762" s="15" t="s">
        <v>2738</v>
      </c>
    </row>
    <row r="3763" spans="2:3">
      <c r="B3763" s="12" t="s">
        <v>154</v>
      </c>
      <c r="C3763" s="16" t="s">
        <v>1228</v>
      </c>
    </row>
    <row r="3764" spans="2:3">
      <c r="B3764" s="12" t="s">
        <v>156</v>
      </c>
      <c r="C3764" s="16" t="s">
        <v>871</v>
      </c>
    </row>
    <row r="3765" spans="2:3">
      <c r="B3765" s="12" t="s">
        <v>157</v>
      </c>
      <c r="C3765" s="16" t="s">
        <v>1432</v>
      </c>
    </row>
    <row r="3766" spans="2:3">
      <c r="B3766" s="11" t="s">
        <v>158</v>
      </c>
      <c r="C3766" s="15" t="s">
        <v>597</v>
      </c>
    </row>
    <row r="3767" spans="2:3">
      <c r="B3767" s="12" t="s">
        <v>165</v>
      </c>
      <c r="C3767" s="16" t="s">
        <v>597</v>
      </c>
    </row>
    <row r="3768" spans="2:3">
      <c r="B3768" s="11" t="s">
        <v>166</v>
      </c>
      <c r="C3768" s="15" t="s">
        <v>2739</v>
      </c>
    </row>
    <row r="3769" spans="2:3">
      <c r="B3769" s="12" t="s">
        <v>167</v>
      </c>
      <c r="C3769" s="16" t="s">
        <v>2739</v>
      </c>
    </row>
    <row r="3770" spans="2:3">
      <c r="B3770" s="11" t="s">
        <v>168</v>
      </c>
      <c r="C3770" s="15" t="s">
        <v>1526</v>
      </c>
    </row>
    <row r="3771" spans="2:3">
      <c r="B3771" s="12" t="s">
        <v>169</v>
      </c>
      <c r="C3771" s="16" t="s">
        <v>1526</v>
      </c>
    </row>
    <row r="3772" spans="2:3">
      <c r="B3772" s="11" t="s">
        <v>174</v>
      </c>
      <c r="C3772" s="15" t="s">
        <v>2740</v>
      </c>
    </row>
    <row r="3773" spans="2:3">
      <c r="B3773" s="12" t="s">
        <v>175</v>
      </c>
      <c r="C3773" s="16" t="s">
        <v>600</v>
      </c>
    </row>
    <row r="3774" spans="2:3">
      <c r="B3774" s="12" t="s">
        <v>176</v>
      </c>
      <c r="C3774" s="16" t="s">
        <v>573</v>
      </c>
    </row>
    <row r="3775" spans="2:3" ht="27.6">
      <c r="B3775" s="12" t="s">
        <v>177</v>
      </c>
      <c r="C3775" s="16" t="s">
        <v>2741</v>
      </c>
    </row>
    <row r="3776" spans="2:3">
      <c r="B3776" s="12" t="s">
        <v>178</v>
      </c>
      <c r="C3776" s="16" t="s">
        <v>2742</v>
      </c>
    </row>
    <row r="3777" spans="2:3">
      <c r="B3777" s="12" t="s">
        <v>180</v>
      </c>
      <c r="C3777" s="16" t="s">
        <v>1167</v>
      </c>
    </row>
    <row r="3778" spans="2:3">
      <c r="B3778" s="12" t="s">
        <v>182</v>
      </c>
      <c r="C3778" s="16" t="s">
        <v>2743</v>
      </c>
    </row>
    <row r="3779" spans="2:3">
      <c r="B3779" s="10" t="s">
        <v>183</v>
      </c>
      <c r="C3779" s="14" t="s">
        <v>2744</v>
      </c>
    </row>
    <row r="3780" spans="2:3">
      <c r="B3780" s="11" t="s">
        <v>184</v>
      </c>
      <c r="C3780" s="15" t="s">
        <v>2745</v>
      </c>
    </row>
    <row r="3781" spans="2:3">
      <c r="B3781" s="12" t="s">
        <v>185</v>
      </c>
      <c r="C3781" s="16" t="s">
        <v>2746</v>
      </c>
    </row>
    <row r="3782" spans="2:3">
      <c r="B3782" s="12" t="s">
        <v>186</v>
      </c>
      <c r="C3782" s="16" t="s">
        <v>945</v>
      </c>
    </row>
    <row r="3783" spans="2:3">
      <c r="B3783" s="12" t="s">
        <v>191</v>
      </c>
      <c r="C3783" s="16" t="s">
        <v>2747</v>
      </c>
    </row>
    <row r="3784" spans="2:3">
      <c r="B3784" s="12" t="s">
        <v>192</v>
      </c>
      <c r="C3784" s="16" t="s">
        <v>2748</v>
      </c>
    </row>
    <row r="3785" spans="2:3">
      <c r="B3785" s="11" t="s">
        <v>193</v>
      </c>
      <c r="C3785" s="15" t="s">
        <v>448</v>
      </c>
    </row>
    <row r="3786" spans="2:3">
      <c r="B3786" s="12" t="s">
        <v>195</v>
      </c>
      <c r="C3786" s="16" t="s">
        <v>448</v>
      </c>
    </row>
    <row r="3787" spans="2:3">
      <c r="B3787" s="11" t="s">
        <v>201</v>
      </c>
      <c r="C3787" s="15" t="s">
        <v>2749</v>
      </c>
    </row>
    <row r="3788" spans="2:3">
      <c r="B3788" s="12" t="s">
        <v>202</v>
      </c>
      <c r="C3788" s="16" t="s">
        <v>1224</v>
      </c>
    </row>
    <row r="3789" spans="2:3">
      <c r="B3789" s="12" t="s">
        <v>204</v>
      </c>
      <c r="C3789" s="16" t="s">
        <v>1558</v>
      </c>
    </row>
    <row r="3790" spans="2:3">
      <c r="B3790" s="12" t="s">
        <v>207</v>
      </c>
      <c r="C3790" s="16" t="s">
        <v>2750</v>
      </c>
    </row>
    <row r="3791" spans="2:3">
      <c r="B3791" s="12" t="s">
        <v>210</v>
      </c>
      <c r="C3791" s="16" t="s">
        <v>596</v>
      </c>
    </row>
    <row r="3792" spans="2:3">
      <c r="B3792" s="11" t="s">
        <v>211</v>
      </c>
      <c r="C3792" s="15" t="s">
        <v>2751</v>
      </c>
    </row>
    <row r="3793" spans="2:3">
      <c r="B3793" s="12" t="s">
        <v>212</v>
      </c>
      <c r="C3793" s="16" t="s">
        <v>590</v>
      </c>
    </row>
    <row r="3794" spans="2:3">
      <c r="B3794" s="12" t="s">
        <v>215</v>
      </c>
      <c r="C3794" s="16" t="s">
        <v>2752</v>
      </c>
    </row>
    <row r="3795" spans="2:3">
      <c r="B3795" s="11" t="s">
        <v>219</v>
      </c>
      <c r="C3795" s="15" t="s">
        <v>590</v>
      </c>
    </row>
    <row r="3796" spans="2:3">
      <c r="B3796" s="12" t="s">
        <v>224</v>
      </c>
      <c r="C3796" s="16" t="s">
        <v>586</v>
      </c>
    </row>
    <row r="3797" spans="2:3">
      <c r="B3797" s="12" t="s">
        <v>226</v>
      </c>
      <c r="C3797" s="16" t="s">
        <v>573</v>
      </c>
    </row>
    <row r="3798" spans="2:3">
      <c r="B3798" s="12" t="s">
        <v>227</v>
      </c>
      <c r="C3798" s="16" t="s">
        <v>586</v>
      </c>
    </row>
    <row r="3799" spans="2:3">
      <c r="B3799" s="11" t="s">
        <v>228</v>
      </c>
      <c r="C3799" s="15" t="s">
        <v>453</v>
      </c>
    </row>
    <row r="3800" spans="2:3" ht="27.6">
      <c r="B3800" s="12" t="s">
        <v>230</v>
      </c>
      <c r="C3800" s="16" t="s">
        <v>453</v>
      </c>
    </row>
    <row r="3801" spans="2:3">
      <c r="B3801" s="11" t="s">
        <v>234</v>
      </c>
      <c r="C3801" s="15" t="s">
        <v>2753</v>
      </c>
    </row>
    <row r="3802" spans="2:3">
      <c r="B3802" s="12" t="s">
        <v>235</v>
      </c>
      <c r="C3802" s="16" t="s">
        <v>1106</v>
      </c>
    </row>
    <row r="3803" spans="2:3">
      <c r="B3803" s="12" t="s">
        <v>236</v>
      </c>
      <c r="C3803" s="16" t="s">
        <v>2754</v>
      </c>
    </row>
    <row r="3804" spans="2:3">
      <c r="B3804" s="12" t="s">
        <v>238</v>
      </c>
      <c r="C3804" s="16" t="s">
        <v>945</v>
      </c>
    </row>
    <row r="3805" spans="2:3">
      <c r="B3805" s="11" t="s">
        <v>242</v>
      </c>
      <c r="C3805" s="15" t="s">
        <v>573</v>
      </c>
    </row>
    <row r="3806" spans="2:3">
      <c r="B3806" s="12" t="s">
        <v>244</v>
      </c>
      <c r="C3806" s="16" t="s">
        <v>573</v>
      </c>
    </row>
    <row r="3807" spans="2:3">
      <c r="B3807" s="11" t="s">
        <v>248</v>
      </c>
      <c r="C3807" s="15" t="s">
        <v>2755</v>
      </c>
    </row>
    <row r="3808" spans="2:3">
      <c r="B3808" s="12" t="s">
        <v>250</v>
      </c>
      <c r="C3808" s="16" t="s">
        <v>2756</v>
      </c>
    </row>
    <row r="3809" spans="2:3">
      <c r="B3809" s="12" t="s">
        <v>253</v>
      </c>
      <c r="C3809" s="16" t="s">
        <v>497</v>
      </c>
    </row>
    <row r="3810" spans="2:3">
      <c r="B3810" s="12" t="s">
        <v>255</v>
      </c>
      <c r="C3810" s="16" t="s">
        <v>2757</v>
      </c>
    </row>
    <row r="3811" spans="2:3">
      <c r="B3811" s="10" t="s">
        <v>257</v>
      </c>
      <c r="C3811" s="14" t="s">
        <v>612</v>
      </c>
    </row>
    <row r="3812" spans="2:3">
      <c r="B3812" s="11" t="s">
        <v>265</v>
      </c>
      <c r="C3812" s="15" t="s">
        <v>612</v>
      </c>
    </row>
    <row r="3813" spans="2:3">
      <c r="B3813" s="12" t="s">
        <v>266</v>
      </c>
      <c r="C3813" s="16" t="s">
        <v>612</v>
      </c>
    </row>
    <row r="3814" spans="2:3">
      <c r="B3814" s="10" t="s">
        <v>303</v>
      </c>
      <c r="C3814" s="14" t="s">
        <v>1437</v>
      </c>
    </row>
    <row r="3815" spans="2:3">
      <c r="B3815" s="11" t="s">
        <v>304</v>
      </c>
      <c r="C3815" s="15" t="s">
        <v>1437</v>
      </c>
    </row>
    <row r="3816" spans="2:3">
      <c r="B3816" s="12" t="s">
        <v>306</v>
      </c>
      <c r="C3816" s="16" t="s">
        <v>1437</v>
      </c>
    </row>
    <row r="3817" spans="2:3">
      <c r="B3817" s="9" t="s">
        <v>49</v>
      </c>
      <c r="C3817" s="13" t="s">
        <v>96</v>
      </c>
    </row>
    <row r="3818" spans="2:3">
      <c r="B3818" s="12" t="s">
        <v>529</v>
      </c>
      <c r="C3818" s="16" t="s">
        <v>529</v>
      </c>
    </row>
    <row r="3819" spans="2:3">
      <c r="B3819" s="12" t="s">
        <v>529</v>
      </c>
      <c r="C3819" s="16" t="s">
        <v>529</v>
      </c>
    </row>
    <row r="3820" spans="2:3">
      <c r="B3820" s="12" t="s">
        <v>529</v>
      </c>
      <c r="C3820" s="16" t="s">
        <v>529</v>
      </c>
    </row>
    <row r="3821" spans="2:3">
      <c r="B3821" s="9" t="s">
        <v>47</v>
      </c>
      <c r="C3821" s="13" t="s">
        <v>50</v>
      </c>
    </row>
    <row r="3822" spans="2:3">
      <c r="B3822" s="10" t="s">
        <v>100</v>
      </c>
      <c r="C3822" s="14" t="s">
        <v>2758</v>
      </c>
    </row>
    <row r="3823" spans="2:3">
      <c r="B3823" s="11" t="s">
        <v>101</v>
      </c>
      <c r="C3823" s="15" t="s">
        <v>2759</v>
      </c>
    </row>
    <row r="3824" spans="2:3">
      <c r="B3824" s="12" t="s">
        <v>102</v>
      </c>
      <c r="C3824" s="16" t="s">
        <v>2759</v>
      </c>
    </row>
    <row r="3825" spans="2:3">
      <c r="B3825" s="11" t="s">
        <v>103</v>
      </c>
      <c r="C3825" s="15" t="s">
        <v>2760</v>
      </c>
    </row>
    <row r="3826" spans="2:3">
      <c r="B3826" s="12" t="s">
        <v>105</v>
      </c>
      <c r="C3826" s="16" t="s">
        <v>2760</v>
      </c>
    </row>
    <row r="3827" spans="2:3">
      <c r="B3827" s="11" t="s">
        <v>106</v>
      </c>
      <c r="C3827" s="15" t="s">
        <v>2761</v>
      </c>
    </row>
    <row r="3828" spans="2:3">
      <c r="B3828" s="12" t="s">
        <v>108</v>
      </c>
      <c r="C3828" s="16" t="s">
        <v>2762</v>
      </c>
    </row>
    <row r="3829" spans="2:3">
      <c r="B3829" s="12" t="s">
        <v>110</v>
      </c>
      <c r="C3829" s="16" t="s">
        <v>2763</v>
      </c>
    </row>
    <row r="3830" spans="2:3">
      <c r="B3830" s="11" t="s">
        <v>111</v>
      </c>
      <c r="C3830" s="15" t="s">
        <v>2764</v>
      </c>
    </row>
    <row r="3831" spans="2:3">
      <c r="B3831" s="12" t="s">
        <v>112</v>
      </c>
      <c r="C3831" s="16" t="s">
        <v>2764</v>
      </c>
    </row>
    <row r="3832" spans="2:3">
      <c r="B3832" s="11" t="s">
        <v>116</v>
      </c>
      <c r="C3832" s="15" t="s">
        <v>2765</v>
      </c>
    </row>
    <row r="3833" spans="2:3">
      <c r="B3833" s="12" t="s">
        <v>118</v>
      </c>
      <c r="C3833" s="16" t="s">
        <v>2766</v>
      </c>
    </row>
    <row r="3834" spans="2:3">
      <c r="B3834" s="12" t="s">
        <v>120</v>
      </c>
      <c r="C3834" s="16" t="s">
        <v>2767</v>
      </c>
    </row>
    <row r="3835" spans="2:3">
      <c r="B3835" s="11" t="s">
        <v>123</v>
      </c>
      <c r="C3835" s="15" t="s">
        <v>2768</v>
      </c>
    </row>
    <row r="3836" spans="2:3">
      <c r="B3836" s="12" t="s">
        <v>124</v>
      </c>
      <c r="C3836" s="16" t="s">
        <v>2768</v>
      </c>
    </row>
    <row r="3837" spans="2:3">
      <c r="B3837" s="10" t="s">
        <v>127</v>
      </c>
      <c r="C3837" s="14" t="s">
        <v>2769</v>
      </c>
    </row>
    <row r="3838" spans="2:3">
      <c r="B3838" s="11" t="s">
        <v>128</v>
      </c>
      <c r="C3838" s="15" t="s">
        <v>2770</v>
      </c>
    </row>
    <row r="3839" spans="2:3">
      <c r="B3839" s="12" t="s">
        <v>129</v>
      </c>
      <c r="C3839" s="16" t="s">
        <v>2771</v>
      </c>
    </row>
    <row r="3840" spans="2:3">
      <c r="B3840" s="12" t="s">
        <v>130</v>
      </c>
      <c r="C3840" s="16" t="s">
        <v>559</v>
      </c>
    </row>
    <row r="3841" spans="2:3">
      <c r="B3841" s="12" t="s">
        <v>134</v>
      </c>
      <c r="C3841" s="16" t="s">
        <v>364</v>
      </c>
    </row>
    <row r="3842" spans="2:3">
      <c r="B3842" s="11" t="s">
        <v>137</v>
      </c>
      <c r="C3842" s="15" t="s">
        <v>2772</v>
      </c>
    </row>
    <row r="3843" spans="2:3">
      <c r="B3843" s="12" t="s">
        <v>138</v>
      </c>
      <c r="C3843" s="16" t="s">
        <v>2773</v>
      </c>
    </row>
    <row r="3844" spans="2:3">
      <c r="B3844" s="12" t="s">
        <v>140</v>
      </c>
      <c r="C3844" s="16" t="s">
        <v>2774</v>
      </c>
    </row>
    <row r="3845" spans="2:3">
      <c r="B3845" s="11" t="s">
        <v>148</v>
      </c>
      <c r="C3845" s="15" t="s">
        <v>2775</v>
      </c>
    </row>
    <row r="3846" spans="2:3">
      <c r="B3846" s="12" t="s">
        <v>149</v>
      </c>
      <c r="C3846" s="16" t="s">
        <v>597</v>
      </c>
    </row>
    <row r="3847" spans="2:3">
      <c r="B3847" s="12" t="s">
        <v>150</v>
      </c>
      <c r="C3847" s="16" t="s">
        <v>2776</v>
      </c>
    </row>
    <row r="3848" spans="2:3">
      <c r="B3848" s="12" t="s">
        <v>154</v>
      </c>
      <c r="C3848" s="16" t="s">
        <v>559</v>
      </c>
    </row>
    <row r="3849" spans="2:3">
      <c r="B3849" s="12" t="s">
        <v>155</v>
      </c>
      <c r="C3849" s="16" t="s">
        <v>453</v>
      </c>
    </row>
    <row r="3850" spans="2:3">
      <c r="B3850" s="11" t="s">
        <v>158</v>
      </c>
      <c r="C3850" s="15" t="s">
        <v>2777</v>
      </c>
    </row>
    <row r="3851" spans="2:3">
      <c r="B3851" s="12" t="s">
        <v>159</v>
      </c>
      <c r="C3851" s="16" t="s">
        <v>2778</v>
      </c>
    </row>
    <row r="3852" spans="2:3">
      <c r="B3852" s="12" t="s">
        <v>161</v>
      </c>
      <c r="C3852" s="16" t="s">
        <v>497</v>
      </c>
    </row>
    <row r="3853" spans="2:3">
      <c r="B3853" s="12" t="s">
        <v>162</v>
      </c>
      <c r="C3853" s="16">
        <v>329</v>
      </c>
    </row>
    <row r="3854" spans="2:3">
      <c r="B3854" s="11" t="s">
        <v>166</v>
      </c>
      <c r="C3854" s="15" t="s">
        <v>1046</v>
      </c>
    </row>
    <row r="3855" spans="2:3">
      <c r="B3855" s="12" t="s">
        <v>167</v>
      </c>
      <c r="C3855" s="16" t="s">
        <v>1046</v>
      </c>
    </row>
    <row r="3856" spans="2:3">
      <c r="B3856" s="11" t="s">
        <v>168</v>
      </c>
      <c r="C3856" s="15" t="s">
        <v>490</v>
      </c>
    </row>
    <row r="3857" spans="2:3">
      <c r="B3857" s="12" t="s">
        <v>169</v>
      </c>
      <c r="C3857" s="16" t="s">
        <v>607</v>
      </c>
    </row>
    <row r="3858" spans="2:3">
      <c r="B3858" s="12" t="s">
        <v>171</v>
      </c>
      <c r="C3858" s="16" t="s">
        <v>453</v>
      </c>
    </row>
    <row r="3859" spans="2:3">
      <c r="B3859" s="12" t="s">
        <v>172</v>
      </c>
      <c r="C3859" s="16" t="s">
        <v>597</v>
      </c>
    </row>
    <row r="3860" spans="2:3">
      <c r="B3860" s="11" t="s">
        <v>174</v>
      </c>
      <c r="C3860" s="15" t="s">
        <v>595</v>
      </c>
    </row>
    <row r="3861" spans="2:3">
      <c r="B3861" s="12" t="s">
        <v>175</v>
      </c>
      <c r="C3861" s="16" t="s">
        <v>590</v>
      </c>
    </row>
    <row r="3862" spans="2:3" ht="27.6">
      <c r="B3862" s="12" t="s">
        <v>177</v>
      </c>
      <c r="C3862" s="16" t="s">
        <v>833</v>
      </c>
    </row>
    <row r="3863" spans="2:3">
      <c r="B3863" s="12" t="s">
        <v>180</v>
      </c>
      <c r="C3863" s="16" t="s">
        <v>448</v>
      </c>
    </row>
    <row r="3864" spans="2:3">
      <c r="B3864" s="10" t="s">
        <v>183</v>
      </c>
      <c r="C3864" s="14" t="s">
        <v>2779</v>
      </c>
    </row>
    <row r="3865" spans="2:3">
      <c r="B3865" s="11" t="s">
        <v>184</v>
      </c>
      <c r="C3865" s="15" t="s">
        <v>2780</v>
      </c>
    </row>
    <row r="3866" spans="2:3">
      <c r="B3866" s="12" t="s">
        <v>185</v>
      </c>
      <c r="C3866" s="16" t="s">
        <v>2781</v>
      </c>
    </row>
    <row r="3867" spans="2:3">
      <c r="B3867" s="12" t="s">
        <v>186</v>
      </c>
      <c r="C3867" s="16" t="s">
        <v>905</v>
      </c>
    </row>
    <row r="3868" spans="2:3">
      <c r="B3868" s="12" t="s">
        <v>187</v>
      </c>
      <c r="C3868" s="16" t="s">
        <v>1769</v>
      </c>
    </row>
    <row r="3869" spans="2:3">
      <c r="B3869" s="12" t="s">
        <v>188</v>
      </c>
      <c r="C3869" s="16" t="s">
        <v>449</v>
      </c>
    </row>
    <row r="3870" spans="2:3">
      <c r="B3870" s="12" t="s">
        <v>191</v>
      </c>
      <c r="C3870" s="16" t="s">
        <v>2782</v>
      </c>
    </row>
    <row r="3871" spans="2:3">
      <c r="B3871" s="12" t="s">
        <v>192</v>
      </c>
      <c r="C3871" s="16" t="s">
        <v>1192</v>
      </c>
    </row>
    <row r="3872" spans="2:3">
      <c r="B3872" s="11" t="s">
        <v>193</v>
      </c>
      <c r="C3872" s="15" t="s">
        <v>2783</v>
      </c>
    </row>
    <row r="3873" spans="2:3">
      <c r="B3873" s="12" t="s">
        <v>195</v>
      </c>
      <c r="C3873" s="16" t="s">
        <v>2784</v>
      </c>
    </row>
    <row r="3874" spans="2:3">
      <c r="B3874" s="12" t="s">
        <v>199</v>
      </c>
      <c r="C3874" s="16" t="s">
        <v>2785</v>
      </c>
    </row>
    <row r="3875" spans="2:3">
      <c r="B3875" s="12" t="s">
        <v>200</v>
      </c>
      <c r="C3875" s="16" t="s">
        <v>2786</v>
      </c>
    </row>
    <row r="3876" spans="2:3">
      <c r="B3876" s="11" t="s">
        <v>201</v>
      </c>
      <c r="C3876" s="15" t="s">
        <v>2787</v>
      </c>
    </row>
    <row r="3877" spans="2:3">
      <c r="B3877" s="12" t="s">
        <v>202</v>
      </c>
      <c r="C3877" s="16" t="s">
        <v>2788</v>
      </c>
    </row>
    <row r="3878" spans="2:3">
      <c r="B3878" s="12" t="s">
        <v>204</v>
      </c>
      <c r="C3878" s="16" t="s">
        <v>2789</v>
      </c>
    </row>
    <row r="3879" spans="2:3">
      <c r="B3879" s="12" t="s">
        <v>205</v>
      </c>
      <c r="C3879" s="16" t="s">
        <v>1187</v>
      </c>
    </row>
    <row r="3880" spans="2:3">
      <c r="B3880" s="12" t="s">
        <v>209</v>
      </c>
      <c r="C3880" s="16" t="s">
        <v>2119</v>
      </c>
    </row>
    <row r="3881" spans="2:3">
      <c r="B3881" s="11" t="s">
        <v>211</v>
      </c>
      <c r="C3881" s="15" t="s">
        <v>2790</v>
      </c>
    </row>
    <row r="3882" spans="2:3">
      <c r="B3882" s="12" t="s">
        <v>212</v>
      </c>
      <c r="C3882" s="16" t="s">
        <v>2791</v>
      </c>
    </row>
    <row r="3883" spans="2:3">
      <c r="B3883" s="12" t="s">
        <v>215</v>
      </c>
      <c r="C3883" s="16" t="s">
        <v>2792</v>
      </c>
    </row>
    <row r="3884" spans="2:3">
      <c r="B3884" s="11" t="s">
        <v>219</v>
      </c>
      <c r="C3884" s="15" t="s">
        <v>2793</v>
      </c>
    </row>
    <row r="3885" spans="2:3">
      <c r="B3885" s="12" t="s">
        <v>220</v>
      </c>
      <c r="C3885" s="16" t="s">
        <v>449</v>
      </c>
    </row>
    <row r="3886" spans="2:3" ht="27.6">
      <c r="B3886" s="12" t="s">
        <v>221</v>
      </c>
      <c r="C3886" s="16" t="s">
        <v>2794</v>
      </c>
    </row>
    <row r="3887" spans="2:3">
      <c r="B3887" s="12" t="s">
        <v>224</v>
      </c>
      <c r="C3887" s="16" t="s">
        <v>2795</v>
      </c>
    </row>
    <row r="3888" spans="2:3">
      <c r="B3888" s="12" t="s">
        <v>226</v>
      </c>
      <c r="C3888" s="16" t="s">
        <v>2796</v>
      </c>
    </row>
    <row r="3889" spans="2:3">
      <c r="B3889" s="12" t="s">
        <v>227</v>
      </c>
      <c r="C3889" s="16" t="s">
        <v>2797</v>
      </c>
    </row>
    <row r="3890" spans="2:3">
      <c r="B3890" s="11" t="s">
        <v>228</v>
      </c>
      <c r="C3890" s="15" t="s">
        <v>905</v>
      </c>
    </row>
    <row r="3891" spans="2:3" ht="27.6">
      <c r="B3891" s="12" t="s">
        <v>229</v>
      </c>
      <c r="C3891" s="16" t="s">
        <v>453</v>
      </c>
    </row>
    <row r="3892" spans="2:3" ht="27.6">
      <c r="B3892" s="12" t="s">
        <v>230</v>
      </c>
      <c r="C3892" s="16" t="s">
        <v>607</v>
      </c>
    </row>
    <row r="3893" spans="2:3">
      <c r="B3893" s="11" t="s">
        <v>234</v>
      </c>
      <c r="C3893" s="15" t="s">
        <v>449</v>
      </c>
    </row>
    <row r="3894" spans="2:3">
      <c r="B3894" s="12" t="s">
        <v>235</v>
      </c>
      <c r="C3894" s="16" t="s">
        <v>587</v>
      </c>
    </row>
    <row r="3895" spans="2:3">
      <c r="B3895" s="12" t="s">
        <v>236</v>
      </c>
      <c r="C3895" s="16" t="s">
        <v>453</v>
      </c>
    </row>
    <row r="3896" spans="2:3">
      <c r="B3896" s="12" t="s">
        <v>238</v>
      </c>
      <c r="C3896" s="16" t="s">
        <v>612</v>
      </c>
    </row>
    <row r="3897" spans="2:3">
      <c r="B3897" s="12" t="s">
        <v>241</v>
      </c>
      <c r="C3897" s="16" t="s">
        <v>612</v>
      </c>
    </row>
    <row r="3898" spans="2:3">
      <c r="B3898" s="11" t="s">
        <v>242</v>
      </c>
      <c r="C3898" s="15" t="s">
        <v>453</v>
      </c>
    </row>
    <row r="3899" spans="2:3">
      <c r="B3899" s="12" t="s">
        <v>244</v>
      </c>
      <c r="C3899" s="16" t="s">
        <v>453</v>
      </c>
    </row>
    <row r="3900" spans="2:3">
      <c r="B3900" s="11" t="s">
        <v>248</v>
      </c>
      <c r="C3900" s="15" t="s">
        <v>2798</v>
      </c>
    </row>
    <row r="3901" spans="2:3">
      <c r="B3901" s="12" t="s">
        <v>250</v>
      </c>
      <c r="C3901" s="16" t="s">
        <v>448</v>
      </c>
    </row>
    <row r="3902" spans="2:3">
      <c r="B3902" s="12" t="s">
        <v>252</v>
      </c>
      <c r="C3902" s="16" t="s">
        <v>1084</v>
      </c>
    </row>
    <row r="3903" spans="2:3">
      <c r="B3903" s="12" t="s">
        <v>255</v>
      </c>
      <c r="C3903" s="16" t="s">
        <v>2799</v>
      </c>
    </row>
    <row r="3904" spans="2:3">
      <c r="B3904" s="10" t="s">
        <v>273</v>
      </c>
      <c r="C3904" s="14" t="s">
        <v>2800</v>
      </c>
    </row>
    <row r="3905" spans="2:3">
      <c r="B3905" s="11" t="s">
        <v>291</v>
      </c>
      <c r="C3905" s="15" t="s">
        <v>2800</v>
      </c>
    </row>
    <row r="3906" spans="2:3">
      <c r="B3906" s="12" t="s">
        <v>295</v>
      </c>
      <c r="C3906" s="16" t="s">
        <v>2800</v>
      </c>
    </row>
    <row r="3907" spans="2:3">
      <c r="B3907" s="10" t="s">
        <v>303</v>
      </c>
      <c r="C3907" s="14" t="s">
        <v>2801</v>
      </c>
    </row>
    <row r="3908" spans="2:3">
      <c r="B3908" s="11" t="s">
        <v>304</v>
      </c>
      <c r="C3908" s="15" t="s">
        <v>2801</v>
      </c>
    </row>
    <row r="3909" spans="2:3">
      <c r="B3909" s="12" t="s">
        <v>306</v>
      </c>
      <c r="C3909" s="16" t="s">
        <v>2802</v>
      </c>
    </row>
    <row r="3910" spans="2:3">
      <c r="B3910" s="12" t="s">
        <v>309</v>
      </c>
      <c r="C3910" s="16" t="s">
        <v>2803</v>
      </c>
    </row>
    <row r="3911" spans="2:3">
      <c r="B3911" s="12" t="s">
        <v>310</v>
      </c>
      <c r="C3911" s="16" t="s">
        <v>1690</v>
      </c>
    </row>
    <row r="3912" spans="2:3">
      <c r="B3912" s="9" t="s">
        <v>49</v>
      </c>
      <c r="C3912" s="13" t="s">
        <v>97</v>
      </c>
    </row>
    <row r="3913" spans="2:3">
      <c r="B3913" s="12" t="s">
        <v>529</v>
      </c>
      <c r="C3913" s="16" t="s">
        <v>529</v>
      </c>
    </row>
    <row r="3914" spans="2:3">
      <c r="B3914" s="12" t="s">
        <v>529</v>
      </c>
      <c r="C3914" s="16" t="s">
        <v>529</v>
      </c>
    </row>
    <row r="3915" spans="2:3">
      <c r="B3915" s="12" t="s">
        <v>529</v>
      </c>
      <c r="C3915" s="16" t="s">
        <v>529</v>
      </c>
    </row>
    <row r="3916" spans="2:3">
      <c r="B3916" s="9" t="s">
        <v>48</v>
      </c>
      <c r="C3916" s="13" t="s">
        <v>50</v>
      </c>
    </row>
    <row r="3917" spans="2:3">
      <c r="B3917" s="10" t="s">
        <v>100</v>
      </c>
      <c r="C3917" s="14" t="s">
        <v>2804</v>
      </c>
    </row>
    <row r="3918" spans="2:3">
      <c r="B3918" s="11" t="s">
        <v>103</v>
      </c>
      <c r="C3918" s="15" t="s">
        <v>2805</v>
      </c>
    </row>
    <row r="3919" spans="2:3">
      <c r="B3919" s="12" t="s">
        <v>105</v>
      </c>
      <c r="C3919" s="16" t="s">
        <v>2805</v>
      </c>
    </row>
    <row r="3920" spans="2:3">
      <c r="B3920" s="11" t="s">
        <v>106</v>
      </c>
      <c r="C3920" s="15" t="s">
        <v>2806</v>
      </c>
    </row>
    <row r="3921" spans="2:3">
      <c r="B3921" s="12" t="s">
        <v>108</v>
      </c>
      <c r="C3921" s="16" t="s">
        <v>2806</v>
      </c>
    </row>
    <row r="3922" spans="2:3">
      <c r="B3922" s="11" t="s">
        <v>111</v>
      </c>
      <c r="C3922" s="15" t="s">
        <v>2807</v>
      </c>
    </row>
    <row r="3923" spans="2:3">
      <c r="B3923" s="12" t="s">
        <v>112</v>
      </c>
      <c r="C3923" s="16" t="s">
        <v>2807</v>
      </c>
    </row>
    <row r="3924" spans="2:3">
      <c r="B3924" s="11" t="s">
        <v>116</v>
      </c>
      <c r="C3924" s="15" t="s">
        <v>2808</v>
      </c>
    </row>
    <row r="3925" spans="2:3">
      <c r="B3925" s="12" t="s">
        <v>118</v>
      </c>
      <c r="C3925" s="16" t="s">
        <v>2809</v>
      </c>
    </row>
    <row r="3926" spans="2:3">
      <c r="B3926" s="12" t="s">
        <v>122</v>
      </c>
      <c r="C3926" s="16" t="s">
        <v>2810</v>
      </c>
    </row>
    <row r="3927" spans="2:3">
      <c r="B3927" s="10" t="s">
        <v>127</v>
      </c>
      <c r="C3927" s="14" t="s">
        <v>2811</v>
      </c>
    </row>
    <row r="3928" spans="2:3">
      <c r="B3928" s="11" t="s">
        <v>128</v>
      </c>
      <c r="C3928" s="15" t="s">
        <v>2812</v>
      </c>
    </row>
    <row r="3929" spans="2:3">
      <c r="B3929" s="12" t="s">
        <v>129</v>
      </c>
      <c r="C3929" s="16" t="s">
        <v>2812</v>
      </c>
    </row>
    <row r="3930" spans="2:3">
      <c r="B3930" s="11" t="s">
        <v>166</v>
      </c>
      <c r="C3930" s="15" t="s">
        <v>2813</v>
      </c>
    </row>
    <row r="3931" spans="2:3">
      <c r="B3931" s="12" t="s">
        <v>167</v>
      </c>
      <c r="C3931" s="16" t="s">
        <v>2813</v>
      </c>
    </row>
    <row r="3932" spans="2:3">
      <c r="B3932" s="10" t="s">
        <v>183</v>
      </c>
      <c r="C3932" s="14" t="s">
        <v>2814</v>
      </c>
    </row>
    <row r="3933" spans="2:3">
      <c r="B3933" s="11" t="s">
        <v>184</v>
      </c>
      <c r="C3933" s="15" t="s">
        <v>2815</v>
      </c>
    </row>
    <row r="3934" spans="2:3">
      <c r="B3934" s="12" t="s">
        <v>185</v>
      </c>
      <c r="C3934" s="16" t="s">
        <v>2816</v>
      </c>
    </row>
    <row r="3935" spans="2:3">
      <c r="B3935" s="12" t="s">
        <v>188</v>
      </c>
      <c r="C3935" s="16" t="s">
        <v>598</v>
      </c>
    </row>
    <row r="3936" spans="2:3">
      <c r="B3936" s="11" t="s">
        <v>219</v>
      </c>
      <c r="C3936" s="15" t="s">
        <v>2817</v>
      </c>
    </row>
    <row r="3937" spans="2:3">
      <c r="B3937" s="12" t="s">
        <v>220</v>
      </c>
      <c r="C3937" s="16" t="s">
        <v>2817</v>
      </c>
    </row>
    <row r="3938" spans="2:3">
      <c r="B3938" s="11" t="s">
        <v>248</v>
      </c>
      <c r="C3938" s="15" t="s">
        <v>2818</v>
      </c>
    </row>
    <row r="3939" spans="2:3">
      <c r="B3939" s="12" t="s">
        <v>255</v>
      </c>
      <c r="C3939" s="16" t="s">
        <v>2818</v>
      </c>
    </row>
    <row r="3940" spans="2:3">
      <c r="B3940" s="9" t="s">
        <v>49</v>
      </c>
      <c r="C3940" s="13" t="s">
        <v>98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54"/>
  <sheetViews>
    <sheetView showGridLines="0" topLeftCell="A3" zoomScaleNormal="100" zoomScaleSheetLayoutView="100" workbookViewId="0"/>
  </sheetViews>
  <sheetFormatPr baseColWidth="10" defaultColWidth="11.44140625" defaultRowHeight="15.6"/>
  <cols>
    <col min="1" max="1" width="14.88671875" style="209" customWidth="1"/>
    <col min="2" max="2" width="38.5546875" style="209" bestFit="1" customWidth="1"/>
    <col min="3" max="3" width="15.109375" style="209" bestFit="1" customWidth="1"/>
    <col min="4" max="4" width="18" style="209" bestFit="1" customWidth="1"/>
    <col min="5" max="5" width="14.33203125" style="209" customWidth="1"/>
    <col min="6" max="6" width="11.44140625" style="209"/>
    <col min="7" max="7" width="15.6640625" style="209" customWidth="1"/>
    <col min="8" max="8" width="16.5546875" style="209" customWidth="1"/>
    <col min="9" max="9" width="11.44140625" style="209"/>
    <col min="10" max="10" width="12.88671875" style="209" customWidth="1"/>
    <col min="11" max="11" width="11.44140625" style="209"/>
    <col min="12" max="12" width="11.44140625" style="208"/>
    <col min="13" max="16384" width="11.44140625" style="209"/>
  </cols>
  <sheetData>
    <row r="2" spans="1:11">
      <c r="A2" s="1267" t="s">
        <v>4095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</row>
    <row r="3" spans="1:11" s="208" customFormat="1">
      <c r="A3" s="1280" t="s">
        <v>4902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1" s="208" customFormat="1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1" s="208" customFormat="1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1" s="208" customFormat="1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1" s="208" customFormat="1">
      <c r="A7" s="209"/>
      <c r="B7" s="209"/>
      <c r="C7" s="251"/>
      <c r="D7" s="251"/>
      <c r="E7" s="251"/>
      <c r="F7" s="251"/>
      <c r="G7" s="251"/>
      <c r="H7" s="251"/>
      <c r="I7" s="251"/>
      <c r="J7" s="251"/>
      <c r="K7" s="251"/>
    </row>
    <row r="8" spans="1:11" s="208" customFormat="1">
      <c r="A8" s="97" t="s">
        <v>4282</v>
      </c>
      <c r="B8" s="209"/>
      <c r="C8" s="251"/>
      <c r="D8" s="251"/>
      <c r="E8" s="251"/>
      <c r="F8" s="251"/>
      <c r="G8" s="251"/>
      <c r="H8" s="251"/>
      <c r="I8" s="251"/>
      <c r="J8" s="251"/>
      <c r="K8" s="251"/>
    </row>
    <row r="9" spans="1:11" s="20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1" s="208" customFormat="1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1" s="160" customFormat="1" ht="13.8">
      <c r="A11" s="103" t="s">
        <v>4904</v>
      </c>
      <c r="B11" s="103" t="s">
        <v>4165</v>
      </c>
      <c r="C11" s="104">
        <v>106376</v>
      </c>
      <c r="D11" s="111">
        <v>0</v>
      </c>
      <c r="E11" s="111">
        <v>0</v>
      </c>
      <c r="F11" s="105">
        <f>+C11+D11+E11</f>
        <v>106376</v>
      </c>
      <c r="G11" s="105">
        <f>+(C11/30)*10</f>
        <v>35458.666666666672</v>
      </c>
      <c r="H11" s="105">
        <f>+(C11/30)*5</f>
        <v>17729.333333333336</v>
      </c>
      <c r="I11" s="105">
        <f>+(C11/30)*40</f>
        <v>141834.66666666669</v>
      </c>
      <c r="J11" s="105">
        <v>0</v>
      </c>
      <c r="K11" s="105">
        <f>+G11+H11+I11+J11</f>
        <v>195022.66666666669</v>
      </c>
    </row>
    <row r="12" spans="1:11" s="160" customFormat="1" ht="13.8">
      <c r="A12" s="103" t="s">
        <v>4531</v>
      </c>
      <c r="B12" s="103" t="s">
        <v>4326</v>
      </c>
      <c r="C12" s="104">
        <v>50868</v>
      </c>
      <c r="D12" s="111">
        <v>0</v>
      </c>
      <c r="E12" s="111">
        <v>0</v>
      </c>
      <c r="F12" s="105">
        <f t="shared" ref="F12:F14" si="0">+C12+D12+E12</f>
        <v>50868</v>
      </c>
      <c r="G12" s="105">
        <f>+(C12/30)*10</f>
        <v>16956</v>
      </c>
      <c r="H12" s="105">
        <f>+(C12/30)*5</f>
        <v>8478</v>
      </c>
      <c r="I12" s="105">
        <f>+(C12/30)*40</f>
        <v>67824</v>
      </c>
      <c r="J12" s="105">
        <v>1</v>
      </c>
      <c r="K12" s="105">
        <f t="shared" ref="K12:K14" si="1">+G12+H12+I12+J12</f>
        <v>93259</v>
      </c>
    </row>
    <row r="13" spans="1:11" s="160" customFormat="1" ht="13.8">
      <c r="A13" s="103" t="s">
        <v>4905</v>
      </c>
      <c r="B13" s="103" t="s">
        <v>4301</v>
      </c>
      <c r="C13" s="104">
        <v>33853</v>
      </c>
      <c r="D13" s="111">
        <v>0</v>
      </c>
      <c r="E13" s="111">
        <v>0</v>
      </c>
      <c r="F13" s="105">
        <f t="shared" si="0"/>
        <v>33853</v>
      </c>
      <c r="G13" s="105">
        <f>+(C13/30)*10</f>
        <v>11284.333333333334</v>
      </c>
      <c r="H13" s="105">
        <f>+(C13/30)*5</f>
        <v>5642.166666666667</v>
      </c>
      <c r="I13" s="105">
        <f>+(C13/30)*40</f>
        <v>45137.333333333336</v>
      </c>
      <c r="J13" s="105">
        <v>2</v>
      </c>
      <c r="K13" s="105">
        <f t="shared" si="1"/>
        <v>62065.833333333336</v>
      </c>
    </row>
    <row r="14" spans="1:11" s="160" customFormat="1" ht="13.8">
      <c r="A14" s="103" t="s">
        <v>4536</v>
      </c>
      <c r="B14" s="103" t="s">
        <v>4372</v>
      </c>
      <c r="C14" s="104">
        <v>25058</v>
      </c>
      <c r="D14" s="111">
        <v>0</v>
      </c>
      <c r="E14" s="111">
        <v>0</v>
      </c>
      <c r="F14" s="105">
        <f t="shared" si="0"/>
        <v>25058</v>
      </c>
      <c r="G14" s="105">
        <f>+(C14/30)*10</f>
        <v>8352.6666666666661</v>
      </c>
      <c r="H14" s="105">
        <f>+(C14/30)*5</f>
        <v>4176.333333333333</v>
      </c>
      <c r="I14" s="105">
        <f>+(C14/30)*40</f>
        <v>33410.666666666664</v>
      </c>
      <c r="J14" s="105">
        <v>3</v>
      </c>
      <c r="K14" s="105">
        <f t="shared" si="1"/>
        <v>45942.666666666664</v>
      </c>
    </row>
    <row r="15" spans="1:11" s="208" customFormat="1">
      <c r="A15" s="303"/>
      <c r="B15" s="303"/>
      <c r="C15" s="304"/>
      <c r="D15" s="304"/>
      <c r="E15" s="304"/>
      <c r="F15" s="304"/>
      <c r="G15" s="304"/>
      <c r="H15" s="304"/>
      <c r="I15" s="304"/>
      <c r="J15" s="304"/>
      <c r="K15" s="305"/>
    </row>
    <row r="16" spans="1:11" s="208" customFormat="1">
      <c r="A16" s="251"/>
      <c r="B16" s="209"/>
      <c r="C16" s="251"/>
      <c r="D16" s="251"/>
      <c r="E16" s="251"/>
      <c r="F16" s="251"/>
      <c r="G16" s="251"/>
      <c r="H16" s="251"/>
      <c r="I16" s="251"/>
      <c r="J16" s="251"/>
      <c r="K16" s="251"/>
    </row>
    <row r="17" spans="1:11" s="208" customFormat="1">
      <c r="A17" s="97" t="s">
        <v>4296</v>
      </c>
      <c r="B17" s="209"/>
      <c r="C17" s="251"/>
      <c r="D17" s="251"/>
      <c r="E17" s="251"/>
      <c r="F17" s="251"/>
      <c r="G17" s="251"/>
      <c r="H17" s="251"/>
      <c r="I17" s="251"/>
      <c r="J17" s="251"/>
      <c r="K17" s="251"/>
    </row>
    <row r="18" spans="1:11" s="208" customFormat="1" ht="16.5" customHeight="1">
      <c r="A18" s="1263" t="s">
        <v>4283</v>
      </c>
      <c r="B18" s="1263" t="s">
        <v>4284</v>
      </c>
      <c r="C18" s="1263" t="s">
        <v>4285</v>
      </c>
      <c r="D18" s="1263"/>
      <c r="E18" s="1263"/>
      <c r="F18" s="1263"/>
      <c r="G18" s="1263" t="s">
        <v>4286</v>
      </c>
      <c r="H18" s="1263"/>
      <c r="I18" s="1263"/>
      <c r="J18" s="1263"/>
      <c r="K18" s="1263"/>
    </row>
    <row r="19" spans="1:11" s="208" customFormat="1">
      <c r="A19" s="1263"/>
      <c r="B19" s="1263"/>
      <c r="C19" s="102" t="s">
        <v>4287</v>
      </c>
      <c r="D19" s="102" t="s">
        <v>4288</v>
      </c>
      <c r="E19" s="102" t="s">
        <v>4289</v>
      </c>
      <c r="F19" s="102" t="s">
        <v>4290</v>
      </c>
      <c r="G19" s="102" t="s">
        <v>4291</v>
      </c>
      <c r="H19" s="102" t="s">
        <v>4292</v>
      </c>
      <c r="I19" s="102" t="s">
        <v>4293</v>
      </c>
      <c r="J19" s="102" t="s">
        <v>4322</v>
      </c>
      <c r="K19" s="102" t="s">
        <v>4290</v>
      </c>
    </row>
    <row r="20" spans="1:11" s="208" customFormat="1">
      <c r="A20" s="103" t="s">
        <v>4906</v>
      </c>
      <c r="B20" s="103" t="s">
        <v>4907</v>
      </c>
      <c r="C20" s="104">
        <v>19069</v>
      </c>
      <c r="D20" s="111">
        <v>1040</v>
      </c>
      <c r="E20" s="111">
        <v>0</v>
      </c>
      <c r="F20" s="105">
        <f t="shared" ref="F20:F53" si="2">+C20+E20+D20</f>
        <v>20109</v>
      </c>
      <c r="G20" s="105">
        <f t="shared" ref="G20:G53" si="3">+(C20/30)*10</f>
        <v>6356.333333333333</v>
      </c>
      <c r="H20" s="105">
        <f t="shared" ref="H20:H53" si="4">+(C20/30)*5</f>
        <v>3178.1666666666665</v>
      </c>
      <c r="I20" s="105">
        <f t="shared" ref="I20:I53" si="5">+(C20/30)*40</f>
        <v>25425.333333333332</v>
      </c>
      <c r="J20" s="105">
        <v>0</v>
      </c>
      <c r="K20" s="105">
        <f>+G20+H20+I20+J20</f>
        <v>34959.833333333328</v>
      </c>
    </row>
    <row r="21" spans="1:11" s="208" customFormat="1">
      <c r="A21" s="103" t="s">
        <v>4924</v>
      </c>
      <c r="B21" s="103" t="s">
        <v>4179</v>
      </c>
      <c r="C21" s="104">
        <v>18730</v>
      </c>
      <c r="D21" s="111">
        <v>1040</v>
      </c>
      <c r="E21" s="111">
        <v>0</v>
      </c>
      <c r="F21" s="105">
        <f t="shared" si="2"/>
        <v>19770</v>
      </c>
      <c r="G21" s="105">
        <f t="shared" si="3"/>
        <v>6243.3333333333339</v>
      </c>
      <c r="H21" s="105">
        <f t="shared" si="4"/>
        <v>3121.666666666667</v>
      </c>
      <c r="I21" s="105">
        <f t="shared" si="5"/>
        <v>24973.333333333336</v>
      </c>
      <c r="J21" s="105">
        <v>0</v>
      </c>
      <c r="K21" s="105">
        <f t="shared" ref="K21:K53" si="6">+G21+H21+I21+J21</f>
        <v>34338.333333333336</v>
      </c>
    </row>
    <row r="22" spans="1:11" s="208" customFormat="1">
      <c r="A22" s="103" t="s">
        <v>4925</v>
      </c>
      <c r="B22" s="103" t="s">
        <v>4179</v>
      </c>
      <c r="C22" s="104">
        <v>15965</v>
      </c>
      <c r="D22" s="111">
        <v>1040</v>
      </c>
      <c r="E22" s="111">
        <v>0</v>
      </c>
      <c r="F22" s="105">
        <f t="shared" si="2"/>
        <v>17005</v>
      </c>
      <c r="G22" s="105">
        <f t="shared" si="3"/>
        <v>5321.6666666666661</v>
      </c>
      <c r="H22" s="105">
        <f t="shared" si="4"/>
        <v>2660.833333333333</v>
      </c>
      <c r="I22" s="105">
        <f t="shared" si="5"/>
        <v>21286.666666666664</v>
      </c>
      <c r="J22" s="105">
        <v>0</v>
      </c>
      <c r="K22" s="105">
        <f t="shared" si="6"/>
        <v>29269.166666666664</v>
      </c>
    </row>
    <row r="23" spans="1:11" s="208" customFormat="1">
      <c r="A23" s="103" t="s">
        <v>4926</v>
      </c>
      <c r="B23" s="103" t="s">
        <v>4179</v>
      </c>
      <c r="C23" s="104">
        <v>14023</v>
      </c>
      <c r="D23" s="111">
        <v>1040</v>
      </c>
      <c r="E23" s="111">
        <v>0</v>
      </c>
      <c r="F23" s="105">
        <f t="shared" si="2"/>
        <v>15063</v>
      </c>
      <c r="G23" s="105">
        <f t="shared" si="3"/>
        <v>4674.333333333333</v>
      </c>
      <c r="H23" s="105">
        <f t="shared" si="4"/>
        <v>2337.1666666666665</v>
      </c>
      <c r="I23" s="105">
        <f t="shared" si="5"/>
        <v>18697.333333333332</v>
      </c>
      <c r="J23" s="105">
        <v>0</v>
      </c>
      <c r="K23" s="105">
        <f t="shared" si="6"/>
        <v>25708.833333333332</v>
      </c>
    </row>
    <row r="24" spans="1:11" s="208" customFormat="1">
      <c r="A24" s="103" t="s">
        <v>4927</v>
      </c>
      <c r="B24" s="103" t="s">
        <v>4179</v>
      </c>
      <c r="C24" s="104">
        <v>12057</v>
      </c>
      <c r="D24" s="111">
        <v>1040</v>
      </c>
      <c r="E24" s="111">
        <v>0</v>
      </c>
      <c r="F24" s="105">
        <f t="shared" si="2"/>
        <v>13097</v>
      </c>
      <c r="G24" s="105">
        <f t="shared" si="3"/>
        <v>4019</v>
      </c>
      <c r="H24" s="105">
        <f t="shared" si="4"/>
        <v>2009.5</v>
      </c>
      <c r="I24" s="105">
        <f t="shared" si="5"/>
        <v>16076</v>
      </c>
      <c r="J24" s="105">
        <v>0</v>
      </c>
      <c r="K24" s="105">
        <f t="shared" si="6"/>
        <v>22104.5</v>
      </c>
    </row>
    <row r="25" spans="1:11" s="208" customFormat="1">
      <c r="A25" s="103" t="s">
        <v>4928</v>
      </c>
      <c r="B25" s="103" t="s">
        <v>4910</v>
      </c>
      <c r="C25" s="104">
        <v>18818</v>
      </c>
      <c r="D25" s="111">
        <v>1040</v>
      </c>
      <c r="E25" s="111">
        <v>0</v>
      </c>
      <c r="F25" s="105">
        <f t="shared" si="2"/>
        <v>19858</v>
      </c>
      <c r="G25" s="105">
        <f t="shared" si="3"/>
        <v>6272.6666666666661</v>
      </c>
      <c r="H25" s="105">
        <f t="shared" si="4"/>
        <v>3136.333333333333</v>
      </c>
      <c r="I25" s="105">
        <f t="shared" si="5"/>
        <v>25090.666666666664</v>
      </c>
      <c r="J25" s="105">
        <v>0</v>
      </c>
      <c r="K25" s="105">
        <f t="shared" si="6"/>
        <v>34499.666666666664</v>
      </c>
    </row>
    <row r="26" spans="1:11" s="208" customFormat="1">
      <c r="A26" s="103" t="s">
        <v>4929</v>
      </c>
      <c r="B26" s="103" t="s">
        <v>4910</v>
      </c>
      <c r="C26" s="104">
        <v>9939</v>
      </c>
      <c r="D26" s="111">
        <v>1040</v>
      </c>
      <c r="E26" s="111">
        <v>0</v>
      </c>
      <c r="F26" s="105">
        <f t="shared" si="2"/>
        <v>10979</v>
      </c>
      <c r="G26" s="105">
        <f t="shared" si="3"/>
        <v>3313</v>
      </c>
      <c r="H26" s="105">
        <f t="shared" si="4"/>
        <v>1656.5</v>
      </c>
      <c r="I26" s="105">
        <f t="shared" si="5"/>
        <v>13252</v>
      </c>
      <c r="J26" s="105">
        <v>0</v>
      </c>
      <c r="K26" s="105">
        <f t="shared" si="6"/>
        <v>18221.5</v>
      </c>
    </row>
    <row r="27" spans="1:11" s="208" customFormat="1">
      <c r="A27" s="103" t="s">
        <v>4529</v>
      </c>
      <c r="B27" s="103" t="s">
        <v>4530</v>
      </c>
      <c r="C27" s="104">
        <v>9613</v>
      </c>
      <c r="D27" s="111">
        <v>1040</v>
      </c>
      <c r="E27" s="111">
        <v>0</v>
      </c>
      <c r="F27" s="105">
        <f t="shared" si="2"/>
        <v>10653</v>
      </c>
      <c r="G27" s="105">
        <f t="shared" si="3"/>
        <v>3204.3333333333335</v>
      </c>
      <c r="H27" s="105">
        <f t="shared" si="4"/>
        <v>1602.1666666666667</v>
      </c>
      <c r="I27" s="105">
        <f t="shared" si="5"/>
        <v>12817.333333333334</v>
      </c>
      <c r="J27" s="105">
        <v>0</v>
      </c>
      <c r="K27" s="105">
        <f t="shared" si="6"/>
        <v>17623.833333333336</v>
      </c>
    </row>
    <row r="28" spans="1:11" s="208" customFormat="1">
      <c r="A28" s="103" t="s">
        <v>4930</v>
      </c>
      <c r="B28" s="103" t="s">
        <v>4725</v>
      </c>
      <c r="C28" s="104">
        <v>9915</v>
      </c>
      <c r="D28" s="111">
        <v>1040</v>
      </c>
      <c r="E28" s="111">
        <v>0</v>
      </c>
      <c r="F28" s="105">
        <f t="shared" si="2"/>
        <v>10955</v>
      </c>
      <c r="G28" s="105">
        <f t="shared" si="3"/>
        <v>3305</v>
      </c>
      <c r="H28" s="105">
        <f t="shared" si="4"/>
        <v>1652.5</v>
      </c>
      <c r="I28" s="105">
        <f t="shared" si="5"/>
        <v>13220</v>
      </c>
      <c r="J28" s="105">
        <v>0</v>
      </c>
      <c r="K28" s="105">
        <f t="shared" si="6"/>
        <v>18177.5</v>
      </c>
    </row>
    <row r="29" spans="1:11" s="208" customFormat="1">
      <c r="A29" s="103" t="s">
        <v>4931</v>
      </c>
      <c r="B29" s="103" t="s">
        <v>4725</v>
      </c>
      <c r="C29" s="104">
        <v>9195</v>
      </c>
      <c r="D29" s="111">
        <v>1040</v>
      </c>
      <c r="E29" s="111">
        <v>0</v>
      </c>
      <c r="F29" s="105">
        <f t="shared" si="2"/>
        <v>10235</v>
      </c>
      <c r="G29" s="105">
        <f t="shared" si="3"/>
        <v>3065</v>
      </c>
      <c r="H29" s="105">
        <f t="shared" si="4"/>
        <v>1532.5</v>
      </c>
      <c r="I29" s="105">
        <f t="shared" si="5"/>
        <v>12260</v>
      </c>
      <c r="J29" s="105">
        <v>0</v>
      </c>
      <c r="K29" s="105">
        <f t="shared" si="6"/>
        <v>16857.5</v>
      </c>
    </row>
    <row r="30" spans="1:11" s="208" customFormat="1">
      <c r="A30" s="103" t="s">
        <v>4932</v>
      </c>
      <c r="B30" s="103" t="s">
        <v>4725</v>
      </c>
      <c r="C30" s="104">
        <v>8185</v>
      </c>
      <c r="D30" s="111">
        <v>1040</v>
      </c>
      <c r="E30" s="111">
        <v>0</v>
      </c>
      <c r="F30" s="105">
        <f t="shared" si="2"/>
        <v>9225</v>
      </c>
      <c r="G30" s="105">
        <f t="shared" si="3"/>
        <v>2728.333333333333</v>
      </c>
      <c r="H30" s="105">
        <f t="shared" si="4"/>
        <v>1364.1666666666665</v>
      </c>
      <c r="I30" s="105">
        <f t="shared" si="5"/>
        <v>10913.333333333332</v>
      </c>
      <c r="J30" s="105">
        <v>0</v>
      </c>
      <c r="K30" s="105">
        <f t="shared" si="6"/>
        <v>15005.833333333332</v>
      </c>
    </row>
    <row r="31" spans="1:11" s="208" customFormat="1">
      <c r="A31" s="103" t="s">
        <v>4933</v>
      </c>
      <c r="B31" s="103" t="s">
        <v>4725</v>
      </c>
      <c r="C31" s="104">
        <v>7833</v>
      </c>
      <c r="D31" s="111">
        <v>1040</v>
      </c>
      <c r="E31" s="111">
        <v>0</v>
      </c>
      <c r="F31" s="105">
        <f t="shared" si="2"/>
        <v>8873</v>
      </c>
      <c r="G31" s="105">
        <f t="shared" si="3"/>
        <v>2611</v>
      </c>
      <c r="H31" s="105">
        <f t="shared" si="4"/>
        <v>1305.5</v>
      </c>
      <c r="I31" s="105">
        <f t="shared" si="5"/>
        <v>10444</v>
      </c>
      <c r="J31" s="105">
        <v>0</v>
      </c>
      <c r="K31" s="105">
        <f t="shared" si="6"/>
        <v>14360.5</v>
      </c>
    </row>
    <row r="32" spans="1:11" s="208" customFormat="1">
      <c r="A32" s="103" t="s">
        <v>4934</v>
      </c>
      <c r="B32" s="103" t="s">
        <v>4725</v>
      </c>
      <c r="C32" s="104">
        <v>7682</v>
      </c>
      <c r="D32" s="111">
        <v>1040</v>
      </c>
      <c r="E32" s="111">
        <v>0</v>
      </c>
      <c r="F32" s="105">
        <f t="shared" si="2"/>
        <v>8722</v>
      </c>
      <c r="G32" s="105">
        <f t="shared" si="3"/>
        <v>2560.6666666666665</v>
      </c>
      <c r="H32" s="105">
        <f t="shared" si="4"/>
        <v>1280.3333333333333</v>
      </c>
      <c r="I32" s="105">
        <f t="shared" si="5"/>
        <v>10242.666666666666</v>
      </c>
      <c r="J32" s="105">
        <v>0</v>
      </c>
      <c r="K32" s="105">
        <f t="shared" si="6"/>
        <v>14083.666666666666</v>
      </c>
    </row>
    <row r="33" spans="1:11" s="208" customFormat="1">
      <c r="A33" s="103" t="s">
        <v>4935</v>
      </c>
      <c r="B33" s="103" t="s">
        <v>4725</v>
      </c>
      <c r="C33" s="104">
        <v>7395</v>
      </c>
      <c r="D33" s="111">
        <v>1040</v>
      </c>
      <c r="E33" s="111">
        <v>0</v>
      </c>
      <c r="F33" s="105">
        <f t="shared" si="2"/>
        <v>8435</v>
      </c>
      <c r="G33" s="105">
        <f t="shared" si="3"/>
        <v>2465</v>
      </c>
      <c r="H33" s="105">
        <f t="shared" si="4"/>
        <v>1232.5</v>
      </c>
      <c r="I33" s="105">
        <f t="shared" si="5"/>
        <v>9860</v>
      </c>
      <c r="J33" s="105">
        <v>0</v>
      </c>
      <c r="K33" s="105">
        <f t="shared" si="6"/>
        <v>13557.5</v>
      </c>
    </row>
    <row r="34" spans="1:11" s="208" customFormat="1">
      <c r="A34" s="103" t="s">
        <v>4308</v>
      </c>
      <c r="B34" s="103" t="s">
        <v>4199</v>
      </c>
      <c r="C34" s="104">
        <v>15020</v>
      </c>
      <c r="D34" s="111">
        <v>1040</v>
      </c>
      <c r="E34" s="111">
        <v>0</v>
      </c>
      <c r="F34" s="105">
        <f t="shared" si="2"/>
        <v>16060</v>
      </c>
      <c r="G34" s="105">
        <f t="shared" si="3"/>
        <v>5006.666666666667</v>
      </c>
      <c r="H34" s="105">
        <f t="shared" si="4"/>
        <v>2503.3333333333335</v>
      </c>
      <c r="I34" s="105">
        <f t="shared" si="5"/>
        <v>20026.666666666668</v>
      </c>
      <c r="J34" s="105">
        <v>0</v>
      </c>
      <c r="K34" s="105">
        <f t="shared" si="6"/>
        <v>27536.666666666668</v>
      </c>
    </row>
    <row r="35" spans="1:11" s="208" customFormat="1">
      <c r="A35" s="103" t="s">
        <v>4936</v>
      </c>
      <c r="B35" s="103" t="s">
        <v>4199</v>
      </c>
      <c r="C35" s="104">
        <v>8185</v>
      </c>
      <c r="D35" s="111">
        <v>1040</v>
      </c>
      <c r="E35" s="111">
        <v>0</v>
      </c>
      <c r="F35" s="105">
        <f t="shared" si="2"/>
        <v>9225</v>
      </c>
      <c r="G35" s="105">
        <f t="shared" si="3"/>
        <v>2728.333333333333</v>
      </c>
      <c r="H35" s="105">
        <f t="shared" si="4"/>
        <v>1364.1666666666665</v>
      </c>
      <c r="I35" s="105">
        <f t="shared" si="5"/>
        <v>10913.333333333332</v>
      </c>
      <c r="J35" s="105">
        <v>0</v>
      </c>
      <c r="K35" s="105">
        <f t="shared" si="6"/>
        <v>15005.833333333332</v>
      </c>
    </row>
    <row r="36" spans="1:11" s="208" customFormat="1">
      <c r="A36" s="103" t="s">
        <v>4937</v>
      </c>
      <c r="B36" s="103" t="s">
        <v>4199</v>
      </c>
      <c r="C36" s="104">
        <v>7234.06</v>
      </c>
      <c r="D36" s="111">
        <v>1040</v>
      </c>
      <c r="E36" s="111">
        <v>0</v>
      </c>
      <c r="F36" s="105">
        <f t="shared" si="2"/>
        <v>8274.0600000000013</v>
      </c>
      <c r="G36" s="105">
        <f t="shared" si="3"/>
        <v>2411.3533333333335</v>
      </c>
      <c r="H36" s="105">
        <f t="shared" si="4"/>
        <v>1205.6766666666667</v>
      </c>
      <c r="I36" s="105">
        <f t="shared" si="5"/>
        <v>9645.4133333333339</v>
      </c>
      <c r="J36" s="105">
        <v>0</v>
      </c>
      <c r="K36" s="105">
        <f t="shared" si="6"/>
        <v>13262.443333333335</v>
      </c>
    </row>
    <row r="37" spans="1:11" s="208" customFormat="1">
      <c r="A37" s="103" t="s">
        <v>4633</v>
      </c>
      <c r="B37" s="103" t="s">
        <v>4189</v>
      </c>
      <c r="C37" s="104">
        <v>7921</v>
      </c>
      <c r="D37" s="111">
        <v>1040</v>
      </c>
      <c r="E37" s="111">
        <v>0</v>
      </c>
      <c r="F37" s="105">
        <f t="shared" si="2"/>
        <v>8961</v>
      </c>
      <c r="G37" s="105">
        <f t="shared" si="3"/>
        <v>2640.3333333333335</v>
      </c>
      <c r="H37" s="105">
        <f t="shared" si="4"/>
        <v>1320.1666666666667</v>
      </c>
      <c r="I37" s="105">
        <f t="shared" si="5"/>
        <v>10561.333333333334</v>
      </c>
      <c r="J37" s="105">
        <v>0</v>
      </c>
      <c r="K37" s="105">
        <f t="shared" si="6"/>
        <v>14521.833333333334</v>
      </c>
    </row>
    <row r="38" spans="1:11" s="208" customFormat="1">
      <c r="A38" s="103" t="s">
        <v>4938</v>
      </c>
      <c r="B38" s="103" t="s">
        <v>4189</v>
      </c>
      <c r="C38" s="104">
        <v>7394</v>
      </c>
      <c r="D38" s="111">
        <v>1040</v>
      </c>
      <c r="E38" s="111">
        <v>0</v>
      </c>
      <c r="F38" s="105">
        <f t="shared" si="2"/>
        <v>8434</v>
      </c>
      <c r="G38" s="105">
        <f t="shared" si="3"/>
        <v>2464.6666666666665</v>
      </c>
      <c r="H38" s="105">
        <f t="shared" si="4"/>
        <v>1232.3333333333333</v>
      </c>
      <c r="I38" s="105">
        <f t="shared" si="5"/>
        <v>9858.6666666666661</v>
      </c>
      <c r="J38" s="105">
        <v>0</v>
      </c>
      <c r="K38" s="105">
        <f t="shared" si="6"/>
        <v>13555.666666666666</v>
      </c>
    </row>
    <row r="39" spans="1:11" s="208" customFormat="1">
      <c r="A39" s="103" t="s">
        <v>4939</v>
      </c>
      <c r="B39" s="103" t="s">
        <v>4189</v>
      </c>
      <c r="C39" s="104">
        <v>7500</v>
      </c>
      <c r="D39" s="111">
        <v>1040</v>
      </c>
      <c r="E39" s="111">
        <v>0</v>
      </c>
      <c r="F39" s="105">
        <f t="shared" si="2"/>
        <v>8540</v>
      </c>
      <c r="G39" s="105">
        <f t="shared" si="3"/>
        <v>2500</v>
      </c>
      <c r="H39" s="105">
        <f t="shared" si="4"/>
        <v>1250</v>
      </c>
      <c r="I39" s="105">
        <f t="shared" si="5"/>
        <v>10000</v>
      </c>
      <c r="J39" s="105">
        <v>0</v>
      </c>
      <c r="K39" s="105">
        <f t="shared" si="6"/>
        <v>13750</v>
      </c>
    </row>
    <row r="40" spans="1:11" s="208" customFormat="1">
      <c r="A40" s="103" t="s">
        <v>4940</v>
      </c>
      <c r="B40" s="103" t="s">
        <v>4189</v>
      </c>
      <c r="C40" s="104">
        <v>7319</v>
      </c>
      <c r="D40" s="111">
        <v>1040</v>
      </c>
      <c r="E40" s="111">
        <v>0</v>
      </c>
      <c r="F40" s="105">
        <f t="shared" si="2"/>
        <v>8359</v>
      </c>
      <c r="G40" s="105">
        <f t="shared" si="3"/>
        <v>2439.6666666666665</v>
      </c>
      <c r="H40" s="105">
        <f t="shared" si="4"/>
        <v>1219.8333333333333</v>
      </c>
      <c r="I40" s="105">
        <f t="shared" si="5"/>
        <v>9758.6666666666661</v>
      </c>
      <c r="J40" s="105">
        <v>0</v>
      </c>
      <c r="K40" s="105">
        <f t="shared" si="6"/>
        <v>13418.166666666666</v>
      </c>
    </row>
    <row r="41" spans="1:11" s="208" customFormat="1">
      <c r="A41" s="103" t="s">
        <v>4941</v>
      </c>
      <c r="B41" s="103" t="s">
        <v>4189</v>
      </c>
      <c r="C41" s="104">
        <v>7177</v>
      </c>
      <c r="D41" s="111">
        <v>1040</v>
      </c>
      <c r="E41" s="111">
        <v>0</v>
      </c>
      <c r="F41" s="105">
        <f t="shared" si="2"/>
        <v>8217</v>
      </c>
      <c r="G41" s="105">
        <f t="shared" si="3"/>
        <v>2392.333333333333</v>
      </c>
      <c r="H41" s="105">
        <f t="shared" si="4"/>
        <v>1196.1666666666665</v>
      </c>
      <c r="I41" s="105">
        <f t="shared" si="5"/>
        <v>9569.3333333333321</v>
      </c>
      <c r="J41" s="105">
        <v>0</v>
      </c>
      <c r="K41" s="105">
        <f t="shared" si="6"/>
        <v>13157.833333333332</v>
      </c>
    </row>
    <row r="42" spans="1:11" s="208" customFormat="1">
      <c r="A42" s="103" t="s">
        <v>4914</v>
      </c>
      <c r="B42" s="103" t="s">
        <v>4778</v>
      </c>
      <c r="C42" s="104">
        <v>7770</v>
      </c>
      <c r="D42" s="111">
        <v>1040</v>
      </c>
      <c r="E42" s="111">
        <v>0</v>
      </c>
      <c r="F42" s="105">
        <f t="shared" si="2"/>
        <v>8810</v>
      </c>
      <c r="G42" s="105">
        <f t="shared" si="3"/>
        <v>2590</v>
      </c>
      <c r="H42" s="105">
        <f t="shared" si="4"/>
        <v>1295</v>
      </c>
      <c r="I42" s="105">
        <f t="shared" si="5"/>
        <v>10360</v>
      </c>
      <c r="J42" s="105">
        <v>0</v>
      </c>
      <c r="K42" s="105">
        <f t="shared" si="6"/>
        <v>14245</v>
      </c>
    </row>
    <row r="43" spans="1:11" s="208" customFormat="1">
      <c r="A43" s="103" t="s">
        <v>4915</v>
      </c>
      <c r="B43" s="103" t="s">
        <v>4916</v>
      </c>
      <c r="C43" s="104">
        <v>7394</v>
      </c>
      <c r="D43" s="111">
        <v>1040</v>
      </c>
      <c r="E43" s="111">
        <v>0</v>
      </c>
      <c r="F43" s="105">
        <f t="shared" si="2"/>
        <v>8434</v>
      </c>
      <c r="G43" s="105">
        <f t="shared" si="3"/>
        <v>2464.6666666666665</v>
      </c>
      <c r="H43" s="105">
        <f t="shared" si="4"/>
        <v>1232.3333333333333</v>
      </c>
      <c r="I43" s="105">
        <f t="shared" si="5"/>
        <v>9858.6666666666661</v>
      </c>
      <c r="J43" s="105">
        <v>0</v>
      </c>
      <c r="K43" s="105">
        <f t="shared" si="6"/>
        <v>13555.666666666666</v>
      </c>
    </row>
    <row r="44" spans="1:11" s="208" customFormat="1">
      <c r="A44" s="103" t="s">
        <v>4942</v>
      </c>
      <c r="B44" s="103" t="s">
        <v>4362</v>
      </c>
      <c r="C44" s="104">
        <v>7676</v>
      </c>
      <c r="D44" s="111">
        <v>1040</v>
      </c>
      <c r="E44" s="111">
        <v>0</v>
      </c>
      <c r="F44" s="105">
        <f t="shared" si="2"/>
        <v>8716</v>
      </c>
      <c r="G44" s="105">
        <f t="shared" si="3"/>
        <v>2558.666666666667</v>
      </c>
      <c r="H44" s="105">
        <f t="shared" si="4"/>
        <v>1279.3333333333335</v>
      </c>
      <c r="I44" s="105">
        <f t="shared" si="5"/>
        <v>10234.666666666668</v>
      </c>
      <c r="J44" s="105">
        <v>0</v>
      </c>
      <c r="K44" s="105">
        <f t="shared" si="6"/>
        <v>14072.666666666668</v>
      </c>
    </row>
    <row r="45" spans="1:11" s="208" customFormat="1">
      <c r="A45" s="103" t="s">
        <v>4943</v>
      </c>
      <c r="B45" s="103" t="s">
        <v>4362</v>
      </c>
      <c r="C45" s="104">
        <v>7587</v>
      </c>
      <c r="D45" s="111">
        <v>1040</v>
      </c>
      <c r="E45" s="111">
        <v>0</v>
      </c>
      <c r="F45" s="105">
        <f t="shared" si="2"/>
        <v>8627</v>
      </c>
      <c r="G45" s="105">
        <f t="shared" si="3"/>
        <v>2529</v>
      </c>
      <c r="H45" s="105">
        <f t="shared" si="4"/>
        <v>1264.5</v>
      </c>
      <c r="I45" s="105">
        <f t="shared" si="5"/>
        <v>10116</v>
      </c>
      <c r="J45" s="105">
        <v>0</v>
      </c>
      <c r="K45" s="105">
        <f t="shared" si="6"/>
        <v>13909.5</v>
      </c>
    </row>
    <row r="46" spans="1:11" s="208" customFormat="1">
      <c r="A46" s="103" t="s">
        <v>4944</v>
      </c>
      <c r="B46" s="103" t="s">
        <v>4362</v>
      </c>
      <c r="C46" s="104">
        <v>7112.23</v>
      </c>
      <c r="D46" s="111">
        <v>1040</v>
      </c>
      <c r="E46" s="111">
        <v>0</v>
      </c>
      <c r="F46" s="105">
        <f t="shared" si="2"/>
        <v>8152.23</v>
      </c>
      <c r="G46" s="105">
        <f t="shared" si="3"/>
        <v>2370.7433333333333</v>
      </c>
      <c r="H46" s="105">
        <f t="shared" si="4"/>
        <v>1185.3716666666667</v>
      </c>
      <c r="I46" s="105">
        <f t="shared" si="5"/>
        <v>9482.9733333333334</v>
      </c>
      <c r="J46" s="105">
        <v>0</v>
      </c>
      <c r="K46" s="105">
        <f t="shared" si="6"/>
        <v>13039.088333333333</v>
      </c>
    </row>
    <row r="47" spans="1:11" s="208" customFormat="1">
      <c r="A47" s="103" t="s">
        <v>4945</v>
      </c>
      <c r="B47" s="103" t="s">
        <v>4362</v>
      </c>
      <c r="C47" s="104">
        <v>7177</v>
      </c>
      <c r="D47" s="111">
        <v>1040</v>
      </c>
      <c r="E47" s="111">
        <v>0</v>
      </c>
      <c r="F47" s="105">
        <f t="shared" si="2"/>
        <v>8217</v>
      </c>
      <c r="G47" s="105">
        <f t="shared" si="3"/>
        <v>2392.333333333333</v>
      </c>
      <c r="H47" s="105">
        <f t="shared" si="4"/>
        <v>1196.1666666666665</v>
      </c>
      <c r="I47" s="105">
        <f t="shared" si="5"/>
        <v>9569.3333333333321</v>
      </c>
      <c r="J47" s="105">
        <v>0</v>
      </c>
      <c r="K47" s="105">
        <f t="shared" si="6"/>
        <v>13157.833333333332</v>
      </c>
    </row>
    <row r="48" spans="1:11" s="208" customFormat="1">
      <c r="A48" s="103" t="s">
        <v>4918</v>
      </c>
      <c r="B48" s="103" t="s">
        <v>4919</v>
      </c>
      <c r="C48" s="104">
        <v>7431</v>
      </c>
      <c r="D48" s="111">
        <v>1040</v>
      </c>
      <c r="E48" s="111">
        <v>0</v>
      </c>
      <c r="F48" s="105">
        <f t="shared" si="2"/>
        <v>8471</v>
      </c>
      <c r="G48" s="105">
        <f t="shared" si="3"/>
        <v>2477</v>
      </c>
      <c r="H48" s="105">
        <f t="shared" si="4"/>
        <v>1238.5</v>
      </c>
      <c r="I48" s="105">
        <f t="shared" si="5"/>
        <v>9908</v>
      </c>
      <c r="J48" s="105">
        <v>0</v>
      </c>
      <c r="K48" s="105">
        <f t="shared" si="6"/>
        <v>13623.5</v>
      </c>
    </row>
    <row r="49" spans="1:11" s="208" customFormat="1">
      <c r="A49" s="103" t="s">
        <v>4946</v>
      </c>
      <c r="B49" s="103" t="s">
        <v>4393</v>
      </c>
      <c r="C49" s="104">
        <v>7112.23</v>
      </c>
      <c r="D49" s="111">
        <v>1040</v>
      </c>
      <c r="E49" s="111">
        <v>0</v>
      </c>
      <c r="F49" s="105">
        <f t="shared" si="2"/>
        <v>8152.23</v>
      </c>
      <c r="G49" s="105">
        <f t="shared" si="3"/>
        <v>2370.7433333333333</v>
      </c>
      <c r="H49" s="105">
        <f t="shared" si="4"/>
        <v>1185.3716666666667</v>
      </c>
      <c r="I49" s="105">
        <f t="shared" si="5"/>
        <v>9482.9733333333334</v>
      </c>
      <c r="J49" s="105">
        <v>0</v>
      </c>
      <c r="K49" s="105">
        <f t="shared" si="6"/>
        <v>13039.088333333333</v>
      </c>
    </row>
    <row r="50" spans="1:11" s="208" customFormat="1">
      <c r="A50" s="103" t="s">
        <v>4947</v>
      </c>
      <c r="B50" s="103" t="s">
        <v>4393</v>
      </c>
      <c r="C50" s="104">
        <v>7318</v>
      </c>
      <c r="D50" s="111">
        <v>1040</v>
      </c>
      <c r="E50" s="111">
        <v>0</v>
      </c>
      <c r="F50" s="105">
        <f t="shared" si="2"/>
        <v>8358</v>
      </c>
      <c r="G50" s="105">
        <f t="shared" si="3"/>
        <v>2439.3333333333335</v>
      </c>
      <c r="H50" s="105">
        <f t="shared" si="4"/>
        <v>1219.6666666666667</v>
      </c>
      <c r="I50" s="105">
        <f t="shared" si="5"/>
        <v>9757.3333333333339</v>
      </c>
      <c r="J50" s="105">
        <v>0</v>
      </c>
      <c r="K50" s="105">
        <f t="shared" si="6"/>
        <v>13416.333333333334</v>
      </c>
    </row>
    <row r="51" spans="1:11" s="208" customFormat="1">
      <c r="A51" s="103" t="s">
        <v>4948</v>
      </c>
      <c r="B51" s="103" t="s">
        <v>4393</v>
      </c>
      <c r="C51" s="104">
        <v>7112.23</v>
      </c>
      <c r="D51" s="111">
        <v>1040</v>
      </c>
      <c r="E51" s="111">
        <v>0</v>
      </c>
      <c r="F51" s="105">
        <f t="shared" si="2"/>
        <v>8152.23</v>
      </c>
      <c r="G51" s="105">
        <f t="shared" si="3"/>
        <v>2370.7433333333333</v>
      </c>
      <c r="H51" s="105">
        <f t="shared" si="4"/>
        <v>1185.3716666666667</v>
      </c>
      <c r="I51" s="105">
        <f t="shared" si="5"/>
        <v>9482.9733333333334</v>
      </c>
      <c r="J51" s="105">
        <v>0</v>
      </c>
      <c r="K51" s="105">
        <f t="shared" si="6"/>
        <v>13039.088333333333</v>
      </c>
    </row>
    <row r="52" spans="1:11" s="208" customFormat="1">
      <c r="A52" s="103" t="s">
        <v>4921</v>
      </c>
      <c r="B52" s="103" t="s">
        <v>4922</v>
      </c>
      <c r="C52" s="104">
        <v>7112.23</v>
      </c>
      <c r="D52" s="111">
        <v>1040</v>
      </c>
      <c r="E52" s="111">
        <v>0</v>
      </c>
      <c r="F52" s="105">
        <f t="shared" si="2"/>
        <v>8152.23</v>
      </c>
      <c r="G52" s="105">
        <f t="shared" si="3"/>
        <v>2370.7433333333333</v>
      </c>
      <c r="H52" s="105">
        <f t="shared" si="4"/>
        <v>1185.3716666666667</v>
      </c>
      <c r="I52" s="105">
        <f t="shared" si="5"/>
        <v>9482.9733333333334</v>
      </c>
      <c r="J52" s="105">
        <v>0</v>
      </c>
      <c r="K52" s="105">
        <f t="shared" si="6"/>
        <v>13039.088333333333</v>
      </c>
    </row>
    <row r="53" spans="1:11" s="208" customFormat="1">
      <c r="A53" s="103" t="s">
        <v>4595</v>
      </c>
      <c r="B53" s="103" t="s">
        <v>4923</v>
      </c>
      <c r="C53" s="104">
        <v>7112.23</v>
      </c>
      <c r="D53" s="111">
        <v>1040</v>
      </c>
      <c r="E53" s="111">
        <v>0</v>
      </c>
      <c r="F53" s="105">
        <f t="shared" si="2"/>
        <v>8152.23</v>
      </c>
      <c r="G53" s="105">
        <f t="shared" si="3"/>
        <v>2370.7433333333333</v>
      </c>
      <c r="H53" s="105">
        <f t="shared" si="4"/>
        <v>1185.3716666666667</v>
      </c>
      <c r="I53" s="105">
        <f t="shared" si="5"/>
        <v>9482.9733333333334</v>
      </c>
      <c r="J53" s="105">
        <v>0</v>
      </c>
      <c r="K53" s="105">
        <f t="shared" si="6"/>
        <v>13039.088333333333</v>
      </c>
    </row>
    <row r="54" spans="1:11" s="208" customFormat="1">
      <c r="A54" s="209"/>
      <c r="B54" s="209"/>
      <c r="C54" s="251"/>
      <c r="D54" s="251"/>
      <c r="E54" s="251"/>
      <c r="F54" s="251"/>
      <c r="G54" s="251"/>
      <c r="H54" s="251"/>
      <c r="I54" s="251"/>
      <c r="J54" s="251"/>
      <c r="K54" s="251"/>
    </row>
  </sheetData>
  <mergeCells count="13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9" fitToHeight="0" orientation="landscape" r:id="rId1"/>
  <rowBreaks count="1" manualBreakCount="1">
    <brk id="44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48"/>
  <sheetViews>
    <sheetView showGridLines="0" topLeftCell="B3" zoomScaleNormal="100" zoomScaleSheetLayoutView="100" workbookViewId="0"/>
  </sheetViews>
  <sheetFormatPr baseColWidth="10" defaultColWidth="11.44140625" defaultRowHeight="15.6"/>
  <cols>
    <col min="1" max="1" width="22.5546875" style="320" customWidth="1"/>
    <col min="2" max="2" width="39" style="320" customWidth="1"/>
    <col min="3" max="3" width="24.109375" style="320" customWidth="1"/>
    <col min="4" max="4" width="24.6640625" style="320" customWidth="1"/>
    <col min="5" max="5" width="23.33203125" style="320" customWidth="1"/>
    <col min="6" max="166" width="11.44140625" style="116"/>
    <col min="167" max="16384" width="11.44140625" style="117"/>
  </cols>
  <sheetData>
    <row r="1" spans="1:166">
      <c r="A1" s="306"/>
      <c r="B1" s="306"/>
      <c r="C1" s="306"/>
      <c r="D1" s="306"/>
      <c r="E1" s="306"/>
    </row>
    <row r="2" spans="1:166">
      <c r="A2" s="1253" t="s">
        <v>4095</v>
      </c>
      <c r="B2" s="1253"/>
      <c r="C2" s="1253"/>
      <c r="D2" s="1253"/>
      <c r="E2" s="1253"/>
    </row>
    <row r="3" spans="1:166">
      <c r="A3" s="1253" t="s">
        <v>4949</v>
      </c>
      <c r="B3" s="1253"/>
      <c r="C3" s="1253"/>
      <c r="D3" s="1253"/>
      <c r="E3" s="1253"/>
    </row>
    <row r="4" spans="1:166">
      <c r="A4" s="1253" t="s">
        <v>4903</v>
      </c>
      <c r="B4" s="1253"/>
      <c r="C4" s="1253"/>
      <c r="D4" s="1253"/>
      <c r="E4" s="1253"/>
    </row>
    <row r="5" spans="1:166">
      <c r="A5" s="1253" t="s">
        <v>4156</v>
      </c>
      <c r="B5" s="1253"/>
      <c r="C5" s="1253"/>
      <c r="D5" s="1253"/>
      <c r="E5" s="1253"/>
    </row>
    <row r="6" spans="1:166" ht="24.75" customHeight="1">
      <c r="A6" s="1297" t="s">
        <v>4157</v>
      </c>
      <c r="B6" s="1297" t="s">
        <v>4157</v>
      </c>
      <c r="C6" s="1297" t="s">
        <v>4157</v>
      </c>
      <c r="D6" s="1297" t="s">
        <v>4157</v>
      </c>
      <c r="E6" s="1297" t="s">
        <v>4157</v>
      </c>
    </row>
    <row r="7" spans="1:166">
      <c r="A7" s="1263" t="s">
        <v>4297</v>
      </c>
      <c r="B7" s="1263" t="s">
        <v>4159</v>
      </c>
      <c r="C7" s="1263" t="s">
        <v>4298</v>
      </c>
      <c r="D7" s="1293" t="s">
        <v>4161</v>
      </c>
      <c r="E7" s="1293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</row>
    <row r="8" spans="1:166">
      <c r="A8" s="1263"/>
      <c r="B8" s="1263"/>
      <c r="C8" s="1263"/>
      <c r="D8" s="288" t="s">
        <v>4162</v>
      </c>
      <c r="E8" s="288" t="s">
        <v>4163</v>
      </c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</row>
    <row r="9" spans="1:166">
      <c r="A9" s="307"/>
      <c r="B9" s="306"/>
      <c r="C9" s="308"/>
      <c r="D9" s="309"/>
      <c r="E9" s="309"/>
    </row>
    <row r="10" spans="1:166">
      <c r="A10" s="1285" t="s">
        <v>4102</v>
      </c>
      <c r="B10" s="1285" t="s">
        <v>4102</v>
      </c>
      <c r="C10" s="310"/>
      <c r="D10" s="311"/>
      <c r="E10" s="311"/>
    </row>
    <row r="11" spans="1:166" s="131" customFormat="1" ht="15.9" customHeight="1">
      <c r="A11" s="126" t="s">
        <v>4800</v>
      </c>
      <c r="B11" s="126" t="s">
        <v>4165</v>
      </c>
      <c r="C11" s="174">
        <v>1</v>
      </c>
      <c r="D11" s="104">
        <v>110633.43</v>
      </c>
      <c r="E11" s="104">
        <v>110633.43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</row>
    <row r="12" spans="1:166" s="131" customFormat="1" ht="15.9" customHeight="1">
      <c r="A12" s="126" t="s">
        <v>4950</v>
      </c>
      <c r="B12" s="126" t="s">
        <v>4951</v>
      </c>
      <c r="C12" s="174">
        <v>6</v>
      </c>
      <c r="D12" s="104">
        <v>59791.5</v>
      </c>
      <c r="E12" s="104">
        <v>59791.5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</row>
    <row r="13" spans="1:166" s="131" customFormat="1" ht="15.9" customHeight="1">
      <c r="A13" s="126" t="s">
        <v>4952</v>
      </c>
      <c r="B13" s="126" t="s">
        <v>4953</v>
      </c>
      <c r="C13" s="174">
        <v>1</v>
      </c>
      <c r="D13" s="104">
        <v>43160.81</v>
      </c>
      <c r="E13" s="104">
        <v>43160.81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</row>
    <row r="14" spans="1:166" s="131" customFormat="1" ht="15.9" customHeight="1">
      <c r="A14" s="126" t="s">
        <v>4825</v>
      </c>
      <c r="B14" s="126" t="s">
        <v>4954</v>
      </c>
      <c r="C14" s="174">
        <v>2</v>
      </c>
      <c r="D14" s="104">
        <v>36212.949999999997</v>
      </c>
      <c r="E14" s="104">
        <v>36212.949999999997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</row>
    <row r="15" spans="1:166" s="131" customFormat="1" ht="15.9" customHeight="1">
      <c r="A15" s="126" t="s">
        <v>4823</v>
      </c>
      <c r="B15" s="126" t="s">
        <v>4307</v>
      </c>
      <c r="C15" s="174">
        <v>14</v>
      </c>
      <c r="D15" s="104">
        <v>30641.68</v>
      </c>
      <c r="E15" s="104">
        <v>30641.68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</row>
    <row r="16" spans="1:166" s="131" customFormat="1" ht="15.9" customHeight="1">
      <c r="A16" s="126" t="s">
        <v>4821</v>
      </c>
      <c r="B16" s="126" t="s">
        <v>4305</v>
      </c>
      <c r="C16" s="174">
        <v>11</v>
      </c>
      <c r="D16" s="104">
        <v>27856.04</v>
      </c>
      <c r="E16" s="104">
        <v>27856.04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</row>
    <row r="17" spans="1:166" s="131" customFormat="1" ht="15.9" customHeight="1">
      <c r="A17" s="126" t="s">
        <v>4817</v>
      </c>
      <c r="B17" s="126" t="s">
        <v>4303</v>
      </c>
      <c r="C17" s="174">
        <v>3</v>
      </c>
      <c r="D17" s="104">
        <v>22283.54</v>
      </c>
      <c r="E17" s="104">
        <v>22283.54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</row>
    <row r="18" spans="1:166" s="131" customFormat="1" ht="13.8">
      <c r="A18" s="225"/>
      <c r="B18" s="226" t="s">
        <v>4209</v>
      </c>
      <c r="C18" s="272">
        <f>SUM(C11:C17)</f>
        <v>38</v>
      </c>
      <c r="D18" s="139"/>
      <c r="E18" s="13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</row>
    <row r="19" spans="1:166">
      <c r="A19" s="312"/>
      <c r="B19" s="313"/>
      <c r="C19" s="308"/>
      <c r="D19" s="314"/>
      <c r="E19" s="314"/>
    </row>
    <row r="20" spans="1:166">
      <c r="A20" s="1285" t="s">
        <v>4103</v>
      </c>
      <c r="B20" s="1285"/>
      <c r="C20" s="308"/>
      <c r="D20" s="314"/>
      <c r="E20" s="314"/>
    </row>
    <row r="21" spans="1:166" s="131" customFormat="1" ht="13.8">
      <c r="A21" s="126" t="s">
        <v>4955</v>
      </c>
      <c r="B21" s="126" t="s">
        <v>4313</v>
      </c>
      <c r="C21" s="174">
        <v>59</v>
      </c>
      <c r="D21" s="104">
        <v>17029.36</v>
      </c>
      <c r="E21" s="104">
        <v>17029.36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</row>
    <row r="22" spans="1:166" s="131" customFormat="1" ht="13.8">
      <c r="A22" s="126" t="s">
        <v>4956</v>
      </c>
      <c r="B22" s="126" t="s">
        <v>4311</v>
      </c>
      <c r="C22" s="315">
        <v>13</v>
      </c>
      <c r="D22" s="104">
        <v>14190.43</v>
      </c>
      <c r="E22" s="104">
        <v>14190.43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</row>
    <row r="23" spans="1:166" s="131" customFormat="1" ht="13.8">
      <c r="A23" s="126" t="s">
        <v>4957</v>
      </c>
      <c r="B23" s="126" t="s">
        <v>4309</v>
      </c>
      <c r="C23" s="315">
        <v>10</v>
      </c>
      <c r="D23" s="104">
        <v>12960.3</v>
      </c>
      <c r="E23" s="104">
        <v>12960.3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</row>
    <row r="24" spans="1:166" s="131" customFormat="1" ht="13.8">
      <c r="A24" s="126" t="s">
        <v>4958</v>
      </c>
      <c r="B24" s="126" t="s">
        <v>4959</v>
      </c>
      <c r="C24" s="315">
        <v>78</v>
      </c>
      <c r="D24" s="104">
        <v>10417.5</v>
      </c>
      <c r="E24" s="104">
        <v>10417.5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</row>
    <row r="25" spans="1:166" s="131" customFormat="1" ht="13.8">
      <c r="A25" s="126" t="s">
        <v>4960</v>
      </c>
      <c r="B25" s="126" t="s">
        <v>4961</v>
      </c>
      <c r="C25" s="174">
        <v>17</v>
      </c>
      <c r="D25" s="104">
        <v>9516.8799999999992</v>
      </c>
      <c r="E25" s="104">
        <v>9516.8799999999992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</row>
    <row r="26" spans="1:166" s="131" customFormat="1" ht="13.8">
      <c r="A26" s="126" t="s">
        <v>4962</v>
      </c>
      <c r="B26" s="126" t="s">
        <v>4963</v>
      </c>
      <c r="C26" s="174">
        <v>22</v>
      </c>
      <c r="D26" s="104">
        <v>8962.1299999999992</v>
      </c>
      <c r="E26" s="104">
        <v>8962.1299999999992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</row>
    <row r="27" spans="1:166" s="131" customFormat="1" ht="13.8">
      <c r="A27" s="126" t="s">
        <v>4964</v>
      </c>
      <c r="B27" s="126" t="s">
        <v>4965</v>
      </c>
      <c r="C27" s="174">
        <v>9</v>
      </c>
      <c r="D27" s="104">
        <v>8489.93</v>
      </c>
      <c r="E27" s="104">
        <v>8489.93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</row>
    <row r="28" spans="1:166" s="131" customFormat="1" ht="13.8">
      <c r="A28" s="126" t="s">
        <v>4966</v>
      </c>
      <c r="B28" s="126" t="s">
        <v>4967</v>
      </c>
      <c r="C28" s="174">
        <v>10</v>
      </c>
      <c r="D28" s="104">
        <v>7896.09</v>
      </c>
      <c r="E28" s="104">
        <v>7896.09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</row>
    <row r="29" spans="1:166" s="131" customFormat="1" ht="13.8">
      <c r="A29" s="126" t="s">
        <v>4968</v>
      </c>
      <c r="B29" s="126" t="s">
        <v>4969</v>
      </c>
      <c r="C29" s="174">
        <v>14</v>
      </c>
      <c r="D29" s="104">
        <v>7864.34</v>
      </c>
      <c r="E29" s="104">
        <v>7864.34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</row>
    <row r="30" spans="1:166" s="234" customFormat="1" ht="15" customHeight="1">
      <c r="A30" s="225"/>
      <c r="B30" s="226" t="s">
        <v>4244</v>
      </c>
      <c r="C30" s="272">
        <f>SUM(C21:C29)</f>
        <v>232</v>
      </c>
      <c r="D30" s="233"/>
      <c r="E30" s="233"/>
    </row>
    <row r="31" spans="1:166">
      <c r="A31" s="316"/>
      <c r="B31" s="317"/>
      <c r="C31" s="316"/>
      <c r="D31" s="318"/>
      <c r="E31" s="318"/>
    </row>
    <row r="32" spans="1:166" s="116" customFormat="1">
      <c r="A32" s="1286" t="s">
        <v>4104</v>
      </c>
      <c r="B32" s="1286"/>
      <c r="C32" s="306"/>
      <c r="D32" s="314"/>
      <c r="E32" s="314"/>
    </row>
    <row r="33" spans="1:166" s="116" customFormat="1">
      <c r="A33" s="144" t="s">
        <v>4246</v>
      </c>
      <c r="B33" s="144" t="s">
        <v>4246</v>
      </c>
      <c r="C33" s="145">
        <v>0</v>
      </c>
      <c r="D33" s="146">
        <v>0</v>
      </c>
      <c r="E33" s="146">
        <v>0</v>
      </c>
    </row>
    <row r="34" spans="1:166" s="115" customFormat="1" ht="13.8">
      <c r="A34" s="225"/>
      <c r="B34" s="319" t="s">
        <v>4247</v>
      </c>
      <c r="C34" s="227">
        <f>SUM(C33)</f>
        <v>0</v>
      </c>
      <c r="D34" s="139"/>
      <c r="E34" s="139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</row>
    <row r="35" spans="1:166" s="116" customFormat="1">
      <c r="A35" s="312"/>
      <c r="B35" s="313"/>
      <c r="C35" s="308"/>
      <c r="D35" s="314"/>
      <c r="E35" s="314"/>
    </row>
    <row r="36" spans="1:166" s="116" customFormat="1">
      <c r="A36" s="312"/>
      <c r="B36" s="243" t="s">
        <v>4105</v>
      </c>
      <c r="C36" s="274">
        <f>C18+C30+C34</f>
        <v>270</v>
      </c>
      <c r="D36" s="314"/>
      <c r="E36" s="314"/>
    </row>
    <row r="37" spans="1:166">
      <c r="A37" s="312"/>
      <c r="B37" s="313"/>
      <c r="C37" s="308"/>
      <c r="D37" s="314"/>
      <c r="E37" s="314"/>
    </row>
    <row r="38" spans="1:166">
      <c r="A38" s="1279" t="s">
        <v>4101</v>
      </c>
      <c r="B38" s="1279"/>
      <c r="C38" s="308"/>
      <c r="D38" s="314"/>
      <c r="E38" s="314"/>
    </row>
    <row r="39" spans="1:166">
      <c r="A39" s="1285" t="s">
        <v>4248</v>
      </c>
      <c r="B39" s="1285"/>
      <c r="C39" s="308"/>
      <c r="D39" s="314"/>
      <c r="E39" s="314"/>
    </row>
    <row r="40" spans="1:166" s="115" customFormat="1" ht="13.8">
      <c r="A40" s="150" t="s">
        <v>4246</v>
      </c>
      <c r="B40" s="151" t="s">
        <v>4362</v>
      </c>
      <c r="C40" s="152">
        <v>6</v>
      </c>
      <c r="D40" s="153">
        <v>7377</v>
      </c>
      <c r="E40" s="153">
        <v>19048.599999999999</v>
      </c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</row>
    <row r="41" spans="1:166" s="115" customFormat="1" ht="13.8">
      <c r="A41" s="150" t="s">
        <v>4246</v>
      </c>
      <c r="B41" s="151" t="s">
        <v>4970</v>
      </c>
      <c r="C41" s="152">
        <v>5</v>
      </c>
      <c r="D41" s="153">
        <v>8474</v>
      </c>
      <c r="E41" s="153">
        <v>10516</v>
      </c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</row>
    <row r="42" spans="1:166" s="115" customFormat="1" ht="13.8">
      <c r="A42" s="150" t="s">
        <v>4246</v>
      </c>
      <c r="B42" s="151" t="s">
        <v>4971</v>
      </c>
      <c r="C42" s="152">
        <v>2</v>
      </c>
      <c r="D42" s="153">
        <v>13830</v>
      </c>
      <c r="E42" s="153">
        <v>19048.599999999999</v>
      </c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</row>
    <row r="43" spans="1:166" s="115" customFormat="1" ht="13.8">
      <c r="A43" s="150" t="s">
        <v>4246</v>
      </c>
      <c r="B43" s="151" t="s">
        <v>4972</v>
      </c>
      <c r="C43" s="152">
        <v>1</v>
      </c>
      <c r="D43" s="153">
        <v>11500</v>
      </c>
      <c r="E43" s="153">
        <v>11500</v>
      </c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</row>
    <row r="44" spans="1:166" s="131" customFormat="1" ht="13.8">
      <c r="A44" s="115"/>
      <c r="B44" s="226" t="s">
        <v>4249</v>
      </c>
      <c r="C44" s="226">
        <f>SUM(C40:C43)</f>
        <v>14</v>
      </c>
      <c r="D44" s="139"/>
      <c r="E44" s="13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</row>
    <row r="45" spans="1:166">
      <c r="A45" s="312"/>
      <c r="B45" s="313"/>
      <c r="C45" s="308"/>
      <c r="D45" s="314"/>
      <c r="E45" s="314"/>
    </row>
    <row r="46" spans="1:166" s="116" customFormat="1">
      <c r="A46" s="1286" t="s">
        <v>4107</v>
      </c>
      <c r="B46" s="1286"/>
      <c r="C46" s="308"/>
      <c r="D46" s="314"/>
      <c r="E46" s="314"/>
    </row>
    <row r="47" spans="1:166" s="115" customFormat="1" ht="13.8">
      <c r="A47" s="144" t="s">
        <v>4246</v>
      </c>
      <c r="B47" s="144" t="s">
        <v>4973</v>
      </c>
      <c r="C47" s="145">
        <v>30</v>
      </c>
      <c r="D47" s="146">
        <v>15080</v>
      </c>
      <c r="E47" s="146">
        <v>17400</v>
      </c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</row>
    <row r="48" spans="1:166" s="247" customFormat="1" ht="16.5" customHeight="1">
      <c r="B48" s="286" t="s">
        <v>4280</v>
      </c>
      <c r="C48" s="287">
        <f>SUM(C47)</f>
        <v>30</v>
      </c>
    </row>
  </sheetData>
  <mergeCells count="15">
    <mergeCell ref="A46:B46"/>
    <mergeCell ref="A2:E2"/>
    <mergeCell ref="A3:E3"/>
    <mergeCell ref="A4:E4"/>
    <mergeCell ref="A5:E5"/>
    <mergeCell ref="A6:E6"/>
    <mergeCell ref="A7:A8"/>
    <mergeCell ref="B7:B8"/>
    <mergeCell ref="C7:C8"/>
    <mergeCell ref="D7:E7"/>
    <mergeCell ref="A10:B10"/>
    <mergeCell ref="A20:B20"/>
    <mergeCell ref="A32:B32"/>
    <mergeCell ref="A38:B38"/>
    <mergeCell ref="A39:B39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1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9"/>
  <sheetViews>
    <sheetView showGridLines="0" topLeftCell="A7" zoomScaleNormal="100" zoomScaleSheetLayoutView="90" workbookViewId="0"/>
  </sheetViews>
  <sheetFormatPr baseColWidth="10" defaultColWidth="11.44140625" defaultRowHeight="15"/>
  <cols>
    <col min="1" max="1" width="14.88671875" style="159" customWidth="1"/>
    <col min="2" max="2" width="38.5546875" style="159" bestFit="1" customWidth="1"/>
    <col min="3" max="4" width="16.44140625" style="159" customWidth="1"/>
    <col min="5" max="5" width="14.44140625" style="159" customWidth="1"/>
    <col min="6" max="9" width="11.44140625" style="159"/>
    <col min="10" max="10" width="14.88671875" style="159" customWidth="1"/>
    <col min="11" max="11" width="11.44140625" style="159"/>
    <col min="12" max="13" width="11.44140625" style="158"/>
    <col min="14" max="16384" width="11.44140625" style="159"/>
  </cols>
  <sheetData>
    <row r="2" spans="1:13" s="209" customFormat="1" ht="15.6">
      <c r="A2" s="1267" t="s">
        <v>4095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208"/>
      <c r="M2" s="208"/>
    </row>
    <row r="3" spans="1:13" s="208" customFormat="1" ht="15.6">
      <c r="A3" s="1280" t="s">
        <v>4949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3" s="20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3" s="20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3" s="158" customFormat="1">
      <c r="A6" s="1298" t="s">
        <v>4157</v>
      </c>
      <c r="B6" s="1298"/>
      <c r="C6" s="1298"/>
      <c r="D6" s="1298"/>
      <c r="E6" s="1298"/>
      <c r="F6" s="1298"/>
      <c r="G6" s="1298"/>
      <c r="H6" s="1298"/>
      <c r="I6" s="1298"/>
      <c r="J6" s="1298"/>
      <c r="K6" s="1298"/>
    </row>
    <row r="7" spans="1:13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3" s="208" customFormat="1" ht="15.6">
      <c r="A8" s="97" t="s">
        <v>4282</v>
      </c>
      <c r="B8" s="209"/>
      <c r="C8" s="251"/>
      <c r="D8" s="251"/>
      <c r="E8" s="251"/>
      <c r="F8" s="251"/>
      <c r="G8" s="251"/>
      <c r="H8" s="251"/>
      <c r="I8" s="251"/>
      <c r="J8" s="251"/>
      <c r="K8" s="251"/>
    </row>
    <row r="9" spans="1:13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3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3" s="160" customFormat="1" ht="13.8">
      <c r="A11" s="126" t="s">
        <v>4800</v>
      </c>
      <c r="B11" s="126" t="s">
        <v>4165</v>
      </c>
      <c r="C11" s="104">
        <v>110633.43</v>
      </c>
      <c r="D11" s="111">
        <v>3440.2</v>
      </c>
      <c r="E11" s="111">
        <v>0</v>
      </c>
      <c r="F11" s="105">
        <f t="shared" ref="F11:F19" si="0">+C11+E11+D11</f>
        <v>114073.62999999999</v>
      </c>
      <c r="G11" s="105">
        <f t="shared" ref="G11:G19" si="1">+(C11/30)*10</f>
        <v>36877.81</v>
      </c>
      <c r="H11" s="105">
        <f t="shared" ref="H11:H19" si="2">+(C11/30)*5</f>
        <v>18438.904999999999</v>
      </c>
      <c r="I11" s="105">
        <f>+(C11/30)*40</f>
        <v>147511.24</v>
      </c>
      <c r="J11" s="105">
        <v>0</v>
      </c>
      <c r="K11" s="105">
        <f t="shared" ref="K11:K17" si="3">+G11+H11+I11+J11</f>
        <v>202827.95499999999</v>
      </c>
    </row>
    <row r="12" spans="1:13" s="160" customFormat="1" ht="13.8">
      <c r="A12" s="126" t="s">
        <v>4950</v>
      </c>
      <c r="B12" s="126" t="s">
        <v>4951</v>
      </c>
      <c r="C12" s="104">
        <v>59791.5</v>
      </c>
      <c r="D12" s="111">
        <v>2422.56</v>
      </c>
      <c r="E12" s="111">
        <v>0</v>
      </c>
      <c r="F12" s="105">
        <f t="shared" si="0"/>
        <v>62214.06</v>
      </c>
      <c r="G12" s="105">
        <f t="shared" si="1"/>
        <v>19930.5</v>
      </c>
      <c r="H12" s="105">
        <f t="shared" si="2"/>
        <v>9965.25</v>
      </c>
      <c r="I12" s="105">
        <f t="shared" ref="I12:I19" si="4">+(C12/30)*40</f>
        <v>79722</v>
      </c>
      <c r="J12" s="105">
        <v>0</v>
      </c>
      <c r="K12" s="105">
        <f t="shared" si="3"/>
        <v>109617.75</v>
      </c>
    </row>
    <row r="13" spans="1:13" s="160" customFormat="1" ht="13.8">
      <c r="A13" s="126" t="s">
        <v>4974</v>
      </c>
      <c r="B13" s="126" t="s">
        <v>4975</v>
      </c>
      <c r="C13" s="104">
        <v>56229.04</v>
      </c>
      <c r="D13" s="111">
        <v>2307.1999999999998</v>
      </c>
      <c r="E13" s="111">
        <v>0</v>
      </c>
      <c r="F13" s="105">
        <f t="shared" si="0"/>
        <v>58536.24</v>
      </c>
      <c r="G13" s="105">
        <f t="shared" si="1"/>
        <v>18743.013333333332</v>
      </c>
      <c r="H13" s="105">
        <f t="shared" si="2"/>
        <v>9371.5066666666662</v>
      </c>
      <c r="I13" s="105">
        <f t="shared" si="4"/>
        <v>74972.05333333333</v>
      </c>
      <c r="J13" s="105">
        <v>0</v>
      </c>
      <c r="K13" s="105">
        <f t="shared" si="3"/>
        <v>103086.57333333333</v>
      </c>
    </row>
    <row r="14" spans="1:13" s="160" customFormat="1" ht="13.8">
      <c r="A14" s="126" t="s">
        <v>4952</v>
      </c>
      <c r="B14" s="126" t="s">
        <v>4953</v>
      </c>
      <c r="C14" s="104">
        <v>43160.81</v>
      </c>
      <c r="D14" s="111">
        <v>2060</v>
      </c>
      <c r="E14" s="111">
        <v>0</v>
      </c>
      <c r="F14" s="105">
        <f t="shared" si="0"/>
        <v>45220.81</v>
      </c>
      <c r="G14" s="105">
        <f t="shared" si="1"/>
        <v>14386.936666666665</v>
      </c>
      <c r="H14" s="105">
        <f t="shared" si="2"/>
        <v>7193.4683333333323</v>
      </c>
      <c r="I14" s="105">
        <f t="shared" si="4"/>
        <v>57547.746666666659</v>
      </c>
      <c r="J14" s="105">
        <v>0</v>
      </c>
      <c r="K14" s="105">
        <f t="shared" si="3"/>
        <v>79128.151666666658</v>
      </c>
    </row>
    <row r="15" spans="1:13" s="160" customFormat="1" ht="13.8">
      <c r="A15" s="126" t="s">
        <v>4825</v>
      </c>
      <c r="B15" s="126" t="s">
        <v>4954</v>
      </c>
      <c r="C15" s="104">
        <v>36212.949999999997</v>
      </c>
      <c r="D15" s="111">
        <v>1998.2</v>
      </c>
      <c r="E15" s="111">
        <v>0</v>
      </c>
      <c r="F15" s="105">
        <f t="shared" si="0"/>
        <v>38211.149999999994</v>
      </c>
      <c r="G15" s="105">
        <f t="shared" si="1"/>
        <v>12070.983333333332</v>
      </c>
      <c r="H15" s="105">
        <f t="shared" si="2"/>
        <v>6035.4916666666659</v>
      </c>
      <c r="I15" s="105">
        <f t="shared" si="4"/>
        <v>48283.933333333327</v>
      </c>
      <c r="J15" s="105">
        <f>(C15/30)*12</f>
        <v>14485.179999999997</v>
      </c>
      <c r="K15" s="105">
        <f t="shared" si="3"/>
        <v>80875.588333333319</v>
      </c>
    </row>
    <row r="16" spans="1:13" s="160" customFormat="1" ht="13.8">
      <c r="A16" s="126" t="s">
        <v>4823</v>
      </c>
      <c r="B16" s="126" t="s">
        <v>4307</v>
      </c>
      <c r="C16" s="104">
        <v>30641.68</v>
      </c>
      <c r="D16" s="111">
        <v>1905.5</v>
      </c>
      <c r="E16" s="111">
        <v>0</v>
      </c>
      <c r="F16" s="105">
        <f t="shared" si="0"/>
        <v>32547.18</v>
      </c>
      <c r="G16" s="105">
        <f t="shared" si="1"/>
        <v>10213.893333333333</v>
      </c>
      <c r="H16" s="105">
        <f t="shared" si="2"/>
        <v>5106.9466666666667</v>
      </c>
      <c r="I16" s="105">
        <f t="shared" si="4"/>
        <v>40855.573333333334</v>
      </c>
      <c r="J16" s="105">
        <f>(C16/30)*12</f>
        <v>12256.671999999999</v>
      </c>
      <c r="K16" s="105">
        <f t="shared" si="3"/>
        <v>68433.085333333322</v>
      </c>
    </row>
    <row r="17" spans="1:11" s="160" customFormat="1" ht="13.8">
      <c r="A17" s="126" t="s">
        <v>4821</v>
      </c>
      <c r="B17" s="126" t="s">
        <v>4305</v>
      </c>
      <c r="C17" s="104">
        <v>27856.04</v>
      </c>
      <c r="D17" s="111">
        <v>1812.8</v>
      </c>
      <c r="E17" s="111">
        <v>0</v>
      </c>
      <c r="F17" s="105">
        <f t="shared" si="0"/>
        <v>29668.84</v>
      </c>
      <c r="G17" s="105">
        <f t="shared" si="1"/>
        <v>9285.3466666666664</v>
      </c>
      <c r="H17" s="105">
        <f t="shared" si="2"/>
        <v>4642.6733333333332</v>
      </c>
      <c r="I17" s="105">
        <f t="shared" si="4"/>
        <v>37141.386666666665</v>
      </c>
      <c r="J17" s="105">
        <f>(C17/30)*12</f>
        <v>11142.416000000001</v>
      </c>
      <c r="K17" s="105">
        <f t="shared" si="3"/>
        <v>62211.82266666666</v>
      </c>
    </row>
    <row r="18" spans="1:11" s="160" customFormat="1" ht="13.8">
      <c r="A18" s="126" t="s">
        <v>4817</v>
      </c>
      <c r="B18" s="126" t="s">
        <v>4303</v>
      </c>
      <c r="C18" s="104">
        <v>22283.54</v>
      </c>
      <c r="D18" s="111">
        <v>1668.6</v>
      </c>
      <c r="E18" s="111">
        <v>0</v>
      </c>
      <c r="F18" s="105">
        <f t="shared" si="0"/>
        <v>23952.14</v>
      </c>
      <c r="G18" s="105">
        <f t="shared" si="1"/>
        <v>7427.8466666666664</v>
      </c>
      <c r="H18" s="105">
        <f t="shared" si="2"/>
        <v>3713.9233333333332</v>
      </c>
      <c r="I18" s="105">
        <f t="shared" si="4"/>
        <v>29711.386666666665</v>
      </c>
      <c r="J18" s="105">
        <f>(C18/30)*12</f>
        <v>8913.4160000000011</v>
      </c>
      <c r="K18" s="105">
        <f>+G18+H18+I18+J18</f>
        <v>49766.57266666666</v>
      </c>
    </row>
    <row r="19" spans="1:11" s="160" customFormat="1" ht="13.8">
      <c r="A19" s="126" t="s">
        <v>4819</v>
      </c>
      <c r="B19" s="126" t="s">
        <v>4976</v>
      </c>
      <c r="C19" s="104">
        <v>18775.27</v>
      </c>
      <c r="D19" s="111">
        <v>1565.6</v>
      </c>
      <c r="E19" s="111">
        <v>0</v>
      </c>
      <c r="F19" s="105">
        <f t="shared" si="0"/>
        <v>20340.87</v>
      </c>
      <c r="G19" s="105">
        <f t="shared" si="1"/>
        <v>6258.4233333333341</v>
      </c>
      <c r="H19" s="105">
        <f t="shared" si="2"/>
        <v>3129.211666666667</v>
      </c>
      <c r="I19" s="105">
        <f t="shared" si="4"/>
        <v>25033.693333333336</v>
      </c>
      <c r="J19" s="105">
        <f>(C19/30)*12</f>
        <v>7510.1080000000002</v>
      </c>
      <c r="K19" s="105">
        <f>+G19+H19+I19+J19</f>
        <v>41931.436333333339</v>
      </c>
    </row>
    <row r="20" spans="1:11" s="158" customFormat="1">
      <c r="A20" s="106"/>
      <c r="B20" s="106"/>
      <c r="C20" s="107"/>
      <c r="D20" s="107"/>
      <c r="E20" s="107"/>
      <c r="F20" s="107"/>
      <c r="G20" s="107"/>
      <c r="H20" s="107"/>
      <c r="I20" s="107"/>
      <c r="J20" s="107"/>
      <c r="K20" s="108"/>
    </row>
    <row r="21" spans="1:11" s="158" customFormat="1">
      <c r="A21" s="109"/>
      <c r="B21" s="159"/>
      <c r="C21" s="109"/>
      <c r="D21" s="109"/>
      <c r="E21" s="109"/>
      <c r="F21" s="109"/>
      <c r="G21" s="109"/>
      <c r="H21" s="109" t="s">
        <v>4977</v>
      </c>
      <c r="I21" s="109"/>
      <c r="J21" s="109"/>
      <c r="K21" s="109"/>
    </row>
    <row r="22" spans="1:11" s="158" customFormat="1" ht="15.6">
      <c r="A22" s="97" t="s">
        <v>4296</v>
      </c>
      <c r="B22" s="159"/>
      <c r="C22" s="109"/>
      <c r="D22" s="109"/>
      <c r="E22" s="109"/>
      <c r="F22" s="109"/>
      <c r="G22" s="109"/>
      <c r="H22" s="109"/>
      <c r="I22" s="109"/>
      <c r="J22" s="109"/>
      <c r="K22" s="109"/>
    </row>
    <row r="23" spans="1:11" s="158" customFormat="1" ht="16.5" customHeight="1">
      <c r="A23" s="1263" t="s">
        <v>4283</v>
      </c>
      <c r="B23" s="1263" t="s">
        <v>4284</v>
      </c>
      <c r="C23" s="1263" t="s">
        <v>4285</v>
      </c>
      <c r="D23" s="1263"/>
      <c r="E23" s="1263"/>
      <c r="F23" s="1263"/>
      <c r="G23" s="1263" t="s">
        <v>4286</v>
      </c>
      <c r="H23" s="1263"/>
      <c r="I23" s="1263"/>
      <c r="J23" s="1263"/>
      <c r="K23" s="1263"/>
    </row>
    <row r="24" spans="1:11" s="158" customFormat="1" ht="27.6">
      <c r="A24" s="1263"/>
      <c r="B24" s="1263"/>
      <c r="C24" s="102" t="s">
        <v>4287</v>
      </c>
      <c r="D24" s="102" t="s">
        <v>4288</v>
      </c>
      <c r="E24" s="102" t="s">
        <v>4289</v>
      </c>
      <c r="F24" s="102" t="s">
        <v>4290</v>
      </c>
      <c r="G24" s="102" t="s">
        <v>4291</v>
      </c>
      <c r="H24" s="102" t="s">
        <v>4292</v>
      </c>
      <c r="I24" s="102" t="s">
        <v>4293</v>
      </c>
      <c r="J24" s="102" t="s">
        <v>4322</v>
      </c>
      <c r="K24" s="102" t="s">
        <v>4290</v>
      </c>
    </row>
    <row r="25" spans="1:11" s="160" customFormat="1" ht="13.8">
      <c r="A25" s="126" t="s">
        <v>4955</v>
      </c>
      <c r="B25" s="126" t="s">
        <v>4313</v>
      </c>
      <c r="C25" s="104">
        <v>17029.36</v>
      </c>
      <c r="D25" s="111">
        <v>1178.32</v>
      </c>
      <c r="E25" s="111">
        <v>0</v>
      </c>
      <c r="F25" s="105">
        <f t="shared" ref="F25:F33" si="5">+C25+E25+D25</f>
        <v>18207.68</v>
      </c>
      <c r="G25" s="105">
        <f t="shared" ref="G25:G33" si="6">+(C25/30)*10</f>
        <v>5676.4533333333338</v>
      </c>
      <c r="H25" s="105">
        <f t="shared" ref="H25:H33" si="7">+(C25/30)*5</f>
        <v>2838.2266666666669</v>
      </c>
      <c r="I25" s="105">
        <f t="shared" ref="I25:I33" si="8">+(C25/30)*40</f>
        <v>22705.813333333335</v>
      </c>
      <c r="J25" s="105">
        <f t="shared" ref="J25:J33" si="9">(C25/30)*12</f>
        <v>6811.7440000000006</v>
      </c>
      <c r="K25" s="105">
        <f>+G25+H25+I25+J25</f>
        <v>38032.237333333338</v>
      </c>
    </row>
    <row r="26" spans="1:11" s="160" customFormat="1" ht="13.8">
      <c r="A26" s="126" t="s">
        <v>4956</v>
      </c>
      <c r="B26" s="126" t="s">
        <v>4311</v>
      </c>
      <c r="C26" s="104">
        <v>14190.43</v>
      </c>
      <c r="D26" s="111">
        <v>1178.32</v>
      </c>
      <c r="E26" s="111">
        <v>0</v>
      </c>
      <c r="F26" s="105">
        <f t="shared" si="5"/>
        <v>15368.75</v>
      </c>
      <c r="G26" s="105">
        <f t="shared" si="6"/>
        <v>4730.1433333333334</v>
      </c>
      <c r="H26" s="105">
        <f t="shared" si="7"/>
        <v>2365.0716666666667</v>
      </c>
      <c r="I26" s="105">
        <f t="shared" si="8"/>
        <v>18920.573333333334</v>
      </c>
      <c r="J26" s="105">
        <f t="shared" si="9"/>
        <v>5676.1720000000005</v>
      </c>
      <c r="K26" s="105">
        <f t="shared" ref="K26:K33" si="10">+G26+H26+I26+J26</f>
        <v>31691.960333333336</v>
      </c>
    </row>
    <row r="27" spans="1:11" s="160" customFormat="1" ht="13.8">
      <c r="A27" s="126" t="s">
        <v>4957</v>
      </c>
      <c r="B27" s="126" t="s">
        <v>4309</v>
      </c>
      <c r="C27" s="104">
        <v>12960.3</v>
      </c>
      <c r="D27" s="111">
        <v>1178.32</v>
      </c>
      <c r="E27" s="111">
        <v>0</v>
      </c>
      <c r="F27" s="105">
        <f t="shared" si="5"/>
        <v>14138.619999999999</v>
      </c>
      <c r="G27" s="105">
        <f t="shared" si="6"/>
        <v>4320.1000000000004</v>
      </c>
      <c r="H27" s="105">
        <f t="shared" si="7"/>
        <v>2160.0500000000002</v>
      </c>
      <c r="I27" s="105">
        <f t="shared" si="8"/>
        <v>17280.400000000001</v>
      </c>
      <c r="J27" s="105">
        <f t="shared" si="9"/>
        <v>5184.12</v>
      </c>
      <c r="K27" s="105">
        <f t="shared" si="10"/>
        <v>28944.670000000002</v>
      </c>
    </row>
    <row r="28" spans="1:11" s="160" customFormat="1" ht="13.8">
      <c r="A28" s="126" t="s">
        <v>4958</v>
      </c>
      <c r="B28" s="126" t="s">
        <v>4959</v>
      </c>
      <c r="C28" s="104">
        <v>10417.5</v>
      </c>
      <c r="D28" s="111">
        <v>1178.32</v>
      </c>
      <c r="E28" s="111">
        <v>0</v>
      </c>
      <c r="F28" s="105">
        <f t="shared" si="5"/>
        <v>11595.82</v>
      </c>
      <c r="G28" s="105">
        <f t="shared" si="6"/>
        <v>3472.5</v>
      </c>
      <c r="H28" s="105">
        <f t="shared" si="7"/>
        <v>1736.25</v>
      </c>
      <c r="I28" s="105">
        <f t="shared" si="8"/>
        <v>13890</v>
      </c>
      <c r="J28" s="105">
        <f t="shared" si="9"/>
        <v>4167</v>
      </c>
      <c r="K28" s="105">
        <f t="shared" si="10"/>
        <v>23265.75</v>
      </c>
    </row>
    <row r="29" spans="1:11" s="160" customFormat="1" ht="13.8">
      <c r="A29" s="126" t="s">
        <v>4960</v>
      </c>
      <c r="B29" s="126" t="s">
        <v>4961</v>
      </c>
      <c r="C29" s="104">
        <v>9516.8799999999992</v>
      </c>
      <c r="D29" s="111">
        <v>1178.32</v>
      </c>
      <c r="E29" s="111">
        <v>0</v>
      </c>
      <c r="F29" s="105">
        <f t="shared" si="5"/>
        <v>10695.199999999999</v>
      </c>
      <c r="G29" s="105">
        <f t="shared" si="6"/>
        <v>3172.2933333333331</v>
      </c>
      <c r="H29" s="105">
        <f t="shared" si="7"/>
        <v>1586.1466666666665</v>
      </c>
      <c r="I29" s="105">
        <f t="shared" si="8"/>
        <v>12689.173333333332</v>
      </c>
      <c r="J29" s="105">
        <f t="shared" si="9"/>
        <v>3806.752</v>
      </c>
      <c r="K29" s="105">
        <f t="shared" si="10"/>
        <v>21254.365333333331</v>
      </c>
    </row>
    <row r="30" spans="1:11" s="160" customFormat="1" ht="13.8">
      <c r="A30" s="126" t="s">
        <v>4962</v>
      </c>
      <c r="B30" s="126" t="s">
        <v>4963</v>
      </c>
      <c r="C30" s="104">
        <v>8962.1299999999992</v>
      </c>
      <c r="D30" s="111">
        <v>1178.32</v>
      </c>
      <c r="E30" s="111">
        <v>0</v>
      </c>
      <c r="F30" s="105">
        <f t="shared" si="5"/>
        <v>10140.449999999999</v>
      </c>
      <c r="G30" s="105">
        <f t="shared" si="6"/>
        <v>2987.3766666666666</v>
      </c>
      <c r="H30" s="105">
        <f t="shared" si="7"/>
        <v>1493.6883333333333</v>
      </c>
      <c r="I30" s="105">
        <f t="shared" si="8"/>
        <v>11949.506666666666</v>
      </c>
      <c r="J30" s="105">
        <f t="shared" si="9"/>
        <v>3584.8519999999999</v>
      </c>
      <c r="K30" s="105">
        <f t="shared" si="10"/>
        <v>20015.423666666666</v>
      </c>
    </row>
    <row r="31" spans="1:11" s="160" customFormat="1" ht="13.8">
      <c r="A31" s="126" t="s">
        <v>4964</v>
      </c>
      <c r="B31" s="126" t="s">
        <v>4965</v>
      </c>
      <c r="C31" s="104">
        <v>8489.93</v>
      </c>
      <c r="D31" s="111">
        <v>1178.32</v>
      </c>
      <c r="E31" s="111">
        <v>0</v>
      </c>
      <c r="F31" s="105">
        <f t="shared" si="5"/>
        <v>9668.25</v>
      </c>
      <c r="G31" s="105">
        <f t="shared" si="6"/>
        <v>2829.9766666666669</v>
      </c>
      <c r="H31" s="105">
        <f t="shared" si="7"/>
        <v>1414.9883333333335</v>
      </c>
      <c r="I31" s="105">
        <f t="shared" si="8"/>
        <v>11319.906666666668</v>
      </c>
      <c r="J31" s="105">
        <f t="shared" si="9"/>
        <v>3395.9720000000007</v>
      </c>
      <c r="K31" s="105">
        <f t="shared" si="10"/>
        <v>18960.843666666668</v>
      </c>
    </row>
    <row r="32" spans="1:11" s="160" customFormat="1" ht="13.8">
      <c r="A32" s="126" t="s">
        <v>4966</v>
      </c>
      <c r="B32" s="126" t="s">
        <v>4967</v>
      </c>
      <c r="C32" s="104">
        <v>7896.09</v>
      </c>
      <c r="D32" s="111">
        <v>1178.32</v>
      </c>
      <c r="E32" s="111">
        <v>0</v>
      </c>
      <c r="F32" s="105">
        <f t="shared" si="5"/>
        <v>9074.41</v>
      </c>
      <c r="G32" s="105">
        <f t="shared" si="6"/>
        <v>2632.03</v>
      </c>
      <c r="H32" s="105">
        <f t="shared" si="7"/>
        <v>1316.0150000000001</v>
      </c>
      <c r="I32" s="105">
        <f t="shared" si="8"/>
        <v>10528.12</v>
      </c>
      <c r="J32" s="105">
        <f t="shared" si="9"/>
        <v>3158.4360000000006</v>
      </c>
      <c r="K32" s="105">
        <f t="shared" si="10"/>
        <v>17634.601000000002</v>
      </c>
    </row>
    <row r="33" spans="1:13" s="160" customFormat="1" ht="13.8">
      <c r="A33" s="126" t="s">
        <v>4968</v>
      </c>
      <c r="B33" s="126" t="s">
        <v>4969</v>
      </c>
      <c r="C33" s="104">
        <v>7864.34</v>
      </c>
      <c r="D33" s="111">
        <v>1178.32</v>
      </c>
      <c r="E33" s="111">
        <v>0</v>
      </c>
      <c r="F33" s="105">
        <f t="shared" si="5"/>
        <v>9042.66</v>
      </c>
      <c r="G33" s="105">
        <f t="shared" si="6"/>
        <v>2621.4466666666667</v>
      </c>
      <c r="H33" s="105">
        <f t="shared" si="7"/>
        <v>1310.7233333333334</v>
      </c>
      <c r="I33" s="105">
        <f t="shared" si="8"/>
        <v>10485.786666666667</v>
      </c>
      <c r="J33" s="105">
        <f t="shared" si="9"/>
        <v>3145.7360000000003</v>
      </c>
      <c r="K33" s="105">
        <f t="shared" si="10"/>
        <v>17563.692666666666</v>
      </c>
    </row>
    <row r="34" spans="1:13" s="158" customFormat="1">
      <c r="A34" s="159"/>
      <c r="B34" s="159"/>
      <c r="C34" s="109"/>
      <c r="D34" s="109"/>
      <c r="E34" s="109"/>
      <c r="F34" s="109"/>
      <c r="G34" s="109"/>
      <c r="H34" s="109"/>
      <c r="I34" s="109"/>
      <c r="J34" s="109"/>
      <c r="K34" s="109"/>
      <c r="M34" s="162"/>
    </row>
    <row r="35" spans="1:13">
      <c r="B35" s="321" t="s">
        <v>4978</v>
      </c>
      <c r="C35" s="206"/>
      <c r="D35" s="206"/>
    </row>
    <row r="36" spans="1:13">
      <c r="B36" s="322" t="s">
        <v>4283</v>
      </c>
      <c r="C36" s="1299" t="s">
        <v>3218</v>
      </c>
      <c r="D36" s="1300"/>
    </row>
    <row r="37" spans="1:13">
      <c r="B37" s="323">
        <v>1712</v>
      </c>
      <c r="C37" s="324" t="s">
        <v>4979</v>
      </c>
      <c r="D37" s="323"/>
    </row>
    <row r="38" spans="1:13">
      <c r="B38" s="325"/>
      <c r="C38" s="325"/>
      <c r="D38" s="325"/>
    </row>
    <row r="39" spans="1:13">
      <c r="B39" s="325"/>
      <c r="C39" s="325"/>
      <c r="D39" s="325"/>
    </row>
  </sheetData>
  <mergeCells count="14">
    <mergeCell ref="A23:A24"/>
    <mergeCell ref="B23:B24"/>
    <mergeCell ref="C23:F23"/>
    <mergeCell ref="G23:K23"/>
    <mergeCell ref="C36:D36"/>
    <mergeCell ref="A9:A10"/>
    <mergeCell ref="B9:B10"/>
    <mergeCell ref="C9:F9"/>
    <mergeCell ref="G9:K9"/>
    <mergeCell ref="A2:K2"/>
    <mergeCell ref="A3:K3"/>
    <mergeCell ref="A4:K4"/>
    <mergeCell ref="A5:K5"/>
    <mergeCell ref="A6:K6"/>
  </mergeCells>
  <printOptions horizontalCentered="1"/>
  <pageMargins left="0.59055118110236227" right="0.59055118110236227" top="1.1811023622047245" bottom="0.78740157480314965" header="0.39370078740157483" footer="0.39370078740157483"/>
  <pageSetup scale="72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O84"/>
  <sheetViews>
    <sheetView showGridLines="0" topLeftCell="B3" zoomScaleNormal="100" zoomScaleSheetLayoutView="130" workbookViewId="0"/>
  </sheetViews>
  <sheetFormatPr baseColWidth="10" defaultColWidth="23.5546875" defaultRowHeight="13.2"/>
  <cols>
    <col min="1" max="5" width="23.5546875" style="341"/>
    <col min="6" max="171" width="23.5546875" style="327"/>
    <col min="172" max="16384" width="23.5546875" style="328"/>
  </cols>
  <sheetData>
    <row r="1" spans="1:171" ht="13.8">
      <c r="A1" s="326"/>
      <c r="B1" s="326"/>
      <c r="C1" s="326"/>
      <c r="D1" s="326"/>
      <c r="E1" s="326"/>
    </row>
    <row r="2" spans="1:171" ht="15.6">
      <c r="A2" s="1288" t="s">
        <v>4095</v>
      </c>
      <c r="B2" s="1288"/>
      <c r="C2" s="1288"/>
      <c r="D2" s="1288"/>
      <c r="E2" s="1288"/>
    </row>
    <row r="3" spans="1:171" ht="15.6">
      <c r="A3" s="1288" t="s">
        <v>22</v>
      </c>
      <c r="B3" s="1288"/>
      <c r="C3" s="1288"/>
      <c r="D3" s="1288"/>
      <c r="E3" s="1288"/>
    </row>
    <row r="4" spans="1:171" ht="15.6">
      <c r="A4" s="1288" t="s">
        <v>4903</v>
      </c>
      <c r="B4" s="1288"/>
      <c r="C4" s="1288"/>
      <c r="D4" s="1288"/>
      <c r="E4" s="1288"/>
    </row>
    <row r="5" spans="1:171" ht="15.6">
      <c r="A5" s="1288" t="s">
        <v>4156</v>
      </c>
      <c r="B5" s="1288"/>
      <c r="C5" s="1288"/>
      <c r="D5" s="1288"/>
      <c r="E5" s="1288"/>
    </row>
    <row r="6" spans="1:171" s="165" customFormat="1" ht="15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</row>
    <row r="7" spans="1:171" s="165" customFormat="1" ht="15">
      <c r="A7" s="1251" t="s">
        <v>4297</v>
      </c>
      <c r="B7" s="1251" t="s">
        <v>4159</v>
      </c>
      <c r="C7" s="1251" t="s">
        <v>4298</v>
      </c>
      <c r="D7" s="1251" t="s">
        <v>4161</v>
      </c>
      <c r="E7" s="1251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</row>
    <row r="8" spans="1:171" s="165" customFormat="1" ht="15">
      <c r="A8" s="1251"/>
      <c r="B8" s="1251"/>
      <c r="C8" s="1251"/>
      <c r="D8" s="110" t="s">
        <v>4162</v>
      </c>
      <c r="E8" s="110" t="s">
        <v>4163</v>
      </c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</row>
    <row r="9" spans="1:171" ht="15.6">
      <c r="A9" s="169"/>
      <c r="B9" s="326"/>
      <c r="C9" s="329"/>
      <c r="D9" s="330"/>
      <c r="E9" s="330"/>
    </row>
    <row r="10" spans="1:171">
      <c r="A10" s="1276" t="s">
        <v>4102</v>
      </c>
      <c r="B10" s="1276" t="s">
        <v>4102</v>
      </c>
      <c r="C10" s="331"/>
      <c r="D10" s="332"/>
      <c r="E10" s="332"/>
    </row>
    <row r="11" spans="1:171" s="131" customFormat="1" ht="13.8">
      <c r="A11" s="126" t="s">
        <v>4980</v>
      </c>
      <c r="B11" s="126" t="s">
        <v>4165</v>
      </c>
      <c r="C11" s="174">
        <v>1</v>
      </c>
      <c r="D11" s="104">
        <v>78669.3</v>
      </c>
      <c r="E11" s="104">
        <v>78669.3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</row>
    <row r="12" spans="1:171" s="131" customFormat="1" ht="13.8">
      <c r="A12" s="126" t="s">
        <v>4981</v>
      </c>
      <c r="B12" s="126" t="s">
        <v>4982</v>
      </c>
      <c r="C12" s="174">
        <v>3</v>
      </c>
      <c r="D12" s="104">
        <v>50872.800000000003</v>
      </c>
      <c r="E12" s="104">
        <v>50872.800000000003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</row>
    <row r="13" spans="1:171" s="131" customFormat="1" ht="13.8">
      <c r="A13" s="126" t="s">
        <v>4983</v>
      </c>
      <c r="B13" s="126" t="s">
        <v>4984</v>
      </c>
      <c r="C13" s="174">
        <v>5</v>
      </c>
      <c r="D13" s="104">
        <v>40698.299999999996</v>
      </c>
      <c r="E13" s="104">
        <v>40698.299999999996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</row>
    <row r="14" spans="1:171" s="131" customFormat="1" ht="13.8">
      <c r="A14" s="126" t="s">
        <v>4985</v>
      </c>
      <c r="B14" s="126" t="s">
        <v>4301</v>
      </c>
      <c r="C14" s="174">
        <v>1</v>
      </c>
      <c r="D14" s="104">
        <v>37596</v>
      </c>
      <c r="E14" s="104">
        <v>37596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</row>
    <row r="15" spans="1:171" s="131" customFormat="1" ht="27.6">
      <c r="A15" s="132" t="s">
        <v>4986</v>
      </c>
      <c r="B15" s="132" t="s">
        <v>4505</v>
      </c>
      <c r="C15" s="174">
        <v>21</v>
      </c>
      <c r="D15" s="104">
        <v>33858</v>
      </c>
      <c r="E15" s="104">
        <v>33858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</row>
    <row r="16" spans="1:171" s="131" customFormat="1" ht="27.6">
      <c r="A16" s="133" t="s">
        <v>4987</v>
      </c>
      <c r="B16" s="133" t="s">
        <v>4988</v>
      </c>
      <c r="C16" s="188">
        <v>1</v>
      </c>
      <c r="D16" s="104">
        <v>25056.9</v>
      </c>
      <c r="E16" s="104">
        <v>25056.9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</row>
    <row r="17" spans="1:171" s="131" customFormat="1" ht="13.8">
      <c r="A17" s="180"/>
      <c r="B17" s="181" t="s">
        <v>4209</v>
      </c>
      <c r="C17" s="333">
        <f>SUM(C11:C16)</f>
        <v>32</v>
      </c>
      <c r="D17" s="183"/>
      <c r="E17" s="183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</row>
    <row r="18" spans="1:171">
      <c r="A18" s="334"/>
      <c r="B18" s="334"/>
      <c r="C18" s="335"/>
      <c r="D18" s="336"/>
      <c r="E18" s="336"/>
    </row>
    <row r="19" spans="1:171" s="165" customFormat="1" ht="15">
      <c r="A19" s="1277" t="s">
        <v>4103</v>
      </c>
      <c r="B19" s="1277"/>
      <c r="C19" s="170"/>
      <c r="D19" s="262"/>
      <c r="E19" s="262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</row>
    <row r="20" spans="1:171" s="131" customFormat="1" ht="13.8">
      <c r="A20" s="126" t="s">
        <v>4989</v>
      </c>
      <c r="B20" s="126" t="s">
        <v>4418</v>
      </c>
      <c r="C20" s="174">
        <v>7</v>
      </c>
      <c r="D20" s="104">
        <v>18784.8</v>
      </c>
      <c r="E20" s="104">
        <v>18784.8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</row>
    <row r="21" spans="1:171" s="131" customFormat="1" ht="13.8">
      <c r="A21" s="126" t="s">
        <v>4990</v>
      </c>
      <c r="B21" s="132" t="s">
        <v>4416</v>
      </c>
      <c r="C21" s="174">
        <v>9</v>
      </c>
      <c r="D21" s="104">
        <v>15965.099999999999</v>
      </c>
      <c r="E21" s="104">
        <v>15965.099999999999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</row>
    <row r="22" spans="1:171" s="131" customFormat="1" ht="13.8">
      <c r="A22" s="126" t="s">
        <v>4991</v>
      </c>
      <c r="B22" s="337" t="s">
        <v>4414</v>
      </c>
      <c r="C22" s="174">
        <v>4</v>
      </c>
      <c r="D22" s="104">
        <v>14025.9</v>
      </c>
      <c r="E22" s="104">
        <v>14025.9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</row>
    <row r="23" spans="1:171" s="131" customFormat="1" ht="13.8">
      <c r="A23" s="126" t="s">
        <v>4992</v>
      </c>
      <c r="B23" s="126" t="s">
        <v>4412</v>
      </c>
      <c r="C23" s="174">
        <v>27</v>
      </c>
      <c r="D23" s="104">
        <v>12546.6</v>
      </c>
      <c r="E23" s="104">
        <v>12546.6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</row>
    <row r="24" spans="1:171" s="131" customFormat="1" ht="13.8">
      <c r="A24" s="126" t="s">
        <v>4993</v>
      </c>
      <c r="B24" s="126" t="s">
        <v>4994</v>
      </c>
      <c r="C24" s="174">
        <v>15</v>
      </c>
      <c r="D24" s="104">
        <v>9949.8000000000011</v>
      </c>
      <c r="E24" s="104">
        <v>9949.8000000000011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</row>
    <row r="25" spans="1:171" s="131" customFormat="1" ht="27.6">
      <c r="A25" s="126" t="s">
        <v>4995</v>
      </c>
      <c r="B25" s="126" t="s">
        <v>4996</v>
      </c>
      <c r="C25" s="174">
        <v>15</v>
      </c>
      <c r="D25" s="104">
        <v>9614.4000000000015</v>
      </c>
      <c r="E25" s="104">
        <v>9614.4000000000015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</row>
    <row r="26" spans="1:171" s="131" customFormat="1" ht="13.8">
      <c r="A26" s="126" t="s">
        <v>4997</v>
      </c>
      <c r="B26" s="126" t="s">
        <v>4998</v>
      </c>
      <c r="C26" s="174">
        <v>21</v>
      </c>
      <c r="D26" s="104">
        <v>9070.8000000000011</v>
      </c>
      <c r="E26" s="104">
        <v>9070.8000000000011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</row>
    <row r="27" spans="1:171" s="131" customFormat="1" ht="27.6">
      <c r="A27" s="126" t="s">
        <v>4999</v>
      </c>
      <c r="B27" s="126" t="s">
        <v>5000</v>
      </c>
      <c r="C27" s="174">
        <v>11</v>
      </c>
      <c r="D27" s="104">
        <v>8721</v>
      </c>
      <c r="E27" s="104">
        <v>8721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</row>
    <row r="28" spans="1:171" s="131" customFormat="1" ht="27.6">
      <c r="A28" s="126" t="s">
        <v>5001</v>
      </c>
      <c r="B28" s="126" t="s">
        <v>5002</v>
      </c>
      <c r="C28" s="174">
        <v>11</v>
      </c>
      <c r="D28" s="104">
        <v>8188.2</v>
      </c>
      <c r="E28" s="104">
        <v>8188.2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</row>
    <row r="29" spans="1:171" s="131" customFormat="1" ht="13.8">
      <c r="A29" s="126" t="s">
        <v>5003</v>
      </c>
      <c r="B29" s="126" t="s">
        <v>5004</v>
      </c>
      <c r="C29" s="174">
        <v>6</v>
      </c>
      <c r="D29" s="104">
        <v>7961.9999999999991</v>
      </c>
      <c r="E29" s="104">
        <v>7961.9999999999991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</row>
    <row r="30" spans="1:171" s="131" customFormat="1" ht="13.8">
      <c r="A30" s="126" t="s">
        <v>5005</v>
      </c>
      <c r="B30" s="126" t="s">
        <v>5006</v>
      </c>
      <c r="C30" s="174">
        <v>4</v>
      </c>
      <c r="D30" s="104">
        <v>7826.1</v>
      </c>
      <c r="E30" s="104">
        <v>7826.1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</row>
    <row r="31" spans="1:171" s="131" customFormat="1" ht="13.8">
      <c r="A31" s="126" t="s">
        <v>5007</v>
      </c>
      <c r="B31" s="126" t="s">
        <v>4179</v>
      </c>
      <c r="C31" s="174">
        <v>7</v>
      </c>
      <c r="D31" s="104">
        <v>7688.7000000000007</v>
      </c>
      <c r="E31" s="104">
        <v>7688.7000000000007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</row>
    <row r="32" spans="1:171" s="131" customFormat="1" ht="27.6">
      <c r="A32" s="126" t="s">
        <v>5008</v>
      </c>
      <c r="B32" s="126" t="s">
        <v>4450</v>
      </c>
      <c r="C32" s="174">
        <v>4</v>
      </c>
      <c r="D32" s="104">
        <v>7685.7</v>
      </c>
      <c r="E32" s="104">
        <v>7685.7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</row>
    <row r="33" spans="1:171" s="131" customFormat="1" ht="13.8">
      <c r="A33" s="126" t="s">
        <v>5009</v>
      </c>
      <c r="B33" s="126" t="s">
        <v>5010</v>
      </c>
      <c r="C33" s="174">
        <v>2</v>
      </c>
      <c r="D33" s="104">
        <v>7685.7</v>
      </c>
      <c r="E33" s="104">
        <v>7685.7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</row>
    <row r="34" spans="1:171" s="131" customFormat="1" ht="13.8">
      <c r="A34" s="126" t="s">
        <v>5011</v>
      </c>
      <c r="B34" s="126" t="s">
        <v>5012</v>
      </c>
      <c r="C34" s="174">
        <v>2</v>
      </c>
      <c r="D34" s="104">
        <v>7685.7</v>
      </c>
      <c r="E34" s="104">
        <v>7685.7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</row>
    <row r="35" spans="1:171" s="131" customFormat="1" ht="27.6">
      <c r="A35" s="126" t="s">
        <v>5013</v>
      </c>
      <c r="B35" s="126" t="s">
        <v>4452</v>
      </c>
      <c r="C35" s="174">
        <v>4</v>
      </c>
      <c r="D35" s="104">
        <v>7388.7</v>
      </c>
      <c r="E35" s="104">
        <v>7388.7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</row>
    <row r="36" spans="1:171" s="131" customFormat="1" ht="13.8">
      <c r="A36" s="126" t="s">
        <v>5014</v>
      </c>
      <c r="B36" s="126" t="s">
        <v>5015</v>
      </c>
      <c r="C36" s="174">
        <v>5</v>
      </c>
      <c r="D36" s="104">
        <v>7388.7</v>
      </c>
      <c r="E36" s="104">
        <v>7388.7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</row>
    <row r="37" spans="1:171" s="131" customFormat="1" ht="27.6">
      <c r="A37" s="126" t="s">
        <v>5016</v>
      </c>
      <c r="B37" s="126" t="s">
        <v>4454</v>
      </c>
      <c r="C37" s="174">
        <v>1</v>
      </c>
      <c r="D37" s="104">
        <v>7083</v>
      </c>
      <c r="E37" s="104">
        <v>7083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</row>
    <row r="38" spans="1:171" s="131" customFormat="1" ht="27.6">
      <c r="A38" s="126" t="s">
        <v>5017</v>
      </c>
      <c r="B38" s="126" t="s">
        <v>5018</v>
      </c>
      <c r="C38" s="174">
        <v>12</v>
      </c>
      <c r="D38" s="104">
        <v>7083</v>
      </c>
      <c r="E38" s="104">
        <v>7083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</row>
    <row r="39" spans="1:171" s="131" customFormat="1" ht="13.8">
      <c r="A39" s="126" t="s">
        <v>5019</v>
      </c>
      <c r="B39" s="126" t="s">
        <v>5020</v>
      </c>
      <c r="C39" s="174">
        <v>1</v>
      </c>
      <c r="D39" s="104">
        <v>7083</v>
      </c>
      <c r="E39" s="104">
        <v>7083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</row>
    <row r="40" spans="1:171" s="131" customFormat="1" ht="27.6">
      <c r="A40" s="126" t="s">
        <v>5021</v>
      </c>
      <c r="B40" s="126" t="s">
        <v>5022</v>
      </c>
      <c r="C40" s="174">
        <v>6</v>
      </c>
      <c r="D40" s="104">
        <v>6993.9</v>
      </c>
      <c r="E40" s="104">
        <v>6993.9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</row>
    <row r="41" spans="1:171" s="131" customFormat="1" ht="13.8">
      <c r="A41" s="126" t="s">
        <v>5023</v>
      </c>
      <c r="B41" s="126" t="s">
        <v>5024</v>
      </c>
      <c r="C41" s="174">
        <v>1</v>
      </c>
      <c r="D41" s="104">
        <v>6993.9</v>
      </c>
      <c r="E41" s="104">
        <v>6993.9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</row>
    <row r="42" spans="1:171" s="131" customFormat="1" ht="13.8">
      <c r="A42" s="126" t="s">
        <v>5025</v>
      </c>
      <c r="B42" s="126" t="s">
        <v>5026</v>
      </c>
      <c r="C42" s="174">
        <v>2</v>
      </c>
      <c r="D42" s="104">
        <v>6903.6</v>
      </c>
      <c r="E42" s="104">
        <v>6903.6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</row>
    <row r="43" spans="1:171" s="131" customFormat="1" ht="27.6">
      <c r="A43" s="126" t="s">
        <v>5027</v>
      </c>
      <c r="B43" s="126" t="s">
        <v>5028</v>
      </c>
      <c r="C43" s="174">
        <v>9</v>
      </c>
      <c r="D43" s="104">
        <v>6837.3</v>
      </c>
      <c r="E43" s="104">
        <v>6837.3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</row>
    <row r="44" spans="1:171" s="131" customFormat="1" ht="13.8">
      <c r="A44" s="126" t="s">
        <v>5029</v>
      </c>
      <c r="B44" s="126" t="s">
        <v>5030</v>
      </c>
      <c r="C44" s="174">
        <v>13</v>
      </c>
      <c r="D44" s="104">
        <v>6724.2</v>
      </c>
      <c r="E44" s="104">
        <v>6724.2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</row>
    <row r="45" spans="1:171" s="131" customFormat="1" ht="13.8">
      <c r="A45" s="126" t="s">
        <v>5031</v>
      </c>
      <c r="B45" s="126" t="s">
        <v>5032</v>
      </c>
      <c r="C45" s="174">
        <v>1</v>
      </c>
      <c r="D45" s="104">
        <v>6633.5870328000001</v>
      </c>
      <c r="E45" s="104">
        <v>6633.5870328000001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</row>
    <row r="46" spans="1:171" s="131" customFormat="1" ht="13.8">
      <c r="A46" s="126" t="s">
        <v>5033</v>
      </c>
      <c r="B46" s="126" t="s">
        <v>5034</v>
      </c>
      <c r="C46" s="174">
        <v>4</v>
      </c>
      <c r="D46" s="104">
        <v>6633.6</v>
      </c>
      <c r="E46" s="104">
        <v>6633.6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</row>
    <row r="47" spans="1:171" s="131" customFormat="1" ht="13.8">
      <c r="A47" s="126" t="s">
        <v>5035</v>
      </c>
      <c r="B47" s="126" t="s">
        <v>5036</v>
      </c>
      <c r="C47" s="174">
        <v>1</v>
      </c>
      <c r="D47" s="104">
        <v>6633.6</v>
      </c>
      <c r="E47" s="104">
        <v>6633.6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</row>
    <row r="48" spans="1:171" s="131" customFormat="1" ht="27.6">
      <c r="A48" s="126" t="s">
        <v>5037</v>
      </c>
      <c r="B48" s="126" t="s">
        <v>5038</v>
      </c>
      <c r="C48" s="174">
        <v>2</v>
      </c>
      <c r="D48" s="104">
        <v>6579.3</v>
      </c>
      <c r="E48" s="104">
        <v>6579.3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</row>
    <row r="49" spans="1:171" s="131" customFormat="1" ht="13.8">
      <c r="A49" s="126" t="s">
        <v>5039</v>
      </c>
      <c r="B49" s="126" t="s">
        <v>4478</v>
      </c>
      <c r="C49" s="174">
        <v>1</v>
      </c>
      <c r="D49" s="104">
        <v>6545.4000000000005</v>
      </c>
      <c r="E49" s="104">
        <v>6545.4000000000005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</row>
    <row r="50" spans="1:171" s="131" customFormat="1" ht="13.8">
      <c r="A50" s="126" t="s">
        <v>5040</v>
      </c>
      <c r="B50" s="126" t="s">
        <v>5041</v>
      </c>
      <c r="C50" s="174">
        <v>2</v>
      </c>
      <c r="D50" s="104">
        <v>6545.4000000000005</v>
      </c>
      <c r="E50" s="104">
        <v>6545.4000000000005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</row>
    <row r="51" spans="1:171" s="131" customFormat="1" ht="13.8">
      <c r="A51" s="126" t="s">
        <v>5042</v>
      </c>
      <c r="B51" s="126" t="s">
        <v>4520</v>
      </c>
      <c r="C51" s="174">
        <v>3</v>
      </c>
      <c r="D51" s="104">
        <v>6545.4000000000005</v>
      </c>
      <c r="E51" s="104">
        <v>6545.4000000000005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</row>
    <row r="52" spans="1:171" s="131" customFormat="1" ht="13.8">
      <c r="A52" s="126" t="s">
        <v>5043</v>
      </c>
      <c r="B52" s="126" t="s">
        <v>4440</v>
      </c>
      <c r="C52" s="174">
        <v>1</v>
      </c>
      <c r="D52" s="104">
        <v>6545.4000000000005</v>
      </c>
      <c r="E52" s="104">
        <v>6545.4000000000005</v>
      </c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</row>
    <row r="53" spans="1:171" s="131" customFormat="1" ht="13.8">
      <c r="A53" s="126" t="s">
        <v>5044</v>
      </c>
      <c r="B53" s="126" t="s">
        <v>5045</v>
      </c>
      <c r="C53" s="174">
        <v>1</v>
      </c>
      <c r="D53" s="104">
        <v>6615.9449999999997</v>
      </c>
      <c r="E53" s="104">
        <v>6615.9449999999997</v>
      </c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</row>
    <row r="54" spans="1:171" s="131" customFormat="1" ht="13.8">
      <c r="A54" s="126" t="s">
        <v>5046</v>
      </c>
      <c r="B54" s="126" t="s">
        <v>5047</v>
      </c>
      <c r="C54" s="174">
        <v>3</v>
      </c>
      <c r="D54" s="104">
        <v>6579.3</v>
      </c>
      <c r="E54" s="104">
        <v>6579.3</v>
      </c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</row>
    <row r="55" spans="1:171" s="131" customFormat="1" ht="13.8">
      <c r="A55" s="126" t="s">
        <v>5048</v>
      </c>
      <c r="B55" s="126" t="s">
        <v>4469</v>
      </c>
      <c r="C55" s="174">
        <v>4</v>
      </c>
      <c r="D55" s="104">
        <v>6579.3</v>
      </c>
      <c r="E55" s="104">
        <v>6579.3</v>
      </c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</row>
    <row r="56" spans="1:171" s="131" customFormat="1" ht="13.8">
      <c r="A56" s="126" t="s">
        <v>5049</v>
      </c>
      <c r="B56" s="126" t="s">
        <v>5050</v>
      </c>
      <c r="C56" s="174">
        <v>8</v>
      </c>
      <c r="D56" s="104">
        <v>6500.4000000000005</v>
      </c>
      <c r="E56" s="104">
        <v>6500.4000000000005</v>
      </c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</row>
    <row r="57" spans="1:171" s="131" customFormat="1" ht="27.6">
      <c r="A57" s="126" t="s">
        <v>5051</v>
      </c>
      <c r="B57" s="126" t="s">
        <v>5052</v>
      </c>
      <c r="C57" s="174">
        <v>1</v>
      </c>
      <c r="D57" s="104">
        <v>6396</v>
      </c>
      <c r="E57" s="104">
        <v>6396</v>
      </c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</row>
    <row r="58" spans="1:171" s="131" customFormat="1" ht="13.8">
      <c r="A58" s="126" t="s">
        <v>5053</v>
      </c>
      <c r="B58" s="126" t="s">
        <v>5054</v>
      </c>
      <c r="C58" s="174">
        <v>2</v>
      </c>
      <c r="D58" s="104">
        <v>6395.7</v>
      </c>
      <c r="E58" s="104">
        <v>6395.7</v>
      </c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</row>
    <row r="59" spans="1:171" s="131" customFormat="1" ht="27.6">
      <c r="A59" s="126" t="s">
        <v>5055</v>
      </c>
      <c r="B59" s="126" t="s">
        <v>4516</v>
      </c>
      <c r="C59" s="174">
        <v>1</v>
      </c>
      <c r="D59" s="104">
        <v>6299.4</v>
      </c>
      <c r="E59" s="104">
        <v>6299.4</v>
      </c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</row>
    <row r="60" spans="1:171" s="131" customFormat="1" ht="13.8">
      <c r="A60" s="126" t="s">
        <v>5056</v>
      </c>
      <c r="B60" s="126" t="s">
        <v>4473</v>
      </c>
      <c r="C60" s="174">
        <v>3</v>
      </c>
      <c r="D60" s="104">
        <v>6299.4</v>
      </c>
      <c r="E60" s="104">
        <v>6299.4</v>
      </c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</row>
    <row r="61" spans="1:171" s="131" customFormat="1" ht="27.6">
      <c r="A61" s="126" t="s">
        <v>5057</v>
      </c>
      <c r="B61" s="126" t="s">
        <v>4458</v>
      </c>
      <c r="C61" s="174">
        <v>2</v>
      </c>
      <c r="D61" s="104">
        <v>6225.9</v>
      </c>
      <c r="E61" s="104">
        <v>6225.9</v>
      </c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</row>
    <row r="62" spans="1:171" s="131" customFormat="1" ht="13.8">
      <c r="A62" s="126" t="s">
        <v>5058</v>
      </c>
      <c r="B62" s="126" t="s">
        <v>5059</v>
      </c>
      <c r="C62" s="174">
        <v>38</v>
      </c>
      <c r="D62" s="104">
        <v>6225.9</v>
      </c>
      <c r="E62" s="104">
        <v>6225.9</v>
      </c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</row>
    <row r="63" spans="1:171" s="131" customFormat="1" ht="13.8">
      <c r="A63" s="126" t="s">
        <v>5060</v>
      </c>
      <c r="B63" s="126" t="s">
        <v>5061</v>
      </c>
      <c r="C63" s="174">
        <v>5</v>
      </c>
      <c r="D63" s="104">
        <v>6225.9</v>
      </c>
      <c r="E63" s="104">
        <v>6225.9</v>
      </c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</row>
    <row r="64" spans="1:171" s="131" customFormat="1" ht="27.6">
      <c r="A64" s="126" t="s">
        <v>5062</v>
      </c>
      <c r="B64" s="126" t="s">
        <v>4460</v>
      </c>
      <c r="C64" s="174">
        <v>20</v>
      </c>
      <c r="D64" s="104">
        <v>6223.2</v>
      </c>
      <c r="E64" s="104">
        <v>6223.2</v>
      </c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</row>
    <row r="65" spans="1:171" s="131" customFormat="1" ht="13.8">
      <c r="A65" s="126" t="s">
        <v>5063</v>
      </c>
      <c r="B65" s="126" t="s">
        <v>5064</v>
      </c>
      <c r="C65" s="174">
        <v>41</v>
      </c>
      <c r="D65" s="104">
        <v>6223.2</v>
      </c>
      <c r="E65" s="104">
        <v>6223.2</v>
      </c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</row>
    <row r="66" spans="1:171" s="131" customFormat="1" ht="13.8">
      <c r="A66" s="126" t="s">
        <v>5065</v>
      </c>
      <c r="B66" s="126" t="s">
        <v>5066</v>
      </c>
      <c r="C66" s="174">
        <v>1</v>
      </c>
      <c r="D66" s="104">
        <v>6223.2</v>
      </c>
      <c r="E66" s="104">
        <v>6223.2</v>
      </c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</row>
    <row r="67" spans="1:171" s="131" customFormat="1" ht="13.8">
      <c r="A67" s="132" t="s">
        <v>5067</v>
      </c>
      <c r="B67" s="132" t="s">
        <v>5068</v>
      </c>
      <c r="C67" s="174">
        <v>6</v>
      </c>
      <c r="D67" s="104">
        <v>6223.2</v>
      </c>
      <c r="E67" s="104">
        <v>6223.2</v>
      </c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</row>
    <row r="68" spans="1:171" s="131" customFormat="1" ht="13.8">
      <c r="A68" s="133" t="s">
        <v>5069</v>
      </c>
      <c r="B68" s="133" t="s">
        <v>5070</v>
      </c>
      <c r="C68" s="188">
        <v>2</v>
      </c>
      <c r="D68" s="104">
        <v>6223.2</v>
      </c>
      <c r="E68" s="104">
        <v>6223.2</v>
      </c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</row>
    <row r="69" spans="1:171" s="191" customFormat="1" ht="13.8">
      <c r="A69" s="180"/>
      <c r="B69" s="181" t="s">
        <v>4244</v>
      </c>
      <c r="C69" s="333">
        <f>SUM(C20:C68)</f>
        <v>352</v>
      </c>
      <c r="D69" s="190"/>
      <c r="E69" s="190"/>
    </row>
    <row r="70" spans="1:171">
      <c r="A70" s="338"/>
      <c r="B70" s="339"/>
      <c r="C70" s="338"/>
      <c r="D70" s="340"/>
      <c r="E70" s="340"/>
    </row>
    <row r="71" spans="1:171" s="164" customFormat="1" ht="15">
      <c r="A71" s="1278" t="s">
        <v>4104</v>
      </c>
      <c r="B71" s="1278"/>
      <c r="C71" s="163"/>
      <c r="D71" s="262"/>
      <c r="E71" s="262"/>
    </row>
    <row r="72" spans="1:171" s="294" customFormat="1" ht="15.6">
      <c r="A72" s="144" t="s">
        <v>4246</v>
      </c>
      <c r="B72" s="144" t="s">
        <v>4246</v>
      </c>
      <c r="C72" s="145">
        <v>0</v>
      </c>
      <c r="D72" s="146">
        <v>0</v>
      </c>
      <c r="E72" s="146">
        <v>0</v>
      </c>
    </row>
    <row r="73" spans="1:171" s="167" customFormat="1" ht="13.8">
      <c r="A73" s="180"/>
      <c r="B73" s="181" t="s">
        <v>4247</v>
      </c>
      <c r="C73" s="193">
        <f>SUM(C72)</f>
        <v>0</v>
      </c>
      <c r="D73" s="183"/>
      <c r="E73" s="183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</row>
    <row r="74" spans="1:171" s="164" customFormat="1" ht="15">
      <c r="A74" s="228"/>
      <c r="B74" s="228"/>
      <c r="C74" s="170"/>
      <c r="D74" s="262"/>
      <c r="E74" s="262"/>
    </row>
    <row r="75" spans="1:171" s="164" customFormat="1" ht="15">
      <c r="A75" s="228"/>
      <c r="B75" s="194" t="s">
        <v>4105</v>
      </c>
      <c r="C75" s="195">
        <f>C17+C69</f>
        <v>384</v>
      </c>
      <c r="D75" s="262"/>
      <c r="E75" s="262"/>
    </row>
    <row r="76" spans="1:171">
      <c r="A76" s="334"/>
      <c r="B76" s="334"/>
      <c r="C76" s="335"/>
      <c r="D76" s="336"/>
      <c r="E76" s="336"/>
    </row>
    <row r="77" spans="1:171" s="165" customFormat="1" ht="15">
      <c r="A77" s="1279" t="s">
        <v>4101</v>
      </c>
      <c r="B77" s="1279"/>
      <c r="C77" s="170"/>
      <c r="D77" s="262"/>
      <c r="E77" s="262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164"/>
      <c r="DH77" s="164"/>
      <c r="DI77" s="164"/>
      <c r="DJ77" s="164"/>
      <c r="DK77" s="164"/>
      <c r="DL77" s="164"/>
      <c r="DM77" s="164"/>
      <c r="DN77" s="164"/>
      <c r="DO77" s="164"/>
      <c r="DP77" s="164"/>
      <c r="DQ77" s="164"/>
      <c r="DR77" s="164"/>
      <c r="DS77" s="164"/>
      <c r="DT77" s="164"/>
      <c r="DU77" s="164"/>
      <c r="DV77" s="164"/>
      <c r="DW77" s="164"/>
      <c r="DX77" s="164"/>
      <c r="DY77" s="164"/>
      <c r="DZ77" s="164"/>
      <c r="EA77" s="164"/>
      <c r="EB77" s="164"/>
      <c r="EC77" s="164"/>
      <c r="ED77" s="164"/>
      <c r="EE77" s="164"/>
      <c r="EF77" s="164"/>
      <c r="EG77" s="164"/>
      <c r="EH77" s="164"/>
      <c r="EI77" s="164"/>
      <c r="EJ77" s="164"/>
      <c r="EK77" s="164"/>
      <c r="EL77" s="164"/>
      <c r="EM77" s="164"/>
      <c r="EN77" s="164"/>
      <c r="EO77" s="164"/>
      <c r="EP77" s="164"/>
      <c r="EQ77" s="164"/>
      <c r="ER77" s="164"/>
      <c r="ES77" s="164"/>
      <c r="ET77" s="164"/>
      <c r="EU77" s="164"/>
      <c r="EV77" s="164"/>
      <c r="EW77" s="164"/>
      <c r="EX77" s="164"/>
      <c r="EY77" s="164"/>
      <c r="EZ77" s="164"/>
    </row>
    <row r="78" spans="1:171" s="165" customFormat="1" ht="15">
      <c r="A78" s="1278" t="s">
        <v>4248</v>
      </c>
      <c r="B78" s="1278"/>
      <c r="C78" s="170"/>
      <c r="D78" s="262"/>
      <c r="E78" s="262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164"/>
      <c r="DH78" s="164"/>
      <c r="DI78" s="164"/>
      <c r="DJ78" s="164"/>
      <c r="DK78" s="164"/>
      <c r="DL78" s="164"/>
      <c r="DM78" s="164"/>
      <c r="DN78" s="164"/>
      <c r="DO78" s="164"/>
      <c r="DP78" s="164"/>
      <c r="DQ78" s="164"/>
      <c r="DR78" s="164"/>
      <c r="DS78" s="164"/>
      <c r="DT78" s="164"/>
      <c r="DU78" s="164"/>
      <c r="DV78" s="164"/>
      <c r="DW78" s="164"/>
      <c r="DX78" s="164"/>
      <c r="DY78" s="164"/>
      <c r="DZ78" s="164"/>
      <c r="EA78" s="164"/>
      <c r="EB78" s="164"/>
      <c r="EC78" s="164"/>
      <c r="ED78" s="164"/>
      <c r="EE78" s="164"/>
      <c r="EF78" s="164"/>
      <c r="EG78" s="164"/>
      <c r="EH78" s="164"/>
      <c r="EI78" s="164"/>
      <c r="EJ78" s="164"/>
      <c r="EK78" s="164"/>
      <c r="EL78" s="164"/>
      <c r="EM78" s="164"/>
      <c r="EN78" s="164"/>
      <c r="EO78" s="164"/>
      <c r="EP78" s="164"/>
      <c r="EQ78" s="164"/>
      <c r="ER78" s="164"/>
      <c r="ES78" s="164"/>
      <c r="ET78" s="164"/>
      <c r="EU78" s="164"/>
      <c r="EV78" s="164"/>
      <c r="EW78" s="164"/>
      <c r="EX78" s="164"/>
      <c r="EY78" s="164"/>
      <c r="EZ78" s="164"/>
    </row>
    <row r="79" spans="1:171" s="167" customFormat="1" ht="13.8">
      <c r="A79" s="150" t="s">
        <v>4246</v>
      </c>
      <c r="B79" s="151" t="s">
        <v>5071</v>
      </c>
      <c r="C79" s="152">
        <v>174</v>
      </c>
      <c r="D79" s="153">
        <v>2265</v>
      </c>
      <c r="E79" s="153">
        <v>32938.125</v>
      </c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166"/>
      <c r="DH79" s="166"/>
      <c r="DI79" s="166"/>
      <c r="DJ79" s="166"/>
      <c r="DK79" s="166"/>
      <c r="DL79" s="166"/>
      <c r="DM79" s="166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  <c r="EU79" s="166"/>
      <c r="EV79" s="166"/>
      <c r="EW79" s="166"/>
      <c r="EX79" s="166"/>
      <c r="EY79" s="166"/>
      <c r="EZ79" s="166"/>
      <c r="FA79" s="166"/>
      <c r="FB79" s="166"/>
      <c r="FC79" s="166"/>
      <c r="FD79" s="166"/>
      <c r="FE79" s="166"/>
      <c r="FF79" s="166"/>
      <c r="FG79" s="166"/>
      <c r="FH79" s="166"/>
      <c r="FI79" s="166"/>
      <c r="FJ79" s="166"/>
      <c r="FK79" s="166"/>
      <c r="FL79" s="166"/>
      <c r="FM79" s="166"/>
      <c r="FN79" s="166"/>
      <c r="FO79" s="166"/>
    </row>
    <row r="80" spans="1:171" s="131" customFormat="1" ht="13.8">
      <c r="A80" s="167"/>
      <c r="B80" s="200" t="s">
        <v>4249</v>
      </c>
      <c r="C80" s="200">
        <f>SUM(C76:C79)</f>
        <v>174</v>
      </c>
      <c r="D80" s="183"/>
      <c r="E80" s="183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</row>
    <row r="81" spans="1:171">
      <c r="A81" s="334"/>
      <c r="B81" s="334"/>
      <c r="C81" s="335"/>
      <c r="D81" s="336"/>
      <c r="E81" s="336"/>
    </row>
    <row r="82" spans="1:171" s="164" customFormat="1" ht="15">
      <c r="A82" s="1271" t="s">
        <v>4107</v>
      </c>
      <c r="B82" s="1272"/>
      <c r="C82" s="170"/>
      <c r="D82" s="262"/>
      <c r="E82" s="262"/>
    </row>
    <row r="83" spans="1:171" s="167" customFormat="1" ht="13.8">
      <c r="A83" s="154" t="s">
        <v>4246</v>
      </c>
      <c r="B83" s="154" t="s">
        <v>4246</v>
      </c>
      <c r="C83" s="202">
        <v>0</v>
      </c>
      <c r="D83" s="146">
        <v>0</v>
      </c>
      <c r="E83" s="146">
        <v>0</v>
      </c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166"/>
      <c r="DH83" s="166"/>
      <c r="DI83" s="166"/>
      <c r="DJ83" s="166"/>
      <c r="DK83" s="166"/>
      <c r="DL83" s="166"/>
      <c r="DM83" s="166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  <c r="EU83" s="166"/>
      <c r="EV83" s="166"/>
      <c r="EW83" s="166"/>
      <c r="EX83" s="166"/>
      <c r="EY83" s="166"/>
      <c r="EZ83" s="166"/>
      <c r="FA83" s="166"/>
      <c r="FB83" s="166"/>
      <c r="FC83" s="166"/>
      <c r="FD83" s="166"/>
      <c r="FE83" s="166"/>
      <c r="FF83" s="166"/>
      <c r="FG83" s="166"/>
      <c r="FH83" s="166"/>
      <c r="FI83" s="166"/>
      <c r="FJ83" s="166"/>
      <c r="FK83" s="166"/>
      <c r="FL83" s="166"/>
      <c r="FM83" s="166"/>
      <c r="FN83" s="166"/>
      <c r="FO83" s="166"/>
    </row>
    <row r="84" spans="1:171" s="203" customFormat="1" ht="27.6">
      <c r="B84" s="204" t="s">
        <v>4280</v>
      </c>
      <c r="C84" s="205">
        <f>SUM(C83)</f>
        <v>0</v>
      </c>
    </row>
  </sheetData>
  <mergeCells count="15">
    <mergeCell ref="A82:B82"/>
    <mergeCell ref="A2:E2"/>
    <mergeCell ref="A3:E3"/>
    <mergeCell ref="A4:E4"/>
    <mergeCell ref="A5:E5"/>
    <mergeCell ref="A6:E6"/>
    <mergeCell ref="A7:A8"/>
    <mergeCell ref="B7:B8"/>
    <mergeCell ref="C7:C8"/>
    <mergeCell ref="D7:E7"/>
    <mergeCell ref="A10:B10"/>
    <mergeCell ref="A19:B19"/>
    <mergeCell ref="A71:B71"/>
    <mergeCell ref="A77:B77"/>
    <mergeCell ref="A78:B78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2" manualBreakCount="2">
    <brk id="29" max="16383" man="1"/>
    <brk id="5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76"/>
  <sheetViews>
    <sheetView showGridLines="0" topLeftCell="A2" zoomScaleNormal="100" workbookViewId="0"/>
  </sheetViews>
  <sheetFormatPr baseColWidth="10" defaultColWidth="11.44140625" defaultRowHeight="15"/>
  <cols>
    <col min="1" max="1" width="14.88671875" style="159" customWidth="1"/>
    <col min="2" max="2" width="38.5546875" style="159" bestFit="1" customWidth="1"/>
    <col min="3" max="3" width="15.109375" style="159" bestFit="1" customWidth="1"/>
    <col min="4" max="4" width="18" style="159" bestFit="1" customWidth="1"/>
    <col min="5" max="5" width="13.88671875" style="159" customWidth="1"/>
    <col min="6" max="6" width="11.44140625" style="159"/>
    <col min="7" max="7" width="14.6640625" style="159" customWidth="1"/>
    <col min="8" max="8" width="14.109375" style="159" customWidth="1"/>
    <col min="9" max="9" width="11.44140625" style="159"/>
    <col min="10" max="10" width="16.109375" style="159" customWidth="1"/>
    <col min="11" max="11" width="11.44140625" style="159"/>
    <col min="12" max="12" width="11.44140625" style="158"/>
    <col min="13" max="16384" width="11.44140625" style="159"/>
  </cols>
  <sheetData>
    <row r="2" spans="1:12" s="209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208"/>
    </row>
    <row r="3" spans="1:12" s="208" customFormat="1" ht="15.6">
      <c r="A3" s="1280" t="s">
        <v>22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2" s="20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2" s="20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2" s="20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2" s="208" customFormat="1" ht="15.6">
      <c r="A7" s="209"/>
      <c r="B7" s="209"/>
      <c r="C7" s="251"/>
      <c r="D7" s="251"/>
      <c r="E7" s="251"/>
      <c r="F7" s="251"/>
      <c r="G7" s="251"/>
      <c r="H7" s="251"/>
      <c r="I7" s="251"/>
      <c r="J7" s="251"/>
      <c r="K7" s="251"/>
    </row>
    <row r="8" spans="1:12" s="208" customFormat="1" ht="15.6">
      <c r="A8" s="97" t="s">
        <v>4282</v>
      </c>
      <c r="B8" s="209"/>
      <c r="C8" s="251"/>
      <c r="D8" s="251"/>
      <c r="E8" s="251"/>
      <c r="F8" s="251"/>
      <c r="G8" s="251"/>
      <c r="H8" s="251"/>
      <c r="I8" s="251"/>
      <c r="J8" s="251"/>
      <c r="K8" s="251"/>
    </row>
    <row r="9" spans="1:12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2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2" s="160" customFormat="1" ht="13.8">
      <c r="A11" s="104" t="s">
        <v>4980</v>
      </c>
      <c r="B11" s="270" t="s">
        <v>4165</v>
      </c>
      <c r="C11" s="104">
        <v>78669.3</v>
      </c>
      <c r="D11" s="275">
        <v>0</v>
      </c>
      <c r="E11" s="275">
        <v>0</v>
      </c>
      <c r="F11" s="104">
        <f>+C11+D11+E11</f>
        <v>78669.3</v>
      </c>
      <c r="G11" s="104">
        <f t="shared" ref="G11:G17" si="0">+(C11/30)*10</f>
        <v>26223.1</v>
      </c>
      <c r="H11" s="104">
        <f t="shared" ref="H11:H17" si="1">+(C11/30)*5</f>
        <v>13111.55</v>
      </c>
      <c r="I11" s="104">
        <f t="shared" ref="I11:I17" si="2">+(C11/30)*40</f>
        <v>104892.4</v>
      </c>
      <c r="J11" s="104">
        <v>0</v>
      </c>
      <c r="K11" s="104">
        <f>+G11+H11+I11+J11</f>
        <v>144227.04999999999</v>
      </c>
    </row>
    <row r="12" spans="1:12" s="160" customFormat="1" ht="13.8">
      <c r="A12" s="104" t="s">
        <v>4981</v>
      </c>
      <c r="B12" s="270" t="s">
        <v>4982</v>
      </c>
      <c r="C12" s="104">
        <v>50872.800000000003</v>
      </c>
      <c r="D12" s="275">
        <v>0</v>
      </c>
      <c r="E12" s="275">
        <v>0</v>
      </c>
      <c r="F12" s="104">
        <f>+C12+D12+E12</f>
        <v>50872.800000000003</v>
      </c>
      <c r="G12" s="104">
        <f t="shared" si="0"/>
        <v>16957.599999999999</v>
      </c>
      <c r="H12" s="104">
        <f t="shared" si="1"/>
        <v>8478.7999999999993</v>
      </c>
      <c r="I12" s="104">
        <f t="shared" si="2"/>
        <v>67830.399999999994</v>
      </c>
      <c r="J12" s="104">
        <v>0</v>
      </c>
      <c r="K12" s="104">
        <f>+G12+H12+I12+J12</f>
        <v>93266.799999999988</v>
      </c>
    </row>
    <row r="13" spans="1:12" s="160" customFormat="1" ht="13.8">
      <c r="A13" s="104" t="s">
        <v>4983</v>
      </c>
      <c r="B13" s="270" t="s">
        <v>4984</v>
      </c>
      <c r="C13" s="104">
        <v>40698.299999999996</v>
      </c>
      <c r="D13" s="275">
        <v>0</v>
      </c>
      <c r="E13" s="275">
        <v>0</v>
      </c>
      <c r="F13" s="104">
        <f t="shared" ref="F13:F17" si="3">+C13+D13+E13</f>
        <v>40698.299999999996</v>
      </c>
      <c r="G13" s="104">
        <f t="shared" si="0"/>
        <v>13566.099999999999</v>
      </c>
      <c r="H13" s="104">
        <f t="shared" si="1"/>
        <v>6783.0499999999993</v>
      </c>
      <c r="I13" s="104">
        <f t="shared" si="2"/>
        <v>54264.399999999994</v>
      </c>
      <c r="J13" s="104">
        <v>0</v>
      </c>
      <c r="K13" s="104">
        <f t="shared" ref="K13:K17" si="4">+G13+H13+I13+J13</f>
        <v>74613.549999999988</v>
      </c>
    </row>
    <row r="14" spans="1:12" s="160" customFormat="1" ht="13.8">
      <c r="A14" s="104" t="s">
        <v>4985</v>
      </c>
      <c r="B14" s="270" t="s">
        <v>4301</v>
      </c>
      <c r="C14" s="104">
        <v>37596</v>
      </c>
      <c r="D14" s="275">
        <v>0</v>
      </c>
      <c r="E14" s="275">
        <v>0</v>
      </c>
      <c r="F14" s="104">
        <f t="shared" si="3"/>
        <v>37596</v>
      </c>
      <c r="G14" s="104">
        <f t="shared" si="0"/>
        <v>12532</v>
      </c>
      <c r="H14" s="104">
        <f t="shared" si="1"/>
        <v>6266</v>
      </c>
      <c r="I14" s="104">
        <f t="shared" si="2"/>
        <v>50128</v>
      </c>
      <c r="J14" s="104">
        <v>0</v>
      </c>
      <c r="K14" s="104">
        <f t="shared" si="4"/>
        <v>68926</v>
      </c>
    </row>
    <row r="15" spans="1:12" s="160" customFormat="1" ht="13.8">
      <c r="A15" s="104" t="s">
        <v>5072</v>
      </c>
      <c r="B15" s="270" t="s">
        <v>5073</v>
      </c>
      <c r="C15" s="104">
        <v>33858</v>
      </c>
      <c r="D15" s="275">
        <v>0</v>
      </c>
      <c r="E15" s="275">
        <v>0</v>
      </c>
      <c r="F15" s="104">
        <f t="shared" si="3"/>
        <v>33858</v>
      </c>
      <c r="G15" s="104">
        <f t="shared" si="0"/>
        <v>11286</v>
      </c>
      <c r="H15" s="104">
        <f t="shared" si="1"/>
        <v>5643</v>
      </c>
      <c r="I15" s="104">
        <f t="shared" si="2"/>
        <v>45144</v>
      </c>
      <c r="J15" s="104">
        <v>0</v>
      </c>
      <c r="K15" s="104">
        <f t="shared" si="4"/>
        <v>62073</v>
      </c>
    </row>
    <row r="16" spans="1:12" s="160" customFormat="1" ht="13.8">
      <c r="A16" s="104" t="s">
        <v>4986</v>
      </c>
      <c r="B16" s="270" t="s">
        <v>4505</v>
      </c>
      <c r="C16" s="104">
        <v>33858</v>
      </c>
      <c r="D16" s="275">
        <v>0</v>
      </c>
      <c r="E16" s="275">
        <v>0</v>
      </c>
      <c r="F16" s="104">
        <f t="shared" si="3"/>
        <v>33858</v>
      </c>
      <c r="G16" s="104">
        <f t="shared" si="0"/>
        <v>11286</v>
      </c>
      <c r="H16" s="104">
        <f t="shared" si="1"/>
        <v>5643</v>
      </c>
      <c r="I16" s="104">
        <f t="shared" si="2"/>
        <v>45144</v>
      </c>
      <c r="J16" s="104">
        <v>0</v>
      </c>
      <c r="K16" s="104">
        <f t="shared" si="4"/>
        <v>62073</v>
      </c>
    </row>
    <row r="17" spans="1:11" s="160" customFormat="1" ht="13.8">
      <c r="A17" s="104" t="s">
        <v>4987</v>
      </c>
      <c r="B17" s="270" t="s">
        <v>4988</v>
      </c>
      <c r="C17" s="104">
        <v>25056.9</v>
      </c>
      <c r="D17" s="275">
        <v>0</v>
      </c>
      <c r="E17" s="275">
        <v>0</v>
      </c>
      <c r="F17" s="104">
        <f t="shared" si="3"/>
        <v>25056.9</v>
      </c>
      <c r="G17" s="104">
        <f t="shared" si="0"/>
        <v>8352.2999999999993</v>
      </c>
      <c r="H17" s="104">
        <f t="shared" si="1"/>
        <v>4176.1499999999996</v>
      </c>
      <c r="I17" s="104">
        <f t="shared" si="2"/>
        <v>33409.199999999997</v>
      </c>
      <c r="J17" s="104">
        <v>0</v>
      </c>
      <c r="K17" s="104">
        <f t="shared" si="4"/>
        <v>45937.649999999994</v>
      </c>
    </row>
    <row r="18" spans="1:11" s="158" customFormat="1">
      <c r="A18" s="267"/>
      <c r="B18" s="267"/>
      <c r="C18" s="108"/>
      <c r="D18" s="108"/>
      <c r="E18" s="108"/>
      <c r="F18" s="108"/>
      <c r="G18" s="108"/>
      <c r="H18" s="108"/>
      <c r="I18" s="108"/>
      <c r="J18" s="108"/>
      <c r="K18" s="108"/>
    </row>
    <row r="19" spans="1:11" s="158" customFormat="1">
      <c r="A19" s="109"/>
      <c r="B19" s="159"/>
      <c r="C19" s="109"/>
      <c r="D19" s="109"/>
      <c r="E19" s="109"/>
      <c r="F19" s="109"/>
      <c r="G19" s="109"/>
      <c r="H19" s="109"/>
      <c r="I19" s="109"/>
      <c r="J19" s="109"/>
      <c r="K19" s="109"/>
    </row>
    <row r="20" spans="1:11" s="208" customFormat="1" ht="15.6">
      <c r="A20" s="97" t="s">
        <v>4296</v>
      </c>
      <c r="B20" s="209"/>
      <c r="C20" s="251"/>
      <c r="D20" s="251"/>
      <c r="E20" s="251"/>
      <c r="F20" s="251"/>
      <c r="G20" s="251"/>
      <c r="H20" s="251"/>
      <c r="I20" s="251"/>
      <c r="J20" s="251"/>
      <c r="K20" s="251"/>
    </row>
    <row r="21" spans="1:11" s="158" customFormat="1" ht="16.5" customHeight="1">
      <c r="A21" s="1263" t="s">
        <v>4283</v>
      </c>
      <c r="B21" s="1263" t="s">
        <v>4284</v>
      </c>
      <c r="C21" s="1263" t="s">
        <v>4285</v>
      </c>
      <c r="D21" s="1263"/>
      <c r="E21" s="1263"/>
      <c r="F21" s="1263"/>
      <c r="G21" s="1263" t="s">
        <v>4286</v>
      </c>
      <c r="H21" s="1263"/>
      <c r="I21" s="1263"/>
      <c r="J21" s="1263"/>
      <c r="K21" s="1263"/>
    </row>
    <row r="22" spans="1:11" s="158" customFormat="1" ht="27.6">
      <c r="A22" s="1263"/>
      <c r="B22" s="1263"/>
      <c r="C22" s="102" t="s">
        <v>4287</v>
      </c>
      <c r="D22" s="102" t="s">
        <v>4288</v>
      </c>
      <c r="E22" s="102" t="s">
        <v>4289</v>
      </c>
      <c r="F22" s="102" t="s">
        <v>4290</v>
      </c>
      <c r="G22" s="102" t="s">
        <v>4291</v>
      </c>
      <c r="H22" s="102" t="s">
        <v>4292</v>
      </c>
      <c r="I22" s="102" t="s">
        <v>4293</v>
      </c>
      <c r="J22" s="102" t="s">
        <v>4322</v>
      </c>
      <c r="K22" s="102" t="s">
        <v>4290</v>
      </c>
    </row>
    <row r="23" spans="1:11" s="160" customFormat="1" ht="13.8">
      <c r="A23" s="104" t="s">
        <v>4989</v>
      </c>
      <c r="B23" s="270" t="s">
        <v>4418</v>
      </c>
      <c r="C23" s="104">
        <v>18784.8</v>
      </c>
      <c r="D23" s="275">
        <v>1040</v>
      </c>
      <c r="E23" s="275">
        <v>0</v>
      </c>
      <c r="F23" s="104">
        <f t="shared" ref="F23:F75" si="5">+C23+D23+E23</f>
        <v>19824.8</v>
      </c>
      <c r="G23" s="104">
        <f t="shared" ref="G23:G75" si="6">+(C23/30)*10</f>
        <v>6261.5999999999995</v>
      </c>
      <c r="H23" s="104">
        <f t="shared" ref="H23:H75" si="7">+(C23/30)*5</f>
        <v>3130.7999999999997</v>
      </c>
      <c r="I23" s="104">
        <f t="shared" ref="I23:I75" si="8">+(C23/30)*40</f>
        <v>25046.399999999998</v>
      </c>
      <c r="J23" s="104">
        <v>0</v>
      </c>
      <c r="K23" s="104">
        <f t="shared" ref="K23:K75" si="9">+G23+H23+I23+J23</f>
        <v>34438.799999999996</v>
      </c>
    </row>
    <row r="24" spans="1:11" s="160" customFormat="1" ht="13.8">
      <c r="A24" s="104" t="s">
        <v>4990</v>
      </c>
      <c r="B24" s="270" t="s">
        <v>4416</v>
      </c>
      <c r="C24" s="104">
        <v>15965.099999999999</v>
      </c>
      <c r="D24" s="275">
        <v>1040</v>
      </c>
      <c r="E24" s="275">
        <v>0</v>
      </c>
      <c r="F24" s="104">
        <f t="shared" si="5"/>
        <v>17005.099999999999</v>
      </c>
      <c r="G24" s="104">
        <f t="shared" si="6"/>
        <v>5321.7</v>
      </c>
      <c r="H24" s="104">
        <f t="shared" si="7"/>
        <v>2660.85</v>
      </c>
      <c r="I24" s="104">
        <f t="shared" si="8"/>
        <v>21286.799999999999</v>
      </c>
      <c r="J24" s="104">
        <v>0</v>
      </c>
      <c r="K24" s="104">
        <f t="shared" si="9"/>
        <v>29269.35</v>
      </c>
    </row>
    <row r="25" spans="1:11" s="160" customFormat="1" ht="13.8">
      <c r="A25" s="104" t="s">
        <v>4991</v>
      </c>
      <c r="B25" s="270" t="s">
        <v>4414</v>
      </c>
      <c r="C25" s="104">
        <v>14025.9</v>
      </c>
      <c r="D25" s="275">
        <v>1040</v>
      </c>
      <c r="E25" s="275">
        <v>0</v>
      </c>
      <c r="F25" s="104">
        <f t="shared" si="5"/>
        <v>15065.9</v>
      </c>
      <c r="G25" s="104">
        <f t="shared" si="6"/>
        <v>4675.2999999999993</v>
      </c>
      <c r="H25" s="104">
        <f t="shared" si="7"/>
        <v>2337.6499999999996</v>
      </c>
      <c r="I25" s="104">
        <f t="shared" si="8"/>
        <v>18701.199999999997</v>
      </c>
      <c r="J25" s="104">
        <v>0</v>
      </c>
      <c r="K25" s="104">
        <f t="shared" si="9"/>
        <v>25714.149999999994</v>
      </c>
    </row>
    <row r="26" spans="1:11" s="160" customFormat="1" ht="13.8">
      <c r="A26" s="104" t="s">
        <v>4992</v>
      </c>
      <c r="B26" s="270" t="s">
        <v>4412</v>
      </c>
      <c r="C26" s="104">
        <v>12546.6</v>
      </c>
      <c r="D26" s="275">
        <v>1040</v>
      </c>
      <c r="E26" s="275">
        <v>0</v>
      </c>
      <c r="F26" s="104">
        <f t="shared" si="5"/>
        <v>13586.6</v>
      </c>
      <c r="G26" s="104">
        <f t="shared" si="6"/>
        <v>4182.2000000000007</v>
      </c>
      <c r="H26" s="104">
        <f t="shared" si="7"/>
        <v>2091.1000000000004</v>
      </c>
      <c r="I26" s="104">
        <f t="shared" si="8"/>
        <v>16728.800000000003</v>
      </c>
      <c r="J26" s="104">
        <v>0</v>
      </c>
      <c r="K26" s="104">
        <f t="shared" si="9"/>
        <v>23002.100000000006</v>
      </c>
    </row>
    <row r="27" spans="1:11" s="160" customFormat="1" ht="13.8">
      <c r="A27" s="104" t="s">
        <v>4993</v>
      </c>
      <c r="B27" s="270" t="s">
        <v>4994</v>
      </c>
      <c r="C27" s="104">
        <v>9949.8000000000011</v>
      </c>
      <c r="D27" s="275">
        <v>1040</v>
      </c>
      <c r="E27" s="275">
        <v>0</v>
      </c>
      <c r="F27" s="104">
        <f t="shared" si="5"/>
        <v>10989.800000000001</v>
      </c>
      <c r="G27" s="104">
        <f t="shared" si="6"/>
        <v>3316.6000000000004</v>
      </c>
      <c r="H27" s="104">
        <f t="shared" si="7"/>
        <v>1658.3000000000002</v>
      </c>
      <c r="I27" s="104">
        <f t="shared" si="8"/>
        <v>13266.400000000001</v>
      </c>
      <c r="J27" s="104">
        <v>0</v>
      </c>
      <c r="K27" s="104">
        <f t="shared" si="9"/>
        <v>18241.300000000003</v>
      </c>
    </row>
    <row r="28" spans="1:11" s="160" customFormat="1" ht="13.8">
      <c r="A28" s="104" t="s">
        <v>4995</v>
      </c>
      <c r="B28" s="270" t="s">
        <v>4996</v>
      </c>
      <c r="C28" s="104">
        <v>9614.4000000000015</v>
      </c>
      <c r="D28" s="275">
        <v>1040</v>
      </c>
      <c r="E28" s="275">
        <v>0</v>
      </c>
      <c r="F28" s="104">
        <f t="shared" si="5"/>
        <v>10654.400000000001</v>
      </c>
      <c r="G28" s="104">
        <f t="shared" si="6"/>
        <v>3204.8000000000006</v>
      </c>
      <c r="H28" s="104">
        <f t="shared" si="7"/>
        <v>1602.4000000000003</v>
      </c>
      <c r="I28" s="104">
        <f t="shared" si="8"/>
        <v>12819.200000000003</v>
      </c>
      <c r="J28" s="104">
        <v>0</v>
      </c>
      <c r="K28" s="104">
        <f t="shared" si="9"/>
        <v>17626.400000000001</v>
      </c>
    </row>
    <row r="29" spans="1:11" s="160" customFormat="1" ht="13.8">
      <c r="A29" s="104" t="s">
        <v>4997</v>
      </c>
      <c r="B29" s="270" t="s">
        <v>4998</v>
      </c>
      <c r="C29" s="104">
        <v>9070.8000000000011</v>
      </c>
      <c r="D29" s="275">
        <v>1040</v>
      </c>
      <c r="E29" s="275">
        <v>0</v>
      </c>
      <c r="F29" s="104">
        <f t="shared" si="5"/>
        <v>10110.800000000001</v>
      </c>
      <c r="G29" s="104">
        <f t="shared" si="6"/>
        <v>3023.6000000000004</v>
      </c>
      <c r="H29" s="104">
        <f t="shared" si="7"/>
        <v>1511.8000000000002</v>
      </c>
      <c r="I29" s="104">
        <f t="shared" si="8"/>
        <v>12094.400000000001</v>
      </c>
      <c r="J29" s="104">
        <v>0</v>
      </c>
      <c r="K29" s="104">
        <f t="shared" si="9"/>
        <v>16629.800000000003</v>
      </c>
    </row>
    <row r="30" spans="1:11" s="160" customFormat="1" ht="13.8">
      <c r="A30" s="104" t="s">
        <v>4999</v>
      </c>
      <c r="B30" s="270" t="s">
        <v>5000</v>
      </c>
      <c r="C30" s="104">
        <v>8721</v>
      </c>
      <c r="D30" s="275">
        <v>1040</v>
      </c>
      <c r="E30" s="275">
        <v>0</v>
      </c>
      <c r="F30" s="104">
        <f t="shared" si="5"/>
        <v>9761</v>
      </c>
      <c r="G30" s="104">
        <f t="shared" si="6"/>
        <v>2907</v>
      </c>
      <c r="H30" s="104">
        <f t="shared" si="7"/>
        <v>1453.5</v>
      </c>
      <c r="I30" s="104">
        <f t="shared" si="8"/>
        <v>11628</v>
      </c>
      <c r="J30" s="104">
        <v>0</v>
      </c>
      <c r="K30" s="104">
        <f t="shared" si="9"/>
        <v>15988.5</v>
      </c>
    </row>
    <row r="31" spans="1:11" s="160" customFormat="1" ht="13.8">
      <c r="A31" s="104" t="s">
        <v>5001</v>
      </c>
      <c r="B31" s="270" t="s">
        <v>5002</v>
      </c>
      <c r="C31" s="104">
        <v>8188.2</v>
      </c>
      <c r="D31" s="275">
        <v>1040</v>
      </c>
      <c r="E31" s="275">
        <v>0</v>
      </c>
      <c r="F31" s="104">
        <f t="shared" si="5"/>
        <v>9228.2000000000007</v>
      </c>
      <c r="G31" s="104">
        <f t="shared" si="6"/>
        <v>2729.4</v>
      </c>
      <c r="H31" s="104">
        <f t="shared" si="7"/>
        <v>1364.7</v>
      </c>
      <c r="I31" s="104">
        <f t="shared" si="8"/>
        <v>10917.6</v>
      </c>
      <c r="J31" s="104">
        <v>0</v>
      </c>
      <c r="K31" s="104">
        <f t="shared" si="9"/>
        <v>15011.7</v>
      </c>
    </row>
    <row r="32" spans="1:11" s="160" customFormat="1" ht="13.8">
      <c r="A32" s="104" t="s">
        <v>5003</v>
      </c>
      <c r="B32" s="270" t="s">
        <v>5004</v>
      </c>
      <c r="C32" s="104">
        <v>7961.9999999999991</v>
      </c>
      <c r="D32" s="275">
        <v>1040</v>
      </c>
      <c r="E32" s="275">
        <v>0</v>
      </c>
      <c r="F32" s="104">
        <f t="shared" si="5"/>
        <v>9002</v>
      </c>
      <c r="G32" s="104">
        <f t="shared" si="6"/>
        <v>2654</v>
      </c>
      <c r="H32" s="104">
        <f t="shared" si="7"/>
        <v>1327</v>
      </c>
      <c r="I32" s="104">
        <f t="shared" si="8"/>
        <v>10616</v>
      </c>
      <c r="J32" s="104">
        <v>0</v>
      </c>
      <c r="K32" s="104">
        <f t="shared" si="9"/>
        <v>14597</v>
      </c>
    </row>
    <row r="33" spans="1:11" s="160" customFormat="1" ht="13.8">
      <c r="A33" s="104" t="s">
        <v>5005</v>
      </c>
      <c r="B33" s="270" t="s">
        <v>5006</v>
      </c>
      <c r="C33" s="104">
        <v>7826.1</v>
      </c>
      <c r="D33" s="275">
        <v>1040</v>
      </c>
      <c r="E33" s="275">
        <v>0</v>
      </c>
      <c r="F33" s="104">
        <f t="shared" si="5"/>
        <v>8866.1</v>
      </c>
      <c r="G33" s="104">
        <f t="shared" si="6"/>
        <v>2608.6999999999998</v>
      </c>
      <c r="H33" s="104">
        <f t="shared" si="7"/>
        <v>1304.3499999999999</v>
      </c>
      <c r="I33" s="104">
        <f t="shared" si="8"/>
        <v>10434.799999999999</v>
      </c>
      <c r="J33" s="104">
        <v>0</v>
      </c>
      <c r="K33" s="104">
        <f t="shared" si="9"/>
        <v>14347.849999999999</v>
      </c>
    </row>
    <row r="34" spans="1:11" s="160" customFormat="1" ht="13.8">
      <c r="A34" s="104" t="s">
        <v>5007</v>
      </c>
      <c r="B34" s="270" t="s">
        <v>4179</v>
      </c>
      <c r="C34" s="104">
        <v>7688.7000000000007</v>
      </c>
      <c r="D34" s="275">
        <v>1040</v>
      </c>
      <c r="E34" s="275">
        <v>0</v>
      </c>
      <c r="F34" s="104">
        <f t="shared" si="5"/>
        <v>8728.7000000000007</v>
      </c>
      <c r="G34" s="104">
        <f t="shared" si="6"/>
        <v>2562.9</v>
      </c>
      <c r="H34" s="104">
        <f t="shared" si="7"/>
        <v>1281.45</v>
      </c>
      <c r="I34" s="104">
        <f t="shared" si="8"/>
        <v>10251.6</v>
      </c>
      <c r="J34" s="104">
        <v>0</v>
      </c>
      <c r="K34" s="104">
        <f t="shared" si="9"/>
        <v>14095.95</v>
      </c>
    </row>
    <row r="35" spans="1:11" s="160" customFormat="1" ht="13.8">
      <c r="A35" s="104" t="s">
        <v>5008</v>
      </c>
      <c r="B35" s="270" t="s">
        <v>4450</v>
      </c>
      <c r="C35" s="104">
        <v>7685.7</v>
      </c>
      <c r="D35" s="275">
        <v>1040</v>
      </c>
      <c r="E35" s="275">
        <v>0</v>
      </c>
      <c r="F35" s="104">
        <f t="shared" si="5"/>
        <v>8725.7000000000007</v>
      </c>
      <c r="G35" s="104">
        <f t="shared" si="6"/>
        <v>2561.9</v>
      </c>
      <c r="H35" s="104">
        <f t="shared" si="7"/>
        <v>1280.95</v>
      </c>
      <c r="I35" s="104">
        <f t="shared" si="8"/>
        <v>10247.6</v>
      </c>
      <c r="J35" s="104">
        <v>0</v>
      </c>
      <c r="K35" s="104">
        <f t="shared" si="9"/>
        <v>14090.45</v>
      </c>
    </row>
    <row r="36" spans="1:11" s="160" customFormat="1" ht="13.8">
      <c r="A36" s="104" t="s">
        <v>5009</v>
      </c>
      <c r="B36" s="270" t="s">
        <v>5010</v>
      </c>
      <c r="C36" s="104">
        <v>7685.7</v>
      </c>
      <c r="D36" s="275">
        <v>1040</v>
      </c>
      <c r="E36" s="275">
        <v>0</v>
      </c>
      <c r="F36" s="104">
        <f t="shared" si="5"/>
        <v>8725.7000000000007</v>
      </c>
      <c r="G36" s="104">
        <f t="shared" si="6"/>
        <v>2561.9</v>
      </c>
      <c r="H36" s="104">
        <f t="shared" si="7"/>
        <v>1280.95</v>
      </c>
      <c r="I36" s="104">
        <f t="shared" si="8"/>
        <v>10247.6</v>
      </c>
      <c r="J36" s="104">
        <v>0</v>
      </c>
      <c r="K36" s="104">
        <f t="shared" si="9"/>
        <v>14090.45</v>
      </c>
    </row>
    <row r="37" spans="1:11" s="160" customFormat="1" ht="13.8">
      <c r="A37" s="104" t="s">
        <v>5011</v>
      </c>
      <c r="B37" s="270" t="s">
        <v>5012</v>
      </c>
      <c r="C37" s="104">
        <v>7685.7</v>
      </c>
      <c r="D37" s="275">
        <v>1040</v>
      </c>
      <c r="E37" s="275">
        <v>0</v>
      </c>
      <c r="F37" s="104">
        <f t="shared" si="5"/>
        <v>8725.7000000000007</v>
      </c>
      <c r="G37" s="104">
        <f t="shared" si="6"/>
        <v>2561.9</v>
      </c>
      <c r="H37" s="104">
        <f t="shared" si="7"/>
        <v>1280.95</v>
      </c>
      <c r="I37" s="104">
        <f t="shared" si="8"/>
        <v>10247.6</v>
      </c>
      <c r="J37" s="104">
        <v>0</v>
      </c>
      <c r="K37" s="104">
        <f t="shared" si="9"/>
        <v>14090.45</v>
      </c>
    </row>
    <row r="38" spans="1:11" s="160" customFormat="1" ht="13.8">
      <c r="A38" s="104" t="s">
        <v>5013</v>
      </c>
      <c r="B38" s="270" t="s">
        <v>4452</v>
      </c>
      <c r="C38" s="104">
        <v>7388.7</v>
      </c>
      <c r="D38" s="275">
        <v>1040</v>
      </c>
      <c r="E38" s="275">
        <v>0</v>
      </c>
      <c r="F38" s="104">
        <f t="shared" si="5"/>
        <v>8428.7000000000007</v>
      </c>
      <c r="G38" s="104">
        <f t="shared" si="6"/>
        <v>2462.9</v>
      </c>
      <c r="H38" s="104">
        <f t="shared" si="7"/>
        <v>1231.45</v>
      </c>
      <c r="I38" s="104">
        <f t="shared" si="8"/>
        <v>9851.6</v>
      </c>
      <c r="J38" s="104">
        <v>0</v>
      </c>
      <c r="K38" s="104">
        <f t="shared" si="9"/>
        <v>13545.95</v>
      </c>
    </row>
    <row r="39" spans="1:11" s="160" customFormat="1" ht="13.8">
      <c r="A39" s="104" t="s">
        <v>5014</v>
      </c>
      <c r="B39" s="270" t="s">
        <v>5015</v>
      </c>
      <c r="C39" s="104">
        <v>7388.7</v>
      </c>
      <c r="D39" s="275">
        <v>1040</v>
      </c>
      <c r="E39" s="275">
        <v>0</v>
      </c>
      <c r="F39" s="104">
        <f t="shared" si="5"/>
        <v>8428.7000000000007</v>
      </c>
      <c r="G39" s="104">
        <f t="shared" si="6"/>
        <v>2462.9</v>
      </c>
      <c r="H39" s="104">
        <f t="shared" si="7"/>
        <v>1231.45</v>
      </c>
      <c r="I39" s="104">
        <f t="shared" si="8"/>
        <v>9851.6</v>
      </c>
      <c r="J39" s="104">
        <v>0</v>
      </c>
      <c r="K39" s="104">
        <f t="shared" si="9"/>
        <v>13545.95</v>
      </c>
    </row>
    <row r="40" spans="1:11" s="160" customFormat="1" ht="13.8">
      <c r="A40" s="104" t="s">
        <v>5016</v>
      </c>
      <c r="B40" s="270" t="s">
        <v>4454</v>
      </c>
      <c r="C40" s="104">
        <v>7083</v>
      </c>
      <c r="D40" s="275">
        <v>1040</v>
      </c>
      <c r="E40" s="275">
        <v>0</v>
      </c>
      <c r="F40" s="104">
        <f t="shared" si="5"/>
        <v>8123</v>
      </c>
      <c r="G40" s="104">
        <f t="shared" si="6"/>
        <v>2361</v>
      </c>
      <c r="H40" s="104">
        <f t="shared" si="7"/>
        <v>1180.5</v>
      </c>
      <c r="I40" s="104">
        <f t="shared" si="8"/>
        <v>9444</v>
      </c>
      <c r="J40" s="104">
        <v>0</v>
      </c>
      <c r="K40" s="104">
        <f t="shared" si="9"/>
        <v>12985.5</v>
      </c>
    </row>
    <row r="41" spans="1:11" s="160" customFormat="1" ht="13.8">
      <c r="A41" s="104" t="s">
        <v>5017</v>
      </c>
      <c r="B41" s="270" t="s">
        <v>5018</v>
      </c>
      <c r="C41" s="104">
        <v>7083</v>
      </c>
      <c r="D41" s="275">
        <v>1040</v>
      </c>
      <c r="E41" s="275">
        <v>0</v>
      </c>
      <c r="F41" s="104">
        <f t="shared" si="5"/>
        <v>8123</v>
      </c>
      <c r="G41" s="104">
        <f t="shared" si="6"/>
        <v>2361</v>
      </c>
      <c r="H41" s="104">
        <f t="shared" si="7"/>
        <v>1180.5</v>
      </c>
      <c r="I41" s="104">
        <f t="shared" si="8"/>
        <v>9444</v>
      </c>
      <c r="J41" s="104">
        <v>0</v>
      </c>
      <c r="K41" s="104">
        <f t="shared" si="9"/>
        <v>12985.5</v>
      </c>
    </row>
    <row r="42" spans="1:11" s="160" customFormat="1" ht="13.8">
      <c r="A42" s="104" t="s">
        <v>5019</v>
      </c>
      <c r="B42" s="270" t="s">
        <v>5020</v>
      </c>
      <c r="C42" s="104">
        <v>7083</v>
      </c>
      <c r="D42" s="275">
        <v>1040</v>
      </c>
      <c r="E42" s="275">
        <v>0</v>
      </c>
      <c r="F42" s="104">
        <f t="shared" si="5"/>
        <v>8123</v>
      </c>
      <c r="G42" s="104">
        <f t="shared" si="6"/>
        <v>2361</v>
      </c>
      <c r="H42" s="104">
        <f t="shared" si="7"/>
        <v>1180.5</v>
      </c>
      <c r="I42" s="104">
        <f t="shared" si="8"/>
        <v>9444</v>
      </c>
      <c r="J42" s="104">
        <v>0</v>
      </c>
      <c r="K42" s="104">
        <f t="shared" si="9"/>
        <v>12985.5</v>
      </c>
    </row>
    <row r="43" spans="1:11" s="160" customFormat="1" ht="13.8">
      <c r="A43" s="104" t="s">
        <v>5021</v>
      </c>
      <c r="B43" s="270" t="s">
        <v>5022</v>
      </c>
      <c r="C43" s="104">
        <v>6993.9</v>
      </c>
      <c r="D43" s="275">
        <v>1040</v>
      </c>
      <c r="E43" s="275">
        <v>0</v>
      </c>
      <c r="F43" s="104">
        <f t="shared" si="5"/>
        <v>8033.9</v>
      </c>
      <c r="G43" s="104">
        <f t="shared" si="6"/>
        <v>2331.3000000000002</v>
      </c>
      <c r="H43" s="104">
        <f t="shared" si="7"/>
        <v>1165.6500000000001</v>
      </c>
      <c r="I43" s="104">
        <f t="shared" si="8"/>
        <v>9325.2000000000007</v>
      </c>
      <c r="J43" s="104">
        <v>0</v>
      </c>
      <c r="K43" s="104">
        <f t="shared" si="9"/>
        <v>12822.150000000001</v>
      </c>
    </row>
    <row r="44" spans="1:11" s="160" customFormat="1" ht="13.8">
      <c r="A44" s="104" t="s">
        <v>5023</v>
      </c>
      <c r="B44" s="270" t="s">
        <v>5024</v>
      </c>
      <c r="C44" s="104">
        <v>6993.9</v>
      </c>
      <c r="D44" s="275">
        <v>1040</v>
      </c>
      <c r="E44" s="275">
        <v>0</v>
      </c>
      <c r="F44" s="104">
        <f t="shared" si="5"/>
        <v>8033.9</v>
      </c>
      <c r="G44" s="104">
        <f t="shared" si="6"/>
        <v>2331.3000000000002</v>
      </c>
      <c r="H44" s="104">
        <f t="shared" si="7"/>
        <v>1165.6500000000001</v>
      </c>
      <c r="I44" s="104">
        <f t="shared" si="8"/>
        <v>9325.2000000000007</v>
      </c>
      <c r="J44" s="104">
        <v>0</v>
      </c>
      <c r="K44" s="104">
        <f t="shared" si="9"/>
        <v>12822.150000000001</v>
      </c>
    </row>
    <row r="45" spans="1:11" s="160" customFormat="1" ht="13.8">
      <c r="A45" s="104" t="s">
        <v>5025</v>
      </c>
      <c r="B45" s="270" t="s">
        <v>5026</v>
      </c>
      <c r="C45" s="104">
        <v>6903.6</v>
      </c>
      <c r="D45" s="275">
        <v>1040</v>
      </c>
      <c r="E45" s="275">
        <v>0</v>
      </c>
      <c r="F45" s="104">
        <f t="shared" si="5"/>
        <v>7943.6</v>
      </c>
      <c r="G45" s="104">
        <f t="shared" si="6"/>
        <v>2301.1999999999998</v>
      </c>
      <c r="H45" s="104">
        <f t="shared" si="7"/>
        <v>1150.5999999999999</v>
      </c>
      <c r="I45" s="104">
        <f t="shared" si="8"/>
        <v>9204.7999999999993</v>
      </c>
      <c r="J45" s="104">
        <v>0</v>
      </c>
      <c r="K45" s="104">
        <f t="shared" si="9"/>
        <v>12656.599999999999</v>
      </c>
    </row>
    <row r="46" spans="1:11" s="160" customFormat="1" ht="13.8">
      <c r="A46" s="104" t="s">
        <v>5027</v>
      </c>
      <c r="B46" s="270" t="s">
        <v>5028</v>
      </c>
      <c r="C46" s="104">
        <v>6837.3</v>
      </c>
      <c r="D46" s="275">
        <v>1040</v>
      </c>
      <c r="E46" s="275">
        <v>0</v>
      </c>
      <c r="F46" s="104">
        <f t="shared" si="5"/>
        <v>7877.3</v>
      </c>
      <c r="G46" s="104">
        <f t="shared" si="6"/>
        <v>2279.1</v>
      </c>
      <c r="H46" s="104">
        <f t="shared" si="7"/>
        <v>1139.55</v>
      </c>
      <c r="I46" s="104">
        <f t="shared" si="8"/>
        <v>9116.4</v>
      </c>
      <c r="J46" s="104">
        <v>0</v>
      </c>
      <c r="K46" s="104">
        <f t="shared" si="9"/>
        <v>12535.05</v>
      </c>
    </row>
    <row r="47" spans="1:11" s="160" customFormat="1" ht="13.8">
      <c r="A47" s="104" t="s">
        <v>5074</v>
      </c>
      <c r="B47" s="270" t="s">
        <v>5075</v>
      </c>
      <c r="C47" s="104">
        <v>6724.2</v>
      </c>
      <c r="D47" s="275">
        <v>1040</v>
      </c>
      <c r="E47" s="275">
        <v>0</v>
      </c>
      <c r="F47" s="104">
        <f t="shared" si="5"/>
        <v>7764.2</v>
      </c>
      <c r="G47" s="104">
        <f t="shared" si="6"/>
        <v>2241.3999999999996</v>
      </c>
      <c r="H47" s="104">
        <f t="shared" si="7"/>
        <v>1120.6999999999998</v>
      </c>
      <c r="I47" s="104">
        <f t="shared" si="8"/>
        <v>8965.5999999999985</v>
      </c>
      <c r="J47" s="104">
        <v>0</v>
      </c>
      <c r="K47" s="104">
        <f t="shared" si="9"/>
        <v>12327.699999999997</v>
      </c>
    </row>
    <row r="48" spans="1:11" s="160" customFormat="1" ht="13.8">
      <c r="A48" s="104" t="s">
        <v>5029</v>
      </c>
      <c r="B48" s="270" t="s">
        <v>5030</v>
      </c>
      <c r="C48" s="104">
        <v>6724.2</v>
      </c>
      <c r="D48" s="275">
        <v>1040</v>
      </c>
      <c r="E48" s="275">
        <v>0</v>
      </c>
      <c r="F48" s="104">
        <f t="shared" si="5"/>
        <v>7764.2</v>
      </c>
      <c r="G48" s="104">
        <f t="shared" si="6"/>
        <v>2241.3999999999996</v>
      </c>
      <c r="H48" s="104">
        <f t="shared" si="7"/>
        <v>1120.6999999999998</v>
      </c>
      <c r="I48" s="104">
        <f t="shared" si="8"/>
        <v>8965.5999999999985</v>
      </c>
      <c r="J48" s="104">
        <v>0</v>
      </c>
      <c r="K48" s="104">
        <f t="shared" si="9"/>
        <v>12327.699999999997</v>
      </c>
    </row>
    <row r="49" spans="1:11" s="160" customFormat="1" ht="13.8">
      <c r="A49" s="104" t="s">
        <v>5076</v>
      </c>
      <c r="B49" s="270" t="s">
        <v>5077</v>
      </c>
      <c r="C49" s="104">
        <v>6724.3050000000003</v>
      </c>
      <c r="D49" s="275">
        <v>1040</v>
      </c>
      <c r="E49" s="275">
        <v>0</v>
      </c>
      <c r="F49" s="104">
        <f t="shared" si="5"/>
        <v>7764.3050000000003</v>
      </c>
      <c r="G49" s="104">
        <f t="shared" si="6"/>
        <v>2241.4350000000004</v>
      </c>
      <c r="H49" s="104">
        <f t="shared" si="7"/>
        <v>1120.7175000000002</v>
      </c>
      <c r="I49" s="104">
        <f t="shared" si="8"/>
        <v>8965.7400000000016</v>
      </c>
      <c r="J49" s="104">
        <v>0</v>
      </c>
      <c r="K49" s="104">
        <f t="shared" si="9"/>
        <v>12327.892500000002</v>
      </c>
    </row>
    <row r="50" spans="1:11" s="160" customFormat="1" ht="13.8">
      <c r="A50" s="104" t="s">
        <v>5031</v>
      </c>
      <c r="B50" s="270" t="s">
        <v>5032</v>
      </c>
      <c r="C50" s="104">
        <v>6633.5870328000001</v>
      </c>
      <c r="D50" s="275">
        <v>1040</v>
      </c>
      <c r="E50" s="275">
        <v>0</v>
      </c>
      <c r="F50" s="104">
        <f t="shared" si="5"/>
        <v>7673.5870328000001</v>
      </c>
      <c r="G50" s="104">
        <f t="shared" si="6"/>
        <v>2211.1956775999997</v>
      </c>
      <c r="H50" s="104">
        <f t="shared" si="7"/>
        <v>1105.5978387999999</v>
      </c>
      <c r="I50" s="104">
        <f t="shared" si="8"/>
        <v>8844.7827103999989</v>
      </c>
      <c r="J50" s="104">
        <v>0</v>
      </c>
      <c r="K50" s="104">
        <f t="shared" si="9"/>
        <v>12161.576226799998</v>
      </c>
    </row>
    <row r="51" spans="1:11" s="160" customFormat="1" ht="13.8">
      <c r="A51" s="104" t="s">
        <v>5033</v>
      </c>
      <c r="B51" s="270" t="s">
        <v>5034</v>
      </c>
      <c r="C51" s="104">
        <v>6633.6</v>
      </c>
      <c r="D51" s="275">
        <v>1040</v>
      </c>
      <c r="E51" s="275">
        <v>0</v>
      </c>
      <c r="F51" s="104">
        <f t="shared" si="5"/>
        <v>7673.6</v>
      </c>
      <c r="G51" s="104">
        <f t="shared" si="6"/>
        <v>2211.1999999999998</v>
      </c>
      <c r="H51" s="104">
        <f t="shared" si="7"/>
        <v>1105.5999999999999</v>
      </c>
      <c r="I51" s="104">
        <f t="shared" si="8"/>
        <v>8844.7999999999993</v>
      </c>
      <c r="J51" s="104">
        <v>0</v>
      </c>
      <c r="K51" s="104">
        <f t="shared" si="9"/>
        <v>12161.599999999999</v>
      </c>
    </row>
    <row r="52" spans="1:11" s="160" customFormat="1" ht="13.8">
      <c r="A52" s="104" t="s">
        <v>5035</v>
      </c>
      <c r="B52" s="270" t="s">
        <v>5036</v>
      </c>
      <c r="C52" s="104">
        <v>6633.6</v>
      </c>
      <c r="D52" s="275">
        <v>1040</v>
      </c>
      <c r="E52" s="275">
        <v>0</v>
      </c>
      <c r="F52" s="104">
        <f t="shared" si="5"/>
        <v>7673.6</v>
      </c>
      <c r="G52" s="104">
        <f t="shared" si="6"/>
        <v>2211.1999999999998</v>
      </c>
      <c r="H52" s="104">
        <f t="shared" si="7"/>
        <v>1105.5999999999999</v>
      </c>
      <c r="I52" s="104">
        <f t="shared" si="8"/>
        <v>8844.7999999999993</v>
      </c>
      <c r="J52" s="104">
        <v>0</v>
      </c>
      <c r="K52" s="104">
        <f t="shared" si="9"/>
        <v>12161.599999999999</v>
      </c>
    </row>
    <row r="53" spans="1:11" s="160" customFormat="1" ht="13.8">
      <c r="A53" s="104" t="s">
        <v>5037</v>
      </c>
      <c r="B53" s="270" t="s">
        <v>5038</v>
      </c>
      <c r="C53" s="104">
        <v>6579.3</v>
      </c>
      <c r="D53" s="275">
        <v>1040</v>
      </c>
      <c r="E53" s="275">
        <v>0</v>
      </c>
      <c r="F53" s="104">
        <f t="shared" si="5"/>
        <v>7619.3</v>
      </c>
      <c r="G53" s="104">
        <f t="shared" si="6"/>
        <v>2193.1</v>
      </c>
      <c r="H53" s="104">
        <f t="shared" si="7"/>
        <v>1096.55</v>
      </c>
      <c r="I53" s="104">
        <f t="shared" si="8"/>
        <v>8772.4</v>
      </c>
      <c r="J53" s="104">
        <v>0</v>
      </c>
      <c r="K53" s="104">
        <f t="shared" si="9"/>
        <v>12062.05</v>
      </c>
    </row>
    <row r="54" spans="1:11" s="160" customFormat="1" ht="13.8">
      <c r="A54" s="104" t="s">
        <v>5039</v>
      </c>
      <c r="B54" s="270" t="s">
        <v>4478</v>
      </c>
      <c r="C54" s="104">
        <v>6545.4000000000005</v>
      </c>
      <c r="D54" s="275">
        <v>1040</v>
      </c>
      <c r="E54" s="275">
        <v>0</v>
      </c>
      <c r="F54" s="104">
        <f t="shared" si="5"/>
        <v>7585.4000000000005</v>
      </c>
      <c r="G54" s="104">
        <f t="shared" si="6"/>
        <v>2181.8000000000002</v>
      </c>
      <c r="H54" s="104">
        <f t="shared" si="7"/>
        <v>1090.9000000000001</v>
      </c>
      <c r="I54" s="104">
        <f t="shared" si="8"/>
        <v>8727.2000000000007</v>
      </c>
      <c r="J54" s="104">
        <v>0</v>
      </c>
      <c r="K54" s="104">
        <f t="shared" si="9"/>
        <v>11999.900000000001</v>
      </c>
    </row>
    <row r="55" spans="1:11" s="160" customFormat="1" ht="13.8">
      <c r="A55" s="104" t="s">
        <v>5040</v>
      </c>
      <c r="B55" s="270" t="s">
        <v>5041</v>
      </c>
      <c r="C55" s="104">
        <v>6545.4000000000005</v>
      </c>
      <c r="D55" s="275">
        <v>1040</v>
      </c>
      <c r="E55" s="275">
        <v>0</v>
      </c>
      <c r="F55" s="104">
        <f t="shared" si="5"/>
        <v>7585.4000000000005</v>
      </c>
      <c r="G55" s="104">
        <f t="shared" si="6"/>
        <v>2181.8000000000002</v>
      </c>
      <c r="H55" s="104">
        <f t="shared" si="7"/>
        <v>1090.9000000000001</v>
      </c>
      <c r="I55" s="104">
        <f t="shared" si="8"/>
        <v>8727.2000000000007</v>
      </c>
      <c r="J55" s="104">
        <v>0</v>
      </c>
      <c r="K55" s="104">
        <f t="shared" si="9"/>
        <v>11999.900000000001</v>
      </c>
    </row>
    <row r="56" spans="1:11" s="160" customFormat="1" ht="13.8">
      <c r="A56" s="104" t="s">
        <v>5042</v>
      </c>
      <c r="B56" s="270" t="s">
        <v>4520</v>
      </c>
      <c r="C56" s="104">
        <v>6545.4000000000005</v>
      </c>
      <c r="D56" s="275">
        <v>1040</v>
      </c>
      <c r="E56" s="275">
        <v>0</v>
      </c>
      <c r="F56" s="104">
        <f t="shared" si="5"/>
        <v>7585.4000000000005</v>
      </c>
      <c r="G56" s="104">
        <f t="shared" si="6"/>
        <v>2181.8000000000002</v>
      </c>
      <c r="H56" s="104">
        <f t="shared" si="7"/>
        <v>1090.9000000000001</v>
      </c>
      <c r="I56" s="104">
        <f t="shared" si="8"/>
        <v>8727.2000000000007</v>
      </c>
      <c r="J56" s="104">
        <v>0</v>
      </c>
      <c r="K56" s="104">
        <f t="shared" si="9"/>
        <v>11999.900000000001</v>
      </c>
    </row>
    <row r="57" spans="1:11" s="160" customFormat="1" ht="13.8">
      <c r="A57" s="104" t="s">
        <v>5043</v>
      </c>
      <c r="B57" s="270" t="s">
        <v>4440</v>
      </c>
      <c r="C57" s="104">
        <v>6545.4000000000005</v>
      </c>
      <c r="D57" s="275">
        <v>1040</v>
      </c>
      <c r="E57" s="275">
        <v>0</v>
      </c>
      <c r="F57" s="104">
        <f t="shared" si="5"/>
        <v>7585.4000000000005</v>
      </c>
      <c r="G57" s="104">
        <f t="shared" si="6"/>
        <v>2181.8000000000002</v>
      </c>
      <c r="H57" s="104">
        <f t="shared" si="7"/>
        <v>1090.9000000000001</v>
      </c>
      <c r="I57" s="104">
        <f t="shared" si="8"/>
        <v>8727.2000000000007</v>
      </c>
      <c r="J57" s="104">
        <v>0</v>
      </c>
      <c r="K57" s="104">
        <f t="shared" si="9"/>
        <v>11999.900000000001</v>
      </c>
    </row>
    <row r="58" spans="1:11" s="160" customFormat="1" ht="13.8">
      <c r="A58" s="104" t="s">
        <v>5044</v>
      </c>
      <c r="B58" s="270" t="s">
        <v>5045</v>
      </c>
      <c r="C58" s="104">
        <v>6615.9449999999997</v>
      </c>
      <c r="D58" s="275">
        <v>1040</v>
      </c>
      <c r="E58" s="275">
        <v>0</v>
      </c>
      <c r="F58" s="104">
        <f t="shared" si="5"/>
        <v>7655.9449999999997</v>
      </c>
      <c r="G58" s="104">
        <f t="shared" si="6"/>
        <v>2205.3150000000001</v>
      </c>
      <c r="H58" s="104">
        <f t="shared" si="7"/>
        <v>1102.6575</v>
      </c>
      <c r="I58" s="104">
        <f t="shared" si="8"/>
        <v>8821.26</v>
      </c>
      <c r="J58" s="104">
        <v>0</v>
      </c>
      <c r="K58" s="104">
        <f t="shared" si="9"/>
        <v>12129.2325</v>
      </c>
    </row>
    <row r="59" spans="1:11" s="160" customFormat="1" ht="13.8">
      <c r="A59" s="104" t="s">
        <v>5046</v>
      </c>
      <c r="B59" s="270" t="s">
        <v>5047</v>
      </c>
      <c r="C59" s="104">
        <v>6579.3</v>
      </c>
      <c r="D59" s="275">
        <v>1040</v>
      </c>
      <c r="E59" s="275">
        <v>0</v>
      </c>
      <c r="F59" s="104">
        <f t="shared" si="5"/>
        <v>7619.3</v>
      </c>
      <c r="G59" s="104">
        <f t="shared" si="6"/>
        <v>2193.1</v>
      </c>
      <c r="H59" s="104">
        <f t="shared" si="7"/>
        <v>1096.55</v>
      </c>
      <c r="I59" s="104">
        <f t="shared" si="8"/>
        <v>8772.4</v>
      </c>
      <c r="J59" s="104">
        <v>0</v>
      </c>
      <c r="K59" s="104">
        <f t="shared" si="9"/>
        <v>12062.05</v>
      </c>
    </row>
    <row r="60" spans="1:11" s="160" customFormat="1" ht="13.8">
      <c r="A60" s="104" t="s">
        <v>5048</v>
      </c>
      <c r="B60" s="270" t="s">
        <v>4469</v>
      </c>
      <c r="C60" s="104">
        <v>6579.3</v>
      </c>
      <c r="D60" s="275">
        <v>1040</v>
      </c>
      <c r="E60" s="275">
        <v>0</v>
      </c>
      <c r="F60" s="104">
        <f t="shared" si="5"/>
        <v>7619.3</v>
      </c>
      <c r="G60" s="104">
        <f t="shared" si="6"/>
        <v>2193.1</v>
      </c>
      <c r="H60" s="104">
        <f t="shared" si="7"/>
        <v>1096.55</v>
      </c>
      <c r="I60" s="104">
        <f t="shared" si="8"/>
        <v>8772.4</v>
      </c>
      <c r="J60" s="104">
        <v>0</v>
      </c>
      <c r="K60" s="104">
        <f t="shared" si="9"/>
        <v>12062.05</v>
      </c>
    </row>
    <row r="61" spans="1:11" s="160" customFormat="1" ht="13.8">
      <c r="A61" s="104" t="s">
        <v>5078</v>
      </c>
      <c r="B61" s="270" t="s">
        <v>5079</v>
      </c>
      <c r="C61" s="104">
        <v>6579.4050000000007</v>
      </c>
      <c r="D61" s="275">
        <v>1040</v>
      </c>
      <c r="E61" s="275">
        <v>0</v>
      </c>
      <c r="F61" s="104">
        <f t="shared" si="5"/>
        <v>7619.4050000000007</v>
      </c>
      <c r="G61" s="104">
        <f t="shared" si="6"/>
        <v>2193.1350000000002</v>
      </c>
      <c r="H61" s="104">
        <f t="shared" si="7"/>
        <v>1096.5675000000001</v>
      </c>
      <c r="I61" s="104">
        <f t="shared" si="8"/>
        <v>8772.5400000000009</v>
      </c>
      <c r="J61" s="104">
        <v>0</v>
      </c>
      <c r="K61" s="104">
        <f t="shared" si="9"/>
        <v>12062.2425</v>
      </c>
    </row>
    <row r="62" spans="1:11" s="160" customFormat="1" ht="13.8">
      <c r="A62" s="104" t="s">
        <v>5049</v>
      </c>
      <c r="B62" s="270" t="s">
        <v>5050</v>
      </c>
      <c r="C62" s="104">
        <v>6500.4000000000005</v>
      </c>
      <c r="D62" s="275">
        <v>1040</v>
      </c>
      <c r="E62" s="275">
        <v>0</v>
      </c>
      <c r="F62" s="104">
        <f t="shared" si="5"/>
        <v>7540.4000000000005</v>
      </c>
      <c r="G62" s="104">
        <f t="shared" si="6"/>
        <v>2166.8000000000002</v>
      </c>
      <c r="H62" s="104">
        <f t="shared" si="7"/>
        <v>1083.4000000000001</v>
      </c>
      <c r="I62" s="104">
        <f t="shared" si="8"/>
        <v>8667.2000000000007</v>
      </c>
      <c r="J62" s="104">
        <v>0</v>
      </c>
      <c r="K62" s="104">
        <f t="shared" si="9"/>
        <v>11917.400000000001</v>
      </c>
    </row>
    <row r="63" spans="1:11" s="160" customFormat="1" ht="13.8">
      <c r="A63" s="104" t="s">
        <v>5051</v>
      </c>
      <c r="B63" s="270" t="s">
        <v>5052</v>
      </c>
      <c r="C63" s="104">
        <v>6396</v>
      </c>
      <c r="D63" s="275">
        <v>1040</v>
      </c>
      <c r="E63" s="275">
        <v>0</v>
      </c>
      <c r="F63" s="104">
        <f t="shared" si="5"/>
        <v>7436</v>
      </c>
      <c r="G63" s="104">
        <f t="shared" si="6"/>
        <v>2132</v>
      </c>
      <c r="H63" s="104">
        <f t="shared" si="7"/>
        <v>1066</v>
      </c>
      <c r="I63" s="104">
        <f t="shared" si="8"/>
        <v>8528</v>
      </c>
      <c r="J63" s="104">
        <v>0</v>
      </c>
      <c r="K63" s="104">
        <f t="shared" si="9"/>
        <v>11726</v>
      </c>
    </row>
    <row r="64" spans="1:11" s="160" customFormat="1" ht="13.8">
      <c r="A64" s="104" t="s">
        <v>5053</v>
      </c>
      <c r="B64" s="270" t="s">
        <v>5054</v>
      </c>
      <c r="C64" s="104">
        <v>6395.7</v>
      </c>
      <c r="D64" s="275">
        <v>1040</v>
      </c>
      <c r="E64" s="275">
        <v>0</v>
      </c>
      <c r="F64" s="104">
        <f t="shared" si="5"/>
        <v>7435.7</v>
      </c>
      <c r="G64" s="104">
        <f t="shared" si="6"/>
        <v>2131.9</v>
      </c>
      <c r="H64" s="104">
        <f t="shared" si="7"/>
        <v>1065.95</v>
      </c>
      <c r="I64" s="104">
        <f t="shared" si="8"/>
        <v>8527.6</v>
      </c>
      <c r="J64" s="104">
        <v>0</v>
      </c>
      <c r="K64" s="104">
        <f t="shared" si="9"/>
        <v>11725.45</v>
      </c>
    </row>
    <row r="65" spans="1:11" s="160" customFormat="1" ht="13.8">
      <c r="A65" s="104" t="s">
        <v>5055</v>
      </c>
      <c r="B65" s="270" t="s">
        <v>4516</v>
      </c>
      <c r="C65" s="104">
        <v>6299.4</v>
      </c>
      <c r="D65" s="275">
        <v>1040</v>
      </c>
      <c r="E65" s="275">
        <v>0</v>
      </c>
      <c r="F65" s="104">
        <f t="shared" si="5"/>
        <v>7339.4</v>
      </c>
      <c r="G65" s="104">
        <f t="shared" si="6"/>
        <v>2099.7999999999997</v>
      </c>
      <c r="H65" s="104">
        <f t="shared" si="7"/>
        <v>1049.8999999999999</v>
      </c>
      <c r="I65" s="104">
        <f t="shared" si="8"/>
        <v>8399.1999999999989</v>
      </c>
      <c r="J65" s="104">
        <v>0</v>
      </c>
      <c r="K65" s="104">
        <f t="shared" si="9"/>
        <v>11548.899999999998</v>
      </c>
    </row>
    <row r="66" spans="1:11" s="160" customFormat="1" ht="13.8">
      <c r="A66" s="104" t="s">
        <v>5080</v>
      </c>
      <c r="B66" s="270" t="s">
        <v>5081</v>
      </c>
      <c r="C66" s="104">
        <v>6299.37</v>
      </c>
      <c r="D66" s="275">
        <v>1040</v>
      </c>
      <c r="E66" s="275">
        <v>0</v>
      </c>
      <c r="F66" s="104">
        <f t="shared" si="5"/>
        <v>7339.37</v>
      </c>
      <c r="G66" s="104">
        <f t="shared" si="6"/>
        <v>2099.79</v>
      </c>
      <c r="H66" s="104">
        <f t="shared" si="7"/>
        <v>1049.895</v>
      </c>
      <c r="I66" s="104">
        <f t="shared" si="8"/>
        <v>8399.16</v>
      </c>
      <c r="J66" s="104">
        <v>0</v>
      </c>
      <c r="K66" s="104">
        <f t="shared" si="9"/>
        <v>11548.844999999999</v>
      </c>
    </row>
    <row r="67" spans="1:11" s="160" customFormat="1" ht="13.8">
      <c r="A67" s="104" t="s">
        <v>5056</v>
      </c>
      <c r="B67" s="270" t="s">
        <v>4473</v>
      </c>
      <c r="C67" s="104">
        <v>6299.4</v>
      </c>
      <c r="D67" s="275">
        <v>1040</v>
      </c>
      <c r="E67" s="275">
        <v>0</v>
      </c>
      <c r="F67" s="104">
        <f t="shared" si="5"/>
        <v>7339.4</v>
      </c>
      <c r="G67" s="104">
        <f t="shared" si="6"/>
        <v>2099.7999999999997</v>
      </c>
      <c r="H67" s="104">
        <f t="shared" si="7"/>
        <v>1049.8999999999999</v>
      </c>
      <c r="I67" s="104">
        <f t="shared" si="8"/>
        <v>8399.1999999999989</v>
      </c>
      <c r="J67" s="104">
        <v>0</v>
      </c>
      <c r="K67" s="104">
        <f t="shared" si="9"/>
        <v>11548.899999999998</v>
      </c>
    </row>
    <row r="68" spans="1:11" s="160" customFormat="1" ht="13.8">
      <c r="A68" s="104" t="s">
        <v>5057</v>
      </c>
      <c r="B68" s="270" t="s">
        <v>4458</v>
      </c>
      <c r="C68" s="104">
        <v>6225.9</v>
      </c>
      <c r="D68" s="275">
        <v>1040</v>
      </c>
      <c r="E68" s="275">
        <v>0</v>
      </c>
      <c r="F68" s="104">
        <f t="shared" si="5"/>
        <v>7265.9</v>
      </c>
      <c r="G68" s="104">
        <f t="shared" si="6"/>
        <v>2075.3000000000002</v>
      </c>
      <c r="H68" s="104">
        <f t="shared" si="7"/>
        <v>1037.6500000000001</v>
      </c>
      <c r="I68" s="104">
        <f t="shared" si="8"/>
        <v>8301.2000000000007</v>
      </c>
      <c r="J68" s="104">
        <v>0</v>
      </c>
      <c r="K68" s="104">
        <f t="shared" si="9"/>
        <v>11414.150000000001</v>
      </c>
    </row>
    <row r="69" spans="1:11" s="160" customFormat="1" ht="13.8">
      <c r="A69" s="104" t="s">
        <v>5058</v>
      </c>
      <c r="B69" s="270" t="s">
        <v>5059</v>
      </c>
      <c r="C69" s="104">
        <v>6225.9</v>
      </c>
      <c r="D69" s="275">
        <v>1040</v>
      </c>
      <c r="E69" s="275">
        <v>0</v>
      </c>
      <c r="F69" s="104">
        <f t="shared" si="5"/>
        <v>7265.9</v>
      </c>
      <c r="G69" s="104">
        <f t="shared" si="6"/>
        <v>2075.3000000000002</v>
      </c>
      <c r="H69" s="104">
        <f t="shared" si="7"/>
        <v>1037.6500000000001</v>
      </c>
      <c r="I69" s="104">
        <f t="shared" si="8"/>
        <v>8301.2000000000007</v>
      </c>
      <c r="J69" s="104">
        <v>0</v>
      </c>
      <c r="K69" s="104">
        <f t="shared" si="9"/>
        <v>11414.150000000001</v>
      </c>
    </row>
    <row r="70" spans="1:11" s="160" customFormat="1" ht="13.8">
      <c r="A70" s="104" t="s">
        <v>5060</v>
      </c>
      <c r="B70" s="270" t="s">
        <v>5061</v>
      </c>
      <c r="C70" s="104">
        <v>6225.9</v>
      </c>
      <c r="D70" s="275">
        <v>1040</v>
      </c>
      <c r="E70" s="275">
        <v>0</v>
      </c>
      <c r="F70" s="104">
        <f t="shared" si="5"/>
        <v>7265.9</v>
      </c>
      <c r="G70" s="104">
        <f t="shared" si="6"/>
        <v>2075.3000000000002</v>
      </c>
      <c r="H70" s="104">
        <f t="shared" si="7"/>
        <v>1037.6500000000001</v>
      </c>
      <c r="I70" s="104">
        <f t="shared" si="8"/>
        <v>8301.2000000000007</v>
      </c>
      <c r="J70" s="104">
        <v>0</v>
      </c>
      <c r="K70" s="104">
        <f t="shared" si="9"/>
        <v>11414.150000000001</v>
      </c>
    </row>
    <row r="71" spans="1:11" s="160" customFormat="1" ht="13.8">
      <c r="A71" s="104" t="s">
        <v>5062</v>
      </c>
      <c r="B71" s="270" t="s">
        <v>4460</v>
      </c>
      <c r="C71" s="104">
        <v>6223.2</v>
      </c>
      <c r="D71" s="275">
        <v>1040</v>
      </c>
      <c r="E71" s="275">
        <v>0</v>
      </c>
      <c r="F71" s="104">
        <f t="shared" si="5"/>
        <v>7263.2</v>
      </c>
      <c r="G71" s="104">
        <f t="shared" si="6"/>
        <v>2074.4</v>
      </c>
      <c r="H71" s="104">
        <f t="shared" si="7"/>
        <v>1037.2</v>
      </c>
      <c r="I71" s="104">
        <f t="shared" si="8"/>
        <v>8297.6</v>
      </c>
      <c r="J71" s="104">
        <v>0</v>
      </c>
      <c r="K71" s="104">
        <f t="shared" si="9"/>
        <v>11409.2</v>
      </c>
    </row>
    <row r="72" spans="1:11" s="160" customFormat="1" ht="13.8">
      <c r="A72" s="104" t="s">
        <v>5063</v>
      </c>
      <c r="B72" s="270" t="s">
        <v>5064</v>
      </c>
      <c r="C72" s="104">
        <v>6223.2</v>
      </c>
      <c r="D72" s="275">
        <v>1040</v>
      </c>
      <c r="E72" s="275">
        <v>0</v>
      </c>
      <c r="F72" s="104">
        <f t="shared" si="5"/>
        <v>7263.2</v>
      </c>
      <c r="G72" s="104">
        <f t="shared" si="6"/>
        <v>2074.4</v>
      </c>
      <c r="H72" s="104">
        <f t="shared" si="7"/>
        <v>1037.2</v>
      </c>
      <c r="I72" s="104">
        <f t="shared" si="8"/>
        <v>8297.6</v>
      </c>
      <c r="J72" s="104">
        <v>0</v>
      </c>
      <c r="K72" s="104">
        <f t="shared" si="9"/>
        <v>11409.2</v>
      </c>
    </row>
    <row r="73" spans="1:11" s="160" customFormat="1" ht="13.8">
      <c r="A73" s="104" t="s">
        <v>5065</v>
      </c>
      <c r="B73" s="270" t="s">
        <v>5066</v>
      </c>
      <c r="C73" s="104">
        <v>6223.2</v>
      </c>
      <c r="D73" s="275">
        <v>1040</v>
      </c>
      <c r="E73" s="275">
        <v>0</v>
      </c>
      <c r="F73" s="104">
        <f t="shared" si="5"/>
        <v>7263.2</v>
      </c>
      <c r="G73" s="104">
        <f t="shared" si="6"/>
        <v>2074.4</v>
      </c>
      <c r="H73" s="104">
        <f t="shared" si="7"/>
        <v>1037.2</v>
      </c>
      <c r="I73" s="104">
        <f t="shared" si="8"/>
        <v>8297.6</v>
      </c>
      <c r="J73" s="104">
        <v>0</v>
      </c>
      <c r="K73" s="104">
        <f t="shared" si="9"/>
        <v>11409.2</v>
      </c>
    </row>
    <row r="74" spans="1:11" s="160" customFormat="1" ht="13.8">
      <c r="A74" s="104" t="s">
        <v>5067</v>
      </c>
      <c r="B74" s="270" t="s">
        <v>5068</v>
      </c>
      <c r="C74" s="104">
        <v>6223.2</v>
      </c>
      <c r="D74" s="275">
        <v>1040</v>
      </c>
      <c r="E74" s="275">
        <v>0</v>
      </c>
      <c r="F74" s="104">
        <f t="shared" si="5"/>
        <v>7263.2</v>
      </c>
      <c r="G74" s="104">
        <f t="shared" si="6"/>
        <v>2074.4</v>
      </c>
      <c r="H74" s="104">
        <f t="shared" si="7"/>
        <v>1037.2</v>
      </c>
      <c r="I74" s="104">
        <f t="shared" si="8"/>
        <v>8297.6</v>
      </c>
      <c r="J74" s="104">
        <v>0</v>
      </c>
      <c r="K74" s="104">
        <f t="shared" si="9"/>
        <v>11409.2</v>
      </c>
    </row>
    <row r="75" spans="1:11" s="160" customFormat="1" ht="13.8">
      <c r="A75" s="104" t="s">
        <v>5069</v>
      </c>
      <c r="B75" s="270" t="s">
        <v>5070</v>
      </c>
      <c r="C75" s="104">
        <v>6223.2</v>
      </c>
      <c r="D75" s="275">
        <v>1040</v>
      </c>
      <c r="E75" s="275">
        <v>0</v>
      </c>
      <c r="F75" s="104">
        <f t="shared" si="5"/>
        <v>7263.2</v>
      </c>
      <c r="G75" s="104">
        <f t="shared" si="6"/>
        <v>2074.4</v>
      </c>
      <c r="H75" s="104">
        <f t="shared" si="7"/>
        <v>1037.2</v>
      </c>
      <c r="I75" s="104">
        <f t="shared" si="8"/>
        <v>8297.6</v>
      </c>
      <c r="J75" s="104">
        <v>0</v>
      </c>
      <c r="K75" s="104">
        <f t="shared" si="9"/>
        <v>11409.2</v>
      </c>
    </row>
    <row r="76" spans="1:11" s="158" customFormat="1">
      <c r="A76" s="159"/>
      <c r="B76" s="159"/>
      <c r="C76" s="109"/>
      <c r="D76" s="109"/>
      <c r="E76" s="109"/>
      <c r="F76" s="109"/>
      <c r="G76" s="109"/>
      <c r="H76" s="109"/>
      <c r="I76" s="109"/>
      <c r="J76" s="109"/>
      <c r="K76" s="109"/>
    </row>
  </sheetData>
  <mergeCells count="13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9" fitToHeight="0" orientation="landscape" r:id="rId1"/>
  <rowBreaks count="1" manualBreakCount="1">
    <brk id="46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M53"/>
  <sheetViews>
    <sheetView showGridLines="0" topLeftCell="B2" zoomScaleNormal="100" zoomScaleSheetLayoutView="100" workbookViewId="0"/>
  </sheetViews>
  <sheetFormatPr baseColWidth="10" defaultColWidth="11.44140625" defaultRowHeight="15"/>
  <cols>
    <col min="1" max="1" width="22.5546875" style="207" customWidth="1"/>
    <col min="2" max="2" width="48" style="207" bestFit="1" customWidth="1"/>
    <col min="3" max="3" width="21.5546875" style="207" customWidth="1"/>
    <col min="4" max="4" width="24.6640625" style="207" customWidth="1"/>
    <col min="5" max="5" width="23.33203125" style="207" customWidth="1"/>
    <col min="6" max="169" width="11.44140625" style="164"/>
    <col min="170" max="16384" width="11.44140625" style="165"/>
  </cols>
  <sheetData>
    <row r="1" spans="1:169" ht="15.6">
      <c r="A1" s="342"/>
      <c r="B1" s="342"/>
      <c r="C1" s="342"/>
      <c r="D1" s="342"/>
      <c r="E1" s="342"/>
    </row>
    <row r="2" spans="1:169" s="295" customFormat="1" ht="15.6">
      <c r="A2" s="1288" t="s">
        <v>4095</v>
      </c>
      <c r="B2" s="1288"/>
      <c r="C2" s="1288"/>
      <c r="D2" s="1288"/>
      <c r="E2" s="1288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  <c r="EQ2" s="294"/>
      <c r="ER2" s="294"/>
      <c r="ES2" s="294"/>
      <c r="ET2" s="294"/>
      <c r="EU2" s="294"/>
      <c r="EV2" s="294"/>
      <c r="EW2" s="294"/>
      <c r="EX2" s="294"/>
      <c r="EY2" s="294"/>
      <c r="EZ2" s="294"/>
      <c r="FA2" s="294"/>
      <c r="FB2" s="294"/>
      <c r="FC2" s="294"/>
      <c r="FD2" s="294"/>
      <c r="FE2" s="294"/>
      <c r="FF2" s="294"/>
      <c r="FG2" s="294"/>
      <c r="FH2" s="294"/>
      <c r="FI2" s="294"/>
      <c r="FJ2" s="294"/>
      <c r="FK2" s="294"/>
      <c r="FL2" s="294"/>
      <c r="FM2" s="294"/>
    </row>
    <row r="3" spans="1:169" s="295" customFormat="1" ht="15.6">
      <c r="A3" s="1301" t="s">
        <v>5082</v>
      </c>
      <c r="B3" s="1301"/>
      <c r="C3" s="1301"/>
      <c r="D3" s="1301"/>
      <c r="E3" s="1301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  <c r="CD3" s="294"/>
      <c r="CE3" s="294"/>
      <c r="CF3" s="294"/>
      <c r="CG3" s="294"/>
      <c r="CH3" s="294"/>
      <c r="CI3" s="294"/>
      <c r="CJ3" s="294"/>
      <c r="CK3" s="294"/>
      <c r="CL3" s="294"/>
      <c r="CM3" s="294"/>
      <c r="CN3" s="294"/>
      <c r="CO3" s="294"/>
      <c r="CP3" s="294"/>
      <c r="CQ3" s="294"/>
      <c r="CR3" s="294"/>
      <c r="CS3" s="294"/>
      <c r="CT3" s="294"/>
      <c r="CU3" s="294"/>
      <c r="CV3" s="294"/>
      <c r="CW3" s="294"/>
      <c r="CX3" s="294"/>
      <c r="CY3" s="294"/>
      <c r="CZ3" s="294"/>
      <c r="DA3" s="294"/>
      <c r="DB3" s="294"/>
      <c r="DC3" s="294"/>
      <c r="DD3" s="294"/>
      <c r="DE3" s="294"/>
      <c r="DF3" s="294"/>
      <c r="DG3" s="294"/>
      <c r="DH3" s="294"/>
      <c r="DI3" s="294"/>
      <c r="DJ3" s="294"/>
      <c r="DK3" s="294"/>
      <c r="DL3" s="294"/>
      <c r="DM3" s="294"/>
      <c r="DN3" s="294"/>
      <c r="DO3" s="294"/>
      <c r="DP3" s="294"/>
      <c r="DQ3" s="294"/>
      <c r="DR3" s="294"/>
      <c r="DS3" s="294"/>
      <c r="DT3" s="294"/>
      <c r="DU3" s="294"/>
      <c r="DV3" s="294"/>
      <c r="DW3" s="294"/>
      <c r="DX3" s="294"/>
      <c r="DY3" s="294"/>
      <c r="DZ3" s="294"/>
      <c r="EA3" s="294"/>
      <c r="EB3" s="294"/>
      <c r="EC3" s="294"/>
      <c r="ED3" s="294"/>
      <c r="EE3" s="294"/>
      <c r="EF3" s="294"/>
      <c r="EG3" s="294"/>
      <c r="EH3" s="294"/>
      <c r="EI3" s="294"/>
      <c r="EJ3" s="294"/>
      <c r="EK3" s="294"/>
      <c r="EL3" s="294"/>
      <c r="EM3" s="294"/>
      <c r="EN3" s="294"/>
      <c r="EO3" s="294"/>
      <c r="EP3" s="294"/>
      <c r="EQ3" s="294"/>
      <c r="ER3" s="294"/>
      <c r="ES3" s="294"/>
      <c r="ET3" s="294"/>
      <c r="EU3" s="294"/>
      <c r="EV3" s="294"/>
      <c r="EW3" s="294"/>
      <c r="EX3" s="294"/>
      <c r="EY3" s="294"/>
      <c r="EZ3" s="294"/>
      <c r="FA3" s="294"/>
      <c r="FB3" s="294"/>
      <c r="FC3" s="294"/>
      <c r="FD3" s="294"/>
      <c r="FE3" s="294"/>
      <c r="FF3" s="294"/>
      <c r="FG3" s="294"/>
      <c r="FH3" s="294"/>
      <c r="FI3" s="294"/>
      <c r="FJ3" s="294"/>
      <c r="FK3" s="294"/>
      <c r="FL3" s="294"/>
      <c r="FM3" s="294"/>
    </row>
    <row r="4" spans="1:169" s="295" customFormat="1" ht="15.6">
      <c r="A4" s="1288" t="s">
        <v>4903</v>
      </c>
      <c r="B4" s="1288"/>
      <c r="C4" s="1288"/>
      <c r="D4" s="1288"/>
      <c r="E4" s="1288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294"/>
      <c r="DS4" s="294"/>
      <c r="DT4" s="294"/>
      <c r="DU4" s="294"/>
      <c r="DV4" s="294"/>
      <c r="DW4" s="294"/>
      <c r="DX4" s="294"/>
      <c r="DY4" s="294"/>
      <c r="DZ4" s="294"/>
      <c r="EA4" s="294"/>
      <c r="EB4" s="294"/>
      <c r="EC4" s="294"/>
      <c r="ED4" s="294"/>
      <c r="EE4" s="294"/>
      <c r="EF4" s="294"/>
      <c r="EG4" s="294"/>
      <c r="EH4" s="294"/>
      <c r="EI4" s="294"/>
      <c r="EJ4" s="294"/>
      <c r="EK4" s="294"/>
      <c r="EL4" s="294"/>
      <c r="EM4" s="294"/>
      <c r="EN4" s="294"/>
      <c r="EO4" s="294"/>
      <c r="EP4" s="294"/>
      <c r="EQ4" s="294"/>
      <c r="ER4" s="294"/>
      <c r="ES4" s="294"/>
      <c r="ET4" s="294"/>
      <c r="EU4" s="294"/>
      <c r="EV4" s="294"/>
      <c r="EW4" s="294"/>
      <c r="EX4" s="294"/>
      <c r="EY4" s="294"/>
      <c r="EZ4" s="294"/>
      <c r="FA4" s="294"/>
      <c r="FB4" s="294"/>
      <c r="FC4" s="294"/>
      <c r="FD4" s="294"/>
      <c r="FE4" s="294"/>
      <c r="FF4" s="294"/>
      <c r="FG4" s="294"/>
      <c r="FH4" s="294"/>
      <c r="FI4" s="294"/>
      <c r="FJ4" s="294"/>
      <c r="FK4" s="294"/>
      <c r="FL4" s="294"/>
      <c r="FM4" s="294"/>
    </row>
    <row r="5" spans="1:169" ht="15.6">
      <c r="A5" s="1302" t="s">
        <v>4156</v>
      </c>
      <c r="B5" s="1302"/>
      <c r="C5" s="1302"/>
      <c r="D5" s="1302"/>
      <c r="E5" s="1302"/>
    </row>
    <row r="6" spans="1:169" ht="12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</row>
    <row r="7" spans="1:169" ht="6" customHeight="1">
      <c r="A7" s="343"/>
      <c r="B7" s="344"/>
      <c r="C7" s="345"/>
      <c r="D7" s="346"/>
      <c r="E7" s="346"/>
    </row>
    <row r="8" spans="1:169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</row>
    <row r="9" spans="1:169">
      <c r="A9" s="1251"/>
      <c r="B9" s="1251"/>
      <c r="C9" s="1251"/>
      <c r="D9" s="110" t="s">
        <v>4162</v>
      </c>
      <c r="E9" s="110" t="s">
        <v>4163</v>
      </c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</row>
    <row r="10" spans="1:169" s="164" customFormat="1">
      <c r="A10" s="51"/>
      <c r="B10" s="51"/>
      <c r="C10" s="51"/>
      <c r="D10" s="51"/>
      <c r="E10" s="51"/>
    </row>
    <row r="11" spans="1:169" s="328" customFormat="1" ht="13.2">
      <c r="A11" s="1276" t="s">
        <v>4102</v>
      </c>
      <c r="B11" s="1276" t="s">
        <v>4102</v>
      </c>
      <c r="C11" s="331"/>
      <c r="D11" s="332"/>
      <c r="E11" s="332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7"/>
      <c r="AD11" s="327"/>
      <c r="AE11" s="327"/>
      <c r="AF11" s="327"/>
      <c r="AG11" s="327"/>
      <c r="AH11" s="327"/>
      <c r="AI11" s="327"/>
      <c r="AJ11" s="327"/>
      <c r="AK11" s="327"/>
      <c r="AL11" s="327"/>
      <c r="AM11" s="327"/>
      <c r="AN11" s="327"/>
      <c r="AO11" s="327"/>
      <c r="AP11" s="327"/>
      <c r="AQ11" s="327"/>
      <c r="AR11" s="327"/>
      <c r="AS11" s="327"/>
      <c r="AT11" s="327"/>
      <c r="AU11" s="327"/>
      <c r="AV11" s="327"/>
      <c r="AW11" s="327"/>
      <c r="AX11" s="327"/>
      <c r="AY11" s="327"/>
      <c r="AZ11" s="327"/>
      <c r="BA11" s="327"/>
      <c r="BB11" s="327"/>
      <c r="BC11" s="327"/>
      <c r="BD11" s="327"/>
      <c r="BE11" s="327"/>
      <c r="BF11" s="327"/>
      <c r="BG11" s="327"/>
      <c r="BH11" s="327"/>
      <c r="BI11" s="327"/>
      <c r="BJ11" s="327"/>
      <c r="BK11" s="327"/>
      <c r="BL11" s="327"/>
      <c r="BM11" s="327"/>
      <c r="BN11" s="327"/>
      <c r="BO11" s="327"/>
      <c r="BP11" s="327"/>
      <c r="BQ11" s="327"/>
      <c r="BR11" s="327"/>
      <c r="BS11" s="327"/>
      <c r="BT11" s="327"/>
      <c r="BU11" s="327"/>
      <c r="BV11" s="327"/>
      <c r="BW11" s="327"/>
      <c r="BX11" s="327"/>
      <c r="BY11" s="327"/>
      <c r="BZ11" s="327"/>
      <c r="CA11" s="327"/>
      <c r="CB11" s="327"/>
      <c r="CC11" s="327"/>
      <c r="CD11" s="327"/>
      <c r="CE11" s="327"/>
      <c r="CF11" s="327"/>
      <c r="CG11" s="327"/>
      <c r="CH11" s="327"/>
      <c r="CI11" s="327"/>
      <c r="CJ11" s="327"/>
      <c r="CK11" s="327"/>
      <c r="CL11" s="327"/>
      <c r="CM11" s="327"/>
      <c r="CN11" s="327"/>
      <c r="CO11" s="327"/>
      <c r="CP11" s="327"/>
      <c r="CQ11" s="327"/>
      <c r="CR11" s="327"/>
      <c r="CS11" s="327"/>
      <c r="CT11" s="327"/>
      <c r="CU11" s="327"/>
      <c r="CV11" s="327"/>
      <c r="CW11" s="327"/>
      <c r="CX11" s="327"/>
      <c r="CY11" s="327"/>
      <c r="CZ11" s="327"/>
      <c r="DA11" s="327"/>
      <c r="DB11" s="327"/>
      <c r="DC11" s="327"/>
      <c r="DD11" s="327"/>
      <c r="DE11" s="327"/>
      <c r="DF11" s="327"/>
      <c r="DG11" s="327"/>
      <c r="DH11" s="327"/>
      <c r="DI11" s="327"/>
      <c r="DJ11" s="327"/>
      <c r="DK11" s="327"/>
      <c r="DL11" s="327"/>
      <c r="DM11" s="327"/>
      <c r="DN11" s="327"/>
      <c r="DO11" s="327"/>
      <c r="DP11" s="327"/>
      <c r="DQ11" s="327"/>
      <c r="DR11" s="327"/>
      <c r="DS11" s="327"/>
      <c r="DT11" s="327"/>
      <c r="DU11" s="327"/>
      <c r="DV11" s="327"/>
      <c r="DW11" s="327"/>
      <c r="DX11" s="327"/>
      <c r="DY11" s="327"/>
      <c r="DZ11" s="327"/>
      <c r="EA11" s="327"/>
      <c r="EB11" s="327"/>
      <c r="EC11" s="327"/>
      <c r="ED11" s="327"/>
      <c r="EE11" s="327"/>
      <c r="EF11" s="327"/>
      <c r="EG11" s="327"/>
      <c r="EH11" s="327"/>
      <c r="EI11" s="327"/>
      <c r="EJ11" s="327"/>
      <c r="EK11" s="327"/>
      <c r="EL11" s="327"/>
      <c r="EM11" s="327"/>
      <c r="EN11" s="327"/>
      <c r="EO11" s="327"/>
      <c r="EP11" s="327"/>
      <c r="EQ11" s="327"/>
      <c r="ER11" s="327"/>
      <c r="ES11" s="327"/>
      <c r="ET11" s="327"/>
      <c r="EU11" s="327"/>
      <c r="EV11" s="327"/>
      <c r="EW11" s="327"/>
      <c r="EX11" s="327"/>
      <c r="EY11" s="327"/>
      <c r="EZ11" s="327"/>
      <c r="FA11" s="327"/>
      <c r="FB11" s="327"/>
      <c r="FC11" s="327"/>
      <c r="FD11" s="327"/>
      <c r="FE11" s="327"/>
      <c r="FF11" s="327"/>
      <c r="FG11" s="327"/>
      <c r="FH11" s="327"/>
      <c r="FI11" s="327"/>
      <c r="FJ11" s="327"/>
      <c r="FK11" s="327"/>
    </row>
    <row r="12" spans="1:169" s="131" customFormat="1" ht="13.8">
      <c r="A12" s="276" t="s">
        <v>5083</v>
      </c>
      <c r="B12" s="126" t="s">
        <v>5084</v>
      </c>
      <c r="C12" s="174">
        <v>1</v>
      </c>
      <c r="D12" s="104">
        <v>8647.0499999999993</v>
      </c>
      <c r="E12" s="104">
        <v>8647.0499999999993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</row>
    <row r="13" spans="1:169" s="131" customFormat="1" ht="13.8">
      <c r="A13" s="126" t="s">
        <v>5085</v>
      </c>
      <c r="B13" s="126" t="s">
        <v>5086</v>
      </c>
      <c r="C13" s="174">
        <v>10</v>
      </c>
      <c r="D13" s="104">
        <v>8166.5</v>
      </c>
      <c r="E13" s="104">
        <v>8820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</row>
    <row r="14" spans="1:169" s="131" customFormat="1" ht="13.8">
      <c r="A14" s="126" t="s">
        <v>5087</v>
      </c>
      <c r="B14" s="126" t="s">
        <v>4326</v>
      </c>
      <c r="C14" s="174">
        <v>1</v>
      </c>
      <c r="D14" s="104">
        <v>15122.45</v>
      </c>
      <c r="E14" s="104">
        <v>15122.45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</row>
    <row r="15" spans="1:169" s="131" customFormat="1" ht="13.8">
      <c r="A15" s="126" t="s">
        <v>5088</v>
      </c>
      <c r="B15" s="126" t="s">
        <v>5089</v>
      </c>
      <c r="C15" s="174">
        <v>1</v>
      </c>
      <c r="D15" s="104">
        <v>7567.45</v>
      </c>
      <c r="E15" s="104">
        <v>7567.45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</row>
    <row r="16" spans="1:169" s="131" customFormat="1" ht="13.8">
      <c r="A16" s="126" t="s">
        <v>5088</v>
      </c>
      <c r="B16" s="126" t="s">
        <v>5090</v>
      </c>
      <c r="C16" s="174">
        <v>5</v>
      </c>
      <c r="D16" s="104">
        <v>7567.45</v>
      </c>
      <c r="E16" s="104">
        <v>7567.45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</row>
    <row r="17" spans="1:169" s="131" customFormat="1" ht="13.8">
      <c r="A17" s="132" t="s">
        <v>5088</v>
      </c>
      <c r="B17" s="132" t="s">
        <v>5090</v>
      </c>
      <c r="C17" s="174">
        <v>6</v>
      </c>
      <c r="D17" s="104">
        <v>7567.45</v>
      </c>
      <c r="E17" s="104">
        <v>7567.45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</row>
    <row r="18" spans="1:169" s="131" customFormat="1" ht="13.8">
      <c r="A18" s="133" t="s">
        <v>5091</v>
      </c>
      <c r="B18" s="133" t="s">
        <v>4372</v>
      </c>
      <c r="C18" s="188">
        <v>6</v>
      </c>
      <c r="D18" s="104">
        <v>7567.45</v>
      </c>
      <c r="E18" s="104">
        <v>7567.45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</row>
    <row r="19" spans="1:169" s="131" customFormat="1" ht="13.8">
      <c r="A19" s="180"/>
      <c r="B19" s="181" t="s">
        <v>4209</v>
      </c>
      <c r="C19" s="189">
        <f>SUM(C12:C18)</f>
        <v>30</v>
      </c>
      <c r="D19" s="183"/>
      <c r="E19" s="183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</row>
    <row r="20" spans="1:169" ht="15.6">
      <c r="A20" s="347"/>
      <c r="B20" s="347"/>
      <c r="C20" s="345"/>
      <c r="D20" s="348"/>
      <c r="E20" s="348"/>
    </row>
    <row r="21" spans="1:169" ht="15.6">
      <c r="A21" s="1277" t="s">
        <v>4103</v>
      </c>
      <c r="B21" s="1277"/>
      <c r="C21" s="345"/>
      <c r="D21" s="348"/>
      <c r="E21" s="348"/>
    </row>
    <row r="22" spans="1:169" s="285" customFormat="1" ht="13.8">
      <c r="A22" s="349" t="s">
        <v>5092</v>
      </c>
      <c r="B22" s="281" t="s">
        <v>4469</v>
      </c>
      <c r="C22" s="350">
        <v>14</v>
      </c>
      <c r="D22" s="283">
        <v>7560.1</v>
      </c>
      <c r="E22" s="351">
        <v>8361.85</v>
      </c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</row>
    <row r="23" spans="1:169" s="285" customFormat="1" ht="13.8">
      <c r="A23" s="349" t="s">
        <v>5093</v>
      </c>
      <c r="B23" s="281" t="s">
        <v>5094</v>
      </c>
      <c r="C23" s="282">
        <v>2</v>
      </c>
      <c r="D23" s="351">
        <v>8361.85</v>
      </c>
      <c r="E23" s="351">
        <v>8361.85</v>
      </c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  <c r="CW23" s="284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284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84"/>
      <c r="DX23" s="284"/>
      <c r="DY23" s="284"/>
      <c r="DZ23" s="284"/>
      <c r="EA23" s="284"/>
      <c r="EB23" s="284"/>
      <c r="EC23" s="284"/>
      <c r="ED23" s="284"/>
      <c r="EE23" s="284"/>
      <c r="EF23" s="284"/>
      <c r="EG23" s="284"/>
      <c r="EH23" s="284"/>
      <c r="EI23" s="284"/>
      <c r="EJ23" s="284"/>
      <c r="EK23" s="284"/>
      <c r="EL23" s="284"/>
      <c r="EM23" s="284"/>
      <c r="EN23" s="284"/>
      <c r="EO23" s="284"/>
      <c r="EP23" s="284"/>
      <c r="EQ23" s="284"/>
      <c r="ER23" s="284"/>
      <c r="ES23" s="284"/>
      <c r="ET23" s="284"/>
      <c r="EU23" s="284"/>
      <c r="EV23" s="284"/>
      <c r="EW23" s="284"/>
      <c r="EX23" s="284"/>
      <c r="EY23" s="284"/>
      <c r="EZ23" s="284"/>
      <c r="FA23" s="284"/>
      <c r="FB23" s="284"/>
      <c r="FC23" s="284"/>
      <c r="FD23" s="284"/>
      <c r="FE23" s="284"/>
      <c r="FF23" s="284"/>
      <c r="FG23" s="284"/>
      <c r="FH23" s="284"/>
      <c r="FI23" s="284"/>
      <c r="FJ23" s="284"/>
      <c r="FK23" s="284"/>
      <c r="FL23" s="284"/>
      <c r="FM23" s="284"/>
    </row>
    <row r="24" spans="1:169" s="285" customFormat="1" ht="13.8">
      <c r="A24" s="349" t="s">
        <v>5095</v>
      </c>
      <c r="B24" s="281" t="s">
        <v>5096</v>
      </c>
      <c r="C24" s="282">
        <v>3</v>
      </c>
      <c r="D24" s="351">
        <v>8361.85</v>
      </c>
      <c r="E24" s="351">
        <v>8361.85</v>
      </c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</row>
    <row r="25" spans="1:169" s="285" customFormat="1" ht="13.8">
      <c r="A25" s="349" t="s">
        <v>5097</v>
      </c>
      <c r="B25" s="281" t="s">
        <v>5098</v>
      </c>
      <c r="C25" s="352">
        <v>9</v>
      </c>
      <c r="D25" s="351">
        <v>8361.85</v>
      </c>
      <c r="E25" s="351">
        <v>8361.85</v>
      </c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  <c r="DC25" s="284"/>
      <c r="DD25" s="284"/>
      <c r="DE25" s="284"/>
      <c r="DF25" s="284"/>
      <c r="DG25" s="284"/>
      <c r="DH25" s="284"/>
      <c r="DI25" s="284"/>
      <c r="DJ25" s="284"/>
      <c r="DK25" s="284"/>
      <c r="DL25" s="284"/>
      <c r="DM25" s="284"/>
      <c r="DN25" s="284"/>
      <c r="DO25" s="284"/>
      <c r="DP25" s="284"/>
      <c r="DQ25" s="284"/>
      <c r="DR25" s="284"/>
      <c r="DS25" s="284"/>
      <c r="DT25" s="284"/>
      <c r="DU25" s="284"/>
      <c r="DV25" s="284"/>
      <c r="DW25" s="284"/>
      <c r="DX25" s="284"/>
      <c r="DY25" s="284"/>
      <c r="DZ25" s="284"/>
      <c r="EA25" s="284"/>
      <c r="EB25" s="284"/>
      <c r="EC25" s="284"/>
      <c r="ED25" s="284"/>
      <c r="EE25" s="284"/>
      <c r="EF25" s="284"/>
      <c r="EG25" s="284"/>
      <c r="EH25" s="284"/>
      <c r="EI25" s="284"/>
      <c r="EJ25" s="284"/>
      <c r="EK25" s="284"/>
      <c r="EL25" s="284"/>
      <c r="EM25" s="284"/>
      <c r="EN25" s="284"/>
      <c r="EO25" s="284"/>
      <c r="EP25" s="284"/>
      <c r="EQ25" s="284"/>
      <c r="ER25" s="284"/>
      <c r="ES25" s="284"/>
      <c r="ET25" s="284"/>
      <c r="EU25" s="284"/>
      <c r="EV25" s="284"/>
      <c r="EW25" s="284"/>
      <c r="EX25" s="284"/>
      <c r="EY25" s="284"/>
      <c r="EZ25" s="284"/>
      <c r="FA25" s="284"/>
      <c r="FB25" s="284"/>
      <c r="FC25" s="284"/>
      <c r="FD25" s="284"/>
      <c r="FE25" s="284"/>
      <c r="FF25" s="284"/>
      <c r="FG25" s="284"/>
      <c r="FH25" s="284"/>
      <c r="FI25" s="284"/>
      <c r="FJ25" s="284"/>
      <c r="FK25" s="284"/>
      <c r="FL25" s="284"/>
      <c r="FM25" s="284"/>
    </row>
    <row r="26" spans="1:169" s="285" customFormat="1" ht="13.8">
      <c r="A26" s="349" t="s">
        <v>5099</v>
      </c>
      <c r="B26" s="281" t="s">
        <v>5100</v>
      </c>
      <c r="C26" s="352">
        <v>15</v>
      </c>
      <c r="D26" s="351">
        <v>7560</v>
      </c>
      <c r="E26" s="351">
        <v>8361.85</v>
      </c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  <c r="CW26" s="284"/>
      <c r="CX26" s="284"/>
      <c r="CY26" s="284"/>
      <c r="CZ26" s="284"/>
      <c r="DA26" s="284"/>
      <c r="DB26" s="284"/>
      <c r="DC26" s="284"/>
      <c r="DD26" s="284"/>
      <c r="DE26" s="284"/>
      <c r="DF26" s="284"/>
      <c r="DG26" s="284"/>
      <c r="DH26" s="284"/>
      <c r="DI26" s="284"/>
      <c r="DJ26" s="284"/>
      <c r="DK26" s="284"/>
      <c r="DL26" s="284"/>
      <c r="DM26" s="284"/>
      <c r="DN26" s="284"/>
      <c r="DO26" s="284"/>
      <c r="DP26" s="284"/>
      <c r="DQ26" s="284"/>
      <c r="DR26" s="284"/>
      <c r="DS26" s="284"/>
      <c r="DT26" s="284"/>
      <c r="DU26" s="284"/>
      <c r="DV26" s="284"/>
      <c r="DW26" s="284"/>
      <c r="DX26" s="284"/>
      <c r="DY26" s="284"/>
      <c r="DZ26" s="284"/>
      <c r="EA26" s="284"/>
      <c r="EB26" s="284"/>
      <c r="EC26" s="284"/>
      <c r="ED26" s="284"/>
      <c r="EE26" s="284"/>
      <c r="EF26" s="284"/>
      <c r="EG26" s="284"/>
      <c r="EH26" s="284"/>
      <c r="EI26" s="284"/>
      <c r="EJ26" s="284"/>
      <c r="EK26" s="284"/>
      <c r="EL26" s="284"/>
      <c r="EM26" s="284"/>
      <c r="EN26" s="284"/>
      <c r="EO26" s="284"/>
      <c r="EP26" s="284"/>
      <c r="EQ26" s="284"/>
      <c r="ER26" s="284"/>
      <c r="ES26" s="284"/>
      <c r="ET26" s="284"/>
      <c r="EU26" s="284"/>
      <c r="EV26" s="284"/>
      <c r="EW26" s="284"/>
      <c r="EX26" s="284"/>
      <c r="EY26" s="284"/>
      <c r="EZ26" s="284"/>
      <c r="FA26" s="284"/>
      <c r="FB26" s="284"/>
      <c r="FC26" s="284"/>
      <c r="FD26" s="284"/>
      <c r="FE26" s="284"/>
      <c r="FF26" s="284"/>
      <c r="FG26" s="284"/>
      <c r="FH26" s="284"/>
      <c r="FI26" s="284"/>
      <c r="FJ26" s="284"/>
      <c r="FK26" s="284"/>
      <c r="FL26" s="284"/>
      <c r="FM26" s="284"/>
    </row>
    <row r="27" spans="1:169" s="285" customFormat="1" ht="13.8">
      <c r="A27" s="349" t="s">
        <v>5101</v>
      </c>
      <c r="B27" s="281" t="s">
        <v>4725</v>
      </c>
      <c r="C27" s="352">
        <v>12</v>
      </c>
      <c r="D27" s="283">
        <v>7769</v>
      </c>
      <c r="E27" s="283">
        <v>8553.7999999999993</v>
      </c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</row>
    <row r="28" spans="1:169" s="285" customFormat="1" ht="13.8">
      <c r="A28" s="349" t="s">
        <v>5101</v>
      </c>
      <c r="B28" s="281" t="s">
        <v>4725</v>
      </c>
      <c r="C28" s="352">
        <v>5</v>
      </c>
      <c r="D28" s="283">
        <v>7768.85</v>
      </c>
      <c r="E28" s="283">
        <v>7768.85</v>
      </c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</row>
    <row r="29" spans="1:169" s="285" customFormat="1" ht="13.8">
      <c r="A29" s="349" t="s">
        <v>5102</v>
      </c>
      <c r="B29" s="281" t="s">
        <v>5103</v>
      </c>
      <c r="C29" s="282">
        <v>20</v>
      </c>
      <c r="D29" s="283">
        <v>8964.5499999999993</v>
      </c>
      <c r="E29" s="283">
        <v>8964.5499999999993</v>
      </c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  <c r="CW29" s="284"/>
      <c r="CX29" s="284"/>
      <c r="CY29" s="284"/>
      <c r="CZ29" s="284"/>
      <c r="DA29" s="284"/>
      <c r="DB29" s="284"/>
      <c r="DC29" s="284"/>
      <c r="DD29" s="284"/>
      <c r="DE29" s="284"/>
      <c r="DF29" s="284"/>
      <c r="DG29" s="284"/>
      <c r="DH29" s="284"/>
      <c r="DI29" s="284"/>
      <c r="DJ29" s="284"/>
      <c r="DK29" s="284"/>
      <c r="DL29" s="284"/>
      <c r="DM29" s="284"/>
      <c r="DN29" s="284"/>
      <c r="DO29" s="284"/>
      <c r="DP29" s="284"/>
      <c r="DQ29" s="284"/>
      <c r="DR29" s="284"/>
      <c r="DS29" s="284"/>
      <c r="DT29" s="284"/>
      <c r="DU29" s="284"/>
      <c r="DV29" s="284"/>
      <c r="DW29" s="284"/>
      <c r="DX29" s="284"/>
      <c r="DY29" s="284"/>
      <c r="DZ29" s="284"/>
      <c r="EA29" s="284"/>
      <c r="EB29" s="284"/>
      <c r="EC29" s="284"/>
      <c r="ED29" s="284"/>
      <c r="EE29" s="284"/>
      <c r="EF29" s="284"/>
      <c r="EG29" s="284"/>
      <c r="EH29" s="284"/>
      <c r="EI29" s="284"/>
      <c r="EJ29" s="284"/>
      <c r="EK29" s="284"/>
      <c r="EL29" s="284"/>
      <c r="EM29" s="284"/>
      <c r="EN29" s="284"/>
      <c r="EO29" s="284"/>
      <c r="EP29" s="284"/>
      <c r="EQ29" s="284"/>
      <c r="ER29" s="284"/>
      <c r="ES29" s="284"/>
      <c r="ET29" s="284"/>
      <c r="EU29" s="284"/>
      <c r="EV29" s="284"/>
      <c r="EW29" s="284"/>
      <c r="EX29" s="284"/>
      <c r="EY29" s="284"/>
      <c r="EZ29" s="284"/>
      <c r="FA29" s="284"/>
      <c r="FB29" s="284"/>
      <c r="FC29" s="284"/>
      <c r="FD29" s="284"/>
      <c r="FE29" s="284"/>
      <c r="FF29" s="284"/>
      <c r="FG29" s="284"/>
      <c r="FH29" s="284"/>
      <c r="FI29" s="284"/>
      <c r="FJ29" s="284"/>
      <c r="FK29" s="284"/>
      <c r="FL29" s="284"/>
      <c r="FM29" s="284"/>
    </row>
    <row r="30" spans="1:169" s="285" customFormat="1" ht="13.8">
      <c r="A30" s="353" t="s">
        <v>5104</v>
      </c>
      <c r="B30" s="354" t="s">
        <v>5105</v>
      </c>
      <c r="C30" s="352">
        <f>41+34</f>
        <v>75</v>
      </c>
      <c r="D30" s="283">
        <v>8071</v>
      </c>
      <c r="E30" s="283">
        <v>8723.9500000000007</v>
      </c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  <c r="CN30" s="284"/>
      <c r="CO30" s="284"/>
      <c r="CP30" s="284"/>
      <c r="CQ30" s="284"/>
      <c r="CR30" s="284"/>
      <c r="CS30" s="284"/>
      <c r="CT30" s="284"/>
      <c r="CU30" s="284"/>
      <c r="CV30" s="284"/>
      <c r="CW30" s="284"/>
      <c r="CX30" s="284"/>
      <c r="CY30" s="284"/>
      <c r="CZ30" s="284"/>
      <c r="DA30" s="284"/>
      <c r="DB30" s="284"/>
      <c r="DC30" s="284"/>
      <c r="DD30" s="284"/>
      <c r="DE30" s="284"/>
      <c r="DF30" s="284"/>
      <c r="DG30" s="284"/>
      <c r="DH30" s="284"/>
      <c r="DI30" s="284"/>
      <c r="DJ30" s="284"/>
      <c r="DK30" s="284"/>
      <c r="DL30" s="284"/>
      <c r="DM30" s="284"/>
      <c r="DN30" s="284"/>
      <c r="DO30" s="284"/>
      <c r="DP30" s="284"/>
      <c r="DQ30" s="284"/>
      <c r="DR30" s="284"/>
      <c r="DS30" s="284"/>
      <c r="DT30" s="284"/>
      <c r="DU30" s="284"/>
      <c r="DV30" s="284"/>
      <c r="DW30" s="284"/>
      <c r="DX30" s="284"/>
      <c r="DY30" s="284"/>
      <c r="DZ30" s="284"/>
      <c r="EA30" s="284"/>
      <c r="EB30" s="284"/>
      <c r="EC30" s="284"/>
      <c r="ED30" s="284"/>
      <c r="EE30" s="284"/>
      <c r="EF30" s="284"/>
      <c r="EG30" s="284"/>
      <c r="EH30" s="284"/>
      <c r="EI30" s="284"/>
      <c r="EJ30" s="284"/>
      <c r="EK30" s="284"/>
      <c r="EL30" s="284"/>
      <c r="EM30" s="284"/>
      <c r="EN30" s="284"/>
      <c r="EO30" s="284"/>
      <c r="EP30" s="284"/>
      <c r="EQ30" s="284"/>
      <c r="ER30" s="284"/>
      <c r="ES30" s="284"/>
      <c r="ET30" s="284"/>
      <c r="EU30" s="284"/>
      <c r="EV30" s="284"/>
      <c r="EW30" s="284"/>
      <c r="EX30" s="284"/>
      <c r="EY30" s="284"/>
      <c r="EZ30" s="284"/>
      <c r="FA30" s="284"/>
      <c r="FB30" s="284"/>
      <c r="FC30" s="284"/>
      <c r="FD30" s="284"/>
      <c r="FE30" s="284"/>
      <c r="FF30" s="284"/>
      <c r="FG30" s="284"/>
      <c r="FH30" s="284"/>
      <c r="FI30" s="284"/>
      <c r="FJ30" s="284"/>
      <c r="FK30" s="284"/>
      <c r="FL30" s="284"/>
      <c r="FM30" s="284"/>
    </row>
    <row r="31" spans="1:169" s="285" customFormat="1" ht="13.8">
      <c r="A31" s="355" t="s">
        <v>5106</v>
      </c>
      <c r="B31" s="356" t="s">
        <v>5107</v>
      </c>
      <c r="C31" s="357">
        <v>13</v>
      </c>
      <c r="D31" s="351">
        <v>8071</v>
      </c>
      <c r="E31" s="351">
        <v>8723.9500000000007</v>
      </c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  <c r="BS31" s="284"/>
      <c r="BT31" s="284"/>
      <c r="BU31" s="284"/>
      <c r="BV31" s="284"/>
      <c r="BW31" s="284"/>
      <c r="BX31" s="284"/>
      <c r="BY31" s="284"/>
      <c r="BZ31" s="284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  <c r="CM31" s="284"/>
      <c r="CN31" s="284"/>
      <c r="CO31" s="284"/>
      <c r="CP31" s="284"/>
      <c r="CQ31" s="284"/>
      <c r="CR31" s="284"/>
      <c r="CS31" s="284"/>
      <c r="CT31" s="284"/>
      <c r="CU31" s="284"/>
      <c r="CV31" s="284"/>
      <c r="CW31" s="284"/>
      <c r="CX31" s="284"/>
      <c r="CY31" s="284"/>
      <c r="CZ31" s="284"/>
      <c r="DA31" s="284"/>
      <c r="DB31" s="284"/>
      <c r="DC31" s="284"/>
      <c r="DD31" s="284"/>
      <c r="DE31" s="284"/>
      <c r="DF31" s="284"/>
      <c r="DG31" s="284"/>
      <c r="DH31" s="284"/>
      <c r="DI31" s="284"/>
      <c r="DJ31" s="284"/>
      <c r="DK31" s="284"/>
      <c r="DL31" s="284"/>
      <c r="DM31" s="284"/>
      <c r="DN31" s="284"/>
      <c r="DO31" s="284"/>
      <c r="DP31" s="284"/>
      <c r="DQ31" s="284"/>
      <c r="DR31" s="284"/>
      <c r="DS31" s="284"/>
      <c r="DT31" s="284"/>
      <c r="DU31" s="284"/>
      <c r="DV31" s="284"/>
      <c r="DW31" s="284"/>
      <c r="DX31" s="284"/>
      <c r="DY31" s="284"/>
      <c r="DZ31" s="284"/>
      <c r="EA31" s="284"/>
      <c r="EB31" s="284"/>
      <c r="EC31" s="284"/>
      <c r="ED31" s="284"/>
      <c r="EE31" s="284"/>
      <c r="EF31" s="284"/>
      <c r="EG31" s="284"/>
      <c r="EH31" s="284"/>
      <c r="EI31" s="284"/>
      <c r="EJ31" s="284"/>
      <c r="EK31" s="284"/>
      <c r="EL31" s="284"/>
      <c r="EM31" s="284"/>
      <c r="EN31" s="284"/>
      <c r="EO31" s="284"/>
      <c r="EP31" s="284"/>
      <c r="EQ31" s="284"/>
      <c r="ER31" s="284"/>
      <c r="ES31" s="284"/>
      <c r="ET31" s="284"/>
      <c r="EU31" s="284"/>
      <c r="EV31" s="284"/>
      <c r="EW31" s="284"/>
      <c r="EX31" s="284"/>
      <c r="EY31" s="284"/>
      <c r="EZ31" s="284"/>
      <c r="FA31" s="284"/>
      <c r="FB31" s="284"/>
      <c r="FC31" s="284"/>
      <c r="FD31" s="284"/>
      <c r="FE31" s="284"/>
      <c r="FF31" s="284"/>
      <c r="FG31" s="284"/>
      <c r="FH31" s="284"/>
      <c r="FI31" s="284"/>
      <c r="FJ31" s="284"/>
      <c r="FK31" s="284"/>
      <c r="FL31" s="284"/>
      <c r="FM31" s="284"/>
    </row>
    <row r="32" spans="1:169" s="191" customFormat="1" ht="15" customHeight="1">
      <c r="A32" s="180"/>
      <c r="B32" s="358" t="s">
        <v>4244</v>
      </c>
      <c r="C32" s="189">
        <f>SUM(C22:C31)</f>
        <v>168</v>
      </c>
      <c r="D32" s="190"/>
      <c r="E32" s="190"/>
    </row>
    <row r="33" spans="1:169" s="362" customFormat="1" ht="15" customHeight="1">
      <c r="A33" s="180"/>
      <c r="B33" s="359"/>
      <c r="C33" s="360"/>
      <c r="D33" s="361"/>
      <c r="E33" s="361"/>
    </row>
    <row r="34" spans="1:169">
      <c r="A34" s="1303" t="s">
        <v>4104</v>
      </c>
      <c r="B34" s="1303"/>
      <c r="C34" s="163"/>
      <c r="D34" s="262"/>
      <c r="E34" s="262"/>
    </row>
    <row r="35" spans="1:169">
      <c r="A35" s="144" t="s">
        <v>4246</v>
      </c>
      <c r="B35" s="144" t="s">
        <v>4246</v>
      </c>
      <c r="C35" s="145">
        <v>0</v>
      </c>
      <c r="D35" s="146">
        <v>0</v>
      </c>
      <c r="E35" s="146">
        <v>0</v>
      </c>
    </row>
    <row r="36" spans="1:169">
      <c r="A36" s="180"/>
      <c r="B36" s="181" t="s">
        <v>4247</v>
      </c>
      <c r="C36" s="193">
        <f>SUM(C35)</f>
        <v>0</v>
      </c>
      <c r="D36" s="183"/>
      <c r="E36" s="183"/>
    </row>
    <row r="37" spans="1:169">
      <c r="A37" s="228"/>
      <c r="B37" s="228"/>
      <c r="C37" s="170"/>
      <c r="D37" s="262"/>
      <c r="E37" s="262"/>
    </row>
    <row r="38" spans="1:169">
      <c r="A38" s="228"/>
      <c r="B38" s="194" t="s">
        <v>4105</v>
      </c>
      <c r="C38" s="195">
        <f>C36+C32+C19</f>
        <v>198</v>
      </c>
      <c r="D38" s="262"/>
      <c r="E38" s="262"/>
    </row>
    <row r="39" spans="1:169" ht="15.6">
      <c r="A39" s="363"/>
      <c r="B39" s="364"/>
      <c r="C39" s="363"/>
      <c r="D39" s="365"/>
      <c r="E39" s="365"/>
    </row>
    <row r="40" spans="1:169" ht="15.6">
      <c r="A40" s="347"/>
      <c r="B40" s="347"/>
      <c r="C40" s="345"/>
      <c r="D40" s="348"/>
      <c r="E40" s="348"/>
    </row>
    <row r="41" spans="1:169">
      <c r="A41" s="1279" t="s">
        <v>4101</v>
      </c>
      <c r="B41" s="1279"/>
      <c r="C41" s="170"/>
      <c r="D41" s="262"/>
      <c r="E41" s="262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>
      <c r="A42" s="1278" t="s">
        <v>4248</v>
      </c>
      <c r="B42" s="1278"/>
      <c r="C42" s="170"/>
      <c r="D42" s="262"/>
      <c r="E42" s="262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7" customFormat="1" ht="13.8">
      <c r="A43" s="150" t="s">
        <v>4246</v>
      </c>
      <c r="B43" s="151" t="s">
        <v>5108</v>
      </c>
      <c r="C43" s="152">
        <v>1</v>
      </c>
      <c r="D43" s="153">
        <v>7811.42</v>
      </c>
      <c r="E43" s="153">
        <v>7811.42</v>
      </c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</row>
    <row r="44" spans="1:169" s="167" customFormat="1" ht="13.8">
      <c r="A44" s="150" t="s">
        <v>4246</v>
      </c>
      <c r="B44" s="151" t="s">
        <v>5109</v>
      </c>
      <c r="C44" s="152">
        <v>2</v>
      </c>
      <c r="D44" s="153">
        <v>8811.42</v>
      </c>
      <c r="E44" s="153">
        <v>8811.42</v>
      </c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</row>
    <row r="45" spans="1:169" s="167" customFormat="1" ht="13.8">
      <c r="A45" s="150" t="s">
        <v>4246</v>
      </c>
      <c r="B45" s="151" t="s">
        <v>5110</v>
      </c>
      <c r="C45" s="152">
        <v>2</v>
      </c>
      <c r="D45" s="153">
        <v>9811.42</v>
      </c>
      <c r="E45" s="153">
        <v>9811.42</v>
      </c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</row>
    <row r="46" spans="1:169" s="167" customFormat="1" ht="13.8">
      <c r="A46" s="150" t="s">
        <v>4246</v>
      </c>
      <c r="B46" s="151" t="s">
        <v>5111</v>
      </c>
      <c r="C46" s="152">
        <v>1</v>
      </c>
      <c r="D46" s="153">
        <v>11305.82</v>
      </c>
      <c r="E46" s="153">
        <v>11305.82</v>
      </c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</row>
    <row r="47" spans="1:169" s="167" customFormat="1" ht="13.8">
      <c r="A47" s="150" t="s">
        <v>4246</v>
      </c>
      <c r="B47" s="151" t="s">
        <v>5103</v>
      </c>
      <c r="C47" s="152">
        <v>1</v>
      </c>
      <c r="D47" s="153">
        <v>13849.06</v>
      </c>
      <c r="E47" s="153">
        <v>13849.06</v>
      </c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  <c r="EU47" s="166"/>
      <c r="EV47" s="166"/>
      <c r="EW47" s="166"/>
      <c r="EX47" s="166"/>
      <c r="EY47" s="166"/>
      <c r="EZ47" s="166"/>
      <c r="FA47" s="166"/>
      <c r="FB47" s="166"/>
      <c r="FC47" s="166"/>
      <c r="FD47" s="166"/>
      <c r="FE47" s="166"/>
      <c r="FF47" s="166"/>
      <c r="FG47" s="166"/>
      <c r="FH47" s="166"/>
      <c r="FI47" s="166"/>
      <c r="FJ47" s="166"/>
      <c r="FK47" s="166"/>
      <c r="FL47" s="166"/>
      <c r="FM47" s="166"/>
    </row>
    <row r="48" spans="1:169" s="167" customFormat="1" ht="13.8">
      <c r="A48" s="150" t="s">
        <v>4246</v>
      </c>
      <c r="B48" s="151" t="s">
        <v>5112</v>
      </c>
      <c r="C48" s="152">
        <v>1</v>
      </c>
      <c r="D48" s="153">
        <v>12412.12</v>
      </c>
      <c r="E48" s="153">
        <v>12412.12</v>
      </c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  <c r="CY48" s="166"/>
      <c r="CZ48" s="166"/>
      <c r="DA48" s="166"/>
      <c r="DB48" s="166"/>
      <c r="DC48" s="166"/>
      <c r="DD48" s="166"/>
      <c r="DE48" s="166"/>
      <c r="DF48" s="166"/>
      <c r="DG48" s="166"/>
      <c r="DH48" s="166"/>
      <c r="DI48" s="166"/>
      <c r="DJ48" s="166"/>
      <c r="DK48" s="166"/>
      <c r="DL48" s="166"/>
      <c r="DM48" s="166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  <c r="EU48" s="166"/>
      <c r="EV48" s="166"/>
      <c r="EW48" s="166"/>
      <c r="EX48" s="166"/>
      <c r="EY48" s="166"/>
      <c r="EZ48" s="166"/>
      <c r="FA48" s="166"/>
      <c r="FB48" s="166"/>
      <c r="FC48" s="166"/>
      <c r="FD48" s="166"/>
      <c r="FE48" s="166"/>
      <c r="FF48" s="166"/>
      <c r="FG48" s="166"/>
      <c r="FH48" s="166"/>
      <c r="FI48" s="166"/>
      <c r="FJ48" s="166"/>
      <c r="FK48" s="166"/>
      <c r="FL48" s="166"/>
      <c r="FM48" s="166"/>
    </row>
    <row r="49" spans="1:167" s="131" customFormat="1" ht="13.8">
      <c r="A49" s="167"/>
      <c r="B49" s="200" t="s">
        <v>4249</v>
      </c>
      <c r="C49" s="200">
        <f>SUM(C43:C48)</f>
        <v>8</v>
      </c>
      <c r="D49" s="183"/>
      <c r="E49" s="183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</row>
    <row r="50" spans="1:167" ht="15.6">
      <c r="A50" s="347"/>
      <c r="B50" s="347"/>
      <c r="C50" s="345"/>
      <c r="D50" s="348"/>
      <c r="E50" s="348"/>
    </row>
    <row r="51" spans="1:167" s="164" customFormat="1">
      <c r="A51" s="1271" t="s">
        <v>4107</v>
      </c>
      <c r="B51" s="1272"/>
      <c r="C51" s="170"/>
      <c r="D51" s="262"/>
      <c r="E51" s="262"/>
    </row>
    <row r="52" spans="1:167" s="167" customFormat="1" ht="13.8">
      <c r="A52" s="154" t="s">
        <v>4246</v>
      </c>
      <c r="B52" s="154" t="s">
        <v>4246</v>
      </c>
      <c r="C52" s="202">
        <v>0</v>
      </c>
      <c r="D52" s="146">
        <v>0</v>
      </c>
      <c r="E52" s="146">
        <v>0</v>
      </c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66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6"/>
      <c r="CY52" s="166"/>
      <c r="CZ52" s="166"/>
      <c r="DA52" s="166"/>
      <c r="DB52" s="166"/>
      <c r="DC52" s="166"/>
      <c r="DD52" s="166"/>
      <c r="DE52" s="166"/>
      <c r="DF52" s="166"/>
      <c r="DG52" s="166"/>
      <c r="DH52" s="166"/>
      <c r="DI52" s="166"/>
      <c r="DJ52" s="166"/>
      <c r="DK52" s="166"/>
      <c r="DL52" s="166"/>
      <c r="DM52" s="166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  <c r="EU52" s="166"/>
      <c r="EV52" s="166"/>
      <c r="EW52" s="166"/>
      <c r="EX52" s="166"/>
      <c r="EY52" s="166"/>
      <c r="EZ52" s="166"/>
      <c r="FA52" s="166"/>
      <c r="FB52" s="166"/>
      <c r="FC52" s="166"/>
      <c r="FD52" s="166"/>
      <c r="FE52" s="166"/>
      <c r="FF52" s="166"/>
      <c r="FG52" s="166"/>
      <c r="FH52" s="166"/>
      <c r="FI52" s="166"/>
      <c r="FJ52" s="166"/>
      <c r="FK52" s="166"/>
    </row>
    <row r="53" spans="1:167" s="203" customFormat="1" ht="16.5" customHeight="1">
      <c r="B53" s="204" t="s">
        <v>4280</v>
      </c>
      <c r="C53" s="205">
        <f>SUM(C52)</f>
        <v>0</v>
      </c>
    </row>
  </sheetData>
  <mergeCells count="15">
    <mergeCell ref="A51:B51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1:B21"/>
    <mergeCell ref="A34:B34"/>
    <mergeCell ref="A41:B41"/>
    <mergeCell ref="A42:B42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43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14.88671875" style="159" customWidth="1"/>
    <col min="2" max="2" width="38.5546875" style="159" bestFit="1" customWidth="1"/>
    <col min="3" max="3" width="17.5546875" style="159" customWidth="1"/>
    <col min="4" max="4" width="15.6640625" style="159" customWidth="1"/>
    <col min="5" max="5" width="20" style="159" customWidth="1"/>
    <col min="6" max="6" width="11.44140625" style="159"/>
    <col min="7" max="7" width="16.33203125" style="159" customWidth="1"/>
    <col min="8" max="11" width="11.44140625" style="159"/>
    <col min="12" max="13" width="11.44140625" style="158"/>
    <col min="14" max="16384" width="11.44140625" style="159"/>
  </cols>
  <sheetData>
    <row r="2" spans="1:1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1" s="208" customFormat="1" ht="15.6">
      <c r="A3" s="1268" t="s">
        <v>5113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1" s="20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1" s="20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1" s="158" customFormat="1" ht="15.6">
      <c r="A6" s="1306" t="s">
        <v>4157</v>
      </c>
      <c r="B6" s="1306"/>
      <c r="C6" s="1306"/>
      <c r="D6" s="1306"/>
      <c r="E6" s="1306"/>
      <c r="F6" s="1306"/>
      <c r="G6" s="1306"/>
      <c r="H6" s="1306"/>
      <c r="I6" s="1306"/>
      <c r="J6" s="1306"/>
      <c r="K6" s="1306"/>
    </row>
    <row r="7" spans="1:11" s="158" customFormat="1" ht="15.6">
      <c r="A7" s="159"/>
      <c r="B7" s="159"/>
      <c r="C7" s="277"/>
      <c r="D7" s="277"/>
      <c r="E7" s="277"/>
      <c r="F7" s="277"/>
      <c r="G7" s="277"/>
      <c r="H7" s="277"/>
      <c r="I7" s="277"/>
      <c r="J7" s="277"/>
      <c r="K7" s="277"/>
    </row>
    <row r="8" spans="1:11" s="208" customFormat="1" ht="15.6">
      <c r="A8" s="97" t="s">
        <v>4282</v>
      </c>
      <c r="B8" s="209"/>
      <c r="C8" s="251"/>
      <c r="D8" s="251"/>
      <c r="E8" s="251"/>
      <c r="F8" s="251"/>
      <c r="G8" s="251"/>
      <c r="H8" s="251"/>
      <c r="I8" s="251"/>
      <c r="J8" s="251"/>
      <c r="K8" s="251"/>
    </row>
    <row r="9" spans="1:11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1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1" s="160" customFormat="1" ht="13.8">
      <c r="A11" s="103" t="s">
        <v>5087</v>
      </c>
      <c r="B11" s="103" t="s">
        <v>4326</v>
      </c>
      <c r="C11" s="104">
        <v>15122.45</v>
      </c>
      <c r="D11" s="111">
        <v>1215</v>
      </c>
      <c r="E11" s="111">
        <v>53503.95</v>
      </c>
      <c r="F11" s="105">
        <f>+C11+E11+D11</f>
        <v>69841.399999999994</v>
      </c>
      <c r="G11" s="105">
        <f>+(C11/30)*10</f>
        <v>5040.8166666666675</v>
      </c>
      <c r="H11" s="105">
        <v>0</v>
      </c>
      <c r="I11" s="105">
        <f>C11+E11/30*40</f>
        <v>86461.049999999988</v>
      </c>
      <c r="J11" s="105">
        <v>0</v>
      </c>
      <c r="K11" s="105">
        <f>+G11+H11+I11+J11</f>
        <v>91501.866666666654</v>
      </c>
    </row>
    <row r="12" spans="1:11" s="160" customFormat="1" ht="13.8">
      <c r="A12" s="103" t="s">
        <v>5088</v>
      </c>
      <c r="B12" s="103" t="s">
        <v>5089</v>
      </c>
      <c r="C12" s="104">
        <v>7567.45</v>
      </c>
      <c r="D12" s="111">
        <v>1215</v>
      </c>
      <c r="E12" s="111">
        <v>10245.85</v>
      </c>
      <c r="F12" s="105">
        <f>+C12+E12+D12</f>
        <v>19028.3</v>
      </c>
      <c r="G12" s="105">
        <f>+(C12/30)*10</f>
        <v>2522.4833333333336</v>
      </c>
      <c r="H12" s="105">
        <v>0</v>
      </c>
      <c r="I12" s="105">
        <f>C12+E12/30*40</f>
        <v>21228.583333333336</v>
      </c>
      <c r="J12" s="105">
        <v>0</v>
      </c>
      <c r="K12" s="105">
        <f>+G12+H12+I12+J12</f>
        <v>23751.066666666669</v>
      </c>
    </row>
    <row r="13" spans="1:11" s="160" customFormat="1" ht="13.8">
      <c r="A13" s="103" t="s">
        <v>5088</v>
      </c>
      <c r="B13" s="103" t="s">
        <v>5090</v>
      </c>
      <c r="C13" s="104">
        <v>7567.45</v>
      </c>
      <c r="D13" s="111">
        <v>1215</v>
      </c>
      <c r="E13" s="111">
        <v>10245.85</v>
      </c>
      <c r="F13" s="105">
        <f>+C13+E13+D13</f>
        <v>19028.3</v>
      </c>
      <c r="G13" s="105">
        <f>+(C13/30)*10</f>
        <v>2522.4833333333336</v>
      </c>
      <c r="H13" s="105">
        <v>0</v>
      </c>
      <c r="I13" s="105">
        <f>C13+E13/30*40</f>
        <v>21228.583333333336</v>
      </c>
      <c r="J13" s="105">
        <v>0</v>
      </c>
      <c r="K13" s="105">
        <f>+G13+H13+I13+J13</f>
        <v>23751.066666666669</v>
      </c>
    </row>
    <row r="14" spans="1:11" s="160" customFormat="1" ht="13.8">
      <c r="A14" s="103" t="s">
        <v>5088</v>
      </c>
      <c r="B14" s="103" t="s">
        <v>5090</v>
      </c>
      <c r="C14" s="104">
        <v>7567.45</v>
      </c>
      <c r="D14" s="111">
        <v>1215</v>
      </c>
      <c r="E14" s="111">
        <v>10245.85</v>
      </c>
      <c r="F14" s="105">
        <f>+C14+E14+D14</f>
        <v>19028.3</v>
      </c>
      <c r="G14" s="105">
        <f>+(C14/30)*10</f>
        <v>2522.4833333333336</v>
      </c>
      <c r="H14" s="105">
        <v>0</v>
      </c>
      <c r="I14" s="105">
        <f>C14+E14/30*40</f>
        <v>21228.583333333336</v>
      </c>
      <c r="J14" s="105">
        <v>0</v>
      </c>
      <c r="K14" s="105">
        <f>+G14+H14+I14+J14</f>
        <v>23751.066666666669</v>
      </c>
    </row>
    <row r="15" spans="1:11" s="160" customFormat="1" ht="13.8">
      <c r="A15" s="103" t="s">
        <v>5091</v>
      </c>
      <c r="B15" s="103" t="s">
        <v>4372</v>
      </c>
      <c r="C15" s="104">
        <v>7567.45</v>
      </c>
      <c r="D15" s="111">
        <v>1215</v>
      </c>
      <c r="E15" s="111">
        <v>10245.85</v>
      </c>
      <c r="F15" s="105">
        <f>+C15+E15+D15</f>
        <v>19028.3</v>
      </c>
      <c r="G15" s="105">
        <f>+(C15/30)*10</f>
        <v>2522.4833333333336</v>
      </c>
      <c r="H15" s="105">
        <v>0</v>
      </c>
      <c r="I15" s="105">
        <f>C15+E15/30*40</f>
        <v>21228.583333333336</v>
      </c>
      <c r="J15" s="105">
        <v>0</v>
      </c>
      <c r="K15" s="105">
        <f>+G15+H15+I15+J15</f>
        <v>23751.066666666669</v>
      </c>
    </row>
    <row r="16" spans="1:11" s="158" customFormat="1" ht="15.6">
      <c r="A16" s="366"/>
      <c r="B16" s="366"/>
      <c r="C16" s="367"/>
      <c r="D16" s="367"/>
      <c r="E16" s="367"/>
      <c r="F16" s="367"/>
      <c r="G16" s="367"/>
      <c r="H16" s="367"/>
      <c r="I16" s="367"/>
      <c r="J16" s="367"/>
      <c r="K16" s="368"/>
    </row>
    <row r="17" spans="1:11" s="158" customFormat="1" ht="15.6">
      <c r="A17" s="277"/>
      <c r="B17" s="159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s="158" customFormat="1" ht="15.6">
      <c r="A18" s="369" t="s">
        <v>4296</v>
      </c>
      <c r="B18" s="159"/>
      <c r="C18" s="277"/>
      <c r="D18" s="277"/>
      <c r="E18" s="277"/>
      <c r="F18" s="277"/>
      <c r="G18" s="277"/>
      <c r="H18" s="277"/>
      <c r="I18" s="277"/>
      <c r="J18" s="277"/>
      <c r="K18" s="277"/>
    </row>
    <row r="19" spans="1:11" s="158" customFormat="1" ht="16.5" customHeight="1">
      <c r="A19" s="1263" t="s">
        <v>4283</v>
      </c>
      <c r="B19" s="1263" t="s">
        <v>4284</v>
      </c>
      <c r="C19" s="1263" t="s">
        <v>4285</v>
      </c>
      <c r="D19" s="1263"/>
      <c r="E19" s="1263"/>
      <c r="F19" s="1263"/>
      <c r="G19" s="1263" t="s">
        <v>4286</v>
      </c>
      <c r="H19" s="1263"/>
      <c r="I19" s="1263"/>
      <c r="J19" s="1263"/>
      <c r="K19" s="1263"/>
    </row>
    <row r="20" spans="1:11" s="158" customFormat="1" ht="27.6">
      <c r="A20" s="1263"/>
      <c r="B20" s="1263"/>
      <c r="C20" s="102" t="s">
        <v>4287</v>
      </c>
      <c r="D20" s="102" t="s">
        <v>4288</v>
      </c>
      <c r="E20" s="102" t="s">
        <v>4289</v>
      </c>
      <c r="F20" s="102" t="s">
        <v>4290</v>
      </c>
      <c r="G20" s="102" t="s">
        <v>4291</v>
      </c>
      <c r="H20" s="102" t="s">
        <v>4292</v>
      </c>
      <c r="I20" s="102" t="s">
        <v>4293</v>
      </c>
      <c r="J20" s="102" t="s">
        <v>4322</v>
      </c>
      <c r="K20" s="102" t="s">
        <v>4290</v>
      </c>
    </row>
    <row r="21" spans="1:11" s="160" customFormat="1" ht="13.8">
      <c r="A21" s="103" t="s">
        <v>5092</v>
      </c>
      <c r="B21" s="112" t="s">
        <v>4469</v>
      </c>
      <c r="C21" s="104">
        <v>7560.1</v>
      </c>
      <c r="D21" s="111">
        <v>1215</v>
      </c>
      <c r="E21" s="111">
        <v>473.05</v>
      </c>
      <c r="F21" s="105">
        <f t="shared" ref="F21:F38" si="0">+C21+E21+D21</f>
        <v>9248.1500000000015</v>
      </c>
      <c r="G21" s="105">
        <f>+(C21/30)*18</f>
        <v>4536.0600000000004</v>
      </c>
      <c r="H21" s="105">
        <f t="shared" ref="H21:H38" si="1">+(C21/30)*5</f>
        <v>1260.0166666666669</v>
      </c>
      <c r="I21" s="105">
        <f t="shared" ref="I21:I38" si="2">C21+E21/30*40</f>
        <v>8190.8333333333339</v>
      </c>
      <c r="J21" s="105">
        <v>14100</v>
      </c>
      <c r="K21" s="105">
        <f t="shared" ref="K21:K38" si="3">+G21+H21+I21+J21</f>
        <v>28086.910000000003</v>
      </c>
    </row>
    <row r="22" spans="1:11" s="160" customFormat="1" ht="13.8">
      <c r="A22" s="103" t="s">
        <v>5092</v>
      </c>
      <c r="B22" s="112" t="s">
        <v>4469</v>
      </c>
      <c r="C22" s="104">
        <v>8361.85</v>
      </c>
      <c r="D22" s="111">
        <v>1215</v>
      </c>
      <c r="E22" s="111">
        <v>480.8</v>
      </c>
      <c r="F22" s="105">
        <f t="shared" si="0"/>
        <v>10057.65</v>
      </c>
      <c r="G22" s="105">
        <f t="shared" ref="G22:G38" si="4">+(C22/30)*18</f>
        <v>5017.1100000000006</v>
      </c>
      <c r="H22" s="105">
        <f t="shared" si="1"/>
        <v>1393.6416666666669</v>
      </c>
      <c r="I22" s="105">
        <f t="shared" si="2"/>
        <v>9002.9166666666679</v>
      </c>
      <c r="J22" s="105">
        <v>14100</v>
      </c>
      <c r="K22" s="105">
        <f t="shared" si="3"/>
        <v>29513.668333333335</v>
      </c>
    </row>
    <row r="23" spans="1:11" s="160" customFormat="1" ht="13.8">
      <c r="A23" s="103" t="s">
        <v>5093</v>
      </c>
      <c r="B23" s="112" t="s">
        <v>5094</v>
      </c>
      <c r="C23" s="104">
        <v>8361.85</v>
      </c>
      <c r="D23" s="111">
        <v>1215</v>
      </c>
      <c r="E23" s="111">
        <v>480.8</v>
      </c>
      <c r="F23" s="105">
        <f t="shared" si="0"/>
        <v>10057.65</v>
      </c>
      <c r="G23" s="105">
        <f t="shared" si="4"/>
        <v>5017.1100000000006</v>
      </c>
      <c r="H23" s="105">
        <f t="shared" si="1"/>
        <v>1393.6416666666669</v>
      </c>
      <c r="I23" s="105">
        <f t="shared" si="2"/>
        <v>9002.9166666666679</v>
      </c>
      <c r="J23" s="105">
        <v>14100</v>
      </c>
      <c r="K23" s="105">
        <f t="shared" si="3"/>
        <v>29513.668333333335</v>
      </c>
    </row>
    <row r="24" spans="1:11" s="160" customFormat="1" ht="13.8">
      <c r="A24" s="103" t="s">
        <v>5095</v>
      </c>
      <c r="B24" s="112" t="s">
        <v>5096</v>
      </c>
      <c r="C24" s="104">
        <v>8361.85</v>
      </c>
      <c r="D24" s="111">
        <v>1215</v>
      </c>
      <c r="E24" s="111">
        <v>480.8</v>
      </c>
      <c r="F24" s="105">
        <f t="shared" si="0"/>
        <v>10057.65</v>
      </c>
      <c r="G24" s="105">
        <f t="shared" si="4"/>
        <v>5017.1100000000006</v>
      </c>
      <c r="H24" s="105">
        <f t="shared" si="1"/>
        <v>1393.6416666666669</v>
      </c>
      <c r="I24" s="105">
        <f t="shared" si="2"/>
        <v>9002.9166666666679</v>
      </c>
      <c r="J24" s="105">
        <v>14100</v>
      </c>
      <c r="K24" s="105">
        <f t="shared" si="3"/>
        <v>29513.668333333335</v>
      </c>
    </row>
    <row r="25" spans="1:11" s="160" customFormat="1" ht="13.8">
      <c r="A25" s="103" t="s">
        <v>5097</v>
      </c>
      <c r="B25" s="112" t="s">
        <v>5098</v>
      </c>
      <c r="C25" s="104">
        <v>8361.85</v>
      </c>
      <c r="D25" s="111">
        <v>1215</v>
      </c>
      <c r="E25" s="111">
        <v>480.8</v>
      </c>
      <c r="F25" s="105">
        <f t="shared" si="0"/>
        <v>10057.65</v>
      </c>
      <c r="G25" s="105">
        <f t="shared" si="4"/>
        <v>5017.1100000000006</v>
      </c>
      <c r="H25" s="105">
        <f t="shared" si="1"/>
        <v>1393.6416666666669</v>
      </c>
      <c r="I25" s="105">
        <f t="shared" si="2"/>
        <v>9002.9166666666679</v>
      </c>
      <c r="J25" s="105">
        <v>14100</v>
      </c>
      <c r="K25" s="105">
        <f t="shared" si="3"/>
        <v>29513.668333333335</v>
      </c>
    </row>
    <row r="26" spans="1:11" s="160" customFormat="1" ht="13.8">
      <c r="A26" s="103" t="s">
        <v>5099</v>
      </c>
      <c r="B26" s="112" t="s">
        <v>5100</v>
      </c>
      <c r="C26" s="104">
        <v>7560.1</v>
      </c>
      <c r="D26" s="111">
        <v>1215</v>
      </c>
      <c r="E26" s="111">
        <v>473.05</v>
      </c>
      <c r="F26" s="105">
        <f t="shared" si="0"/>
        <v>9248.1500000000015</v>
      </c>
      <c r="G26" s="105">
        <f t="shared" si="4"/>
        <v>4536.0600000000004</v>
      </c>
      <c r="H26" s="105">
        <f t="shared" si="1"/>
        <v>1260.0166666666669</v>
      </c>
      <c r="I26" s="105">
        <f t="shared" si="2"/>
        <v>8190.8333333333339</v>
      </c>
      <c r="J26" s="105">
        <v>14100</v>
      </c>
      <c r="K26" s="105">
        <f t="shared" si="3"/>
        <v>28086.910000000003</v>
      </c>
    </row>
    <row r="27" spans="1:11" s="160" customFormat="1" ht="13.8">
      <c r="A27" s="103" t="s">
        <v>5099</v>
      </c>
      <c r="B27" s="112" t="s">
        <v>5100</v>
      </c>
      <c r="C27" s="104">
        <v>8361.85</v>
      </c>
      <c r="D27" s="111">
        <v>1215</v>
      </c>
      <c r="E27" s="111">
        <v>480.8</v>
      </c>
      <c r="F27" s="105">
        <f t="shared" si="0"/>
        <v>10057.65</v>
      </c>
      <c r="G27" s="105">
        <f t="shared" si="4"/>
        <v>5017.1100000000006</v>
      </c>
      <c r="H27" s="105">
        <f t="shared" si="1"/>
        <v>1393.6416666666669</v>
      </c>
      <c r="I27" s="105">
        <f t="shared" si="2"/>
        <v>9002.9166666666679</v>
      </c>
      <c r="J27" s="105">
        <v>14100</v>
      </c>
      <c r="K27" s="105">
        <f t="shared" si="3"/>
        <v>29513.668333333335</v>
      </c>
    </row>
    <row r="28" spans="1:11" s="160" customFormat="1" ht="13.8">
      <c r="A28" s="103" t="s">
        <v>5101</v>
      </c>
      <c r="B28" s="112" t="s">
        <v>4725</v>
      </c>
      <c r="C28" s="104">
        <v>7768.85</v>
      </c>
      <c r="D28" s="111">
        <v>1215</v>
      </c>
      <c r="E28" s="111">
        <v>475.1</v>
      </c>
      <c r="F28" s="105">
        <f t="shared" si="0"/>
        <v>9458.9500000000007</v>
      </c>
      <c r="G28" s="105">
        <f t="shared" si="4"/>
        <v>4661.3100000000004</v>
      </c>
      <c r="H28" s="105">
        <f t="shared" si="1"/>
        <v>1294.8083333333334</v>
      </c>
      <c r="I28" s="105">
        <f t="shared" si="2"/>
        <v>8402.3166666666675</v>
      </c>
      <c r="J28" s="105">
        <v>14100</v>
      </c>
      <c r="K28" s="105">
        <f t="shared" si="3"/>
        <v>28458.435000000001</v>
      </c>
    </row>
    <row r="29" spans="1:11" s="160" customFormat="1" ht="13.8">
      <c r="A29" s="103" t="s">
        <v>5101</v>
      </c>
      <c r="B29" s="112" t="s">
        <v>4725</v>
      </c>
      <c r="C29" s="104">
        <v>8553.7999999999993</v>
      </c>
      <c r="D29" s="111">
        <v>1215</v>
      </c>
      <c r="E29" s="111">
        <v>392.65</v>
      </c>
      <c r="F29" s="105">
        <f t="shared" si="0"/>
        <v>10161.449999999999</v>
      </c>
      <c r="G29" s="105">
        <f t="shared" si="4"/>
        <v>5132.28</v>
      </c>
      <c r="H29" s="105">
        <f t="shared" si="1"/>
        <v>1425.6333333333332</v>
      </c>
      <c r="I29" s="105">
        <f t="shared" si="2"/>
        <v>9077.3333333333321</v>
      </c>
      <c r="J29" s="105">
        <v>14100</v>
      </c>
      <c r="K29" s="105">
        <f t="shared" si="3"/>
        <v>29735.246666666666</v>
      </c>
    </row>
    <row r="30" spans="1:11" s="160" customFormat="1" ht="27.6">
      <c r="A30" s="103" t="s">
        <v>5114</v>
      </c>
      <c r="B30" s="112" t="s">
        <v>5115</v>
      </c>
      <c r="C30" s="104">
        <v>8746.0499999999993</v>
      </c>
      <c r="D30" s="111">
        <v>1215</v>
      </c>
      <c r="E30" s="111">
        <v>394.5</v>
      </c>
      <c r="F30" s="105">
        <f t="shared" si="0"/>
        <v>10355.549999999999</v>
      </c>
      <c r="G30" s="105">
        <f t="shared" si="4"/>
        <v>5247.6299999999992</v>
      </c>
      <c r="H30" s="105">
        <f t="shared" si="1"/>
        <v>1457.6749999999997</v>
      </c>
      <c r="I30" s="105">
        <f t="shared" si="2"/>
        <v>9272.0499999999993</v>
      </c>
      <c r="J30" s="105">
        <v>14100</v>
      </c>
      <c r="K30" s="105">
        <f t="shared" si="3"/>
        <v>30077.354999999996</v>
      </c>
    </row>
    <row r="31" spans="1:11" s="160" customFormat="1" ht="13.8">
      <c r="A31" s="103" t="s">
        <v>5102</v>
      </c>
      <c r="B31" s="112" t="s">
        <v>5103</v>
      </c>
      <c r="C31" s="104">
        <v>8964.5499999999993</v>
      </c>
      <c r="D31" s="111">
        <v>1215</v>
      </c>
      <c r="E31" s="111">
        <v>426.6</v>
      </c>
      <c r="F31" s="105">
        <f t="shared" si="0"/>
        <v>10606.15</v>
      </c>
      <c r="G31" s="105">
        <f t="shared" si="4"/>
        <v>5378.73</v>
      </c>
      <c r="H31" s="105">
        <f t="shared" si="1"/>
        <v>1494.0916666666667</v>
      </c>
      <c r="I31" s="105">
        <f t="shared" si="2"/>
        <v>9533.3499999999985</v>
      </c>
      <c r="J31" s="105">
        <v>14100</v>
      </c>
      <c r="K31" s="105">
        <f t="shared" si="3"/>
        <v>30506.171666666665</v>
      </c>
    </row>
    <row r="32" spans="1:11" s="160" customFormat="1" ht="13.8">
      <c r="A32" s="103" t="s">
        <v>5083</v>
      </c>
      <c r="B32" s="112" t="s">
        <v>5084</v>
      </c>
      <c r="C32" s="104">
        <v>8647.0499999999993</v>
      </c>
      <c r="D32" s="111">
        <v>1215</v>
      </c>
      <c r="E32" s="111">
        <v>1696.45</v>
      </c>
      <c r="F32" s="105">
        <f t="shared" si="0"/>
        <v>11558.5</v>
      </c>
      <c r="G32" s="105">
        <f t="shared" si="4"/>
        <v>5188.2299999999996</v>
      </c>
      <c r="H32" s="105">
        <f t="shared" si="1"/>
        <v>1441.1749999999997</v>
      </c>
      <c r="I32" s="105">
        <f t="shared" si="2"/>
        <v>10908.983333333334</v>
      </c>
      <c r="J32" s="105">
        <v>14100</v>
      </c>
      <c r="K32" s="105">
        <f t="shared" si="3"/>
        <v>31638.388333333332</v>
      </c>
    </row>
    <row r="33" spans="1:13" s="160" customFormat="1" ht="13.8">
      <c r="A33" s="103" t="s">
        <v>5104</v>
      </c>
      <c r="B33" s="112" t="s">
        <v>5105</v>
      </c>
      <c r="C33" s="104">
        <v>8070.6</v>
      </c>
      <c r="D33" s="111">
        <v>1215</v>
      </c>
      <c r="E33" s="111">
        <v>2408</v>
      </c>
      <c r="F33" s="105">
        <f t="shared" si="0"/>
        <v>11693.6</v>
      </c>
      <c r="G33" s="105">
        <f t="shared" si="4"/>
        <v>4842.3600000000006</v>
      </c>
      <c r="H33" s="105">
        <f t="shared" si="1"/>
        <v>1345.1000000000001</v>
      </c>
      <c r="I33" s="105">
        <f t="shared" si="2"/>
        <v>11281.266666666666</v>
      </c>
      <c r="J33" s="105">
        <v>14100</v>
      </c>
      <c r="K33" s="105">
        <f t="shared" si="3"/>
        <v>31568.726666666669</v>
      </c>
    </row>
    <row r="34" spans="1:13" s="160" customFormat="1" ht="13.8">
      <c r="A34" s="103" t="s">
        <v>5104</v>
      </c>
      <c r="B34" s="112" t="s">
        <v>5105</v>
      </c>
      <c r="C34" s="104">
        <v>8723.9500000000007</v>
      </c>
      <c r="D34" s="111">
        <v>1215</v>
      </c>
      <c r="E34" s="111">
        <v>2610.8000000000002</v>
      </c>
      <c r="F34" s="105">
        <f t="shared" si="0"/>
        <v>12549.75</v>
      </c>
      <c r="G34" s="105">
        <f t="shared" si="4"/>
        <v>5234.37</v>
      </c>
      <c r="H34" s="105">
        <f t="shared" si="1"/>
        <v>1453.9916666666668</v>
      </c>
      <c r="I34" s="105">
        <f t="shared" si="2"/>
        <v>12205.016666666666</v>
      </c>
      <c r="J34" s="105">
        <v>14100</v>
      </c>
      <c r="K34" s="105">
        <f t="shared" si="3"/>
        <v>32993.378333333334</v>
      </c>
    </row>
    <row r="35" spans="1:13" s="160" customFormat="1" ht="13.8">
      <c r="A35" s="103" t="s">
        <v>5106</v>
      </c>
      <c r="B35" s="112" t="s">
        <v>5107</v>
      </c>
      <c r="C35" s="104">
        <v>8070.6</v>
      </c>
      <c r="D35" s="111">
        <v>1215</v>
      </c>
      <c r="E35" s="111">
        <v>2408</v>
      </c>
      <c r="F35" s="105">
        <f t="shared" si="0"/>
        <v>11693.6</v>
      </c>
      <c r="G35" s="105">
        <f t="shared" si="4"/>
        <v>4842.3600000000006</v>
      </c>
      <c r="H35" s="105">
        <f t="shared" si="1"/>
        <v>1345.1000000000001</v>
      </c>
      <c r="I35" s="105">
        <f t="shared" si="2"/>
        <v>11281.266666666666</v>
      </c>
      <c r="J35" s="105">
        <v>14100</v>
      </c>
      <c r="K35" s="105">
        <f t="shared" si="3"/>
        <v>31568.726666666669</v>
      </c>
    </row>
    <row r="36" spans="1:13" s="160" customFormat="1" ht="13.8">
      <c r="A36" s="103" t="s">
        <v>5106</v>
      </c>
      <c r="B36" s="112" t="s">
        <v>5107</v>
      </c>
      <c r="C36" s="104">
        <v>8723.9500000000007</v>
      </c>
      <c r="D36" s="111">
        <v>1215</v>
      </c>
      <c r="E36" s="111">
        <v>2610.8000000000002</v>
      </c>
      <c r="F36" s="105">
        <f t="shared" si="0"/>
        <v>12549.75</v>
      </c>
      <c r="G36" s="105">
        <f t="shared" si="4"/>
        <v>5234.37</v>
      </c>
      <c r="H36" s="105">
        <f t="shared" si="1"/>
        <v>1453.9916666666668</v>
      </c>
      <c r="I36" s="105">
        <f t="shared" si="2"/>
        <v>12205.016666666666</v>
      </c>
      <c r="J36" s="105">
        <v>14100</v>
      </c>
      <c r="K36" s="105">
        <f t="shared" si="3"/>
        <v>32993.378333333334</v>
      </c>
    </row>
    <row r="37" spans="1:13" s="160" customFormat="1" ht="27.6">
      <c r="A37" s="103" t="s">
        <v>5085</v>
      </c>
      <c r="B37" s="112" t="s">
        <v>5086</v>
      </c>
      <c r="C37" s="128">
        <v>8166.5</v>
      </c>
      <c r="D37" s="111">
        <v>1215</v>
      </c>
      <c r="E37" s="111">
        <v>2937.1</v>
      </c>
      <c r="F37" s="105">
        <f t="shared" si="0"/>
        <v>12318.6</v>
      </c>
      <c r="G37" s="105">
        <f t="shared" si="4"/>
        <v>4899.8999999999996</v>
      </c>
      <c r="H37" s="105">
        <f t="shared" si="1"/>
        <v>1361.0833333333333</v>
      </c>
      <c r="I37" s="105">
        <f t="shared" si="2"/>
        <v>12082.633333333333</v>
      </c>
      <c r="J37" s="105">
        <v>14100</v>
      </c>
      <c r="K37" s="105">
        <f t="shared" si="3"/>
        <v>32443.616666666665</v>
      </c>
    </row>
    <row r="38" spans="1:13" s="160" customFormat="1" ht="27.6">
      <c r="A38" s="103" t="s">
        <v>5085</v>
      </c>
      <c r="B38" s="112" t="s">
        <v>5086</v>
      </c>
      <c r="C38" s="104">
        <v>8820</v>
      </c>
      <c r="D38" s="111">
        <v>1215</v>
      </c>
      <c r="E38" s="111">
        <v>3181.8</v>
      </c>
      <c r="F38" s="105">
        <f t="shared" si="0"/>
        <v>13216.8</v>
      </c>
      <c r="G38" s="105">
        <f t="shared" si="4"/>
        <v>5292</v>
      </c>
      <c r="H38" s="105">
        <f t="shared" si="1"/>
        <v>1470</v>
      </c>
      <c r="I38" s="105">
        <f t="shared" si="2"/>
        <v>13062.4</v>
      </c>
      <c r="J38" s="105">
        <v>14100</v>
      </c>
      <c r="K38" s="105">
        <f t="shared" si="3"/>
        <v>33924.400000000001</v>
      </c>
    </row>
    <row r="39" spans="1:13" s="158" customFormat="1" ht="15.6">
      <c r="A39" s="159"/>
      <c r="B39" s="159"/>
      <c r="C39" s="277"/>
      <c r="D39" s="277"/>
      <c r="E39" s="277"/>
      <c r="F39" s="277"/>
      <c r="G39" s="277"/>
      <c r="H39" s="277"/>
      <c r="I39" s="277"/>
      <c r="J39" s="277"/>
      <c r="K39" s="277"/>
      <c r="M39" s="162"/>
    </row>
    <row r="41" spans="1:13" ht="15.6">
      <c r="B41" s="370" t="s">
        <v>4978</v>
      </c>
      <c r="C41" s="371"/>
      <c r="D41" s="371"/>
      <c r="E41" s="371"/>
      <c r="F41" s="371"/>
    </row>
    <row r="42" spans="1:13">
      <c r="B42" s="322" t="s">
        <v>4283</v>
      </c>
      <c r="C42" s="1299" t="s">
        <v>3218</v>
      </c>
      <c r="D42" s="1300"/>
      <c r="J42" s="158"/>
      <c r="K42" s="158"/>
      <c r="L42" s="159"/>
      <c r="M42" s="159"/>
    </row>
    <row r="43" spans="1:13" s="325" customFormat="1" ht="13.8">
      <c r="B43" s="372" t="s">
        <v>4246</v>
      </c>
      <c r="C43" s="1304" t="s">
        <v>5116</v>
      </c>
      <c r="D43" s="1305"/>
      <c r="J43" s="160"/>
      <c r="K43" s="160"/>
    </row>
  </sheetData>
  <mergeCells count="15">
    <mergeCell ref="C43:D43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19:A20"/>
    <mergeCell ref="B19:B20"/>
    <mergeCell ref="C19:F19"/>
    <mergeCell ref="G19:K19"/>
    <mergeCell ref="C42:D42"/>
  </mergeCells>
  <printOptions horizontalCentered="1"/>
  <pageMargins left="0.59055118110236227" right="0.59055118110236227" top="1.1811023622047245" bottom="0.78740157480314965" header="0.39370078740157483" footer="0.39370078740157483"/>
  <pageSetup scale="69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54"/>
  <sheetViews>
    <sheetView showGridLines="0" topLeftCell="B2" zoomScaleNormal="100" zoomScaleSheetLayoutView="90" workbookViewId="0"/>
  </sheetViews>
  <sheetFormatPr baseColWidth="10" defaultColWidth="11.44140625" defaultRowHeight="15"/>
  <cols>
    <col min="1" max="1" width="20.109375" style="207" customWidth="1"/>
    <col min="2" max="2" width="55.88671875" style="207" customWidth="1"/>
    <col min="3" max="3" width="13.88671875" style="207" customWidth="1"/>
    <col min="4" max="4" width="24.6640625" style="207" customWidth="1"/>
    <col min="5" max="5" width="23.33203125" style="207" customWidth="1"/>
    <col min="6" max="179" width="11.44140625" style="207"/>
    <col min="180" max="16384" width="11.44140625" style="374"/>
  </cols>
  <sheetData>
    <row r="1" spans="1:179">
      <c r="A1" s="373"/>
      <c r="B1" s="373"/>
      <c r="C1" s="373"/>
      <c r="D1" s="373"/>
      <c r="E1" s="373"/>
    </row>
    <row r="2" spans="1:179" s="295" customFormat="1" ht="15.6">
      <c r="A2" s="1288" t="s">
        <v>4095</v>
      </c>
      <c r="B2" s="1288"/>
      <c r="C2" s="1288"/>
      <c r="D2" s="1288"/>
      <c r="E2" s="1288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  <c r="EQ2" s="294"/>
      <c r="ER2" s="294"/>
      <c r="ES2" s="294"/>
      <c r="ET2" s="294"/>
      <c r="EU2" s="294"/>
      <c r="EV2" s="294"/>
      <c r="EW2" s="294"/>
      <c r="EX2" s="294"/>
      <c r="EY2" s="294"/>
      <c r="EZ2" s="294"/>
      <c r="FA2" s="294"/>
      <c r="FB2" s="294"/>
      <c r="FC2" s="294"/>
      <c r="FD2" s="294"/>
      <c r="FE2" s="294"/>
      <c r="FF2" s="294"/>
      <c r="FG2" s="294"/>
      <c r="FH2" s="294"/>
      <c r="FI2" s="294"/>
    </row>
    <row r="3" spans="1:179" s="376" customFormat="1" ht="15.6">
      <c r="A3" s="1301" t="s">
        <v>32</v>
      </c>
      <c r="B3" s="1301"/>
      <c r="C3" s="1301"/>
      <c r="D3" s="1301"/>
      <c r="E3" s="1301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5"/>
      <c r="BR3" s="375"/>
      <c r="BS3" s="375"/>
      <c r="BT3" s="375"/>
      <c r="BU3" s="375"/>
      <c r="BV3" s="375"/>
      <c r="BW3" s="375"/>
      <c r="BX3" s="375"/>
      <c r="BY3" s="375"/>
      <c r="BZ3" s="375"/>
      <c r="CA3" s="375"/>
      <c r="CB3" s="375"/>
      <c r="CC3" s="375"/>
      <c r="CD3" s="375"/>
      <c r="CE3" s="375"/>
      <c r="CF3" s="375"/>
      <c r="CG3" s="375"/>
      <c r="CH3" s="375"/>
      <c r="CI3" s="375"/>
      <c r="CJ3" s="375"/>
      <c r="CK3" s="375"/>
      <c r="CL3" s="375"/>
      <c r="CM3" s="375"/>
      <c r="CN3" s="375"/>
      <c r="CO3" s="375"/>
      <c r="CP3" s="375"/>
      <c r="CQ3" s="375"/>
      <c r="CR3" s="375"/>
      <c r="CS3" s="375"/>
      <c r="CT3" s="375"/>
      <c r="CU3" s="375"/>
      <c r="CV3" s="375"/>
      <c r="CW3" s="375"/>
      <c r="CX3" s="375"/>
      <c r="CY3" s="375"/>
      <c r="CZ3" s="375"/>
      <c r="DA3" s="375"/>
      <c r="DB3" s="375"/>
      <c r="DC3" s="375"/>
      <c r="DD3" s="375"/>
      <c r="DE3" s="375"/>
      <c r="DF3" s="375"/>
      <c r="DG3" s="375"/>
      <c r="DH3" s="375"/>
      <c r="DI3" s="375"/>
      <c r="DJ3" s="375"/>
      <c r="DK3" s="375"/>
      <c r="DL3" s="375"/>
      <c r="DM3" s="375"/>
      <c r="DN3" s="375"/>
      <c r="DO3" s="375"/>
      <c r="DP3" s="375"/>
      <c r="DQ3" s="375"/>
      <c r="DR3" s="375"/>
      <c r="DS3" s="375"/>
      <c r="DT3" s="375"/>
      <c r="DU3" s="375"/>
      <c r="DV3" s="375"/>
      <c r="DW3" s="375"/>
      <c r="DX3" s="375"/>
      <c r="DY3" s="375"/>
      <c r="DZ3" s="375"/>
      <c r="EA3" s="375"/>
      <c r="EB3" s="375"/>
      <c r="EC3" s="375"/>
      <c r="ED3" s="375"/>
      <c r="EE3" s="375"/>
      <c r="EF3" s="375"/>
      <c r="EG3" s="375"/>
      <c r="EH3" s="375"/>
      <c r="EI3" s="375"/>
      <c r="EJ3" s="375"/>
      <c r="EK3" s="375"/>
      <c r="EL3" s="375"/>
      <c r="EM3" s="375"/>
      <c r="EN3" s="375"/>
      <c r="EO3" s="375"/>
      <c r="EP3" s="375"/>
      <c r="EQ3" s="375"/>
      <c r="ER3" s="375"/>
      <c r="ES3" s="375"/>
      <c r="ET3" s="375"/>
      <c r="EU3" s="375"/>
      <c r="EV3" s="375"/>
      <c r="EW3" s="375"/>
      <c r="EX3" s="375"/>
      <c r="EY3" s="375"/>
      <c r="EZ3" s="375"/>
      <c r="FA3" s="375"/>
      <c r="FB3" s="375"/>
      <c r="FC3" s="375"/>
      <c r="FD3" s="375"/>
      <c r="FE3" s="375"/>
      <c r="FF3" s="375"/>
      <c r="FG3" s="375"/>
      <c r="FH3" s="375"/>
      <c r="FI3" s="375"/>
      <c r="FJ3" s="375"/>
      <c r="FK3" s="375"/>
      <c r="FL3" s="375"/>
      <c r="FM3" s="375"/>
      <c r="FN3" s="375"/>
      <c r="FO3" s="375"/>
      <c r="FP3" s="375"/>
      <c r="FQ3" s="375"/>
      <c r="FR3" s="375"/>
      <c r="FS3" s="375"/>
      <c r="FT3" s="375"/>
      <c r="FU3" s="375"/>
      <c r="FV3" s="375"/>
      <c r="FW3" s="375"/>
    </row>
    <row r="4" spans="1:179" s="376" customFormat="1" ht="15.6">
      <c r="A4" s="1301" t="s">
        <v>4903</v>
      </c>
      <c r="B4" s="1301"/>
      <c r="C4" s="1301"/>
      <c r="D4" s="1301"/>
      <c r="E4" s="1301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5"/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</row>
    <row r="5" spans="1:179" s="376" customFormat="1" ht="15.6">
      <c r="A5" s="1301" t="s">
        <v>4156</v>
      </c>
      <c r="B5" s="1301"/>
      <c r="C5" s="1301"/>
      <c r="D5" s="1301"/>
      <c r="E5" s="1301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5"/>
      <c r="CU5" s="375"/>
      <c r="CV5" s="375"/>
      <c r="CW5" s="375"/>
      <c r="CX5" s="375"/>
      <c r="CY5" s="375"/>
      <c r="CZ5" s="375"/>
      <c r="DA5" s="375"/>
      <c r="DB5" s="375"/>
      <c r="DC5" s="375"/>
      <c r="DD5" s="375"/>
      <c r="DE5" s="375"/>
      <c r="DF5" s="375"/>
      <c r="DG5" s="375"/>
      <c r="DH5" s="375"/>
      <c r="DI5" s="375"/>
      <c r="DJ5" s="375"/>
      <c r="DK5" s="375"/>
      <c r="DL5" s="375"/>
      <c r="DM5" s="375"/>
      <c r="DN5" s="375"/>
      <c r="DO5" s="375"/>
      <c r="DP5" s="375"/>
      <c r="DQ5" s="375"/>
      <c r="DR5" s="375"/>
      <c r="DS5" s="375"/>
      <c r="DT5" s="375"/>
      <c r="DU5" s="375"/>
      <c r="DV5" s="375"/>
      <c r="DW5" s="375"/>
      <c r="DX5" s="375"/>
      <c r="DY5" s="375"/>
      <c r="DZ5" s="375"/>
      <c r="EA5" s="375"/>
      <c r="EB5" s="375"/>
      <c r="EC5" s="375"/>
      <c r="ED5" s="375"/>
      <c r="EE5" s="375"/>
      <c r="EF5" s="375"/>
      <c r="EG5" s="375"/>
      <c r="EH5" s="375"/>
      <c r="EI5" s="375"/>
      <c r="EJ5" s="375"/>
      <c r="EK5" s="375"/>
      <c r="EL5" s="375"/>
      <c r="EM5" s="375"/>
      <c r="EN5" s="375"/>
      <c r="EO5" s="375"/>
      <c r="EP5" s="375"/>
      <c r="EQ5" s="375"/>
      <c r="ER5" s="375"/>
      <c r="ES5" s="375"/>
      <c r="ET5" s="375"/>
      <c r="EU5" s="375"/>
      <c r="EV5" s="375"/>
      <c r="EW5" s="375"/>
      <c r="EX5" s="375"/>
      <c r="EY5" s="375"/>
      <c r="EZ5" s="375"/>
      <c r="FA5" s="375"/>
      <c r="FB5" s="375"/>
      <c r="FC5" s="375"/>
      <c r="FD5" s="375"/>
      <c r="FE5" s="375"/>
      <c r="FF5" s="375"/>
      <c r="FG5" s="375"/>
      <c r="FH5" s="375"/>
      <c r="FI5" s="375"/>
      <c r="FJ5" s="375"/>
      <c r="FK5" s="375"/>
      <c r="FL5" s="375"/>
      <c r="FM5" s="375"/>
      <c r="FN5" s="375"/>
      <c r="FO5" s="375"/>
      <c r="FP5" s="375"/>
      <c r="FQ5" s="375"/>
      <c r="FR5" s="375"/>
      <c r="FS5" s="375"/>
      <c r="FT5" s="375"/>
      <c r="FU5" s="375"/>
      <c r="FV5" s="375"/>
      <c r="FW5" s="375"/>
    </row>
    <row r="6" spans="1:179" s="376" customFormat="1" ht="15.6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  <c r="BC6" s="375"/>
      <c r="BD6" s="375"/>
      <c r="BE6" s="375"/>
      <c r="BF6" s="375"/>
      <c r="BG6" s="375"/>
      <c r="BH6" s="375"/>
      <c r="BI6" s="375"/>
      <c r="BJ6" s="375"/>
      <c r="BK6" s="375"/>
      <c r="BL6" s="375"/>
      <c r="BM6" s="375"/>
      <c r="BN6" s="375"/>
      <c r="BO6" s="375"/>
      <c r="BP6" s="375"/>
      <c r="BQ6" s="375"/>
      <c r="BR6" s="375"/>
      <c r="BS6" s="375"/>
      <c r="BT6" s="375"/>
      <c r="BU6" s="375"/>
      <c r="BV6" s="375"/>
      <c r="BW6" s="375"/>
      <c r="BX6" s="375"/>
      <c r="BY6" s="375"/>
      <c r="BZ6" s="375"/>
      <c r="CA6" s="375"/>
      <c r="CB6" s="375"/>
      <c r="CC6" s="375"/>
      <c r="CD6" s="375"/>
      <c r="CE6" s="375"/>
      <c r="CF6" s="375"/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75"/>
      <c r="CS6" s="375"/>
      <c r="CT6" s="375"/>
      <c r="CU6" s="375"/>
      <c r="CV6" s="375"/>
      <c r="CW6" s="375"/>
      <c r="CX6" s="375"/>
      <c r="CY6" s="375"/>
      <c r="CZ6" s="375"/>
      <c r="DA6" s="375"/>
      <c r="DB6" s="375"/>
      <c r="DC6" s="375"/>
      <c r="DD6" s="375"/>
      <c r="DE6" s="375"/>
      <c r="DF6" s="375"/>
      <c r="DG6" s="375"/>
      <c r="DH6" s="375"/>
      <c r="DI6" s="375"/>
      <c r="DJ6" s="375"/>
      <c r="DK6" s="375"/>
      <c r="DL6" s="375"/>
      <c r="DM6" s="375"/>
      <c r="DN6" s="375"/>
      <c r="DO6" s="375"/>
      <c r="DP6" s="375"/>
      <c r="DQ6" s="375"/>
      <c r="DR6" s="375"/>
      <c r="DS6" s="375"/>
      <c r="DT6" s="375"/>
      <c r="DU6" s="375"/>
      <c r="DV6" s="375"/>
      <c r="DW6" s="375"/>
      <c r="DX6" s="375"/>
      <c r="DY6" s="375"/>
      <c r="DZ6" s="375"/>
      <c r="EA6" s="375"/>
      <c r="EB6" s="375"/>
      <c r="EC6" s="375"/>
      <c r="ED6" s="375"/>
      <c r="EE6" s="375"/>
      <c r="EF6" s="375"/>
      <c r="EG6" s="375"/>
      <c r="EH6" s="375"/>
      <c r="EI6" s="375"/>
      <c r="EJ6" s="375"/>
      <c r="EK6" s="375"/>
      <c r="EL6" s="375"/>
      <c r="EM6" s="375"/>
      <c r="EN6" s="375"/>
      <c r="EO6" s="375"/>
      <c r="EP6" s="375"/>
      <c r="EQ6" s="375"/>
      <c r="ER6" s="375"/>
      <c r="ES6" s="375"/>
      <c r="ET6" s="375"/>
      <c r="EU6" s="375"/>
      <c r="EV6" s="375"/>
      <c r="EW6" s="375"/>
      <c r="EX6" s="375"/>
      <c r="EY6" s="375"/>
      <c r="EZ6" s="375"/>
      <c r="FA6" s="375"/>
      <c r="FB6" s="375"/>
      <c r="FC6" s="375"/>
      <c r="FD6" s="375"/>
      <c r="FE6" s="375"/>
      <c r="FF6" s="375"/>
      <c r="FG6" s="375"/>
      <c r="FH6" s="375"/>
      <c r="FI6" s="375"/>
      <c r="FJ6" s="375"/>
      <c r="FK6" s="375"/>
      <c r="FL6" s="375"/>
      <c r="FM6" s="375"/>
      <c r="FN6" s="375"/>
      <c r="FO6" s="375"/>
      <c r="FP6" s="375"/>
      <c r="FQ6" s="375"/>
      <c r="FR6" s="375"/>
      <c r="FS6" s="375"/>
      <c r="FT6" s="375"/>
      <c r="FU6" s="375"/>
      <c r="FV6" s="375"/>
      <c r="FW6" s="375"/>
    </row>
    <row r="7" spans="1:179" s="376" customFormat="1" ht="15.6">
      <c r="A7" s="377"/>
      <c r="B7" s="377"/>
      <c r="C7" s="377"/>
      <c r="D7" s="377"/>
      <c r="E7" s="377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  <c r="BK7" s="375"/>
      <c r="BL7" s="375"/>
      <c r="BM7" s="375"/>
      <c r="BN7" s="375"/>
      <c r="BO7" s="375"/>
      <c r="BP7" s="375"/>
      <c r="BQ7" s="375"/>
      <c r="BR7" s="375"/>
      <c r="BS7" s="375"/>
      <c r="BT7" s="375"/>
      <c r="BU7" s="375"/>
      <c r="BV7" s="375"/>
      <c r="BW7" s="375"/>
      <c r="BX7" s="375"/>
      <c r="BY7" s="375"/>
      <c r="BZ7" s="375"/>
      <c r="CA7" s="375"/>
      <c r="CB7" s="375"/>
      <c r="CC7" s="375"/>
      <c r="CD7" s="375"/>
      <c r="CE7" s="375"/>
      <c r="CF7" s="375"/>
      <c r="CG7" s="375"/>
      <c r="CH7" s="375"/>
      <c r="CI7" s="375"/>
      <c r="CJ7" s="375"/>
      <c r="CK7" s="375"/>
      <c r="CL7" s="375"/>
      <c r="CM7" s="375"/>
      <c r="CN7" s="375"/>
      <c r="CO7" s="375"/>
      <c r="CP7" s="375"/>
      <c r="CQ7" s="375"/>
      <c r="CR7" s="375"/>
      <c r="CS7" s="375"/>
      <c r="CT7" s="375"/>
      <c r="CU7" s="375"/>
      <c r="CV7" s="375"/>
      <c r="CW7" s="375"/>
      <c r="CX7" s="375"/>
      <c r="CY7" s="375"/>
      <c r="CZ7" s="375"/>
      <c r="DA7" s="375"/>
      <c r="DB7" s="375"/>
      <c r="DC7" s="375"/>
      <c r="DD7" s="375"/>
      <c r="DE7" s="375"/>
      <c r="DF7" s="375"/>
      <c r="DG7" s="375"/>
      <c r="DH7" s="375"/>
      <c r="DI7" s="375"/>
      <c r="DJ7" s="375"/>
      <c r="DK7" s="375"/>
      <c r="DL7" s="375"/>
      <c r="DM7" s="375"/>
      <c r="DN7" s="375"/>
      <c r="DO7" s="375"/>
      <c r="DP7" s="375"/>
      <c r="DQ7" s="375"/>
      <c r="DR7" s="375"/>
      <c r="DS7" s="375"/>
      <c r="DT7" s="375"/>
      <c r="DU7" s="375"/>
      <c r="DV7" s="375"/>
      <c r="DW7" s="375"/>
      <c r="DX7" s="375"/>
      <c r="DY7" s="375"/>
      <c r="DZ7" s="375"/>
      <c r="EA7" s="375"/>
      <c r="EB7" s="375"/>
      <c r="EC7" s="375"/>
      <c r="ED7" s="375"/>
      <c r="EE7" s="375"/>
      <c r="EF7" s="375"/>
      <c r="EG7" s="375"/>
      <c r="EH7" s="375"/>
      <c r="EI7" s="375"/>
      <c r="EJ7" s="375"/>
      <c r="EK7" s="375"/>
      <c r="EL7" s="375"/>
      <c r="EM7" s="375"/>
      <c r="EN7" s="375"/>
      <c r="EO7" s="375"/>
      <c r="EP7" s="375"/>
      <c r="EQ7" s="375"/>
      <c r="ER7" s="375"/>
      <c r="ES7" s="375"/>
      <c r="ET7" s="375"/>
      <c r="EU7" s="375"/>
      <c r="EV7" s="375"/>
      <c r="EW7" s="375"/>
      <c r="EX7" s="375"/>
      <c r="EY7" s="375"/>
      <c r="EZ7" s="375"/>
      <c r="FA7" s="375"/>
      <c r="FB7" s="375"/>
      <c r="FC7" s="375"/>
      <c r="FD7" s="375"/>
      <c r="FE7" s="375"/>
      <c r="FF7" s="375"/>
      <c r="FG7" s="375"/>
      <c r="FH7" s="375"/>
      <c r="FI7" s="375"/>
      <c r="FJ7" s="375"/>
      <c r="FK7" s="375"/>
      <c r="FL7" s="375"/>
      <c r="FM7" s="375"/>
      <c r="FN7" s="375"/>
      <c r="FO7" s="375"/>
      <c r="FP7" s="375"/>
      <c r="FQ7" s="375"/>
      <c r="FR7" s="375"/>
      <c r="FS7" s="375"/>
      <c r="FT7" s="375"/>
      <c r="FU7" s="375"/>
      <c r="FV7" s="375"/>
      <c r="FW7" s="375"/>
    </row>
    <row r="8" spans="1:179" s="165" customFormat="1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</row>
    <row r="9" spans="1:179" s="165" customFormat="1">
      <c r="A9" s="1251"/>
      <c r="B9" s="1251"/>
      <c r="C9" s="1251"/>
      <c r="D9" s="110" t="s">
        <v>4162</v>
      </c>
      <c r="E9" s="110" t="s">
        <v>4163</v>
      </c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</row>
    <row r="10" spans="1:179" ht="15.6">
      <c r="A10" s="378"/>
      <c r="B10" s="373"/>
      <c r="C10" s="379"/>
      <c r="D10" s="380"/>
      <c r="E10" s="380"/>
    </row>
    <row r="11" spans="1:179">
      <c r="A11" s="1276" t="s">
        <v>4102</v>
      </c>
      <c r="B11" s="1276" t="s">
        <v>4102</v>
      </c>
      <c r="C11" s="172"/>
      <c r="D11" s="173"/>
      <c r="E11" s="173"/>
    </row>
    <row r="12" spans="1:179" s="382" customFormat="1" ht="13.8">
      <c r="A12" s="126" t="s">
        <v>5117</v>
      </c>
      <c r="B12" s="126" t="s">
        <v>4165</v>
      </c>
      <c r="C12" s="174">
        <v>1</v>
      </c>
      <c r="D12" s="258">
        <v>77756.399999999994</v>
      </c>
      <c r="E12" s="258">
        <v>77756.399999999994</v>
      </c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</row>
    <row r="13" spans="1:179" s="382" customFormat="1" ht="13.8">
      <c r="A13" s="126" t="s">
        <v>5118</v>
      </c>
      <c r="B13" s="126" t="s">
        <v>4326</v>
      </c>
      <c r="C13" s="174">
        <v>3</v>
      </c>
      <c r="D13" s="258">
        <v>50867.4</v>
      </c>
      <c r="E13" s="258">
        <v>50867.4</v>
      </c>
      <c r="F13" s="381"/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  <c r="AA13" s="381"/>
      <c r="AB13" s="381"/>
      <c r="AC13" s="381"/>
      <c r="AD13" s="381"/>
      <c r="AE13" s="381"/>
      <c r="AF13" s="381"/>
      <c r="AG13" s="381"/>
      <c r="AH13" s="381"/>
      <c r="AI13" s="381"/>
      <c r="AJ13" s="381"/>
      <c r="AK13" s="381"/>
      <c r="AL13" s="381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  <c r="AZ13" s="381"/>
      <c r="BA13" s="381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</row>
    <row r="14" spans="1:179" s="382" customFormat="1" ht="13.8">
      <c r="A14" s="126" t="s">
        <v>5119</v>
      </c>
      <c r="B14" s="126" t="s">
        <v>4326</v>
      </c>
      <c r="C14" s="174">
        <v>1</v>
      </c>
      <c r="D14" s="258">
        <v>40693.800000000003</v>
      </c>
      <c r="E14" s="258">
        <v>40693.800000000003</v>
      </c>
      <c r="F14" s="381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1"/>
      <c r="AK14" s="381"/>
      <c r="AL14" s="381"/>
      <c r="AM14" s="381"/>
      <c r="AN14" s="381"/>
      <c r="AO14" s="381"/>
      <c r="AP14" s="381"/>
      <c r="AQ14" s="381"/>
      <c r="AR14" s="381"/>
      <c r="AS14" s="381"/>
      <c r="AT14" s="381"/>
      <c r="AU14" s="381"/>
      <c r="AV14" s="381"/>
      <c r="AW14" s="381"/>
      <c r="AX14" s="381"/>
      <c r="AY14" s="381"/>
      <c r="AZ14" s="381"/>
      <c r="BA14" s="381"/>
      <c r="BB14" s="381"/>
      <c r="BC14" s="381"/>
      <c r="BD14" s="381"/>
      <c r="BE14" s="381"/>
      <c r="BF14" s="381"/>
      <c r="BG14" s="381"/>
      <c r="BH14" s="381"/>
      <c r="BI14" s="381"/>
      <c r="BJ14" s="381"/>
      <c r="BK14" s="381"/>
      <c r="BL14" s="381"/>
      <c r="BM14" s="381"/>
      <c r="BN14" s="381"/>
      <c r="BO14" s="381"/>
      <c r="BP14" s="381"/>
      <c r="BQ14" s="381"/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1"/>
      <c r="DE14" s="381"/>
      <c r="DF14" s="381"/>
      <c r="DG14" s="381"/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  <c r="FL14" s="381"/>
      <c r="FM14" s="381"/>
      <c r="FN14" s="381"/>
      <c r="FO14" s="381"/>
      <c r="FP14" s="381"/>
      <c r="FQ14" s="381"/>
      <c r="FR14" s="381"/>
      <c r="FS14" s="381"/>
      <c r="FT14" s="381"/>
      <c r="FU14" s="381"/>
      <c r="FV14" s="381"/>
      <c r="FW14" s="381"/>
    </row>
    <row r="15" spans="1:179" s="382" customFormat="1" ht="13.8">
      <c r="A15" s="126" t="s">
        <v>5120</v>
      </c>
      <c r="B15" s="126" t="s">
        <v>4326</v>
      </c>
      <c r="C15" s="174">
        <v>1</v>
      </c>
      <c r="D15" s="258">
        <v>33853.800000000003</v>
      </c>
      <c r="E15" s="258">
        <v>33853.800000000003</v>
      </c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1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  <c r="FU15" s="381"/>
      <c r="FV15" s="381"/>
      <c r="FW15" s="381"/>
    </row>
    <row r="16" spans="1:179" s="382" customFormat="1" ht="13.8">
      <c r="A16" s="126" t="s">
        <v>5121</v>
      </c>
      <c r="B16" s="126" t="s">
        <v>4372</v>
      </c>
      <c r="C16" s="174">
        <v>3</v>
      </c>
      <c r="D16" s="258">
        <v>33853.800000000003</v>
      </c>
      <c r="E16" s="258">
        <v>33853.800000000003</v>
      </c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1"/>
      <c r="AO16" s="381"/>
      <c r="AP16" s="381"/>
      <c r="AQ16" s="381"/>
      <c r="AR16" s="381"/>
      <c r="AS16" s="381"/>
      <c r="AT16" s="381"/>
      <c r="AU16" s="381"/>
      <c r="AV16" s="381"/>
      <c r="AW16" s="381"/>
      <c r="AX16" s="381"/>
      <c r="AY16" s="381"/>
      <c r="AZ16" s="381"/>
      <c r="BA16" s="381"/>
      <c r="BB16" s="381"/>
      <c r="BC16" s="381"/>
      <c r="BD16" s="381"/>
      <c r="BE16" s="381"/>
      <c r="BF16" s="381"/>
      <c r="BG16" s="381"/>
      <c r="BH16" s="381"/>
      <c r="BI16" s="381"/>
      <c r="BJ16" s="381"/>
      <c r="BK16" s="381"/>
      <c r="BL16" s="381"/>
      <c r="BM16" s="381"/>
      <c r="BN16" s="381"/>
      <c r="BO16" s="381"/>
      <c r="BP16" s="381"/>
      <c r="BQ16" s="381"/>
      <c r="BR16" s="381"/>
      <c r="BS16" s="381"/>
      <c r="BT16" s="381"/>
      <c r="BU16" s="381"/>
      <c r="BV16" s="381"/>
      <c r="BW16" s="381"/>
      <c r="BX16" s="381"/>
      <c r="BY16" s="381"/>
      <c r="BZ16" s="381"/>
      <c r="CA16" s="381"/>
      <c r="CB16" s="381"/>
      <c r="CC16" s="381"/>
      <c r="CD16" s="381"/>
      <c r="CE16" s="381"/>
      <c r="CF16" s="381"/>
      <c r="CG16" s="381"/>
      <c r="CH16" s="381"/>
      <c r="CI16" s="381"/>
      <c r="CJ16" s="381"/>
      <c r="CK16" s="381"/>
      <c r="CL16" s="381"/>
      <c r="CM16" s="381"/>
      <c r="CN16" s="381"/>
      <c r="CO16" s="381"/>
      <c r="CP16" s="381"/>
      <c r="CQ16" s="381"/>
      <c r="CR16" s="381"/>
      <c r="CS16" s="381"/>
      <c r="CT16" s="381"/>
      <c r="CU16" s="381"/>
      <c r="CV16" s="381"/>
      <c r="CW16" s="381"/>
      <c r="CX16" s="381"/>
      <c r="CY16" s="381"/>
      <c r="CZ16" s="381"/>
      <c r="DA16" s="381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381"/>
      <c r="EC16" s="381"/>
      <c r="ED16" s="381"/>
      <c r="EE16" s="381"/>
      <c r="EF16" s="381"/>
      <c r="EG16" s="381"/>
      <c r="EH16" s="381"/>
      <c r="EI16" s="381"/>
      <c r="EJ16" s="381"/>
      <c r="EK16" s="381"/>
      <c r="EL16" s="381"/>
      <c r="EM16" s="381"/>
      <c r="EN16" s="381"/>
      <c r="EO16" s="381"/>
      <c r="EP16" s="381"/>
      <c r="EQ16" s="381"/>
      <c r="ER16" s="381"/>
      <c r="ES16" s="381"/>
      <c r="ET16" s="381"/>
      <c r="EU16" s="381"/>
      <c r="EV16" s="381"/>
      <c r="EW16" s="381"/>
      <c r="EX16" s="381"/>
      <c r="EY16" s="381"/>
      <c r="EZ16" s="381"/>
      <c r="FA16" s="381"/>
      <c r="FB16" s="381"/>
      <c r="FC16" s="381"/>
      <c r="FD16" s="381"/>
      <c r="FE16" s="381"/>
      <c r="FF16" s="381"/>
      <c r="FG16" s="381"/>
      <c r="FH16" s="381"/>
      <c r="FI16" s="381"/>
      <c r="FJ16" s="381"/>
      <c r="FK16" s="381"/>
      <c r="FL16" s="381"/>
      <c r="FM16" s="381"/>
      <c r="FN16" s="381"/>
      <c r="FO16" s="381"/>
      <c r="FP16" s="381"/>
      <c r="FQ16" s="381"/>
      <c r="FR16" s="381"/>
      <c r="FS16" s="381"/>
      <c r="FT16" s="381"/>
      <c r="FU16" s="381"/>
      <c r="FV16" s="381"/>
      <c r="FW16" s="381"/>
    </row>
    <row r="17" spans="1:179" s="382" customFormat="1" ht="13.8">
      <c r="A17" s="132" t="s">
        <v>5122</v>
      </c>
      <c r="B17" s="132" t="s">
        <v>4372</v>
      </c>
      <c r="C17" s="174">
        <v>1</v>
      </c>
      <c r="D17" s="258">
        <v>30250</v>
      </c>
      <c r="E17" s="258">
        <v>30250</v>
      </c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1"/>
      <c r="ER17" s="381"/>
      <c r="ES17" s="381"/>
      <c r="ET17" s="381"/>
      <c r="EU17" s="381"/>
      <c r="EV17" s="381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1"/>
      <c r="FL17" s="381"/>
      <c r="FM17" s="381"/>
      <c r="FN17" s="381"/>
      <c r="FO17" s="381"/>
      <c r="FP17" s="381"/>
      <c r="FQ17" s="381"/>
      <c r="FR17" s="381"/>
      <c r="FS17" s="381"/>
      <c r="FT17" s="381"/>
      <c r="FU17" s="381"/>
      <c r="FV17" s="381"/>
      <c r="FW17" s="381"/>
    </row>
    <row r="18" spans="1:179" s="382" customFormat="1" ht="13.8">
      <c r="A18" s="133" t="s">
        <v>5123</v>
      </c>
      <c r="B18" s="133" t="s">
        <v>5124</v>
      </c>
      <c r="C18" s="188">
        <v>1</v>
      </c>
      <c r="D18" s="258">
        <v>25000</v>
      </c>
      <c r="E18" s="258">
        <v>26500</v>
      </c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1"/>
      <c r="AK18" s="381"/>
      <c r="AL18" s="381"/>
      <c r="AM18" s="381"/>
      <c r="AN18" s="381"/>
      <c r="AO18" s="381"/>
      <c r="AP18" s="381"/>
      <c r="AQ18" s="381"/>
      <c r="AR18" s="381"/>
      <c r="AS18" s="381"/>
      <c r="AT18" s="381"/>
      <c r="AU18" s="381"/>
      <c r="AV18" s="381"/>
      <c r="AW18" s="381"/>
      <c r="AX18" s="381"/>
      <c r="AY18" s="381"/>
      <c r="AZ18" s="381"/>
      <c r="BA18" s="381"/>
      <c r="BB18" s="381"/>
      <c r="BC18" s="381"/>
      <c r="BD18" s="381"/>
      <c r="BE18" s="381"/>
      <c r="BF18" s="381"/>
      <c r="BG18" s="381"/>
      <c r="BH18" s="381"/>
      <c r="BI18" s="381"/>
      <c r="BJ18" s="381"/>
      <c r="BK18" s="381"/>
      <c r="BL18" s="381"/>
      <c r="BM18" s="381"/>
      <c r="BN18" s="381"/>
      <c r="BO18" s="381"/>
      <c r="BP18" s="381"/>
      <c r="BQ18" s="381"/>
      <c r="BR18" s="381"/>
      <c r="BS18" s="381"/>
      <c r="BT18" s="381"/>
      <c r="BU18" s="381"/>
      <c r="BV18" s="381"/>
      <c r="BW18" s="381"/>
      <c r="BX18" s="381"/>
      <c r="BY18" s="381"/>
      <c r="BZ18" s="381"/>
      <c r="CA18" s="381"/>
      <c r="CB18" s="381"/>
      <c r="CC18" s="381"/>
      <c r="CD18" s="381"/>
      <c r="CE18" s="381"/>
      <c r="CF18" s="381"/>
      <c r="CG18" s="381"/>
      <c r="CH18" s="381"/>
      <c r="CI18" s="381"/>
      <c r="CJ18" s="381"/>
      <c r="CK18" s="381"/>
      <c r="CL18" s="381"/>
      <c r="CM18" s="381"/>
      <c r="CN18" s="381"/>
      <c r="CO18" s="381"/>
      <c r="CP18" s="381"/>
      <c r="CQ18" s="381"/>
      <c r="CR18" s="381"/>
      <c r="CS18" s="381"/>
      <c r="CT18" s="381"/>
      <c r="CU18" s="381"/>
      <c r="CV18" s="381"/>
      <c r="CW18" s="381"/>
      <c r="CX18" s="381"/>
      <c r="CY18" s="381"/>
      <c r="CZ18" s="381"/>
      <c r="DA18" s="381"/>
      <c r="DB18" s="381"/>
      <c r="DC18" s="381"/>
      <c r="DD18" s="381"/>
      <c r="DE18" s="381"/>
      <c r="DF18" s="381"/>
      <c r="DG18" s="381"/>
      <c r="DH18" s="381"/>
      <c r="DI18" s="381"/>
      <c r="DJ18" s="381"/>
      <c r="DK18" s="381"/>
      <c r="DL18" s="381"/>
      <c r="DM18" s="381"/>
      <c r="DN18" s="381"/>
      <c r="DO18" s="381"/>
      <c r="DP18" s="381"/>
      <c r="DQ18" s="381"/>
      <c r="DR18" s="381"/>
      <c r="DS18" s="381"/>
      <c r="DT18" s="381"/>
      <c r="DU18" s="381"/>
      <c r="DV18" s="381"/>
      <c r="DW18" s="381"/>
      <c r="DX18" s="381"/>
      <c r="DY18" s="381"/>
      <c r="DZ18" s="381"/>
      <c r="EA18" s="381"/>
      <c r="EB18" s="381"/>
      <c r="EC18" s="381"/>
      <c r="ED18" s="381"/>
      <c r="EE18" s="381"/>
      <c r="EF18" s="381"/>
      <c r="EG18" s="381"/>
      <c r="EH18" s="381"/>
      <c r="EI18" s="381"/>
      <c r="EJ18" s="381"/>
      <c r="EK18" s="381"/>
      <c r="EL18" s="381"/>
      <c r="EM18" s="381"/>
      <c r="EN18" s="381"/>
      <c r="EO18" s="381"/>
      <c r="EP18" s="381"/>
      <c r="EQ18" s="381"/>
      <c r="ER18" s="381"/>
      <c r="ES18" s="381"/>
      <c r="ET18" s="381"/>
      <c r="EU18" s="381"/>
      <c r="EV18" s="381"/>
      <c r="EW18" s="381"/>
      <c r="EX18" s="381"/>
      <c r="EY18" s="381"/>
      <c r="EZ18" s="381"/>
      <c r="FA18" s="381"/>
      <c r="FB18" s="381"/>
      <c r="FC18" s="381"/>
      <c r="FD18" s="381"/>
      <c r="FE18" s="381"/>
      <c r="FF18" s="381"/>
      <c r="FG18" s="381"/>
      <c r="FH18" s="381"/>
      <c r="FI18" s="381"/>
      <c r="FJ18" s="381"/>
      <c r="FK18" s="381"/>
      <c r="FL18" s="381"/>
      <c r="FM18" s="381"/>
      <c r="FN18" s="381"/>
      <c r="FO18" s="381"/>
      <c r="FP18" s="381"/>
      <c r="FQ18" s="381"/>
      <c r="FR18" s="381"/>
      <c r="FS18" s="381"/>
      <c r="FT18" s="381"/>
      <c r="FU18" s="381"/>
      <c r="FV18" s="381"/>
      <c r="FW18" s="381"/>
    </row>
    <row r="19" spans="1:179" s="131" customFormat="1" ht="13.8">
      <c r="A19" s="180"/>
      <c r="B19" s="181" t="s">
        <v>4209</v>
      </c>
      <c r="C19" s="189">
        <f>SUM(C12:C18)</f>
        <v>11</v>
      </c>
      <c r="D19" s="183"/>
      <c r="E19" s="183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</row>
    <row r="20" spans="1:179">
      <c r="A20" s="228"/>
      <c r="B20" s="228"/>
      <c r="C20" s="383"/>
      <c r="D20" s="384"/>
      <c r="E20" s="384"/>
    </row>
    <row r="21" spans="1:179" s="165" customFormat="1" ht="15.6">
      <c r="A21" s="1277" t="s">
        <v>4103</v>
      </c>
      <c r="B21" s="1277"/>
      <c r="C21" s="345"/>
      <c r="D21" s="348"/>
      <c r="E21" s="348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</row>
    <row r="22" spans="1:179" s="382" customFormat="1" ht="13.8">
      <c r="A22" s="126" t="s">
        <v>5125</v>
      </c>
      <c r="B22" s="126" t="s">
        <v>4372</v>
      </c>
      <c r="C22" s="174">
        <v>1</v>
      </c>
      <c r="D22" s="258">
        <v>26899.200000000001</v>
      </c>
      <c r="E22" s="258">
        <v>26899.200000000001</v>
      </c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B22" s="381"/>
      <c r="AC22" s="381"/>
      <c r="AD22" s="381"/>
      <c r="AE22" s="381"/>
      <c r="AF22" s="381"/>
      <c r="AG22" s="381"/>
      <c r="AH22" s="381"/>
      <c r="AI22" s="381"/>
      <c r="AJ22" s="381"/>
      <c r="AK22" s="381"/>
      <c r="AL22" s="381"/>
      <c r="AM22" s="381"/>
      <c r="AN22" s="381"/>
      <c r="AO22" s="381"/>
      <c r="AP22" s="381"/>
      <c r="AQ22" s="381"/>
      <c r="AR22" s="381"/>
      <c r="AS22" s="381"/>
      <c r="AT22" s="381"/>
      <c r="AU22" s="381"/>
      <c r="AV22" s="381"/>
      <c r="AW22" s="381"/>
      <c r="AX22" s="381"/>
      <c r="AY22" s="381"/>
      <c r="AZ22" s="381"/>
      <c r="BA22" s="381"/>
      <c r="BB22" s="381"/>
      <c r="BC22" s="381"/>
      <c r="BD22" s="381"/>
      <c r="BE22" s="381"/>
      <c r="BF22" s="381"/>
      <c r="BG22" s="381"/>
      <c r="BH22" s="381"/>
      <c r="BI22" s="381"/>
      <c r="BJ22" s="381"/>
      <c r="BK22" s="381"/>
      <c r="BL22" s="381"/>
      <c r="BM22" s="381"/>
      <c r="BN22" s="381"/>
      <c r="BO22" s="381"/>
      <c r="BP22" s="381"/>
      <c r="BQ22" s="381"/>
      <c r="BR22" s="381"/>
      <c r="BS22" s="381"/>
      <c r="BT22" s="381"/>
      <c r="BU22" s="381"/>
      <c r="BV22" s="381"/>
      <c r="BW22" s="381"/>
      <c r="BX22" s="381"/>
      <c r="BY22" s="381"/>
      <c r="BZ22" s="381"/>
      <c r="CA22" s="381"/>
      <c r="CB22" s="381"/>
      <c r="CC22" s="381"/>
      <c r="CD22" s="381"/>
      <c r="CE22" s="381"/>
      <c r="CF22" s="381"/>
      <c r="CG22" s="381"/>
      <c r="CH22" s="381"/>
      <c r="CI22" s="381"/>
      <c r="CJ22" s="381"/>
      <c r="CK22" s="381"/>
      <c r="CL22" s="381"/>
      <c r="CM22" s="381"/>
      <c r="CN22" s="381"/>
      <c r="CO22" s="381"/>
      <c r="CP22" s="381"/>
      <c r="CQ22" s="381"/>
      <c r="CR22" s="381"/>
      <c r="CS22" s="381"/>
      <c r="CT22" s="381"/>
      <c r="CU22" s="381"/>
      <c r="CV22" s="381"/>
      <c r="CW22" s="381"/>
      <c r="CX22" s="381"/>
      <c r="CY22" s="381"/>
      <c r="CZ22" s="381"/>
      <c r="DA22" s="381"/>
      <c r="DB22" s="381"/>
      <c r="DC22" s="381"/>
      <c r="DD22" s="381"/>
      <c r="DE22" s="381"/>
      <c r="DF22" s="381"/>
      <c r="DG22" s="381"/>
      <c r="DH22" s="381"/>
      <c r="DI22" s="381"/>
      <c r="DJ22" s="381"/>
      <c r="DK22" s="381"/>
      <c r="DL22" s="381"/>
      <c r="DM22" s="381"/>
      <c r="DN22" s="381"/>
      <c r="DO22" s="381"/>
      <c r="DP22" s="381"/>
      <c r="DQ22" s="381"/>
      <c r="DR22" s="381"/>
      <c r="DS22" s="381"/>
      <c r="DT22" s="381"/>
      <c r="DU22" s="381"/>
      <c r="DV22" s="381"/>
      <c r="DW22" s="381"/>
      <c r="DX22" s="381"/>
      <c r="DY22" s="381"/>
      <c r="DZ22" s="381"/>
      <c r="EA22" s="381"/>
      <c r="EB22" s="381"/>
      <c r="EC22" s="381"/>
      <c r="ED22" s="381"/>
      <c r="EE22" s="381"/>
      <c r="EF22" s="381"/>
      <c r="EG22" s="381"/>
      <c r="EH22" s="381"/>
      <c r="EI22" s="381"/>
      <c r="EJ22" s="381"/>
      <c r="EK22" s="381"/>
      <c r="EL22" s="381"/>
      <c r="EM22" s="381"/>
      <c r="EN22" s="381"/>
      <c r="EO22" s="381"/>
      <c r="EP22" s="381"/>
      <c r="EQ22" s="381"/>
      <c r="ER22" s="381"/>
      <c r="ES22" s="381"/>
      <c r="ET22" s="381"/>
      <c r="EU22" s="381"/>
      <c r="EV22" s="381"/>
      <c r="EW22" s="381"/>
      <c r="EX22" s="381"/>
      <c r="EY22" s="381"/>
      <c r="EZ22" s="381"/>
      <c r="FA22" s="381"/>
      <c r="FB22" s="381"/>
      <c r="FC22" s="381"/>
      <c r="FD22" s="381"/>
      <c r="FE22" s="381"/>
      <c r="FF22" s="381"/>
      <c r="FG22" s="381"/>
      <c r="FH22" s="381"/>
      <c r="FI22" s="381"/>
      <c r="FJ22" s="381"/>
      <c r="FK22" s="381"/>
      <c r="FL22" s="381"/>
      <c r="FM22" s="381"/>
      <c r="FN22" s="381"/>
      <c r="FO22" s="381"/>
      <c r="FP22" s="381"/>
      <c r="FQ22" s="381"/>
      <c r="FR22" s="381"/>
      <c r="FS22" s="381"/>
      <c r="FT22" s="381"/>
      <c r="FU22" s="381"/>
      <c r="FV22" s="381"/>
      <c r="FW22" s="381"/>
    </row>
    <row r="23" spans="1:179" s="382" customFormat="1" ht="13.8">
      <c r="A23" s="126" t="s">
        <v>5126</v>
      </c>
      <c r="B23" s="126" t="s">
        <v>5127</v>
      </c>
      <c r="C23" s="174">
        <v>3</v>
      </c>
      <c r="D23" s="258">
        <v>19068.900000000001</v>
      </c>
      <c r="E23" s="258">
        <v>19068.900000000001</v>
      </c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  <c r="AD23" s="381"/>
      <c r="AE23" s="381"/>
      <c r="AF23" s="381"/>
      <c r="AG23" s="381"/>
      <c r="AH23" s="381"/>
      <c r="AI23" s="381"/>
      <c r="AJ23" s="381"/>
      <c r="AK23" s="381"/>
      <c r="AL23" s="381"/>
      <c r="AM23" s="381"/>
      <c r="AN23" s="381"/>
      <c r="AO23" s="381"/>
      <c r="AP23" s="381"/>
      <c r="AQ23" s="381"/>
      <c r="AR23" s="381"/>
      <c r="AS23" s="381"/>
      <c r="AT23" s="381"/>
      <c r="AU23" s="381"/>
      <c r="AV23" s="381"/>
      <c r="AW23" s="381"/>
      <c r="AX23" s="381"/>
      <c r="AY23" s="381"/>
      <c r="AZ23" s="381"/>
      <c r="BA23" s="381"/>
      <c r="BB23" s="381"/>
      <c r="BC23" s="381"/>
      <c r="BD23" s="381"/>
      <c r="BE23" s="381"/>
      <c r="BF23" s="381"/>
      <c r="BG23" s="381"/>
      <c r="BH23" s="381"/>
      <c r="BI23" s="381"/>
      <c r="BJ23" s="381"/>
      <c r="BK23" s="381"/>
      <c r="BL23" s="381"/>
      <c r="BM23" s="381"/>
      <c r="BN23" s="381"/>
      <c r="BO23" s="381"/>
      <c r="BP23" s="381"/>
      <c r="BQ23" s="381"/>
      <c r="BR23" s="381"/>
      <c r="BS23" s="381"/>
      <c r="BT23" s="381"/>
      <c r="BU23" s="381"/>
      <c r="BV23" s="381"/>
      <c r="BW23" s="381"/>
      <c r="BX23" s="381"/>
      <c r="BY23" s="381"/>
      <c r="BZ23" s="381"/>
      <c r="CA23" s="381"/>
      <c r="CB23" s="381"/>
      <c r="CC23" s="381"/>
      <c r="CD23" s="381"/>
      <c r="CE23" s="381"/>
      <c r="CF23" s="381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1"/>
      <c r="CZ23" s="381"/>
      <c r="DA23" s="381"/>
      <c r="DB23" s="381"/>
      <c r="DC23" s="381"/>
      <c r="DD23" s="381"/>
      <c r="DE23" s="381"/>
      <c r="DF23" s="381"/>
      <c r="DG23" s="381"/>
      <c r="DH23" s="381"/>
      <c r="DI23" s="381"/>
      <c r="DJ23" s="381"/>
      <c r="DK23" s="381"/>
      <c r="DL23" s="381"/>
      <c r="DM23" s="381"/>
      <c r="DN23" s="381"/>
      <c r="DO23" s="381"/>
      <c r="DP23" s="381"/>
      <c r="DQ23" s="381"/>
      <c r="DR23" s="381"/>
      <c r="DS23" s="381"/>
      <c r="DT23" s="381"/>
      <c r="DU23" s="381"/>
      <c r="DV23" s="381"/>
      <c r="DW23" s="381"/>
      <c r="DX23" s="381"/>
      <c r="DY23" s="381"/>
      <c r="DZ23" s="381"/>
      <c r="EA23" s="381"/>
      <c r="EB23" s="381"/>
      <c r="EC23" s="381"/>
      <c r="ED23" s="381"/>
      <c r="EE23" s="381"/>
      <c r="EF23" s="381"/>
      <c r="EG23" s="381"/>
      <c r="EH23" s="381"/>
      <c r="EI23" s="381"/>
      <c r="EJ23" s="381"/>
      <c r="EK23" s="381"/>
      <c r="EL23" s="381"/>
      <c r="EM23" s="381"/>
      <c r="EN23" s="381"/>
      <c r="EO23" s="381"/>
      <c r="EP23" s="381"/>
      <c r="EQ23" s="381"/>
      <c r="ER23" s="381"/>
      <c r="ES23" s="381"/>
      <c r="ET23" s="381"/>
      <c r="EU23" s="381"/>
      <c r="EV23" s="381"/>
      <c r="EW23" s="381"/>
      <c r="EX23" s="381"/>
      <c r="EY23" s="381"/>
      <c r="EZ23" s="381"/>
      <c r="FA23" s="381"/>
      <c r="FB23" s="381"/>
      <c r="FC23" s="381"/>
      <c r="FD23" s="381"/>
      <c r="FE23" s="381"/>
      <c r="FF23" s="381"/>
      <c r="FG23" s="381"/>
      <c r="FH23" s="381"/>
      <c r="FI23" s="381"/>
      <c r="FJ23" s="381"/>
      <c r="FK23" s="381"/>
      <c r="FL23" s="381"/>
      <c r="FM23" s="381"/>
      <c r="FN23" s="381"/>
      <c r="FO23" s="381"/>
      <c r="FP23" s="381"/>
      <c r="FQ23" s="381"/>
      <c r="FR23" s="381"/>
      <c r="FS23" s="381"/>
      <c r="FT23" s="381"/>
      <c r="FU23" s="381"/>
      <c r="FV23" s="381"/>
      <c r="FW23" s="381"/>
    </row>
    <row r="24" spans="1:179" s="382" customFormat="1" ht="13.8">
      <c r="A24" s="126" t="s">
        <v>5128</v>
      </c>
      <c r="B24" s="126" t="s">
        <v>4179</v>
      </c>
      <c r="C24" s="174">
        <v>2</v>
      </c>
      <c r="D24" s="258">
        <v>18628.5</v>
      </c>
      <c r="E24" s="258">
        <v>18628.5</v>
      </c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  <c r="AZ24" s="381"/>
      <c r="BA24" s="381"/>
      <c r="BB24" s="381"/>
      <c r="BC24" s="381"/>
      <c r="BD24" s="381"/>
      <c r="BE24" s="381"/>
      <c r="BF24" s="381"/>
      <c r="BG24" s="381"/>
      <c r="BH24" s="381"/>
      <c r="BI24" s="381"/>
      <c r="BJ24" s="381"/>
      <c r="BK24" s="381"/>
      <c r="BL24" s="381"/>
      <c r="BM24" s="381"/>
      <c r="BN24" s="381"/>
      <c r="BO24" s="381"/>
      <c r="BP24" s="381"/>
      <c r="BQ24" s="381"/>
      <c r="BR24" s="381"/>
      <c r="BS24" s="381"/>
      <c r="BT24" s="381"/>
      <c r="BU24" s="381"/>
      <c r="BV24" s="381"/>
      <c r="BW24" s="381"/>
      <c r="BX24" s="381"/>
      <c r="BY24" s="381"/>
      <c r="BZ24" s="381"/>
      <c r="CA24" s="381"/>
      <c r="CB24" s="381"/>
      <c r="CC24" s="381"/>
      <c r="CD24" s="381"/>
      <c r="CE24" s="381"/>
      <c r="CF24" s="381"/>
      <c r="CG24" s="381"/>
      <c r="CH24" s="381"/>
      <c r="CI24" s="381"/>
      <c r="CJ24" s="381"/>
      <c r="CK24" s="381"/>
      <c r="CL24" s="381"/>
      <c r="CM24" s="381"/>
      <c r="CN24" s="381"/>
      <c r="CO24" s="381"/>
      <c r="CP24" s="381"/>
      <c r="CQ24" s="381"/>
      <c r="CR24" s="381"/>
      <c r="CS24" s="381"/>
      <c r="CT24" s="381"/>
      <c r="CU24" s="381"/>
      <c r="CV24" s="381"/>
      <c r="CW24" s="381"/>
      <c r="CX24" s="381"/>
      <c r="CY24" s="381"/>
      <c r="CZ24" s="381"/>
      <c r="DA24" s="381"/>
      <c r="DB24" s="381"/>
      <c r="DC24" s="381"/>
      <c r="DD24" s="381"/>
      <c r="DE24" s="381"/>
      <c r="DF24" s="381"/>
      <c r="DG24" s="381"/>
      <c r="DH24" s="381"/>
      <c r="DI24" s="381"/>
      <c r="DJ24" s="381"/>
      <c r="DK24" s="381"/>
      <c r="DL24" s="381"/>
      <c r="DM24" s="381"/>
      <c r="DN24" s="381"/>
      <c r="DO24" s="381"/>
      <c r="DP24" s="381"/>
      <c r="DQ24" s="381"/>
      <c r="DR24" s="381"/>
      <c r="DS24" s="381"/>
      <c r="DT24" s="381"/>
      <c r="DU24" s="381"/>
      <c r="DV24" s="381"/>
      <c r="DW24" s="381"/>
      <c r="DX24" s="381"/>
      <c r="DY24" s="381"/>
      <c r="DZ24" s="381"/>
      <c r="EA24" s="381"/>
      <c r="EB24" s="381"/>
      <c r="EC24" s="381"/>
      <c r="ED24" s="381"/>
      <c r="EE24" s="381"/>
      <c r="EF24" s="381"/>
      <c r="EG24" s="381"/>
      <c r="EH24" s="381"/>
      <c r="EI24" s="381"/>
      <c r="EJ24" s="381"/>
      <c r="EK24" s="381"/>
      <c r="EL24" s="381"/>
      <c r="EM24" s="381"/>
      <c r="EN24" s="381"/>
      <c r="EO24" s="381"/>
      <c r="EP24" s="381"/>
      <c r="EQ24" s="381"/>
      <c r="ER24" s="381"/>
      <c r="ES24" s="381"/>
      <c r="ET24" s="381"/>
      <c r="EU24" s="381"/>
      <c r="EV24" s="381"/>
      <c r="EW24" s="381"/>
      <c r="EX24" s="381"/>
      <c r="EY24" s="381"/>
      <c r="EZ24" s="381"/>
      <c r="FA24" s="381"/>
      <c r="FB24" s="381"/>
      <c r="FC24" s="381"/>
      <c r="FD24" s="381"/>
      <c r="FE24" s="381"/>
      <c r="FF24" s="381"/>
      <c r="FG24" s="381"/>
      <c r="FH24" s="381"/>
      <c r="FI24" s="381"/>
      <c r="FJ24" s="381"/>
      <c r="FK24" s="381"/>
      <c r="FL24" s="381"/>
      <c r="FM24" s="381"/>
      <c r="FN24" s="381"/>
      <c r="FO24" s="381"/>
      <c r="FP24" s="381"/>
      <c r="FQ24" s="381"/>
      <c r="FR24" s="381"/>
      <c r="FS24" s="381"/>
      <c r="FT24" s="381"/>
      <c r="FU24" s="381"/>
      <c r="FV24" s="381"/>
      <c r="FW24" s="381"/>
    </row>
    <row r="25" spans="1:179" s="382" customFormat="1" ht="13.8">
      <c r="A25" s="126" t="s">
        <v>5129</v>
      </c>
      <c r="B25" s="126" t="s">
        <v>4179</v>
      </c>
      <c r="C25" s="174">
        <v>2</v>
      </c>
      <c r="D25" s="258">
        <v>18014.400000000001</v>
      </c>
      <c r="E25" s="258">
        <v>18014.400000000001</v>
      </c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1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</row>
    <row r="26" spans="1:179" s="382" customFormat="1" ht="13.8">
      <c r="A26" s="126" t="s">
        <v>5130</v>
      </c>
      <c r="B26" s="126" t="s">
        <v>4179</v>
      </c>
      <c r="C26" s="174">
        <v>1</v>
      </c>
      <c r="D26" s="258">
        <v>17280.3</v>
      </c>
      <c r="E26" s="258">
        <v>17280.3</v>
      </c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381"/>
      <c r="AV26" s="381"/>
      <c r="AW26" s="381"/>
      <c r="AX26" s="381"/>
      <c r="AY26" s="381"/>
      <c r="AZ26" s="381"/>
      <c r="BA26" s="381"/>
      <c r="BB26" s="381"/>
      <c r="BC26" s="381"/>
      <c r="BD26" s="381"/>
      <c r="BE26" s="381"/>
      <c r="BF26" s="381"/>
      <c r="BG26" s="381"/>
      <c r="BH26" s="381"/>
      <c r="BI26" s="381"/>
      <c r="BJ26" s="381"/>
      <c r="BK26" s="381"/>
      <c r="BL26" s="381"/>
      <c r="BM26" s="381"/>
      <c r="BN26" s="381"/>
      <c r="BO26" s="381"/>
      <c r="BP26" s="381"/>
      <c r="BQ26" s="381"/>
      <c r="BR26" s="381"/>
      <c r="BS26" s="381"/>
      <c r="BT26" s="381"/>
      <c r="BU26" s="381"/>
      <c r="BV26" s="381"/>
      <c r="BW26" s="381"/>
      <c r="BX26" s="381"/>
      <c r="BY26" s="381"/>
      <c r="BZ26" s="381"/>
      <c r="CA26" s="381"/>
      <c r="CB26" s="381"/>
      <c r="CC26" s="381"/>
      <c r="CD26" s="381"/>
      <c r="CE26" s="381"/>
      <c r="CF26" s="381"/>
      <c r="CG26" s="381"/>
      <c r="CH26" s="381"/>
      <c r="CI26" s="381"/>
      <c r="CJ26" s="381"/>
      <c r="CK26" s="381"/>
      <c r="CL26" s="381"/>
      <c r="CM26" s="381"/>
      <c r="CN26" s="381"/>
      <c r="CO26" s="381"/>
      <c r="CP26" s="381"/>
      <c r="CQ26" s="381"/>
      <c r="CR26" s="381"/>
      <c r="CS26" s="381"/>
      <c r="CT26" s="381"/>
      <c r="CU26" s="381"/>
      <c r="CV26" s="381"/>
      <c r="CW26" s="381"/>
      <c r="CX26" s="381"/>
      <c r="CY26" s="381"/>
      <c r="CZ26" s="381"/>
      <c r="DA26" s="381"/>
      <c r="DB26" s="381"/>
      <c r="DC26" s="381"/>
      <c r="DD26" s="381"/>
      <c r="DE26" s="381"/>
      <c r="DF26" s="381"/>
      <c r="DG26" s="381"/>
      <c r="DH26" s="381"/>
      <c r="DI26" s="381"/>
      <c r="DJ26" s="381"/>
      <c r="DK26" s="381"/>
      <c r="DL26" s="381"/>
      <c r="DM26" s="381"/>
      <c r="DN26" s="381"/>
      <c r="DO26" s="381"/>
      <c r="DP26" s="381"/>
      <c r="DQ26" s="381"/>
      <c r="DR26" s="381"/>
      <c r="DS26" s="381"/>
      <c r="DT26" s="381"/>
      <c r="DU26" s="381"/>
      <c r="DV26" s="381"/>
      <c r="DW26" s="381"/>
      <c r="DX26" s="381"/>
      <c r="DY26" s="381"/>
      <c r="DZ26" s="381"/>
      <c r="EA26" s="381"/>
      <c r="EB26" s="381"/>
      <c r="EC26" s="381"/>
      <c r="ED26" s="381"/>
      <c r="EE26" s="381"/>
      <c r="EF26" s="381"/>
      <c r="EG26" s="381"/>
      <c r="EH26" s="381"/>
      <c r="EI26" s="381"/>
      <c r="EJ26" s="381"/>
      <c r="EK26" s="381"/>
      <c r="EL26" s="381"/>
      <c r="EM26" s="381"/>
      <c r="EN26" s="381"/>
      <c r="EO26" s="381"/>
      <c r="EP26" s="381"/>
      <c r="EQ26" s="381"/>
      <c r="ER26" s="381"/>
      <c r="ES26" s="381"/>
      <c r="ET26" s="381"/>
      <c r="EU26" s="381"/>
      <c r="EV26" s="381"/>
      <c r="EW26" s="381"/>
      <c r="EX26" s="381"/>
      <c r="EY26" s="381"/>
      <c r="EZ26" s="381"/>
      <c r="FA26" s="381"/>
      <c r="FB26" s="381"/>
      <c r="FC26" s="381"/>
      <c r="FD26" s="381"/>
      <c r="FE26" s="381"/>
      <c r="FF26" s="381"/>
      <c r="FG26" s="381"/>
      <c r="FH26" s="381"/>
      <c r="FI26" s="381"/>
      <c r="FJ26" s="381"/>
      <c r="FK26" s="381"/>
      <c r="FL26" s="381"/>
      <c r="FM26" s="381"/>
      <c r="FN26" s="381"/>
      <c r="FO26" s="381"/>
      <c r="FP26" s="381"/>
      <c r="FQ26" s="381"/>
      <c r="FR26" s="381"/>
      <c r="FS26" s="381"/>
      <c r="FT26" s="381"/>
      <c r="FU26" s="381"/>
      <c r="FV26" s="381"/>
      <c r="FW26" s="381"/>
    </row>
    <row r="27" spans="1:179" s="382" customFormat="1" ht="13.8">
      <c r="A27" s="126" t="s">
        <v>5131</v>
      </c>
      <c r="B27" s="126" t="s">
        <v>4179</v>
      </c>
      <c r="C27" s="174">
        <v>1</v>
      </c>
      <c r="D27" s="258">
        <v>16709.099999999999</v>
      </c>
      <c r="E27" s="258">
        <v>16709.099999999999</v>
      </c>
      <c r="F27" s="381"/>
      <c r="G27" s="381"/>
      <c r="H27" s="381"/>
      <c r="I27" s="381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1"/>
      <c r="AB27" s="381"/>
      <c r="AC27" s="381"/>
      <c r="AD27" s="381"/>
      <c r="AE27" s="381"/>
      <c r="AF27" s="381"/>
      <c r="AG27" s="381"/>
      <c r="AH27" s="381"/>
      <c r="AI27" s="381"/>
      <c r="AJ27" s="381"/>
      <c r="AK27" s="381"/>
      <c r="AL27" s="381"/>
      <c r="AM27" s="381"/>
      <c r="AN27" s="381"/>
      <c r="AO27" s="381"/>
      <c r="AP27" s="381"/>
      <c r="AQ27" s="381"/>
      <c r="AR27" s="381"/>
      <c r="AS27" s="381"/>
      <c r="AT27" s="381"/>
      <c r="AU27" s="381"/>
      <c r="AV27" s="381"/>
      <c r="AW27" s="381"/>
      <c r="AX27" s="381"/>
      <c r="AY27" s="381"/>
      <c r="AZ27" s="381"/>
      <c r="BA27" s="381"/>
      <c r="BB27" s="381"/>
      <c r="BC27" s="381"/>
      <c r="BD27" s="381"/>
      <c r="BE27" s="381"/>
      <c r="BF27" s="381"/>
      <c r="BG27" s="381"/>
      <c r="BH27" s="381"/>
      <c r="BI27" s="381"/>
      <c r="BJ27" s="381"/>
      <c r="BK27" s="381"/>
      <c r="BL27" s="381"/>
      <c r="BM27" s="381"/>
      <c r="BN27" s="381"/>
      <c r="BO27" s="381"/>
      <c r="BP27" s="381"/>
      <c r="BQ27" s="381"/>
      <c r="BR27" s="381"/>
      <c r="BS27" s="381"/>
      <c r="BT27" s="381"/>
      <c r="BU27" s="381"/>
      <c r="BV27" s="381"/>
      <c r="BW27" s="381"/>
      <c r="BX27" s="381"/>
      <c r="BY27" s="381"/>
      <c r="BZ27" s="381"/>
      <c r="CA27" s="381"/>
      <c r="CB27" s="381"/>
      <c r="CC27" s="381"/>
      <c r="CD27" s="381"/>
      <c r="CE27" s="381"/>
      <c r="CF27" s="381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1"/>
      <c r="CZ27" s="381"/>
      <c r="DA27" s="381"/>
      <c r="DB27" s="381"/>
      <c r="DC27" s="381"/>
      <c r="DD27" s="381"/>
      <c r="DE27" s="381"/>
      <c r="DF27" s="381"/>
      <c r="DG27" s="381"/>
      <c r="DH27" s="381"/>
      <c r="DI27" s="381"/>
      <c r="DJ27" s="381"/>
      <c r="DK27" s="381"/>
      <c r="DL27" s="381"/>
      <c r="DM27" s="381"/>
      <c r="DN27" s="381"/>
      <c r="DO27" s="381"/>
      <c r="DP27" s="381"/>
      <c r="DQ27" s="381"/>
      <c r="DR27" s="381"/>
      <c r="DS27" s="381"/>
      <c r="DT27" s="381"/>
      <c r="DU27" s="381"/>
      <c r="DV27" s="381"/>
      <c r="DW27" s="381"/>
      <c r="DX27" s="381"/>
      <c r="DY27" s="381"/>
      <c r="DZ27" s="381"/>
      <c r="EA27" s="381"/>
      <c r="EB27" s="381"/>
      <c r="EC27" s="381"/>
      <c r="ED27" s="381"/>
      <c r="EE27" s="381"/>
      <c r="EF27" s="381"/>
      <c r="EG27" s="381"/>
      <c r="EH27" s="381"/>
      <c r="EI27" s="381"/>
      <c r="EJ27" s="381"/>
      <c r="EK27" s="381"/>
      <c r="EL27" s="381"/>
      <c r="EM27" s="381"/>
      <c r="EN27" s="381"/>
      <c r="EO27" s="381"/>
      <c r="EP27" s="381"/>
      <c r="EQ27" s="381"/>
      <c r="ER27" s="381"/>
      <c r="ES27" s="381"/>
      <c r="ET27" s="381"/>
      <c r="EU27" s="381"/>
      <c r="EV27" s="381"/>
      <c r="EW27" s="381"/>
      <c r="EX27" s="381"/>
      <c r="EY27" s="381"/>
      <c r="EZ27" s="381"/>
      <c r="FA27" s="381"/>
      <c r="FB27" s="381"/>
      <c r="FC27" s="381"/>
      <c r="FD27" s="381"/>
      <c r="FE27" s="381"/>
      <c r="FF27" s="381"/>
      <c r="FG27" s="381"/>
      <c r="FH27" s="381"/>
      <c r="FI27" s="381"/>
      <c r="FJ27" s="381"/>
      <c r="FK27" s="381"/>
      <c r="FL27" s="381"/>
      <c r="FM27" s="381"/>
      <c r="FN27" s="381"/>
      <c r="FO27" s="381"/>
      <c r="FP27" s="381"/>
      <c r="FQ27" s="381"/>
      <c r="FR27" s="381"/>
      <c r="FS27" s="381"/>
      <c r="FT27" s="381"/>
      <c r="FU27" s="381"/>
      <c r="FV27" s="381"/>
      <c r="FW27" s="381"/>
    </row>
    <row r="28" spans="1:179" s="382" customFormat="1" ht="13.8">
      <c r="A28" s="126" t="s">
        <v>5132</v>
      </c>
      <c r="B28" s="126" t="s">
        <v>4179</v>
      </c>
      <c r="C28" s="174">
        <v>1</v>
      </c>
      <c r="D28" s="258">
        <v>15854.1</v>
      </c>
      <c r="E28" s="258">
        <v>15854.1</v>
      </c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1"/>
      <c r="AK28" s="381"/>
      <c r="AL28" s="381"/>
      <c r="AM28" s="381"/>
      <c r="AN28" s="381"/>
      <c r="AO28" s="381"/>
      <c r="AP28" s="381"/>
      <c r="AQ28" s="381"/>
      <c r="AR28" s="381"/>
      <c r="AS28" s="381"/>
      <c r="AT28" s="381"/>
      <c r="AU28" s="381"/>
      <c r="AV28" s="381"/>
      <c r="AW28" s="381"/>
      <c r="AX28" s="381"/>
      <c r="AY28" s="381"/>
      <c r="AZ28" s="381"/>
      <c r="BA28" s="381"/>
      <c r="BB28" s="381"/>
      <c r="BC28" s="381"/>
      <c r="BD28" s="381"/>
      <c r="BE28" s="381"/>
      <c r="BF28" s="381"/>
      <c r="BG28" s="381"/>
      <c r="BH28" s="381"/>
      <c r="BI28" s="381"/>
      <c r="BJ28" s="381"/>
      <c r="BK28" s="381"/>
      <c r="BL28" s="381"/>
      <c r="BM28" s="381"/>
      <c r="BN28" s="381"/>
      <c r="BO28" s="381"/>
      <c r="BP28" s="381"/>
      <c r="BQ28" s="381"/>
      <c r="BR28" s="381"/>
      <c r="BS28" s="381"/>
      <c r="BT28" s="381"/>
      <c r="BU28" s="381"/>
      <c r="BV28" s="381"/>
      <c r="BW28" s="381"/>
      <c r="BX28" s="381"/>
      <c r="BY28" s="381"/>
      <c r="BZ28" s="381"/>
      <c r="CA28" s="381"/>
      <c r="CB28" s="381"/>
      <c r="CC28" s="381"/>
      <c r="CD28" s="381"/>
      <c r="CE28" s="381"/>
      <c r="CF28" s="381"/>
      <c r="CG28" s="381"/>
      <c r="CH28" s="381"/>
      <c r="CI28" s="381"/>
      <c r="CJ28" s="381"/>
      <c r="CK28" s="381"/>
      <c r="CL28" s="381"/>
      <c r="CM28" s="381"/>
      <c r="CN28" s="381"/>
      <c r="CO28" s="381"/>
      <c r="CP28" s="381"/>
      <c r="CQ28" s="381"/>
      <c r="CR28" s="381"/>
      <c r="CS28" s="381"/>
      <c r="CT28" s="381"/>
      <c r="CU28" s="381"/>
      <c r="CV28" s="381"/>
      <c r="CW28" s="381"/>
      <c r="CX28" s="381"/>
      <c r="CY28" s="381"/>
      <c r="CZ28" s="381"/>
      <c r="DA28" s="381"/>
      <c r="DB28" s="381"/>
      <c r="DC28" s="381"/>
      <c r="DD28" s="381"/>
      <c r="DE28" s="381"/>
      <c r="DF28" s="381"/>
      <c r="DG28" s="381"/>
      <c r="DH28" s="381"/>
      <c r="DI28" s="381"/>
      <c r="DJ28" s="381"/>
      <c r="DK28" s="381"/>
      <c r="DL28" s="381"/>
      <c r="DM28" s="381"/>
      <c r="DN28" s="381"/>
      <c r="DO28" s="381"/>
      <c r="DP28" s="381"/>
      <c r="DQ28" s="381"/>
      <c r="DR28" s="381"/>
      <c r="DS28" s="381"/>
      <c r="DT28" s="381"/>
      <c r="DU28" s="381"/>
      <c r="DV28" s="381"/>
      <c r="DW28" s="381"/>
      <c r="DX28" s="381"/>
      <c r="DY28" s="381"/>
      <c r="DZ28" s="381"/>
      <c r="EA28" s="381"/>
      <c r="EB28" s="381"/>
      <c r="EC28" s="381"/>
      <c r="ED28" s="381"/>
      <c r="EE28" s="381"/>
      <c r="EF28" s="381"/>
      <c r="EG28" s="381"/>
      <c r="EH28" s="381"/>
      <c r="EI28" s="381"/>
      <c r="EJ28" s="381"/>
      <c r="EK28" s="381"/>
      <c r="EL28" s="381"/>
      <c r="EM28" s="381"/>
      <c r="EN28" s="381"/>
      <c r="EO28" s="381"/>
      <c r="EP28" s="381"/>
      <c r="EQ28" s="381"/>
      <c r="ER28" s="381"/>
      <c r="ES28" s="381"/>
      <c r="ET28" s="381"/>
      <c r="EU28" s="381"/>
      <c r="EV28" s="381"/>
      <c r="EW28" s="381"/>
      <c r="EX28" s="381"/>
      <c r="EY28" s="381"/>
      <c r="EZ28" s="381"/>
      <c r="FA28" s="381"/>
      <c r="FB28" s="381"/>
      <c r="FC28" s="381"/>
      <c r="FD28" s="381"/>
      <c r="FE28" s="381"/>
      <c r="FF28" s="381"/>
      <c r="FG28" s="381"/>
      <c r="FH28" s="381"/>
      <c r="FI28" s="381"/>
      <c r="FJ28" s="381"/>
      <c r="FK28" s="381"/>
      <c r="FL28" s="381"/>
      <c r="FM28" s="381"/>
      <c r="FN28" s="381"/>
      <c r="FO28" s="381"/>
      <c r="FP28" s="381"/>
      <c r="FQ28" s="381"/>
      <c r="FR28" s="381"/>
      <c r="FS28" s="381"/>
      <c r="FT28" s="381"/>
      <c r="FU28" s="381"/>
      <c r="FV28" s="381"/>
      <c r="FW28" s="381"/>
    </row>
    <row r="29" spans="1:179" s="382" customFormat="1" ht="13.8">
      <c r="A29" s="126" t="s">
        <v>5133</v>
      </c>
      <c r="B29" s="126" t="s">
        <v>4179</v>
      </c>
      <c r="C29" s="174">
        <v>2</v>
      </c>
      <c r="D29" s="258">
        <v>13701.45</v>
      </c>
      <c r="E29" s="258">
        <v>13701.45</v>
      </c>
      <c r="F29" s="381"/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  <c r="AI29" s="381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381"/>
      <c r="BK29" s="381"/>
      <c r="BL29" s="381"/>
      <c r="BM29" s="381"/>
      <c r="BN29" s="381"/>
      <c r="BO29" s="381"/>
      <c r="BP29" s="381"/>
      <c r="BQ29" s="381"/>
      <c r="BR29" s="381"/>
      <c r="BS29" s="381"/>
      <c r="BT29" s="381"/>
      <c r="BU29" s="381"/>
      <c r="BV29" s="381"/>
      <c r="BW29" s="381"/>
      <c r="BX29" s="381"/>
      <c r="BY29" s="381"/>
      <c r="BZ29" s="381"/>
      <c r="CA29" s="381"/>
      <c r="CB29" s="381"/>
      <c r="CC29" s="381"/>
      <c r="CD29" s="381"/>
      <c r="CE29" s="381"/>
      <c r="CF29" s="38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1"/>
      <c r="CZ29" s="381"/>
      <c r="DA29" s="381"/>
      <c r="DB29" s="381"/>
      <c r="DC29" s="381"/>
      <c r="DD29" s="381"/>
      <c r="DE29" s="381"/>
      <c r="DF29" s="381"/>
      <c r="DG29" s="381"/>
      <c r="DH29" s="381"/>
      <c r="DI29" s="381"/>
      <c r="DJ29" s="381"/>
      <c r="DK29" s="381"/>
      <c r="DL29" s="381"/>
      <c r="DM29" s="381"/>
      <c r="DN29" s="381"/>
      <c r="DO29" s="381"/>
      <c r="DP29" s="381"/>
      <c r="DQ29" s="381"/>
      <c r="DR29" s="381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1"/>
      <c r="EJ29" s="381"/>
      <c r="EK29" s="381"/>
      <c r="EL29" s="381"/>
      <c r="EM29" s="381"/>
      <c r="EN29" s="381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1"/>
      <c r="FL29" s="381"/>
      <c r="FM29" s="381"/>
      <c r="FN29" s="381"/>
      <c r="FO29" s="381"/>
      <c r="FP29" s="381"/>
      <c r="FQ29" s="381"/>
      <c r="FR29" s="381"/>
      <c r="FS29" s="381"/>
      <c r="FT29" s="381"/>
      <c r="FU29" s="381"/>
      <c r="FV29" s="381"/>
      <c r="FW29" s="381"/>
    </row>
    <row r="30" spans="1:179" s="382" customFormat="1" ht="13.8">
      <c r="A30" s="126" t="s">
        <v>5134</v>
      </c>
      <c r="B30" s="126" t="s">
        <v>4179</v>
      </c>
      <c r="C30" s="174">
        <v>1</v>
      </c>
      <c r="D30" s="258">
        <v>12058.5</v>
      </c>
      <c r="E30" s="258">
        <v>12058.5</v>
      </c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1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  <c r="FU30" s="381"/>
      <c r="FV30" s="381"/>
      <c r="FW30" s="381"/>
    </row>
    <row r="31" spans="1:179" s="382" customFormat="1" ht="13.8">
      <c r="A31" s="126" t="s">
        <v>5135</v>
      </c>
      <c r="B31" s="126" t="s">
        <v>4199</v>
      </c>
      <c r="C31" s="174">
        <v>2</v>
      </c>
      <c r="D31" s="258">
        <v>10547.7</v>
      </c>
      <c r="E31" s="258">
        <v>10547.7</v>
      </c>
      <c r="F31" s="381"/>
      <c r="G31" s="381"/>
      <c r="H31" s="381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81"/>
      <c r="AS31" s="381"/>
      <c r="AT31" s="381"/>
      <c r="AU31" s="381"/>
      <c r="AV31" s="381"/>
      <c r="AW31" s="381"/>
      <c r="AX31" s="381"/>
      <c r="AY31" s="381"/>
      <c r="AZ31" s="381"/>
      <c r="BA31" s="381"/>
      <c r="BB31" s="381"/>
      <c r="BC31" s="381"/>
      <c r="BD31" s="381"/>
      <c r="BE31" s="381"/>
      <c r="BF31" s="381"/>
      <c r="BG31" s="381"/>
      <c r="BH31" s="381"/>
      <c r="BI31" s="381"/>
      <c r="BJ31" s="381"/>
      <c r="BK31" s="381"/>
      <c r="BL31" s="381"/>
      <c r="BM31" s="381"/>
      <c r="BN31" s="381"/>
      <c r="BO31" s="381"/>
      <c r="BP31" s="381"/>
      <c r="BQ31" s="381"/>
      <c r="BR31" s="381"/>
      <c r="BS31" s="381"/>
      <c r="BT31" s="381"/>
      <c r="BU31" s="381"/>
      <c r="BV31" s="381"/>
      <c r="BW31" s="381"/>
      <c r="BX31" s="381"/>
      <c r="BY31" s="381"/>
      <c r="BZ31" s="381"/>
      <c r="CA31" s="381"/>
      <c r="CB31" s="381"/>
      <c r="CC31" s="381"/>
      <c r="CD31" s="381"/>
      <c r="CE31" s="381"/>
      <c r="CF31" s="381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1"/>
      <c r="CZ31" s="381"/>
      <c r="DA31" s="381"/>
      <c r="DB31" s="381"/>
      <c r="DC31" s="381"/>
      <c r="DD31" s="381"/>
      <c r="DE31" s="381"/>
      <c r="DF31" s="381"/>
      <c r="DG31" s="381"/>
      <c r="DH31" s="381"/>
      <c r="DI31" s="381"/>
      <c r="DJ31" s="381"/>
      <c r="DK31" s="381"/>
      <c r="DL31" s="381"/>
      <c r="DM31" s="381"/>
      <c r="DN31" s="381"/>
      <c r="DO31" s="381"/>
      <c r="DP31" s="381"/>
      <c r="DQ31" s="381"/>
      <c r="DR31" s="381"/>
      <c r="DS31" s="381"/>
      <c r="DT31" s="381"/>
      <c r="DU31" s="381"/>
      <c r="DV31" s="381"/>
      <c r="DW31" s="381"/>
      <c r="DX31" s="381"/>
      <c r="DY31" s="381"/>
      <c r="DZ31" s="381"/>
      <c r="EA31" s="381"/>
      <c r="EB31" s="381"/>
      <c r="EC31" s="381"/>
      <c r="ED31" s="381"/>
      <c r="EE31" s="381"/>
      <c r="EF31" s="381"/>
      <c r="EG31" s="381"/>
      <c r="EH31" s="381"/>
      <c r="EI31" s="381"/>
      <c r="EJ31" s="381"/>
      <c r="EK31" s="381"/>
      <c r="EL31" s="381"/>
      <c r="EM31" s="381"/>
      <c r="EN31" s="381"/>
      <c r="EO31" s="381"/>
      <c r="EP31" s="381"/>
      <c r="EQ31" s="381"/>
      <c r="ER31" s="381"/>
      <c r="ES31" s="381"/>
      <c r="ET31" s="381"/>
      <c r="EU31" s="381"/>
      <c r="EV31" s="381"/>
      <c r="EW31" s="381"/>
      <c r="EX31" s="381"/>
      <c r="EY31" s="381"/>
      <c r="EZ31" s="381"/>
      <c r="FA31" s="381"/>
      <c r="FB31" s="381"/>
      <c r="FC31" s="381"/>
      <c r="FD31" s="381"/>
      <c r="FE31" s="381"/>
      <c r="FF31" s="381"/>
      <c r="FG31" s="381"/>
      <c r="FH31" s="381"/>
      <c r="FI31" s="381"/>
      <c r="FJ31" s="381"/>
      <c r="FK31" s="381"/>
      <c r="FL31" s="381"/>
      <c r="FM31" s="381"/>
      <c r="FN31" s="381"/>
      <c r="FO31" s="381"/>
      <c r="FP31" s="381"/>
      <c r="FQ31" s="381"/>
      <c r="FR31" s="381"/>
      <c r="FS31" s="381"/>
      <c r="FT31" s="381"/>
      <c r="FU31" s="381"/>
      <c r="FV31" s="381"/>
      <c r="FW31" s="381"/>
    </row>
    <row r="32" spans="1:179" s="382" customFormat="1" ht="13.8">
      <c r="A32" s="126" t="s">
        <v>5136</v>
      </c>
      <c r="B32" s="126" t="s">
        <v>4189</v>
      </c>
      <c r="C32" s="174">
        <v>1</v>
      </c>
      <c r="D32" s="258">
        <v>10056.6</v>
      </c>
      <c r="E32" s="258">
        <v>10056.6</v>
      </c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381"/>
      <c r="AD32" s="381"/>
      <c r="AE32" s="381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81"/>
      <c r="AS32" s="381"/>
      <c r="AT32" s="381"/>
      <c r="AU32" s="381"/>
      <c r="AV32" s="381"/>
      <c r="AW32" s="381"/>
      <c r="AX32" s="381"/>
      <c r="AY32" s="381"/>
      <c r="AZ32" s="381"/>
      <c r="BA32" s="381"/>
      <c r="BB32" s="381"/>
      <c r="BC32" s="381"/>
      <c r="BD32" s="381"/>
      <c r="BE32" s="381"/>
      <c r="BF32" s="381"/>
      <c r="BG32" s="381"/>
      <c r="BH32" s="381"/>
      <c r="BI32" s="381"/>
      <c r="BJ32" s="381"/>
      <c r="BK32" s="381"/>
      <c r="BL32" s="381"/>
      <c r="BM32" s="381"/>
      <c r="BN32" s="381"/>
      <c r="BO32" s="381"/>
      <c r="BP32" s="381"/>
      <c r="BQ32" s="381"/>
      <c r="BR32" s="381"/>
      <c r="BS32" s="381"/>
      <c r="BT32" s="381"/>
      <c r="BU32" s="381"/>
      <c r="BV32" s="381"/>
      <c r="BW32" s="381"/>
      <c r="BX32" s="381"/>
      <c r="BY32" s="381"/>
      <c r="BZ32" s="381"/>
      <c r="CA32" s="381"/>
      <c r="CB32" s="381"/>
      <c r="CC32" s="381"/>
      <c r="CD32" s="381"/>
      <c r="CE32" s="381"/>
      <c r="CF32" s="381"/>
      <c r="CG32" s="381"/>
      <c r="CH32" s="381"/>
      <c r="CI32" s="381"/>
      <c r="CJ32" s="381"/>
      <c r="CK32" s="381"/>
      <c r="CL32" s="381"/>
      <c r="CM32" s="381"/>
      <c r="CN32" s="381"/>
      <c r="CO32" s="381"/>
      <c r="CP32" s="381"/>
      <c r="CQ32" s="381"/>
      <c r="CR32" s="381"/>
      <c r="CS32" s="381"/>
      <c r="CT32" s="381"/>
      <c r="CU32" s="381"/>
      <c r="CV32" s="381"/>
      <c r="CW32" s="381"/>
      <c r="CX32" s="381"/>
      <c r="CY32" s="381"/>
      <c r="CZ32" s="381"/>
      <c r="DA32" s="381"/>
      <c r="DB32" s="381"/>
      <c r="DC32" s="381"/>
      <c r="DD32" s="381"/>
      <c r="DE32" s="381"/>
      <c r="DF32" s="381"/>
      <c r="DG32" s="381"/>
      <c r="DH32" s="381"/>
      <c r="DI32" s="381"/>
      <c r="DJ32" s="381"/>
      <c r="DK32" s="381"/>
      <c r="DL32" s="381"/>
      <c r="DM32" s="381"/>
      <c r="DN32" s="381"/>
      <c r="DO32" s="381"/>
      <c r="DP32" s="381"/>
      <c r="DQ32" s="381"/>
      <c r="DR32" s="381"/>
      <c r="DS32" s="381"/>
      <c r="DT32" s="381"/>
      <c r="DU32" s="381"/>
      <c r="DV32" s="381"/>
      <c r="DW32" s="381"/>
      <c r="DX32" s="381"/>
      <c r="DY32" s="381"/>
      <c r="DZ32" s="381"/>
      <c r="EA32" s="381"/>
      <c r="EB32" s="381"/>
      <c r="EC32" s="381"/>
      <c r="ED32" s="381"/>
      <c r="EE32" s="381"/>
      <c r="EF32" s="381"/>
      <c r="EG32" s="381"/>
      <c r="EH32" s="381"/>
      <c r="EI32" s="381"/>
      <c r="EJ32" s="381"/>
      <c r="EK32" s="381"/>
      <c r="EL32" s="381"/>
      <c r="EM32" s="381"/>
      <c r="EN32" s="381"/>
      <c r="EO32" s="381"/>
      <c r="EP32" s="381"/>
      <c r="EQ32" s="381"/>
      <c r="ER32" s="381"/>
      <c r="ES32" s="381"/>
      <c r="ET32" s="381"/>
      <c r="EU32" s="381"/>
      <c r="EV32" s="381"/>
      <c r="EW32" s="381"/>
      <c r="EX32" s="381"/>
      <c r="EY32" s="381"/>
      <c r="EZ32" s="381"/>
      <c r="FA32" s="381"/>
      <c r="FB32" s="381"/>
      <c r="FC32" s="381"/>
      <c r="FD32" s="381"/>
      <c r="FE32" s="381"/>
      <c r="FF32" s="381"/>
      <c r="FG32" s="381"/>
      <c r="FH32" s="381"/>
      <c r="FI32" s="381"/>
      <c r="FJ32" s="381"/>
      <c r="FK32" s="381"/>
      <c r="FL32" s="381"/>
      <c r="FM32" s="381"/>
      <c r="FN32" s="381"/>
      <c r="FO32" s="381"/>
      <c r="FP32" s="381"/>
      <c r="FQ32" s="381"/>
      <c r="FR32" s="381"/>
      <c r="FS32" s="381"/>
      <c r="FT32" s="381"/>
      <c r="FU32" s="381"/>
      <c r="FV32" s="381"/>
      <c r="FW32" s="381"/>
    </row>
    <row r="33" spans="1:179" s="382" customFormat="1" ht="13.8">
      <c r="A33" s="126" t="s">
        <v>5137</v>
      </c>
      <c r="B33" s="126" t="s">
        <v>4179</v>
      </c>
      <c r="C33" s="174">
        <v>1</v>
      </c>
      <c r="D33" s="258">
        <v>9612.2999999999993</v>
      </c>
      <c r="E33" s="258">
        <v>9612.2999999999993</v>
      </c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  <c r="AA33" s="381"/>
      <c r="AB33" s="381"/>
      <c r="AC33" s="381"/>
      <c r="AD33" s="381"/>
      <c r="AE33" s="381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81"/>
      <c r="AS33" s="381"/>
      <c r="AT33" s="381"/>
      <c r="AU33" s="381"/>
      <c r="AV33" s="381"/>
      <c r="AW33" s="381"/>
      <c r="AX33" s="381"/>
      <c r="AY33" s="381"/>
      <c r="AZ33" s="381"/>
      <c r="BA33" s="381"/>
      <c r="BB33" s="381"/>
      <c r="BC33" s="381"/>
      <c r="BD33" s="381"/>
      <c r="BE33" s="381"/>
      <c r="BF33" s="381"/>
      <c r="BG33" s="381"/>
      <c r="BH33" s="381"/>
      <c r="BI33" s="381"/>
      <c r="BJ33" s="381"/>
      <c r="BK33" s="381"/>
      <c r="BL33" s="381"/>
      <c r="BM33" s="381"/>
      <c r="BN33" s="381"/>
      <c r="BO33" s="381"/>
      <c r="BP33" s="381"/>
      <c r="BQ33" s="381"/>
      <c r="BR33" s="381"/>
      <c r="BS33" s="381"/>
      <c r="BT33" s="381"/>
      <c r="BU33" s="381"/>
      <c r="BV33" s="381"/>
      <c r="BW33" s="381"/>
      <c r="BX33" s="381"/>
      <c r="BY33" s="381"/>
      <c r="BZ33" s="381"/>
      <c r="CA33" s="381"/>
      <c r="CB33" s="381"/>
      <c r="CC33" s="381"/>
      <c r="CD33" s="381"/>
      <c r="CE33" s="381"/>
      <c r="CF33" s="381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1"/>
      <c r="CZ33" s="381"/>
      <c r="DA33" s="381"/>
      <c r="DB33" s="381"/>
      <c r="DC33" s="381"/>
      <c r="DD33" s="381"/>
      <c r="DE33" s="381"/>
      <c r="DF33" s="381"/>
      <c r="DG33" s="381"/>
      <c r="DH33" s="381"/>
      <c r="DI33" s="381"/>
      <c r="DJ33" s="381"/>
      <c r="DK33" s="381"/>
      <c r="DL33" s="381"/>
      <c r="DM33" s="381"/>
      <c r="DN33" s="381"/>
      <c r="DO33" s="381"/>
      <c r="DP33" s="381"/>
      <c r="DQ33" s="381"/>
      <c r="DR33" s="381"/>
      <c r="DS33" s="381"/>
      <c r="DT33" s="381"/>
      <c r="DU33" s="381"/>
      <c r="DV33" s="381"/>
      <c r="DW33" s="381"/>
      <c r="DX33" s="381"/>
      <c r="DY33" s="381"/>
      <c r="DZ33" s="381"/>
      <c r="EA33" s="381"/>
      <c r="EB33" s="381"/>
      <c r="EC33" s="381"/>
      <c r="ED33" s="381"/>
      <c r="EE33" s="381"/>
      <c r="EF33" s="381"/>
      <c r="EG33" s="381"/>
      <c r="EH33" s="381"/>
      <c r="EI33" s="381"/>
      <c r="EJ33" s="381"/>
      <c r="EK33" s="381"/>
      <c r="EL33" s="381"/>
      <c r="EM33" s="381"/>
      <c r="EN33" s="381"/>
      <c r="EO33" s="381"/>
      <c r="EP33" s="381"/>
      <c r="EQ33" s="381"/>
      <c r="ER33" s="381"/>
      <c r="ES33" s="381"/>
      <c r="ET33" s="381"/>
      <c r="EU33" s="381"/>
      <c r="EV33" s="381"/>
      <c r="EW33" s="381"/>
      <c r="EX33" s="381"/>
      <c r="EY33" s="381"/>
      <c r="EZ33" s="381"/>
      <c r="FA33" s="381"/>
      <c r="FB33" s="381"/>
      <c r="FC33" s="381"/>
      <c r="FD33" s="381"/>
      <c r="FE33" s="381"/>
      <c r="FF33" s="381"/>
      <c r="FG33" s="381"/>
      <c r="FH33" s="381"/>
      <c r="FI33" s="381"/>
      <c r="FJ33" s="381"/>
      <c r="FK33" s="381"/>
      <c r="FL33" s="381"/>
      <c r="FM33" s="381"/>
      <c r="FN33" s="381"/>
      <c r="FO33" s="381"/>
      <c r="FP33" s="381"/>
      <c r="FQ33" s="381"/>
      <c r="FR33" s="381"/>
      <c r="FS33" s="381"/>
      <c r="FT33" s="381"/>
      <c r="FU33" s="381"/>
      <c r="FV33" s="381"/>
      <c r="FW33" s="381"/>
    </row>
    <row r="34" spans="1:179" s="382" customFormat="1" ht="13.8">
      <c r="A34" s="126" t="s">
        <v>5138</v>
      </c>
      <c r="B34" s="126" t="s">
        <v>4179</v>
      </c>
      <c r="C34" s="174">
        <v>3</v>
      </c>
      <c r="D34" s="258">
        <v>9065.1</v>
      </c>
      <c r="E34" s="258">
        <v>9065.1</v>
      </c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381"/>
      <c r="AH34" s="381"/>
      <c r="AI34" s="381"/>
      <c r="AJ34" s="381"/>
      <c r="AK34" s="381"/>
      <c r="AL34" s="381"/>
      <c r="AM34" s="381"/>
      <c r="AN34" s="381"/>
      <c r="AO34" s="381"/>
      <c r="AP34" s="381"/>
      <c r="AQ34" s="381"/>
      <c r="AR34" s="381"/>
      <c r="AS34" s="381"/>
      <c r="AT34" s="381"/>
      <c r="AU34" s="381"/>
      <c r="AV34" s="381"/>
      <c r="AW34" s="381"/>
      <c r="AX34" s="381"/>
      <c r="AY34" s="381"/>
      <c r="AZ34" s="381"/>
      <c r="BA34" s="381"/>
      <c r="BB34" s="381"/>
      <c r="BC34" s="381"/>
      <c r="BD34" s="381"/>
      <c r="BE34" s="381"/>
      <c r="BF34" s="381"/>
      <c r="BG34" s="381"/>
      <c r="BH34" s="381"/>
      <c r="BI34" s="381"/>
      <c r="BJ34" s="381"/>
      <c r="BK34" s="381"/>
      <c r="BL34" s="381"/>
      <c r="BM34" s="381"/>
      <c r="BN34" s="381"/>
      <c r="BO34" s="381"/>
      <c r="BP34" s="381"/>
      <c r="BQ34" s="381"/>
      <c r="BR34" s="381"/>
      <c r="BS34" s="381"/>
      <c r="BT34" s="381"/>
      <c r="BU34" s="381"/>
      <c r="BV34" s="381"/>
      <c r="BW34" s="381"/>
      <c r="BX34" s="381"/>
      <c r="BY34" s="381"/>
      <c r="BZ34" s="381"/>
      <c r="CA34" s="381"/>
      <c r="CB34" s="381"/>
      <c r="CC34" s="381"/>
      <c r="CD34" s="381"/>
      <c r="CE34" s="381"/>
      <c r="CF34" s="381"/>
      <c r="CG34" s="381"/>
      <c r="CH34" s="381"/>
      <c r="CI34" s="381"/>
      <c r="CJ34" s="381"/>
      <c r="CK34" s="381"/>
      <c r="CL34" s="381"/>
      <c r="CM34" s="381"/>
      <c r="CN34" s="381"/>
      <c r="CO34" s="381"/>
      <c r="CP34" s="381"/>
      <c r="CQ34" s="381"/>
      <c r="CR34" s="381"/>
      <c r="CS34" s="381"/>
      <c r="CT34" s="381"/>
      <c r="CU34" s="381"/>
      <c r="CV34" s="381"/>
      <c r="CW34" s="381"/>
      <c r="CX34" s="381"/>
      <c r="CY34" s="381"/>
      <c r="CZ34" s="381"/>
      <c r="DA34" s="381"/>
      <c r="DB34" s="381"/>
      <c r="DC34" s="381"/>
      <c r="DD34" s="381"/>
      <c r="DE34" s="381"/>
      <c r="DF34" s="381"/>
      <c r="DG34" s="381"/>
      <c r="DH34" s="381"/>
      <c r="DI34" s="381"/>
      <c r="DJ34" s="381"/>
      <c r="DK34" s="381"/>
      <c r="DL34" s="381"/>
      <c r="DM34" s="381"/>
      <c r="DN34" s="381"/>
      <c r="DO34" s="381"/>
      <c r="DP34" s="381"/>
      <c r="DQ34" s="381"/>
      <c r="DR34" s="381"/>
      <c r="DS34" s="381"/>
      <c r="DT34" s="381"/>
      <c r="DU34" s="381"/>
      <c r="DV34" s="381"/>
      <c r="DW34" s="381"/>
      <c r="DX34" s="381"/>
      <c r="DY34" s="381"/>
      <c r="DZ34" s="381"/>
      <c r="EA34" s="381"/>
      <c r="EB34" s="381"/>
      <c r="EC34" s="381"/>
      <c r="ED34" s="381"/>
      <c r="EE34" s="381"/>
      <c r="EF34" s="381"/>
      <c r="EG34" s="381"/>
      <c r="EH34" s="381"/>
      <c r="EI34" s="381"/>
      <c r="EJ34" s="381"/>
      <c r="EK34" s="381"/>
      <c r="EL34" s="381"/>
      <c r="EM34" s="381"/>
      <c r="EN34" s="381"/>
      <c r="EO34" s="381"/>
      <c r="EP34" s="381"/>
      <c r="EQ34" s="381"/>
      <c r="ER34" s="381"/>
      <c r="ES34" s="381"/>
      <c r="ET34" s="381"/>
      <c r="EU34" s="381"/>
      <c r="EV34" s="381"/>
      <c r="EW34" s="381"/>
      <c r="EX34" s="381"/>
      <c r="EY34" s="381"/>
      <c r="EZ34" s="381"/>
      <c r="FA34" s="381"/>
      <c r="FB34" s="381"/>
      <c r="FC34" s="381"/>
      <c r="FD34" s="381"/>
      <c r="FE34" s="381"/>
      <c r="FF34" s="381"/>
      <c r="FG34" s="381"/>
      <c r="FH34" s="381"/>
      <c r="FI34" s="381"/>
      <c r="FJ34" s="381"/>
      <c r="FK34" s="381"/>
      <c r="FL34" s="381"/>
      <c r="FM34" s="381"/>
      <c r="FN34" s="381"/>
      <c r="FO34" s="381"/>
      <c r="FP34" s="381"/>
      <c r="FQ34" s="381"/>
      <c r="FR34" s="381"/>
      <c r="FS34" s="381"/>
      <c r="FT34" s="381"/>
      <c r="FU34" s="381"/>
      <c r="FV34" s="381"/>
      <c r="FW34" s="381"/>
    </row>
    <row r="35" spans="1:179" s="382" customFormat="1" ht="13.8">
      <c r="A35" s="126" t="s">
        <v>5139</v>
      </c>
      <c r="B35" s="126" t="s">
        <v>5140</v>
      </c>
      <c r="C35" s="174">
        <v>3</v>
      </c>
      <c r="D35" s="258">
        <v>8911.5</v>
      </c>
      <c r="E35" s="258">
        <v>8911.5</v>
      </c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1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</row>
    <row r="36" spans="1:179" s="382" customFormat="1" ht="13.8">
      <c r="A36" s="126" t="s">
        <v>5141</v>
      </c>
      <c r="B36" s="126" t="s">
        <v>4211</v>
      </c>
      <c r="C36" s="174">
        <v>1</v>
      </c>
      <c r="D36" s="258">
        <v>8145.3</v>
      </c>
      <c r="E36" s="258">
        <v>8145.3</v>
      </c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81"/>
      <c r="EF36" s="381"/>
      <c r="EG36" s="381"/>
      <c r="EH36" s="381"/>
      <c r="EI36" s="381"/>
      <c r="EJ36" s="381"/>
      <c r="EK36" s="381"/>
      <c r="EL36" s="381"/>
      <c r="EM36" s="381"/>
      <c r="EN36" s="381"/>
      <c r="EO36" s="381"/>
      <c r="EP36" s="381"/>
      <c r="EQ36" s="381"/>
      <c r="ER36" s="381"/>
      <c r="ES36" s="381"/>
      <c r="ET36" s="381"/>
      <c r="EU36" s="381"/>
      <c r="EV36" s="381"/>
      <c r="EW36" s="381"/>
      <c r="EX36" s="381"/>
      <c r="EY36" s="381"/>
      <c r="EZ36" s="381"/>
      <c r="FA36" s="381"/>
      <c r="FB36" s="381"/>
      <c r="FC36" s="381"/>
      <c r="FD36" s="381"/>
      <c r="FE36" s="381"/>
      <c r="FF36" s="381"/>
      <c r="FG36" s="381"/>
      <c r="FH36" s="381"/>
      <c r="FI36" s="381"/>
      <c r="FJ36" s="381"/>
      <c r="FK36" s="381"/>
      <c r="FL36" s="381"/>
      <c r="FM36" s="381"/>
      <c r="FN36" s="381"/>
      <c r="FO36" s="381"/>
      <c r="FP36" s="381"/>
      <c r="FQ36" s="381"/>
      <c r="FR36" s="381"/>
      <c r="FS36" s="381"/>
      <c r="FT36" s="381"/>
      <c r="FU36" s="381"/>
      <c r="FV36" s="381"/>
      <c r="FW36" s="381"/>
    </row>
    <row r="37" spans="1:179" s="382" customFormat="1" ht="13.8">
      <c r="A37" s="132" t="s">
        <v>5142</v>
      </c>
      <c r="B37" s="132" t="s">
        <v>5143</v>
      </c>
      <c r="C37" s="174">
        <v>3</v>
      </c>
      <c r="D37" s="258">
        <v>7853.7</v>
      </c>
      <c r="E37" s="258">
        <v>7853.7</v>
      </c>
      <c r="F37" s="381"/>
      <c r="G37" s="381"/>
      <c r="H37" s="381"/>
      <c r="I37" s="381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  <c r="BM37" s="381"/>
      <c r="BN37" s="381"/>
      <c r="BO37" s="381"/>
      <c r="BP37" s="381"/>
      <c r="BQ37" s="381"/>
      <c r="BR37" s="381"/>
      <c r="BS37" s="381"/>
      <c r="BT37" s="381"/>
      <c r="BU37" s="381"/>
      <c r="BV37" s="381"/>
      <c r="BW37" s="381"/>
      <c r="BX37" s="381"/>
      <c r="BY37" s="381"/>
      <c r="BZ37" s="381"/>
      <c r="CA37" s="381"/>
      <c r="CB37" s="381"/>
      <c r="CC37" s="381"/>
      <c r="CD37" s="381"/>
      <c r="CE37" s="381"/>
      <c r="CF37" s="38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1"/>
      <c r="ER37" s="381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1"/>
      <c r="FL37" s="381"/>
      <c r="FM37" s="381"/>
      <c r="FN37" s="381"/>
      <c r="FO37" s="381"/>
      <c r="FP37" s="381"/>
      <c r="FQ37" s="381"/>
      <c r="FR37" s="381"/>
      <c r="FS37" s="381"/>
      <c r="FT37" s="381"/>
      <c r="FU37" s="381"/>
      <c r="FV37" s="381"/>
      <c r="FW37" s="381"/>
    </row>
    <row r="38" spans="1:179" s="382" customFormat="1" ht="13.8">
      <c r="A38" s="133" t="s">
        <v>5144</v>
      </c>
      <c r="B38" s="133" t="s">
        <v>5143</v>
      </c>
      <c r="C38" s="188">
        <v>3</v>
      </c>
      <c r="D38" s="258">
        <v>7506.3</v>
      </c>
      <c r="E38" s="258">
        <v>7506.3</v>
      </c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1"/>
      <c r="AE38" s="381"/>
      <c r="AF38" s="381"/>
      <c r="AG38" s="381"/>
      <c r="AH38" s="381"/>
      <c r="AI38" s="381"/>
      <c r="AJ38" s="381"/>
      <c r="AK38" s="381"/>
      <c r="AL38" s="381"/>
      <c r="AM38" s="381"/>
      <c r="AN38" s="381"/>
      <c r="AO38" s="381"/>
      <c r="AP38" s="381"/>
      <c r="AQ38" s="381"/>
      <c r="AR38" s="381"/>
      <c r="AS38" s="381"/>
      <c r="AT38" s="381"/>
      <c r="AU38" s="381"/>
      <c r="AV38" s="381"/>
      <c r="AW38" s="381"/>
      <c r="AX38" s="381"/>
      <c r="AY38" s="381"/>
      <c r="AZ38" s="381"/>
      <c r="BA38" s="381"/>
      <c r="BB38" s="381"/>
      <c r="BC38" s="381"/>
      <c r="BD38" s="381"/>
      <c r="BE38" s="381"/>
      <c r="BF38" s="381"/>
      <c r="BG38" s="381"/>
      <c r="BH38" s="381"/>
      <c r="BI38" s="381"/>
      <c r="BJ38" s="381"/>
      <c r="BK38" s="381"/>
      <c r="BL38" s="381"/>
      <c r="BM38" s="381"/>
      <c r="BN38" s="381"/>
      <c r="BO38" s="381"/>
      <c r="BP38" s="381"/>
      <c r="BQ38" s="381"/>
      <c r="BR38" s="381"/>
      <c r="BS38" s="381"/>
      <c r="BT38" s="381"/>
      <c r="BU38" s="381"/>
      <c r="BV38" s="381"/>
      <c r="BW38" s="381"/>
      <c r="BX38" s="381"/>
      <c r="BY38" s="381"/>
      <c r="BZ38" s="381"/>
      <c r="CA38" s="381"/>
      <c r="CB38" s="381"/>
      <c r="CC38" s="381"/>
      <c r="CD38" s="381"/>
      <c r="CE38" s="381"/>
      <c r="CF38" s="381"/>
      <c r="CG38" s="381"/>
      <c r="CH38" s="381"/>
      <c r="CI38" s="381"/>
      <c r="CJ38" s="381"/>
      <c r="CK38" s="381"/>
      <c r="CL38" s="381"/>
      <c r="CM38" s="381"/>
      <c r="CN38" s="381"/>
      <c r="CO38" s="381"/>
      <c r="CP38" s="381"/>
      <c r="CQ38" s="381"/>
      <c r="CR38" s="381"/>
      <c r="CS38" s="381"/>
      <c r="CT38" s="381"/>
      <c r="CU38" s="381"/>
      <c r="CV38" s="381"/>
      <c r="CW38" s="381"/>
      <c r="CX38" s="381"/>
      <c r="CY38" s="381"/>
      <c r="CZ38" s="381"/>
      <c r="DA38" s="381"/>
      <c r="DB38" s="381"/>
      <c r="DC38" s="381"/>
      <c r="DD38" s="381"/>
      <c r="DE38" s="381"/>
      <c r="DF38" s="381"/>
      <c r="DG38" s="381"/>
      <c r="DH38" s="381"/>
      <c r="DI38" s="381"/>
      <c r="DJ38" s="381"/>
      <c r="DK38" s="381"/>
      <c r="DL38" s="381"/>
      <c r="DM38" s="381"/>
      <c r="DN38" s="381"/>
      <c r="DO38" s="381"/>
      <c r="DP38" s="381"/>
      <c r="DQ38" s="381"/>
      <c r="DR38" s="381"/>
      <c r="DS38" s="381"/>
      <c r="DT38" s="381"/>
      <c r="DU38" s="381"/>
      <c r="DV38" s="381"/>
      <c r="DW38" s="381"/>
      <c r="DX38" s="381"/>
      <c r="DY38" s="381"/>
      <c r="DZ38" s="381"/>
      <c r="EA38" s="381"/>
      <c r="EB38" s="381"/>
      <c r="EC38" s="381"/>
      <c r="ED38" s="381"/>
      <c r="EE38" s="381"/>
      <c r="EF38" s="381"/>
      <c r="EG38" s="381"/>
      <c r="EH38" s="381"/>
      <c r="EI38" s="381"/>
      <c r="EJ38" s="381"/>
      <c r="EK38" s="381"/>
      <c r="EL38" s="381"/>
      <c r="EM38" s="381"/>
      <c r="EN38" s="381"/>
      <c r="EO38" s="381"/>
      <c r="EP38" s="381"/>
      <c r="EQ38" s="381"/>
      <c r="ER38" s="381"/>
      <c r="ES38" s="381"/>
      <c r="ET38" s="381"/>
      <c r="EU38" s="381"/>
      <c r="EV38" s="381"/>
      <c r="EW38" s="381"/>
      <c r="EX38" s="381"/>
      <c r="EY38" s="381"/>
      <c r="EZ38" s="381"/>
      <c r="FA38" s="381"/>
      <c r="FB38" s="381"/>
      <c r="FC38" s="381"/>
      <c r="FD38" s="381"/>
      <c r="FE38" s="381"/>
      <c r="FF38" s="381"/>
      <c r="FG38" s="381"/>
      <c r="FH38" s="381"/>
      <c r="FI38" s="381"/>
      <c r="FJ38" s="381"/>
      <c r="FK38" s="381"/>
      <c r="FL38" s="381"/>
      <c r="FM38" s="381"/>
      <c r="FN38" s="381"/>
      <c r="FO38" s="381"/>
      <c r="FP38" s="381"/>
      <c r="FQ38" s="381"/>
      <c r="FR38" s="381"/>
      <c r="FS38" s="381"/>
      <c r="FT38" s="381"/>
      <c r="FU38" s="381"/>
      <c r="FV38" s="381"/>
      <c r="FW38" s="381"/>
    </row>
    <row r="39" spans="1:179" s="191" customFormat="1" ht="15" customHeight="1">
      <c r="A39" s="180"/>
      <c r="B39" s="181" t="s">
        <v>4244</v>
      </c>
      <c r="C39" s="189">
        <f>SUM(C22:C38)</f>
        <v>31</v>
      </c>
      <c r="D39" s="190"/>
      <c r="E39" s="190"/>
    </row>
    <row r="40" spans="1:179" ht="15.6">
      <c r="A40" s="385"/>
      <c r="B40" s="386"/>
      <c r="C40" s="385"/>
      <c r="D40" s="387"/>
      <c r="E40" s="387"/>
    </row>
    <row r="41" spans="1:179" s="165" customFormat="1">
      <c r="A41" s="1278" t="s">
        <v>4104</v>
      </c>
      <c r="B41" s="1278"/>
      <c r="C41" s="163"/>
      <c r="D41" s="262"/>
      <c r="E41" s="262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164"/>
      <c r="DP41" s="164"/>
      <c r="DQ41" s="164"/>
      <c r="DR41" s="164"/>
      <c r="DS41" s="164"/>
      <c r="DT41" s="164"/>
      <c r="DU41" s="164"/>
      <c r="DV41" s="164"/>
      <c r="DW41" s="164"/>
      <c r="DX41" s="164"/>
      <c r="DY41" s="164"/>
      <c r="DZ41" s="164"/>
      <c r="EA41" s="164"/>
      <c r="EB41" s="164"/>
      <c r="EC41" s="164"/>
      <c r="ED41" s="164"/>
      <c r="EE41" s="164"/>
      <c r="EF41" s="164"/>
      <c r="EG41" s="164"/>
      <c r="EH41" s="164"/>
      <c r="EI41" s="164"/>
      <c r="EJ41" s="164"/>
      <c r="EK41" s="164"/>
      <c r="EL41" s="164"/>
      <c r="EM41" s="164"/>
      <c r="EN41" s="164"/>
      <c r="EO41" s="164"/>
      <c r="EP41" s="164"/>
      <c r="EQ41" s="164"/>
      <c r="ER41" s="164"/>
      <c r="ES41" s="164"/>
      <c r="ET41" s="164"/>
      <c r="EU41" s="164"/>
      <c r="EV41" s="164"/>
      <c r="EW41" s="164"/>
      <c r="EX41" s="164"/>
      <c r="EY41" s="164"/>
      <c r="EZ41" s="164"/>
      <c r="FA41" s="164"/>
      <c r="FB41" s="164"/>
      <c r="FC41" s="164"/>
      <c r="FD41" s="164"/>
      <c r="FE41" s="164"/>
      <c r="FF41" s="164"/>
      <c r="FG41" s="164"/>
      <c r="FH41" s="164"/>
      <c r="FI41" s="164"/>
    </row>
    <row r="42" spans="1:179" s="165" customFormat="1">
      <c r="A42" s="144" t="s">
        <v>4246</v>
      </c>
      <c r="B42" s="144" t="s">
        <v>4246</v>
      </c>
      <c r="C42" s="145">
        <v>0</v>
      </c>
      <c r="D42" s="146">
        <v>0</v>
      </c>
      <c r="E42" s="146">
        <v>0</v>
      </c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64"/>
      <c r="BO42" s="164"/>
      <c r="BP42" s="164"/>
      <c r="BQ42" s="164"/>
      <c r="BR42" s="164"/>
      <c r="BS42" s="164"/>
      <c r="BT42" s="164"/>
      <c r="BU42" s="164"/>
      <c r="BV42" s="164"/>
      <c r="BW42" s="164"/>
      <c r="BX42" s="164"/>
      <c r="BY42" s="164"/>
      <c r="BZ42" s="164"/>
      <c r="CA42" s="164"/>
      <c r="CB42" s="164"/>
      <c r="CC42" s="164"/>
      <c r="CD42" s="164"/>
      <c r="CE42" s="164"/>
      <c r="CF42" s="164"/>
      <c r="CG42" s="164"/>
      <c r="CH42" s="164"/>
      <c r="CI42" s="164"/>
      <c r="CJ42" s="164"/>
      <c r="CK42" s="164"/>
      <c r="CL42" s="164"/>
      <c r="CM42" s="164"/>
      <c r="CN42" s="164"/>
      <c r="CO42" s="164"/>
      <c r="CP42" s="164"/>
      <c r="CQ42" s="164"/>
      <c r="CR42" s="164"/>
      <c r="CS42" s="164"/>
      <c r="CT42" s="164"/>
      <c r="CU42" s="164"/>
      <c r="CV42" s="164"/>
      <c r="CW42" s="164"/>
      <c r="CX42" s="164"/>
      <c r="CY42" s="164"/>
      <c r="CZ42" s="164"/>
      <c r="DA42" s="164"/>
      <c r="DB42" s="164"/>
      <c r="DC42" s="164"/>
      <c r="DD42" s="164"/>
      <c r="DE42" s="164"/>
      <c r="DF42" s="164"/>
      <c r="DG42" s="164"/>
      <c r="DH42" s="164"/>
      <c r="DI42" s="164"/>
      <c r="DJ42" s="164"/>
      <c r="DK42" s="164"/>
      <c r="DL42" s="164"/>
      <c r="DM42" s="164"/>
      <c r="DN42" s="164"/>
      <c r="DO42" s="164"/>
      <c r="DP42" s="164"/>
      <c r="DQ42" s="164"/>
      <c r="DR42" s="164"/>
      <c r="DS42" s="164"/>
      <c r="DT42" s="164"/>
      <c r="DU42" s="164"/>
      <c r="DV42" s="164"/>
      <c r="DW42" s="164"/>
      <c r="DX42" s="164"/>
      <c r="DY42" s="164"/>
      <c r="DZ42" s="164"/>
      <c r="EA42" s="164"/>
      <c r="EB42" s="164"/>
      <c r="EC42" s="164"/>
      <c r="ED42" s="164"/>
      <c r="EE42" s="164"/>
      <c r="EF42" s="164"/>
      <c r="EG42" s="164"/>
      <c r="EH42" s="164"/>
      <c r="EI42" s="164"/>
      <c r="EJ42" s="164"/>
      <c r="EK42" s="164"/>
      <c r="EL42" s="164"/>
      <c r="EM42" s="164"/>
      <c r="EN42" s="164"/>
      <c r="EO42" s="164"/>
      <c r="EP42" s="164"/>
      <c r="EQ42" s="164"/>
      <c r="ER42" s="164"/>
      <c r="ES42" s="164"/>
      <c r="ET42" s="164"/>
      <c r="EU42" s="164"/>
      <c r="EV42" s="164"/>
      <c r="EW42" s="164"/>
      <c r="EX42" s="164"/>
      <c r="EY42" s="164"/>
      <c r="EZ42" s="164"/>
      <c r="FA42" s="164"/>
      <c r="FB42" s="164"/>
      <c r="FC42" s="164"/>
      <c r="FD42" s="164"/>
      <c r="FE42" s="164"/>
      <c r="FF42" s="164"/>
      <c r="FG42" s="164"/>
      <c r="FH42" s="164"/>
      <c r="FI42" s="164"/>
    </row>
    <row r="43" spans="1:179" s="165" customFormat="1">
      <c r="A43" s="180"/>
      <c r="B43" s="181" t="s">
        <v>4247</v>
      </c>
      <c r="C43" s="193">
        <f>SUM(C42)</f>
        <v>0</v>
      </c>
      <c r="D43" s="183"/>
      <c r="E43" s="183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  <c r="BQ43" s="164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4"/>
      <c r="CC43" s="164"/>
      <c r="CD43" s="164"/>
      <c r="CE43" s="164"/>
      <c r="CF43" s="164"/>
      <c r="CG43" s="164"/>
      <c r="CH43" s="164"/>
      <c r="CI43" s="164"/>
      <c r="CJ43" s="164"/>
      <c r="CK43" s="164"/>
      <c r="CL43" s="164"/>
      <c r="CM43" s="164"/>
      <c r="CN43" s="164"/>
      <c r="CO43" s="164"/>
      <c r="CP43" s="164"/>
      <c r="CQ43" s="164"/>
      <c r="CR43" s="164"/>
      <c r="CS43" s="164"/>
      <c r="CT43" s="164"/>
      <c r="CU43" s="164"/>
      <c r="CV43" s="164"/>
      <c r="CW43" s="164"/>
      <c r="CX43" s="164"/>
      <c r="CY43" s="164"/>
      <c r="CZ43" s="164"/>
      <c r="DA43" s="164"/>
      <c r="DB43" s="164"/>
      <c r="DC43" s="164"/>
      <c r="DD43" s="164"/>
      <c r="DE43" s="164"/>
      <c r="DF43" s="164"/>
      <c r="DG43" s="164"/>
      <c r="DH43" s="164"/>
      <c r="DI43" s="164"/>
      <c r="DJ43" s="164"/>
      <c r="DK43" s="164"/>
      <c r="DL43" s="164"/>
      <c r="DM43" s="164"/>
      <c r="DN43" s="164"/>
      <c r="DO43" s="164"/>
      <c r="DP43" s="164"/>
      <c r="DQ43" s="164"/>
      <c r="DR43" s="164"/>
      <c r="DS43" s="164"/>
      <c r="DT43" s="164"/>
      <c r="DU43" s="164"/>
      <c r="DV43" s="164"/>
      <c r="DW43" s="164"/>
      <c r="DX43" s="164"/>
      <c r="DY43" s="164"/>
      <c r="DZ43" s="164"/>
      <c r="EA43" s="164"/>
      <c r="EB43" s="164"/>
      <c r="EC43" s="164"/>
      <c r="ED43" s="164"/>
      <c r="EE43" s="164"/>
      <c r="EF43" s="164"/>
      <c r="EG43" s="164"/>
      <c r="EH43" s="164"/>
      <c r="EI43" s="164"/>
      <c r="EJ43" s="164"/>
      <c r="EK43" s="164"/>
      <c r="EL43" s="164"/>
      <c r="EM43" s="164"/>
      <c r="EN43" s="164"/>
      <c r="EO43" s="164"/>
      <c r="EP43" s="164"/>
      <c r="EQ43" s="164"/>
      <c r="ER43" s="164"/>
      <c r="ES43" s="164"/>
      <c r="ET43" s="164"/>
      <c r="EU43" s="164"/>
      <c r="EV43" s="164"/>
      <c r="EW43" s="164"/>
      <c r="EX43" s="164"/>
      <c r="EY43" s="164"/>
      <c r="EZ43" s="164"/>
      <c r="FA43" s="164"/>
      <c r="FB43" s="164"/>
      <c r="FC43" s="164"/>
      <c r="FD43" s="164"/>
      <c r="FE43" s="164"/>
      <c r="FF43" s="164"/>
      <c r="FG43" s="164"/>
      <c r="FH43" s="164"/>
      <c r="FI43" s="164"/>
    </row>
    <row r="44" spans="1:179" s="165" customFormat="1">
      <c r="A44" s="228"/>
      <c r="B44" s="228"/>
      <c r="C44" s="170"/>
      <c r="D44" s="262"/>
      <c r="E44" s="262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4"/>
      <c r="CL44" s="164"/>
      <c r="CM44" s="164"/>
      <c r="CN44" s="164"/>
      <c r="CO44" s="164"/>
      <c r="CP44" s="164"/>
      <c r="CQ44" s="164"/>
      <c r="CR44" s="164"/>
      <c r="CS44" s="164"/>
      <c r="CT44" s="164"/>
      <c r="CU44" s="164"/>
      <c r="CV44" s="164"/>
      <c r="CW44" s="164"/>
      <c r="CX44" s="164"/>
      <c r="CY44" s="164"/>
      <c r="CZ44" s="164"/>
      <c r="DA44" s="164"/>
      <c r="DB44" s="164"/>
      <c r="DC44" s="164"/>
      <c r="DD44" s="164"/>
      <c r="DE44" s="164"/>
      <c r="DF44" s="164"/>
      <c r="DG44" s="164"/>
      <c r="DH44" s="164"/>
      <c r="DI44" s="164"/>
      <c r="DJ44" s="164"/>
      <c r="DK44" s="164"/>
      <c r="DL44" s="164"/>
      <c r="DM44" s="164"/>
      <c r="DN44" s="164"/>
      <c r="DO44" s="164"/>
      <c r="DP44" s="164"/>
      <c r="DQ44" s="164"/>
      <c r="DR44" s="164"/>
      <c r="DS44" s="164"/>
      <c r="DT44" s="164"/>
      <c r="DU44" s="164"/>
      <c r="DV44" s="164"/>
      <c r="DW44" s="164"/>
      <c r="DX44" s="164"/>
      <c r="DY44" s="164"/>
      <c r="DZ44" s="164"/>
      <c r="EA44" s="164"/>
      <c r="EB44" s="164"/>
      <c r="EC44" s="164"/>
      <c r="ED44" s="164"/>
      <c r="EE44" s="164"/>
      <c r="EF44" s="164"/>
      <c r="EG44" s="164"/>
      <c r="EH44" s="164"/>
      <c r="EI44" s="164"/>
      <c r="EJ44" s="164"/>
      <c r="EK44" s="164"/>
      <c r="EL44" s="164"/>
      <c r="EM44" s="164"/>
      <c r="EN44" s="164"/>
      <c r="EO44" s="164"/>
      <c r="EP44" s="164"/>
      <c r="EQ44" s="164"/>
      <c r="ER44" s="164"/>
      <c r="ES44" s="164"/>
      <c r="ET44" s="164"/>
      <c r="EU44" s="164"/>
      <c r="EV44" s="164"/>
      <c r="EW44" s="164"/>
      <c r="EX44" s="164"/>
      <c r="EY44" s="164"/>
      <c r="EZ44" s="164"/>
      <c r="FA44" s="164"/>
      <c r="FB44" s="164"/>
      <c r="FC44" s="164"/>
      <c r="FD44" s="164"/>
      <c r="FE44" s="164"/>
      <c r="FF44" s="164"/>
      <c r="FG44" s="164"/>
      <c r="FH44" s="164"/>
      <c r="FI44" s="164"/>
    </row>
    <row r="45" spans="1:179" s="165" customFormat="1">
      <c r="A45" s="228"/>
      <c r="B45" s="194" t="s">
        <v>4105</v>
      </c>
      <c r="C45" s="195">
        <f>C43+C39+C19</f>
        <v>42</v>
      </c>
      <c r="D45" s="262"/>
      <c r="E45" s="262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  <c r="DZ45" s="164"/>
      <c r="EA45" s="164"/>
      <c r="EB45" s="164"/>
      <c r="EC45" s="164"/>
      <c r="ED45" s="164"/>
      <c r="EE45" s="164"/>
      <c r="EF45" s="164"/>
      <c r="EG45" s="164"/>
      <c r="EH45" s="164"/>
      <c r="EI45" s="164"/>
      <c r="EJ45" s="164"/>
      <c r="EK45" s="164"/>
      <c r="EL45" s="164"/>
      <c r="EM45" s="164"/>
      <c r="EN45" s="164"/>
      <c r="EO45" s="164"/>
      <c r="EP45" s="164"/>
      <c r="EQ45" s="164"/>
      <c r="ER45" s="164"/>
      <c r="ES45" s="164"/>
      <c r="ET45" s="164"/>
      <c r="EU45" s="164"/>
      <c r="EV45" s="164"/>
      <c r="EW45" s="164"/>
      <c r="EX45" s="164"/>
      <c r="EY45" s="164"/>
      <c r="EZ45" s="164"/>
      <c r="FA45" s="164"/>
      <c r="FB45" s="164"/>
      <c r="FC45" s="164"/>
      <c r="FD45" s="164"/>
      <c r="FE45" s="164"/>
      <c r="FF45" s="164"/>
      <c r="FG45" s="164"/>
      <c r="FH45" s="164"/>
      <c r="FI45" s="164"/>
    </row>
    <row r="46" spans="1:179">
      <c r="A46" s="228"/>
      <c r="B46" s="228"/>
      <c r="C46" s="383"/>
      <c r="D46" s="384"/>
      <c r="E46" s="384"/>
    </row>
    <row r="47" spans="1:179" s="165" customFormat="1">
      <c r="A47" s="1279" t="s">
        <v>4101</v>
      </c>
      <c r="B47" s="1279"/>
      <c r="C47" s="170"/>
      <c r="D47" s="262"/>
      <c r="E47" s="262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</row>
    <row r="48" spans="1:179" s="165" customFormat="1">
      <c r="A48" s="1278" t="s">
        <v>4248</v>
      </c>
      <c r="B48" s="1278"/>
      <c r="C48" s="170"/>
      <c r="D48" s="262"/>
      <c r="E48" s="262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</row>
    <row r="49" spans="1:179" s="389" customFormat="1" ht="13.8">
      <c r="A49" s="154" t="s">
        <v>5145</v>
      </c>
      <c r="B49" s="388" t="s">
        <v>5146</v>
      </c>
      <c r="C49" s="202">
        <v>33</v>
      </c>
      <c r="D49" s="146">
        <v>5311.44</v>
      </c>
      <c r="E49" s="146">
        <v>29930.76</v>
      </c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D49" s="206"/>
      <c r="CE49" s="206"/>
      <c r="CF49" s="206"/>
      <c r="CG49" s="206"/>
      <c r="CH49" s="206"/>
      <c r="CI49" s="206"/>
      <c r="CJ49" s="206"/>
      <c r="CK49" s="206"/>
      <c r="CL49" s="206"/>
      <c r="CM49" s="206"/>
      <c r="CN49" s="206"/>
      <c r="CO49" s="206"/>
      <c r="CP49" s="206"/>
      <c r="CQ49" s="206"/>
      <c r="CR49" s="206"/>
      <c r="CS49" s="206"/>
      <c r="CT49" s="206"/>
      <c r="CU49" s="206"/>
      <c r="CV49" s="206"/>
      <c r="CW49" s="206"/>
      <c r="CX49" s="206"/>
      <c r="CY49" s="206"/>
      <c r="CZ49" s="206"/>
      <c r="DA49" s="206"/>
      <c r="DB49" s="206"/>
      <c r="DC49" s="206"/>
      <c r="DD49" s="206"/>
      <c r="DE49" s="206"/>
      <c r="DF49" s="206"/>
      <c r="DG49" s="206"/>
      <c r="DH49" s="206"/>
      <c r="DI49" s="206"/>
      <c r="DJ49" s="206"/>
      <c r="DK49" s="206"/>
      <c r="DL49" s="206"/>
      <c r="DM49" s="206"/>
      <c r="DN49" s="206"/>
      <c r="DO49" s="206"/>
      <c r="DP49" s="206"/>
      <c r="DQ49" s="206"/>
      <c r="DR49" s="206"/>
      <c r="DS49" s="206"/>
      <c r="DT49" s="206"/>
      <c r="DU49" s="206"/>
      <c r="DV49" s="206"/>
      <c r="DW49" s="206"/>
      <c r="DX49" s="206"/>
      <c r="DY49" s="206"/>
      <c r="DZ49" s="206"/>
      <c r="EA49" s="206"/>
      <c r="EB49" s="206"/>
      <c r="EC49" s="206"/>
      <c r="ED49" s="206"/>
      <c r="EE49" s="206"/>
      <c r="EF49" s="206"/>
      <c r="EG49" s="206"/>
      <c r="EH49" s="206"/>
      <c r="EI49" s="206"/>
      <c r="EJ49" s="206"/>
      <c r="EK49" s="206"/>
      <c r="EL49" s="206"/>
      <c r="EM49" s="206"/>
      <c r="EN49" s="206"/>
      <c r="EO49" s="206"/>
      <c r="EP49" s="206"/>
      <c r="EQ49" s="206"/>
      <c r="ER49" s="206"/>
      <c r="ES49" s="206"/>
      <c r="ET49" s="206"/>
      <c r="EU49" s="206"/>
      <c r="EV49" s="206"/>
      <c r="EW49" s="206"/>
      <c r="EX49" s="206"/>
      <c r="EY49" s="206"/>
      <c r="EZ49" s="206"/>
      <c r="FA49" s="206"/>
      <c r="FB49" s="206"/>
      <c r="FC49" s="206"/>
      <c r="FD49" s="206"/>
      <c r="FE49" s="206"/>
      <c r="FF49" s="206"/>
      <c r="FG49" s="206"/>
      <c r="FH49" s="206"/>
      <c r="FI49" s="206"/>
      <c r="FJ49" s="206"/>
      <c r="FK49" s="206"/>
      <c r="FL49" s="206"/>
      <c r="FM49" s="206"/>
      <c r="FN49" s="206"/>
      <c r="FO49" s="206"/>
      <c r="FP49" s="206"/>
      <c r="FQ49" s="206"/>
      <c r="FR49" s="206"/>
      <c r="FS49" s="206"/>
      <c r="FT49" s="206"/>
      <c r="FU49" s="206"/>
      <c r="FV49" s="206"/>
      <c r="FW49" s="206"/>
    </row>
    <row r="50" spans="1:179" s="131" customFormat="1" ht="13.8">
      <c r="A50" s="167"/>
      <c r="B50" s="200" t="s">
        <v>4249</v>
      </c>
      <c r="C50" s="200">
        <f>SUM(C49)</f>
        <v>33</v>
      </c>
      <c r="D50" s="183"/>
      <c r="E50" s="183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</row>
    <row r="51" spans="1:179">
      <c r="A51" s="228"/>
      <c r="B51" s="228"/>
      <c r="C51" s="383"/>
      <c r="D51" s="384"/>
      <c r="E51" s="384"/>
    </row>
    <row r="52" spans="1:179">
      <c r="A52" s="1271" t="s">
        <v>4107</v>
      </c>
      <c r="B52" s="1307"/>
      <c r="C52" s="383"/>
      <c r="D52" s="384"/>
      <c r="E52" s="384"/>
    </row>
    <row r="53" spans="1:179" s="389" customFormat="1" ht="13.8">
      <c r="A53" s="154" t="s">
        <v>5145</v>
      </c>
      <c r="B53" s="390" t="s">
        <v>5147</v>
      </c>
      <c r="C53" s="202">
        <v>42</v>
      </c>
      <c r="D53" s="146">
        <v>4043</v>
      </c>
      <c r="E53" s="146">
        <v>28192</v>
      </c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D53" s="206"/>
      <c r="CE53" s="206"/>
      <c r="CF53" s="206"/>
      <c r="CG53" s="206"/>
      <c r="CH53" s="206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  <c r="CS53" s="206"/>
      <c r="CT53" s="206"/>
      <c r="CU53" s="206"/>
      <c r="CV53" s="206"/>
      <c r="CW53" s="206"/>
      <c r="CX53" s="206"/>
      <c r="CY53" s="206"/>
      <c r="CZ53" s="206"/>
      <c r="DA53" s="206"/>
      <c r="DB53" s="206"/>
      <c r="DC53" s="206"/>
      <c r="DD53" s="206"/>
      <c r="DE53" s="206"/>
      <c r="DF53" s="206"/>
      <c r="DG53" s="206"/>
      <c r="DH53" s="206"/>
      <c r="DI53" s="206"/>
      <c r="DJ53" s="206"/>
      <c r="DK53" s="206"/>
      <c r="DL53" s="206"/>
      <c r="DM53" s="206"/>
      <c r="DN53" s="206"/>
      <c r="DO53" s="206"/>
      <c r="DP53" s="206"/>
      <c r="DQ53" s="206"/>
      <c r="DR53" s="206"/>
      <c r="DS53" s="206"/>
      <c r="DT53" s="206"/>
      <c r="DU53" s="206"/>
      <c r="DV53" s="206"/>
      <c r="DW53" s="206"/>
      <c r="DX53" s="206"/>
      <c r="DY53" s="206"/>
      <c r="DZ53" s="206"/>
      <c r="EA53" s="206"/>
      <c r="EB53" s="206"/>
      <c r="EC53" s="206"/>
      <c r="ED53" s="206"/>
      <c r="EE53" s="206"/>
      <c r="EF53" s="206"/>
      <c r="EG53" s="206"/>
      <c r="EH53" s="206"/>
      <c r="EI53" s="206"/>
      <c r="EJ53" s="206"/>
      <c r="EK53" s="206"/>
      <c r="EL53" s="206"/>
      <c r="EM53" s="206"/>
      <c r="EN53" s="206"/>
      <c r="EO53" s="206"/>
      <c r="EP53" s="206"/>
      <c r="EQ53" s="206"/>
      <c r="ER53" s="206"/>
      <c r="ES53" s="206"/>
      <c r="ET53" s="206"/>
      <c r="EU53" s="206"/>
      <c r="EV53" s="206"/>
      <c r="EW53" s="206"/>
      <c r="EX53" s="206"/>
      <c r="EY53" s="206"/>
      <c r="EZ53" s="206"/>
      <c r="FA53" s="206"/>
      <c r="FB53" s="206"/>
      <c r="FC53" s="206"/>
      <c r="FD53" s="206"/>
      <c r="FE53" s="206"/>
      <c r="FF53" s="206"/>
      <c r="FG53" s="206"/>
      <c r="FH53" s="206"/>
      <c r="FI53" s="206"/>
      <c r="FJ53" s="206"/>
      <c r="FK53" s="206"/>
      <c r="FL53" s="206"/>
      <c r="FM53" s="206"/>
      <c r="FN53" s="206"/>
      <c r="FO53" s="206"/>
      <c r="FP53" s="206"/>
      <c r="FQ53" s="206"/>
      <c r="FR53" s="206"/>
      <c r="FS53" s="206"/>
      <c r="FT53" s="206"/>
      <c r="FU53" s="206"/>
      <c r="FV53" s="206"/>
      <c r="FW53" s="206"/>
    </row>
    <row r="54" spans="1:179" s="203" customFormat="1" ht="16.5" customHeight="1">
      <c r="B54" s="391" t="s">
        <v>4280</v>
      </c>
      <c r="C54" s="392">
        <f>SUM(C53)</f>
        <v>42</v>
      </c>
    </row>
  </sheetData>
  <mergeCells count="15">
    <mergeCell ref="A52:B52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1:B21"/>
    <mergeCell ref="A41:B41"/>
    <mergeCell ref="A47:B47"/>
    <mergeCell ref="A48:B48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5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41"/>
  <sheetViews>
    <sheetView showGridLines="0" topLeftCell="A2" zoomScaleNormal="100" zoomScaleSheetLayoutView="80" workbookViewId="0"/>
  </sheetViews>
  <sheetFormatPr baseColWidth="10" defaultColWidth="11.44140625" defaultRowHeight="15"/>
  <cols>
    <col min="1" max="1" width="14.88671875" style="207" customWidth="1"/>
    <col min="2" max="2" width="32.44140625" style="207" bestFit="1" customWidth="1"/>
    <col min="3" max="3" width="15.109375" style="207" bestFit="1" customWidth="1"/>
    <col min="4" max="4" width="18" style="207" bestFit="1" customWidth="1"/>
    <col min="5" max="5" width="14.88671875" style="207" customWidth="1"/>
    <col min="6" max="6" width="11.44140625" style="207"/>
    <col min="7" max="7" width="14.5546875" style="207" customWidth="1"/>
    <col min="8" max="8" width="14.44140625" style="207" customWidth="1"/>
    <col min="9" max="9" width="11.44140625" style="207"/>
    <col min="10" max="10" width="14.109375" style="207" customWidth="1"/>
    <col min="11" max="11" width="11.44140625" style="207"/>
    <col min="12" max="12" width="11.44140625" style="395"/>
    <col min="13" max="16384" width="11.44140625" style="207"/>
  </cols>
  <sheetData>
    <row r="2" spans="1:13" s="209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208"/>
      <c r="M2" s="208"/>
    </row>
    <row r="3" spans="1:13" s="393" customFormat="1" ht="15.6">
      <c r="A3" s="1268" t="s">
        <v>32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3" s="393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</row>
    <row r="5" spans="1:13" s="393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</row>
    <row r="6" spans="1:13" s="393" customFormat="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</row>
    <row r="7" spans="1:13" s="395" customFormat="1">
      <c r="A7" s="207"/>
      <c r="B7" s="207"/>
      <c r="C7" s="394"/>
      <c r="D7" s="394"/>
      <c r="E7" s="394"/>
      <c r="F7" s="394"/>
      <c r="G7" s="394"/>
      <c r="H7" s="394"/>
      <c r="I7" s="394"/>
      <c r="J7" s="394"/>
      <c r="K7" s="394"/>
    </row>
    <row r="8" spans="1:13" s="395" customFormat="1" ht="15.6">
      <c r="A8" s="396" t="s">
        <v>4282</v>
      </c>
      <c r="B8" s="207"/>
      <c r="C8" s="394"/>
      <c r="D8" s="394"/>
      <c r="E8" s="394"/>
      <c r="F8" s="394"/>
      <c r="G8" s="394"/>
      <c r="H8" s="394"/>
      <c r="I8" s="394"/>
      <c r="J8" s="394"/>
      <c r="K8" s="394"/>
    </row>
    <row r="9" spans="1:13" s="158" customFormat="1" ht="16.5" customHeigh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3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3" s="266" customFormat="1" ht="13.8">
      <c r="A11" s="264" t="s">
        <v>5117</v>
      </c>
      <c r="B11" s="264" t="s">
        <v>4165</v>
      </c>
      <c r="C11" s="258">
        <v>77756.399999999994</v>
      </c>
      <c r="D11" s="265">
        <v>0</v>
      </c>
      <c r="E11" s="265">
        <v>0</v>
      </c>
      <c r="F11" s="258">
        <f t="shared" ref="F11:F20" si="0">+C11+E11+D11</f>
        <v>77756.399999999994</v>
      </c>
      <c r="G11" s="258">
        <f t="shared" ref="G11:G20" si="1">+(C11/30)*10</f>
        <v>25918.799999999996</v>
      </c>
      <c r="H11" s="258">
        <f t="shared" ref="H11:H20" si="2">+(C11/30)*5</f>
        <v>12959.399999999998</v>
      </c>
      <c r="I11" s="258">
        <f t="shared" ref="I11:I20" si="3">+(C11/30)*40</f>
        <v>103675.19999999998</v>
      </c>
      <c r="J11" s="258">
        <v>0</v>
      </c>
      <c r="K11" s="258">
        <f>+G11+H11+I11+J11</f>
        <v>142553.39999999997</v>
      </c>
    </row>
    <row r="12" spans="1:13" s="266" customFormat="1" ht="13.8">
      <c r="A12" s="264" t="s">
        <v>5118</v>
      </c>
      <c r="B12" s="264" t="s">
        <v>4326</v>
      </c>
      <c r="C12" s="258">
        <v>50867.4</v>
      </c>
      <c r="D12" s="265">
        <v>0</v>
      </c>
      <c r="E12" s="265">
        <v>0</v>
      </c>
      <c r="F12" s="258">
        <f t="shared" si="0"/>
        <v>50867.4</v>
      </c>
      <c r="G12" s="258">
        <f t="shared" si="1"/>
        <v>16955.800000000003</v>
      </c>
      <c r="H12" s="258">
        <f t="shared" si="2"/>
        <v>8477.9000000000015</v>
      </c>
      <c r="I12" s="258">
        <f t="shared" si="3"/>
        <v>67823.200000000012</v>
      </c>
      <c r="J12" s="258">
        <v>0</v>
      </c>
      <c r="K12" s="258">
        <f t="shared" ref="K12:K20" si="4">+G12+H12+I12+J12</f>
        <v>93256.900000000023</v>
      </c>
    </row>
    <row r="13" spans="1:13" s="266" customFormat="1" ht="13.8">
      <c r="A13" s="264" t="s">
        <v>5119</v>
      </c>
      <c r="B13" s="264" t="s">
        <v>4326</v>
      </c>
      <c r="C13" s="258">
        <v>40693.800000000003</v>
      </c>
      <c r="D13" s="265">
        <v>0</v>
      </c>
      <c r="E13" s="265">
        <v>0</v>
      </c>
      <c r="F13" s="258">
        <f t="shared" si="0"/>
        <v>40693.800000000003</v>
      </c>
      <c r="G13" s="258">
        <f t="shared" si="1"/>
        <v>13564.6</v>
      </c>
      <c r="H13" s="258">
        <f t="shared" si="2"/>
        <v>6782.3</v>
      </c>
      <c r="I13" s="258">
        <f t="shared" si="3"/>
        <v>54258.400000000001</v>
      </c>
      <c r="J13" s="258">
        <v>0</v>
      </c>
      <c r="K13" s="258">
        <f t="shared" si="4"/>
        <v>74605.3</v>
      </c>
    </row>
    <row r="14" spans="1:13" s="266" customFormat="1" ht="13.8">
      <c r="A14" s="264" t="s">
        <v>5120</v>
      </c>
      <c r="B14" s="264" t="s">
        <v>4326</v>
      </c>
      <c r="C14" s="258">
        <v>33853.800000000003</v>
      </c>
      <c r="D14" s="265">
        <v>0</v>
      </c>
      <c r="E14" s="265">
        <v>0</v>
      </c>
      <c r="F14" s="258">
        <f t="shared" si="0"/>
        <v>33853.800000000003</v>
      </c>
      <c r="G14" s="258">
        <f t="shared" si="1"/>
        <v>11284.6</v>
      </c>
      <c r="H14" s="258">
        <f t="shared" si="2"/>
        <v>5642.3</v>
      </c>
      <c r="I14" s="258">
        <f t="shared" si="3"/>
        <v>45138.400000000001</v>
      </c>
      <c r="J14" s="258">
        <v>0</v>
      </c>
      <c r="K14" s="258">
        <f>+G14+H14+I14+J14</f>
        <v>62065.3</v>
      </c>
    </row>
    <row r="15" spans="1:13" s="266" customFormat="1" ht="13.8">
      <c r="A15" s="264" t="s">
        <v>5121</v>
      </c>
      <c r="B15" s="264" t="s">
        <v>4372</v>
      </c>
      <c r="C15" s="258">
        <v>33853.800000000003</v>
      </c>
      <c r="D15" s="265">
        <v>0</v>
      </c>
      <c r="E15" s="265">
        <v>6640.8</v>
      </c>
      <c r="F15" s="258">
        <f t="shared" si="0"/>
        <v>40494.600000000006</v>
      </c>
      <c r="G15" s="258">
        <f t="shared" si="1"/>
        <v>11284.6</v>
      </c>
      <c r="H15" s="258">
        <f t="shared" si="2"/>
        <v>5642.3</v>
      </c>
      <c r="I15" s="258">
        <f t="shared" si="3"/>
        <v>45138.400000000001</v>
      </c>
      <c r="J15" s="258">
        <v>0</v>
      </c>
      <c r="K15" s="258">
        <f t="shared" si="4"/>
        <v>62065.3</v>
      </c>
    </row>
    <row r="16" spans="1:13" s="266" customFormat="1" ht="13.8">
      <c r="A16" s="264" t="s">
        <v>5122</v>
      </c>
      <c r="B16" s="264" t="s">
        <v>4372</v>
      </c>
      <c r="C16" s="258">
        <v>30250</v>
      </c>
      <c r="D16" s="265">
        <v>0</v>
      </c>
      <c r="E16" s="265">
        <v>0</v>
      </c>
      <c r="F16" s="258">
        <f t="shared" si="0"/>
        <v>30250</v>
      </c>
      <c r="G16" s="258">
        <f t="shared" si="1"/>
        <v>10083.333333333334</v>
      </c>
      <c r="H16" s="258">
        <f t="shared" si="2"/>
        <v>5041.666666666667</v>
      </c>
      <c r="I16" s="258">
        <f t="shared" si="3"/>
        <v>40333.333333333336</v>
      </c>
      <c r="J16" s="258">
        <v>0</v>
      </c>
      <c r="K16" s="258">
        <f t="shared" si="4"/>
        <v>55458.333333333336</v>
      </c>
    </row>
    <row r="17" spans="1:11" s="266" customFormat="1" ht="13.8">
      <c r="A17" s="264" t="s">
        <v>5148</v>
      </c>
      <c r="B17" s="264" t="s">
        <v>5124</v>
      </c>
      <c r="C17" s="258">
        <v>26500</v>
      </c>
      <c r="D17" s="265">
        <v>0</v>
      </c>
      <c r="E17" s="265">
        <v>0</v>
      </c>
      <c r="F17" s="258">
        <f t="shared" si="0"/>
        <v>26500</v>
      </c>
      <c r="G17" s="258">
        <f t="shared" si="1"/>
        <v>8833.3333333333339</v>
      </c>
      <c r="H17" s="258">
        <f t="shared" si="2"/>
        <v>4416.666666666667</v>
      </c>
      <c r="I17" s="258">
        <f t="shared" si="3"/>
        <v>35333.333333333336</v>
      </c>
      <c r="J17" s="258">
        <v>0</v>
      </c>
      <c r="K17" s="258">
        <f t="shared" si="4"/>
        <v>48583.333333333336</v>
      </c>
    </row>
    <row r="18" spans="1:11" s="266" customFormat="1" ht="13.8">
      <c r="A18" s="264" t="s">
        <v>5125</v>
      </c>
      <c r="B18" s="264" t="s">
        <v>4372</v>
      </c>
      <c r="C18" s="258">
        <v>26899.200000000001</v>
      </c>
      <c r="D18" s="265">
        <v>0</v>
      </c>
      <c r="E18" s="265">
        <v>0</v>
      </c>
      <c r="F18" s="258">
        <f t="shared" si="0"/>
        <v>26899.200000000001</v>
      </c>
      <c r="G18" s="258">
        <f t="shared" si="1"/>
        <v>8966.4</v>
      </c>
      <c r="H18" s="258">
        <f t="shared" si="2"/>
        <v>4483.2</v>
      </c>
      <c r="I18" s="258">
        <f t="shared" si="3"/>
        <v>35865.599999999999</v>
      </c>
      <c r="J18" s="258">
        <v>0</v>
      </c>
      <c r="K18" s="258">
        <f t="shared" si="4"/>
        <v>49315.199999999997</v>
      </c>
    </row>
    <row r="19" spans="1:11" s="266" customFormat="1" ht="13.8">
      <c r="A19" s="264" t="s">
        <v>5149</v>
      </c>
      <c r="B19" s="264" t="s">
        <v>5124</v>
      </c>
      <c r="C19" s="258">
        <v>25000</v>
      </c>
      <c r="D19" s="265">
        <v>0</v>
      </c>
      <c r="E19" s="265">
        <v>0</v>
      </c>
      <c r="F19" s="258">
        <f t="shared" si="0"/>
        <v>25000</v>
      </c>
      <c r="G19" s="258">
        <f t="shared" si="1"/>
        <v>8333.3333333333339</v>
      </c>
      <c r="H19" s="258">
        <f t="shared" si="2"/>
        <v>4166.666666666667</v>
      </c>
      <c r="I19" s="258">
        <f t="shared" si="3"/>
        <v>33333.333333333336</v>
      </c>
      <c r="J19" s="258">
        <v>0</v>
      </c>
      <c r="K19" s="258">
        <f t="shared" si="4"/>
        <v>45833.333333333336</v>
      </c>
    </row>
    <row r="20" spans="1:11" s="266" customFormat="1" ht="13.8">
      <c r="A20" s="264" t="s">
        <v>5149</v>
      </c>
      <c r="B20" s="264" t="s">
        <v>5124</v>
      </c>
      <c r="C20" s="258">
        <v>26500</v>
      </c>
      <c r="D20" s="265">
        <v>0</v>
      </c>
      <c r="E20" s="265">
        <v>0</v>
      </c>
      <c r="F20" s="258">
        <f t="shared" si="0"/>
        <v>26500</v>
      </c>
      <c r="G20" s="258">
        <f t="shared" si="1"/>
        <v>8833.3333333333339</v>
      </c>
      <c r="H20" s="258">
        <f t="shared" si="2"/>
        <v>4416.666666666667</v>
      </c>
      <c r="I20" s="258">
        <f t="shared" si="3"/>
        <v>35333.333333333336</v>
      </c>
      <c r="J20" s="258">
        <v>0</v>
      </c>
      <c r="K20" s="258">
        <f t="shared" si="4"/>
        <v>48583.333333333336</v>
      </c>
    </row>
    <row r="21" spans="1:11" s="395" customFormat="1">
      <c r="A21" s="394"/>
      <c r="B21" s="207"/>
      <c r="C21" s="394"/>
      <c r="D21" s="394"/>
      <c r="E21" s="394"/>
      <c r="F21" s="394"/>
      <c r="G21" s="394"/>
      <c r="H21" s="394"/>
      <c r="I21" s="394"/>
      <c r="J21" s="394"/>
      <c r="K21" s="394"/>
    </row>
    <row r="22" spans="1:11" s="393" customFormat="1" ht="15.6">
      <c r="A22" s="396" t="s">
        <v>4296</v>
      </c>
      <c r="B22" s="375"/>
      <c r="C22" s="397"/>
      <c r="D22" s="397"/>
      <c r="E22" s="397"/>
      <c r="F22" s="397"/>
      <c r="G22" s="397"/>
      <c r="H22" s="397"/>
      <c r="I22" s="397"/>
      <c r="J22" s="397"/>
      <c r="K22" s="397"/>
    </row>
    <row r="23" spans="1:11" s="395" customFormat="1" ht="16.5" customHeight="1">
      <c r="A23" s="1263" t="s">
        <v>4283</v>
      </c>
      <c r="B23" s="1263" t="s">
        <v>4284</v>
      </c>
      <c r="C23" s="1263" t="s">
        <v>4285</v>
      </c>
      <c r="D23" s="1263"/>
      <c r="E23" s="1263"/>
      <c r="F23" s="1263"/>
      <c r="G23" s="1263" t="s">
        <v>4286</v>
      </c>
      <c r="H23" s="1263"/>
      <c r="I23" s="1263"/>
      <c r="J23" s="1263"/>
      <c r="K23" s="1263"/>
    </row>
    <row r="24" spans="1:11" s="395" customFormat="1" ht="27.6">
      <c r="A24" s="1263"/>
      <c r="B24" s="1263"/>
      <c r="C24" s="102" t="s">
        <v>4287</v>
      </c>
      <c r="D24" s="102" t="s">
        <v>4288</v>
      </c>
      <c r="E24" s="102" t="s">
        <v>4289</v>
      </c>
      <c r="F24" s="102" t="s">
        <v>4290</v>
      </c>
      <c r="G24" s="102" t="s">
        <v>4291</v>
      </c>
      <c r="H24" s="102" t="s">
        <v>4292</v>
      </c>
      <c r="I24" s="102" t="s">
        <v>4293</v>
      </c>
      <c r="J24" s="102" t="s">
        <v>4322</v>
      </c>
      <c r="K24" s="102" t="s">
        <v>4290</v>
      </c>
    </row>
    <row r="25" spans="1:11" s="266" customFormat="1" ht="13.8">
      <c r="A25" s="264" t="s">
        <v>5126</v>
      </c>
      <c r="B25" s="126" t="s">
        <v>5127</v>
      </c>
      <c r="C25" s="258">
        <v>19068.900000000001</v>
      </c>
      <c r="D25" s="265">
        <v>1040</v>
      </c>
      <c r="E25" s="265">
        <v>0</v>
      </c>
      <c r="F25" s="258">
        <f t="shared" ref="F25:F40" si="5">+C25+E25+D25</f>
        <v>20108.900000000001</v>
      </c>
      <c r="G25" s="258">
        <f t="shared" ref="G25:G40" si="6">+(C25/30)*10</f>
        <v>6356.3</v>
      </c>
      <c r="H25" s="258">
        <f t="shared" ref="H25:H40" si="7">+(C25/30)*5</f>
        <v>3178.15</v>
      </c>
      <c r="I25" s="258">
        <f t="shared" ref="I25:I40" si="8">+(C25/30)*40</f>
        <v>25425.200000000001</v>
      </c>
      <c r="J25" s="258">
        <v>0</v>
      </c>
      <c r="K25" s="258">
        <f t="shared" ref="K25:K40" si="9">+G25+H25+I25+J25</f>
        <v>34959.65</v>
      </c>
    </row>
    <row r="26" spans="1:11" s="266" customFormat="1" ht="13.8">
      <c r="A26" s="264" t="s">
        <v>5128</v>
      </c>
      <c r="B26" s="126" t="s">
        <v>4179</v>
      </c>
      <c r="C26" s="258">
        <v>18628.5</v>
      </c>
      <c r="D26" s="265">
        <v>1040</v>
      </c>
      <c r="E26" s="265">
        <v>0</v>
      </c>
      <c r="F26" s="258">
        <f t="shared" si="5"/>
        <v>19668.5</v>
      </c>
      <c r="G26" s="258">
        <f t="shared" si="6"/>
        <v>6209.5</v>
      </c>
      <c r="H26" s="258">
        <f t="shared" si="7"/>
        <v>3104.75</v>
      </c>
      <c r="I26" s="258">
        <f t="shared" si="8"/>
        <v>24838</v>
      </c>
      <c r="J26" s="258">
        <v>0</v>
      </c>
      <c r="K26" s="258">
        <f t="shared" si="9"/>
        <v>34152.25</v>
      </c>
    </row>
    <row r="27" spans="1:11" s="266" customFormat="1" ht="13.8">
      <c r="A27" s="264" t="s">
        <v>5129</v>
      </c>
      <c r="B27" s="126" t="s">
        <v>4179</v>
      </c>
      <c r="C27" s="258">
        <v>18014.400000000001</v>
      </c>
      <c r="D27" s="265">
        <v>1040</v>
      </c>
      <c r="E27" s="265">
        <v>0</v>
      </c>
      <c r="F27" s="258">
        <f t="shared" si="5"/>
        <v>19054.400000000001</v>
      </c>
      <c r="G27" s="258">
        <f t="shared" si="6"/>
        <v>6004.8</v>
      </c>
      <c r="H27" s="258">
        <f t="shared" si="7"/>
        <v>3002.4</v>
      </c>
      <c r="I27" s="258">
        <f t="shared" si="8"/>
        <v>24019.200000000001</v>
      </c>
      <c r="J27" s="258">
        <v>0</v>
      </c>
      <c r="K27" s="258">
        <f t="shared" si="9"/>
        <v>33026.400000000001</v>
      </c>
    </row>
    <row r="28" spans="1:11" s="266" customFormat="1" ht="13.8">
      <c r="A28" s="264" t="s">
        <v>5130</v>
      </c>
      <c r="B28" s="126" t="s">
        <v>4179</v>
      </c>
      <c r="C28" s="258">
        <v>17280.3</v>
      </c>
      <c r="D28" s="265">
        <v>1040</v>
      </c>
      <c r="E28" s="265">
        <v>0</v>
      </c>
      <c r="F28" s="258">
        <f t="shared" si="5"/>
        <v>18320.3</v>
      </c>
      <c r="G28" s="258">
        <f t="shared" si="6"/>
        <v>5760.1</v>
      </c>
      <c r="H28" s="258">
        <f t="shared" si="7"/>
        <v>2880.05</v>
      </c>
      <c r="I28" s="258">
        <f t="shared" si="8"/>
        <v>23040.400000000001</v>
      </c>
      <c r="J28" s="258">
        <v>0</v>
      </c>
      <c r="K28" s="258">
        <f t="shared" si="9"/>
        <v>31680.550000000003</v>
      </c>
    </row>
    <row r="29" spans="1:11" s="266" customFormat="1" ht="13.8">
      <c r="A29" s="264" t="s">
        <v>5131</v>
      </c>
      <c r="B29" s="126" t="s">
        <v>4179</v>
      </c>
      <c r="C29" s="258">
        <v>16709.099999999999</v>
      </c>
      <c r="D29" s="265">
        <v>1040</v>
      </c>
      <c r="E29" s="265">
        <v>2590.44</v>
      </c>
      <c r="F29" s="258">
        <f t="shared" si="5"/>
        <v>20339.539999999997</v>
      </c>
      <c r="G29" s="258">
        <f t="shared" si="6"/>
        <v>5569.6999999999989</v>
      </c>
      <c r="H29" s="258">
        <f t="shared" si="7"/>
        <v>2784.8499999999995</v>
      </c>
      <c r="I29" s="258">
        <f t="shared" si="8"/>
        <v>22278.799999999996</v>
      </c>
      <c r="J29" s="258">
        <v>0</v>
      </c>
      <c r="K29" s="258">
        <f t="shared" si="9"/>
        <v>30633.349999999995</v>
      </c>
    </row>
    <row r="30" spans="1:11" s="266" customFormat="1" ht="13.8">
      <c r="A30" s="264" t="s">
        <v>5132</v>
      </c>
      <c r="B30" s="126" t="s">
        <v>4179</v>
      </c>
      <c r="C30" s="258">
        <v>15854.1</v>
      </c>
      <c r="D30" s="265">
        <v>1040</v>
      </c>
      <c r="E30" s="265">
        <v>0</v>
      </c>
      <c r="F30" s="258">
        <f t="shared" si="5"/>
        <v>16894.099999999999</v>
      </c>
      <c r="G30" s="258">
        <f t="shared" si="6"/>
        <v>5284.7000000000007</v>
      </c>
      <c r="H30" s="258">
        <f t="shared" si="7"/>
        <v>2642.3500000000004</v>
      </c>
      <c r="I30" s="258">
        <f t="shared" si="8"/>
        <v>21138.800000000003</v>
      </c>
      <c r="J30" s="258">
        <v>0</v>
      </c>
      <c r="K30" s="258">
        <f t="shared" si="9"/>
        <v>29065.850000000006</v>
      </c>
    </row>
    <row r="31" spans="1:11" s="266" customFormat="1" ht="13.8">
      <c r="A31" s="264" t="s">
        <v>5133</v>
      </c>
      <c r="B31" s="126" t="s">
        <v>4179</v>
      </c>
      <c r="C31" s="258">
        <v>13701.45</v>
      </c>
      <c r="D31" s="265">
        <v>1040</v>
      </c>
      <c r="E31" s="265">
        <v>0</v>
      </c>
      <c r="F31" s="258">
        <f t="shared" si="5"/>
        <v>14741.45</v>
      </c>
      <c r="G31" s="258">
        <f t="shared" si="6"/>
        <v>4567.1500000000005</v>
      </c>
      <c r="H31" s="258">
        <f t="shared" si="7"/>
        <v>2283.5750000000003</v>
      </c>
      <c r="I31" s="258">
        <f t="shared" si="8"/>
        <v>18268.600000000002</v>
      </c>
      <c r="J31" s="258">
        <v>0</v>
      </c>
      <c r="K31" s="258">
        <f t="shared" si="9"/>
        <v>25119.325000000004</v>
      </c>
    </row>
    <row r="32" spans="1:11" s="266" customFormat="1" ht="13.8">
      <c r="A32" s="264" t="s">
        <v>5134</v>
      </c>
      <c r="B32" s="126" t="s">
        <v>4179</v>
      </c>
      <c r="C32" s="258">
        <v>12058.5</v>
      </c>
      <c r="D32" s="265">
        <v>1040</v>
      </c>
      <c r="E32" s="265">
        <v>2726</v>
      </c>
      <c r="F32" s="258">
        <f t="shared" si="5"/>
        <v>15824.5</v>
      </c>
      <c r="G32" s="258">
        <f t="shared" si="6"/>
        <v>4019.5</v>
      </c>
      <c r="H32" s="258">
        <f t="shared" si="7"/>
        <v>2009.75</v>
      </c>
      <c r="I32" s="258">
        <f t="shared" si="8"/>
        <v>16078</v>
      </c>
      <c r="J32" s="258">
        <v>0</v>
      </c>
      <c r="K32" s="258">
        <f t="shared" si="9"/>
        <v>22107.25</v>
      </c>
    </row>
    <row r="33" spans="1:11" s="266" customFormat="1" ht="13.8">
      <c r="A33" s="264" t="s">
        <v>5135</v>
      </c>
      <c r="B33" s="264" t="s">
        <v>4199</v>
      </c>
      <c r="C33" s="258">
        <v>10547.7</v>
      </c>
      <c r="D33" s="265">
        <v>1040</v>
      </c>
      <c r="E33" s="265">
        <v>0</v>
      </c>
      <c r="F33" s="258">
        <f t="shared" si="5"/>
        <v>11587.7</v>
      </c>
      <c r="G33" s="258">
        <f t="shared" si="6"/>
        <v>3515.9000000000005</v>
      </c>
      <c r="H33" s="258">
        <f t="shared" si="7"/>
        <v>1757.9500000000003</v>
      </c>
      <c r="I33" s="258">
        <f t="shared" si="8"/>
        <v>14063.600000000002</v>
      </c>
      <c r="J33" s="258">
        <v>0</v>
      </c>
      <c r="K33" s="258">
        <f t="shared" si="9"/>
        <v>19337.450000000004</v>
      </c>
    </row>
    <row r="34" spans="1:11" s="266" customFormat="1" ht="13.8">
      <c r="A34" s="264" t="s">
        <v>5136</v>
      </c>
      <c r="B34" s="264" t="s">
        <v>4189</v>
      </c>
      <c r="C34" s="258">
        <v>10056.6</v>
      </c>
      <c r="D34" s="265">
        <v>1040</v>
      </c>
      <c r="E34" s="265">
        <v>0</v>
      </c>
      <c r="F34" s="258">
        <f t="shared" si="5"/>
        <v>11096.6</v>
      </c>
      <c r="G34" s="258">
        <f t="shared" si="6"/>
        <v>3352.2000000000003</v>
      </c>
      <c r="H34" s="258">
        <f t="shared" si="7"/>
        <v>1676.1000000000001</v>
      </c>
      <c r="I34" s="258">
        <f t="shared" si="8"/>
        <v>13408.800000000001</v>
      </c>
      <c r="J34" s="258">
        <v>0</v>
      </c>
      <c r="K34" s="258">
        <f t="shared" si="9"/>
        <v>18437.100000000002</v>
      </c>
    </row>
    <row r="35" spans="1:11" s="266" customFormat="1" ht="13.8">
      <c r="A35" s="264" t="s">
        <v>5137</v>
      </c>
      <c r="B35" s="264" t="s">
        <v>4179</v>
      </c>
      <c r="C35" s="258">
        <v>9612.2999999999993</v>
      </c>
      <c r="D35" s="265">
        <v>1040</v>
      </c>
      <c r="E35" s="265">
        <v>2872</v>
      </c>
      <c r="F35" s="258">
        <f t="shared" si="5"/>
        <v>13524.3</v>
      </c>
      <c r="G35" s="258">
        <f t="shared" si="6"/>
        <v>3204.0999999999995</v>
      </c>
      <c r="H35" s="258">
        <f t="shared" si="7"/>
        <v>1602.0499999999997</v>
      </c>
      <c r="I35" s="258">
        <f t="shared" si="8"/>
        <v>12816.399999999998</v>
      </c>
      <c r="J35" s="258">
        <v>0</v>
      </c>
      <c r="K35" s="258">
        <f t="shared" si="9"/>
        <v>17622.549999999996</v>
      </c>
    </row>
    <row r="36" spans="1:11" s="266" customFormat="1" ht="13.8">
      <c r="A36" s="264" t="s">
        <v>5138</v>
      </c>
      <c r="B36" s="264" t="s">
        <v>4179</v>
      </c>
      <c r="C36" s="258">
        <v>9065.1</v>
      </c>
      <c r="D36" s="265">
        <v>1040</v>
      </c>
      <c r="E36" s="265">
        <v>0</v>
      </c>
      <c r="F36" s="258">
        <f t="shared" si="5"/>
        <v>10105.1</v>
      </c>
      <c r="G36" s="258">
        <f t="shared" si="6"/>
        <v>3021.7000000000003</v>
      </c>
      <c r="H36" s="258">
        <f t="shared" si="7"/>
        <v>1510.8500000000001</v>
      </c>
      <c r="I36" s="258">
        <f t="shared" si="8"/>
        <v>12086.800000000001</v>
      </c>
      <c r="J36" s="258">
        <v>0</v>
      </c>
      <c r="K36" s="258">
        <f t="shared" si="9"/>
        <v>16619.350000000002</v>
      </c>
    </row>
    <row r="37" spans="1:11" s="266" customFormat="1" ht="13.8">
      <c r="A37" s="264" t="s">
        <v>5139</v>
      </c>
      <c r="B37" s="264" t="s">
        <v>5140</v>
      </c>
      <c r="C37" s="258">
        <v>8911.5</v>
      </c>
      <c r="D37" s="265">
        <v>1040</v>
      </c>
      <c r="E37" s="265">
        <v>0</v>
      </c>
      <c r="F37" s="258">
        <f t="shared" si="5"/>
        <v>9951.5</v>
      </c>
      <c r="G37" s="258">
        <f t="shared" si="6"/>
        <v>2970.5</v>
      </c>
      <c r="H37" s="258">
        <f t="shared" si="7"/>
        <v>1485.25</v>
      </c>
      <c r="I37" s="258">
        <f t="shared" si="8"/>
        <v>11882</v>
      </c>
      <c r="J37" s="258">
        <v>0</v>
      </c>
      <c r="K37" s="258">
        <f t="shared" si="9"/>
        <v>16337.75</v>
      </c>
    </row>
    <row r="38" spans="1:11" s="266" customFormat="1" ht="13.8">
      <c r="A38" s="264" t="s">
        <v>5141</v>
      </c>
      <c r="B38" s="264" t="s">
        <v>4211</v>
      </c>
      <c r="C38" s="258">
        <v>8145.3</v>
      </c>
      <c r="D38" s="265">
        <v>1040</v>
      </c>
      <c r="E38" s="265">
        <v>0</v>
      </c>
      <c r="F38" s="258">
        <f t="shared" si="5"/>
        <v>9185.2999999999993</v>
      </c>
      <c r="G38" s="258">
        <f t="shared" si="6"/>
        <v>2715.1</v>
      </c>
      <c r="H38" s="258">
        <f t="shared" si="7"/>
        <v>1357.55</v>
      </c>
      <c r="I38" s="258">
        <f t="shared" si="8"/>
        <v>10860.4</v>
      </c>
      <c r="J38" s="258">
        <v>0</v>
      </c>
      <c r="K38" s="258">
        <f t="shared" si="9"/>
        <v>14933.05</v>
      </c>
    </row>
    <row r="39" spans="1:11" s="266" customFormat="1" ht="13.8">
      <c r="A39" s="264" t="s">
        <v>5142</v>
      </c>
      <c r="B39" s="264" t="s">
        <v>5143</v>
      </c>
      <c r="C39" s="258">
        <v>7853.7</v>
      </c>
      <c r="D39" s="265">
        <v>1040</v>
      </c>
      <c r="E39" s="265">
        <v>0</v>
      </c>
      <c r="F39" s="258">
        <f t="shared" si="5"/>
        <v>8893.7000000000007</v>
      </c>
      <c r="G39" s="258">
        <f t="shared" si="6"/>
        <v>2617.9</v>
      </c>
      <c r="H39" s="258">
        <f t="shared" si="7"/>
        <v>1308.95</v>
      </c>
      <c r="I39" s="258">
        <f t="shared" si="8"/>
        <v>10471.6</v>
      </c>
      <c r="J39" s="258">
        <v>0</v>
      </c>
      <c r="K39" s="258">
        <f t="shared" si="9"/>
        <v>14398.45</v>
      </c>
    </row>
    <row r="40" spans="1:11" s="266" customFormat="1" ht="13.8">
      <c r="A40" s="264" t="s">
        <v>5144</v>
      </c>
      <c r="B40" s="264" t="s">
        <v>5143</v>
      </c>
      <c r="C40" s="258">
        <v>7506.3</v>
      </c>
      <c r="D40" s="265">
        <v>1040</v>
      </c>
      <c r="E40" s="265">
        <v>0</v>
      </c>
      <c r="F40" s="258">
        <f t="shared" si="5"/>
        <v>8546.2999999999993</v>
      </c>
      <c r="G40" s="258">
        <f t="shared" si="6"/>
        <v>2502.1</v>
      </c>
      <c r="H40" s="258">
        <f t="shared" si="7"/>
        <v>1251.05</v>
      </c>
      <c r="I40" s="258">
        <f t="shared" si="8"/>
        <v>10008.4</v>
      </c>
      <c r="J40" s="258">
        <v>0</v>
      </c>
      <c r="K40" s="258">
        <f t="shared" si="9"/>
        <v>13761.55</v>
      </c>
    </row>
    <row r="41" spans="1:11" s="395" customFormat="1">
      <c r="A41" s="207"/>
      <c r="B41" s="207"/>
      <c r="C41" s="394"/>
      <c r="D41" s="394"/>
      <c r="E41" s="394"/>
      <c r="F41" s="394"/>
      <c r="G41" s="394"/>
      <c r="H41" s="394"/>
      <c r="I41" s="394"/>
      <c r="J41" s="394"/>
      <c r="K41" s="394"/>
    </row>
  </sheetData>
  <mergeCells count="13">
    <mergeCell ref="A23:A24"/>
    <mergeCell ref="B23:B24"/>
    <mergeCell ref="C23:F23"/>
    <mergeCell ref="G23:K23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2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I32"/>
  <sheetViews>
    <sheetView showGridLines="0" topLeftCell="B2" zoomScaleNormal="100" zoomScaleSheetLayoutView="90" workbookViewId="0"/>
  </sheetViews>
  <sheetFormatPr baseColWidth="10" defaultColWidth="11.44140625" defaultRowHeight="15"/>
  <cols>
    <col min="1" max="1" width="22.5546875" style="250" customWidth="1"/>
    <col min="2" max="2" width="48.5546875" style="250" bestFit="1" customWidth="1"/>
    <col min="3" max="3" width="22" style="250" bestFit="1" customWidth="1"/>
    <col min="4" max="4" width="24.6640625" style="250" customWidth="1"/>
    <col min="5" max="5" width="23.33203125" style="250" customWidth="1"/>
    <col min="6" max="16384" width="11.44140625" style="399"/>
  </cols>
  <sheetData>
    <row r="1" spans="1:165">
      <c r="A1" s="398"/>
      <c r="B1" s="398"/>
      <c r="C1" s="398"/>
      <c r="D1" s="398"/>
      <c r="E1" s="398"/>
    </row>
    <row r="2" spans="1:165" s="117" customFormat="1" ht="15.6">
      <c r="A2" s="1253" t="s">
        <v>4095</v>
      </c>
      <c r="B2" s="1253"/>
      <c r="C2" s="1253"/>
      <c r="D2" s="1253"/>
      <c r="E2" s="1253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</row>
    <row r="3" spans="1:165" s="400" customFormat="1" ht="15.6">
      <c r="A3" s="1309" t="s">
        <v>3850</v>
      </c>
      <c r="B3" s="1310"/>
      <c r="C3" s="1310"/>
      <c r="D3" s="1310"/>
      <c r="E3" s="1310"/>
    </row>
    <row r="4" spans="1:165" s="400" customFormat="1" ht="15.6">
      <c r="A4" s="1310" t="s">
        <v>4903</v>
      </c>
      <c r="B4" s="1310"/>
      <c r="C4" s="1310"/>
      <c r="D4" s="1310"/>
      <c r="E4" s="1310"/>
    </row>
    <row r="5" spans="1:165" s="400" customFormat="1" ht="15.6">
      <c r="A5" s="1310" t="s">
        <v>4156</v>
      </c>
      <c r="B5" s="1310"/>
      <c r="C5" s="1310"/>
      <c r="D5" s="1310"/>
      <c r="E5" s="1310"/>
    </row>
    <row r="6" spans="1:165" s="400" customFormat="1" ht="24" customHeight="1">
      <c r="A6" s="1297" t="s">
        <v>4157</v>
      </c>
      <c r="B6" s="1297" t="s">
        <v>4157</v>
      </c>
      <c r="C6" s="1297" t="s">
        <v>4157</v>
      </c>
      <c r="D6" s="1297" t="s">
        <v>4157</v>
      </c>
      <c r="E6" s="1297" t="s">
        <v>4157</v>
      </c>
    </row>
    <row r="7" spans="1:165" ht="15.6">
      <c r="A7" s="401"/>
      <c r="B7" s="398"/>
      <c r="C7" s="402"/>
      <c r="D7" s="403"/>
      <c r="E7" s="403"/>
    </row>
    <row r="8" spans="1:165" s="217" customFormat="1">
      <c r="A8" s="1251" t="s">
        <v>4297</v>
      </c>
      <c r="B8" s="1251" t="s">
        <v>4159</v>
      </c>
      <c r="C8" s="1251" t="s">
        <v>4298</v>
      </c>
      <c r="D8" s="1252" t="s">
        <v>4161</v>
      </c>
      <c r="E8" s="1252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</row>
    <row r="9" spans="1:165" s="217" customFormat="1">
      <c r="A9" s="1251"/>
      <c r="B9" s="1251"/>
      <c r="C9" s="1251"/>
      <c r="D9" s="50" t="s">
        <v>4162</v>
      </c>
      <c r="E9" s="50" t="s">
        <v>4163</v>
      </c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</row>
    <row r="10" spans="1:165" s="216" customFormat="1">
      <c r="A10" s="51"/>
      <c r="B10" s="51"/>
      <c r="C10" s="51"/>
      <c r="D10" s="52"/>
      <c r="E10" s="52"/>
    </row>
    <row r="11" spans="1:165">
      <c r="A11" s="1260" t="s">
        <v>4102</v>
      </c>
      <c r="B11" s="1256" t="s">
        <v>4102</v>
      </c>
      <c r="C11" s="268"/>
      <c r="D11" s="269"/>
      <c r="E11" s="269"/>
    </row>
    <row r="12" spans="1:165" s="247" customFormat="1" ht="13.8">
      <c r="A12" s="133" t="s">
        <v>5150</v>
      </c>
      <c r="B12" s="404" t="s">
        <v>5151</v>
      </c>
      <c r="C12" s="127">
        <v>1</v>
      </c>
      <c r="D12" s="258">
        <v>47276.29</v>
      </c>
      <c r="E12" s="258">
        <v>47276.29</v>
      </c>
    </row>
    <row r="13" spans="1:165" s="131" customFormat="1" ht="13.8">
      <c r="A13" s="225"/>
      <c r="B13" s="405" t="s">
        <v>4209</v>
      </c>
      <c r="C13" s="271">
        <f>SUM(C6:C12)</f>
        <v>1</v>
      </c>
      <c r="D13" s="139"/>
      <c r="E13" s="13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</row>
    <row r="14" spans="1:165">
      <c r="A14" s="228"/>
      <c r="B14" s="229"/>
      <c r="C14" s="402"/>
      <c r="D14" s="406"/>
      <c r="E14" s="406"/>
    </row>
    <row r="15" spans="1:165" s="217" customFormat="1" ht="15.6">
      <c r="A15" s="1286" t="s">
        <v>4103</v>
      </c>
      <c r="B15" s="1285"/>
      <c r="C15" s="407"/>
      <c r="D15" s="408"/>
      <c r="E15" s="408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  <c r="DQ15" s="216"/>
      <c r="DR15" s="216"/>
      <c r="DS15" s="216"/>
      <c r="DT15" s="216"/>
      <c r="DU15" s="216"/>
      <c r="DV15" s="216"/>
      <c r="DW15" s="216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16"/>
      <c r="EL15" s="216"/>
      <c r="EM15" s="216"/>
      <c r="EN15" s="216"/>
      <c r="EO15" s="216"/>
      <c r="EP15" s="216"/>
      <c r="EQ15" s="216"/>
      <c r="ER15" s="216"/>
      <c r="ES15" s="216"/>
      <c r="ET15" s="216"/>
      <c r="EU15" s="216"/>
      <c r="EV15" s="216"/>
      <c r="EW15" s="216"/>
      <c r="EX15" s="216"/>
      <c r="EY15" s="216"/>
      <c r="EZ15" s="216"/>
      <c r="FA15" s="216"/>
      <c r="FB15" s="216"/>
      <c r="FC15" s="216"/>
      <c r="FD15" s="216"/>
      <c r="FE15" s="216"/>
      <c r="FF15" s="216"/>
      <c r="FG15" s="216"/>
      <c r="FH15" s="216"/>
      <c r="FI15" s="216"/>
    </row>
    <row r="16" spans="1:165" s="247" customFormat="1" ht="15.75" customHeight="1">
      <c r="A16" s="133" t="s">
        <v>5152</v>
      </c>
      <c r="B16" s="404" t="s">
        <v>4332</v>
      </c>
      <c r="C16" s="127">
        <v>1</v>
      </c>
      <c r="D16" s="258">
        <v>10964.88</v>
      </c>
      <c r="E16" s="258">
        <v>10964.88</v>
      </c>
    </row>
    <row r="17" spans="1:165" s="234" customFormat="1" ht="15" customHeight="1">
      <c r="A17" s="225"/>
      <c r="B17" s="405" t="s">
        <v>4244</v>
      </c>
      <c r="C17" s="227">
        <f>C16</f>
        <v>1</v>
      </c>
      <c r="D17" s="233"/>
      <c r="E17" s="233"/>
    </row>
    <row r="18" spans="1:165" ht="15.6">
      <c r="A18" s="385"/>
      <c r="B18" s="386"/>
      <c r="C18" s="385"/>
      <c r="D18" s="387"/>
      <c r="E18" s="387"/>
    </row>
    <row r="19" spans="1:165" s="217" customFormat="1">
      <c r="A19" s="1286" t="s">
        <v>4104</v>
      </c>
      <c r="B19" s="1285"/>
      <c r="C19" s="215"/>
      <c r="D19" s="231"/>
      <c r="E19" s="231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  <c r="EY19" s="216"/>
      <c r="EZ19" s="216"/>
      <c r="FA19" s="216"/>
      <c r="FB19" s="216"/>
      <c r="FC19" s="216"/>
      <c r="FD19" s="216"/>
      <c r="FE19" s="216"/>
      <c r="FF19" s="216"/>
      <c r="FG19" s="216"/>
      <c r="FH19" s="216"/>
      <c r="FI19" s="216"/>
    </row>
    <row r="20" spans="1:165" s="117" customFormat="1" ht="15.6">
      <c r="A20" s="144" t="s">
        <v>4246</v>
      </c>
      <c r="B20" s="409" t="s">
        <v>4246</v>
      </c>
      <c r="C20" s="202">
        <v>0</v>
      </c>
      <c r="D20" s="146">
        <v>0</v>
      </c>
      <c r="E20" s="146">
        <v>0</v>
      </c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</row>
    <row r="21" spans="1:165" s="217" customFormat="1" ht="15.6">
      <c r="A21" s="225"/>
      <c r="B21" s="405" t="s">
        <v>4247</v>
      </c>
      <c r="C21" s="227">
        <f>SUM(C20)</f>
        <v>0</v>
      </c>
      <c r="D21" s="139"/>
      <c r="E21" s="139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</row>
    <row r="22" spans="1:165" s="217" customFormat="1">
      <c r="A22" s="228"/>
      <c r="B22" s="229"/>
      <c r="C22" s="230"/>
      <c r="D22" s="231"/>
      <c r="E22" s="231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</row>
    <row r="23" spans="1:165" s="217" customFormat="1">
      <c r="A23" s="228"/>
      <c r="B23" s="243" t="s">
        <v>4105</v>
      </c>
      <c r="C23" s="274">
        <f>C13+C17+C21</f>
        <v>2</v>
      </c>
      <c r="D23" s="231"/>
      <c r="E23" s="231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  <c r="EY23" s="216"/>
      <c r="EZ23" s="216"/>
      <c r="FA23" s="216"/>
      <c r="FB23" s="216"/>
      <c r="FC23" s="216"/>
      <c r="FD23" s="216"/>
      <c r="FE23" s="216"/>
      <c r="FF23" s="216"/>
      <c r="FG23" s="216"/>
      <c r="FH23" s="216"/>
      <c r="FI23" s="216"/>
    </row>
    <row r="24" spans="1:165">
      <c r="A24" s="228"/>
      <c r="B24" s="229"/>
      <c r="C24" s="402"/>
      <c r="D24" s="406"/>
      <c r="E24" s="406"/>
    </row>
    <row r="25" spans="1:165" s="216" customFormat="1">
      <c r="A25" s="1279" t="s">
        <v>4101</v>
      </c>
      <c r="B25" s="1279"/>
      <c r="C25" s="230"/>
      <c r="D25" s="231"/>
      <c r="E25" s="231"/>
    </row>
    <row r="26" spans="1:165" s="216" customFormat="1">
      <c r="A26" s="1285" t="s">
        <v>4248</v>
      </c>
      <c r="B26" s="1285"/>
      <c r="C26" s="230"/>
      <c r="D26" s="231"/>
      <c r="E26" s="231"/>
    </row>
    <row r="27" spans="1:165" s="114" customFormat="1" ht="13.8">
      <c r="A27" s="150" t="s">
        <v>4246</v>
      </c>
      <c r="B27" s="151" t="s">
        <v>4246</v>
      </c>
      <c r="C27" s="152">
        <v>0</v>
      </c>
      <c r="D27" s="153">
        <v>0</v>
      </c>
      <c r="E27" s="153">
        <v>0</v>
      </c>
    </row>
    <row r="28" spans="1:165" s="131" customFormat="1" ht="13.8">
      <c r="A28" s="115"/>
      <c r="B28" s="226" t="s">
        <v>4249</v>
      </c>
      <c r="C28" s="226">
        <v>0</v>
      </c>
      <c r="D28" s="139"/>
      <c r="E28" s="13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</row>
    <row r="29" spans="1:165" s="216" customFormat="1">
      <c r="A29" s="228"/>
      <c r="B29" s="229"/>
      <c r="C29" s="230"/>
      <c r="D29" s="231"/>
      <c r="E29" s="231"/>
    </row>
    <row r="30" spans="1:165" s="216" customFormat="1">
      <c r="A30" s="1282" t="s">
        <v>4107</v>
      </c>
      <c r="B30" s="1283"/>
      <c r="C30" s="230"/>
      <c r="D30" s="231"/>
      <c r="E30" s="231"/>
    </row>
    <row r="31" spans="1:165" s="114" customFormat="1" ht="13.8">
      <c r="A31" s="154" t="s">
        <v>4246</v>
      </c>
      <c r="B31" s="154" t="s">
        <v>4246</v>
      </c>
      <c r="C31" s="202">
        <v>0</v>
      </c>
      <c r="D31" s="146">
        <v>0</v>
      </c>
      <c r="E31" s="146">
        <v>0</v>
      </c>
    </row>
    <row r="32" spans="1:165" s="247" customFormat="1" ht="16.5" customHeight="1">
      <c r="B32" s="248" t="s">
        <v>4280</v>
      </c>
      <c r="C32" s="249">
        <v>0</v>
      </c>
    </row>
  </sheetData>
  <mergeCells count="15">
    <mergeCell ref="A30:B30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5:B15"/>
    <mergeCell ref="A19:B19"/>
    <mergeCell ref="A25:B25"/>
    <mergeCell ref="A26:B26"/>
  </mergeCells>
  <printOptions horizontalCentered="1"/>
  <pageMargins left="0.59055118110236227" right="0.59055118110236227" top="1.1811023622047245" bottom="0.59055118110236227" header="0.39370078740157483" footer="0.39370078740157483"/>
  <pageSetup scale="1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21"/>
  <sheetViews>
    <sheetView showGridLines="0" workbookViewId="0"/>
  </sheetViews>
  <sheetFormatPr baseColWidth="10" defaultRowHeight="14.4"/>
  <cols>
    <col min="2" max="2" width="110.6640625" customWidth="1"/>
    <col min="3" max="3" width="15.6640625" customWidth="1"/>
  </cols>
  <sheetData>
    <row r="2" spans="2:3">
      <c r="B2" s="1227" t="s">
        <v>4066</v>
      </c>
      <c r="C2" s="1227"/>
    </row>
    <row r="3" spans="2:3">
      <c r="B3" s="1" t="s">
        <v>3735</v>
      </c>
      <c r="C3" s="1" t="s">
        <v>50</v>
      </c>
    </row>
    <row r="4" spans="2:3">
      <c r="B4" s="5" t="s">
        <v>100</v>
      </c>
      <c r="C4" s="7" t="s">
        <v>3740</v>
      </c>
    </row>
    <row r="5" spans="2:3">
      <c r="B5" s="6" t="s">
        <v>101</v>
      </c>
      <c r="C5" s="8" t="s">
        <v>3741</v>
      </c>
    </row>
    <row r="6" spans="2:3">
      <c r="B6" s="2" t="s">
        <v>102</v>
      </c>
      <c r="C6" s="4" t="s">
        <v>3741</v>
      </c>
    </row>
    <row r="7" spans="2:3">
      <c r="B7" s="6" t="s">
        <v>103</v>
      </c>
      <c r="C7" s="8" t="s">
        <v>3742</v>
      </c>
    </row>
    <row r="8" spans="2:3">
      <c r="B8" s="2" t="s">
        <v>105</v>
      </c>
      <c r="C8" s="4" t="s">
        <v>3742</v>
      </c>
    </row>
    <row r="9" spans="2:3">
      <c r="B9" s="6" t="s">
        <v>106</v>
      </c>
      <c r="C9" s="8" t="s">
        <v>3743</v>
      </c>
    </row>
    <row r="10" spans="2:3">
      <c r="B10" s="2" t="s">
        <v>107</v>
      </c>
      <c r="C10" s="4" t="s">
        <v>3744</v>
      </c>
    </row>
    <row r="11" spans="2:3">
      <c r="B11" s="2" t="s">
        <v>108</v>
      </c>
      <c r="C11" s="4" t="s">
        <v>3745</v>
      </c>
    </row>
    <row r="12" spans="2:3">
      <c r="B12" s="2" t="s">
        <v>109</v>
      </c>
      <c r="C12" s="4" t="s">
        <v>348</v>
      </c>
    </row>
    <row r="13" spans="2:3">
      <c r="B13" s="6" t="s">
        <v>111</v>
      </c>
      <c r="C13" s="8" t="s">
        <v>3746</v>
      </c>
    </row>
    <row r="14" spans="2:3">
      <c r="B14" s="2" t="s">
        <v>112</v>
      </c>
      <c r="C14" s="4" t="s">
        <v>3747</v>
      </c>
    </row>
    <row r="15" spans="2:3">
      <c r="B15" s="2" t="s">
        <v>115</v>
      </c>
      <c r="C15" s="4" t="s">
        <v>3748</v>
      </c>
    </row>
    <row r="16" spans="2:3">
      <c r="B16" s="6" t="s">
        <v>116</v>
      </c>
      <c r="C16" s="8" t="s">
        <v>3749</v>
      </c>
    </row>
    <row r="17" spans="2:3">
      <c r="B17" s="2" t="s">
        <v>118</v>
      </c>
      <c r="C17" s="4" t="s">
        <v>3750</v>
      </c>
    </row>
    <row r="18" spans="2:3">
      <c r="B18" s="2" t="s">
        <v>120</v>
      </c>
      <c r="C18" s="4" t="s">
        <v>3751</v>
      </c>
    </row>
    <row r="19" spans="2:3">
      <c r="B19" s="6" t="s">
        <v>125</v>
      </c>
      <c r="C19" s="8" t="s">
        <v>3752</v>
      </c>
    </row>
    <row r="20" spans="2:3">
      <c r="B20" s="2" t="s">
        <v>126</v>
      </c>
      <c r="C20" s="4" t="s">
        <v>3752</v>
      </c>
    </row>
    <row r="21" spans="2:3">
      <c r="B21" s="5" t="s">
        <v>127</v>
      </c>
      <c r="C21" s="7" t="s">
        <v>3753</v>
      </c>
    </row>
    <row r="22" spans="2:3">
      <c r="B22" s="6" t="s">
        <v>128</v>
      </c>
      <c r="C22" s="8" t="s">
        <v>3754</v>
      </c>
    </row>
    <row r="23" spans="2:3">
      <c r="B23" s="2" t="s">
        <v>129</v>
      </c>
      <c r="C23" s="4" t="s">
        <v>3755</v>
      </c>
    </row>
    <row r="24" spans="2:3">
      <c r="B24" s="2" t="s">
        <v>130</v>
      </c>
      <c r="C24" s="4" t="s">
        <v>3756</v>
      </c>
    </row>
    <row r="25" spans="2:3">
      <c r="B25" s="2" t="s">
        <v>132</v>
      </c>
      <c r="C25" s="4" t="s">
        <v>3757</v>
      </c>
    </row>
    <row r="26" spans="2:3">
      <c r="B26" s="2" t="s">
        <v>133</v>
      </c>
      <c r="C26" s="4" t="s">
        <v>873</v>
      </c>
    </row>
    <row r="27" spans="2:3">
      <c r="B27" s="2" t="s">
        <v>134</v>
      </c>
      <c r="C27" s="4" t="s">
        <v>3758</v>
      </c>
    </row>
    <row r="28" spans="2:3">
      <c r="B28" s="2" t="s">
        <v>135</v>
      </c>
      <c r="C28" s="4" t="s">
        <v>3759</v>
      </c>
    </row>
    <row r="29" spans="2:3">
      <c r="B29" s="6" t="s">
        <v>137</v>
      </c>
      <c r="C29" s="8" t="s">
        <v>3760</v>
      </c>
    </row>
    <row r="30" spans="2:3">
      <c r="B30" s="2" t="s">
        <v>138</v>
      </c>
      <c r="C30" s="4" t="s">
        <v>3761</v>
      </c>
    </row>
    <row r="31" spans="2:3">
      <c r="B31" s="2" t="s">
        <v>140</v>
      </c>
      <c r="C31" s="4" t="s">
        <v>3762</v>
      </c>
    </row>
    <row r="32" spans="2:3">
      <c r="B32" s="6" t="s">
        <v>141</v>
      </c>
      <c r="C32" s="8" t="s">
        <v>2126</v>
      </c>
    </row>
    <row r="33" spans="2:3">
      <c r="B33" s="2" t="s">
        <v>146</v>
      </c>
      <c r="C33" s="4" t="s">
        <v>2126</v>
      </c>
    </row>
    <row r="34" spans="2:3">
      <c r="B34" s="6" t="s">
        <v>148</v>
      </c>
      <c r="C34" s="8" t="s">
        <v>3763</v>
      </c>
    </row>
    <row r="35" spans="2:3">
      <c r="B35" s="2" t="s">
        <v>149</v>
      </c>
      <c r="C35" s="4" t="s">
        <v>3764</v>
      </c>
    </row>
    <row r="36" spans="2:3">
      <c r="B36" s="2" t="s">
        <v>150</v>
      </c>
      <c r="C36" s="4" t="s">
        <v>3765</v>
      </c>
    </row>
    <row r="37" spans="2:3">
      <c r="B37" s="2" t="s">
        <v>151</v>
      </c>
      <c r="C37" s="4" t="s">
        <v>463</v>
      </c>
    </row>
    <row r="38" spans="2:3">
      <c r="B38" s="2" t="s">
        <v>152</v>
      </c>
      <c r="C38" s="4" t="s">
        <v>600</v>
      </c>
    </row>
    <row r="39" spans="2:3">
      <c r="B39" s="2" t="s">
        <v>153</v>
      </c>
      <c r="C39" s="4" t="s">
        <v>562</v>
      </c>
    </row>
    <row r="40" spans="2:3">
      <c r="B40" s="2" t="s">
        <v>154</v>
      </c>
      <c r="C40" s="4" t="s">
        <v>3766</v>
      </c>
    </row>
    <row r="41" spans="2:3">
      <c r="B41" s="2" t="s">
        <v>155</v>
      </c>
      <c r="C41" s="4" t="s">
        <v>3767</v>
      </c>
    </row>
    <row r="42" spans="2:3">
      <c r="B42" s="2" t="s">
        <v>156</v>
      </c>
      <c r="C42" s="4" t="s">
        <v>3768</v>
      </c>
    </row>
    <row r="43" spans="2:3">
      <c r="B43" s="2" t="s">
        <v>157</v>
      </c>
      <c r="C43" s="4" t="s">
        <v>3769</v>
      </c>
    </row>
    <row r="44" spans="2:3">
      <c r="B44" s="6" t="s">
        <v>158</v>
      </c>
      <c r="C44" s="8" t="s">
        <v>3770</v>
      </c>
    </row>
    <row r="45" spans="2:3">
      <c r="B45" s="2" t="s">
        <v>159</v>
      </c>
      <c r="C45" s="4" t="s">
        <v>3771</v>
      </c>
    </row>
    <row r="46" spans="2:3">
      <c r="B46" s="2" t="s">
        <v>160</v>
      </c>
      <c r="C46" s="4" t="s">
        <v>571</v>
      </c>
    </row>
    <row r="47" spans="2:3">
      <c r="B47" s="2" t="s">
        <v>161</v>
      </c>
      <c r="C47" s="4" t="s">
        <v>3772</v>
      </c>
    </row>
    <row r="48" spans="2:3">
      <c r="B48" s="2" t="s">
        <v>162</v>
      </c>
      <c r="C48" s="4" t="s">
        <v>3773</v>
      </c>
    </row>
    <row r="49" spans="2:3">
      <c r="B49" s="6" t="s">
        <v>166</v>
      </c>
      <c r="C49" s="8" t="s">
        <v>3774</v>
      </c>
    </row>
    <row r="50" spans="2:3">
      <c r="B50" s="2" t="s">
        <v>167</v>
      </c>
      <c r="C50" s="4" t="s">
        <v>3774</v>
      </c>
    </row>
    <row r="51" spans="2:3">
      <c r="B51" s="6" t="s">
        <v>168</v>
      </c>
      <c r="C51" s="8" t="s">
        <v>3775</v>
      </c>
    </row>
    <row r="52" spans="2:3">
      <c r="B52" s="2" t="s">
        <v>169</v>
      </c>
      <c r="C52" s="4" t="s">
        <v>1758</v>
      </c>
    </row>
    <row r="53" spans="2:3">
      <c r="B53" s="2" t="s">
        <v>170</v>
      </c>
      <c r="C53" s="4" t="s">
        <v>822</v>
      </c>
    </row>
    <row r="54" spans="2:3">
      <c r="B54" s="2" t="s">
        <v>171</v>
      </c>
      <c r="C54" s="4" t="s">
        <v>3776</v>
      </c>
    </row>
    <row r="55" spans="2:3">
      <c r="B55" s="2" t="s">
        <v>172</v>
      </c>
      <c r="C55" s="4" t="s">
        <v>3777</v>
      </c>
    </row>
    <row r="56" spans="2:3">
      <c r="B56" s="2" t="s">
        <v>173</v>
      </c>
      <c r="C56" s="4" t="s">
        <v>3778</v>
      </c>
    </row>
    <row r="57" spans="2:3">
      <c r="B57" s="6" t="s">
        <v>174</v>
      </c>
      <c r="C57" s="8" t="s">
        <v>3779</v>
      </c>
    </row>
    <row r="58" spans="2:3">
      <c r="B58" s="2" t="s">
        <v>175</v>
      </c>
      <c r="C58" s="4" t="s">
        <v>3780</v>
      </c>
    </row>
    <row r="59" spans="2:3">
      <c r="B59" s="2" t="s">
        <v>176</v>
      </c>
      <c r="C59" s="4" t="s">
        <v>3781</v>
      </c>
    </row>
    <row r="60" spans="2:3" ht="27.6">
      <c r="B60" s="2" t="s">
        <v>177</v>
      </c>
      <c r="C60" s="4" t="s">
        <v>1962</v>
      </c>
    </row>
    <row r="61" spans="2:3" ht="27.6">
      <c r="B61" s="2" t="s">
        <v>178</v>
      </c>
      <c r="C61" s="4" t="s">
        <v>3782</v>
      </c>
    </row>
    <row r="62" spans="2:3">
      <c r="B62" s="2" t="s">
        <v>179</v>
      </c>
      <c r="C62" s="4" t="s">
        <v>2004</v>
      </c>
    </row>
    <row r="63" spans="2:3">
      <c r="B63" s="2" t="s">
        <v>180</v>
      </c>
      <c r="C63" s="4" t="s">
        <v>3783</v>
      </c>
    </row>
    <row r="64" spans="2:3">
      <c r="B64" s="2" t="s">
        <v>181</v>
      </c>
      <c r="C64" s="4" t="s">
        <v>3784</v>
      </c>
    </row>
    <row r="65" spans="2:3">
      <c r="B65" s="2" t="s">
        <v>182</v>
      </c>
      <c r="C65" s="4" t="s">
        <v>3785</v>
      </c>
    </row>
    <row r="66" spans="2:3">
      <c r="B66" s="5" t="s">
        <v>183</v>
      </c>
      <c r="C66" s="7" t="s">
        <v>3786</v>
      </c>
    </row>
    <row r="67" spans="2:3">
      <c r="B67" s="6" t="s">
        <v>184</v>
      </c>
      <c r="C67" s="8" t="s">
        <v>3787</v>
      </c>
    </row>
    <row r="68" spans="2:3">
      <c r="B68" s="2" t="s">
        <v>185</v>
      </c>
      <c r="C68" s="4" t="s">
        <v>3788</v>
      </c>
    </row>
    <row r="69" spans="2:3">
      <c r="B69" s="2" t="s">
        <v>186</v>
      </c>
      <c r="C69" s="4" t="s">
        <v>3789</v>
      </c>
    </row>
    <row r="70" spans="2:3">
      <c r="B70" s="2" t="s">
        <v>187</v>
      </c>
      <c r="C70" s="4" t="s">
        <v>3790</v>
      </c>
    </row>
    <row r="71" spans="2:3">
      <c r="B71" s="2" t="s">
        <v>188</v>
      </c>
      <c r="C71" s="4" t="s">
        <v>3791</v>
      </c>
    </row>
    <row r="72" spans="2:3">
      <c r="B72" s="2" t="s">
        <v>190</v>
      </c>
      <c r="C72" s="4" t="s">
        <v>2668</v>
      </c>
    </row>
    <row r="73" spans="2:3">
      <c r="B73" s="2" t="s">
        <v>191</v>
      </c>
      <c r="C73" s="4" t="s">
        <v>3792</v>
      </c>
    </row>
    <row r="74" spans="2:3">
      <c r="B74" s="2" t="s">
        <v>192</v>
      </c>
      <c r="C74" s="4" t="s">
        <v>3793</v>
      </c>
    </row>
    <row r="75" spans="2:3">
      <c r="B75" s="6" t="s">
        <v>193</v>
      </c>
      <c r="C75" s="8" t="s">
        <v>3794</v>
      </c>
    </row>
    <row r="76" spans="2:3">
      <c r="B76" s="2" t="s">
        <v>195</v>
      </c>
      <c r="C76" s="4" t="s">
        <v>833</v>
      </c>
    </row>
    <row r="77" spans="2:3">
      <c r="B77" s="2" t="s">
        <v>197</v>
      </c>
      <c r="C77" s="4" t="s">
        <v>3795</v>
      </c>
    </row>
    <row r="78" spans="2:3">
      <c r="B78" s="2" t="s">
        <v>199</v>
      </c>
      <c r="C78" s="4" t="s">
        <v>3796</v>
      </c>
    </row>
    <row r="79" spans="2:3">
      <c r="B79" s="2" t="s">
        <v>200</v>
      </c>
      <c r="C79" s="4" t="s">
        <v>3797</v>
      </c>
    </row>
    <row r="80" spans="2:3">
      <c r="B80" s="6" t="s">
        <v>201</v>
      </c>
      <c r="C80" s="8" t="s">
        <v>3798</v>
      </c>
    </row>
    <row r="81" spans="2:3">
      <c r="B81" s="2" t="s">
        <v>202</v>
      </c>
      <c r="C81" s="4" t="s">
        <v>3799</v>
      </c>
    </row>
    <row r="82" spans="2:3">
      <c r="B82" s="2" t="s">
        <v>203</v>
      </c>
      <c r="C82" s="4" t="s">
        <v>596</v>
      </c>
    </row>
    <row r="83" spans="2:3" ht="27.6">
      <c r="B83" s="2" t="s">
        <v>204</v>
      </c>
      <c r="C83" s="4" t="s">
        <v>3800</v>
      </c>
    </row>
    <row r="84" spans="2:3">
      <c r="B84" s="2" t="s">
        <v>205</v>
      </c>
      <c r="C84" s="4" t="s">
        <v>3801</v>
      </c>
    </row>
    <row r="85" spans="2:3">
      <c r="B85" s="2" t="s">
        <v>207</v>
      </c>
      <c r="C85" s="4" t="s">
        <v>3802</v>
      </c>
    </row>
    <row r="86" spans="2:3">
      <c r="B86" s="2" t="s">
        <v>209</v>
      </c>
      <c r="C86" s="4" t="s">
        <v>3803</v>
      </c>
    </row>
    <row r="87" spans="2:3">
      <c r="B87" s="6" t="s">
        <v>211</v>
      </c>
      <c r="C87" s="8" t="s">
        <v>3804</v>
      </c>
    </row>
    <row r="88" spans="2:3">
      <c r="B88" s="2" t="s">
        <v>212</v>
      </c>
      <c r="C88" s="4" t="s">
        <v>3805</v>
      </c>
    </row>
    <row r="89" spans="2:3">
      <c r="B89" s="2" t="s">
        <v>213</v>
      </c>
      <c r="C89" s="4" t="s">
        <v>3806</v>
      </c>
    </row>
    <row r="90" spans="2:3">
      <c r="B90" s="2" t="s">
        <v>215</v>
      </c>
      <c r="C90" s="4" t="s">
        <v>3807</v>
      </c>
    </row>
    <row r="91" spans="2:3">
      <c r="B91" s="6" t="s">
        <v>219</v>
      </c>
      <c r="C91" s="8" t="s">
        <v>3808</v>
      </c>
    </row>
    <row r="92" spans="2:3">
      <c r="B92" s="2" t="s">
        <v>220</v>
      </c>
      <c r="C92" s="4" t="s">
        <v>3809</v>
      </c>
    </row>
    <row r="93" spans="2:3" ht="27.6">
      <c r="B93" s="2" t="s">
        <v>221</v>
      </c>
      <c r="C93" s="4" t="s">
        <v>3810</v>
      </c>
    </row>
    <row r="94" spans="2:3" ht="27.6">
      <c r="B94" s="2" t="s">
        <v>222</v>
      </c>
      <c r="C94" s="4" t="s">
        <v>3811</v>
      </c>
    </row>
    <row r="95" spans="2:3">
      <c r="B95" s="2" t="s">
        <v>224</v>
      </c>
      <c r="C95" s="4" t="s">
        <v>3812</v>
      </c>
    </row>
    <row r="96" spans="2:3">
      <c r="B96" s="2" t="s">
        <v>225</v>
      </c>
      <c r="C96" s="4" t="s">
        <v>3813</v>
      </c>
    </row>
    <row r="97" spans="2:3">
      <c r="B97" s="2" t="s">
        <v>226</v>
      </c>
      <c r="C97" s="4" t="s">
        <v>3814</v>
      </c>
    </row>
    <row r="98" spans="2:3">
      <c r="B98" s="2" t="s">
        <v>227</v>
      </c>
      <c r="C98" s="4" t="s">
        <v>3815</v>
      </c>
    </row>
    <row r="99" spans="2:3">
      <c r="B99" s="6" t="s">
        <v>234</v>
      </c>
      <c r="C99" s="8" t="s">
        <v>3816</v>
      </c>
    </row>
    <row r="100" spans="2:3">
      <c r="B100" s="2" t="s">
        <v>235</v>
      </c>
      <c r="C100" s="4" t="s">
        <v>3817</v>
      </c>
    </row>
    <row r="101" spans="2:3">
      <c r="B101" s="2" t="s">
        <v>236</v>
      </c>
      <c r="C101" s="4" t="s">
        <v>3818</v>
      </c>
    </row>
    <row r="102" spans="2:3">
      <c r="B102" s="2" t="s">
        <v>238</v>
      </c>
      <c r="C102" s="4" t="s">
        <v>3819</v>
      </c>
    </row>
    <row r="103" spans="2:3">
      <c r="B103" s="2" t="s">
        <v>241</v>
      </c>
      <c r="C103" s="4" t="s">
        <v>826</v>
      </c>
    </row>
    <row r="104" spans="2:3">
      <c r="B104" s="6" t="s">
        <v>242</v>
      </c>
      <c r="C104" s="8" t="s">
        <v>3820</v>
      </c>
    </row>
    <row r="105" spans="2:3">
      <c r="B105" s="2" t="s">
        <v>244</v>
      </c>
      <c r="C105" s="4" t="s">
        <v>3821</v>
      </c>
    </row>
    <row r="106" spans="2:3">
      <c r="B106" s="2" t="s">
        <v>246</v>
      </c>
      <c r="C106" s="4" t="s">
        <v>1628</v>
      </c>
    </row>
    <row r="107" spans="2:3">
      <c r="B107" s="6" t="s">
        <v>248</v>
      </c>
      <c r="C107" s="8" t="s">
        <v>3822</v>
      </c>
    </row>
    <row r="108" spans="2:3">
      <c r="B108" s="2" t="s">
        <v>249</v>
      </c>
      <c r="C108" s="4" t="s">
        <v>3823</v>
      </c>
    </row>
    <row r="109" spans="2:3">
      <c r="B109" s="2" t="s">
        <v>250</v>
      </c>
      <c r="C109" s="4" t="s">
        <v>3824</v>
      </c>
    </row>
    <row r="110" spans="2:3">
      <c r="B110" s="2" t="s">
        <v>253</v>
      </c>
      <c r="C110" s="4" t="s">
        <v>2004</v>
      </c>
    </row>
    <row r="111" spans="2:3">
      <c r="B111" s="2" t="s">
        <v>254</v>
      </c>
      <c r="C111" s="4" t="s">
        <v>3825</v>
      </c>
    </row>
    <row r="112" spans="2:3">
      <c r="B112" s="2" t="s">
        <v>255</v>
      </c>
      <c r="C112" s="4" t="s">
        <v>3826</v>
      </c>
    </row>
    <row r="113" spans="2:3">
      <c r="B113" s="5" t="s">
        <v>257</v>
      </c>
      <c r="C113" s="7" t="s">
        <v>3827</v>
      </c>
    </row>
    <row r="114" spans="2:3">
      <c r="B114" s="6" t="s">
        <v>268</v>
      </c>
      <c r="C114" s="8" t="s">
        <v>3828</v>
      </c>
    </row>
    <row r="115" spans="2:3">
      <c r="B115" s="2" t="s">
        <v>270</v>
      </c>
      <c r="C115" s="4" t="s">
        <v>3828</v>
      </c>
    </row>
    <row r="116" spans="2:3">
      <c r="B116" s="6" t="s">
        <v>3738</v>
      </c>
      <c r="C116" s="8" t="s">
        <v>3829</v>
      </c>
    </row>
    <row r="117" spans="2:3">
      <c r="B117" s="2" t="s">
        <v>3739</v>
      </c>
      <c r="C117" s="4" t="s">
        <v>3829</v>
      </c>
    </row>
    <row r="118" spans="2:3">
      <c r="B118" s="5" t="s">
        <v>273</v>
      </c>
      <c r="C118" s="7" t="s">
        <v>474</v>
      </c>
    </row>
    <row r="119" spans="2:3">
      <c r="B119" s="6" t="s">
        <v>274</v>
      </c>
      <c r="C119" s="8" t="s">
        <v>474</v>
      </c>
    </row>
    <row r="120" spans="2:3">
      <c r="B120" s="2" t="s">
        <v>275</v>
      </c>
      <c r="C120" s="4" t="s">
        <v>474</v>
      </c>
    </row>
    <row r="121" spans="2:3">
      <c r="B121" s="3" t="s">
        <v>49</v>
      </c>
      <c r="C121" s="3" t="s">
        <v>3737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H18"/>
  <sheetViews>
    <sheetView showGridLines="0" topLeftCell="B1" zoomScaleNormal="100" zoomScaleSheetLayoutView="86" workbookViewId="0"/>
  </sheetViews>
  <sheetFormatPr baseColWidth="10" defaultColWidth="11.44140625" defaultRowHeight="15"/>
  <cols>
    <col min="1" max="1" width="11.109375" style="207" customWidth="1"/>
    <col min="2" max="2" width="51.88671875" style="207" customWidth="1"/>
    <col min="3" max="3" width="19" style="207" customWidth="1"/>
    <col min="4" max="4" width="19.33203125" style="207" customWidth="1"/>
    <col min="5" max="5" width="15.5546875" style="207" customWidth="1"/>
    <col min="6" max="6" width="11.44140625" style="207"/>
    <col min="7" max="8" width="17.33203125" style="207" customWidth="1"/>
    <col min="9" max="9" width="11.44140625" style="207"/>
    <col min="10" max="10" width="12.5546875" style="207" customWidth="1"/>
    <col min="11" max="11" width="11.44140625" style="207"/>
    <col min="12" max="16384" width="11.44140625" style="36"/>
  </cols>
  <sheetData>
    <row r="2" spans="1:164" s="295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  <c r="EQ2" s="294"/>
      <c r="ER2" s="294"/>
      <c r="ES2" s="294"/>
      <c r="ET2" s="294"/>
      <c r="EU2" s="294"/>
      <c r="EV2" s="294"/>
      <c r="EW2" s="294"/>
      <c r="EX2" s="294"/>
      <c r="EY2" s="294"/>
      <c r="EZ2" s="294"/>
      <c r="FA2" s="294"/>
      <c r="FB2" s="294"/>
      <c r="FC2" s="294"/>
      <c r="FD2" s="294"/>
      <c r="FE2" s="294"/>
      <c r="FF2" s="294"/>
      <c r="FG2" s="294"/>
      <c r="FH2" s="294"/>
    </row>
    <row r="3" spans="1:164" s="410" customFormat="1" ht="15.6">
      <c r="A3" s="1311" t="s">
        <v>3850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64" s="410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</row>
    <row r="5" spans="1:164" s="410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</row>
    <row r="6" spans="1:164" s="410" customFormat="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</row>
    <row r="7" spans="1:164" ht="15.6">
      <c r="C7" s="394"/>
      <c r="D7" s="394"/>
      <c r="E7" s="394"/>
      <c r="F7" s="394"/>
      <c r="G7" s="394"/>
      <c r="H7" s="394"/>
      <c r="I7" s="394"/>
      <c r="J7" s="411"/>
      <c r="K7" s="411"/>
    </row>
    <row r="8" spans="1:164" ht="15.6">
      <c r="A8" s="396" t="s">
        <v>4282</v>
      </c>
      <c r="C8" s="394"/>
      <c r="D8" s="394"/>
      <c r="E8" s="394"/>
      <c r="F8" s="394"/>
      <c r="G8" s="394"/>
      <c r="H8" s="394"/>
      <c r="I8" s="394"/>
      <c r="J8" s="394"/>
      <c r="K8" s="394"/>
    </row>
    <row r="9" spans="1:164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64" s="158" customFormat="1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64" s="203" customFormat="1" ht="13.8">
      <c r="A11" s="126" t="s">
        <v>5150</v>
      </c>
      <c r="B11" s="412" t="s">
        <v>5151</v>
      </c>
      <c r="C11" s="258">
        <v>47276.29</v>
      </c>
      <c r="D11" s="413">
        <v>0</v>
      </c>
      <c r="E11" s="413">
        <v>0</v>
      </c>
      <c r="F11" s="105">
        <f>+C11+D11+E11</f>
        <v>47276.29</v>
      </c>
      <c r="G11" s="414">
        <f>C11/30*22*0.25</f>
        <v>8667.319833333333</v>
      </c>
      <c r="H11" s="414">
        <f>+(C11/30)*5</f>
        <v>7879.3816666666671</v>
      </c>
      <c r="I11" s="414">
        <f>+(C11/30)*15</f>
        <v>23638.145</v>
      </c>
      <c r="J11" s="414">
        <v>0</v>
      </c>
      <c r="K11" s="414">
        <f>+G11+H11+I11+J11</f>
        <v>40184.8465</v>
      </c>
    </row>
    <row r="12" spans="1:164" s="203" customFormat="1" ht="13.8">
      <c r="A12" s="412" t="s">
        <v>5152</v>
      </c>
      <c r="B12" s="412" t="s">
        <v>4332</v>
      </c>
      <c r="C12" s="258">
        <v>10964.88</v>
      </c>
      <c r="D12" s="413">
        <v>0</v>
      </c>
      <c r="E12" s="413">
        <v>0</v>
      </c>
      <c r="F12" s="105">
        <f>+C12+D12+E12</f>
        <v>10964.88</v>
      </c>
      <c r="G12" s="414">
        <f>C12/30*22*0.25</f>
        <v>2010.2279999999998</v>
      </c>
      <c r="H12" s="414">
        <f>+(C12/30)*5</f>
        <v>1827.48</v>
      </c>
      <c r="I12" s="414">
        <f>+(C12/30)*15</f>
        <v>5482.44</v>
      </c>
      <c r="J12" s="414">
        <v>0</v>
      </c>
      <c r="K12" s="414">
        <f>+G12+H12+I12+J12</f>
        <v>9320.1479999999992</v>
      </c>
    </row>
    <row r="13" spans="1:164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</row>
    <row r="14" spans="1:164" ht="15.6">
      <c r="A14" s="396" t="s">
        <v>4296</v>
      </c>
      <c r="C14" s="394"/>
      <c r="D14" s="394"/>
      <c r="E14" s="394"/>
      <c r="F14" s="394"/>
      <c r="G14" s="394"/>
      <c r="H14" s="394"/>
      <c r="I14" s="394"/>
      <c r="J14" s="394"/>
      <c r="K14" s="394"/>
    </row>
    <row r="15" spans="1:164" s="158" customFormat="1">
      <c r="A15" s="1263" t="s">
        <v>4283</v>
      </c>
      <c r="B15" s="1263" t="s">
        <v>4284</v>
      </c>
      <c r="C15" s="1263" t="s">
        <v>4285</v>
      </c>
      <c r="D15" s="1263"/>
      <c r="E15" s="1263"/>
      <c r="F15" s="1263"/>
      <c r="G15" s="1263" t="s">
        <v>4286</v>
      </c>
      <c r="H15" s="1263"/>
      <c r="I15" s="1263"/>
      <c r="J15" s="1263"/>
      <c r="K15" s="1263"/>
    </row>
    <row r="16" spans="1:164" s="158" customFormat="1">
      <c r="A16" s="1263"/>
      <c r="B16" s="1263"/>
      <c r="C16" s="102" t="s">
        <v>4287</v>
      </c>
      <c r="D16" s="102" t="s">
        <v>4288</v>
      </c>
      <c r="E16" s="102" t="s">
        <v>4289</v>
      </c>
      <c r="F16" s="102" t="s">
        <v>4290</v>
      </c>
      <c r="G16" s="102" t="s">
        <v>4291</v>
      </c>
      <c r="H16" s="102" t="s">
        <v>4292</v>
      </c>
      <c r="I16" s="102" t="s">
        <v>4293</v>
      </c>
      <c r="J16" s="102" t="s">
        <v>4322</v>
      </c>
      <c r="K16" s="102" t="s">
        <v>4290</v>
      </c>
    </row>
    <row r="17" spans="1:11" s="415" customFormat="1" ht="13.8">
      <c r="A17" s="412" t="s">
        <v>4246</v>
      </c>
      <c r="B17" s="412" t="s">
        <v>4246</v>
      </c>
      <c r="C17" s="258">
        <v>0</v>
      </c>
      <c r="D17" s="413">
        <v>0</v>
      </c>
      <c r="E17" s="413">
        <v>0</v>
      </c>
      <c r="F17" s="105">
        <f>+C17+D17+E17</f>
        <v>0</v>
      </c>
      <c r="G17" s="414">
        <f>C17/30*22*0.25</f>
        <v>0</v>
      </c>
      <c r="H17" s="414">
        <f>+(C17/30)*5</f>
        <v>0</v>
      </c>
      <c r="I17" s="414">
        <f>+(C17/30)*15</f>
        <v>0</v>
      </c>
      <c r="J17" s="414">
        <v>0</v>
      </c>
      <c r="K17" s="414">
        <f>+G17+H17+I17+J17</f>
        <v>0</v>
      </c>
    </row>
    <row r="18" spans="1:11" s="420" customFormat="1">
      <c r="A18" s="416"/>
      <c r="B18" s="416"/>
      <c r="C18" s="417"/>
      <c r="D18" s="418"/>
      <c r="E18" s="418"/>
      <c r="F18" s="214"/>
      <c r="G18" s="419"/>
      <c r="H18" s="419"/>
      <c r="I18" s="419"/>
      <c r="J18" s="419"/>
      <c r="K18" s="419"/>
    </row>
  </sheetData>
  <mergeCells count="13">
    <mergeCell ref="A15:A16"/>
    <mergeCell ref="B15:B16"/>
    <mergeCell ref="C15:F15"/>
    <mergeCell ref="G15:K15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ageMargins left="0.7" right="0.7" top="0.75" bottom="0.75" header="0.3" footer="0.3"/>
  <pageSetup scale="61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T72"/>
  <sheetViews>
    <sheetView showGridLines="0" topLeftCell="B3" zoomScaleNormal="100" zoomScaleSheetLayoutView="90" workbookViewId="0"/>
  </sheetViews>
  <sheetFormatPr baseColWidth="10" defaultColWidth="11.44140625" defaultRowHeight="15"/>
  <cols>
    <col min="1" max="1" width="22.5546875" style="207" customWidth="1"/>
    <col min="2" max="2" width="63.44140625" style="207" customWidth="1"/>
    <col min="3" max="3" width="25.109375" style="207" customWidth="1"/>
    <col min="4" max="4" width="24.6640625" style="207" customWidth="1"/>
    <col min="5" max="5" width="23.33203125" style="207" customWidth="1"/>
    <col min="6" max="176" width="11.44140625" style="207"/>
    <col min="177" max="16384" width="11.44140625" style="374"/>
  </cols>
  <sheetData>
    <row r="1" spans="1:176">
      <c r="A1" s="373"/>
      <c r="B1" s="373"/>
      <c r="C1" s="373"/>
      <c r="D1" s="373"/>
      <c r="E1" s="373"/>
    </row>
    <row r="2" spans="1:176" s="295" customFormat="1" ht="15.6">
      <c r="A2" s="1288" t="s">
        <v>4095</v>
      </c>
      <c r="B2" s="1288"/>
      <c r="C2" s="1288"/>
      <c r="D2" s="1288"/>
      <c r="E2" s="1288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  <c r="EQ2" s="294"/>
      <c r="ER2" s="294"/>
      <c r="ES2" s="294"/>
      <c r="ET2" s="294"/>
      <c r="EU2" s="294"/>
      <c r="EV2" s="294"/>
      <c r="EW2" s="294"/>
      <c r="EX2" s="294"/>
      <c r="EY2" s="294"/>
      <c r="EZ2" s="294"/>
      <c r="FA2" s="294"/>
      <c r="FB2" s="294"/>
      <c r="FC2" s="294"/>
      <c r="FD2" s="294"/>
    </row>
    <row r="3" spans="1:176" ht="15.6">
      <c r="A3" s="1301" t="s">
        <v>27</v>
      </c>
      <c r="B3" s="1301"/>
      <c r="C3" s="1301"/>
      <c r="D3" s="1301"/>
      <c r="E3" s="1301"/>
    </row>
    <row r="4" spans="1:176" s="376" customFormat="1" ht="15.6">
      <c r="A4" s="1301" t="s">
        <v>4903</v>
      </c>
      <c r="B4" s="1301"/>
      <c r="C4" s="1301"/>
      <c r="D4" s="1301"/>
      <c r="E4" s="1301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5"/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</row>
    <row r="5" spans="1:176" s="376" customFormat="1" ht="15.6">
      <c r="A5" s="1301" t="s">
        <v>4156</v>
      </c>
      <c r="B5" s="1301"/>
      <c r="C5" s="1301"/>
      <c r="D5" s="1301"/>
      <c r="E5" s="1301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5"/>
      <c r="CU5" s="375"/>
      <c r="CV5" s="375"/>
      <c r="CW5" s="375"/>
      <c r="CX5" s="375"/>
      <c r="CY5" s="375"/>
      <c r="CZ5" s="375"/>
      <c r="DA5" s="375"/>
      <c r="DB5" s="375"/>
      <c r="DC5" s="375"/>
      <c r="DD5" s="375"/>
      <c r="DE5" s="375"/>
      <c r="DF5" s="375"/>
      <c r="DG5" s="375"/>
      <c r="DH5" s="375"/>
      <c r="DI5" s="375"/>
      <c r="DJ5" s="375"/>
      <c r="DK5" s="375"/>
      <c r="DL5" s="375"/>
      <c r="DM5" s="375"/>
      <c r="DN5" s="375"/>
      <c r="DO5" s="375"/>
      <c r="DP5" s="375"/>
      <c r="DQ5" s="375"/>
      <c r="DR5" s="375"/>
      <c r="DS5" s="375"/>
      <c r="DT5" s="375"/>
      <c r="DU5" s="375"/>
      <c r="DV5" s="375"/>
      <c r="DW5" s="375"/>
      <c r="DX5" s="375"/>
      <c r="DY5" s="375"/>
      <c r="DZ5" s="375"/>
      <c r="EA5" s="375"/>
      <c r="EB5" s="375"/>
      <c r="EC5" s="375"/>
      <c r="ED5" s="375"/>
      <c r="EE5" s="375"/>
      <c r="EF5" s="375"/>
      <c r="EG5" s="375"/>
      <c r="EH5" s="375"/>
      <c r="EI5" s="375"/>
      <c r="EJ5" s="375"/>
      <c r="EK5" s="375"/>
      <c r="EL5" s="375"/>
      <c r="EM5" s="375"/>
      <c r="EN5" s="375"/>
      <c r="EO5" s="375"/>
      <c r="EP5" s="375"/>
      <c r="EQ5" s="375"/>
      <c r="ER5" s="375"/>
      <c r="ES5" s="375"/>
      <c r="ET5" s="375"/>
      <c r="EU5" s="375"/>
      <c r="EV5" s="375"/>
      <c r="EW5" s="375"/>
      <c r="EX5" s="375"/>
      <c r="EY5" s="375"/>
      <c r="EZ5" s="375"/>
      <c r="FA5" s="375"/>
      <c r="FB5" s="375"/>
      <c r="FC5" s="375"/>
      <c r="FD5" s="375"/>
      <c r="FE5" s="375"/>
      <c r="FF5" s="375"/>
      <c r="FG5" s="375"/>
      <c r="FH5" s="375"/>
      <c r="FI5" s="375"/>
      <c r="FJ5" s="375"/>
      <c r="FK5" s="375"/>
      <c r="FL5" s="375"/>
      <c r="FM5" s="375"/>
      <c r="FN5" s="375"/>
      <c r="FO5" s="375"/>
      <c r="FP5" s="375"/>
      <c r="FQ5" s="375"/>
      <c r="FR5" s="375"/>
      <c r="FS5" s="375"/>
      <c r="FT5" s="375"/>
    </row>
    <row r="6" spans="1:176" s="410" customFormat="1" ht="24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176" s="36" customFormat="1" ht="15.6">
      <c r="A7" s="378"/>
      <c r="B7" s="373"/>
      <c r="C7" s="383"/>
      <c r="D7" s="421"/>
      <c r="E7" s="421"/>
    </row>
    <row r="8" spans="1:176" s="165" customFormat="1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</row>
    <row r="9" spans="1:176" s="165" customFormat="1">
      <c r="A9" s="1251"/>
      <c r="B9" s="1251"/>
      <c r="C9" s="1251"/>
      <c r="D9" s="110" t="s">
        <v>4162</v>
      </c>
      <c r="E9" s="110" t="s">
        <v>4163</v>
      </c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</row>
    <row r="10" spans="1:176" ht="15.6">
      <c r="A10" s="378"/>
      <c r="B10" s="373"/>
      <c r="C10" s="383"/>
      <c r="D10" s="421"/>
      <c r="E10" s="421"/>
    </row>
    <row r="11" spans="1:176">
      <c r="A11" s="1276" t="s">
        <v>4102</v>
      </c>
      <c r="B11" s="1276" t="s">
        <v>4102</v>
      </c>
      <c r="C11" s="296"/>
      <c r="D11" s="297"/>
      <c r="E11" s="297"/>
    </row>
    <row r="12" spans="1:176" s="382" customFormat="1" ht="13.8">
      <c r="A12" s="126" t="s">
        <v>5153</v>
      </c>
      <c r="B12" s="126" t="s">
        <v>4165</v>
      </c>
      <c r="C12" s="174">
        <v>1</v>
      </c>
      <c r="D12" s="104">
        <v>88397.48</v>
      </c>
      <c r="E12" s="104">
        <v>88397.48</v>
      </c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</row>
    <row r="13" spans="1:176" s="382" customFormat="1" ht="13.8">
      <c r="A13" s="126" t="s">
        <v>5154</v>
      </c>
      <c r="B13" s="126" t="s">
        <v>5155</v>
      </c>
      <c r="C13" s="174">
        <v>1</v>
      </c>
      <c r="D13" s="104">
        <v>50867.58</v>
      </c>
      <c r="E13" s="104">
        <v>50867.58</v>
      </c>
      <c r="F13" s="381"/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  <c r="AA13" s="381"/>
      <c r="AB13" s="381"/>
      <c r="AC13" s="381"/>
      <c r="AD13" s="381"/>
      <c r="AE13" s="381"/>
      <c r="AF13" s="381"/>
      <c r="AG13" s="381"/>
      <c r="AH13" s="381"/>
      <c r="AI13" s="381"/>
      <c r="AJ13" s="381"/>
      <c r="AK13" s="381"/>
      <c r="AL13" s="381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  <c r="AZ13" s="381"/>
      <c r="BA13" s="381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</row>
    <row r="14" spans="1:176" s="382" customFormat="1" ht="13.8">
      <c r="A14" s="126" t="s">
        <v>5156</v>
      </c>
      <c r="B14" s="126" t="s">
        <v>5157</v>
      </c>
      <c r="C14" s="174">
        <v>1</v>
      </c>
      <c r="D14" s="104">
        <v>33190</v>
      </c>
      <c r="E14" s="104">
        <v>33190</v>
      </c>
      <c r="F14" s="381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1"/>
      <c r="AK14" s="381"/>
      <c r="AL14" s="381"/>
      <c r="AM14" s="381"/>
      <c r="AN14" s="381"/>
      <c r="AO14" s="381"/>
      <c r="AP14" s="381"/>
      <c r="AQ14" s="381"/>
      <c r="AR14" s="381"/>
      <c r="AS14" s="381"/>
      <c r="AT14" s="381"/>
      <c r="AU14" s="381"/>
      <c r="AV14" s="381"/>
      <c r="AW14" s="381"/>
      <c r="AX14" s="381"/>
      <c r="AY14" s="381"/>
      <c r="AZ14" s="381"/>
      <c r="BA14" s="381"/>
      <c r="BB14" s="381"/>
      <c r="BC14" s="381"/>
      <c r="BD14" s="381"/>
      <c r="BE14" s="381"/>
      <c r="BF14" s="381"/>
      <c r="BG14" s="381"/>
      <c r="BH14" s="381"/>
      <c r="BI14" s="381"/>
      <c r="BJ14" s="381"/>
      <c r="BK14" s="381"/>
      <c r="BL14" s="381"/>
      <c r="BM14" s="381"/>
      <c r="BN14" s="381"/>
      <c r="BO14" s="381"/>
      <c r="BP14" s="381"/>
      <c r="BQ14" s="381"/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1"/>
      <c r="DE14" s="381"/>
      <c r="DF14" s="381"/>
      <c r="DG14" s="381"/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  <c r="FL14" s="381"/>
      <c r="FM14" s="381"/>
      <c r="FN14" s="381"/>
      <c r="FO14" s="381"/>
      <c r="FP14" s="381"/>
      <c r="FQ14" s="381"/>
      <c r="FR14" s="381"/>
      <c r="FS14" s="381"/>
      <c r="FT14" s="381"/>
    </row>
    <row r="15" spans="1:176" s="382" customFormat="1" ht="13.8">
      <c r="A15" s="126" t="s">
        <v>5158</v>
      </c>
      <c r="B15" s="126" t="s">
        <v>5159</v>
      </c>
      <c r="C15" s="174">
        <v>1</v>
      </c>
      <c r="D15" s="104">
        <v>33190</v>
      </c>
      <c r="E15" s="104">
        <v>33190</v>
      </c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1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</row>
    <row r="16" spans="1:176" s="382" customFormat="1" ht="13.8">
      <c r="A16" s="126" t="s">
        <v>5160</v>
      </c>
      <c r="B16" s="126" t="s">
        <v>5161</v>
      </c>
      <c r="C16" s="174">
        <v>1</v>
      </c>
      <c r="D16" s="104">
        <v>33190</v>
      </c>
      <c r="E16" s="104">
        <v>33190</v>
      </c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1"/>
      <c r="AO16" s="381"/>
      <c r="AP16" s="381"/>
      <c r="AQ16" s="381"/>
      <c r="AR16" s="381"/>
      <c r="AS16" s="381"/>
      <c r="AT16" s="381"/>
      <c r="AU16" s="381"/>
      <c r="AV16" s="381"/>
      <c r="AW16" s="381"/>
      <c r="AX16" s="381"/>
      <c r="AY16" s="381"/>
      <c r="AZ16" s="381"/>
      <c r="BA16" s="381"/>
      <c r="BB16" s="381"/>
      <c r="BC16" s="381"/>
      <c r="BD16" s="381"/>
      <c r="BE16" s="381"/>
      <c r="BF16" s="381"/>
      <c r="BG16" s="381"/>
      <c r="BH16" s="381"/>
      <c r="BI16" s="381"/>
      <c r="BJ16" s="381"/>
      <c r="BK16" s="381"/>
      <c r="BL16" s="381"/>
      <c r="BM16" s="381"/>
      <c r="BN16" s="381"/>
      <c r="BO16" s="381"/>
      <c r="BP16" s="381"/>
      <c r="BQ16" s="381"/>
      <c r="BR16" s="381"/>
      <c r="BS16" s="381"/>
      <c r="BT16" s="381"/>
      <c r="BU16" s="381"/>
      <c r="BV16" s="381"/>
      <c r="BW16" s="381"/>
      <c r="BX16" s="381"/>
      <c r="BY16" s="381"/>
      <c r="BZ16" s="381"/>
      <c r="CA16" s="381"/>
      <c r="CB16" s="381"/>
      <c r="CC16" s="381"/>
      <c r="CD16" s="381"/>
      <c r="CE16" s="381"/>
      <c r="CF16" s="381"/>
      <c r="CG16" s="381"/>
      <c r="CH16" s="381"/>
      <c r="CI16" s="381"/>
      <c r="CJ16" s="381"/>
      <c r="CK16" s="381"/>
      <c r="CL16" s="381"/>
      <c r="CM16" s="381"/>
      <c r="CN16" s="381"/>
      <c r="CO16" s="381"/>
      <c r="CP16" s="381"/>
      <c r="CQ16" s="381"/>
      <c r="CR16" s="381"/>
      <c r="CS16" s="381"/>
      <c r="CT16" s="381"/>
      <c r="CU16" s="381"/>
      <c r="CV16" s="381"/>
      <c r="CW16" s="381"/>
      <c r="CX16" s="381"/>
      <c r="CY16" s="381"/>
      <c r="CZ16" s="381"/>
      <c r="DA16" s="381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381"/>
      <c r="EC16" s="381"/>
      <c r="ED16" s="381"/>
      <c r="EE16" s="381"/>
      <c r="EF16" s="381"/>
      <c r="EG16" s="381"/>
      <c r="EH16" s="381"/>
      <c r="EI16" s="381"/>
      <c r="EJ16" s="381"/>
      <c r="EK16" s="381"/>
      <c r="EL16" s="381"/>
      <c r="EM16" s="381"/>
      <c r="EN16" s="381"/>
      <c r="EO16" s="381"/>
      <c r="EP16" s="381"/>
      <c r="EQ16" s="381"/>
      <c r="ER16" s="381"/>
      <c r="ES16" s="381"/>
      <c r="ET16" s="381"/>
      <c r="EU16" s="381"/>
      <c r="EV16" s="381"/>
      <c r="EW16" s="381"/>
      <c r="EX16" s="381"/>
      <c r="EY16" s="381"/>
      <c r="EZ16" s="381"/>
      <c r="FA16" s="381"/>
      <c r="FB16" s="381"/>
      <c r="FC16" s="381"/>
      <c r="FD16" s="381"/>
      <c r="FE16" s="381"/>
      <c r="FF16" s="381"/>
      <c r="FG16" s="381"/>
      <c r="FH16" s="381"/>
      <c r="FI16" s="381"/>
      <c r="FJ16" s="381"/>
      <c r="FK16" s="381"/>
      <c r="FL16" s="381"/>
      <c r="FM16" s="381"/>
      <c r="FN16" s="381"/>
      <c r="FO16" s="381"/>
      <c r="FP16" s="381"/>
      <c r="FQ16" s="381"/>
      <c r="FR16" s="381"/>
      <c r="FS16" s="381"/>
      <c r="FT16" s="381"/>
    </row>
    <row r="17" spans="1:176" s="382" customFormat="1" ht="13.8">
      <c r="A17" s="126" t="s">
        <v>5162</v>
      </c>
      <c r="B17" s="126" t="s">
        <v>5163</v>
      </c>
      <c r="C17" s="174">
        <v>1</v>
      </c>
      <c r="D17" s="104">
        <v>33190</v>
      </c>
      <c r="E17" s="104">
        <v>33190</v>
      </c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1"/>
      <c r="ER17" s="381"/>
      <c r="ES17" s="381"/>
      <c r="ET17" s="381"/>
      <c r="EU17" s="381"/>
      <c r="EV17" s="381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1"/>
      <c r="FL17" s="381"/>
      <c r="FM17" s="381"/>
      <c r="FN17" s="381"/>
      <c r="FO17" s="381"/>
      <c r="FP17" s="381"/>
      <c r="FQ17" s="381"/>
      <c r="FR17" s="381"/>
      <c r="FS17" s="381"/>
      <c r="FT17" s="381"/>
    </row>
    <row r="18" spans="1:176" s="382" customFormat="1" ht="13.8">
      <c r="A18" s="126" t="s">
        <v>5164</v>
      </c>
      <c r="B18" s="126" t="s">
        <v>5165</v>
      </c>
      <c r="C18" s="174">
        <v>1</v>
      </c>
      <c r="D18" s="104">
        <v>25739.7</v>
      </c>
      <c r="E18" s="104">
        <v>25739.7</v>
      </c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1"/>
      <c r="AK18" s="381"/>
      <c r="AL18" s="381"/>
      <c r="AM18" s="381"/>
      <c r="AN18" s="381"/>
      <c r="AO18" s="381"/>
      <c r="AP18" s="381"/>
      <c r="AQ18" s="381"/>
      <c r="AR18" s="381"/>
      <c r="AS18" s="381"/>
      <c r="AT18" s="381"/>
      <c r="AU18" s="381"/>
      <c r="AV18" s="381"/>
      <c r="AW18" s="381"/>
      <c r="AX18" s="381"/>
      <c r="AY18" s="381"/>
      <c r="AZ18" s="381"/>
      <c r="BA18" s="381"/>
      <c r="BB18" s="381"/>
      <c r="BC18" s="381"/>
      <c r="BD18" s="381"/>
      <c r="BE18" s="381"/>
      <c r="BF18" s="381"/>
      <c r="BG18" s="381"/>
      <c r="BH18" s="381"/>
      <c r="BI18" s="381"/>
      <c r="BJ18" s="381"/>
      <c r="BK18" s="381"/>
      <c r="BL18" s="381"/>
      <c r="BM18" s="381"/>
      <c r="BN18" s="381"/>
      <c r="BO18" s="381"/>
      <c r="BP18" s="381"/>
      <c r="BQ18" s="381"/>
      <c r="BR18" s="381"/>
      <c r="BS18" s="381"/>
      <c r="BT18" s="381"/>
      <c r="BU18" s="381"/>
      <c r="BV18" s="381"/>
      <c r="BW18" s="381"/>
      <c r="BX18" s="381"/>
      <c r="BY18" s="381"/>
      <c r="BZ18" s="381"/>
      <c r="CA18" s="381"/>
      <c r="CB18" s="381"/>
      <c r="CC18" s="381"/>
      <c r="CD18" s="381"/>
      <c r="CE18" s="381"/>
      <c r="CF18" s="381"/>
      <c r="CG18" s="381"/>
      <c r="CH18" s="381"/>
      <c r="CI18" s="381"/>
      <c r="CJ18" s="381"/>
      <c r="CK18" s="381"/>
      <c r="CL18" s="381"/>
      <c r="CM18" s="381"/>
      <c r="CN18" s="381"/>
      <c r="CO18" s="381"/>
      <c r="CP18" s="381"/>
      <c r="CQ18" s="381"/>
      <c r="CR18" s="381"/>
      <c r="CS18" s="381"/>
      <c r="CT18" s="381"/>
      <c r="CU18" s="381"/>
      <c r="CV18" s="381"/>
      <c r="CW18" s="381"/>
      <c r="CX18" s="381"/>
      <c r="CY18" s="381"/>
      <c r="CZ18" s="381"/>
      <c r="DA18" s="381"/>
      <c r="DB18" s="381"/>
      <c r="DC18" s="381"/>
      <c r="DD18" s="381"/>
      <c r="DE18" s="381"/>
      <c r="DF18" s="381"/>
      <c r="DG18" s="381"/>
      <c r="DH18" s="381"/>
      <c r="DI18" s="381"/>
      <c r="DJ18" s="381"/>
      <c r="DK18" s="381"/>
      <c r="DL18" s="381"/>
      <c r="DM18" s="381"/>
      <c r="DN18" s="381"/>
      <c r="DO18" s="381"/>
      <c r="DP18" s="381"/>
      <c r="DQ18" s="381"/>
      <c r="DR18" s="381"/>
      <c r="DS18" s="381"/>
      <c r="DT18" s="381"/>
      <c r="DU18" s="381"/>
      <c r="DV18" s="381"/>
      <c r="DW18" s="381"/>
      <c r="DX18" s="381"/>
      <c r="DY18" s="381"/>
      <c r="DZ18" s="381"/>
      <c r="EA18" s="381"/>
      <c r="EB18" s="381"/>
      <c r="EC18" s="381"/>
      <c r="ED18" s="381"/>
      <c r="EE18" s="381"/>
      <c r="EF18" s="381"/>
      <c r="EG18" s="381"/>
      <c r="EH18" s="381"/>
      <c r="EI18" s="381"/>
      <c r="EJ18" s="381"/>
      <c r="EK18" s="381"/>
      <c r="EL18" s="381"/>
      <c r="EM18" s="381"/>
      <c r="EN18" s="381"/>
      <c r="EO18" s="381"/>
      <c r="EP18" s="381"/>
      <c r="EQ18" s="381"/>
      <c r="ER18" s="381"/>
      <c r="ES18" s="381"/>
      <c r="ET18" s="381"/>
      <c r="EU18" s="381"/>
      <c r="EV18" s="381"/>
      <c r="EW18" s="381"/>
      <c r="EX18" s="381"/>
      <c r="EY18" s="381"/>
      <c r="EZ18" s="381"/>
      <c r="FA18" s="381"/>
      <c r="FB18" s="381"/>
      <c r="FC18" s="381"/>
      <c r="FD18" s="381"/>
      <c r="FE18" s="381"/>
      <c r="FF18" s="381"/>
      <c r="FG18" s="381"/>
      <c r="FH18" s="381"/>
      <c r="FI18" s="381"/>
      <c r="FJ18" s="381"/>
      <c r="FK18" s="381"/>
      <c r="FL18" s="381"/>
      <c r="FM18" s="381"/>
      <c r="FN18" s="381"/>
      <c r="FO18" s="381"/>
      <c r="FP18" s="381"/>
      <c r="FQ18" s="381"/>
      <c r="FR18" s="381"/>
      <c r="FS18" s="381"/>
      <c r="FT18" s="381"/>
    </row>
    <row r="19" spans="1:176" s="382" customFormat="1" ht="13.8">
      <c r="A19" s="126" t="s">
        <v>5166</v>
      </c>
      <c r="B19" s="126" t="s">
        <v>5167</v>
      </c>
      <c r="C19" s="174">
        <v>1</v>
      </c>
      <c r="D19" s="104">
        <v>22659.9</v>
      </c>
      <c r="E19" s="104">
        <v>22659.9</v>
      </c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381"/>
      <c r="AD19" s="381"/>
      <c r="AE19" s="381"/>
      <c r="AF19" s="381"/>
      <c r="AG19" s="381"/>
      <c r="AH19" s="381"/>
      <c r="AI19" s="381"/>
      <c r="AJ19" s="381"/>
      <c r="AK19" s="381"/>
      <c r="AL19" s="381"/>
      <c r="AM19" s="381"/>
      <c r="AN19" s="381"/>
      <c r="AO19" s="381"/>
      <c r="AP19" s="381"/>
      <c r="AQ19" s="381"/>
      <c r="AR19" s="381"/>
      <c r="AS19" s="381"/>
      <c r="AT19" s="381"/>
      <c r="AU19" s="381"/>
      <c r="AV19" s="381"/>
      <c r="AW19" s="381"/>
      <c r="AX19" s="381"/>
      <c r="AY19" s="381"/>
      <c r="AZ19" s="381"/>
      <c r="BA19" s="381"/>
      <c r="BB19" s="381"/>
      <c r="BC19" s="381"/>
      <c r="BD19" s="381"/>
      <c r="BE19" s="381"/>
      <c r="BF19" s="381"/>
      <c r="BG19" s="381"/>
      <c r="BH19" s="381"/>
      <c r="BI19" s="381"/>
      <c r="BJ19" s="381"/>
      <c r="BK19" s="381"/>
      <c r="BL19" s="381"/>
      <c r="BM19" s="381"/>
      <c r="BN19" s="381"/>
      <c r="BO19" s="381"/>
      <c r="BP19" s="381"/>
      <c r="BQ19" s="381"/>
      <c r="BR19" s="381"/>
      <c r="BS19" s="381"/>
      <c r="BT19" s="381"/>
      <c r="BU19" s="381"/>
      <c r="BV19" s="381"/>
      <c r="BW19" s="381"/>
      <c r="BX19" s="381"/>
      <c r="BY19" s="381"/>
      <c r="BZ19" s="381"/>
      <c r="CA19" s="381"/>
      <c r="CB19" s="381"/>
      <c r="CC19" s="381"/>
      <c r="CD19" s="381"/>
      <c r="CE19" s="381"/>
      <c r="CF19" s="381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1"/>
      <c r="CZ19" s="381"/>
      <c r="DA19" s="381"/>
      <c r="DB19" s="381"/>
      <c r="DC19" s="381"/>
      <c r="DD19" s="381"/>
      <c r="DE19" s="381"/>
      <c r="DF19" s="381"/>
      <c r="DG19" s="381"/>
      <c r="DH19" s="381"/>
      <c r="DI19" s="381"/>
      <c r="DJ19" s="381"/>
      <c r="DK19" s="381"/>
      <c r="DL19" s="381"/>
      <c r="DM19" s="381"/>
      <c r="DN19" s="381"/>
      <c r="DO19" s="381"/>
      <c r="DP19" s="381"/>
      <c r="DQ19" s="381"/>
      <c r="DR19" s="381"/>
      <c r="DS19" s="381"/>
      <c r="DT19" s="381"/>
      <c r="DU19" s="381"/>
      <c r="DV19" s="381"/>
      <c r="DW19" s="381"/>
      <c r="DX19" s="381"/>
      <c r="DY19" s="381"/>
      <c r="DZ19" s="381"/>
      <c r="EA19" s="381"/>
      <c r="EB19" s="381"/>
      <c r="EC19" s="381"/>
      <c r="ED19" s="381"/>
      <c r="EE19" s="381"/>
      <c r="EF19" s="381"/>
      <c r="EG19" s="381"/>
      <c r="EH19" s="381"/>
      <c r="EI19" s="381"/>
      <c r="EJ19" s="381"/>
      <c r="EK19" s="381"/>
      <c r="EL19" s="381"/>
      <c r="EM19" s="381"/>
      <c r="EN19" s="381"/>
      <c r="EO19" s="381"/>
      <c r="EP19" s="381"/>
      <c r="EQ19" s="381"/>
      <c r="ER19" s="381"/>
      <c r="ES19" s="381"/>
      <c r="ET19" s="381"/>
      <c r="EU19" s="381"/>
      <c r="EV19" s="381"/>
      <c r="EW19" s="381"/>
      <c r="EX19" s="381"/>
      <c r="EY19" s="381"/>
      <c r="EZ19" s="381"/>
      <c r="FA19" s="381"/>
      <c r="FB19" s="381"/>
      <c r="FC19" s="381"/>
      <c r="FD19" s="381"/>
      <c r="FE19" s="381"/>
      <c r="FF19" s="381"/>
      <c r="FG19" s="381"/>
      <c r="FH19" s="381"/>
      <c r="FI19" s="381"/>
      <c r="FJ19" s="381"/>
      <c r="FK19" s="381"/>
      <c r="FL19" s="381"/>
      <c r="FM19" s="381"/>
      <c r="FN19" s="381"/>
      <c r="FO19" s="381"/>
      <c r="FP19" s="381"/>
      <c r="FQ19" s="381"/>
      <c r="FR19" s="381"/>
      <c r="FS19" s="381"/>
      <c r="FT19" s="381"/>
    </row>
    <row r="20" spans="1:176" s="382" customFormat="1" ht="15.75" customHeight="1">
      <c r="A20" s="126" t="s">
        <v>5168</v>
      </c>
      <c r="B20" s="126" t="s">
        <v>5169</v>
      </c>
      <c r="C20" s="174">
        <v>1</v>
      </c>
      <c r="D20" s="104">
        <v>25739.7</v>
      </c>
      <c r="E20" s="104">
        <v>25739.7</v>
      </c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1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</row>
    <row r="21" spans="1:176" s="382" customFormat="1" ht="15" customHeight="1">
      <c r="A21" s="126" t="s">
        <v>5170</v>
      </c>
      <c r="B21" s="126" t="s">
        <v>5171</v>
      </c>
      <c r="C21" s="174">
        <v>1</v>
      </c>
      <c r="D21" s="104">
        <v>18441.740000000002</v>
      </c>
      <c r="E21" s="104">
        <v>18441.740000000002</v>
      </c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1"/>
      <c r="CZ21" s="381"/>
      <c r="DA21" s="381"/>
      <c r="DB21" s="381"/>
      <c r="DC21" s="381"/>
      <c r="DD21" s="381"/>
      <c r="DE21" s="381"/>
      <c r="DF21" s="381"/>
      <c r="DG21" s="381"/>
      <c r="DH21" s="381"/>
      <c r="DI21" s="381"/>
      <c r="DJ21" s="381"/>
      <c r="DK21" s="381"/>
      <c r="DL21" s="381"/>
      <c r="DM21" s="381"/>
      <c r="DN21" s="381"/>
      <c r="DO21" s="381"/>
      <c r="DP21" s="381"/>
      <c r="DQ21" s="381"/>
      <c r="DR21" s="381"/>
      <c r="DS21" s="381"/>
      <c r="DT21" s="381"/>
      <c r="DU21" s="381"/>
      <c r="DV21" s="381"/>
      <c r="DW21" s="381"/>
      <c r="DX21" s="381"/>
      <c r="DY21" s="381"/>
      <c r="DZ21" s="381"/>
      <c r="EA21" s="381"/>
      <c r="EB21" s="381"/>
      <c r="EC21" s="381"/>
      <c r="ED21" s="381"/>
      <c r="EE21" s="381"/>
      <c r="EF21" s="381"/>
      <c r="EG21" s="381"/>
      <c r="EH21" s="381"/>
      <c r="EI21" s="381"/>
      <c r="EJ21" s="381"/>
      <c r="EK21" s="381"/>
      <c r="EL21" s="381"/>
      <c r="EM21" s="381"/>
      <c r="EN21" s="381"/>
      <c r="EO21" s="381"/>
      <c r="EP21" s="381"/>
      <c r="EQ21" s="381"/>
      <c r="ER21" s="381"/>
      <c r="ES21" s="381"/>
      <c r="ET21" s="381"/>
      <c r="EU21" s="381"/>
      <c r="EV21" s="381"/>
      <c r="EW21" s="381"/>
      <c r="EX21" s="381"/>
      <c r="EY21" s="381"/>
      <c r="EZ21" s="381"/>
      <c r="FA21" s="381"/>
      <c r="FB21" s="381"/>
      <c r="FC21" s="381"/>
      <c r="FD21" s="381"/>
      <c r="FE21" s="381"/>
      <c r="FF21" s="381"/>
      <c r="FG21" s="381"/>
      <c r="FH21" s="381"/>
      <c r="FI21" s="381"/>
      <c r="FJ21" s="381"/>
      <c r="FK21" s="381"/>
      <c r="FL21" s="381"/>
      <c r="FM21" s="381"/>
      <c r="FN21" s="381"/>
      <c r="FO21" s="381"/>
      <c r="FP21" s="381"/>
      <c r="FQ21" s="381"/>
      <c r="FR21" s="381"/>
      <c r="FS21" s="381"/>
      <c r="FT21" s="381"/>
    </row>
    <row r="22" spans="1:176" s="382" customFormat="1" ht="16.5" customHeight="1">
      <c r="A22" s="126" t="s">
        <v>5172</v>
      </c>
      <c r="B22" s="126" t="s">
        <v>5173</v>
      </c>
      <c r="C22" s="174">
        <v>1</v>
      </c>
      <c r="D22" s="104">
        <v>18441.740000000002</v>
      </c>
      <c r="E22" s="104">
        <v>18441.740000000002</v>
      </c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B22" s="381"/>
      <c r="AC22" s="381"/>
      <c r="AD22" s="381"/>
      <c r="AE22" s="381"/>
      <c r="AF22" s="381"/>
      <c r="AG22" s="381"/>
      <c r="AH22" s="381"/>
      <c r="AI22" s="381"/>
      <c r="AJ22" s="381"/>
      <c r="AK22" s="381"/>
      <c r="AL22" s="381"/>
      <c r="AM22" s="381"/>
      <c r="AN22" s="381"/>
      <c r="AO22" s="381"/>
      <c r="AP22" s="381"/>
      <c r="AQ22" s="381"/>
      <c r="AR22" s="381"/>
      <c r="AS22" s="381"/>
      <c r="AT22" s="381"/>
      <c r="AU22" s="381"/>
      <c r="AV22" s="381"/>
      <c r="AW22" s="381"/>
      <c r="AX22" s="381"/>
      <c r="AY22" s="381"/>
      <c r="AZ22" s="381"/>
      <c r="BA22" s="381"/>
      <c r="BB22" s="381"/>
      <c r="BC22" s="381"/>
      <c r="BD22" s="381"/>
      <c r="BE22" s="381"/>
      <c r="BF22" s="381"/>
      <c r="BG22" s="381"/>
      <c r="BH22" s="381"/>
      <c r="BI22" s="381"/>
      <c r="BJ22" s="381"/>
      <c r="BK22" s="381"/>
      <c r="BL22" s="381"/>
      <c r="BM22" s="381"/>
      <c r="BN22" s="381"/>
      <c r="BO22" s="381"/>
      <c r="BP22" s="381"/>
      <c r="BQ22" s="381"/>
      <c r="BR22" s="381"/>
      <c r="BS22" s="381"/>
      <c r="BT22" s="381"/>
      <c r="BU22" s="381"/>
      <c r="BV22" s="381"/>
      <c r="BW22" s="381"/>
      <c r="BX22" s="381"/>
      <c r="BY22" s="381"/>
      <c r="BZ22" s="381"/>
      <c r="CA22" s="381"/>
      <c r="CB22" s="381"/>
      <c r="CC22" s="381"/>
      <c r="CD22" s="381"/>
      <c r="CE22" s="381"/>
      <c r="CF22" s="381"/>
      <c r="CG22" s="381"/>
      <c r="CH22" s="381"/>
      <c r="CI22" s="381"/>
      <c r="CJ22" s="381"/>
      <c r="CK22" s="381"/>
      <c r="CL22" s="381"/>
      <c r="CM22" s="381"/>
      <c r="CN22" s="381"/>
      <c r="CO22" s="381"/>
      <c r="CP22" s="381"/>
      <c r="CQ22" s="381"/>
      <c r="CR22" s="381"/>
      <c r="CS22" s="381"/>
      <c r="CT22" s="381"/>
      <c r="CU22" s="381"/>
      <c r="CV22" s="381"/>
      <c r="CW22" s="381"/>
      <c r="CX22" s="381"/>
      <c r="CY22" s="381"/>
      <c r="CZ22" s="381"/>
      <c r="DA22" s="381"/>
      <c r="DB22" s="381"/>
      <c r="DC22" s="381"/>
      <c r="DD22" s="381"/>
      <c r="DE22" s="381"/>
      <c r="DF22" s="381"/>
      <c r="DG22" s="381"/>
      <c r="DH22" s="381"/>
      <c r="DI22" s="381"/>
      <c r="DJ22" s="381"/>
      <c r="DK22" s="381"/>
      <c r="DL22" s="381"/>
      <c r="DM22" s="381"/>
      <c r="DN22" s="381"/>
      <c r="DO22" s="381"/>
      <c r="DP22" s="381"/>
      <c r="DQ22" s="381"/>
      <c r="DR22" s="381"/>
      <c r="DS22" s="381"/>
      <c r="DT22" s="381"/>
      <c r="DU22" s="381"/>
      <c r="DV22" s="381"/>
      <c r="DW22" s="381"/>
      <c r="DX22" s="381"/>
      <c r="DY22" s="381"/>
      <c r="DZ22" s="381"/>
      <c r="EA22" s="381"/>
      <c r="EB22" s="381"/>
      <c r="EC22" s="381"/>
      <c r="ED22" s="381"/>
      <c r="EE22" s="381"/>
      <c r="EF22" s="381"/>
      <c r="EG22" s="381"/>
      <c r="EH22" s="381"/>
      <c r="EI22" s="381"/>
      <c r="EJ22" s="381"/>
      <c r="EK22" s="381"/>
      <c r="EL22" s="381"/>
      <c r="EM22" s="381"/>
      <c r="EN22" s="381"/>
      <c r="EO22" s="381"/>
      <c r="EP22" s="381"/>
      <c r="EQ22" s="381"/>
      <c r="ER22" s="381"/>
      <c r="ES22" s="381"/>
      <c r="ET22" s="381"/>
      <c r="EU22" s="381"/>
      <c r="EV22" s="381"/>
      <c r="EW22" s="381"/>
      <c r="EX22" s="381"/>
      <c r="EY22" s="381"/>
      <c r="EZ22" s="381"/>
      <c r="FA22" s="381"/>
      <c r="FB22" s="381"/>
      <c r="FC22" s="381"/>
      <c r="FD22" s="381"/>
      <c r="FE22" s="381"/>
      <c r="FF22" s="381"/>
      <c r="FG22" s="381"/>
      <c r="FH22" s="381"/>
      <c r="FI22" s="381"/>
      <c r="FJ22" s="381"/>
      <c r="FK22" s="381"/>
      <c r="FL22" s="381"/>
      <c r="FM22" s="381"/>
      <c r="FN22" s="381"/>
      <c r="FO22" s="381"/>
      <c r="FP22" s="381"/>
      <c r="FQ22" s="381"/>
      <c r="FR22" s="381"/>
      <c r="FS22" s="381"/>
      <c r="FT22" s="381"/>
    </row>
    <row r="23" spans="1:176" s="382" customFormat="1" ht="15" customHeight="1">
      <c r="A23" s="126" t="s">
        <v>5174</v>
      </c>
      <c r="B23" s="126" t="s">
        <v>4332</v>
      </c>
      <c r="C23" s="174">
        <v>1</v>
      </c>
      <c r="D23" s="104">
        <v>18441.740000000002</v>
      </c>
      <c r="E23" s="104">
        <v>18441.740000000002</v>
      </c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  <c r="AD23" s="381"/>
      <c r="AE23" s="381"/>
      <c r="AF23" s="381"/>
      <c r="AG23" s="381"/>
      <c r="AH23" s="381"/>
      <c r="AI23" s="381"/>
      <c r="AJ23" s="381"/>
      <c r="AK23" s="381"/>
      <c r="AL23" s="381"/>
      <c r="AM23" s="381"/>
      <c r="AN23" s="381"/>
      <c r="AO23" s="381"/>
      <c r="AP23" s="381"/>
      <c r="AQ23" s="381"/>
      <c r="AR23" s="381"/>
      <c r="AS23" s="381"/>
      <c r="AT23" s="381"/>
      <c r="AU23" s="381"/>
      <c r="AV23" s="381"/>
      <c r="AW23" s="381"/>
      <c r="AX23" s="381"/>
      <c r="AY23" s="381"/>
      <c r="AZ23" s="381"/>
      <c r="BA23" s="381"/>
      <c r="BB23" s="381"/>
      <c r="BC23" s="381"/>
      <c r="BD23" s="381"/>
      <c r="BE23" s="381"/>
      <c r="BF23" s="381"/>
      <c r="BG23" s="381"/>
      <c r="BH23" s="381"/>
      <c r="BI23" s="381"/>
      <c r="BJ23" s="381"/>
      <c r="BK23" s="381"/>
      <c r="BL23" s="381"/>
      <c r="BM23" s="381"/>
      <c r="BN23" s="381"/>
      <c r="BO23" s="381"/>
      <c r="BP23" s="381"/>
      <c r="BQ23" s="381"/>
      <c r="BR23" s="381"/>
      <c r="BS23" s="381"/>
      <c r="BT23" s="381"/>
      <c r="BU23" s="381"/>
      <c r="BV23" s="381"/>
      <c r="BW23" s="381"/>
      <c r="BX23" s="381"/>
      <c r="BY23" s="381"/>
      <c r="BZ23" s="381"/>
      <c r="CA23" s="381"/>
      <c r="CB23" s="381"/>
      <c r="CC23" s="381"/>
      <c r="CD23" s="381"/>
      <c r="CE23" s="381"/>
      <c r="CF23" s="381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1"/>
      <c r="CZ23" s="381"/>
      <c r="DA23" s="381"/>
      <c r="DB23" s="381"/>
      <c r="DC23" s="381"/>
      <c r="DD23" s="381"/>
      <c r="DE23" s="381"/>
      <c r="DF23" s="381"/>
      <c r="DG23" s="381"/>
      <c r="DH23" s="381"/>
      <c r="DI23" s="381"/>
      <c r="DJ23" s="381"/>
      <c r="DK23" s="381"/>
      <c r="DL23" s="381"/>
      <c r="DM23" s="381"/>
      <c r="DN23" s="381"/>
      <c r="DO23" s="381"/>
      <c r="DP23" s="381"/>
      <c r="DQ23" s="381"/>
      <c r="DR23" s="381"/>
      <c r="DS23" s="381"/>
      <c r="DT23" s="381"/>
      <c r="DU23" s="381"/>
      <c r="DV23" s="381"/>
      <c r="DW23" s="381"/>
      <c r="DX23" s="381"/>
      <c r="DY23" s="381"/>
      <c r="DZ23" s="381"/>
      <c r="EA23" s="381"/>
      <c r="EB23" s="381"/>
      <c r="EC23" s="381"/>
      <c r="ED23" s="381"/>
      <c r="EE23" s="381"/>
      <c r="EF23" s="381"/>
      <c r="EG23" s="381"/>
      <c r="EH23" s="381"/>
      <c r="EI23" s="381"/>
      <c r="EJ23" s="381"/>
      <c r="EK23" s="381"/>
      <c r="EL23" s="381"/>
      <c r="EM23" s="381"/>
      <c r="EN23" s="381"/>
      <c r="EO23" s="381"/>
      <c r="EP23" s="381"/>
      <c r="EQ23" s="381"/>
      <c r="ER23" s="381"/>
      <c r="ES23" s="381"/>
      <c r="ET23" s="381"/>
      <c r="EU23" s="381"/>
      <c r="EV23" s="381"/>
      <c r="EW23" s="381"/>
      <c r="EX23" s="381"/>
      <c r="EY23" s="381"/>
      <c r="EZ23" s="381"/>
      <c r="FA23" s="381"/>
      <c r="FB23" s="381"/>
      <c r="FC23" s="381"/>
      <c r="FD23" s="381"/>
      <c r="FE23" s="381"/>
      <c r="FF23" s="381"/>
      <c r="FG23" s="381"/>
      <c r="FH23" s="381"/>
      <c r="FI23" s="381"/>
      <c r="FJ23" s="381"/>
      <c r="FK23" s="381"/>
      <c r="FL23" s="381"/>
      <c r="FM23" s="381"/>
      <c r="FN23" s="381"/>
      <c r="FO23" s="381"/>
      <c r="FP23" s="381"/>
      <c r="FQ23" s="381"/>
      <c r="FR23" s="381"/>
      <c r="FS23" s="381"/>
      <c r="FT23" s="381"/>
    </row>
    <row r="24" spans="1:176" s="382" customFormat="1" ht="13.8">
      <c r="A24" s="126" t="s">
        <v>5175</v>
      </c>
      <c r="B24" s="126" t="s">
        <v>5176</v>
      </c>
      <c r="C24" s="174">
        <v>1</v>
      </c>
      <c r="D24" s="104">
        <v>18441.740000000002</v>
      </c>
      <c r="E24" s="104">
        <v>18441.740000000002</v>
      </c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  <c r="AZ24" s="381"/>
      <c r="BA24" s="381"/>
      <c r="BB24" s="381"/>
      <c r="BC24" s="381"/>
      <c r="BD24" s="381"/>
      <c r="BE24" s="381"/>
      <c r="BF24" s="381"/>
      <c r="BG24" s="381"/>
      <c r="BH24" s="381"/>
      <c r="BI24" s="381"/>
      <c r="BJ24" s="381"/>
      <c r="BK24" s="381"/>
      <c r="BL24" s="381"/>
      <c r="BM24" s="381"/>
      <c r="BN24" s="381"/>
      <c r="BO24" s="381"/>
      <c r="BP24" s="381"/>
      <c r="BQ24" s="381"/>
      <c r="BR24" s="381"/>
      <c r="BS24" s="381"/>
      <c r="BT24" s="381"/>
      <c r="BU24" s="381"/>
      <c r="BV24" s="381"/>
      <c r="BW24" s="381"/>
      <c r="BX24" s="381"/>
      <c r="BY24" s="381"/>
      <c r="BZ24" s="381"/>
      <c r="CA24" s="381"/>
      <c r="CB24" s="381"/>
      <c r="CC24" s="381"/>
      <c r="CD24" s="381"/>
      <c r="CE24" s="381"/>
      <c r="CF24" s="381"/>
      <c r="CG24" s="381"/>
      <c r="CH24" s="381"/>
      <c r="CI24" s="381"/>
      <c r="CJ24" s="381"/>
      <c r="CK24" s="381"/>
      <c r="CL24" s="381"/>
      <c r="CM24" s="381"/>
      <c r="CN24" s="381"/>
      <c r="CO24" s="381"/>
      <c r="CP24" s="381"/>
      <c r="CQ24" s="381"/>
      <c r="CR24" s="381"/>
      <c r="CS24" s="381"/>
      <c r="CT24" s="381"/>
      <c r="CU24" s="381"/>
      <c r="CV24" s="381"/>
      <c r="CW24" s="381"/>
      <c r="CX24" s="381"/>
      <c r="CY24" s="381"/>
      <c r="CZ24" s="381"/>
      <c r="DA24" s="381"/>
      <c r="DB24" s="381"/>
      <c r="DC24" s="381"/>
      <c r="DD24" s="381"/>
      <c r="DE24" s="381"/>
      <c r="DF24" s="381"/>
      <c r="DG24" s="381"/>
      <c r="DH24" s="381"/>
      <c r="DI24" s="381"/>
      <c r="DJ24" s="381"/>
      <c r="DK24" s="381"/>
      <c r="DL24" s="381"/>
      <c r="DM24" s="381"/>
      <c r="DN24" s="381"/>
      <c r="DO24" s="381"/>
      <c r="DP24" s="381"/>
      <c r="DQ24" s="381"/>
      <c r="DR24" s="381"/>
      <c r="DS24" s="381"/>
      <c r="DT24" s="381"/>
      <c r="DU24" s="381"/>
      <c r="DV24" s="381"/>
      <c r="DW24" s="381"/>
      <c r="DX24" s="381"/>
      <c r="DY24" s="381"/>
      <c r="DZ24" s="381"/>
      <c r="EA24" s="381"/>
      <c r="EB24" s="381"/>
      <c r="EC24" s="381"/>
      <c r="ED24" s="381"/>
      <c r="EE24" s="381"/>
      <c r="EF24" s="381"/>
      <c r="EG24" s="381"/>
      <c r="EH24" s="381"/>
      <c r="EI24" s="381"/>
      <c r="EJ24" s="381"/>
      <c r="EK24" s="381"/>
      <c r="EL24" s="381"/>
      <c r="EM24" s="381"/>
      <c r="EN24" s="381"/>
      <c r="EO24" s="381"/>
      <c r="EP24" s="381"/>
      <c r="EQ24" s="381"/>
      <c r="ER24" s="381"/>
      <c r="ES24" s="381"/>
      <c r="ET24" s="381"/>
      <c r="EU24" s="381"/>
      <c r="EV24" s="381"/>
      <c r="EW24" s="381"/>
      <c r="EX24" s="381"/>
      <c r="EY24" s="381"/>
      <c r="EZ24" s="381"/>
      <c r="FA24" s="381"/>
      <c r="FB24" s="381"/>
      <c r="FC24" s="381"/>
      <c r="FD24" s="381"/>
      <c r="FE24" s="381"/>
      <c r="FF24" s="381"/>
      <c r="FG24" s="381"/>
      <c r="FH24" s="381"/>
      <c r="FI24" s="381"/>
      <c r="FJ24" s="381"/>
      <c r="FK24" s="381"/>
      <c r="FL24" s="381"/>
      <c r="FM24" s="381"/>
      <c r="FN24" s="381"/>
      <c r="FO24" s="381"/>
      <c r="FP24" s="381"/>
      <c r="FQ24" s="381"/>
      <c r="FR24" s="381"/>
      <c r="FS24" s="381"/>
      <c r="FT24" s="381"/>
    </row>
    <row r="25" spans="1:176" s="382" customFormat="1" ht="13.8">
      <c r="A25" s="126" t="s">
        <v>5177</v>
      </c>
      <c r="B25" s="126" t="s">
        <v>5178</v>
      </c>
      <c r="C25" s="174">
        <v>1</v>
      </c>
      <c r="D25" s="104">
        <v>18441.740000000002</v>
      </c>
      <c r="E25" s="104">
        <v>18441.740000000002</v>
      </c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1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</row>
    <row r="26" spans="1:176" s="382" customFormat="1" ht="13.8">
      <c r="A26" s="126" t="s">
        <v>5179</v>
      </c>
      <c r="B26" s="126" t="s">
        <v>5180</v>
      </c>
      <c r="C26" s="174">
        <v>1</v>
      </c>
      <c r="D26" s="104">
        <v>18441.740000000002</v>
      </c>
      <c r="E26" s="104">
        <v>18441.740000000002</v>
      </c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381"/>
      <c r="AV26" s="381"/>
      <c r="AW26" s="381"/>
      <c r="AX26" s="381"/>
      <c r="AY26" s="381"/>
      <c r="AZ26" s="381"/>
      <c r="BA26" s="381"/>
      <c r="BB26" s="381"/>
      <c r="BC26" s="381"/>
      <c r="BD26" s="381"/>
      <c r="BE26" s="381"/>
      <c r="BF26" s="381"/>
      <c r="BG26" s="381"/>
      <c r="BH26" s="381"/>
      <c r="BI26" s="381"/>
      <c r="BJ26" s="381"/>
      <c r="BK26" s="381"/>
      <c r="BL26" s="381"/>
      <c r="BM26" s="381"/>
      <c r="BN26" s="381"/>
      <c r="BO26" s="381"/>
      <c r="BP26" s="381"/>
      <c r="BQ26" s="381"/>
      <c r="BR26" s="381"/>
      <c r="BS26" s="381"/>
      <c r="BT26" s="381"/>
      <c r="BU26" s="381"/>
      <c r="BV26" s="381"/>
      <c r="BW26" s="381"/>
      <c r="BX26" s="381"/>
      <c r="BY26" s="381"/>
      <c r="BZ26" s="381"/>
      <c r="CA26" s="381"/>
      <c r="CB26" s="381"/>
      <c r="CC26" s="381"/>
      <c r="CD26" s="381"/>
      <c r="CE26" s="381"/>
      <c r="CF26" s="381"/>
      <c r="CG26" s="381"/>
      <c r="CH26" s="381"/>
      <c r="CI26" s="381"/>
      <c r="CJ26" s="381"/>
      <c r="CK26" s="381"/>
      <c r="CL26" s="381"/>
      <c r="CM26" s="381"/>
      <c r="CN26" s="381"/>
      <c r="CO26" s="381"/>
      <c r="CP26" s="381"/>
      <c r="CQ26" s="381"/>
      <c r="CR26" s="381"/>
      <c r="CS26" s="381"/>
      <c r="CT26" s="381"/>
      <c r="CU26" s="381"/>
      <c r="CV26" s="381"/>
      <c r="CW26" s="381"/>
      <c r="CX26" s="381"/>
      <c r="CY26" s="381"/>
      <c r="CZ26" s="381"/>
      <c r="DA26" s="381"/>
      <c r="DB26" s="381"/>
      <c r="DC26" s="381"/>
      <c r="DD26" s="381"/>
      <c r="DE26" s="381"/>
      <c r="DF26" s="381"/>
      <c r="DG26" s="381"/>
      <c r="DH26" s="381"/>
      <c r="DI26" s="381"/>
      <c r="DJ26" s="381"/>
      <c r="DK26" s="381"/>
      <c r="DL26" s="381"/>
      <c r="DM26" s="381"/>
      <c r="DN26" s="381"/>
      <c r="DO26" s="381"/>
      <c r="DP26" s="381"/>
      <c r="DQ26" s="381"/>
      <c r="DR26" s="381"/>
      <c r="DS26" s="381"/>
      <c r="DT26" s="381"/>
      <c r="DU26" s="381"/>
      <c r="DV26" s="381"/>
      <c r="DW26" s="381"/>
      <c r="DX26" s="381"/>
      <c r="DY26" s="381"/>
      <c r="DZ26" s="381"/>
      <c r="EA26" s="381"/>
      <c r="EB26" s="381"/>
      <c r="EC26" s="381"/>
      <c r="ED26" s="381"/>
      <c r="EE26" s="381"/>
      <c r="EF26" s="381"/>
      <c r="EG26" s="381"/>
      <c r="EH26" s="381"/>
      <c r="EI26" s="381"/>
      <c r="EJ26" s="381"/>
      <c r="EK26" s="381"/>
      <c r="EL26" s="381"/>
      <c r="EM26" s="381"/>
      <c r="EN26" s="381"/>
      <c r="EO26" s="381"/>
      <c r="EP26" s="381"/>
      <c r="EQ26" s="381"/>
      <c r="ER26" s="381"/>
      <c r="ES26" s="381"/>
      <c r="ET26" s="381"/>
      <c r="EU26" s="381"/>
      <c r="EV26" s="381"/>
      <c r="EW26" s="381"/>
      <c r="EX26" s="381"/>
      <c r="EY26" s="381"/>
      <c r="EZ26" s="381"/>
      <c r="FA26" s="381"/>
      <c r="FB26" s="381"/>
      <c r="FC26" s="381"/>
      <c r="FD26" s="381"/>
      <c r="FE26" s="381"/>
      <c r="FF26" s="381"/>
      <c r="FG26" s="381"/>
      <c r="FH26" s="381"/>
      <c r="FI26" s="381"/>
      <c r="FJ26" s="381"/>
      <c r="FK26" s="381"/>
      <c r="FL26" s="381"/>
      <c r="FM26" s="381"/>
      <c r="FN26" s="381"/>
      <c r="FO26" s="381"/>
      <c r="FP26" s="381"/>
      <c r="FQ26" s="381"/>
      <c r="FR26" s="381"/>
      <c r="FS26" s="381"/>
      <c r="FT26" s="381"/>
    </row>
    <row r="27" spans="1:176" s="382" customFormat="1" ht="13.8">
      <c r="A27" s="126" t="s">
        <v>5181</v>
      </c>
      <c r="B27" s="126" t="s">
        <v>5182</v>
      </c>
      <c r="C27" s="174">
        <v>1</v>
      </c>
      <c r="D27" s="104">
        <v>17823.009999999998</v>
      </c>
      <c r="E27" s="104">
        <v>17823.009999999998</v>
      </c>
      <c r="F27" s="381"/>
      <c r="G27" s="381"/>
      <c r="H27" s="381"/>
      <c r="I27" s="381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1"/>
      <c r="AB27" s="381"/>
      <c r="AC27" s="381"/>
      <c r="AD27" s="381"/>
      <c r="AE27" s="381"/>
      <c r="AF27" s="381"/>
      <c r="AG27" s="381"/>
      <c r="AH27" s="381"/>
      <c r="AI27" s="381"/>
      <c r="AJ27" s="381"/>
      <c r="AK27" s="381"/>
      <c r="AL27" s="381"/>
      <c r="AM27" s="381"/>
      <c r="AN27" s="381"/>
      <c r="AO27" s="381"/>
      <c r="AP27" s="381"/>
      <c r="AQ27" s="381"/>
      <c r="AR27" s="381"/>
      <c r="AS27" s="381"/>
      <c r="AT27" s="381"/>
      <c r="AU27" s="381"/>
      <c r="AV27" s="381"/>
      <c r="AW27" s="381"/>
      <c r="AX27" s="381"/>
      <c r="AY27" s="381"/>
      <c r="AZ27" s="381"/>
      <c r="BA27" s="381"/>
      <c r="BB27" s="381"/>
      <c r="BC27" s="381"/>
      <c r="BD27" s="381"/>
      <c r="BE27" s="381"/>
      <c r="BF27" s="381"/>
      <c r="BG27" s="381"/>
      <c r="BH27" s="381"/>
      <c r="BI27" s="381"/>
      <c r="BJ27" s="381"/>
      <c r="BK27" s="381"/>
      <c r="BL27" s="381"/>
      <c r="BM27" s="381"/>
      <c r="BN27" s="381"/>
      <c r="BO27" s="381"/>
      <c r="BP27" s="381"/>
      <c r="BQ27" s="381"/>
      <c r="BR27" s="381"/>
      <c r="BS27" s="381"/>
      <c r="BT27" s="381"/>
      <c r="BU27" s="381"/>
      <c r="BV27" s="381"/>
      <c r="BW27" s="381"/>
      <c r="BX27" s="381"/>
      <c r="BY27" s="381"/>
      <c r="BZ27" s="381"/>
      <c r="CA27" s="381"/>
      <c r="CB27" s="381"/>
      <c r="CC27" s="381"/>
      <c r="CD27" s="381"/>
      <c r="CE27" s="381"/>
      <c r="CF27" s="381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1"/>
      <c r="CZ27" s="381"/>
      <c r="DA27" s="381"/>
      <c r="DB27" s="381"/>
      <c r="DC27" s="381"/>
      <c r="DD27" s="381"/>
      <c r="DE27" s="381"/>
      <c r="DF27" s="381"/>
      <c r="DG27" s="381"/>
      <c r="DH27" s="381"/>
      <c r="DI27" s="381"/>
      <c r="DJ27" s="381"/>
      <c r="DK27" s="381"/>
      <c r="DL27" s="381"/>
      <c r="DM27" s="381"/>
      <c r="DN27" s="381"/>
      <c r="DO27" s="381"/>
      <c r="DP27" s="381"/>
      <c r="DQ27" s="381"/>
      <c r="DR27" s="381"/>
      <c r="DS27" s="381"/>
      <c r="DT27" s="381"/>
      <c r="DU27" s="381"/>
      <c r="DV27" s="381"/>
      <c r="DW27" s="381"/>
      <c r="DX27" s="381"/>
      <c r="DY27" s="381"/>
      <c r="DZ27" s="381"/>
      <c r="EA27" s="381"/>
      <c r="EB27" s="381"/>
      <c r="EC27" s="381"/>
      <c r="ED27" s="381"/>
      <c r="EE27" s="381"/>
      <c r="EF27" s="381"/>
      <c r="EG27" s="381"/>
      <c r="EH27" s="381"/>
      <c r="EI27" s="381"/>
      <c r="EJ27" s="381"/>
      <c r="EK27" s="381"/>
      <c r="EL27" s="381"/>
      <c r="EM27" s="381"/>
      <c r="EN27" s="381"/>
      <c r="EO27" s="381"/>
      <c r="EP27" s="381"/>
      <c r="EQ27" s="381"/>
      <c r="ER27" s="381"/>
      <c r="ES27" s="381"/>
      <c r="ET27" s="381"/>
      <c r="EU27" s="381"/>
      <c r="EV27" s="381"/>
      <c r="EW27" s="381"/>
      <c r="EX27" s="381"/>
      <c r="EY27" s="381"/>
      <c r="EZ27" s="381"/>
      <c r="FA27" s="381"/>
      <c r="FB27" s="381"/>
      <c r="FC27" s="381"/>
      <c r="FD27" s="381"/>
      <c r="FE27" s="381"/>
      <c r="FF27" s="381"/>
      <c r="FG27" s="381"/>
      <c r="FH27" s="381"/>
      <c r="FI27" s="381"/>
      <c r="FJ27" s="381"/>
      <c r="FK27" s="381"/>
      <c r="FL27" s="381"/>
      <c r="FM27" s="381"/>
      <c r="FN27" s="381"/>
      <c r="FO27" s="381"/>
      <c r="FP27" s="381"/>
      <c r="FQ27" s="381"/>
      <c r="FR27" s="381"/>
      <c r="FS27" s="381"/>
      <c r="FT27" s="381"/>
    </row>
    <row r="28" spans="1:176" s="382" customFormat="1" ht="13.8">
      <c r="A28" s="126" t="s">
        <v>5183</v>
      </c>
      <c r="B28" s="126" t="s">
        <v>5184</v>
      </c>
      <c r="C28" s="174">
        <v>1</v>
      </c>
      <c r="D28" s="104">
        <v>17823.009999999998</v>
      </c>
      <c r="E28" s="104">
        <v>17823.009999999998</v>
      </c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1"/>
      <c r="AK28" s="381"/>
      <c r="AL28" s="381"/>
      <c r="AM28" s="381"/>
      <c r="AN28" s="381"/>
      <c r="AO28" s="381"/>
      <c r="AP28" s="381"/>
      <c r="AQ28" s="381"/>
      <c r="AR28" s="381"/>
      <c r="AS28" s="381"/>
      <c r="AT28" s="381"/>
      <c r="AU28" s="381"/>
      <c r="AV28" s="381"/>
      <c r="AW28" s="381"/>
      <c r="AX28" s="381"/>
      <c r="AY28" s="381"/>
      <c r="AZ28" s="381"/>
      <c r="BA28" s="381"/>
      <c r="BB28" s="381"/>
      <c r="BC28" s="381"/>
      <c r="BD28" s="381"/>
      <c r="BE28" s="381"/>
      <c r="BF28" s="381"/>
      <c r="BG28" s="381"/>
      <c r="BH28" s="381"/>
      <c r="BI28" s="381"/>
      <c r="BJ28" s="381"/>
      <c r="BK28" s="381"/>
      <c r="BL28" s="381"/>
      <c r="BM28" s="381"/>
      <c r="BN28" s="381"/>
      <c r="BO28" s="381"/>
      <c r="BP28" s="381"/>
      <c r="BQ28" s="381"/>
      <c r="BR28" s="381"/>
      <c r="BS28" s="381"/>
      <c r="BT28" s="381"/>
      <c r="BU28" s="381"/>
      <c r="BV28" s="381"/>
      <c r="BW28" s="381"/>
      <c r="BX28" s="381"/>
      <c r="BY28" s="381"/>
      <c r="BZ28" s="381"/>
      <c r="CA28" s="381"/>
      <c r="CB28" s="381"/>
      <c r="CC28" s="381"/>
      <c r="CD28" s="381"/>
      <c r="CE28" s="381"/>
      <c r="CF28" s="381"/>
      <c r="CG28" s="381"/>
      <c r="CH28" s="381"/>
      <c r="CI28" s="381"/>
      <c r="CJ28" s="381"/>
      <c r="CK28" s="381"/>
      <c r="CL28" s="381"/>
      <c r="CM28" s="381"/>
      <c r="CN28" s="381"/>
      <c r="CO28" s="381"/>
      <c r="CP28" s="381"/>
      <c r="CQ28" s="381"/>
      <c r="CR28" s="381"/>
      <c r="CS28" s="381"/>
      <c r="CT28" s="381"/>
      <c r="CU28" s="381"/>
      <c r="CV28" s="381"/>
      <c r="CW28" s="381"/>
      <c r="CX28" s="381"/>
      <c r="CY28" s="381"/>
      <c r="CZ28" s="381"/>
      <c r="DA28" s="381"/>
      <c r="DB28" s="381"/>
      <c r="DC28" s="381"/>
      <c r="DD28" s="381"/>
      <c r="DE28" s="381"/>
      <c r="DF28" s="381"/>
      <c r="DG28" s="381"/>
      <c r="DH28" s="381"/>
      <c r="DI28" s="381"/>
      <c r="DJ28" s="381"/>
      <c r="DK28" s="381"/>
      <c r="DL28" s="381"/>
      <c r="DM28" s="381"/>
      <c r="DN28" s="381"/>
      <c r="DO28" s="381"/>
      <c r="DP28" s="381"/>
      <c r="DQ28" s="381"/>
      <c r="DR28" s="381"/>
      <c r="DS28" s="381"/>
      <c r="DT28" s="381"/>
      <c r="DU28" s="381"/>
      <c r="DV28" s="381"/>
      <c r="DW28" s="381"/>
      <c r="DX28" s="381"/>
      <c r="DY28" s="381"/>
      <c r="DZ28" s="381"/>
      <c r="EA28" s="381"/>
      <c r="EB28" s="381"/>
      <c r="EC28" s="381"/>
      <c r="ED28" s="381"/>
      <c r="EE28" s="381"/>
      <c r="EF28" s="381"/>
      <c r="EG28" s="381"/>
      <c r="EH28" s="381"/>
      <c r="EI28" s="381"/>
      <c r="EJ28" s="381"/>
      <c r="EK28" s="381"/>
      <c r="EL28" s="381"/>
      <c r="EM28" s="381"/>
      <c r="EN28" s="381"/>
      <c r="EO28" s="381"/>
      <c r="EP28" s="381"/>
      <c r="EQ28" s="381"/>
      <c r="ER28" s="381"/>
      <c r="ES28" s="381"/>
      <c r="ET28" s="381"/>
      <c r="EU28" s="381"/>
      <c r="EV28" s="381"/>
      <c r="EW28" s="381"/>
      <c r="EX28" s="381"/>
      <c r="EY28" s="381"/>
      <c r="EZ28" s="381"/>
      <c r="FA28" s="381"/>
      <c r="FB28" s="381"/>
      <c r="FC28" s="381"/>
      <c r="FD28" s="381"/>
      <c r="FE28" s="381"/>
      <c r="FF28" s="381"/>
      <c r="FG28" s="381"/>
      <c r="FH28" s="381"/>
      <c r="FI28" s="381"/>
      <c r="FJ28" s="381"/>
      <c r="FK28" s="381"/>
      <c r="FL28" s="381"/>
      <c r="FM28" s="381"/>
      <c r="FN28" s="381"/>
      <c r="FO28" s="381"/>
      <c r="FP28" s="381"/>
      <c r="FQ28" s="381"/>
      <c r="FR28" s="381"/>
      <c r="FS28" s="381"/>
      <c r="FT28" s="381"/>
    </row>
    <row r="29" spans="1:176" s="382" customFormat="1" ht="13.8">
      <c r="A29" s="126" t="s">
        <v>5185</v>
      </c>
      <c r="B29" s="126" t="s">
        <v>5186</v>
      </c>
      <c r="C29" s="174">
        <v>1</v>
      </c>
      <c r="D29" s="104">
        <v>17823.009999999998</v>
      </c>
      <c r="E29" s="104">
        <v>17823.009999999998</v>
      </c>
      <c r="F29" s="381"/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  <c r="AI29" s="381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381"/>
      <c r="BK29" s="381"/>
      <c r="BL29" s="381"/>
      <c r="BM29" s="381"/>
      <c r="BN29" s="381"/>
      <c r="BO29" s="381"/>
      <c r="BP29" s="381"/>
      <c r="BQ29" s="381"/>
      <c r="BR29" s="381"/>
      <c r="BS29" s="381"/>
      <c r="BT29" s="381"/>
      <c r="BU29" s="381"/>
      <c r="BV29" s="381"/>
      <c r="BW29" s="381"/>
      <c r="BX29" s="381"/>
      <c r="BY29" s="381"/>
      <c r="BZ29" s="381"/>
      <c r="CA29" s="381"/>
      <c r="CB29" s="381"/>
      <c r="CC29" s="381"/>
      <c r="CD29" s="381"/>
      <c r="CE29" s="381"/>
      <c r="CF29" s="38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1"/>
      <c r="CZ29" s="381"/>
      <c r="DA29" s="381"/>
      <c r="DB29" s="381"/>
      <c r="DC29" s="381"/>
      <c r="DD29" s="381"/>
      <c r="DE29" s="381"/>
      <c r="DF29" s="381"/>
      <c r="DG29" s="381"/>
      <c r="DH29" s="381"/>
      <c r="DI29" s="381"/>
      <c r="DJ29" s="381"/>
      <c r="DK29" s="381"/>
      <c r="DL29" s="381"/>
      <c r="DM29" s="381"/>
      <c r="DN29" s="381"/>
      <c r="DO29" s="381"/>
      <c r="DP29" s="381"/>
      <c r="DQ29" s="381"/>
      <c r="DR29" s="381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1"/>
      <c r="EJ29" s="381"/>
      <c r="EK29" s="381"/>
      <c r="EL29" s="381"/>
      <c r="EM29" s="381"/>
      <c r="EN29" s="381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1"/>
      <c r="FL29" s="381"/>
      <c r="FM29" s="381"/>
      <c r="FN29" s="381"/>
      <c r="FO29" s="381"/>
      <c r="FP29" s="381"/>
      <c r="FQ29" s="381"/>
      <c r="FR29" s="381"/>
      <c r="FS29" s="381"/>
      <c r="FT29" s="381"/>
    </row>
    <row r="30" spans="1:176" s="382" customFormat="1" ht="13.8">
      <c r="A30" s="126" t="s">
        <v>5187</v>
      </c>
      <c r="B30" s="126" t="s">
        <v>5188</v>
      </c>
      <c r="C30" s="174">
        <v>1</v>
      </c>
      <c r="D30" s="104">
        <v>11139.34</v>
      </c>
      <c r="E30" s="104">
        <v>11139.34</v>
      </c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1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</row>
    <row r="31" spans="1:176" s="382" customFormat="1" ht="13.8">
      <c r="A31" s="126" t="s">
        <v>5189</v>
      </c>
      <c r="B31" s="126" t="s">
        <v>5190</v>
      </c>
      <c r="C31" s="174">
        <v>1</v>
      </c>
      <c r="D31" s="104">
        <v>17823.009999999998</v>
      </c>
      <c r="E31" s="104">
        <v>17823.009999999998</v>
      </c>
      <c r="F31" s="381"/>
      <c r="G31" s="381"/>
      <c r="H31" s="381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81"/>
      <c r="AS31" s="381"/>
      <c r="AT31" s="381"/>
      <c r="AU31" s="381"/>
      <c r="AV31" s="381"/>
      <c r="AW31" s="381"/>
      <c r="AX31" s="381"/>
      <c r="AY31" s="381"/>
      <c r="AZ31" s="381"/>
      <c r="BA31" s="381"/>
      <c r="BB31" s="381"/>
      <c r="BC31" s="381"/>
      <c r="BD31" s="381"/>
      <c r="BE31" s="381"/>
      <c r="BF31" s="381"/>
      <c r="BG31" s="381"/>
      <c r="BH31" s="381"/>
      <c r="BI31" s="381"/>
      <c r="BJ31" s="381"/>
      <c r="BK31" s="381"/>
      <c r="BL31" s="381"/>
      <c r="BM31" s="381"/>
      <c r="BN31" s="381"/>
      <c r="BO31" s="381"/>
      <c r="BP31" s="381"/>
      <c r="BQ31" s="381"/>
      <c r="BR31" s="381"/>
      <c r="BS31" s="381"/>
      <c r="BT31" s="381"/>
      <c r="BU31" s="381"/>
      <c r="BV31" s="381"/>
      <c r="BW31" s="381"/>
      <c r="BX31" s="381"/>
      <c r="BY31" s="381"/>
      <c r="BZ31" s="381"/>
      <c r="CA31" s="381"/>
      <c r="CB31" s="381"/>
      <c r="CC31" s="381"/>
      <c r="CD31" s="381"/>
      <c r="CE31" s="381"/>
      <c r="CF31" s="381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1"/>
      <c r="CZ31" s="381"/>
      <c r="DA31" s="381"/>
      <c r="DB31" s="381"/>
      <c r="DC31" s="381"/>
      <c r="DD31" s="381"/>
      <c r="DE31" s="381"/>
      <c r="DF31" s="381"/>
      <c r="DG31" s="381"/>
      <c r="DH31" s="381"/>
      <c r="DI31" s="381"/>
      <c r="DJ31" s="381"/>
      <c r="DK31" s="381"/>
      <c r="DL31" s="381"/>
      <c r="DM31" s="381"/>
      <c r="DN31" s="381"/>
      <c r="DO31" s="381"/>
      <c r="DP31" s="381"/>
      <c r="DQ31" s="381"/>
      <c r="DR31" s="381"/>
      <c r="DS31" s="381"/>
      <c r="DT31" s="381"/>
      <c r="DU31" s="381"/>
      <c r="DV31" s="381"/>
      <c r="DW31" s="381"/>
      <c r="DX31" s="381"/>
      <c r="DY31" s="381"/>
      <c r="DZ31" s="381"/>
      <c r="EA31" s="381"/>
      <c r="EB31" s="381"/>
      <c r="EC31" s="381"/>
      <c r="ED31" s="381"/>
      <c r="EE31" s="381"/>
      <c r="EF31" s="381"/>
      <c r="EG31" s="381"/>
      <c r="EH31" s="381"/>
      <c r="EI31" s="381"/>
      <c r="EJ31" s="381"/>
      <c r="EK31" s="381"/>
      <c r="EL31" s="381"/>
      <c r="EM31" s="381"/>
      <c r="EN31" s="381"/>
      <c r="EO31" s="381"/>
      <c r="EP31" s="381"/>
      <c r="EQ31" s="381"/>
      <c r="ER31" s="381"/>
      <c r="ES31" s="381"/>
      <c r="ET31" s="381"/>
      <c r="EU31" s="381"/>
      <c r="EV31" s="381"/>
      <c r="EW31" s="381"/>
      <c r="EX31" s="381"/>
      <c r="EY31" s="381"/>
      <c r="EZ31" s="381"/>
      <c r="FA31" s="381"/>
      <c r="FB31" s="381"/>
      <c r="FC31" s="381"/>
      <c r="FD31" s="381"/>
      <c r="FE31" s="381"/>
      <c r="FF31" s="381"/>
      <c r="FG31" s="381"/>
      <c r="FH31" s="381"/>
      <c r="FI31" s="381"/>
      <c r="FJ31" s="381"/>
      <c r="FK31" s="381"/>
      <c r="FL31" s="381"/>
      <c r="FM31" s="381"/>
      <c r="FN31" s="381"/>
      <c r="FO31" s="381"/>
      <c r="FP31" s="381"/>
      <c r="FQ31" s="381"/>
      <c r="FR31" s="381"/>
      <c r="FS31" s="381"/>
      <c r="FT31" s="381"/>
    </row>
    <row r="32" spans="1:176" s="382" customFormat="1" ht="13.8">
      <c r="A32" s="126" t="s">
        <v>5191</v>
      </c>
      <c r="B32" s="126" t="s">
        <v>5190</v>
      </c>
      <c r="C32" s="174">
        <v>2</v>
      </c>
      <c r="D32" s="104">
        <v>13367.34</v>
      </c>
      <c r="E32" s="104">
        <v>13367.34</v>
      </c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381"/>
      <c r="AD32" s="381"/>
      <c r="AE32" s="381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81"/>
      <c r="AS32" s="381"/>
      <c r="AT32" s="381"/>
      <c r="AU32" s="381"/>
      <c r="AV32" s="381"/>
      <c r="AW32" s="381"/>
      <c r="AX32" s="381"/>
      <c r="AY32" s="381"/>
      <c r="AZ32" s="381"/>
      <c r="BA32" s="381"/>
      <c r="BB32" s="381"/>
      <c r="BC32" s="381"/>
      <c r="BD32" s="381"/>
      <c r="BE32" s="381"/>
      <c r="BF32" s="381"/>
      <c r="BG32" s="381"/>
      <c r="BH32" s="381"/>
      <c r="BI32" s="381"/>
      <c r="BJ32" s="381"/>
      <c r="BK32" s="381"/>
      <c r="BL32" s="381"/>
      <c r="BM32" s="381"/>
      <c r="BN32" s="381"/>
      <c r="BO32" s="381"/>
      <c r="BP32" s="381"/>
      <c r="BQ32" s="381"/>
      <c r="BR32" s="381"/>
      <c r="BS32" s="381"/>
      <c r="BT32" s="381"/>
      <c r="BU32" s="381"/>
      <c r="BV32" s="381"/>
      <c r="BW32" s="381"/>
      <c r="BX32" s="381"/>
      <c r="BY32" s="381"/>
      <c r="BZ32" s="381"/>
      <c r="CA32" s="381"/>
      <c r="CB32" s="381"/>
      <c r="CC32" s="381"/>
      <c r="CD32" s="381"/>
      <c r="CE32" s="381"/>
      <c r="CF32" s="381"/>
      <c r="CG32" s="381"/>
      <c r="CH32" s="381"/>
      <c r="CI32" s="381"/>
      <c r="CJ32" s="381"/>
      <c r="CK32" s="381"/>
      <c r="CL32" s="381"/>
      <c r="CM32" s="381"/>
      <c r="CN32" s="381"/>
      <c r="CO32" s="381"/>
      <c r="CP32" s="381"/>
      <c r="CQ32" s="381"/>
      <c r="CR32" s="381"/>
      <c r="CS32" s="381"/>
      <c r="CT32" s="381"/>
      <c r="CU32" s="381"/>
      <c r="CV32" s="381"/>
      <c r="CW32" s="381"/>
      <c r="CX32" s="381"/>
      <c r="CY32" s="381"/>
      <c r="CZ32" s="381"/>
      <c r="DA32" s="381"/>
      <c r="DB32" s="381"/>
      <c r="DC32" s="381"/>
      <c r="DD32" s="381"/>
      <c r="DE32" s="381"/>
      <c r="DF32" s="381"/>
      <c r="DG32" s="381"/>
      <c r="DH32" s="381"/>
      <c r="DI32" s="381"/>
      <c r="DJ32" s="381"/>
      <c r="DK32" s="381"/>
      <c r="DL32" s="381"/>
      <c r="DM32" s="381"/>
      <c r="DN32" s="381"/>
      <c r="DO32" s="381"/>
      <c r="DP32" s="381"/>
      <c r="DQ32" s="381"/>
      <c r="DR32" s="381"/>
      <c r="DS32" s="381"/>
      <c r="DT32" s="381"/>
      <c r="DU32" s="381"/>
      <c r="DV32" s="381"/>
      <c r="DW32" s="381"/>
      <c r="DX32" s="381"/>
      <c r="DY32" s="381"/>
      <c r="DZ32" s="381"/>
      <c r="EA32" s="381"/>
      <c r="EB32" s="381"/>
      <c r="EC32" s="381"/>
      <c r="ED32" s="381"/>
      <c r="EE32" s="381"/>
      <c r="EF32" s="381"/>
      <c r="EG32" s="381"/>
      <c r="EH32" s="381"/>
      <c r="EI32" s="381"/>
      <c r="EJ32" s="381"/>
      <c r="EK32" s="381"/>
      <c r="EL32" s="381"/>
      <c r="EM32" s="381"/>
      <c r="EN32" s="381"/>
      <c r="EO32" s="381"/>
      <c r="EP32" s="381"/>
      <c r="EQ32" s="381"/>
      <c r="ER32" s="381"/>
      <c r="ES32" s="381"/>
      <c r="ET32" s="381"/>
      <c r="EU32" s="381"/>
      <c r="EV32" s="381"/>
      <c r="EW32" s="381"/>
      <c r="EX32" s="381"/>
      <c r="EY32" s="381"/>
      <c r="EZ32" s="381"/>
      <c r="FA32" s="381"/>
      <c r="FB32" s="381"/>
      <c r="FC32" s="381"/>
      <c r="FD32" s="381"/>
      <c r="FE32" s="381"/>
      <c r="FF32" s="381"/>
      <c r="FG32" s="381"/>
      <c r="FH32" s="381"/>
      <c r="FI32" s="381"/>
      <c r="FJ32" s="381"/>
      <c r="FK32" s="381"/>
      <c r="FL32" s="381"/>
      <c r="FM32" s="381"/>
      <c r="FN32" s="381"/>
      <c r="FO32" s="381"/>
      <c r="FP32" s="381"/>
      <c r="FQ32" s="381"/>
      <c r="FR32" s="381"/>
      <c r="FS32" s="381"/>
      <c r="FT32" s="381"/>
    </row>
    <row r="33" spans="1:176" s="382" customFormat="1" ht="13.8">
      <c r="A33" s="126" t="s">
        <v>5192</v>
      </c>
      <c r="B33" s="126" t="s">
        <v>5193</v>
      </c>
      <c r="C33" s="174">
        <v>1</v>
      </c>
      <c r="D33" s="104">
        <v>9847.3799999999992</v>
      </c>
      <c r="E33" s="104">
        <v>9847.3799999999992</v>
      </c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  <c r="AA33" s="381"/>
      <c r="AB33" s="381"/>
      <c r="AC33" s="381"/>
      <c r="AD33" s="381"/>
      <c r="AE33" s="381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81"/>
      <c r="AS33" s="381"/>
      <c r="AT33" s="381"/>
      <c r="AU33" s="381"/>
      <c r="AV33" s="381"/>
      <c r="AW33" s="381"/>
      <c r="AX33" s="381"/>
      <c r="AY33" s="381"/>
      <c r="AZ33" s="381"/>
      <c r="BA33" s="381"/>
      <c r="BB33" s="381"/>
      <c r="BC33" s="381"/>
      <c r="BD33" s="381"/>
      <c r="BE33" s="381"/>
      <c r="BF33" s="381"/>
      <c r="BG33" s="381"/>
      <c r="BH33" s="381"/>
      <c r="BI33" s="381"/>
      <c r="BJ33" s="381"/>
      <c r="BK33" s="381"/>
      <c r="BL33" s="381"/>
      <c r="BM33" s="381"/>
      <c r="BN33" s="381"/>
      <c r="BO33" s="381"/>
      <c r="BP33" s="381"/>
      <c r="BQ33" s="381"/>
      <c r="BR33" s="381"/>
      <c r="BS33" s="381"/>
      <c r="BT33" s="381"/>
      <c r="BU33" s="381"/>
      <c r="BV33" s="381"/>
      <c r="BW33" s="381"/>
      <c r="BX33" s="381"/>
      <c r="BY33" s="381"/>
      <c r="BZ33" s="381"/>
      <c r="CA33" s="381"/>
      <c r="CB33" s="381"/>
      <c r="CC33" s="381"/>
      <c r="CD33" s="381"/>
      <c r="CE33" s="381"/>
      <c r="CF33" s="381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1"/>
      <c r="CZ33" s="381"/>
      <c r="DA33" s="381"/>
      <c r="DB33" s="381"/>
      <c r="DC33" s="381"/>
      <c r="DD33" s="381"/>
      <c r="DE33" s="381"/>
      <c r="DF33" s="381"/>
      <c r="DG33" s="381"/>
      <c r="DH33" s="381"/>
      <c r="DI33" s="381"/>
      <c r="DJ33" s="381"/>
      <c r="DK33" s="381"/>
      <c r="DL33" s="381"/>
      <c r="DM33" s="381"/>
      <c r="DN33" s="381"/>
      <c r="DO33" s="381"/>
      <c r="DP33" s="381"/>
      <c r="DQ33" s="381"/>
      <c r="DR33" s="381"/>
      <c r="DS33" s="381"/>
      <c r="DT33" s="381"/>
      <c r="DU33" s="381"/>
      <c r="DV33" s="381"/>
      <c r="DW33" s="381"/>
      <c r="DX33" s="381"/>
      <c r="DY33" s="381"/>
      <c r="DZ33" s="381"/>
      <c r="EA33" s="381"/>
      <c r="EB33" s="381"/>
      <c r="EC33" s="381"/>
      <c r="ED33" s="381"/>
      <c r="EE33" s="381"/>
      <c r="EF33" s="381"/>
      <c r="EG33" s="381"/>
      <c r="EH33" s="381"/>
      <c r="EI33" s="381"/>
      <c r="EJ33" s="381"/>
      <c r="EK33" s="381"/>
      <c r="EL33" s="381"/>
      <c r="EM33" s="381"/>
      <c r="EN33" s="381"/>
      <c r="EO33" s="381"/>
      <c r="EP33" s="381"/>
      <c r="EQ33" s="381"/>
      <c r="ER33" s="381"/>
      <c r="ES33" s="381"/>
      <c r="ET33" s="381"/>
      <c r="EU33" s="381"/>
      <c r="EV33" s="381"/>
      <c r="EW33" s="381"/>
      <c r="EX33" s="381"/>
      <c r="EY33" s="381"/>
      <c r="EZ33" s="381"/>
      <c r="FA33" s="381"/>
      <c r="FB33" s="381"/>
      <c r="FC33" s="381"/>
      <c r="FD33" s="381"/>
      <c r="FE33" s="381"/>
      <c r="FF33" s="381"/>
      <c r="FG33" s="381"/>
      <c r="FH33" s="381"/>
      <c r="FI33" s="381"/>
      <c r="FJ33" s="381"/>
      <c r="FK33" s="381"/>
      <c r="FL33" s="381"/>
      <c r="FM33" s="381"/>
      <c r="FN33" s="381"/>
      <c r="FO33" s="381"/>
      <c r="FP33" s="381"/>
      <c r="FQ33" s="381"/>
      <c r="FR33" s="381"/>
      <c r="FS33" s="381"/>
      <c r="FT33" s="381"/>
    </row>
    <row r="34" spans="1:176" s="382" customFormat="1" ht="13.8">
      <c r="A34" s="126" t="s">
        <v>5194</v>
      </c>
      <c r="B34" s="126" t="s">
        <v>5195</v>
      </c>
      <c r="C34" s="174">
        <v>1</v>
      </c>
      <c r="D34" s="104">
        <v>9239.98</v>
      </c>
      <c r="E34" s="104">
        <v>9239.98</v>
      </c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381"/>
      <c r="AH34" s="381"/>
      <c r="AI34" s="381"/>
      <c r="AJ34" s="381"/>
      <c r="AK34" s="381"/>
      <c r="AL34" s="381"/>
      <c r="AM34" s="381"/>
      <c r="AN34" s="381"/>
      <c r="AO34" s="381"/>
      <c r="AP34" s="381"/>
      <c r="AQ34" s="381"/>
      <c r="AR34" s="381"/>
      <c r="AS34" s="381"/>
      <c r="AT34" s="381"/>
      <c r="AU34" s="381"/>
      <c r="AV34" s="381"/>
      <c r="AW34" s="381"/>
      <c r="AX34" s="381"/>
      <c r="AY34" s="381"/>
      <c r="AZ34" s="381"/>
      <c r="BA34" s="381"/>
      <c r="BB34" s="381"/>
      <c r="BC34" s="381"/>
      <c r="BD34" s="381"/>
      <c r="BE34" s="381"/>
      <c r="BF34" s="381"/>
      <c r="BG34" s="381"/>
      <c r="BH34" s="381"/>
      <c r="BI34" s="381"/>
      <c r="BJ34" s="381"/>
      <c r="BK34" s="381"/>
      <c r="BL34" s="381"/>
      <c r="BM34" s="381"/>
      <c r="BN34" s="381"/>
      <c r="BO34" s="381"/>
      <c r="BP34" s="381"/>
      <c r="BQ34" s="381"/>
      <c r="BR34" s="381"/>
      <c r="BS34" s="381"/>
      <c r="BT34" s="381"/>
      <c r="BU34" s="381"/>
      <c r="BV34" s="381"/>
      <c r="BW34" s="381"/>
      <c r="BX34" s="381"/>
      <c r="BY34" s="381"/>
      <c r="BZ34" s="381"/>
      <c r="CA34" s="381"/>
      <c r="CB34" s="381"/>
      <c r="CC34" s="381"/>
      <c r="CD34" s="381"/>
      <c r="CE34" s="381"/>
      <c r="CF34" s="381"/>
      <c r="CG34" s="381"/>
      <c r="CH34" s="381"/>
      <c r="CI34" s="381"/>
      <c r="CJ34" s="381"/>
      <c r="CK34" s="381"/>
      <c r="CL34" s="381"/>
      <c r="CM34" s="381"/>
      <c r="CN34" s="381"/>
      <c r="CO34" s="381"/>
      <c r="CP34" s="381"/>
      <c r="CQ34" s="381"/>
      <c r="CR34" s="381"/>
      <c r="CS34" s="381"/>
      <c r="CT34" s="381"/>
      <c r="CU34" s="381"/>
      <c r="CV34" s="381"/>
      <c r="CW34" s="381"/>
      <c r="CX34" s="381"/>
      <c r="CY34" s="381"/>
      <c r="CZ34" s="381"/>
      <c r="DA34" s="381"/>
      <c r="DB34" s="381"/>
      <c r="DC34" s="381"/>
      <c r="DD34" s="381"/>
      <c r="DE34" s="381"/>
      <c r="DF34" s="381"/>
      <c r="DG34" s="381"/>
      <c r="DH34" s="381"/>
      <c r="DI34" s="381"/>
      <c r="DJ34" s="381"/>
      <c r="DK34" s="381"/>
      <c r="DL34" s="381"/>
      <c r="DM34" s="381"/>
      <c r="DN34" s="381"/>
      <c r="DO34" s="381"/>
      <c r="DP34" s="381"/>
      <c r="DQ34" s="381"/>
      <c r="DR34" s="381"/>
      <c r="DS34" s="381"/>
      <c r="DT34" s="381"/>
      <c r="DU34" s="381"/>
      <c r="DV34" s="381"/>
      <c r="DW34" s="381"/>
      <c r="DX34" s="381"/>
      <c r="DY34" s="381"/>
      <c r="DZ34" s="381"/>
      <c r="EA34" s="381"/>
      <c r="EB34" s="381"/>
      <c r="EC34" s="381"/>
      <c r="ED34" s="381"/>
      <c r="EE34" s="381"/>
      <c r="EF34" s="381"/>
      <c r="EG34" s="381"/>
      <c r="EH34" s="381"/>
      <c r="EI34" s="381"/>
      <c r="EJ34" s="381"/>
      <c r="EK34" s="381"/>
      <c r="EL34" s="381"/>
      <c r="EM34" s="381"/>
      <c r="EN34" s="381"/>
      <c r="EO34" s="381"/>
      <c r="EP34" s="381"/>
      <c r="EQ34" s="381"/>
      <c r="ER34" s="381"/>
      <c r="ES34" s="381"/>
      <c r="ET34" s="381"/>
      <c r="EU34" s="381"/>
      <c r="EV34" s="381"/>
      <c r="EW34" s="381"/>
      <c r="EX34" s="381"/>
      <c r="EY34" s="381"/>
      <c r="EZ34" s="381"/>
      <c r="FA34" s="381"/>
      <c r="FB34" s="381"/>
      <c r="FC34" s="381"/>
      <c r="FD34" s="381"/>
      <c r="FE34" s="381"/>
      <c r="FF34" s="381"/>
      <c r="FG34" s="381"/>
      <c r="FH34" s="381"/>
      <c r="FI34" s="381"/>
      <c r="FJ34" s="381"/>
      <c r="FK34" s="381"/>
      <c r="FL34" s="381"/>
      <c r="FM34" s="381"/>
      <c r="FN34" s="381"/>
      <c r="FO34" s="381"/>
      <c r="FP34" s="381"/>
      <c r="FQ34" s="381"/>
      <c r="FR34" s="381"/>
      <c r="FS34" s="381"/>
      <c r="FT34" s="381"/>
    </row>
    <row r="35" spans="1:176" s="382" customFormat="1" ht="13.8">
      <c r="A35" s="126" t="s">
        <v>5196</v>
      </c>
      <c r="B35" s="126" t="s">
        <v>4362</v>
      </c>
      <c r="C35" s="174">
        <v>1</v>
      </c>
      <c r="D35" s="104">
        <v>9239.84</v>
      </c>
      <c r="E35" s="104">
        <v>9239.84</v>
      </c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1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</row>
    <row r="36" spans="1:176" s="382" customFormat="1" ht="13.8">
      <c r="A36" s="126" t="s">
        <v>5197</v>
      </c>
      <c r="B36" s="126" t="s">
        <v>5198</v>
      </c>
      <c r="C36" s="174">
        <v>1</v>
      </c>
      <c r="D36" s="104">
        <v>7472.34</v>
      </c>
      <c r="E36" s="104">
        <v>7472.34</v>
      </c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81"/>
      <c r="EF36" s="381"/>
      <c r="EG36" s="381"/>
      <c r="EH36" s="381"/>
      <c r="EI36" s="381"/>
      <c r="EJ36" s="381"/>
      <c r="EK36" s="381"/>
      <c r="EL36" s="381"/>
      <c r="EM36" s="381"/>
      <c r="EN36" s="381"/>
      <c r="EO36" s="381"/>
      <c r="EP36" s="381"/>
      <c r="EQ36" s="381"/>
      <c r="ER36" s="381"/>
      <c r="ES36" s="381"/>
      <c r="ET36" s="381"/>
      <c r="EU36" s="381"/>
      <c r="EV36" s="381"/>
      <c r="EW36" s="381"/>
      <c r="EX36" s="381"/>
      <c r="EY36" s="381"/>
      <c r="EZ36" s="381"/>
      <c r="FA36" s="381"/>
      <c r="FB36" s="381"/>
      <c r="FC36" s="381"/>
      <c r="FD36" s="381"/>
      <c r="FE36" s="381"/>
      <c r="FF36" s="381"/>
      <c r="FG36" s="381"/>
      <c r="FH36" s="381"/>
      <c r="FI36" s="381"/>
      <c r="FJ36" s="381"/>
      <c r="FK36" s="381"/>
      <c r="FL36" s="381"/>
      <c r="FM36" s="381"/>
      <c r="FN36" s="381"/>
      <c r="FO36" s="381"/>
      <c r="FP36" s="381"/>
      <c r="FQ36" s="381"/>
      <c r="FR36" s="381"/>
      <c r="FS36" s="381"/>
      <c r="FT36" s="381"/>
    </row>
    <row r="37" spans="1:176" s="382" customFormat="1" ht="13.8">
      <c r="A37" s="126" t="s">
        <v>5199</v>
      </c>
      <c r="B37" s="126" t="s">
        <v>5200</v>
      </c>
      <c r="C37" s="174">
        <v>1</v>
      </c>
      <c r="D37" s="104">
        <v>18441.740000000002</v>
      </c>
      <c r="E37" s="104">
        <v>18441.740000000002</v>
      </c>
      <c r="F37" s="381"/>
      <c r="G37" s="381"/>
      <c r="H37" s="381"/>
      <c r="I37" s="381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  <c r="BM37" s="381"/>
      <c r="BN37" s="381"/>
      <c r="BO37" s="381"/>
      <c r="BP37" s="381"/>
      <c r="BQ37" s="381"/>
      <c r="BR37" s="381"/>
      <c r="BS37" s="381"/>
      <c r="BT37" s="381"/>
      <c r="BU37" s="381"/>
      <c r="BV37" s="381"/>
      <c r="BW37" s="381"/>
      <c r="BX37" s="381"/>
      <c r="BY37" s="381"/>
      <c r="BZ37" s="381"/>
      <c r="CA37" s="381"/>
      <c r="CB37" s="381"/>
      <c r="CC37" s="381"/>
      <c r="CD37" s="381"/>
      <c r="CE37" s="381"/>
      <c r="CF37" s="38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1"/>
      <c r="ER37" s="381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1"/>
      <c r="FL37" s="381"/>
      <c r="FM37" s="381"/>
      <c r="FN37" s="381"/>
      <c r="FO37" s="381"/>
      <c r="FP37" s="381"/>
      <c r="FQ37" s="381"/>
      <c r="FR37" s="381"/>
      <c r="FS37" s="381"/>
      <c r="FT37" s="381"/>
    </row>
    <row r="38" spans="1:176" s="131" customFormat="1" ht="13.8">
      <c r="A38" s="298"/>
      <c r="B38" s="200" t="s">
        <v>4209</v>
      </c>
      <c r="C38" s="261">
        <f>SUM(C12:C37)</f>
        <v>27</v>
      </c>
      <c r="D38" s="183"/>
      <c r="E38" s="183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</row>
    <row r="39" spans="1:176">
      <c r="A39" s="228"/>
      <c r="B39" s="228"/>
      <c r="C39" s="383"/>
      <c r="D39" s="384"/>
      <c r="E39" s="384"/>
    </row>
    <row r="40" spans="1:176">
      <c r="A40" s="1277" t="s">
        <v>4103</v>
      </c>
      <c r="B40" s="1277"/>
      <c r="C40" s="383"/>
      <c r="D40" s="384"/>
      <c r="E40" s="384"/>
    </row>
    <row r="41" spans="1:176" s="382" customFormat="1" ht="13.8">
      <c r="A41" s="126" t="s">
        <v>5201</v>
      </c>
      <c r="B41" s="126" t="s">
        <v>5202</v>
      </c>
      <c r="C41" s="174">
        <v>2</v>
      </c>
      <c r="D41" s="104">
        <v>8911.56</v>
      </c>
      <c r="E41" s="104">
        <v>8911.56</v>
      </c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1"/>
      <c r="Z41" s="381"/>
      <c r="AA41" s="381"/>
      <c r="AB41" s="381"/>
      <c r="AC41" s="381"/>
      <c r="AD41" s="381"/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  <c r="AZ41" s="381"/>
      <c r="BA41" s="381"/>
      <c r="BB41" s="381"/>
      <c r="BC41" s="381"/>
      <c r="BD41" s="381"/>
      <c r="BE41" s="381"/>
      <c r="BF41" s="381"/>
      <c r="BG41" s="381"/>
      <c r="BH41" s="381"/>
      <c r="BI41" s="381"/>
      <c r="BJ41" s="381"/>
      <c r="BK41" s="381"/>
      <c r="BL41" s="381"/>
      <c r="BM41" s="381"/>
      <c r="BN41" s="381"/>
      <c r="BO41" s="381"/>
      <c r="BP41" s="381"/>
      <c r="BQ41" s="381"/>
      <c r="BR41" s="381"/>
      <c r="BS41" s="381"/>
      <c r="BT41" s="381"/>
      <c r="BU41" s="381"/>
      <c r="BV41" s="381"/>
      <c r="BW41" s="381"/>
      <c r="BX41" s="381"/>
      <c r="BY41" s="381"/>
      <c r="BZ41" s="381"/>
      <c r="CA41" s="381"/>
      <c r="CB41" s="381"/>
      <c r="CC41" s="381"/>
      <c r="CD41" s="381"/>
      <c r="CE41" s="381"/>
      <c r="CF41" s="381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1"/>
      <c r="CZ41" s="381"/>
      <c r="DA41" s="381"/>
      <c r="DB41" s="381"/>
      <c r="DC41" s="381"/>
      <c r="DD41" s="381"/>
      <c r="DE41" s="381"/>
      <c r="DF41" s="381"/>
      <c r="DG41" s="381"/>
      <c r="DH41" s="381"/>
      <c r="DI41" s="381"/>
      <c r="DJ41" s="381"/>
      <c r="DK41" s="381"/>
      <c r="DL41" s="381"/>
      <c r="DM41" s="381"/>
      <c r="DN41" s="381"/>
      <c r="DO41" s="381"/>
      <c r="DP41" s="381"/>
      <c r="DQ41" s="381"/>
      <c r="DR41" s="381"/>
      <c r="DS41" s="381"/>
      <c r="DT41" s="381"/>
      <c r="DU41" s="381"/>
      <c r="DV41" s="381"/>
      <c r="DW41" s="381"/>
      <c r="DX41" s="381"/>
      <c r="DY41" s="381"/>
      <c r="DZ41" s="381"/>
      <c r="EA41" s="381"/>
      <c r="EB41" s="381"/>
      <c r="EC41" s="381"/>
      <c r="ED41" s="381"/>
      <c r="EE41" s="381"/>
      <c r="EF41" s="381"/>
      <c r="EG41" s="381"/>
      <c r="EH41" s="381"/>
      <c r="EI41" s="381"/>
      <c r="EJ41" s="381"/>
      <c r="EK41" s="381"/>
      <c r="EL41" s="381"/>
      <c r="EM41" s="381"/>
      <c r="EN41" s="381"/>
      <c r="EO41" s="381"/>
      <c r="EP41" s="381"/>
      <c r="EQ41" s="381"/>
      <c r="ER41" s="381"/>
      <c r="ES41" s="381"/>
      <c r="ET41" s="381"/>
      <c r="EU41" s="381"/>
      <c r="EV41" s="381"/>
      <c r="EW41" s="381"/>
      <c r="EX41" s="381"/>
      <c r="EY41" s="381"/>
      <c r="EZ41" s="381"/>
      <c r="FA41" s="381"/>
      <c r="FB41" s="381"/>
      <c r="FC41" s="381"/>
      <c r="FD41" s="381"/>
      <c r="FE41" s="381"/>
      <c r="FF41" s="381"/>
      <c r="FG41" s="381"/>
      <c r="FH41" s="381"/>
      <c r="FI41" s="381"/>
      <c r="FJ41" s="381"/>
      <c r="FK41" s="381"/>
      <c r="FL41" s="381"/>
      <c r="FM41" s="381"/>
      <c r="FN41" s="381"/>
      <c r="FO41" s="381"/>
      <c r="FP41" s="381"/>
      <c r="FQ41" s="381"/>
      <c r="FR41" s="381"/>
      <c r="FS41" s="381"/>
      <c r="FT41" s="381"/>
    </row>
    <row r="42" spans="1:176" s="382" customFormat="1" ht="13.8">
      <c r="A42" s="126" t="s">
        <v>5203</v>
      </c>
      <c r="B42" s="126" t="s">
        <v>5204</v>
      </c>
      <c r="C42" s="174">
        <v>1</v>
      </c>
      <c r="D42" s="104">
        <v>13367.34</v>
      </c>
      <c r="E42" s="104">
        <v>13367.34</v>
      </c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1"/>
      <c r="AE42" s="381"/>
      <c r="AF42" s="381"/>
      <c r="AG42" s="381"/>
      <c r="AH42" s="381"/>
      <c r="AI42" s="381"/>
      <c r="AJ42" s="381"/>
      <c r="AK42" s="381"/>
      <c r="AL42" s="381"/>
      <c r="AM42" s="381"/>
      <c r="AN42" s="381"/>
      <c r="AO42" s="381"/>
      <c r="AP42" s="381"/>
      <c r="AQ42" s="381"/>
      <c r="AR42" s="381"/>
      <c r="AS42" s="381"/>
      <c r="AT42" s="381"/>
      <c r="AU42" s="381"/>
      <c r="AV42" s="381"/>
      <c r="AW42" s="381"/>
      <c r="AX42" s="381"/>
      <c r="AY42" s="381"/>
      <c r="AZ42" s="381"/>
      <c r="BA42" s="381"/>
      <c r="BB42" s="381"/>
      <c r="BC42" s="381"/>
      <c r="BD42" s="381"/>
      <c r="BE42" s="381"/>
      <c r="BF42" s="381"/>
      <c r="BG42" s="381"/>
      <c r="BH42" s="381"/>
      <c r="BI42" s="381"/>
      <c r="BJ42" s="381"/>
      <c r="BK42" s="381"/>
      <c r="BL42" s="381"/>
      <c r="BM42" s="381"/>
      <c r="BN42" s="381"/>
      <c r="BO42" s="381"/>
      <c r="BP42" s="381"/>
      <c r="BQ42" s="381"/>
      <c r="BR42" s="381"/>
      <c r="BS42" s="381"/>
      <c r="BT42" s="381"/>
      <c r="BU42" s="381"/>
      <c r="BV42" s="381"/>
      <c r="BW42" s="381"/>
      <c r="BX42" s="381"/>
      <c r="BY42" s="381"/>
      <c r="BZ42" s="381"/>
      <c r="CA42" s="381"/>
      <c r="CB42" s="381"/>
      <c r="CC42" s="381"/>
      <c r="CD42" s="381"/>
      <c r="CE42" s="381"/>
      <c r="CF42" s="381"/>
      <c r="CG42" s="381"/>
      <c r="CH42" s="381"/>
      <c r="CI42" s="381"/>
      <c r="CJ42" s="381"/>
      <c r="CK42" s="381"/>
      <c r="CL42" s="381"/>
      <c r="CM42" s="381"/>
      <c r="CN42" s="381"/>
      <c r="CO42" s="381"/>
      <c r="CP42" s="381"/>
      <c r="CQ42" s="381"/>
      <c r="CR42" s="381"/>
      <c r="CS42" s="381"/>
      <c r="CT42" s="381"/>
      <c r="CU42" s="381"/>
      <c r="CV42" s="381"/>
      <c r="CW42" s="381"/>
      <c r="CX42" s="381"/>
      <c r="CY42" s="381"/>
      <c r="CZ42" s="381"/>
      <c r="DA42" s="381"/>
      <c r="DB42" s="381"/>
      <c r="DC42" s="381"/>
      <c r="DD42" s="381"/>
      <c r="DE42" s="381"/>
      <c r="DF42" s="381"/>
      <c r="DG42" s="381"/>
      <c r="DH42" s="381"/>
      <c r="DI42" s="381"/>
      <c r="DJ42" s="381"/>
      <c r="DK42" s="381"/>
      <c r="DL42" s="381"/>
      <c r="DM42" s="381"/>
      <c r="DN42" s="381"/>
      <c r="DO42" s="381"/>
      <c r="DP42" s="381"/>
      <c r="DQ42" s="381"/>
      <c r="DR42" s="381"/>
      <c r="DS42" s="381"/>
      <c r="DT42" s="381"/>
      <c r="DU42" s="381"/>
      <c r="DV42" s="381"/>
      <c r="DW42" s="381"/>
      <c r="DX42" s="381"/>
      <c r="DY42" s="381"/>
      <c r="DZ42" s="381"/>
      <c r="EA42" s="381"/>
      <c r="EB42" s="381"/>
      <c r="EC42" s="381"/>
      <c r="ED42" s="381"/>
      <c r="EE42" s="381"/>
      <c r="EF42" s="381"/>
      <c r="EG42" s="381"/>
      <c r="EH42" s="381"/>
      <c r="EI42" s="381"/>
      <c r="EJ42" s="381"/>
      <c r="EK42" s="381"/>
      <c r="EL42" s="381"/>
      <c r="EM42" s="381"/>
      <c r="EN42" s="381"/>
      <c r="EO42" s="381"/>
      <c r="EP42" s="381"/>
      <c r="EQ42" s="381"/>
      <c r="ER42" s="381"/>
      <c r="ES42" s="381"/>
      <c r="ET42" s="381"/>
      <c r="EU42" s="381"/>
      <c r="EV42" s="381"/>
      <c r="EW42" s="381"/>
      <c r="EX42" s="381"/>
      <c r="EY42" s="381"/>
      <c r="EZ42" s="381"/>
      <c r="FA42" s="381"/>
      <c r="FB42" s="381"/>
      <c r="FC42" s="381"/>
      <c r="FD42" s="381"/>
      <c r="FE42" s="381"/>
      <c r="FF42" s="381"/>
      <c r="FG42" s="381"/>
      <c r="FH42" s="381"/>
      <c r="FI42" s="381"/>
      <c r="FJ42" s="381"/>
      <c r="FK42" s="381"/>
      <c r="FL42" s="381"/>
      <c r="FM42" s="381"/>
      <c r="FN42" s="381"/>
      <c r="FO42" s="381"/>
      <c r="FP42" s="381"/>
      <c r="FQ42" s="381"/>
      <c r="FR42" s="381"/>
      <c r="FS42" s="381"/>
      <c r="FT42" s="381"/>
    </row>
    <row r="43" spans="1:176" s="382" customFormat="1" ht="13.8">
      <c r="A43" s="126" t="s">
        <v>5205</v>
      </c>
      <c r="B43" s="126" t="s">
        <v>5206</v>
      </c>
      <c r="C43" s="174">
        <v>2</v>
      </c>
      <c r="D43" s="104">
        <v>7472.34</v>
      </c>
      <c r="E43" s="104">
        <v>7472.34</v>
      </c>
      <c r="F43" s="381"/>
      <c r="G43" s="381"/>
      <c r="H43" s="381"/>
      <c r="I43" s="381"/>
      <c r="J43" s="381"/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1"/>
      <c r="AW43" s="381"/>
      <c r="AX43" s="381"/>
      <c r="AY43" s="381"/>
      <c r="AZ43" s="381"/>
      <c r="BA43" s="381"/>
      <c r="BB43" s="381"/>
      <c r="BC43" s="381"/>
      <c r="BD43" s="381"/>
      <c r="BE43" s="381"/>
      <c r="BF43" s="381"/>
      <c r="BG43" s="381"/>
      <c r="BH43" s="381"/>
      <c r="BI43" s="381"/>
      <c r="BJ43" s="381"/>
      <c r="BK43" s="381"/>
      <c r="BL43" s="381"/>
      <c r="BM43" s="381"/>
      <c r="BN43" s="381"/>
      <c r="BO43" s="381"/>
      <c r="BP43" s="381"/>
      <c r="BQ43" s="381"/>
      <c r="BR43" s="381"/>
      <c r="BS43" s="381"/>
      <c r="BT43" s="381"/>
      <c r="BU43" s="381"/>
      <c r="BV43" s="381"/>
      <c r="BW43" s="381"/>
      <c r="BX43" s="381"/>
      <c r="BY43" s="381"/>
      <c r="BZ43" s="381"/>
      <c r="CA43" s="381"/>
      <c r="CB43" s="381"/>
      <c r="CC43" s="381"/>
      <c r="CD43" s="381"/>
      <c r="CE43" s="381"/>
      <c r="CF43" s="381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1"/>
      <c r="CZ43" s="381"/>
      <c r="DA43" s="381"/>
      <c r="DB43" s="381"/>
      <c r="DC43" s="381"/>
      <c r="DD43" s="381"/>
      <c r="DE43" s="381"/>
      <c r="DF43" s="381"/>
      <c r="DG43" s="381"/>
      <c r="DH43" s="381"/>
      <c r="DI43" s="381"/>
      <c r="DJ43" s="381"/>
      <c r="DK43" s="381"/>
      <c r="DL43" s="381"/>
      <c r="DM43" s="381"/>
      <c r="DN43" s="381"/>
      <c r="DO43" s="381"/>
      <c r="DP43" s="381"/>
      <c r="DQ43" s="381"/>
      <c r="DR43" s="381"/>
      <c r="DS43" s="381"/>
      <c r="DT43" s="381"/>
      <c r="DU43" s="381"/>
      <c r="DV43" s="381"/>
      <c r="DW43" s="381"/>
      <c r="DX43" s="381"/>
      <c r="DY43" s="381"/>
      <c r="DZ43" s="381"/>
      <c r="EA43" s="381"/>
      <c r="EB43" s="381"/>
      <c r="EC43" s="381"/>
      <c r="ED43" s="381"/>
      <c r="EE43" s="381"/>
      <c r="EF43" s="381"/>
      <c r="EG43" s="381"/>
      <c r="EH43" s="381"/>
      <c r="EI43" s="381"/>
      <c r="EJ43" s="381"/>
      <c r="EK43" s="381"/>
      <c r="EL43" s="381"/>
      <c r="EM43" s="381"/>
      <c r="EN43" s="381"/>
      <c r="EO43" s="381"/>
      <c r="EP43" s="381"/>
      <c r="EQ43" s="381"/>
      <c r="ER43" s="381"/>
      <c r="ES43" s="381"/>
      <c r="ET43" s="381"/>
      <c r="EU43" s="381"/>
      <c r="EV43" s="381"/>
      <c r="EW43" s="381"/>
      <c r="EX43" s="381"/>
      <c r="EY43" s="381"/>
      <c r="EZ43" s="381"/>
      <c r="FA43" s="381"/>
      <c r="FB43" s="381"/>
      <c r="FC43" s="381"/>
      <c r="FD43" s="381"/>
      <c r="FE43" s="381"/>
      <c r="FF43" s="381"/>
      <c r="FG43" s="381"/>
      <c r="FH43" s="381"/>
      <c r="FI43" s="381"/>
      <c r="FJ43" s="381"/>
      <c r="FK43" s="381"/>
      <c r="FL43" s="381"/>
      <c r="FM43" s="381"/>
      <c r="FN43" s="381"/>
      <c r="FO43" s="381"/>
      <c r="FP43" s="381"/>
      <c r="FQ43" s="381"/>
      <c r="FR43" s="381"/>
      <c r="FS43" s="381"/>
      <c r="FT43" s="381"/>
    </row>
    <row r="44" spans="1:176" s="382" customFormat="1" ht="13.8">
      <c r="A44" s="126" t="s">
        <v>5207</v>
      </c>
      <c r="B44" s="126" t="s">
        <v>5208</v>
      </c>
      <c r="C44" s="174">
        <v>3</v>
      </c>
      <c r="D44" s="104">
        <v>8343.2199999999993</v>
      </c>
      <c r="E44" s="104">
        <v>8343.2199999999993</v>
      </c>
      <c r="F44" s="381"/>
      <c r="G44" s="381"/>
      <c r="H44" s="381"/>
      <c r="I44" s="381"/>
      <c r="J44" s="381"/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  <c r="AA44" s="381"/>
      <c r="AB44" s="381"/>
      <c r="AC44" s="381"/>
      <c r="AD44" s="381"/>
      <c r="AE44" s="381"/>
      <c r="AF44" s="381"/>
      <c r="AG44" s="381"/>
      <c r="AH44" s="381"/>
      <c r="AI44" s="381"/>
      <c r="AJ44" s="381"/>
      <c r="AK44" s="381"/>
      <c r="AL44" s="381"/>
      <c r="AM44" s="381"/>
      <c r="AN44" s="381"/>
      <c r="AO44" s="381"/>
      <c r="AP44" s="381"/>
      <c r="AQ44" s="381"/>
      <c r="AR44" s="381"/>
      <c r="AS44" s="381"/>
      <c r="AT44" s="381"/>
      <c r="AU44" s="381"/>
      <c r="AV44" s="381"/>
      <c r="AW44" s="381"/>
      <c r="AX44" s="381"/>
      <c r="AY44" s="381"/>
      <c r="AZ44" s="381"/>
      <c r="BA44" s="381"/>
      <c r="BB44" s="381"/>
      <c r="BC44" s="381"/>
      <c r="BD44" s="381"/>
      <c r="BE44" s="381"/>
      <c r="BF44" s="381"/>
      <c r="BG44" s="381"/>
      <c r="BH44" s="381"/>
      <c r="BI44" s="381"/>
      <c r="BJ44" s="381"/>
      <c r="BK44" s="381"/>
      <c r="BL44" s="381"/>
      <c r="BM44" s="381"/>
      <c r="BN44" s="381"/>
      <c r="BO44" s="381"/>
      <c r="BP44" s="381"/>
      <c r="BQ44" s="381"/>
      <c r="BR44" s="381"/>
      <c r="BS44" s="381"/>
      <c r="BT44" s="381"/>
      <c r="BU44" s="381"/>
      <c r="BV44" s="381"/>
      <c r="BW44" s="381"/>
      <c r="BX44" s="381"/>
      <c r="BY44" s="381"/>
      <c r="BZ44" s="381"/>
      <c r="CA44" s="381"/>
      <c r="CB44" s="381"/>
      <c r="CC44" s="381"/>
      <c r="CD44" s="381"/>
      <c r="CE44" s="381"/>
      <c r="CF44" s="381"/>
      <c r="CG44" s="381"/>
      <c r="CH44" s="381"/>
      <c r="CI44" s="381"/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/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81"/>
      <c r="EF44" s="381"/>
      <c r="EG44" s="381"/>
      <c r="EH44" s="381"/>
      <c r="EI44" s="381"/>
      <c r="EJ44" s="381"/>
      <c r="EK44" s="381"/>
      <c r="EL44" s="381"/>
      <c r="EM44" s="381"/>
      <c r="EN44" s="381"/>
      <c r="EO44" s="381"/>
      <c r="EP44" s="381"/>
      <c r="EQ44" s="381"/>
      <c r="ER44" s="381"/>
      <c r="ES44" s="381"/>
      <c r="ET44" s="381"/>
      <c r="EU44" s="381"/>
      <c r="EV44" s="381"/>
      <c r="EW44" s="381"/>
      <c r="EX44" s="381"/>
      <c r="EY44" s="381"/>
      <c r="EZ44" s="381"/>
      <c r="FA44" s="381"/>
      <c r="FB44" s="381"/>
      <c r="FC44" s="381"/>
      <c r="FD44" s="381"/>
      <c r="FE44" s="381"/>
      <c r="FF44" s="381"/>
      <c r="FG44" s="381"/>
      <c r="FH44" s="381"/>
      <c r="FI44" s="381"/>
      <c r="FJ44" s="381"/>
      <c r="FK44" s="381"/>
      <c r="FL44" s="381"/>
      <c r="FM44" s="381"/>
      <c r="FN44" s="381"/>
      <c r="FO44" s="381"/>
      <c r="FP44" s="381"/>
      <c r="FQ44" s="381"/>
      <c r="FR44" s="381"/>
      <c r="FS44" s="381"/>
      <c r="FT44" s="381"/>
    </row>
    <row r="45" spans="1:176" s="382" customFormat="1" ht="13.8">
      <c r="A45" s="126" t="s">
        <v>5209</v>
      </c>
      <c r="B45" s="126" t="s">
        <v>5210</v>
      </c>
      <c r="C45" s="174">
        <v>1</v>
      </c>
      <c r="D45" s="104">
        <v>8545.58</v>
      </c>
      <c r="E45" s="104">
        <v>8545.58</v>
      </c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81"/>
      <c r="EF45" s="381"/>
      <c r="EG45" s="381"/>
      <c r="EH45" s="381"/>
      <c r="EI45" s="381"/>
      <c r="EJ45" s="381"/>
      <c r="EK45" s="381"/>
      <c r="EL45" s="381"/>
      <c r="EM45" s="381"/>
      <c r="EN45" s="381"/>
      <c r="EO45" s="381"/>
      <c r="EP45" s="381"/>
      <c r="EQ45" s="381"/>
      <c r="ER45" s="381"/>
      <c r="ES45" s="381"/>
      <c r="ET45" s="381"/>
      <c r="EU45" s="381"/>
      <c r="EV45" s="381"/>
      <c r="EW45" s="381"/>
      <c r="EX45" s="381"/>
      <c r="EY45" s="381"/>
      <c r="EZ45" s="381"/>
      <c r="FA45" s="381"/>
      <c r="FB45" s="381"/>
      <c r="FC45" s="381"/>
      <c r="FD45" s="381"/>
      <c r="FE45" s="381"/>
      <c r="FF45" s="381"/>
      <c r="FG45" s="381"/>
      <c r="FH45" s="381"/>
      <c r="FI45" s="381"/>
      <c r="FJ45" s="381"/>
      <c r="FK45" s="381"/>
      <c r="FL45" s="381"/>
      <c r="FM45" s="381"/>
      <c r="FN45" s="381"/>
      <c r="FO45" s="381"/>
      <c r="FP45" s="381"/>
      <c r="FQ45" s="381"/>
      <c r="FR45" s="381"/>
      <c r="FS45" s="381"/>
      <c r="FT45" s="381"/>
    </row>
    <row r="46" spans="1:176" s="382" customFormat="1" ht="13.8">
      <c r="A46" s="126" t="s">
        <v>5211</v>
      </c>
      <c r="B46" s="126" t="s">
        <v>5210</v>
      </c>
      <c r="C46" s="174">
        <v>1</v>
      </c>
      <c r="D46" s="104">
        <v>9940.9500000000007</v>
      </c>
      <c r="E46" s="104">
        <v>9940.9500000000007</v>
      </c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1"/>
      <c r="DS46" s="381"/>
      <c r="DT46" s="381"/>
      <c r="DU46" s="381"/>
      <c r="DV46" s="381"/>
      <c r="DW46" s="381"/>
      <c r="DX46" s="381"/>
      <c r="DY46" s="381"/>
      <c r="DZ46" s="381"/>
      <c r="EA46" s="381"/>
      <c r="EB46" s="381"/>
      <c r="EC46" s="381"/>
      <c r="ED46" s="381"/>
      <c r="EE46" s="381"/>
      <c r="EF46" s="381"/>
      <c r="EG46" s="381"/>
      <c r="EH46" s="381"/>
      <c r="EI46" s="381"/>
      <c r="EJ46" s="381"/>
      <c r="EK46" s="381"/>
      <c r="EL46" s="381"/>
      <c r="EM46" s="381"/>
      <c r="EN46" s="381"/>
      <c r="EO46" s="381"/>
      <c r="EP46" s="381"/>
      <c r="EQ46" s="381"/>
      <c r="ER46" s="381"/>
      <c r="ES46" s="381"/>
      <c r="ET46" s="381"/>
      <c r="EU46" s="381"/>
      <c r="EV46" s="381"/>
      <c r="EW46" s="381"/>
      <c r="EX46" s="381"/>
      <c r="EY46" s="381"/>
      <c r="EZ46" s="381"/>
      <c r="FA46" s="381"/>
      <c r="FB46" s="381"/>
      <c r="FC46" s="381"/>
      <c r="FD46" s="381"/>
      <c r="FE46" s="381"/>
      <c r="FF46" s="381"/>
      <c r="FG46" s="381"/>
      <c r="FH46" s="381"/>
      <c r="FI46" s="381"/>
      <c r="FJ46" s="381"/>
      <c r="FK46" s="381"/>
      <c r="FL46" s="381"/>
      <c r="FM46" s="381"/>
      <c r="FN46" s="381"/>
      <c r="FO46" s="381"/>
      <c r="FP46" s="381"/>
      <c r="FQ46" s="381"/>
      <c r="FR46" s="381"/>
      <c r="FS46" s="381"/>
      <c r="FT46" s="381"/>
    </row>
    <row r="47" spans="1:176" s="382" customFormat="1" ht="13.8">
      <c r="A47" s="126" t="s">
        <v>5212</v>
      </c>
      <c r="B47" s="126" t="s">
        <v>5213</v>
      </c>
      <c r="C47" s="174">
        <v>1</v>
      </c>
      <c r="D47" s="104">
        <v>8545.74</v>
      </c>
      <c r="E47" s="104">
        <v>8545.74</v>
      </c>
      <c r="F47" s="381"/>
      <c r="G47" s="381"/>
      <c r="H47" s="381"/>
      <c r="I47" s="381"/>
      <c r="J47" s="381"/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1"/>
      <c r="Z47" s="381"/>
      <c r="AA47" s="381"/>
      <c r="AB47" s="381"/>
      <c r="AC47" s="381"/>
      <c r="AD47" s="381"/>
      <c r="AE47" s="381"/>
      <c r="AF47" s="381"/>
      <c r="AG47" s="381"/>
      <c r="AH47" s="381"/>
      <c r="AI47" s="381"/>
      <c r="AJ47" s="381"/>
      <c r="AK47" s="381"/>
      <c r="AL47" s="381"/>
      <c r="AM47" s="381"/>
      <c r="AN47" s="381"/>
      <c r="AO47" s="381"/>
      <c r="AP47" s="381"/>
      <c r="AQ47" s="381"/>
      <c r="AR47" s="381"/>
      <c r="AS47" s="381"/>
      <c r="AT47" s="381"/>
      <c r="AU47" s="381"/>
      <c r="AV47" s="381"/>
      <c r="AW47" s="381"/>
      <c r="AX47" s="381"/>
      <c r="AY47" s="381"/>
      <c r="AZ47" s="381"/>
      <c r="BA47" s="381"/>
      <c r="BB47" s="381"/>
      <c r="BC47" s="381"/>
      <c r="BD47" s="381"/>
      <c r="BE47" s="381"/>
      <c r="BF47" s="381"/>
      <c r="BG47" s="381"/>
      <c r="BH47" s="381"/>
      <c r="BI47" s="381"/>
      <c r="BJ47" s="381"/>
      <c r="BK47" s="381"/>
      <c r="BL47" s="381"/>
      <c r="BM47" s="381"/>
      <c r="BN47" s="381"/>
      <c r="BO47" s="381"/>
      <c r="BP47" s="381"/>
      <c r="BQ47" s="381"/>
      <c r="BR47" s="381"/>
      <c r="BS47" s="381"/>
      <c r="BT47" s="381"/>
      <c r="BU47" s="381"/>
      <c r="BV47" s="381"/>
      <c r="BW47" s="381"/>
      <c r="BX47" s="381"/>
      <c r="BY47" s="381"/>
      <c r="BZ47" s="381"/>
      <c r="CA47" s="381"/>
      <c r="CB47" s="381"/>
      <c r="CC47" s="381"/>
      <c r="CD47" s="381"/>
      <c r="CE47" s="381"/>
      <c r="CF47" s="381"/>
      <c r="CG47" s="381"/>
      <c r="CH47" s="381"/>
      <c r="CI47" s="381"/>
      <c r="CJ47" s="381"/>
      <c r="CK47" s="381"/>
      <c r="CL47" s="381"/>
      <c r="CM47" s="381"/>
      <c r="CN47" s="381"/>
      <c r="CO47" s="381"/>
      <c r="CP47" s="381"/>
      <c r="CQ47" s="381"/>
      <c r="CR47" s="381"/>
      <c r="CS47" s="381"/>
      <c r="CT47" s="381"/>
      <c r="CU47" s="381"/>
      <c r="CV47" s="381"/>
      <c r="CW47" s="381"/>
      <c r="CX47" s="381"/>
      <c r="CY47" s="381"/>
      <c r="CZ47" s="381"/>
      <c r="DA47" s="381"/>
      <c r="DB47" s="381"/>
      <c r="DC47" s="381"/>
      <c r="DD47" s="381"/>
      <c r="DE47" s="381"/>
      <c r="DF47" s="381"/>
      <c r="DG47" s="381"/>
      <c r="DH47" s="381"/>
      <c r="DI47" s="381"/>
      <c r="DJ47" s="381"/>
      <c r="DK47" s="381"/>
      <c r="DL47" s="381"/>
      <c r="DM47" s="381"/>
      <c r="DN47" s="381"/>
      <c r="DO47" s="381"/>
      <c r="DP47" s="381"/>
      <c r="DQ47" s="381"/>
      <c r="DR47" s="381"/>
      <c r="DS47" s="381"/>
      <c r="DT47" s="381"/>
      <c r="DU47" s="381"/>
      <c r="DV47" s="381"/>
      <c r="DW47" s="381"/>
      <c r="DX47" s="381"/>
      <c r="DY47" s="381"/>
      <c r="DZ47" s="381"/>
      <c r="EA47" s="381"/>
      <c r="EB47" s="381"/>
      <c r="EC47" s="381"/>
      <c r="ED47" s="381"/>
      <c r="EE47" s="381"/>
      <c r="EF47" s="381"/>
      <c r="EG47" s="381"/>
      <c r="EH47" s="381"/>
      <c r="EI47" s="381"/>
      <c r="EJ47" s="381"/>
      <c r="EK47" s="381"/>
      <c r="EL47" s="381"/>
      <c r="EM47" s="381"/>
      <c r="EN47" s="381"/>
      <c r="EO47" s="381"/>
      <c r="EP47" s="381"/>
      <c r="EQ47" s="381"/>
      <c r="ER47" s="381"/>
      <c r="ES47" s="381"/>
      <c r="ET47" s="381"/>
      <c r="EU47" s="381"/>
      <c r="EV47" s="381"/>
      <c r="EW47" s="381"/>
      <c r="EX47" s="381"/>
      <c r="EY47" s="381"/>
      <c r="EZ47" s="381"/>
      <c r="FA47" s="381"/>
      <c r="FB47" s="381"/>
      <c r="FC47" s="381"/>
      <c r="FD47" s="381"/>
      <c r="FE47" s="381"/>
      <c r="FF47" s="381"/>
      <c r="FG47" s="381"/>
      <c r="FH47" s="381"/>
      <c r="FI47" s="381"/>
      <c r="FJ47" s="381"/>
      <c r="FK47" s="381"/>
      <c r="FL47" s="381"/>
      <c r="FM47" s="381"/>
      <c r="FN47" s="381"/>
      <c r="FO47" s="381"/>
      <c r="FP47" s="381"/>
      <c r="FQ47" s="381"/>
      <c r="FR47" s="381"/>
      <c r="FS47" s="381"/>
      <c r="FT47" s="381"/>
    </row>
    <row r="48" spans="1:176" s="382" customFormat="1" ht="13.8">
      <c r="A48" s="126" t="s">
        <v>5214</v>
      </c>
      <c r="B48" s="126" t="s">
        <v>5215</v>
      </c>
      <c r="C48" s="174">
        <v>1</v>
      </c>
      <c r="D48" s="104">
        <v>8911.56</v>
      </c>
      <c r="E48" s="104">
        <v>8911.56</v>
      </c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381"/>
      <c r="AH48" s="381"/>
      <c r="AI48" s="381"/>
      <c r="AJ48" s="381"/>
      <c r="AK48" s="381"/>
      <c r="AL48" s="381"/>
      <c r="AM48" s="381"/>
      <c r="AN48" s="381"/>
      <c r="AO48" s="381"/>
      <c r="AP48" s="381"/>
      <c r="AQ48" s="381"/>
      <c r="AR48" s="381"/>
      <c r="AS48" s="381"/>
      <c r="AT48" s="381"/>
      <c r="AU48" s="381"/>
      <c r="AV48" s="381"/>
      <c r="AW48" s="381"/>
      <c r="AX48" s="381"/>
      <c r="AY48" s="381"/>
      <c r="AZ48" s="381"/>
      <c r="BA48" s="381"/>
      <c r="BB48" s="381"/>
      <c r="BC48" s="381"/>
      <c r="BD48" s="381"/>
      <c r="BE48" s="381"/>
      <c r="BF48" s="381"/>
      <c r="BG48" s="381"/>
      <c r="BH48" s="381"/>
      <c r="BI48" s="381"/>
      <c r="BJ48" s="381"/>
      <c r="BK48" s="381"/>
      <c r="BL48" s="381"/>
      <c r="BM48" s="381"/>
      <c r="BN48" s="381"/>
      <c r="BO48" s="381"/>
      <c r="BP48" s="381"/>
      <c r="BQ48" s="381"/>
      <c r="BR48" s="381"/>
      <c r="BS48" s="381"/>
      <c r="BT48" s="381"/>
      <c r="BU48" s="381"/>
      <c r="BV48" s="381"/>
      <c r="BW48" s="381"/>
      <c r="BX48" s="381"/>
      <c r="BY48" s="381"/>
      <c r="BZ48" s="381"/>
      <c r="CA48" s="381"/>
      <c r="CB48" s="381"/>
      <c r="CC48" s="381"/>
      <c r="CD48" s="381"/>
      <c r="CE48" s="381"/>
      <c r="CF48" s="381"/>
      <c r="CG48" s="381"/>
      <c r="CH48" s="381"/>
      <c r="CI48" s="381"/>
      <c r="CJ48" s="381"/>
      <c r="CK48" s="381"/>
      <c r="CL48" s="381"/>
      <c r="CM48" s="381"/>
      <c r="CN48" s="381"/>
      <c r="CO48" s="381"/>
      <c r="CP48" s="381"/>
      <c r="CQ48" s="381"/>
      <c r="CR48" s="381"/>
      <c r="CS48" s="381"/>
      <c r="CT48" s="381"/>
      <c r="CU48" s="381"/>
      <c r="CV48" s="381"/>
      <c r="CW48" s="381"/>
      <c r="CX48" s="381"/>
      <c r="CY48" s="381"/>
      <c r="CZ48" s="381"/>
      <c r="DA48" s="381"/>
      <c r="DB48" s="381"/>
      <c r="DC48" s="381"/>
      <c r="DD48" s="381"/>
      <c r="DE48" s="381"/>
      <c r="DF48" s="381"/>
      <c r="DG48" s="381"/>
      <c r="DH48" s="381"/>
      <c r="DI48" s="381"/>
      <c r="DJ48" s="381"/>
      <c r="DK48" s="381"/>
      <c r="DL48" s="381"/>
      <c r="DM48" s="381"/>
      <c r="DN48" s="381"/>
      <c r="DO48" s="381"/>
      <c r="DP48" s="381"/>
      <c r="DQ48" s="381"/>
      <c r="DR48" s="381"/>
      <c r="DS48" s="381"/>
      <c r="DT48" s="381"/>
      <c r="DU48" s="381"/>
      <c r="DV48" s="381"/>
      <c r="DW48" s="381"/>
      <c r="DX48" s="381"/>
      <c r="DY48" s="381"/>
      <c r="DZ48" s="381"/>
      <c r="EA48" s="381"/>
      <c r="EB48" s="381"/>
      <c r="EC48" s="381"/>
      <c r="ED48" s="381"/>
      <c r="EE48" s="381"/>
      <c r="EF48" s="381"/>
      <c r="EG48" s="381"/>
      <c r="EH48" s="381"/>
      <c r="EI48" s="381"/>
      <c r="EJ48" s="381"/>
      <c r="EK48" s="381"/>
      <c r="EL48" s="381"/>
      <c r="EM48" s="381"/>
      <c r="EN48" s="381"/>
      <c r="EO48" s="381"/>
      <c r="EP48" s="381"/>
      <c r="EQ48" s="381"/>
      <c r="ER48" s="381"/>
      <c r="ES48" s="381"/>
      <c r="ET48" s="381"/>
      <c r="EU48" s="381"/>
      <c r="EV48" s="381"/>
      <c r="EW48" s="381"/>
      <c r="EX48" s="381"/>
      <c r="EY48" s="381"/>
      <c r="EZ48" s="381"/>
      <c r="FA48" s="381"/>
      <c r="FB48" s="381"/>
      <c r="FC48" s="381"/>
      <c r="FD48" s="381"/>
      <c r="FE48" s="381"/>
      <c r="FF48" s="381"/>
      <c r="FG48" s="381"/>
      <c r="FH48" s="381"/>
      <c r="FI48" s="381"/>
      <c r="FJ48" s="381"/>
      <c r="FK48" s="381"/>
      <c r="FL48" s="381"/>
      <c r="FM48" s="381"/>
      <c r="FN48" s="381"/>
      <c r="FO48" s="381"/>
      <c r="FP48" s="381"/>
      <c r="FQ48" s="381"/>
      <c r="FR48" s="381"/>
      <c r="FS48" s="381"/>
      <c r="FT48" s="381"/>
    </row>
    <row r="49" spans="1:176" s="382" customFormat="1" ht="13.8">
      <c r="A49" s="126" t="s">
        <v>5216</v>
      </c>
      <c r="B49" s="126" t="s">
        <v>5217</v>
      </c>
      <c r="C49" s="174">
        <v>4</v>
      </c>
      <c r="D49" s="104">
        <v>7472.34</v>
      </c>
      <c r="E49" s="104">
        <v>7472.34</v>
      </c>
      <c r="F49" s="381"/>
      <c r="G49" s="381"/>
      <c r="H49" s="381"/>
      <c r="I49" s="381"/>
      <c r="J49" s="381"/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1"/>
      <c r="W49" s="381"/>
      <c r="X49" s="381"/>
      <c r="Y49" s="381"/>
      <c r="Z49" s="381"/>
      <c r="AA49" s="381"/>
      <c r="AB49" s="381"/>
      <c r="AC49" s="381"/>
      <c r="AD49" s="381"/>
      <c r="AE49" s="381"/>
      <c r="AF49" s="381"/>
      <c r="AG49" s="381"/>
      <c r="AH49" s="381"/>
      <c r="AI49" s="381"/>
      <c r="AJ49" s="381"/>
      <c r="AK49" s="381"/>
      <c r="AL49" s="381"/>
      <c r="AM49" s="381"/>
      <c r="AN49" s="381"/>
      <c r="AO49" s="381"/>
      <c r="AP49" s="381"/>
      <c r="AQ49" s="381"/>
      <c r="AR49" s="381"/>
      <c r="AS49" s="381"/>
      <c r="AT49" s="381"/>
      <c r="AU49" s="381"/>
      <c r="AV49" s="381"/>
      <c r="AW49" s="381"/>
      <c r="AX49" s="381"/>
      <c r="AY49" s="381"/>
      <c r="AZ49" s="381"/>
      <c r="BA49" s="381"/>
      <c r="BB49" s="381"/>
      <c r="BC49" s="381"/>
      <c r="BD49" s="381"/>
      <c r="BE49" s="381"/>
      <c r="BF49" s="381"/>
      <c r="BG49" s="381"/>
      <c r="BH49" s="381"/>
      <c r="BI49" s="381"/>
      <c r="BJ49" s="381"/>
      <c r="BK49" s="381"/>
      <c r="BL49" s="381"/>
      <c r="BM49" s="381"/>
      <c r="BN49" s="381"/>
      <c r="BO49" s="381"/>
      <c r="BP49" s="381"/>
      <c r="BQ49" s="381"/>
      <c r="BR49" s="381"/>
      <c r="BS49" s="381"/>
      <c r="BT49" s="381"/>
      <c r="BU49" s="381"/>
      <c r="BV49" s="381"/>
      <c r="BW49" s="381"/>
      <c r="BX49" s="381"/>
      <c r="BY49" s="381"/>
      <c r="BZ49" s="381"/>
      <c r="CA49" s="381"/>
      <c r="CB49" s="381"/>
      <c r="CC49" s="381"/>
      <c r="CD49" s="381"/>
      <c r="CE49" s="381"/>
      <c r="CF49" s="381"/>
      <c r="CG49" s="381"/>
      <c r="CH49" s="381"/>
      <c r="CI49" s="381"/>
      <c r="CJ49" s="381"/>
      <c r="CK49" s="381"/>
      <c r="CL49" s="381"/>
      <c r="CM49" s="381"/>
      <c r="CN49" s="381"/>
      <c r="CO49" s="381"/>
      <c r="CP49" s="381"/>
      <c r="CQ49" s="381"/>
      <c r="CR49" s="381"/>
      <c r="CS49" s="381"/>
      <c r="CT49" s="381"/>
      <c r="CU49" s="381"/>
      <c r="CV49" s="381"/>
      <c r="CW49" s="381"/>
      <c r="CX49" s="381"/>
      <c r="CY49" s="381"/>
      <c r="CZ49" s="381"/>
      <c r="DA49" s="381"/>
      <c r="DB49" s="381"/>
      <c r="DC49" s="381"/>
      <c r="DD49" s="381"/>
      <c r="DE49" s="381"/>
      <c r="DF49" s="381"/>
      <c r="DG49" s="381"/>
      <c r="DH49" s="381"/>
      <c r="DI49" s="381"/>
      <c r="DJ49" s="381"/>
      <c r="DK49" s="381"/>
      <c r="DL49" s="381"/>
      <c r="DM49" s="381"/>
      <c r="DN49" s="381"/>
      <c r="DO49" s="381"/>
      <c r="DP49" s="381"/>
      <c r="DQ49" s="381"/>
      <c r="DR49" s="381"/>
      <c r="DS49" s="381"/>
      <c r="DT49" s="381"/>
      <c r="DU49" s="381"/>
      <c r="DV49" s="381"/>
      <c r="DW49" s="381"/>
      <c r="DX49" s="381"/>
      <c r="DY49" s="381"/>
      <c r="DZ49" s="381"/>
      <c r="EA49" s="381"/>
      <c r="EB49" s="381"/>
      <c r="EC49" s="381"/>
      <c r="ED49" s="381"/>
      <c r="EE49" s="381"/>
      <c r="EF49" s="381"/>
      <c r="EG49" s="381"/>
      <c r="EH49" s="381"/>
      <c r="EI49" s="381"/>
      <c r="EJ49" s="381"/>
      <c r="EK49" s="381"/>
      <c r="EL49" s="381"/>
      <c r="EM49" s="381"/>
      <c r="EN49" s="381"/>
      <c r="EO49" s="381"/>
      <c r="EP49" s="381"/>
      <c r="EQ49" s="381"/>
      <c r="ER49" s="381"/>
      <c r="ES49" s="381"/>
      <c r="ET49" s="381"/>
      <c r="EU49" s="381"/>
      <c r="EV49" s="381"/>
      <c r="EW49" s="381"/>
      <c r="EX49" s="381"/>
      <c r="EY49" s="381"/>
      <c r="EZ49" s="381"/>
      <c r="FA49" s="381"/>
      <c r="FB49" s="381"/>
      <c r="FC49" s="381"/>
      <c r="FD49" s="381"/>
      <c r="FE49" s="381"/>
      <c r="FF49" s="381"/>
      <c r="FG49" s="381"/>
      <c r="FH49" s="381"/>
      <c r="FI49" s="381"/>
      <c r="FJ49" s="381"/>
      <c r="FK49" s="381"/>
      <c r="FL49" s="381"/>
      <c r="FM49" s="381"/>
      <c r="FN49" s="381"/>
      <c r="FO49" s="381"/>
      <c r="FP49" s="381"/>
      <c r="FQ49" s="381"/>
      <c r="FR49" s="381"/>
      <c r="FS49" s="381"/>
      <c r="FT49" s="381"/>
    </row>
    <row r="50" spans="1:176" s="382" customFormat="1" ht="13.8">
      <c r="A50" s="126" t="s">
        <v>5218</v>
      </c>
      <c r="B50" s="126" t="s">
        <v>5219</v>
      </c>
      <c r="C50" s="174">
        <v>2</v>
      </c>
      <c r="D50" s="104">
        <v>7472.34</v>
      </c>
      <c r="E50" s="104">
        <v>7472.34</v>
      </c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  <c r="CY50" s="381"/>
      <c r="CZ50" s="381"/>
      <c r="DA50" s="381"/>
      <c r="DB50" s="381"/>
      <c r="DC50" s="381"/>
      <c r="DD50" s="381"/>
      <c r="DE50" s="381"/>
      <c r="DF50" s="381"/>
      <c r="DG50" s="381"/>
      <c r="DH50" s="381"/>
      <c r="DI50" s="381"/>
      <c r="DJ50" s="381"/>
      <c r="DK50" s="381"/>
      <c r="DL50" s="381"/>
      <c r="DM50" s="381"/>
      <c r="DN50" s="381"/>
      <c r="DO50" s="381"/>
      <c r="DP50" s="381"/>
      <c r="DQ50" s="381"/>
      <c r="DR50" s="381"/>
      <c r="DS50" s="381"/>
      <c r="DT50" s="381"/>
      <c r="DU50" s="381"/>
      <c r="DV50" s="381"/>
      <c r="DW50" s="381"/>
      <c r="DX50" s="381"/>
      <c r="DY50" s="381"/>
      <c r="DZ50" s="381"/>
      <c r="EA50" s="381"/>
      <c r="EB50" s="381"/>
      <c r="EC50" s="381"/>
      <c r="ED50" s="381"/>
      <c r="EE50" s="381"/>
      <c r="EF50" s="381"/>
      <c r="EG50" s="381"/>
      <c r="EH50" s="381"/>
      <c r="EI50" s="381"/>
      <c r="EJ50" s="381"/>
      <c r="EK50" s="381"/>
      <c r="EL50" s="381"/>
      <c r="EM50" s="381"/>
      <c r="EN50" s="381"/>
      <c r="EO50" s="381"/>
      <c r="EP50" s="381"/>
      <c r="EQ50" s="381"/>
      <c r="ER50" s="381"/>
      <c r="ES50" s="381"/>
      <c r="ET50" s="381"/>
      <c r="EU50" s="381"/>
      <c r="EV50" s="381"/>
      <c r="EW50" s="381"/>
      <c r="EX50" s="381"/>
      <c r="EY50" s="381"/>
      <c r="EZ50" s="381"/>
      <c r="FA50" s="381"/>
      <c r="FB50" s="381"/>
      <c r="FC50" s="381"/>
      <c r="FD50" s="381"/>
      <c r="FE50" s="381"/>
      <c r="FF50" s="381"/>
      <c r="FG50" s="381"/>
      <c r="FH50" s="381"/>
      <c r="FI50" s="381"/>
      <c r="FJ50" s="381"/>
      <c r="FK50" s="381"/>
      <c r="FL50" s="381"/>
      <c r="FM50" s="381"/>
      <c r="FN50" s="381"/>
      <c r="FO50" s="381"/>
      <c r="FP50" s="381"/>
      <c r="FQ50" s="381"/>
      <c r="FR50" s="381"/>
      <c r="FS50" s="381"/>
      <c r="FT50" s="381"/>
    </row>
    <row r="51" spans="1:176" s="382" customFormat="1" ht="13.8">
      <c r="A51" s="126" t="s">
        <v>5220</v>
      </c>
      <c r="B51" s="126" t="s">
        <v>5221</v>
      </c>
      <c r="C51" s="174">
        <v>1</v>
      </c>
      <c r="D51" s="104">
        <v>7472.34</v>
      </c>
      <c r="E51" s="104">
        <v>7472.34</v>
      </c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1"/>
      <c r="W51" s="381"/>
      <c r="X51" s="381"/>
      <c r="Y51" s="381"/>
      <c r="Z51" s="381"/>
      <c r="AA51" s="381"/>
      <c r="AB51" s="381"/>
      <c r="AC51" s="381"/>
      <c r="AD51" s="381"/>
      <c r="AE51" s="381"/>
      <c r="AF51" s="381"/>
      <c r="AG51" s="381"/>
      <c r="AH51" s="381"/>
      <c r="AI51" s="381"/>
      <c r="AJ51" s="381"/>
      <c r="AK51" s="381"/>
      <c r="AL51" s="381"/>
      <c r="AM51" s="381"/>
      <c r="AN51" s="381"/>
      <c r="AO51" s="381"/>
      <c r="AP51" s="381"/>
      <c r="AQ51" s="381"/>
      <c r="AR51" s="381"/>
      <c r="AS51" s="381"/>
      <c r="AT51" s="381"/>
      <c r="AU51" s="381"/>
      <c r="AV51" s="381"/>
      <c r="AW51" s="381"/>
      <c r="AX51" s="381"/>
      <c r="AY51" s="381"/>
      <c r="AZ51" s="381"/>
      <c r="BA51" s="381"/>
      <c r="BB51" s="381"/>
      <c r="BC51" s="381"/>
      <c r="BD51" s="381"/>
      <c r="BE51" s="381"/>
      <c r="BF51" s="381"/>
      <c r="BG51" s="381"/>
      <c r="BH51" s="381"/>
      <c r="BI51" s="381"/>
      <c r="BJ51" s="381"/>
      <c r="BK51" s="381"/>
      <c r="BL51" s="381"/>
      <c r="BM51" s="381"/>
      <c r="BN51" s="381"/>
      <c r="BO51" s="381"/>
      <c r="BP51" s="381"/>
      <c r="BQ51" s="381"/>
      <c r="BR51" s="381"/>
      <c r="BS51" s="381"/>
      <c r="BT51" s="381"/>
      <c r="BU51" s="381"/>
      <c r="BV51" s="381"/>
      <c r="BW51" s="381"/>
      <c r="BX51" s="381"/>
      <c r="BY51" s="381"/>
      <c r="BZ51" s="381"/>
      <c r="CA51" s="381"/>
      <c r="CB51" s="381"/>
      <c r="CC51" s="381"/>
      <c r="CD51" s="381"/>
      <c r="CE51" s="381"/>
      <c r="CF51" s="381"/>
      <c r="CG51" s="381"/>
      <c r="CH51" s="381"/>
      <c r="CI51" s="381"/>
      <c r="CJ51" s="381"/>
      <c r="CK51" s="381"/>
      <c r="CL51" s="381"/>
      <c r="CM51" s="381"/>
      <c r="CN51" s="381"/>
      <c r="CO51" s="381"/>
      <c r="CP51" s="381"/>
      <c r="CQ51" s="381"/>
      <c r="CR51" s="381"/>
      <c r="CS51" s="381"/>
      <c r="CT51" s="381"/>
      <c r="CU51" s="381"/>
      <c r="CV51" s="381"/>
      <c r="CW51" s="381"/>
      <c r="CX51" s="381"/>
      <c r="CY51" s="381"/>
      <c r="CZ51" s="381"/>
      <c r="DA51" s="381"/>
      <c r="DB51" s="381"/>
      <c r="DC51" s="381"/>
      <c r="DD51" s="381"/>
      <c r="DE51" s="381"/>
      <c r="DF51" s="381"/>
      <c r="DG51" s="381"/>
      <c r="DH51" s="381"/>
      <c r="DI51" s="381"/>
      <c r="DJ51" s="381"/>
      <c r="DK51" s="381"/>
      <c r="DL51" s="381"/>
      <c r="DM51" s="381"/>
      <c r="DN51" s="381"/>
      <c r="DO51" s="381"/>
      <c r="DP51" s="381"/>
      <c r="DQ51" s="381"/>
      <c r="DR51" s="381"/>
      <c r="DS51" s="381"/>
      <c r="DT51" s="381"/>
      <c r="DU51" s="381"/>
      <c r="DV51" s="381"/>
      <c r="DW51" s="381"/>
      <c r="DX51" s="381"/>
      <c r="DY51" s="381"/>
      <c r="DZ51" s="381"/>
      <c r="EA51" s="381"/>
      <c r="EB51" s="381"/>
      <c r="EC51" s="381"/>
      <c r="ED51" s="381"/>
      <c r="EE51" s="381"/>
      <c r="EF51" s="381"/>
      <c r="EG51" s="381"/>
      <c r="EH51" s="381"/>
      <c r="EI51" s="381"/>
      <c r="EJ51" s="381"/>
      <c r="EK51" s="381"/>
      <c r="EL51" s="381"/>
      <c r="EM51" s="381"/>
      <c r="EN51" s="381"/>
      <c r="EO51" s="381"/>
      <c r="EP51" s="381"/>
      <c r="EQ51" s="381"/>
      <c r="ER51" s="381"/>
      <c r="ES51" s="381"/>
      <c r="ET51" s="381"/>
      <c r="EU51" s="381"/>
      <c r="EV51" s="381"/>
      <c r="EW51" s="381"/>
      <c r="EX51" s="381"/>
      <c r="EY51" s="381"/>
      <c r="EZ51" s="381"/>
      <c r="FA51" s="381"/>
      <c r="FB51" s="381"/>
      <c r="FC51" s="381"/>
      <c r="FD51" s="381"/>
      <c r="FE51" s="381"/>
      <c r="FF51" s="381"/>
      <c r="FG51" s="381"/>
      <c r="FH51" s="381"/>
      <c r="FI51" s="381"/>
      <c r="FJ51" s="381"/>
      <c r="FK51" s="381"/>
      <c r="FL51" s="381"/>
      <c r="FM51" s="381"/>
      <c r="FN51" s="381"/>
      <c r="FO51" s="381"/>
      <c r="FP51" s="381"/>
      <c r="FQ51" s="381"/>
      <c r="FR51" s="381"/>
      <c r="FS51" s="381"/>
      <c r="FT51" s="381"/>
    </row>
    <row r="52" spans="1:176" s="382" customFormat="1" ht="13.8">
      <c r="A52" s="126" t="s">
        <v>5222</v>
      </c>
      <c r="B52" s="126" t="s">
        <v>5223</v>
      </c>
      <c r="C52" s="174">
        <v>13</v>
      </c>
      <c r="D52" s="104">
        <v>7472.34</v>
      </c>
      <c r="E52" s="104">
        <v>7472.34</v>
      </c>
      <c r="F52" s="381"/>
      <c r="G52" s="381"/>
      <c r="H52" s="381"/>
      <c r="I52" s="381"/>
      <c r="J52" s="381"/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1"/>
      <c r="AE52" s="381"/>
      <c r="AF52" s="381"/>
      <c r="AG52" s="381"/>
      <c r="AH52" s="381"/>
      <c r="AI52" s="381"/>
      <c r="AJ52" s="381"/>
      <c r="AK52" s="381"/>
      <c r="AL52" s="381"/>
      <c r="AM52" s="381"/>
      <c r="AN52" s="381"/>
      <c r="AO52" s="381"/>
      <c r="AP52" s="381"/>
      <c r="AQ52" s="381"/>
      <c r="AR52" s="381"/>
      <c r="AS52" s="381"/>
      <c r="AT52" s="381"/>
      <c r="AU52" s="381"/>
      <c r="AV52" s="381"/>
      <c r="AW52" s="381"/>
      <c r="AX52" s="381"/>
      <c r="AY52" s="381"/>
      <c r="AZ52" s="381"/>
      <c r="BA52" s="381"/>
      <c r="BB52" s="381"/>
      <c r="BC52" s="381"/>
      <c r="BD52" s="381"/>
      <c r="BE52" s="381"/>
      <c r="BF52" s="381"/>
      <c r="BG52" s="381"/>
      <c r="BH52" s="381"/>
      <c r="BI52" s="381"/>
      <c r="BJ52" s="381"/>
      <c r="BK52" s="381"/>
      <c r="BL52" s="381"/>
      <c r="BM52" s="381"/>
      <c r="BN52" s="381"/>
      <c r="BO52" s="381"/>
      <c r="BP52" s="381"/>
      <c r="BQ52" s="381"/>
      <c r="BR52" s="381"/>
      <c r="BS52" s="381"/>
      <c r="BT52" s="381"/>
      <c r="BU52" s="381"/>
      <c r="BV52" s="381"/>
      <c r="BW52" s="381"/>
      <c r="BX52" s="381"/>
      <c r="BY52" s="381"/>
      <c r="BZ52" s="381"/>
      <c r="CA52" s="381"/>
      <c r="CB52" s="381"/>
      <c r="CC52" s="381"/>
      <c r="CD52" s="381"/>
      <c r="CE52" s="381"/>
      <c r="CF52" s="381"/>
      <c r="CG52" s="381"/>
      <c r="CH52" s="381"/>
      <c r="CI52" s="381"/>
      <c r="CJ52" s="381"/>
      <c r="CK52" s="381"/>
      <c r="CL52" s="381"/>
      <c r="CM52" s="381"/>
      <c r="CN52" s="381"/>
      <c r="CO52" s="381"/>
      <c r="CP52" s="381"/>
      <c r="CQ52" s="381"/>
      <c r="CR52" s="381"/>
      <c r="CS52" s="381"/>
      <c r="CT52" s="381"/>
      <c r="CU52" s="381"/>
      <c r="CV52" s="381"/>
      <c r="CW52" s="381"/>
      <c r="CX52" s="381"/>
      <c r="CY52" s="381"/>
      <c r="CZ52" s="381"/>
      <c r="DA52" s="381"/>
      <c r="DB52" s="381"/>
      <c r="DC52" s="381"/>
      <c r="DD52" s="381"/>
      <c r="DE52" s="381"/>
      <c r="DF52" s="381"/>
      <c r="DG52" s="381"/>
      <c r="DH52" s="381"/>
      <c r="DI52" s="381"/>
      <c r="DJ52" s="381"/>
      <c r="DK52" s="381"/>
      <c r="DL52" s="381"/>
      <c r="DM52" s="381"/>
      <c r="DN52" s="381"/>
      <c r="DO52" s="381"/>
      <c r="DP52" s="381"/>
      <c r="DQ52" s="381"/>
      <c r="DR52" s="381"/>
      <c r="DS52" s="381"/>
      <c r="DT52" s="381"/>
      <c r="DU52" s="381"/>
      <c r="DV52" s="381"/>
      <c r="DW52" s="381"/>
      <c r="DX52" s="381"/>
      <c r="DY52" s="381"/>
      <c r="DZ52" s="381"/>
      <c r="EA52" s="381"/>
      <c r="EB52" s="381"/>
      <c r="EC52" s="381"/>
      <c r="ED52" s="381"/>
      <c r="EE52" s="381"/>
      <c r="EF52" s="381"/>
      <c r="EG52" s="381"/>
      <c r="EH52" s="381"/>
      <c r="EI52" s="381"/>
      <c r="EJ52" s="381"/>
      <c r="EK52" s="381"/>
      <c r="EL52" s="381"/>
      <c r="EM52" s="381"/>
      <c r="EN52" s="381"/>
      <c r="EO52" s="381"/>
      <c r="EP52" s="381"/>
      <c r="EQ52" s="381"/>
      <c r="ER52" s="381"/>
      <c r="ES52" s="381"/>
      <c r="ET52" s="381"/>
      <c r="EU52" s="381"/>
      <c r="EV52" s="381"/>
      <c r="EW52" s="381"/>
      <c r="EX52" s="381"/>
      <c r="EY52" s="381"/>
      <c r="EZ52" s="381"/>
      <c r="FA52" s="381"/>
      <c r="FB52" s="381"/>
      <c r="FC52" s="381"/>
      <c r="FD52" s="381"/>
      <c r="FE52" s="381"/>
      <c r="FF52" s="381"/>
      <c r="FG52" s="381"/>
      <c r="FH52" s="381"/>
      <c r="FI52" s="381"/>
      <c r="FJ52" s="381"/>
      <c r="FK52" s="381"/>
      <c r="FL52" s="381"/>
      <c r="FM52" s="381"/>
      <c r="FN52" s="381"/>
      <c r="FO52" s="381"/>
      <c r="FP52" s="381"/>
      <c r="FQ52" s="381"/>
      <c r="FR52" s="381"/>
      <c r="FS52" s="381"/>
      <c r="FT52" s="381"/>
    </row>
    <row r="53" spans="1:176" s="382" customFormat="1" ht="13.8">
      <c r="A53" s="126" t="s">
        <v>5224</v>
      </c>
      <c r="B53" s="126" t="s">
        <v>5225</v>
      </c>
      <c r="C53" s="174">
        <v>1</v>
      </c>
      <c r="D53" s="104">
        <v>7472.34</v>
      </c>
      <c r="E53" s="104">
        <v>7472.34</v>
      </c>
      <c r="F53" s="381"/>
      <c r="G53" s="381"/>
      <c r="H53" s="381"/>
      <c r="I53" s="381"/>
      <c r="J53" s="381"/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1"/>
      <c r="W53" s="381"/>
      <c r="X53" s="381"/>
      <c r="Y53" s="381"/>
      <c r="Z53" s="381"/>
      <c r="AA53" s="381"/>
      <c r="AB53" s="381"/>
      <c r="AC53" s="381"/>
      <c r="AD53" s="381"/>
      <c r="AE53" s="381"/>
      <c r="AF53" s="381"/>
      <c r="AG53" s="381"/>
      <c r="AH53" s="381"/>
      <c r="AI53" s="381"/>
      <c r="AJ53" s="381"/>
      <c r="AK53" s="381"/>
      <c r="AL53" s="381"/>
      <c r="AM53" s="381"/>
      <c r="AN53" s="381"/>
      <c r="AO53" s="381"/>
      <c r="AP53" s="381"/>
      <c r="AQ53" s="381"/>
      <c r="AR53" s="381"/>
      <c r="AS53" s="381"/>
      <c r="AT53" s="381"/>
      <c r="AU53" s="381"/>
      <c r="AV53" s="381"/>
      <c r="AW53" s="381"/>
      <c r="AX53" s="381"/>
      <c r="AY53" s="381"/>
      <c r="AZ53" s="381"/>
      <c r="BA53" s="381"/>
      <c r="BB53" s="381"/>
      <c r="BC53" s="381"/>
      <c r="BD53" s="381"/>
      <c r="BE53" s="381"/>
      <c r="BF53" s="381"/>
      <c r="BG53" s="381"/>
      <c r="BH53" s="381"/>
      <c r="BI53" s="381"/>
      <c r="BJ53" s="381"/>
      <c r="BK53" s="381"/>
      <c r="BL53" s="381"/>
      <c r="BM53" s="381"/>
      <c r="BN53" s="381"/>
      <c r="BO53" s="381"/>
      <c r="BP53" s="381"/>
      <c r="BQ53" s="381"/>
      <c r="BR53" s="381"/>
      <c r="BS53" s="381"/>
      <c r="BT53" s="381"/>
      <c r="BU53" s="381"/>
      <c r="BV53" s="381"/>
      <c r="BW53" s="381"/>
      <c r="BX53" s="381"/>
      <c r="BY53" s="381"/>
      <c r="BZ53" s="381"/>
      <c r="CA53" s="381"/>
      <c r="CB53" s="381"/>
      <c r="CC53" s="381"/>
      <c r="CD53" s="381"/>
      <c r="CE53" s="381"/>
      <c r="CF53" s="381"/>
      <c r="CG53" s="381"/>
      <c r="CH53" s="381"/>
      <c r="CI53" s="381"/>
      <c r="CJ53" s="381"/>
      <c r="CK53" s="381"/>
      <c r="CL53" s="381"/>
      <c r="CM53" s="381"/>
      <c r="CN53" s="381"/>
      <c r="CO53" s="381"/>
      <c r="CP53" s="381"/>
      <c r="CQ53" s="381"/>
      <c r="CR53" s="381"/>
      <c r="CS53" s="381"/>
      <c r="CT53" s="381"/>
      <c r="CU53" s="381"/>
      <c r="CV53" s="381"/>
      <c r="CW53" s="381"/>
      <c r="CX53" s="381"/>
      <c r="CY53" s="381"/>
      <c r="CZ53" s="381"/>
      <c r="DA53" s="381"/>
      <c r="DB53" s="381"/>
      <c r="DC53" s="381"/>
      <c r="DD53" s="381"/>
      <c r="DE53" s="381"/>
      <c r="DF53" s="381"/>
      <c r="DG53" s="381"/>
      <c r="DH53" s="381"/>
      <c r="DI53" s="381"/>
      <c r="DJ53" s="381"/>
      <c r="DK53" s="381"/>
      <c r="DL53" s="381"/>
      <c r="DM53" s="381"/>
      <c r="DN53" s="381"/>
      <c r="DO53" s="381"/>
      <c r="DP53" s="381"/>
      <c r="DQ53" s="381"/>
      <c r="DR53" s="381"/>
      <c r="DS53" s="381"/>
      <c r="DT53" s="381"/>
      <c r="DU53" s="381"/>
      <c r="DV53" s="381"/>
      <c r="DW53" s="381"/>
      <c r="DX53" s="381"/>
      <c r="DY53" s="381"/>
      <c r="DZ53" s="381"/>
      <c r="EA53" s="381"/>
      <c r="EB53" s="381"/>
      <c r="EC53" s="381"/>
      <c r="ED53" s="381"/>
      <c r="EE53" s="381"/>
      <c r="EF53" s="381"/>
      <c r="EG53" s="381"/>
      <c r="EH53" s="381"/>
      <c r="EI53" s="381"/>
      <c r="EJ53" s="381"/>
      <c r="EK53" s="381"/>
      <c r="EL53" s="381"/>
      <c r="EM53" s="381"/>
      <c r="EN53" s="381"/>
      <c r="EO53" s="381"/>
      <c r="EP53" s="381"/>
      <c r="EQ53" s="381"/>
      <c r="ER53" s="381"/>
      <c r="ES53" s="381"/>
      <c r="ET53" s="381"/>
      <c r="EU53" s="381"/>
      <c r="EV53" s="381"/>
      <c r="EW53" s="381"/>
      <c r="EX53" s="381"/>
      <c r="EY53" s="381"/>
      <c r="EZ53" s="381"/>
      <c r="FA53" s="381"/>
      <c r="FB53" s="381"/>
      <c r="FC53" s="381"/>
      <c r="FD53" s="381"/>
      <c r="FE53" s="381"/>
      <c r="FF53" s="381"/>
      <c r="FG53" s="381"/>
      <c r="FH53" s="381"/>
      <c r="FI53" s="381"/>
      <c r="FJ53" s="381"/>
      <c r="FK53" s="381"/>
      <c r="FL53" s="381"/>
      <c r="FM53" s="381"/>
      <c r="FN53" s="381"/>
      <c r="FO53" s="381"/>
      <c r="FP53" s="381"/>
      <c r="FQ53" s="381"/>
      <c r="FR53" s="381"/>
      <c r="FS53" s="381"/>
      <c r="FT53" s="381"/>
    </row>
    <row r="54" spans="1:176" s="191" customFormat="1" ht="15" customHeight="1">
      <c r="A54" s="298"/>
      <c r="B54" s="200" t="s">
        <v>4244</v>
      </c>
      <c r="C54" s="261">
        <f>SUM(C41:C53)</f>
        <v>33</v>
      </c>
      <c r="D54" s="190"/>
      <c r="E54" s="190"/>
    </row>
    <row r="55" spans="1:176" s="423" customFormat="1" ht="15.6">
      <c r="A55" s="385"/>
      <c r="B55" s="386"/>
      <c r="C55" s="385"/>
      <c r="D55" s="387"/>
      <c r="E55" s="387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  <c r="AA55" s="422"/>
      <c r="AB55" s="422"/>
      <c r="AC55" s="422"/>
      <c r="AD55" s="422"/>
      <c r="AE55" s="422"/>
      <c r="AF55" s="422"/>
      <c r="AG55" s="422"/>
      <c r="AH55" s="422"/>
      <c r="AI55" s="422"/>
      <c r="AJ55" s="422"/>
      <c r="AK55" s="422"/>
      <c r="AL55" s="422"/>
      <c r="AM55" s="422"/>
      <c r="AN55" s="422"/>
      <c r="AO55" s="422"/>
      <c r="AP55" s="422"/>
      <c r="AQ55" s="422"/>
      <c r="AR55" s="422"/>
      <c r="AS55" s="422"/>
      <c r="AT55" s="422"/>
      <c r="AU55" s="422"/>
      <c r="AV55" s="422"/>
      <c r="AW55" s="422"/>
      <c r="AX55" s="422"/>
      <c r="AY55" s="422"/>
      <c r="AZ55" s="422"/>
      <c r="BA55" s="422"/>
      <c r="BB55" s="422"/>
      <c r="BC55" s="422"/>
      <c r="BD55" s="422"/>
      <c r="BE55" s="422"/>
      <c r="BF55" s="422"/>
      <c r="BG55" s="422"/>
      <c r="BH55" s="422"/>
      <c r="BI55" s="422"/>
      <c r="BJ55" s="422"/>
      <c r="BK55" s="422"/>
      <c r="BL55" s="422"/>
      <c r="BM55" s="422"/>
      <c r="BN55" s="422"/>
      <c r="BO55" s="422"/>
      <c r="BP55" s="422"/>
      <c r="BQ55" s="422"/>
      <c r="BR55" s="422"/>
      <c r="BS55" s="422"/>
      <c r="BT55" s="422"/>
      <c r="BU55" s="422"/>
      <c r="BV55" s="422"/>
      <c r="BW55" s="422"/>
      <c r="BX55" s="422"/>
      <c r="BY55" s="422"/>
      <c r="BZ55" s="422"/>
      <c r="CA55" s="422"/>
      <c r="CB55" s="422"/>
      <c r="CC55" s="422"/>
      <c r="CD55" s="422"/>
      <c r="CE55" s="422"/>
      <c r="CF55" s="422"/>
      <c r="CG55" s="422"/>
      <c r="CH55" s="422"/>
      <c r="CI55" s="422"/>
      <c r="CJ55" s="422"/>
      <c r="CK55" s="422"/>
      <c r="CL55" s="422"/>
      <c r="CM55" s="422"/>
      <c r="CN55" s="422"/>
      <c r="CO55" s="422"/>
      <c r="CP55" s="422"/>
      <c r="CQ55" s="422"/>
      <c r="CR55" s="422"/>
      <c r="CS55" s="422"/>
      <c r="CT55" s="422"/>
      <c r="CU55" s="422"/>
      <c r="CV55" s="422"/>
      <c r="CW55" s="422"/>
      <c r="CX55" s="422"/>
      <c r="CY55" s="422"/>
      <c r="CZ55" s="422"/>
      <c r="DA55" s="422"/>
      <c r="DB55" s="422"/>
      <c r="DC55" s="422"/>
      <c r="DD55" s="422"/>
      <c r="DE55" s="422"/>
      <c r="DF55" s="422"/>
      <c r="DG55" s="422"/>
      <c r="DH55" s="422"/>
      <c r="DI55" s="422"/>
      <c r="DJ55" s="422"/>
      <c r="DK55" s="422"/>
      <c r="DL55" s="422"/>
      <c r="DM55" s="422"/>
      <c r="DN55" s="422"/>
      <c r="DO55" s="422"/>
      <c r="DP55" s="422"/>
      <c r="DQ55" s="422"/>
      <c r="DR55" s="422"/>
      <c r="DS55" s="422"/>
      <c r="DT55" s="422"/>
      <c r="DU55" s="422"/>
      <c r="DV55" s="422"/>
      <c r="DW55" s="422"/>
      <c r="DX55" s="422"/>
      <c r="DY55" s="422"/>
      <c r="DZ55" s="422"/>
      <c r="EA55" s="422"/>
      <c r="EB55" s="422"/>
      <c r="EC55" s="422"/>
      <c r="ED55" s="422"/>
      <c r="EE55" s="422"/>
      <c r="EF55" s="422"/>
      <c r="EG55" s="422"/>
      <c r="EH55" s="422"/>
      <c r="EI55" s="422"/>
      <c r="EJ55" s="422"/>
      <c r="EK55" s="422"/>
      <c r="EL55" s="422"/>
      <c r="EM55" s="422"/>
      <c r="EN55" s="422"/>
      <c r="EO55" s="422"/>
      <c r="EP55" s="422"/>
      <c r="EQ55" s="422"/>
      <c r="ER55" s="422"/>
      <c r="ES55" s="422"/>
      <c r="ET55" s="422"/>
      <c r="EU55" s="422"/>
      <c r="EV55" s="422"/>
      <c r="EW55" s="422"/>
      <c r="EX55" s="422"/>
      <c r="EY55" s="422"/>
      <c r="EZ55" s="422"/>
      <c r="FA55" s="422"/>
      <c r="FB55" s="422"/>
      <c r="FC55" s="422"/>
      <c r="FD55" s="422"/>
      <c r="FE55" s="422"/>
      <c r="FF55" s="422"/>
      <c r="FG55" s="422"/>
      <c r="FH55" s="422"/>
      <c r="FI55" s="422"/>
      <c r="FJ55" s="422"/>
      <c r="FK55" s="422"/>
      <c r="FL55" s="422"/>
      <c r="FM55" s="422"/>
      <c r="FN55" s="422"/>
      <c r="FO55" s="422"/>
      <c r="FP55" s="422"/>
      <c r="FQ55" s="422"/>
      <c r="FR55" s="422"/>
      <c r="FS55" s="422"/>
      <c r="FT55" s="422"/>
    </row>
    <row r="56" spans="1:176" s="165" customFormat="1">
      <c r="A56" s="1277" t="s">
        <v>4104</v>
      </c>
      <c r="B56" s="1277"/>
      <c r="C56" s="163"/>
      <c r="D56" s="262"/>
      <c r="E56" s="2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  <c r="BT56" s="164"/>
      <c r="BU56" s="164"/>
      <c r="BV56" s="164"/>
      <c r="BW56" s="164"/>
      <c r="BX56" s="164"/>
      <c r="BY56" s="164"/>
      <c r="BZ56" s="164"/>
      <c r="CA56" s="164"/>
      <c r="CB56" s="164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164"/>
      <c r="CN56" s="164"/>
      <c r="CO56" s="164"/>
      <c r="CP56" s="164"/>
      <c r="CQ56" s="164"/>
      <c r="CR56" s="164"/>
      <c r="CS56" s="164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4"/>
      <c r="DP56" s="164"/>
      <c r="DQ56" s="164"/>
      <c r="DR56" s="164"/>
      <c r="DS56" s="164"/>
      <c r="DT56" s="164"/>
      <c r="DU56" s="164"/>
      <c r="DV56" s="164"/>
      <c r="DW56" s="164"/>
      <c r="DX56" s="164"/>
      <c r="DY56" s="164"/>
      <c r="DZ56" s="164"/>
      <c r="EA56" s="164"/>
      <c r="EB56" s="164"/>
      <c r="EC56" s="164"/>
      <c r="ED56" s="164"/>
      <c r="EE56" s="164"/>
      <c r="EF56" s="164"/>
      <c r="EG56" s="164"/>
      <c r="EH56" s="164"/>
      <c r="EI56" s="164"/>
      <c r="EJ56" s="164"/>
      <c r="EK56" s="164"/>
      <c r="EL56" s="164"/>
      <c r="EM56" s="164"/>
      <c r="EN56" s="164"/>
      <c r="EO56" s="164"/>
      <c r="EP56" s="164"/>
      <c r="EQ56" s="164"/>
      <c r="ER56" s="164"/>
      <c r="ES56" s="164"/>
      <c r="ET56" s="164"/>
      <c r="EU56" s="164"/>
      <c r="EV56" s="164"/>
      <c r="EW56" s="164"/>
      <c r="EX56" s="164"/>
      <c r="EY56" s="164"/>
      <c r="EZ56" s="164"/>
      <c r="FA56" s="164"/>
      <c r="FB56" s="164"/>
      <c r="FC56" s="164"/>
      <c r="FD56" s="164"/>
    </row>
    <row r="57" spans="1:176" s="295" customFormat="1" ht="15.6">
      <c r="A57" s="154" t="s">
        <v>4246</v>
      </c>
      <c r="B57" s="154" t="s">
        <v>4246</v>
      </c>
      <c r="C57" s="202">
        <v>0</v>
      </c>
      <c r="D57" s="146">
        <v>0</v>
      </c>
      <c r="E57" s="146">
        <v>0</v>
      </c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  <c r="DJ57" s="294"/>
      <c r="DK57" s="294"/>
      <c r="DL57" s="294"/>
      <c r="DM57" s="294"/>
      <c r="DN57" s="294"/>
      <c r="DO57" s="294"/>
      <c r="DP57" s="294"/>
      <c r="DQ57" s="294"/>
      <c r="DR57" s="294"/>
      <c r="DS57" s="294"/>
      <c r="DT57" s="294"/>
      <c r="DU57" s="294"/>
      <c r="DV57" s="294"/>
      <c r="DW57" s="294"/>
      <c r="DX57" s="294"/>
      <c r="DY57" s="294"/>
      <c r="DZ57" s="294"/>
      <c r="EA57" s="294"/>
      <c r="EB57" s="294"/>
      <c r="EC57" s="294"/>
      <c r="ED57" s="294"/>
      <c r="EE57" s="294"/>
      <c r="EF57" s="294"/>
      <c r="EG57" s="294"/>
      <c r="EH57" s="294"/>
      <c r="EI57" s="294"/>
      <c r="EJ57" s="294"/>
      <c r="EK57" s="294"/>
      <c r="EL57" s="294"/>
      <c r="EM57" s="294"/>
      <c r="EN57" s="294"/>
      <c r="EO57" s="294"/>
      <c r="EP57" s="294"/>
      <c r="EQ57" s="294"/>
      <c r="ER57" s="294"/>
      <c r="ES57" s="294"/>
      <c r="ET57" s="294"/>
      <c r="EU57" s="294"/>
      <c r="EV57" s="294"/>
      <c r="EW57" s="294"/>
      <c r="EX57" s="294"/>
      <c r="EY57" s="294"/>
      <c r="EZ57" s="294"/>
      <c r="FA57" s="294"/>
      <c r="FB57" s="294"/>
      <c r="FC57" s="294"/>
      <c r="FD57" s="294"/>
    </row>
    <row r="58" spans="1:176" s="165" customFormat="1">
      <c r="A58" s="302"/>
      <c r="B58" s="200" t="s">
        <v>4247</v>
      </c>
      <c r="C58" s="193">
        <f>SUM(C57)</f>
        <v>0</v>
      </c>
      <c r="D58" s="183"/>
      <c r="E58" s="18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  <c r="DZ58" s="164"/>
      <c r="EA58" s="164"/>
      <c r="EB58" s="164"/>
      <c r="EC58" s="164"/>
      <c r="ED58" s="164"/>
      <c r="EE58" s="164"/>
      <c r="EF58" s="164"/>
      <c r="EG58" s="164"/>
      <c r="EH58" s="164"/>
      <c r="EI58" s="164"/>
      <c r="EJ58" s="164"/>
      <c r="EK58" s="164"/>
      <c r="EL58" s="164"/>
      <c r="EM58" s="164"/>
      <c r="EN58" s="164"/>
      <c r="EO58" s="164"/>
      <c r="EP58" s="164"/>
      <c r="EQ58" s="164"/>
      <c r="ER58" s="164"/>
      <c r="ES58" s="164"/>
      <c r="ET58" s="164"/>
      <c r="EU58" s="164"/>
      <c r="EV58" s="164"/>
      <c r="EW58" s="164"/>
      <c r="EX58" s="164"/>
      <c r="EY58" s="164"/>
      <c r="EZ58" s="164"/>
      <c r="FA58" s="164"/>
      <c r="FB58" s="164"/>
      <c r="FC58" s="164"/>
      <c r="FD58" s="164"/>
    </row>
    <row r="59" spans="1:176" s="165" customFormat="1">
      <c r="A59" s="228"/>
      <c r="B59" s="228"/>
      <c r="C59" s="170"/>
      <c r="D59" s="262"/>
      <c r="E59" s="262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  <c r="CA59" s="164"/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CW59" s="164"/>
      <c r="CX59" s="164"/>
      <c r="CY59" s="164"/>
      <c r="CZ59" s="164"/>
      <c r="DA59" s="164"/>
      <c r="DB59" s="164"/>
      <c r="DC59" s="164"/>
      <c r="DD59" s="164"/>
      <c r="DE59" s="164"/>
      <c r="DF59" s="164"/>
      <c r="DG59" s="164"/>
      <c r="DH59" s="164"/>
      <c r="DI59" s="164"/>
      <c r="DJ59" s="164"/>
      <c r="DK59" s="164"/>
      <c r="DL59" s="164"/>
      <c r="DM59" s="164"/>
      <c r="DN59" s="164"/>
      <c r="DO59" s="164"/>
      <c r="DP59" s="164"/>
      <c r="DQ59" s="164"/>
      <c r="DR59" s="164"/>
      <c r="DS59" s="164"/>
      <c r="DT59" s="164"/>
      <c r="DU59" s="164"/>
      <c r="DV59" s="164"/>
      <c r="DW59" s="164"/>
      <c r="DX59" s="164"/>
      <c r="DY59" s="164"/>
      <c r="DZ59" s="164"/>
      <c r="EA59" s="164"/>
      <c r="EB59" s="164"/>
      <c r="EC59" s="164"/>
      <c r="ED59" s="164"/>
      <c r="EE59" s="164"/>
      <c r="EF59" s="164"/>
      <c r="EG59" s="164"/>
      <c r="EH59" s="164"/>
      <c r="EI59" s="164"/>
      <c r="EJ59" s="164"/>
      <c r="EK59" s="164"/>
      <c r="EL59" s="164"/>
      <c r="EM59" s="164"/>
      <c r="EN59" s="164"/>
      <c r="EO59" s="164"/>
      <c r="EP59" s="164"/>
      <c r="EQ59" s="164"/>
      <c r="ER59" s="164"/>
      <c r="ES59" s="164"/>
      <c r="ET59" s="164"/>
      <c r="EU59" s="164"/>
      <c r="EV59" s="164"/>
      <c r="EW59" s="164"/>
      <c r="EX59" s="164"/>
      <c r="EY59" s="164"/>
      <c r="EZ59" s="164"/>
      <c r="FA59" s="164"/>
      <c r="FB59" s="164"/>
      <c r="FC59" s="164"/>
      <c r="FD59" s="164"/>
    </row>
    <row r="60" spans="1:176" s="165" customFormat="1">
      <c r="A60" s="228"/>
      <c r="B60" s="194" t="s">
        <v>4105</v>
      </c>
      <c r="C60" s="195">
        <f>C38+C54+C58</f>
        <v>60</v>
      </c>
      <c r="D60" s="262"/>
      <c r="E60" s="262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U60" s="164"/>
      <c r="BV60" s="164"/>
      <c r="BW60" s="164"/>
      <c r="BX60" s="164"/>
      <c r="BY60" s="164"/>
      <c r="BZ60" s="164"/>
      <c r="CA60" s="164"/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CW60" s="164"/>
      <c r="CX60" s="164"/>
      <c r="CY60" s="164"/>
      <c r="CZ60" s="164"/>
      <c r="DA60" s="164"/>
      <c r="DB60" s="164"/>
      <c r="DC60" s="164"/>
      <c r="DD60" s="164"/>
      <c r="DE60" s="164"/>
      <c r="DF60" s="164"/>
      <c r="DG60" s="164"/>
      <c r="DH60" s="164"/>
      <c r="DI60" s="164"/>
      <c r="DJ60" s="164"/>
      <c r="DK60" s="164"/>
      <c r="DL60" s="164"/>
      <c r="DM60" s="164"/>
      <c r="DN60" s="164"/>
      <c r="DO60" s="164"/>
      <c r="DP60" s="164"/>
      <c r="DQ60" s="164"/>
      <c r="DR60" s="164"/>
      <c r="DS60" s="164"/>
      <c r="DT60" s="164"/>
      <c r="DU60" s="164"/>
      <c r="DV60" s="164"/>
      <c r="DW60" s="164"/>
      <c r="DX60" s="164"/>
      <c r="DY60" s="164"/>
      <c r="DZ60" s="164"/>
      <c r="EA60" s="164"/>
      <c r="EB60" s="164"/>
      <c r="EC60" s="164"/>
      <c r="ED60" s="164"/>
      <c r="EE60" s="164"/>
      <c r="EF60" s="164"/>
      <c r="EG60" s="164"/>
      <c r="EH60" s="164"/>
      <c r="EI60" s="164"/>
      <c r="EJ60" s="164"/>
      <c r="EK60" s="164"/>
      <c r="EL60" s="164"/>
      <c r="EM60" s="164"/>
      <c r="EN60" s="164"/>
      <c r="EO60" s="164"/>
      <c r="EP60" s="164"/>
      <c r="EQ60" s="164"/>
      <c r="ER60" s="164"/>
      <c r="ES60" s="164"/>
      <c r="ET60" s="164"/>
      <c r="EU60" s="164"/>
      <c r="EV60" s="164"/>
      <c r="EW60" s="164"/>
      <c r="EX60" s="164"/>
      <c r="EY60" s="164"/>
      <c r="EZ60" s="164"/>
      <c r="FA60" s="164"/>
      <c r="FB60" s="164"/>
      <c r="FC60" s="164"/>
      <c r="FD60" s="164"/>
    </row>
    <row r="61" spans="1:176" s="423" customFormat="1">
      <c r="A61" s="228"/>
      <c r="B61" s="228"/>
      <c r="C61" s="383"/>
      <c r="D61" s="384"/>
      <c r="E61" s="384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  <c r="AA61" s="422"/>
      <c r="AB61" s="422"/>
      <c r="AC61" s="422"/>
      <c r="AD61" s="422"/>
      <c r="AE61" s="422"/>
      <c r="AF61" s="422"/>
      <c r="AG61" s="422"/>
      <c r="AH61" s="422"/>
      <c r="AI61" s="422"/>
      <c r="AJ61" s="422"/>
      <c r="AK61" s="422"/>
      <c r="AL61" s="422"/>
      <c r="AM61" s="422"/>
      <c r="AN61" s="422"/>
      <c r="AO61" s="422"/>
      <c r="AP61" s="422"/>
      <c r="AQ61" s="422"/>
      <c r="AR61" s="422"/>
      <c r="AS61" s="422"/>
      <c r="AT61" s="422"/>
      <c r="AU61" s="422"/>
      <c r="AV61" s="422"/>
      <c r="AW61" s="422"/>
      <c r="AX61" s="422"/>
      <c r="AY61" s="422"/>
      <c r="AZ61" s="422"/>
      <c r="BA61" s="422"/>
      <c r="BB61" s="422"/>
      <c r="BC61" s="422"/>
      <c r="BD61" s="422"/>
      <c r="BE61" s="422"/>
      <c r="BF61" s="422"/>
      <c r="BG61" s="422"/>
      <c r="BH61" s="422"/>
      <c r="BI61" s="422"/>
      <c r="BJ61" s="422"/>
      <c r="BK61" s="422"/>
      <c r="BL61" s="422"/>
      <c r="BM61" s="422"/>
      <c r="BN61" s="422"/>
      <c r="BO61" s="422"/>
      <c r="BP61" s="422"/>
      <c r="BQ61" s="422"/>
      <c r="BR61" s="422"/>
      <c r="BS61" s="422"/>
      <c r="BT61" s="422"/>
      <c r="BU61" s="422"/>
      <c r="BV61" s="422"/>
      <c r="BW61" s="422"/>
      <c r="BX61" s="422"/>
      <c r="BY61" s="422"/>
      <c r="BZ61" s="422"/>
      <c r="CA61" s="422"/>
      <c r="CB61" s="422"/>
      <c r="CC61" s="422"/>
      <c r="CD61" s="422"/>
      <c r="CE61" s="422"/>
      <c r="CF61" s="422"/>
      <c r="CG61" s="422"/>
      <c r="CH61" s="422"/>
      <c r="CI61" s="422"/>
      <c r="CJ61" s="422"/>
      <c r="CK61" s="422"/>
      <c r="CL61" s="422"/>
      <c r="CM61" s="422"/>
      <c r="CN61" s="422"/>
      <c r="CO61" s="422"/>
      <c r="CP61" s="422"/>
      <c r="CQ61" s="422"/>
      <c r="CR61" s="422"/>
      <c r="CS61" s="422"/>
      <c r="CT61" s="422"/>
      <c r="CU61" s="422"/>
      <c r="CV61" s="422"/>
      <c r="CW61" s="422"/>
      <c r="CX61" s="422"/>
      <c r="CY61" s="422"/>
      <c r="CZ61" s="422"/>
      <c r="DA61" s="422"/>
      <c r="DB61" s="422"/>
      <c r="DC61" s="422"/>
      <c r="DD61" s="422"/>
      <c r="DE61" s="422"/>
      <c r="DF61" s="422"/>
      <c r="DG61" s="422"/>
      <c r="DH61" s="422"/>
      <c r="DI61" s="422"/>
      <c r="DJ61" s="422"/>
      <c r="DK61" s="422"/>
      <c r="DL61" s="422"/>
      <c r="DM61" s="422"/>
      <c r="DN61" s="422"/>
      <c r="DO61" s="422"/>
      <c r="DP61" s="422"/>
      <c r="DQ61" s="422"/>
      <c r="DR61" s="422"/>
      <c r="DS61" s="422"/>
      <c r="DT61" s="422"/>
      <c r="DU61" s="422"/>
      <c r="DV61" s="422"/>
      <c r="DW61" s="422"/>
      <c r="DX61" s="422"/>
      <c r="DY61" s="422"/>
      <c r="DZ61" s="422"/>
      <c r="EA61" s="422"/>
      <c r="EB61" s="422"/>
      <c r="EC61" s="422"/>
      <c r="ED61" s="422"/>
      <c r="EE61" s="422"/>
      <c r="EF61" s="422"/>
      <c r="EG61" s="422"/>
      <c r="EH61" s="422"/>
      <c r="EI61" s="422"/>
      <c r="EJ61" s="422"/>
      <c r="EK61" s="422"/>
      <c r="EL61" s="422"/>
      <c r="EM61" s="422"/>
      <c r="EN61" s="422"/>
      <c r="EO61" s="422"/>
      <c r="EP61" s="422"/>
      <c r="EQ61" s="422"/>
      <c r="ER61" s="422"/>
      <c r="ES61" s="422"/>
      <c r="ET61" s="422"/>
      <c r="EU61" s="422"/>
      <c r="EV61" s="422"/>
      <c r="EW61" s="422"/>
      <c r="EX61" s="422"/>
      <c r="EY61" s="422"/>
      <c r="EZ61" s="422"/>
      <c r="FA61" s="422"/>
      <c r="FB61" s="422"/>
      <c r="FC61" s="422"/>
      <c r="FD61" s="422"/>
      <c r="FE61" s="422"/>
      <c r="FF61" s="422"/>
      <c r="FG61" s="422"/>
      <c r="FH61" s="422"/>
      <c r="FI61" s="422"/>
      <c r="FJ61" s="422"/>
      <c r="FK61" s="422"/>
      <c r="FL61" s="422"/>
      <c r="FM61" s="422"/>
      <c r="FN61" s="422"/>
      <c r="FO61" s="422"/>
      <c r="FP61" s="422"/>
      <c r="FQ61" s="422"/>
      <c r="FR61" s="422"/>
      <c r="FS61" s="422"/>
      <c r="FT61" s="422"/>
    </row>
    <row r="62" spans="1:176" s="164" customFormat="1">
      <c r="A62" s="1279" t="s">
        <v>4101</v>
      </c>
      <c r="B62" s="1279"/>
      <c r="C62" s="170"/>
      <c r="D62" s="262"/>
      <c r="E62" s="262"/>
    </row>
    <row r="63" spans="1:176" s="164" customFormat="1">
      <c r="A63" s="1277" t="s">
        <v>4248</v>
      </c>
      <c r="B63" s="1277"/>
      <c r="C63" s="170"/>
      <c r="D63" s="262"/>
      <c r="E63" s="262"/>
    </row>
    <row r="64" spans="1:176" s="389" customFormat="1" ht="13.8">
      <c r="A64" s="154" t="s">
        <v>4246</v>
      </c>
      <c r="B64" s="151" t="s">
        <v>5226</v>
      </c>
      <c r="C64" s="152">
        <v>2</v>
      </c>
      <c r="D64" s="153">
        <v>29299.998</v>
      </c>
      <c r="E64" s="153">
        <v>29299.998</v>
      </c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  <c r="BT64" s="206"/>
      <c r="BU64" s="206"/>
      <c r="BV64" s="206"/>
      <c r="BW64" s="206"/>
      <c r="BX64" s="206"/>
      <c r="BY64" s="206"/>
      <c r="BZ64" s="206"/>
      <c r="CA64" s="206"/>
      <c r="CB64" s="206"/>
      <c r="CC64" s="206"/>
      <c r="CD64" s="206"/>
      <c r="CE64" s="206"/>
      <c r="CF64" s="206"/>
      <c r="CG64" s="206"/>
      <c r="CH64" s="206"/>
      <c r="CI64" s="206"/>
      <c r="CJ64" s="206"/>
      <c r="CK64" s="206"/>
      <c r="CL64" s="206"/>
      <c r="CM64" s="206"/>
      <c r="CN64" s="206"/>
      <c r="CO64" s="206"/>
      <c r="CP64" s="206"/>
      <c r="CQ64" s="206"/>
      <c r="CR64" s="206"/>
      <c r="CS64" s="206"/>
      <c r="CT64" s="206"/>
      <c r="CU64" s="206"/>
      <c r="CV64" s="206"/>
      <c r="CW64" s="206"/>
      <c r="CX64" s="206"/>
      <c r="CY64" s="206"/>
      <c r="CZ64" s="206"/>
      <c r="DA64" s="206"/>
      <c r="DB64" s="206"/>
      <c r="DC64" s="206"/>
      <c r="DD64" s="206"/>
      <c r="DE64" s="206"/>
      <c r="DF64" s="206"/>
      <c r="DG64" s="206"/>
      <c r="DH64" s="206"/>
      <c r="DI64" s="206"/>
      <c r="DJ64" s="206"/>
      <c r="DK64" s="206"/>
      <c r="DL64" s="206"/>
      <c r="DM64" s="206"/>
      <c r="DN64" s="206"/>
      <c r="DO64" s="206"/>
      <c r="DP64" s="206"/>
      <c r="DQ64" s="206"/>
      <c r="DR64" s="206"/>
      <c r="DS64" s="206"/>
      <c r="DT64" s="206"/>
      <c r="DU64" s="206"/>
      <c r="DV64" s="206"/>
      <c r="DW64" s="206"/>
      <c r="DX64" s="206"/>
      <c r="DY64" s="206"/>
      <c r="DZ64" s="206"/>
      <c r="EA64" s="206"/>
      <c r="EB64" s="206"/>
      <c r="EC64" s="206"/>
      <c r="ED64" s="206"/>
      <c r="EE64" s="206"/>
      <c r="EF64" s="206"/>
      <c r="EG64" s="206"/>
      <c r="EH64" s="206"/>
      <c r="EI64" s="206"/>
      <c r="EJ64" s="206"/>
      <c r="EK64" s="206"/>
      <c r="EL64" s="206"/>
      <c r="EM64" s="206"/>
      <c r="EN64" s="206"/>
      <c r="EO64" s="206"/>
      <c r="EP64" s="206"/>
      <c r="EQ64" s="206"/>
      <c r="ER64" s="206"/>
      <c r="ES64" s="206"/>
      <c r="ET64" s="206"/>
      <c r="EU64" s="206"/>
      <c r="EV64" s="206"/>
      <c r="EW64" s="206"/>
      <c r="EX64" s="206"/>
      <c r="EY64" s="206"/>
      <c r="EZ64" s="206"/>
      <c r="FA64" s="206"/>
      <c r="FB64" s="206"/>
      <c r="FC64" s="206"/>
      <c r="FD64" s="206"/>
      <c r="FE64" s="206"/>
      <c r="FF64" s="206"/>
      <c r="FG64" s="206"/>
      <c r="FH64" s="206"/>
      <c r="FI64" s="206"/>
      <c r="FJ64" s="206"/>
      <c r="FK64" s="206"/>
      <c r="FL64" s="206"/>
      <c r="FM64" s="206"/>
      <c r="FN64" s="206"/>
      <c r="FO64" s="206"/>
      <c r="FP64" s="206"/>
      <c r="FQ64" s="206"/>
      <c r="FR64" s="206"/>
      <c r="FS64" s="206"/>
      <c r="FT64" s="206"/>
    </row>
    <row r="65" spans="1:176" s="389" customFormat="1" ht="13.8">
      <c r="A65" s="154" t="s">
        <v>4246</v>
      </c>
      <c r="B65" s="151" t="s">
        <v>5227</v>
      </c>
      <c r="C65" s="152">
        <v>2</v>
      </c>
      <c r="D65" s="153">
        <v>7873.7085000000006</v>
      </c>
      <c r="E65" s="153">
        <v>12816.91</v>
      </c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  <c r="CS65" s="206"/>
      <c r="CT65" s="206"/>
      <c r="CU65" s="206"/>
      <c r="CV65" s="206"/>
      <c r="CW65" s="206"/>
      <c r="CX65" s="206"/>
      <c r="CY65" s="206"/>
      <c r="CZ65" s="206"/>
      <c r="DA65" s="206"/>
      <c r="DB65" s="206"/>
      <c r="DC65" s="206"/>
      <c r="DD65" s="206"/>
      <c r="DE65" s="206"/>
      <c r="DF65" s="206"/>
      <c r="DG65" s="206"/>
      <c r="DH65" s="206"/>
      <c r="DI65" s="206"/>
      <c r="DJ65" s="206"/>
      <c r="DK65" s="206"/>
      <c r="DL65" s="206"/>
      <c r="DM65" s="206"/>
      <c r="DN65" s="206"/>
      <c r="DO65" s="206"/>
      <c r="DP65" s="206"/>
      <c r="DQ65" s="206"/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206"/>
      <c r="EG65" s="206"/>
      <c r="EH65" s="206"/>
      <c r="EI65" s="206"/>
      <c r="EJ65" s="206"/>
      <c r="EK65" s="206"/>
      <c r="EL65" s="206"/>
      <c r="EM65" s="206"/>
      <c r="EN65" s="206"/>
      <c r="EO65" s="206"/>
      <c r="EP65" s="206"/>
      <c r="EQ65" s="206"/>
      <c r="ER65" s="206"/>
      <c r="ES65" s="206"/>
      <c r="ET65" s="206"/>
      <c r="EU65" s="206"/>
      <c r="EV65" s="206"/>
      <c r="EW65" s="206"/>
      <c r="EX65" s="206"/>
      <c r="EY65" s="206"/>
      <c r="EZ65" s="206"/>
      <c r="FA65" s="206"/>
      <c r="FB65" s="206"/>
      <c r="FC65" s="206"/>
      <c r="FD65" s="206"/>
      <c r="FE65" s="206"/>
      <c r="FF65" s="206"/>
      <c r="FG65" s="206"/>
      <c r="FH65" s="206"/>
      <c r="FI65" s="206"/>
      <c r="FJ65" s="206"/>
      <c r="FK65" s="206"/>
      <c r="FL65" s="206"/>
      <c r="FM65" s="206"/>
      <c r="FN65" s="206"/>
      <c r="FO65" s="206"/>
      <c r="FP65" s="206"/>
      <c r="FQ65" s="206"/>
      <c r="FR65" s="206"/>
      <c r="FS65" s="206"/>
      <c r="FT65" s="206"/>
    </row>
    <row r="66" spans="1:176" s="389" customFormat="1" ht="13.8">
      <c r="A66" s="154" t="s">
        <v>4246</v>
      </c>
      <c r="B66" s="151" t="s">
        <v>5228</v>
      </c>
      <c r="C66" s="152">
        <v>1</v>
      </c>
      <c r="D66" s="153">
        <v>31254</v>
      </c>
      <c r="E66" s="153">
        <v>31254</v>
      </c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206"/>
      <c r="DK66" s="206"/>
      <c r="DL66" s="206"/>
      <c r="DM66" s="206"/>
      <c r="DN66" s="206"/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206"/>
      <c r="EH66" s="206"/>
      <c r="EI66" s="206"/>
      <c r="EJ66" s="206"/>
      <c r="EK66" s="206"/>
      <c r="EL66" s="206"/>
      <c r="EM66" s="206"/>
      <c r="EN66" s="206"/>
      <c r="EO66" s="206"/>
      <c r="EP66" s="206"/>
      <c r="EQ66" s="206"/>
      <c r="ER66" s="206"/>
      <c r="ES66" s="206"/>
      <c r="ET66" s="206"/>
      <c r="EU66" s="206"/>
      <c r="EV66" s="206"/>
      <c r="EW66" s="206"/>
      <c r="EX66" s="206"/>
      <c r="EY66" s="206"/>
      <c r="EZ66" s="206"/>
      <c r="FA66" s="206"/>
      <c r="FB66" s="206"/>
      <c r="FC66" s="206"/>
      <c r="FD66" s="206"/>
      <c r="FE66" s="206"/>
      <c r="FF66" s="206"/>
      <c r="FG66" s="206"/>
      <c r="FH66" s="206"/>
      <c r="FI66" s="206"/>
      <c r="FJ66" s="206"/>
      <c r="FK66" s="206"/>
      <c r="FL66" s="206"/>
      <c r="FM66" s="206"/>
      <c r="FN66" s="206"/>
      <c r="FO66" s="206"/>
      <c r="FP66" s="206"/>
      <c r="FQ66" s="206"/>
      <c r="FR66" s="206"/>
      <c r="FS66" s="206"/>
      <c r="FT66" s="206"/>
    </row>
    <row r="67" spans="1:176" s="389" customFormat="1" ht="13.8">
      <c r="A67" s="154" t="s">
        <v>4246</v>
      </c>
      <c r="B67" s="151" t="s">
        <v>5229</v>
      </c>
      <c r="C67" s="152">
        <v>350</v>
      </c>
      <c r="D67" s="153">
        <v>2500</v>
      </c>
      <c r="E67" s="153">
        <v>32000</v>
      </c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  <c r="CS67" s="206"/>
      <c r="CT67" s="206"/>
      <c r="CU67" s="206"/>
      <c r="CV67" s="206"/>
      <c r="CW67" s="206"/>
      <c r="CX67" s="206"/>
      <c r="CY67" s="206"/>
      <c r="CZ67" s="206"/>
      <c r="DA67" s="206"/>
      <c r="DB67" s="206"/>
      <c r="DC67" s="206"/>
      <c r="DD67" s="206"/>
      <c r="DE67" s="206"/>
      <c r="DF67" s="206"/>
      <c r="DG67" s="206"/>
      <c r="DH67" s="206"/>
      <c r="DI67" s="206"/>
      <c r="DJ67" s="206"/>
      <c r="DK67" s="206"/>
      <c r="DL67" s="206"/>
      <c r="DM67" s="206"/>
      <c r="DN67" s="206"/>
      <c r="DO67" s="206"/>
      <c r="DP67" s="206"/>
      <c r="DQ67" s="206"/>
      <c r="DR67" s="206"/>
      <c r="DS67" s="206"/>
      <c r="DT67" s="206"/>
      <c r="DU67" s="206"/>
      <c r="DV67" s="206"/>
      <c r="DW67" s="206"/>
      <c r="DX67" s="206"/>
      <c r="DY67" s="206"/>
      <c r="DZ67" s="206"/>
      <c r="EA67" s="206"/>
      <c r="EB67" s="206"/>
      <c r="EC67" s="206"/>
      <c r="ED67" s="206"/>
      <c r="EE67" s="206"/>
      <c r="EF67" s="206"/>
      <c r="EG67" s="206"/>
      <c r="EH67" s="206"/>
      <c r="EI67" s="206"/>
      <c r="EJ67" s="206"/>
      <c r="EK67" s="206"/>
      <c r="EL67" s="206"/>
      <c r="EM67" s="206"/>
      <c r="EN67" s="206"/>
      <c r="EO67" s="206"/>
      <c r="EP67" s="206"/>
      <c r="EQ67" s="206"/>
      <c r="ER67" s="206"/>
      <c r="ES67" s="206"/>
      <c r="ET67" s="206"/>
      <c r="EU67" s="206"/>
      <c r="EV67" s="206"/>
      <c r="EW67" s="206"/>
      <c r="EX67" s="206"/>
      <c r="EY67" s="206"/>
      <c r="EZ67" s="206"/>
      <c r="FA67" s="206"/>
      <c r="FB67" s="206"/>
      <c r="FC67" s="206"/>
      <c r="FD67" s="206"/>
      <c r="FE67" s="206"/>
      <c r="FF67" s="206"/>
      <c r="FG67" s="206"/>
      <c r="FH67" s="206"/>
      <c r="FI67" s="206"/>
      <c r="FJ67" s="206"/>
      <c r="FK67" s="206"/>
      <c r="FL67" s="206"/>
      <c r="FM67" s="206"/>
      <c r="FN67" s="206"/>
      <c r="FO67" s="206"/>
      <c r="FP67" s="206"/>
      <c r="FQ67" s="206"/>
      <c r="FR67" s="206"/>
      <c r="FS67" s="206"/>
      <c r="FT67" s="206"/>
    </row>
    <row r="68" spans="1:176" s="131" customFormat="1" ht="13.8">
      <c r="A68" s="167"/>
      <c r="B68" s="200" t="s">
        <v>4249</v>
      </c>
      <c r="C68" s="200">
        <f>SUM(C64:C67)</f>
        <v>355</v>
      </c>
      <c r="D68" s="183"/>
      <c r="E68" s="183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</row>
    <row r="69" spans="1:176">
      <c r="A69" s="228"/>
      <c r="B69" s="228"/>
      <c r="C69" s="383"/>
      <c r="D69" s="384"/>
      <c r="E69" s="384"/>
    </row>
    <row r="70" spans="1:176" s="164" customFormat="1">
      <c r="A70" s="1277" t="s">
        <v>4107</v>
      </c>
      <c r="B70" s="1277"/>
      <c r="C70" s="170"/>
      <c r="D70" s="262"/>
      <c r="E70" s="262"/>
    </row>
    <row r="71" spans="1:176" s="166" customFormat="1" ht="13.8">
      <c r="A71" s="154" t="s">
        <v>4246</v>
      </c>
      <c r="B71" s="154" t="s">
        <v>4246</v>
      </c>
      <c r="C71" s="202">
        <v>0</v>
      </c>
      <c r="D71" s="424">
        <v>0</v>
      </c>
      <c r="E71" s="146">
        <v>0</v>
      </c>
    </row>
    <row r="72" spans="1:176" s="203" customFormat="1" ht="16.5" customHeight="1">
      <c r="B72" s="204" t="s">
        <v>4280</v>
      </c>
      <c r="C72" s="200">
        <v>0</v>
      </c>
    </row>
  </sheetData>
  <mergeCells count="15">
    <mergeCell ref="A70:B70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40:B40"/>
    <mergeCell ref="A56:B56"/>
    <mergeCell ref="A62:B62"/>
    <mergeCell ref="A63:B63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4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G56"/>
  <sheetViews>
    <sheetView showGridLines="0" topLeftCell="C5" zoomScaleNormal="100" zoomScaleSheetLayoutView="80" workbookViewId="0"/>
  </sheetViews>
  <sheetFormatPr baseColWidth="10" defaultColWidth="11.44140625" defaultRowHeight="15"/>
  <cols>
    <col min="1" max="1" width="14.88671875" style="207" customWidth="1"/>
    <col min="2" max="2" width="63.5546875" style="207" bestFit="1" customWidth="1"/>
    <col min="3" max="3" width="15.109375" style="207" bestFit="1" customWidth="1"/>
    <col min="4" max="4" width="16.88671875" style="207" customWidth="1"/>
    <col min="5" max="5" width="14.33203125" style="207" bestFit="1" customWidth="1"/>
    <col min="6" max="6" width="11.44140625" style="207"/>
    <col min="7" max="7" width="14.5546875" style="207" customWidth="1"/>
    <col min="8" max="8" width="14.33203125" style="207" customWidth="1"/>
    <col min="9" max="9" width="11.44140625" style="207"/>
    <col min="10" max="10" width="14.44140625" style="207" customWidth="1"/>
    <col min="11" max="11" width="11.44140625" style="207"/>
    <col min="12" max="12" width="11.44140625" style="395"/>
    <col min="13" max="16384" width="11.44140625" style="207"/>
  </cols>
  <sheetData>
    <row r="2" spans="1:163" s="295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  <c r="EQ2" s="294"/>
      <c r="ER2" s="294"/>
      <c r="ES2" s="294"/>
      <c r="ET2" s="294"/>
      <c r="EU2" s="294"/>
      <c r="EV2" s="294"/>
      <c r="EW2" s="294"/>
      <c r="EX2" s="294"/>
      <c r="EY2" s="294"/>
      <c r="EZ2" s="294"/>
      <c r="FA2" s="294"/>
      <c r="FB2" s="294"/>
      <c r="FC2" s="294"/>
      <c r="FD2" s="294"/>
      <c r="FE2" s="294"/>
      <c r="FF2" s="294"/>
      <c r="FG2" s="294"/>
    </row>
    <row r="3" spans="1:163" s="393" customFormat="1" ht="15.6">
      <c r="A3" s="1268" t="s">
        <v>27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63" s="393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</row>
    <row r="5" spans="1:163" s="393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</row>
    <row r="6" spans="1:163" s="393" customFormat="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</row>
    <row r="7" spans="1:163" s="395" customFormat="1">
      <c r="A7" s="207"/>
      <c r="B7" s="207"/>
      <c r="C7" s="394"/>
      <c r="D7" s="394"/>
      <c r="E7" s="394"/>
      <c r="F7" s="394"/>
      <c r="G7" s="394"/>
      <c r="H7" s="394"/>
      <c r="I7" s="394"/>
      <c r="J7" s="394"/>
      <c r="K7" s="394"/>
    </row>
    <row r="8" spans="1:163" s="395" customFormat="1" ht="15.6">
      <c r="A8" s="396" t="s">
        <v>4282</v>
      </c>
      <c r="B8" s="207"/>
      <c r="C8" s="394"/>
      <c r="D8" s="394"/>
      <c r="E8" s="394"/>
      <c r="F8" s="394"/>
      <c r="G8" s="394"/>
      <c r="H8" s="394"/>
      <c r="I8" s="394"/>
      <c r="J8" s="394"/>
      <c r="K8" s="394"/>
    </row>
    <row r="9" spans="1:163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63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63" s="266" customFormat="1" ht="13.8">
      <c r="A11" s="103" t="s">
        <v>5153</v>
      </c>
      <c r="B11" s="103" t="s">
        <v>4165</v>
      </c>
      <c r="C11" s="104">
        <v>88397.483999999997</v>
      </c>
      <c r="D11" s="111">
        <v>0</v>
      </c>
      <c r="E11" s="111">
        <v>0</v>
      </c>
      <c r="F11" s="105">
        <f>+C11+D11+E11</f>
        <v>88397.483999999997</v>
      </c>
      <c r="G11" s="105">
        <f t="shared" ref="G11:G19" si="0">+(C11/30)*10</f>
        <v>29465.827999999998</v>
      </c>
      <c r="H11" s="105">
        <f t="shared" ref="H11:H19" si="1">+(C11/30)*5</f>
        <v>14732.913999999999</v>
      </c>
      <c r="I11" s="105">
        <f t="shared" ref="I11:I19" si="2">+(C11/30)*40</f>
        <v>117863.31199999999</v>
      </c>
      <c r="J11" s="105">
        <v>0</v>
      </c>
      <c r="K11" s="105">
        <f>+G11+H11+I11+J11</f>
        <v>162062.054</v>
      </c>
    </row>
    <row r="12" spans="1:163" s="266" customFormat="1" ht="13.8">
      <c r="A12" s="103" t="s">
        <v>5154</v>
      </c>
      <c r="B12" s="103" t="s">
        <v>5155</v>
      </c>
      <c r="C12" s="104">
        <v>50867.58</v>
      </c>
      <c r="D12" s="111">
        <v>0</v>
      </c>
      <c r="E12" s="111">
        <v>0</v>
      </c>
      <c r="F12" s="105">
        <f t="shared" ref="F12:F19" si="3">+C12+D12+E12</f>
        <v>50867.58</v>
      </c>
      <c r="G12" s="105">
        <f t="shared" si="0"/>
        <v>16955.86</v>
      </c>
      <c r="H12" s="105">
        <f t="shared" si="1"/>
        <v>8477.93</v>
      </c>
      <c r="I12" s="105">
        <f t="shared" si="2"/>
        <v>67823.44</v>
      </c>
      <c r="J12" s="105">
        <v>0</v>
      </c>
      <c r="K12" s="105">
        <f t="shared" ref="K12:K19" si="4">+G12+H12+I12+J12</f>
        <v>93257.23000000001</v>
      </c>
    </row>
    <row r="13" spans="1:163" s="266" customFormat="1" ht="13.8">
      <c r="A13" s="103" t="s">
        <v>5156</v>
      </c>
      <c r="B13" s="103" t="s">
        <v>5230</v>
      </c>
      <c r="C13" s="104">
        <v>33189.998999999996</v>
      </c>
      <c r="D13" s="111">
        <v>0</v>
      </c>
      <c r="E13" s="111">
        <v>0</v>
      </c>
      <c r="F13" s="105">
        <f t="shared" si="3"/>
        <v>33189.998999999996</v>
      </c>
      <c r="G13" s="105">
        <f t="shared" si="0"/>
        <v>11063.332999999999</v>
      </c>
      <c r="H13" s="105">
        <f t="shared" si="1"/>
        <v>5531.6664999999994</v>
      </c>
      <c r="I13" s="105">
        <f t="shared" si="2"/>
        <v>44253.331999999995</v>
      </c>
      <c r="J13" s="105">
        <v>0</v>
      </c>
      <c r="K13" s="105">
        <f t="shared" si="4"/>
        <v>60848.331499999993</v>
      </c>
    </row>
    <row r="14" spans="1:163" s="266" customFormat="1" ht="13.8">
      <c r="A14" s="103" t="s">
        <v>5158</v>
      </c>
      <c r="B14" s="103" t="s">
        <v>5159</v>
      </c>
      <c r="C14" s="104">
        <v>33189.998999999996</v>
      </c>
      <c r="D14" s="111">
        <v>0</v>
      </c>
      <c r="E14" s="111">
        <v>0</v>
      </c>
      <c r="F14" s="105">
        <f t="shared" si="3"/>
        <v>33189.998999999996</v>
      </c>
      <c r="G14" s="105">
        <f t="shared" si="0"/>
        <v>11063.332999999999</v>
      </c>
      <c r="H14" s="105">
        <f t="shared" si="1"/>
        <v>5531.6664999999994</v>
      </c>
      <c r="I14" s="105">
        <f t="shared" si="2"/>
        <v>44253.331999999995</v>
      </c>
      <c r="J14" s="105">
        <v>0</v>
      </c>
      <c r="K14" s="105">
        <f t="shared" si="4"/>
        <v>60848.331499999993</v>
      </c>
    </row>
    <row r="15" spans="1:163" s="266" customFormat="1" ht="13.8">
      <c r="A15" s="103" t="s">
        <v>5160</v>
      </c>
      <c r="B15" s="103" t="s">
        <v>5161</v>
      </c>
      <c r="C15" s="104">
        <v>33189.998999999996</v>
      </c>
      <c r="D15" s="111">
        <v>0</v>
      </c>
      <c r="E15" s="111">
        <v>0</v>
      </c>
      <c r="F15" s="105">
        <f t="shared" si="3"/>
        <v>33189.998999999996</v>
      </c>
      <c r="G15" s="105">
        <f t="shared" si="0"/>
        <v>11063.332999999999</v>
      </c>
      <c r="H15" s="105">
        <f t="shared" si="1"/>
        <v>5531.6664999999994</v>
      </c>
      <c r="I15" s="105">
        <f t="shared" si="2"/>
        <v>44253.331999999995</v>
      </c>
      <c r="J15" s="105">
        <v>0</v>
      </c>
      <c r="K15" s="105">
        <f t="shared" si="4"/>
        <v>60848.331499999993</v>
      </c>
    </row>
    <row r="16" spans="1:163" s="266" customFormat="1" ht="13.8">
      <c r="A16" s="103" t="s">
        <v>5162</v>
      </c>
      <c r="B16" s="103" t="s">
        <v>5163</v>
      </c>
      <c r="C16" s="104">
        <v>33189.998999999996</v>
      </c>
      <c r="D16" s="111">
        <v>0</v>
      </c>
      <c r="E16" s="111">
        <v>0</v>
      </c>
      <c r="F16" s="105">
        <f t="shared" si="3"/>
        <v>33189.998999999996</v>
      </c>
      <c r="G16" s="105">
        <f t="shared" si="0"/>
        <v>11063.332999999999</v>
      </c>
      <c r="H16" s="105">
        <f t="shared" si="1"/>
        <v>5531.6664999999994</v>
      </c>
      <c r="I16" s="105">
        <f t="shared" si="2"/>
        <v>44253.331999999995</v>
      </c>
      <c r="J16" s="105">
        <v>0</v>
      </c>
      <c r="K16" s="105">
        <f>+G16+H16+I16+J16</f>
        <v>60848.331499999993</v>
      </c>
    </row>
    <row r="17" spans="1:11" s="266" customFormat="1" ht="13.8">
      <c r="A17" s="103" t="s">
        <v>5164</v>
      </c>
      <c r="B17" s="103" t="s">
        <v>5165</v>
      </c>
      <c r="C17" s="104">
        <v>25739.7</v>
      </c>
      <c r="D17" s="111">
        <v>0</v>
      </c>
      <c r="E17" s="111">
        <v>0</v>
      </c>
      <c r="F17" s="105">
        <f t="shared" si="3"/>
        <v>25739.7</v>
      </c>
      <c r="G17" s="105">
        <f t="shared" si="0"/>
        <v>8579.9</v>
      </c>
      <c r="H17" s="105">
        <f t="shared" si="1"/>
        <v>4289.95</v>
      </c>
      <c r="I17" s="105">
        <f t="shared" si="2"/>
        <v>34319.599999999999</v>
      </c>
      <c r="J17" s="105">
        <v>0</v>
      </c>
      <c r="K17" s="105">
        <f t="shared" si="4"/>
        <v>47189.45</v>
      </c>
    </row>
    <row r="18" spans="1:11" s="266" customFormat="1" ht="13.8">
      <c r="A18" s="103" t="s">
        <v>5166</v>
      </c>
      <c r="B18" s="103" t="s">
        <v>5167</v>
      </c>
      <c r="C18" s="104">
        <v>22659.897000000001</v>
      </c>
      <c r="D18" s="111">
        <v>0</v>
      </c>
      <c r="E18" s="111">
        <v>0</v>
      </c>
      <c r="F18" s="105">
        <f t="shared" si="3"/>
        <v>22659.897000000001</v>
      </c>
      <c r="G18" s="105">
        <f t="shared" si="0"/>
        <v>7553.2990000000009</v>
      </c>
      <c r="H18" s="105">
        <f t="shared" si="1"/>
        <v>3776.6495000000004</v>
      </c>
      <c r="I18" s="105">
        <f t="shared" si="2"/>
        <v>30213.196000000004</v>
      </c>
      <c r="J18" s="105">
        <v>0</v>
      </c>
      <c r="K18" s="105">
        <f t="shared" si="4"/>
        <v>41543.144500000009</v>
      </c>
    </row>
    <row r="19" spans="1:11" s="266" customFormat="1" ht="13.8">
      <c r="A19" s="103" t="s">
        <v>5168</v>
      </c>
      <c r="B19" s="103" t="s">
        <v>5169</v>
      </c>
      <c r="C19" s="104">
        <v>25739.7</v>
      </c>
      <c r="D19" s="111">
        <v>0</v>
      </c>
      <c r="E19" s="111">
        <v>0</v>
      </c>
      <c r="F19" s="105">
        <f t="shared" si="3"/>
        <v>25739.7</v>
      </c>
      <c r="G19" s="105">
        <f t="shared" si="0"/>
        <v>8579.9</v>
      </c>
      <c r="H19" s="105">
        <f t="shared" si="1"/>
        <v>4289.95</v>
      </c>
      <c r="I19" s="105">
        <f t="shared" si="2"/>
        <v>34319.599999999999</v>
      </c>
      <c r="J19" s="105">
        <v>0</v>
      </c>
      <c r="K19" s="105">
        <f t="shared" si="4"/>
        <v>47189.45</v>
      </c>
    </row>
    <row r="20" spans="1:11" s="395" customFormat="1">
      <c r="A20" s="425"/>
      <c r="B20" s="425"/>
      <c r="C20" s="426"/>
      <c r="D20" s="426"/>
      <c r="E20" s="426"/>
      <c r="F20" s="426"/>
      <c r="G20" s="426"/>
      <c r="H20" s="426"/>
      <c r="I20" s="426"/>
      <c r="J20" s="426"/>
      <c r="K20" s="427"/>
    </row>
    <row r="21" spans="1:11" s="395" customFormat="1">
      <c r="A21" s="394"/>
      <c r="B21" s="207"/>
      <c r="C21" s="394"/>
      <c r="D21" s="394"/>
      <c r="E21" s="394"/>
      <c r="F21" s="394"/>
      <c r="G21" s="394"/>
      <c r="H21" s="394"/>
      <c r="I21" s="394"/>
      <c r="J21" s="394"/>
      <c r="K21" s="394"/>
    </row>
    <row r="22" spans="1:11" s="395" customFormat="1" ht="15.6">
      <c r="A22" s="396" t="s">
        <v>4296</v>
      </c>
      <c r="B22" s="207"/>
      <c r="C22" s="394"/>
      <c r="D22" s="394"/>
      <c r="E22" s="394"/>
      <c r="F22" s="394"/>
      <c r="G22" s="394"/>
      <c r="H22" s="394"/>
      <c r="I22" s="394"/>
      <c r="J22" s="394"/>
      <c r="K22" s="394"/>
    </row>
    <row r="23" spans="1:11" s="158" customFormat="1">
      <c r="A23" s="1263" t="s">
        <v>4283</v>
      </c>
      <c r="B23" s="1263" t="s">
        <v>4284</v>
      </c>
      <c r="C23" s="1263" t="s">
        <v>4285</v>
      </c>
      <c r="D23" s="1263"/>
      <c r="E23" s="1263"/>
      <c r="F23" s="1263"/>
      <c r="G23" s="1263" t="s">
        <v>4286</v>
      </c>
      <c r="H23" s="1263"/>
      <c r="I23" s="1263"/>
      <c r="J23" s="1263"/>
      <c r="K23" s="1263"/>
    </row>
    <row r="24" spans="1:11" s="158" customFormat="1" ht="27.6">
      <c r="A24" s="1263"/>
      <c r="B24" s="1263"/>
      <c r="C24" s="102" t="s">
        <v>4287</v>
      </c>
      <c r="D24" s="102" t="s">
        <v>4288</v>
      </c>
      <c r="E24" s="102" t="s">
        <v>4289</v>
      </c>
      <c r="F24" s="102" t="s">
        <v>4290</v>
      </c>
      <c r="G24" s="102" t="s">
        <v>4291</v>
      </c>
      <c r="H24" s="102" t="s">
        <v>4292</v>
      </c>
      <c r="I24" s="102" t="s">
        <v>4293</v>
      </c>
      <c r="J24" s="102" t="s">
        <v>4322</v>
      </c>
      <c r="K24" s="102" t="s">
        <v>4290</v>
      </c>
    </row>
    <row r="25" spans="1:11" s="266" customFormat="1" ht="13.8">
      <c r="A25" s="103" t="s">
        <v>5170</v>
      </c>
      <c r="B25" s="103" t="s">
        <v>5171</v>
      </c>
      <c r="C25" s="104">
        <v>18441.738000000001</v>
      </c>
      <c r="D25" s="111">
        <v>0</v>
      </c>
      <c r="E25" s="111">
        <v>0</v>
      </c>
      <c r="F25" s="105">
        <f>+C25+D25+E25</f>
        <v>18441.738000000001</v>
      </c>
      <c r="G25" s="105">
        <f t="shared" ref="G25:G54" si="5">+(C25/30)*10</f>
        <v>6147.2460000000001</v>
      </c>
      <c r="H25" s="105">
        <f t="shared" ref="H25:H54" si="6">+(C25/30)*5</f>
        <v>3073.623</v>
      </c>
      <c r="I25" s="105">
        <f t="shared" ref="I25:I54" si="7">+(C25/30)*40</f>
        <v>24588.984</v>
      </c>
      <c r="J25" s="105">
        <v>0</v>
      </c>
      <c r="K25" s="105">
        <f>+G25+H25+I25+J25</f>
        <v>33809.853000000003</v>
      </c>
    </row>
    <row r="26" spans="1:11" s="266" customFormat="1" ht="13.8">
      <c r="A26" s="103" t="s">
        <v>5172</v>
      </c>
      <c r="B26" s="103" t="s">
        <v>5173</v>
      </c>
      <c r="C26" s="104">
        <v>18441.738000000001</v>
      </c>
      <c r="D26" s="111">
        <v>0</v>
      </c>
      <c r="E26" s="111">
        <v>0</v>
      </c>
      <c r="F26" s="105">
        <f t="shared" ref="F26:F54" si="8">+C26+D26+E26</f>
        <v>18441.738000000001</v>
      </c>
      <c r="G26" s="105">
        <f t="shared" si="5"/>
        <v>6147.2460000000001</v>
      </c>
      <c r="H26" s="105">
        <f t="shared" si="6"/>
        <v>3073.623</v>
      </c>
      <c r="I26" s="105">
        <f t="shared" si="7"/>
        <v>24588.984</v>
      </c>
      <c r="J26" s="105">
        <v>0</v>
      </c>
      <c r="K26" s="105">
        <f t="shared" ref="K26:K54" si="9">+G26+H26+I26+J26</f>
        <v>33809.853000000003</v>
      </c>
    </row>
    <row r="27" spans="1:11" s="266" customFormat="1" ht="13.8">
      <c r="A27" s="103" t="s">
        <v>5174</v>
      </c>
      <c r="B27" s="103" t="s">
        <v>4332</v>
      </c>
      <c r="C27" s="104">
        <v>18441.856965000003</v>
      </c>
      <c r="D27" s="111">
        <v>0</v>
      </c>
      <c r="E27" s="111">
        <v>0</v>
      </c>
      <c r="F27" s="105">
        <f t="shared" si="8"/>
        <v>18441.856965000003</v>
      </c>
      <c r="G27" s="105">
        <f t="shared" si="5"/>
        <v>6147.2856550000006</v>
      </c>
      <c r="H27" s="105">
        <f t="shared" si="6"/>
        <v>3073.6428275000003</v>
      </c>
      <c r="I27" s="105">
        <f t="shared" si="7"/>
        <v>24589.142620000002</v>
      </c>
      <c r="J27" s="105">
        <v>0</v>
      </c>
      <c r="K27" s="105">
        <f t="shared" si="9"/>
        <v>33810.071102500006</v>
      </c>
    </row>
    <row r="28" spans="1:11" s="266" customFormat="1" ht="13.8">
      <c r="A28" s="103" t="s">
        <v>5175</v>
      </c>
      <c r="B28" s="126" t="s">
        <v>5176</v>
      </c>
      <c r="C28" s="104">
        <v>18441.738000000001</v>
      </c>
      <c r="D28" s="111">
        <v>0</v>
      </c>
      <c r="E28" s="111">
        <v>0</v>
      </c>
      <c r="F28" s="105">
        <f t="shared" si="8"/>
        <v>18441.738000000001</v>
      </c>
      <c r="G28" s="105">
        <f t="shared" si="5"/>
        <v>6147.2460000000001</v>
      </c>
      <c r="H28" s="105">
        <f t="shared" si="6"/>
        <v>3073.623</v>
      </c>
      <c r="I28" s="105">
        <f t="shared" si="7"/>
        <v>24588.984</v>
      </c>
      <c r="J28" s="105">
        <v>0</v>
      </c>
      <c r="K28" s="105">
        <f t="shared" si="9"/>
        <v>33809.853000000003</v>
      </c>
    </row>
    <row r="29" spans="1:11" s="266" customFormat="1" ht="13.8">
      <c r="A29" s="103" t="s">
        <v>5177</v>
      </c>
      <c r="B29" s="103" t="s">
        <v>5178</v>
      </c>
      <c r="C29" s="104">
        <v>18441.738000000001</v>
      </c>
      <c r="D29" s="111">
        <v>0</v>
      </c>
      <c r="E29" s="111">
        <v>0</v>
      </c>
      <c r="F29" s="105">
        <f t="shared" si="8"/>
        <v>18441.738000000001</v>
      </c>
      <c r="G29" s="105">
        <f t="shared" si="5"/>
        <v>6147.2460000000001</v>
      </c>
      <c r="H29" s="105">
        <f t="shared" si="6"/>
        <v>3073.623</v>
      </c>
      <c r="I29" s="105">
        <f t="shared" si="7"/>
        <v>24588.984</v>
      </c>
      <c r="J29" s="105">
        <v>0</v>
      </c>
      <c r="K29" s="105">
        <f t="shared" si="9"/>
        <v>33809.853000000003</v>
      </c>
    </row>
    <row r="30" spans="1:11" s="266" customFormat="1" ht="13.8">
      <c r="A30" s="103" t="s">
        <v>5179</v>
      </c>
      <c r="B30" s="103" t="s">
        <v>5180</v>
      </c>
      <c r="C30" s="104">
        <v>18441.738000000001</v>
      </c>
      <c r="D30" s="111">
        <v>0</v>
      </c>
      <c r="E30" s="111">
        <v>0</v>
      </c>
      <c r="F30" s="105">
        <f t="shared" si="8"/>
        <v>18441.738000000001</v>
      </c>
      <c r="G30" s="105">
        <f t="shared" si="5"/>
        <v>6147.2460000000001</v>
      </c>
      <c r="H30" s="105">
        <f t="shared" si="6"/>
        <v>3073.623</v>
      </c>
      <c r="I30" s="105">
        <f t="shared" si="7"/>
        <v>24588.984</v>
      </c>
      <c r="J30" s="105">
        <v>0</v>
      </c>
      <c r="K30" s="105">
        <f t="shared" si="9"/>
        <v>33809.853000000003</v>
      </c>
    </row>
    <row r="31" spans="1:11" s="266" customFormat="1" ht="13.8">
      <c r="A31" s="103" t="s">
        <v>5181</v>
      </c>
      <c r="B31" s="103" t="s">
        <v>5182</v>
      </c>
      <c r="C31" s="104">
        <v>17823.011850000003</v>
      </c>
      <c r="D31" s="111">
        <v>0</v>
      </c>
      <c r="E31" s="111">
        <v>0</v>
      </c>
      <c r="F31" s="105">
        <f t="shared" si="8"/>
        <v>17823.011850000003</v>
      </c>
      <c r="G31" s="105">
        <f t="shared" si="5"/>
        <v>5941.0039500000003</v>
      </c>
      <c r="H31" s="105">
        <f t="shared" si="6"/>
        <v>2970.5019750000001</v>
      </c>
      <c r="I31" s="105">
        <f t="shared" si="7"/>
        <v>23764.015800000001</v>
      </c>
      <c r="J31" s="105">
        <v>0</v>
      </c>
      <c r="K31" s="105">
        <f t="shared" si="9"/>
        <v>32675.521725000002</v>
      </c>
    </row>
    <row r="32" spans="1:11" s="266" customFormat="1" ht="13.8">
      <c r="A32" s="103" t="s">
        <v>5183</v>
      </c>
      <c r="B32" s="103" t="s">
        <v>5184</v>
      </c>
      <c r="C32" s="104">
        <v>17823.011850000003</v>
      </c>
      <c r="D32" s="111">
        <v>0</v>
      </c>
      <c r="E32" s="111">
        <v>0</v>
      </c>
      <c r="F32" s="105">
        <f t="shared" si="8"/>
        <v>17823.011850000003</v>
      </c>
      <c r="G32" s="105">
        <f t="shared" si="5"/>
        <v>5941.0039500000003</v>
      </c>
      <c r="H32" s="105">
        <f t="shared" si="6"/>
        <v>2970.5019750000001</v>
      </c>
      <c r="I32" s="105">
        <f t="shared" si="7"/>
        <v>23764.015800000001</v>
      </c>
      <c r="J32" s="105">
        <v>0</v>
      </c>
      <c r="K32" s="105">
        <f t="shared" si="9"/>
        <v>32675.521725000002</v>
      </c>
    </row>
    <row r="33" spans="1:11" s="266" customFormat="1" ht="13.8">
      <c r="A33" s="103" t="s">
        <v>5185</v>
      </c>
      <c r="B33" s="103" t="s">
        <v>5186</v>
      </c>
      <c r="C33" s="104">
        <v>17823.011850000003</v>
      </c>
      <c r="D33" s="111">
        <v>0</v>
      </c>
      <c r="E33" s="111">
        <v>0</v>
      </c>
      <c r="F33" s="105">
        <f t="shared" si="8"/>
        <v>17823.011850000003</v>
      </c>
      <c r="G33" s="105">
        <f t="shared" si="5"/>
        <v>5941.0039500000003</v>
      </c>
      <c r="H33" s="105">
        <f t="shared" si="6"/>
        <v>2970.5019750000001</v>
      </c>
      <c r="I33" s="105">
        <f t="shared" si="7"/>
        <v>23764.015800000001</v>
      </c>
      <c r="J33" s="105">
        <v>0</v>
      </c>
      <c r="K33" s="105">
        <f t="shared" si="9"/>
        <v>32675.521725000002</v>
      </c>
    </row>
    <row r="34" spans="1:11" s="266" customFormat="1" ht="13.8">
      <c r="A34" s="103" t="s">
        <v>5187</v>
      </c>
      <c r="B34" s="103" t="s">
        <v>5188</v>
      </c>
      <c r="C34" s="104">
        <v>11139.341849999999</v>
      </c>
      <c r="D34" s="111">
        <v>0</v>
      </c>
      <c r="E34" s="111">
        <v>0</v>
      </c>
      <c r="F34" s="105">
        <f t="shared" si="8"/>
        <v>11139.341849999999</v>
      </c>
      <c r="G34" s="105">
        <f t="shared" si="5"/>
        <v>3713.1139499999995</v>
      </c>
      <c r="H34" s="105">
        <f t="shared" si="6"/>
        <v>1856.5569749999997</v>
      </c>
      <c r="I34" s="105">
        <f t="shared" si="7"/>
        <v>14852.455799999998</v>
      </c>
      <c r="J34" s="105">
        <v>0</v>
      </c>
      <c r="K34" s="105">
        <f t="shared" si="9"/>
        <v>20422.126724999998</v>
      </c>
    </row>
    <row r="35" spans="1:11" s="266" customFormat="1" ht="13.8">
      <c r="A35" s="103" t="s">
        <v>5189</v>
      </c>
      <c r="B35" s="103" t="s">
        <v>5190</v>
      </c>
      <c r="C35" s="104">
        <v>17823.011850000003</v>
      </c>
      <c r="D35" s="111">
        <v>0</v>
      </c>
      <c r="E35" s="111">
        <v>0</v>
      </c>
      <c r="F35" s="105">
        <f t="shared" si="8"/>
        <v>17823.011850000003</v>
      </c>
      <c r="G35" s="105">
        <f t="shared" si="5"/>
        <v>5941.0039500000003</v>
      </c>
      <c r="H35" s="105">
        <f t="shared" si="6"/>
        <v>2970.5019750000001</v>
      </c>
      <c r="I35" s="105">
        <f t="shared" si="7"/>
        <v>23764.015800000001</v>
      </c>
      <c r="J35" s="105">
        <v>0</v>
      </c>
      <c r="K35" s="105">
        <f t="shared" si="9"/>
        <v>32675.521725000002</v>
      </c>
    </row>
    <row r="36" spans="1:11" s="266" customFormat="1" ht="13.8">
      <c r="A36" s="103" t="s">
        <v>5191</v>
      </c>
      <c r="B36" s="103" t="s">
        <v>5190</v>
      </c>
      <c r="C36" s="104">
        <v>13367.340000000002</v>
      </c>
      <c r="D36" s="111">
        <v>0</v>
      </c>
      <c r="E36" s="111">
        <v>0</v>
      </c>
      <c r="F36" s="105">
        <f t="shared" si="8"/>
        <v>13367.340000000002</v>
      </c>
      <c r="G36" s="105">
        <f t="shared" si="5"/>
        <v>4455.7800000000007</v>
      </c>
      <c r="H36" s="105">
        <f t="shared" si="6"/>
        <v>2227.8900000000003</v>
      </c>
      <c r="I36" s="105">
        <f t="shared" si="7"/>
        <v>17823.120000000003</v>
      </c>
      <c r="J36" s="105">
        <v>0</v>
      </c>
      <c r="K36" s="105">
        <f t="shared" si="9"/>
        <v>24506.790000000005</v>
      </c>
    </row>
    <row r="37" spans="1:11" s="266" customFormat="1" ht="13.8">
      <c r="A37" s="103" t="s">
        <v>5201</v>
      </c>
      <c r="B37" s="103" t="s">
        <v>5202</v>
      </c>
      <c r="C37" s="104">
        <v>8911.5600000000013</v>
      </c>
      <c r="D37" s="111">
        <v>0</v>
      </c>
      <c r="E37" s="111">
        <v>0</v>
      </c>
      <c r="F37" s="105">
        <f t="shared" si="8"/>
        <v>8911.5600000000013</v>
      </c>
      <c r="G37" s="105">
        <f t="shared" si="5"/>
        <v>2970.5200000000004</v>
      </c>
      <c r="H37" s="105">
        <f t="shared" si="6"/>
        <v>1485.2600000000002</v>
      </c>
      <c r="I37" s="105">
        <f t="shared" si="7"/>
        <v>11882.080000000002</v>
      </c>
      <c r="J37" s="105">
        <v>0</v>
      </c>
      <c r="K37" s="105">
        <f t="shared" si="9"/>
        <v>16337.860000000002</v>
      </c>
    </row>
    <row r="38" spans="1:11" s="266" customFormat="1" ht="13.8">
      <c r="A38" s="103" t="s">
        <v>5203</v>
      </c>
      <c r="B38" s="103" t="s">
        <v>5204</v>
      </c>
      <c r="C38" s="104">
        <v>13367.340000000002</v>
      </c>
      <c r="D38" s="111">
        <v>0</v>
      </c>
      <c r="E38" s="111">
        <v>0</v>
      </c>
      <c r="F38" s="105">
        <f t="shared" si="8"/>
        <v>13367.340000000002</v>
      </c>
      <c r="G38" s="105">
        <f t="shared" si="5"/>
        <v>4455.7800000000007</v>
      </c>
      <c r="H38" s="105">
        <f t="shared" si="6"/>
        <v>2227.8900000000003</v>
      </c>
      <c r="I38" s="105">
        <f t="shared" si="7"/>
        <v>17823.120000000003</v>
      </c>
      <c r="J38" s="105">
        <v>0</v>
      </c>
      <c r="K38" s="105">
        <f t="shared" si="9"/>
        <v>24506.790000000005</v>
      </c>
    </row>
    <row r="39" spans="1:11" s="266" customFormat="1" ht="13.8">
      <c r="A39" s="103" t="s">
        <v>5192</v>
      </c>
      <c r="B39" s="103" t="s">
        <v>5193</v>
      </c>
      <c r="C39" s="104">
        <v>9847.3819499999991</v>
      </c>
      <c r="D39" s="111">
        <v>0</v>
      </c>
      <c r="E39" s="111">
        <v>0</v>
      </c>
      <c r="F39" s="105">
        <f t="shared" si="8"/>
        <v>9847.3819499999991</v>
      </c>
      <c r="G39" s="105">
        <f t="shared" si="5"/>
        <v>3282.46065</v>
      </c>
      <c r="H39" s="105">
        <f t="shared" si="6"/>
        <v>1641.230325</v>
      </c>
      <c r="I39" s="105">
        <f t="shared" si="7"/>
        <v>13129.8426</v>
      </c>
      <c r="J39" s="105">
        <v>0</v>
      </c>
      <c r="K39" s="105">
        <f t="shared" si="9"/>
        <v>18053.533575000001</v>
      </c>
    </row>
    <row r="40" spans="1:11" s="266" customFormat="1" ht="13.8">
      <c r="A40" s="103" t="s">
        <v>5194</v>
      </c>
      <c r="B40" s="103" t="s">
        <v>5195</v>
      </c>
      <c r="C40" s="104">
        <v>9239.9791050000003</v>
      </c>
      <c r="D40" s="111">
        <v>0</v>
      </c>
      <c r="E40" s="111">
        <v>0</v>
      </c>
      <c r="F40" s="105">
        <f t="shared" si="8"/>
        <v>9239.9791050000003</v>
      </c>
      <c r="G40" s="105">
        <f t="shared" si="5"/>
        <v>3079.993035</v>
      </c>
      <c r="H40" s="105">
        <f t="shared" si="6"/>
        <v>1539.9965175</v>
      </c>
      <c r="I40" s="105">
        <f t="shared" si="7"/>
        <v>12319.97214</v>
      </c>
      <c r="J40" s="105">
        <v>0</v>
      </c>
      <c r="K40" s="105">
        <f t="shared" si="9"/>
        <v>16939.961692500001</v>
      </c>
    </row>
    <row r="41" spans="1:11" s="266" customFormat="1" ht="13.8">
      <c r="A41" s="103" t="s">
        <v>5196</v>
      </c>
      <c r="B41" s="103" t="s">
        <v>4362</v>
      </c>
      <c r="C41" s="104">
        <v>9239.8385100000014</v>
      </c>
      <c r="D41" s="111">
        <v>0</v>
      </c>
      <c r="E41" s="111">
        <v>0</v>
      </c>
      <c r="F41" s="105">
        <f t="shared" si="8"/>
        <v>9239.8385100000014</v>
      </c>
      <c r="G41" s="105">
        <f t="shared" si="5"/>
        <v>3079.9461700000006</v>
      </c>
      <c r="H41" s="105">
        <f t="shared" si="6"/>
        <v>1539.9730850000003</v>
      </c>
      <c r="I41" s="105">
        <f t="shared" si="7"/>
        <v>12319.784680000002</v>
      </c>
      <c r="J41" s="105">
        <v>0</v>
      </c>
      <c r="K41" s="105">
        <f t="shared" si="9"/>
        <v>16939.703935000005</v>
      </c>
    </row>
    <row r="42" spans="1:11" s="266" customFormat="1" ht="13.8">
      <c r="A42" s="103" t="s">
        <v>5205</v>
      </c>
      <c r="B42" s="103" t="s">
        <v>5206</v>
      </c>
      <c r="C42" s="104">
        <v>7472.3430600000002</v>
      </c>
      <c r="D42" s="111">
        <v>0</v>
      </c>
      <c r="E42" s="111">
        <v>0</v>
      </c>
      <c r="F42" s="105">
        <f t="shared" si="8"/>
        <v>7472.3430600000002</v>
      </c>
      <c r="G42" s="105">
        <f t="shared" si="5"/>
        <v>2490.7810199999999</v>
      </c>
      <c r="H42" s="105">
        <f t="shared" si="6"/>
        <v>1245.3905099999999</v>
      </c>
      <c r="I42" s="105">
        <f t="shared" si="7"/>
        <v>9963.1240799999996</v>
      </c>
      <c r="J42" s="105">
        <v>0</v>
      </c>
      <c r="K42" s="105">
        <f t="shared" si="9"/>
        <v>13699.295609999999</v>
      </c>
    </row>
    <row r="43" spans="1:11" s="266" customFormat="1" ht="13.8">
      <c r="A43" s="103" t="s">
        <v>5207</v>
      </c>
      <c r="B43" s="103" t="s">
        <v>5208</v>
      </c>
      <c r="C43" s="104">
        <v>8343.2209349999994</v>
      </c>
      <c r="D43" s="111">
        <v>0</v>
      </c>
      <c r="E43" s="111">
        <v>0</v>
      </c>
      <c r="F43" s="105">
        <f t="shared" si="8"/>
        <v>8343.2209349999994</v>
      </c>
      <c r="G43" s="105">
        <f t="shared" si="5"/>
        <v>2781.0736449999995</v>
      </c>
      <c r="H43" s="105">
        <f t="shared" si="6"/>
        <v>1390.5368224999997</v>
      </c>
      <c r="I43" s="105">
        <f t="shared" si="7"/>
        <v>11124.294579999998</v>
      </c>
      <c r="J43" s="105">
        <v>0</v>
      </c>
      <c r="K43" s="105">
        <f t="shared" si="9"/>
        <v>15295.905047499997</v>
      </c>
    </row>
    <row r="44" spans="1:11" s="266" customFormat="1" ht="13.8">
      <c r="A44" s="103" t="s">
        <v>5211</v>
      </c>
      <c r="B44" s="103" t="s">
        <v>5210</v>
      </c>
      <c r="C44" s="104">
        <v>9940.9533300000003</v>
      </c>
      <c r="D44" s="111">
        <v>0</v>
      </c>
      <c r="E44" s="111">
        <v>0</v>
      </c>
      <c r="F44" s="105">
        <f t="shared" si="8"/>
        <v>9940.9533300000003</v>
      </c>
      <c r="G44" s="105">
        <f t="shared" si="5"/>
        <v>3313.6511100000002</v>
      </c>
      <c r="H44" s="105">
        <f t="shared" si="6"/>
        <v>1656.8255550000001</v>
      </c>
      <c r="I44" s="105">
        <f t="shared" si="7"/>
        <v>13254.604440000001</v>
      </c>
      <c r="J44" s="105">
        <v>0</v>
      </c>
      <c r="K44" s="105">
        <f t="shared" si="9"/>
        <v>18225.081105000001</v>
      </c>
    </row>
    <row r="45" spans="1:11" s="266" customFormat="1" ht="13.8">
      <c r="A45" s="103" t="s">
        <v>5209</v>
      </c>
      <c r="B45" s="103" t="s">
        <v>5210</v>
      </c>
      <c r="C45" s="104">
        <v>8545.5804000000007</v>
      </c>
      <c r="D45" s="111">
        <v>0</v>
      </c>
      <c r="E45" s="111">
        <v>0</v>
      </c>
      <c r="F45" s="105">
        <f t="shared" si="8"/>
        <v>8545.5804000000007</v>
      </c>
      <c r="G45" s="105">
        <f t="shared" si="5"/>
        <v>2848.5268000000001</v>
      </c>
      <c r="H45" s="105">
        <f t="shared" si="6"/>
        <v>1424.2634</v>
      </c>
      <c r="I45" s="105">
        <f t="shared" si="7"/>
        <v>11394.1072</v>
      </c>
      <c r="J45" s="105">
        <v>0</v>
      </c>
      <c r="K45" s="105">
        <f t="shared" si="9"/>
        <v>15666.897400000002</v>
      </c>
    </row>
    <row r="46" spans="1:11" s="266" customFormat="1" ht="13.8">
      <c r="A46" s="103" t="s">
        <v>5212</v>
      </c>
      <c r="B46" s="103" t="s">
        <v>5213</v>
      </c>
      <c r="C46" s="104">
        <v>8545.742624999999</v>
      </c>
      <c r="D46" s="111">
        <v>0</v>
      </c>
      <c r="E46" s="111">
        <v>0</v>
      </c>
      <c r="F46" s="105">
        <f t="shared" si="8"/>
        <v>8545.742624999999</v>
      </c>
      <c r="G46" s="105">
        <f t="shared" si="5"/>
        <v>2848.5808749999997</v>
      </c>
      <c r="H46" s="105">
        <f t="shared" si="6"/>
        <v>1424.2904374999998</v>
      </c>
      <c r="I46" s="105">
        <f t="shared" si="7"/>
        <v>11394.323499999999</v>
      </c>
      <c r="J46" s="105">
        <v>0</v>
      </c>
      <c r="K46" s="105">
        <f t="shared" si="9"/>
        <v>15667.194812499998</v>
      </c>
    </row>
    <row r="47" spans="1:11" s="266" customFormat="1" ht="13.8">
      <c r="A47" s="103" t="s">
        <v>5214</v>
      </c>
      <c r="B47" s="103" t="s">
        <v>5215</v>
      </c>
      <c r="C47" s="104">
        <v>8911.5600000000013</v>
      </c>
      <c r="D47" s="111">
        <v>0</v>
      </c>
      <c r="E47" s="111">
        <v>0</v>
      </c>
      <c r="F47" s="105">
        <f t="shared" si="8"/>
        <v>8911.5600000000013</v>
      </c>
      <c r="G47" s="105">
        <f t="shared" si="5"/>
        <v>2970.5200000000004</v>
      </c>
      <c r="H47" s="105">
        <f t="shared" si="6"/>
        <v>1485.2600000000002</v>
      </c>
      <c r="I47" s="105">
        <f t="shared" si="7"/>
        <v>11882.080000000002</v>
      </c>
      <c r="J47" s="105">
        <v>0</v>
      </c>
      <c r="K47" s="105">
        <f t="shared" si="9"/>
        <v>16337.860000000002</v>
      </c>
    </row>
    <row r="48" spans="1:11" s="266" customFormat="1" ht="13.8">
      <c r="A48" s="103" t="s">
        <v>5216</v>
      </c>
      <c r="B48" s="103" t="s">
        <v>5217</v>
      </c>
      <c r="C48" s="104">
        <v>7472.3430600000002</v>
      </c>
      <c r="D48" s="111">
        <v>0</v>
      </c>
      <c r="E48" s="111">
        <v>0</v>
      </c>
      <c r="F48" s="105">
        <f t="shared" si="8"/>
        <v>7472.3430600000002</v>
      </c>
      <c r="G48" s="105">
        <f t="shared" si="5"/>
        <v>2490.7810199999999</v>
      </c>
      <c r="H48" s="105">
        <f t="shared" si="6"/>
        <v>1245.3905099999999</v>
      </c>
      <c r="I48" s="105">
        <f t="shared" si="7"/>
        <v>9963.1240799999996</v>
      </c>
      <c r="J48" s="105">
        <v>0</v>
      </c>
      <c r="K48" s="105">
        <f t="shared" si="9"/>
        <v>13699.295609999999</v>
      </c>
    </row>
    <row r="49" spans="1:11" s="266" customFormat="1" ht="13.8">
      <c r="A49" s="103" t="s">
        <v>5218</v>
      </c>
      <c r="B49" s="103" t="s">
        <v>5219</v>
      </c>
      <c r="C49" s="104">
        <v>7472.3430600000002</v>
      </c>
      <c r="D49" s="111">
        <v>0</v>
      </c>
      <c r="E49" s="111">
        <v>0</v>
      </c>
      <c r="F49" s="105">
        <f t="shared" si="8"/>
        <v>7472.3430600000002</v>
      </c>
      <c r="G49" s="105">
        <f t="shared" si="5"/>
        <v>2490.7810199999999</v>
      </c>
      <c r="H49" s="105">
        <f t="shared" si="6"/>
        <v>1245.3905099999999</v>
      </c>
      <c r="I49" s="105">
        <f t="shared" si="7"/>
        <v>9963.1240799999996</v>
      </c>
      <c r="J49" s="105">
        <v>0</v>
      </c>
      <c r="K49" s="105">
        <f t="shared" si="9"/>
        <v>13699.295609999999</v>
      </c>
    </row>
    <row r="50" spans="1:11" s="266" customFormat="1" ht="13.8">
      <c r="A50" s="103" t="s">
        <v>5220</v>
      </c>
      <c r="B50" s="103" t="s">
        <v>5221</v>
      </c>
      <c r="C50" s="104">
        <v>7472.3430600000002</v>
      </c>
      <c r="D50" s="111">
        <v>0</v>
      </c>
      <c r="E50" s="111">
        <v>0</v>
      </c>
      <c r="F50" s="105">
        <f t="shared" si="8"/>
        <v>7472.3430600000002</v>
      </c>
      <c r="G50" s="105">
        <f t="shared" si="5"/>
        <v>2490.7810199999999</v>
      </c>
      <c r="H50" s="105">
        <f t="shared" si="6"/>
        <v>1245.3905099999999</v>
      </c>
      <c r="I50" s="105">
        <f t="shared" si="7"/>
        <v>9963.1240799999996</v>
      </c>
      <c r="J50" s="105">
        <v>0</v>
      </c>
      <c r="K50" s="105">
        <f t="shared" si="9"/>
        <v>13699.295609999999</v>
      </c>
    </row>
    <row r="51" spans="1:11" s="266" customFormat="1" ht="13.8">
      <c r="A51" s="103" t="s">
        <v>5222</v>
      </c>
      <c r="B51" s="103" t="s">
        <v>5223</v>
      </c>
      <c r="C51" s="104">
        <v>7472.3430600000002</v>
      </c>
      <c r="D51" s="111">
        <v>0</v>
      </c>
      <c r="E51" s="111">
        <v>0</v>
      </c>
      <c r="F51" s="105">
        <f t="shared" si="8"/>
        <v>7472.3430600000002</v>
      </c>
      <c r="G51" s="105">
        <f t="shared" si="5"/>
        <v>2490.7810199999999</v>
      </c>
      <c r="H51" s="105">
        <f t="shared" si="6"/>
        <v>1245.3905099999999</v>
      </c>
      <c r="I51" s="105">
        <f t="shared" si="7"/>
        <v>9963.1240799999996</v>
      </c>
      <c r="J51" s="105">
        <v>0</v>
      </c>
      <c r="K51" s="105">
        <f t="shared" si="9"/>
        <v>13699.295609999999</v>
      </c>
    </row>
    <row r="52" spans="1:11" s="266" customFormat="1" ht="13.8">
      <c r="A52" s="103" t="s">
        <v>5224</v>
      </c>
      <c r="B52" s="126" t="s">
        <v>5225</v>
      </c>
      <c r="C52" s="104">
        <v>7472.3430600000002</v>
      </c>
      <c r="D52" s="111">
        <v>0</v>
      </c>
      <c r="E52" s="111">
        <v>0</v>
      </c>
      <c r="F52" s="105">
        <f t="shared" si="8"/>
        <v>7472.3430600000002</v>
      </c>
      <c r="G52" s="105">
        <f t="shared" si="5"/>
        <v>2490.7810199999999</v>
      </c>
      <c r="H52" s="105">
        <f t="shared" si="6"/>
        <v>1245.3905099999999</v>
      </c>
      <c r="I52" s="105">
        <f t="shared" si="7"/>
        <v>9963.1240799999996</v>
      </c>
      <c r="J52" s="105">
        <v>0</v>
      </c>
      <c r="K52" s="105">
        <f t="shared" si="9"/>
        <v>13699.295609999999</v>
      </c>
    </row>
    <row r="53" spans="1:11" s="266" customFormat="1" ht="13.8">
      <c r="A53" s="103" t="s">
        <v>5197</v>
      </c>
      <c r="B53" s="103" t="s">
        <v>5198</v>
      </c>
      <c r="C53" s="104">
        <v>7472.3430600000002</v>
      </c>
      <c r="D53" s="111">
        <v>0</v>
      </c>
      <c r="E53" s="111">
        <v>0</v>
      </c>
      <c r="F53" s="105">
        <f t="shared" si="8"/>
        <v>7472.3430600000002</v>
      </c>
      <c r="G53" s="105">
        <f t="shared" si="5"/>
        <v>2490.7810199999999</v>
      </c>
      <c r="H53" s="105">
        <f t="shared" si="6"/>
        <v>1245.3905099999999</v>
      </c>
      <c r="I53" s="105">
        <f t="shared" si="7"/>
        <v>9963.1240799999996</v>
      </c>
      <c r="J53" s="105">
        <v>0</v>
      </c>
      <c r="K53" s="105">
        <f t="shared" si="9"/>
        <v>13699.295609999999</v>
      </c>
    </row>
    <row r="54" spans="1:11" s="266" customFormat="1" ht="13.8">
      <c r="A54" s="103" t="s">
        <v>5199</v>
      </c>
      <c r="B54" s="103" t="s">
        <v>5200</v>
      </c>
      <c r="C54" s="104">
        <v>18441.738000000001</v>
      </c>
      <c r="D54" s="111">
        <v>0</v>
      </c>
      <c r="E54" s="111">
        <v>0</v>
      </c>
      <c r="F54" s="105">
        <f t="shared" si="8"/>
        <v>18441.738000000001</v>
      </c>
      <c r="G54" s="105">
        <f t="shared" si="5"/>
        <v>6147.2460000000001</v>
      </c>
      <c r="H54" s="105">
        <f t="shared" si="6"/>
        <v>3073.623</v>
      </c>
      <c r="I54" s="105">
        <f t="shared" si="7"/>
        <v>24588.984</v>
      </c>
      <c r="J54" s="105">
        <v>0</v>
      </c>
      <c r="K54" s="105">
        <f t="shared" si="9"/>
        <v>33809.853000000003</v>
      </c>
    </row>
    <row r="55" spans="1:11" s="395" customFormat="1">
      <c r="A55" s="207"/>
      <c r="B55" s="207"/>
      <c r="C55" s="394"/>
      <c r="D55" s="394"/>
      <c r="E55" s="394"/>
      <c r="F55" s="394"/>
      <c r="G55" s="394"/>
      <c r="H55" s="394"/>
      <c r="I55" s="394"/>
      <c r="J55" s="394"/>
      <c r="K55" s="394"/>
    </row>
    <row r="56" spans="1:11" s="395" customFormat="1">
      <c r="A56" s="207"/>
      <c r="B56" s="207"/>
      <c r="C56" s="394"/>
      <c r="D56" s="394"/>
      <c r="E56" s="394"/>
      <c r="F56" s="394"/>
      <c r="G56" s="394"/>
      <c r="H56" s="394"/>
      <c r="I56" s="394"/>
      <c r="J56" s="394"/>
      <c r="K56" s="394"/>
    </row>
  </sheetData>
  <mergeCells count="13">
    <mergeCell ref="A23:A24"/>
    <mergeCell ref="B23:B24"/>
    <mergeCell ref="C23:F23"/>
    <mergeCell ref="G23:K23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1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C34"/>
  <sheetViews>
    <sheetView showGridLines="0" topLeftCell="B3" zoomScaleNormal="100" zoomScaleSheetLayoutView="90" workbookViewId="0"/>
  </sheetViews>
  <sheetFormatPr baseColWidth="10" defaultColWidth="11.44140625" defaultRowHeight="15"/>
  <cols>
    <col min="1" max="1" width="22.5546875" style="207" customWidth="1"/>
    <col min="2" max="2" width="39" style="207" customWidth="1"/>
    <col min="3" max="3" width="25.33203125" style="207" customWidth="1"/>
    <col min="4" max="4" width="24.6640625" style="207" customWidth="1"/>
    <col min="5" max="5" width="23.33203125" style="207" customWidth="1"/>
    <col min="6" max="185" width="11.44140625" style="164"/>
    <col min="186" max="16384" width="11.44140625" style="165"/>
  </cols>
  <sheetData>
    <row r="1" spans="1:185">
      <c r="A1" s="163"/>
      <c r="B1" s="163"/>
      <c r="C1" s="163"/>
      <c r="D1" s="163"/>
      <c r="E1" s="163"/>
    </row>
    <row r="2" spans="1:185" ht="15.6">
      <c r="A2" s="1288" t="s">
        <v>4095</v>
      </c>
      <c r="B2" s="1288"/>
      <c r="C2" s="1288"/>
      <c r="D2" s="1288"/>
      <c r="E2" s="1288"/>
    </row>
    <row r="3" spans="1:185" ht="15.6">
      <c r="A3" s="1302" t="s">
        <v>4126</v>
      </c>
      <c r="B3" s="1288"/>
      <c r="C3" s="1288"/>
      <c r="D3" s="1288"/>
      <c r="E3" s="1288"/>
    </row>
    <row r="4" spans="1:185" ht="15.6">
      <c r="A4" s="1288" t="s">
        <v>4903</v>
      </c>
      <c r="B4" s="1288"/>
      <c r="C4" s="1288"/>
      <c r="D4" s="1288"/>
      <c r="E4" s="1288"/>
    </row>
    <row r="5" spans="1:185" ht="15.6">
      <c r="A5" s="1288" t="s">
        <v>4156</v>
      </c>
      <c r="B5" s="1288"/>
      <c r="C5" s="1288"/>
      <c r="D5" s="1288"/>
      <c r="E5" s="1288"/>
    </row>
    <row r="6" spans="1:185" s="410" customFormat="1" ht="24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185" s="36" customFormat="1" ht="15.6">
      <c r="A7" s="378"/>
      <c r="B7" s="373"/>
      <c r="C7" s="383"/>
      <c r="D7" s="421"/>
      <c r="E7" s="421"/>
    </row>
    <row r="8" spans="1:185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</row>
    <row r="9" spans="1:185">
      <c r="A9" s="1251"/>
      <c r="B9" s="1251"/>
      <c r="C9" s="1251"/>
      <c r="D9" s="110" t="s">
        <v>4162</v>
      </c>
      <c r="E9" s="110" t="s">
        <v>4163</v>
      </c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</row>
    <row r="10" spans="1:185" ht="15.6">
      <c r="A10" s="169"/>
      <c r="B10" s="163"/>
      <c r="C10" s="170"/>
      <c r="D10" s="171"/>
      <c r="E10" s="171"/>
    </row>
    <row r="11" spans="1:185">
      <c r="A11" s="1276" t="s">
        <v>4102</v>
      </c>
      <c r="B11" s="1276" t="s">
        <v>4102</v>
      </c>
      <c r="C11" s="296"/>
      <c r="D11" s="297"/>
      <c r="E11" s="297"/>
    </row>
    <row r="12" spans="1:185" s="131" customFormat="1" ht="13.8">
      <c r="A12" s="126" t="s">
        <v>5231</v>
      </c>
      <c r="B12" s="428" t="s">
        <v>4165</v>
      </c>
      <c r="C12" s="174">
        <v>1</v>
      </c>
      <c r="D12" s="429">
        <v>101968</v>
      </c>
      <c r="E12" s="429">
        <v>101968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</row>
    <row r="13" spans="1:185" s="131" customFormat="1" ht="13.8">
      <c r="A13" s="132" t="s">
        <v>5232</v>
      </c>
      <c r="B13" s="428" t="s">
        <v>5233</v>
      </c>
      <c r="C13" s="174">
        <v>3</v>
      </c>
      <c r="D13" s="429">
        <v>50868</v>
      </c>
      <c r="E13" s="429">
        <v>50868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</row>
    <row r="14" spans="1:185" s="131" customFormat="1" ht="13.8">
      <c r="A14" s="133" t="s">
        <v>5234</v>
      </c>
      <c r="B14" s="430" t="s">
        <v>4372</v>
      </c>
      <c r="C14" s="174">
        <v>11</v>
      </c>
      <c r="D14" s="429">
        <v>33856</v>
      </c>
      <c r="E14" s="429">
        <v>33856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</row>
    <row r="15" spans="1:185" s="131" customFormat="1" ht="13.8">
      <c r="A15" s="180"/>
      <c r="B15" s="181" t="s">
        <v>4209</v>
      </c>
      <c r="C15" s="189">
        <f>SUM(C12:C14)</f>
        <v>15</v>
      </c>
      <c r="D15" s="183"/>
      <c r="E15" s="183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</row>
    <row r="16" spans="1:185">
      <c r="A16" s="228"/>
      <c r="B16" s="228"/>
      <c r="C16" s="170"/>
      <c r="D16" s="262"/>
      <c r="E16" s="262"/>
    </row>
    <row r="17" spans="1:185">
      <c r="A17" s="1278" t="s">
        <v>4103</v>
      </c>
      <c r="B17" s="1278"/>
      <c r="C17" s="170"/>
      <c r="D17" s="262"/>
      <c r="E17" s="262"/>
    </row>
    <row r="18" spans="1:185" s="131" customFormat="1" ht="13.8">
      <c r="A18" s="133" t="s">
        <v>5235</v>
      </c>
      <c r="B18" s="431" t="s">
        <v>4412</v>
      </c>
      <c r="C18" s="178">
        <v>6</v>
      </c>
      <c r="D18" s="432">
        <v>17828</v>
      </c>
      <c r="E18" s="432">
        <v>17828</v>
      </c>
      <c r="F18" s="129"/>
      <c r="G18" s="166"/>
      <c r="H18" s="166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</row>
    <row r="19" spans="1:185" s="191" customFormat="1" ht="15" customHeight="1">
      <c r="A19" s="180"/>
      <c r="B19" s="358" t="s">
        <v>4244</v>
      </c>
      <c r="C19" s="189">
        <f>SUM(C18)</f>
        <v>6</v>
      </c>
      <c r="D19" s="190"/>
      <c r="E19" s="190"/>
    </row>
    <row r="20" spans="1:185" ht="15.6">
      <c r="A20" s="235"/>
      <c r="B20" s="236"/>
      <c r="C20" s="235"/>
      <c r="D20" s="237"/>
      <c r="E20" s="237"/>
    </row>
    <row r="21" spans="1:185">
      <c r="A21" s="1278" t="s">
        <v>4104</v>
      </c>
      <c r="B21" s="1278"/>
      <c r="C21" s="163"/>
      <c r="D21" s="262"/>
      <c r="E21" s="262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295" customFormat="1" ht="15.6">
      <c r="A22" s="144" t="s">
        <v>4246</v>
      </c>
      <c r="B22" s="144" t="s">
        <v>4246</v>
      </c>
      <c r="C22" s="433">
        <v>0</v>
      </c>
      <c r="D22" s="434">
        <v>0</v>
      </c>
      <c r="E22" s="434">
        <v>0</v>
      </c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  <c r="DJ22" s="294"/>
      <c r="DK22" s="294"/>
      <c r="DL22" s="294"/>
      <c r="DM22" s="294"/>
      <c r="DN22" s="294"/>
      <c r="DO22" s="294"/>
      <c r="DP22" s="294"/>
      <c r="DQ22" s="294"/>
      <c r="DR22" s="294"/>
      <c r="DS22" s="294"/>
      <c r="DT22" s="294"/>
      <c r="DU22" s="294"/>
      <c r="DV22" s="294"/>
      <c r="DW22" s="294"/>
      <c r="DX22" s="294"/>
      <c r="DY22" s="294"/>
      <c r="DZ22" s="294"/>
      <c r="EA22" s="294"/>
      <c r="EB22" s="294"/>
      <c r="EC22" s="294"/>
      <c r="ED22" s="294"/>
      <c r="EE22" s="294"/>
      <c r="EF22" s="294"/>
      <c r="EG22" s="294"/>
      <c r="EH22" s="294"/>
      <c r="EI22" s="294"/>
      <c r="EJ22" s="294"/>
      <c r="EK22" s="294"/>
      <c r="EL22" s="294"/>
      <c r="EM22" s="294"/>
      <c r="EN22" s="294"/>
      <c r="EO22" s="294"/>
      <c r="EP22" s="294"/>
      <c r="EQ22" s="294"/>
      <c r="ER22" s="294"/>
      <c r="ES22" s="294"/>
      <c r="ET22" s="294"/>
      <c r="EU22" s="294"/>
      <c r="EV22" s="294"/>
      <c r="EW22" s="294"/>
      <c r="EX22" s="294"/>
      <c r="EY22" s="294"/>
      <c r="EZ22" s="294"/>
      <c r="FA22" s="294"/>
      <c r="FB22" s="294"/>
      <c r="FC22" s="294"/>
      <c r="FD22" s="294"/>
    </row>
    <row r="23" spans="1:185">
      <c r="A23" s="180"/>
      <c r="B23" s="358" t="s">
        <v>4247</v>
      </c>
      <c r="C23" s="189">
        <f>SUM(C22)</f>
        <v>0</v>
      </c>
      <c r="D23" s="183"/>
      <c r="E23" s="183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>
      <c r="A24" s="228"/>
      <c r="B24" s="228"/>
      <c r="C24" s="170"/>
      <c r="D24" s="262"/>
      <c r="E24" s="26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>
      <c r="A25" s="228"/>
      <c r="B25" s="435" t="s">
        <v>4105</v>
      </c>
      <c r="C25" s="436">
        <f>C23+C19+C15</f>
        <v>21</v>
      </c>
      <c r="D25" s="262"/>
      <c r="E25" s="26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>
      <c r="A26" s="228"/>
      <c r="B26" s="228"/>
      <c r="C26" s="170"/>
      <c r="D26" s="262"/>
      <c r="E26" s="262"/>
    </row>
    <row r="27" spans="1:185" s="164" customFormat="1">
      <c r="A27" s="1279" t="s">
        <v>4101</v>
      </c>
      <c r="B27" s="1279"/>
      <c r="C27" s="170"/>
      <c r="D27" s="262"/>
      <c r="E27" s="262"/>
    </row>
    <row r="28" spans="1:185" s="164" customFormat="1">
      <c r="A28" s="1278" t="s">
        <v>4248</v>
      </c>
      <c r="B28" s="1278"/>
      <c r="C28" s="170"/>
      <c r="D28" s="262"/>
      <c r="E28" s="262"/>
    </row>
    <row r="29" spans="1:185" s="166" customFormat="1" ht="13.8">
      <c r="A29" s="437" t="s">
        <v>4246</v>
      </c>
      <c r="B29" s="438" t="s">
        <v>4246</v>
      </c>
      <c r="C29" s="439">
        <v>0</v>
      </c>
      <c r="D29" s="440">
        <v>0</v>
      </c>
      <c r="E29" s="440">
        <v>0</v>
      </c>
    </row>
    <row r="30" spans="1:185" s="131" customFormat="1" ht="13.8">
      <c r="A30" s="167"/>
      <c r="B30" s="301" t="s">
        <v>4249</v>
      </c>
      <c r="C30" s="301">
        <v>0</v>
      </c>
      <c r="D30" s="183"/>
      <c r="E30" s="183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</row>
    <row r="31" spans="1:185" s="164" customFormat="1">
      <c r="A31" s="228"/>
      <c r="B31" s="228"/>
      <c r="C31" s="170"/>
      <c r="D31" s="262"/>
      <c r="E31" s="262"/>
    </row>
    <row r="32" spans="1:185" s="164" customFormat="1">
      <c r="A32" s="1271" t="s">
        <v>4107</v>
      </c>
      <c r="B32" s="1272"/>
      <c r="C32" s="170"/>
      <c r="D32" s="262"/>
      <c r="E32" s="262"/>
    </row>
    <row r="33" spans="1:5" s="166" customFormat="1" ht="13.8">
      <c r="A33" s="154" t="s">
        <v>4246</v>
      </c>
      <c r="B33" s="154" t="s">
        <v>4246</v>
      </c>
      <c r="C33" s="202">
        <v>0</v>
      </c>
      <c r="D33" s="146">
        <v>0</v>
      </c>
      <c r="E33" s="146">
        <v>0</v>
      </c>
    </row>
    <row r="34" spans="1:5" s="203" customFormat="1" ht="16.5" customHeight="1">
      <c r="B34" s="204" t="s">
        <v>4280</v>
      </c>
      <c r="C34" s="205">
        <v>0</v>
      </c>
    </row>
  </sheetData>
  <mergeCells count="15">
    <mergeCell ref="A32:B32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7:B17"/>
    <mergeCell ref="A21:B21"/>
    <mergeCell ref="A27:B27"/>
    <mergeCell ref="A28:B28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19"/>
  <sheetViews>
    <sheetView showGridLines="0" zoomScaleNormal="100" zoomScaleSheetLayoutView="100" workbookViewId="0"/>
  </sheetViews>
  <sheetFormatPr baseColWidth="10" defaultColWidth="11.44140625" defaultRowHeight="15"/>
  <cols>
    <col min="1" max="1" width="14.88671875" style="159" customWidth="1"/>
    <col min="2" max="2" width="38.5546875" style="159" bestFit="1" customWidth="1"/>
    <col min="3" max="3" width="14.109375" style="159" bestFit="1" customWidth="1"/>
    <col min="4" max="4" width="13.109375" style="159" bestFit="1" customWidth="1"/>
    <col min="5" max="5" width="15" style="159" customWidth="1"/>
    <col min="6" max="9" width="11.5546875" style="159" bestFit="1" customWidth="1"/>
    <col min="10" max="10" width="15.44140625" style="159" customWidth="1"/>
    <col min="11" max="11" width="11.5546875" style="159" bestFit="1" customWidth="1"/>
    <col min="12" max="13" width="11.44140625" style="158"/>
    <col min="14" max="16384" width="11.44140625" style="159"/>
  </cols>
  <sheetData>
    <row r="2" spans="1:1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1" s="158" customFormat="1" ht="15.6">
      <c r="A3" s="1274" t="s">
        <v>4126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1" s="15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1" s="15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1" s="15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1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1" s="158" customFormat="1" ht="15.6">
      <c r="A8" s="97" t="s">
        <v>4282</v>
      </c>
      <c r="B8" s="159"/>
      <c r="C8" s="109"/>
      <c r="D8" s="109"/>
      <c r="E8" s="109"/>
      <c r="F8" s="109"/>
      <c r="G8" s="109"/>
      <c r="H8" s="109"/>
      <c r="I8" s="109"/>
      <c r="J8" s="109"/>
      <c r="K8" s="109"/>
    </row>
    <row r="9" spans="1:11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1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1" s="160" customFormat="1" ht="13.8">
      <c r="A11" s="103" t="s">
        <v>5236</v>
      </c>
      <c r="B11" s="441" t="s">
        <v>4165</v>
      </c>
      <c r="C11" s="442">
        <v>101968</v>
      </c>
      <c r="D11" s="111">
        <v>0</v>
      </c>
      <c r="E11" s="111">
        <v>0</v>
      </c>
      <c r="F11" s="105">
        <f t="shared" ref="F11:F13" si="0">+C11+D11+E11</f>
        <v>101968</v>
      </c>
      <c r="G11" s="105">
        <f>+(C11/30)*10</f>
        <v>33989.333333333336</v>
      </c>
      <c r="H11" s="105">
        <f>+(C11/30)*5</f>
        <v>16994.666666666668</v>
      </c>
      <c r="I11" s="105">
        <f>+(C11/30)*40</f>
        <v>135957.33333333334</v>
      </c>
      <c r="J11" s="105">
        <v>0</v>
      </c>
      <c r="K11" s="105">
        <f t="shared" ref="K11:K13" si="1">+G11+H11+I11+J11</f>
        <v>186941.33333333334</v>
      </c>
    </row>
    <row r="12" spans="1:11" s="160" customFormat="1" ht="13.8">
      <c r="A12" s="103" t="s">
        <v>5237</v>
      </c>
      <c r="B12" s="441" t="s">
        <v>5233</v>
      </c>
      <c r="C12" s="442">
        <v>50868</v>
      </c>
      <c r="D12" s="111">
        <v>0</v>
      </c>
      <c r="E12" s="111">
        <v>0</v>
      </c>
      <c r="F12" s="105">
        <f>+C12+D12+E12</f>
        <v>50868</v>
      </c>
      <c r="G12" s="105">
        <f>+(C12/30)*10</f>
        <v>16956</v>
      </c>
      <c r="H12" s="105">
        <f>+(C12/30)*5</f>
        <v>8478</v>
      </c>
      <c r="I12" s="105">
        <f>+(C12/30)*40</f>
        <v>67824</v>
      </c>
      <c r="J12" s="105">
        <v>0</v>
      </c>
      <c r="K12" s="105">
        <f>+G12+H12+I12+J12</f>
        <v>93258</v>
      </c>
    </row>
    <row r="13" spans="1:11" s="160" customFormat="1" ht="13.8">
      <c r="A13" s="103" t="s">
        <v>5238</v>
      </c>
      <c r="B13" s="441" t="s">
        <v>4372</v>
      </c>
      <c r="C13" s="442">
        <v>33856</v>
      </c>
      <c r="D13" s="111">
        <v>0</v>
      </c>
      <c r="E13" s="111">
        <v>0</v>
      </c>
      <c r="F13" s="105">
        <f t="shared" si="0"/>
        <v>33856</v>
      </c>
      <c r="G13" s="105">
        <f>+(C13/30)*10</f>
        <v>11285.333333333332</v>
      </c>
      <c r="H13" s="105">
        <f>+(C13/30)*5</f>
        <v>5642.6666666666661</v>
      </c>
      <c r="I13" s="105">
        <f>+(C13/30)*40</f>
        <v>45141.333333333328</v>
      </c>
      <c r="J13" s="105">
        <v>0</v>
      </c>
      <c r="K13" s="105">
        <f t="shared" si="1"/>
        <v>62069.333333333328</v>
      </c>
    </row>
    <row r="14" spans="1:11" s="158" customFormat="1"/>
    <row r="15" spans="1:11" s="158" customFormat="1">
      <c r="A15" s="159"/>
      <c r="G15" s="109"/>
      <c r="H15" s="109"/>
      <c r="I15" s="109"/>
      <c r="J15" s="109"/>
      <c r="K15" s="109"/>
    </row>
    <row r="16" spans="1:11" s="158" customFormat="1" ht="15.6">
      <c r="A16" s="168" t="s">
        <v>4296</v>
      </c>
      <c r="B16" s="159"/>
      <c r="C16" s="109"/>
      <c r="D16" s="109"/>
      <c r="E16" s="109"/>
      <c r="F16" s="109"/>
      <c r="G16" s="109"/>
      <c r="H16" s="109"/>
      <c r="I16" s="109"/>
      <c r="J16" s="109"/>
      <c r="K16" s="109"/>
    </row>
    <row r="17" spans="1:13" s="158" customFormat="1">
      <c r="A17" s="1263" t="s">
        <v>4283</v>
      </c>
      <c r="B17" s="1263" t="s">
        <v>4284</v>
      </c>
      <c r="C17" s="1263" t="s">
        <v>4285</v>
      </c>
      <c r="D17" s="1263"/>
      <c r="E17" s="1263"/>
      <c r="F17" s="1263"/>
      <c r="G17" s="1263" t="s">
        <v>4286</v>
      </c>
      <c r="H17" s="1263"/>
      <c r="I17" s="1263"/>
      <c r="J17" s="1263"/>
      <c r="K17" s="1263"/>
    </row>
    <row r="18" spans="1:13" s="158" customFormat="1" ht="27.6">
      <c r="A18" s="1263"/>
      <c r="B18" s="1263"/>
      <c r="C18" s="102" t="s">
        <v>4287</v>
      </c>
      <c r="D18" s="102" t="s">
        <v>4288</v>
      </c>
      <c r="E18" s="102" t="s">
        <v>4289</v>
      </c>
      <c r="F18" s="102" t="s">
        <v>4290</v>
      </c>
      <c r="G18" s="102" t="s">
        <v>4291</v>
      </c>
      <c r="H18" s="102" t="s">
        <v>4292</v>
      </c>
      <c r="I18" s="102" t="s">
        <v>4293</v>
      </c>
      <c r="J18" s="102" t="s">
        <v>4322</v>
      </c>
      <c r="K18" s="102" t="s">
        <v>4290</v>
      </c>
    </row>
    <row r="19" spans="1:13" s="325" customFormat="1" ht="13.8">
      <c r="A19" s="103" t="s">
        <v>5235</v>
      </c>
      <c r="B19" s="441" t="s">
        <v>4412</v>
      </c>
      <c r="C19" s="442">
        <v>17828</v>
      </c>
      <c r="D19" s="111">
        <v>1040</v>
      </c>
      <c r="E19" s="111">
        <v>0</v>
      </c>
      <c r="F19" s="105">
        <f t="shared" ref="F19" si="2">+C19+D19+E19</f>
        <v>18868</v>
      </c>
      <c r="G19" s="105">
        <f>+(C19/30)*10</f>
        <v>5942.6666666666661</v>
      </c>
      <c r="H19" s="105">
        <f>+(C19/30)*5</f>
        <v>2971.333333333333</v>
      </c>
      <c r="I19" s="105">
        <f>+(C19/30)*40</f>
        <v>23770.666666666664</v>
      </c>
      <c r="J19" s="105">
        <v>0</v>
      </c>
      <c r="K19" s="105">
        <f t="shared" ref="K19" si="3">+G19+H19+I19+J19</f>
        <v>32684.666666666664</v>
      </c>
      <c r="L19" s="160"/>
      <c r="M19" s="160"/>
    </row>
  </sheetData>
  <mergeCells count="13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4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155"/>
  <sheetViews>
    <sheetView showGridLines="0" topLeftCell="A3" zoomScaleNormal="100" zoomScaleSheetLayoutView="90" workbookViewId="0"/>
  </sheetViews>
  <sheetFormatPr baseColWidth="10" defaultColWidth="11.44140625" defaultRowHeight="15"/>
  <cols>
    <col min="1" max="1" width="15.44140625" style="207" customWidth="1"/>
    <col min="2" max="2" width="44.5546875" style="207" bestFit="1" customWidth="1"/>
    <col min="3" max="3" width="22" style="207" bestFit="1" customWidth="1"/>
    <col min="4" max="4" width="24.6640625" style="207" customWidth="1"/>
    <col min="5" max="5" width="23.33203125" style="207" customWidth="1"/>
    <col min="6" max="16384" width="11.44140625" style="37"/>
  </cols>
  <sheetData>
    <row r="1" spans="1:181">
      <c r="A1" s="443"/>
      <c r="B1" s="443"/>
      <c r="C1" s="443"/>
      <c r="D1" s="443"/>
      <c r="E1" s="443"/>
    </row>
    <row r="2" spans="1:181" ht="15.6">
      <c r="A2" s="1288" t="s">
        <v>4095</v>
      </c>
      <c r="B2" s="1288"/>
      <c r="C2" s="1288"/>
      <c r="D2" s="1288"/>
      <c r="E2" s="1288"/>
    </row>
    <row r="3" spans="1:181" ht="15.6">
      <c r="A3" s="1312" t="s">
        <v>36</v>
      </c>
      <c r="B3" s="1313"/>
      <c r="C3" s="1313"/>
      <c r="D3" s="1313"/>
      <c r="E3" s="1313"/>
    </row>
    <row r="4" spans="1:181" s="444" customFormat="1" ht="15.6">
      <c r="A4" s="1313" t="s">
        <v>4096</v>
      </c>
      <c r="B4" s="1313"/>
      <c r="C4" s="1313"/>
      <c r="D4" s="1313"/>
      <c r="E4" s="1313"/>
    </row>
    <row r="5" spans="1:181" s="444" customFormat="1" ht="15.6">
      <c r="A5" s="1313" t="s">
        <v>4156</v>
      </c>
      <c r="B5" s="1313"/>
      <c r="C5" s="1313"/>
      <c r="D5" s="1313"/>
      <c r="E5" s="1313"/>
    </row>
    <row r="6" spans="1:181" s="410" customFormat="1" ht="24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181" s="36" customFormat="1" ht="15.6">
      <c r="A7" s="378"/>
      <c r="B7" s="373"/>
      <c r="C7" s="383"/>
      <c r="D7" s="421"/>
      <c r="E7" s="421"/>
    </row>
    <row r="8" spans="1:181" s="165" customFormat="1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</row>
    <row r="9" spans="1:181" s="165" customFormat="1">
      <c r="A9" s="1251"/>
      <c r="B9" s="1251"/>
      <c r="C9" s="1251"/>
      <c r="D9" s="110" t="s">
        <v>4162</v>
      </c>
      <c r="E9" s="110" t="s">
        <v>4163</v>
      </c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</row>
    <row r="10" spans="1:181" ht="15.6">
      <c r="A10" s="445"/>
      <c r="B10" s="443"/>
      <c r="C10" s="446"/>
      <c r="D10" s="447"/>
      <c r="E10" s="447"/>
    </row>
    <row r="11" spans="1:181" s="165" customFormat="1">
      <c r="A11" s="1276" t="s">
        <v>4102</v>
      </c>
      <c r="B11" s="1276" t="s">
        <v>4102</v>
      </c>
      <c r="C11" s="296"/>
      <c r="D11" s="297"/>
      <c r="E11" s="297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</row>
    <row r="12" spans="1:181" s="203" customFormat="1" ht="13.8">
      <c r="A12" s="448" t="s">
        <v>5239</v>
      </c>
      <c r="B12" s="448" t="s">
        <v>5240</v>
      </c>
      <c r="C12" s="449">
        <v>1</v>
      </c>
      <c r="D12" s="450">
        <v>18778.2</v>
      </c>
      <c r="E12" s="450">
        <v>18778.2</v>
      </c>
    </row>
    <row r="13" spans="1:181" s="203" customFormat="1" ht="13.8">
      <c r="A13" s="448" t="s">
        <v>5241</v>
      </c>
      <c r="B13" s="448" t="s">
        <v>4179</v>
      </c>
      <c r="C13" s="449">
        <v>3</v>
      </c>
      <c r="D13" s="450">
        <v>18666.300000000003</v>
      </c>
      <c r="E13" s="450">
        <v>18666.300000000003</v>
      </c>
    </row>
    <row r="14" spans="1:181" s="203" customFormat="1" ht="13.8">
      <c r="A14" s="448" t="s">
        <v>5242</v>
      </c>
      <c r="B14" s="448" t="s">
        <v>4179</v>
      </c>
      <c r="C14" s="449">
        <v>1</v>
      </c>
      <c r="D14" s="450">
        <v>20947.8</v>
      </c>
      <c r="E14" s="450">
        <v>20947.8</v>
      </c>
    </row>
    <row r="15" spans="1:181" s="203" customFormat="1" ht="13.8">
      <c r="A15" s="448" t="s">
        <v>5243</v>
      </c>
      <c r="B15" s="448" t="s">
        <v>4179</v>
      </c>
      <c r="C15" s="449">
        <v>2</v>
      </c>
      <c r="D15" s="450">
        <v>25057.200000000001</v>
      </c>
      <c r="E15" s="450">
        <v>25057.200000000001</v>
      </c>
    </row>
    <row r="16" spans="1:181" s="203" customFormat="1" ht="13.8">
      <c r="A16" s="448" t="s">
        <v>5244</v>
      </c>
      <c r="B16" s="448" t="s">
        <v>5245</v>
      </c>
      <c r="C16" s="449">
        <v>3</v>
      </c>
      <c r="D16" s="450">
        <v>17172.599999999999</v>
      </c>
      <c r="E16" s="450">
        <v>17172.599999999999</v>
      </c>
    </row>
    <row r="17" spans="1:31" s="203" customFormat="1" ht="13.8">
      <c r="A17" s="448" t="s">
        <v>5246</v>
      </c>
      <c r="B17" s="448" t="s">
        <v>5245</v>
      </c>
      <c r="C17" s="449">
        <v>5</v>
      </c>
      <c r="D17" s="450">
        <v>18666.300000000003</v>
      </c>
      <c r="E17" s="450">
        <v>18666.300000000003</v>
      </c>
    </row>
    <row r="18" spans="1:31" s="203" customFormat="1" ht="13.8">
      <c r="A18" s="448" t="s">
        <v>5247</v>
      </c>
      <c r="B18" s="448" t="s">
        <v>4179</v>
      </c>
      <c r="C18" s="449">
        <v>8</v>
      </c>
      <c r="D18" s="450">
        <v>20947.8</v>
      </c>
      <c r="E18" s="450">
        <v>20947.8</v>
      </c>
    </row>
    <row r="19" spans="1:31" s="203" customFormat="1" ht="13.8">
      <c r="A19" s="448" t="s">
        <v>5248</v>
      </c>
      <c r="B19" s="448" t="s">
        <v>5249</v>
      </c>
      <c r="C19" s="449">
        <v>2</v>
      </c>
      <c r="D19" s="450">
        <v>22260.3</v>
      </c>
      <c r="E19" s="450">
        <v>22260.3</v>
      </c>
    </row>
    <row r="20" spans="1:31" s="203" customFormat="1" ht="13.8">
      <c r="A20" s="448" t="s">
        <v>5250</v>
      </c>
      <c r="B20" s="448" t="s">
        <v>5245</v>
      </c>
      <c r="C20" s="449">
        <v>5</v>
      </c>
      <c r="D20" s="450">
        <v>25057.200000000001</v>
      </c>
      <c r="E20" s="450">
        <v>25057.200000000001</v>
      </c>
    </row>
    <row r="21" spans="1:31" s="203" customFormat="1" ht="13.8">
      <c r="A21" s="448" t="s">
        <v>5251</v>
      </c>
      <c r="B21" s="448" t="s">
        <v>5245</v>
      </c>
      <c r="C21" s="449">
        <v>1</v>
      </c>
      <c r="D21" s="450">
        <v>27566.400000000001</v>
      </c>
      <c r="E21" s="450">
        <v>27566.400000000001</v>
      </c>
    </row>
    <row r="22" spans="1:31" s="203" customFormat="1" ht="13.8">
      <c r="A22" s="448" t="s">
        <v>5252</v>
      </c>
      <c r="B22" s="448" t="s">
        <v>4326</v>
      </c>
      <c r="C22" s="449">
        <v>5</v>
      </c>
      <c r="D22" s="450">
        <v>50868.6</v>
      </c>
      <c r="E22" s="450">
        <v>50868.6</v>
      </c>
    </row>
    <row r="23" spans="1:31" s="203" customFormat="1" ht="13.8">
      <c r="A23" s="448" t="s">
        <v>5253</v>
      </c>
      <c r="B23" s="448" t="s">
        <v>4326</v>
      </c>
      <c r="C23" s="449">
        <v>1</v>
      </c>
      <c r="D23" s="450">
        <v>103734.3</v>
      </c>
      <c r="E23" s="450">
        <v>103734.3</v>
      </c>
    </row>
    <row r="24" spans="1:31" s="203" customFormat="1" ht="13.8">
      <c r="A24" s="448" t="s">
        <v>5254</v>
      </c>
      <c r="B24" s="448" t="s">
        <v>5255</v>
      </c>
      <c r="C24" s="449">
        <v>1</v>
      </c>
      <c r="D24" s="450">
        <v>17715.899999999998</v>
      </c>
      <c r="E24" s="450">
        <v>17715.899999999998</v>
      </c>
    </row>
    <row r="25" spans="1:31" s="203" customFormat="1" ht="13.8">
      <c r="A25" s="448" t="s">
        <v>5256</v>
      </c>
      <c r="B25" s="448" t="s">
        <v>5257</v>
      </c>
      <c r="C25" s="449">
        <v>1</v>
      </c>
      <c r="D25" s="450">
        <v>33856.799999999996</v>
      </c>
      <c r="E25" s="450">
        <v>33856.799999999996</v>
      </c>
    </row>
    <row r="26" spans="1:31" s="203" customFormat="1" ht="13.8">
      <c r="A26" s="448" t="s">
        <v>5258</v>
      </c>
      <c r="B26" s="448" t="s">
        <v>5259</v>
      </c>
      <c r="C26" s="449">
        <v>1</v>
      </c>
      <c r="D26" s="450">
        <v>18666.300000000003</v>
      </c>
      <c r="E26" s="450">
        <v>18666.300000000003</v>
      </c>
    </row>
    <row r="27" spans="1:31" s="203" customFormat="1" ht="13.8">
      <c r="A27" s="448" t="s">
        <v>5260</v>
      </c>
      <c r="B27" s="448" t="s">
        <v>5259</v>
      </c>
      <c r="C27" s="449">
        <v>3</v>
      </c>
      <c r="D27" s="450">
        <v>20947.8</v>
      </c>
      <c r="E27" s="450">
        <v>20947.8</v>
      </c>
    </row>
    <row r="28" spans="1:31" s="203" customFormat="1" ht="13.8">
      <c r="A28" s="448" t="s">
        <v>5261</v>
      </c>
      <c r="B28" s="448" t="s">
        <v>5259</v>
      </c>
      <c r="C28" s="449">
        <v>6</v>
      </c>
      <c r="D28" s="450">
        <v>25057.200000000001</v>
      </c>
      <c r="E28" s="450">
        <v>25057.200000000001</v>
      </c>
    </row>
    <row r="29" spans="1:31" s="203" customFormat="1" ht="13.8">
      <c r="A29" s="448" t="s">
        <v>5262</v>
      </c>
      <c r="B29" s="448" t="s">
        <v>5259</v>
      </c>
      <c r="C29" s="449">
        <v>6</v>
      </c>
      <c r="D29" s="450">
        <v>27566.400000000001</v>
      </c>
      <c r="E29" s="450">
        <v>27566.400000000001</v>
      </c>
    </row>
    <row r="30" spans="1:31" s="203" customFormat="1" ht="13.8">
      <c r="A30" s="451" t="s">
        <v>5263</v>
      </c>
      <c r="B30" s="451" t="s">
        <v>5259</v>
      </c>
      <c r="C30" s="449">
        <v>15</v>
      </c>
      <c r="D30" s="450">
        <v>33856.799999999996</v>
      </c>
      <c r="E30" s="450">
        <v>33856.799999999996</v>
      </c>
    </row>
    <row r="31" spans="1:31" s="203" customFormat="1" ht="13.8">
      <c r="A31" s="452" t="s">
        <v>5264</v>
      </c>
      <c r="B31" s="452" t="s">
        <v>5259</v>
      </c>
      <c r="C31" s="453">
        <v>3</v>
      </c>
      <c r="D31" s="450">
        <v>42200.100000000006</v>
      </c>
      <c r="E31" s="450">
        <v>42200.100000000006</v>
      </c>
    </row>
    <row r="32" spans="1:31" s="131" customFormat="1" ht="13.8">
      <c r="A32" s="180"/>
      <c r="B32" s="181" t="s">
        <v>4209</v>
      </c>
      <c r="C32" s="189">
        <f>SUM(C12:C31)</f>
        <v>73</v>
      </c>
      <c r="D32" s="183"/>
      <c r="E32" s="183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</row>
    <row r="33" spans="1:181">
      <c r="A33" s="454"/>
      <c r="B33" s="454"/>
      <c r="C33" s="446"/>
      <c r="D33" s="455"/>
      <c r="E33" s="455"/>
    </row>
    <row r="34" spans="1:181">
      <c r="A34" s="454"/>
      <c r="B34" s="454"/>
      <c r="C34" s="446"/>
      <c r="D34" s="455"/>
      <c r="E34" s="455"/>
    </row>
    <row r="35" spans="1:181" s="165" customFormat="1">
      <c r="A35" s="1277" t="s">
        <v>4103</v>
      </c>
      <c r="B35" s="1277"/>
      <c r="C35" s="170"/>
      <c r="D35" s="262"/>
      <c r="E35" s="262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  <c r="FE35" s="164"/>
      <c r="FF35" s="164"/>
      <c r="FG35" s="164"/>
      <c r="FH35" s="164"/>
      <c r="FI35" s="164"/>
      <c r="FJ35" s="164"/>
      <c r="FK35" s="164"/>
      <c r="FL35" s="164"/>
      <c r="FM35" s="164"/>
      <c r="FN35" s="164"/>
      <c r="FO35" s="164"/>
      <c r="FP35" s="164"/>
      <c r="FQ35" s="164"/>
      <c r="FR35" s="164"/>
      <c r="FS35" s="164"/>
      <c r="FT35" s="164"/>
      <c r="FU35" s="164"/>
      <c r="FV35" s="164"/>
      <c r="FW35" s="164"/>
      <c r="FX35" s="164"/>
      <c r="FY35" s="164"/>
    </row>
    <row r="36" spans="1:181" s="203" customFormat="1" ht="13.8">
      <c r="A36" s="448" t="s">
        <v>5265</v>
      </c>
      <c r="B36" s="456" t="s">
        <v>5266</v>
      </c>
      <c r="C36" s="449">
        <v>1</v>
      </c>
      <c r="D36" s="450">
        <v>14922.6</v>
      </c>
      <c r="E36" s="450">
        <v>14922.6</v>
      </c>
    </row>
    <row r="37" spans="1:181" s="203" customFormat="1" ht="13.8">
      <c r="A37" s="448" t="s">
        <v>5267</v>
      </c>
      <c r="B37" s="456" t="s">
        <v>5266</v>
      </c>
      <c r="C37" s="449">
        <v>1</v>
      </c>
      <c r="D37" s="450">
        <v>15479.7</v>
      </c>
      <c r="E37" s="450">
        <v>15479.7</v>
      </c>
    </row>
    <row r="38" spans="1:181" s="203" customFormat="1" ht="13.8">
      <c r="A38" s="448" t="s">
        <v>5268</v>
      </c>
      <c r="B38" s="456" t="s">
        <v>5269</v>
      </c>
      <c r="C38" s="449">
        <v>1</v>
      </c>
      <c r="D38" s="450">
        <v>7264.2</v>
      </c>
      <c r="E38" s="450">
        <v>7264.2</v>
      </c>
    </row>
    <row r="39" spans="1:181" s="203" customFormat="1" ht="13.8">
      <c r="A39" s="448" t="s">
        <v>5270</v>
      </c>
      <c r="B39" s="456" t="s">
        <v>5269</v>
      </c>
      <c r="C39" s="449">
        <v>1</v>
      </c>
      <c r="D39" s="450">
        <v>7448.7</v>
      </c>
      <c r="E39" s="450">
        <v>7448.7</v>
      </c>
    </row>
    <row r="40" spans="1:181" s="203" customFormat="1" ht="13.8">
      <c r="A40" s="448" t="s">
        <v>5271</v>
      </c>
      <c r="B40" s="456" t="s">
        <v>5269</v>
      </c>
      <c r="C40" s="449">
        <v>1</v>
      </c>
      <c r="D40" s="450">
        <v>12057.300000000001</v>
      </c>
      <c r="E40" s="450">
        <v>12057.300000000001</v>
      </c>
    </row>
    <row r="41" spans="1:181" s="203" customFormat="1" ht="13.8">
      <c r="A41" s="448" t="s">
        <v>5272</v>
      </c>
      <c r="B41" s="456" t="s">
        <v>5273</v>
      </c>
      <c r="C41" s="449">
        <v>4</v>
      </c>
      <c r="D41" s="450">
        <v>7448.7</v>
      </c>
      <c r="E41" s="450">
        <v>7448.7</v>
      </c>
    </row>
    <row r="42" spans="1:181" s="203" customFormat="1" ht="13.8">
      <c r="A42" s="448" t="s">
        <v>5274</v>
      </c>
      <c r="B42" s="456" t="s">
        <v>5273</v>
      </c>
      <c r="C42" s="449">
        <v>1</v>
      </c>
      <c r="D42" s="450">
        <v>8292.6</v>
      </c>
      <c r="E42" s="450">
        <v>8292.6</v>
      </c>
    </row>
    <row r="43" spans="1:181" s="203" customFormat="1" ht="13.8">
      <c r="A43" s="448" t="s">
        <v>5275</v>
      </c>
      <c r="B43" s="456" t="s">
        <v>5276</v>
      </c>
      <c r="C43" s="449">
        <v>1</v>
      </c>
      <c r="D43" s="450">
        <v>8185.5000000000009</v>
      </c>
      <c r="E43" s="450">
        <v>8185.5000000000009</v>
      </c>
    </row>
    <row r="44" spans="1:181" s="203" customFormat="1" ht="13.8">
      <c r="A44" s="448" t="s">
        <v>5277</v>
      </c>
      <c r="B44" s="456" t="s">
        <v>5240</v>
      </c>
      <c r="C44" s="449">
        <v>3</v>
      </c>
      <c r="D44" s="450">
        <v>12561</v>
      </c>
      <c r="E44" s="450">
        <v>12561</v>
      </c>
    </row>
    <row r="45" spans="1:181" s="203" customFormat="1" ht="13.8">
      <c r="A45" s="448" t="s">
        <v>5278</v>
      </c>
      <c r="B45" s="456" t="s">
        <v>5240</v>
      </c>
      <c r="C45" s="449">
        <v>6</v>
      </c>
      <c r="D45" s="450">
        <v>14635.5</v>
      </c>
      <c r="E45" s="450">
        <v>14635.5</v>
      </c>
    </row>
    <row r="46" spans="1:181" s="203" customFormat="1" ht="13.8">
      <c r="A46" s="448" t="s">
        <v>5279</v>
      </c>
      <c r="B46" s="456" t="s">
        <v>5240</v>
      </c>
      <c r="C46" s="449">
        <v>7</v>
      </c>
      <c r="D46" s="450">
        <v>15479.7</v>
      </c>
      <c r="E46" s="450">
        <v>15479.7</v>
      </c>
    </row>
    <row r="47" spans="1:181" s="203" customFormat="1" ht="13.8">
      <c r="A47" s="448" t="s">
        <v>5280</v>
      </c>
      <c r="B47" s="456" t="s">
        <v>5240</v>
      </c>
      <c r="C47" s="449">
        <v>1</v>
      </c>
      <c r="D47" s="450">
        <v>16029.3</v>
      </c>
      <c r="E47" s="450">
        <v>16029.3</v>
      </c>
    </row>
    <row r="48" spans="1:181" s="203" customFormat="1" ht="13.8">
      <c r="A48" s="448" t="s">
        <v>5239</v>
      </c>
      <c r="B48" s="456" t="s">
        <v>5240</v>
      </c>
      <c r="C48" s="449">
        <v>4</v>
      </c>
      <c r="D48" s="450">
        <v>18778.2</v>
      </c>
      <c r="E48" s="450">
        <v>18778.2</v>
      </c>
    </row>
    <row r="49" spans="1:5" s="203" customFormat="1" ht="13.8">
      <c r="A49" s="448" t="s">
        <v>5281</v>
      </c>
      <c r="B49" s="456" t="s">
        <v>5240</v>
      </c>
      <c r="C49" s="449">
        <v>3</v>
      </c>
      <c r="D49" s="450">
        <v>18988.5</v>
      </c>
      <c r="E49" s="450">
        <v>18988.5</v>
      </c>
    </row>
    <row r="50" spans="1:5" s="203" customFormat="1" ht="13.8">
      <c r="A50" s="448" t="s">
        <v>5282</v>
      </c>
      <c r="B50" s="456" t="s">
        <v>5283</v>
      </c>
      <c r="C50" s="449">
        <v>1</v>
      </c>
      <c r="D50" s="450">
        <v>8641.7999999999993</v>
      </c>
      <c r="E50" s="450">
        <v>8641.7999999999993</v>
      </c>
    </row>
    <row r="51" spans="1:5" s="203" customFormat="1" ht="13.8">
      <c r="A51" s="448" t="s">
        <v>5284</v>
      </c>
      <c r="B51" s="456" t="s">
        <v>5283</v>
      </c>
      <c r="C51" s="449">
        <v>1</v>
      </c>
      <c r="D51" s="450">
        <v>9299.7000000000007</v>
      </c>
      <c r="E51" s="450">
        <v>9299.7000000000007</v>
      </c>
    </row>
    <row r="52" spans="1:5" s="203" customFormat="1" ht="13.8">
      <c r="A52" s="448" t="s">
        <v>5285</v>
      </c>
      <c r="B52" s="456" t="s">
        <v>5283</v>
      </c>
      <c r="C52" s="449">
        <v>5</v>
      </c>
      <c r="D52" s="450">
        <v>10066.799999999999</v>
      </c>
      <c r="E52" s="450">
        <v>10066.799999999999</v>
      </c>
    </row>
    <row r="53" spans="1:5" s="203" customFormat="1" ht="13.8">
      <c r="A53" s="448" t="s">
        <v>5286</v>
      </c>
      <c r="B53" s="456" t="s">
        <v>5283</v>
      </c>
      <c r="C53" s="449">
        <v>1</v>
      </c>
      <c r="D53" s="450">
        <v>11054.7</v>
      </c>
      <c r="E53" s="450">
        <v>11054.7</v>
      </c>
    </row>
    <row r="54" spans="1:5" s="203" customFormat="1" ht="13.8">
      <c r="A54" s="448" t="s">
        <v>5287</v>
      </c>
      <c r="B54" s="456" t="s">
        <v>5283</v>
      </c>
      <c r="C54" s="449">
        <v>14</v>
      </c>
      <c r="D54" s="450">
        <v>12148.2</v>
      </c>
      <c r="E54" s="450">
        <v>12148.2</v>
      </c>
    </row>
    <row r="55" spans="1:5" s="203" customFormat="1" ht="13.8">
      <c r="A55" s="448" t="s">
        <v>5288</v>
      </c>
      <c r="B55" s="456" t="s">
        <v>5283</v>
      </c>
      <c r="C55" s="449">
        <v>3</v>
      </c>
      <c r="D55" s="450">
        <v>12546</v>
      </c>
      <c r="E55" s="450">
        <v>12546</v>
      </c>
    </row>
    <row r="56" spans="1:5" s="203" customFormat="1" ht="13.8">
      <c r="A56" s="448" t="s">
        <v>5289</v>
      </c>
      <c r="B56" s="456" t="s">
        <v>5283</v>
      </c>
      <c r="C56" s="449">
        <v>1</v>
      </c>
      <c r="D56" s="450">
        <v>18666.300000000003</v>
      </c>
      <c r="E56" s="450">
        <v>18666.300000000003</v>
      </c>
    </row>
    <row r="57" spans="1:5" s="203" customFormat="1" ht="13.8">
      <c r="A57" s="448" t="s">
        <v>5290</v>
      </c>
      <c r="B57" s="456" t="s">
        <v>5291</v>
      </c>
      <c r="C57" s="449">
        <v>2</v>
      </c>
      <c r="D57" s="450">
        <v>12355.800000000001</v>
      </c>
      <c r="E57" s="450">
        <v>12355.800000000001</v>
      </c>
    </row>
    <row r="58" spans="1:5" s="203" customFormat="1" ht="13.8">
      <c r="A58" s="448" t="s">
        <v>5292</v>
      </c>
      <c r="B58" s="456" t="s">
        <v>5291</v>
      </c>
      <c r="C58" s="449">
        <v>4</v>
      </c>
      <c r="D58" s="450">
        <v>14922.6</v>
      </c>
      <c r="E58" s="450">
        <v>14922.6</v>
      </c>
    </row>
    <row r="59" spans="1:5" s="203" customFormat="1" ht="13.8">
      <c r="A59" s="448" t="s">
        <v>5293</v>
      </c>
      <c r="B59" s="456" t="s">
        <v>5291</v>
      </c>
      <c r="C59" s="449">
        <v>4</v>
      </c>
      <c r="D59" s="450">
        <v>17172.599999999999</v>
      </c>
      <c r="E59" s="450">
        <v>17172.599999999999</v>
      </c>
    </row>
    <row r="60" spans="1:5" s="203" customFormat="1" ht="13.8">
      <c r="A60" s="448" t="s">
        <v>5294</v>
      </c>
      <c r="B60" s="456" t="s">
        <v>5291</v>
      </c>
      <c r="C60" s="449">
        <v>1</v>
      </c>
      <c r="D60" s="450">
        <v>18666.300000000003</v>
      </c>
      <c r="E60" s="450">
        <v>18666.300000000003</v>
      </c>
    </row>
    <row r="61" spans="1:5" s="203" customFormat="1" ht="13.8">
      <c r="A61" s="448" t="s">
        <v>5295</v>
      </c>
      <c r="B61" s="456" t="s">
        <v>5296</v>
      </c>
      <c r="C61" s="449">
        <v>1</v>
      </c>
      <c r="D61" s="450">
        <v>13428</v>
      </c>
      <c r="E61" s="450">
        <v>13428</v>
      </c>
    </row>
    <row r="62" spans="1:5" s="203" customFormat="1" ht="13.8">
      <c r="A62" s="448" t="s">
        <v>5297</v>
      </c>
      <c r="B62" s="456" t="s">
        <v>5298</v>
      </c>
      <c r="C62" s="449">
        <v>3</v>
      </c>
      <c r="D62" s="450">
        <v>8604.2999999999993</v>
      </c>
      <c r="E62" s="450">
        <v>8604.2999999999993</v>
      </c>
    </row>
    <row r="63" spans="1:5" s="203" customFormat="1" ht="13.8">
      <c r="A63" s="448" t="s">
        <v>5299</v>
      </c>
      <c r="B63" s="456" t="s">
        <v>5298</v>
      </c>
      <c r="C63" s="449">
        <v>1</v>
      </c>
      <c r="D63" s="450">
        <v>9299.7000000000007</v>
      </c>
      <c r="E63" s="450">
        <v>9299.7000000000007</v>
      </c>
    </row>
    <row r="64" spans="1:5" s="203" customFormat="1" ht="13.8">
      <c r="A64" s="448" t="s">
        <v>5300</v>
      </c>
      <c r="B64" s="456" t="s">
        <v>5301</v>
      </c>
      <c r="C64" s="449">
        <v>1</v>
      </c>
      <c r="D64" s="450">
        <v>8604.2999999999993</v>
      </c>
      <c r="E64" s="450">
        <v>8604.2999999999993</v>
      </c>
    </row>
    <row r="65" spans="1:5" s="203" customFormat="1" ht="13.8">
      <c r="A65" s="448" t="s">
        <v>5302</v>
      </c>
      <c r="B65" s="456" t="s">
        <v>5303</v>
      </c>
      <c r="C65" s="449">
        <v>1</v>
      </c>
      <c r="D65" s="450">
        <v>6574.2</v>
      </c>
      <c r="E65" s="450">
        <v>6574.2</v>
      </c>
    </row>
    <row r="66" spans="1:5" s="203" customFormat="1" ht="13.8">
      <c r="A66" s="448" t="s">
        <v>5304</v>
      </c>
      <c r="B66" s="456" t="s">
        <v>5303</v>
      </c>
      <c r="C66" s="449">
        <v>1</v>
      </c>
      <c r="D66" s="450">
        <v>7268.7</v>
      </c>
      <c r="E66" s="450">
        <v>7268.7</v>
      </c>
    </row>
    <row r="67" spans="1:5" s="203" customFormat="1" ht="13.8">
      <c r="A67" s="448" t="s">
        <v>5305</v>
      </c>
      <c r="B67" s="456" t="s">
        <v>5303</v>
      </c>
      <c r="C67" s="449">
        <v>3</v>
      </c>
      <c r="D67" s="450">
        <v>7448.7</v>
      </c>
      <c r="E67" s="450">
        <v>7448.7</v>
      </c>
    </row>
    <row r="68" spans="1:5" s="203" customFormat="1" ht="13.8">
      <c r="A68" s="448" t="s">
        <v>5306</v>
      </c>
      <c r="B68" s="456" t="s">
        <v>5303</v>
      </c>
      <c r="C68" s="449">
        <v>7</v>
      </c>
      <c r="D68" s="450">
        <v>7833.6</v>
      </c>
      <c r="E68" s="450">
        <v>7833.6</v>
      </c>
    </row>
    <row r="69" spans="1:5" s="203" customFormat="1" ht="13.8">
      <c r="A69" s="448" t="s">
        <v>5307</v>
      </c>
      <c r="B69" s="456" t="s">
        <v>5303</v>
      </c>
      <c r="C69" s="449">
        <v>2</v>
      </c>
      <c r="D69" s="450">
        <v>7715.1</v>
      </c>
      <c r="E69" s="450">
        <v>7715.1</v>
      </c>
    </row>
    <row r="70" spans="1:5" s="203" customFormat="1" ht="13.8">
      <c r="A70" s="448" t="s">
        <v>5308</v>
      </c>
      <c r="B70" s="456" t="s">
        <v>5303</v>
      </c>
      <c r="C70" s="449">
        <v>11</v>
      </c>
      <c r="D70" s="450">
        <v>9619.5</v>
      </c>
      <c r="E70" s="450">
        <v>9619.5</v>
      </c>
    </row>
    <row r="71" spans="1:5" s="203" customFormat="1" ht="13.8">
      <c r="A71" s="448" t="s">
        <v>5309</v>
      </c>
      <c r="B71" s="456" t="s">
        <v>4390</v>
      </c>
      <c r="C71" s="449">
        <v>1</v>
      </c>
      <c r="D71" s="450">
        <v>8292.6</v>
      </c>
      <c r="E71" s="450">
        <v>8292.6</v>
      </c>
    </row>
    <row r="72" spans="1:5" s="203" customFormat="1" ht="13.8">
      <c r="A72" s="448" t="s">
        <v>5310</v>
      </c>
      <c r="B72" s="456" t="s">
        <v>4390</v>
      </c>
      <c r="C72" s="449">
        <v>5</v>
      </c>
      <c r="D72" s="450">
        <v>8604.2999999999993</v>
      </c>
      <c r="E72" s="450">
        <v>8604.2999999999993</v>
      </c>
    </row>
    <row r="73" spans="1:5" s="203" customFormat="1" ht="13.8">
      <c r="A73" s="448" t="s">
        <v>5311</v>
      </c>
      <c r="B73" s="456" t="s">
        <v>4390</v>
      </c>
      <c r="C73" s="449">
        <v>3</v>
      </c>
      <c r="D73" s="450">
        <v>9690.5999999999985</v>
      </c>
      <c r="E73" s="450">
        <v>9690.5999999999985</v>
      </c>
    </row>
    <row r="74" spans="1:5" s="203" customFormat="1" ht="13.8">
      <c r="A74" s="448" t="s">
        <v>5312</v>
      </c>
      <c r="B74" s="456" t="s">
        <v>4390</v>
      </c>
      <c r="C74" s="449">
        <v>4</v>
      </c>
      <c r="D74" s="450">
        <v>10520.1</v>
      </c>
      <c r="E74" s="450">
        <v>10520.1</v>
      </c>
    </row>
    <row r="75" spans="1:5" s="203" customFormat="1" ht="13.8">
      <c r="A75" s="448" t="s">
        <v>5313</v>
      </c>
      <c r="B75" s="456" t="s">
        <v>4390</v>
      </c>
      <c r="C75" s="449">
        <v>2</v>
      </c>
      <c r="D75" s="450">
        <v>11696.4</v>
      </c>
      <c r="E75" s="450">
        <v>11696.4</v>
      </c>
    </row>
    <row r="76" spans="1:5" s="203" customFormat="1" ht="13.8">
      <c r="A76" s="448" t="s">
        <v>5314</v>
      </c>
      <c r="B76" s="456" t="s">
        <v>4390</v>
      </c>
      <c r="C76" s="449">
        <v>5</v>
      </c>
      <c r="D76" s="450">
        <v>12546</v>
      </c>
      <c r="E76" s="450">
        <v>12546</v>
      </c>
    </row>
    <row r="77" spans="1:5" s="203" customFormat="1" ht="13.8">
      <c r="A77" s="448" t="s">
        <v>5315</v>
      </c>
      <c r="B77" s="456" t="s">
        <v>4199</v>
      </c>
      <c r="C77" s="449">
        <v>1</v>
      </c>
      <c r="D77" s="450">
        <v>12148.2</v>
      </c>
      <c r="E77" s="450">
        <v>12148.2</v>
      </c>
    </row>
    <row r="78" spans="1:5" s="203" customFormat="1" ht="13.8">
      <c r="A78" s="448" t="s">
        <v>5316</v>
      </c>
      <c r="B78" s="456" t="s">
        <v>4199</v>
      </c>
      <c r="C78" s="449">
        <v>1</v>
      </c>
      <c r="D78" s="450">
        <v>14256</v>
      </c>
      <c r="E78" s="450">
        <v>14256</v>
      </c>
    </row>
    <row r="79" spans="1:5" s="203" customFormat="1" ht="13.8">
      <c r="A79" s="448" t="s">
        <v>5317</v>
      </c>
      <c r="B79" s="456" t="s">
        <v>5245</v>
      </c>
      <c r="C79" s="449">
        <v>3</v>
      </c>
      <c r="D79" s="450">
        <v>14020.800000000001</v>
      </c>
      <c r="E79" s="450">
        <v>14020.800000000001</v>
      </c>
    </row>
    <row r="80" spans="1:5" s="203" customFormat="1" ht="13.8">
      <c r="A80" s="448" t="s">
        <v>5246</v>
      </c>
      <c r="B80" s="456" t="s">
        <v>5245</v>
      </c>
      <c r="C80" s="449">
        <v>2</v>
      </c>
      <c r="D80" s="450">
        <v>18666.300000000003</v>
      </c>
      <c r="E80" s="450">
        <v>18666.300000000003</v>
      </c>
    </row>
    <row r="81" spans="1:5" s="203" customFormat="1" ht="13.8">
      <c r="A81" s="448" t="s">
        <v>5247</v>
      </c>
      <c r="B81" s="456" t="s">
        <v>5245</v>
      </c>
      <c r="C81" s="449">
        <v>1</v>
      </c>
      <c r="D81" s="450">
        <v>20947.8</v>
      </c>
      <c r="E81" s="450">
        <v>20947.8</v>
      </c>
    </row>
    <row r="82" spans="1:5" s="203" customFormat="1" ht="13.8">
      <c r="A82" s="448" t="s">
        <v>5318</v>
      </c>
      <c r="B82" s="456" t="s">
        <v>5255</v>
      </c>
      <c r="C82" s="449">
        <v>1</v>
      </c>
      <c r="D82" s="450">
        <v>7448.7</v>
      </c>
      <c r="E82" s="450">
        <v>7448.7</v>
      </c>
    </row>
    <row r="83" spans="1:5" s="203" customFormat="1" ht="13.8">
      <c r="A83" s="448" t="s">
        <v>5319</v>
      </c>
      <c r="B83" s="456" t="s">
        <v>5255</v>
      </c>
      <c r="C83" s="449">
        <v>2</v>
      </c>
      <c r="D83" s="450">
        <v>8292.6</v>
      </c>
      <c r="E83" s="450">
        <v>8292.6</v>
      </c>
    </row>
    <row r="84" spans="1:5" s="203" customFormat="1" ht="13.8">
      <c r="A84" s="448" t="s">
        <v>5320</v>
      </c>
      <c r="B84" s="456" t="s">
        <v>5255</v>
      </c>
      <c r="C84" s="449">
        <v>1</v>
      </c>
      <c r="D84" s="450">
        <v>9265.1999999999989</v>
      </c>
      <c r="E84" s="450">
        <v>9265.1999999999989</v>
      </c>
    </row>
    <row r="85" spans="1:5" s="203" customFormat="1" ht="13.8">
      <c r="A85" s="448" t="s">
        <v>5321</v>
      </c>
      <c r="B85" s="456" t="s">
        <v>5255</v>
      </c>
      <c r="C85" s="449">
        <v>3</v>
      </c>
      <c r="D85" s="450">
        <v>9299.7000000000007</v>
      </c>
      <c r="E85" s="450">
        <v>9299.7000000000007</v>
      </c>
    </row>
    <row r="86" spans="1:5" s="203" customFormat="1" ht="13.8">
      <c r="A86" s="448" t="s">
        <v>5322</v>
      </c>
      <c r="B86" s="456" t="s">
        <v>5255</v>
      </c>
      <c r="C86" s="449">
        <v>1</v>
      </c>
      <c r="D86" s="450">
        <v>9410.4</v>
      </c>
      <c r="E86" s="450">
        <v>9410.4</v>
      </c>
    </row>
    <row r="87" spans="1:5" s="203" customFormat="1" ht="13.8">
      <c r="A87" s="448" t="s">
        <v>5323</v>
      </c>
      <c r="B87" s="456" t="s">
        <v>5255</v>
      </c>
      <c r="C87" s="449">
        <v>1</v>
      </c>
      <c r="D87" s="450">
        <v>10929.3</v>
      </c>
      <c r="E87" s="450">
        <v>10929.3</v>
      </c>
    </row>
    <row r="88" spans="1:5" s="203" customFormat="1" ht="13.8">
      <c r="A88" s="448" t="s">
        <v>5254</v>
      </c>
      <c r="B88" s="456" t="s">
        <v>5255</v>
      </c>
      <c r="C88" s="449">
        <v>2</v>
      </c>
      <c r="D88" s="450">
        <v>17715.899999999998</v>
      </c>
      <c r="E88" s="450">
        <v>17715.899999999998</v>
      </c>
    </row>
    <row r="89" spans="1:5" s="203" customFormat="1" ht="13.8">
      <c r="A89" s="448" t="s">
        <v>5324</v>
      </c>
      <c r="B89" s="456" t="s">
        <v>5325</v>
      </c>
      <c r="C89" s="449">
        <v>1</v>
      </c>
      <c r="D89" s="450">
        <v>11491.2</v>
      </c>
      <c r="E89" s="450">
        <v>11491.2</v>
      </c>
    </row>
    <row r="90" spans="1:5" s="203" customFormat="1" ht="13.8">
      <c r="A90" s="448" t="s">
        <v>5326</v>
      </c>
      <c r="B90" s="456" t="s">
        <v>5325</v>
      </c>
      <c r="C90" s="449">
        <v>6</v>
      </c>
      <c r="D90" s="450">
        <v>11835.9</v>
      </c>
      <c r="E90" s="450">
        <v>11835.9</v>
      </c>
    </row>
    <row r="91" spans="1:5" s="203" customFormat="1" ht="13.8">
      <c r="A91" s="448" t="s">
        <v>5327</v>
      </c>
      <c r="B91" s="456" t="s">
        <v>5328</v>
      </c>
      <c r="C91" s="449">
        <v>15</v>
      </c>
      <c r="D91" s="450">
        <v>10520.1</v>
      </c>
      <c r="E91" s="450">
        <v>10520.1</v>
      </c>
    </row>
    <row r="92" spans="1:5" s="203" customFormat="1" ht="13.8">
      <c r="A92" s="448" t="s">
        <v>5329</v>
      </c>
      <c r="B92" s="456" t="s">
        <v>5330</v>
      </c>
      <c r="C92" s="449">
        <v>5</v>
      </c>
      <c r="D92" s="450">
        <v>6482.0999999999995</v>
      </c>
      <c r="E92" s="450">
        <v>6482.0999999999995</v>
      </c>
    </row>
    <row r="93" spans="1:5" s="203" customFormat="1" ht="13.8">
      <c r="A93" s="448" t="s">
        <v>5331</v>
      </c>
      <c r="B93" s="456" t="s">
        <v>5330</v>
      </c>
      <c r="C93" s="449">
        <v>6</v>
      </c>
      <c r="D93" s="450">
        <v>6574.2</v>
      </c>
      <c r="E93" s="450">
        <v>6574.2</v>
      </c>
    </row>
    <row r="94" spans="1:5" s="203" customFormat="1" ht="13.8">
      <c r="A94" s="448" t="s">
        <v>5332</v>
      </c>
      <c r="B94" s="456" t="s">
        <v>5330</v>
      </c>
      <c r="C94" s="449">
        <v>3</v>
      </c>
      <c r="D94" s="450">
        <v>6772.5</v>
      </c>
      <c r="E94" s="450">
        <v>6772.5</v>
      </c>
    </row>
    <row r="95" spans="1:5" s="203" customFormat="1" ht="13.8">
      <c r="A95" s="448" t="s">
        <v>5333</v>
      </c>
      <c r="B95" s="456" t="s">
        <v>5330</v>
      </c>
      <c r="C95" s="449">
        <v>36</v>
      </c>
      <c r="D95" s="450">
        <v>7448.7</v>
      </c>
      <c r="E95" s="450">
        <v>7448.7</v>
      </c>
    </row>
    <row r="96" spans="1:5" s="203" customFormat="1" ht="13.8">
      <c r="A96" s="448" t="s">
        <v>5334</v>
      </c>
      <c r="B96" s="456" t="s">
        <v>5330</v>
      </c>
      <c r="C96" s="449">
        <v>11</v>
      </c>
      <c r="D96" s="450">
        <v>7692.9000000000005</v>
      </c>
      <c r="E96" s="450">
        <v>7692.9000000000005</v>
      </c>
    </row>
    <row r="97" spans="1:5" s="203" customFormat="1" ht="13.8">
      <c r="A97" s="448" t="s">
        <v>5335</v>
      </c>
      <c r="B97" s="456" t="s">
        <v>5330</v>
      </c>
      <c r="C97" s="449">
        <v>8</v>
      </c>
      <c r="D97" s="450">
        <v>7935</v>
      </c>
      <c r="E97" s="450">
        <v>7935</v>
      </c>
    </row>
    <row r="98" spans="1:5" s="203" customFormat="1" ht="13.8">
      <c r="A98" s="448" t="s">
        <v>5336</v>
      </c>
      <c r="B98" s="456" t="s">
        <v>5330</v>
      </c>
      <c r="C98" s="449">
        <v>3</v>
      </c>
      <c r="D98" s="450">
        <v>9242.1</v>
      </c>
      <c r="E98" s="450">
        <v>9242.1</v>
      </c>
    </row>
    <row r="99" spans="1:5" s="203" customFormat="1" ht="13.8">
      <c r="A99" s="448" t="s">
        <v>5337</v>
      </c>
      <c r="B99" s="456" t="s">
        <v>5338</v>
      </c>
      <c r="C99" s="449">
        <v>1</v>
      </c>
      <c r="D99" s="450">
        <v>6772.5</v>
      </c>
      <c r="E99" s="450">
        <v>6772.5</v>
      </c>
    </row>
    <row r="100" spans="1:5" s="203" customFormat="1" ht="13.8">
      <c r="A100" s="448" t="s">
        <v>5339</v>
      </c>
      <c r="B100" s="456" t="s">
        <v>5338</v>
      </c>
      <c r="C100" s="449">
        <v>14</v>
      </c>
      <c r="D100" s="450">
        <v>7448.7</v>
      </c>
      <c r="E100" s="450">
        <v>7448.7</v>
      </c>
    </row>
    <row r="101" spans="1:5" s="203" customFormat="1" ht="13.8">
      <c r="A101" s="448" t="s">
        <v>5340</v>
      </c>
      <c r="B101" s="456" t="s">
        <v>5338</v>
      </c>
      <c r="C101" s="449">
        <v>3</v>
      </c>
      <c r="D101" s="450">
        <v>7692.9000000000005</v>
      </c>
      <c r="E101" s="450">
        <v>7692.9000000000005</v>
      </c>
    </row>
    <row r="102" spans="1:5" s="203" customFormat="1" ht="13.8">
      <c r="A102" s="448" t="s">
        <v>5341</v>
      </c>
      <c r="B102" s="456" t="s">
        <v>5342</v>
      </c>
      <c r="C102" s="449">
        <v>20</v>
      </c>
      <c r="D102" s="450">
        <v>10730.1</v>
      </c>
      <c r="E102" s="450">
        <v>10730.1</v>
      </c>
    </row>
    <row r="103" spans="1:5" s="203" customFormat="1" ht="13.8">
      <c r="A103" s="448" t="s">
        <v>5343</v>
      </c>
      <c r="B103" s="456" t="s">
        <v>4910</v>
      </c>
      <c r="C103" s="449">
        <v>1</v>
      </c>
      <c r="D103" s="450">
        <v>16029.3</v>
      </c>
      <c r="E103" s="450">
        <v>16029.3</v>
      </c>
    </row>
    <row r="104" spans="1:5" s="203" customFormat="1" ht="13.8">
      <c r="A104" s="448" t="s">
        <v>5344</v>
      </c>
      <c r="B104" s="456" t="s">
        <v>4211</v>
      </c>
      <c r="C104" s="449">
        <v>2</v>
      </c>
      <c r="D104" s="450">
        <v>6223.2</v>
      </c>
      <c r="E104" s="450">
        <v>6223.2</v>
      </c>
    </row>
    <row r="105" spans="1:5" s="203" customFormat="1" ht="13.8">
      <c r="A105" s="448" t="s">
        <v>5345</v>
      </c>
      <c r="B105" s="456" t="s">
        <v>5346</v>
      </c>
      <c r="C105" s="449">
        <v>1</v>
      </c>
      <c r="D105" s="450">
        <v>7693.5</v>
      </c>
      <c r="E105" s="450">
        <v>7693.5</v>
      </c>
    </row>
    <row r="106" spans="1:5" s="203" customFormat="1" ht="13.8">
      <c r="A106" s="448" t="s">
        <v>5347</v>
      </c>
      <c r="B106" s="456" t="s">
        <v>5348</v>
      </c>
      <c r="C106" s="449">
        <v>6</v>
      </c>
      <c r="D106" s="450">
        <v>14685.3</v>
      </c>
      <c r="E106" s="450">
        <v>14685.3</v>
      </c>
    </row>
    <row r="107" spans="1:5" s="203" customFormat="1" ht="13.8">
      <c r="A107" s="448" t="s">
        <v>5349</v>
      </c>
      <c r="B107" s="456" t="s">
        <v>5348</v>
      </c>
      <c r="C107" s="449">
        <v>2</v>
      </c>
      <c r="D107" s="450">
        <v>17356.8</v>
      </c>
      <c r="E107" s="450">
        <v>17356.8</v>
      </c>
    </row>
    <row r="108" spans="1:5" s="203" customFormat="1" ht="13.8">
      <c r="A108" s="448" t="s">
        <v>5350</v>
      </c>
      <c r="B108" s="456" t="s">
        <v>5351</v>
      </c>
      <c r="C108" s="449">
        <v>1</v>
      </c>
      <c r="D108" s="450">
        <v>14256</v>
      </c>
      <c r="E108" s="450">
        <v>14256</v>
      </c>
    </row>
    <row r="109" spans="1:5" s="203" customFormat="1" ht="13.8">
      <c r="A109" s="448" t="s">
        <v>5352</v>
      </c>
      <c r="B109" s="456" t="s">
        <v>4189</v>
      </c>
      <c r="C109" s="449">
        <v>2</v>
      </c>
      <c r="D109" s="450">
        <v>8292.6</v>
      </c>
      <c r="E109" s="450">
        <v>8292.6</v>
      </c>
    </row>
    <row r="110" spans="1:5" s="203" customFormat="1" ht="13.8">
      <c r="A110" s="448" t="s">
        <v>5353</v>
      </c>
      <c r="B110" s="456" t="s">
        <v>4189</v>
      </c>
      <c r="C110" s="449">
        <v>1</v>
      </c>
      <c r="D110" s="450">
        <v>12561</v>
      </c>
      <c r="E110" s="450">
        <v>12561</v>
      </c>
    </row>
    <row r="111" spans="1:5" s="203" customFormat="1" ht="13.8">
      <c r="A111" s="448" t="s">
        <v>5354</v>
      </c>
      <c r="B111" s="456" t="s">
        <v>5355</v>
      </c>
      <c r="C111" s="449">
        <v>1</v>
      </c>
      <c r="D111" s="450">
        <v>14059.5</v>
      </c>
      <c r="E111" s="450">
        <v>14059.5</v>
      </c>
    </row>
    <row r="112" spans="1:5" s="203" customFormat="1" ht="13.8">
      <c r="A112" s="448" t="s">
        <v>5356</v>
      </c>
      <c r="B112" s="456" t="s">
        <v>4440</v>
      </c>
      <c r="C112" s="449">
        <v>1</v>
      </c>
      <c r="D112" s="450">
        <v>21287.100000000002</v>
      </c>
      <c r="E112" s="450">
        <v>21287.100000000002</v>
      </c>
    </row>
    <row r="113" spans="1:156" s="203" customFormat="1" ht="13.8">
      <c r="A113" s="448" t="s">
        <v>5357</v>
      </c>
      <c r="B113" s="456" t="s">
        <v>5358</v>
      </c>
      <c r="C113" s="449">
        <v>2</v>
      </c>
      <c r="D113" s="450">
        <v>7264.2</v>
      </c>
      <c r="E113" s="450">
        <v>7264.2</v>
      </c>
    </row>
    <row r="114" spans="1:156" s="203" customFormat="1" ht="13.8">
      <c r="A114" s="448" t="s">
        <v>5359</v>
      </c>
      <c r="B114" s="456" t="s">
        <v>5358</v>
      </c>
      <c r="C114" s="449">
        <v>4</v>
      </c>
      <c r="D114" s="450">
        <v>7448.7</v>
      </c>
      <c r="E114" s="450">
        <v>7448.7</v>
      </c>
    </row>
    <row r="115" spans="1:156" s="203" customFormat="1" ht="13.8">
      <c r="A115" s="448" t="s">
        <v>5360</v>
      </c>
      <c r="B115" s="456" t="s">
        <v>5358</v>
      </c>
      <c r="C115" s="449">
        <v>2</v>
      </c>
      <c r="D115" s="450">
        <v>7693.5</v>
      </c>
      <c r="E115" s="450">
        <v>7693.5</v>
      </c>
    </row>
    <row r="116" spans="1:156" s="203" customFormat="1" ht="13.8">
      <c r="A116" s="448" t="s">
        <v>5361</v>
      </c>
      <c r="B116" s="456" t="s">
        <v>5358</v>
      </c>
      <c r="C116" s="449">
        <v>1</v>
      </c>
      <c r="D116" s="450">
        <v>7761</v>
      </c>
      <c r="E116" s="450">
        <v>7761</v>
      </c>
    </row>
    <row r="117" spans="1:156" s="203" customFormat="1" ht="13.8">
      <c r="A117" s="448" t="s">
        <v>5362</v>
      </c>
      <c r="B117" s="456" t="s">
        <v>5358</v>
      </c>
      <c r="C117" s="449">
        <v>11</v>
      </c>
      <c r="D117" s="450">
        <v>8292.6</v>
      </c>
      <c r="E117" s="450">
        <v>8292.6</v>
      </c>
    </row>
    <row r="118" spans="1:156" s="203" customFormat="1" ht="13.8">
      <c r="A118" s="448" t="s">
        <v>5363</v>
      </c>
      <c r="B118" s="456" t="s">
        <v>5364</v>
      </c>
      <c r="C118" s="449">
        <v>1</v>
      </c>
      <c r="D118" s="450">
        <v>6223.2</v>
      </c>
      <c r="E118" s="450">
        <v>6223.2</v>
      </c>
    </row>
    <row r="119" spans="1:156" s="203" customFormat="1" ht="13.8">
      <c r="A119" s="448" t="s">
        <v>5365</v>
      </c>
      <c r="B119" s="456" t="s">
        <v>5208</v>
      </c>
      <c r="C119" s="449">
        <v>1</v>
      </c>
      <c r="D119" s="450">
        <v>6482.0999999999995</v>
      </c>
      <c r="E119" s="450">
        <v>6482.0999999999995</v>
      </c>
    </row>
    <row r="120" spans="1:156" s="203" customFormat="1" ht="13.8">
      <c r="A120" s="448" t="s">
        <v>5366</v>
      </c>
      <c r="B120" s="456" t="s">
        <v>5208</v>
      </c>
      <c r="C120" s="449">
        <v>3</v>
      </c>
      <c r="D120" s="450">
        <v>7448.7</v>
      </c>
      <c r="E120" s="450">
        <v>7448.7</v>
      </c>
    </row>
    <row r="121" spans="1:156" s="203" customFormat="1" ht="13.8">
      <c r="A121" s="448" t="s">
        <v>5367</v>
      </c>
      <c r="B121" s="456" t="s">
        <v>5208</v>
      </c>
      <c r="C121" s="449">
        <v>1</v>
      </c>
      <c r="D121" s="450">
        <v>7715.1</v>
      </c>
      <c r="E121" s="450">
        <v>7715.1</v>
      </c>
    </row>
    <row r="122" spans="1:156" s="203" customFormat="1" ht="13.8">
      <c r="A122" s="451" t="s">
        <v>5368</v>
      </c>
      <c r="B122" s="457" t="s">
        <v>4922</v>
      </c>
      <c r="C122" s="449">
        <v>7</v>
      </c>
      <c r="D122" s="450">
        <v>7448.7</v>
      </c>
      <c r="E122" s="450">
        <v>7448.7</v>
      </c>
    </row>
    <row r="123" spans="1:156" s="203" customFormat="1" ht="13.8">
      <c r="A123" s="452" t="s">
        <v>5369</v>
      </c>
      <c r="B123" s="458" t="s">
        <v>4922</v>
      </c>
      <c r="C123" s="453">
        <v>14</v>
      </c>
      <c r="D123" s="450">
        <v>9260.1</v>
      </c>
      <c r="E123" s="450">
        <v>9260.1</v>
      </c>
    </row>
    <row r="124" spans="1:156" s="203" customFormat="1" ht="13.8">
      <c r="A124" s="452" t="s">
        <v>5370</v>
      </c>
      <c r="B124" s="458" t="s">
        <v>4922</v>
      </c>
      <c r="C124" s="453">
        <v>4</v>
      </c>
      <c r="D124" s="450">
        <v>9369</v>
      </c>
      <c r="E124" s="450">
        <v>9369</v>
      </c>
    </row>
    <row r="125" spans="1:156" s="191" customFormat="1" ht="15" customHeight="1">
      <c r="A125" s="180"/>
      <c r="B125" s="181" t="s">
        <v>4244</v>
      </c>
      <c r="C125" s="193">
        <f>SUM(C36:C124)</f>
        <v>343</v>
      </c>
      <c r="D125" s="190"/>
      <c r="E125" s="190"/>
    </row>
    <row r="126" spans="1:156" ht="15.6">
      <c r="A126" s="459"/>
      <c r="B126" s="460"/>
      <c r="C126" s="459"/>
      <c r="D126" s="461"/>
      <c r="E126" s="461"/>
    </row>
    <row r="127" spans="1:156" s="165" customFormat="1">
      <c r="A127" s="1303" t="s">
        <v>4104</v>
      </c>
      <c r="B127" s="1303"/>
      <c r="C127" s="163"/>
      <c r="D127" s="262"/>
      <c r="E127" s="262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  <c r="BD127" s="164"/>
      <c r="BE127" s="164"/>
      <c r="BF127" s="164"/>
      <c r="BG127" s="164"/>
      <c r="BH127" s="164"/>
      <c r="BI127" s="164"/>
      <c r="BJ127" s="164"/>
      <c r="BK127" s="164"/>
      <c r="BL127" s="164"/>
      <c r="BM127" s="164"/>
      <c r="BN127" s="164"/>
      <c r="BO127" s="164"/>
      <c r="BP127" s="164"/>
      <c r="BQ127" s="164"/>
      <c r="BR127" s="164"/>
      <c r="BS127" s="164"/>
      <c r="BT127" s="164"/>
      <c r="BU127" s="164"/>
      <c r="BV127" s="164"/>
      <c r="BW127" s="164"/>
      <c r="BX127" s="164"/>
      <c r="BY127" s="164"/>
      <c r="BZ127" s="164"/>
      <c r="CA127" s="164"/>
      <c r="CB127" s="164"/>
      <c r="CC127" s="164"/>
      <c r="CD127" s="164"/>
      <c r="CE127" s="164"/>
      <c r="CF127" s="164"/>
      <c r="CG127" s="164"/>
      <c r="CH127" s="164"/>
      <c r="CI127" s="164"/>
      <c r="CJ127" s="164"/>
      <c r="CK127" s="164"/>
      <c r="CL127" s="164"/>
      <c r="CM127" s="164"/>
      <c r="CN127" s="164"/>
      <c r="CO127" s="164"/>
      <c r="CP127" s="164"/>
      <c r="CQ127" s="164"/>
      <c r="CR127" s="164"/>
      <c r="CS127" s="164"/>
      <c r="CT127" s="164"/>
      <c r="CU127" s="164"/>
      <c r="CV127" s="164"/>
      <c r="CW127" s="164"/>
      <c r="CX127" s="164"/>
      <c r="CY127" s="164"/>
      <c r="CZ127" s="164"/>
      <c r="DA127" s="164"/>
      <c r="DB127" s="164"/>
      <c r="DC127" s="164"/>
      <c r="DD127" s="164"/>
      <c r="DE127" s="164"/>
      <c r="DF127" s="164"/>
      <c r="DG127" s="164"/>
      <c r="DH127" s="164"/>
      <c r="DI127" s="164"/>
      <c r="DJ127" s="164"/>
      <c r="DK127" s="164"/>
      <c r="DL127" s="164"/>
      <c r="DM127" s="164"/>
      <c r="DN127" s="164"/>
      <c r="DO127" s="164"/>
      <c r="DP127" s="164"/>
      <c r="DQ127" s="164"/>
      <c r="DR127" s="164"/>
      <c r="DS127" s="164"/>
      <c r="DT127" s="164"/>
      <c r="DU127" s="164"/>
      <c r="DV127" s="164"/>
      <c r="DW127" s="164"/>
      <c r="DX127" s="164"/>
      <c r="DY127" s="164"/>
      <c r="DZ127" s="164"/>
      <c r="EA127" s="164"/>
      <c r="EB127" s="164"/>
      <c r="EC127" s="164"/>
      <c r="ED127" s="164"/>
      <c r="EE127" s="164"/>
      <c r="EF127" s="164"/>
      <c r="EG127" s="164"/>
      <c r="EH127" s="164"/>
      <c r="EI127" s="164"/>
      <c r="EJ127" s="164"/>
      <c r="EK127" s="164"/>
      <c r="EL127" s="164"/>
      <c r="EM127" s="164"/>
      <c r="EN127" s="164"/>
      <c r="EO127" s="164"/>
      <c r="EP127" s="164"/>
      <c r="EQ127" s="164"/>
      <c r="ER127" s="164"/>
      <c r="ES127" s="164"/>
      <c r="ET127" s="164"/>
      <c r="EU127" s="164"/>
      <c r="EV127" s="164"/>
      <c r="EW127" s="164"/>
      <c r="EX127" s="164"/>
      <c r="EY127" s="164"/>
      <c r="EZ127" s="164"/>
    </row>
    <row r="128" spans="1:156" s="295" customFormat="1" ht="15.6">
      <c r="A128" s="143" t="s">
        <v>4246</v>
      </c>
      <c r="B128" s="144" t="s">
        <v>4246</v>
      </c>
      <c r="C128" s="433">
        <v>0</v>
      </c>
      <c r="D128" s="424">
        <v>0</v>
      </c>
      <c r="E128" s="146">
        <v>0</v>
      </c>
      <c r="F128" s="294"/>
      <c r="G128" s="294"/>
      <c r="H128" s="294"/>
      <c r="I128" s="294"/>
      <c r="J128" s="294"/>
      <c r="K128" s="294"/>
      <c r="L128" s="294"/>
      <c r="M128" s="294"/>
      <c r="N128" s="294"/>
      <c r="O128" s="294"/>
      <c r="P128" s="294"/>
      <c r="Q128" s="294"/>
      <c r="R128" s="294"/>
      <c r="S128" s="294"/>
      <c r="T128" s="294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294"/>
      <c r="AE128" s="294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294"/>
      <c r="AR128" s="294"/>
      <c r="AS128" s="294"/>
      <c r="AT128" s="294"/>
      <c r="AU128" s="294"/>
      <c r="AV128" s="294"/>
      <c r="AW128" s="294"/>
      <c r="AX128" s="294"/>
      <c r="AY128" s="294"/>
      <c r="AZ128" s="294"/>
      <c r="BA128" s="294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294"/>
      <c r="BO128" s="294"/>
      <c r="BP128" s="294"/>
      <c r="BQ128" s="294"/>
      <c r="BR128" s="294"/>
      <c r="BS128" s="294"/>
      <c r="BT128" s="294"/>
      <c r="BU128" s="294"/>
      <c r="BV128" s="294"/>
      <c r="BW128" s="294"/>
      <c r="BX128" s="294"/>
      <c r="BY128" s="294"/>
      <c r="BZ128" s="294"/>
      <c r="CA128" s="294"/>
      <c r="CB128" s="294"/>
      <c r="CC128" s="294"/>
      <c r="CD128" s="294"/>
      <c r="CE128" s="294"/>
      <c r="CF128" s="294"/>
      <c r="CG128" s="294"/>
      <c r="CH128" s="294"/>
      <c r="CI128" s="294"/>
      <c r="CJ128" s="294"/>
      <c r="CK128" s="294"/>
      <c r="CL128" s="294"/>
      <c r="CM128" s="294"/>
      <c r="CN128" s="294"/>
      <c r="CO128" s="294"/>
      <c r="CP128" s="294"/>
      <c r="CQ128" s="294"/>
      <c r="CR128" s="294"/>
      <c r="CS128" s="294"/>
      <c r="CT128" s="294"/>
      <c r="CU128" s="294"/>
      <c r="CV128" s="294"/>
      <c r="CW128" s="294"/>
      <c r="CX128" s="294"/>
      <c r="CY128" s="294"/>
      <c r="CZ128" s="294"/>
      <c r="DA128" s="294"/>
      <c r="DB128" s="294"/>
      <c r="DC128" s="294"/>
      <c r="DD128" s="294"/>
      <c r="DE128" s="294"/>
      <c r="DF128" s="294"/>
      <c r="DG128" s="294"/>
      <c r="DH128" s="294"/>
      <c r="DI128" s="294"/>
      <c r="DJ128" s="294"/>
      <c r="DK128" s="294"/>
      <c r="DL128" s="294"/>
      <c r="DM128" s="294"/>
      <c r="DN128" s="294"/>
      <c r="DO128" s="294"/>
      <c r="DP128" s="294"/>
      <c r="DQ128" s="294"/>
      <c r="DR128" s="294"/>
      <c r="DS128" s="294"/>
      <c r="DT128" s="294"/>
      <c r="DU128" s="294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</row>
    <row r="129" spans="1:156" s="165" customFormat="1">
      <c r="A129" s="180"/>
      <c r="B129" s="181" t="s">
        <v>4247</v>
      </c>
      <c r="C129" s="182">
        <f>SUM(C128)</f>
        <v>0</v>
      </c>
      <c r="D129" s="183"/>
      <c r="E129" s="183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  <c r="AZ129" s="164"/>
      <c r="BA129" s="164"/>
      <c r="BB129" s="164"/>
      <c r="BC129" s="164"/>
      <c r="BD129" s="164"/>
      <c r="BE129" s="164"/>
      <c r="BF129" s="164"/>
      <c r="BG129" s="164"/>
      <c r="BH129" s="164"/>
      <c r="BI129" s="164"/>
      <c r="BJ129" s="164"/>
      <c r="BK129" s="164"/>
      <c r="BL129" s="164"/>
      <c r="BM129" s="164"/>
      <c r="BN129" s="164"/>
      <c r="BO129" s="164"/>
      <c r="BP129" s="164"/>
      <c r="BQ129" s="164"/>
      <c r="BR129" s="164"/>
      <c r="BS129" s="164"/>
      <c r="BT129" s="164"/>
      <c r="BU129" s="164"/>
      <c r="BV129" s="164"/>
      <c r="BW129" s="164"/>
      <c r="BX129" s="164"/>
      <c r="BY129" s="164"/>
      <c r="BZ129" s="164"/>
      <c r="CA129" s="164"/>
      <c r="CB129" s="164"/>
      <c r="CC129" s="164"/>
      <c r="CD129" s="164"/>
      <c r="CE129" s="164"/>
      <c r="CF129" s="164"/>
      <c r="CG129" s="164"/>
      <c r="CH129" s="164"/>
      <c r="CI129" s="164"/>
      <c r="CJ129" s="164"/>
      <c r="CK129" s="164"/>
      <c r="CL129" s="164"/>
      <c r="CM129" s="164"/>
      <c r="CN129" s="164"/>
      <c r="CO129" s="164"/>
      <c r="CP129" s="164"/>
      <c r="CQ129" s="164"/>
      <c r="CR129" s="164"/>
      <c r="CS129" s="164"/>
      <c r="CT129" s="164"/>
      <c r="CU129" s="164"/>
      <c r="CV129" s="164"/>
      <c r="CW129" s="164"/>
      <c r="CX129" s="164"/>
      <c r="CY129" s="164"/>
      <c r="CZ129" s="164"/>
      <c r="DA129" s="164"/>
      <c r="DB129" s="164"/>
      <c r="DC129" s="164"/>
      <c r="DD129" s="164"/>
      <c r="DE129" s="164"/>
      <c r="DF129" s="164"/>
      <c r="DG129" s="164"/>
      <c r="DH129" s="164"/>
      <c r="DI129" s="164"/>
      <c r="DJ129" s="164"/>
      <c r="DK129" s="164"/>
      <c r="DL129" s="164"/>
      <c r="DM129" s="164"/>
      <c r="DN129" s="164"/>
      <c r="DO129" s="164"/>
      <c r="DP129" s="164"/>
      <c r="DQ129" s="164"/>
      <c r="DR129" s="164"/>
      <c r="DS129" s="164"/>
      <c r="DT129" s="164"/>
      <c r="DU129" s="164"/>
      <c r="DV129" s="164"/>
      <c r="DW129" s="164"/>
      <c r="DX129" s="164"/>
      <c r="DY129" s="164"/>
      <c r="DZ129" s="164"/>
      <c r="EA129" s="164"/>
      <c r="EB129" s="164"/>
      <c r="EC129" s="164"/>
      <c r="ED129" s="164"/>
      <c r="EE129" s="164"/>
      <c r="EF129" s="164"/>
      <c r="EG129" s="164"/>
      <c r="EH129" s="164"/>
      <c r="EI129" s="164"/>
      <c r="EJ129" s="164"/>
      <c r="EK129" s="164"/>
      <c r="EL129" s="164"/>
      <c r="EM129" s="164"/>
      <c r="EN129" s="164"/>
      <c r="EO129" s="164"/>
      <c r="EP129" s="164"/>
      <c r="EQ129" s="164"/>
      <c r="ER129" s="164"/>
      <c r="ES129" s="164"/>
      <c r="ET129" s="164"/>
      <c r="EU129" s="164"/>
      <c r="EV129" s="164"/>
      <c r="EW129" s="164"/>
      <c r="EX129" s="164"/>
      <c r="EY129" s="164"/>
      <c r="EZ129" s="164"/>
    </row>
    <row r="130" spans="1:156" s="165" customFormat="1">
      <c r="A130" s="228"/>
      <c r="B130" s="228"/>
      <c r="C130" s="170"/>
      <c r="D130" s="262"/>
      <c r="E130" s="262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  <c r="AZ130" s="164"/>
      <c r="BA130" s="164"/>
      <c r="BB130" s="164"/>
      <c r="BC130" s="164"/>
      <c r="BD130" s="164"/>
      <c r="BE130" s="164"/>
      <c r="BF130" s="164"/>
      <c r="BG130" s="164"/>
      <c r="BH130" s="164"/>
      <c r="BI130" s="164"/>
      <c r="BJ130" s="164"/>
      <c r="BK130" s="164"/>
      <c r="BL130" s="164"/>
      <c r="BM130" s="164"/>
      <c r="BN130" s="164"/>
      <c r="BO130" s="164"/>
      <c r="BP130" s="164"/>
      <c r="BQ130" s="164"/>
      <c r="BR130" s="164"/>
      <c r="BS130" s="164"/>
      <c r="BT130" s="164"/>
      <c r="BU130" s="164"/>
      <c r="BV130" s="164"/>
      <c r="BW130" s="164"/>
      <c r="BX130" s="164"/>
      <c r="BY130" s="164"/>
      <c r="BZ130" s="164"/>
      <c r="CA130" s="164"/>
      <c r="CB130" s="164"/>
      <c r="CC130" s="164"/>
      <c r="CD130" s="164"/>
      <c r="CE130" s="164"/>
      <c r="CF130" s="164"/>
      <c r="CG130" s="164"/>
      <c r="CH130" s="164"/>
      <c r="CI130" s="164"/>
      <c r="CJ130" s="164"/>
      <c r="CK130" s="164"/>
      <c r="CL130" s="164"/>
      <c r="CM130" s="164"/>
      <c r="CN130" s="164"/>
      <c r="CO130" s="164"/>
      <c r="CP130" s="164"/>
      <c r="CQ130" s="164"/>
      <c r="CR130" s="164"/>
      <c r="CS130" s="164"/>
      <c r="CT130" s="164"/>
      <c r="CU130" s="164"/>
      <c r="CV130" s="164"/>
      <c r="CW130" s="164"/>
      <c r="CX130" s="164"/>
      <c r="CY130" s="164"/>
      <c r="CZ130" s="164"/>
      <c r="DA130" s="164"/>
      <c r="DB130" s="164"/>
      <c r="DC130" s="164"/>
      <c r="DD130" s="164"/>
      <c r="DE130" s="164"/>
      <c r="DF130" s="164"/>
      <c r="DG130" s="164"/>
      <c r="DH130" s="164"/>
      <c r="DI130" s="164"/>
      <c r="DJ130" s="164"/>
      <c r="DK130" s="164"/>
      <c r="DL130" s="164"/>
      <c r="DM130" s="164"/>
      <c r="DN130" s="164"/>
      <c r="DO130" s="164"/>
      <c r="DP130" s="164"/>
      <c r="DQ130" s="164"/>
      <c r="DR130" s="164"/>
      <c r="DS130" s="164"/>
      <c r="DT130" s="164"/>
      <c r="DU130" s="164"/>
      <c r="DV130" s="164"/>
      <c r="DW130" s="164"/>
      <c r="DX130" s="164"/>
      <c r="DY130" s="164"/>
      <c r="DZ130" s="164"/>
      <c r="EA130" s="164"/>
      <c r="EB130" s="164"/>
      <c r="EC130" s="164"/>
      <c r="ED130" s="164"/>
      <c r="EE130" s="164"/>
      <c r="EF130" s="164"/>
      <c r="EG130" s="164"/>
      <c r="EH130" s="164"/>
      <c r="EI130" s="164"/>
      <c r="EJ130" s="164"/>
      <c r="EK130" s="164"/>
      <c r="EL130" s="164"/>
      <c r="EM130" s="164"/>
      <c r="EN130" s="164"/>
      <c r="EO130" s="164"/>
      <c r="EP130" s="164"/>
      <c r="EQ130" s="164"/>
      <c r="ER130" s="164"/>
      <c r="ES130" s="164"/>
      <c r="ET130" s="164"/>
      <c r="EU130" s="164"/>
      <c r="EV130" s="164"/>
      <c r="EW130" s="164"/>
      <c r="EX130" s="164"/>
      <c r="EY130" s="164"/>
      <c r="EZ130" s="164"/>
    </row>
    <row r="131" spans="1:156" s="165" customFormat="1">
      <c r="A131" s="228"/>
      <c r="B131" s="194" t="s">
        <v>4105</v>
      </c>
      <c r="C131" s="195">
        <f>C129+C125+C32</f>
        <v>416</v>
      </c>
      <c r="D131" s="262"/>
      <c r="E131" s="262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  <c r="AZ131" s="164"/>
      <c r="BA131" s="164"/>
      <c r="BB131" s="164"/>
      <c r="BC131" s="164"/>
      <c r="BD131" s="164"/>
      <c r="BE131" s="164"/>
      <c r="BF131" s="164"/>
      <c r="BG131" s="164"/>
      <c r="BH131" s="164"/>
      <c r="BI131" s="164"/>
      <c r="BJ131" s="164"/>
      <c r="BK131" s="164"/>
      <c r="BL131" s="164"/>
      <c r="BM131" s="164"/>
      <c r="BN131" s="164"/>
      <c r="BO131" s="164"/>
      <c r="BP131" s="164"/>
      <c r="BQ131" s="164"/>
      <c r="BR131" s="164"/>
      <c r="BS131" s="164"/>
      <c r="BT131" s="164"/>
      <c r="BU131" s="164"/>
      <c r="BV131" s="164"/>
      <c r="BW131" s="164"/>
      <c r="BX131" s="164"/>
      <c r="BY131" s="164"/>
      <c r="BZ131" s="164"/>
      <c r="CA131" s="164"/>
      <c r="CB131" s="164"/>
      <c r="CC131" s="164"/>
      <c r="CD131" s="164"/>
      <c r="CE131" s="164"/>
      <c r="CF131" s="164"/>
      <c r="CG131" s="164"/>
      <c r="CH131" s="164"/>
      <c r="CI131" s="164"/>
      <c r="CJ131" s="164"/>
      <c r="CK131" s="164"/>
      <c r="CL131" s="164"/>
      <c r="CM131" s="164"/>
      <c r="CN131" s="164"/>
      <c r="CO131" s="164"/>
      <c r="CP131" s="164"/>
      <c r="CQ131" s="164"/>
      <c r="CR131" s="164"/>
      <c r="CS131" s="164"/>
      <c r="CT131" s="164"/>
      <c r="CU131" s="164"/>
      <c r="CV131" s="164"/>
      <c r="CW131" s="164"/>
      <c r="CX131" s="164"/>
      <c r="CY131" s="164"/>
      <c r="CZ131" s="164"/>
      <c r="DA131" s="164"/>
      <c r="DB131" s="164"/>
      <c r="DC131" s="164"/>
      <c r="DD131" s="164"/>
      <c r="DE131" s="164"/>
      <c r="DF131" s="164"/>
      <c r="DG131" s="164"/>
      <c r="DH131" s="164"/>
      <c r="DI131" s="164"/>
      <c r="DJ131" s="164"/>
      <c r="DK131" s="164"/>
      <c r="DL131" s="164"/>
      <c r="DM131" s="164"/>
      <c r="DN131" s="164"/>
      <c r="DO131" s="164"/>
      <c r="DP131" s="164"/>
      <c r="DQ131" s="164"/>
      <c r="DR131" s="164"/>
      <c r="DS131" s="164"/>
      <c r="DT131" s="164"/>
      <c r="DU131" s="164"/>
      <c r="DV131" s="164"/>
      <c r="DW131" s="164"/>
      <c r="DX131" s="164"/>
      <c r="DY131" s="164"/>
      <c r="DZ131" s="164"/>
      <c r="EA131" s="164"/>
      <c r="EB131" s="164"/>
      <c r="EC131" s="164"/>
      <c r="ED131" s="164"/>
      <c r="EE131" s="164"/>
      <c r="EF131" s="164"/>
      <c r="EG131" s="164"/>
      <c r="EH131" s="164"/>
      <c r="EI131" s="164"/>
      <c r="EJ131" s="164"/>
      <c r="EK131" s="164"/>
      <c r="EL131" s="164"/>
      <c r="EM131" s="164"/>
      <c r="EN131" s="164"/>
      <c r="EO131" s="164"/>
      <c r="EP131" s="164"/>
      <c r="EQ131" s="164"/>
      <c r="ER131" s="164"/>
      <c r="ES131" s="164"/>
      <c r="ET131" s="164"/>
      <c r="EU131" s="164"/>
      <c r="EV131" s="164"/>
      <c r="EW131" s="164"/>
      <c r="EX131" s="164"/>
      <c r="EY131" s="164"/>
      <c r="EZ131" s="164"/>
    </row>
    <row r="132" spans="1:156">
      <c r="A132" s="454"/>
      <c r="B132" s="454"/>
      <c r="C132" s="446"/>
      <c r="D132" s="455"/>
      <c r="E132" s="455"/>
    </row>
    <row r="133" spans="1:156" s="164" customFormat="1">
      <c r="A133" s="1279" t="s">
        <v>4101</v>
      </c>
      <c r="B133" s="1279"/>
      <c r="C133" s="170"/>
      <c r="D133" s="262"/>
      <c r="E133" s="262"/>
    </row>
    <row r="134" spans="1:156" s="164" customFormat="1">
      <c r="A134" s="1278" t="s">
        <v>4248</v>
      </c>
      <c r="B134" s="1278"/>
      <c r="C134" s="170"/>
      <c r="D134" s="262"/>
      <c r="E134" s="262"/>
    </row>
    <row r="135" spans="1:156" s="203" customFormat="1" ht="13.8">
      <c r="A135" s="456" t="s">
        <v>5371</v>
      </c>
      <c r="B135" s="462" t="s">
        <v>5301</v>
      </c>
      <c r="C135" s="463">
        <v>1</v>
      </c>
      <c r="D135" s="464">
        <v>6750</v>
      </c>
      <c r="E135" s="464">
        <v>6750</v>
      </c>
    </row>
    <row r="136" spans="1:156" s="203" customFormat="1" ht="13.8">
      <c r="A136" s="456" t="s">
        <v>5372</v>
      </c>
      <c r="B136" s="462" t="s">
        <v>4390</v>
      </c>
      <c r="C136" s="463">
        <v>2</v>
      </c>
      <c r="D136" s="464">
        <v>8853</v>
      </c>
      <c r="E136" s="464">
        <v>8853</v>
      </c>
    </row>
    <row r="137" spans="1:156" s="203" customFormat="1" ht="13.8">
      <c r="A137" s="456" t="s">
        <v>5373</v>
      </c>
      <c r="B137" s="462" t="s">
        <v>4390</v>
      </c>
      <c r="C137" s="463">
        <v>1</v>
      </c>
      <c r="D137" s="464">
        <v>4820.7</v>
      </c>
      <c r="E137" s="464">
        <v>4820.7</v>
      </c>
    </row>
    <row r="138" spans="1:156" s="203" customFormat="1" ht="13.8">
      <c r="A138" s="456" t="s">
        <v>5374</v>
      </c>
      <c r="B138" s="462" t="s">
        <v>4390</v>
      </c>
      <c r="C138" s="463">
        <v>2</v>
      </c>
      <c r="D138" s="464">
        <v>6228.6</v>
      </c>
      <c r="E138" s="464">
        <v>6228.6</v>
      </c>
    </row>
    <row r="139" spans="1:156" s="203" customFormat="1" ht="13.8">
      <c r="A139" s="456" t="s">
        <v>5375</v>
      </c>
      <c r="B139" s="462" t="s">
        <v>4390</v>
      </c>
      <c r="C139" s="463">
        <v>6</v>
      </c>
      <c r="D139" s="464">
        <v>10740</v>
      </c>
      <c r="E139" s="464">
        <v>10740</v>
      </c>
    </row>
    <row r="140" spans="1:156" s="203" customFormat="1" ht="13.8">
      <c r="A140" s="456" t="s">
        <v>5376</v>
      </c>
      <c r="B140" s="462" t="s">
        <v>4390</v>
      </c>
      <c r="C140" s="463">
        <v>9</v>
      </c>
      <c r="D140" s="464">
        <v>12505.199999999999</v>
      </c>
      <c r="E140" s="464">
        <v>12505.199999999999</v>
      </c>
    </row>
    <row r="141" spans="1:156" s="203" customFormat="1" ht="13.8">
      <c r="A141" s="456" t="s">
        <v>5377</v>
      </c>
      <c r="B141" s="462" t="s">
        <v>4390</v>
      </c>
      <c r="C141" s="463">
        <v>5</v>
      </c>
      <c r="D141" s="464">
        <v>16428</v>
      </c>
      <c r="E141" s="464">
        <v>16428</v>
      </c>
    </row>
    <row r="142" spans="1:156" s="203" customFormat="1" ht="13.8">
      <c r="A142" s="456" t="s">
        <v>5378</v>
      </c>
      <c r="B142" s="462" t="s">
        <v>4390</v>
      </c>
      <c r="C142" s="463">
        <v>6</v>
      </c>
      <c r="D142" s="464">
        <v>6507</v>
      </c>
      <c r="E142" s="464">
        <v>6507</v>
      </c>
    </row>
    <row r="143" spans="1:156" s="203" customFormat="1" ht="13.8">
      <c r="A143" s="456" t="s">
        <v>5379</v>
      </c>
      <c r="B143" s="462" t="s">
        <v>4390</v>
      </c>
      <c r="C143" s="463">
        <v>4</v>
      </c>
      <c r="D143" s="464">
        <v>8853</v>
      </c>
      <c r="E143" s="464">
        <v>8853</v>
      </c>
    </row>
    <row r="144" spans="1:156" s="203" customFormat="1" ht="13.8">
      <c r="A144" s="456" t="s">
        <v>5380</v>
      </c>
      <c r="B144" s="462" t="s">
        <v>4179</v>
      </c>
      <c r="C144" s="463">
        <v>1</v>
      </c>
      <c r="D144" s="464">
        <v>14442</v>
      </c>
      <c r="E144" s="464">
        <v>14442</v>
      </c>
    </row>
    <row r="145" spans="1:59" s="203" customFormat="1" ht="13.8">
      <c r="A145" s="456" t="s">
        <v>5381</v>
      </c>
      <c r="B145" s="462" t="s">
        <v>4179</v>
      </c>
      <c r="C145" s="463">
        <v>8</v>
      </c>
      <c r="D145" s="464">
        <v>16428</v>
      </c>
      <c r="E145" s="464">
        <v>16428</v>
      </c>
    </row>
    <row r="146" spans="1:59" s="203" customFormat="1" ht="13.8">
      <c r="A146" s="456" t="s">
        <v>5382</v>
      </c>
      <c r="B146" s="462" t="s">
        <v>4179</v>
      </c>
      <c r="C146" s="463">
        <v>5</v>
      </c>
      <c r="D146" s="464">
        <v>19004.7</v>
      </c>
      <c r="E146" s="464">
        <v>19004.7</v>
      </c>
    </row>
    <row r="147" spans="1:59" s="203" customFormat="1" ht="13.8">
      <c r="A147" s="456" t="s">
        <v>5383</v>
      </c>
      <c r="B147" s="462" t="s">
        <v>4910</v>
      </c>
      <c r="C147" s="463">
        <v>1</v>
      </c>
      <c r="D147" s="464">
        <v>6507</v>
      </c>
      <c r="E147" s="464">
        <v>6507</v>
      </c>
    </row>
    <row r="148" spans="1:59" s="203" customFormat="1" ht="13.8">
      <c r="A148" s="456" t="s">
        <v>5384</v>
      </c>
      <c r="B148" s="462" t="s">
        <v>4440</v>
      </c>
      <c r="C148" s="463">
        <v>1</v>
      </c>
      <c r="D148" s="464">
        <v>21525.3</v>
      </c>
      <c r="E148" s="464">
        <v>21525.3</v>
      </c>
    </row>
    <row r="149" spans="1:59" s="203" customFormat="1" ht="13.8">
      <c r="A149" s="456" t="s">
        <v>5385</v>
      </c>
      <c r="B149" s="462" t="s">
        <v>5208</v>
      </c>
      <c r="C149" s="463">
        <v>1</v>
      </c>
      <c r="D149" s="464">
        <v>3405.9</v>
      </c>
      <c r="E149" s="464">
        <v>3405.9</v>
      </c>
    </row>
    <row r="150" spans="1:59" s="203" customFormat="1" ht="13.8">
      <c r="A150" s="456" t="s">
        <v>5386</v>
      </c>
      <c r="B150" s="462" t="s">
        <v>5208</v>
      </c>
      <c r="C150" s="463">
        <v>1</v>
      </c>
      <c r="D150" s="464">
        <v>6228.6</v>
      </c>
      <c r="E150" s="464">
        <v>6228.6</v>
      </c>
    </row>
    <row r="151" spans="1:59" s="131" customFormat="1" ht="13.8">
      <c r="A151" s="167"/>
      <c r="B151" s="200" t="s">
        <v>4249</v>
      </c>
      <c r="C151" s="200">
        <f>SUM(C135:C150)</f>
        <v>54</v>
      </c>
      <c r="D151" s="183"/>
      <c r="E151" s="183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</row>
    <row r="152" spans="1:59">
      <c r="A152" s="454"/>
      <c r="B152" s="454"/>
      <c r="C152" s="446"/>
      <c r="D152" s="455"/>
      <c r="E152" s="455"/>
    </row>
    <row r="153" spans="1:59" s="164" customFormat="1">
      <c r="A153" s="1271" t="s">
        <v>4107</v>
      </c>
      <c r="B153" s="1272"/>
      <c r="C153" s="170"/>
      <c r="D153" s="262"/>
      <c r="E153" s="262"/>
    </row>
    <row r="154" spans="1:59" s="203" customFormat="1" ht="13.8">
      <c r="A154" s="456" t="s">
        <v>4246</v>
      </c>
      <c r="B154" s="456" t="s">
        <v>4246</v>
      </c>
      <c r="C154" s="465">
        <v>0</v>
      </c>
      <c r="D154" s="463">
        <v>0</v>
      </c>
      <c r="E154" s="463">
        <v>0</v>
      </c>
    </row>
    <row r="155" spans="1:59" s="203" customFormat="1" ht="16.5" customHeight="1">
      <c r="B155" s="204" t="s">
        <v>4280</v>
      </c>
      <c r="C155" s="205">
        <v>0</v>
      </c>
    </row>
  </sheetData>
  <mergeCells count="15">
    <mergeCell ref="A153:B15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5:B35"/>
    <mergeCell ref="A127:B127"/>
    <mergeCell ref="A133:B133"/>
    <mergeCell ref="A134:B134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4" manualBreakCount="4">
    <brk id="33" max="16383" man="1"/>
    <brk id="68" max="16383" man="1"/>
    <brk id="104" max="16383" man="1"/>
    <brk id="13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20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14.88671875" style="207" customWidth="1"/>
    <col min="2" max="2" width="44.5546875" style="207" bestFit="1" customWidth="1"/>
    <col min="3" max="3" width="15.109375" style="207" bestFit="1" customWidth="1"/>
    <col min="4" max="4" width="18" style="207" bestFit="1" customWidth="1"/>
    <col min="5" max="6" width="14.6640625" style="207" customWidth="1"/>
    <col min="7" max="7" width="14.33203125" style="207" customWidth="1"/>
    <col min="8" max="8" width="14.5546875" style="207" customWidth="1"/>
    <col min="9" max="9" width="12.44140625" style="207" bestFit="1" customWidth="1"/>
    <col min="10" max="10" width="17" style="207" customWidth="1"/>
    <col min="11" max="11" width="14.6640625" style="207" customWidth="1"/>
    <col min="12" max="16384" width="11.44140625" style="36"/>
  </cols>
  <sheetData>
    <row r="2" spans="1:11" s="410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1" s="410" customFormat="1" ht="15.6">
      <c r="A3" s="1311" t="s">
        <v>36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1" s="410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</row>
    <row r="5" spans="1:11" s="410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</row>
    <row r="6" spans="1:1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</row>
    <row r="7" spans="1:11">
      <c r="C7" s="394"/>
      <c r="D7" s="394"/>
      <c r="E7" s="394"/>
      <c r="F7" s="394"/>
      <c r="G7" s="394"/>
      <c r="H7" s="394"/>
      <c r="I7" s="394"/>
      <c r="J7" s="394"/>
      <c r="K7" s="394"/>
    </row>
    <row r="8" spans="1:11" ht="15.6">
      <c r="A8" s="396" t="s">
        <v>4282</v>
      </c>
      <c r="C8" s="394"/>
      <c r="D8" s="394"/>
      <c r="E8" s="394"/>
      <c r="F8" s="394"/>
      <c r="G8" s="394"/>
      <c r="H8" s="394"/>
      <c r="I8" s="394"/>
      <c r="J8" s="394"/>
      <c r="K8" s="394"/>
    </row>
    <row r="9" spans="1:11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1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1" s="203" customFormat="1" ht="13.8">
      <c r="A11" s="412" t="s">
        <v>5241</v>
      </c>
      <c r="B11" s="412" t="s">
        <v>4179</v>
      </c>
      <c r="C11" s="104">
        <v>18666.300000000003</v>
      </c>
      <c r="D11" s="111">
        <v>1040</v>
      </c>
      <c r="E11" s="111">
        <v>0</v>
      </c>
      <c r="F11" s="414">
        <f t="shared" ref="F11:F28" si="0">+C11+E11+D11</f>
        <v>19706.300000000003</v>
      </c>
      <c r="G11" s="414">
        <f t="shared" ref="G11:G28" si="1">+(C11/30)*10</f>
        <v>6222.1000000000013</v>
      </c>
      <c r="H11" s="414">
        <f t="shared" ref="H11:H28" si="2">+(C11/30)*5</f>
        <v>3111.0500000000006</v>
      </c>
      <c r="I11" s="414">
        <f t="shared" ref="I11:I28" si="3">+(C11/30)*40</f>
        <v>24888.400000000005</v>
      </c>
      <c r="J11" s="414">
        <v>0</v>
      </c>
      <c r="K11" s="414">
        <f t="shared" ref="K11:K28" si="4">+G11+H11+I11+J11</f>
        <v>34221.550000000003</v>
      </c>
    </row>
    <row r="12" spans="1:11" s="203" customFormat="1" ht="13.8">
      <c r="A12" s="412" t="s">
        <v>5242</v>
      </c>
      <c r="B12" s="412" t="s">
        <v>4179</v>
      </c>
      <c r="C12" s="104">
        <v>20947.8</v>
      </c>
      <c r="D12" s="111">
        <v>1040</v>
      </c>
      <c r="E12" s="111">
        <v>0</v>
      </c>
      <c r="F12" s="414">
        <f t="shared" si="0"/>
        <v>21987.8</v>
      </c>
      <c r="G12" s="414">
        <f t="shared" si="1"/>
        <v>6982.6</v>
      </c>
      <c r="H12" s="414">
        <f t="shared" si="2"/>
        <v>3491.3</v>
      </c>
      <c r="I12" s="414">
        <f t="shared" si="3"/>
        <v>27930.400000000001</v>
      </c>
      <c r="J12" s="414">
        <v>0</v>
      </c>
      <c r="K12" s="414">
        <f t="shared" si="4"/>
        <v>38404.300000000003</v>
      </c>
    </row>
    <row r="13" spans="1:11" s="203" customFormat="1" ht="13.8">
      <c r="A13" s="412" t="s">
        <v>5243</v>
      </c>
      <c r="B13" s="412" t="s">
        <v>4179</v>
      </c>
      <c r="C13" s="104">
        <v>25057.200000000001</v>
      </c>
      <c r="D13" s="111">
        <v>0</v>
      </c>
      <c r="E13" s="111">
        <v>0</v>
      </c>
      <c r="F13" s="414">
        <f t="shared" si="0"/>
        <v>25057.200000000001</v>
      </c>
      <c r="G13" s="414">
        <f t="shared" si="1"/>
        <v>8352.4</v>
      </c>
      <c r="H13" s="414">
        <f t="shared" si="2"/>
        <v>4176.2</v>
      </c>
      <c r="I13" s="414">
        <f t="shared" si="3"/>
        <v>33409.599999999999</v>
      </c>
      <c r="J13" s="414">
        <v>0</v>
      </c>
      <c r="K13" s="414">
        <f t="shared" si="4"/>
        <v>45938.2</v>
      </c>
    </row>
    <row r="14" spans="1:11" s="203" customFormat="1" ht="13.8">
      <c r="A14" s="412" t="s">
        <v>5244</v>
      </c>
      <c r="B14" s="412" t="s">
        <v>5245</v>
      </c>
      <c r="C14" s="104">
        <v>17172.599999999999</v>
      </c>
      <c r="D14" s="111">
        <v>1040</v>
      </c>
      <c r="E14" s="111">
        <v>0</v>
      </c>
      <c r="F14" s="414">
        <f t="shared" si="0"/>
        <v>18212.599999999999</v>
      </c>
      <c r="G14" s="414">
        <f t="shared" si="1"/>
        <v>5724.2</v>
      </c>
      <c r="H14" s="414">
        <f t="shared" si="2"/>
        <v>2862.1</v>
      </c>
      <c r="I14" s="414">
        <f t="shared" si="3"/>
        <v>22896.799999999999</v>
      </c>
      <c r="J14" s="414">
        <v>0</v>
      </c>
      <c r="K14" s="414">
        <f t="shared" si="4"/>
        <v>31483.1</v>
      </c>
    </row>
    <row r="15" spans="1:11" s="203" customFormat="1" ht="13.8">
      <c r="A15" s="412" t="s">
        <v>5246</v>
      </c>
      <c r="B15" s="412" t="s">
        <v>5245</v>
      </c>
      <c r="C15" s="104">
        <v>18666.300000000003</v>
      </c>
      <c r="D15" s="111">
        <v>1040</v>
      </c>
      <c r="E15" s="111">
        <v>0</v>
      </c>
      <c r="F15" s="414">
        <f t="shared" si="0"/>
        <v>19706.300000000003</v>
      </c>
      <c r="G15" s="414">
        <f t="shared" si="1"/>
        <v>6222.1000000000013</v>
      </c>
      <c r="H15" s="414">
        <f t="shared" si="2"/>
        <v>3111.0500000000006</v>
      </c>
      <c r="I15" s="414">
        <f t="shared" si="3"/>
        <v>24888.400000000005</v>
      </c>
      <c r="J15" s="414">
        <v>0</v>
      </c>
      <c r="K15" s="414">
        <f t="shared" si="4"/>
        <v>34221.550000000003</v>
      </c>
    </row>
    <row r="16" spans="1:11" s="203" customFormat="1" ht="13.8">
      <c r="A16" s="412" t="s">
        <v>5247</v>
      </c>
      <c r="B16" s="412" t="s">
        <v>4179</v>
      </c>
      <c r="C16" s="104">
        <v>20947.8</v>
      </c>
      <c r="D16" s="111">
        <v>1040</v>
      </c>
      <c r="E16" s="111">
        <v>0</v>
      </c>
      <c r="F16" s="414">
        <f t="shared" si="0"/>
        <v>21987.8</v>
      </c>
      <c r="G16" s="414">
        <f t="shared" si="1"/>
        <v>6982.6</v>
      </c>
      <c r="H16" s="414">
        <f t="shared" si="2"/>
        <v>3491.3</v>
      </c>
      <c r="I16" s="414">
        <f t="shared" si="3"/>
        <v>27930.400000000001</v>
      </c>
      <c r="J16" s="414">
        <v>0</v>
      </c>
      <c r="K16" s="414">
        <f t="shared" si="4"/>
        <v>38404.300000000003</v>
      </c>
    </row>
    <row r="17" spans="1:11" s="203" customFormat="1" ht="13.8">
      <c r="A17" s="412" t="s">
        <v>5248</v>
      </c>
      <c r="B17" s="412" t="s">
        <v>5249</v>
      </c>
      <c r="C17" s="104">
        <v>22260.3</v>
      </c>
      <c r="D17" s="111">
        <v>1040</v>
      </c>
      <c r="E17" s="111">
        <v>0</v>
      </c>
      <c r="F17" s="414">
        <f t="shared" si="0"/>
        <v>23300.3</v>
      </c>
      <c r="G17" s="414">
        <f t="shared" si="1"/>
        <v>7420.1</v>
      </c>
      <c r="H17" s="414">
        <f t="shared" si="2"/>
        <v>3710.05</v>
      </c>
      <c r="I17" s="414">
        <f t="shared" si="3"/>
        <v>29680.400000000001</v>
      </c>
      <c r="J17" s="414">
        <v>0</v>
      </c>
      <c r="K17" s="414">
        <f t="shared" si="4"/>
        <v>40810.550000000003</v>
      </c>
    </row>
    <row r="18" spans="1:11" s="203" customFormat="1" ht="13.8">
      <c r="A18" s="412" t="s">
        <v>5250</v>
      </c>
      <c r="B18" s="412" t="s">
        <v>5245</v>
      </c>
      <c r="C18" s="104">
        <v>25057.200000000001</v>
      </c>
      <c r="D18" s="111">
        <v>0</v>
      </c>
      <c r="E18" s="111">
        <v>0</v>
      </c>
      <c r="F18" s="414">
        <f t="shared" si="0"/>
        <v>25057.200000000001</v>
      </c>
      <c r="G18" s="414">
        <f t="shared" si="1"/>
        <v>8352.4</v>
      </c>
      <c r="H18" s="414">
        <f t="shared" si="2"/>
        <v>4176.2</v>
      </c>
      <c r="I18" s="414">
        <f t="shared" si="3"/>
        <v>33409.599999999999</v>
      </c>
      <c r="J18" s="414">
        <v>0</v>
      </c>
      <c r="K18" s="414">
        <f t="shared" si="4"/>
        <v>45938.2</v>
      </c>
    </row>
    <row r="19" spans="1:11" s="203" customFormat="1" ht="13.8">
      <c r="A19" s="412" t="s">
        <v>5251</v>
      </c>
      <c r="B19" s="412" t="s">
        <v>5245</v>
      </c>
      <c r="C19" s="104">
        <v>27566.400000000001</v>
      </c>
      <c r="D19" s="111">
        <v>0</v>
      </c>
      <c r="E19" s="111">
        <v>0</v>
      </c>
      <c r="F19" s="414">
        <f t="shared" si="0"/>
        <v>27566.400000000001</v>
      </c>
      <c r="G19" s="414">
        <f t="shared" si="1"/>
        <v>9188.7999999999993</v>
      </c>
      <c r="H19" s="414">
        <f t="shared" si="2"/>
        <v>4594.3999999999996</v>
      </c>
      <c r="I19" s="414">
        <f t="shared" si="3"/>
        <v>36755.199999999997</v>
      </c>
      <c r="J19" s="414">
        <v>0</v>
      </c>
      <c r="K19" s="414">
        <f t="shared" si="4"/>
        <v>50538.399999999994</v>
      </c>
    </row>
    <row r="20" spans="1:11" s="203" customFormat="1" ht="13.8">
      <c r="A20" s="412" t="s">
        <v>5252</v>
      </c>
      <c r="B20" s="412" t="s">
        <v>4326</v>
      </c>
      <c r="C20" s="104">
        <v>50868.6</v>
      </c>
      <c r="D20" s="111">
        <v>0</v>
      </c>
      <c r="E20" s="111">
        <v>0</v>
      </c>
      <c r="F20" s="414">
        <f t="shared" si="0"/>
        <v>50868.6</v>
      </c>
      <c r="G20" s="414">
        <f t="shared" si="1"/>
        <v>16956.199999999997</v>
      </c>
      <c r="H20" s="414">
        <f t="shared" si="2"/>
        <v>8478.0999999999985</v>
      </c>
      <c r="I20" s="414">
        <f t="shared" si="3"/>
        <v>67824.799999999988</v>
      </c>
      <c r="J20" s="414">
        <v>0</v>
      </c>
      <c r="K20" s="414">
        <f t="shared" si="4"/>
        <v>93259.099999999977</v>
      </c>
    </row>
    <row r="21" spans="1:11" s="203" customFormat="1" ht="13.8">
      <c r="A21" s="412" t="s">
        <v>5253</v>
      </c>
      <c r="B21" s="412" t="s">
        <v>4326</v>
      </c>
      <c r="C21" s="104">
        <v>103734.3</v>
      </c>
      <c r="D21" s="111">
        <v>0</v>
      </c>
      <c r="E21" s="111">
        <v>0</v>
      </c>
      <c r="F21" s="414">
        <f t="shared" si="0"/>
        <v>103734.3</v>
      </c>
      <c r="G21" s="414">
        <f t="shared" si="1"/>
        <v>34578.1</v>
      </c>
      <c r="H21" s="414">
        <f t="shared" si="2"/>
        <v>17289.05</v>
      </c>
      <c r="I21" s="414">
        <f t="shared" si="3"/>
        <v>138312.4</v>
      </c>
      <c r="J21" s="414">
        <v>0</v>
      </c>
      <c r="K21" s="414">
        <f t="shared" si="4"/>
        <v>190179.55</v>
      </c>
    </row>
    <row r="22" spans="1:11" s="203" customFormat="1" ht="13.8">
      <c r="A22" s="412" t="s">
        <v>5256</v>
      </c>
      <c r="B22" s="412" t="s">
        <v>5257</v>
      </c>
      <c r="C22" s="104">
        <v>33856.799999999996</v>
      </c>
      <c r="D22" s="111">
        <v>0</v>
      </c>
      <c r="E22" s="111">
        <v>0</v>
      </c>
      <c r="F22" s="414">
        <f t="shared" si="0"/>
        <v>33856.799999999996</v>
      </c>
      <c r="G22" s="414">
        <f t="shared" si="1"/>
        <v>11285.599999999999</v>
      </c>
      <c r="H22" s="414">
        <f t="shared" si="2"/>
        <v>5642.7999999999993</v>
      </c>
      <c r="I22" s="414">
        <f t="shared" si="3"/>
        <v>45142.399999999994</v>
      </c>
      <c r="J22" s="414">
        <v>0</v>
      </c>
      <c r="K22" s="414">
        <f t="shared" si="4"/>
        <v>62070.799999999988</v>
      </c>
    </row>
    <row r="23" spans="1:11" s="203" customFormat="1" ht="13.8">
      <c r="A23" s="412" t="s">
        <v>5258</v>
      </c>
      <c r="B23" s="412" t="s">
        <v>5259</v>
      </c>
      <c r="C23" s="104">
        <v>18666.300000000003</v>
      </c>
      <c r="D23" s="111">
        <v>1040</v>
      </c>
      <c r="E23" s="111">
        <v>0</v>
      </c>
      <c r="F23" s="414">
        <f t="shared" si="0"/>
        <v>19706.300000000003</v>
      </c>
      <c r="G23" s="414">
        <f t="shared" si="1"/>
        <v>6222.1000000000013</v>
      </c>
      <c r="H23" s="414">
        <f t="shared" si="2"/>
        <v>3111.0500000000006</v>
      </c>
      <c r="I23" s="414">
        <f t="shared" si="3"/>
        <v>24888.400000000005</v>
      </c>
      <c r="J23" s="414">
        <v>0</v>
      </c>
      <c r="K23" s="414">
        <f t="shared" si="4"/>
        <v>34221.550000000003</v>
      </c>
    </row>
    <row r="24" spans="1:11" s="203" customFormat="1" ht="13.8">
      <c r="A24" s="412" t="s">
        <v>5260</v>
      </c>
      <c r="B24" s="412" t="s">
        <v>5259</v>
      </c>
      <c r="C24" s="104">
        <v>20947.8</v>
      </c>
      <c r="D24" s="111">
        <v>1040</v>
      </c>
      <c r="E24" s="111">
        <v>0</v>
      </c>
      <c r="F24" s="414">
        <f t="shared" si="0"/>
        <v>21987.8</v>
      </c>
      <c r="G24" s="414">
        <f t="shared" si="1"/>
        <v>6982.6</v>
      </c>
      <c r="H24" s="414">
        <f t="shared" si="2"/>
        <v>3491.3</v>
      </c>
      <c r="I24" s="414">
        <f t="shared" si="3"/>
        <v>27930.400000000001</v>
      </c>
      <c r="J24" s="414">
        <v>0</v>
      </c>
      <c r="K24" s="414">
        <f t="shared" si="4"/>
        <v>38404.300000000003</v>
      </c>
    </row>
    <row r="25" spans="1:11" s="203" customFormat="1" ht="13.8">
      <c r="A25" s="412" t="s">
        <v>5261</v>
      </c>
      <c r="B25" s="412" t="s">
        <v>5259</v>
      </c>
      <c r="C25" s="104">
        <v>25057.200000000001</v>
      </c>
      <c r="D25" s="111">
        <v>0</v>
      </c>
      <c r="E25" s="111">
        <v>0</v>
      </c>
      <c r="F25" s="414">
        <f t="shared" si="0"/>
        <v>25057.200000000001</v>
      </c>
      <c r="G25" s="414">
        <f t="shared" si="1"/>
        <v>8352.4</v>
      </c>
      <c r="H25" s="414">
        <f t="shared" si="2"/>
        <v>4176.2</v>
      </c>
      <c r="I25" s="414">
        <f t="shared" si="3"/>
        <v>33409.599999999999</v>
      </c>
      <c r="J25" s="414">
        <v>0</v>
      </c>
      <c r="K25" s="414">
        <f t="shared" si="4"/>
        <v>45938.2</v>
      </c>
    </row>
    <row r="26" spans="1:11" s="203" customFormat="1" ht="13.8">
      <c r="A26" s="412" t="s">
        <v>5262</v>
      </c>
      <c r="B26" s="412" t="s">
        <v>5259</v>
      </c>
      <c r="C26" s="258">
        <v>27566.400000000001</v>
      </c>
      <c r="D26" s="413">
        <v>0</v>
      </c>
      <c r="E26" s="413">
        <v>0</v>
      </c>
      <c r="F26" s="414">
        <f t="shared" si="0"/>
        <v>27566.400000000001</v>
      </c>
      <c r="G26" s="414">
        <f t="shared" si="1"/>
        <v>9188.7999999999993</v>
      </c>
      <c r="H26" s="414">
        <f t="shared" si="2"/>
        <v>4594.3999999999996</v>
      </c>
      <c r="I26" s="414">
        <f t="shared" si="3"/>
        <v>36755.199999999997</v>
      </c>
      <c r="J26" s="414">
        <v>0</v>
      </c>
      <c r="K26" s="414">
        <f t="shared" si="4"/>
        <v>50538.399999999994</v>
      </c>
    </row>
    <row r="27" spans="1:11" s="203" customFormat="1" ht="13.8">
      <c r="A27" s="412" t="s">
        <v>5263</v>
      </c>
      <c r="B27" s="412" t="s">
        <v>5259</v>
      </c>
      <c r="C27" s="258">
        <v>33856.799999999996</v>
      </c>
      <c r="D27" s="413">
        <v>0</v>
      </c>
      <c r="E27" s="413">
        <v>0</v>
      </c>
      <c r="F27" s="414">
        <f t="shared" si="0"/>
        <v>33856.799999999996</v>
      </c>
      <c r="G27" s="414">
        <f t="shared" si="1"/>
        <v>11285.599999999999</v>
      </c>
      <c r="H27" s="414">
        <f t="shared" si="2"/>
        <v>5642.7999999999993</v>
      </c>
      <c r="I27" s="414">
        <f t="shared" si="3"/>
        <v>45142.399999999994</v>
      </c>
      <c r="J27" s="414">
        <v>0</v>
      </c>
      <c r="K27" s="414">
        <f t="shared" si="4"/>
        <v>62070.799999999988</v>
      </c>
    </row>
    <row r="28" spans="1:11" s="203" customFormat="1" ht="13.8">
      <c r="A28" s="412" t="s">
        <v>5264</v>
      </c>
      <c r="B28" s="412" t="s">
        <v>5259</v>
      </c>
      <c r="C28" s="258">
        <v>42200.100000000006</v>
      </c>
      <c r="D28" s="413">
        <v>0</v>
      </c>
      <c r="E28" s="413">
        <v>0</v>
      </c>
      <c r="F28" s="414">
        <f t="shared" si="0"/>
        <v>42200.100000000006</v>
      </c>
      <c r="G28" s="414">
        <f t="shared" si="1"/>
        <v>14066.700000000003</v>
      </c>
      <c r="H28" s="414">
        <f t="shared" si="2"/>
        <v>7033.3500000000013</v>
      </c>
      <c r="I28" s="414">
        <f t="shared" si="3"/>
        <v>56266.80000000001</v>
      </c>
      <c r="J28" s="414">
        <v>0</v>
      </c>
      <c r="K28" s="414">
        <f t="shared" si="4"/>
        <v>77366.850000000006</v>
      </c>
    </row>
    <row r="29" spans="1:11">
      <c r="A29" s="394"/>
      <c r="C29" s="394"/>
      <c r="D29" s="394"/>
      <c r="E29" s="394"/>
      <c r="F29" s="394"/>
      <c r="G29" s="394"/>
      <c r="H29" s="394"/>
      <c r="I29" s="394"/>
      <c r="J29" s="394"/>
      <c r="K29" s="394"/>
    </row>
    <row r="30" spans="1:11" ht="15.6">
      <c r="A30" s="411" t="s">
        <v>4296</v>
      </c>
      <c r="C30" s="394"/>
      <c r="D30" s="394"/>
      <c r="E30" s="394"/>
      <c r="F30" s="394"/>
      <c r="G30" s="394"/>
      <c r="H30" s="394"/>
      <c r="I30" s="394"/>
      <c r="J30" s="394"/>
      <c r="K30" s="394"/>
    </row>
    <row r="31" spans="1:11" s="158" customFormat="1">
      <c r="A31" s="1263" t="s">
        <v>4283</v>
      </c>
      <c r="B31" s="1263" t="s">
        <v>4284</v>
      </c>
      <c r="C31" s="1263" t="s">
        <v>4285</v>
      </c>
      <c r="D31" s="1263"/>
      <c r="E31" s="1263"/>
      <c r="F31" s="1263"/>
      <c r="G31" s="1263" t="s">
        <v>4286</v>
      </c>
      <c r="H31" s="1263"/>
      <c r="I31" s="1263"/>
      <c r="J31" s="1263"/>
      <c r="K31" s="1263"/>
    </row>
    <row r="32" spans="1:11" s="158" customFormat="1" ht="27.6">
      <c r="A32" s="1263"/>
      <c r="B32" s="1263"/>
      <c r="C32" s="102" t="s">
        <v>4287</v>
      </c>
      <c r="D32" s="102" t="s">
        <v>4288</v>
      </c>
      <c r="E32" s="102" t="s">
        <v>4289</v>
      </c>
      <c r="F32" s="102" t="s">
        <v>4290</v>
      </c>
      <c r="G32" s="102" t="s">
        <v>4291</v>
      </c>
      <c r="H32" s="102" t="s">
        <v>4292</v>
      </c>
      <c r="I32" s="102" t="s">
        <v>4293</v>
      </c>
      <c r="J32" s="102" t="s">
        <v>4322</v>
      </c>
      <c r="K32" s="102" t="s">
        <v>4290</v>
      </c>
    </row>
    <row r="33" spans="1:11" s="203" customFormat="1" ht="13.8">
      <c r="A33" s="412" t="s">
        <v>5265</v>
      </c>
      <c r="B33" s="412" t="s">
        <v>5266</v>
      </c>
      <c r="C33" s="258">
        <v>14922.6</v>
      </c>
      <c r="D33" s="413">
        <v>1040</v>
      </c>
      <c r="E33" s="413">
        <v>0</v>
      </c>
      <c r="F33" s="414">
        <f t="shared" ref="F33:F96" si="5">+C33+E33+D33</f>
        <v>15962.6</v>
      </c>
      <c r="G33" s="414">
        <f t="shared" ref="G33:G96" si="6">+(C33/30)*10</f>
        <v>4974.2</v>
      </c>
      <c r="H33" s="414">
        <f t="shared" ref="H33:H96" si="7">+(C33/30)*5</f>
        <v>2487.1</v>
      </c>
      <c r="I33" s="414">
        <f t="shared" ref="I33:I96" si="8">+(C33/30)*40</f>
        <v>19896.8</v>
      </c>
      <c r="J33" s="414">
        <v>0</v>
      </c>
      <c r="K33" s="414">
        <f>+G33+H33+I33+J33</f>
        <v>27358.1</v>
      </c>
    </row>
    <row r="34" spans="1:11" s="203" customFormat="1" ht="13.8">
      <c r="A34" s="412" t="s">
        <v>5267</v>
      </c>
      <c r="B34" s="412" t="s">
        <v>5266</v>
      </c>
      <c r="C34" s="258">
        <v>15479.7</v>
      </c>
      <c r="D34" s="413">
        <v>1040</v>
      </c>
      <c r="E34" s="413">
        <v>0</v>
      </c>
      <c r="F34" s="414">
        <f t="shared" si="5"/>
        <v>16519.7</v>
      </c>
      <c r="G34" s="414">
        <f t="shared" si="6"/>
        <v>5159.8999999999996</v>
      </c>
      <c r="H34" s="414">
        <f t="shared" si="7"/>
        <v>2579.9499999999998</v>
      </c>
      <c r="I34" s="414">
        <f t="shared" si="8"/>
        <v>20639.599999999999</v>
      </c>
      <c r="J34" s="414">
        <v>0</v>
      </c>
      <c r="K34" s="414">
        <f t="shared" ref="K34:K97" si="9">+G34+H34+I34+J34</f>
        <v>28379.449999999997</v>
      </c>
    </row>
    <row r="35" spans="1:11" s="203" customFormat="1" ht="13.8">
      <c r="A35" s="412" t="s">
        <v>5268</v>
      </c>
      <c r="B35" s="412" t="s">
        <v>5269</v>
      </c>
      <c r="C35" s="258">
        <v>7264.2</v>
      </c>
      <c r="D35" s="413">
        <v>1040</v>
      </c>
      <c r="E35" s="413">
        <v>0</v>
      </c>
      <c r="F35" s="414">
        <f t="shared" si="5"/>
        <v>8304.2000000000007</v>
      </c>
      <c r="G35" s="414">
        <f t="shared" si="6"/>
        <v>2421.3999999999996</v>
      </c>
      <c r="H35" s="414">
        <f t="shared" si="7"/>
        <v>1210.6999999999998</v>
      </c>
      <c r="I35" s="414">
        <f t="shared" si="8"/>
        <v>9685.5999999999985</v>
      </c>
      <c r="J35" s="414">
        <v>0</v>
      </c>
      <c r="K35" s="414">
        <f t="shared" si="9"/>
        <v>13317.699999999997</v>
      </c>
    </row>
    <row r="36" spans="1:11" s="203" customFormat="1" ht="13.8">
      <c r="A36" s="412" t="s">
        <v>5270</v>
      </c>
      <c r="B36" s="412" t="s">
        <v>5269</v>
      </c>
      <c r="C36" s="258">
        <v>7448.7</v>
      </c>
      <c r="D36" s="413">
        <v>1040</v>
      </c>
      <c r="E36" s="413">
        <v>0</v>
      </c>
      <c r="F36" s="414">
        <f t="shared" si="5"/>
        <v>8488.7000000000007</v>
      </c>
      <c r="G36" s="414">
        <f t="shared" si="6"/>
        <v>2482.9</v>
      </c>
      <c r="H36" s="414">
        <f t="shared" si="7"/>
        <v>1241.45</v>
      </c>
      <c r="I36" s="414">
        <f t="shared" si="8"/>
        <v>9931.6</v>
      </c>
      <c r="J36" s="414">
        <v>0</v>
      </c>
      <c r="K36" s="414">
        <f t="shared" si="9"/>
        <v>13655.95</v>
      </c>
    </row>
    <row r="37" spans="1:11" s="203" customFormat="1" ht="13.8">
      <c r="A37" s="412" t="s">
        <v>5271</v>
      </c>
      <c r="B37" s="412" t="s">
        <v>5269</v>
      </c>
      <c r="C37" s="258">
        <v>12057.300000000001</v>
      </c>
      <c r="D37" s="413">
        <v>1040</v>
      </c>
      <c r="E37" s="413">
        <v>0</v>
      </c>
      <c r="F37" s="414">
        <f t="shared" si="5"/>
        <v>13097.300000000001</v>
      </c>
      <c r="G37" s="414">
        <f t="shared" si="6"/>
        <v>4019.1000000000004</v>
      </c>
      <c r="H37" s="414">
        <f t="shared" si="7"/>
        <v>2009.5500000000002</v>
      </c>
      <c r="I37" s="414">
        <f t="shared" si="8"/>
        <v>16076.400000000001</v>
      </c>
      <c r="J37" s="414">
        <v>0</v>
      </c>
      <c r="K37" s="414">
        <f t="shared" si="9"/>
        <v>22105.050000000003</v>
      </c>
    </row>
    <row r="38" spans="1:11" s="203" customFormat="1" ht="13.8">
      <c r="A38" s="412" t="s">
        <v>5272</v>
      </c>
      <c r="B38" s="412" t="s">
        <v>5273</v>
      </c>
      <c r="C38" s="258">
        <v>7448.7</v>
      </c>
      <c r="D38" s="413">
        <v>1040</v>
      </c>
      <c r="E38" s="413">
        <v>0</v>
      </c>
      <c r="F38" s="414">
        <f t="shared" si="5"/>
        <v>8488.7000000000007</v>
      </c>
      <c r="G38" s="414">
        <f t="shared" si="6"/>
        <v>2482.9</v>
      </c>
      <c r="H38" s="414">
        <f t="shared" si="7"/>
        <v>1241.45</v>
      </c>
      <c r="I38" s="414">
        <f t="shared" si="8"/>
        <v>9931.6</v>
      </c>
      <c r="J38" s="414">
        <v>0</v>
      </c>
      <c r="K38" s="414">
        <f t="shared" si="9"/>
        <v>13655.95</v>
      </c>
    </row>
    <row r="39" spans="1:11" s="203" customFormat="1" ht="13.8">
      <c r="A39" s="412" t="s">
        <v>5274</v>
      </c>
      <c r="B39" s="412" t="s">
        <v>5273</v>
      </c>
      <c r="C39" s="258">
        <v>8292.6</v>
      </c>
      <c r="D39" s="413">
        <v>1040</v>
      </c>
      <c r="E39" s="413">
        <v>0</v>
      </c>
      <c r="F39" s="414">
        <f t="shared" si="5"/>
        <v>9332.6</v>
      </c>
      <c r="G39" s="414">
        <f t="shared" si="6"/>
        <v>2764.2000000000003</v>
      </c>
      <c r="H39" s="414">
        <f t="shared" si="7"/>
        <v>1382.1000000000001</v>
      </c>
      <c r="I39" s="414">
        <f t="shared" si="8"/>
        <v>11056.800000000001</v>
      </c>
      <c r="J39" s="414">
        <v>0</v>
      </c>
      <c r="K39" s="414">
        <f t="shared" si="9"/>
        <v>15203.100000000002</v>
      </c>
    </row>
    <row r="40" spans="1:11" s="203" customFormat="1" ht="13.8">
      <c r="A40" s="412" t="s">
        <v>5275</v>
      </c>
      <c r="B40" s="412" t="s">
        <v>5276</v>
      </c>
      <c r="C40" s="258">
        <v>8185.5000000000009</v>
      </c>
      <c r="D40" s="413">
        <v>1040</v>
      </c>
      <c r="E40" s="413">
        <v>0</v>
      </c>
      <c r="F40" s="414">
        <f t="shared" si="5"/>
        <v>9225.5</v>
      </c>
      <c r="G40" s="414">
        <f t="shared" si="6"/>
        <v>2728.5</v>
      </c>
      <c r="H40" s="414">
        <f t="shared" si="7"/>
        <v>1364.25</v>
      </c>
      <c r="I40" s="414">
        <f t="shared" si="8"/>
        <v>10914</v>
      </c>
      <c r="J40" s="414">
        <v>0</v>
      </c>
      <c r="K40" s="414">
        <f t="shared" si="9"/>
        <v>15006.75</v>
      </c>
    </row>
    <row r="41" spans="1:11" s="203" customFormat="1" ht="13.8">
      <c r="A41" s="412" t="s">
        <v>5277</v>
      </c>
      <c r="B41" s="412" t="s">
        <v>5240</v>
      </c>
      <c r="C41" s="258">
        <v>12561</v>
      </c>
      <c r="D41" s="413">
        <v>1040</v>
      </c>
      <c r="E41" s="413">
        <v>0</v>
      </c>
      <c r="F41" s="414">
        <f t="shared" si="5"/>
        <v>13601</v>
      </c>
      <c r="G41" s="414">
        <f t="shared" si="6"/>
        <v>4187</v>
      </c>
      <c r="H41" s="414">
        <f t="shared" si="7"/>
        <v>2093.5</v>
      </c>
      <c r="I41" s="414">
        <f t="shared" si="8"/>
        <v>16748</v>
      </c>
      <c r="J41" s="414">
        <v>0</v>
      </c>
      <c r="K41" s="414">
        <f t="shared" si="9"/>
        <v>23028.5</v>
      </c>
    </row>
    <row r="42" spans="1:11" s="203" customFormat="1" ht="13.8">
      <c r="A42" s="412" t="s">
        <v>5278</v>
      </c>
      <c r="B42" s="412" t="s">
        <v>5240</v>
      </c>
      <c r="C42" s="258">
        <v>14635.5</v>
      </c>
      <c r="D42" s="413">
        <v>1040</v>
      </c>
      <c r="E42" s="413">
        <v>0</v>
      </c>
      <c r="F42" s="414">
        <f t="shared" si="5"/>
        <v>15675.5</v>
      </c>
      <c r="G42" s="414">
        <f t="shared" si="6"/>
        <v>4878.5</v>
      </c>
      <c r="H42" s="414">
        <f t="shared" si="7"/>
        <v>2439.25</v>
      </c>
      <c r="I42" s="414">
        <f t="shared" si="8"/>
        <v>19514</v>
      </c>
      <c r="J42" s="414">
        <v>0</v>
      </c>
      <c r="K42" s="414">
        <f t="shared" si="9"/>
        <v>26831.75</v>
      </c>
    </row>
    <row r="43" spans="1:11" s="203" customFormat="1" ht="13.8">
      <c r="A43" s="412" t="s">
        <v>5279</v>
      </c>
      <c r="B43" s="412" t="s">
        <v>5240</v>
      </c>
      <c r="C43" s="258">
        <v>15479.7</v>
      </c>
      <c r="D43" s="413">
        <v>1040</v>
      </c>
      <c r="E43" s="413">
        <v>0</v>
      </c>
      <c r="F43" s="414">
        <f t="shared" si="5"/>
        <v>16519.7</v>
      </c>
      <c r="G43" s="414">
        <f t="shared" si="6"/>
        <v>5159.8999999999996</v>
      </c>
      <c r="H43" s="414">
        <f t="shared" si="7"/>
        <v>2579.9499999999998</v>
      </c>
      <c r="I43" s="414">
        <f t="shared" si="8"/>
        <v>20639.599999999999</v>
      </c>
      <c r="J43" s="414">
        <v>0</v>
      </c>
      <c r="K43" s="414">
        <f t="shared" si="9"/>
        <v>28379.449999999997</v>
      </c>
    </row>
    <row r="44" spans="1:11" s="203" customFormat="1" ht="13.8">
      <c r="A44" s="412" t="s">
        <v>5280</v>
      </c>
      <c r="B44" s="412" t="s">
        <v>5240</v>
      </c>
      <c r="C44" s="258">
        <v>16029.3</v>
      </c>
      <c r="D44" s="413">
        <v>1040</v>
      </c>
      <c r="E44" s="413">
        <v>0</v>
      </c>
      <c r="F44" s="414">
        <f t="shared" si="5"/>
        <v>17069.3</v>
      </c>
      <c r="G44" s="414">
        <f t="shared" si="6"/>
        <v>5343.0999999999995</v>
      </c>
      <c r="H44" s="414">
        <f t="shared" si="7"/>
        <v>2671.5499999999997</v>
      </c>
      <c r="I44" s="414">
        <f t="shared" si="8"/>
        <v>21372.399999999998</v>
      </c>
      <c r="J44" s="414">
        <v>0</v>
      </c>
      <c r="K44" s="414">
        <f t="shared" si="9"/>
        <v>29387.049999999996</v>
      </c>
    </row>
    <row r="45" spans="1:11" s="203" customFormat="1" ht="13.8">
      <c r="A45" s="412" t="s">
        <v>5239</v>
      </c>
      <c r="B45" s="412" t="s">
        <v>5240</v>
      </c>
      <c r="C45" s="258">
        <v>18778.2</v>
      </c>
      <c r="D45" s="413">
        <v>1040</v>
      </c>
      <c r="E45" s="413">
        <v>0</v>
      </c>
      <c r="F45" s="414">
        <f t="shared" si="5"/>
        <v>19818.2</v>
      </c>
      <c r="G45" s="414">
        <f t="shared" si="6"/>
        <v>6259.4000000000005</v>
      </c>
      <c r="H45" s="414">
        <f t="shared" si="7"/>
        <v>3129.7000000000003</v>
      </c>
      <c r="I45" s="414">
        <f t="shared" si="8"/>
        <v>25037.600000000002</v>
      </c>
      <c r="J45" s="414">
        <v>0</v>
      </c>
      <c r="K45" s="414">
        <f t="shared" si="9"/>
        <v>34426.700000000004</v>
      </c>
    </row>
    <row r="46" spans="1:11" s="203" customFormat="1" ht="13.8">
      <c r="A46" s="412" t="s">
        <v>5281</v>
      </c>
      <c r="B46" s="412" t="s">
        <v>5240</v>
      </c>
      <c r="C46" s="258">
        <v>18988.5</v>
      </c>
      <c r="D46" s="413">
        <v>1040</v>
      </c>
      <c r="E46" s="413">
        <v>0</v>
      </c>
      <c r="F46" s="414">
        <f t="shared" si="5"/>
        <v>20028.5</v>
      </c>
      <c r="G46" s="414">
        <f t="shared" si="6"/>
        <v>6329.5</v>
      </c>
      <c r="H46" s="414">
        <f t="shared" si="7"/>
        <v>3164.75</v>
      </c>
      <c r="I46" s="414">
        <f t="shared" si="8"/>
        <v>25318</v>
      </c>
      <c r="J46" s="414">
        <v>0</v>
      </c>
      <c r="K46" s="414">
        <f t="shared" si="9"/>
        <v>34812.25</v>
      </c>
    </row>
    <row r="47" spans="1:11" s="203" customFormat="1" ht="13.8">
      <c r="A47" s="412" t="s">
        <v>5282</v>
      </c>
      <c r="B47" s="412" t="s">
        <v>5283</v>
      </c>
      <c r="C47" s="258">
        <v>8641.7999999999993</v>
      </c>
      <c r="D47" s="413">
        <v>1040</v>
      </c>
      <c r="E47" s="413">
        <v>0</v>
      </c>
      <c r="F47" s="414">
        <f t="shared" si="5"/>
        <v>9681.7999999999993</v>
      </c>
      <c r="G47" s="414">
        <f t="shared" si="6"/>
        <v>2880.6</v>
      </c>
      <c r="H47" s="414">
        <f t="shared" si="7"/>
        <v>1440.3</v>
      </c>
      <c r="I47" s="414">
        <f t="shared" si="8"/>
        <v>11522.4</v>
      </c>
      <c r="J47" s="414">
        <v>0</v>
      </c>
      <c r="K47" s="414">
        <f t="shared" si="9"/>
        <v>15843.3</v>
      </c>
    </row>
    <row r="48" spans="1:11" s="203" customFormat="1" ht="13.8">
      <c r="A48" s="412" t="s">
        <v>5284</v>
      </c>
      <c r="B48" s="412" t="s">
        <v>5283</v>
      </c>
      <c r="C48" s="258">
        <v>9299.7000000000007</v>
      </c>
      <c r="D48" s="413">
        <v>1040</v>
      </c>
      <c r="E48" s="413">
        <v>0</v>
      </c>
      <c r="F48" s="414">
        <f t="shared" si="5"/>
        <v>10339.700000000001</v>
      </c>
      <c r="G48" s="414">
        <f t="shared" si="6"/>
        <v>3099.9</v>
      </c>
      <c r="H48" s="414">
        <f t="shared" si="7"/>
        <v>1549.95</v>
      </c>
      <c r="I48" s="414">
        <f t="shared" si="8"/>
        <v>12399.6</v>
      </c>
      <c r="J48" s="414">
        <v>0</v>
      </c>
      <c r="K48" s="414">
        <f t="shared" si="9"/>
        <v>17049.45</v>
      </c>
    </row>
    <row r="49" spans="1:11" s="203" customFormat="1" ht="13.8">
      <c r="A49" s="412" t="s">
        <v>5285</v>
      </c>
      <c r="B49" s="412" t="s">
        <v>5283</v>
      </c>
      <c r="C49" s="258">
        <v>10066.799999999999</v>
      </c>
      <c r="D49" s="413">
        <v>1040</v>
      </c>
      <c r="E49" s="413">
        <v>0</v>
      </c>
      <c r="F49" s="414">
        <f t="shared" si="5"/>
        <v>11106.8</v>
      </c>
      <c r="G49" s="414">
        <f t="shared" si="6"/>
        <v>3355.6</v>
      </c>
      <c r="H49" s="414">
        <f t="shared" si="7"/>
        <v>1677.8</v>
      </c>
      <c r="I49" s="414">
        <f t="shared" si="8"/>
        <v>13422.4</v>
      </c>
      <c r="J49" s="414">
        <v>0</v>
      </c>
      <c r="K49" s="414">
        <f t="shared" si="9"/>
        <v>18455.8</v>
      </c>
    </row>
    <row r="50" spans="1:11" s="203" customFormat="1" ht="13.8">
      <c r="A50" s="412" t="s">
        <v>5286</v>
      </c>
      <c r="B50" s="412" t="s">
        <v>5283</v>
      </c>
      <c r="C50" s="258">
        <v>11054.7</v>
      </c>
      <c r="D50" s="413">
        <v>1040</v>
      </c>
      <c r="E50" s="413">
        <v>0</v>
      </c>
      <c r="F50" s="414">
        <f t="shared" si="5"/>
        <v>12094.7</v>
      </c>
      <c r="G50" s="414">
        <f t="shared" si="6"/>
        <v>3684.9</v>
      </c>
      <c r="H50" s="414">
        <f t="shared" si="7"/>
        <v>1842.45</v>
      </c>
      <c r="I50" s="414">
        <f t="shared" si="8"/>
        <v>14739.6</v>
      </c>
      <c r="J50" s="414">
        <v>0</v>
      </c>
      <c r="K50" s="414">
        <f t="shared" si="9"/>
        <v>20266.95</v>
      </c>
    </row>
    <row r="51" spans="1:11" s="203" customFormat="1" ht="13.8">
      <c r="A51" s="412" t="s">
        <v>5287</v>
      </c>
      <c r="B51" s="412" t="s">
        <v>5283</v>
      </c>
      <c r="C51" s="258">
        <v>12148.2</v>
      </c>
      <c r="D51" s="413">
        <v>1040</v>
      </c>
      <c r="E51" s="413">
        <v>0</v>
      </c>
      <c r="F51" s="414">
        <f t="shared" si="5"/>
        <v>13188.2</v>
      </c>
      <c r="G51" s="414">
        <f t="shared" si="6"/>
        <v>4049.4</v>
      </c>
      <c r="H51" s="414">
        <f t="shared" si="7"/>
        <v>2024.7</v>
      </c>
      <c r="I51" s="414">
        <f t="shared" si="8"/>
        <v>16197.6</v>
      </c>
      <c r="J51" s="414">
        <v>0</v>
      </c>
      <c r="K51" s="414">
        <f t="shared" si="9"/>
        <v>22271.7</v>
      </c>
    </row>
    <row r="52" spans="1:11" s="203" customFormat="1" ht="13.8">
      <c r="A52" s="412" t="s">
        <v>5288</v>
      </c>
      <c r="B52" s="412" t="s">
        <v>5283</v>
      </c>
      <c r="C52" s="258">
        <v>12546</v>
      </c>
      <c r="D52" s="413">
        <v>1040</v>
      </c>
      <c r="E52" s="413">
        <v>0</v>
      </c>
      <c r="F52" s="414">
        <f t="shared" si="5"/>
        <v>13586</v>
      </c>
      <c r="G52" s="414">
        <f t="shared" si="6"/>
        <v>4182</v>
      </c>
      <c r="H52" s="414">
        <f t="shared" si="7"/>
        <v>2091</v>
      </c>
      <c r="I52" s="414">
        <f t="shared" si="8"/>
        <v>16728</v>
      </c>
      <c r="J52" s="414">
        <v>0</v>
      </c>
      <c r="K52" s="414">
        <f t="shared" si="9"/>
        <v>23001</v>
      </c>
    </row>
    <row r="53" spans="1:11" s="203" customFormat="1" ht="13.8">
      <c r="A53" s="412" t="s">
        <v>5289</v>
      </c>
      <c r="B53" s="412" t="s">
        <v>5283</v>
      </c>
      <c r="C53" s="258">
        <v>18666.300000000003</v>
      </c>
      <c r="D53" s="413">
        <v>1040</v>
      </c>
      <c r="E53" s="413">
        <v>0</v>
      </c>
      <c r="F53" s="414">
        <f t="shared" si="5"/>
        <v>19706.300000000003</v>
      </c>
      <c r="G53" s="414">
        <f t="shared" si="6"/>
        <v>6222.1000000000013</v>
      </c>
      <c r="H53" s="414">
        <f t="shared" si="7"/>
        <v>3111.0500000000006</v>
      </c>
      <c r="I53" s="414">
        <f t="shared" si="8"/>
        <v>24888.400000000005</v>
      </c>
      <c r="J53" s="414">
        <v>0</v>
      </c>
      <c r="K53" s="414">
        <f t="shared" si="9"/>
        <v>34221.550000000003</v>
      </c>
    </row>
    <row r="54" spans="1:11" s="203" customFormat="1" ht="13.8">
      <c r="A54" s="412" t="s">
        <v>5290</v>
      </c>
      <c r="B54" s="412" t="s">
        <v>5291</v>
      </c>
      <c r="C54" s="258">
        <v>12355.800000000001</v>
      </c>
      <c r="D54" s="413">
        <v>1040</v>
      </c>
      <c r="E54" s="413">
        <v>0</v>
      </c>
      <c r="F54" s="414">
        <f t="shared" si="5"/>
        <v>13395.800000000001</v>
      </c>
      <c r="G54" s="414">
        <f t="shared" si="6"/>
        <v>4118.6000000000004</v>
      </c>
      <c r="H54" s="414">
        <f t="shared" si="7"/>
        <v>2059.3000000000002</v>
      </c>
      <c r="I54" s="414">
        <f t="shared" si="8"/>
        <v>16474.400000000001</v>
      </c>
      <c r="J54" s="414">
        <v>0</v>
      </c>
      <c r="K54" s="414">
        <f t="shared" si="9"/>
        <v>22652.300000000003</v>
      </c>
    </row>
    <row r="55" spans="1:11" s="203" customFormat="1" ht="13.8">
      <c r="A55" s="412" t="s">
        <v>5292</v>
      </c>
      <c r="B55" s="412" t="s">
        <v>5291</v>
      </c>
      <c r="C55" s="258">
        <v>14922.6</v>
      </c>
      <c r="D55" s="413">
        <v>1040</v>
      </c>
      <c r="E55" s="413">
        <v>0</v>
      </c>
      <c r="F55" s="414">
        <f t="shared" si="5"/>
        <v>15962.6</v>
      </c>
      <c r="G55" s="414">
        <f t="shared" si="6"/>
        <v>4974.2</v>
      </c>
      <c r="H55" s="414">
        <f t="shared" si="7"/>
        <v>2487.1</v>
      </c>
      <c r="I55" s="414">
        <f t="shared" si="8"/>
        <v>19896.8</v>
      </c>
      <c r="J55" s="414">
        <v>0</v>
      </c>
      <c r="K55" s="414">
        <f t="shared" si="9"/>
        <v>27358.1</v>
      </c>
    </row>
    <row r="56" spans="1:11" s="203" customFormat="1" ht="13.8">
      <c r="A56" s="412" t="s">
        <v>5293</v>
      </c>
      <c r="B56" s="412" t="s">
        <v>5291</v>
      </c>
      <c r="C56" s="258">
        <v>17172.599999999999</v>
      </c>
      <c r="D56" s="413">
        <v>1040</v>
      </c>
      <c r="E56" s="413">
        <v>0</v>
      </c>
      <c r="F56" s="414">
        <f t="shared" si="5"/>
        <v>18212.599999999999</v>
      </c>
      <c r="G56" s="414">
        <f t="shared" si="6"/>
        <v>5724.2</v>
      </c>
      <c r="H56" s="414">
        <f t="shared" si="7"/>
        <v>2862.1</v>
      </c>
      <c r="I56" s="414">
        <f t="shared" si="8"/>
        <v>22896.799999999999</v>
      </c>
      <c r="J56" s="414">
        <v>0</v>
      </c>
      <c r="K56" s="414">
        <f t="shared" si="9"/>
        <v>31483.1</v>
      </c>
    </row>
    <row r="57" spans="1:11" s="203" customFormat="1" ht="13.8">
      <c r="A57" s="412" t="s">
        <v>5294</v>
      </c>
      <c r="B57" s="412" t="s">
        <v>5291</v>
      </c>
      <c r="C57" s="258">
        <v>18666.300000000003</v>
      </c>
      <c r="D57" s="413">
        <v>1040</v>
      </c>
      <c r="E57" s="413">
        <v>0</v>
      </c>
      <c r="F57" s="414">
        <f t="shared" si="5"/>
        <v>19706.300000000003</v>
      </c>
      <c r="G57" s="414">
        <f t="shared" si="6"/>
        <v>6222.1000000000013</v>
      </c>
      <c r="H57" s="414">
        <f t="shared" si="7"/>
        <v>3111.0500000000006</v>
      </c>
      <c r="I57" s="414">
        <f t="shared" si="8"/>
        <v>24888.400000000005</v>
      </c>
      <c r="J57" s="414">
        <v>0</v>
      </c>
      <c r="K57" s="414">
        <f t="shared" si="9"/>
        <v>34221.550000000003</v>
      </c>
    </row>
    <row r="58" spans="1:11" s="203" customFormat="1" ht="13.8">
      <c r="A58" s="412" t="s">
        <v>5295</v>
      </c>
      <c r="B58" s="412" t="s">
        <v>5296</v>
      </c>
      <c r="C58" s="258">
        <v>13428</v>
      </c>
      <c r="D58" s="413">
        <v>1040</v>
      </c>
      <c r="E58" s="413">
        <v>0</v>
      </c>
      <c r="F58" s="414">
        <f t="shared" si="5"/>
        <v>14468</v>
      </c>
      <c r="G58" s="414">
        <f t="shared" si="6"/>
        <v>4476</v>
      </c>
      <c r="H58" s="414">
        <f t="shared" si="7"/>
        <v>2238</v>
      </c>
      <c r="I58" s="414">
        <f t="shared" si="8"/>
        <v>17904</v>
      </c>
      <c r="J58" s="414">
        <v>0</v>
      </c>
      <c r="K58" s="414">
        <f t="shared" si="9"/>
        <v>24618</v>
      </c>
    </row>
    <row r="59" spans="1:11" s="203" customFormat="1" ht="13.8">
      <c r="A59" s="412" t="s">
        <v>5297</v>
      </c>
      <c r="B59" s="412" t="s">
        <v>5298</v>
      </c>
      <c r="C59" s="258">
        <v>8604.2999999999993</v>
      </c>
      <c r="D59" s="413">
        <v>1040</v>
      </c>
      <c r="E59" s="413">
        <v>0</v>
      </c>
      <c r="F59" s="414">
        <f t="shared" si="5"/>
        <v>9644.2999999999993</v>
      </c>
      <c r="G59" s="414">
        <f t="shared" si="6"/>
        <v>2868.1</v>
      </c>
      <c r="H59" s="414">
        <f t="shared" si="7"/>
        <v>1434.05</v>
      </c>
      <c r="I59" s="414">
        <f t="shared" si="8"/>
        <v>11472.4</v>
      </c>
      <c r="J59" s="414">
        <v>0</v>
      </c>
      <c r="K59" s="414">
        <f t="shared" si="9"/>
        <v>15774.55</v>
      </c>
    </row>
    <row r="60" spans="1:11" s="203" customFormat="1" ht="13.8">
      <c r="A60" s="412" t="s">
        <v>5299</v>
      </c>
      <c r="B60" s="412" t="s">
        <v>5298</v>
      </c>
      <c r="C60" s="258">
        <v>9299.7000000000007</v>
      </c>
      <c r="D60" s="413">
        <v>1040</v>
      </c>
      <c r="E60" s="413">
        <v>0</v>
      </c>
      <c r="F60" s="414">
        <f t="shared" si="5"/>
        <v>10339.700000000001</v>
      </c>
      <c r="G60" s="414">
        <f t="shared" si="6"/>
        <v>3099.9</v>
      </c>
      <c r="H60" s="414">
        <f t="shared" si="7"/>
        <v>1549.95</v>
      </c>
      <c r="I60" s="414">
        <f t="shared" si="8"/>
        <v>12399.6</v>
      </c>
      <c r="J60" s="414">
        <v>0</v>
      </c>
      <c r="K60" s="414">
        <f t="shared" si="9"/>
        <v>17049.45</v>
      </c>
    </row>
    <row r="61" spans="1:11" s="203" customFormat="1" ht="13.8">
      <c r="A61" s="412" t="s">
        <v>5300</v>
      </c>
      <c r="B61" s="412" t="s">
        <v>5301</v>
      </c>
      <c r="C61" s="258">
        <v>8604.2999999999993</v>
      </c>
      <c r="D61" s="413">
        <v>1040</v>
      </c>
      <c r="E61" s="413">
        <v>0</v>
      </c>
      <c r="F61" s="414">
        <f t="shared" si="5"/>
        <v>9644.2999999999993</v>
      </c>
      <c r="G61" s="414">
        <f t="shared" si="6"/>
        <v>2868.1</v>
      </c>
      <c r="H61" s="414">
        <f t="shared" si="7"/>
        <v>1434.05</v>
      </c>
      <c r="I61" s="414">
        <f t="shared" si="8"/>
        <v>11472.4</v>
      </c>
      <c r="J61" s="414">
        <v>0</v>
      </c>
      <c r="K61" s="414">
        <f t="shared" si="9"/>
        <v>15774.55</v>
      </c>
    </row>
    <row r="62" spans="1:11" s="203" customFormat="1" ht="13.8">
      <c r="A62" s="412" t="s">
        <v>5302</v>
      </c>
      <c r="B62" s="412" t="s">
        <v>5303</v>
      </c>
      <c r="C62" s="258">
        <v>6574.2</v>
      </c>
      <c r="D62" s="413">
        <v>1040</v>
      </c>
      <c r="E62" s="413">
        <v>0</v>
      </c>
      <c r="F62" s="414">
        <f t="shared" si="5"/>
        <v>7614.2</v>
      </c>
      <c r="G62" s="414">
        <f t="shared" si="6"/>
        <v>2191.3999999999996</v>
      </c>
      <c r="H62" s="414">
        <f t="shared" si="7"/>
        <v>1095.6999999999998</v>
      </c>
      <c r="I62" s="414">
        <f t="shared" si="8"/>
        <v>8765.5999999999985</v>
      </c>
      <c r="J62" s="414">
        <v>0</v>
      </c>
      <c r="K62" s="414">
        <f t="shared" si="9"/>
        <v>12052.699999999997</v>
      </c>
    </row>
    <row r="63" spans="1:11" s="203" customFormat="1" ht="13.8">
      <c r="A63" s="412" t="s">
        <v>5304</v>
      </c>
      <c r="B63" s="412" t="s">
        <v>5303</v>
      </c>
      <c r="C63" s="258">
        <v>7268.7</v>
      </c>
      <c r="D63" s="413">
        <v>1040</v>
      </c>
      <c r="E63" s="413">
        <v>0</v>
      </c>
      <c r="F63" s="414">
        <f t="shared" si="5"/>
        <v>8308.7000000000007</v>
      </c>
      <c r="G63" s="414">
        <f t="shared" si="6"/>
        <v>2422.9</v>
      </c>
      <c r="H63" s="414">
        <f t="shared" si="7"/>
        <v>1211.45</v>
      </c>
      <c r="I63" s="414">
        <f t="shared" si="8"/>
        <v>9691.6</v>
      </c>
      <c r="J63" s="414">
        <v>0</v>
      </c>
      <c r="K63" s="414">
        <f t="shared" si="9"/>
        <v>13325.95</v>
      </c>
    </row>
    <row r="64" spans="1:11" s="203" customFormat="1" ht="13.8">
      <c r="A64" s="412" t="s">
        <v>5305</v>
      </c>
      <c r="B64" s="412" t="s">
        <v>5303</v>
      </c>
      <c r="C64" s="258">
        <v>7448.7</v>
      </c>
      <c r="D64" s="413">
        <v>1040</v>
      </c>
      <c r="E64" s="413">
        <v>0</v>
      </c>
      <c r="F64" s="414">
        <f t="shared" si="5"/>
        <v>8488.7000000000007</v>
      </c>
      <c r="G64" s="414">
        <f t="shared" si="6"/>
        <v>2482.9</v>
      </c>
      <c r="H64" s="414">
        <f t="shared" si="7"/>
        <v>1241.45</v>
      </c>
      <c r="I64" s="414">
        <f t="shared" si="8"/>
        <v>9931.6</v>
      </c>
      <c r="J64" s="414">
        <v>0</v>
      </c>
      <c r="K64" s="414">
        <f t="shared" si="9"/>
        <v>13655.95</v>
      </c>
    </row>
    <row r="65" spans="1:11" s="203" customFormat="1" ht="13.8">
      <c r="A65" s="412" t="s">
        <v>5306</v>
      </c>
      <c r="B65" s="412" t="s">
        <v>5303</v>
      </c>
      <c r="C65" s="258">
        <v>7833.6</v>
      </c>
      <c r="D65" s="413">
        <v>1040</v>
      </c>
      <c r="E65" s="413">
        <v>0</v>
      </c>
      <c r="F65" s="414">
        <f t="shared" si="5"/>
        <v>8873.6</v>
      </c>
      <c r="G65" s="414">
        <f t="shared" si="6"/>
        <v>2611.1999999999998</v>
      </c>
      <c r="H65" s="414">
        <f t="shared" si="7"/>
        <v>1305.5999999999999</v>
      </c>
      <c r="I65" s="414">
        <f t="shared" si="8"/>
        <v>10444.799999999999</v>
      </c>
      <c r="J65" s="414">
        <v>0</v>
      </c>
      <c r="K65" s="414">
        <f t="shared" si="9"/>
        <v>14361.599999999999</v>
      </c>
    </row>
    <row r="66" spans="1:11" s="203" customFormat="1" ht="13.8">
      <c r="A66" s="412" t="s">
        <v>5307</v>
      </c>
      <c r="B66" s="412" t="s">
        <v>5303</v>
      </c>
      <c r="C66" s="258">
        <v>7715.1</v>
      </c>
      <c r="D66" s="413">
        <v>1040</v>
      </c>
      <c r="E66" s="413">
        <v>0</v>
      </c>
      <c r="F66" s="414">
        <f t="shared" si="5"/>
        <v>8755.1</v>
      </c>
      <c r="G66" s="414">
        <f t="shared" si="6"/>
        <v>2571.7000000000003</v>
      </c>
      <c r="H66" s="414">
        <f t="shared" si="7"/>
        <v>1285.8500000000001</v>
      </c>
      <c r="I66" s="414">
        <f t="shared" si="8"/>
        <v>10286.800000000001</v>
      </c>
      <c r="J66" s="414">
        <v>0</v>
      </c>
      <c r="K66" s="414">
        <f t="shared" si="9"/>
        <v>14144.350000000002</v>
      </c>
    </row>
    <row r="67" spans="1:11" s="203" customFormat="1" ht="13.8">
      <c r="A67" s="412" t="s">
        <v>5308</v>
      </c>
      <c r="B67" s="412" t="s">
        <v>5303</v>
      </c>
      <c r="C67" s="258">
        <v>9619.5</v>
      </c>
      <c r="D67" s="413">
        <v>1040</v>
      </c>
      <c r="E67" s="413">
        <v>0</v>
      </c>
      <c r="F67" s="414">
        <f t="shared" si="5"/>
        <v>10659.5</v>
      </c>
      <c r="G67" s="414">
        <f t="shared" si="6"/>
        <v>3206.5</v>
      </c>
      <c r="H67" s="414">
        <f t="shared" si="7"/>
        <v>1603.25</v>
      </c>
      <c r="I67" s="414">
        <f t="shared" si="8"/>
        <v>12826</v>
      </c>
      <c r="J67" s="414">
        <v>0</v>
      </c>
      <c r="K67" s="414">
        <f t="shared" si="9"/>
        <v>17635.75</v>
      </c>
    </row>
    <row r="68" spans="1:11" s="203" customFormat="1" ht="13.8">
      <c r="A68" s="412" t="s">
        <v>5309</v>
      </c>
      <c r="B68" s="412" t="s">
        <v>4390</v>
      </c>
      <c r="C68" s="258">
        <v>8292.6</v>
      </c>
      <c r="D68" s="413">
        <v>1040</v>
      </c>
      <c r="E68" s="413">
        <v>0</v>
      </c>
      <c r="F68" s="414">
        <f t="shared" si="5"/>
        <v>9332.6</v>
      </c>
      <c r="G68" s="414">
        <f t="shared" si="6"/>
        <v>2764.2000000000003</v>
      </c>
      <c r="H68" s="414">
        <f t="shared" si="7"/>
        <v>1382.1000000000001</v>
      </c>
      <c r="I68" s="414">
        <f t="shared" si="8"/>
        <v>11056.800000000001</v>
      </c>
      <c r="J68" s="414">
        <v>0</v>
      </c>
      <c r="K68" s="414">
        <f t="shared" si="9"/>
        <v>15203.100000000002</v>
      </c>
    </row>
    <row r="69" spans="1:11" s="203" customFormat="1" ht="13.8">
      <c r="A69" s="412" t="s">
        <v>5310</v>
      </c>
      <c r="B69" s="412" t="s">
        <v>4390</v>
      </c>
      <c r="C69" s="258">
        <v>8604.2999999999993</v>
      </c>
      <c r="D69" s="413">
        <v>1040</v>
      </c>
      <c r="E69" s="413">
        <v>0</v>
      </c>
      <c r="F69" s="414">
        <f t="shared" si="5"/>
        <v>9644.2999999999993</v>
      </c>
      <c r="G69" s="414">
        <f t="shared" si="6"/>
        <v>2868.1</v>
      </c>
      <c r="H69" s="414">
        <f t="shared" si="7"/>
        <v>1434.05</v>
      </c>
      <c r="I69" s="414">
        <f t="shared" si="8"/>
        <v>11472.4</v>
      </c>
      <c r="J69" s="414">
        <v>0</v>
      </c>
      <c r="K69" s="414">
        <f t="shared" si="9"/>
        <v>15774.55</v>
      </c>
    </row>
    <row r="70" spans="1:11" s="203" customFormat="1" ht="13.8">
      <c r="A70" s="412" t="s">
        <v>5311</v>
      </c>
      <c r="B70" s="412" t="s">
        <v>4390</v>
      </c>
      <c r="C70" s="258">
        <v>9690.5999999999985</v>
      </c>
      <c r="D70" s="413">
        <v>1040</v>
      </c>
      <c r="E70" s="413">
        <v>0</v>
      </c>
      <c r="F70" s="414">
        <f t="shared" si="5"/>
        <v>10730.599999999999</v>
      </c>
      <c r="G70" s="414">
        <f t="shared" si="6"/>
        <v>3230.1999999999994</v>
      </c>
      <c r="H70" s="414">
        <f t="shared" si="7"/>
        <v>1615.0999999999997</v>
      </c>
      <c r="I70" s="414">
        <f t="shared" si="8"/>
        <v>12920.799999999997</v>
      </c>
      <c r="J70" s="414">
        <v>0</v>
      </c>
      <c r="K70" s="414">
        <f t="shared" si="9"/>
        <v>17766.099999999999</v>
      </c>
    </row>
    <row r="71" spans="1:11" s="203" customFormat="1" ht="13.8">
      <c r="A71" s="412" t="s">
        <v>5312</v>
      </c>
      <c r="B71" s="412" t="s">
        <v>4390</v>
      </c>
      <c r="C71" s="258">
        <v>10520.1</v>
      </c>
      <c r="D71" s="413">
        <v>1040</v>
      </c>
      <c r="E71" s="413">
        <v>0</v>
      </c>
      <c r="F71" s="414">
        <f t="shared" si="5"/>
        <v>11560.1</v>
      </c>
      <c r="G71" s="414">
        <f t="shared" si="6"/>
        <v>3506.7000000000003</v>
      </c>
      <c r="H71" s="414">
        <f t="shared" si="7"/>
        <v>1753.3500000000001</v>
      </c>
      <c r="I71" s="414">
        <f t="shared" si="8"/>
        <v>14026.800000000001</v>
      </c>
      <c r="J71" s="414">
        <v>0</v>
      </c>
      <c r="K71" s="414">
        <f t="shared" si="9"/>
        <v>19286.850000000002</v>
      </c>
    </row>
    <row r="72" spans="1:11" s="203" customFormat="1" ht="13.8">
      <c r="A72" s="412" t="s">
        <v>5313</v>
      </c>
      <c r="B72" s="412" t="s">
        <v>4390</v>
      </c>
      <c r="C72" s="258">
        <v>11696.4</v>
      </c>
      <c r="D72" s="413">
        <v>1040</v>
      </c>
      <c r="E72" s="413">
        <v>0</v>
      </c>
      <c r="F72" s="414">
        <f t="shared" si="5"/>
        <v>12736.4</v>
      </c>
      <c r="G72" s="414">
        <f t="shared" si="6"/>
        <v>3898.8</v>
      </c>
      <c r="H72" s="414">
        <f t="shared" si="7"/>
        <v>1949.4</v>
      </c>
      <c r="I72" s="414">
        <f t="shared" si="8"/>
        <v>15595.2</v>
      </c>
      <c r="J72" s="414">
        <v>0</v>
      </c>
      <c r="K72" s="414">
        <f t="shared" si="9"/>
        <v>21443.4</v>
      </c>
    </row>
    <row r="73" spans="1:11" s="203" customFormat="1" ht="13.8">
      <c r="A73" s="412" t="s">
        <v>5314</v>
      </c>
      <c r="B73" s="412" t="s">
        <v>4390</v>
      </c>
      <c r="C73" s="258">
        <v>12546</v>
      </c>
      <c r="D73" s="413">
        <v>1040</v>
      </c>
      <c r="E73" s="413">
        <v>0</v>
      </c>
      <c r="F73" s="414">
        <f t="shared" si="5"/>
        <v>13586</v>
      </c>
      <c r="G73" s="414">
        <f t="shared" si="6"/>
        <v>4182</v>
      </c>
      <c r="H73" s="414">
        <f t="shared" si="7"/>
        <v>2091</v>
      </c>
      <c r="I73" s="414">
        <f t="shared" si="8"/>
        <v>16728</v>
      </c>
      <c r="J73" s="414">
        <v>0</v>
      </c>
      <c r="K73" s="414">
        <f t="shared" si="9"/>
        <v>23001</v>
      </c>
    </row>
    <row r="74" spans="1:11" s="203" customFormat="1" ht="13.8">
      <c r="A74" s="412" t="s">
        <v>5315</v>
      </c>
      <c r="B74" s="412" t="s">
        <v>4199</v>
      </c>
      <c r="C74" s="258">
        <v>12148.2</v>
      </c>
      <c r="D74" s="413">
        <v>1040</v>
      </c>
      <c r="E74" s="413">
        <v>0</v>
      </c>
      <c r="F74" s="414">
        <f t="shared" si="5"/>
        <v>13188.2</v>
      </c>
      <c r="G74" s="414">
        <f t="shared" si="6"/>
        <v>4049.4</v>
      </c>
      <c r="H74" s="414">
        <f t="shared" si="7"/>
        <v>2024.7</v>
      </c>
      <c r="I74" s="414">
        <f t="shared" si="8"/>
        <v>16197.6</v>
      </c>
      <c r="J74" s="414">
        <v>0</v>
      </c>
      <c r="K74" s="414">
        <f t="shared" si="9"/>
        <v>22271.7</v>
      </c>
    </row>
    <row r="75" spans="1:11" s="203" customFormat="1" ht="13.8">
      <c r="A75" s="412" t="s">
        <v>5316</v>
      </c>
      <c r="B75" s="412" t="s">
        <v>4199</v>
      </c>
      <c r="C75" s="258">
        <v>14256</v>
      </c>
      <c r="D75" s="413">
        <v>1040</v>
      </c>
      <c r="E75" s="413">
        <v>0</v>
      </c>
      <c r="F75" s="414">
        <f t="shared" si="5"/>
        <v>15296</v>
      </c>
      <c r="G75" s="414">
        <f t="shared" si="6"/>
        <v>4752</v>
      </c>
      <c r="H75" s="414">
        <f t="shared" si="7"/>
        <v>2376</v>
      </c>
      <c r="I75" s="414">
        <f t="shared" si="8"/>
        <v>19008</v>
      </c>
      <c r="J75" s="414">
        <v>0</v>
      </c>
      <c r="K75" s="414">
        <f t="shared" si="9"/>
        <v>26136</v>
      </c>
    </row>
    <row r="76" spans="1:11" s="203" customFormat="1" ht="13.8">
      <c r="A76" s="412" t="s">
        <v>5317</v>
      </c>
      <c r="B76" s="412" t="s">
        <v>5245</v>
      </c>
      <c r="C76" s="258">
        <v>14020.800000000001</v>
      </c>
      <c r="D76" s="413">
        <v>1040</v>
      </c>
      <c r="E76" s="413">
        <v>0</v>
      </c>
      <c r="F76" s="414">
        <f t="shared" si="5"/>
        <v>15060.800000000001</v>
      </c>
      <c r="G76" s="414">
        <f t="shared" si="6"/>
        <v>4673.6000000000004</v>
      </c>
      <c r="H76" s="414">
        <f t="shared" si="7"/>
        <v>2336.8000000000002</v>
      </c>
      <c r="I76" s="414">
        <f t="shared" si="8"/>
        <v>18694.400000000001</v>
      </c>
      <c r="J76" s="414">
        <v>0</v>
      </c>
      <c r="K76" s="414">
        <f t="shared" si="9"/>
        <v>25704.800000000003</v>
      </c>
    </row>
    <row r="77" spans="1:11" s="203" customFormat="1" ht="13.8">
      <c r="A77" s="412" t="s">
        <v>5318</v>
      </c>
      <c r="B77" s="412" t="s">
        <v>5255</v>
      </c>
      <c r="C77" s="258">
        <v>7448.7</v>
      </c>
      <c r="D77" s="413">
        <v>1040</v>
      </c>
      <c r="E77" s="413">
        <v>0</v>
      </c>
      <c r="F77" s="414">
        <f t="shared" si="5"/>
        <v>8488.7000000000007</v>
      </c>
      <c r="G77" s="414">
        <f t="shared" si="6"/>
        <v>2482.9</v>
      </c>
      <c r="H77" s="414">
        <f t="shared" si="7"/>
        <v>1241.45</v>
      </c>
      <c r="I77" s="414">
        <f t="shared" si="8"/>
        <v>9931.6</v>
      </c>
      <c r="J77" s="414">
        <v>0</v>
      </c>
      <c r="K77" s="414">
        <f t="shared" si="9"/>
        <v>13655.95</v>
      </c>
    </row>
    <row r="78" spans="1:11" s="203" customFormat="1" ht="13.8">
      <c r="A78" s="412" t="s">
        <v>5319</v>
      </c>
      <c r="B78" s="412" t="s">
        <v>5255</v>
      </c>
      <c r="C78" s="258">
        <v>8292.6</v>
      </c>
      <c r="D78" s="413">
        <v>1040</v>
      </c>
      <c r="E78" s="413">
        <v>0</v>
      </c>
      <c r="F78" s="414">
        <f t="shared" si="5"/>
        <v>9332.6</v>
      </c>
      <c r="G78" s="414">
        <f t="shared" si="6"/>
        <v>2764.2000000000003</v>
      </c>
      <c r="H78" s="414">
        <f t="shared" si="7"/>
        <v>1382.1000000000001</v>
      </c>
      <c r="I78" s="414">
        <f t="shared" si="8"/>
        <v>11056.800000000001</v>
      </c>
      <c r="J78" s="414">
        <v>0</v>
      </c>
      <c r="K78" s="414">
        <f t="shared" si="9"/>
        <v>15203.100000000002</v>
      </c>
    </row>
    <row r="79" spans="1:11" s="203" customFormat="1" ht="13.8">
      <c r="A79" s="412" t="s">
        <v>5320</v>
      </c>
      <c r="B79" s="412" t="s">
        <v>5255</v>
      </c>
      <c r="C79" s="258">
        <v>9265.1999999999989</v>
      </c>
      <c r="D79" s="413">
        <v>1040</v>
      </c>
      <c r="E79" s="413">
        <v>0</v>
      </c>
      <c r="F79" s="414">
        <f t="shared" si="5"/>
        <v>10305.199999999999</v>
      </c>
      <c r="G79" s="414">
        <f t="shared" si="6"/>
        <v>3088.3999999999996</v>
      </c>
      <c r="H79" s="414">
        <f t="shared" si="7"/>
        <v>1544.1999999999998</v>
      </c>
      <c r="I79" s="414">
        <f t="shared" si="8"/>
        <v>12353.599999999999</v>
      </c>
      <c r="J79" s="414">
        <v>0</v>
      </c>
      <c r="K79" s="414">
        <f t="shared" si="9"/>
        <v>16986.199999999997</v>
      </c>
    </row>
    <row r="80" spans="1:11" s="203" customFormat="1" ht="13.8">
      <c r="A80" s="412" t="s">
        <v>5321</v>
      </c>
      <c r="B80" s="412" t="s">
        <v>5255</v>
      </c>
      <c r="C80" s="258">
        <v>9299.7000000000007</v>
      </c>
      <c r="D80" s="413">
        <v>1040</v>
      </c>
      <c r="E80" s="413">
        <v>0</v>
      </c>
      <c r="F80" s="414">
        <f t="shared" si="5"/>
        <v>10339.700000000001</v>
      </c>
      <c r="G80" s="414">
        <f t="shared" si="6"/>
        <v>3099.9</v>
      </c>
      <c r="H80" s="414">
        <f t="shared" si="7"/>
        <v>1549.95</v>
      </c>
      <c r="I80" s="414">
        <f t="shared" si="8"/>
        <v>12399.6</v>
      </c>
      <c r="J80" s="414">
        <v>0</v>
      </c>
      <c r="K80" s="414">
        <f t="shared" si="9"/>
        <v>17049.45</v>
      </c>
    </row>
    <row r="81" spans="1:11" s="203" customFormat="1" ht="13.8">
      <c r="A81" s="412" t="s">
        <v>5322</v>
      </c>
      <c r="B81" s="412" t="s">
        <v>5255</v>
      </c>
      <c r="C81" s="258">
        <v>9410.4</v>
      </c>
      <c r="D81" s="413">
        <v>1040</v>
      </c>
      <c r="E81" s="413">
        <v>0</v>
      </c>
      <c r="F81" s="414">
        <f t="shared" si="5"/>
        <v>10450.4</v>
      </c>
      <c r="G81" s="414">
        <f t="shared" si="6"/>
        <v>3136.8</v>
      </c>
      <c r="H81" s="414">
        <f t="shared" si="7"/>
        <v>1568.4</v>
      </c>
      <c r="I81" s="414">
        <f t="shared" si="8"/>
        <v>12547.2</v>
      </c>
      <c r="J81" s="414">
        <v>0</v>
      </c>
      <c r="K81" s="414">
        <f t="shared" si="9"/>
        <v>17252.400000000001</v>
      </c>
    </row>
    <row r="82" spans="1:11" s="203" customFormat="1" ht="13.8">
      <c r="A82" s="412" t="s">
        <v>5323</v>
      </c>
      <c r="B82" s="412" t="s">
        <v>5255</v>
      </c>
      <c r="C82" s="258">
        <v>10929.3</v>
      </c>
      <c r="D82" s="413">
        <v>1040</v>
      </c>
      <c r="E82" s="413">
        <v>0</v>
      </c>
      <c r="F82" s="414">
        <f t="shared" si="5"/>
        <v>11969.3</v>
      </c>
      <c r="G82" s="414">
        <f t="shared" si="6"/>
        <v>3643.1</v>
      </c>
      <c r="H82" s="414">
        <f t="shared" si="7"/>
        <v>1821.55</v>
      </c>
      <c r="I82" s="414">
        <f t="shared" si="8"/>
        <v>14572.4</v>
      </c>
      <c r="J82" s="414">
        <v>0</v>
      </c>
      <c r="K82" s="414">
        <f t="shared" si="9"/>
        <v>20037.05</v>
      </c>
    </row>
    <row r="83" spans="1:11" s="203" customFormat="1" ht="13.8">
      <c r="A83" s="412" t="s">
        <v>5254</v>
      </c>
      <c r="B83" s="412" t="s">
        <v>5255</v>
      </c>
      <c r="C83" s="258">
        <v>17715.899999999998</v>
      </c>
      <c r="D83" s="413">
        <v>1040</v>
      </c>
      <c r="E83" s="413">
        <v>0</v>
      </c>
      <c r="F83" s="414">
        <f t="shared" si="5"/>
        <v>18755.899999999998</v>
      </c>
      <c r="G83" s="414">
        <f t="shared" si="6"/>
        <v>5905.2999999999993</v>
      </c>
      <c r="H83" s="414">
        <f t="shared" si="7"/>
        <v>2952.6499999999996</v>
      </c>
      <c r="I83" s="414">
        <f t="shared" si="8"/>
        <v>23621.199999999997</v>
      </c>
      <c r="J83" s="414">
        <v>0</v>
      </c>
      <c r="K83" s="414">
        <f t="shared" si="9"/>
        <v>32479.149999999994</v>
      </c>
    </row>
    <row r="84" spans="1:11" s="203" customFormat="1" ht="13.8">
      <c r="A84" s="412" t="s">
        <v>5324</v>
      </c>
      <c r="B84" s="412" t="s">
        <v>5325</v>
      </c>
      <c r="C84" s="258">
        <v>11491.2</v>
      </c>
      <c r="D84" s="413">
        <v>1040</v>
      </c>
      <c r="E84" s="413">
        <v>0</v>
      </c>
      <c r="F84" s="414">
        <f t="shared" si="5"/>
        <v>12531.2</v>
      </c>
      <c r="G84" s="414">
        <f t="shared" si="6"/>
        <v>3830.4</v>
      </c>
      <c r="H84" s="414">
        <f t="shared" si="7"/>
        <v>1915.2</v>
      </c>
      <c r="I84" s="414">
        <f t="shared" si="8"/>
        <v>15321.6</v>
      </c>
      <c r="J84" s="414">
        <v>0</v>
      </c>
      <c r="K84" s="414">
        <f t="shared" si="9"/>
        <v>21067.200000000001</v>
      </c>
    </row>
    <row r="85" spans="1:11" s="203" customFormat="1" ht="13.8">
      <c r="A85" s="412" t="s">
        <v>5326</v>
      </c>
      <c r="B85" s="412" t="s">
        <v>5325</v>
      </c>
      <c r="C85" s="258">
        <v>11835.9</v>
      </c>
      <c r="D85" s="413">
        <v>1040</v>
      </c>
      <c r="E85" s="413">
        <v>0</v>
      </c>
      <c r="F85" s="414">
        <f t="shared" si="5"/>
        <v>12875.9</v>
      </c>
      <c r="G85" s="414">
        <f t="shared" si="6"/>
        <v>3945.2999999999997</v>
      </c>
      <c r="H85" s="414">
        <f t="shared" si="7"/>
        <v>1972.6499999999999</v>
      </c>
      <c r="I85" s="414">
        <f t="shared" si="8"/>
        <v>15781.199999999999</v>
      </c>
      <c r="J85" s="414">
        <v>0</v>
      </c>
      <c r="K85" s="414">
        <f t="shared" si="9"/>
        <v>21699.149999999998</v>
      </c>
    </row>
    <row r="86" spans="1:11" s="203" customFormat="1" ht="13.8">
      <c r="A86" s="412" t="s">
        <v>5327</v>
      </c>
      <c r="B86" s="412" t="s">
        <v>5328</v>
      </c>
      <c r="C86" s="258">
        <v>10520.1</v>
      </c>
      <c r="D86" s="413">
        <v>1040</v>
      </c>
      <c r="E86" s="413">
        <v>0</v>
      </c>
      <c r="F86" s="414">
        <f t="shared" si="5"/>
        <v>11560.1</v>
      </c>
      <c r="G86" s="414">
        <f t="shared" si="6"/>
        <v>3506.7000000000003</v>
      </c>
      <c r="H86" s="414">
        <f t="shared" si="7"/>
        <v>1753.3500000000001</v>
      </c>
      <c r="I86" s="414">
        <f t="shared" si="8"/>
        <v>14026.800000000001</v>
      </c>
      <c r="J86" s="414">
        <v>0</v>
      </c>
      <c r="K86" s="414">
        <f t="shared" si="9"/>
        <v>19286.850000000002</v>
      </c>
    </row>
    <row r="87" spans="1:11" s="203" customFormat="1" ht="13.8">
      <c r="A87" s="412" t="s">
        <v>5329</v>
      </c>
      <c r="B87" s="412" t="s">
        <v>5330</v>
      </c>
      <c r="C87" s="258">
        <v>6482.0999999999995</v>
      </c>
      <c r="D87" s="413">
        <v>1040</v>
      </c>
      <c r="E87" s="413">
        <v>0</v>
      </c>
      <c r="F87" s="414">
        <f t="shared" si="5"/>
        <v>7522.0999999999995</v>
      </c>
      <c r="G87" s="414">
        <f t="shared" si="6"/>
        <v>2160.6999999999998</v>
      </c>
      <c r="H87" s="414">
        <f t="shared" si="7"/>
        <v>1080.3499999999999</v>
      </c>
      <c r="I87" s="414">
        <f t="shared" si="8"/>
        <v>8642.7999999999993</v>
      </c>
      <c r="J87" s="414">
        <v>0</v>
      </c>
      <c r="K87" s="414">
        <f t="shared" si="9"/>
        <v>11883.849999999999</v>
      </c>
    </row>
    <row r="88" spans="1:11" s="203" customFormat="1" ht="13.8">
      <c r="A88" s="412" t="s">
        <v>5331</v>
      </c>
      <c r="B88" s="412" t="s">
        <v>5330</v>
      </c>
      <c r="C88" s="258">
        <v>6574.2</v>
      </c>
      <c r="D88" s="413">
        <v>1040</v>
      </c>
      <c r="E88" s="413">
        <v>0</v>
      </c>
      <c r="F88" s="414">
        <f t="shared" si="5"/>
        <v>7614.2</v>
      </c>
      <c r="G88" s="414">
        <f t="shared" si="6"/>
        <v>2191.3999999999996</v>
      </c>
      <c r="H88" s="414">
        <f t="shared" si="7"/>
        <v>1095.6999999999998</v>
      </c>
      <c r="I88" s="414">
        <f t="shared" si="8"/>
        <v>8765.5999999999985</v>
      </c>
      <c r="J88" s="414">
        <v>0</v>
      </c>
      <c r="K88" s="414">
        <f t="shared" si="9"/>
        <v>12052.699999999997</v>
      </c>
    </row>
    <row r="89" spans="1:11" s="203" customFormat="1" ht="13.8">
      <c r="A89" s="412" t="s">
        <v>5332</v>
      </c>
      <c r="B89" s="412" t="s">
        <v>5330</v>
      </c>
      <c r="C89" s="258">
        <v>6772.5</v>
      </c>
      <c r="D89" s="413">
        <v>1040</v>
      </c>
      <c r="E89" s="413">
        <v>0</v>
      </c>
      <c r="F89" s="414">
        <f t="shared" si="5"/>
        <v>7812.5</v>
      </c>
      <c r="G89" s="414">
        <f t="shared" si="6"/>
        <v>2257.5</v>
      </c>
      <c r="H89" s="414">
        <f t="shared" si="7"/>
        <v>1128.75</v>
      </c>
      <c r="I89" s="414">
        <f t="shared" si="8"/>
        <v>9030</v>
      </c>
      <c r="J89" s="414">
        <v>0</v>
      </c>
      <c r="K89" s="414">
        <f t="shared" si="9"/>
        <v>12416.25</v>
      </c>
    </row>
    <row r="90" spans="1:11" s="203" customFormat="1" ht="13.8">
      <c r="A90" s="412" t="s">
        <v>5333</v>
      </c>
      <c r="B90" s="412" t="s">
        <v>5330</v>
      </c>
      <c r="C90" s="258">
        <v>7448.7</v>
      </c>
      <c r="D90" s="413">
        <v>1040</v>
      </c>
      <c r="E90" s="413">
        <v>0</v>
      </c>
      <c r="F90" s="414">
        <f t="shared" si="5"/>
        <v>8488.7000000000007</v>
      </c>
      <c r="G90" s="414">
        <f t="shared" si="6"/>
        <v>2482.9</v>
      </c>
      <c r="H90" s="414">
        <f t="shared" si="7"/>
        <v>1241.45</v>
      </c>
      <c r="I90" s="414">
        <f t="shared" si="8"/>
        <v>9931.6</v>
      </c>
      <c r="J90" s="414">
        <v>0</v>
      </c>
      <c r="K90" s="414">
        <f t="shared" si="9"/>
        <v>13655.95</v>
      </c>
    </row>
    <row r="91" spans="1:11" s="203" customFormat="1" ht="13.8">
      <c r="A91" s="412" t="s">
        <v>5334</v>
      </c>
      <c r="B91" s="412" t="s">
        <v>5330</v>
      </c>
      <c r="C91" s="258">
        <v>7692.9000000000005</v>
      </c>
      <c r="D91" s="413">
        <v>1040</v>
      </c>
      <c r="E91" s="413">
        <v>0</v>
      </c>
      <c r="F91" s="414">
        <f t="shared" si="5"/>
        <v>8732.9000000000015</v>
      </c>
      <c r="G91" s="414">
        <f t="shared" si="6"/>
        <v>2564.3000000000002</v>
      </c>
      <c r="H91" s="414">
        <f t="shared" si="7"/>
        <v>1282.1500000000001</v>
      </c>
      <c r="I91" s="414">
        <f t="shared" si="8"/>
        <v>10257.200000000001</v>
      </c>
      <c r="J91" s="414">
        <v>0</v>
      </c>
      <c r="K91" s="414">
        <f t="shared" si="9"/>
        <v>14103.650000000001</v>
      </c>
    </row>
    <row r="92" spans="1:11" s="203" customFormat="1" ht="13.8">
      <c r="A92" s="412" t="s">
        <v>5335</v>
      </c>
      <c r="B92" s="412" t="s">
        <v>5330</v>
      </c>
      <c r="C92" s="258">
        <v>7935</v>
      </c>
      <c r="D92" s="413">
        <v>1040</v>
      </c>
      <c r="E92" s="413">
        <v>0</v>
      </c>
      <c r="F92" s="414">
        <f t="shared" si="5"/>
        <v>8975</v>
      </c>
      <c r="G92" s="414">
        <f t="shared" si="6"/>
        <v>2645</v>
      </c>
      <c r="H92" s="414">
        <f t="shared" si="7"/>
        <v>1322.5</v>
      </c>
      <c r="I92" s="414">
        <f t="shared" si="8"/>
        <v>10580</v>
      </c>
      <c r="J92" s="414">
        <v>0</v>
      </c>
      <c r="K92" s="414">
        <f t="shared" si="9"/>
        <v>14547.5</v>
      </c>
    </row>
    <row r="93" spans="1:11" s="203" customFormat="1" ht="13.8">
      <c r="A93" s="412" t="s">
        <v>5336</v>
      </c>
      <c r="B93" s="412" t="s">
        <v>5330</v>
      </c>
      <c r="C93" s="258">
        <v>9242.1</v>
      </c>
      <c r="D93" s="413">
        <v>1040</v>
      </c>
      <c r="E93" s="413">
        <v>0</v>
      </c>
      <c r="F93" s="414">
        <f t="shared" si="5"/>
        <v>10282.1</v>
      </c>
      <c r="G93" s="414">
        <f t="shared" si="6"/>
        <v>3080.7</v>
      </c>
      <c r="H93" s="414">
        <f t="shared" si="7"/>
        <v>1540.35</v>
      </c>
      <c r="I93" s="414">
        <f t="shared" si="8"/>
        <v>12322.8</v>
      </c>
      <c r="J93" s="414">
        <v>0</v>
      </c>
      <c r="K93" s="414">
        <f t="shared" si="9"/>
        <v>16943.849999999999</v>
      </c>
    </row>
    <row r="94" spans="1:11" s="203" customFormat="1" ht="13.8">
      <c r="A94" s="412" t="s">
        <v>5337</v>
      </c>
      <c r="B94" s="412" t="s">
        <v>5338</v>
      </c>
      <c r="C94" s="258">
        <v>6772.5</v>
      </c>
      <c r="D94" s="413">
        <v>1040</v>
      </c>
      <c r="E94" s="413">
        <v>0</v>
      </c>
      <c r="F94" s="414">
        <f t="shared" si="5"/>
        <v>7812.5</v>
      </c>
      <c r="G94" s="414">
        <f t="shared" si="6"/>
        <v>2257.5</v>
      </c>
      <c r="H94" s="414">
        <f t="shared" si="7"/>
        <v>1128.75</v>
      </c>
      <c r="I94" s="414">
        <f t="shared" si="8"/>
        <v>9030</v>
      </c>
      <c r="J94" s="414">
        <v>0</v>
      </c>
      <c r="K94" s="414">
        <f t="shared" si="9"/>
        <v>12416.25</v>
      </c>
    </row>
    <row r="95" spans="1:11" s="203" customFormat="1" ht="13.8">
      <c r="A95" s="412" t="s">
        <v>5339</v>
      </c>
      <c r="B95" s="412" t="s">
        <v>5338</v>
      </c>
      <c r="C95" s="258">
        <v>7448.7</v>
      </c>
      <c r="D95" s="413">
        <v>1040</v>
      </c>
      <c r="E95" s="413">
        <v>0</v>
      </c>
      <c r="F95" s="414">
        <f t="shared" si="5"/>
        <v>8488.7000000000007</v>
      </c>
      <c r="G95" s="414">
        <f t="shared" si="6"/>
        <v>2482.9</v>
      </c>
      <c r="H95" s="414">
        <f t="shared" si="7"/>
        <v>1241.45</v>
      </c>
      <c r="I95" s="414">
        <f t="shared" si="8"/>
        <v>9931.6</v>
      </c>
      <c r="J95" s="414">
        <v>0</v>
      </c>
      <c r="K95" s="414">
        <f t="shared" si="9"/>
        <v>13655.95</v>
      </c>
    </row>
    <row r="96" spans="1:11" s="203" customFormat="1" ht="13.8">
      <c r="A96" s="412" t="s">
        <v>5340</v>
      </c>
      <c r="B96" s="412" t="s">
        <v>5338</v>
      </c>
      <c r="C96" s="258">
        <v>7692.9000000000005</v>
      </c>
      <c r="D96" s="413">
        <v>1040</v>
      </c>
      <c r="E96" s="413">
        <v>0</v>
      </c>
      <c r="F96" s="414">
        <f t="shared" si="5"/>
        <v>8732.9000000000015</v>
      </c>
      <c r="G96" s="414">
        <f t="shared" si="6"/>
        <v>2564.3000000000002</v>
      </c>
      <c r="H96" s="414">
        <f t="shared" si="7"/>
        <v>1282.1500000000001</v>
      </c>
      <c r="I96" s="414">
        <f t="shared" si="8"/>
        <v>10257.200000000001</v>
      </c>
      <c r="J96" s="414">
        <v>0</v>
      </c>
      <c r="K96" s="414">
        <f t="shared" si="9"/>
        <v>14103.650000000001</v>
      </c>
    </row>
    <row r="97" spans="1:11" s="203" customFormat="1" ht="13.8">
      <c r="A97" s="412" t="s">
        <v>5341</v>
      </c>
      <c r="B97" s="412" t="s">
        <v>5342</v>
      </c>
      <c r="C97" s="258">
        <v>10730.1</v>
      </c>
      <c r="D97" s="413">
        <v>1040</v>
      </c>
      <c r="E97" s="413">
        <v>0</v>
      </c>
      <c r="F97" s="414">
        <f t="shared" ref="F97:F119" si="10">+C97+E97+D97</f>
        <v>11770.1</v>
      </c>
      <c r="G97" s="414">
        <f t="shared" ref="G97:G119" si="11">+(C97/30)*10</f>
        <v>3576.7000000000003</v>
      </c>
      <c r="H97" s="414">
        <f t="shared" ref="H97:H119" si="12">+(C97/30)*5</f>
        <v>1788.3500000000001</v>
      </c>
      <c r="I97" s="414">
        <f t="shared" ref="I97:I119" si="13">+(C97/30)*40</f>
        <v>14306.800000000001</v>
      </c>
      <c r="J97" s="414">
        <v>0</v>
      </c>
      <c r="K97" s="414">
        <f t="shared" si="9"/>
        <v>19671.850000000002</v>
      </c>
    </row>
    <row r="98" spans="1:11" s="203" customFormat="1" ht="13.8">
      <c r="A98" s="412" t="s">
        <v>5343</v>
      </c>
      <c r="B98" s="412" t="s">
        <v>4910</v>
      </c>
      <c r="C98" s="258">
        <v>16029.3</v>
      </c>
      <c r="D98" s="413">
        <v>1040</v>
      </c>
      <c r="E98" s="413">
        <v>0</v>
      </c>
      <c r="F98" s="414">
        <f t="shared" si="10"/>
        <v>17069.3</v>
      </c>
      <c r="G98" s="414">
        <f t="shared" si="11"/>
        <v>5343.0999999999995</v>
      </c>
      <c r="H98" s="414">
        <f t="shared" si="12"/>
        <v>2671.5499999999997</v>
      </c>
      <c r="I98" s="414">
        <f t="shared" si="13"/>
        <v>21372.399999999998</v>
      </c>
      <c r="J98" s="414">
        <v>0</v>
      </c>
      <c r="K98" s="414">
        <f t="shared" ref="K98:K119" si="14">+G98+H98+I98+J98</f>
        <v>29387.049999999996</v>
      </c>
    </row>
    <row r="99" spans="1:11" s="203" customFormat="1" ht="13.8">
      <c r="A99" s="412" t="s">
        <v>5344</v>
      </c>
      <c r="B99" s="412" t="s">
        <v>4211</v>
      </c>
      <c r="C99" s="258">
        <v>6223.2</v>
      </c>
      <c r="D99" s="413">
        <v>1040</v>
      </c>
      <c r="E99" s="413">
        <v>0</v>
      </c>
      <c r="F99" s="414">
        <f t="shared" si="10"/>
        <v>7263.2</v>
      </c>
      <c r="G99" s="414">
        <f t="shared" si="11"/>
        <v>2074.4</v>
      </c>
      <c r="H99" s="414">
        <f t="shared" si="12"/>
        <v>1037.2</v>
      </c>
      <c r="I99" s="414">
        <f t="shared" si="13"/>
        <v>8297.6</v>
      </c>
      <c r="J99" s="414">
        <v>0</v>
      </c>
      <c r="K99" s="414">
        <f t="shared" si="14"/>
        <v>11409.2</v>
      </c>
    </row>
    <row r="100" spans="1:11" s="203" customFormat="1" ht="13.8">
      <c r="A100" s="412" t="s">
        <v>5345</v>
      </c>
      <c r="B100" s="412" t="s">
        <v>5346</v>
      </c>
      <c r="C100" s="258">
        <v>7693.5</v>
      </c>
      <c r="D100" s="413">
        <v>1040</v>
      </c>
      <c r="E100" s="413">
        <v>0</v>
      </c>
      <c r="F100" s="414">
        <f t="shared" si="10"/>
        <v>8733.5</v>
      </c>
      <c r="G100" s="414">
        <f t="shared" si="11"/>
        <v>2564.5</v>
      </c>
      <c r="H100" s="414">
        <f t="shared" si="12"/>
        <v>1282.25</v>
      </c>
      <c r="I100" s="414">
        <f t="shared" si="13"/>
        <v>10258</v>
      </c>
      <c r="J100" s="414">
        <v>0</v>
      </c>
      <c r="K100" s="414">
        <f t="shared" si="14"/>
        <v>14104.75</v>
      </c>
    </row>
    <row r="101" spans="1:11" s="203" customFormat="1" ht="13.8">
      <c r="A101" s="412" t="s">
        <v>5347</v>
      </c>
      <c r="B101" s="412" t="s">
        <v>5348</v>
      </c>
      <c r="C101" s="258">
        <v>14685.3</v>
      </c>
      <c r="D101" s="413">
        <v>1040</v>
      </c>
      <c r="E101" s="413">
        <v>0</v>
      </c>
      <c r="F101" s="414">
        <f t="shared" si="10"/>
        <v>15725.3</v>
      </c>
      <c r="G101" s="414">
        <f t="shared" si="11"/>
        <v>4895.1000000000004</v>
      </c>
      <c r="H101" s="414">
        <f t="shared" si="12"/>
        <v>2447.5500000000002</v>
      </c>
      <c r="I101" s="414">
        <f t="shared" si="13"/>
        <v>19580.400000000001</v>
      </c>
      <c r="J101" s="414">
        <v>0</v>
      </c>
      <c r="K101" s="414">
        <f t="shared" si="14"/>
        <v>26923.050000000003</v>
      </c>
    </row>
    <row r="102" spans="1:11" s="203" customFormat="1" ht="13.8">
      <c r="A102" s="412" t="s">
        <v>5349</v>
      </c>
      <c r="B102" s="412" t="s">
        <v>5348</v>
      </c>
      <c r="C102" s="258">
        <v>17356.8</v>
      </c>
      <c r="D102" s="413">
        <v>1040</v>
      </c>
      <c r="E102" s="413">
        <v>0</v>
      </c>
      <c r="F102" s="414">
        <f t="shared" si="10"/>
        <v>18396.8</v>
      </c>
      <c r="G102" s="414">
        <f t="shared" si="11"/>
        <v>5785.5999999999995</v>
      </c>
      <c r="H102" s="414">
        <f t="shared" si="12"/>
        <v>2892.7999999999997</v>
      </c>
      <c r="I102" s="414">
        <f t="shared" si="13"/>
        <v>23142.399999999998</v>
      </c>
      <c r="J102" s="414">
        <v>0</v>
      </c>
      <c r="K102" s="414">
        <f t="shared" si="14"/>
        <v>31820.799999999996</v>
      </c>
    </row>
    <row r="103" spans="1:11" s="203" customFormat="1" ht="13.8">
      <c r="A103" s="412" t="s">
        <v>5350</v>
      </c>
      <c r="B103" s="412" t="s">
        <v>5351</v>
      </c>
      <c r="C103" s="258">
        <v>14256</v>
      </c>
      <c r="D103" s="413">
        <v>1040</v>
      </c>
      <c r="E103" s="413">
        <v>0</v>
      </c>
      <c r="F103" s="414">
        <f t="shared" si="10"/>
        <v>15296</v>
      </c>
      <c r="G103" s="414">
        <f t="shared" si="11"/>
        <v>4752</v>
      </c>
      <c r="H103" s="414">
        <f t="shared" si="12"/>
        <v>2376</v>
      </c>
      <c r="I103" s="414">
        <f t="shared" si="13"/>
        <v>19008</v>
      </c>
      <c r="J103" s="414">
        <v>0</v>
      </c>
      <c r="K103" s="414">
        <f t="shared" si="14"/>
        <v>26136</v>
      </c>
    </row>
    <row r="104" spans="1:11" s="203" customFormat="1" ht="13.8">
      <c r="A104" s="412" t="s">
        <v>5352</v>
      </c>
      <c r="B104" s="412" t="s">
        <v>4189</v>
      </c>
      <c r="C104" s="258">
        <v>8292.6</v>
      </c>
      <c r="D104" s="413">
        <v>1040</v>
      </c>
      <c r="E104" s="413">
        <v>0</v>
      </c>
      <c r="F104" s="414">
        <f t="shared" si="10"/>
        <v>9332.6</v>
      </c>
      <c r="G104" s="414">
        <f t="shared" si="11"/>
        <v>2764.2000000000003</v>
      </c>
      <c r="H104" s="414">
        <f t="shared" si="12"/>
        <v>1382.1000000000001</v>
      </c>
      <c r="I104" s="414">
        <f t="shared" si="13"/>
        <v>11056.800000000001</v>
      </c>
      <c r="J104" s="414">
        <v>0</v>
      </c>
      <c r="K104" s="414">
        <f t="shared" si="14"/>
        <v>15203.100000000002</v>
      </c>
    </row>
    <row r="105" spans="1:11" s="203" customFormat="1" ht="13.8">
      <c r="A105" s="412" t="s">
        <v>5353</v>
      </c>
      <c r="B105" s="412" t="s">
        <v>4189</v>
      </c>
      <c r="C105" s="258">
        <v>12561</v>
      </c>
      <c r="D105" s="413">
        <v>1040</v>
      </c>
      <c r="E105" s="413">
        <v>0</v>
      </c>
      <c r="F105" s="414">
        <f t="shared" si="10"/>
        <v>13601</v>
      </c>
      <c r="G105" s="414">
        <f t="shared" si="11"/>
        <v>4187</v>
      </c>
      <c r="H105" s="414">
        <f t="shared" si="12"/>
        <v>2093.5</v>
      </c>
      <c r="I105" s="414">
        <f t="shared" si="13"/>
        <v>16748</v>
      </c>
      <c r="J105" s="414">
        <v>0</v>
      </c>
      <c r="K105" s="414">
        <f t="shared" si="14"/>
        <v>23028.5</v>
      </c>
    </row>
    <row r="106" spans="1:11" s="203" customFormat="1" ht="13.8">
      <c r="A106" s="412" t="s">
        <v>5354</v>
      </c>
      <c r="B106" s="412" t="s">
        <v>5355</v>
      </c>
      <c r="C106" s="258">
        <v>14059.5</v>
      </c>
      <c r="D106" s="413">
        <v>1040</v>
      </c>
      <c r="E106" s="413">
        <v>0</v>
      </c>
      <c r="F106" s="414">
        <f t="shared" si="10"/>
        <v>15099.5</v>
      </c>
      <c r="G106" s="414">
        <f t="shared" si="11"/>
        <v>4686.5</v>
      </c>
      <c r="H106" s="414">
        <f t="shared" si="12"/>
        <v>2343.25</v>
      </c>
      <c r="I106" s="414">
        <f t="shared" si="13"/>
        <v>18746</v>
      </c>
      <c r="J106" s="414">
        <v>0</v>
      </c>
      <c r="K106" s="414">
        <f t="shared" si="14"/>
        <v>25775.75</v>
      </c>
    </row>
    <row r="107" spans="1:11" s="203" customFormat="1" ht="13.8">
      <c r="A107" s="412" t="s">
        <v>5356</v>
      </c>
      <c r="B107" s="412" t="s">
        <v>4440</v>
      </c>
      <c r="C107" s="258">
        <v>21287.100000000002</v>
      </c>
      <c r="D107" s="413">
        <v>1040</v>
      </c>
      <c r="E107" s="413">
        <v>0</v>
      </c>
      <c r="F107" s="414">
        <f t="shared" si="10"/>
        <v>22327.100000000002</v>
      </c>
      <c r="G107" s="414">
        <f t="shared" si="11"/>
        <v>7095.7000000000007</v>
      </c>
      <c r="H107" s="414">
        <f t="shared" si="12"/>
        <v>3547.8500000000004</v>
      </c>
      <c r="I107" s="414">
        <f t="shared" si="13"/>
        <v>28382.800000000003</v>
      </c>
      <c r="J107" s="414">
        <v>0</v>
      </c>
      <c r="K107" s="414">
        <f t="shared" si="14"/>
        <v>39026.350000000006</v>
      </c>
    </row>
    <row r="108" spans="1:11" s="203" customFormat="1" ht="13.8">
      <c r="A108" s="412" t="s">
        <v>5357</v>
      </c>
      <c r="B108" s="412" t="s">
        <v>5358</v>
      </c>
      <c r="C108" s="258">
        <v>7264.2</v>
      </c>
      <c r="D108" s="413">
        <v>1040</v>
      </c>
      <c r="E108" s="413">
        <v>0</v>
      </c>
      <c r="F108" s="414">
        <f t="shared" si="10"/>
        <v>8304.2000000000007</v>
      </c>
      <c r="G108" s="414">
        <f t="shared" si="11"/>
        <v>2421.3999999999996</v>
      </c>
      <c r="H108" s="414">
        <f t="shared" si="12"/>
        <v>1210.6999999999998</v>
      </c>
      <c r="I108" s="414">
        <f t="shared" si="13"/>
        <v>9685.5999999999985</v>
      </c>
      <c r="J108" s="414">
        <v>0</v>
      </c>
      <c r="K108" s="414">
        <f t="shared" si="14"/>
        <v>13317.699999999997</v>
      </c>
    </row>
    <row r="109" spans="1:11" s="203" customFormat="1" ht="13.8">
      <c r="A109" s="412" t="s">
        <v>5359</v>
      </c>
      <c r="B109" s="412" t="s">
        <v>5358</v>
      </c>
      <c r="C109" s="258">
        <v>7448.7</v>
      </c>
      <c r="D109" s="413">
        <v>1040</v>
      </c>
      <c r="E109" s="413">
        <v>0</v>
      </c>
      <c r="F109" s="414">
        <f t="shared" si="10"/>
        <v>8488.7000000000007</v>
      </c>
      <c r="G109" s="414">
        <f t="shared" si="11"/>
        <v>2482.9</v>
      </c>
      <c r="H109" s="414">
        <f t="shared" si="12"/>
        <v>1241.45</v>
      </c>
      <c r="I109" s="414">
        <f t="shared" si="13"/>
        <v>9931.6</v>
      </c>
      <c r="J109" s="414">
        <v>0</v>
      </c>
      <c r="K109" s="414">
        <f t="shared" si="14"/>
        <v>13655.95</v>
      </c>
    </row>
    <row r="110" spans="1:11" s="203" customFormat="1" ht="13.8">
      <c r="A110" s="412" t="s">
        <v>5360</v>
      </c>
      <c r="B110" s="412" t="s">
        <v>5358</v>
      </c>
      <c r="C110" s="258">
        <v>7693.5</v>
      </c>
      <c r="D110" s="413">
        <v>1040</v>
      </c>
      <c r="E110" s="413">
        <v>0</v>
      </c>
      <c r="F110" s="414">
        <f t="shared" si="10"/>
        <v>8733.5</v>
      </c>
      <c r="G110" s="414">
        <f t="shared" si="11"/>
        <v>2564.5</v>
      </c>
      <c r="H110" s="414">
        <f t="shared" si="12"/>
        <v>1282.25</v>
      </c>
      <c r="I110" s="414">
        <f t="shared" si="13"/>
        <v>10258</v>
      </c>
      <c r="J110" s="414">
        <v>0</v>
      </c>
      <c r="K110" s="414">
        <f t="shared" si="14"/>
        <v>14104.75</v>
      </c>
    </row>
    <row r="111" spans="1:11" s="203" customFormat="1" ht="13.8">
      <c r="A111" s="412" t="s">
        <v>5361</v>
      </c>
      <c r="B111" s="412" t="s">
        <v>5358</v>
      </c>
      <c r="C111" s="258">
        <v>7761</v>
      </c>
      <c r="D111" s="413">
        <v>1040</v>
      </c>
      <c r="E111" s="413">
        <v>0</v>
      </c>
      <c r="F111" s="414">
        <f t="shared" si="10"/>
        <v>8801</v>
      </c>
      <c r="G111" s="414">
        <f t="shared" si="11"/>
        <v>2587</v>
      </c>
      <c r="H111" s="414">
        <f t="shared" si="12"/>
        <v>1293.5</v>
      </c>
      <c r="I111" s="414">
        <f t="shared" si="13"/>
        <v>10348</v>
      </c>
      <c r="J111" s="414">
        <v>0</v>
      </c>
      <c r="K111" s="414">
        <f t="shared" si="14"/>
        <v>14228.5</v>
      </c>
    </row>
    <row r="112" spans="1:11" s="203" customFormat="1" ht="13.8">
      <c r="A112" s="412" t="s">
        <v>5362</v>
      </c>
      <c r="B112" s="412" t="s">
        <v>5358</v>
      </c>
      <c r="C112" s="258">
        <v>8292.6</v>
      </c>
      <c r="D112" s="413">
        <v>1040</v>
      </c>
      <c r="E112" s="413">
        <v>0</v>
      </c>
      <c r="F112" s="414">
        <f t="shared" si="10"/>
        <v>9332.6</v>
      </c>
      <c r="G112" s="414">
        <f t="shared" si="11"/>
        <v>2764.2000000000003</v>
      </c>
      <c r="H112" s="414">
        <f t="shared" si="12"/>
        <v>1382.1000000000001</v>
      </c>
      <c r="I112" s="414">
        <f t="shared" si="13"/>
        <v>11056.800000000001</v>
      </c>
      <c r="J112" s="414">
        <v>0</v>
      </c>
      <c r="K112" s="414">
        <f t="shared" si="14"/>
        <v>15203.100000000002</v>
      </c>
    </row>
    <row r="113" spans="1:11" s="203" customFormat="1" ht="13.8">
      <c r="A113" s="412" t="s">
        <v>5363</v>
      </c>
      <c r="B113" s="412" t="s">
        <v>5364</v>
      </c>
      <c r="C113" s="258">
        <v>6223.2</v>
      </c>
      <c r="D113" s="413">
        <v>1040</v>
      </c>
      <c r="E113" s="413">
        <v>0</v>
      </c>
      <c r="F113" s="414">
        <f t="shared" si="10"/>
        <v>7263.2</v>
      </c>
      <c r="G113" s="414">
        <f t="shared" si="11"/>
        <v>2074.4</v>
      </c>
      <c r="H113" s="414">
        <f t="shared" si="12"/>
        <v>1037.2</v>
      </c>
      <c r="I113" s="414">
        <f t="shared" si="13"/>
        <v>8297.6</v>
      </c>
      <c r="J113" s="414">
        <v>0</v>
      </c>
      <c r="K113" s="414">
        <f t="shared" si="14"/>
        <v>11409.2</v>
      </c>
    </row>
    <row r="114" spans="1:11" s="203" customFormat="1" ht="13.8">
      <c r="A114" s="412" t="s">
        <v>5365</v>
      </c>
      <c r="B114" s="412" t="s">
        <v>5208</v>
      </c>
      <c r="C114" s="258">
        <v>6482.0999999999995</v>
      </c>
      <c r="D114" s="413">
        <v>1040</v>
      </c>
      <c r="E114" s="413">
        <v>0</v>
      </c>
      <c r="F114" s="414">
        <f t="shared" si="10"/>
        <v>7522.0999999999995</v>
      </c>
      <c r="G114" s="414">
        <f t="shared" si="11"/>
        <v>2160.6999999999998</v>
      </c>
      <c r="H114" s="414">
        <f t="shared" si="12"/>
        <v>1080.3499999999999</v>
      </c>
      <c r="I114" s="414">
        <f t="shared" si="13"/>
        <v>8642.7999999999993</v>
      </c>
      <c r="J114" s="414">
        <v>0</v>
      </c>
      <c r="K114" s="414">
        <f t="shared" si="14"/>
        <v>11883.849999999999</v>
      </c>
    </row>
    <row r="115" spans="1:11" s="203" customFormat="1" ht="13.8">
      <c r="A115" s="412" t="s">
        <v>5366</v>
      </c>
      <c r="B115" s="412" t="s">
        <v>5208</v>
      </c>
      <c r="C115" s="258">
        <v>7448.7</v>
      </c>
      <c r="D115" s="413">
        <v>1040</v>
      </c>
      <c r="E115" s="413">
        <v>0</v>
      </c>
      <c r="F115" s="414">
        <f t="shared" si="10"/>
        <v>8488.7000000000007</v>
      </c>
      <c r="G115" s="414">
        <f t="shared" si="11"/>
        <v>2482.9</v>
      </c>
      <c r="H115" s="414">
        <f t="shared" si="12"/>
        <v>1241.45</v>
      </c>
      <c r="I115" s="414">
        <f t="shared" si="13"/>
        <v>9931.6</v>
      </c>
      <c r="J115" s="414">
        <v>0</v>
      </c>
      <c r="K115" s="414">
        <f t="shared" si="14"/>
        <v>13655.95</v>
      </c>
    </row>
    <row r="116" spans="1:11" s="203" customFormat="1" ht="13.8">
      <c r="A116" s="412" t="s">
        <v>5367</v>
      </c>
      <c r="B116" s="412" t="s">
        <v>5208</v>
      </c>
      <c r="C116" s="258">
        <v>7715.1</v>
      </c>
      <c r="D116" s="413">
        <v>1040</v>
      </c>
      <c r="E116" s="413">
        <v>0</v>
      </c>
      <c r="F116" s="414">
        <f t="shared" si="10"/>
        <v>8755.1</v>
      </c>
      <c r="G116" s="414">
        <f t="shared" si="11"/>
        <v>2571.7000000000003</v>
      </c>
      <c r="H116" s="414">
        <f t="shared" si="12"/>
        <v>1285.8500000000001</v>
      </c>
      <c r="I116" s="414">
        <f t="shared" si="13"/>
        <v>10286.800000000001</v>
      </c>
      <c r="J116" s="414">
        <v>0</v>
      </c>
      <c r="K116" s="414">
        <f t="shared" si="14"/>
        <v>14144.350000000002</v>
      </c>
    </row>
    <row r="117" spans="1:11" s="203" customFormat="1" ht="13.8">
      <c r="A117" s="412" t="s">
        <v>5368</v>
      </c>
      <c r="B117" s="412" t="s">
        <v>4922</v>
      </c>
      <c r="C117" s="258">
        <v>7448.7</v>
      </c>
      <c r="D117" s="413">
        <v>1040</v>
      </c>
      <c r="E117" s="413">
        <v>0</v>
      </c>
      <c r="F117" s="414">
        <f t="shared" si="10"/>
        <v>8488.7000000000007</v>
      </c>
      <c r="G117" s="414">
        <f t="shared" si="11"/>
        <v>2482.9</v>
      </c>
      <c r="H117" s="414">
        <f t="shared" si="12"/>
        <v>1241.45</v>
      </c>
      <c r="I117" s="414">
        <f t="shared" si="13"/>
        <v>9931.6</v>
      </c>
      <c r="J117" s="414">
        <v>0</v>
      </c>
      <c r="K117" s="414">
        <f t="shared" si="14"/>
        <v>13655.95</v>
      </c>
    </row>
    <row r="118" spans="1:11" s="203" customFormat="1" ht="13.8">
      <c r="A118" s="412" t="s">
        <v>5369</v>
      </c>
      <c r="B118" s="412" t="s">
        <v>4922</v>
      </c>
      <c r="C118" s="258">
        <v>9260.1</v>
      </c>
      <c r="D118" s="413">
        <v>1040</v>
      </c>
      <c r="E118" s="413">
        <v>0</v>
      </c>
      <c r="F118" s="414">
        <f t="shared" si="10"/>
        <v>10300.1</v>
      </c>
      <c r="G118" s="414">
        <f t="shared" si="11"/>
        <v>3086.7000000000003</v>
      </c>
      <c r="H118" s="414">
        <f t="shared" si="12"/>
        <v>1543.3500000000001</v>
      </c>
      <c r="I118" s="414">
        <f t="shared" si="13"/>
        <v>12346.800000000001</v>
      </c>
      <c r="J118" s="414">
        <v>0</v>
      </c>
      <c r="K118" s="414">
        <f t="shared" si="14"/>
        <v>16976.850000000002</v>
      </c>
    </row>
    <row r="119" spans="1:11" s="203" customFormat="1" ht="13.8">
      <c r="A119" s="412" t="s">
        <v>5370</v>
      </c>
      <c r="B119" s="412" t="s">
        <v>4922</v>
      </c>
      <c r="C119" s="258">
        <v>9369</v>
      </c>
      <c r="D119" s="413">
        <v>1040</v>
      </c>
      <c r="E119" s="413">
        <v>0</v>
      </c>
      <c r="F119" s="414">
        <f t="shared" si="10"/>
        <v>10409</v>
      </c>
      <c r="G119" s="414">
        <f t="shared" si="11"/>
        <v>3123</v>
      </c>
      <c r="H119" s="414">
        <f t="shared" si="12"/>
        <v>1561.5</v>
      </c>
      <c r="I119" s="414">
        <f t="shared" si="13"/>
        <v>12492</v>
      </c>
      <c r="J119" s="414">
        <v>0</v>
      </c>
      <c r="K119" s="414">
        <f t="shared" si="14"/>
        <v>17176.5</v>
      </c>
    </row>
    <row r="120" spans="1:11">
      <c r="C120" s="394"/>
      <c r="D120" s="394"/>
      <c r="E120" s="394"/>
      <c r="F120" s="394"/>
      <c r="G120" s="394"/>
      <c r="H120" s="394"/>
      <c r="I120" s="394"/>
      <c r="J120" s="394"/>
      <c r="K120" s="394"/>
    </row>
  </sheetData>
  <mergeCells count="13">
    <mergeCell ref="A31:A32"/>
    <mergeCell ref="B31:B32"/>
    <mergeCell ref="C31:F31"/>
    <mergeCell ref="G31:K31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4" fitToHeight="0" orientation="landscape" r:id="rId1"/>
  <rowBreaks count="2" manualBreakCount="2">
    <brk id="51" max="16383" man="1"/>
    <brk id="105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V43"/>
  <sheetViews>
    <sheetView showGridLines="0" topLeftCell="A3" zoomScaleNormal="100" zoomScaleSheetLayoutView="100" workbookViewId="0"/>
  </sheetViews>
  <sheetFormatPr baseColWidth="10" defaultColWidth="11.44140625" defaultRowHeight="15"/>
  <cols>
    <col min="1" max="1" width="22.5546875" style="207" customWidth="1"/>
    <col min="2" max="2" width="57.5546875" style="207" customWidth="1"/>
    <col min="3" max="3" width="22" style="207" bestFit="1" customWidth="1"/>
    <col min="4" max="4" width="24.6640625" style="207" customWidth="1"/>
    <col min="5" max="5" width="23.33203125" style="207" customWidth="1"/>
    <col min="6" max="16384" width="11.44140625" style="36"/>
  </cols>
  <sheetData>
    <row r="1" spans="1:27">
      <c r="A1" s="373"/>
      <c r="B1" s="373"/>
      <c r="C1" s="373"/>
      <c r="D1" s="373"/>
      <c r="E1" s="373"/>
    </row>
    <row r="2" spans="1:27" ht="15.6">
      <c r="A2" s="1288" t="s">
        <v>4095</v>
      </c>
      <c r="B2" s="1288"/>
      <c r="C2" s="1288"/>
      <c r="D2" s="1288"/>
      <c r="E2" s="1288"/>
    </row>
    <row r="3" spans="1:27" ht="15.6">
      <c r="A3" s="1314" t="s">
        <v>4129</v>
      </c>
      <c r="B3" s="1301"/>
      <c r="C3" s="1301"/>
      <c r="D3" s="1301"/>
      <c r="E3" s="1301"/>
    </row>
    <row r="4" spans="1:27" s="410" customFormat="1" ht="15.6">
      <c r="A4" s="1301" t="s">
        <v>4903</v>
      </c>
      <c r="B4" s="1301"/>
      <c r="C4" s="1301"/>
      <c r="D4" s="1301"/>
      <c r="E4" s="1301"/>
    </row>
    <row r="5" spans="1:27" s="410" customFormat="1" ht="15.6">
      <c r="A5" s="1301" t="s">
        <v>5387</v>
      </c>
      <c r="B5" s="1301"/>
      <c r="C5" s="1301"/>
      <c r="D5" s="1301"/>
      <c r="E5" s="1301"/>
    </row>
    <row r="6" spans="1:27" s="410" customFormat="1" ht="24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27" ht="15.6">
      <c r="A7" s="378"/>
      <c r="B7" s="373"/>
      <c r="C7" s="383"/>
      <c r="D7" s="421"/>
      <c r="E7" s="421"/>
    </row>
    <row r="8" spans="1:27" s="165" customFormat="1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</row>
    <row r="9" spans="1:27" s="165" customFormat="1">
      <c r="A9" s="1251"/>
      <c r="B9" s="1251"/>
      <c r="C9" s="1251"/>
      <c r="D9" s="110" t="s">
        <v>4162</v>
      </c>
      <c r="E9" s="110" t="s">
        <v>4163</v>
      </c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</row>
    <row r="10" spans="1:27" ht="15.6">
      <c r="A10" s="378"/>
      <c r="B10" s="373"/>
      <c r="C10" s="383"/>
      <c r="D10" s="421"/>
      <c r="E10" s="421"/>
    </row>
    <row r="11" spans="1:27">
      <c r="A11" s="1276" t="s">
        <v>4102</v>
      </c>
      <c r="B11" s="1276" t="s">
        <v>4102</v>
      </c>
      <c r="C11" s="296"/>
      <c r="D11" s="297"/>
      <c r="E11" s="297"/>
    </row>
    <row r="12" spans="1:27" s="203" customFormat="1" ht="13.8">
      <c r="A12" s="126" t="s">
        <v>5388</v>
      </c>
      <c r="B12" s="126" t="s">
        <v>4165</v>
      </c>
      <c r="C12" s="174">
        <v>1</v>
      </c>
      <c r="D12" s="258">
        <v>81846</v>
      </c>
      <c r="E12" s="258">
        <v>81846</v>
      </c>
    </row>
    <row r="13" spans="1:27" s="203" customFormat="1" ht="13.8">
      <c r="A13" s="126" t="s">
        <v>4531</v>
      </c>
      <c r="B13" s="126" t="s">
        <v>4326</v>
      </c>
      <c r="C13" s="174">
        <v>3</v>
      </c>
      <c r="D13" s="258">
        <v>50868</v>
      </c>
      <c r="E13" s="258">
        <v>50868</v>
      </c>
    </row>
    <row r="14" spans="1:27" s="203" customFormat="1" ht="13.8">
      <c r="A14" s="126" t="s">
        <v>5389</v>
      </c>
      <c r="B14" s="126" t="s">
        <v>4372</v>
      </c>
      <c r="C14" s="174">
        <v>4</v>
      </c>
      <c r="D14" s="258">
        <v>33854</v>
      </c>
      <c r="E14" s="258">
        <v>33854</v>
      </c>
    </row>
    <row r="15" spans="1:27" s="203" customFormat="1" ht="13.8">
      <c r="A15" s="126" t="s">
        <v>4536</v>
      </c>
      <c r="B15" s="126" t="s">
        <v>4372</v>
      </c>
      <c r="C15" s="174">
        <v>3</v>
      </c>
      <c r="D15" s="258">
        <v>25058</v>
      </c>
      <c r="E15" s="258">
        <v>25058</v>
      </c>
    </row>
    <row r="16" spans="1:27" s="203" customFormat="1" ht="13.8">
      <c r="A16" s="126" t="s">
        <v>5390</v>
      </c>
      <c r="B16" s="466" t="s">
        <v>5124</v>
      </c>
      <c r="C16" s="174">
        <v>4</v>
      </c>
      <c r="D16" s="258">
        <v>25058</v>
      </c>
      <c r="E16" s="258">
        <v>25058</v>
      </c>
    </row>
    <row r="17" spans="1:152" s="203" customFormat="1" ht="13.8">
      <c r="A17" s="126" t="s">
        <v>5391</v>
      </c>
      <c r="B17" s="126" t="s">
        <v>5392</v>
      </c>
      <c r="C17" s="174">
        <v>1</v>
      </c>
      <c r="D17" s="258">
        <v>25058</v>
      </c>
      <c r="E17" s="258">
        <v>25058</v>
      </c>
    </row>
    <row r="18" spans="1:152" s="203" customFormat="1" ht="13.8">
      <c r="A18" s="126" t="s">
        <v>5393</v>
      </c>
      <c r="B18" s="126" t="s">
        <v>5394</v>
      </c>
      <c r="C18" s="174">
        <v>1</v>
      </c>
      <c r="D18" s="258">
        <v>20949</v>
      </c>
      <c r="E18" s="258">
        <v>20949</v>
      </c>
    </row>
    <row r="19" spans="1:152" s="203" customFormat="1" ht="13.8">
      <c r="A19" s="126" t="s">
        <v>5395</v>
      </c>
      <c r="B19" s="126" t="s">
        <v>4179</v>
      </c>
      <c r="C19" s="174">
        <v>1</v>
      </c>
      <c r="D19" s="258">
        <v>18665</v>
      </c>
      <c r="E19" s="258">
        <v>18665</v>
      </c>
    </row>
    <row r="20" spans="1:152" s="203" customFormat="1" ht="13.8">
      <c r="A20" s="132" t="s">
        <v>5396</v>
      </c>
      <c r="B20" s="132" t="s">
        <v>4179</v>
      </c>
      <c r="C20" s="174">
        <v>9</v>
      </c>
      <c r="D20" s="258">
        <v>16175</v>
      </c>
      <c r="E20" s="258">
        <v>16175</v>
      </c>
    </row>
    <row r="21" spans="1:152" s="203" customFormat="1" ht="13.8">
      <c r="A21" s="133" t="s">
        <v>5397</v>
      </c>
      <c r="B21" s="133" t="s">
        <v>4199</v>
      </c>
      <c r="C21" s="188">
        <v>1</v>
      </c>
      <c r="D21" s="258">
        <v>10309</v>
      </c>
      <c r="E21" s="258">
        <v>10309</v>
      </c>
    </row>
    <row r="22" spans="1:152" s="131" customFormat="1" ht="13.8">
      <c r="A22" s="180"/>
      <c r="B22" s="181" t="s">
        <v>4209</v>
      </c>
      <c r="C22" s="333">
        <f>SUM(C12:C21)</f>
        <v>28</v>
      </c>
      <c r="D22" s="183"/>
      <c r="E22" s="183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</row>
    <row r="23" spans="1:152">
      <c r="A23" s="228"/>
      <c r="B23" s="228"/>
      <c r="C23" s="383"/>
      <c r="D23" s="384"/>
      <c r="E23" s="384"/>
    </row>
    <row r="24" spans="1:152">
      <c r="A24" s="1303" t="s">
        <v>4103</v>
      </c>
      <c r="B24" s="1303"/>
      <c r="C24" s="383"/>
      <c r="D24" s="384"/>
      <c r="E24" s="384"/>
    </row>
    <row r="25" spans="1:152" s="203" customFormat="1" ht="13.8">
      <c r="A25" s="133" t="s">
        <v>4246</v>
      </c>
      <c r="B25" s="133" t="s">
        <v>4246</v>
      </c>
      <c r="C25" s="134">
        <v>0</v>
      </c>
      <c r="D25" s="258">
        <v>0</v>
      </c>
      <c r="E25" s="258">
        <v>0</v>
      </c>
    </row>
    <row r="26" spans="1:152" s="191" customFormat="1" ht="15" customHeight="1">
      <c r="A26" s="180"/>
      <c r="B26" s="181" t="s">
        <v>4244</v>
      </c>
      <c r="C26" s="193">
        <f>SUM(C25)</f>
        <v>0</v>
      </c>
      <c r="D26" s="190"/>
      <c r="E26" s="190"/>
    </row>
    <row r="27" spans="1:152" ht="15.6">
      <c r="A27" s="385"/>
      <c r="B27" s="386"/>
      <c r="C27" s="385"/>
      <c r="D27" s="387"/>
      <c r="E27" s="387"/>
    </row>
    <row r="28" spans="1:152" s="165" customFormat="1">
      <c r="A28" s="1278" t="s">
        <v>4104</v>
      </c>
      <c r="B28" s="1278"/>
      <c r="C28" s="163"/>
      <c r="D28" s="262"/>
      <c r="E28" s="262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  <c r="DZ28" s="164"/>
      <c r="EA28" s="164"/>
      <c r="EB28" s="164"/>
      <c r="EC28" s="164"/>
      <c r="ED28" s="164"/>
      <c r="EE28" s="164"/>
      <c r="EF28" s="164"/>
      <c r="EG28" s="164"/>
      <c r="EH28" s="164"/>
      <c r="EI28" s="164"/>
      <c r="EJ28" s="164"/>
      <c r="EK28" s="164"/>
      <c r="EL28" s="164"/>
      <c r="EM28" s="164"/>
      <c r="EN28" s="164"/>
      <c r="EO28" s="164"/>
      <c r="EP28" s="164"/>
      <c r="EQ28" s="164"/>
      <c r="ER28" s="164"/>
      <c r="ES28" s="164"/>
      <c r="ET28" s="164"/>
      <c r="EU28" s="164"/>
      <c r="EV28" s="164"/>
    </row>
    <row r="29" spans="1:152" s="295" customFormat="1" ht="15.6">
      <c r="A29" s="143" t="s">
        <v>4246</v>
      </c>
      <c r="B29" s="144" t="s">
        <v>4246</v>
      </c>
      <c r="C29" s="145">
        <v>0</v>
      </c>
      <c r="D29" s="146">
        <v>0</v>
      </c>
      <c r="E29" s="146">
        <v>0</v>
      </c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294"/>
      <c r="EH29" s="294"/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</row>
    <row r="30" spans="1:152" s="165" customFormat="1">
      <c r="A30" s="180"/>
      <c r="B30" s="181" t="s">
        <v>4247</v>
      </c>
      <c r="C30" s="193">
        <f>SUM(C29)</f>
        <v>0</v>
      </c>
      <c r="D30" s="183"/>
      <c r="E30" s="183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</row>
    <row r="31" spans="1:152" s="165" customFormat="1">
      <c r="A31" s="228"/>
      <c r="B31" s="228"/>
      <c r="C31" s="170"/>
      <c r="D31" s="262"/>
      <c r="E31" s="262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  <c r="DZ31" s="164"/>
      <c r="EA31" s="164"/>
      <c r="EB31" s="164"/>
      <c r="EC31" s="164"/>
      <c r="ED31" s="164"/>
      <c r="EE31" s="164"/>
      <c r="EF31" s="164"/>
      <c r="EG31" s="164"/>
      <c r="EH31" s="164"/>
      <c r="EI31" s="164"/>
      <c r="EJ31" s="164"/>
      <c r="EK31" s="164"/>
      <c r="EL31" s="164"/>
      <c r="EM31" s="164"/>
      <c r="EN31" s="164"/>
      <c r="EO31" s="164"/>
      <c r="EP31" s="164"/>
      <c r="EQ31" s="164"/>
      <c r="ER31" s="164"/>
      <c r="ES31" s="164"/>
      <c r="ET31" s="164"/>
      <c r="EU31" s="164"/>
      <c r="EV31" s="164"/>
    </row>
    <row r="32" spans="1:152" s="165" customFormat="1">
      <c r="A32" s="228"/>
      <c r="B32" s="194" t="s">
        <v>4105</v>
      </c>
      <c r="C32" s="195">
        <f>C22+C26+C30</f>
        <v>28</v>
      </c>
      <c r="D32" s="262"/>
      <c r="E32" s="262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  <c r="DZ32" s="164"/>
      <c r="EA32" s="164"/>
      <c r="EB32" s="164"/>
      <c r="EC32" s="164"/>
      <c r="ED32" s="164"/>
      <c r="EE32" s="164"/>
      <c r="EF32" s="164"/>
      <c r="EG32" s="164"/>
      <c r="EH32" s="164"/>
      <c r="EI32" s="164"/>
      <c r="EJ32" s="164"/>
      <c r="EK32" s="164"/>
      <c r="EL32" s="164"/>
      <c r="EM32" s="164"/>
      <c r="EN32" s="164"/>
      <c r="EO32" s="164"/>
      <c r="EP32" s="164"/>
      <c r="EQ32" s="164"/>
      <c r="ER32" s="164"/>
      <c r="ES32" s="164"/>
      <c r="ET32" s="164"/>
      <c r="EU32" s="164"/>
      <c r="EV32" s="164"/>
    </row>
    <row r="33" spans="1:55">
      <c r="A33" s="228"/>
      <c r="B33" s="228"/>
      <c r="C33" s="383"/>
      <c r="D33" s="384"/>
      <c r="E33" s="384"/>
    </row>
    <row r="34" spans="1:55" s="164" customFormat="1">
      <c r="A34" s="1279" t="s">
        <v>4101</v>
      </c>
      <c r="B34" s="1279"/>
      <c r="C34" s="170"/>
      <c r="D34" s="262"/>
      <c r="E34" s="262"/>
    </row>
    <row r="35" spans="1:55" s="164" customFormat="1">
      <c r="A35" s="1277" t="s">
        <v>4248</v>
      </c>
      <c r="B35" s="1277"/>
      <c r="C35" s="170"/>
      <c r="D35" s="262"/>
      <c r="E35" s="262"/>
    </row>
    <row r="36" spans="1:55" s="203" customFormat="1" ht="13.8">
      <c r="A36" s="154" t="s">
        <v>4246</v>
      </c>
      <c r="B36" s="390" t="s">
        <v>5398</v>
      </c>
      <c r="C36" s="202">
        <v>2</v>
      </c>
      <c r="D36" s="146">
        <v>8000</v>
      </c>
      <c r="E36" s="146">
        <v>8000</v>
      </c>
    </row>
    <row r="37" spans="1:55" s="203" customFormat="1" ht="13.8">
      <c r="A37" s="154" t="s">
        <v>4246</v>
      </c>
      <c r="B37" s="390" t="s">
        <v>5399</v>
      </c>
      <c r="C37" s="202">
        <v>1</v>
      </c>
      <c r="D37" s="146">
        <v>16000</v>
      </c>
      <c r="E37" s="146">
        <v>16000</v>
      </c>
    </row>
    <row r="38" spans="1:55" s="131" customFormat="1" ht="13.8">
      <c r="A38" s="167"/>
      <c r="B38" s="200" t="s">
        <v>4249</v>
      </c>
      <c r="C38" s="200">
        <f>SUM(C36:C37)</f>
        <v>3</v>
      </c>
      <c r="D38" s="183"/>
      <c r="E38" s="183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</row>
    <row r="39" spans="1:55" s="131" customFormat="1" ht="13.8">
      <c r="A39" s="167"/>
      <c r="B39" s="359"/>
      <c r="C39" s="359"/>
      <c r="D39" s="183"/>
      <c r="E39" s="183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</row>
    <row r="40" spans="1:55">
      <c r="A40" s="228"/>
      <c r="B40" s="228"/>
      <c r="C40" s="383"/>
      <c r="D40" s="384"/>
      <c r="E40" s="384"/>
    </row>
    <row r="41" spans="1:55" s="164" customFormat="1">
      <c r="A41" s="1271" t="s">
        <v>4107</v>
      </c>
      <c r="B41" s="1272"/>
      <c r="C41" s="170"/>
      <c r="D41" s="262"/>
      <c r="E41" s="262"/>
    </row>
    <row r="42" spans="1:55" s="203" customFormat="1" ht="13.8">
      <c r="A42" s="456" t="s">
        <v>4246</v>
      </c>
      <c r="B42" s="456" t="s">
        <v>4246</v>
      </c>
      <c r="C42" s="465">
        <v>0</v>
      </c>
      <c r="D42" s="463">
        <v>0</v>
      </c>
      <c r="E42" s="463">
        <v>0</v>
      </c>
    </row>
    <row r="43" spans="1:55" s="203" customFormat="1" ht="16.5" customHeight="1">
      <c r="B43" s="204" t="s">
        <v>4280</v>
      </c>
      <c r="C43" s="205">
        <v>0</v>
      </c>
    </row>
  </sheetData>
  <mergeCells count="15">
    <mergeCell ref="A41:B41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4:B24"/>
    <mergeCell ref="A28:B28"/>
    <mergeCell ref="A34:B34"/>
    <mergeCell ref="A35:B35"/>
  </mergeCells>
  <printOptions horizontalCentered="1"/>
  <pageMargins left="0.59055118110236227" right="0.59055118110236227" top="1.1811023622047245" bottom="0.59055118110236227" header="0.39370078740157483" footer="0.39370078740157483"/>
  <pageSetup scale="10" fitToHeight="0" orientation="landscape" r:id="rId1"/>
  <rowBreaks count="1" manualBreakCount="1">
    <brk id="39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"/>
  <sheetViews>
    <sheetView showGridLines="0" zoomScaleNormal="100" zoomScaleSheetLayoutView="90" workbookViewId="0"/>
  </sheetViews>
  <sheetFormatPr baseColWidth="10" defaultColWidth="11.44140625" defaultRowHeight="15"/>
  <cols>
    <col min="1" max="1" width="11.44140625" style="36"/>
    <col min="2" max="2" width="32.44140625" style="36" bestFit="1" customWidth="1"/>
    <col min="3" max="3" width="15.109375" style="36" bestFit="1" customWidth="1"/>
    <col min="4" max="4" width="18" style="36" bestFit="1" customWidth="1"/>
    <col min="5" max="5" width="15.88671875" style="36" customWidth="1"/>
    <col min="6" max="6" width="11.44140625" style="36"/>
    <col min="7" max="7" width="14.109375" style="36" customWidth="1"/>
    <col min="8" max="8" width="15.5546875" style="36" customWidth="1"/>
    <col min="9" max="9" width="11.44140625" style="36"/>
    <col min="10" max="10" width="16.88671875" style="36" customWidth="1"/>
    <col min="11" max="11" width="11.44140625" style="36"/>
    <col min="12" max="12" width="11.44140625" style="467"/>
    <col min="13" max="16384" width="11.44140625" style="36"/>
  </cols>
  <sheetData>
    <row r="1" spans="1:12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spans="1:12" s="410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468"/>
    </row>
    <row r="3" spans="1:12" s="410" customFormat="1" ht="15.6">
      <c r="A3" s="1311" t="s">
        <v>4129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  <c r="L3" s="468"/>
    </row>
    <row r="4" spans="1:12" s="410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  <c r="L4" s="468"/>
    </row>
    <row r="5" spans="1:12" s="410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  <c r="L5" s="468"/>
    </row>
    <row r="6" spans="1:12" s="410" customFormat="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  <c r="L6" s="468"/>
    </row>
    <row r="7" spans="1:12">
      <c r="A7" s="207"/>
      <c r="B7" s="207"/>
      <c r="C7" s="394"/>
      <c r="D7" s="394"/>
      <c r="E7" s="394"/>
      <c r="F7" s="394"/>
      <c r="G7" s="394"/>
      <c r="H7" s="394"/>
      <c r="I7" s="394"/>
      <c r="J7" s="394"/>
      <c r="K7" s="394"/>
    </row>
    <row r="8" spans="1:12" ht="15.6">
      <c r="A8" s="396" t="s">
        <v>4282</v>
      </c>
      <c r="B8" s="207"/>
      <c r="C8" s="411"/>
      <c r="D8" s="394"/>
      <c r="E8" s="394"/>
      <c r="F8" s="394"/>
      <c r="G8" s="394"/>
      <c r="H8" s="394"/>
      <c r="I8" s="394"/>
      <c r="J8" s="394"/>
      <c r="K8" s="394"/>
    </row>
    <row r="9" spans="1:12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2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2" s="203" customFormat="1" ht="13.8">
      <c r="A11" s="469" t="s">
        <v>5388</v>
      </c>
      <c r="B11" s="469" t="s">
        <v>4165</v>
      </c>
      <c r="C11" s="470">
        <v>81846</v>
      </c>
      <c r="D11" s="471">
        <v>3000</v>
      </c>
      <c r="E11" s="471">
        <v>0</v>
      </c>
      <c r="F11" s="472">
        <f t="shared" ref="F11:F16" si="0">+C11+E11+D11</f>
        <v>84846</v>
      </c>
      <c r="G11" s="472">
        <f t="shared" ref="G11:G16" si="1">+(C11/30)*20</f>
        <v>54564</v>
      </c>
      <c r="H11" s="472">
        <f t="shared" ref="H11:H16" si="2">+(C11/30)*5</f>
        <v>13641</v>
      </c>
      <c r="I11" s="472">
        <f t="shared" ref="I11:I16" si="3">+(C11/30)*40</f>
        <v>109128</v>
      </c>
      <c r="J11" s="472">
        <v>0</v>
      </c>
      <c r="K11" s="472">
        <f>+G11+H11+I11+J11</f>
        <v>177333</v>
      </c>
      <c r="L11" s="473"/>
    </row>
    <row r="12" spans="1:12" s="203" customFormat="1" ht="13.8">
      <c r="A12" s="103" t="s">
        <v>4531</v>
      </c>
      <c r="B12" s="103" t="s">
        <v>4326</v>
      </c>
      <c r="C12" s="104">
        <v>50868</v>
      </c>
      <c r="D12" s="111">
        <v>2500</v>
      </c>
      <c r="E12" s="111">
        <v>0</v>
      </c>
      <c r="F12" s="105">
        <f t="shared" si="0"/>
        <v>53368</v>
      </c>
      <c r="G12" s="105">
        <f t="shared" si="1"/>
        <v>33912</v>
      </c>
      <c r="H12" s="105">
        <f t="shared" si="2"/>
        <v>8478</v>
      </c>
      <c r="I12" s="105">
        <f t="shared" si="3"/>
        <v>67824</v>
      </c>
      <c r="J12" s="105">
        <v>0</v>
      </c>
      <c r="K12" s="105">
        <f t="shared" ref="K12:K16" si="4">+G12+H12+I12+J12</f>
        <v>110214</v>
      </c>
      <c r="L12" s="473"/>
    </row>
    <row r="13" spans="1:12" s="474" customFormat="1" ht="13.8">
      <c r="A13" s="103" t="s">
        <v>5389</v>
      </c>
      <c r="B13" s="103" t="s">
        <v>4372</v>
      </c>
      <c r="C13" s="104">
        <v>33854</v>
      </c>
      <c r="D13" s="111">
        <v>2000</v>
      </c>
      <c r="E13" s="111">
        <v>0</v>
      </c>
      <c r="F13" s="105">
        <f t="shared" si="0"/>
        <v>35854</v>
      </c>
      <c r="G13" s="105">
        <f t="shared" si="1"/>
        <v>22569.333333333336</v>
      </c>
      <c r="H13" s="105">
        <f t="shared" si="2"/>
        <v>5642.3333333333339</v>
      </c>
      <c r="I13" s="105">
        <f t="shared" si="3"/>
        <v>45138.666666666672</v>
      </c>
      <c r="J13" s="105">
        <v>0</v>
      </c>
      <c r="K13" s="105">
        <f t="shared" si="4"/>
        <v>73350.333333333343</v>
      </c>
    </row>
    <row r="14" spans="1:12" s="474" customFormat="1" ht="13.8">
      <c r="A14" s="103" t="s">
        <v>4536</v>
      </c>
      <c r="B14" s="103" t="s">
        <v>4372</v>
      </c>
      <c r="C14" s="104">
        <v>25058</v>
      </c>
      <c r="D14" s="111">
        <v>2000</v>
      </c>
      <c r="E14" s="111">
        <v>0</v>
      </c>
      <c r="F14" s="105">
        <f t="shared" si="0"/>
        <v>27058</v>
      </c>
      <c r="G14" s="105">
        <f t="shared" si="1"/>
        <v>16705.333333333332</v>
      </c>
      <c r="H14" s="105">
        <f t="shared" si="2"/>
        <v>4176.333333333333</v>
      </c>
      <c r="I14" s="105">
        <f t="shared" si="3"/>
        <v>33410.666666666664</v>
      </c>
      <c r="J14" s="105">
        <v>0</v>
      </c>
      <c r="K14" s="105">
        <f t="shared" si="4"/>
        <v>54292.333333333328</v>
      </c>
    </row>
    <row r="15" spans="1:12" s="474" customFormat="1" ht="13.8">
      <c r="A15" s="103" t="s">
        <v>5391</v>
      </c>
      <c r="B15" s="103" t="s">
        <v>5392</v>
      </c>
      <c r="C15" s="104">
        <v>25058</v>
      </c>
      <c r="D15" s="111">
        <v>2000</v>
      </c>
      <c r="E15" s="111">
        <v>0</v>
      </c>
      <c r="F15" s="105">
        <f t="shared" si="0"/>
        <v>27058</v>
      </c>
      <c r="G15" s="105">
        <f t="shared" si="1"/>
        <v>16705.333333333332</v>
      </c>
      <c r="H15" s="105">
        <f t="shared" si="2"/>
        <v>4176.333333333333</v>
      </c>
      <c r="I15" s="105">
        <f t="shared" si="3"/>
        <v>33410.666666666664</v>
      </c>
      <c r="J15" s="105">
        <v>0</v>
      </c>
      <c r="K15" s="105">
        <f t="shared" si="4"/>
        <v>54292.333333333328</v>
      </c>
    </row>
    <row r="16" spans="1:12" s="474" customFormat="1" ht="13.8">
      <c r="A16" s="103" t="s">
        <v>5393</v>
      </c>
      <c r="B16" s="103" t="s">
        <v>5394</v>
      </c>
      <c r="C16" s="104">
        <v>20949</v>
      </c>
      <c r="D16" s="111">
        <v>2000</v>
      </c>
      <c r="E16" s="111">
        <v>0</v>
      </c>
      <c r="F16" s="105">
        <f t="shared" si="0"/>
        <v>22949</v>
      </c>
      <c r="G16" s="105">
        <f t="shared" si="1"/>
        <v>13966</v>
      </c>
      <c r="H16" s="105">
        <f t="shared" si="2"/>
        <v>3491.5</v>
      </c>
      <c r="I16" s="105">
        <f t="shared" si="3"/>
        <v>27932</v>
      </c>
      <c r="J16" s="105">
        <v>0</v>
      </c>
      <c r="K16" s="105">
        <f t="shared" si="4"/>
        <v>45389.5</v>
      </c>
    </row>
    <row r="17" spans="1:12" s="475" customFormat="1"/>
    <row r="18" spans="1:12" s="158" customFormat="1">
      <c r="A18" s="1263" t="s">
        <v>4283</v>
      </c>
      <c r="B18" s="1263" t="s">
        <v>4284</v>
      </c>
      <c r="C18" s="1263" t="s">
        <v>4285</v>
      </c>
      <c r="D18" s="1263"/>
      <c r="E18" s="1263"/>
      <c r="F18" s="1263"/>
      <c r="G18" s="1263" t="s">
        <v>4286</v>
      </c>
      <c r="H18" s="1263"/>
      <c r="I18" s="1263"/>
      <c r="J18" s="1263"/>
      <c r="K18" s="1263"/>
    </row>
    <row r="19" spans="1:12" s="158" customFormat="1" ht="27.6">
      <c r="A19" s="1263"/>
      <c r="B19" s="1263"/>
      <c r="C19" s="102" t="s">
        <v>4287</v>
      </c>
      <c r="D19" s="102" t="s">
        <v>4288</v>
      </c>
      <c r="E19" s="102" t="s">
        <v>4289</v>
      </c>
      <c r="F19" s="102" t="s">
        <v>4290</v>
      </c>
      <c r="G19" s="102" t="s">
        <v>4291</v>
      </c>
      <c r="H19" s="102" t="s">
        <v>4292</v>
      </c>
      <c r="I19" s="102" t="s">
        <v>4293</v>
      </c>
      <c r="J19" s="102" t="s">
        <v>4322</v>
      </c>
      <c r="K19" s="102" t="s">
        <v>4290</v>
      </c>
    </row>
    <row r="20" spans="1:12" s="203" customFormat="1" ht="13.8">
      <c r="A20" s="412" t="s">
        <v>5390</v>
      </c>
      <c r="B20" s="412" t="s">
        <v>5124</v>
      </c>
      <c r="C20" s="258">
        <v>25058</v>
      </c>
      <c r="D20" s="413">
        <v>2000</v>
      </c>
      <c r="E20" s="413">
        <v>0</v>
      </c>
      <c r="F20" s="105">
        <f>+C20+E20+D20</f>
        <v>27058</v>
      </c>
      <c r="G20" s="414">
        <v>16705.333333333332</v>
      </c>
      <c r="H20" s="414">
        <v>4176.333333333333</v>
      </c>
      <c r="I20" s="414">
        <v>33410.666666666664</v>
      </c>
      <c r="J20" s="414">
        <v>0</v>
      </c>
      <c r="K20" s="105">
        <f t="shared" ref="K20:K23" si="5">+G20+H20+I20+J20</f>
        <v>54292.333333333328</v>
      </c>
      <c r="L20" s="476"/>
    </row>
    <row r="21" spans="1:12" s="203" customFormat="1" ht="13.8">
      <c r="A21" s="412" t="s">
        <v>5395</v>
      </c>
      <c r="B21" s="412" t="s">
        <v>4179</v>
      </c>
      <c r="C21" s="258">
        <v>18665</v>
      </c>
      <c r="D21" s="413">
        <v>2000</v>
      </c>
      <c r="E21" s="413">
        <v>0</v>
      </c>
      <c r="F21" s="105">
        <f>+C21+E21+D21</f>
        <v>20665</v>
      </c>
      <c r="G21" s="414">
        <v>12443.333333333332</v>
      </c>
      <c r="H21" s="414">
        <v>3110.833333333333</v>
      </c>
      <c r="I21" s="414">
        <v>24886.666666666664</v>
      </c>
      <c r="J21" s="414">
        <v>0</v>
      </c>
      <c r="K21" s="105">
        <f t="shared" si="5"/>
        <v>40440.833333333328</v>
      </c>
      <c r="L21" s="476"/>
    </row>
    <row r="22" spans="1:12" s="203" customFormat="1" ht="13.8">
      <c r="A22" s="412" t="s">
        <v>5396</v>
      </c>
      <c r="B22" s="412" t="s">
        <v>4179</v>
      </c>
      <c r="C22" s="258">
        <v>16175</v>
      </c>
      <c r="D22" s="413">
        <v>2000</v>
      </c>
      <c r="E22" s="413">
        <v>0</v>
      </c>
      <c r="F22" s="105">
        <f>+C22+E22+D22</f>
        <v>18175</v>
      </c>
      <c r="G22" s="414">
        <v>10783.333333333332</v>
      </c>
      <c r="H22" s="414">
        <v>2695.833333333333</v>
      </c>
      <c r="I22" s="414">
        <v>21566.666666666664</v>
      </c>
      <c r="J22" s="414">
        <v>0</v>
      </c>
      <c r="K22" s="105">
        <f t="shared" si="5"/>
        <v>35045.833333333328</v>
      </c>
      <c r="L22" s="476"/>
    </row>
    <row r="23" spans="1:12" s="203" customFormat="1" ht="13.8">
      <c r="A23" s="412" t="s">
        <v>5397</v>
      </c>
      <c r="B23" s="412" t="s">
        <v>4199</v>
      </c>
      <c r="C23" s="258">
        <v>10309</v>
      </c>
      <c r="D23" s="413">
        <v>2000</v>
      </c>
      <c r="E23" s="413">
        <v>0</v>
      </c>
      <c r="F23" s="105">
        <f>+C23+E23+D23</f>
        <v>12309</v>
      </c>
      <c r="G23" s="414">
        <v>6872.6666666666661</v>
      </c>
      <c r="H23" s="414">
        <v>1718.1666666666665</v>
      </c>
      <c r="I23" s="414">
        <v>13745.333333333332</v>
      </c>
      <c r="J23" s="414">
        <v>0</v>
      </c>
      <c r="K23" s="105">
        <f t="shared" si="5"/>
        <v>22336.166666666664</v>
      </c>
      <c r="L23" s="476"/>
    </row>
    <row r="24" spans="1:12" ht="17.25" customHeight="1">
      <c r="A24" s="416"/>
      <c r="B24" s="416"/>
      <c r="C24" s="417"/>
      <c r="D24" s="418"/>
      <c r="E24" s="418"/>
      <c r="F24" s="419"/>
      <c r="G24" s="419"/>
      <c r="H24" s="419"/>
      <c r="I24" s="419"/>
      <c r="J24" s="419"/>
      <c r="K24" s="419"/>
    </row>
    <row r="25" spans="1:12">
      <c r="A25" s="425"/>
      <c r="B25" s="425"/>
      <c r="C25" s="427"/>
      <c r="D25" s="477"/>
      <c r="E25" s="477"/>
      <c r="F25" s="426"/>
      <c r="G25" s="426"/>
      <c r="H25" s="426"/>
      <c r="I25" s="426"/>
      <c r="J25" s="426"/>
      <c r="K25" s="426"/>
    </row>
  </sheetData>
  <mergeCells count="13"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2" fitToHeight="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P49"/>
  <sheetViews>
    <sheetView showGridLines="0" topLeftCell="C5" zoomScaleNormal="100" zoomScaleSheetLayoutView="90" workbookViewId="0"/>
  </sheetViews>
  <sheetFormatPr baseColWidth="10" defaultColWidth="11.44140625" defaultRowHeight="15"/>
  <cols>
    <col min="1" max="1" width="22.5546875" style="207" customWidth="1"/>
    <col min="2" max="2" width="39" style="207" customWidth="1"/>
    <col min="3" max="3" width="22" style="207" bestFit="1" customWidth="1"/>
    <col min="4" max="4" width="24.6640625" style="207" customWidth="1"/>
    <col min="5" max="5" width="23.33203125" style="207" customWidth="1"/>
    <col min="6" max="172" width="11.44140625" style="164"/>
    <col min="173" max="16384" width="11.44140625" style="165"/>
  </cols>
  <sheetData>
    <row r="1" spans="1:172">
      <c r="A1" s="163"/>
      <c r="B1" s="163"/>
      <c r="C1" s="163"/>
      <c r="D1" s="163"/>
      <c r="E1" s="163"/>
    </row>
    <row r="2" spans="1:172" ht="15.6">
      <c r="A2" s="1288" t="s">
        <v>4095</v>
      </c>
      <c r="B2" s="1288"/>
      <c r="C2" s="1288"/>
      <c r="D2" s="1288"/>
      <c r="E2" s="1288"/>
    </row>
    <row r="3" spans="1:172" ht="15.6">
      <c r="A3" s="1288" t="s">
        <v>19</v>
      </c>
      <c r="B3" s="1288"/>
      <c r="C3" s="1288"/>
      <c r="D3" s="1288"/>
      <c r="E3" s="1288"/>
    </row>
    <row r="4" spans="1:172" ht="15.6">
      <c r="A4" s="1288" t="s">
        <v>4903</v>
      </c>
      <c r="B4" s="1288"/>
      <c r="C4" s="1288"/>
      <c r="D4" s="1288"/>
      <c r="E4" s="1288"/>
    </row>
    <row r="5" spans="1:172" ht="15.6">
      <c r="A5" s="1288" t="s">
        <v>4156</v>
      </c>
      <c r="B5" s="1288"/>
      <c r="C5" s="1288"/>
      <c r="D5" s="1288"/>
      <c r="E5" s="1288"/>
    </row>
    <row r="6" spans="1:172" s="410" customFormat="1" ht="24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172" s="36" customFormat="1" ht="15.6">
      <c r="A7" s="378"/>
      <c r="B7" s="373"/>
      <c r="C7" s="383"/>
      <c r="D7" s="421"/>
      <c r="E7" s="421"/>
    </row>
    <row r="8" spans="1:172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</row>
    <row r="9" spans="1:172">
      <c r="A9" s="1251"/>
      <c r="B9" s="1251"/>
      <c r="C9" s="1251"/>
      <c r="D9" s="110" t="s">
        <v>4162</v>
      </c>
      <c r="E9" s="110" t="s">
        <v>4163</v>
      </c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</row>
    <row r="10" spans="1:172" ht="15.6">
      <c r="A10" s="169"/>
      <c r="B10" s="163"/>
      <c r="C10" s="170"/>
      <c r="D10" s="171"/>
      <c r="E10" s="171"/>
    </row>
    <row r="11" spans="1:172">
      <c r="A11" s="1276" t="s">
        <v>4102</v>
      </c>
      <c r="B11" s="1276" t="s">
        <v>4102</v>
      </c>
      <c r="C11" s="296"/>
      <c r="D11" s="297"/>
      <c r="E11" s="297"/>
    </row>
    <row r="12" spans="1:172" s="167" customFormat="1" ht="13.8">
      <c r="A12" s="126" t="s">
        <v>5388</v>
      </c>
      <c r="B12" s="126" t="s">
        <v>4165</v>
      </c>
      <c r="C12" s="478">
        <v>1</v>
      </c>
      <c r="D12" s="258">
        <v>88397.7</v>
      </c>
      <c r="E12" s="258">
        <v>88397.7</v>
      </c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/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  <c r="CW12" s="166"/>
      <c r="CX12" s="166"/>
      <c r="CY12" s="166"/>
      <c r="CZ12" s="166"/>
      <c r="DA12" s="166"/>
      <c r="DB12" s="166"/>
      <c r="DC12" s="166"/>
      <c r="DD12" s="166"/>
      <c r="DE12" s="166"/>
      <c r="DF12" s="166"/>
      <c r="DG12" s="166"/>
      <c r="DH12" s="166"/>
      <c r="DI12" s="166"/>
      <c r="DJ12" s="166"/>
      <c r="DK12" s="166"/>
      <c r="DL12" s="166"/>
      <c r="DM12" s="166"/>
      <c r="DN12" s="166"/>
      <c r="DO12" s="166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  <c r="EU12" s="166"/>
      <c r="EV12" s="166"/>
      <c r="EW12" s="166"/>
      <c r="EX12" s="166"/>
      <c r="EY12" s="166"/>
      <c r="EZ12" s="166"/>
      <c r="FA12" s="166"/>
      <c r="FB12" s="166"/>
      <c r="FC12" s="166"/>
      <c r="FD12" s="166"/>
      <c r="FE12" s="166"/>
      <c r="FF12" s="166"/>
      <c r="FG12" s="166"/>
      <c r="FH12" s="166"/>
      <c r="FI12" s="166"/>
      <c r="FJ12" s="166"/>
      <c r="FK12" s="166"/>
      <c r="FL12" s="166"/>
      <c r="FM12" s="166"/>
      <c r="FN12" s="166"/>
      <c r="FO12" s="166"/>
      <c r="FP12" s="166"/>
    </row>
    <row r="13" spans="1:172" s="131" customFormat="1" ht="13.8">
      <c r="A13" s="126" t="s">
        <v>4534</v>
      </c>
      <c r="B13" s="126" t="s">
        <v>5400</v>
      </c>
      <c r="C13" s="478">
        <v>1</v>
      </c>
      <c r="D13" s="258">
        <v>68126</v>
      </c>
      <c r="E13" s="258">
        <v>68126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</row>
    <row r="14" spans="1:172" s="131" customFormat="1" ht="13.8">
      <c r="A14" s="126" t="s">
        <v>4531</v>
      </c>
      <c r="B14" s="126" t="s">
        <v>5400</v>
      </c>
      <c r="C14" s="478">
        <v>2</v>
      </c>
      <c r="D14" s="258">
        <v>50868</v>
      </c>
      <c r="E14" s="258">
        <v>50868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</row>
    <row r="15" spans="1:172" s="131" customFormat="1" ht="13.8">
      <c r="A15" s="126" t="s">
        <v>5401</v>
      </c>
      <c r="B15" s="126" t="s">
        <v>4301</v>
      </c>
      <c r="C15" s="478">
        <v>1</v>
      </c>
      <c r="D15" s="258">
        <v>43160.7</v>
      </c>
      <c r="E15" s="258">
        <v>43160.7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</row>
    <row r="16" spans="1:172" s="131" customFormat="1" ht="13.8">
      <c r="A16" s="126" t="s">
        <v>5389</v>
      </c>
      <c r="B16" s="126" t="s">
        <v>4372</v>
      </c>
      <c r="C16" s="478">
        <v>6</v>
      </c>
      <c r="D16" s="258">
        <v>33854.1</v>
      </c>
      <c r="E16" s="258">
        <v>33854.1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</row>
    <row r="17" spans="1:172" s="131" customFormat="1" ht="13.8">
      <c r="A17" s="126" t="s">
        <v>5402</v>
      </c>
      <c r="B17" s="126" t="s">
        <v>4372</v>
      </c>
      <c r="C17" s="478">
        <v>1</v>
      </c>
      <c r="D17" s="258">
        <v>26899.5</v>
      </c>
      <c r="E17" s="258">
        <v>26899.5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</row>
    <row r="18" spans="1:172" s="131" customFormat="1" ht="13.8">
      <c r="A18" s="126" t="s">
        <v>4536</v>
      </c>
      <c r="B18" s="126" t="s">
        <v>4372</v>
      </c>
      <c r="C18" s="478">
        <v>3</v>
      </c>
      <c r="D18" s="258">
        <v>25057.8</v>
      </c>
      <c r="E18" s="258">
        <v>25057.8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</row>
    <row r="19" spans="1:172" s="131" customFormat="1" ht="13.8">
      <c r="A19" s="126" t="s">
        <v>4942</v>
      </c>
      <c r="B19" s="126" t="s">
        <v>4362</v>
      </c>
      <c r="C19" s="478">
        <v>2</v>
      </c>
      <c r="D19" s="258">
        <v>7075.8</v>
      </c>
      <c r="E19" s="258">
        <v>7075.8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</row>
    <row r="20" spans="1:172" s="131" customFormat="1" ht="13.8">
      <c r="A20" s="126" t="s">
        <v>4924</v>
      </c>
      <c r="B20" s="126" t="s">
        <v>4179</v>
      </c>
      <c r="C20" s="478">
        <v>4</v>
      </c>
      <c r="D20" s="258">
        <v>18729.900000000001</v>
      </c>
      <c r="E20" s="258">
        <v>18729.900000000001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</row>
    <row r="21" spans="1:172" s="131" customFormat="1" ht="13.8">
      <c r="A21" s="126" t="s">
        <v>4926</v>
      </c>
      <c r="B21" s="126" t="s">
        <v>4179</v>
      </c>
      <c r="C21" s="478">
        <v>3</v>
      </c>
      <c r="D21" s="258">
        <v>14022.9</v>
      </c>
      <c r="E21" s="258">
        <v>14022.9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</row>
    <row r="22" spans="1:172" s="131" customFormat="1" ht="13.8">
      <c r="A22" s="126" t="s">
        <v>4927</v>
      </c>
      <c r="B22" s="126" t="s">
        <v>4179</v>
      </c>
      <c r="C22" s="478">
        <v>1</v>
      </c>
      <c r="D22" s="258">
        <v>12057.3</v>
      </c>
      <c r="E22" s="258">
        <v>12057.3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</row>
    <row r="23" spans="1:172" s="131" customFormat="1" ht="13.8">
      <c r="A23" s="126" t="s">
        <v>5395</v>
      </c>
      <c r="B23" s="126" t="s">
        <v>4179</v>
      </c>
      <c r="C23" s="478">
        <v>1</v>
      </c>
      <c r="D23" s="258">
        <v>18956.7</v>
      </c>
      <c r="E23" s="258">
        <v>18956.7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</row>
    <row r="24" spans="1:172" s="131" customFormat="1" ht="13.8">
      <c r="A24" s="302"/>
      <c r="B24" s="301" t="s">
        <v>4209</v>
      </c>
      <c r="C24" s="189">
        <f>SUM(C12:C23)</f>
        <v>26</v>
      </c>
      <c r="D24" s="183"/>
      <c r="E24" s="183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</row>
    <row r="25" spans="1:172">
      <c r="A25" s="228"/>
      <c r="B25" s="228"/>
      <c r="C25" s="170"/>
      <c r="D25" s="262"/>
      <c r="E25" s="262"/>
    </row>
    <row r="26" spans="1:172" s="36" customFormat="1">
      <c r="A26" s="1277" t="s">
        <v>4103</v>
      </c>
      <c r="B26" s="1277"/>
      <c r="C26" s="383"/>
      <c r="D26" s="384"/>
      <c r="E26" s="384"/>
    </row>
    <row r="27" spans="1:172" s="131" customFormat="1" ht="13.8">
      <c r="A27" s="126" t="s">
        <v>4931</v>
      </c>
      <c r="B27" s="126" t="s">
        <v>4725</v>
      </c>
      <c r="C27" s="478">
        <v>1</v>
      </c>
      <c r="D27" s="258">
        <v>9195</v>
      </c>
      <c r="E27" s="258">
        <v>9195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</row>
    <row r="28" spans="1:172" s="131" customFormat="1" ht="13.8">
      <c r="A28" s="126" t="s">
        <v>5403</v>
      </c>
      <c r="B28" s="126" t="s">
        <v>4725</v>
      </c>
      <c r="C28" s="478">
        <v>1</v>
      </c>
      <c r="D28" s="258">
        <v>9069.6</v>
      </c>
      <c r="E28" s="258">
        <v>9069.6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</row>
    <row r="29" spans="1:172" s="131" customFormat="1" ht="13.8">
      <c r="A29" s="126" t="s">
        <v>4926</v>
      </c>
      <c r="B29" s="126" t="s">
        <v>4179</v>
      </c>
      <c r="C29" s="478">
        <v>1</v>
      </c>
      <c r="D29" s="258">
        <v>14022.9</v>
      </c>
      <c r="E29" s="258">
        <v>14022.9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</row>
    <row r="30" spans="1:172" s="131" customFormat="1" ht="13.8">
      <c r="A30" s="126" t="s">
        <v>5395</v>
      </c>
      <c r="B30" s="126" t="s">
        <v>4179</v>
      </c>
      <c r="C30" s="478">
        <v>1</v>
      </c>
      <c r="D30" s="258">
        <v>18956.7</v>
      </c>
      <c r="E30" s="258">
        <v>18956.7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</row>
    <row r="31" spans="1:172" s="131" customFormat="1" ht="13.8">
      <c r="A31" s="126" t="s">
        <v>4925</v>
      </c>
      <c r="B31" s="126" t="s">
        <v>4179</v>
      </c>
      <c r="C31" s="478">
        <v>2</v>
      </c>
      <c r="D31" s="258">
        <v>15965.1</v>
      </c>
      <c r="E31" s="258">
        <v>15965.1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</row>
    <row r="32" spans="1:172" s="131" customFormat="1" ht="13.8">
      <c r="A32" s="126" t="s">
        <v>4927</v>
      </c>
      <c r="B32" s="126" t="s">
        <v>4179</v>
      </c>
      <c r="C32" s="478">
        <v>1</v>
      </c>
      <c r="D32" s="258">
        <v>12057.3</v>
      </c>
      <c r="E32" s="258">
        <v>12057.3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</row>
    <row r="33" spans="1:172" s="131" customFormat="1" ht="13.8">
      <c r="A33" s="126" t="s">
        <v>4938</v>
      </c>
      <c r="B33" s="126" t="s">
        <v>4189</v>
      </c>
      <c r="C33" s="478">
        <v>1</v>
      </c>
      <c r="D33" s="258">
        <v>7393.8</v>
      </c>
      <c r="E33" s="258">
        <v>7393.8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</row>
    <row r="34" spans="1:172" s="191" customFormat="1" ht="15" customHeight="1">
      <c r="A34" s="302"/>
      <c r="B34" s="200" t="s">
        <v>4244</v>
      </c>
      <c r="C34" s="193">
        <f>SUM(C27:C33)</f>
        <v>8</v>
      </c>
      <c r="D34" s="190"/>
      <c r="E34" s="190"/>
    </row>
    <row r="35" spans="1:172" s="300" customFormat="1" ht="15.6">
      <c r="A35" s="235"/>
      <c r="B35" s="236"/>
      <c r="C35" s="235"/>
      <c r="D35" s="237"/>
      <c r="E35" s="237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299"/>
      <c r="AT35" s="299"/>
      <c r="AU35" s="299"/>
      <c r="AV35" s="299"/>
      <c r="AW35" s="299"/>
      <c r="AX35" s="299"/>
      <c r="AY35" s="299"/>
      <c r="AZ35" s="299"/>
      <c r="BA35" s="299"/>
      <c r="BB35" s="299"/>
      <c r="BC35" s="299"/>
      <c r="BD35" s="299"/>
      <c r="BE35" s="299"/>
      <c r="BF35" s="299"/>
      <c r="BG35" s="299"/>
      <c r="BH35" s="299"/>
      <c r="BI35" s="299"/>
      <c r="BJ35" s="299"/>
      <c r="BK35" s="299"/>
      <c r="BL35" s="299"/>
      <c r="BM35" s="299"/>
      <c r="BN35" s="299"/>
      <c r="BO35" s="299"/>
      <c r="BP35" s="299"/>
      <c r="BQ35" s="299"/>
      <c r="BR35" s="299"/>
      <c r="BS35" s="299"/>
      <c r="BT35" s="299"/>
      <c r="BU35" s="299"/>
      <c r="BV35" s="299"/>
      <c r="BW35" s="299"/>
      <c r="BX35" s="299"/>
      <c r="BY35" s="299"/>
      <c r="BZ35" s="299"/>
      <c r="CA35" s="299"/>
      <c r="CB35" s="299"/>
      <c r="CC35" s="299"/>
      <c r="CD35" s="299"/>
      <c r="CE35" s="299"/>
      <c r="CF35" s="299"/>
      <c r="CG35" s="299"/>
      <c r="CH35" s="299"/>
      <c r="CI35" s="299"/>
      <c r="CJ35" s="299"/>
      <c r="CK35" s="299"/>
      <c r="CL35" s="299"/>
      <c r="CM35" s="299"/>
      <c r="CN35" s="299"/>
      <c r="CO35" s="299"/>
      <c r="CP35" s="299"/>
      <c r="CQ35" s="299"/>
      <c r="CR35" s="299"/>
      <c r="CS35" s="299"/>
      <c r="CT35" s="299"/>
      <c r="CU35" s="299"/>
      <c r="CV35" s="299"/>
      <c r="CW35" s="299"/>
      <c r="CX35" s="299"/>
      <c r="CY35" s="299"/>
      <c r="CZ35" s="299"/>
      <c r="DA35" s="299"/>
      <c r="DB35" s="299"/>
      <c r="DC35" s="299"/>
      <c r="DD35" s="299"/>
      <c r="DE35" s="299"/>
      <c r="DF35" s="299"/>
      <c r="DG35" s="299"/>
      <c r="DH35" s="299"/>
      <c r="DI35" s="299"/>
      <c r="DJ35" s="299"/>
      <c r="DK35" s="299"/>
      <c r="DL35" s="299"/>
      <c r="DM35" s="299"/>
      <c r="DN35" s="299"/>
      <c r="DO35" s="299"/>
      <c r="DP35" s="299"/>
      <c r="DQ35" s="299"/>
      <c r="DR35" s="299"/>
      <c r="DS35" s="299"/>
      <c r="DT35" s="299"/>
      <c r="DU35" s="299"/>
      <c r="DV35" s="299"/>
      <c r="DW35" s="299"/>
      <c r="DX35" s="299"/>
      <c r="DY35" s="299"/>
      <c r="DZ35" s="299"/>
      <c r="EA35" s="299"/>
      <c r="EB35" s="299"/>
      <c r="EC35" s="299"/>
      <c r="ED35" s="299"/>
      <c r="EE35" s="299"/>
      <c r="EF35" s="299"/>
      <c r="EG35" s="299"/>
      <c r="EH35" s="299"/>
      <c r="EI35" s="299"/>
      <c r="EJ35" s="299"/>
      <c r="EK35" s="299"/>
      <c r="EL35" s="299"/>
      <c r="EM35" s="299"/>
      <c r="EN35" s="299"/>
      <c r="EO35" s="299"/>
      <c r="EP35" s="299"/>
      <c r="EQ35" s="299"/>
      <c r="ER35" s="299"/>
      <c r="ES35" s="299"/>
      <c r="ET35" s="299"/>
      <c r="EU35" s="299"/>
      <c r="EV35" s="299"/>
      <c r="EW35" s="299"/>
      <c r="EX35" s="299"/>
      <c r="EY35" s="299"/>
      <c r="EZ35" s="299"/>
      <c r="FA35" s="299"/>
      <c r="FB35" s="299"/>
      <c r="FC35" s="299"/>
      <c r="FD35" s="299"/>
      <c r="FE35" s="299"/>
      <c r="FF35" s="299"/>
      <c r="FG35" s="299"/>
      <c r="FH35" s="299"/>
      <c r="FI35" s="299"/>
      <c r="FJ35" s="299"/>
      <c r="FK35" s="299"/>
      <c r="FL35" s="299"/>
      <c r="FM35" s="299"/>
      <c r="FN35" s="299"/>
      <c r="FO35" s="299"/>
      <c r="FP35" s="299"/>
    </row>
    <row r="36" spans="1:172">
      <c r="A36" s="1277" t="s">
        <v>4104</v>
      </c>
      <c r="B36" s="1277"/>
      <c r="C36" s="163"/>
      <c r="D36" s="262"/>
      <c r="E36" s="26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295" customFormat="1" ht="15.6">
      <c r="A37" s="154" t="s">
        <v>4246</v>
      </c>
      <c r="B37" s="154" t="s">
        <v>4246</v>
      </c>
      <c r="C37" s="202">
        <v>0</v>
      </c>
      <c r="D37" s="146">
        <v>0</v>
      </c>
      <c r="E37" s="146">
        <v>0</v>
      </c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  <c r="DJ37" s="294"/>
      <c r="DK37" s="294"/>
      <c r="DL37" s="294"/>
      <c r="DM37" s="294"/>
      <c r="DN37" s="294"/>
      <c r="DO37" s="294"/>
      <c r="DP37" s="294"/>
      <c r="DQ37" s="294"/>
      <c r="DR37" s="294"/>
      <c r="DS37" s="294"/>
      <c r="DT37" s="294"/>
      <c r="DU37" s="294"/>
      <c r="DV37" s="294"/>
      <c r="DW37" s="294"/>
      <c r="DX37" s="294"/>
      <c r="DY37" s="294"/>
      <c r="DZ37" s="294"/>
      <c r="EA37" s="294"/>
      <c r="EB37" s="294"/>
      <c r="EC37" s="294"/>
      <c r="ED37" s="294"/>
      <c r="EE37" s="294"/>
      <c r="EF37" s="294"/>
      <c r="EG37" s="294"/>
      <c r="EH37" s="294"/>
      <c r="EI37" s="294"/>
      <c r="EJ37" s="294"/>
      <c r="EK37" s="294"/>
      <c r="EL37" s="294"/>
      <c r="EM37" s="294"/>
      <c r="EN37" s="294"/>
      <c r="EO37" s="294"/>
      <c r="EP37" s="294"/>
      <c r="EQ37" s="294"/>
      <c r="ER37" s="294"/>
    </row>
    <row r="38" spans="1:172">
      <c r="A38" s="302"/>
      <c r="B38" s="200" t="s">
        <v>4247</v>
      </c>
      <c r="C38" s="193">
        <f>SUM(C37)</f>
        <v>0</v>
      </c>
      <c r="D38" s="183"/>
      <c r="E38" s="183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>
      <c r="A39" s="228"/>
      <c r="B39" s="228"/>
      <c r="C39" s="170"/>
      <c r="D39" s="262"/>
      <c r="E39" s="26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>
      <c r="A40" s="228"/>
      <c r="B40" s="194" t="s">
        <v>4105</v>
      </c>
      <c r="C40" s="195">
        <f>C24+C34</f>
        <v>34</v>
      </c>
      <c r="D40" s="262"/>
      <c r="E40" s="26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300" customFormat="1">
      <c r="A41" s="228"/>
      <c r="B41" s="228"/>
      <c r="C41" s="170"/>
      <c r="D41" s="262"/>
      <c r="E41" s="262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299"/>
      <c r="BF41" s="299"/>
      <c r="BG41" s="299"/>
      <c r="BH41" s="299"/>
      <c r="BI41" s="299"/>
      <c r="BJ41" s="299"/>
      <c r="BK41" s="299"/>
      <c r="BL41" s="299"/>
      <c r="BM41" s="299"/>
      <c r="BN41" s="299"/>
      <c r="BO41" s="299"/>
      <c r="BP41" s="299"/>
      <c r="BQ41" s="299"/>
      <c r="BR41" s="299"/>
      <c r="BS41" s="299"/>
      <c r="BT41" s="299"/>
      <c r="BU41" s="299"/>
      <c r="BV41" s="299"/>
      <c r="BW41" s="299"/>
      <c r="BX41" s="299"/>
      <c r="BY41" s="299"/>
      <c r="BZ41" s="299"/>
      <c r="CA41" s="299"/>
      <c r="CB41" s="299"/>
      <c r="CC41" s="299"/>
      <c r="CD41" s="299"/>
      <c r="CE41" s="299"/>
      <c r="CF41" s="299"/>
      <c r="CG41" s="299"/>
      <c r="CH41" s="299"/>
      <c r="CI41" s="299"/>
      <c r="CJ41" s="299"/>
      <c r="CK41" s="299"/>
      <c r="CL41" s="299"/>
      <c r="CM41" s="299"/>
      <c r="CN41" s="299"/>
      <c r="CO41" s="299"/>
      <c r="CP41" s="299"/>
      <c r="CQ41" s="299"/>
      <c r="CR41" s="299"/>
      <c r="CS41" s="299"/>
      <c r="CT41" s="299"/>
      <c r="CU41" s="299"/>
      <c r="CV41" s="299"/>
      <c r="CW41" s="299"/>
      <c r="CX41" s="299"/>
      <c r="CY41" s="299"/>
      <c r="CZ41" s="299"/>
      <c r="DA41" s="299"/>
      <c r="DB41" s="299"/>
      <c r="DC41" s="299"/>
      <c r="DD41" s="299"/>
      <c r="DE41" s="299"/>
      <c r="DF41" s="299"/>
      <c r="DG41" s="299"/>
      <c r="DH41" s="299"/>
      <c r="DI41" s="299"/>
      <c r="DJ41" s="299"/>
      <c r="DK41" s="299"/>
      <c r="DL41" s="299"/>
      <c r="DM41" s="299"/>
      <c r="DN41" s="299"/>
      <c r="DO41" s="299"/>
      <c r="DP41" s="299"/>
      <c r="DQ41" s="299"/>
      <c r="DR41" s="299"/>
      <c r="DS41" s="299"/>
      <c r="DT41" s="299"/>
      <c r="DU41" s="299"/>
      <c r="DV41" s="299"/>
      <c r="DW41" s="299"/>
      <c r="DX41" s="299"/>
      <c r="DY41" s="299"/>
      <c r="DZ41" s="299"/>
      <c r="EA41" s="299"/>
      <c r="EB41" s="299"/>
      <c r="EC41" s="299"/>
      <c r="ED41" s="299"/>
      <c r="EE41" s="299"/>
      <c r="EF41" s="299"/>
      <c r="EG41" s="299"/>
      <c r="EH41" s="299"/>
      <c r="EI41" s="299"/>
      <c r="EJ41" s="299"/>
      <c r="EK41" s="299"/>
      <c r="EL41" s="299"/>
      <c r="EM41" s="299"/>
      <c r="EN41" s="299"/>
      <c r="EO41" s="299"/>
      <c r="EP41" s="299"/>
      <c r="EQ41" s="299"/>
      <c r="ER41" s="299"/>
      <c r="ES41" s="299"/>
      <c r="ET41" s="299"/>
      <c r="EU41" s="299"/>
      <c r="EV41" s="299"/>
      <c r="EW41" s="299"/>
      <c r="EX41" s="299"/>
      <c r="EY41" s="299"/>
      <c r="EZ41" s="299"/>
      <c r="FA41" s="299"/>
      <c r="FB41" s="299"/>
      <c r="FC41" s="299"/>
      <c r="FD41" s="299"/>
      <c r="FE41" s="299"/>
      <c r="FF41" s="299"/>
      <c r="FG41" s="299"/>
      <c r="FH41" s="299"/>
      <c r="FI41" s="299"/>
      <c r="FJ41" s="299"/>
      <c r="FK41" s="299"/>
      <c r="FL41" s="299"/>
      <c r="FM41" s="299"/>
      <c r="FN41" s="299"/>
      <c r="FO41" s="299"/>
      <c r="FP41" s="299"/>
    </row>
    <row r="42" spans="1:172" s="164" customFormat="1">
      <c r="A42" s="1279" t="s">
        <v>4101</v>
      </c>
      <c r="B42" s="1279"/>
      <c r="C42" s="170"/>
      <c r="D42" s="262"/>
      <c r="E42" s="262"/>
    </row>
    <row r="43" spans="1:172" s="164" customFormat="1">
      <c r="A43" s="1278" t="s">
        <v>4248</v>
      </c>
      <c r="B43" s="1278"/>
      <c r="C43" s="170"/>
      <c r="D43" s="262"/>
      <c r="E43" s="262"/>
    </row>
    <row r="44" spans="1:172" s="166" customFormat="1" ht="13.8">
      <c r="A44" s="150" t="s">
        <v>4246</v>
      </c>
      <c r="B44" s="151" t="s">
        <v>4246</v>
      </c>
      <c r="C44" s="152">
        <v>0</v>
      </c>
      <c r="D44" s="153">
        <v>0</v>
      </c>
      <c r="E44" s="153">
        <v>0</v>
      </c>
    </row>
    <row r="45" spans="1:172" s="131" customFormat="1" ht="13.8">
      <c r="A45" s="167"/>
      <c r="B45" s="200" t="s">
        <v>4249</v>
      </c>
      <c r="C45" s="200">
        <v>0</v>
      </c>
      <c r="D45" s="183"/>
      <c r="E45" s="183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</row>
    <row r="46" spans="1:172" s="164" customFormat="1">
      <c r="A46" s="228"/>
      <c r="B46" s="228"/>
      <c r="C46" s="170"/>
      <c r="D46" s="262"/>
      <c r="E46" s="262"/>
    </row>
    <row r="47" spans="1:172" s="164" customFormat="1">
      <c r="A47" s="1271" t="s">
        <v>4107</v>
      </c>
      <c r="B47" s="1272"/>
      <c r="C47" s="170"/>
      <c r="D47" s="262"/>
      <c r="E47" s="262"/>
    </row>
    <row r="48" spans="1:172" s="166" customFormat="1" ht="13.8">
      <c r="A48" s="154" t="s">
        <v>4246</v>
      </c>
      <c r="B48" s="154" t="s">
        <v>4246</v>
      </c>
      <c r="C48" s="202">
        <v>0</v>
      </c>
      <c r="D48" s="146">
        <v>0</v>
      </c>
      <c r="E48" s="146">
        <v>0</v>
      </c>
    </row>
    <row r="49" spans="2:3" s="203" customFormat="1" ht="16.5" customHeight="1">
      <c r="B49" s="204" t="s">
        <v>4280</v>
      </c>
      <c r="C49" s="205">
        <v>0</v>
      </c>
    </row>
  </sheetData>
  <mergeCells count="15">
    <mergeCell ref="A47:B47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6:B26"/>
    <mergeCell ref="A36:B36"/>
    <mergeCell ref="A42:B42"/>
    <mergeCell ref="A43:B43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21"/>
  <sheetViews>
    <sheetView showGridLines="0" workbookViewId="0"/>
  </sheetViews>
  <sheetFormatPr baseColWidth="10" defaultRowHeight="14.4"/>
  <cols>
    <col min="2" max="2" width="110.6640625" customWidth="1"/>
    <col min="3" max="3" width="15.6640625" customWidth="1"/>
  </cols>
  <sheetData>
    <row r="2" spans="2:3">
      <c r="B2" s="1227" t="s">
        <v>4067</v>
      </c>
      <c r="C2" s="1227"/>
    </row>
    <row r="3" spans="2:3">
      <c r="B3" s="1" t="s">
        <v>3736</v>
      </c>
      <c r="C3" s="1" t="s">
        <v>50</v>
      </c>
    </row>
    <row r="4" spans="2:3">
      <c r="B4" s="5" t="s">
        <v>100</v>
      </c>
      <c r="C4" s="7" t="s">
        <v>3740</v>
      </c>
    </row>
    <row r="5" spans="2:3">
      <c r="B5" s="6" t="s">
        <v>101</v>
      </c>
      <c r="C5" s="8" t="s">
        <v>3741</v>
      </c>
    </row>
    <row r="6" spans="2:3">
      <c r="B6" s="2" t="s">
        <v>102</v>
      </c>
      <c r="C6" s="4" t="s">
        <v>3741</v>
      </c>
    </row>
    <row r="7" spans="2:3">
      <c r="B7" s="6" t="s">
        <v>103</v>
      </c>
      <c r="C7" s="8" t="s">
        <v>3742</v>
      </c>
    </row>
    <row r="8" spans="2:3">
      <c r="B8" s="2" t="s">
        <v>105</v>
      </c>
      <c r="C8" s="4" t="s">
        <v>3742</v>
      </c>
    </row>
    <row r="9" spans="2:3">
      <c r="B9" s="6" t="s">
        <v>106</v>
      </c>
      <c r="C9" s="8" t="s">
        <v>3743</v>
      </c>
    </row>
    <row r="10" spans="2:3">
      <c r="B10" s="2" t="s">
        <v>107</v>
      </c>
      <c r="C10" s="4" t="s">
        <v>3744</v>
      </c>
    </row>
    <row r="11" spans="2:3">
      <c r="B11" s="2" t="s">
        <v>108</v>
      </c>
      <c r="C11" s="4" t="s">
        <v>3745</v>
      </c>
    </row>
    <row r="12" spans="2:3">
      <c r="B12" s="2" t="s">
        <v>109</v>
      </c>
      <c r="C12" s="4" t="s">
        <v>348</v>
      </c>
    </row>
    <row r="13" spans="2:3">
      <c r="B13" s="6" t="s">
        <v>111</v>
      </c>
      <c r="C13" s="8" t="s">
        <v>3746</v>
      </c>
    </row>
    <row r="14" spans="2:3">
      <c r="B14" s="2" t="s">
        <v>112</v>
      </c>
      <c r="C14" s="4" t="s">
        <v>3747</v>
      </c>
    </row>
    <row r="15" spans="2:3">
      <c r="B15" s="2" t="s">
        <v>115</v>
      </c>
      <c r="C15" s="4" t="s">
        <v>3748</v>
      </c>
    </row>
    <row r="16" spans="2:3">
      <c r="B16" s="6" t="s">
        <v>116</v>
      </c>
      <c r="C16" s="8" t="s">
        <v>3749</v>
      </c>
    </row>
    <row r="17" spans="2:3">
      <c r="B17" s="2" t="s">
        <v>118</v>
      </c>
      <c r="C17" s="4" t="s">
        <v>3750</v>
      </c>
    </row>
    <row r="18" spans="2:3">
      <c r="B18" s="2" t="s">
        <v>120</v>
      </c>
      <c r="C18" s="4" t="s">
        <v>3751</v>
      </c>
    </row>
    <row r="19" spans="2:3">
      <c r="B19" s="6" t="s">
        <v>125</v>
      </c>
      <c r="C19" s="8" t="s">
        <v>3752</v>
      </c>
    </row>
    <row r="20" spans="2:3">
      <c r="B20" s="2" t="s">
        <v>126</v>
      </c>
      <c r="C20" s="4" t="s">
        <v>3752</v>
      </c>
    </row>
    <row r="21" spans="2:3">
      <c r="B21" s="5" t="s">
        <v>127</v>
      </c>
      <c r="C21" s="7" t="s">
        <v>3753</v>
      </c>
    </row>
    <row r="22" spans="2:3">
      <c r="B22" s="6" t="s">
        <v>128</v>
      </c>
      <c r="C22" s="8" t="s">
        <v>3754</v>
      </c>
    </row>
    <row r="23" spans="2:3">
      <c r="B23" s="2" t="s">
        <v>129</v>
      </c>
      <c r="C23" s="4" t="s">
        <v>3755</v>
      </c>
    </row>
    <row r="24" spans="2:3">
      <c r="B24" s="2" t="s">
        <v>130</v>
      </c>
      <c r="C24" s="4" t="s">
        <v>3756</v>
      </c>
    </row>
    <row r="25" spans="2:3">
      <c r="B25" s="2" t="s">
        <v>132</v>
      </c>
      <c r="C25" s="4" t="s">
        <v>3757</v>
      </c>
    </row>
    <row r="26" spans="2:3">
      <c r="B26" s="2" t="s">
        <v>133</v>
      </c>
      <c r="C26" s="4" t="s">
        <v>873</v>
      </c>
    </row>
    <row r="27" spans="2:3">
      <c r="B27" s="2" t="s">
        <v>134</v>
      </c>
      <c r="C27" s="4" t="s">
        <v>3758</v>
      </c>
    </row>
    <row r="28" spans="2:3">
      <c r="B28" s="2" t="s">
        <v>135</v>
      </c>
      <c r="C28" s="4" t="s">
        <v>3759</v>
      </c>
    </row>
    <row r="29" spans="2:3">
      <c r="B29" s="6" t="s">
        <v>137</v>
      </c>
      <c r="C29" s="8" t="s">
        <v>3760</v>
      </c>
    </row>
    <row r="30" spans="2:3">
      <c r="B30" s="2" t="s">
        <v>138</v>
      </c>
      <c r="C30" s="4" t="s">
        <v>3761</v>
      </c>
    </row>
    <row r="31" spans="2:3">
      <c r="B31" s="2" t="s">
        <v>140</v>
      </c>
      <c r="C31" s="4" t="s">
        <v>3762</v>
      </c>
    </row>
    <row r="32" spans="2:3">
      <c r="B32" s="6" t="s">
        <v>141</v>
      </c>
      <c r="C32" s="8" t="s">
        <v>2126</v>
      </c>
    </row>
    <row r="33" spans="2:3">
      <c r="B33" s="2" t="s">
        <v>146</v>
      </c>
      <c r="C33" s="4" t="s">
        <v>2126</v>
      </c>
    </row>
    <row r="34" spans="2:3">
      <c r="B34" s="6" t="s">
        <v>148</v>
      </c>
      <c r="C34" s="8" t="s">
        <v>3763</v>
      </c>
    </row>
    <row r="35" spans="2:3">
      <c r="B35" s="2" t="s">
        <v>149</v>
      </c>
      <c r="C35" s="4" t="s">
        <v>3764</v>
      </c>
    </row>
    <row r="36" spans="2:3">
      <c r="B36" s="2" t="s">
        <v>150</v>
      </c>
      <c r="C36" s="4" t="s">
        <v>3765</v>
      </c>
    </row>
    <row r="37" spans="2:3">
      <c r="B37" s="2" t="s">
        <v>151</v>
      </c>
      <c r="C37" s="4" t="s">
        <v>463</v>
      </c>
    </row>
    <row r="38" spans="2:3">
      <c r="B38" s="2" t="s">
        <v>152</v>
      </c>
      <c r="C38" s="4" t="s">
        <v>600</v>
      </c>
    </row>
    <row r="39" spans="2:3">
      <c r="B39" s="2" t="s">
        <v>153</v>
      </c>
      <c r="C39" s="4" t="s">
        <v>562</v>
      </c>
    </row>
    <row r="40" spans="2:3">
      <c r="B40" s="2" t="s">
        <v>154</v>
      </c>
      <c r="C40" s="4" t="s">
        <v>3766</v>
      </c>
    </row>
    <row r="41" spans="2:3">
      <c r="B41" s="2" t="s">
        <v>155</v>
      </c>
      <c r="C41" s="4" t="s">
        <v>3767</v>
      </c>
    </row>
    <row r="42" spans="2:3">
      <c r="B42" s="2" t="s">
        <v>156</v>
      </c>
      <c r="C42" s="4" t="s">
        <v>3768</v>
      </c>
    </row>
    <row r="43" spans="2:3">
      <c r="B43" s="2" t="s">
        <v>157</v>
      </c>
      <c r="C43" s="4" t="s">
        <v>3769</v>
      </c>
    </row>
    <row r="44" spans="2:3">
      <c r="B44" s="6" t="s">
        <v>158</v>
      </c>
      <c r="C44" s="8" t="s">
        <v>3770</v>
      </c>
    </row>
    <row r="45" spans="2:3">
      <c r="B45" s="2" t="s">
        <v>159</v>
      </c>
      <c r="C45" s="4" t="s">
        <v>3771</v>
      </c>
    </row>
    <row r="46" spans="2:3">
      <c r="B46" s="2" t="s">
        <v>160</v>
      </c>
      <c r="C46" s="4" t="s">
        <v>571</v>
      </c>
    </row>
    <row r="47" spans="2:3">
      <c r="B47" s="2" t="s">
        <v>161</v>
      </c>
      <c r="C47" s="4" t="s">
        <v>3772</v>
      </c>
    </row>
    <row r="48" spans="2:3">
      <c r="B48" s="2" t="s">
        <v>162</v>
      </c>
      <c r="C48" s="4" t="s">
        <v>3773</v>
      </c>
    </row>
    <row r="49" spans="2:3">
      <c r="B49" s="6" t="s">
        <v>166</v>
      </c>
      <c r="C49" s="8" t="s">
        <v>3774</v>
      </c>
    </row>
    <row r="50" spans="2:3">
      <c r="B50" s="2" t="s">
        <v>167</v>
      </c>
      <c r="C50" s="4" t="s">
        <v>3774</v>
      </c>
    </row>
    <row r="51" spans="2:3">
      <c r="B51" s="6" t="s">
        <v>168</v>
      </c>
      <c r="C51" s="8" t="s">
        <v>3775</v>
      </c>
    </row>
    <row r="52" spans="2:3">
      <c r="B52" s="2" t="s">
        <v>169</v>
      </c>
      <c r="C52" s="4" t="s">
        <v>1758</v>
      </c>
    </row>
    <row r="53" spans="2:3">
      <c r="B53" s="2" t="s">
        <v>170</v>
      </c>
      <c r="C53" s="4" t="s">
        <v>822</v>
      </c>
    </row>
    <row r="54" spans="2:3">
      <c r="B54" s="2" t="s">
        <v>171</v>
      </c>
      <c r="C54" s="4" t="s">
        <v>3776</v>
      </c>
    </row>
    <row r="55" spans="2:3">
      <c r="B55" s="2" t="s">
        <v>172</v>
      </c>
      <c r="C55" s="4" t="s">
        <v>3777</v>
      </c>
    </row>
    <row r="56" spans="2:3">
      <c r="B56" s="2" t="s">
        <v>173</v>
      </c>
      <c r="C56" s="4" t="s">
        <v>3778</v>
      </c>
    </row>
    <row r="57" spans="2:3">
      <c r="B57" s="6" t="s">
        <v>174</v>
      </c>
      <c r="C57" s="8" t="s">
        <v>3779</v>
      </c>
    </row>
    <row r="58" spans="2:3">
      <c r="B58" s="2" t="s">
        <v>175</v>
      </c>
      <c r="C58" s="4" t="s">
        <v>3780</v>
      </c>
    </row>
    <row r="59" spans="2:3">
      <c r="B59" s="2" t="s">
        <v>176</v>
      </c>
      <c r="C59" s="4" t="s">
        <v>3781</v>
      </c>
    </row>
    <row r="60" spans="2:3" ht="27.6">
      <c r="B60" s="2" t="s">
        <v>177</v>
      </c>
      <c r="C60" s="4" t="s">
        <v>1962</v>
      </c>
    </row>
    <row r="61" spans="2:3" ht="27.6">
      <c r="B61" s="2" t="s">
        <v>178</v>
      </c>
      <c r="C61" s="4" t="s">
        <v>3782</v>
      </c>
    </row>
    <row r="62" spans="2:3">
      <c r="B62" s="2" t="s">
        <v>179</v>
      </c>
      <c r="C62" s="4" t="s">
        <v>2004</v>
      </c>
    </row>
    <row r="63" spans="2:3">
      <c r="B63" s="2" t="s">
        <v>180</v>
      </c>
      <c r="C63" s="4" t="s">
        <v>3783</v>
      </c>
    </row>
    <row r="64" spans="2:3">
      <c r="B64" s="2" t="s">
        <v>181</v>
      </c>
      <c r="C64" s="4" t="s">
        <v>3784</v>
      </c>
    </row>
    <row r="65" spans="2:3">
      <c r="B65" s="2" t="s">
        <v>182</v>
      </c>
      <c r="C65" s="4" t="s">
        <v>3785</v>
      </c>
    </row>
    <row r="66" spans="2:3">
      <c r="B66" s="5" t="s">
        <v>183</v>
      </c>
      <c r="C66" s="7" t="s">
        <v>3786</v>
      </c>
    </row>
    <row r="67" spans="2:3">
      <c r="B67" s="6" t="s">
        <v>184</v>
      </c>
      <c r="C67" s="8" t="s">
        <v>3787</v>
      </c>
    </row>
    <row r="68" spans="2:3">
      <c r="B68" s="2" t="s">
        <v>185</v>
      </c>
      <c r="C68" s="4" t="s">
        <v>3788</v>
      </c>
    </row>
    <row r="69" spans="2:3">
      <c r="B69" s="2" t="s">
        <v>186</v>
      </c>
      <c r="C69" s="4" t="s">
        <v>3789</v>
      </c>
    </row>
    <row r="70" spans="2:3">
      <c r="B70" s="2" t="s">
        <v>187</v>
      </c>
      <c r="C70" s="4" t="s">
        <v>3790</v>
      </c>
    </row>
    <row r="71" spans="2:3">
      <c r="B71" s="2" t="s">
        <v>188</v>
      </c>
      <c r="C71" s="4" t="s">
        <v>3791</v>
      </c>
    </row>
    <row r="72" spans="2:3">
      <c r="B72" s="2" t="s">
        <v>190</v>
      </c>
      <c r="C72" s="4" t="s">
        <v>2668</v>
      </c>
    </row>
    <row r="73" spans="2:3">
      <c r="B73" s="2" t="s">
        <v>191</v>
      </c>
      <c r="C73" s="4" t="s">
        <v>3792</v>
      </c>
    </row>
    <row r="74" spans="2:3">
      <c r="B74" s="2" t="s">
        <v>192</v>
      </c>
      <c r="C74" s="4" t="s">
        <v>3793</v>
      </c>
    </row>
    <row r="75" spans="2:3">
      <c r="B75" s="6" t="s">
        <v>193</v>
      </c>
      <c r="C75" s="8" t="s">
        <v>3794</v>
      </c>
    </row>
    <row r="76" spans="2:3">
      <c r="B76" s="2" t="s">
        <v>195</v>
      </c>
      <c r="C76" s="4" t="s">
        <v>833</v>
      </c>
    </row>
    <row r="77" spans="2:3">
      <c r="B77" s="2" t="s">
        <v>197</v>
      </c>
      <c r="C77" s="4" t="s">
        <v>3795</v>
      </c>
    </row>
    <row r="78" spans="2:3">
      <c r="B78" s="2" t="s">
        <v>199</v>
      </c>
      <c r="C78" s="4" t="s">
        <v>3796</v>
      </c>
    </row>
    <row r="79" spans="2:3">
      <c r="B79" s="2" t="s">
        <v>200</v>
      </c>
      <c r="C79" s="4" t="s">
        <v>3797</v>
      </c>
    </row>
    <row r="80" spans="2:3">
      <c r="B80" s="6" t="s">
        <v>201</v>
      </c>
      <c r="C80" s="8" t="s">
        <v>3798</v>
      </c>
    </row>
    <row r="81" spans="2:3">
      <c r="B81" s="2" t="s">
        <v>202</v>
      </c>
      <c r="C81" s="4" t="s">
        <v>3799</v>
      </c>
    </row>
    <row r="82" spans="2:3">
      <c r="B82" s="2" t="s">
        <v>203</v>
      </c>
      <c r="C82" s="4" t="s">
        <v>596</v>
      </c>
    </row>
    <row r="83" spans="2:3" ht="27.6">
      <c r="B83" s="2" t="s">
        <v>204</v>
      </c>
      <c r="C83" s="4" t="s">
        <v>3800</v>
      </c>
    </row>
    <row r="84" spans="2:3">
      <c r="B84" s="2" t="s">
        <v>205</v>
      </c>
      <c r="C84" s="4" t="s">
        <v>3801</v>
      </c>
    </row>
    <row r="85" spans="2:3">
      <c r="B85" s="2" t="s">
        <v>207</v>
      </c>
      <c r="C85" s="4" t="s">
        <v>3802</v>
      </c>
    </row>
    <row r="86" spans="2:3">
      <c r="B86" s="2" t="s">
        <v>209</v>
      </c>
      <c r="C86" s="4" t="s">
        <v>3803</v>
      </c>
    </row>
    <row r="87" spans="2:3">
      <c r="B87" s="6" t="s">
        <v>211</v>
      </c>
      <c r="C87" s="8" t="s">
        <v>3804</v>
      </c>
    </row>
    <row r="88" spans="2:3">
      <c r="B88" s="2" t="s">
        <v>212</v>
      </c>
      <c r="C88" s="4" t="s">
        <v>3805</v>
      </c>
    </row>
    <row r="89" spans="2:3">
      <c r="B89" s="2" t="s">
        <v>213</v>
      </c>
      <c r="C89" s="4" t="s">
        <v>3806</v>
      </c>
    </row>
    <row r="90" spans="2:3">
      <c r="B90" s="2" t="s">
        <v>215</v>
      </c>
      <c r="C90" s="4" t="s">
        <v>3807</v>
      </c>
    </row>
    <row r="91" spans="2:3">
      <c r="B91" s="6" t="s">
        <v>219</v>
      </c>
      <c r="C91" s="8" t="s">
        <v>3808</v>
      </c>
    </row>
    <row r="92" spans="2:3">
      <c r="B92" s="2" t="s">
        <v>220</v>
      </c>
      <c r="C92" s="4" t="s">
        <v>3809</v>
      </c>
    </row>
    <row r="93" spans="2:3" ht="27.6">
      <c r="B93" s="2" t="s">
        <v>221</v>
      </c>
      <c r="C93" s="4" t="s">
        <v>3810</v>
      </c>
    </row>
    <row r="94" spans="2:3" ht="27.6">
      <c r="B94" s="2" t="s">
        <v>222</v>
      </c>
      <c r="C94" s="4" t="s">
        <v>3811</v>
      </c>
    </row>
    <row r="95" spans="2:3">
      <c r="B95" s="2" t="s">
        <v>224</v>
      </c>
      <c r="C95" s="4" t="s">
        <v>3812</v>
      </c>
    </row>
    <row r="96" spans="2:3">
      <c r="B96" s="2" t="s">
        <v>225</v>
      </c>
      <c r="C96" s="4" t="s">
        <v>3813</v>
      </c>
    </row>
    <row r="97" spans="2:3">
      <c r="B97" s="2" t="s">
        <v>226</v>
      </c>
      <c r="C97" s="4" t="s">
        <v>3814</v>
      </c>
    </row>
    <row r="98" spans="2:3">
      <c r="B98" s="2" t="s">
        <v>227</v>
      </c>
      <c r="C98" s="4" t="s">
        <v>3815</v>
      </c>
    </row>
    <row r="99" spans="2:3">
      <c r="B99" s="6" t="s">
        <v>234</v>
      </c>
      <c r="C99" s="8" t="s">
        <v>3816</v>
      </c>
    </row>
    <row r="100" spans="2:3">
      <c r="B100" s="2" t="s">
        <v>235</v>
      </c>
      <c r="C100" s="4" t="s">
        <v>3817</v>
      </c>
    </row>
    <row r="101" spans="2:3">
      <c r="B101" s="2" t="s">
        <v>236</v>
      </c>
      <c r="C101" s="4" t="s">
        <v>3818</v>
      </c>
    </row>
    <row r="102" spans="2:3">
      <c r="B102" s="2" t="s">
        <v>238</v>
      </c>
      <c r="C102" s="4" t="s">
        <v>3819</v>
      </c>
    </row>
    <row r="103" spans="2:3">
      <c r="B103" s="2" t="s">
        <v>241</v>
      </c>
      <c r="C103" s="4" t="s">
        <v>826</v>
      </c>
    </row>
    <row r="104" spans="2:3">
      <c r="B104" s="6" t="s">
        <v>242</v>
      </c>
      <c r="C104" s="8" t="s">
        <v>3820</v>
      </c>
    </row>
    <row r="105" spans="2:3">
      <c r="B105" s="2" t="s">
        <v>244</v>
      </c>
      <c r="C105" s="4" t="s">
        <v>3821</v>
      </c>
    </row>
    <row r="106" spans="2:3">
      <c r="B106" s="2" t="s">
        <v>246</v>
      </c>
      <c r="C106" s="4" t="s">
        <v>1628</v>
      </c>
    </row>
    <row r="107" spans="2:3">
      <c r="B107" s="6" t="s">
        <v>248</v>
      </c>
      <c r="C107" s="8" t="s">
        <v>3822</v>
      </c>
    </row>
    <row r="108" spans="2:3">
      <c r="B108" s="2" t="s">
        <v>249</v>
      </c>
      <c r="C108" s="4" t="s">
        <v>3823</v>
      </c>
    </row>
    <row r="109" spans="2:3">
      <c r="B109" s="2" t="s">
        <v>250</v>
      </c>
      <c r="C109" s="4" t="s">
        <v>3824</v>
      </c>
    </row>
    <row r="110" spans="2:3">
      <c r="B110" s="2" t="s">
        <v>253</v>
      </c>
      <c r="C110" s="4" t="s">
        <v>2004</v>
      </c>
    </row>
    <row r="111" spans="2:3">
      <c r="B111" s="2" t="s">
        <v>254</v>
      </c>
      <c r="C111" s="4" t="s">
        <v>3825</v>
      </c>
    </row>
    <row r="112" spans="2:3">
      <c r="B112" s="2" t="s">
        <v>255</v>
      </c>
      <c r="C112" s="4" t="s">
        <v>3826</v>
      </c>
    </row>
    <row r="113" spans="2:3">
      <c r="B113" s="5" t="s">
        <v>257</v>
      </c>
      <c r="C113" s="7" t="s">
        <v>3827</v>
      </c>
    </row>
    <row r="114" spans="2:3">
      <c r="B114" s="6" t="s">
        <v>268</v>
      </c>
      <c r="C114" s="8" t="s">
        <v>3828</v>
      </c>
    </row>
    <row r="115" spans="2:3">
      <c r="B115" s="2" t="s">
        <v>270</v>
      </c>
      <c r="C115" s="4" t="s">
        <v>3828</v>
      </c>
    </row>
    <row r="116" spans="2:3">
      <c r="B116" s="6" t="s">
        <v>3738</v>
      </c>
      <c r="C116" s="8" t="s">
        <v>3829</v>
      </c>
    </row>
    <row r="117" spans="2:3">
      <c r="B117" s="2" t="s">
        <v>3739</v>
      </c>
      <c r="C117" s="4" t="s">
        <v>3829</v>
      </c>
    </row>
    <row r="118" spans="2:3">
      <c r="B118" s="5" t="s">
        <v>273</v>
      </c>
      <c r="C118" s="7" t="s">
        <v>474</v>
      </c>
    </row>
    <row r="119" spans="2:3">
      <c r="B119" s="6" t="s">
        <v>274</v>
      </c>
      <c r="C119" s="8" t="s">
        <v>474</v>
      </c>
    </row>
    <row r="120" spans="2:3">
      <c r="B120" s="2" t="s">
        <v>275</v>
      </c>
      <c r="C120" s="4" t="s">
        <v>474</v>
      </c>
    </row>
    <row r="121" spans="2:3">
      <c r="B121" s="3" t="s">
        <v>49</v>
      </c>
      <c r="C121" s="3" t="s">
        <v>3737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3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14.88671875" style="159" customWidth="1"/>
    <col min="2" max="2" width="38.5546875" style="159" bestFit="1" customWidth="1"/>
    <col min="3" max="3" width="15.109375" style="159" bestFit="1" customWidth="1"/>
    <col min="4" max="4" width="18" style="159" bestFit="1" customWidth="1"/>
    <col min="5" max="5" width="15.109375" style="159" customWidth="1"/>
    <col min="6" max="6" width="11.44140625" style="159"/>
    <col min="7" max="8" width="15.44140625" style="159" customWidth="1"/>
    <col min="9" max="9" width="11.44140625" style="159"/>
    <col min="10" max="10" width="14" style="159" customWidth="1"/>
    <col min="11" max="11" width="11.44140625" style="159"/>
    <col min="12" max="13" width="11.44140625" style="158"/>
    <col min="14" max="16384" width="11.44140625" style="159"/>
  </cols>
  <sheetData>
    <row r="2" spans="1:11" s="410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1" s="158" customFormat="1" ht="15.6">
      <c r="A3" s="1280" t="s">
        <v>19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1" s="15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1" s="15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1" s="15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1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1" s="158" customFormat="1" ht="15.6">
      <c r="A8" s="97" t="s">
        <v>4282</v>
      </c>
      <c r="B8" s="159"/>
      <c r="C8" s="109"/>
      <c r="D8" s="109"/>
      <c r="E8" s="109"/>
      <c r="F8" s="109"/>
      <c r="G8" s="109"/>
      <c r="H8" s="109"/>
      <c r="I8" s="109"/>
      <c r="J8" s="109"/>
      <c r="K8" s="109"/>
    </row>
    <row r="9" spans="1:11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1" s="158" customFormat="1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1" s="160" customFormat="1" ht="13.8">
      <c r="A11" s="126" t="s">
        <v>5388</v>
      </c>
      <c r="B11" s="126" t="s">
        <v>4165</v>
      </c>
      <c r="C11" s="258">
        <v>88397.7</v>
      </c>
      <c r="D11" s="275">
        <v>0</v>
      </c>
      <c r="E11" s="275">
        <v>0</v>
      </c>
      <c r="F11" s="104">
        <f>+C11+D11+E11</f>
        <v>88397.7</v>
      </c>
      <c r="G11" s="104">
        <f t="shared" ref="G11:G17" si="0">+(C11/30)*10</f>
        <v>29465.899999999998</v>
      </c>
      <c r="H11" s="104">
        <f t="shared" ref="H11:H17" si="1">+(C11/30)*5</f>
        <v>14732.949999999999</v>
      </c>
      <c r="I11" s="104">
        <f t="shared" ref="I11:I17" si="2">+(C11/30)*40</f>
        <v>117863.59999999999</v>
      </c>
      <c r="J11" s="104">
        <v>0</v>
      </c>
      <c r="K11" s="104">
        <f>+G11+H11+I11+J11</f>
        <v>162062.44999999998</v>
      </c>
    </row>
    <row r="12" spans="1:11" s="160" customFormat="1" ht="13.8">
      <c r="A12" s="126" t="s">
        <v>4534</v>
      </c>
      <c r="B12" s="126" t="s">
        <v>5400</v>
      </c>
      <c r="C12" s="258">
        <v>68126</v>
      </c>
      <c r="D12" s="275">
        <v>0</v>
      </c>
      <c r="E12" s="275">
        <v>0</v>
      </c>
      <c r="F12" s="104">
        <f>+C12+D12+E12</f>
        <v>68126</v>
      </c>
      <c r="G12" s="104">
        <f t="shared" si="0"/>
        <v>22708.666666666668</v>
      </c>
      <c r="H12" s="104">
        <f t="shared" si="1"/>
        <v>11354.333333333334</v>
      </c>
      <c r="I12" s="104">
        <f t="shared" si="2"/>
        <v>90834.666666666672</v>
      </c>
      <c r="J12" s="104">
        <v>0</v>
      </c>
      <c r="K12" s="104">
        <f>+G12+H12+I12+J12</f>
        <v>124897.66666666667</v>
      </c>
    </row>
    <row r="13" spans="1:11" s="160" customFormat="1" ht="13.8">
      <c r="A13" s="126" t="s">
        <v>4531</v>
      </c>
      <c r="B13" s="126" t="s">
        <v>5400</v>
      </c>
      <c r="C13" s="258">
        <v>50868</v>
      </c>
      <c r="D13" s="275">
        <v>0</v>
      </c>
      <c r="E13" s="275">
        <v>0</v>
      </c>
      <c r="F13" s="104">
        <f t="shared" ref="F13:F17" si="3">+C13+D13+E13</f>
        <v>50868</v>
      </c>
      <c r="G13" s="104">
        <f t="shared" si="0"/>
        <v>16956</v>
      </c>
      <c r="H13" s="104">
        <f t="shared" si="1"/>
        <v>8478</v>
      </c>
      <c r="I13" s="104">
        <f t="shared" si="2"/>
        <v>67824</v>
      </c>
      <c r="J13" s="104">
        <v>0</v>
      </c>
      <c r="K13" s="104">
        <f t="shared" ref="K13:K17" si="4">+G13+H13+I13+J13</f>
        <v>93258</v>
      </c>
    </row>
    <row r="14" spans="1:11" s="160" customFormat="1" ht="13.8">
      <c r="A14" s="126" t="s">
        <v>5401</v>
      </c>
      <c r="B14" s="126" t="s">
        <v>4301</v>
      </c>
      <c r="C14" s="258">
        <v>43160.7</v>
      </c>
      <c r="D14" s="275">
        <v>0</v>
      </c>
      <c r="E14" s="275">
        <v>0</v>
      </c>
      <c r="F14" s="104">
        <f t="shared" si="3"/>
        <v>43160.7</v>
      </c>
      <c r="G14" s="104">
        <f t="shared" si="0"/>
        <v>14386.899999999998</v>
      </c>
      <c r="H14" s="104">
        <f t="shared" si="1"/>
        <v>7193.4499999999989</v>
      </c>
      <c r="I14" s="104">
        <f t="shared" si="2"/>
        <v>57547.599999999991</v>
      </c>
      <c r="J14" s="104">
        <v>0</v>
      </c>
      <c r="K14" s="104">
        <f t="shared" si="4"/>
        <v>79127.949999999983</v>
      </c>
    </row>
    <row r="15" spans="1:11" s="160" customFormat="1" ht="13.8">
      <c r="A15" s="126" t="s">
        <v>5389</v>
      </c>
      <c r="B15" s="126" t="s">
        <v>4372</v>
      </c>
      <c r="C15" s="258">
        <v>33854.1</v>
      </c>
      <c r="D15" s="275">
        <v>0</v>
      </c>
      <c r="E15" s="275">
        <v>0</v>
      </c>
      <c r="F15" s="104">
        <f t="shared" si="3"/>
        <v>33854.1</v>
      </c>
      <c r="G15" s="104">
        <f t="shared" si="0"/>
        <v>11284.7</v>
      </c>
      <c r="H15" s="104">
        <f t="shared" si="1"/>
        <v>5642.35</v>
      </c>
      <c r="I15" s="104">
        <f t="shared" si="2"/>
        <v>45138.8</v>
      </c>
      <c r="J15" s="104">
        <v>0</v>
      </c>
      <c r="K15" s="104">
        <f t="shared" si="4"/>
        <v>62065.850000000006</v>
      </c>
    </row>
    <row r="16" spans="1:11" s="160" customFormat="1" ht="13.8">
      <c r="A16" s="126" t="s">
        <v>5402</v>
      </c>
      <c r="B16" s="126" t="s">
        <v>4372</v>
      </c>
      <c r="C16" s="258">
        <v>26899.5</v>
      </c>
      <c r="D16" s="275">
        <v>0</v>
      </c>
      <c r="E16" s="275">
        <v>0</v>
      </c>
      <c r="F16" s="104">
        <f t="shared" si="3"/>
        <v>26899.5</v>
      </c>
      <c r="G16" s="104">
        <f t="shared" si="0"/>
        <v>8966.5</v>
      </c>
      <c r="H16" s="104">
        <f t="shared" si="1"/>
        <v>4483.25</v>
      </c>
      <c r="I16" s="104">
        <f t="shared" si="2"/>
        <v>35866</v>
      </c>
      <c r="J16" s="104">
        <v>0</v>
      </c>
      <c r="K16" s="104">
        <f t="shared" si="4"/>
        <v>49315.75</v>
      </c>
    </row>
    <row r="17" spans="1:13" s="160" customFormat="1" ht="13.8">
      <c r="A17" s="126" t="s">
        <v>4536</v>
      </c>
      <c r="B17" s="126" t="s">
        <v>4372</v>
      </c>
      <c r="C17" s="258">
        <v>25057.8</v>
      </c>
      <c r="D17" s="275">
        <v>0</v>
      </c>
      <c r="E17" s="275">
        <v>0</v>
      </c>
      <c r="F17" s="104">
        <f t="shared" si="3"/>
        <v>25057.8</v>
      </c>
      <c r="G17" s="104">
        <f t="shared" si="0"/>
        <v>8352.6</v>
      </c>
      <c r="H17" s="104">
        <f t="shared" si="1"/>
        <v>4176.3</v>
      </c>
      <c r="I17" s="104">
        <f t="shared" si="2"/>
        <v>33410.400000000001</v>
      </c>
      <c r="J17" s="104">
        <v>0</v>
      </c>
      <c r="K17" s="104">
        <f t="shared" si="4"/>
        <v>45939.3</v>
      </c>
    </row>
    <row r="18" spans="1:13" s="158" customFormat="1">
      <c r="A18" s="267"/>
      <c r="B18" s="267"/>
      <c r="C18" s="108"/>
      <c r="D18" s="108"/>
      <c r="E18" s="108"/>
      <c r="F18" s="108"/>
      <c r="G18" s="108"/>
      <c r="H18" s="108"/>
      <c r="I18" s="108"/>
      <c r="J18" s="108"/>
      <c r="K18" s="108"/>
    </row>
    <row r="19" spans="1:13" s="158" customFormat="1">
      <c r="A19" s="109"/>
      <c r="B19" s="159"/>
      <c r="C19" s="109"/>
      <c r="D19" s="109"/>
      <c r="E19" s="109"/>
      <c r="F19" s="109"/>
      <c r="G19" s="109"/>
      <c r="H19" s="109"/>
      <c r="I19" s="109"/>
      <c r="J19" s="109"/>
      <c r="K19" s="109"/>
    </row>
    <row r="20" spans="1:13" s="158" customFormat="1" ht="15.6">
      <c r="A20" s="97" t="s">
        <v>4296</v>
      </c>
      <c r="B20" s="159"/>
      <c r="C20" s="109"/>
      <c r="D20" s="109"/>
      <c r="E20" s="109"/>
      <c r="F20" s="109"/>
      <c r="G20" s="109"/>
      <c r="H20" s="109"/>
      <c r="I20" s="109"/>
      <c r="J20" s="109"/>
      <c r="K20" s="109"/>
    </row>
    <row r="21" spans="1:13" s="158" customFormat="1">
      <c r="A21" s="1263" t="s">
        <v>4283</v>
      </c>
      <c r="B21" s="1263" t="s">
        <v>4284</v>
      </c>
      <c r="C21" s="1263" t="s">
        <v>4285</v>
      </c>
      <c r="D21" s="1263"/>
      <c r="E21" s="1263"/>
      <c r="F21" s="1263"/>
      <c r="G21" s="1263" t="s">
        <v>4286</v>
      </c>
      <c r="H21" s="1263"/>
      <c r="I21" s="1263"/>
      <c r="J21" s="1263"/>
      <c r="K21" s="1263"/>
    </row>
    <row r="22" spans="1:13" s="158" customFormat="1">
      <c r="A22" s="1263"/>
      <c r="B22" s="1263"/>
      <c r="C22" s="102" t="s">
        <v>4287</v>
      </c>
      <c r="D22" s="102" t="s">
        <v>4288</v>
      </c>
      <c r="E22" s="102" t="s">
        <v>4289</v>
      </c>
      <c r="F22" s="102" t="s">
        <v>4290</v>
      </c>
      <c r="G22" s="102" t="s">
        <v>4291</v>
      </c>
      <c r="H22" s="102" t="s">
        <v>4292</v>
      </c>
      <c r="I22" s="102" t="s">
        <v>4293</v>
      </c>
      <c r="J22" s="102" t="s">
        <v>4322</v>
      </c>
      <c r="K22" s="102" t="s">
        <v>4290</v>
      </c>
    </row>
    <row r="23" spans="1:13" s="160" customFormat="1" ht="13.8">
      <c r="A23" s="126" t="s">
        <v>5395</v>
      </c>
      <c r="B23" s="126" t="s">
        <v>4179</v>
      </c>
      <c r="C23" s="104">
        <v>18956.7</v>
      </c>
      <c r="D23" s="275">
        <v>1040</v>
      </c>
      <c r="E23" s="275">
        <v>0</v>
      </c>
      <c r="F23" s="104">
        <f>+C23+E23+D23</f>
        <v>19996.7</v>
      </c>
      <c r="G23" s="104">
        <f>+(C23/30)*10</f>
        <v>6318.9</v>
      </c>
      <c r="H23" s="104">
        <f>+(C23/30)*5</f>
        <v>3159.45</v>
      </c>
      <c r="I23" s="104">
        <f>+(C23/30)*40</f>
        <v>25275.599999999999</v>
      </c>
      <c r="J23" s="104">
        <v>0</v>
      </c>
      <c r="K23" s="104">
        <f>+G23+H23+I23+J23</f>
        <v>34753.949999999997</v>
      </c>
    </row>
    <row r="24" spans="1:13" s="160" customFormat="1" ht="13.8">
      <c r="A24" s="126" t="s">
        <v>4924</v>
      </c>
      <c r="B24" s="126" t="s">
        <v>4179</v>
      </c>
      <c r="C24" s="104">
        <v>18729.900000000001</v>
      </c>
      <c r="D24" s="275">
        <v>1040</v>
      </c>
      <c r="E24" s="275">
        <v>0</v>
      </c>
      <c r="F24" s="104">
        <f>+C24+E24+D24</f>
        <v>19769.900000000001</v>
      </c>
      <c r="G24" s="104">
        <f>+(C24/30)*10</f>
        <v>6243.3</v>
      </c>
      <c r="H24" s="104">
        <f>+(C24/30)*5</f>
        <v>3121.65</v>
      </c>
      <c r="I24" s="104">
        <f>+(C24/30)*40</f>
        <v>24973.200000000001</v>
      </c>
      <c r="J24" s="104">
        <v>1</v>
      </c>
      <c r="K24" s="104">
        <f>+G24+H24+I24+J24</f>
        <v>34339.15</v>
      </c>
    </row>
    <row r="25" spans="1:13" s="160" customFormat="1" ht="13.8">
      <c r="A25" s="126" t="s">
        <v>4925</v>
      </c>
      <c r="B25" s="126" t="s">
        <v>4179</v>
      </c>
      <c r="C25" s="258">
        <v>15965.1</v>
      </c>
      <c r="D25" s="275">
        <v>1040</v>
      </c>
      <c r="E25" s="275">
        <v>0</v>
      </c>
      <c r="F25" s="104">
        <f>+C25+E25+D25</f>
        <v>17005.099999999999</v>
      </c>
      <c r="G25" s="104">
        <f>+(C25/30)*10</f>
        <v>5321.7</v>
      </c>
      <c r="H25" s="104">
        <f>+(C25/30)*5</f>
        <v>2660.85</v>
      </c>
      <c r="I25" s="104">
        <f>+(C25/30)*40</f>
        <v>21286.799999999999</v>
      </c>
      <c r="J25" s="104">
        <v>2</v>
      </c>
      <c r="K25" s="104">
        <f>+G25+H25+I25+J25</f>
        <v>29271.35</v>
      </c>
    </row>
    <row r="26" spans="1:13" s="160" customFormat="1" ht="13.8">
      <c r="A26" s="126" t="s">
        <v>4926</v>
      </c>
      <c r="B26" s="126" t="s">
        <v>4179</v>
      </c>
      <c r="C26" s="104">
        <v>14022.9</v>
      </c>
      <c r="D26" s="275">
        <v>1040</v>
      </c>
      <c r="E26" s="275">
        <v>0</v>
      </c>
      <c r="F26" s="104">
        <f t="shared" ref="F26:F31" si="5">+C26+E26+D26</f>
        <v>15062.9</v>
      </c>
      <c r="G26" s="104">
        <f t="shared" ref="G26:G31" si="6">+(C26/30)*10</f>
        <v>4674.3</v>
      </c>
      <c r="H26" s="104">
        <f t="shared" ref="H26:H31" si="7">+(C26/30)*5</f>
        <v>2337.15</v>
      </c>
      <c r="I26" s="104">
        <f t="shared" ref="I26:I31" si="8">+(C26/30)*40</f>
        <v>18697.2</v>
      </c>
      <c r="J26" s="104">
        <v>0</v>
      </c>
      <c r="K26" s="104">
        <f t="shared" ref="K26:K31" si="9">+G26+H26+I26+J26</f>
        <v>25708.65</v>
      </c>
    </row>
    <row r="27" spans="1:13" s="160" customFormat="1" ht="13.8">
      <c r="A27" s="126" t="s">
        <v>4927</v>
      </c>
      <c r="B27" s="126" t="s">
        <v>4179</v>
      </c>
      <c r="C27" s="104">
        <v>12057.3</v>
      </c>
      <c r="D27" s="275">
        <v>1040</v>
      </c>
      <c r="E27" s="275">
        <v>0</v>
      </c>
      <c r="F27" s="104">
        <f t="shared" si="5"/>
        <v>13097.3</v>
      </c>
      <c r="G27" s="104">
        <f t="shared" si="6"/>
        <v>4019.0999999999995</v>
      </c>
      <c r="H27" s="104">
        <f t="shared" si="7"/>
        <v>2009.5499999999997</v>
      </c>
      <c r="I27" s="104">
        <f t="shared" si="8"/>
        <v>16076.399999999998</v>
      </c>
      <c r="J27" s="104">
        <v>0</v>
      </c>
      <c r="K27" s="104">
        <f t="shared" si="9"/>
        <v>22105.049999999996</v>
      </c>
    </row>
    <row r="28" spans="1:13" s="160" customFormat="1" ht="13.8">
      <c r="A28" s="126" t="s">
        <v>4931</v>
      </c>
      <c r="B28" s="126" t="s">
        <v>4725</v>
      </c>
      <c r="C28" s="104">
        <v>9195</v>
      </c>
      <c r="D28" s="275">
        <v>1040</v>
      </c>
      <c r="E28" s="275">
        <v>0</v>
      </c>
      <c r="F28" s="104">
        <f t="shared" si="5"/>
        <v>10235</v>
      </c>
      <c r="G28" s="104">
        <f t="shared" si="6"/>
        <v>3065</v>
      </c>
      <c r="H28" s="104">
        <f t="shared" si="7"/>
        <v>1532.5</v>
      </c>
      <c r="I28" s="104">
        <f t="shared" si="8"/>
        <v>12260</v>
      </c>
      <c r="J28" s="104">
        <v>0</v>
      </c>
      <c r="K28" s="104">
        <f t="shared" si="9"/>
        <v>16857.5</v>
      </c>
    </row>
    <row r="29" spans="1:13" s="160" customFormat="1" ht="13.8">
      <c r="A29" s="126" t="s">
        <v>5403</v>
      </c>
      <c r="B29" s="126" t="s">
        <v>4725</v>
      </c>
      <c r="C29" s="104">
        <v>9069.6</v>
      </c>
      <c r="D29" s="275">
        <v>1040</v>
      </c>
      <c r="E29" s="275">
        <v>0</v>
      </c>
      <c r="F29" s="104">
        <f t="shared" si="5"/>
        <v>10109.6</v>
      </c>
      <c r="G29" s="104">
        <f t="shared" si="6"/>
        <v>3023.2</v>
      </c>
      <c r="H29" s="104">
        <f t="shared" si="7"/>
        <v>1511.6</v>
      </c>
      <c r="I29" s="104">
        <f t="shared" si="8"/>
        <v>12092.8</v>
      </c>
      <c r="J29" s="104">
        <v>0</v>
      </c>
      <c r="K29" s="104">
        <f t="shared" si="9"/>
        <v>16627.599999999999</v>
      </c>
    </row>
    <row r="30" spans="1:13" s="160" customFormat="1" ht="13.8">
      <c r="A30" s="126" t="s">
        <v>4938</v>
      </c>
      <c r="B30" s="126" t="s">
        <v>4189</v>
      </c>
      <c r="C30" s="104">
        <v>7393.8</v>
      </c>
      <c r="D30" s="275">
        <v>1040</v>
      </c>
      <c r="E30" s="275">
        <v>0</v>
      </c>
      <c r="F30" s="104">
        <f t="shared" si="5"/>
        <v>8433.7999999999993</v>
      </c>
      <c r="G30" s="104">
        <f t="shared" si="6"/>
        <v>2464.6</v>
      </c>
      <c r="H30" s="104">
        <f t="shared" si="7"/>
        <v>1232.3</v>
      </c>
      <c r="I30" s="104">
        <f t="shared" si="8"/>
        <v>9858.4</v>
      </c>
      <c r="J30" s="104">
        <v>0</v>
      </c>
      <c r="K30" s="104">
        <f t="shared" si="9"/>
        <v>13555.3</v>
      </c>
    </row>
    <row r="31" spans="1:13" s="160" customFormat="1" ht="13.8">
      <c r="A31" s="126" t="s">
        <v>4942</v>
      </c>
      <c r="B31" s="126" t="s">
        <v>4362</v>
      </c>
      <c r="C31" s="104">
        <v>7075.8</v>
      </c>
      <c r="D31" s="275">
        <v>1040</v>
      </c>
      <c r="E31" s="275">
        <v>0</v>
      </c>
      <c r="F31" s="104">
        <f t="shared" si="5"/>
        <v>8115.8</v>
      </c>
      <c r="G31" s="104">
        <f t="shared" si="6"/>
        <v>2358.6000000000004</v>
      </c>
      <c r="H31" s="104">
        <f t="shared" si="7"/>
        <v>1179.3000000000002</v>
      </c>
      <c r="I31" s="104">
        <f t="shared" si="8"/>
        <v>9434.4000000000015</v>
      </c>
      <c r="J31" s="104">
        <v>0</v>
      </c>
      <c r="K31" s="104">
        <f t="shared" si="9"/>
        <v>12972.300000000003</v>
      </c>
    </row>
    <row r="32" spans="1:13" s="158" customFormat="1">
      <c r="A32" s="159"/>
      <c r="B32" s="159"/>
      <c r="C32" s="109"/>
      <c r="D32" s="109"/>
      <c r="E32" s="109"/>
      <c r="F32" s="109"/>
      <c r="G32" s="109"/>
      <c r="H32" s="109"/>
      <c r="I32" s="109"/>
      <c r="J32" s="109"/>
      <c r="K32" s="109"/>
      <c r="M32" s="162"/>
    </row>
    <row r="33" spans="1:11" s="158" customFormat="1">
      <c r="A33" s="159"/>
      <c r="B33" s="159"/>
      <c r="C33" s="109"/>
      <c r="D33" s="109"/>
      <c r="E33" s="109"/>
      <c r="F33" s="109"/>
      <c r="G33" s="109"/>
      <c r="H33" s="109"/>
      <c r="I33" s="109"/>
      <c r="J33" s="109"/>
      <c r="K33" s="109"/>
    </row>
  </sheetData>
  <mergeCells count="13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9" fitToHeight="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96"/>
  <sheetViews>
    <sheetView showGridLines="0" topLeftCell="A3" zoomScaleNormal="100" zoomScaleSheetLayoutView="100" workbookViewId="0"/>
  </sheetViews>
  <sheetFormatPr baseColWidth="10" defaultColWidth="11.44140625" defaultRowHeight="15"/>
  <cols>
    <col min="1" max="1" width="46.44140625" style="207" bestFit="1" customWidth="1"/>
    <col min="2" max="2" width="36.5546875" style="207" bestFit="1" customWidth="1"/>
    <col min="3" max="3" width="22" style="207" bestFit="1" customWidth="1"/>
    <col min="4" max="4" width="24.6640625" style="207" customWidth="1"/>
    <col min="5" max="5" width="23.33203125" style="207" customWidth="1"/>
    <col min="6" max="179" width="11.44140625" style="207"/>
    <col min="180" max="16384" width="11.44140625" style="374"/>
  </cols>
  <sheetData>
    <row r="1" spans="1:179">
      <c r="A1" s="373"/>
      <c r="B1" s="373"/>
      <c r="C1" s="373"/>
      <c r="D1" s="373"/>
      <c r="E1" s="373"/>
    </row>
    <row r="2" spans="1:179" s="376" customFormat="1" ht="15.6">
      <c r="A2" s="1288" t="s">
        <v>4095</v>
      </c>
      <c r="B2" s="1288"/>
      <c r="C2" s="1288"/>
      <c r="D2" s="1288"/>
      <c r="E2" s="1288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  <c r="AN2" s="375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5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  <c r="BP2" s="375"/>
      <c r="BQ2" s="375"/>
      <c r="BR2" s="375"/>
      <c r="BS2" s="375"/>
      <c r="BT2" s="375"/>
      <c r="BU2" s="375"/>
      <c r="BV2" s="375"/>
      <c r="BW2" s="375"/>
      <c r="BX2" s="375"/>
      <c r="BY2" s="375"/>
      <c r="BZ2" s="375"/>
      <c r="CA2" s="375"/>
      <c r="CB2" s="375"/>
      <c r="CC2" s="375"/>
      <c r="CD2" s="375"/>
      <c r="CE2" s="375"/>
      <c r="CF2" s="375"/>
      <c r="CG2" s="375"/>
      <c r="CH2" s="375"/>
      <c r="CI2" s="375"/>
      <c r="CJ2" s="375"/>
      <c r="CK2" s="375"/>
      <c r="CL2" s="375"/>
      <c r="CM2" s="375"/>
      <c r="CN2" s="375"/>
      <c r="CO2" s="375"/>
      <c r="CP2" s="375"/>
      <c r="CQ2" s="375"/>
      <c r="CR2" s="375"/>
      <c r="CS2" s="375"/>
      <c r="CT2" s="375"/>
      <c r="CU2" s="375"/>
      <c r="CV2" s="375"/>
      <c r="CW2" s="375"/>
      <c r="CX2" s="375"/>
      <c r="CY2" s="375"/>
      <c r="CZ2" s="375"/>
      <c r="DA2" s="375"/>
      <c r="DB2" s="375"/>
      <c r="DC2" s="375"/>
      <c r="DD2" s="375"/>
      <c r="DE2" s="375"/>
      <c r="DF2" s="375"/>
      <c r="DG2" s="375"/>
      <c r="DH2" s="375"/>
      <c r="DI2" s="375"/>
      <c r="DJ2" s="375"/>
      <c r="DK2" s="375"/>
      <c r="DL2" s="375"/>
      <c r="DM2" s="375"/>
      <c r="DN2" s="375"/>
      <c r="DO2" s="375"/>
      <c r="DP2" s="375"/>
      <c r="DQ2" s="375"/>
      <c r="DR2" s="375"/>
      <c r="DS2" s="375"/>
      <c r="DT2" s="375"/>
      <c r="DU2" s="375"/>
      <c r="DV2" s="375"/>
      <c r="DW2" s="375"/>
      <c r="DX2" s="375"/>
      <c r="DY2" s="375"/>
      <c r="DZ2" s="375"/>
      <c r="EA2" s="375"/>
      <c r="EB2" s="375"/>
      <c r="EC2" s="375"/>
      <c r="ED2" s="375"/>
      <c r="EE2" s="375"/>
      <c r="EF2" s="375"/>
      <c r="EG2" s="375"/>
      <c r="EH2" s="375"/>
      <c r="EI2" s="375"/>
      <c r="EJ2" s="375"/>
      <c r="EK2" s="375"/>
      <c r="EL2" s="375"/>
      <c r="EM2" s="375"/>
      <c r="EN2" s="375"/>
      <c r="EO2" s="375"/>
      <c r="EP2" s="375"/>
      <c r="EQ2" s="375"/>
      <c r="ER2" s="375"/>
      <c r="ES2" s="375"/>
      <c r="ET2" s="375"/>
      <c r="EU2" s="375"/>
      <c r="EV2" s="375"/>
      <c r="EW2" s="375"/>
      <c r="EX2" s="375"/>
      <c r="EY2" s="375"/>
      <c r="EZ2" s="375"/>
      <c r="FA2" s="375"/>
      <c r="FB2" s="375"/>
      <c r="FC2" s="375"/>
      <c r="FD2" s="375"/>
      <c r="FE2" s="375"/>
      <c r="FF2" s="375"/>
      <c r="FG2" s="375"/>
      <c r="FH2" s="375"/>
      <c r="FI2" s="375"/>
      <c r="FJ2" s="375"/>
      <c r="FK2" s="375"/>
      <c r="FL2" s="375"/>
      <c r="FM2" s="375"/>
      <c r="FN2" s="375"/>
      <c r="FO2" s="375"/>
      <c r="FP2" s="375"/>
      <c r="FQ2" s="375"/>
      <c r="FR2" s="375"/>
      <c r="FS2" s="375"/>
      <c r="FT2" s="375"/>
      <c r="FU2" s="375"/>
      <c r="FV2" s="375"/>
      <c r="FW2" s="375"/>
    </row>
    <row r="3" spans="1:179" s="376" customFormat="1" ht="15.6">
      <c r="A3" s="1301" t="s">
        <v>5404</v>
      </c>
      <c r="B3" s="1301"/>
      <c r="C3" s="1301"/>
      <c r="D3" s="1301"/>
      <c r="E3" s="1301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5"/>
      <c r="BR3" s="375"/>
      <c r="BS3" s="375"/>
      <c r="BT3" s="375"/>
      <c r="BU3" s="375"/>
      <c r="BV3" s="375"/>
      <c r="BW3" s="375"/>
      <c r="BX3" s="375"/>
      <c r="BY3" s="375"/>
      <c r="BZ3" s="375"/>
      <c r="CA3" s="375"/>
      <c r="CB3" s="375"/>
      <c r="CC3" s="375"/>
      <c r="CD3" s="375"/>
      <c r="CE3" s="375"/>
      <c r="CF3" s="375"/>
      <c r="CG3" s="375"/>
      <c r="CH3" s="375"/>
      <c r="CI3" s="375"/>
      <c r="CJ3" s="375"/>
      <c r="CK3" s="375"/>
      <c r="CL3" s="375"/>
      <c r="CM3" s="375"/>
      <c r="CN3" s="375"/>
      <c r="CO3" s="375"/>
      <c r="CP3" s="375"/>
      <c r="CQ3" s="375"/>
      <c r="CR3" s="375"/>
      <c r="CS3" s="375"/>
      <c r="CT3" s="375"/>
      <c r="CU3" s="375"/>
      <c r="CV3" s="375"/>
      <c r="CW3" s="375"/>
      <c r="CX3" s="375"/>
      <c r="CY3" s="375"/>
      <c r="CZ3" s="375"/>
      <c r="DA3" s="375"/>
      <c r="DB3" s="375"/>
      <c r="DC3" s="375"/>
      <c r="DD3" s="375"/>
      <c r="DE3" s="375"/>
      <c r="DF3" s="375"/>
      <c r="DG3" s="375"/>
      <c r="DH3" s="375"/>
      <c r="DI3" s="375"/>
      <c r="DJ3" s="375"/>
      <c r="DK3" s="375"/>
      <c r="DL3" s="375"/>
      <c r="DM3" s="375"/>
      <c r="DN3" s="375"/>
      <c r="DO3" s="375"/>
      <c r="DP3" s="375"/>
      <c r="DQ3" s="375"/>
      <c r="DR3" s="375"/>
      <c r="DS3" s="375"/>
      <c r="DT3" s="375"/>
      <c r="DU3" s="375"/>
      <c r="DV3" s="375"/>
      <c r="DW3" s="375"/>
      <c r="DX3" s="375"/>
      <c r="DY3" s="375"/>
      <c r="DZ3" s="375"/>
      <c r="EA3" s="375"/>
      <c r="EB3" s="375"/>
      <c r="EC3" s="375"/>
      <c r="ED3" s="375"/>
      <c r="EE3" s="375"/>
      <c r="EF3" s="375"/>
      <c r="EG3" s="375"/>
      <c r="EH3" s="375"/>
      <c r="EI3" s="375"/>
      <c r="EJ3" s="375"/>
      <c r="EK3" s="375"/>
      <c r="EL3" s="375"/>
      <c r="EM3" s="375"/>
      <c r="EN3" s="375"/>
      <c r="EO3" s="375"/>
      <c r="EP3" s="375"/>
      <c r="EQ3" s="375"/>
      <c r="ER3" s="375"/>
      <c r="ES3" s="375"/>
      <c r="ET3" s="375"/>
      <c r="EU3" s="375"/>
      <c r="EV3" s="375"/>
      <c r="EW3" s="375"/>
      <c r="EX3" s="375"/>
      <c r="EY3" s="375"/>
      <c r="EZ3" s="375"/>
      <c r="FA3" s="375"/>
      <c r="FB3" s="375"/>
      <c r="FC3" s="375"/>
      <c r="FD3" s="375"/>
      <c r="FE3" s="375"/>
      <c r="FF3" s="375"/>
      <c r="FG3" s="375"/>
      <c r="FH3" s="375"/>
      <c r="FI3" s="375"/>
      <c r="FJ3" s="375"/>
      <c r="FK3" s="375"/>
      <c r="FL3" s="375"/>
      <c r="FM3" s="375"/>
      <c r="FN3" s="375"/>
      <c r="FO3" s="375"/>
      <c r="FP3" s="375"/>
      <c r="FQ3" s="375"/>
      <c r="FR3" s="375"/>
      <c r="FS3" s="375"/>
      <c r="FT3" s="375"/>
      <c r="FU3" s="375"/>
      <c r="FV3" s="375"/>
      <c r="FW3" s="375"/>
    </row>
    <row r="4" spans="1:179" s="376" customFormat="1" ht="15.6">
      <c r="A4" s="1301" t="s">
        <v>4903</v>
      </c>
      <c r="B4" s="1301"/>
      <c r="C4" s="1301"/>
      <c r="D4" s="1301"/>
      <c r="E4" s="1301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5"/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</row>
    <row r="5" spans="1:179" s="376" customFormat="1" ht="15.6">
      <c r="A5" s="1301" t="s">
        <v>4156</v>
      </c>
      <c r="B5" s="1301"/>
      <c r="C5" s="1301"/>
      <c r="D5" s="1301"/>
      <c r="E5" s="1301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5"/>
      <c r="CU5" s="375"/>
      <c r="CV5" s="375"/>
      <c r="CW5" s="375"/>
      <c r="CX5" s="375"/>
      <c r="CY5" s="375"/>
      <c r="CZ5" s="375"/>
      <c r="DA5" s="375"/>
      <c r="DB5" s="375"/>
      <c r="DC5" s="375"/>
      <c r="DD5" s="375"/>
      <c r="DE5" s="375"/>
      <c r="DF5" s="375"/>
      <c r="DG5" s="375"/>
      <c r="DH5" s="375"/>
      <c r="DI5" s="375"/>
      <c r="DJ5" s="375"/>
      <c r="DK5" s="375"/>
      <c r="DL5" s="375"/>
      <c r="DM5" s="375"/>
      <c r="DN5" s="375"/>
      <c r="DO5" s="375"/>
      <c r="DP5" s="375"/>
      <c r="DQ5" s="375"/>
      <c r="DR5" s="375"/>
      <c r="DS5" s="375"/>
      <c r="DT5" s="375"/>
      <c r="DU5" s="375"/>
      <c r="DV5" s="375"/>
      <c r="DW5" s="375"/>
      <c r="DX5" s="375"/>
      <c r="DY5" s="375"/>
      <c r="DZ5" s="375"/>
      <c r="EA5" s="375"/>
      <c r="EB5" s="375"/>
      <c r="EC5" s="375"/>
      <c r="ED5" s="375"/>
      <c r="EE5" s="375"/>
      <c r="EF5" s="375"/>
      <c r="EG5" s="375"/>
      <c r="EH5" s="375"/>
      <c r="EI5" s="375"/>
      <c r="EJ5" s="375"/>
      <c r="EK5" s="375"/>
      <c r="EL5" s="375"/>
      <c r="EM5" s="375"/>
      <c r="EN5" s="375"/>
      <c r="EO5" s="375"/>
      <c r="EP5" s="375"/>
      <c r="EQ5" s="375"/>
      <c r="ER5" s="375"/>
      <c r="ES5" s="375"/>
      <c r="ET5" s="375"/>
      <c r="EU5" s="375"/>
      <c r="EV5" s="375"/>
      <c r="EW5" s="375"/>
      <c r="EX5" s="375"/>
      <c r="EY5" s="375"/>
      <c r="EZ5" s="375"/>
      <c r="FA5" s="375"/>
      <c r="FB5" s="375"/>
      <c r="FC5" s="375"/>
      <c r="FD5" s="375"/>
      <c r="FE5" s="375"/>
      <c r="FF5" s="375"/>
      <c r="FG5" s="375"/>
      <c r="FH5" s="375"/>
      <c r="FI5" s="375"/>
      <c r="FJ5" s="375"/>
      <c r="FK5" s="375"/>
      <c r="FL5" s="375"/>
      <c r="FM5" s="375"/>
      <c r="FN5" s="375"/>
      <c r="FO5" s="375"/>
      <c r="FP5" s="375"/>
      <c r="FQ5" s="375"/>
      <c r="FR5" s="375"/>
      <c r="FS5" s="375"/>
      <c r="FT5" s="375"/>
      <c r="FU5" s="375"/>
      <c r="FV5" s="375"/>
      <c r="FW5" s="375"/>
    </row>
    <row r="6" spans="1:179" s="410" customFormat="1" ht="18.75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179" s="36" customFormat="1" ht="18.75" customHeight="1">
      <c r="A7" s="378"/>
      <c r="B7" s="373"/>
      <c r="C7" s="383"/>
      <c r="D7" s="421"/>
      <c r="E7" s="421"/>
    </row>
    <row r="8" spans="1:179" s="165" customFormat="1" ht="18.75" customHeight="1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</row>
    <row r="9" spans="1:179" s="165" customFormat="1">
      <c r="A9" s="1251"/>
      <c r="B9" s="1251"/>
      <c r="C9" s="1251"/>
      <c r="D9" s="110" t="s">
        <v>4162</v>
      </c>
      <c r="E9" s="110" t="s">
        <v>4163</v>
      </c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</row>
    <row r="10" spans="1:179" ht="15.6">
      <c r="A10" s="378"/>
      <c r="B10" s="373"/>
      <c r="C10" s="383"/>
      <c r="D10" s="421"/>
      <c r="E10" s="421"/>
    </row>
    <row r="11" spans="1:179">
      <c r="A11" s="1276" t="s">
        <v>4102</v>
      </c>
      <c r="B11" s="1276" t="s">
        <v>4102</v>
      </c>
      <c r="C11" s="296"/>
      <c r="D11" s="297"/>
      <c r="E11" s="297"/>
    </row>
    <row r="12" spans="1:179" s="382" customFormat="1" ht="13.8">
      <c r="A12" s="479" t="s">
        <v>5405</v>
      </c>
      <c r="B12" s="480" t="s">
        <v>4179</v>
      </c>
      <c r="C12" s="481">
        <v>23</v>
      </c>
      <c r="D12" s="258">
        <v>13886.4</v>
      </c>
      <c r="E12" s="258">
        <v>21900.3</v>
      </c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</row>
    <row r="13" spans="1:179" s="382" customFormat="1" ht="13.8">
      <c r="A13" s="479" t="s">
        <v>5406</v>
      </c>
      <c r="B13" s="480" t="s">
        <v>5407</v>
      </c>
      <c r="C13" s="481">
        <v>17</v>
      </c>
      <c r="D13" s="482">
        <v>7624.5</v>
      </c>
      <c r="E13" s="483">
        <v>9668.7000000000007</v>
      </c>
      <c r="F13" s="381"/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  <c r="AA13" s="381"/>
      <c r="AB13" s="381"/>
      <c r="AC13" s="381"/>
      <c r="AD13" s="381"/>
      <c r="AE13" s="381"/>
      <c r="AF13" s="381"/>
      <c r="AG13" s="381"/>
      <c r="AH13" s="381"/>
      <c r="AI13" s="381"/>
      <c r="AJ13" s="381"/>
      <c r="AK13" s="381"/>
      <c r="AL13" s="381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  <c r="AZ13" s="381"/>
      <c r="BA13" s="381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</row>
    <row r="14" spans="1:179" s="382" customFormat="1" ht="13.8">
      <c r="A14" s="479" t="s">
        <v>5408</v>
      </c>
      <c r="B14" s="480" t="s">
        <v>5400</v>
      </c>
      <c r="C14" s="481">
        <v>6</v>
      </c>
      <c r="D14" s="482">
        <v>14957.1</v>
      </c>
      <c r="E14" s="483">
        <v>50861.4</v>
      </c>
      <c r="F14" s="381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1"/>
      <c r="AK14" s="381"/>
      <c r="AL14" s="381"/>
      <c r="AM14" s="381"/>
      <c r="AN14" s="381"/>
      <c r="AO14" s="381"/>
      <c r="AP14" s="381"/>
      <c r="AQ14" s="381"/>
      <c r="AR14" s="381"/>
      <c r="AS14" s="381"/>
      <c r="AT14" s="381"/>
      <c r="AU14" s="381"/>
      <c r="AV14" s="381"/>
      <c r="AW14" s="381"/>
      <c r="AX14" s="381"/>
      <c r="AY14" s="381"/>
      <c r="AZ14" s="381"/>
      <c r="BA14" s="381"/>
      <c r="BB14" s="381"/>
      <c r="BC14" s="381"/>
      <c r="BD14" s="381"/>
      <c r="BE14" s="381"/>
      <c r="BF14" s="381"/>
      <c r="BG14" s="381"/>
      <c r="BH14" s="381"/>
      <c r="BI14" s="381"/>
      <c r="BJ14" s="381"/>
      <c r="BK14" s="381"/>
      <c r="BL14" s="381"/>
      <c r="BM14" s="381"/>
      <c r="BN14" s="381"/>
      <c r="BO14" s="381"/>
      <c r="BP14" s="381"/>
      <c r="BQ14" s="381"/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1"/>
      <c r="DE14" s="381"/>
      <c r="DF14" s="381"/>
      <c r="DG14" s="381"/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  <c r="FL14" s="381"/>
      <c r="FM14" s="381"/>
      <c r="FN14" s="381"/>
      <c r="FO14" s="381"/>
      <c r="FP14" s="381"/>
      <c r="FQ14" s="381"/>
      <c r="FR14" s="381"/>
      <c r="FS14" s="381"/>
      <c r="FT14" s="381"/>
      <c r="FU14" s="381"/>
      <c r="FV14" s="381"/>
      <c r="FW14" s="381"/>
    </row>
    <row r="15" spans="1:179" s="382" customFormat="1" ht="13.8">
      <c r="A15" s="479" t="s">
        <v>5409</v>
      </c>
      <c r="B15" s="480" t="s">
        <v>4165</v>
      </c>
      <c r="C15" s="481">
        <v>1</v>
      </c>
      <c r="D15" s="482">
        <v>101959.79999999999</v>
      </c>
      <c r="E15" s="483">
        <v>101959.79999999999</v>
      </c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1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  <c r="FU15" s="381"/>
      <c r="FV15" s="381"/>
      <c r="FW15" s="381"/>
    </row>
    <row r="16" spans="1:179" s="382" customFormat="1" ht="13.8">
      <c r="A16" s="479" t="s">
        <v>5410</v>
      </c>
      <c r="B16" s="484" t="s">
        <v>5411</v>
      </c>
      <c r="C16" s="481">
        <v>1</v>
      </c>
      <c r="D16" s="483">
        <v>8662.7999999999993</v>
      </c>
      <c r="E16" s="483">
        <v>8662.7999999999993</v>
      </c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1"/>
      <c r="AO16" s="381"/>
      <c r="AP16" s="381"/>
      <c r="AQ16" s="381"/>
      <c r="AR16" s="381"/>
      <c r="AS16" s="381"/>
      <c r="AT16" s="381"/>
      <c r="AU16" s="381"/>
      <c r="AV16" s="381"/>
      <c r="AW16" s="381"/>
      <c r="AX16" s="381"/>
      <c r="AY16" s="381"/>
      <c r="AZ16" s="381"/>
      <c r="BA16" s="381"/>
      <c r="BB16" s="381"/>
      <c r="BC16" s="381"/>
      <c r="BD16" s="381"/>
      <c r="BE16" s="381"/>
      <c r="BF16" s="381"/>
      <c r="BG16" s="381"/>
      <c r="BH16" s="381"/>
      <c r="BI16" s="381"/>
      <c r="BJ16" s="381"/>
      <c r="BK16" s="381"/>
      <c r="BL16" s="381"/>
      <c r="BM16" s="381"/>
      <c r="BN16" s="381"/>
      <c r="BO16" s="381"/>
      <c r="BP16" s="381"/>
      <c r="BQ16" s="381"/>
      <c r="BR16" s="381"/>
      <c r="BS16" s="381"/>
      <c r="BT16" s="381"/>
      <c r="BU16" s="381"/>
      <c r="BV16" s="381"/>
      <c r="BW16" s="381"/>
      <c r="BX16" s="381"/>
      <c r="BY16" s="381"/>
      <c r="BZ16" s="381"/>
      <c r="CA16" s="381"/>
      <c r="CB16" s="381"/>
      <c r="CC16" s="381"/>
      <c r="CD16" s="381"/>
      <c r="CE16" s="381"/>
      <c r="CF16" s="381"/>
      <c r="CG16" s="381"/>
      <c r="CH16" s="381"/>
      <c r="CI16" s="381"/>
      <c r="CJ16" s="381"/>
      <c r="CK16" s="381"/>
      <c r="CL16" s="381"/>
      <c r="CM16" s="381"/>
      <c r="CN16" s="381"/>
      <c r="CO16" s="381"/>
      <c r="CP16" s="381"/>
      <c r="CQ16" s="381"/>
      <c r="CR16" s="381"/>
      <c r="CS16" s="381"/>
      <c r="CT16" s="381"/>
      <c r="CU16" s="381"/>
      <c r="CV16" s="381"/>
      <c r="CW16" s="381"/>
      <c r="CX16" s="381"/>
      <c r="CY16" s="381"/>
      <c r="CZ16" s="381"/>
      <c r="DA16" s="381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381"/>
      <c r="EC16" s="381"/>
      <c r="ED16" s="381"/>
      <c r="EE16" s="381"/>
      <c r="EF16" s="381"/>
      <c r="EG16" s="381"/>
      <c r="EH16" s="381"/>
      <c r="EI16" s="381"/>
      <c r="EJ16" s="381"/>
      <c r="EK16" s="381"/>
      <c r="EL16" s="381"/>
      <c r="EM16" s="381"/>
      <c r="EN16" s="381"/>
      <c r="EO16" s="381"/>
      <c r="EP16" s="381"/>
      <c r="EQ16" s="381"/>
      <c r="ER16" s="381"/>
      <c r="ES16" s="381"/>
      <c r="ET16" s="381"/>
      <c r="EU16" s="381"/>
      <c r="EV16" s="381"/>
      <c r="EW16" s="381"/>
      <c r="EX16" s="381"/>
      <c r="EY16" s="381"/>
      <c r="EZ16" s="381"/>
      <c r="FA16" s="381"/>
      <c r="FB16" s="381"/>
      <c r="FC16" s="381"/>
      <c r="FD16" s="381"/>
      <c r="FE16" s="381"/>
      <c r="FF16" s="381"/>
      <c r="FG16" s="381"/>
      <c r="FH16" s="381"/>
      <c r="FI16" s="381"/>
      <c r="FJ16" s="381"/>
      <c r="FK16" s="381"/>
      <c r="FL16" s="381"/>
      <c r="FM16" s="381"/>
      <c r="FN16" s="381"/>
      <c r="FO16" s="381"/>
      <c r="FP16" s="381"/>
      <c r="FQ16" s="381"/>
      <c r="FR16" s="381"/>
      <c r="FS16" s="381"/>
      <c r="FT16" s="381"/>
      <c r="FU16" s="381"/>
      <c r="FV16" s="381"/>
      <c r="FW16" s="381"/>
    </row>
    <row r="17" spans="1:179" s="382" customFormat="1" ht="13.8">
      <c r="A17" s="479" t="s">
        <v>5412</v>
      </c>
      <c r="B17" s="484" t="s">
        <v>5413</v>
      </c>
      <c r="C17" s="481">
        <v>8</v>
      </c>
      <c r="D17" s="483">
        <v>13724.1</v>
      </c>
      <c r="E17" s="483">
        <v>13724.1</v>
      </c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1"/>
      <c r="ER17" s="381"/>
      <c r="ES17" s="381"/>
      <c r="ET17" s="381"/>
      <c r="EU17" s="381"/>
      <c r="EV17" s="381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1"/>
      <c r="FL17" s="381"/>
      <c r="FM17" s="381"/>
      <c r="FN17" s="381"/>
      <c r="FO17" s="381"/>
      <c r="FP17" s="381"/>
      <c r="FQ17" s="381"/>
      <c r="FR17" s="381"/>
      <c r="FS17" s="381"/>
      <c r="FT17" s="381"/>
      <c r="FU17" s="381"/>
      <c r="FV17" s="381"/>
      <c r="FW17" s="381"/>
    </row>
    <row r="18" spans="1:179" s="382" customFormat="1" ht="13.8">
      <c r="A18" s="479" t="s">
        <v>5414</v>
      </c>
      <c r="B18" s="484" t="s">
        <v>5415</v>
      </c>
      <c r="C18" s="481">
        <v>2</v>
      </c>
      <c r="D18" s="483">
        <v>7916.7</v>
      </c>
      <c r="E18" s="483">
        <v>17942.100000000002</v>
      </c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1"/>
      <c r="AK18" s="381"/>
      <c r="AL18" s="381"/>
      <c r="AM18" s="381"/>
      <c r="AN18" s="381"/>
      <c r="AO18" s="381"/>
      <c r="AP18" s="381"/>
      <c r="AQ18" s="381"/>
      <c r="AR18" s="381"/>
      <c r="AS18" s="381"/>
      <c r="AT18" s="381"/>
      <c r="AU18" s="381"/>
      <c r="AV18" s="381"/>
      <c r="AW18" s="381"/>
      <c r="AX18" s="381"/>
      <c r="AY18" s="381"/>
      <c r="AZ18" s="381"/>
      <c r="BA18" s="381"/>
      <c r="BB18" s="381"/>
      <c r="BC18" s="381"/>
      <c r="BD18" s="381"/>
      <c r="BE18" s="381"/>
      <c r="BF18" s="381"/>
      <c r="BG18" s="381"/>
      <c r="BH18" s="381"/>
      <c r="BI18" s="381"/>
      <c r="BJ18" s="381"/>
      <c r="BK18" s="381"/>
      <c r="BL18" s="381"/>
      <c r="BM18" s="381"/>
      <c r="BN18" s="381"/>
      <c r="BO18" s="381"/>
      <c r="BP18" s="381"/>
      <c r="BQ18" s="381"/>
      <c r="BR18" s="381"/>
      <c r="BS18" s="381"/>
      <c r="BT18" s="381"/>
      <c r="BU18" s="381"/>
      <c r="BV18" s="381"/>
      <c r="BW18" s="381"/>
      <c r="BX18" s="381"/>
      <c r="BY18" s="381"/>
      <c r="BZ18" s="381"/>
      <c r="CA18" s="381"/>
      <c r="CB18" s="381"/>
      <c r="CC18" s="381"/>
      <c r="CD18" s="381"/>
      <c r="CE18" s="381"/>
      <c r="CF18" s="381"/>
      <c r="CG18" s="381"/>
      <c r="CH18" s="381"/>
      <c r="CI18" s="381"/>
      <c r="CJ18" s="381"/>
      <c r="CK18" s="381"/>
      <c r="CL18" s="381"/>
      <c r="CM18" s="381"/>
      <c r="CN18" s="381"/>
      <c r="CO18" s="381"/>
      <c r="CP18" s="381"/>
      <c r="CQ18" s="381"/>
      <c r="CR18" s="381"/>
      <c r="CS18" s="381"/>
      <c r="CT18" s="381"/>
      <c r="CU18" s="381"/>
      <c r="CV18" s="381"/>
      <c r="CW18" s="381"/>
      <c r="CX18" s="381"/>
      <c r="CY18" s="381"/>
      <c r="CZ18" s="381"/>
      <c r="DA18" s="381"/>
      <c r="DB18" s="381"/>
      <c r="DC18" s="381"/>
      <c r="DD18" s="381"/>
      <c r="DE18" s="381"/>
      <c r="DF18" s="381"/>
      <c r="DG18" s="381"/>
      <c r="DH18" s="381"/>
      <c r="DI18" s="381"/>
      <c r="DJ18" s="381"/>
      <c r="DK18" s="381"/>
      <c r="DL18" s="381"/>
      <c r="DM18" s="381"/>
      <c r="DN18" s="381"/>
      <c r="DO18" s="381"/>
      <c r="DP18" s="381"/>
      <c r="DQ18" s="381"/>
      <c r="DR18" s="381"/>
      <c r="DS18" s="381"/>
      <c r="DT18" s="381"/>
      <c r="DU18" s="381"/>
      <c r="DV18" s="381"/>
      <c r="DW18" s="381"/>
      <c r="DX18" s="381"/>
      <c r="DY18" s="381"/>
      <c r="DZ18" s="381"/>
      <c r="EA18" s="381"/>
      <c r="EB18" s="381"/>
      <c r="EC18" s="381"/>
      <c r="ED18" s="381"/>
      <c r="EE18" s="381"/>
      <c r="EF18" s="381"/>
      <c r="EG18" s="381"/>
      <c r="EH18" s="381"/>
      <c r="EI18" s="381"/>
      <c r="EJ18" s="381"/>
      <c r="EK18" s="381"/>
      <c r="EL18" s="381"/>
      <c r="EM18" s="381"/>
      <c r="EN18" s="381"/>
      <c r="EO18" s="381"/>
      <c r="EP18" s="381"/>
      <c r="EQ18" s="381"/>
      <c r="ER18" s="381"/>
      <c r="ES18" s="381"/>
      <c r="ET18" s="381"/>
      <c r="EU18" s="381"/>
      <c r="EV18" s="381"/>
      <c r="EW18" s="381"/>
      <c r="EX18" s="381"/>
      <c r="EY18" s="381"/>
      <c r="EZ18" s="381"/>
      <c r="FA18" s="381"/>
      <c r="FB18" s="381"/>
      <c r="FC18" s="381"/>
      <c r="FD18" s="381"/>
      <c r="FE18" s="381"/>
      <c r="FF18" s="381"/>
      <c r="FG18" s="381"/>
      <c r="FH18" s="381"/>
      <c r="FI18" s="381"/>
      <c r="FJ18" s="381"/>
      <c r="FK18" s="381"/>
      <c r="FL18" s="381"/>
      <c r="FM18" s="381"/>
      <c r="FN18" s="381"/>
      <c r="FO18" s="381"/>
      <c r="FP18" s="381"/>
      <c r="FQ18" s="381"/>
      <c r="FR18" s="381"/>
      <c r="FS18" s="381"/>
      <c r="FT18" s="381"/>
      <c r="FU18" s="381"/>
      <c r="FV18" s="381"/>
      <c r="FW18" s="381"/>
    </row>
    <row r="19" spans="1:179" s="382" customFormat="1" ht="13.8">
      <c r="A19" s="479" t="s">
        <v>5416</v>
      </c>
      <c r="B19" s="484" t="s">
        <v>5417</v>
      </c>
      <c r="C19" s="481">
        <v>2</v>
      </c>
      <c r="D19" s="483">
        <v>9019.8000000000011</v>
      </c>
      <c r="E19" s="483">
        <v>17909.7</v>
      </c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381"/>
      <c r="AD19" s="381"/>
      <c r="AE19" s="381"/>
      <c r="AF19" s="381"/>
      <c r="AG19" s="381"/>
      <c r="AH19" s="381"/>
      <c r="AI19" s="381"/>
      <c r="AJ19" s="381"/>
      <c r="AK19" s="381"/>
      <c r="AL19" s="381"/>
      <c r="AM19" s="381"/>
      <c r="AN19" s="381"/>
      <c r="AO19" s="381"/>
      <c r="AP19" s="381"/>
      <c r="AQ19" s="381"/>
      <c r="AR19" s="381"/>
      <c r="AS19" s="381"/>
      <c r="AT19" s="381"/>
      <c r="AU19" s="381"/>
      <c r="AV19" s="381"/>
      <c r="AW19" s="381"/>
      <c r="AX19" s="381"/>
      <c r="AY19" s="381"/>
      <c r="AZ19" s="381"/>
      <c r="BA19" s="381"/>
      <c r="BB19" s="381"/>
      <c r="BC19" s="381"/>
      <c r="BD19" s="381"/>
      <c r="BE19" s="381"/>
      <c r="BF19" s="381"/>
      <c r="BG19" s="381"/>
      <c r="BH19" s="381"/>
      <c r="BI19" s="381"/>
      <c r="BJ19" s="381"/>
      <c r="BK19" s="381"/>
      <c r="BL19" s="381"/>
      <c r="BM19" s="381"/>
      <c r="BN19" s="381"/>
      <c r="BO19" s="381"/>
      <c r="BP19" s="381"/>
      <c r="BQ19" s="381"/>
      <c r="BR19" s="381"/>
      <c r="BS19" s="381"/>
      <c r="BT19" s="381"/>
      <c r="BU19" s="381"/>
      <c r="BV19" s="381"/>
      <c r="BW19" s="381"/>
      <c r="BX19" s="381"/>
      <c r="BY19" s="381"/>
      <c r="BZ19" s="381"/>
      <c r="CA19" s="381"/>
      <c r="CB19" s="381"/>
      <c r="CC19" s="381"/>
      <c r="CD19" s="381"/>
      <c r="CE19" s="381"/>
      <c r="CF19" s="381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1"/>
      <c r="CZ19" s="381"/>
      <c r="DA19" s="381"/>
      <c r="DB19" s="381"/>
      <c r="DC19" s="381"/>
      <c r="DD19" s="381"/>
      <c r="DE19" s="381"/>
      <c r="DF19" s="381"/>
      <c r="DG19" s="381"/>
      <c r="DH19" s="381"/>
      <c r="DI19" s="381"/>
      <c r="DJ19" s="381"/>
      <c r="DK19" s="381"/>
      <c r="DL19" s="381"/>
      <c r="DM19" s="381"/>
      <c r="DN19" s="381"/>
      <c r="DO19" s="381"/>
      <c r="DP19" s="381"/>
      <c r="DQ19" s="381"/>
      <c r="DR19" s="381"/>
      <c r="DS19" s="381"/>
      <c r="DT19" s="381"/>
      <c r="DU19" s="381"/>
      <c r="DV19" s="381"/>
      <c r="DW19" s="381"/>
      <c r="DX19" s="381"/>
      <c r="DY19" s="381"/>
      <c r="DZ19" s="381"/>
      <c r="EA19" s="381"/>
      <c r="EB19" s="381"/>
      <c r="EC19" s="381"/>
      <c r="ED19" s="381"/>
      <c r="EE19" s="381"/>
      <c r="EF19" s="381"/>
      <c r="EG19" s="381"/>
      <c r="EH19" s="381"/>
      <c r="EI19" s="381"/>
      <c r="EJ19" s="381"/>
      <c r="EK19" s="381"/>
      <c r="EL19" s="381"/>
      <c r="EM19" s="381"/>
      <c r="EN19" s="381"/>
      <c r="EO19" s="381"/>
      <c r="EP19" s="381"/>
      <c r="EQ19" s="381"/>
      <c r="ER19" s="381"/>
      <c r="ES19" s="381"/>
      <c r="ET19" s="381"/>
      <c r="EU19" s="381"/>
      <c r="EV19" s="381"/>
      <c r="EW19" s="381"/>
      <c r="EX19" s="381"/>
      <c r="EY19" s="381"/>
      <c r="EZ19" s="381"/>
      <c r="FA19" s="381"/>
      <c r="FB19" s="381"/>
      <c r="FC19" s="381"/>
      <c r="FD19" s="381"/>
      <c r="FE19" s="381"/>
      <c r="FF19" s="381"/>
      <c r="FG19" s="381"/>
      <c r="FH19" s="381"/>
      <c r="FI19" s="381"/>
      <c r="FJ19" s="381"/>
      <c r="FK19" s="381"/>
      <c r="FL19" s="381"/>
      <c r="FM19" s="381"/>
      <c r="FN19" s="381"/>
      <c r="FO19" s="381"/>
      <c r="FP19" s="381"/>
      <c r="FQ19" s="381"/>
      <c r="FR19" s="381"/>
      <c r="FS19" s="381"/>
      <c r="FT19" s="381"/>
      <c r="FU19" s="381"/>
      <c r="FV19" s="381"/>
      <c r="FW19" s="381"/>
    </row>
    <row r="20" spans="1:179" s="382" customFormat="1" ht="13.8">
      <c r="A20" s="479" t="s">
        <v>5418</v>
      </c>
      <c r="B20" s="484" t="s">
        <v>4372</v>
      </c>
      <c r="C20" s="481">
        <v>36</v>
      </c>
      <c r="D20" s="483">
        <v>7689.5999999999995</v>
      </c>
      <c r="E20" s="483">
        <v>32939.4</v>
      </c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1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</row>
    <row r="21" spans="1:179" s="382" customFormat="1" ht="13.8">
      <c r="A21" s="479" t="s">
        <v>5419</v>
      </c>
      <c r="B21" s="484" t="s">
        <v>5103</v>
      </c>
      <c r="C21" s="481">
        <v>16</v>
      </c>
      <c r="D21" s="483">
        <v>11842.5</v>
      </c>
      <c r="E21" s="483">
        <v>25090.799999999999</v>
      </c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1"/>
      <c r="CZ21" s="381"/>
      <c r="DA21" s="381"/>
      <c r="DB21" s="381"/>
      <c r="DC21" s="381"/>
      <c r="DD21" s="381"/>
      <c r="DE21" s="381"/>
      <c r="DF21" s="381"/>
      <c r="DG21" s="381"/>
      <c r="DH21" s="381"/>
      <c r="DI21" s="381"/>
      <c r="DJ21" s="381"/>
      <c r="DK21" s="381"/>
      <c r="DL21" s="381"/>
      <c r="DM21" s="381"/>
      <c r="DN21" s="381"/>
      <c r="DO21" s="381"/>
      <c r="DP21" s="381"/>
      <c r="DQ21" s="381"/>
      <c r="DR21" s="381"/>
      <c r="DS21" s="381"/>
      <c r="DT21" s="381"/>
      <c r="DU21" s="381"/>
      <c r="DV21" s="381"/>
      <c r="DW21" s="381"/>
      <c r="DX21" s="381"/>
      <c r="DY21" s="381"/>
      <c r="DZ21" s="381"/>
      <c r="EA21" s="381"/>
      <c r="EB21" s="381"/>
      <c r="EC21" s="381"/>
      <c r="ED21" s="381"/>
      <c r="EE21" s="381"/>
      <c r="EF21" s="381"/>
      <c r="EG21" s="381"/>
      <c r="EH21" s="381"/>
      <c r="EI21" s="381"/>
      <c r="EJ21" s="381"/>
      <c r="EK21" s="381"/>
      <c r="EL21" s="381"/>
      <c r="EM21" s="381"/>
      <c r="EN21" s="381"/>
      <c r="EO21" s="381"/>
      <c r="EP21" s="381"/>
      <c r="EQ21" s="381"/>
      <c r="ER21" s="381"/>
      <c r="ES21" s="381"/>
      <c r="ET21" s="381"/>
      <c r="EU21" s="381"/>
      <c r="EV21" s="381"/>
      <c r="EW21" s="381"/>
      <c r="EX21" s="381"/>
      <c r="EY21" s="381"/>
      <c r="EZ21" s="381"/>
      <c r="FA21" s="381"/>
      <c r="FB21" s="381"/>
      <c r="FC21" s="381"/>
      <c r="FD21" s="381"/>
      <c r="FE21" s="381"/>
      <c r="FF21" s="381"/>
      <c r="FG21" s="381"/>
      <c r="FH21" s="381"/>
      <c r="FI21" s="381"/>
      <c r="FJ21" s="381"/>
      <c r="FK21" s="381"/>
      <c r="FL21" s="381"/>
      <c r="FM21" s="381"/>
      <c r="FN21" s="381"/>
      <c r="FO21" s="381"/>
      <c r="FP21" s="381"/>
      <c r="FQ21" s="381"/>
      <c r="FR21" s="381"/>
      <c r="FS21" s="381"/>
      <c r="FT21" s="381"/>
      <c r="FU21" s="381"/>
      <c r="FV21" s="381"/>
      <c r="FW21" s="381"/>
    </row>
    <row r="22" spans="1:179" s="382" customFormat="1" ht="13.8">
      <c r="A22" s="479" t="s">
        <v>5420</v>
      </c>
      <c r="B22" s="484" t="s">
        <v>5421</v>
      </c>
      <c r="C22" s="481">
        <v>1</v>
      </c>
      <c r="D22" s="483">
        <v>50861.4</v>
      </c>
      <c r="E22" s="483">
        <v>50861.4</v>
      </c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B22" s="381"/>
      <c r="AC22" s="381"/>
      <c r="AD22" s="381"/>
      <c r="AE22" s="381"/>
      <c r="AF22" s="381"/>
      <c r="AG22" s="381"/>
      <c r="AH22" s="381"/>
      <c r="AI22" s="381"/>
      <c r="AJ22" s="381"/>
      <c r="AK22" s="381"/>
      <c r="AL22" s="381"/>
      <c r="AM22" s="381"/>
      <c r="AN22" s="381"/>
      <c r="AO22" s="381"/>
      <c r="AP22" s="381"/>
      <c r="AQ22" s="381"/>
      <c r="AR22" s="381"/>
      <c r="AS22" s="381"/>
      <c r="AT22" s="381"/>
      <c r="AU22" s="381"/>
      <c r="AV22" s="381"/>
      <c r="AW22" s="381"/>
      <c r="AX22" s="381"/>
      <c r="AY22" s="381"/>
      <c r="AZ22" s="381"/>
      <c r="BA22" s="381"/>
      <c r="BB22" s="381"/>
      <c r="BC22" s="381"/>
      <c r="BD22" s="381"/>
      <c r="BE22" s="381"/>
      <c r="BF22" s="381"/>
      <c r="BG22" s="381"/>
      <c r="BH22" s="381"/>
      <c r="BI22" s="381"/>
      <c r="BJ22" s="381"/>
      <c r="BK22" s="381"/>
      <c r="BL22" s="381"/>
      <c r="BM22" s="381"/>
      <c r="BN22" s="381"/>
      <c r="BO22" s="381"/>
      <c r="BP22" s="381"/>
      <c r="BQ22" s="381"/>
      <c r="BR22" s="381"/>
      <c r="BS22" s="381"/>
      <c r="BT22" s="381"/>
      <c r="BU22" s="381"/>
      <c r="BV22" s="381"/>
      <c r="BW22" s="381"/>
      <c r="BX22" s="381"/>
      <c r="BY22" s="381"/>
      <c r="BZ22" s="381"/>
      <c r="CA22" s="381"/>
      <c r="CB22" s="381"/>
      <c r="CC22" s="381"/>
      <c r="CD22" s="381"/>
      <c r="CE22" s="381"/>
      <c r="CF22" s="381"/>
      <c r="CG22" s="381"/>
      <c r="CH22" s="381"/>
      <c r="CI22" s="381"/>
      <c r="CJ22" s="381"/>
      <c r="CK22" s="381"/>
      <c r="CL22" s="381"/>
      <c r="CM22" s="381"/>
      <c r="CN22" s="381"/>
      <c r="CO22" s="381"/>
      <c r="CP22" s="381"/>
      <c r="CQ22" s="381"/>
      <c r="CR22" s="381"/>
      <c r="CS22" s="381"/>
      <c r="CT22" s="381"/>
      <c r="CU22" s="381"/>
      <c r="CV22" s="381"/>
      <c r="CW22" s="381"/>
      <c r="CX22" s="381"/>
      <c r="CY22" s="381"/>
      <c r="CZ22" s="381"/>
      <c r="DA22" s="381"/>
      <c r="DB22" s="381"/>
      <c r="DC22" s="381"/>
      <c r="DD22" s="381"/>
      <c r="DE22" s="381"/>
      <c r="DF22" s="381"/>
      <c r="DG22" s="381"/>
      <c r="DH22" s="381"/>
      <c r="DI22" s="381"/>
      <c r="DJ22" s="381"/>
      <c r="DK22" s="381"/>
      <c r="DL22" s="381"/>
      <c r="DM22" s="381"/>
      <c r="DN22" s="381"/>
      <c r="DO22" s="381"/>
      <c r="DP22" s="381"/>
      <c r="DQ22" s="381"/>
      <c r="DR22" s="381"/>
      <c r="DS22" s="381"/>
      <c r="DT22" s="381"/>
      <c r="DU22" s="381"/>
      <c r="DV22" s="381"/>
      <c r="DW22" s="381"/>
      <c r="DX22" s="381"/>
      <c r="DY22" s="381"/>
      <c r="DZ22" s="381"/>
      <c r="EA22" s="381"/>
      <c r="EB22" s="381"/>
      <c r="EC22" s="381"/>
      <c r="ED22" s="381"/>
      <c r="EE22" s="381"/>
      <c r="EF22" s="381"/>
      <c r="EG22" s="381"/>
      <c r="EH22" s="381"/>
      <c r="EI22" s="381"/>
      <c r="EJ22" s="381"/>
      <c r="EK22" s="381"/>
      <c r="EL22" s="381"/>
      <c r="EM22" s="381"/>
      <c r="EN22" s="381"/>
      <c r="EO22" s="381"/>
      <c r="EP22" s="381"/>
      <c r="EQ22" s="381"/>
      <c r="ER22" s="381"/>
      <c r="ES22" s="381"/>
      <c r="ET22" s="381"/>
      <c r="EU22" s="381"/>
      <c r="EV22" s="381"/>
      <c r="EW22" s="381"/>
      <c r="EX22" s="381"/>
      <c r="EY22" s="381"/>
      <c r="EZ22" s="381"/>
      <c r="FA22" s="381"/>
      <c r="FB22" s="381"/>
      <c r="FC22" s="381"/>
      <c r="FD22" s="381"/>
      <c r="FE22" s="381"/>
      <c r="FF22" s="381"/>
      <c r="FG22" s="381"/>
      <c r="FH22" s="381"/>
      <c r="FI22" s="381"/>
      <c r="FJ22" s="381"/>
      <c r="FK22" s="381"/>
      <c r="FL22" s="381"/>
      <c r="FM22" s="381"/>
      <c r="FN22" s="381"/>
      <c r="FO22" s="381"/>
      <c r="FP22" s="381"/>
      <c r="FQ22" s="381"/>
      <c r="FR22" s="381"/>
      <c r="FS22" s="381"/>
      <c r="FT22" s="381"/>
      <c r="FU22" s="381"/>
      <c r="FV22" s="381"/>
      <c r="FW22" s="381"/>
    </row>
    <row r="23" spans="1:179" s="382" customFormat="1" ht="13.8">
      <c r="A23" s="479" t="s">
        <v>5422</v>
      </c>
      <c r="B23" s="484" t="s">
        <v>5423</v>
      </c>
      <c r="C23" s="481">
        <v>10</v>
      </c>
      <c r="D23" s="483">
        <v>11063.7</v>
      </c>
      <c r="E23" s="483">
        <v>11063.7</v>
      </c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  <c r="AD23" s="381"/>
      <c r="AE23" s="381"/>
      <c r="AF23" s="381"/>
      <c r="AG23" s="381"/>
      <c r="AH23" s="381"/>
      <c r="AI23" s="381"/>
      <c r="AJ23" s="381"/>
      <c r="AK23" s="381"/>
      <c r="AL23" s="381"/>
      <c r="AM23" s="381"/>
      <c r="AN23" s="381"/>
      <c r="AO23" s="381"/>
      <c r="AP23" s="381"/>
      <c r="AQ23" s="381"/>
      <c r="AR23" s="381"/>
      <c r="AS23" s="381"/>
      <c r="AT23" s="381"/>
      <c r="AU23" s="381"/>
      <c r="AV23" s="381"/>
      <c r="AW23" s="381"/>
      <c r="AX23" s="381"/>
      <c r="AY23" s="381"/>
      <c r="AZ23" s="381"/>
      <c r="BA23" s="381"/>
      <c r="BB23" s="381"/>
      <c r="BC23" s="381"/>
      <c r="BD23" s="381"/>
      <c r="BE23" s="381"/>
      <c r="BF23" s="381"/>
      <c r="BG23" s="381"/>
      <c r="BH23" s="381"/>
      <c r="BI23" s="381"/>
      <c r="BJ23" s="381"/>
      <c r="BK23" s="381"/>
      <c r="BL23" s="381"/>
      <c r="BM23" s="381"/>
      <c r="BN23" s="381"/>
      <c r="BO23" s="381"/>
      <c r="BP23" s="381"/>
      <c r="BQ23" s="381"/>
      <c r="BR23" s="381"/>
      <c r="BS23" s="381"/>
      <c r="BT23" s="381"/>
      <c r="BU23" s="381"/>
      <c r="BV23" s="381"/>
      <c r="BW23" s="381"/>
      <c r="BX23" s="381"/>
      <c r="BY23" s="381"/>
      <c r="BZ23" s="381"/>
      <c r="CA23" s="381"/>
      <c r="CB23" s="381"/>
      <c r="CC23" s="381"/>
      <c r="CD23" s="381"/>
      <c r="CE23" s="381"/>
      <c r="CF23" s="381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1"/>
      <c r="CZ23" s="381"/>
      <c r="DA23" s="381"/>
      <c r="DB23" s="381"/>
      <c r="DC23" s="381"/>
      <c r="DD23" s="381"/>
      <c r="DE23" s="381"/>
      <c r="DF23" s="381"/>
      <c r="DG23" s="381"/>
      <c r="DH23" s="381"/>
      <c r="DI23" s="381"/>
      <c r="DJ23" s="381"/>
      <c r="DK23" s="381"/>
      <c r="DL23" s="381"/>
      <c r="DM23" s="381"/>
      <c r="DN23" s="381"/>
      <c r="DO23" s="381"/>
      <c r="DP23" s="381"/>
      <c r="DQ23" s="381"/>
      <c r="DR23" s="381"/>
      <c r="DS23" s="381"/>
      <c r="DT23" s="381"/>
      <c r="DU23" s="381"/>
      <c r="DV23" s="381"/>
      <c r="DW23" s="381"/>
      <c r="DX23" s="381"/>
      <c r="DY23" s="381"/>
      <c r="DZ23" s="381"/>
      <c r="EA23" s="381"/>
      <c r="EB23" s="381"/>
      <c r="EC23" s="381"/>
      <c r="ED23" s="381"/>
      <c r="EE23" s="381"/>
      <c r="EF23" s="381"/>
      <c r="EG23" s="381"/>
      <c r="EH23" s="381"/>
      <c r="EI23" s="381"/>
      <c r="EJ23" s="381"/>
      <c r="EK23" s="381"/>
      <c r="EL23" s="381"/>
      <c r="EM23" s="381"/>
      <c r="EN23" s="381"/>
      <c r="EO23" s="381"/>
      <c r="EP23" s="381"/>
      <c r="EQ23" s="381"/>
      <c r="ER23" s="381"/>
      <c r="ES23" s="381"/>
      <c r="ET23" s="381"/>
      <c r="EU23" s="381"/>
      <c r="EV23" s="381"/>
      <c r="EW23" s="381"/>
      <c r="EX23" s="381"/>
      <c r="EY23" s="381"/>
      <c r="EZ23" s="381"/>
      <c r="FA23" s="381"/>
      <c r="FB23" s="381"/>
      <c r="FC23" s="381"/>
      <c r="FD23" s="381"/>
      <c r="FE23" s="381"/>
      <c r="FF23" s="381"/>
      <c r="FG23" s="381"/>
      <c r="FH23" s="381"/>
      <c r="FI23" s="381"/>
      <c r="FJ23" s="381"/>
      <c r="FK23" s="381"/>
      <c r="FL23" s="381"/>
      <c r="FM23" s="381"/>
      <c r="FN23" s="381"/>
      <c r="FO23" s="381"/>
      <c r="FP23" s="381"/>
      <c r="FQ23" s="381"/>
      <c r="FR23" s="381"/>
      <c r="FS23" s="381"/>
      <c r="FT23" s="381"/>
      <c r="FU23" s="381"/>
      <c r="FV23" s="381"/>
      <c r="FW23" s="381"/>
    </row>
    <row r="24" spans="1:179" s="382" customFormat="1" ht="13.8">
      <c r="A24" s="479" t="s">
        <v>5424</v>
      </c>
      <c r="B24" s="484" t="s">
        <v>5392</v>
      </c>
      <c r="C24" s="481">
        <v>2</v>
      </c>
      <c r="D24" s="483">
        <v>22248</v>
      </c>
      <c r="E24" s="483">
        <v>32939.4</v>
      </c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  <c r="AZ24" s="381"/>
      <c r="BA24" s="381"/>
      <c r="BB24" s="381"/>
      <c r="BC24" s="381"/>
      <c r="BD24" s="381"/>
      <c r="BE24" s="381"/>
      <c r="BF24" s="381"/>
      <c r="BG24" s="381"/>
      <c r="BH24" s="381"/>
      <c r="BI24" s="381"/>
      <c r="BJ24" s="381"/>
      <c r="BK24" s="381"/>
      <c r="BL24" s="381"/>
      <c r="BM24" s="381"/>
      <c r="BN24" s="381"/>
      <c r="BO24" s="381"/>
      <c r="BP24" s="381"/>
      <c r="BQ24" s="381"/>
      <c r="BR24" s="381"/>
      <c r="BS24" s="381"/>
      <c r="BT24" s="381"/>
      <c r="BU24" s="381"/>
      <c r="BV24" s="381"/>
      <c r="BW24" s="381"/>
      <c r="BX24" s="381"/>
      <c r="BY24" s="381"/>
      <c r="BZ24" s="381"/>
      <c r="CA24" s="381"/>
      <c r="CB24" s="381"/>
      <c r="CC24" s="381"/>
      <c r="CD24" s="381"/>
      <c r="CE24" s="381"/>
      <c r="CF24" s="381"/>
      <c r="CG24" s="381"/>
      <c r="CH24" s="381"/>
      <c r="CI24" s="381"/>
      <c r="CJ24" s="381"/>
      <c r="CK24" s="381"/>
      <c r="CL24" s="381"/>
      <c r="CM24" s="381"/>
      <c r="CN24" s="381"/>
      <c r="CO24" s="381"/>
      <c r="CP24" s="381"/>
      <c r="CQ24" s="381"/>
      <c r="CR24" s="381"/>
      <c r="CS24" s="381"/>
      <c r="CT24" s="381"/>
      <c r="CU24" s="381"/>
      <c r="CV24" s="381"/>
      <c r="CW24" s="381"/>
      <c r="CX24" s="381"/>
      <c r="CY24" s="381"/>
      <c r="CZ24" s="381"/>
      <c r="DA24" s="381"/>
      <c r="DB24" s="381"/>
      <c r="DC24" s="381"/>
      <c r="DD24" s="381"/>
      <c r="DE24" s="381"/>
      <c r="DF24" s="381"/>
      <c r="DG24" s="381"/>
      <c r="DH24" s="381"/>
      <c r="DI24" s="381"/>
      <c r="DJ24" s="381"/>
      <c r="DK24" s="381"/>
      <c r="DL24" s="381"/>
      <c r="DM24" s="381"/>
      <c r="DN24" s="381"/>
      <c r="DO24" s="381"/>
      <c r="DP24" s="381"/>
      <c r="DQ24" s="381"/>
      <c r="DR24" s="381"/>
      <c r="DS24" s="381"/>
      <c r="DT24" s="381"/>
      <c r="DU24" s="381"/>
      <c r="DV24" s="381"/>
      <c r="DW24" s="381"/>
      <c r="DX24" s="381"/>
      <c r="DY24" s="381"/>
      <c r="DZ24" s="381"/>
      <c r="EA24" s="381"/>
      <c r="EB24" s="381"/>
      <c r="EC24" s="381"/>
      <c r="ED24" s="381"/>
      <c r="EE24" s="381"/>
      <c r="EF24" s="381"/>
      <c r="EG24" s="381"/>
      <c r="EH24" s="381"/>
      <c r="EI24" s="381"/>
      <c r="EJ24" s="381"/>
      <c r="EK24" s="381"/>
      <c r="EL24" s="381"/>
      <c r="EM24" s="381"/>
      <c r="EN24" s="381"/>
      <c r="EO24" s="381"/>
      <c r="EP24" s="381"/>
      <c r="EQ24" s="381"/>
      <c r="ER24" s="381"/>
      <c r="ES24" s="381"/>
      <c r="ET24" s="381"/>
      <c r="EU24" s="381"/>
      <c r="EV24" s="381"/>
      <c r="EW24" s="381"/>
      <c r="EX24" s="381"/>
      <c r="EY24" s="381"/>
      <c r="EZ24" s="381"/>
      <c r="FA24" s="381"/>
      <c r="FB24" s="381"/>
      <c r="FC24" s="381"/>
      <c r="FD24" s="381"/>
      <c r="FE24" s="381"/>
      <c r="FF24" s="381"/>
      <c r="FG24" s="381"/>
      <c r="FH24" s="381"/>
      <c r="FI24" s="381"/>
      <c r="FJ24" s="381"/>
      <c r="FK24" s="381"/>
      <c r="FL24" s="381"/>
      <c r="FM24" s="381"/>
      <c r="FN24" s="381"/>
      <c r="FO24" s="381"/>
      <c r="FP24" s="381"/>
      <c r="FQ24" s="381"/>
      <c r="FR24" s="381"/>
      <c r="FS24" s="381"/>
      <c r="FT24" s="381"/>
      <c r="FU24" s="381"/>
      <c r="FV24" s="381"/>
      <c r="FW24" s="381"/>
    </row>
    <row r="25" spans="1:179" s="382" customFormat="1" ht="13.8">
      <c r="A25" s="479" t="s">
        <v>5425</v>
      </c>
      <c r="B25" s="484" t="s">
        <v>5426</v>
      </c>
      <c r="C25" s="481">
        <v>1</v>
      </c>
      <c r="D25" s="483">
        <v>25090.799999999999</v>
      </c>
      <c r="E25" s="483">
        <v>25090.799999999999</v>
      </c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1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</row>
    <row r="26" spans="1:179" s="382" customFormat="1" ht="13.8">
      <c r="A26" s="479" t="s">
        <v>5427</v>
      </c>
      <c r="B26" s="484" t="s">
        <v>5428</v>
      </c>
      <c r="C26" s="481">
        <v>1</v>
      </c>
      <c r="D26" s="483">
        <v>32939.4</v>
      </c>
      <c r="E26" s="483">
        <v>32939.4</v>
      </c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381"/>
      <c r="AV26" s="381"/>
      <c r="AW26" s="381"/>
      <c r="AX26" s="381"/>
      <c r="AY26" s="381"/>
      <c r="AZ26" s="381"/>
      <c r="BA26" s="381"/>
      <c r="BB26" s="381"/>
      <c r="BC26" s="381"/>
      <c r="BD26" s="381"/>
      <c r="BE26" s="381"/>
      <c r="BF26" s="381"/>
      <c r="BG26" s="381"/>
      <c r="BH26" s="381"/>
      <c r="BI26" s="381"/>
      <c r="BJ26" s="381"/>
      <c r="BK26" s="381"/>
      <c r="BL26" s="381"/>
      <c r="BM26" s="381"/>
      <c r="BN26" s="381"/>
      <c r="BO26" s="381"/>
      <c r="BP26" s="381"/>
      <c r="BQ26" s="381"/>
      <c r="BR26" s="381"/>
      <c r="BS26" s="381"/>
      <c r="BT26" s="381"/>
      <c r="BU26" s="381"/>
      <c r="BV26" s="381"/>
      <c r="BW26" s="381"/>
      <c r="BX26" s="381"/>
      <c r="BY26" s="381"/>
      <c r="BZ26" s="381"/>
      <c r="CA26" s="381"/>
      <c r="CB26" s="381"/>
      <c r="CC26" s="381"/>
      <c r="CD26" s="381"/>
      <c r="CE26" s="381"/>
      <c r="CF26" s="381"/>
      <c r="CG26" s="381"/>
      <c r="CH26" s="381"/>
      <c r="CI26" s="381"/>
      <c r="CJ26" s="381"/>
      <c r="CK26" s="381"/>
      <c r="CL26" s="381"/>
      <c r="CM26" s="381"/>
      <c r="CN26" s="381"/>
      <c r="CO26" s="381"/>
      <c r="CP26" s="381"/>
      <c r="CQ26" s="381"/>
      <c r="CR26" s="381"/>
      <c r="CS26" s="381"/>
      <c r="CT26" s="381"/>
      <c r="CU26" s="381"/>
      <c r="CV26" s="381"/>
      <c r="CW26" s="381"/>
      <c r="CX26" s="381"/>
      <c r="CY26" s="381"/>
      <c r="CZ26" s="381"/>
      <c r="DA26" s="381"/>
      <c r="DB26" s="381"/>
      <c r="DC26" s="381"/>
      <c r="DD26" s="381"/>
      <c r="DE26" s="381"/>
      <c r="DF26" s="381"/>
      <c r="DG26" s="381"/>
      <c r="DH26" s="381"/>
      <c r="DI26" s="381"/>
      <c r="DJ26" s="381"/>
      <c r="DK26" s="381"/>
      <c r="DL26" s="381"/>
      <c r="DM26" s="381"/>
      <c r="DN26" s="381"/>
      <c r="DO26" s="381"/>
      <c r="DP26" s="381"/>
      <c r="DQ26" s="381"/>
      <c r="DR26" s="381"/>
      <c r="DS26" s="381"/>
      <c r="DT26" s="381"/>
      <c r="DU26" s="381"/>
      <c r="DV26" s="381"/>
      <c r="DW26" s="381"/>
      <c r="DX26" s="381"/>
      <c r="DY26" s="381"/>
      <c r="DZ26" s="381"/>
      <c r="EA26" s="381"/>
      <c r="EB26" s="381"/>
      <c r="EC26" s="381"/>
      <c r="ED26" s="381"/>
      <c r="EE26" s="381"/>
      <c r="EF26" s="381"/>
      <c r="EG26" s="381"/>
      <c r="EH26" s="381"/>
      <c r="EI26" s="381"/>
      <c r="EJ26" s="381"/>
      <c r="EK26" s="381"/>
      <c r="EL26" s="381"/>
      <c r="EM26" s="381"/>
      <c r="EN26" s="381"/>
      <c r="EO26" s="381"/>
      <c r="EP26" s="381"/>
      <c r="EQ26" s="381"/>
      <c r="ER26" s="381"/>
      <c r="ES26" s="381"/>
      <c r="ET26" s="381"/>
      <c r="EU26" s="381"/>
      <c r="EV26" s="381"/>
      <c r="EW26" s="381"/>
      <c r="EX26" s="381"/>
      <c r="EY26" s="381"/>
      <c r="EZ26" s="381"/>
      <c r="FA26" s="381"/>
      <c r="FB26" s="381"/>
      <c r="FC26" s="381"/>
      <c r="FD26" s="381"/>
      <c r="FE26" s="381"/>
      <c r="FF26" s="381"/>
      <c r="FG26" s="381"/>
      <c r="FH26" s="381"/>
      <c r="FI26" s="381"/>
      <c r="FJ26" s="381"/>
      <c r="FK26" s="381"/>
      <c r="FL26" s="381"/>
      <c r="FM26" s="381"/>
      <c r="FN26" s="381"/>
      <c r="FO26" s="381"/>
      <c r="FP26" s="381"/>
      <c r="FQ26" s="381"/>
      <c r="FR26" s="381"/>
      <c r="FS26" s="381"/>
      <c r="FT26" s="381"/>
      <c r="FU26" s="381"/>
      <c r="FV26" s="381"/>
      <c r="FW26" s="381"/>
    </row>
    <row r="27" spans="1:179" s="382" customFormat="1" ht="13.8">
      <c r="A27" s="479" t="s">
        <v>5429</v>
      </c>
      <c r="B27" s="484" t="s">
        <v>4440</v>
      </c>
      <c r="C27" s="481">
        <v>10</v>
      </c>
      <c r="D27" s="483">
        <v>11063.7</v>
      </c>
      <c r="E27" s="483">
        <v>12393.9</v>
      </c>
      <c r="F27" s="381"/>
      <c r="G27" s="381"/>
      <c r="H27" s="381"/>
      <c r="I27" s="381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1"/>
      <c r="AB27" s="381"/>
      <c r="AC27" s="381"/>
      <c r="AD27" s="381"/>
      <c r="AE27" s="381"/>
      <c r="AF27" s="381"/>
      <c r="AG27" s="381"/>
      <c r="AH27" s="381"/>
      <c r="AI27" s="381"/>
      <c r="AJ27" s="381"/>
      <c r="AK27" s="381"/>
      <c r="AL27" s="381"/>
      <c r="AM27" s="381"/>
      <c r="AN27" s="381"/>
      <c r="AO27" s="381"/>
      <c r="AP27" s="381"/>
      <c r="AQ27" s="381"/>
      <c r="AR27" s="381"/>
      <c r="AS27" s="381"/>
      <c r="AT27" s="381"/>
      <c r="AU27" s="381"/>
      <c r="AV27" s="381"/>
      <c r="AW27" s="381"/>
      <c r="AX27" s="381"/>
      <c r="AY27" s="381"/>
      <c r="AZ27" s="381"/>
      <c r="BA27" s="381"/>
      <c r="BB27" s="381"/>
      <c r="BC27" s="381"/>
      <c r="BD27" s="381"/>
      <c r="BE27" s="381"/>
      <c r="BF27" s="381"/>
      <c r="BG27" s="381"/>
      <c r="BH27" s="381"/>
      <c r="BI27" s="381"/>
      <c r="BJ27" s="381"/>
      <c r="BK27" s="381"/>
      <c r="BL27" s="381"/>
      <c r="BM27" s="381"/>
      <c r="BN27" s="381"/>
      <c r="BO27" s="381"/>
      <c r="BP27" s="381"/>
      <c r="BQ27" s="381"/>
      <c r="BR27" s="381"/>
      <c r="BS27" s="381"/>
      <c r="BT27" s="381"/>
      <c r="BU27" s="381"/>
      <c r="BV27" s="381"/>
      <c r="BW27" s="381"/>
      <c r="BX27" s="381"/>
      <c r="BY27" s="381"/>
      <c r="BZ27" s="381"/>
      <c r="CA27" s="381"/>
      <c r="CB27" s="381"/>
      <c r="CC27" s="381"/>
      <c r="CD27" s="381"/>
      <c r="CE27" s="381"/>
      <c r="CF27" s="381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1"/>
      <c r="CZ27" s="381"/>
      <c r="DA27" s="381"/>
      <c r="DB27" s="381"/>
      <c r="DC27" s="381"/>
      <c r="DD27" s="381"/>
      <c r="DE27" s="381"/>
      <c r="DF27" s="381"/>
      <c r="DG27" s="381"/>
      <c r="DH27" s="381"/>
      <c r="DI27" s="381"/>
      <c r="DJ27" s="381"/>
      <c r="DK27" s="381"/>
      <c r="DL27" s="381"/>
      <c r="DM27" s="381"/>
      <c r="DN27" s="381"/>
      <c r="DO27" s="381"/>
      <c r="DP27" s="381"/>
      <c r="DQ27" s="381"/>
      <c r="DR27" s="381"/>
      <c r="DS27" s="381"/>
      <c r="DT27" s="381"/>
      <c r="DU27" s="381"/>
      <c r="DV27" s="381"/>
      <c r="DW27" s="381"/>
      <c r="DX27" s="381"/>
      <c r="DY27" s="381"/>
      <c r="DZ27" s="381"/>
      <c r="EA27" s="381"/>
      <c r="EB27" s="381"/>
      <c r="EC27" s="381"/>
      <c r="ED27" s="381"/>
      <c r="EE27" s="381"/>
      <c r="EF27" s="381"/>
      <c r="EG27" s="381"/>
      <c r="EH27" s="381"/>
      <c r="EI27" s="381"/>
      <c r="EJ27" s="381"/>
      <c r="EK27" s="381"/>
      <c r="EL27" s="381"/>
      <c r="EM27" s="381"/>
      <c r="EN27" s="381"/>
      <c r="EO27" s="381"/>
      <c r="EP27" s="381"/>
      <c r="EQ27" s="381"/>
      <c r="ER27" s="381"/>
      <c r="ES27" s="381"/>
      <c r="ET27" s="381"/>
      <c r="EU27" s="381"/>
      <c r="EV27" s="381"/>
      <c r="EW27" s="381"/>
      <c r="EX27" s="381"/>
      <c r="EY27" s="381"/>
      <c r="EZ27" s="381"/>
      <c r="FA27" s="381"/>
      <c r="FB27" s="381"/>
      <c r="FC27" s="381"/>
      <c r="FD27" s="381"/>
      <c r="FE27" s="381"/>
      <c r="FF27" s="381"/>
      <c r="FG27" s="381"/>
      <c r="FH27" s="381"/>
      <c r="FI27" s="381"/>
      <c r="FJ27" s="381"/>
      <c r="FK27" s="381"/>
      <c r="FL27" s="381"/>
      <c r="FM27" s="381"/>
      <c r="FN27" s="381"/>
      <c r="FO27" s="381"/>
      <c r="FP27" s="381"/>
      <c r="FQ27" s="381"/>
      <c r="FR27" s="381"/>
      <c r="FS27" s="381"/>
      <c r="FT27" s="381"/>
      <c r="FU27" s="381"/>
      <c r="FV27" s="381"/>
      <c r="FW27" s="381"/>
    </row>
    <row r="28" spans="1:179" s="382" customFormat="1" ht="13.8">
      <c r="A28" s="479" t="s">
        <v>5430</v>
      </c>
      <c r="B28" s="484" t="s">
        <v>4907</v>
      </c>
      <c r="C28" s="481">
        <v>4</v>
      </c>
      <c r="D28" s="483">
        <v>19110</v>
      </c>
      <c r="E28" s="483">
        <v>19110</v>
      </c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1"/>
      <c r="AK28" s="381"/>
      <c r="AL28" s="381"/>
      <c r="AM28" s="381"/>
      <c r="AN28" s="381"/>
      <c r="AO28" s="381"/>
      <c r="AP28" s="381"/>
      <c r="AQ28" s="381"/>
      <c r="AR28" s="381"/>
      <c r="AS28" s="381"/>
      <c r="AT28" s="381"/>
      <c r="AU28" s="381"/>
      <c r="AV28" s="381"/>
      <c r="AW28" s="381"/>
      <c r="AX28" s="381"/>
      <c r="AY28" s="381"/>
      <c r="AZ28" s="381"/>
      <c r="BA28" s="381"/>
      <c r="BB28" s="381"/>
      <c r="BC28" s="381"/>
      <c r="BD28" s="381"/>
      <c r="BE28" s="381"/>
      <c r="BF28" s="381"/>
      <c r="BG28" s="381"/>
      <c r="BH28" s="381"/>
      <c r="BI28" s="381"/>
      <c r="BJ28" s="381"/>
      <c r="BK28" s="381"/>
      <c r="BL28" s="381"/>
      <c r="BM28" s="381"/>
      <c r="BN28" s="381"/>
      <c r="BO28" s="381"/>
      <c r="BP28" s="381"/>
      <c r="BQ28" s="381"/>
      <c r="BR28" s="381"/>
      <c r="BS28" s="381"/>
      <c r="BT28" s="381"/>
      <c r="BU28" s="381"/>
      <c r="BV28" s="381"/>
      <c r="BW28" s="381"/>
      <c r="BX28" s="381"/>
      <c r="BY28" s="381"/>
      <c r="BZ28" s="381"/>
      <c r="CA28" s="381"/>
      <c r="CB28" s="381"/>
      <c r="CC28" s="381"/>
      <c r="CD28" s="381"/>
      <c r="CE28" s="381"/>
      <c r="CF28" s="381"/>
      <c r="CG28" s="381"/>
      <c r="CH28" s="381"/>
      <c r="CI28" s="381"/>
      <c r="CJ28" s="381"/>
      <c r="CK28" s="381"/>
      <c r="CL28" s="381"/>
      <c r="CM28" s="381"/>
      <c r="CN28" s="381"/>
      <c r="CO28" s="381"/>
      <c r="CP28" s="381"/>
      <c r="CQ28" s="381"/>
      <c r="CR28" s="381"/>
      <c r="CS28" s="381"/>
      <c r="CT28" s="381"/>
      <c r="CU28" s="381"/>
      <c r="CV28" s="381"/>
      <c r="CW28" s="381"/>
      <c r="CX28" s="381"/>
      <c r="CY28" s="381"/>
      <c r="CZ28" s="381"/>
      <c r="DA28" s="381"/>
      <c r="DB28" s="381"/>
      <c r="DC28" s="381"/>
      <c r="DD28" s="381"/>
      <c r="DE28" s="381"/>
      <c r="DF28" s="381"/>
      <c r="DG28" s="381"/>
      <c r="DH28" s="381"/>
      <c r="DI28" s="381"/>
      <c r="DJ28" s="381"/>
      <c r="DK28" s="381"/>
      <c r="DL28" s="381"/>
      <c r="DM28" s="381"/>
      <c r="DN28" s="381"/>
      <c r="DO28" s="381"/>
      <c r="DP28" s="381"/>
      <c r="DQ28" s="381"/>
      <c r="DR28" s="381"/>
      <c r="DS28" s="381"/>
      <c r="DT28" s="381"/>
      <c r="DU28" s="381"/>
      <c r="DV28" s="381"/>
      <c r="DW28" s="381"/>
      <c r="DX28" s="381"/>
      <c r="DY28" s="381"/>
      <c r="DZ28" s="381"/>
      <c r="EA28" s="381"/>
      <c r="EB28" s="381"/>
      <c r="EC28" s="381"/>
      <c r="ED28" s="381"/>
      <c r="EE28" s="381"/>
      <c r="EF28" s="381"/>
      <c r="EG28" s="381"/>
      <c r="EH28" s="381"/>
      <c r="EI28" s="381"/>
      <c r="EJ28" s="381"/>
      <c r="EK28" s="381"/>
      <c r="EL28" s="381"/>
      <c r="EM28" s="381"/>
      <c r="EN28" s="381"/>
      <c r="EO28" s="381"/>
      <c r="EP28" s="381"/>
      <c r="EQ28" s="381"/>
      <c r="ER28" s="381"/>
      <c r="ES28" s="381"/>
      <c r="ET28" s="381"/>
      <c r="EU28" s="381"/>
      <c r="EV28" s="381"/>
      <c r="EW28" s="381"/>
      <c r="EX28" s="381"/>
      <c r="EY28" s="381"/>
      <c r="EZ28" s="381"/>
      <c r="FA28" s="381"/>
      <c r="FB28" s="381"/>
      <c r="FC28" s="381"/>
      <c r="FD28" s="381"/>
      <c r="FE28" s="381"/>
      <c r="FF28" s="381"/>
      <c r="FG28" s="381"/>
      <c r="FH28" s="381"/>
      <c r="FI28" s="381"/>
      <c r="FJ28" s="381"/>
      <c r="FK28" s="381"/>
      <c r="FL28" s="381"/>
      <c r="FM28" s="381"/>
      <c r="FN28" s="381"/>
      <c r="FO28" s="381"/>
      <c r="FP28" s="381"/>
      <c r="FQ28" s="381"/>
      <c r="FR28" s="381"/>
      <c r="FS28" s="381"/>
      <c r="FT28" s="381"/>
      <c r="FU28" s="381"/>
      <c r="FV28" s="381"/>
      <c r="FW28" s="381"/>
    </row>
    <row r="29" spans="1:179" s="382" customFormat="1" ht="13.8">
      <c r="A29" s="479" t="s">
        <v>5431</v>
      </c>
      <c r="B29" s="484" t="s">
        <v>4319</v>
      </c>
      <c r="C29" s="481">
        <v>1</v>
      </c>
      <c r="D29" s="483">
        <v>50861.4</v>
      </c>
      <c r="E29" s="483">
        <v>50861.4</v>
      </c>
      <c r="F29" s="381"/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  <c r="AI29" s="381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381"/>
      <c r="BK29" s="381"/>
      <c r="BL29" s="381"/>
      <c r="BM29" s="381"/>
      <c r="BN29" s="381"/>
      <c r="BO29" s="381"/>
      <c r="BP29" s="381"/>
      <c r="BQ29" s="381"/>
      <c r="BR29" s="381"/>
      <c r="BS29" s="381"/>
      <c r="BT29" s="381"/>
      <c r="BU29" s="381"/>
      <c r="BV29" s="381"/>
      <c r="BW29" s="381"/>
      <c r="BX29" s="381"/>
      <c r="BY29" s="381"/>
      <c r="BZ29" s="381"/>
      <c r="CA29" s="381"/>
      <c r="CB29" s="381"/>
      <c r="CC29" s="381"/>
      <c r="CD29" s="381"/>
      <c r="CE29" s="381"/>
      <c r="CF29" s="38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1"/>
      <c r="CZ29" s="381"/>
      <c r="DA29" s="381"/>
      <c r="DB29" s="381"/>
      <c r="DC29" s="381"/>
      <c r="DD29" s="381"/>
      <c r="DE29" s="381"/>
      <c r="DF29" s="381"/>
      <c r="DG29" s="381"/>
      <c r="DH29" s="381"/>
      <c r="DI29" s="381"/>
      <c r="DJ29" s="381"/>
      <c r="DK29" s="381"/>
      <c r="DL29" s="381"/>
      <c r="DM29" s="381"/>
      <c r="DN29" s="381"/>
      <c r="DO29" s="381"/>
      <c r="DP29" s="381"/>
      <c r="DQ29" s="381"/>
      <c r="DR29" s="381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1"/>
      <c r="EJ29" s="381"/>
      <c r="EK29" s="381"/>
      <c r="EL29" s="381"/>
      <c r="EM29" s="381"/>
      <c r="EN29" s="381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1"/>
      <c r="FL29" s="381"/>
      <c r="FM29" s="381"/>
      <c r="FN29" s="381"/>
      <c r="FO29" s="381"/>
      <c r="FP29" s="381"/>
      <c r="FQ29" s="381"/>
      <c r="FR29" s="381"/>
      <c r="FS29" s="381"/>
      <c r="FT29" s="381"/>
      <c r="FU29" s="381"/>
      <c r="FV29" s="381"/>
      <c r="FW29" s="381"/>
    </row>
    <row r="30" spans="1:179" s="131" customFormat="1" ht="13.8">
      <c r="A30" s="298"/>
      <c r="B30" s="200" t="s">
        <v>4209</v>
      </c>
      <c r="C30" s="261">
        <f>SUM(C12:C29)</f>
        <v>142</v>
      </c>
      <c r="D30" s="183"/>
      <c r="E30" s="183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</row>
    <row r="31" spans="1:179">
      <c r="A31" s="228"/>
      <c r="B31" s="228"/>
      <c r="C31" s="383"/>
      <c r="D31" s="384"/>
      <c r="E31" s="384"/>
    </row>
    <row r="32" spans="1:179" s="36" customFormat="1">
      <c r="A32" s="1277" t="s">
        <v>4103</v>
      </c>
      <c r="B32" s="1277"/>
      <c r="C32" s="383"/>
      <c r="D32" s="384"/>
      <c r="E32" s="384"/>
    </row>
    <row r="33" spans="1:179" s="382" customFormat="1" ht="13.8">
      <c r="A33" s="485" t="s">
        <v>5432</v>
      </c>
      <c r="B33" s="484" t="s">
        <v>5269</v>
      </c>
      <c r="C33" s="481">
        <v>1</v>
      </c>
      <c r="D33" s="483">
        <v>11063.7</v>
      </c>
      <c r="E33" s="483">
        <v>11063.7</v>
      </c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  <c r="AA33" s="381"/>
      <c r="AB33" s="381"/>
      <c r="AC33" s="381"/>
      <c r="AD33" s="381"/>
      <c r="AE33" s="381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81"/>
      <c r="AS33" s="381"/>
      <c r="AT33" s="381"/>
      <c r="AU33" s="381"/>
      <c r="AV33" s="381"/>
      <c r="AW33" s="381"/>
      <c r="AX33" s="381"/>
      <c r="AY33" s="381"/>
      <c r="AZ33" s="381"/>
      <c r="BA33" s="381"/>
      <c r="BB33" s="381"/>
      <c r="BC33" s="381"/>
      <c r="BD33" s="381"/>
      <c r="BE33" s="381"/>
      <c r="BF33" s="381"/>
      <c r="BG33" s="381"/>
      <c r="BH33" s="381"/>
      <c r="BI33" s="381"/>
      <c r="BJ33" s="381"/>
      <c r="BK33" s="381"/>
      <c r="BL33" s="381"/>
      <c r="BM33" s="381"/>
      <c r="BN33" s="381"/>
      <c r="BO33" s="381"/>
      <c r="BP33" s="381"/>
      <c r="BQ33" s="381"/>
      <c r="BR33" s="381"/>
      <c r="BS33" s="381"/>
      <c r="BT33" s="381"/>
      <c r="BU33" s="381"/>
      <c r="BV33" s="381"/>
      <c r="BW33" s="381"/>
      <c r="BX33" s="381"/>
      <c r="BY33" s="381"/>
      <c r="BZ33" s="381"/>
      <c r="CA33" s="381"/>
      <c r="CB33" s="381"/>
      <c r="CC33" s="381"/>
      <c r="CD33" s="381"/>
      <c r="CE33" s="381"/>
      <c r="CF33" s="381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1"/>
      <c r="CZ33" s="381"/>
      <c r="DA33" s="381"/>
      <c r="DB33" s="381"/>
      <c r="DC33" s="381"/>
      <c r="DD33" s="381"/>
      <c r="DE33" s="381"/>
      <c r="DF33" s="381"/>
      <c r="DG33" s="381"/>
      <c r="DH33" s="381"/>
      <c r="DI33" s="381"/>
      <c r="DJ33" s="381"/>
      <c r="DK33" s="381"/>
      <c r="DL33" s="381"/>
      <c r="DM33" s="381"/>
      <c r="DN33" s="381"/>
      <c r="DO33" s="381"/>
      <c r="DP33" s="381"/>
      <c r="DQ33" s="381"/>
      <c r="DR33" s="381"/>
      <c r="DS33" s="381"/>
      <c r="DT33" s="381"/>
      <c r="DU33" s="381"/>
      <c r="DV33" s="381"/>
      <c r="DW33" s="381"/>
      <c r="DX33" s="381"/>
      <c r="DY33" s="381"/>
      <c r="DZ33" s="381"/>
      <c r="EA33" s="381"/>
      <c r="EB33" s="381"/>
      <c r="EC33" s="381"/>
      <c r="ED33" s="381"/>
      <c r="EE33" s="381"/>
      <c r="EF33" s="381"/>
      <c r="EG33" s="381"/>
      <c r="EH33" s="381"/>
      <c r="EI33" s="381"/>
      <c r="EJ33" s="381"/>
      <c r="EK33" s="381"/>
      <c r="EL33" s="381"/>
      <c r="EM33" s="381"/>
      <c r="EN33" s="381"/>
      <c r="EO33" s="381"/>
      <c r="EP33" s="381"/>
      <c r="EQ33" s="381"/>
      <c r="ER33" s="381"/>
      <c r="ES33" s="381"/>
      <c r="ET33" s="381"/>
      <c r="EU33" s="381"/>
      <c r="EV33" s="381"/>
      <c r="EW33" s="381"/>
      <c r="EX33" s="381"/>
      <c r="EY33" s="381"/>
      <c r="EZ33" s="381"/>
      <c r="FA33" s="381"/>
      <c r="FB33" s="381"/>
      <c r="FC33" s="381"/>
      <c r="FD33" s="381"/>
      <c r="FE33" s="381"/>
      <c r="FF33" s="381"/>
      <c r="FG33" s="381"/>
      <c r="FH33" s="381"/>
      <c r="FI33" s="381"/>
      <c r="FJ33" s="381"/>
      <c r="FK33" s="381"/>
      <c r="FL33" s="381"/>
      <c r="FM33" s="381"/>
      <c r="FN33" s="381"/>
      <c r="FO33" s="381"/>
      <c r="FP33" s="381"/>
      <c r="FQ33" s="381"/>
      <c r="FR33" s="381"/>
      <c r="FS33" s="381"/>
      <c r="FT33" s="381"/>
      <c r="FU33" s="381"/>
      <c r="FV33" s="381"/>
      <c r="FW33" s="381"/>
    </row>
    <row r="34" spans="1:179" s="382" customFormat="1" ht="13.8">
      <c r="A34" s="486" t="s">
        <v>5433</v>
      </c>
      <c r="B34" s="484" t="s">
        <v>5434</v>
      </c>
      <c r="C34" s="481">
        <v>92</v>
      </c>
      <c r="D34" s="482">
        <v>6975.6</v>
      </c>
      <c r="E34" s="483">
        <v>7332.5999999999995</v>
      </c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381"/>
      <c r="AH34" s="381"/>
      <c r="AI34" s="381"/>
      <c r="AJ34" s="381"/>
      <c r="AK34" s="381"/>
      <c r="AL34" s="381"/>
      <c r="AM34" s="381"/>
      <c r="AN34" s="381"/>
      <c r="AO34" s="381"/>
      <c r="AP34" s="381"/>
      <c r="AQ34" s="381"/>
      <c r="AR34" s="381"/>
      <c r="AS34" s="381"/>
      <c r="AT34" s="381"/>
      <c r="AU34" s="381"/>
      <c r="AV34" s="381"/>
      <c r="AW34" s="381"/>
      <c r="AX34" s="381"/>
      <c r="AY34" s="381"/>
      <c r="AZ34" s="381"/>
      <c r="BA34" s="381"/>
      <c r="BB34" s="381"/>
      <c r="BC34" s="381"/>
      <c r="BD34" s="381"/>
      <c r="BE34" s="381"/>
      <c r="BF34" s="381"/>
      <c r="BG34" s="381"/>
      <c r="BH34" s="381"/>
      <c r="BI34" s="381"/>
      <c r="BJ34" s="381"/>
      <c r="BK34" s="381"/>
      <c r="BL34" s="381"/>
      <c r="BM34" s="381"/>
      <c r="BN34" s="381"/>
      <c r="BO34" s="381"/>
      <c r="BP34" s="381"/>
      <c r="BQ34" s="381"/>
      <c r="BR34" s="381"/>
      <c r="BS34" s="381"/>
      <c r="BT34" s="381"/>
      <c r="BU34" s="381"/>
      <c r="BV34" s="381"/>
      <c r="BW34" s="381"/>
      <c r="BX34" s="381"/>
      <c r="BY34" s="381"/>
      <c r="BZ34" s="381"/>
      <c r="CA34" s="381"/>
      <c r="CB34" s="381"/>
      <c r="CC34" s="381"/>
      <c r="CD34" s="381"/>
      <c r="CE34" s="381"/>
      <c r="CF34" s="381"/>
      <c r="CG34" s="381"/>
      <c r="CH34" s="381"/>
      <c r="CI34" s="381"/>
      <c r="CJ34" s="381"/>
      <c r="CK34" s="381"/>
      <c r="CL34" s="381"/>
      <c r="CM34" s="381"/>
      <c r="CN34" s="381"/>
      <c r="CO34" s="381"/>
      <c r="CP34" s="381"/>
      <c r="CQ34" s="381"/>
      <c r="CR34" s="381"/>
      <c r="CS34" s="381"/>
      <c r="CT34" s="381"/>
      <c r="CU34" s="381"/>
      <c r="CV34" s="381"/>
      <c r="CW34" s="381"/>
      <c r="CX34" s="381"/>
      <c r="CY34" s="381"/>
      <c r="CZ34" s="381"/>
      <c r="DA34" s="381"/>
      <c r="DB34" s="381"/>
      <c r="DC34" s="381"/>
      <c r="DD34" s="381"/>
      <c r="DE34" s="381"/>
      <c r="DF34" s="381"/>
      <c r="DG34" s="381"/>
      <c r="DH34" s="381"/>
      <c r="DI34" s="381"/>
      <c r="DJ34" s="381"/>
      <c r="DK34" s="381"/>
      <c r="DL34" s="381"/>
      <c r="DM34" s="381"/>
      <c r="DN34" s="381"/>
      <c r="DO34" s="381"/>
      <c r="DP34" s="381"/>
      <c r="DQ34" s="381"/>
      <c r="DR34" s="381"/>
      <c r="DS34" s="381"/>
      <c r="DT34" s="381"/>
      <c r="DU34" s="381"/>
      <c r="DV34" s="381"/>
      <c r="DW34" s="381"/>
      <c r="DX34" s="381"/>
      <c r="DY34" s="381"/>
      <c r="DZ34" s="381"/>
      <c r="EA34" s="381"/>
      <c r="EB34" s="381"/>
      <c r="EC34" s="381"/>
      <c r="ED34" s="381"/>
      <c r="EE34" s="381"/>
      <c r="EF34" s="381"/>
      <c r="EG34" s="381"/>
      <c r="EH34" s="381"/>
      <c r="EI34" s="381"/>
      <c r="EJ34" s="381"/>
      <c r="EK34" s="381"/>
      <c r="EL34" s="381"/>
      <c r="EM34" s="381"/>
      <c r="EN34" s="381"/>
      <c r="EO34" s="381"/>
      <c r="EP34" s="381"/>
      <c r="EQ34" s="381"/>
      <c r="ER34" s="381"/>
      <c r="ES34" s="381"/>
      <c r="ET34" s="381"/>
      <c r="EU34" s="381"/>
      <c r="EV34" s="381"/>
      <c r="EW34" s="381"/>
      <c r="EX34" s="381"/>
      <c r="EY34" s="381"/>
      <c r="EZ34" s="381"/>
      <c r="FA34" s="381"/>
      <c r="FB34" s="381"/>
      <c r="FC34" s="381"/>
      <c r="FD34" s="381"/>
      <c r="FE34" s="381"/>
      <c r="FF34" s="381"/>
      <c r="FG34" s="381"/>
      <c r="FH34" s="381"/>
      <c r="FI34" s="381"/>
      <c r="FJ34" s="381"/>
      <c r="FK34" s="381"/>
      <c r="FL34" s="381"/>
      <c r="FM34" s="381"/>
      <c r="FN34" s="381"/>
      <c r="FO34" s="381"/>
      <c r="FP34" s="381"/>
      <c r="FQ34" s="381"/>
      <c r="FR34" s="381"/>
      <c r="FS34" s="381"/>
      <c r="FT34" s="381"/>
      <c r="FU34" s="381"/>
      <c r="FV34" s="381"/>
      <c r="FW34" s="381"/>
    </row>
    <row r="35" spans="1:179" s="382" customFormat="1" ht="13.8">
      <c r="A35" s="486" t="s">
        <v>5435</v>
      </c>
      <c r="B35" s="484" t="s">
        <v>4390</v>
      </c>
      <c r="C35" s="481">
        <v>35</v>
      </c>
      <c r="D35" s="483">
        <v>6223.2</v>
      </c>
      <c r="E35" s="483">
        <v>10771.8</v>
      </c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1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</row>
    <row r="36" spans="1:179" s="382" customFormat="1" ht="27.6">
      <c r="A36" s="485" t="s">
        <v>5436</v>
      </c>
      <c r="B36" s="484" t="s">
        <v>4362</v>
      </c>
      <c r="C36" s="481">
        <v>80</v>
      </c>
      <c r="D36" s="483">
        <v>6223.2</v>
      </c>
      <c r="E36" s="483">
        <v>13756.8</v>
      </c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81"/>
      <c r="EF36" s="381"/>
      <c r="EG36" s="381"/>
      <c r="EH36" s="381"/>
      <c r="EI36" s="381"/>
      <c r="EJ36" s="381"/>
      <c r="EK36" s="381"/>
      <c r="EL36" s="381"/>
      <c r="EM36" s="381"/>
      <c r="EN36" s="381"/>
      <c r="EO36" s="381"/>
      <c r="EP36" s="381"/>
      <c r="EQ36" s="381"/>
      <c r="ER36" s="381"/>
      <c r="ES36" s="381"/>
      <c r="ET36" s="381"/>
      <c r="EU36" s="381"/>
      <c r="EV36" s="381"/>
      <c r="EW36" s="381"/>
      <c r="EX36" s="381"/>
      <c r="EY36" s="381"/>
      <c r="EZ36" s="381"/>
      <c r="FA36" s="381"/>
      <c r="FB36" s="381"/>
      <c r="FC36" s="381"/>
      <c r="FD36" s="381"/>
      <c r="FE36" s="381"/>
      <c r="FF36" s="381"/>
      <c r="FG36" s="381"/>
      <c r="FH36" s="381"/>
      <c r="FI36" s="381"/>
      <c r="FJ36" s="381"/>
      <c r="FK36" s="381"/>
      <c r="FL36" s="381"/>
      <c r="FM36" s="381"/>
      <c r="FN36" s="381"/>
      <c r="FO36" s="381"/>
      <c r="FP36" s="381"/>
      <c r="FQ36" s="381"/>
      <c r="FR36" s="381"/>
      <c r="FS36" s="381"/>
      <c r="FT36" s="381"/>
      <c r="FU36" s="381"/>
      <c r="FV36" s="381"/>
      <c r="FW36" s="381"/>
    </row>
    <row r="37" spans="1:179" s="382" customFormat="1" ht="13.8">
      <c r="A37" s="486" t="s">
        <v>5437</v>
      </c>
      <c r="B37" s="484" t="s">
        <v>5438</v>
      </c>
      <c r="C37" s="481">
        <v>5</v>
      </c>
      <c r="D37" s="483">
        <v>8662.7999999999993</v>
      </c>
      <c r="E37" s="483">
        <v>8662.7999999999993</v>
      </c>
      <c r="F37" s="381"/>
      <c r="G37" s="381"/>
      <c r="H37" s="381"/>
      <c r="I37" s="381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  <c r="BM37" s="381"/>
      <c r="BN37" s="381"/>
      <c r="BO37" s="381"/>
      <c r="BP37" s="381"/>
      <c r="BQ37" s="381"/>
      <c r="BR37" s="381"/>
      <c r="BS37" s="381"/>
      <c r="BT37" s="381"/>
      <c r="BU37" s="381"/>
      <c r="BV37" s="381"/>
      <c r="BW37" s="381"/>
      <c r="BX37" s="381"/>
      <c r="BY37" s="381"/>
      <c r="BZ37" s="381"/>
      <c r="CA37" s="381"/>
      <c r="CB37" s="381"/>
      <c r="CC37" s="381"/>
      <c r="CD37" s="381"/>
      <c r="CE37" s="381"/>
      <c r="CF37" s="38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1"/>
      <c r="ER37" s="381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1"/>
      <c r="FL37" s="381"/>
      <c r="FM37" s="381"/>
      <c r="FN37" s="381"/>
      <c r="FO37" s="381"/>
      <c r="FP37" s="381"/>
      <c r="FQ37" s="381"/>
      <c r="FR37" s="381"/>
      <c r="FS37" s="381"/>
      <c r="FT37" s="381"/>
      <c r="FU37" s="381"/>
      <c r="FV37" s="381"/>
      <c r="FW37" s="381"/>
    </row>
    <row r="38" spans="1:179" s="382" customFormat="1" ht="13.8">
      <c r="A38" s="486" t="s">
        <v>5439</v>
      </c>
      <c r="B38" s="484" t="s">
        <v>5440</v>
      </c>
      <c r="C38" s="481">
        <v>5</v>
      </c>
      <c r="D38" s="483">
        <v>10771.8</v>
      </c>
      <c r="E38" s="483">
        <v>15800.7</v>
      </c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1"/>
      <c r="AE38" s="381"/>
      <c r="AF38" s="381"/>
      <c r="AG38" s="381"/>
      <c r="AH38" s="381"/>
      <c r="AI38" s="381"/>
      <c r="AJ38" s="381"/>
      <c r="AK38" s="381"/>
      <c r="AL38" s="381"/>
      <c r="AM38" s="381"/>
      <c r="AN38" s="381"/>
      <c r="AO38" s="381"/>
      <c r="AP38" s="381"/>
      <c r="AQ38" s="381"/>
      <c r="AR38" s="381"/>
      <c r="AS38" s="381"/>
      <c r="AT38" s="381"/>
      <c r="AU38" s="381"/>
      <c r="AV38" s="381"/>
      <c r="AW38" s="381"/>
      <c r="AX38" s="381"/>
      <c r="AY38" s="381"/>
      <c r="AZ38" s="381"/>
      <c r="BA38" s="381"/>
      <c r="BB38" s="381"/>
      <c r="BC38" s="381"/>
      <c r="BD38" s="381"/>
      <c r="BE38" s="381"/>
      <c r="BF38" s="381"/>
      <c r="BG38" s="381"/>
      <c r="BH38" s="381"/>
      <c r="BI38" s="381"/>
      <c r="BJ38" s="381"/>
      <c r="BK38" s="381"/>
      <c r="BL38" s="381"/>
      <c r="BM38" s="381"/>
      <c r="BN38" s="381"/>
      <c r="BO38" s="381"/>
      <c r="BP38" s="381"/>
      <c r="BQ38" s="381"/>
      <c r="BR38" s="381"/>
      <c r="BS38" s="381"/>
      <c r="BT38" s="381"/>
      <c r="BU38" s="381"/>
      <c r="BV38" s="381"/>
      <c r="BW38" s="381"/>
      <c r="BX38" s="381"/>
      <c r="BY38" s="381"/>
      <c r="BZ38" s="381"/>
      <c r="CA38" s="381"/>
      <c r="CB38" s="381"/>
      <c r="CC38" s="381"/>
      <c r="CD38" s="381"/>
      <c r="CE38" s="381"/>
      <c r="CF38" s="381"/>
      <c r="CG38" s="381"/>
      <c r="CH38" s="381"/>
      <c r="CI38" s="381"/>
      <c r="CJ38" s="381"/>
      <c r="CK38" s="381"/>
      <c r="CL38" s="381"/>
      <c r="CM38" s="381"/>
      <c r="CN38" s="381"/>
      <c r="CO38" s="381"/>
      <c r="CP38" s="381"/>
      <c r="CQ38" s="381"/>
      <c r="CR38" s="381"/>
      <c r="CS38" s="381"/>
      <c r="CT38" s="381"/>
      <c r="CU38" s="381"/>
      <c r="CV38" s="381"/>
      <c r="CW38" s="381"/>
      <c r="CX38" s="381"/>
      <c r="CY38" s="381"/>
      <c r="CZ38" s="381"/>
      <c r="DA38" s="381"/>
      <c r="DB38" s="381"/>
      <c r="DC38" s="381"/>
      <c r="DD38" s="381"/>
      <c r="DE38" s="381"/>
      <c r="DF38" s="381"/>
      <c r="DG38" s="381"/>
      <c r="DH38" s="381"/>
      <c r="DI38" s="381"/>
      <c r="DJ38" s="381"/>
      <c r="DK38" s="381"/>
      <c r="DL38" s="381"/>
      <c r="DM38" s="381"/>
      <c r="DN38" s="381"/>
      <c r="DO38" s="381"/>
      <c r="DP38" s="381"/>
      <c r="DQ38" s="381"/>
      <c r="DR38" s="381"/>
      <c r="DS38" s="381"/>
      <c r="DT38" s="381"/>
      <c r="DU38" s="381"/>
      <c r="DV38" s="381"/>
      <c r="DW38" s="381"/>
      <c r="DX38" s="381"/>
      <c r="DY38" s="381"/>
      <c r="DZ38" s="381"/>
      <c r="EA38" s="381"/>
      <c r="EB38" s="381"/>
      <c r="EC38" s="381"/>
      <c r="ED38" s="381"/>
      <c r="EE38" s="381"/>
      <c r="EF38" s="381"/>
      <c r="EG38" s="381"/>
      <c r="EH38" s="381"/>
      <c r="EI38" s="381"/>
      <c r="EJ38" s="381"/>
      <c r="EK38" s="381"/>
      <c r="EL38" s="381"/>
      <c r="EM38" s="381"/>
      <c r="EN38" s="381"/>
      <c r="EO38" s="381"/>
      <c r="EP38" s="381"/>
      <c r="EQ38" s="381"/>
      <c r="ER38" s="381"/>
      <c r="ES38" s="381"/>
      <c r="ET38" s="381"/>
      <c r="EU38" s="381"/>
      <c r="EV38" s="381"/>
      <c r="EW38" s="381"/>
      <c r="EX38" s="381"/>
      <c r="EY38" s="381"/>
      <c r="EZ38" s="381"/>
      <c r="FA38" s="381"/>
      <c r="FB38" s="381"/>
      <c r="FC38" s="381"/>
      <c r="FD38" s="381"/>
      <c r="FE38" s="381"/>
      <c r="FF38" s="381"/>
      <c r="FG38" s="381"/>
      <c r="FH38" s="381"/>
      <c r="FI38" s="381"/>
      <c r="FJ38" s="381"/>
      <c r="FK38" s="381"/>
      <c r="FL38" s="381"/>
      <c r="FM38" s="381"/>
      <c r="FN38" s="381"/>
      <c r="FO38" s="381"/>
      <c r="FP38" s="381"/>
      <c r="FQ38" s="381"/>
      <c r="FR38" s="381"/>
      <c r="FS38" s="381"/>
      <c r="FT38" s="381"/>
      <c r="FU38" s="381"/>
      <c r="FV38" s="381"/>
      <c r="FW38" s="381"/>
    </row>
    <row r="39" spans="1:179" s="382" customFormat="1" ht="13.8">
      <c r="A39" s="486" t="s">
        <v>5441</v>
      </c>
      <c r="B39" s="484" t="s">
        <v>5442</v>
      </c>
      <c r="C39" s="481">
        <v>18</v>
      </c>
      <c r="D39" s="483">
        <v>8662.7999999999993</v>
      </c>
      <c r="E39" s="483">
        <v>11063.7</v>
      </c>
      <c r="F39" s="381"/>
      <c r="G39" s="381"/>
      <c r="H39" s="381"/>
      <c r="I39" s="381"/>
      <c r="J39" s="381"/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1"/>
      <c r="W39" s="381"/>
      <c r="X39" s="381"/>
      <c r="Y39" s="381"/>
      <c r="Z39" s="381"/>
      <c r="AA39" s="381"/>
      <c r="AB39" s="381"/>
      <c r="AC39" s="381"/>
      <c r="AD39" s="381"/>
      <c r="AE39" s="381"/>
      <c r="AF39" s="381"/>
      <c r="AG39" s="381"/>
      <c r="AH39" s="381"/>
      <c r="AI39" s="381"/>
      <c r="AJ39" s="381"/>
      <c r="AK39" s="381"/>
      <c r="AL39" s="381"/>
      <c r="AM39" s="381"/>
      <c r="AN39" s="381"/>
      <c r="AO39" s="381"/>
      <c r="AP39" s="381"/>
      <c r="AQ39" s="381"/>
      <c r="AR39" s="381"/>
      <c r="AS39" s="381"/>
      <c r="AT39" s="381"/>
      <c r="AU39" s="381"/>
      <c r="AV39" s="381"/>
      <c r="AW39" s="381"/>
      <c r="AX39" s="381"/>
      <c r="AY39" s="381"/>
      <c r="AZ39" s="381"/>
      <c r="BA39" s="381"/>
      <c r="BB39" s="381"/>
      <c r="BC39" s="381"/>
      <c r="BD39" s="381"/>
      <c r="BE39" s="381"/>
      <c r="BF39" s="381"/>
      <c r="BG39" s="381"/>
      <c r="BH39" s="381"/>
      <c r="BI39" s="381"/>
      <c r="BJ39" s="381"/>
      <c r="BK39" s="381"/>
      <c r="BL39" s="381"/>
      <c r="BM39" s="381"/>
      <c r="BN39" s="381"/>
      <c r="BO39" s="381"/>
      <c r="BP39" s="381"/>
      <c r="BQ39" s="381"/>
      <c r="BR39" s="381"/>
      <c r="BS39" s="381"/>
      <c r="BT39" s="381"/>
      <c r="BU39" s="381"/>
      <c r="BV39" s="381"/>
      <c r="BW39" s="381"/>
      <c r="BX39" s="381"/>
      <c r="BY39" s="381"/>
      <c r="BZ39" s="381"/>
      <c r="CA39" s="381"/>
      <c r="CB39" s="381"/>
      <c r="CC39" s="381"/>
      <c r="CD39" s="381"/>
      <c r="CE39" s="381"/>
      <c r="CF39" s="381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1"/>
      <c r="CZ39" s="381"/>
      <c r="DA39" s="381"/>
      <c r="DB39" s="381"/>
      <c r="DC39" s="381"/>
      <c r="DD39" s="381"/>
      <c r="DE39" s="381"/>
      <c r="DF39" s="381"/>
      <c r="DG39" s="381"/>
      <c r="DH39" s="381"/>
      <c r="DI39" s="381"/>
      <c r="DJ39" s="381"/>
      <c r="DK39" s="381"/>
      <c r="DL39" s="381"/>
      <c r="DM39" s="381"/>
      <c r="DN39" s="381"/>
      <c r="DO39" s="381"/>
      <c r="DP39" s="381"/>
      <c r="DQ39" s="381"/>
      <c r="DR39" s="381"/>
      <c r="DS39" s="381"/>
      <c r="DT39" s="381"/>
      <c r="DU39" s="381"/>
      <c r="DV39" s="381"/>
      <c r="DW39" s="381"/>
      <c r="DX39" s="381"/>
      <c r="DY39" s="381"/>
      <c r="DZ39" s="381"/>
      <c r="EA39" s="381"/>
      <c r="EB39" s="381"/>
      <c r="EC39" s="381"/>
      <c r="ED39" s="381"/>
      <c r="EE39" s="381"/>
      <c r="EF39" s="381"/>
      <c r="EG39" s="381"/>
      <c r="EH39" s="381"/>
      <c r="EI39" s="381"/>
      <c r="EJ39" s="381"/>
      <c r="EK39" s="381"/>
      <c r="EL39" s="381"/>
      <c r="EM39" s="381"/>
      <c r="EN39" s="381"/>
      <c r="EO39" s="381"/>
      <c r="EP39" s="381"/>
      <c r="EQ39" s="381"/>
      <c r="ER39" s="381"/>
      <c r="ES39" s="381"/>
      <c r="ET39" s="381"/>
      <c r="EU39" s="381"/>
      <c r="EV39" s="381"/>
      <c r="EW39" s="381"/>
      <c r="EX39" s="381"/>
      <c r="EY39" s="381"/>
      <c r="EZ39" s="381"/>
      <c r="FA39" s="381"/>
      <c r="FB39" s="381"/>
      <c r="FC39" s="381"/>
      <c r="FD39" s="381"/>
      <c r="FE39" s="381"/>
      <c r="FF39" s="381"/>
      <c r="FG39" s="381"/>
      <c r="FH39" s="381"/>
      <c r="FI39" s="381"/>
      <c r="FJ39" s="381"/>
      <c r="FK39" s="381"/>
      <c r="FL39" s="381"/>
      <c r="FM39" s="381"/>
      <c r="FN39" s="381"/>
      <c r="FO39" s="381"/>
      <c r="FP39" s="381"/>
      <c r="FQ39" s="381"/>
      <c r="FR39" s="381"/>
      <c r="FS39" s="381"/>
      <c r="FT39" s="381"/>
      <c r="FU39" s="381"/>
      <c r="FV39" s="381"/>
      <c r="FW39" s="381"/>
    </row>
    <row r="40" spans="1:179" s="382" customFormat="1" ht="13.8">
      <c r="A40" s="486" t="s">
        <v>5443</v>
      </c>
      <c r="B40" s="484" t="s">
        <v>4970</v>
      </c>
      <c r="C40" s="481">
        <v>58</v>
      </c>
      <c r="D40" s="483">
        <v>9895.8000000000011</v>
      </c>
      <c r="E40" s="483">
        <v>17358</v>
      </c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1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</row>
    <row r="41" spans="1:179" s="382" customFormat="1" ht="13.8">
      <c r="A41" s="486" t="s">
        <v>5444</v>
      </c>
      <c r="B41" s="484" t="s">
        <v>5213</v>
      </c>
      <c r="C41" s="481">
        <v>9</v>
      </c>
      <c r="D41" s="483">
        <v>6813.6</v>
      </c>
      <c r="E41" s="483">
        <v>10090.5</v>
      </c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1"/>
      <c r="Z41" s="381"/>
      <c r="AA41" s="381"/>
      <c r="AB41" s="381"/>
      <c r="AC41" s="381"/>
      <c r="AD41" s="381"/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  <c r="AZ41" s="381"/>
      <c r="BA41" s="381"/>
      <c r="BB41" s="381"/>
      <c r="BC41" s="381"/>
      <c r="BD41" s="381"/>
      <c r="BE41" s="381"/>
      <c r="BF41" s="381"/>
      <c r="BG41" s="381"/>
      <c r="BH41" s="381"/>
      <c r="BI41" s="381"/>
      <c r="BJ41" s="381"/>
      <c r="BK41" s="381"/>
      <c r="BL41" s="381"/>
      <c r="BM41" s="381"/>
      <c r="BN41" s="381"/>
      <c r="BO41" s="381"/>
      <c r="BP41" s="381"/>
      <c r="BQ41" s="381"/>
      <c r="BR41" s="381"/>
      <c r="BS41" s="381"/>
      <c r="BT41" s="381"/>
      <c r="BU41" s="381"/>
      <c r="BV41" s="381"/>
      <c r="BW41" s="381"/>
      <c r="BX41" s="381"/>
      <c r="BY41" s="381"/>
      <c r="BZ41" s="381"/>
      <c r="CA41" s="381"/>
      <c r="CB41" s="381"/>
      <c r="CC41" s="381"/>
      <c r="CD41" s="381"/>
      <c r="CE41" s="381"/>
      <c r="CF41" s="381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1"/>
      <c r="CZ41" s="381"/>
      <c r="DA41" s="381"/>
      <c r="DB41" s="381"/>
      <c r="DC41" s="381"/>
      <c r="DD41" s="381"/>
      <c r="DE41" s="381"/>
      <c r="DF41" s="381"/>
      <c r="DG41" s="381"/>
      <c r="DH41" s="381"/>
      <c r="DI41" s="381"/>
      <c r="DJ41" s="381"/>
      <c r="DK41" s="381"/>
      <c r="DL41" s="381"/>
      <c r="DM41" s="381"/>
      <c r="DN41" s="381"/>
      <c r="DO41" s="381"/>
      <c r="DP41" s="381"/>
      <c r="DQ41" s="381"/>
      <c r="DR41" s="381"/>
      <c r="DS41" s="381"/>
      <c r="DT41" s="381"/>
      <c r="DU41" s="381"/>
      <c r="DV41" s="381"/>
      <c r="DW41" s="381"/>
      <c r="DX41" s="381"/>
      <c r="DY41" s="381"/>
      <c r="DZ41" s="381"/>
      <c r="EA41" s="381"/>
      <c r="EB41" s="381"/>
      <c r="EC41" s="381"/>
      <c r="ED41" s="381"/>
      <c r="EE41" s="381"/>
      <c r="EF41" s="381"/>
      <c r="EG41" s="381"/>
      <c r="EH41" s="381"/>
      <c r="EI41" s="381"/>
      <c r="EJ41" s="381"/>
      <c r="EK41" s="381"/>
      <c r="EL41" s="381"/>
      <c r="EM41" s="381"/>
      <c r="EN41" s="381"/>
      <c r="EO41" s="381"/>
      <c r="EP41" s="381"/>
      <c r="EQ41" s="381"/>
      <c r="ER41" s="381"/>
      <c r="ES41" s="381"/>
      <c r="ET41" s="381"/>
      <c r="EU41" s="381"/>
      <c r="EV41" s="381"/>
      <c r="EW41" s="381"/>
      <c r="EX41" s="381"/>
      <c r="EY41" s="381"/>
      <c r="EZ41" s="381"/>
      <c r="FA41" s="381"/>
      <c r="FB41" s="381"/>
      <c r="FC41" s="381"/>
      <c r="FD41" s="381"/>
      <c r="FE41" s="381"/>
      <c r="FF41" s="381"/>
      <c r="FG41" s="381"/>
      <c r="FH41" s="381"/>
      <c r="FI41" s="381"/>
      <c r="FJ41" s="381"/>
      <c r="FK41" s="381"/>
      <c r="FL41" s="381"/>
      <c r="FM41" s="381"/>
      <c r="FN41" s="381"/>
      <c r="FO41" s="381"/>
      <c r="FP41" s="381"/>
      <c r="FQ41" s="381"/>
      <c r="FR41" s="381"/>
      <c r="FS41" s="381"/>
      <c r="FT41" s="381"/>
      <c r="FU41" s="381"/>
      <c r="FV41" s="381"/>
      <c r="FW41" s="381"/>
    </row>
    <row r="42" spans="1:179" s="382" customFormat="1" ht="13.8">
      <c r="A42" s="486" t="s">
        <v>5445</v>
      </c>
      <c r="B42" s="484" t="s">
        <v>5446</v>
      </c>
      <c r="C42" s="481">
        <v>2</v>
      </c>
      <c r="D42" s="483">
        <v>7786.8</v>
      </c>
      <c r="E42" s="483">
        <v>7786.8</v>
      </c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1"/>
      <c r="AE42" s="381"/>
      <c r="AF42" s="381"/>
      <c r="AG42" s="381"/>
      <c r="AH42" s="381"/>
      <c r="AI42" s="381"/>
      <c r="AJ42" s="381"/>
      <c r="AK42" s="381"/>
      <c r="AL42" s="381"/>
      <c r="AM42" s="381"/>
      <c r="AN42" s="381"/>
      <c r="AO42" s="381"/>
      <c r="AP42" s="381"/>
      <c r="AQ42" s="381"/>
      <c r="AR42" s="381"/>
      <c r="AS42" s="381"/>
      <c r="AT42" s="381"/>
      <c r="AU42" s="381"/>
      <c r="AV42" s="381"/>
      <c r="AW42" s="381"/>
      <c r="AX42" s="381"/>
      <c r="AY42" s="381"/>
      <c r="AZ42" s="381"/>
      <c r="BA42" s="381"/>
      <c r="BB42" s="381"/>
      <c r="BC42" s="381"/>
      <c r="BD42" s="381"/>
      <c r="BE42" s="381"/>
      <c r="BF42" s="381"/>
      <c r="BG42" s="381"/>
      <c r="BH42" s="381"/>
      <c r="BI42" s="381"/>
      <c r="BJ42" s="381"/>
      <c r="BK42" s="381"/>
      <c r="BL42" s="381"/>
      <c r="BM42" s="381"/>
      <c r="BN42" s="381"/>
      <c r="BO42" s="381"/>
      <c r="BP42" s="381"/>
      <c r="BQ42" s="381"/>
      <c r="BR42" s="381"/>
      <c r="BS42" s="381"/>
      <c r="BT42" s="381"/>
      <c r="BU42" s="381"/>
      <c r="BV42" s="381"/>
      <c r="BW42" s="381"/>
      <c r="BX42" s="381"/>
      <c r="BY42" s="381"/>
      <c r="BZ42" s="381"/>
      <c r="CA42" s="381"/>
      <c r="CB42" s="381"/>
      <c r="CC42" s="381"/>
      <c r="CD42" s="381"/>
      <c r="CE42" s="381"/>
      <c r="CF42" s="381"/>
      <c r="CG42" s="381"/>
      <c r="CH42" s="381"/>
      <c r="CI42" s="381"/>
      <c r="CJ42" s="381"/>
      <c r="CK42" s="381"/>
      <c r="CL42" s="381"/>
      <c r="CM42" s="381"/>
      <c r="CN42" s="381"/>
      <c r="CO42" s="381"/>
      <c r="CP42" s="381"/>
      <c r="CQ42" s="381"/>
      <c r="CR42" s="381"/>
      <c r="CS42" s="381"/>
      <c r="CT42" s="381"/>
      <c r="CU42" s="381"/>
      <c r="CV42" s="381"/>
      <c r="CW42" s="381"/>
      <c r="CX42" s="381"/>
      <c r="CY42" s="381"/>
      <c r="CZ42" s="381"/>
      <c r="DA42" s="381"/>
      <c r="DB42" s="381"/>
      <c r="DC42" s="381"/>
      <c r="DD42" s="381"/>
      <c r="DE42" s="381"/>
      <c r="DF42" s="381"/>
      <c r="DG42" s="381"/>
      <c r="DH42" s="381"/>
      <c r="DI42" s="381"/>
      <c r="DJ42" s="381"/>
      <c r="DK42" s="381"/>
      <c r="DL42" s="381"/>
      <c r="DM42" s="381"/>
      <c r="DN42" s="381"/>
      <c r="DO42" s="381"/>
      <c r="DP42" s="381"/>
      <c r="DQ42" s="381"/>
      <c r="DR42" s="381"/>
      <c r="DS42" s="381"/>
      <c r="DT42" s="381"/>
      <c r="DU42" s="381"/>
      <c r="DV42" s="381"/>
      <c r="DW42" s="381"/>
      <c r="DX42" s="381"/>
      <c r="DY42" s="381"/>
      <c r="DZ42" s="381"/>
      <c r="EA42" s="381"/>
      <c r="EB42" s="381"/>
      <c r="EC42" s="381"/>
      <c r="ED42" s="381"/>
      <c r="EE42" s="381"/>
      <c r="EF42" s="381"/>
      <c r="EG42" s="381"/>
      <c r="EH42" s="381"/>
      <c r="EI42" s="381"/>
      <c r="EJ42" s="381"/>
      <c r="EK42" s="381"/>
      <c r="EL42" s="381"/>
      <c r="EM42" s="381"/>
      <c r="EN42" s="381"/>
      <c r="EO42" s="381"/>
      <c r="EP42" s="381"/>
      <c r="EQ42" s="381"/>
      <c r="ER42" s="381"/>
      <c r="ES42" s="381"/>
      <c r="ET42" s="381"/>
      <c r="EU42" s="381"/>
      <c r="EV42" s="381"/>
      <c r="EW42" s="381"/>
      <c r="EX42" s="381"/>
      <c r="EY42" s="381"/>
      <c r="EZ42" s="381"/>
      <c r="FA42" s="381"/>
      <c r="FB42" s="381"/>
      <c r="FC42" s="381"/>
      <c r="FD42" s="381"/>
      <c r="FE42" s="381"/>
      <c r="FF42" s="381"/>
      <c r="FG42" s="381"/>
      <c r="FH42" s="381"/>
      <c r="FI42" s="381"/>
      <c r="FJ42" s="381"/>
      <c r="FK42" s="381"/>
      <c r="FL42" s="381"/>
      <c r="FM42" s="381"/>
      <c r="FN42" s="381"/>
      <c r="FO42" s="381"/>
      <c r="FP42" s="381"/>
      <c r="FQ42" s="381"/>
      <c r="FR42" s="381"/>
      <c r="FS42" s="381"/>
      <c r="FT42" s="381"/>
      <c r="FU42" s="381"/>
      <c r="FV42" s="381"/>
      <c r="FW42" s="381"/>
    </row>
    <row r="43" spans="1:179" s="382" customFormat="1" ht="13.8">
      <c r="A43" s="486" t="s">
        <v>5447</v>
      </c>
      <c r="B43" s="484" t="s">
        <v>5448</v>
      </c>
      <c r="C43" s="481">
        <v>114</v>
      </c>
      <c r="D43" s="483">
        <v>6223.2</v>
      </c>
      <c r="E43" s="483">
        <v>6813.6</v>
      </c>
      <c r="F43" s="381"/>
      <c r="G43" s="381"/>
      <c r="H43" s="381"/>
      <c r="I43" s="381"/>
      <c r="J43" s="381"/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1"/>
      <c r="AW43" s="381"/>
      <c r="AX43" s="381"/>
      <c r="AY43" s="381"/>
      <c r="AZ43" s="381"/>
      <c r="BA43" s="381"/>
      <c r="BB43" s="381"/>
      <c r="BC43" s="381"/>
      <c r="BD43" s="381"/>
      <c r="BE43" s="381"/>
      <c r="BF43" s="381"/>
      <c r="BG43" s="381"/>
      <c r="BH43" s="381"/>
      <c r="BI43" s="381"/>
      <c r="BJ43" s="381"/>
      <c r="BK43" s="381"/>
      <c r="BL43" s="381"/>
      <c r="BM43" s="381"/>
      <c r="BN43" s="381"/>
      <c r="BO43" s="381"/>
      <c r="BP43" s="381"/>
      <c r="BQ43" s="381"/>
      <c r="BR43" s="381"/>
      <c r="BS43" s="381"/>
      <c r="BT43" s="381"/>
      <c r="BU43" s="381"/>
      <c r="BV43" s="381"/>
      <c r="BW43" s="381"/>
      <c r="BX43" s="381"/>
      <c r="BY43" s="381"/>
      <c r="BZ43" s="381"/>
      <c r="CA43" s="381"/>
      <c r="CB43" s="381"/>
      <c r="CC43" s="381"/>
      <c r="CD43" s="381"/>
      <c r="CE43" s="381"/>
      <c r="CF43" s="381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1"/>
      <c r="CZ43" s="381"/>
      <c r="DA43" s="381"/>
      <c r="DB43" s="381"/>
      <c r="DC43" s="381"/>
      <c r="DD43" s="381"/>
      <c r="DE43" s="381"/>
      <c r="DF43" s="381"/>
      <c r="DG43" s="381"/>
      <c r="DH43" s="381"/>
      <c r="DI43" s="381"/>
      <c r="DJ43" s="381"/>
      <c r="DK43" s="381"/>
      <c r="DL43" s="381"/>
      <c r="DM43" s="381"/>
      <c r="DN43" s="381"/>
      <c r="DO43" s="381"/>
      <c r="DP43" s="381"/>
      <c r="DQ43" s="381"/>
      <c r="DR43" s="381"/>
      <c r="DS43" s="381"/>
      <c r="DT43" s="381"/>
      <c r="DU43" s="381"/>
      <c r="DV43" s="381"/>
      <c r="DW43" s="381"/>
      <c r="DX43" s="381"/>
      <c r="DY43" s="381"/>
      <c r="DZ43" s="381"/>
      <c r="EA43" s="381"/>
      <c r="EB43" s="381"/>
      <c r="EC43" s="381"/>
      <c r="ED43" s="381"/>
      <c r="EE43" s="381"/>
      <c r="EF43" s="381"/>
      <c r="EG43" s="381"/>
      <c r="EH43" s="381"/>
      <c r="EI43" s="381"/>
      <c r="EJ43" s="381"/>
      <c r="EK43" s="381"/>
      <c r="EL43" s="381"/>
      <c r="EM43" s="381"/>
      <c r="EN43" s="381"/>
      <c r="EO43" s="381"/>
      <c r="EP43" s="381"/>
      <c r="EQ43" s="381"/>
      <c r="ER43" s="381"/>
      <c r="ES43" s="381"/>
      <c r="ET43" s="381"/>
      <c r="EU43" s="381"/>
      <c r="EV43" s="381"/>
      <c r="EW43" s="381"/>
      <c r="EX43" s="381"/>
      <c r="EY43" s="381"/>
      <c r="EZ43" s="381"/>
      <c r="FA43" s="381"/>
      <c r="FB43" s="381"/>
      <c r="FC43" s="381"/>
      <c r="FD43" s="381"/>
      <c r="FE43" s="381"/>
      <c r="FF43" s="381"/>
      <c r="FG43" s="381"/>
      <c r="FH43" s="381"/>
      <c r="FI43" s="381"/>
      <c r="FJ43" s="381"/>
      <c r="FK43" s="381"/>
      <c r="FL43" s="381"/>
      <c r="FM43" s="381"/>
      <c r="FN43" s="381"/>
      <c r="FO43" s="381"/>
      <c r="FP43" s="381"/>
      <c r="FQ43" s="381"/>
      <c r="FR43" s="381"/>
      <c r="FS43" s="381"/>
      <c r="FT43" s="381"/>
      <c r="FU43" s="381"/>
      <c r="FV43" s="381"/>
      <c r="FW43" s="381"/>
    </row>
    <row r="44" spans="1:179" s="382" customFormat="1" ht="13.8">
      <c r="A44" s="486" t="s">
        <v>5449</v>
      </c>
      <c r="B44" s="484" t="s">
        <v>4199</v>
      </c>
      <c r="C44" s="481">
        <v>29</v>
      </c>
      <c r="D44" s="483">
        <v>6223</v>
      </c>
      <c r="E44" s="483">
        <v>9668.7000000000007</v>
      </c>
      <c r="F44" s="381"/>
      <c r="G44" s="381"/>
      <c r="H44" s="381"/>
      <c r="I44" s="381"/>
      <c r="J44" s="381"/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  <c r="AA44" s="381"/>
      <c r="AB44" s="381"/>
      <c r="AC44" s="381"/>
      <c r="AD44" s="381"/>
      <c r="AE44" s="381"/>
      <c r="AF44" s="381"/>
      <c r="AG44" s="381"/>
      <c r="AH44" s="381"/>
      <c r="AI44" s="381"/>
      <c r="AJ44" s="381"/>
      <c r="AK44" s="381"/>
      <c r="AL44" s="381"/>
      <c r="AM44" s="381"/>
      <c r="AN44" s="381"/>
      <c r="AO44" s="381"/>
      <c r="AP44" s="381"/>
      <c r="AQ44" s="381"/>
      <c r="AR44" s="381"/>
      <c r="AS44" s="381"/>
      <c r="AT44" s="381"/>
      <c r="AU44" s="381"/>
      <c r="AV44" s="381"/>
      <c r="AW44" s="381"/>
      <c r="AX44" s="381"/>
      <c r="AY44" s="381"/>
      <c r="AZ44" s="381"/>
      <c r="BA44" s="381"/>
      <c r="BB44" s="381"/>
      <c r="BC44" s="381"/>
      <c r="BD44" s="381"/>
      <c r="BE44" s="381"/>
      <c r="BF44" s="381"/>
      <c r="BG44" s="381"/>
      <c r="BH44" s="381"/>
      <c r="BI44" s="381"/>
      <c r="BJ44" s="381"/>
      <c r="BK44" s="381"/>
      <c r="BL44" s="381"/>
      <c r="BM44" s="381"/>
      <c r="BN44" s="381"/>
      <c r="BO44" s="381"/>
      <c r="BP44" s="381"/>
      <c r="BQ44" s="381"/>
      <c r="BR44" s="381"/>
      <c r="BS44" s="381"/>
      <c r="BT44" s="381"/>
      <c r="BU44" s="381"/>
      <c r="BV44" s="381"/>
      <c r="BW44" s="381"/>
      <c r="BX44" s="381"/>
      <c r="BY44" s="381"/>
      <c r="BZ44" s="381"/>
      <c r="CA44" s="381"/>
      <c r="CB44" s="381"/>
      <c r="CC44" s="381"/>
      <c r="CD44" s="381"/>
      <c r="CE44" s="381"/>
      <c r="CF44" s="381"/>
      <c r="CG44" s="381"/>
      <c r="CH44" s="381"/>
      <c r="CI44" s="381"/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/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81"/>
      <c r="EF44" s="381"/>
      <c r="EG44" s="381"/>
      <c r="EH44" s="381"/>
      <c r="EI44" s="381"/>
      <c r="EJ44" s="381"/>
      <c r="EK44" s="381"/>
      <c r="EL44" s="381"/>
      <c r="EM44" s="381"/>
      <c r="EN44" s="381"/>
      <c r="EO44" s="381"/>
      <c r="EP44" s="381"/>
      <c r="EQ44" s="381"/>
      <c r="ER44" s="381"/>
      <c r="ES44" s="381"/>
      <c r="ET44" s="381"/>
      <c r="EU44" s="381"/>
      <c r="EV44" s="381"/>
      <c r="EW44" s="381"/>
      <c r="EX44" s="381"/>
      <c r="EY44" s="381"/>
      <c r="EZ44" s="381"/>
      <c r="FA44" s="381"/>
      <c r="FB44" s="381"/>
      <c r="FC44" s="381"/>
      <c r="FD44" s="381"/>
      <c r="FE44" s="381"/>
      <c r="FF44" s="381"/>
      <c r="FG44" s="381"/>
      <c r="FH44" s="381"/>
      <c r="FI44" s="381"/>
      <c r="FJ44" s="381"/>
      <c r="FK44" s="381"/>
      <c r="FL44" s="381"/>
      <c r="FM44" s="381"/>
      <c r="FN44" s="381"/>
      <c r="FO44" s="381"/>
      <c r="FP44" s="381"/>
      <c r="FQ44" s="381"/>
      <c r="FR44" s="381"/>
      <c r="FS44" s="381"/>
      <c r="FT44" s="381"/>
      <c r="FU44" s="381"/>
      <c r="FV44" s="381"/>
      <c r="FW44" s="381"/>
    </row>
    <row r="45" spans="1:179" s="382" customFormat="1" ht="13.8">
      <c r="A45" s="486" t="s">
        <v>5450</v>
      </c>
      <c r="B45" s="484" t="s">
        <v>5451</v>
      </c>
      <c r="C45" s="481">
        <v>29</v>
      </c>
      <c r="D45" s="483">
        <v>6515.7</v>
      </c>
      <c r="E45" s="483">
        <v>7040.7</v>
      </c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81"/>
      <c r="EF45" s="381"/>
      <c r="EG45" s="381"/>
      <c r="EH45" s="381"/>
      <c r="EI45" s="381"/>
      <c r="EJ45" s="381"/>
      <c r="EK45" s="381"/>
      <c r="EL45" s="381"/>
      <c r="EM45" s="381"/>
      <c r="EN45" s="381"/>
      <c r="EO45" s="381"/>
      <c r="EP45" s="381"/>
      <c r="EQ45" s="381"/>
      <c r="ER45" s="381"/>
      <c r="ES45" s="381"/>
      <c r="ET45" s="381"/>
      <c r="EU45" s="381"/>
      <c r="EV45" s="381"/>
      <c r="EW45" s="381"/>
      <c r="EX45" s="381"/>
      <c r="EY45" s="381"/>
      <c r="EZ45" s="381"/>
      <c r="FA45" s="381"/>
      <c r="FB45" s="381"/>
      <c r="FC45" s="381"/>
      <c r="FD45" s="381"/>
      <c r="FE45" s="381"/>
      <c r="FF45" s="381"/>
      <c r="FG45" s="381"/>
      <c r="FH45" s="381"/>
      <c r="FI45" s="381"/>
      <c r="FJ45" s="381"/>
      <c r="FK45" s="381"/>
      <c r="FL45" s="381"/>
      <c r="FM45" s="381"/>
      <c r="FN45" s="381"/>
      <c r="FO45" s="381"/>
      <c r="FP45" s="381"/>
      <c r="FQ45" s="381"/>
      <c r="FR45" s="381"/>
      <c r="FS45" s="381"/>
      <c r="FT45" s="381"/>
      <c r="FU45" s="381"/>
      <c r="FV45" s="381"/>
      <c r="FW45" s="381"/>
    </row>
    <row r="46" spans="1:179" s="382" customFormat="1" ht="13.8">
      <c r="A46" s="479" t="s">
        <v>5452</v>
      </c>
      <c r="B46" s="480" t="s">
        <v>5453</v>
      </c>
      <c r="C46" s="481">
        <v>1</v>
      </c>
      <c r="D46" s="483">
        <v>8111.4</v>
      </c>
      <c r="E46" s="483">
        <v>8111.4</v>
      </c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1"/>
      <c r="DS46" s="381"/>
      <c r="DT46" s="381"/>
      <c r="DU46" s="381"/>
      <c r="DV46" s="381"/>
      <c r="DW46" s="381"/>
      <c r="DX46" s="381"/>
      <c r="DY46" s="381"/>
      <c r="DZ46" s="381"/>
      <c r="EA46" s="381"/>
      <c r="EB46" s="381"/>
      <c r="EC46" s="381"/>
      <c r="ED46" s="381"/>
      <c r="EE46" s="381"/>
      <c r="EF46" s="381"/>
      <c r="EG46" s="381"/>
      <c r="EH46" s="381"/>
      <c r="EI46" s="381"/>
      <c r="EJ46" s="381"/>
      <c r="EK46" s="381"/>
      <c r="EL46" s="381"/>
      <c r="EM46" s="381"/>
      <c r="EN46" s="381"/>
      <c r="EO46" s="381"/>
      <c r="EP46" s="381"/>
      <c r="EQ46" s="381"/>
      <c r="ER46" s="381"/>
      <c r="ES46" s="381"/>
      <c r="ET46" s="381"/>
      <c r="EU46" s="381"/>
      <c r="EV46" s="381"/>
      <c r="EW46" s="381"/>
      <c r="EX46" s="381"/>
      <c r="EY46" s="381"/>
      <c r="EZ46" s="381"/>
      <c r="FA46" s="381"/>
      <c r="FB46" s="381"/>
      <c r="FC46" s="381"/>
      <c r="FD46" s="381"/>
      <c r="FE46" s="381"/>
      <c r="FF46" s="381"/>
      <c r="FG46" s="381"/>
      <c r="FH46" s="381"/>
      <c r="FI46" s="381"/>
      <c r="FJ46" s="381"/>
      <c r="FK46" s="381"/>
      <c r="FL46" s="381"/>
      <c r="FM46" s="381"/>
      <c r="FN46" s="381"/>
      <c r="FO46" s="381"/>
      <c r="FP46" s="381"/>
      <c r="FQ46" s="381"/>
      <c r="FR46" s="381"/>
      <c r="FS46" s="381"/>
      <c r="FT46" s="381"/>
      <c r="FU46" s="381"/>
      <c r="FV46" s="381"/>
      <c r="FW46" s="381"/>
    </row>
    <row r="47" spans="1:179" s="382" customFormat="1" ht="13.8">
      <c r="A47" s="479" t="s">
        <v>5454</v>
      </c>
      <c r="B47" s="484" t="s">
        <v>5455</v>
      </c>
      <c r="C47" s="481">
        <v>35</v>
      </c>
      <c r="D47" s="483">
        <v>7559.7000000000007</v>
      </c>
      <c r="E47" s="483">
        <v>7559.7000000000007</v>
      </c>
      <c r="F47" s="381"/>
      <c r="G47" s="381"/>
      <c r="H47" s="381"/>
      <c r="I47" s="381"/>
      <c r="J47" s="381"/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1"/>
      <c r="Z47" s="381"/>
      <c r="AA47" s="381"/>
      <c r="AB47" s="381"/>
      <c r="AC47" s="381"/>
      <c r="AD47" s="381"/>
      <c r="AE47" s="381"/>
      <c r="AF47" s="381"/>
      <c r="AG47" s="381"/>
      <c r="AH47" s="381"/>
      <c r="AI47" s="381"/>
      <c r="AJ47" s="381"/>
      <c r="AK47" s="381"/>
      <c r="AL47" s="381"/>
      <c r="AM47" s="381"/>
      <c r="AN47" s="381"/>
      <c r="AO47" s="381"/>
      <c r="AP47" s="381"/>
      <c r="AQ47" s="381"/>
      <c r="AR47" s="381"/>
      <c r="AS47" s="381"/>
      <c r="AT47" s="381"/>
      <c r="AU47" s="381"/>
      <c r="AV47" s="381"/>
      <c r="AW47" s="381"/>
      <c r="AX47" s="381"/>
      <c r="AY47" s="381"/>
      <c r="AZ47" s="381"/>
      <c r="BA47" s="381"/>
      <c r="BB47" s="381"/>
      <c r="BC47" s="381"/>
      <c r="BD47" s="381"/>
      <c r="BE47" s="381"/>
      <c r="BF47" s="381"/>
      <c r="BG47" s="381"/>
      <c r="BH47" s="381"/>
      <c r="BI47" s="381"/>
      <c r="BJ47" s="381"/>
      <c r="BK47" s="381"/>
      <c r="BL47" s="381"/>
      <c r="BM47" s="381"/>
      <c r="BN47" s="381"/>
      <c r="BO47" s="381"/>
      <c r="BP47" s="381"/>
      <c r="BQ47" s="381"/>
      <c r="BR47" s="381"/>
      <c r="BS47" s="381"/>
      <c r="BT47" s="381"/>
      <c r="BU47" s="381"/>
      <c r="BV47" s="381"/>
      <c r="BW47" s="381"/>
      <c r="BX47" s="381"/>
      <c r="BY47" s="381"/>
      <c r="BZ47" s="381"/>
      <c r="CA47" s="381"/>
      <c r="CB47" s="381"/>
      <c r="CC47" s="381"/>
      <c r="CD47" s="381"/>
      <c r="CE47" s="381"/>
      <c r="CF47" s="381"/>
      <c r="CG47" s="381"/>
      <c r="CH47" s="381"/>
      <c r="CI47" s="381"/>
      <c r="CJ47" s="381"/>
      <c r="CK47" s="381"/>
      <c r="CL47" s="381"/>
      <c r="CM47" s="381"/>
      <c r="CN47" s="381"/>
      <c r="CO47" s="381"/>
      <c r="CP47" s="381"/>
      <c r="CQ47" s="381"/>
      <c r="CR47" s="381"/>
      <c r="CS47" s="381"/>
      <c r="CT47" s="381"/>
      <c r="CU47" s="381"/>
      <c r="CV47" s="381"/>
      <c r="CW47" s="381"/>
      <c r="CX47" s="381"/>
      <c r="CY47" s="381"/>
      <c r="CZ47" s="381"/>
      <c r="DA47" s="381"/>
      <c r="DB47" s="381"/>
      <c r="DC47" s="381"/>
      <c r="DD47" s="381"/>
      <c r="DE47" s="381"/>
      <c r="DF47" s="381"/>
      <c r="DG47" s="381"/>
      <c r="DH47" s="381"/>
      <c r="DI47" s="381"/>
      <c r="DJ47" s="381"/>
      <c r="DK47" s="381"/>
      <c r="DL47" s="381"/>
      <c r="DM47" s="381"/>
      <c r="DN47" s="381"/>
      <c r="DO47" s="381"/>
      <c r="DP47" s="381"/>
      <c r="DQ47" s="381"/>
      <c r="DR47" s="381"/>
      <c r="DS47" s="381"/>
      <c r="DT47" s="381"/>
      <c r="DU47" s="381"/>
      <c r="DV47" s="381"/>
      <c r="DW47" s="381"/>
      <c r="DX47" s="381"/>
      <c r="DY47" s="381"/>
      <c r="DZ47" s="381"/>
      <c r="EA47" s="381"/>
      <c r="EB47" s="381"/>
      <c r="EC47" s="381"/>
      <c r="ED47" s="381"/>
      <c r="EE47" s="381"/>
      <c r="EF47" s="381"/>
      <c r="EG47" s="381"/>
      <c r="EH47" s="381"/>
      <c r="EI47" s="381"/>
      <c r="EJ47" s="381"/>
      <c r="EK47" s="381"/>
      <c r="EL47" s="381"/>
      <c r="EM47" s="381"/>
      <c r="EN47" s="381"/>
      <c r="EO47" s="381"/>
      <c r="EP47" s="381"/>
      <c r="EQ47" s="381"/>
      <c r="ER47" s="381"/>
      <c r="ES47" s="381"/>
      <c r="ET47" s="381"/>
      <c r="EU47" s="381"/>
      <c r="EV47" s="381"/>
      <c r="EW47" s="381"/>
      <c r="EX47" s="381"/>
      <c r="EY47" s="381"/>
      <c r="EZ47" s="381"/>
      <c r="FA47" s="381"/>
      <c r="FB47" s="381"/>
      <c r="FC47" s="381"/>
      <c r="FD47" s="381"/>
      <c r="FE47" s="381"/>
      <c r="FF47" s="381"/>
      <c r="FG47" s="381"/>
      <c r="FH47" s="381"/>
      <c r="FI47" s="381"/>
      <c r="FJ47" s="381"/>
      <c r="FK47" s="381"/>
      <c r="FL47" s="381"/>
      <c r="FM47" s="381"/>
      <c r="FN47" s="381"/>
      <c r="FO47" s="381"/>
      <c r="FP47" s="381"/>
      <c r="FQ47" s="381"/>
      <c r="FR47" s="381"/>
      <c r="FS47" s="381"/>
      <c r="FT47" s="381"/>
      <c r="FU47" s="381"/>
      <c r="FV47" s="381"/>
      <c r="FW47" s="381"/>
    </row>
    <row r="48" spans="1:179" s="382" customFormat="1" ht="13.8">
      <c r="A48" s="479" t="s">
        <v>5456</v>
      </c>
      <c r="B48" s="487" t="s">
        <v>5330</v>
      </c>
      <c r="C48" s="481">
        <v>61</v>
      </c>
      <c r="D48" s="483">
        <v>6223.2</v>
      </c>
      <c r="E48" s="483">
        <v>7300.2</v>
      </c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381"/>
      <c r="AH48" s="381"/>
      <c r="AI48" s="381"/>
      <c r="AJ48" s="381"/>
      <c r="AK48" s="381"/>
      <c r="AL48" s="381"/>
      <c r="AM48" s="381"/>
      <c r="AN48" s="381"/>
      <c r="AO48" s="381"/>
      <c r="AP48" s="381"/>
      <c r="AQ48" s="381"/>
      <c r="AR48" s="381"/>
      <c r="AS48" s="381"/>
      <c r="AT48" s="381"/>
      <c r="AU48" s="381"/>
      <c r="AV48" s="381"/>
      <c r="AW48" s="381"/>
      <c r="AX48" s="381"/>
      <c r="AY48" s="381"/>
      <c r="AZ48" s="381"/>
      <c r="BA48" s="381"/>
      <c r="BB48" s="381"/>
      <c r="BC48" s="381"/>
      <c r="BD48" s="381"/>
      <c r="BE48" s="381"/>
      <c r="BF48" s="381"/>
      <c r="BG48" s="381"/>
      <c r="BH48" s="381"/>
      <c r="BI48" s="381"/>
      <c r="BJ48" s="381"/>
      <c r="BK48" s="381"/>
      <c r="BL48" s="381"/>
      <c r="BM48" s="381"/>
      <c r="BN48" s="381"/>
      <c r="BO48" s="381"/>
      <c r="BP48" s="381"/>
      <c r="BQ48" s="381"/>
      <c r="BR48" s="381"/>
      <c r="BS48" s="381"/>
      <c r="BT48" s="381"/>
      <c r="BU48" s="381"/>
      <c r="BV48" s="381"/>
      <c r="BW48" s="381"/>
      <c r="BX48" s="381"/>
      <c r="BY48" s="381"/>
      <c r="BZ48" s="381"/>
      <c r="CA48" s="381"/>
      <c r="CB48" s="381"/>
      <c r="CC48" s="381"/>
      <c r="CD48" s="381"/>
      <c r="CE48" s="381"/>
      <c r="CF48" s="381"/>
      <c r="CG48" s="381"/>
      <c r="CH48" s="381"/>
      <c r="CI48" s="381"/>
      <c r="CJ48" s="381"/>
      <c r="CK48" s="381"/>
      <c r="CL48" s="381"/>
      <c r="CM48" s="381"/>
      <c r="CN48" s="381"/>
      <c r="CO48" s="381"/>
      <c r="CP48" s="381"/>
      <c r="CQ48" s="381"/>
      <c r="CR48" s="381"/>
      <c r="CS48" s="381"/>
      <c r="CT48" s="381"/>
      <c r="CU48" s="381"/>
      <c r="CV48" s="381"/>
      <c r="CW48" s="381"/>
      <c r="CX48" s="381"/>
      <c r="CY48" s="381"/>
      <c r="CZ48" s="381"/>
      <c r="DA48" s="381"/>
      <c r="DB48" s="381"/>
      <c r="DC48" s="381"/>
      <c r="DD48" s="381"/>
      <c r="DE48" s="381"/>
      <c r="DF48" s="381"/>
      <c r="DG48" s="381"/>
      <c r="DH48" s="381"/>
      <c r="DI48" s="381"/>
      <c r="DJ48" s="381"/>
      <c r="DK48" s="381"/>
      <c r="DL48" s="381"/>
      <c r="DM48" s="381"/>
      <c r="DN48" s="381"/>
      <c r="DO48" s="381"/>
      <c r="DP48" s="381"/>
      <c r="DQ48" s="381"/>
      <c r="DR48" s="381"/>
      <c r="DS48" s="381"/>
      <c r="DT48" s="381"/>
      <c r="DU48" s="381"/>
      <c r="DV48" s="381"/>
      <c r="DW48" s="381"/>
      <c r="DX48" s="381"/>
      <c r="DY48" s="381"/>
      <c r="DZ48" s="381"/>
      <c r="EA48" s="381"/>
      <c r="EB48" s="381"/>
      <c r="EC48" s="381"/>
      <c r="ED48" s="381"/>
      <c r="EE48" s="381"/>
      <c r="EF48" s="381"/>
      <c r="EG48" s="381"/>
      <c r="EH48" s="381"/>
      <c r="EI48" s="381"/>
      <c r="EJ48" s="381"/>
      <c r="EK48" s="381"/>
      <c r="EL48" s="381"/>
      <c r="EM48" s="381"/>
      <c r="EN48" s="381"/>
      <c r="EO48" s="381"/>
      <c r="EP48" s="381"/>
      <c r="EQ48" s="381"/>
      <c r="ER48" s="381"/>
      <c r="ES48" s="381"/>
      <c r="ET48" s="381"/>
      <c r="EU48" s="381"/>
      <c r="EV48" s="381"/>
      <c r="EW48" s="381"/>
      <c r="EX48" s="381"/>
      <c r="EY48" s="381"/>
      <c r="EZ48" s="381"/>
      <c r="FA48" s="381"/>
      <c r="FB48" s="381"/>
      <c r="FC48" s="381"/>
      <c r="FD48" s="381"/>
      <c r="FE48" s="381"/>
      <c r="FF48" s="381"/>
      <c r="FG48" s="381"/>
      <c r="FH48" s="381"/>
      <c r="FI48" s="381"/>
      <c r="FJ48" s="381"/>
      <c r="FK48" s="381"/>
      <c r="FL48" s="381"/>
      <c r="FM48" s="381"/>
      <c r="FN48" s="381"/>
      <c r="FO48" s="381"/>
      <c r="FP48" s="381"/>
      <c r="FQ48" s="381"/>
      <c r="FR48" s="381"/>
      <c r="FS48" s="381"/>
      <c r="FT48" s="381"/>
      <c r="FU48" s="381"/>
      <c r="FV48" s="381"/>
      <c r="FW48" s="381"/>
    </row>
    <row r="49" spans="1:179" s="382" customFormat="1" ht="13.8">
      <c r="A49" s="486" t="s">
        <v>5457</v>
      </c>
      <c r="B49" s="484" t="s">
        <v>5458</v>
      </c>
      <c r="C49" s="481">
        <v>6</v>
      </c>
      <c r="D49" s="483">
        <v>6586.2</v>
      </c>
      <c r="E49" s="483">
        <v>6586.2</v>
      </c>
      <c r="F49" s="381"/>
      <c r="G49" s="381"/>
      <c r="H49" s="381"/>
      <c r="I49" s="381"/>
      <c r="J49" s="381"/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1"/>
      <c r="W49" s="381"/>
      <c r="X49" s="381"/>
      <c r="Y49" s="381"/>
      <c r="Z49" s="381"/>
      <c r="AA49" s="381"/>
      <c r="AB49" s="381"/>
      <c r="AC49" s="381"/>
      <c r="AD49" s="381"/>
      <c r="AE49" s="381"/>
      <c r="AF49" s="381"/>
      <c r="AG49" s="381"/>
      <c r="AH49" s="381"/>
      <c r="AI49" s="381"/>
      <c r="AJ49" s="381"/>
      <c r="AK49" s="381"/>
      <c r="AL49" s="381"/>
      <c r="AM49" s="381"/>
      <c r="AN49" s="381"/>
      <c r="AO49" s="381"/>
      <c r="AP49" s="381"/>
      <c r="AQ49" s="381"/>
      <c r="AR49" s="381"/>
      <c r="AS49" s="381"/>
      <c r="AT49" s="381"/>
      <c r="AU49" s="381"/>
      <c r="AV49" s="381"/>
      <c r="AW49" s="381"/>
      <c r="AX49" s="381"/>
      <c r="AY49" s="381"/>
      <c r="AZ49" s="381"/>
      <c r="BA49" s="381"/>
      <c r="BB49" s="381"/>
      <c r="BC49" s="381"/>
      <c r="BD49" s="381"/>
      <c r="BE49" s="381"/>
      <c r="BF49" s="381"/>
      <c r="BG49" s="381"/>
      <c r="BH49" s="381"/>
      <c r="BI49" s="381"/>
      <c r="BJ49" s="381"/>
      <c r="BK49" s="381"/>
      <c r="BL49" s="381"/>
      <c r="BM49" s="381"/>
      <c r="BN49" s="381"/>
      <c r="BO49" s="381"/>
      <c r="BP49" s="381"/>
      <c r="BQ49" s="381"/>
      <c r="BR49" s="381"/>
      <c r="BS49" s="381"/>
      <c r="BT49" s="381"/>
      <c r="BU49" s="381"/>
      <c r="BV49" s="381"/>
      <c r="BW49" s="381"/>
      <c r="BX49" s="381"/>
      <c r="BY49" s="381"/>
      <c r="BZ49" s="381"/>
      <c r="CA49" s="381"/>
      <c r="CB49" s="381"/>
      <c r="CC49" s="381"/>
      <c r="CD49" s="381"/>
      <c r="CE49" s="381"/>
      <c r="CF49" s="381"/>
      <c r="CG49" s="381"/>
      <c r="CH49" s="381"/>
      <c r="CI49" s="381"/>
      <c r="CJ49" s="381"/>
      <c r="CK49" s="381"/>
      <c r="CL49" s="381"/>
      <c r="CM49" s="381"/>
      <c r="CN49" s="381"/>
      <c r="CO49" s="381"/>
      <c r="CP49" s="381"/>
      <c r="CQ49" s="381"/>
      <c r="CR49" s="381"/>
      <c r="CS49" s="381"/>
      <c r="CT49" s="381"/>
      <c r="CU49" s="381"/>
      <c r="CV49" s="381"/>
      <c r="CW49" s="381"/>
      <c r="CX49" s="381"/>
      <c r="CY49" s="381"/>
      <c r="CZ49" s="381"/>
      <c r="DA49" s="381"/>
      <c r="DB49" s="381"/>
      <c r="DC49" s="381"/>
      <c r="DD49" s="381"/>
      <c r="DE49" s="381"/>
      <c r="DF49" s="381"/>
      <c r="DG49" s="381"/>
      <c r="DH49" s="381"/>
      <c r="DI49" s="381"/>
      <c r="DJ49" s="381"/>
      <c r="DK49" s="381"/>
      <c r="DL49" s="381"/>
      <c r="DM49" s="381"/>
      <c r="DN49" s="381"/>
      <c r="DO49" s="381"/>
      <c r="DP49" s="381"/>
      <c r="DQ49" s="381"/>
      <c r="DR49" s="381"/>
      <c r="DS49" s="381"/>
      <c r="DT49" s="381"/>
      <c r="DU49" s="381"/>
      <c r="DV49" s="381"/>
      <c r="DW49" s="381"/>
      <c r="DX49" s="381"/>
      <c r="DY49" s="381"/>
      <c r="DZ49" s="381"/>
      <c r="EA49" s="381"/>
      <c r="EB49" s="381"/>
      <c r="EC49" s="381"/>
      <c r="ED49" s="381"/>
      <c r="EE49" s="381"/>
      <c r="EF49" s="381"/>
      <c r="EG49" s="381"/>
      <c r="EH49" s="381"/>
      <c r="EI49" s="381"/>
      <c r="EJ49" s="381"/>
      <c r="EK49" s="381"/>
      <c r="EL49" s="381"/>
      <c r="EM49" s="381"/>
      <c r="EN49" s="381"/>
      <c r="EO49" s="381"/>
      <c r="EP49" s="381"/>
      <c r="EQ49" s="381"/>
      <c r="ER49" s="381"/>
      <c r="ES49" s="381"/>
      <c r="ET49" s="381"/>
      <c r="EU49" s="381"/>
      <c r="EV49" s="381"/>
      <c r="EW49" s="381"/>
      <c r="EX49" s="381"/>
      <c r="EY49" s="381"/>
      <c r="EZ49" s="381"/>
      <c r="FA49" s="381"/>
      <c r="FB49" s="381"/>
      <c r="FC49" s="381"/>
      <c r="FD49" s="381"/>
      <c r="FE49" s="381"/>
      <c r="FF49" s="381"/>
      <c r="FG49" s="381"/>
      <c r="FH49" s="381"/>
      <c r="FI49" s="381"/>
      <c r="FJ49" s="381"/>
      <c r="FK49" s="381"/>
      <c r="FL49" s="381"/>
      <c r="FM49" s="381"/>
      <c r="FN49" s="381"/>
      <c r="FO49" s="381"/>
      <c r="FP49" s="381"/>
      <c r="FQ49" s="381"/>
      <c r="FR49" s="381"/>
      <c r="FS49" s="381"/>
      <c r="FT49" s="381"/>
      <c r="FU49" s="381"/>
      <c r="FV49" s="381"/>
      <c r="FW49" s="381"/>
    </row>
    <row r="50" spans="1:179" s="382" customFormat="1" ht="13.8">
      <c r="A50" s="486" t="s">
        <v>5459</v>
      </c>
      <c r="B50" s="484" t="s">
        <v>5460</v>
      </c>
      <c r="C50" s="481">
        <v>54</v>
      </c>
      <c r="D50" s="483">
        <v>6223.2</v>
      </c>
      <c r="E50" s="483">
        <v>7786.8</v>
      </c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  <c r="CY50" s="381"/>
      <c r="CZ50" s="381"/>
      <c r="DA50" s="381"/>
      <c r="DB50" s="381"/>
      <c r="DC50" s="381"/>
      <c r="DD50" s="381"/>
      <c r="DE50" s="381"/>
      <c r="DF50" s="381"/>
      <c r="DG50" s="381"/>
      <c r="DH50" s="381"/>
      <c r="DI50" s="381"/>
      <c r="DJ50" s="381"/>
      <c r="DK50" s="381"/>
      <c r="DL50" s="381"/>
      <c r="DM50" s="381"/>
      <c r="DN50" s="381"/>
      <c r="DO50" s="381"/>
      <c r="DP50" s="381"/>
      <c r="DQ50" s="381"/>
      <c r="DR50" s="381"/>
      <c r="DS50" s="381"/>
      <c r="DT50" s="381"/>
      <c r="DU50" s="381"/>
      <c r="DV50" s="381"/>
      <c r="DW50" s="381"/>
      <c r="DX50" s="381"/>
      <c r="DY50" s="381"/>
      <c r="DZ50" s="381"/>
      <c r="EA50" s="381"/>
      <c r="EB50" s="381"/>
      <c r="EC50" s="381"/>
      <c r="ED50" s="381"/>
      <c r="EE50" s="381"/>
      <c r="EF50" s="381"/>
      <c r="EG50" s="381"/>
      <c r="EH50" s="381"/>
      <c r="EI50" s="381"/>
      <c r="EJ50" s="381"/>
      <c r="EK50" s="381"/>
      <c r="EL50" s="381"/>
      <c r="EM50" s="381"/>
      <c r="EN50" s="381"/>
      <c r="EO50" s="381"/>
      <c r="EP50" s="381"/>
      <c r="EQ50" s="381"/>
      <c r="ER50" s="381"/>
      <c r="ES50" s="381"/>
      <c r="ET50" s="381"/>
      <c r="EU50" s="381"/>
      <c r="EV50" s="381"/>
      <c r="EW50" s="381"/>
      <c r="EX50" s="381"/>
      <c r="EY50" s="381"/>
      <c r="EZ50" s="381"/>
      <c r="FA50" s="381"/>
      <c r="FB50" s="381"/>
      <c r="FC50" s="381"/>
      <c r="FD50" s="381"/>
      <c r="FE50" s="381"/>
      <c r="FF50" s="381"/>
      <c r="FG50" s="381"/>
      <c r="FH50" s="381"/>
      <c r="FI50" s="381"/>
      <c r="FJ50" s="381"/>
      <c r="FK50" s="381"/>
      <c r="FL50" s="381"/>
      <c r="FM50" s="381"/>
      <c r="FN50" s="381"/>
      <c r="FO50" s="381"/>
      <c r="FP50" s="381"/>
      <c r="FQ50" s="381"/>
      <c r="FR50" s="381"/>
      <c r="FS50" s="381"/>
      <c r="FT50" s="381"/>
      <c r="FU50" s="381"/>
      <c r="FV50" s="381"/>
      <c r="FW50" s="381"/>
    </row>
    <row r="51" spans="1:179" s="382" customFormat="1" ht="13.8">
      <c r="A51" s="486" t="s">
        <v>5461</v>
      </c>
      <c r="B51" s="484" t="s">
        <v>5462</v>
      </c>
      <c r="C51" s="481">
        <v>16</v>
      </c>
      <c r="D51" s="483">
        <v>13594.5</v>
      </c>
      <c r="E51" s="483">
        <v>13594.5</v>
      </c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1"/>
      <c r="W51" s="381"/>
      <c r="X51" s="381"/>
      <c r="Y51" s="381"/>
      <c r="Z51" s="381"/>
      <c r="AA51" s="381"/>
      <c r="AB51" s="381"/>
      <c r="AC51" s="381"/>
      <c r="AD51" s="381"/>
      <c r="AE51" s="381"/>
      <c r="AF51" s="381"/>
      <c r="AG51" s="381"/>
      <c r="AH51" s="381"/>
      <c r="AI51" s="381"/>
      <c r="AJ51" s="381"/>
      <c r="AK51" s="381"/>
      <c r="AL51" s="381"/>
      <c r="AM51" s="381"/>
      <c r="AN51" s="381"/>
      <c r="AO51" s="381"/>
      <c r="AP51" s="381"/>
      <c r="AQ51" s="381"/>
      <c r="AR51" s="381"/>
      <c r="AS51" s="381"/>
      <c r="AT51" s="381"/>
      <c r="AU51" s="381"/>
      <c r="AV51" s="381"/>
      <c r="AW51" s="381"/>
      <c r="AX51" s="381"/>
      <c r="AY51" s="381"/>
      <c r="AZ51" s="381"/>
      <c r="BA51" s="381"/>
      <c r="BB51" s="381"/>
      <c r="BC51" s="381"/>
      <c r="BD51" s="381"/>
      <c r="BE51" s="381"/>
      <c r="BF51" s="381"/>
      <c r="BG51" s="381"/>
      <c r="BH51" s="381"/>
      <c r="BI51" s="381"/>
      <c r="BJ51" s="381"/>
      <c r="BK51" s="381"/>
      <c r="BL51" s="381"/>
      <c r="BM51" s="381"/>
      <c r="BN51" s="381"/>
      <c r="BO51" s="381"/>
      <c r="BP51" s="381"/>
      <c r="BQ51" s="381"/>
      <c r="BR51" s="381"/>
      <c r="BS51" s="381"/>
      <c r="BT51" s="381"/>
      <c r="BU51" s="381"/>
      <c r="BV51" s="381"/>
      <c r="BW51" s="381"/>
      <c r="BX51" s="381"/>
      <c r="BY51" s="381"/>
      <c r="BZ51" s="381"/>
      <c r="CA51" s="381"/>
      <c r="CB51" s="381"/>
      <c r="CC51" s="381"/>
      <c r="CD51" s="381"/>
      <c r="CE51" s="381"/>
      <c r="CF51" s="381"/>
      <c r="CG51" s="381"/>
      <c r="CH51" s="381"/>
      <c r="CI51" s="381"/>
      <c r="CJ51" s="381"/>
      <c r="CK51" s="381"/>
      <c r="CL51" s="381"/>
      <c r="CM51" s="381"/>
      <c r="CN51" s="381"/>
      <c r="CO51" s="381"/>
      <c r="CP51" s="381"/>
      <c r="CQ51" s="381"/>
      <c r="CR51" s="381"/>
      <c r="CS51" s="381"/>
      <c r="CT51" s="381"/>
      <c r="CU51" s="381"/>
      <c r="CV51" s="381"/>
      <c r="CW51" s="381"/>
      <c r="CX51" s="381"/>
      <c r="CY51" s="381"/>
      <c r="CZ51" s="381"/>
      <c r="DA51" s="381"/>
      <c r="DB51" s="381"/>
      <c r="DC51" s="381"/>
      <c r="DD51" s="381"/>
      <c r="DE51" s="381"/>
      <c r="DF51" s="381"/>
      <c r="DG51" s="381"/>
      <c r="DH51" s="381"/>
      <c r="DI51" s="381"/>
      <c r="DJ51" s="381"/>
      <c r="DK51" s="381"/>
      <c r="DL51" s="381"/>
      <c r="DM51" s="381"/>
      <c r="DN51" s="381"/>
      <c r="DO51" s="381"/>
      <c r="DP51" s="381"/>
      <c r="DQ51" s="381"/>
      <c r="DR51" s="381"/>
      <c r="DS51" s="381"/>
      <c r="DT51" s="381"/>
      <c r="DU51" s="381"/>
      <c r="DV51" s="381"/>
      <c r="DW51" s="381"/>
      <c r="DX51" s="381"/>
      <c r="DY51" s="381"/>
      <c r="DZ51" s="381"/>
      <c r="EA51" s="381"/>
      <c r="EB51" s="381"/>
      <c r="EC51" s="381"/>
      <c r="ED51" s="381"/>
      <c r="EE51" s="381"/>
      <c r="EF51" s="381"/>
      <c r="EG51" s="381"/>
      <c r="EH51" s="381"/>
      <c r="EI51" s="381"/>
      <c r="EJ51" s="381"/>
      <c r="EK51" s="381"/>
      <c r="EL51" s="381"/>
      <c r="EM51" s="381"/>
      <c r="EN51" s="381"/>
      <c r="EO51" s="381"/>
      <c r="EP51" s="381"/>
      <c r="EQ51" s="381"/>
      <c r="ER51" s="381"/>
      <c r="ES51" s="381"/>
      <c r="ET51" s="381"/>
      <c r="EU51" s="381"/>
      <c r="EV51" s="381"/>
      <c r="EW51" s="381"/>
      <c r="EX51" s="381"/>
      <c r="EY51" s="381"/>
      <c r="EZ51" s="381"/>
      <c r="FA51" s="381"/>
      <c r="FB51" s="381"/>
      <c r="FC51" s="381"/>
      <c r="FD51" s="381"/>
      <c r="FE51" s="381"/>
      <c r="FF51" s="381"/>
      <c r="FG51" s="381"/>
      <c r="FH51" s="381"/>
      <c r="FI51" s="381"/>
      <c r="FJ51" s="381"/>
      <c r="FK51" s="381"/>
      <c r="FL51" s="381"/>
      <c r="FM51" s="381"/>
      <c r="FN51" s="381"/>
      <c r="FO51" s="381"/>
      <c r="FP51" s="381"/>
      <c r="FQ51" s="381"/>
      <c r="FR51" s="381"/>
      <c r="FS51" s="381"/>
      <c r="FT51" s="381"/>
      <c r="FU51" s="381"/>
      <c r="FV51" s="381"/>
      <c r="FW51" s="381"/>
    </row>
    <row r="52" spans="1:179" s="382" customFormat="1" ht="13.8">
      <c r="A52" s="486" t="s">
        <v>5463</v>
      </c>
      <c r="B52" s="484" t="s">
        <v>5464</v>
      </c>
      <c r="C52" s="481">
        <v>4</v>
      </c>
      <c r="D52" s="483">
        <v>13594.5</v>
      </c>
      <c r="E52" s="483">
        <v>13594.5</v>
      </c>
      <c r="F52" s="381"/>
      <c r="G52" s="381"/>
      <c r="H52" s="381"/>
      <c r="I52" s="381"/>
      <c r="J52" s="381"/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1"/>
      <c r="AE52" s="381"/>
      <c r="AF52" s="381"/>
      <c r="AG52" s="381"/>
      <c r="AH52" s="381"/>
      <c r="AI52" s="381"/>
      <c r="AJ52" s="381"/>
      <c r="AK52" s="381"/>
      <c r="AL52" s="381"/>
      <c r="AM52" s="381"/>
      <c r="AN52" s="381"/>
      <c r="AO52" s="381"/>
      <c r="AP52" s="381"/>
      <c r="AQ52" s="381"/>
      <c r="AR52" s="381"/>
      <c r="AS52" s="381"/>
      <c r="AT52" s="381"/>
      <c r="AU52" s="381"/>
      <c r="AV52" s="381"/>
      <c r="AW52" s="381"/>
      <c r="AX52" s="381"/>
      <c r="AY52" s="381"/>
      <c r="AZ52" s="381"/>
      <c r="BA52" s="381"/>
      <c r="BB52" s="381"/>
      <c r="BC52" s="381"/>
      <c r="BD52" s="381"/>
      <c r="BE52" s="381"/>
      <c r="BF52" s="381"/>
      <c r="BG52" s="381"/>
      <c r="BH52" s="381"/>
      <c r="BI52" s="381"/>
      <c r="BJ52" s="381"/>
      <c r="BK52" s="381"/>
      <c r="BL52" s="381"/>
      <c r="BM52" s="381"/>
      <c r="BN52" s="381"/>
      <c r="BO52" s="381"/>
      <c r="BP52" s="381"/>
      <c r="BQ52" s="381"/>
      <c r="BR52" s="381"/>
      <c r="BS52" s="381"/>
      <c r="BT52" s="381"/>
      <c r="BU52" s="381"/>
      <c r="BV52" s="381"/>
      <c r="BW52" s="381"/>
      <c r="BX52" s="381"/>
      <c r="BY52" s="381"/>
      <c r="BZ52" s="381"/>
      <c r="CA52" s="381"/>
      <c r="CB52" s="381"/>
      <c r="CC52" s="381"/>
      <c r="CD52" s="381"/>
      <c r="CE52" s="381"/>
      <c r="CF52" s="381"/>
      <c r="CG52" s="381"/>
      <c r="CH52" s="381"/>
      <c r="CI52" s="381"/>
      <c r="CJ52" s="381"/>
      <c r="CK52" s="381"/>
      <c r="CL52" s="381"/>
      <c r="CM52" s="381"/>
      <c r="CN52" s="381"/>
      <c r="CO52" s="381"/>
      <c r="CP52" s="381"/>
      <c r="CQ52" s="381"/>
      <c r="CR52" s="381"/>
      <c r="CS52" s="381"/>
      <c r="CT52" s="381"/>
      <c r="CU52" s="381"/>
      <c r="CV52" s="381"/>
      <c r="CW52" s="381"/>
      <c r="CX52" s="381"/>
      <c r="CY52" s="381"/>
      <c r="CZ52" s="381"/>
      <c r="DA52" s="381"/>
      <c r="DB52" s="381"/>
      <c r="DC52" s="381"/>
      <c r="DD52" s="381"/>
      <c r="DE52" s="381"/>
      <c r="DF52" s="381"/>
      <c r="DG52" s="381"/>
      <c r="DH52" s="381"/>
      <c r="DI52" s="381"/>
      <c r="DJ52" s="381"/>
      <c r="DK52" s="381"/>
      <c r="DL52" s="381"/>
      <c r="DM52" s="381"/>
      <c r="DN52" s="381"/>
      <c r="DO52" s="381"/>
      <c r="DP52" s="381"/>
      <c r="DQ52" s="381"/>
      <c r="DR52" s="381"/>
      <c r="DS52" s="381"/>
      <c r="DT52" s="381"/>
      <c r="DU52" s="381"/>
      <c r="DV52" s="381"/>
      <c r="DW52" s="381"/>
      <c r="DX52" s="381"/>
      <c r="DY52" s="381"/>
      <c r="DZ52" s="381"/>
      <c r="EA52" s="381"/>
      <c r="EB52" s="381"/>
      <c r="EC52" s="381"/>
      <c r="ED52" s="381"/>
      <c r="EE52" s="381"/>
      <c r="EF52" s="381"/>
      <c r="EG52" s="381"/>
      <c r="EH52" s="381"/>
      <c r="EI52" s="381"/>
      <c r="EJ52" s="381"/>
      <c r="EK52" s="381"/>
      <c r="EL52" s="381"/>
      <c r="EM52" s="381"/>
      <c r="EN52" s="381"/>
      <c r="EO52" s="381"/>
      <c r="EP52" s="381"/>
      <c r="EQ52" s="381"/>
      <c r="ER52" s="381"/>
      <c r="ES52" s="381"/>
      <c r="ET52" s="381"/>
      <c r="EU52" s="381"/>
      <c r="EV52" s="381"/>
      <c r="EW52" s="381"/>
      <c r="EX52" s="381"/>
      <c r="EY52" s="381"/>
      <c r="EZ52" s="381"/>
      <c r="FA52" s="381"/>
      <c r="FB52" s="381"/>
      <c r="FC52" s="381"/>
      <c r="FD52" s="381"/>
      <c r="FE52" s="381"/>
      <c r="FF52" s="381"/>
      <c r="FG52" s="381"/>
      <c r="FH52" s="381"/>
      <c r="FI52" s="381"/>
      <c r="FJ52" s="381"/>
      <c r="FK52" s="381"/>
      <c r="FL52" s="381"/>
      <c r="FM52" s="381"/>
      <c r="FN52" s="381"/>
      <c r="FO52" s="381"/>
      <c r="FP52" s="381"/>
      <c r="FQ52" s="381"/>
      <c r="FR52" s="381"/>
      <c r="FS52" s="381"/>
      <c r="FT52" s="381"/>
      <c r="FU52" s="381"/>
      <c r="FV52" s="381"/>
      <c r="FW52" s="381"/>
    </row>
    <row r="53" spans="1:179" s="382" customFormat="1" ht="13.8">
      <c r="A53" s="486" t="s">
        <v>5465</v>
      </c>
      <c r="B53" s="484" t="s">
        <v>5466</v>
      </c>
      <c r="C53" s="481">
        <v>208</v>
      </c>
      <c r="D53" s="483">
        <v>7332.5999999999995</v>
      </c>
      <c r="E53" s="483">
        <v>7332.5999999999995</v>
      </c>
      <c r="F53" s="381"/>
      <c r="G53" s="381"/>
      <c r="H53" s="381"/>
      <c r="I53" s="381"/>
      <c r="J53" s="381"/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1"/>
      <c r="W53" s="381"/>
      <c r="X53" s="381"/>
      <c r="Y53" s="381"/>
      <c r="Z53" s="381"/>
      <c r="AA53" s="381"/>
      <c r="AB53" s="381"/>
      <c r="AC53" s="381"/>
      <c r="AD53" s="381"/>
      <c r="AE53" s="381"/>
      <c r="AF53" s="381"/>
      <c r="AG53" s="381"/>
      <c r="AH53" s="381"/>
      <c r="AI53" s="381"/>
      <c r="AJ53" s="381"/>
      <c r="AK53" s="381"/>
      <c r="AL53" s="381"/>
      <c r="AM53" s="381"/>
      <c r="AN53" s="381"/>
      <c r="AO53" s="381"/>
      <c r="AP53" s="381"/>
      <c r="AQ53" s="381"/>
      <c r="AR53" s="381"/>
      <c r="AS53" s="381"/>
      <c r="AT53" s="381"/>
      <c r="AU53" s="381"/>
      <c r="AV53" s="381"/>
      <c r="AW53" s="381"/>
      <c r="AX53" s="381"/>
      <c r="AY53" s="381"/>
      <c r="AZ53" s="381"/>
      <c r="BA53" s="381"/>
      <c r="BB53" s="381"/>
      <c r="BC53" s="381"/>
      <c r="BD53" s="381"/>
      <c r="BE53" s="381"/>
      <c r="BF53" s="381"/>
      <c r="BG53" s="381"/>
      <c r="BH53" s="381"/>
      <c r="BI53" s="381"/>
      <c r="BJ53" s="381"/>
      <c r="BK53" s="381"/>
      <c r="BL53" s="381"/>
      <c r="BM53" s="381"/>
      <c r="BN53" s="381"/>
      <c r="BO53" s="381"/>
      <c r="BP53" s="381"/>
      <c r="BQ53" s="381"/>
      <c r="BR53" s="381"/>
      <c r="BS53" s="381"/>
      <c r="BT53" s="381"/>
      <c r="BU53" s="381"/>
      <c r="BV53" s="381"/>
      <c r="BW53" s="381"/>
      <c r="BX53" s="381"/>
      <c r="BY53" s="381"/>
      <c r="BZ53" s="381"/>
      <c r="CA53" s="381"/>
      <c r="CB53" s="381"/>
      <c r="CC53" s="381"/>
      <c r="CD53" s="381"/>
      <c r="CE53" s="381"/>
      <c r="CF53" s="381"/>
      <c r="CG53" s="381"/>
      <c r="CH53" s="381"/>
      <c r="CI53" s="381"/>
      <c r="CJ53" s="381"/>
      <c r="CK53" s="381"/>
      <c r="CL53" s="381"/>
      <c r="CM53" s="381"/>
      <c r="CN53" s="381"/>
      <c r="CO53" s="381"/>
      <c r="CP53" s="381"/>
      <c r="CQ53" s="381"/>
      <c r="CR53" s="381"/>
      <c r="CS53" s="381"/>
      <c r="CT53" s="381"/>
      <c r="CU53" s="381"/>
      <c r="CV53" s="381"/>
      <c r="CW53" s="381"/>
      <c r="CX53" s="381"/>
      <c r="CY53" s="381"/>
      <c r="CZ53" s="381"/>
      <c r="DA53" s="381"/>
      <c r="DB53" s="381"/>
      <c r="DC53" s="381"/>
      <c r="DD53" s="381"/>
      <c r="DE53" s="381"/>
      <c r="DF53" s="381"/>
      <c r="DG53" s="381"/>
      <c r="DH53" s="381"/>
      <c r="DI53" s="381"/>
      <c r="DJ53" s="381"/>
      <c r="DK53" s="381"/>
      <c r="DL53" s="381"/>
      <c r="DM53" s="381"/>
      <c r="DN53" s="381"/>
      <c r="DO53" s="381"/>
      <c r="DP53" s="381"/>
      <c r="DQ53" s="381"/>
      <c r="DR53" s="381"/>
      <c r="DS53" s="381"/>
      <c r="DT53" s="381"/>
      <c r="DU53" s="381"/>
      <c r="DV53" s="381"/>
      <c r="DW53" s="381"/>
      <c r="DX53" s="381"/>
      <c r="DY53" s="381"/>
      <c r="DZ53" s="381"/>
      <c r="EA53" s="381"/>
      <c r="EB53" s="381"/>
      <c r="EC53" s="381"/>
      <c r="ED53" s="381"/>
      <c r="EE53" s="381"/>
      <c r="EF53" s="381"/>
      <c r="EG53" s="381"/>
      <c r="EH53" s="381"/>
      <c r="EI53" s="381"/>
      <c r="EJ53" s="381"/>
      <c r="EK53" s="381"/>
      <c r="EL53" s="381"/>
      <c r="EM53" s="381"/>
      <c r="EN53" s="381"/>
      <c r="EO53" s="381"/>
      <c r="EP53" s="381"/>
      <c r="EQ53" s="381"/>
      <c r="ER53" s="381"/>
      <c r="ES53" s="381"/>
      <c r="ET53" s="381"/>
      <c r="EU53" s="381"/>
      <c r="EV53" s="381"/>
      <c r="EW53" s="381"/>
      <c r="EX53" s="381"/>
      <c r="EY53" s="381"/>
      <c r="EZ53" s="381"/>
      <c r="FA53" s="381"/>
      <c r="FB53" s="381"/>
      <c r="FC53" s="381"/>
      <c r="FD53" s="381"/>
      <c r="FE53" s="381"/>
      <c r="FF53" s="381"/>
      <c r="FG53" s="381"/>
      <c r="FH53" s="381"/>
      <c r="FI53" s="381"/>
      <c r="FJ53" s="381"/>
      <c r="FK53" s="381"/>
      <c r="FL53" s="381"/>
      <c r="FM53" s="381"/>
      <c r="FN53" s="381"/>
      <c r="FO53" s="381"/>
      <c r="FP53" s="381"/>
      <c r="FQ53" s="381"/>
      <c r="FR53" s="381"/>
      <c r="FS53" s="381"/>
      <c r="FT53" s="381"/>
      <c r="FU53" s="381"/>
      <c r="FV53" s="381"/>
      <c r="FW53" s="381"/>
    </row>
    <row r="54" spans="1:179" s="382" customFormat="1" ht="13.8">
      <c r="A54" s="486" t="s">
        <v>5467</v>
      </c>
      <c r="B54" s="484" t="s">
        <v>5468</v>
      </c>
      <c r="C54" s="481">
        <v>6</v>
      </c>
      <c r="D54" s="483">
        <v>10998.9</v>
      </c>
      <c r="E54" s="483">
        <v>12199.199999999999</v>
      </c>
      <c r="F54" s="381"/>
      <c r="G54" s="381"/>
      <c r="H54" s="381"/>
      <c r="I54" s="381"/>
      <c r="J54" s="381"/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381"/>
      <c r="AM54" s="381"/>
      <c r="AN54" s="381"/>
      <c r="AO54" s="381"/>
      <c r="AP54" s="381"/>
      <c r="AQ54" s="381"/>
      <c r="AR54" s="381"/>
      <c r="AS54" s="381"/>
      <c r="AT54" s="381"/>
      <c r="AU54" s="381"/>
      <c r="AV54" s="381"/>
      <c r="AW54" s="381"/>
      <c r="AX54" s="381"/>
      <c r="AY54" s="381"/>
      <c r="AZ54" s="381"/>
      <c r="BA54" s="381"/>
      <c r="BB54" s="381"/>
      <c r="BC54" s="381"/>
      <c r="BD54" s="381"/>
      <c r="BE54" s="381"/>
      <c r="BF54" s="381"/>
      <c r="BG54" s="381"/>
      <c r="BH54" s="381"/>
      <c r="BI54" s="381"/>
      <c r="BJ54" s="381"/>
      <c r="BK54" s="381"/>
      <c r="BL54" s="381"/>
      <c r="BM54" s="381"/>
      <c r="BN54" s="381"/>
      <c r="BO54" s="381"/>
      <c r="BP54" s="381"/>
      <c r="BQ54" s="381"/>
      <c r="BR54" s="381"/>
      <c r="BS54" s="381"/>
      <c r="BT54" s="381"/>
      <c r="BU54" s="381"/>
      <c r="BV54" s="381"/>
      <c r="BW54" s="381"/>
      <c r="BX54" s="381"/>
      <c r="BY54" s="381"/>
      <c r="BZ54" s="381"/>
      <c r="CA54" s="381"/>
      <c r="CB54" s="381"/>
      <c r="CC54" s="381"/>
      <c r="CD54" s="381"/>
      <c r="CE54" s="381"/>
      <c r="CF54" s="381"/>
      <c r="CG54" s="381"/>
      <c r="CH54" s="381"/>
      <c r="CI54" s="381"/>
      <c r="CJ54" s="381"/>
      <c r="CK54" s="381"/>
      <c r="CL54" s="381"/>
      <c r="CM54" s="381"/>
      <c r="CN54" s="381"/>
      <c r="CO54" s="381"/>
      <c r="CP54" s="381"/>
      <c r="CQ54" s="381"/>
      <c r="CR54" s="381"/>
      <c r="CS54" s="381"/>
      <c r="CT54" s="381"/>
      <c r="CU54" s="381"/>
      <c r="CV54" s="381"/>
      <c r="CW54" s="381"/>
      <c r="CX54" s="381"/>
      <c r="CY54" s="381"/>
      <c r="CZ54" s="381"/>
      <c r="DA54" s="381"/>
      <c r="DB54" s="381"/>
      <c r="DC54" s="381"/>
      <c r="DD54" s="381"/>
      <c r="DE54" s="381"/>
      <c r="DF54" s="381"/>
      <c r="DG54" s="381"/>
      <c r="DH54" s="381"/>
      <c r="DI54" s="381"/>
      <c r="DJ54" s="381"/>
      <c r="DK54" s="381"/>
      <c r="DL54" s="381"/>
      <c r="DM54" s="381"/>
      <c r="DN54" s="381"/>
      <c r="DO54" s="381"/>
      <c r="DP54" s="381"/>
      <c r="DQ54" s="381"/>
      <c r="DR54" s="381"/>
      <c r="DS54" s="381"/>
      <c r="DT54" s="381"/>
      <c r="DU54" s="381"/>
      <c r="DV54" s="381"/>
      <c r="DW54" s="381"/>
      <c r="DX54" s="381"/>
      <c r="DY54" s="381"/>
      <c r="DZ54" s="381"/>
      <c r="EA54" s="381"/>
      <c r="EB54" s="381"/>
      <c r="EC54" s="381"/>
      <c r="ED54" s="381"/>
      <c r="EE54" s="381"/>
      <c r="EF54" s="381"/>
      <c r="EG54" s="381"/>
      <c r="EH54" s="381"/>
      <c r="EI54" s="381"/>
      <c r="EJ54" s="381"/>
      <c r="EK54" s="381"/>
      <c r="EL54" s="381"/>
      <c r="EM54" s="381"/>
      <c r="EN54" s="381"/>
      <c r="EO54" s="381"/>
      <c r="EP54" s="381"/>
      <c r="EQ54" s="381"/>
      <c r="ER54" s="381"/>
      <c r="ES54" s="381"/>
      <c r="ET54" s="381"/>
      <c r="EU54" s="381"/>
      <c r="EV54" s="381"/>
      <c r="EW54" s="381"/>
      <c r="EX54" s="381"/>
      <c r="EY54" s="381"/>
      <c r="EZ54" s="381"/>
      <c r="FA54" s="381"/>
      <c r="FB54" s="381"/>
      <c r="FC54" s="381"/>
      <c r="FD54" s="381"/>
      <c r="FE54" s="381"/>
      <c r="FF54" s="381"/>
      <c r="FG54" s="381"/>
      <c r="FH54" s="381"/>
      <c r="FI54" s="381"/>
      <c r="FJ54" s="381"/>
      <c r="FK54" s="381"/>
      <c r="FL54" s="381"/>
      <c r="FM54" s="381"/>
      <c r="FN54" s="381"/>
      <c r="FO54" s="381"/>
      <c r="FP54" s="381"/>
      <c r="FQ54" s="381"/>
      <c r="FR54" s="381"/>
      <c r="FS54" s="381"/>
      <c r="FT54" s="381"/>
      <c r="FU54" s="381"/>
      <c r="FV54" s="381"/>
      <c r="FW54" s="381"/>
    </row>
    <row r="55" spans="1:179" s="382" customFormat="1" ht="13.8">
      <c r="A55" s="479" t="s">
        <v>5469</v>
      </c>
      <c r="B55" s="484" t="s">
        <v>5470</v>
      </c>
      <c r="C55" s="481">
        <v>53</v>
      </c>
      <c r="D55" s="483">
        <v>6813.6</v>
      </c>
      <c r="E55" s="483">
        <v>10869</v>
      </c>
      <c r="F55" s="381"/>
      <c r="G55" s="381"/>
      <c r="H55" s="381"/>
      <c r="I55" s="381"/>
      <c r="J55" s="381"/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381"/>
      <c r="AP55" s="381"/>
      <c r="AQ55" s="381"/>
      <c r="AR55" s="381"/>
      <c r="AS55" s="381"/>
      <c r="AT55" s="381"/>
      <c r="AU55" s="381"/>
      <c r="AV55" s="381"/>
      <c r="AW55" s="381"/>
      <c r="AX55" s="381"/>
      <c r="AY55" s="381"/>
      <c r="AZ55" s="381"/>
      <c r="BA55" s="381"/>
      <c r="BB55" s="381"/>
      <c r="BC55" s="381"/>
      <c r="BD55" s="381"/>
      <c r="BE55" s="381"/>
      <c r="BF55" s="381"/>
      <c r="BG55" s="381"/>
      <c r="BH55" s="381"/>
      <c r="BI55" s="381"/>
      <c r="BJ55" s="381"/>
      <c r="BK55" s="381"/>
      <c r="BL55" s="381"/>
      <c r="BM55" s="381"/>
      <c r="BN55" s="381"/>
      <c r="BO55" s="381"/>
      <c r="BP55" s="381"/>
      <c r="BQ55" s="381"/>
      <c r="BR55" s="381"/>
      <c r="BS55" s="381"/>
      <c r="BT55" s="381"/>
      <c r="BU55" s="381"/>
      <c r="BV55" s="381"/>
      <c r="BW55" s="381"/>
      <c r="BX55" s="381"/>
      <c r="BY55" s="381"/>
      <c r="BZ55" s="381"/>
      <c r="CA55" s="381"/>
      <c r="CB55" s="381"/>
      <c r="CC55" s="381"/>
      <c r="CD55" s="381"/>
      <c r="CE55" s="381"/>
      <c r="CF55" s="381"/>
      <c r="CG55" s="381"/>
      <c r="CH55" s="381"/>
      <c r="CI55" s="381"/>
      <c r="CJ55" s="381"/>
      <c r="CK55" s="381"/>
      <c r="CL55" s="381"/>
      <c r="CM55" s="381"/>
      <c r="CN55" s="381"/>
      <c r="CO55" s="381"/>
      <c r="CP55" s="381"/>
      <c r="CQ55" s="381"/>
      <c r="CR55" s="381"/>
      <c r="CS55" s="381"/>
      <c r="CT55" s="381"/>
      <c r="CU55" s="381"/>
      <c r="CV55" s="381"/>
      <c r="CW55" s="381"/>
      <c r="CX55" s="381"/>
      <c r="CY55" s="381"/>
      <c r="CZ55" s="381"/>
      <c r="DA55" s="381"/>
      <c r="DB55" s="381"/>
      <c r="DC55" s="381"/>
      <c r="DD55" s="381"/>
      <c r="DE55" s="381"/>
      <c r="DF55" s="381"/>
      <c r="DG55" s="381"/>
      <c r="DH55" s="381"/>
      <c r="DI55" s="381"/>
      <c r="DJ55" s="381"/>
      <c r="DK55" s="381"/>
      <c r="DL55" s="381"/>
      <c r="DM55" s="381"/>
      <c r="DN55" s="381"/>
      <c r="DO55" s="381"/>
      <c r="DP55" s="381"/>
      <c r="DQ55" s="381"/>
      <c r="DR55" s="381"/>
      <c r="DS55" s="381"/>
      <c r="DT55" s="381"/>
      <c r="DU55" s="381"/>
      <c r="DV55" s="381"/>
      <c r="DW55" s="381"/>
      <c r="DX55" s="381"/>
      <c r="DY55" s="381"/>
      <c r="DZ55" s="381"/>
      <c r="EA55" s="381"/>
      <c r="EB55" s="381"/>
      <c r="EC55" s="381"/>
      <c r="ED55" s="381"/>
      <c r="EE55" s="381"/>
      <c r="EF55" s="381"/>
      <c r="EG55" s="381"/>
      <c r="EH55" s="381"/>
      <c r="EI55" s="381"/>
      <c r="EJ55" s="381"/>
      <c r="EK55" s="381"/>
      <c r="EL55" s="381"/>
      <c r="EM55" s="381"/>
      <c r="EN55" s="381"/>
      <c r="EO55" s="381"/>
      <c r="EP55" s="381"/>
      <c r="EQ55" s="381"/>
      <c r="ER55" s="381"/>
      <c r="ES55" s="381"/>
      <c r="ET55" s="381"/>
      <c r="EU55" s="381"/>
      <c r="EV55" s="381"/>
      <c r="EW55" s="381"/>
      <c r="EX55" s="381"/>
      <c r="EY55" s="381"/>
      <c r="EZ55" s="381"/>
      <c r="FA55" s="381"/>
      <c r="FB55" s="381"/>
      <c r="FC55" s="381"/>
      <c r="FD55" s="381"/>
      <c r="FE55" s="381"/>
      <c r="FF55" s="381"/>
      <c r="FG55" s="381"/>
      <c r="FH55" s="381"/>
      <c r="FI55" s="381"/>
      <c r="FJ55" s="381"/>
      <c r="FK55" s="381"/>
      <c r="FL55" s="381"/>
      <c r="FM55" s="381"/>
      <c r="FN55" s="381"/>
      <c r="FO55" s="381"/>
      <c r="FP55" s="381"/>
      <c r="FQ55" s="381"/>
      <c r="FR55" s="381"/>
      <c r="FS55" s="381"/>
      <c r="FT55" s="381"/>
      <c r="FU55" s="381"/>
      <c r="FV55" s="381"/>
      <c r="FW55" s="381"/>
    </row>
    <row r="56" spans="1:179" s="382" customFormat="1" ht="13.8">
      <c r="A56" s="486" t="s">
        <v>5471</v>
      </c>
      <c r="B56" s="484" t="s">
        <v>4361</v>
      </c>
      <c r="C56" s="481">
        <v>40</v>
      </c>
      <c r="D56" s="483">
        <v>9668.7000000000007</v>
      </c>
      <c r="E56" s="483">
        <v>18785.7</v>
      </c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1"/>
      <c r="AM56" s="381"/>
      <c r="AN56" s="381"/>
      <c r="AO56" s="381"/>
      <c r="AP56" s="381"/>
      <c r="AQ56" s="381"/>
      <c r="AR56" s="381"/>
      <c r="AS56" s="381"/>
      <c r="AT56" s="381"/>
      <c r="AU56" s="381"/>
      <c r="AV56" s="381"/>
      <c r="AW56" s="381"/>
      <c r="AX56" s="381"/>
      <c r="AY56" s="381"/>
      <c r="AZ56" s="381"/>
      <c r="BA56" s="381"/>
      <c r="BB56" s="381"/>
      <c r="BC56" s="381"/>
      <c r="BD56" s="381"/>
      <c r="BE56" s="381"/>
      <c r="BF56" s="381"/>
      <c r="BG56" s="381"/>
      <c r="BH56" s="381"/>
      <c r="BI56" s="381"/>
      <c r="BJ56" s="381"/>
      <c r="BK56" s="381"/>
      <c r="BL56" s="381"/>
      <c r="BM56" s="381"/>
      <c r="BN56" s="381"/>
      <c r="BO56" s="381"/>
      <c r="BP56" s="381"/>
      <c r="BQ56" s="381"/>
      <c r="BR56" s="381"/>
      <c r="BS56" s="381"/>
      <c r="BT56" s="381"/>
      <c r="BU56" s="381"/>
      <c r="BV56" s="381"/>
      <c r="BW56" s="381"/>
      <c r="BX56" s="381"/>
      <c r="BY56" s="381"/>
      <c r="BZ56" s="381"/>
      <c r="CA56" s="381"/>
      <c r="CB56" s="381"/>
      <c r="CC56" s="381"/>
      <c r="CD56" s="381"/>
      <c r="CE56" s="381"/>
      <c r="CF56" s="381"/>
      <c r="CG56" s="381"/>
      <c r="CH56" s="381"/>
      <c r="CI56" s="381"/>
      <c r="CJ56" s="381"/>
      <c r="CK56" s="381"/>
      <c r="CL56" s="381"/>
      <c r="CM56" s="381"/>
      <c r="CN56" s="381"/>
      <c r="CO56" s="381"/>
      <c r="CP56" s="381"/>
      <c r="CQ56" s="381"/>
      <c r="CR56" s="381"/>
      <c r="CS56" s="381"/>
      <c r="CT56" s="381"/>
      <c r="CU56" s="381"/>
      <c r="CV56" s="381"/>
      <c r="CW56" s="381"/>
      <c r="CX56" s="381"/>
      <c r="CY56" s="381"/>
      <c r="CZ56" s="381"/>
      <c r="DA56" s="381"/>
      <c r="DB56" s="381"/>
      <c r="DC56" s="381"/>
      <c r="DD56" s="381"/>
      <c r="DE56" s="381"/>
      <c r="DF56" s="381"/>
      <c r="DG56" s="381"/>
      <c r="DH56" s="381"/>
      <c r="DI56" s="381"/>
      <c r="DJ56" s="381"/>
      <c r="DK56" s="381"/>
      <c r="DL56" s="381"/>
      <c r="DM56" s="381"/>
      <c r="DN56" s="381"/>
      <c r="DO56" s="381"/>
      <c r="DP56" s="381"/>
      <c r="DQ56" s="381"/>
      <c r="DR56" s="381"/>
      <c r="DS56" s="381"/>
      <c r="DT56" s="381"/>
      <c r="DU56" s="381"/>
      <c r="DV56" s="381"/>
      <c r="DW56" s="381"/>
      <c r="DX56" s="381"/>
      <c r="DY56" s="381"/>
      <c r="DZ56" s="381"/>
      <c r="EA56" s="381"/>
      <c r="EB56" s="381"/>
      <c r="EC56" s="381"/>
      <c r="ED56" s="381"/>
      <c r="EE56" s="381"/>
      <c r="EF56" s="381"/>
      <c r="EG56" s="381"/>
      <c r="EH56" s="381"/>
      <c r="EI56" s="381"/>
      <c r="EJ56" s="381"/>
      <c r="EK56" s="381"/>
      <c r="EL56" s="381"/>
      <c r="EM56" s="381"/>
      <c r="EN56" s="381"/>
      <c r="EO56" s="381"/>
      <c r="EP56" s="381"/>
      <c r="EQ56" s="381"/>
      <c r="ER56" s="381"/>
      <c r="ES56" s="381"/>
      <c r="ET56" s="381"/>
      <c r="EU56" s="381"/>
      <c r="EV56" s="381"/>
      <c r="EW56" s="381"/>
      <c r="EX56" s="381"/>
      <c r="EY56" s="381"/>
      <c r="EZ56" s="381"/>
      <c r="FA56" s="381"/>
      <c r="FB56" s="381"/>
      <c r="FC56" s="381"/>
      <c r="FD56" s="381"/>
      <c r="FE56" s="381"/>
      <c r="FF56" s="381"/>
      <c r="FG56" s="381"/>
      <c r="FH56" s="381"/>
      <c r="FI56" s="381"/>
      <c r="FJ56" s="381"/>
      <c r="FK56" s="381"/>
      <c r="FL56" s="381"/>
      <c r="FM56" s="381"/>
      <c r="FN56" s="381"/>
      <c r="FO56" s="381"/>
      <c r="FP56" s="381"/>
      <c r="FQ56" s="381"/>
      <c r="FR56" s="381"/>
      <c r="FS56" s="381"/>
      <c r="FT56" s="381"/>
      <c r="FU56" s="381"/>
      <c r="FV56" s="381"/>
      <c r="FW56" s="381"/>
    </row>
    <row r="57" spans="1:179" s="382" customFormat="1" ht="13.8">
      <c r="A57" s="486" t="s">
        <v>5472</v>
      </c>
      <c r="B57" s="484" t="s">
        <v>5473</v>
      </c>
      <c r="C57" s="481">
        <v>11</v>
      </c>
      <c r="D57" s="483">
        <v>7429.8</v>
      </c>
      <c r="E57" s="483">
        <v>7786.8</v>
      </c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1"/>
      <c r="AM57" s="381"/>
      <c r="AN57" s="381"/>
      <c r="AO57" s="381"/>
      <c r="AP57" s="381"/>
      <c r="AQ57" s="381"/>
      <c r="AR57" s="381"/>
      <c r="AS57" s="381"/>
      <c r="AT57" s="381"/>
      <c r="AU57" s="381"/>
      <c r="AV57" s="381"/>
      <c r="AW57" s="381"/>
      <c r="AX57" s="381"/>
      <c r="AY57" s="381"/>
      <c r="AZ57" s="381"/>
      <c r="BA57" s="381"/>
      <c r="BB57" s="381"/>
      <c r="BC57" s="381"/>
      <c r="BD57" s="381"/>
      <c r="BE57" s="381"/>
      <c r="BF57" s="381"/>
      <c r="BG57" s="381"/>
      <c r="BH57" s="381"/>
      <c r="BI57" s="381"/>
      <c r="BJ57" s="381"/>
      <c r="BK57" s="381"/>
      <c r="BL57" s="381"/>
      <c r="BM57" s="381"/>
      <c r="BN57" s="381"/>
      <c r="BO57" s="381"/>
      <c r="BP57" s="381"/>
      <c r="BQ57" s="381"/>
      <c r="BR57" s="381"/>
      <c r="BS57" s="381"/>
      <c r="BT57" s="381"/>
      <c r="BU57" s="381"/>
      <c r="BV57" s="381"/>
      <c r="BW57" s="381"/>
      <c r="BX57" s="381"/>
      <c r="BY57" s="381"/>
      <c r="BZ57" s="381"/>
      <c r="CA57" s="381"/>
      <c r="CB57" s="381"/>
      <c r="CC57" s="381"/>
      <c r="CD57" s="381"/>
      <c r="CE57" s="381"/>
      <c r="CF57" s="381"/>
      <c r="CG57" s="381"/>
      <c r="CH57" s="381"/>
      <c r="CI57" s="381"/>
      <c r="CJ57" s="381"/>
      <c r="CK57" s="381"/>
      <c r="CL57" s="381"/>
      <c r="CM57" s="381"/>
      <c r="CN57" s="381"/>
      <c r="CO57" s="381"/>
      <c r="CP57" s="381"/>
      <c r="CQ57" s="381"/>
      <c r="CR57" s="381"/>
      <c r="CS57" s="381"/>
      <c r="CT57" s="381"/>
      <c r="CU57" s="381"/>
      <c r="CV57" s="381"/>
      <c r="CW57" s="381"/>
      <c r="CX57" s="381"/>
      <c r="CY57" s="381"/>
      <c r="CZ57" s="381"/>
      <c r="DA57" s="381"/>
      <c r="DB57" s="381"/>
      <c r="DC57" s="381"/>
      <c r="DD57" s="381"/>
      <c r="DE57" s="381"/>
      <c r="DF57" s="381"/>
      <c r="DG57" s="381"/>
      <c r="DH57" s="381"/>
      <c r="DI57" s="381"/>
      <c r="DJ57" s="381"/>
      <c r="DK57" s="381"/>
      <c r="DL57" s="381"/>
      <c r="DM57" s="381"/>
      <c r="DN57" s="381"/>
      <c r="DO57" s="381"/>
      <c r="DP57" s="381"/>
      <c r="DQ57" s="381"/>
      <c r="DR57" s="381"/>
      <c r="DS57" s="381"/>
      <c r="DT57" s="381"/>
      <c r="DU57" s="381"/>
      <c r="DV57" s="381"/>
      <c r="DW57" s="381"/>
      <c r="DX57" s="381"/>
      <c r="DY57" s="381"/>
      <c r="DZ57" s="381"/>
      <c r="EA57" s="381"/>
      <c r="EB57" s="381"/>
      <c r="EC57" s="381"/>
      <c r="ED57" s="381"/>
      <c r="EE57" s="381"/>
      <c r="EF57" s="381"/>
      <c r="EG57" s="381"/>
      <c r="EH57" s="381"/>
      <c r="EI57" s="381"/>
      <c r="EJ57" s="381"/>
      <c r="EK57" s="381"/>
      <c r="EL57" s="381"/>
      <c r="EM57" s="381"/>
      <c r="EN57" s="381"/>
      <c r="EO57" s="381"/>
      <c r="EP57" s="381"/>
      <c r="EQ57" s="381"/>
      <c r="ER57" s="381"/>
      <c r="ES57" s="381"/>
      <c r="ET57" s="381"/>
      <c r="EU57" s="381"/>
      <c r="EV57" s="381"/>
      <c r="EW57" s="381"/>
      <c r="EX57" s="381"/>
      <c r="EY57" s="381"/>
      <c r="EZ57" s="381"/>
      <c r="FA57" s="381"/>
      <c r="FB57" s="381"/>
      <c r="FC57" s="381"/>
      <c r="FD57" s="381"/>
      <c r="FE57" s="381"/>
      <c r="FF57" s="381"/>
      <c r="FG57" s="381"/>
      <c r="FH57" s="381"/>
      <c r="FI57" s="381"/>
      <c r="FJ57" s="381"/>
      <c r="FK57" s="381"/>
      <c r="FL57" s="381"/>
      <c r="FM57" s="381"/>
      <c r="FN57" s="381"/>
      <c r="FO57" s="381"/>
      <c r="FP57" s="381"/>
      <c r="FQ57" s="381"/>
      <c r="FR57" s="381"/>
      <c r="FS57" s="381"/>
      <c r="FT57" s="381"/>
      <c r="FU57" s="381"/>
      <c r="FV57" s="381"/>
      <c r="FW57" s="381"/>
    </row>
    <row r="58" spans="1:179" s="382" customFormat="1" ht="13.8">
      <c r="A58" s="486" t="s">
        <v>5474</v>
      </c>
      <c r="B58" s="484" t="s">
        <v>5475</v>
      </c>
      <c r="C58" s="481">
        <v>42</v>
      </c>
      <c r="D58" s="483">
        <v>11063.7</v>
      </c>
      <c r="E58" s="483">
        <v>16806.600000000002</v>
      </c>
      <c r="F58" s="381"/>
      <c r="G58" s="381"/>
      <c r="H58" s="381"/>
      <c r="I58" s="381"/>
      <c r="J58" s="381"/>
      <c r="K58" s="381"/>
      <c r="L58" s="381"/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  <c r="AA58" s="381"/>
      <c r="AB58" s="381"/>
      <c r="AC58" s="381"/>
      <c r="AD58" s="381"/>
      <c r="AE58" s="381"/>
      <c r="AF58" s="381"/>
      <c r="AG58" s="381"/>
      <c r="AH58" s="381"/>
      <c r="AI58" s="381"/>
      <c r="AJ58" s="381"/>
      <c r="AK58" s="381"/>
      <c r="AL58" s="381"/>
      <c r="AM58" s="381"/>
      <c r="AN58" s="381"/>
      <c r="AO58" s="381"/>
      <c r="AP58" s="381"/>
      <c r="AQ58" s="381"/>
      <c r="AR58" s="381"/>
      <c r="AS58" s="381"/>
      <c r="AT58" s="381"/>
      <c r="AU58" s="381"/>
      <c r="AV58" s="381"/>
      <c r="AW58" s="381"/>
      <c r="AX58" s="381"/>
      <c r="AY58" s="381"/>
      <c r="AZ58" s="381"/>
      <c r="BA58" s="381"/>
      <c r="BB58" s="381"/>
      <c r="BC58" s="381"/>
      <c r="BD58" s="381"/>
      <c r="BE58" s="381"/>
      <c r="BF58" s="381"/>
      <c r="BG58" s="381"/>
      <c r="BH58" s="381"/>
      <c r="BI58" s="381"/>
      <c r="BJ58" s="381"/>
      <c r="BK58" s="381"/>
      <c r="BL58" s="381"/>
      <c r="BM58" s="381"/>
      <c r="BN58" s="381"/>
      <c r="BO58" s="381"/>
      <c r="BP58" s="381"/>
      <c r="BQ58" s="381"/>
      <c r="BR58" s="381"/>
      <c r="BS58" s="381"/>
      <c r="BT58" s="381"/>
      <c r="BU58" s="381"/>
      <c r="BV58" s="381"/>
      <c r="BW58" s="381"/>
      <c r="BX58" s="381"/>
      <c r="BY58" s="381"/>
      <c r="BZ58" s="381"/>
      <c r="CA58" s="381"/>
      <c r="CB58" s="381"/>
      <c r="CC58" s="381"/>
      <c r="CD58" s="381"/>
      <c r="CE58" s="381"/>
      <c r="CF58" s="381"/>
      <c r="CG58" s="381"/>
      <c r="CH58" s="381"/>
      <c r="CI58" s="381"/>
      <c r="CJ58" s="381"/>
      <c r="CK58" s="381"/>
      <c r="CL58" s="381"/>
      <c r="CM58" s="381"/>
      <c r="CN58" s="381"/>
      <c r="CO58" s="381"/>
      <c r="CP58" s="381"/>
      <c r="CQ58" s="381"/>
      <c r="CR58" s="381"/>
      <c r="CS58" s="381"/>
      <c r="CT58" s="381"/>
      <c r="CU58" s="381"/>
      <c r="CV58" s="381"/>
      <c r="CW58" s="381"/>
      <c r="CX58" s="381"/>
      <c r="CY58" s="381"/>
      <c r="CZ58" s="381"/>
      <c r="DA58" s="381"/>
      <c r="DB58" s="381"/>
      <c r="DC58" s="381"/>
      <c r="DD58" s="381"/>
      <c r="DE58" s="381"/>
      <c r="DF58" s="381"/>
      <c r="DG58" s="381"/>
      <c r="DH58" s="381"/>
      <c r="DI58" s="381"/>
      <c r="DJ58" s="381"/>
      <c r="DK58" s="381"/>
      <c r="DL58" s="381"/>
      <c r="DM58" s="381"/>
      <c r="DN58" s="381"/>
      <c r="DO58" s="381"/>
      <c r="DP58" s="381"/>
      <c r="DQ58" s="381"/>
      <c r="DR58" s="381"/>
      <c r="DS58" s="381"/>
      <c r="DT58" s="381"/>
      <c r="DU58" s="381"/>
      <c r="DV58" s="381"/>
      <c r="DW58" s="381"/>
      <c r="DX58" s="381"/>
      <c r="DY58" s="381"/>
      <c r="DZ58" s="381"/>
      <c r="EA58" s="381"/>
      <c r="EB58" s="381"/>
      <c r="EC58" s="381"/>
      <c r="ED58" s="381"/>
      <c r="EE58" s="381"/>
      <c r="EF58" s="381"/>
      <c r="EG58" s="381"/>
      <c r="EH58" s="381"/>
      <c r="EI58" s="381"/>
      <c r="EJ58" s="381"/>
      <c r="EK58" s="381"/>
      <c r="EL58" s="381"/>
      <c r="EM58" s="381"/>
      <c r="EN58" s="381"/>
      <c r="EO58" s="381"/>
      <c r="EP58" s="381"/>
      <c r="EQ58" s="381"/>
      <c r="ER58" s="381"/>
      <c r="ES58" s="381"/>
      <c r="ET58" s="381"/>
      <c r="EU58" s="381"/>
      <c r="EV58" s="381"/>
      <c r="EW58" s="381"/>
      <c r="EX58" s="381"/>
      <c r="EY58" s="381"/>
      <c r="EZ58" s="381"/>
      <c r="FA58" s="381"/>
      <c r="FB58" s="381"/>
      <c r="FC58" s="381"/>
      <c r="FD58" s="381"/>
      <c r="FE58" s="381"/>
      <c r="FF58" s="381"/>
      <c r="FG58" s="381"/>
      <c r="FH58" s="381"/>
      <c r="FI58" s="381"/>
      <c r="FJ58" s="381"/>
      <c r="FK58" s="381"/>
      <c r="FL58" s="381"/>
      <c r="FM58" s="381"/>
      <c r="FN58" s="381"/>
      <c r="FO58" s="381"/>
      <c r="FP58" s="381"/>
      <c r="FQ58" s="381"/>
      <c r="FR58" s="381"/>
      <c r="FS58" s="381"/>
      <c r="FT58" s="381"/>
      <c r="FU58" s="381"/>
      <c r="FV58" s="381"/>
      <c r="FW58" s="381"/>
    </row>
    <row r="59" spans="1:179" s="382" customFormat="1" ht="13.8">
      <c r="A59" s="485" t="s">
        <v>5476</v>
      </c>
      <c r="B59" s="484" t="s">
        <v>4189</v>
      </c>
      <c r="C59" s="481">
        <v>44</v>
      </c>
      <c r="D59" s="483">
        <v>6582</v>
      </c>
      <c r="E59" s="483">
        <v>10998.9</v>
      </c>
      <c r="F59" s="381"/>
      <c r="G59" s="381"/>
      <c r="H59" s="381"/>
      <c r="I59" s="381"/>
      <c r="J59" s="381"/>
      <c r="K59" s="381"/>
      <c r="L59" s="38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  <c r="AA59" s="381"/>
      <c r="AB59" s="381"/>
      <c r="AC59" s="381"/>
      <c r="AD59" s="381"/>
      <c r="AE59" s="381"/>
      <c r="AF59" s="381"/>
      <c r="AG59" s="381"/>
      <c r="AH59" s="381"/>
      <c r="AI59" s="381"/>
      <c r="AJ59" s="381"/>
      <c r="AK59" s="381"/>
      <c r="AL59" s="381"/>
      <c r="AM59" s="381"/>
      <c r="AN59" s="381"/>
      <c r="AO59" s="381"/>
      <c r="AP59" s="381"/>
      <c r="AQ59" s="381"/>
      <c r="AR59" s="381"/>
      <c r="AS59" s="381"/>
      <c r="AT59" s="381"/>
      <c r="AU59" s="381"/>
      <c r="AV59" s="381"/>
      <c r="AW59" s="381"/>
      <c r="AX59" s="381"/>
      <c r="AY59" s="381"/>
      <c r="AZ59" s="381"/>
      <c r="BA59" s="381"/>
      <c r="BB59" s="381"/>
      <c r="BC59" s="381"/>
      <c r="BD59" s="381"/>
      <c r="BE59" s="381"/>
      <c r="BF59" s="381"/>
      <c r="BG59" s="381"/>
      <c r="BH59" s="381"/>
      <c r="BI59" s="381"/>
      <c r="BJ59" s="381"/>
      <c r="BK59" s="381"/>
      <c r="BL59" s="381"/>
      <c r="BM59" s="381"/>
      <c r="BN59" s="381"/>
      <c r="BO59" s="381"/>
      <c r="BP59" s="381"/>
      <c r="BQ59" s="381"/>
      <c r="BR59" s="381"/>
      <c r="BS59" s="381"/>
      <c r="BT59" s="381"/>
      <c r="BU59" s="381"/>
      <c r="BV59" s="381"/>
      <c r="BW59" s="381"/>
      <c r="BX59" s="381"/>
      <c r="BY59" s="381"/>
      <c r="BZ59" s="381"/>
      <c r="CA59" s="381"/>
      <c r="CB59" s="381"/>
      <c r="CC59" s="381"/>
      <c r="CD59" s="381"/>
      <c r="CE59" s="381"/>
      <c r="CF59" s="381"/>
      <c r="CG59" s="381"/>
      <c r="CH59" s="381"/>
      <c r="CI59" s="381"/>
      <c r="CJ59" s="381"/>
      <c r="CK59" s="381"/>
      <c r="CL59" s="381"/>
      <c r="CM59" s="381"/>
      <c r="CN59" s="381"/>
      <c r="CO59" s="381"/>
      <c r="CP59" s="381"/>
      <c r="CQ59" s="381"/>
      <c r="CR59" s="381"/>
      <c r="CS59" s="381"/>
      <c r="CT59" s="381"/>
      <c r="CU59" s="381"/>
      <c r="CV59" s="381"/>
      <c r="CW59" s="381"/>
      <c r="CX59" s="381"/>
      <c r="CY59" s="381"/>
      <c r="CZ59" s="381"/>
      <c r="DA59" s="381"/>
      <c r="DB59" s="381"/>
      <c r="DC59" s="381"/>
      <c r="DD59" s="381"/>
      <c r="DE59" s="381"/>
      <c r="DF59" s="381"/>
      <c r="DG59" s="381"/>
      <c r="DH59" s="381"/>
      <c r="DI59" s="381"/>
      <c r="DJ59" s="381"/>
      <c r="DK59" s="381"/>
      <c r="DL59" s="381"/>
      <c r="DM59" s="381"/>
      <c r="DN59" s="381"/>
      <c r="DO59" s="381"/>
      <c r="DP59" s="381"/>
      <c r="DQ59" s="381"/>
      <c r="DR59" s="381"/>
      <c r="DS59" s="381"/>
      <c r="DT59" s="381"/>
      <c r="DU59" s="381"/>
      <c r="DV59" s="381"/>
      <c r="DW59" s="381"/>
      <c r="DX59" s="381"/>
      <c r="DY59" s="381"/>
      <c r="DZ59" s="381"/>
      <c r="EA59" s="381"/>
      <c r="EB59" s="381"/>
      <c r="EC59" s="381"/>
      <c r="ED59" s="381"/>
      <c r="EE59" s="381"/>
      <c r="EF59" s="381"/>
      <c r="EG59" s="381"/>
      <c r="EH59" s="381"/>
      <c r="EI59" s="381"/>
      <c r="EJ59" s="381"/>
      <c r="EK59" s="381"/>
      <c r="EL59" s="381"/>
      <c r="EM59" s="381"/>
      <c r="EN59" s="381"/>
      <c r="EO59" s="381"/>
      <c r="EP59" s="381"/>
      <c r="EQ59" s="381"/>
      <c r="ER59" s="381"/>
      <c r="ES59" s="381"/>
      <c r="ET59" s="381"/>
      <c r="EU59" s="381"/>
      <c r="EV59" s="381"/>
      <c r="EW59" s="381"/>
      <c r="EX59" s="381"/>
      <c r="EY59" s="381"/>
      <c r="EZ59" s="381"/>
      <c r="FA59" s="381"/>
      <c r="FB59" s="381"/>
      <c r="FC59" s="381"/>
      <c r="FD59" s="381"/>
      <c r="FE59" s="381"/>
      <c r="FF59" s="381"/>
      <c r="FG59" s="381"/>
      <c r="FH59" s="381"/>
      <c r="FI59" s="381"/>
      <c r="FJ59" s="381"/>
      <c r="FK59" s="381"/>
      <c r="FL59" s="381"/>
      <c r="FM59" s="381"/>
      <c r="FN59" s="381"/>
      <c r="FO59" s="381"/>
      <c r="FP59" s="381"/>
      <c r="FQ59" s="381"/>
      <c r="FR59" s="381"/>
      <c r="FS59" s="381"/>
      <c r="FT59" s="381"/>
      <c r="FU59" s="381"/>
      <c r="FV59" s="381"/>
      <c r="FW59" s="381"/>
    </row>
    <row r="60" spans="1:179" s="382" customFormat="1" ht="13.8">
      <c r="A60" s="479" t="s">
        <v>5477</v>
      </c>
      <c r="B60" s="484" t="s">
        <v>4440</v>
      </c>
      <c r="C60" s="481">
        <v>1</v>
      </c>
      <c r="D60" s="483">
        <v>11063.7</v>
      </c>
      <c r="E60" s="483">
        <v>11063.7</v>
      </c>
      <c r="F60" s="381"/>
      <c r="G60" s="381"/>
      <c r="H60" s="381"/>
      <c r="I60" s="381"/>
      <c r="J60" s="381"/>
      <c r="K60" s="381"/>
      <c r="L60" s="381"/>
      <c r="M60" s="381"/>
      <c r="N60" s="381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1"/>
      <c r="Z60" s="381"/>
      <c r="AA60" s="381"/>
      <c r="AB60" s="381"/>
      <c r="AC60" s="381"/>
      <c r="AD60" s="381"/>
      <c r="AE60" s="381"/>
      <c r="AF60" s="381"/>
      <c r="AG60" s="381"/>
      <c r="AH60" s="381"/>
      <c r="AI60" s="381"/>
      <c r="AJ60" s="381"/>
      <c r="AK60" s="381"/>
      <c r="AL60" s="381"/>
      <c r="AM60" s="381"/>
      <c r="AN60" s="381"/>
      <c r="AO60" s="381"/>
      <c r="AP60" s="381"/>
      <c r="AQ60" s="381"/>
      <c r="AR60" s="381"/>
      <c r="AS60" s="381"/>
      <c r="AT60" s="381"/>
      <c r="AU60" s="381"/>
      <c r="AV60" s="381"/>
      <c r="AW60" s="381"/>
      <c r="AX60" s="381"/>
      <c r="AY60" s="381"/>
      <c r="AZ60" s="381"/>
      <c r="BA60" s="381"/>
      <c r="BB60" s="381"/>
      <c r="BC60" s="381"/>
      <c r="BD60" s="381"/>
      <c r="BE60" s="381"/>
      <c r="BF60" s="381"/>
      <c r="BG60" s="381"/>
      <c r="BH60" s="381"/>
      <c r="BI60" s="381"/>
      <c r="BJ60" s="381"/>
      <c r="BK60" s="381"/>
      <c r="BL60" s="381"/>
      <c r="BM60" s="381"/>
      <c r="BN60" s="381"/>
      <c r="BO60" s="381"/>
      <c r="BP60" s="381"/>
      <c r="BQ60" s="381"/>
      <c r="BR60" s="381"/>
      <c r="BS60" s="381"/>
      <c r="BT60" s="381"/>
      <c r="BU60" s="381"/>
      <c r="BV60" s="381"/>
      <c r="BW60" s="381"/>
      <c r="BX60" s="381"/>
      <c r="BY60" s="381"/>
      <c r="BZ60" s="381"/>
      <c r="CA60" s="381"/>
      <c r="CB60" s="381"/>
      <c r="CC60" s="381"/>
      <c r="CD60" s="381"/>
      <c r="CE60" s="381"/>
      <c r="CF60" s="381"/>
      <c r="CG60" s="381"/>
      <c r="CH60" s="381"/>
      <c r="CI60" s="381"/>
      <c r="CJ60" s="381"/>
      <c r="CK60" s="381"/>
      <c r="CL60" s="381"/>
      <c r="CM60" s="381"/>
      <c r="CN60" s="381"/>
      <c r="CO60" s="381"/>
      <c r="CP60" s="381"/>
      <c r="CQ60" s="381"/>
      <c r="CR60" s="381"/>
      <c r="CS60" s="381"/>
      <c r="CT60" s="381"/>
      <c r="CU60" s="381"/>
      <c r="CV60" s="381"/>
      <c r="CW60" s="381"/>
      <c r="CX60" s="381"/>
      <c r="CY60" s="381"/>
      <c r="CZ60" s="381"/>
      <c r="DA60" s="381"/>
      <c r="DB60" s="381"/>
      <c r="DC60" s="381"/>
      <c r="DD60" s="381"/>
      <c r="DE60" s="381"/>
      <c r="DF60" s="381"/>
      <c r="DG60" s="381"/>
      <c r="DH60" s="381"/>
      <c r="DI60" s="381"/>
      <c r="DJ60" s="381"/>
      <c r="DK60" s="381"/>
      <c r="DL60" s="381"/>
      <c r="DM60" s="381"/>
      <c r="DN60" s="381"/>
      <c r="DO60" s="381"/>
      <c r="DP60" s="381"/>
      <c r="DQ60" s="381"/>
      <c r="DR60" s="381"/>
      <c r="DS60" s="381"/>
      <c r="DT60" s="381"/>
      <c r="DU60" s="381"/>
      <c r="DV60" s="381"/>
      <c r="DW60" s="381"/>
      <c r="DX60" s="381"/>
      <c r="DY60" s="381"/>
      <c r="DZ60" s="381"/>
      <c r="EA60" s="381"/>
      <c r="EB60" s="381"/>
      <c r="EC60" s="381"/>
      <c r="ED60" s="381"/>
      <c r="EE60" s="381"/>
      <c r="EF60" s="381"/>
      <c r="EG60" s="381"/>
      <c r="EH60" s="381"/>
      <c r="EI60" s="381"/>
      <c r="EJ60" s="381"/>
      <c r="EK60" s="381"/>
      <c r="EL60" s="381"/>
      <c r="EM60" s="381"/>
      <c r="EN60" s="381"/>
      <c r="EO60" s="381"/>
      <c r="EP60" s="381"/>
      <c r="EQ60" s="381"/>
      <c r="ER60" s="381"/>
      <c r="ES60" s="381"/>
      <c r="ET60" s="381"/>
      <c r="EU60" s="381"/>
      <c r="EV60" s="381"/>
      <c r="EW60" s="381"/>
      <c r="EX60" s="381"/>
      <c r="EY60" s="381"/>
      <c r="EZ60" s="381"/>
      <c r="FA60" s="381"/>
      <c r="FB60" s="381"/>
      <c r="FC60" s="381"/>
      <c r="FD60" s="381"/>
      <c r="FE60" s="381"/>
      <c r="FF60" s="381"/>
      <c r="FG60" s="381"/>
      <c r="FH60" s="381"/>
      <c r="FI60" s="381"/>
      <c r="FJ60" s="381"/>
      <c r="FK60" s="381"/>
      <c r="FL60" s="381"/>
      <c r="FM60" s="381"/>
      <c r="FN60" s="381"/>
      <c r="FO60" s="381"/>
      <c r="FP60" s="381"/>
      <c r="FQ60" s="381"/>
      <c r="FR60" s="381"/>
      <c r="FS60" s="381"/>
      <c r="FT60" s="381"/>
      <c r="FU60" s="381"/>
      <c r="FV60" s="381"/>
      <c r="FW60" s="381"/>
    </row>
    <row r="61" spans="1:179" s="382" customFormat="1" ht="13.8">
      <c r="A61" s="486" t="s">
        <v>5478</v>
      </c>
      <c r="B61" s="484" t="s">
        <v>5479</v>
      </c>
      <c r="C61" s="481">
        <v>1</v>
      </c>
      <c r="D61" s="483">
        <v>16806.600000000002</v>
      </c>
      <c r="E61" s="483">
        <v>16806.600000000002</v>
      </c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1"/>
      <c r="AM61" s="381"/>
      <c r="AN61" s="381"/>
      <c r="AO61" s="381"/>
      <c r="AP61" s="381"/>
      <c r="AQ61" s="381"/>
      <c r="AR61" s="381"/>
      <c r="AS61" s="381"/>
      <c r="AT61" s="381"/>
      <c r="AU61" s="381"/>
      <c r="AV61" s="381"/>
      <c r="AW61" s="381"/>
      <c r="AX61" s="381"/>
      <c r="AY61" s="381"/>
      <c r="AZ61" s="381"/>
      <c r="BA61" s="381"/>
      <c r="BB61" s="381"/>
      <c r="BC61" s="381"/>
      <c r="BD61" s="381"/>
      <c r="BE61" s="381"/>
      <c r="BF61" s="381"/>
      <c r="BG61" s="381"/>
      <c r="BH61" s="381"/>
      <c r="BI61" s="381"/>
      <c r="BJ61" s="381"/>
      <c r="BK61" s="381"/>
      <c r="BL61" s="381"/>
      <c r="BM61" s="381"/>
      <c r="BN61" s="381"/>
      <c r="BO61" s="381"/>
      <c r="BP61" s="381"/>
      <c r="BQ61" s="381"/>
      <c r="BR61" s="381"/>
      <c r="BS61" s="381"/>
      <c r="BT61" s="381"/>
      <c r="BU61" s="381"/>
      <c r="BV61" s="381"/>
      <c r="BW61" s="381"/>
      <c r="BX61" s="381"/>
      <c r="BY61" s="381"/>
      <c r="BZ61" s="381"/>
      <c r="CA61" s="381"/>
      <c r="CB61" s="381"/>
      <c r="CC61" s="381"/>
      <c r="CD61" s="381"/>
      <c r="CE61" s="381"/>
      <c r="CF61" s="381"/>
      <c r="CG61" s="381"/>
      <c r="CH61" s="381"/>
      <c r="CI61" s="381"/>
      <c r="CJ61" s="381"/>
      <c r="CK61" s="381"/>
      <c r="CL61" s="381"/>
      <c r="CM61" s="381"/>
      <c r="CN61" s="381"/>
      <c r="CO61" s="381"/>
      <c r="CP61" s="381"/>
      <c r="CQ61" s="381"/>
      <c r="CR61" s="381"/>
      <c r="CS61" s="381"/>
      <c r="CT61" s="381"/>
      <c r="CU61" s="381"/>
      <c r="CV61" s="381"/>
      <c r="CW61" s="381"/>
      <c r="CX61" s="381"/>
      <c r="CY61" s="381"/>
      <c r="CZ61" s="381"/>
      <c r="DA61" s="381"/>
      <c r="DB61" s="381"/>
      <c r="DC61" s="381"/>
      <c r="DD61" s="381"/>
      <c r="DE61" s="381"/>
      <c r="DF61" s="381"/>
      <c r="DG61" s="381"/>
      <c r="DH61" s="381"/>
      <c r="DI61" s="381"/>
      <c r="DJ61" s="381"/>
      <c r="DK61" s="381"/>
      <c r="DL61" s="381"/>
      <c r="DM61" s="381"/>
      <c r="DN61" s="381"/>
      <c r="DO61" s="381"/>
      <c r="DP61" s="381"/>
      <c r="DQ61" s="381"/>
      <c r="DR61" s="381"/>
      <c r="DS61" s="381"/>
      <c r="DT61" s="381"/>
      <c r="DU61" s="381"/>
      <c r="DV61" s="381"/>
      <c r="DW61" s="381"/>
      <c r="DX61" s="381"/>
      <c r="DY61" s="381"/>
      <c r="DZ61" s="381"/>
      <c r="EA61" s="381"/>
      <c r="EB61" s="381"/>
      <c r="EC61" s="381"/>
      <c r="ED61" s="381"/>
      <c r="EE61" s="381"/>
      <c r="EF61" s="381"/>
      <c r="EG61" s="381"/>
      <c r="EH61" s="381"/>
      <c r="EI61" s="381"/>
      <c r="EJ61" s="381"/>
      <c r="EK61" s="381"/>
      <c r="EL61" s="381"/>
      <c r="EM61" s="381"/>
      <c r="EN61" s="381"/>
      <c r="EO61" s="381"/>
      <c r="EP61" s="381"/>
      <c r="EQ61" s="381"/>
      <c r="ER61" s="381"/>
      <c r="ES61" s="381"/>
      <c r="ET61" s="381"/>
      <c r="EU61" s="381"/>
      <c r="EV61" s="381"/>
      <c r="EW61" s="381"/>
      <c r="EX61" s="381"/>
      <c r="EY61" s="381"/>
      <c r="EZ61" s="381"/>
      <c r="FA61" s="381"/>
      <c r="FB61" s="381"/>
      <c r="FC61" s="381"/>
      <c r="FD61" s="381"/>
      <c r="FE61" s="381"/>
      <c r="FF61" s="381"/>
      <c r="FG61" s="381"/>
      <c r="FH61" s="381"/>
      <c r="FI61" s="381"/>
      <c r="FJ61" s="381"/>
      <c r="FK61" s="381"/>
      <c r="FL61" s="381"/>
      <c r="FM61" s="381"/>
      <c r="FN61" s="381"/>
      <c r="FO61" s="381"/>
      <c r="FP61" s="381"/>
      <c r="FQ61" s="381"/>
      <c r="FR61" s="381"/>
      <c r="FS61" s="381"/>
      <c r="FT61" s="381"/>
      <c r="FU61" s="381"/>
      <c r="FV61" s="381"/>
      <c r="FW61" s="381"/>
    </row>
    <row r="62" spans="1:179" s="382" customFormat="1" ht="13.8">
      <c r="A62" s="486" t="s">
        <v>5480</v>
      </c>
      <c r="B62" s="484" t="s">
        <v>5481</v>
      </c>
      <c r="C62" s="481">
        <v>57</v>
      </c>
      <c r="D62" s="483">
        <v>6813.6</v>
      </c>
      <c r="E62" s="483">
        <v>11063.7</v>
      </c>
      <c r="F62" s="381"/>
      <c r="G62" s="381"/>
      <c r="H62" s="381"/>
      <c r="I62" s="381"/>
      <c r="J62" s="381"/>
      <c r="K62" s="381"/>
      <c r="L62" s="381"/>
      <c r="M62" s="381"/>
      <c r="N62" s="381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1"/>
      <c r="Z62" s="381"/>
      <c r="AA62" s="381"/>
      <c r="AB62" s="381"/>
      <c r="AC62" s="381"/>
      <c r="AD62" s="381"/>
      <c r="AE62" s="381"/>
      <c r="AF62" s="381"/>
      <c r="AG62" s="381"/>
      <c r="AH62" s="381"/>
      <c r="AI62" s="381"/>
      <c r="AJ62" s="381"/>
      <c r="AK62" s="381"/>
      <c r="AL62" s="381"/>
      <c r="AM62" s="381"/>
      <c r="AN62" s="381"/>
      <c r="AO62" s="381"/>
      <c r="AP62" s="381"/>
      <c r="AQ62" s="381"/>
      <c r="AR62" s="381"/>
      <c r="AS62" s="381"/>
      <c r="AT62" s="381"/>
      <c r="AU62" s="381"/>
      <c r="AV62" s="381"/>
      <c r="AW62" s="381"/>
      <c r="AX62" s="381"/>
      <c r="AY62" s="381"/>
      <c r="AZ62" s="381"/>
      <c r="BA62" s="381"/>
      <c r="BB62" s="381"/>
      <c r="BC62" s="381"/>
      <c r="BD62" s="381"/>
      <c r="BE62" s="381"/>
      <c r="BF62" s="381"/>
      <c r="BG62" s="381"/>
      <c r="BH62" s="381"/>
      <c r="BI62" s="381"/>
      <c r="BJ62" s="381"/>
      <c r="BK62" s="381"/>
      <c r="BL62" s="381"/>
      <c r="BM62" s="381"/>
      <c r="BN62" s="381"/>
      <c r="BO62" s="381"/>
      <c r="BP62" s="381"/>
      <c r="BQ62" s="381"/>
      <c r="BR62" s="381"/>
      <c r="BS62" s="381"/>
      <c r="BT62" s="381"/>
      <c r="BU62" s="381"/>
      <c r="BV62" s="381"/>
      <c r="BW62" s="381"/>
      <c r="BX62" s="381"/>
      <c r="BY62" s="381"/>
      <c r="BZ62" s="381"/>
      <c r="CA62" s="381"/>
      <c r="CB62" s="381"/>
      <c r="CC62" s="381"/>
      <c r="CD62" s="381"/>
      <c r="CE62" s="381"/>
      <c r="CF62" s="381"/>
      <c r="CG62" s="381"/>
      <c r="CH62" s="381"/>
      <c r="CI62" s="381"/>
      <c r="CJ62" s="381"/>
      <c r="CK62" s="381"/>
      <c r="CL62" s="381"/>
      <c r="CM62" s="381"/>
      <c r="CN62" s="381"/>
      <c r="CO62" s="381"/>
      <c r="CP62" s="381"/>
      <c r="CQ62" s="381"/>
      <c r="CR62" s="381"/>
      <c r="CS62" s="381"/>
      <c r="CT62" s="381"/>
      <c r="CU62" s="381"/>
      <c r="CV62" s="381"/>
      <c r="CW62" s="381"/>
      <c r="CX62" s="381"/>
      <c r="CY62" s="381"/>
      <c r="CZ62" s="381"/>
      <c r="DA62" s="381"/>
      <c r="DB62" s="381"/>
      <c r="DC62" s="381"/>
      <c r="DD62" s="381"/>
      <c r="DE62" s="381"/>
      <c r="DF62" s="381"/>
      <c r="DG62" s="381"/>
      <c r="DH62" s="381"/>
      <c r="DI62" s="381"/>
      <c r="DJ62" s="381"/>
      <c r="DK62" s="381"/>
      <c r="DL62" s="381"/>
      <c r="DM62" s="381"/>
      <c r="DN62" s="381"/>
      <c r="DO62" s="381"/>
      <c r="DP62" s="381"/>
      <c r="DQ62" s="381"/>
      <c r="DR62" s="381"/>
      <c r="DS62" s="381"/>
      <c r="DT62" s="381"/>
      <c r="DU62" s="381"/>
      <c r="DV62" s="381"/>
      <c r="DW62" s="381"/>
      <c r="DX62" s="381"/>
      <c r="DY62" s="381"/>
      <c r="DZ62" s="381"/>
      <c r="EA62" s="381"/>
      <c r="EB62" s="381"/>
      <c r="EC62" s="381"/>
      <c r="ED62" s="381"/>
      <c r="EE62" s="381"/>
      <c r="EF62" s="381"/>
      <c r="EG62" s="381"/>
      <c r="EH62" s="381"/>
      <c r="EI62" s="381"/>
      <c r="EJ62" s="381"/>
      <c r="EK62" s="381"/>
      <c r="EL62" s="381"/>
      <c r="EM62" s="381"/>
      <c r="EN62" s="381"/>
      <c r="EO62" s="381"/>
      <c r="EP62" s="381"/>
      <c r="EQ62" s="381"/>
      <c r="ER62" s="381"/>
      <c r="ES62" s="381"/>
      <c r="ET62" s="381"/>
      <c r="EU62" s="381"/>
      <c r="EV62" s="381"/>
      <c r="EW62" s="381"/>
      <c r="EX62" s="381"/>
      <c r="EY62" s="381"/>
      <c r="EZ62" s="381"/>
      <c r="FA62" s="381"/>
      <c r="FB62" s="381"/>
      <c r="FC62" s="381"/>
      <c r="FD62" s="381"/>
      <c r="FE62" s="381"/>
      <c r="FF62" s="381"/>
      <c r="FG62" s="381"/>
      <c r="FH62" s="381"/>
      <c r="FI62" s="381"/>
      <c r="FJ62" s="381"/>
      <c r="FK62" s="381"/>
      <c r="FL62" s="381"/>
      <c r="FM62" s="381"/>
      <c r="FN62" s="381"/>
      <c r="FO62" s="381"/>
      <c r="FP62" s="381"/>
      <c r="FQ62" s="381"/>
      <c r="FR62" s="381"/>
      <c r="FS62" s="381"/>
      <c r="FT62" s="381"/>
      <c r="FU62" s="381"/>
      <c r="FV62" s="381"/>
      <c r="FW62" s="381"/>
    </row>
    <row r="63" spans="1:179" s="382" customFormat="1" ht="13.8">
      <c r="A63" s="486" t="s">
        <v>5482</v>
      </c>
      <c r="B63" s="484" t="s">
        <v>4922</v>
      </c>
      <c r="C63" s="481">
        <v>21</v>
      </c>
      <c r="D63" s="483">
        <v>6223.2</v>
      </c>
      <c r="E63" s="483">
        <v>8111.4</v>
      </c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381"/>
      <c r="AJ63" s="381"/>
      <c r="AK63" s="381"/>
      <c r="AL63" s="381"/>
      <c r="AM63" s="381"/>
      <c r="AN63" s="381"/>
      <c r="AO63" s="381"/>
      <c r="AP63" s="381"/>
      <c r="AQ63" s="381"/>
      <c r="AR63" s="381"/>
      <c r="AS63" s="381"/>
      <c r="AT63" s="381"/>
      <c r="AU63" s="381"/>
      <c r="AV63" s="381"/>
      <c r="AW63" s="381"/>
      <c r="AX63" s="381"/>
      <c r="AY63" s="381"/>
      <c r="AZ63" s="381"/>
      <c r="BA63" s="381"/>
      <c r="BB63" s="381"/>
      <c r="BC63" s="381"/>
      <c r="BD63" s="381"/>
      <c r="BE63" s="381"/>
      <c r="BF63" s="381"/>
      <c r="BG63" s="381"/>
      <c r="BH63" s="381"/>
      <c r="BI63" s="381"/>
      <c r="BJ63" s="381"/>
      <c r="BK63" s="381"/>
      <c r="BL63" s="381"/>
      <c r="BM63" s="381"/>
      <c r="BN63" s="381"/>
      <c r="BO63" s="381"/>
      <c r="BP63" s="381"/>
      <c r="BQ63" s="381"/>
      <c r="BR63" s="381"/>
      <c r="BS63" s="381"/>
      <c r="BT63" s="381"/>
      <c r="BU63" s="381"/>
      <c r="BV63" s="381"/>
      <c r="BW63" s="381"/>
      <c r="BX63" s="381"/>
      <c r="BY63" s="381"/>
      <c r="BZ63" s="381"/>
      <c r="CA63" s="381"/>
      <c r="CB63" s="381"/>
      <c r="CC63" s="381"/>
      <c r="CD63" s="381"/>
      <c r="CE63" s="381"/>
      <c r="CF63" s="381"/>
      <c r="CG63" s="381"/>
      <c r="CH63" s="381"/>
      <c r="CI63" s="381"/>
      <c r="CJ63" s="381"/>
      <c r="CK63" s="381"/>
      <c r="CL63" s="381"/>
      <c r="CM63" s="381"/>
      <c r="CN63" s="381"/>
      <c r="CO63" s="381"/>
      <c r="CP63" s="381"/>
      <c r="CQ63" s="381"/>
      <c r="CR63" s="381"/>
      <c r="CS63" s="381"/>
      <c r="CT63" s="381"/>
      <c r="CU63" s="381"/>
      <c r="CV63" s="381"/>
      <c r="CW63" s="381"/>
      <c r="CX63" s="381"/>
      <c r="CY63" s="381"/>
      <c r="CZ63" s="381"/>
      <c r="DA63" s="381"/>
      <c r="DB63" s="381"/>
      <c r="DC63" s="381"/>
      <c r="DD63" s="381"/>
      <c r="DE63" s="381"/>
      <c r="DF63" s="381"/>
      <c r="DG63" s="381"/>
      <c r="DH63" s="381"/>
      <c r="DI63" s="381"/>
      <c r="DJ63" s="381"/>
      <c r="DK63" s="381"/>
      <c r="DL63" s="381"/>
      <c r="DM63" s="381"/>
      <c r="DN63" s="381"/>
      <c r="DO63" s="381"/>
      <c r="DP63" s="381"/>
      <c r="DQ63" s="381"/>
      <c r="DR63" s="381"/>
      <c r="DS63" s="381"/>
      <c r="DT63" s="381"/>
      <c r="DU63" s="381"/>
      <c r="DV63" s="381"/>
      <c r="DW63" s="381"/>
      <c r="DX63" s="381"/>
      <c r="DY63" s="381"/>
      <c r="DZ63" s="381"/>
      <c r="EA63" s="381"/>
      <c r="EB63" s="381"/>
      <c r="EC63" s="381"/>
      <c r="ED63" s="381"/>
      <c r="EE63" s="381"/>
      <c r="EF63" s="381"/>
      <c r="EG63" s="381"/>
      <c r="EH63" s="381"/>
      <c r="EI63" s="381"/>
      <c r="EJ63" s="381"/>
      <c r="EK63" s="381"/>
      <c r="EL63" s="381"/>
      <c r="EM63" s="381"/>
      <c r="EN63" s="381"/>
      <c r="EO63" s="381"/>
      <c r="EP63" s="381"/>
      <c r="EQ63" s="381"/>
      <c r="ER63" s="381"/>
      <c r="ES63" s="381"/>
      <c r="ET63" s="381"/>
      <c r="EU63" s="381"/>
      <c r="EV63" s="381"/>
      <c r="EW63" s="381"/>
      <c r="EX63" s="381"/>
      <c r="EY63" s="381"/>
      <c r="EZ63" s="381"/>
      <c r="FA63" s="381"/>
      <c r="FB63" s="381"/>
      <c r="FC63" s="381"/>
      <c r="FD63" s="381"/>
      <c r="FE63" s="381"/>
      <c r="FF63" s="381"/>
      <c r="FG63" s="381"/>
      <c r="FH63" s="381"/>
      <c r="FI63" s="381"/>
      <c r="FJ63" s="381"/>
      <c r="FK63" s="381"/>
      <c r="FL63" s="381"/>
      <c r="FM63" s="381"/>
      <c r="FN63" s="381"/>
      <c r="FO63" s="381"/>
      <c r="FP63" s="381"/>
      <c r="FQ63" s="381"/>
      <c r="FR63" s="381"/>
      <c r="FS63" s="381"/>
      <c r="FT63" s="381"/>
      <c r="FU63" s="381"/>
      <c r="FV63" s="381"/>
      <c r="FW63" s="381"/>
    </row>
    <row r="64" spans="1:179" s="382" customFormat="1" ht="13.8">
      <c r="A64" s="486" t="s">
        <v>5483</v>
      </c>
      <c r="B64" s="484" t="s">
        <v>5484</v>
      </c>
      <c r="C64" s="481">
        <v>3</v>
      </c>
      <c r="D64" s="483">
        <v>7786.8</v>
      </c>
      <c r="E64" s="483">
        <v>7786.8</v>
      </c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381"/>
      <c r="AJ64" s="381"/>
      <c r="AK64" s="381"/>
      <c r="AL64" s="381"/>
      <c r="AM64" s="381"/>
      <c r="AN64" s="381"/>
      <c r="AO64" s="381"/>
      <c r="AP64" s="381"/>
      <c r="AQ64" s="381"/>
      <c r="AR64" s="381"/>
      <c r="AS64" s="381"/>
      <c r="AT64" s="381"/>
      <c r="AU64" s="381"/>
      <c r="AV64" s="381"/>
      <c r="AW64" s="381"/>
      <c r="AX64" s="381"/>
      <c r="AY64" s="381"/>
      <c r="AZ64" s="381"/>
      <c r="BA64" s="381"/>
      <c r="BB64" s="381"/>
      <c r="BC64" s="381"/>
      <c r="BD64" s="381"/>
      <c r="BE64" s="381"/>
      <c r="BF64" s="381"/>
      <c r="BG64" s="381"/>
      <c r="BH64" s="381"/>
      <c r="BI64" s="381"/>
      <c r="BJ64" s="381"/>
      <c r="BK64" s="381"/>
      <c r="BL64" s="381"/>
      <c r="BM64" s="381"/>
      <c r="BN64" s="381"/>
      <c r="BO64" s="381"/>
      <c r="BP64" s="381"/>
      <c r="BQ64" s="381"/>
      <c r="BR64" s="381"/>
      <c r="BS64" s="381"/>
      <c r="BT64" s="381"/>
      <c r="BU64" s="381"/>
      <c r="BV64" s="381"/>
      <c r="BW64" s="381"/>
      <c r="BX64" s="381"/>
      <c r="BY64" s="381"/>
      <c r="BZ64" s="381"/>
      <c r="CA64" s="381"/>
      <c r="CB64" s="381"/>
      <c r="CC64" s="381"/>
      <c r="CD64" s="381"/>
      <c r="CE64" s="381"/>
      <c r="CF64" s="381"/>
      <c r="CG64" s="381"/>
      <c r="CH64" s="381"/>
      <c r="CI64" s="381"/>
      <c r="CJ64" s="381"/>
      <c r="CK64" s="381"/>
      <c r="CL64" s="381"/>
      <c r="CM64" s="381"/>
      <c r="CN64" s="381"/>
      <c r="CO64" s="381"/>
      <c r="CP64" s="381"/>
      <c r="CQ64" s="381"/>
      <c r="CR64" s="381"/>
      <c r="CS64" s="381"/>
      <c r="CT64" s="381"/>
      <c r="CU64" s="381"/>
      <c r="CV64" s="381"/>
      <c r="CW64" s="381"/>
      <c r="CX64" s="381"/>
      <c r="CY64" s="381"/>
      <c r="CZ64" s="381"/>
      <c r="DA64" s="381"/>
      <c r="DB64" s="381"/>
      <c r="DC64" s="381"/>
      <c r="DD64" s="381"/>
      <c r="DE64" s="381"/>
      <c r="DF64" s="381"/>
      <c r="DG64" s="381"/>
      <c r="DH64" s="381"/>
      <c r="DI64" s="381"/>
      <c r="DJ64" s="381"/>
      <c r="DK64" s="381"/>
      <c r="DL64" s="381"/>
      <c r="DM64" s="381"/>
      <c r="DN64" s="381"/>
      <c r="DO64" s="381"/>
      <c r="DP64" s="381"/>
      <c r="DQ64" s="381"/>
      <c r="DR64" s="381"/>
      <c r="DS64" s="381"/>
      <c r="DT64" s="381"/>
      <c r="DU64" s="381"/>
      <c r="DV64" s="381"/>
      <c r="DW64" s="381"/>
      <c r="DX64" s="381"/>
      <c r="DY64" s="381"/>
      <c r="DZ64" s="381"/>
      <c r="EA64" s="381"/>
      <c r="EB64" s="381"/>
      <c r="EC64" s="381"/>
      <c r="ED64" s="381"/>
      <c r="EE64" s="381"/>
      <c r="EF64" s="381"/>
      <c r="EG64" s="381"/>
      <c r="EH64" s="381"/>
      <c r="EI64" s="381"/>
      <c r="EJ64" s="381"/>
      <c r="EK64" s="381"/>
      <c r="EL64" s="381"/>
      <c r="EM64" s="381"/>
      <c r="EN64" s="381"/>
      <c r="EO64" s="381"/>
      <c r="EP64" s="381"/>
      <c r="EQ64" s="381"/>
      <c r="ER64" s="381"/>
      <c r="ES64" s="381"/>
      <c r="ET64" s="381"/>
      <c r="EU64" s="381"/>
      <c r="EV64" s="381"/>
      <c r="EW64" s="381"/>
      <c r="EX64" s="381"/>
      <c r="EY64" s="381"/>
      <c r="EZ64" s="381"/>
      <c r="FA64" s="381"/>
      <c r="FB64" s="381"/>
      <c r="FC64" s="381"/>
      <c r="FD64" s="381"/>
      <c r="FE64" s="381"/>
      <c r="FF64" s="381"/>
      <c r="FG64" s="381"/>
      <c r="FH64" s="381"/>
      <c r="FI64" s="381"/>
      <c r="FJ64" s="381"/>
      <c r="FK64" s="381"/>
      <c r="FL64" s="381"/>
      <c r="FM64" s="381"/>
      <c r="FN64" s="381"/>
      <c r="FO64" s="381"/>
      <c r="FP64" s="381"/>
      <c r="FQ64" s="381"/>
      <c r="FR64" s="381"/>
      <c r="FS64" s="381"/>
      <c r="FT64" s="381"/>
      <c r="FU64" s="381"/>
      <c r="FV64" s="381"/>
      <c r="FW64" s="381"/>
    </row>
    <row r="65" spans="1:179" s="382" customFormat="1" ht="13.8">
      <c r="A65" s="486" t="s">
        <v>5485</v>
      </c>
      <c r="B65" s="484" t="s">
        <v>5486</v>
      </c>
      <c r="C65" s="481">
        <v>1</v>
      </c>
      <c r="D65" s="483">
        <v>9409.1999999999989</v>
      </c>
      <c r="E65" s="483">
        <v>9409.1999999999989</v>
      </c>
      <c r="F65" s="381"/>
      <c r="G65" s="381"/>
      <c r="H65" s="381"/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  <c r="AZ65" s="381"/>
      <c r="BA65" s="381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  <c r="BM65" s="381"/>
      <c r="BN65" s="381"/>
      <c r="BO65" s="381"/>
      <c r="BP65" s="381"/>
      <c r="BQ65" s="381"/>
      <c r="BR65" s="381"/>
      <c r="BS65" s="381"/>
      <c r="BT65" s="381"/>
      <c r="BU65" s="381"/>
      <c r="BV65" s="381"/>
      <c r="BW65" s="381"/>
      <c r="BX65" s="381"/>
      <c r="BY65" s="381"/>
      <c r="BZ65" s="381"/>
      <c r="CA65" s="381"/>
      <c r="CB65" s="381"/>
      <c r="CC65" s="381"/>
      <c r="CD65" s="381"/>
      <c r="CE65" s="381"/>
      <c r="CF65" s="381"/>
      <c r="CG65" s="381"/>
      <c r="CH65" s="381"/>
      <c r="CI65" s="381"/>
      <c r="CJ65" s="381"/>
      <c r="CK65" s="381"/>
      <c r="CL65" s="381"/>
      <c r="CM65" s="381"/>
      <c r="CN65" s="381"/>
      <c r="CO65" s="381"/>
      <c r="CP65" s="381"/>
      <c r="CQ65" s="381"/>
      <c r="CR65" s="381"/>
      <c r="CS65" s="381"/>
      <c r="CT65" s="381"/>
      <c r="CU65" s="381"/>
      <c r="CV65" s="381"/>
      <c r="CW65" s="381"/>
      <c r="CX65" s="381"/>
      <c r="CY65" s="381"/>
      <c r="CZ65" s="381"/>
      <c r="DA65" s="381"/>
      <c r="DB65" s="381"/>
      <c r="DC65" s="381"/>
      <c r="DD65" s="381"/>
      <c r="DE65" s="381"/>
      <c r="DF65" s="381"/>
      <c r="DG65" s="381"/>
      <c r="DH65" s="381"/>
      <c r="DI65" s="381"/>
      <c r="DJ65" s="381"/>
      <c r="DK65" s="381"/>
      <c r="DL65" s="381"/>
      <c r="DM65" s="381"/>
      <c r="DN65" s="381"/>
      <c r="DO65" s="381"/>
      <c r="DP65" s="381"/>
      <c r="DQ65" s="381"/>
      <c r="DR65" s="381"/>
      <c r="DS65" s="381"/>
      <c r="DT65" s="381"/>
      <c r="DU65" s="381"/>
      <c r="DV65" s="381"/>
      <c r="DW65" s="381"/>
      <c r="DX65" s="381"/>
      <c r="DY65" s="381"/>
      <c r="DZ65" s="381"/>
      <c r="EA65" s="381"/>
      <c r="EB65" s="381"/>
      <c r="EC65" s="381"/>
      <c r="ED65" s="381"/>
      <c r="EE65" s="381"/>
      <c r="EF65" s="381"/>
      <c r="EG65" s="381"/>
      <c r="EH65" s="381"/>
      <c r="EI65" s="381"/>
      <c r="EJ65" s="381"/>
      <c r="EK65" s="381"/>
      <c r="EL65" s="381"/>
      <c r="EM65" s="381"/>
      <c r="EN65" s="381"/>
      <c r="EO65" s="381"/>
      <c r="EP65" s="381"/>
      <c r="EQ65" s="381"/>
      <c r="ER65" s="381"/>
      <c r="ES65" s="381"/>
      <c r="ET65" s="381"/>
      <c r="EU65" s="381"/>
      <c r="EV65" s="381"/>
      <c r="EW65" s="381"/>
      <c r="EX65" s="381"/>
      <c r="EY65" s="381"/>
      <c r="EZ65" s="381"/>
      <c r="FA65" s="381"/>
      <c r="FB65" s="381"/>
      <c r="FC65" s="381"/>
      <c r="FD65" s="381"/>
      <c r="FE65" s="381"/>
      <c r="FF65" s="381"/>
      <c r="FG65" s="381"/>
      <c r="FH65" s="381"/>
      <c r="FI65" s="381"/>
      <c r="FJ65" s="381"/>
      <c r="FK65" s="381"/>
      <c r="FL65" s="381"/>
      <c r="FM65" s="381"/>
      <c r="FN65" s="381"/>
      <c r="FO65" s="381"/>
      <c r="FP65" s="381"/>
      <c r="FQ65" s="381"/>
      <c r="FR65" s="381"/>
      <c r="FS65" s="381"/>
      <c r="FT65" s="381"/>
      <c r="FU65" s="381"/>
      <c r="FV65" s="381"/>
      <c r="FW65" s="381"/>
    </row>
    <row r="66" spans="1:179" s="382" customFormat="1" ht="13.8">
      <c r="A66" s="486" t="s">
        <v>5487</v>
      </c>
      <c r="B66" s="484" t="s">
        <v>5488</v>
      </c>
      <c r="C66" s="481">
        <v>1</v>
      </c>
      <c r="D66" s="483">
        <v>13756.8</v>
      </c>
      <c r="E66" s="483">
        <v>13756.8</v>
      </c>
      <c r="F66" s="381"/>
      <c r="G66" s="381"/>
      <c r="H66" s="381"/>
      <c r="I66" s="381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1"/>
      <c r="Z66" s="381"/>
      <c r="AA66" s="381"/>
      <c r="AB66" s="381"/>
      <c r="AC66" s="381"/>
      <c r="AD66" s="381"/>
      <c r="AE66" s="381"/>
      <c r="AF66" s="381"/>
      <c r="AG66" s="381"/>
      <c r="AH66" s="381"/>
      <c r="AI66" s="381"/>
      <c r="AJ66" s="381"/>
      <c r="AK66" s="381"/>
      <c r="AL66" s="381"/>
      <c r="AM66" s="381"/>
      <c r="AN66" s="381"/>
      <c r="AO66" s="381"/>
      <c r="AP66" s="381"/>
      <c r="AQ66" s="381"/>
      <c r="AR66" s="381"/>
      <c r="AS66" s="381"/>
      <c r="AT66" s="381"/>
      <c r="AU66" s="381"/>
      <c r="AV66" s="381"/>
      <c r="AW66" s="381"/>
      <c r="AX66" s="381"/>
      <c r="AY66" s="381"/>
      <c r="AZ66" s="381"/>
      <c r="BA66" s="381"/>
      <c r="BB66" s="381"/>
      <c r="BC66" s="381"/>
      <c r="BD66" s="381"/>
      <c r="BE66" s="381"/>
      <c r="BF66" s="381"/>
      <c r="BG66" s="381"/>
      <c r="BH66" s="381"/>
      <c r="BI66" s="381"/>
      <c r="BJ66" s="381"/>
      <c r="BK66" s="381"/>
      <c r="BL66" s="381"/>
      <c r="BM66" s="381"/>
      <c r="BN66" s="381"/>
      <c r="BO66" s="381"/>
      <c r="BP66" s="381"/>
      <c r="BQ66" s="381"/>
      <c r="BR66" s="381"/>
      <c r="BS66" s="381"/>
      <c r="BT66" s="381"/>
      <c r="BU66" s="381"/>
      <c r="BV66" s="381"/>
      <c r="BW66" s="381"/>
      <c r="BX66" s="381"/>
      <c r="BY66" s="381"/>
      <c r="BZ66" s="381"/>
      <c r="CA66" s="381"/>
      <c r="CB66" s="381"/>
      <c r="CC66" s="381"/>
      <c r="CD66" s="381"/>
      <c r="CE66" s="381"/>
      <c r="CF66" s="381"/>
      <c r="CG66" s="381"/>
      <c r="CH66" s="381"/>
      <c r="CI66" s="381"/>
      <c r="CJ66" s="381"/>
      <c r="CK66" s="381"/>
      <c r="CL66" s="381"/>
      <c r="CM66" s="381"/>
      <c r="CN66" s="381"/>
      <c r="CO66" s="381"/>
      <c r="CP66" s="381"/>
      <c r="CQ66" s="381"/>
      <c r="CR66" s="381"/>
      <c r="CS66" s="381"/>
      <c r="CT66" s="381"/>
      <c r="CU66" s="381"/>
      <c r="CV66" s="381"/>
      <c r="CW66" s="381"/>
      <c r="CX66" s="381"/>
      <c r="CY66" s="381"/>
      <c r="CZ66" s="381"/>
      <c r="DA66" s="381"/>
      <c r="DB66" s="381"/>
      <c r="DC66" s="381"/>
      <c r="DD66" s="381"/>
      <c r="DE66" s="381"/>
      <c r="DF66" s="381"/>
      <c r="DG66" s="381"/>
      <c r="DH66" s="381"/>
      <c r="DI66" s="381"/>
      <c r="DJ66" s="381"/>
      <c r="DK66" s="381"/>
      <c r="DL66" s="381"/>
      <c r="DM66" s="381"/>
      <c r="DN66" s="381"/>
      <c r="DO66" s="381"/>
      <c r="DP66" s="381"/>
      <c r="DQ66" s="381"/>
      <c r="DR66" s="381"/>
      <c r="DS66" s="381"/>
      <c r="DT66" s="381"/>
      <c r="DU66" s="381"/>
      <c r="DV66" s="381"/>
      <c r="DW66" s="381"/>
      <c r="DX66" s="381"/>
      <c r="DY66" s="381"/>
      <c r="DZ66" s="381"/>
      <c r="EA66" s="381"/>
      <c r="EB66" s="381"/>
      <c r="EC66" s="381"/>
      <c r="ED66" s="381"/>
      <c r="EE66" s="381"/>
      <c r="EF66" s="381"/>
      <c r="EG66" s="381"/>
      <c r="EH66" s="381"/>
      <c r="EI66" s="381"/>
      <c r="EJ66" s="381"/>
      <c r="EK66" s="381"/>
      <c r="EL66" s="381"/>
      <c r="EM66" s="381"/>
      <c r="EN66" s="381"/>
      <c r="EO66" s="381"/>
      <c r="EP66" s="381"/>
      <c r="EQ66" s="381"/>
      <c r="ER66" s="381"/>
      <c r="ES66" s="381"/>
      <c r="ET66" s="381"/>
      <c r="EU66" s="381"/>
      <c r="EV66" s="381"/>
      <c r="EW66" s="381"/>
      <c r="EX66" s="381"/>
      <c r="EY66" s="381"/>
      <c r="EZ66" s="381"/>
      <c r="FA66" s="381"/>
      <c r="FB66" s="381"/>
      <c r="FC66" s="381"/>
      <c r="FD66" s="381"/>
      <c r="FE66" s="381"/>
      <c r="FF66" s="381"/>
      <c r="FG66" s="381"/>
      <c r="FH66" s="381"/>
      <c r="FI66" s="381"/>
      <c r="FJ66" s="381"/>
      <c r="FK66" s="381"/>
      <c r="FL66" s="381"/>
      <c r="FM66" s="381"/>
      <c r="FN66" s="381"/>
      <c r="FO66" s="381"/>
      <c r="FP66" s="381"/>
      <c r="FQ66" s="381"/>
      <c r="FR66" s="381"/>
      <c r="FS66" s="381"/>
      <c r="FT66" s="381"/>
      <c r="FU66" s="381"/>
      <c r="FV66" s="381"/>
      <c r="FW66" s="381"/>
    </row>
    <row r="67" spans="1:179" s="382" customFormat="1" ht="13.8">
      <c r="A67" s="486" t="s">
        <v>5489</v>
      </c>
      <c r="B67" s="484" t="s">
        <v>5490</v>
      </c>
      <c r="C67" s="481">
        <v>1</v>
      </c>
      <c r="D67" s="483">
        <v>7300.2</v>
      </c>
      <c r="E67" s="483">
        <v>7300.2</v>
      </c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1"/>
      <c r="AK67" s="381"/>
      <c r="AL67" s="381"/>
      <c r="AM67" s="381"/>
      <c r="AN67" s="381"/>
      <c r="AO67" s="381"/>
      <c r="AP67" s="381"/>
      <c r="AQ67" s="381"/>
      <c r="AR67" s="381"/>
      <c r="AS67" s="381"/>
      <c r="AT67" s="381"/>
      <c r="AU67" s="381"/>
      <c r="AV67" s="381"/>
      <c r="AW67" s="381"/>
      <c r="AX67" s="381"/>
      <c r="AY67" s="381"/>
      <c r="AZ67" s="381"/>
      <c r="BA67" s="381"/>
      <c r="BB67" s="381"/>
      <c r="BC67" s="381"/>
      <c r="BD67" s="381"/>
      <c r="BE67" s="381"/>
      <c r="BF67" s="381"/>
      <c r="BG67" s="381"/>
      <c r="BH67" s="381"/>
      <c r="BI67" s="381"/>
      <c r="BJ67" s="381"/>
      <c r="BK67" s="381"/>
      <c r="BL67" s="381"/>
      <c r="BM67" s="381"/>
      <c r="BN67" s="381"/>
      <c r="BO67" s="381"/>
      <c r="BP67" s="381"/>
      <c r="BQ67" s="381"/>
      <c r="BR67" s="381"/>
      <c r="BS67" s="381"/>
      <c r="BT67" s="381"/>
      <c r="BU67" s="381"/>
      <c r="BV67" s="381"/>
      <c r="BW67" s="381"/>
      <c r="BX67" s="381"/>
      <c r="BY67" s="381"/>
      <c r="BZ67" s="381"/>
      <c r="CA67" s="381"/>
      <c r="CB67" s="381"/>
      <c r="CC67" s="381"/>
      <c r="CD67" s="381"/>
      <c r="CE67" s="381"/>
      <c r="CF67" s="381"/>
      <c r="CG67" s="381"/>
      <c r="CH67" s="381"/>
      <c r="CI67" s="381"/>
      <c r="CJ67" s="381"/>
      <c r="CK67" s="381"/>
      <c r="CL67" s="381"/>
      <c r="CM67" s="381"/>
      <c r="CN67" s="381"/>
      <c r="CO67" s="381"/>
      <c r="CP67" s="381"/>
      <c r="CQ67" s="381"/>
      <c r="CR67" s="381"/>
      <c r="CS67" s="381"/>
      <c r="CT67" s="381"/>
      <c r="CU67" s="381"/>
      <c r="CV67" s="381"/>
      <c r="CW67" s="381"/>
      <c r="CX67" s="381"/>
      <c r="CY67" s="381"/>
      <c r="CZ67" s="381"/>
      <c r="DA67" s="381"/>
      <c r="DB67" s="381"/>
      <c r="DC67" s="381"/>
      <c r="DD67" s="381"/>
      <c r="DE67" s="381"/>
      <c r="DF67" s="381"/>
      <c r="DG67" s="381"/>
      <c r="DH67" s="381"/>
      <c r="DI67" s="381"/>
      <c r="DJ67" s="381"/>
      <c r="DK67" s="381"/>
      <c r="DL67" s="381"/>
      <c r="DM67" s="381"/>
      <c r="DN67" s="381"/>
      <c r="DO67" s="381"/>
      <c r="DP67" s="381"/>
      <c r="DQ67" s="381"/>
      <c r="DR67" s="381"/>
      <c r="DS67" s="381"/>
      <c r="DT67" s="381"/>
      <c r="DU67" s="381"/>
      <c r="DV67" s="381"/>
      <c r="DW67" s="381"/>
      <c r="DX67" s="381"/>
      <c r="DY67" s="381"/>
      <c r="DZ67" s="381"/>
      <c r="EA67" s="381"/>
      <c r="EB67" s="381"/>
      <c r="EC67" s="381"/>
      <c r="ED67" s="381"/>
      <c r="EE67" s="381"/>
      <c r="EF67" s="381"/>
      <c r="EG67" s="381"/>
      <c r="EH67" s="381"/>
      <c r="EI67" s="381"/>
      <c r="EJ67" s="381"/>
      <c r="EK67" s="381"/>
      <c r="EL67" s="381"/>
      <c r="EM67" s="381"/>
      <c r="EN67" s="381"/>
      <c r="EO67" s="381"/>
      <c r="EP67" s="381"/>
      <c r="EQ67" s="381"/>
      <c r="ER67" s="381"/>
      <c r="ES67" s="381"/>
      <c r="ET67" s="381"/>
      <c r="EU67" s="381"/>
      <c r="EV67" s="381"/>
      <c r="EW67" s="381"/>
      <c r="EX67" s="381"/>
      <c r="EY67" s="381"/>
      <c r="EZ67" s="381"/>
      <c r="FA67" s="381"/>
      <c r="FB67" s="381"/>
      <c r="FC67" s="381"/>
      <c r="FD67" s="381"/>
      <c r="FE67" s="381"/>
      <c r="FF67" s="381"/>
      <c r="FG67" s="381"/>
      <c r="FH67" s="381"/>
      <c r="FI67" s="381"/>
      <c r="FJ67" s="381"/>
      <c r="FK67" s="381"/>
      <c r="FL67" s="381"/>
      <c r="FM67" s="381"/>
      <c r="FN67" s="381"/>
      <c r="FO67" s="381"/>
      <c r="FP67" s="381"/>
      <c r="FQ67" s="381"/>
      <c r="FR67" s="381"/>
      <c r="FS67" s="381"/>
      <c r="FT67" s="381"/>
      <c r="FU67" s="381"/>
      <c r="FV67" s="381"/>
      <c r="FW67" s="381"/>
    </row>
    <row r="68" spans="1:179" s="382" customFormat="1" ht="13.8">
      <c r="A68" s="486" t="s">
        <v>5491</v>
      </c>
      <c r="B68" s="484" t="s">
        <v>5492</v>
      </c>
      <c r="C68" s="481">
        <v>4</v>
      </c>
      <c r="D68" s="483">
        <v>8176.2000000000007</v>
      </c>
      <c r="E68" s="483">
        <v>8662.7999999999993</v>
      </c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  <c r="BM68" s="381"/>
      <c r="BN68" s="381"/>
      <c r="BO68" s="381"/>
      <c r="BP68" s="381"/>
      <c r="BQ68" s="381"/>
      <c r="BR68" s="381"/>
      <c r="BS68" s="381"/>
      <c r="BT68" s="381"/>
      <c r="BU68" s="381"/>
      <c r="BV68" s="381"/>
      <c r="BW68" s="381"/>
      <c r="BX68" s="381"/>
      <c r="BY68" s="381"/>
      <c r="BZ68" s="381"/>
      <c r="CA68" s="381"/>
      <c r="CB68" s="381"/>
      <c r="CC68" s="381"/>
      <c r="CD68" s="381"/>
      <c r="CE68" s="381"/>
      <c r="CF68" s="381"/>
      <c r="CG68" s="381"/>
      <c r="CH68" s="381"/>
      <c r="CI68" s="381"/>
      <c r="CJ68" s="381"/>
      <c r="CK68" s="381"/>
      <c r="CL68" s="381"/>
      <c r="CM68" s="381"/>
      <c r="CN68" s="381"/>
      <c r="CO68" s="381"/>
      <c r="CP68" s="381"/>
      <c r="CQ68" s="381"/>
      <c r="CR68" s="381"/>
      <c r="CS68" s="381"/>
      <c r="CT68" s="381"/>
      <c r="CU68" s="381"/>
      <c r="CV68" s="381"/>
      <c r="CW68" s="381"/>
      <c r="CX68" s="381"/>
      <c r="CY68" s="381"/>
      <c r="CZ68" s="381"/>
      <c r="DA68" s="381"/>
      <c r="DB68" s="381"/>
      <c r="DC68" s="381"/>
      <c r="DD68" s="381"/>
      <c r="DE68" s="381"/>
      <c r="DF68" s="381"/>
      <c r="DG68" s="381"/>
      <c r="DH68" s="381"/>
      <c r="DI68" s="381"/>
      <c r="DJ68" s="381"/>
      <c r="DK68" s="381"/>
      <c r="DL68" s="381"/>
      <c r="DM68" s="381"/>
      <c r="DN68" s="381"/>
      <c r="DO68" s="381"/>
      <c r="DP68" s="381"/>
      <c r="DQ68" s="381"/>
      <c r="DR68" s="381"/>
      <c r="DS68" s="381"/>
      <c r="DT68" s="381"/>
      <c r="DU68" s="381"/>
      <c r="DV68" s="381"/>
      <c r="DW68" s="381"/>
      <c r="DX68" s="381"/>
      <c r="DY68" s="381"/>
      <c r="DZ68" s="381"/>
      <c r="EA68" s="381"/>
      <c r="EB68" s="381"/>
      <c r="EC68" s="381"/>
      <c r="ED68" s="381"/>
      <c r="EE68" s="381"/>
      <c r="EF68" s="381"/>
      <c r="EG68" s="381"/>
      <c r="EH68" s="381"/>
      <c r="EI68" s="381"/>
      <c r="EJ68" s="381"/>
      <c r="EK68" s="381"/>
      <c r="EL68" s="381"/>
      <c r="EM68" s="381"/>
      <c r="EN68" s="381"/>
      <c r="EO68" s="381"/>
      <c r="EP68" s="381"/>
      <c r="EQ68" s="381"/>
      <c r="ER68" s="381"/>
      <c r="ES68" s="381"/>
      <c r="ET68" s="381"/>
      <c r="EU68" s="381"/>
      <c r="EV68" s="381"/>
      <c r="EW68" s="381"/>
      <c r="EX68" s="381"/>
      <c r="EY68" s="381"/>
      <c r="EZ68" s="381"/>
      <c r="FA68" s="381"/>
      <c r="FB68" s="381"/>
      <c r="FC68" s="381"/>
      <c r="FD68" s="381"/>
      <c r="FE68" s="381"/>
      <c r="FF68" s="381"/>
      <c r="FG68" s="381"/>
      <c r="FH68" s="381"/>
      <c r="FI68" s="381"/>
      <c r="FJ68" s="381"/>
      <c r="FK68" s="381"/>
      <c r="FL68" s="381"/>
      <c r="FM68" s="381"/>
      <c r="FN68" s="381"/>
      <c r="FO68" s="381"/>
      <c r="FP68" s="381"/>
      <c r="FQ68" s="381"/>
      <c r="FR68" s="381"/>
      <c r="FS68" s="381"/>
      <c r="FT68" s="381"/>
      <c r="FU68" s="381"/>
      <c r="FV68" s="381"/>
      <c r="FW68" s="381"/>
    </row>
    <row r="69" spans="1:179" s="382" customFormat="1" ht="13.8">
      <c r="A69" s="486" t="s">
        <v>5493</v>
      </c>
      <c r="B69" s="484" t="s">
        <v>5494</v>
      </c>
      <c r="C69" s="481">
        <v>1</v>
      </c>
      <c r="D69" s="483">
        <v>9668.7000000000007</v>
      </c>
      <c r="E69" s="483">
        <v>9668.7000000000007</v>
      </c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381"/>
      <c r="AP69" s="381"/>
      <c r="AQ69" s="381"/>
      <c r="AR69" s="381"/>
      <c r="AS69" s="381"/>
      <c r="AT69" s="381"/>
      <c r="AU69" s="381"/>
      <c r="AV69" s="381"/>
      <c r="AW69" s="381"/>
      <c r="AX69" s="381"/>
      <c r="AY69" s="381"/>
      <c r="AZ69" s="381"/>
      <c r="BA69" s="381"/>
      <c r="BB69" s="381"/>
      <c r="BC69" s="381"/>
      <c r="BD69" s="381"/>
      <c r="BE69" s="381"/>
      <c r="BF69" s="381"/>
      <c r="BG69" s="381"/>
      <c r="BH69" s="381"/>
      <c r="BI69" s="381"/>
      <c r="BJ69" s="381"/>
      <c r="BK69" s="381"/>
      <c r="BL69" s="381"/>
      <c r="BM69" s="381"/>
      <c r="BN69" s="381"/>
      <c r="BO69" s="381"/>
      <c r="BP69" s="381"/>
      <c r="BQ69" s="381"/>
      <c r="BR69" s="381"/>
      <c r="BS69" s="381"/>
      <c r="BT69" s="381"/>
      <c r="BU69" s="381"/>
      <c r="BV69" s="381"/>
      <c r="BW69" s="381"/>
      <c r="BX69" s="381"/>
      <c r="BY69" s="381"/>
      <c r="BZ69" s="381"/>
      <c r="CA69" s="381"/>
      <c r="CB69" s="381"/>
      <c r="CC69" s="381"/>
      <c r="CD69" s="381"/>
      <c r="CE69" s="381"/>
      <c r="CF69" s="381"/>
      <c r="CG69" s="381"/>
      <c r="CH69" s="381"/>
      <c r="CI69" s="381"/>
      <c r="CJ69" s="381"/>
      <c r="CK69" s="381"/>
      <c r="CL69" s="381"/>
      <c r="CM69" s="381"/>
      <c r="CN69" s="381"/>
      <c r="CO69" s="381"/>
      <c r="CP69" s="381"/>
      <c r="CQ69" s="381"/>
      <c r="CR69" s="381"/>
      <c r="CS69" s="381"/>
      <c r="CT69" s="381"/>
      <c r="CU69" s="381"/>
      <c r="CV69" s="381"/>
      <c r="CW69" s="381"/>
      <c r="CX69" s="381"/>
      <c r="CY69" s="381"/>
      <c r="CZ69" s="381"/>
      <c r="DA69" s="381"/>
      <c r="DB69" s="381"/>
      <c r="DC69" s="381"/>
      <c r="DD69" s="381"/>
      <c r="DE69" s="381"/>
      <c r="DF69" s="381"/>
      <c r="DG69" s="381"/>
      <c r="DH69" s="381"/>
      <c r="DI69" s="381"/>
      <c r="DJ69" s="381"/>
      <c r="DK69" s="381"/>
      <c r="DL69" s="381"/>
      <c r="DM69" s="381"/>
      <c r="DN69" s="381"/>
      <c r="DO69" s="381"/>
      <c r="DP69" s="381"/>
      <c r="DQ69" s="381"/>
      <c r="DR69" s="381"/>
      <c r="DS69" s="381"/>
      <c r="DT69" s="381"/>
      <c r="DU69" s="381"/>
      <c r="DV69" s="381"/>
      <c r="DW69" s="381"/>
      <c r="DX69" s="381"/>
      <c r="DY69" s="381"/>
      <c r="DZ69" s="381"/>
      <c r="EA69" s="381"/>
      <c r="EB69" s="381"/>
      <c r="EC69" s="381"/>
      <c r="ED69" s="381"/>
      <c r="EE69" s="381"/>
      <c r="EF69" s="381"/>
      <c r="EG69" s="381"/>
      <c r="EH69" s="381"/>
      <c r="EI69" s="381"/>
      <c r="EJ69" s="381"/>
      <c r="EK69" s="381"/>
      <c r="EL69" s="381"/>
      <c r="EM69" s="381"/>
      <c r="EN69" s="381"/>
      <c r="EO69" s="381"/>
      <c r="EP69" s="381"/>
      <c r="EQ69" s="381"/>
      <c r="ER69" s="381"/>
      <c r="ES69" s="381"/>
      <c r="ET69" s="381"/>
      <c r="EU69" s="381"/>
      <c r="EV69" s="381"/>
      <c r="EW69" s="381"/>
      <c r="EX69" s="381"/>
      <c r="EY69" s="381"/>
      <c r="EZ69" s="381"/>
      <c r="FA69" s="381"/>
      <c r="FB69" s="381"/>
      <c r="FC69" s="381"/>
      <c r="FD69" s="381"/>
      <c r="FE69" s="381"/>
      <c r="FF69" s="381"/>
      <c r="FG69" s="381"/>
      <c r="FH69" s="381"/>
      <c r="FI69" s="381"/>
      <c r="FJ69" s="381"/>
      <c r="FK69" s="381"/>
      <c r="FL69" s="381"/>
      <c r="FM69" s="381"/>
      <c r="FN69" s="381"/>
      <c r="FO69" s="381"/>
      <c r="FP69" s="381"/>
      <c r="FQ69" s="381"/>
      <c r="FR69" s="381"/>
      <c r="FS69" s="381"/>
      <c r="FT69" s="381"/>
      <c r="FU69" s="381"/>
      <c r="FV69" s="381"/>
      <c r="FW69" s="381"/>
    </row>
    <row r="70" spans="1:179" s="382" customFormat="1" ht="13.8">
      <c r="A70" s="486" t="s">
        <v>5495</v>
      </c>
      <c r="B70" s="484" t="s">
        <v>5496</v>
      </c>
      <c r="C70" s="481">
        <v>13</v>
      </c>
      <c r="D70" s="483">
        <v>6223.2</v>
      </c>
      <c r="E70" s="483">
        <v>11063.7</v>
      </c>
      <c r="F70" s="381"/>
      <c r="G70" s="381"/>
      <c r="H70" s="381"/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1"/>
      <c r="AW70" s="381"/>
      <c r="AX70" s="381"/>
      <c r="AY70" s="381"/>
      <c r="AZ70" s="381"/>
      <c r="BA70" s="381"/>
      <c r="BB70" s="381"/>
      <c r="BC70" s="381"/>
      <c r="BD70" s="381"/>
      <c r="BE70" s="381"/>
      <c r="BF70" s="381"/>
      <c r="BG70" s="381"/>
      <c r="BH70" s="381"/>
      <c r="BI70" s="381"/>
      <c r="BJ70" s="381"/>
      <c r="BK70" s="381"/>
      <c r="BL70" s="381"/>
      <c r="BM70" s="381"/>
      <c r="BN70" s="381"/>
      <c r="BO70" s="381"/>
      <c r="BP70" s="381"/>
      <c r="BQ70" s="381"/>
      <c r="BR70" s="381"/>
      <c r="BS70" s="381"/>
      <c r="BT70" s="381"/>
      <c r="BU70" s="381"/>
      <c r="BV70" s="381"/>
      <c r="BW70" s="381"/>
      <c r="BX70" s="381"/>
      <c r="BY70" s="381"/>
      <c r="BZ70" s="381"/>
      <c r="CA70" s="381"/>
      <c r="CB70" s="381"/>
      <c r="CC70" s="381"/>
      <c r="CD70" s="381"/>
      <c r="CE70" s="381"/>
      <c r="CF70" s="381"/>
      <c r="CG70" s="381"/>
      <c r="CH70" s="381"/>
      <c r="CI70" s="381"/>
      <c r="CJ70" s="381"/>
      <c r="CK70" s="381"/>
      <c r="CL70" s="381"/>
      <c r="CM70" s="381"/>
      <c r="CN70" s="381"/>
      <c r="CO70" s="381"/>
      <c r="CP70" s="381"/>
      <c r="CQ70" s="381"/>
      <c r="CR70" s="381"/>
      <c r="CS70" s="381"/>
      <c r="CT70" s="381"/>
      <c r="CU70" s="381"/>
      <c r="CV70" s="381"/>
      <c r="CW70" s="381"/>
      <c r="CX70" s="381"/>
      <c r="CY70" s="381"/>
      <c r="CZ70" s="381"/>
      <c r="DA70" s="381"/>
      <c r="DB70" s="381"/>
      <c r="DC70" s="381"/>
      <c r="DD70" s="381"/>
      <c r="DE70" s="381"/>
      <c r="DF70" s="381"/>
      <c r="DG70" s="381"/>
      <c r="DH70" s="381"/>
      <c r="DI70" s="381"/>
      <c r="DJ70" s="381"/>
      <c r="DK70" s="381"/>
      <c r="DL70" s="381"/>
      <c r="DM70" s="381"/>
      <c r="DN70" s="381"/>
      <c r="DO70" s="381"/>
      <c r="DP70" s="381"/>
      <c r="DQ70" s="381"/>
      <c r="DR70" s="381"/>
      <c r="DS70" s="381"/>
      <c r="DT70" s="381"/>
      <c r="DU70" s="381"/>
      <c r="DV70" s="381"/>
      <c r="DW70" s="381"/>
      <c r="DX70" s="381"/>
      <c r="DY70" s="381"/>
      <c r="DZ70" s="381"/>
      <c r="EA70" s="381"/>
      <c r="EB70" s="381"/>
      <c r="EC70" s="381"/>
      <c r="ED70" s="381"/>
      <c r="EE70" s="381"/>
      <c r="EF70" s="381"/>
      <c r="EG70" s="381"/>
      <c r="EH70" s="381"/>
      <c r="EI70" s="381"/>
      <c r="EJ70" s="381"/>
      <c r="EK70" s="381"/>
      <c r="EL70" s="381"/>
      <c r="EM70" s="381"/>
      <c r="EN70" s="381"/>
      <c r="EO70" s="381"/>
      <c r="EP70" s="381"/>
      <c r="EQ70" s="381"/>
      <c r="ER70" s="381"/>
      <c r="ES70" s="381"/>
      <c r="ET70" s="381"/>
      <c r="EU70" s="381"/>
      <c r="EV70" s="381"/>
      <c r="EW70" s="381"/>
      <c r="EX70" s="381"/>
      <c r="EY70" s="381"/>
      <c r="EZ70" s="381"/>
      <c r="FA70" s="381"/>
      <c r="FB70" s="381"/>
      <c r="FC70" s="381"/>
      <c r="FD70" s="381"/>
      <c r="FE70" s="381"/>
      <c r="FF70" s="381"/>
      <c r="FG70" s="381"/>
      <c r="FH70" s="381"/>
      <c r="FI70" s="381"/>
      <c r="FJ70" s="381"/>
      <c r="FK70" s="381"/>
      <c r="FL70" s="381"/>
      <c r="FM70" s="381"/>
      <c r="FN70" s="381"/>
      <c r="FO70" s="381"/>
      <c r="FP70" s="381"/>
      <c r="FQ70" s="381"/>
      <c r="FR70" s="381"/>
      <c r="FS70" s="381"/>
      <c r="FT70" s="381"/>
      <c r="FU70" s="381"/>
      <c r="FV70" s="381"/>
      <c r="FW70" s="381"/>
    </row>
    <row r="71" spans="1:179" s="382" customFormat="1" ht="13.8">
      <c r="A71" s="479" t="s">
        <v>5497</v>
      </c>
      <c r="B71" s="484" t="s">
        <v>4907</v>
      </c>
      <c r="C71" s="481">
        <v>3</v>
      </c>
      <c r="D71" s="483">
        <v>11063.7</v>
      </c>
      <c r="E71" s="483">
        <v>17358</v>
      </c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381"/>
      <c r="AJ71" s="381"/>
      <c r="AK71" s="381"/>
      <c r="AL71" s="381"/>
      <c r="AM71" s="381"/>
      <c r="AN71" s="381"/>
      <c r="AO71" s="381"/>
      <c r="AP71" s="381"/>
      <c r="AQ71" s="381"/>
      <c r="AR71" s="381"/>
      <c r="AS71" s="381"/>
      <c r="AT71" s="381"/>
      <c r="AU71" s="381"/>
      <c r="AV71" s="381"/>
      <c r="AW71" s="381"/>
      <c r="AX71" s="381"/>
      <c r="AY71" s="381"/>
      <c r="AZ71" s="381"/>
      <c r="BA71" s="381"/>
      <c r="BB71" s="381"/>
      <c r="BC71" s="381"/>
      <c r="BD71" s="381"/>
      <c r="BE71" s="381"/>
      <c r="BF71" s="381"/>
      <c r="BG71" s="381"/>
      <c r="BH71" s="381"/>
      <c r="BI71" s="381"/>
      <c r="BJ71" s="381"/>
      <c r="BK71" s="381"/>
      <c r="BL71" s="381"/>
      <c r="BM71" s="381"/>
      <c r="BN71" s="381"/>
      <c r="BO71" s="381"/>
      <c r="BP71" s="381"/>
      <c r="BQ71" s="381"/>
      <c r="BR71" s="381"/>
      <c r="BS71" s="381"/>
      <c r="BT71" s="381"/>
      <c r="BU71" s="381"/>
      <c r="BV71" s="381"/>
      <c r="BW71" s="381"/>
      <c r="BX71" s="381"/>
      <c r="BY71" s="381"/>
      <c r="BZ71" s="381"/>
      <c r="CA71" s="381"/>
      <c r="CB71" s="381"/>
      <c r="CC71" s="381"/>
      <c r="CD71" s="381"/>
      <c r="CE71" s="381"/>
      <c r="CF71" s="381"/>
      <c r="CG71" s="381"/>
      <c r="CH71" s="381"/>
      <c r="CI71" s="381"/>
      <c r="CJ71" s="381"/>
      <c r="CK71" s="381"/>
      <c r="CL71" s="381"/>
      <c r="CM71" s="381"/>
      <c r="CN71" s="381"/>
      <c r="CO71" s="381"/>
      <c r="CP71" s="381"/>
      <c r="CQ71" s="381"/>
      <c r="CR71" s="381"/>
      <c r="CS71" s="381"/>
      <c r="CT71" s="381"/>
      <c r="CU71" s="381"/>
      <c r="CV71" s="381"/>
      <c r="CW71" s="381"/>
      <c r="CX71" s="381"/>
      <c r="CY71" s="381"/>
      <c r="CZ71" s="381"/>
      <c r="DA71" s="381"/>
      <c r="DB71" s="381"/>
      <c r="DC71" s="381"/>
      <c r="DD71" s="381"/>
      <c r="DE71" s="381"/>
      <c r="DF71" s="381"/>
      <c r="DG71" s="381"/>
      <c r="DH71" s="381"/>
      <c r="DI71" s="381"/>
      <c r="DJ71" s="381"/>
      <c r="DK71" s="381"/>
      <c r="DL71" s="381"/>
      <c r="DM71" s="381"/>
      <c r="DN71" s="381"/>
      <c r="DO71" s="381"/>
      <c r="DP71" s="381"/>
      <c r="DQ71" s="381"/>
      <c r="DR71" s="381"/>
      <c r="DS71" s="381"/>
      <c r="DT71" s="381"/>
      <c r="DU71" s="381"/>
      <c r="DV71" s="381"/>
      <c r="DW71" s="381"/>
      <c r="DX71" s="381"/>
      <c r="DY71" s="381"/>
      <c r="DZ71" s="381"/>
      <c r="EA71" s="381"/>
      <c r="EB71" s="381"/>
      <c r="EC71" s="381"/>
      <c r="ED71" s="381"/>
      <c r="EE71" s="381"/>
      <c r="EF71" s="381"/>
      <c r="EG71" s="381"/>
      <c r="EH71" s="381"/>
      <c r="EI71" s="381"/>
      <c r="EJ71" s="381"/>
      <c r="EK71" s="381"/>
      <c r="EL71" s="381"/>
      <c r="EM71" s="381"/>
      <c r="EN71" s="381"/>
      <c r="EO71" s="381"/>
      <c r="EP71" s="381"/>
      <c r="EQ71" s="381"/>
      <c r="ER71" s="381"/>
      <c r="ES71" s="381"/>
      <c r="ET71" s="381"/>
      <c r="EU71" s="381"/>
      <c r="EV71" s="381"/>
      <c r="EW71" s="381"/>
      <c r="EX71" s="381"/>
      <c r="EY71" s="381"/>
      <c r="EZ71" s="381"/>
      <c r="FA71" s="381"/>
      <c r="FB71" s="381"/>
      <c r="FC71" s="381"/>
      <c r="FD71" s="381"/>
      <c r="FE71" s="381"/>
      <c r="FF71" s="381"/>
      <c r="FG71" s="381"/>
      <c r="FH71" s="381"/>
      <c r="FI71" s="381"/>
      <c r="FJ71" s="381"/>
      <c r="FK71" s="381"/>
      <c r="FL71" s="381"/>
      <c r="FM71" s="381"/>
      <c r="FN71" s="381"/>
      <c r="FO71" s="381"/>
      <c r="FP71" s="381"/>
      <c r="FQ71" s="381"/>
      <c r="FR71" s="381"/>
      <c r="FS71" s="381"/>
      <c r="FT71" s="381"/>
      <c r="FU71" s="381"/>
      <c r="FV71" s="381"/>
      <c r="FW71" s="381"/>
    </row>
    <row r="72" spans="1:179" s="382" customFormat="1" ht="13.8">
      <c r="A72" s="479" t="s">
        <v>5498</v>
      </c>
      <c r="B72" s="487" t="s">
        <v>5499</v>
      </c>
      <c r="C72" s="481">
        <v>2</v>
      </c>
      <c r="D72" s="483">
        <v>13756.8</v>
      </c>
      <c r="E72" s="483">
        <v>15800.7</v>
      </c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  <c r="AA72" s="381"/>
      <c r="AB72" s="381"/>
      <c r="AC72" s="381"/>
      <c r="AD72" s="381"/>
      <c r="AE72" s="381"/>
      <c r="AF72" s="381"/>
      <c r="AG72" s="381"/>
      <c r="AH72" s="381"/>
      <c r="AI72" s="381"/>
      <c r="AJ72" s="381"/>
      <c r="AK72" s="381"/>
      <c r="AL72" s="381"/>
      <c r="AM72" s="381"/>
      <c r="AN72" s="381"/>
      <c r="AO72" s="381"/>
      <c r="AP72" s="381"/>
      <c r="AQ72" s="381"/>
      <c r="AR72" s="381"/>
      <c r="AS72" s="381"/>
      <c r="AT72" s="381"/>
      <c r="AU72" s="381"/>
      <c r="AV72" s="381"/>
      <c r="AW72" s="381"/>
      <c r="AX72" s="381"/>
      <c r="AY72" s="381"/>
      <c r="AZ72" s="381"/>
      <c r="BA72" s="381"/>
      <c r="BB72" s="381"/>
      <c r="BC72" s="381"/>
      <c r="BD72" s="381"/>
      <c r="BE72" s="381"/>
      <c r="BF72" s="381"/>
      <c r="BG72" s="381"/>
      <c r="BH72" s="381"/>
      <c r="BI72" s="381"/>
      <c r="BJ72" s="381"/>
      <c r="BK72" s="381"/>
      <c r="BL72" s="381"/>
      <c r="BM72" s="381"/>
      <c r="BN72" s="381"/>
      <c r="BO72" s="381"/>
      <c r="BP72" s="381"/>
      <c r="BQ72" s="381"/>
      <c r="BR72" s="381"/>
      <c r="BS72" s="381"/>
      <c r="BT72" s="381"/>
      <c r="BU72" s="381"/>
      <c r="BV72" s="381"/>
      <c r="BW72" s="381"/>
      <c r="BX72" s="381"/>
      <c r="BY72" s="381"/>
      <c r="BZ72" s="381"/>
      <c r="CA72" s="381"/>
      <c r="CB72" s="381"/>
      <c r="CC72" s="381"/>
      <c r="CD72" s="381"/>
      <c r="CE72" s="381"/>
      <c r="CF72" s="381"/>
      <c r="CG72" s="381"/>
      <c r="CH72" s="381"/>
      <c r="CI72" s="381"/>
      <c r="CJ72" s="381"/>
      <c r="CK72" s="381"/>
      <c r="CL72" s="381"/>
      <c r="CM72" s="381"/>
      <c r="CN72" s="381"/>
      <c r="CO72" s="381"/>
      <c r="CP72" s="381"/>
      <c r="CQ72" s="381"/>
      <c r="CR72" s="381"/>
      <c r="CS72" s="381"/>
      <c r="CT72" s="381"/>
      <c r="CU72" s="381"/>
      <c r="CV72" s="381"/>
      <c r="CW72" s="381"/>
      <c r="CX72" s="381"/>
      <c r="CY72" s="381"/>
      <c r="CZ72" s="381"/>
      <c r="DA72" s="381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381"/>
      <c r="EC72" s="381"/>
      <c r="ED72" s="381"/>
      <c r="EE72" s="381"/>
      <c r="EF72" s="381"/>
      <c r="EG72" s="381"/>
      <c r="EH72" s="381"/>
      <c r="EI72" s="381"/>
      <c r="EJ72" s="381"/>
      <c r="EK72" s="381"/>
      <c r="EL72" s="381"/>
      <c r="EM72" s="381"/>
      <c r="EN72" s="381"/>
      <c r="EO72" s="381"/>
      <c r="EP72" s="381"/>
      <c r="EQ72" s="381"/>
      <c r="ER72" s="381"/>
      <c r="ES72" s="381"/>
      <c r="ET72" s="381"/>
      <c r="EU72" s="381"/>
      <c r="EV72" s="381"/>
      <c r="EW72" s="381"/>
      <c r="EX72" s="381"/>
      <c r="EY72" s="381"/>
      <c r="EZ72" s="381"/>
      <c r="FA72" s="381"/>
      <c r="FB72" s="381"/>
      <c r="FC72" s="381"/>
      <c r="FD72" s="381"/>
      <c r="FE72" s="381"/>
      <c r="FF72" s="381"/>
      <c r="FG72" s="381"/>
      <c r="FH72" s="381"/>
      <c r="FI72" s="381"/>
      <c r="FJ72" s="381"/>
      <c r="FK72" s="381"/>
      <c r="FL72" s="381"/>
      <c r="FM72" s="381"/>
      <c r="FN72" s="381"/>
      <c r="FO72" s="381"/>
      <c r="FP72" s="381"/>
      <c r="FQ72" s="381"/>
      <c r="FR72" s="381"/>
      <c r="FS72" s="381"/>
      <c r="FT72" s="381"/>
      <c r="FU72" s="381"/>
      <c r="FV72" s="381"/>
      <c r="FW72" s="381"/>
    </row>
    <row r="73" spans="1:179" s="382" customFormat="1" ht="13.8">
      <c r="A73" s="479" t="s">
        <v>5500</v>
      </c>
      <c r="B73" s="487" t="s">
        <v>4910</v>
      </c>
      <c r="C73" s="481">
        <v>1</v>
      </c>
      <c r="D73" s="483">
        <v>16806.600000000002</v>
      </c>
      <c r="E73" s="483">
        <v>16806.600000000002</v>
      </c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381"/>
      <c r="AH73" s="381"/>
      <c r="AI73" s="381"/>
      <c r="AJ73" s="381"/>
      <c r="AK73" s="381"/>
      <c r="AL73" s="381"/>
      <c r="AM73" s="381"/>
      <c r="AN73" s="381"/>
      <c r="AO73" s="381"/>
      <c r="AP73" s="381"/>
      <c r="AQ73" s="381"/>
      <c r="AR73" s="381"/>
      <c r="AS73" s="381"/>
      <c r="AT73" s="381"/>
      <c r="AU73" s="381"/>
      <c r="AV73" s="381"/>
      <c r="AW73" s="381"/>
      <c r="AX73" s="381"/>
      <c r="AY73" s="381"/>
      <c r="AZ73" s="381"/>
      <c r="BA73" s="381"/>
      <c r="BB73" s="381"/>
      <c r="BC73" s="381"/>
      <c r="BD73" s="381"/>
      <c r="BE73" s="381"/>
      <c r="BF73" s="381"/>
      <c r="BG73" s="381"/>
      <c r="BH73" s="381"/>
      <c r="BI73" s="381"/>
      <c r="BJ73" s="381"/>
      <c r="BK73" s="381"/>
      <c r="BL73" s="381"/>
      <c r="BM73" s="381"/>
      <c r="BN73" s="381"/>
      <c r="BO73" s="381"/>
      <c r="BP73" s="381"/>
      <c r="BQ73" s="381"/>
      <c r="BR73" s="381"/>
      <c r="BS73" s="381"/>
      <c r="BT73" s="381"/>
      <c r="BU73" s="381"/>
      <c r="BV73" s="381"/>
      <c r="BW73" s="381"/>
      <c r="BX73" s="381"/>
      <c r="BY73" s="381"/>
      <c r="BZ73" s="381"/>
      <c r="CA73" s="381"/>
      <c r="CB73" s="381"/>
      <c r="CC73" s="381"/>
      <c r="CD73" s="381"/>
      <c r="CE73" s="381"/>
      <c r="CF73" s="381"/>
      <c r="CG73" s="381"/>
      <c r="CH73" s="381"/>
      <c r="CI73" s="381"/>
      <c r="CJ73" s="381"/>
      <c r="CK73" s="381"/>
      <c r="CL73" s="381"/>
      <c r="CM73" s="381"/>
      <c r="CN73" s="381"/>
      <c r="CO73" s="381"/>
      <c r="CP73" s="381"/>
      <c r="CQ73" s="381"/>
      <c r="CR73" s="381"/>
      <c r="CS73" s="381"/>
      <c r="CT73" s="381"/>
      <c r="CU73" s="381"/>
      <c r="CV73" s="381"/>
      <c r="CW73" s="381"/>
      <c r="CX73" s="381"/>
      <c r="CY73" s="381"/>
      <c r="CZ73" s="381"/>
      <c r="DA73" s="381"/>
      <c r="DB73" s="381"/>
      <c r="DC73" s="381"/>
      <c r="DD73" s="381"/>
      <c r="DE73" s="381"/>
      <c r="DF73" s="381"/>
      <c r="DG73" s="381"/>
      <c r="DH73" s="381"/>
      <c r="DI73" s="381"/>
      <c r="DJ73" s="381"/>
      <c r="DK73" s="381"/>
      <c r="DL73" s="381"/>
      <c r="DM73" s="381"/>
      <c r="DN73" s="381"/>
      <c r="DO73" s="381"/>
      <c r="DP73" s="381"/>
      <c r="DQ73" s="381"/>
      <c r="DR73" s="381"/>
      <c r="DS73" s="381"/>
      <c r="DT73" s="381"/>
      <c r="DU73" s="381"/>
      <c r="DV73" s="381"/>
      <c r="DW73" s="381"/>
      <c r="DX73" s="381"/>
      <c r="DY73" s="381"/>
      <c r="DZ73" s="381"/>
      <c r="EA73" s="381"/>
      <c r="EB73" s="381"/>
      <c r="EC73" s="381"/>
      <c r="ED73" s="381"/>
      <c r="EE73" s="381"/>
      <c r="EF73" s="381"/>
      <c r="EG73" s="381"/>
      <c r="EH73" s="381"/>
      <c r="EI73" s="381"/>
      <c r="EJ73" s="381"/>
      <c r="EK73" s="381"/>
      <c r="EL73" s="381"/>
      <c r="EM73" s="381"/>
      <c r="EN73" s="381"/>
      <c r="EO73" s="381"/>
      <c r="EP73" s="381"/>
      <c r="EQ73" s="381"/>
      <c r="ER73" s="381"/>
      <c r="ES73" s="381"/>
      <c r="ET73" s="381"/>
      <c r="EU73" s="381"/>
      <c r="EV73" s="381"/>
      <c r="EW73" s="381"/>
      <c r="EX73" s="381"/>
      <c r="EY73" s="381"/>
      <c r="EZ73" s="381"/>
      <c r="FA73" s="381"/>
      <c r="FB73" s="381"/>
      <c r="FC73" s="381"/>
      <c r="FD73" s="381"/>
      <c r="FE73" s="381"/>
      <c r="FF73" s="381"/>
      <c r="FG73" s="381"/>
      <c r="FH73" s="381"/>
      <c r="FI73" s="381"/>
      <c r="FJ73" s="381"/>
      <c r="FK73" s="381"/>
      <c r="FL73" s="381"/>
      <c r="FM73" s="381"/>
      <c r="FN73" s="381"/>
      <c r="FO73" s="381"/>
      <c r="FP73" s="381"/>
      <c r="FQ73" s="381"/>
      <c r="FR73" s="381"/>
      <c r="FS73" s="381"/>
      <c r="FT73" s="381"/>
      <c r="FU73" s="381"/>
      <c r="FV73" s="381"/>
      <c r="FW73" s="381"/>
    </row>
    <row r="74" spans="1:179" s="382" customFormat="1" ht="13.8">
      <c r="A74" s="479" t="s">
        <v>5501</v>
      </c>
      <c r="B74" s="487" t="s">
        <v>5502</v>
      </c>
      <c r="C74" s="481">
        <v>1</v>
      </c>
      <c r="D74" s="483">
        <v>15800.7</v>
      </c>
      <c r="E74" s="483">
        <v>15800.7</v>
      </c>
      <c r="F74" s="381"/>
      <c r="G74" s="381"/>
      <c r="H74" s="381"/>
      <c r="I74" s="381"/>
      <c r="J74" s="381"/>
      <c r="K74" s="381"/>
      <c r="L74" s="381"/>
      <c r="M74" s="381"/>
      <c r="N74" s="381"/>
      <c r="O74" s="381"/>
      <c r="P74" s="381"/>
      <c r="Q74" s="381"/>
      <c r="R74" s="381"/>
      <c r="S74" s="381"/>
      <c r="T74" s="381"/>
      <c r="U74" s="381"/>
      <c r="V74" s="381"/>
      <c r="W74" s="381"/>
      <c r="X74" s="381"/>
      <c r="Y74" s="381"/>
      <c r="Z74" s="381"/>
      <c r="AA74" s="381"/>
      <c r="AB74" s="381"/>
      <c r="AC74" s="381"/>
      <c r="AD74" s="381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1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1"/>
      <c r="BK74" s="381"/>
      <c r="BL74" s="381"/>
      <c r="BM74" s="381"/>
      <c r="BN74" s="381"/>
      <c r="BO74" s="381"/>
      <c r="BP74" s="381"/>
      <c r="BQ74" s="381"/>
      <c r="BR74" s="381"/>
      <c r="BS74" s="381"/>
      <c r="BT74" s="381"/>
      <c r="BU74" s="381"/>
      <c r="BV74" s="381"/>
      <c r="BW74" s="381"/>
      <c r="BX74" s="381"/>
      <c r="BY74" s="381"/>
      <c r="BZ74" s="381"/>
      <c r="CA74" s="381"/>
      <c r="CB74" s="381"/>
      <c r="CC74" s="381"/>
      <c r="CD74" s="381"/>
      <c r="CE74" s="381"/>
      <c r="CF74" s="381"/>
      <c r="CG74" s="381"/>
      <c r="CH74" s="381"/>
      <c r="CI74" s="381"/>
      <c r="CJ74" s="381"/>
      <c r="CK74" s="381"/>
      <c r="CL74" s="381"/>
      <c r="CM74" s="381"/>
      <c r="CN74" s="381"/>
      <c r="CO74" s="381"/>
      <c r="CP74" s="381"/>
      <c r="CQ74" s="381"/>
      <c r="CR74" s="381"/>
      <c r="CS74" s="381"/>
      <c r="CT74" s="381"/>
      <c r="CU74" s="381"/>
      <c r="CV74" s="381"/>
      <c r="CW74" s="381"/>
      <c r="CX74" s="381"/>
      <c r="CY74" s="381"/>
      <c r="CZ74" s="381"/>
      <c r="DA74" s="381"/>
      <c r="DB74" s="381"/>
      <c r="DC74" s="381"/>
      <c r="DD74" s="381"/>
      <c r="DE74" s="381"/>
      <c r="DF74" s="381"/>
      <c r="DG74" s="381"/>
      <c r="DH74" s="381"/>
      <c r="DI74" s="381"/>
      <c r="DJ74" s="381"/>
      <c r="DK74" s="381"/>
      <c r="DL74" s="381"/>
      <c r="DM74" s="381"/>
      <c r="DN74" s="381"/>
      <c r="DO74" s="381"/>
      <c r="DP74" s="381"/>
      <c r="DQ74" s="381"/>
      <c r="DR74" s="381"/>
      <c r="DS74" s="381"/>
      <c r="DT74" s="381"/>
      <c r="DU74" s="381"/>
      <c r="DV74" s="381"/>
      <c r="DW74" s="381"/>
      <c r="DX74" s="381"/>
      <c r="DY74" s="381"/>
      <c r="DZ74" s="381"/>
      <c r="EA74" s="381"/>
      <c r="EB74" s="381"/>
      <c r="EC74" s="381"/>
      <c r="ED74" s="381"/>
      <c r="EE74" s="381"/>
      <c r="EF74" s="381"/>
      <c r="EG74" s="381"/>
      <c r="EH74" s="381"/>
      <c r="EI74" s="381"/>
      <c r="EJ74" s="381"/>
      <c r="EK74" s="381"/>
      <c r="EL74" s="381"/>
      <c r="EM74" s="381"/>
      <c r="EN74" s="381"/>
      <c r="EO74" s="381"/>
      <c r="EP74" s="381"/>
      <c r="EQ74" s="381"/>
      <c r="ER74" s="381"/>
      <c r="ES74" s="381"/>
      <c r="ET74" s="381"/>
      <c r="EU74" s="381"/>
      <c r="EV74" s="381"/>
      <c r="EW74" s="381"/>
      <c r="EX74" s="381"/>
      <c r="EY74" s="381"/>
      <c r="EZ74" s="381"/>
      <c r="FA74" s="381"/>
      <c r="FB74" s="381"/>
      <c r="FC74" s="381"/>
      <c r="FD74" s="381"/>
      <c r="FE74" s="381"/>
      <c r="FF74" s="381"/>
      <c r="FG74" s="381"/>
      <c r="FH74" s="381"/>
      <c r="FI74" s="381"/>
      <c r="FJ74" s="381"/>
      <c r="FK74" s="381"/>
      <c r="FL74" s="381"/>
      <c r="FM74" s="381"/>
      <c r="FN74" s="381"/>
      <c r="FO74" s="381"/>
      <c r="FP74" s="381"/>
      <c r="FQ74" s="381"/>
      <c r="FR74" s="381"/>
      <c r="FS74" s="381"/>
      <c r="FT74" s="381"/>
      <c r="FU74" s="381"/>
      <c r="FV74" s="381"/>
      <c r="FW74" s="381"/>
    </row>
    <row r="75" spans="1:179" s="382" customFormat="1" ht="13.8">
      <c r="A75" s="488" t="s">
        <v>5503</v>
      </c>
      <c r="B75" s="489" t="s">
        <v>5504</v>
      </c>
      <c r="C75" s="490">
        <v>3</v>
      </c>
      <c r="D75" s="483">
        <v>8176.2000000000007</v>
      </c>
      <c r="E75" s="483">
        <v>8176.2000000000007</v>
      </c>
      <c r="F75" s="381"/>
      <c r="G75" s="381"/>
      <c r="H75" s="381"/>
      <c r="I75" s="381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381"/>
      <c r="AM75" s="381"/>
      <c r="AN75" s="381"/>
      <c r="AO75" s="381"/>
      <c r="AP75" s="381"/>
      <c r="AQ75" s="381"/>
      <c r="AR75" s="381"/>
      <c r="AS75" s="381"/>
      <c r="AT75" s="381"/>
      <c r="AU75" s="381"/>
      <c r="AV75" s="381"/>
      <c r="AW75" s="381"/>
      <c r="AX75" s="381"/>
      <c r="AY75" s="381"/>
      <c r="AZ75" s="381"/>
      <c r="BA75" s="381"/>
      <c r="BB75" s="381"/>
      <c r="BC75" s="381"/>
      <c r="BD75" s="381"/>
      <c r="BE75" s="381"/>
      <c r="BF75" s="381"/>
      <c r="BG75" s="381"/>
      <c r="BH75" s="381"/>
      <c r="BI75" s="381"/>
      <c r="BJ75" s="381"/>
      <c r="BK75" s="381"/>
      <c r="BL75" s="381"/>
      <c r="BM75" s="381"/>
      <c r="BN75" s="381"/>
      <c r="BO75" s="381"/>
      <c r="BP75" s="381"/>
      <c r="BQ75" s="381"/>
      <c r="BR75" s="381"/>
      <c r="BS75" s="381"/>
      <c r="BT75" s="381"/>
      <c r="BU75" s="381"/>
      <c r="BV75" s="381"/>
      <c r="BW75" s="381"/>
      <c r="BX75" s="381"/>
      <c r="BY75" s="381"/>
      <c r="BZ75" s="381"/>
      <c r="CA75" s="381"/>
      <c r="CB75" s="381"/>
      <c r="CC75" s="381"/>
      <c r="CD75" s="381"/>
      <c r="CE75" s="381"/>
      <c r="CF75" s="381"/>
      <c r="CG75" s="381"/>
      <c r="CH75" s="381"/>
      <c r="CI75" s="381"/>
      <c r="CJ75" s="381"/>
      <c r="CK75" s="381"/>
      <c r="CL75" s="381"/>
      <c r="CM75" s="381"/>
      <c r="CN75" s="381"/>
      <c r="CO75" s="381"/>
      <c r="CP75" s="381"/>
      <c r="CQ75" s="381"/>
      <c r="CR75" s="381"/>
      <c r="CS75" s="381"/>
      <c r="CT75" s="381"/>
      <c r="CU75" s="381"/>
      <c r="CV75" s="381"/>
      <c r="CW75" s="381"/>
      <c r="CX75" s="381"/>
      <c r="CY75" s="381"/>
      <c r="CZ75" s="381"/>
      <c r="DA75" s="381"/>
      <c r="DB75" s="381"/>
      <c r="DC75" s="381"/>
      <c r="DD75" s="381"/>
      <c r="DE75" s="381"/>
      <c r="DF75" s="381"/>
      <c r="DG75" s="381"/>
      <c r="DH75" s="381"/>
      <c r="DI75" s="381"/>
      <c r="DJ75" s="381"/>
      <c r="DK75" s="381"/>
      <c r="DL75" s="381"/>
      <c r="DM75" s="381"/>
      <c r="DN75" s="381"/>
      <c r="DO75" s="381"/>
      <c r="DP75" s="381"/>
      <c r="DQ75" s="381"/>
      <c r="DR75" s="381"/>
      <c r="DS75" s="381"/>
      <c r="DT75" s="381"/>
      <c r="DU75" s="381"/>
      <c r="DV75" s="381"/>
      <c r="DW75" s="381"/>
      <c r="DX75" s="381"/>
      <c r="DY75" s="381"/>
      <c r="DZ75" s="381"/>
      <c r="EA75" s="381"/>
      <c r="EB75" s="381"/>
      <c r="EC75" s="381"/>
      <c r="ED75" s="381"/>
      <c r="EE75" s="381"/>
      <c r="EF75" s="381"/>
      <c r="EG75" s="381"/>
      <c r="EH75" s="381"/>
      <c r="EI75" s="381"/>
      <c r="EJ75" s="381"/>
      <c r="EK75" s="381"/>
      <c r="EL75" s="381"/>
      <c r="EM75" s="381"/>
      <c r="EN75" s="381"/>
      <c r="EO75" s="381"/>
      <c r="EP75" s="381"/>
      <c r="EQ75" s="381"/>
      <c r="ER75" s="381"/>
      <c r="ES75" s="381"/>
      <c r="ET75" s="381"/>
      <c r="EU75" s="381"/>
      <c r="EV75" s="381"/>
      <c r="EW75" s="381"/>
      <c r="EX75" s="381"/>
      <c r="EY75" s="381"/>
      <c r="EZ75" s="381"/>
      <c r="FA75" s="381"/>
      <c r="FB75" s="381"/>
      <c r="FC75" s="381"/>
      <c r="FD75" s="381"/>
      <c r="FE75" s="381"/>
      <c r="FF75" s="381"/>
      <c r="FG75" s="381"/>
      <c r="FH75" s="381"/>
      <c r="FI75" s="381"/>
      <c r="FJ75" s="381"/>
      <c r="FK75" s="381"/>
      <c r="FL75" s="381"/>
      <c r="FM75" s="381"/>
      <c r="FN75" s="381"/>
      <c r="FO75" s="381"/>
      <c r="FP75" s="381"/>
      <c r="FQ75" s="381"/>
      <c r="FR75" s="381"/>
      <c r="FS75" s="381"/>
      <c r="FT75" s="381"/>
      <c r="FU75" s="381"/>
      <c r="FV75" s="381"/>
      <c r="FW75" s="381"/>
    </row>
    <row r="76" spans="1:179" s="382" customFormat="1" ht="13.8">
      <c r="A76" s="491" t="s">
        <v>5505</v>
      </c>
      <c r="B76" s="492" t="s">
        <v>5506</v>
      </c>
      <c r="C76" s="493">
        <v>4</v>
      </c>
      <c r="D76" s="494">
        <v>13756.8</v>
      </c>
      <c r="E76" s="483">
        <v>17358</v>
      </c>
      <c r="F76" s="381"/>
      <c r="G76" s="381"/>
      <c r="H76" s="381"/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  <c r="AA76" s="381"/>
      <c r="AB76" s="381"/>
      <c r="AC76" s="381"/>
      <c r="AD76" s="381"/>
      <c r="AE76" s="381"/>
      <c r="AF76" s="381"/>
      <c r="AG76" s="381"/>
      <c r="AH76" s="381"/>
      <c r="AI76" s="381"/>
      <c r="AJ76" s="381"/>
      <c r="AK76" s="381"/>
      <c r="AL76" s="381"/>
      <c r="AM76" s="381"/>
      <c r="AN76" s="381"/>
      <c r="AO76" s="381"/>
      <c r="AP76" s="381"/>
      <c r="AQ76" s="381"/>
      <c r="AR76" s="381"/>
      <c r="AS76" s="381"/>
      <c r="AT76" s="381"/>
      <c r="AU76" s="381"/>
      <c r="AV76" s="381"/>
      <c r="AW76" s="381"/>
      <c r="AX76" s="381"/>
      <c r="AY76" s="381"/>
      <c r="AZ76" s="381"/>
      <c r="BA76" s="381"/>
      <c r="BB76" s="381"/>
      <c r="BC76" s="381"/>
      <c r="BD76" s="381"/>
      <c r="BE76" s="381"/>
      <c r="BF76" s="381"/>
      <c r="BG76" s="381"/>
      <c r="BH76" s="381"/>
      <c r="BI76" s="381"/>
      <c r="BJ76" s="381"/>
      <c r="BK76" s="381"/>
      <c r="BL76" s="381"/>
      <c r="BM76" s="381"/>
      <c r="BN76" s="381"/>
      <c r="BO76" s="381"/>
      <c r="BP76" s="381"/>
      <c r="BQ76" s="381"/>
      <c r="BR76" s="381"/>
      <c r="BS76" s="381"/>
      <c r="BT76" s="381"/>
      <c r="BU76" s="381"/>
      <c r="BV76" s="381"/>
      <c r="BW76" s="381"/>
      <c r="BX76" s="381"/>
      <c r="BY76" s="381"/>
      <c r="BZ76" s="381"/>
      <c r="CA76" s="381"/>
      <c r="CB76" s="381"/>
      <c r="CC76" s="381"/>
      <c r="CD76" s="381"/>
      <c r="CE76" s="381"/>
      <c r="CF76" s="381"/>
      <c r="CG76" s="381"/>
      <c r="CH76" s="381"/>
      <c r="CI76" s="381"/>
      <c r="CJ76" s="381"/>
      <c r="CK76" s="381"/>
      <c r="CL76" s="381"/>
      <c r="CM76" s="381"/>
      <c r="CN76" s="381"/>
      <c r="CO76" s="381"/>
      <c r="CP76" s="381"/>
      <c r="CQ76" s="381"/>
      <c r="CR76" s="381"/>
      <c r="CS76" s="381"/>
      <c r="CT76" s="381"/>
      <c r="CU76" s="381"/>
      <c r="CV76" s="381"/>
      <c r="CW76" s="381"/>
      <c r="CX76" s="381"/>
      <c r="CY76" s="381"/>
      <c r="CZ76" s="381"/>
      <c r="DA76" s="381"/>
      <c r="DB76" s="381"/>
      <c r="DC76" s="381"/>
      <c r="DD76" s="381"/>
      <c r="DE76" s="381"/>
      <c r="DF76" s="381"/>
      <c r="DG76" s="381"/>
      <c r="DH76" s="381"/>
      <c r="DI76" s="381"/>
      <c r="DJ76" s="381"/>
      <c r="DK76" s="381"/>
      <c r="DL76" s="381"/>
      <c r="DM76" s="381"/>
      <c r="DN76" s="381"/>
      <c r="DO76" s="381"/>
      <c r="DP76" s="381"/>
      <c r="DQ76" s="381"/>
      <c r="DR76" s="381"/>
      <c r="DS76" s="381"/>
      <c r="DT76" s="381"/>
      <c r="DU76" s="381"/>
      <c r="DV76" s="381"/>
      <c r="DW76" s="381"/>
      <c r="DX76" s="381"/>
      <c r="DY76" s="381"/>
      <c r="DZ76" s="381"/>
      <c r="EA76" s="381"/>
      <c r="EB76" s="381"/>
      <c r="EC76" s="381"/>
      <c r="ED76" s="381"/>
      <c r="EE76" s="381"/>
      <c r="EF76" s="381"/>
      <c r="EG76" s="381"/>
      <c r="EH76" s="381"/>
      <c r="EI76" s="381"/>
      <c r="EJ76" s="381"/>
      <c r="EK76" s="381"/>
      <c r="EL76" s="381"/>
      <c r="EM76" s="381"/>
      <c r="EN76" s="381"/>
      <c r="EO76" s="381"/>
      <c r="EP76" s="381"/>
      <c r="EQ76" s="381"/>
      <c r="ER76" s="381"/>
      <c r="ES76" s="381"/>
      <c r="ET76" s="381"/>
      <c r="EU76" s="381"/>
      <c r="EV76" s="381"/>
      <c r="EW76" s="381"/>
      <c r="EX76" s="381"/>
      <c r="EY76" s="381"/>
      <c r="EZ76" s="381"/>
      <c r="FA76" s="381"/>
      <c r="FB76" s="381"/>
      <c r="FC76" s="381"/>
      <c r="FD76" s="381"/>
      <c r="FE76" s="381"/>
      <c r="FF76" s="381"/>
      <c r="FG76" s="381"/>
      <c r="FH76" s="381"/>
      <c r="FI76" s="381"/>
      <c r="FJ76" s="381"/>
      <c r="FK76" s="381"/>
      <c r="FL76" s="381"/>
      <c r="FM76" s="381"/>
      <c r="FN76" s="381"/>
      <c r="FO76" s="381"/>
      <c r="FP76" s="381"/>
      <c r="FQ76" s="381"/>
      <c r="FR76" s="381"/>
      <c r="FS76" s="381"/>
      <c r="FT76" s="381"/>
      <c r="FU76" s="381"/>
      <c r="FV76" s="381"/>
      <c r="FW76" s="381"/>
    </row>
    <row r="77" spans="1:179" s="191" customFormat="1" ht="15" customHeight="1">
      <c r="A77" s="180"/>
      <c r="B77" s="181" t="s">
        <v>4244</v>
      </c>
      <c r="C77" s="181">
        <f>SUM(C33:C76)</f>
        <v>1176</v>
      </c>
      <c r="D77" s="190"/>
      <c r="E77" s="190"/>
    </row>
    <row r="78" spans="1:179" ht="15.6">
      <c r="A78" s="385"/>
      <c r="B78" s="386"/>
      <c r="C78" s="385"/>
      <c r="D78" s="387"/>
      <c r="E78" s="387"/>
    </row>
    <row r="79" spans="1:179" s="165" customFormat="1">
      <c r="A79" s="1278" t="s">
        <v>4104</v>
      </c>
      <c r="B79" s="1278"/>
      <c r="C79" s="163"/>
      <c r="D79" s="262"/>
      <c r="E79" s="262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164"/>
      <c r="DH79" s="164"/>
      <c r="DI79" s="164"/>
      <c r="DJ79" s="164"/>
      <c r="DK79" s="164"/>
      <c r="DL79" s="164"/>
      <c r="DM79" s="164"/>
      <c r="DN79" s="164"/>
      <c r="DO79" s="164"/>
      <c r="DP79" s="164"/>
      <c r="DQ79" s="164"/>
      <c r="DR79" s="164"/>
      <c r="DS79" s="164"/>
      <c r="DT79" s="164"/>
      <c r="DU79" s="164"/>
      <c r="DV79" s="164"/>
      <c r="DW79" s="164"/>
      <c r="DX79" s="164"/>
      <c r="DY79" s="164"/>
      <c r="DZ79" s="164"/>
      <c r="EA79" s="164"/>
      <c r="EB79" s="164"/>
      <c r="EC79" s="164"/>
      <c r="ED79" s="164"/>
      <c r="EE79" s="164"/>
      <c r="EF79" s="164"/>
      <c r="EG79" s="164"/>
      <c r="EH79" s="164"/>
      <c r="EI79" s="164"/>
      <c r="EJ79" s="164"/>
      <c r="EK79" s="164"/>
      <c r="EL79" s="164"/>
      <c r="EM79" s="164"/>
      <c r="EN79" s="164"/>
    </row>
    <row r="80" spans="1:179" s="295" customFormat="1" ht="15.6">
      <c r="A80" s="144" t="s">
        <v>4246</v>
      </c>
      <c r="B80" s="144" t="s">
        <v>4246</v>
      </c>
      <c r="C80" s="145">
        <v>0</v>
      </c>
      <c r="D80" s="146">
        <v>0</v>
      </c>
      <c r="E80" s="146">
        <v>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/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4"/>
      <c r="BW80" s="294"/>
      <c r="BX80" s="294"/>
      <c r="BY80" s="294"/>
      <c r="BZ80" s="294"/>
      <c r="CA80" s="294"/>
      <c r="CB80" s="294"/>
      <c r="CC80" s="294"/>
      <c r="CD80" s="294"/>
      <c r="CE80" s="294"/>
      <c r="CF80" s="294"/>
      <c r="CG80" s="294"/>
      <c r="CH80" s="294"/>
      <c r="CI80" s="294"/>
      <c r="CJ80" s="294"/>
      <c r="CK80" s="294"/>
      <c r="CL80" s="294"/>
      <c r="CM80" s="294"/>
      <c r="CN80" s="294"/>
      <c r="CO80" s="294"/>
      <c r="CP80" s="294"/>
      <c r="CQ80" s="294"/>
      <c r="CR80" s="294"/>
      <c r="CS80" s="294"/>
      <c r="CT80" s="294"/>
      <c r="CU80" s="294"/>
      <c r="CV80" s="294"/>
      <c r="CW80" s="294"/>
      <c r="CX80" s="294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294"/>
      <c r="DL80" s="294"/>
      <c r="DM80" s="294"/>
      <c r="DN80" s="294"/>
      <c r="DO80" s="294"/>
      <c r="DP80" s="294"/>
      <c r="DQ80" s="294"/>
      <c r="DR80" s="294"/>
      <c r="DS80" s="294"/>
      <c r="DT80" s="294"/>
      <c r="DU80" s="294"/>
      <c r="DV80" s="294"/>
      <c r="DW80" s="294"/>
      <c r="DX80" s="294"/>
      <c r="DY80" s="294"/>
      <c r="DZ80" s="294"/>
      <c r="EA80" s="294"/>
      <c r="EB80" s="294"/>
      <c r="EC80" s="294"/>
      <c r="ED80" s="294"/>
      <c r="EE80" s="294"/>
      <c r="EF80" s="294"/>
      <c r="EG80" s="294"/>
      <c r="EH80" s="294"/>
      <c r="EI80" s="294"/>
      <c r="EJ80" s="294"/>
      <c r="EK80" s="294"/>
      <c r="EL80" s="294"/>
      <c r="EM80" s="294"/>
      <c r="EN80" s="294"/>
    </row>
    <row r="81" spans="1:179" s="165" customFormat="1">
      <c r="A81" s="180"/>
      <c r="B81" s="181" t="s">
        <v>4247</v>
      </c>
      <c r="C81" s="193">
        <f>SUM(C80)</f>
        <v>0</v>
      </c>
      <c r="D81" s="183"/>
      <c r="E81" s="183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164"/>
      <c r="DH81" s="164"/>
      <c r="DI81" s="164"/>
      <c r="DJ81" s="164"/>
      <c r="DK81" s="164"/>
      <c r="DL81" s="164"/>
      <c r="DM81" s="164"/>
      <c r="DN81" s="164"/>
      <c r="DO81" s="164"/>
      <c r="DP81" s="164"/>
      <c r="DQ81" s="164"/>
      <c r="DR81" s="164"/>
      <c r="DS81" s="164"/>
      <c r="DT81" s="164"/>
      <c r="DU81" s="164"/>
      <c r="DV81" s="164"/>
      <c r="DW81" s="164"/>
      <c r="DX81" s="164"/>
      <c r="DY81" s="164"/>
      <c r="DZ81" s="164"/>
      <c r="EA81" s="164"/>
      <c r="EB81" s="164"/>
      <c r="EC81" s="164"/>
      <c r="ED81" s="164"/>
      <c r="EE81" s="164"/>
      <c r="EF81" s="164"/>
      <c r="EG81" s="164"/>
      <c r="EH81" s="164"/>
      <c r="EI81" s="164"/>
      <c r="EJ81" s="164"/>
      <c r="EK81" s="164"/>
      <c r="EL81" s="164"/>
      <c r="EM81" s="164"/>
      <c r="EN81" s="164"/>
    </row>
    <row r="82" spans="1:179" s="165" customFormat="1">
      <c r="A82" s="228"/>
      <c r="B82" s="228"/>
      <c r="C82" s="170"/>
      <c r="D82" s="262"/>
      <c r="E82" s="262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164"/>
      <c r="DH82" s="164"/>
      <c r="DI82" s="164"/>
      <c r="DJ82" s="164"/>
      <c r="DK82" s="164"/>
      <c r="DL82" s="164"/>
      <c r="DM82" s="164"/>
      <c r="DN82" s="164"/>
      <c r="DO82" s="164"/>
      <c r="DP82" s="164"/>
      <c r="DQ82" s="164"/>
      <c r="DR82" s="164"/>
      <c r="DS82" s="164"/>
      <c r="DT82" s="164"/>
      <c r="DU82" s="164"/>
      <c r="DV82" s="164"/>
      <c r="DW82" s="164"/>
      <c r="DX82" s="164"/>
      <c r="DY82" s="164"/>
      <c r="DZ82" s="164"/>
      <c r="EA82" s="164"/>
      <c r="EB82" s="164"/>
      <c r="EC82" s="164"/>
      <c r="ED82" s="164"/>
      <c r="EE82" s="164"/>
      <c r="EF82" s="164"/>
      <c r="EG82" s="164"/>
      <c r="EH82" s="164"/>
      <c r="EI82" s="164"/>
      <c r="EJ82" s="164"/>
      <c r="EK82" s="164"/>
      <c r="EL82" s="164"/>
      <c r="EM82" s="164"/>
      <c r="EN82" s="164"/>
    </row>
    <row r="83" spans="1:179" s="165" customFormat="1">
      <c r="A83" s="228"/>
      <c r="B83" s="194" t="s">
        <v>4105</v>
      </c>
      <c r="C83" s="195">
        <f>C77+C30</f>
        <v>1318</v>
      </c>
      <c r="D83" s="262"/>
      <c r="E83" s="262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164"/>
      <c r="DH83" s="164"/>
      <c r="DI83" s="164"/>
      <c r="DJ83" s="164"/>
      <c r="DK83" s="164"/>
      <c r="DL83" s="164"/>
      <c r="DM83" s="164"/>
      <c r="DN83" s="164"/>
      <c r="DO83" s="164"/>
      <c r="DP83" s="164"/>
      <c r="DQ83" s="164"/>
      <c r="DR83" s="164"/>
      <c r="DS83" s="164"/>
      <c r="DT83" s="164"/>
      <c r="DU83" s="164"/>
      <c r="DV83" s="164"/>
      <c r="DW83" s="164"/>
      <c r="DX83" s="164"/>
      <c r="DY83" s="164"/>
      <c r="DZ83" s="164"/>
      <c r="EA83" s="164"/>
      <c r="EB83" s="164"/>
      <c r="EC83" s="164"/>
      <c r="ED83" s="164"/>
      <c r="EE83" s="164"/>
      <c r="EF83" s="164"/>
      <c r="EG83" s="164"/>
      <c r="EH83" s="164"/>
      <c r="EI83" s="164"/>
      <c r="EJ83" s="164"/>
      <c r="EK83" s="164"/>
      <c r="EL83" s="164"/>
      <c r="EM83" s="164"/>
      <c r="EN83" s="164"/>
    </row>
    <row r="84" spans="1:179">
      <c r="A84" s="228"/>
      <c r="B84" s="228"/>
      <c r="C84" s="383"/>
      <c r="D84" s="384"/>
      <c r="E84" s="384"/>
    </row>
    <row r="85" spans="1:179">
      <c r="A85" s="228"/>
      <c r="B85" s="228"/>
      <c r="C85" s="383"/>
      <c r="D85" s="384"/>
      <c r="E85" s="384"/>
    </row>
    <row r="86" spans="1:179" s="164" customFormat="1">
      <c r="A86" s="1279" t="s">
        <v>4101</v>
      </c>
      <c r="B86" s="1279"/>
      <c r="C86" s="170"/>
      <c r="D86" s="262"/>
      <c r="E86" s="262"/>
    </row>
    <row r="87" spans="1:179" s="164" customFormat="1">
      <c r="A87" s="1278" t="s">
        <v>4248</v>
      </c>
      <c r="B87" s="1278"/>
      <c r="C87" s="170"/>
      <c r="D87" s="262"/>
      <c r="E87" s="262"/>
    </row>
    <row r="88" spans="1:179" s="389" customFormat="1" ht="13.8">
      <c r="A88" s="495" t="s">
        <v>5507</v>
      </c>
      <c r="B88" s="496" t="s">
        <v>5508</v>
      </c>
      <c r="C88" s="497">
        <v>90</v>
      </c>
      <c r="D88" s="146">
        <v>2430</v>
      </c>
      <c r="E88" s="146">
        <v>2430</v>
      </c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  <c r="BO88" s="206"/>
      <c r="BP88" s="206"/>
      <c r="BQ88" s="206"/>
      <c r="BR88" s="206"/>
      <c r="BS88" s="206"/>
      <c r="BT88" s="206"/>
      <c r="BU88" s="206"/>
      <c r="BV88" s="206"/>
      <c r="BW88" s="206"/>
      <c r="BX88" s="206"/>
      <c r="BY88" s="206"/>
      <c r="BZ88" s="206"/>
      <c r="CA88" s="206"/>
      <c r="CB88" s="206"/>
      <c r="CC88" s="206"/>
      <c r="CD88" s="206"/>
      <c r="CE88" s="206"/>
      <c r="CF88" s="206"/>
      <c r="CG88" s="206"/>
      <c r="CH88" s="206"/>
      <c r="CI88" s="206"/>
      <c r="CJ88" s="206"/>
      <c r="CK88" s="206"/>
      <c r="CL88" s="206"/>
      <c r="CM88" s="206"/>
      <c r="CN88" s="206"/>
      <c r="CO88" s="206"/>
      <c r="CP88" s="206"/>
      <c r="CQ88" s="206"/>
      <c r="CR88" s="206"/>
      <c r="CS88" s="206"/>
      <c r="CT88" s="206"/>
      <c r="CU88" s="206"/>
      <c r="CV88" s="206"/>
      <c r="CW88" s="206"/>
      <c r="CX88" s="206"/>
      <c r="CY88" s="206"/>
      <c r="CZ88" s="206"/>
      <c r="DA88" s="206"/>
      <c r="DB88" s="206"/>
      <c r="DC88" s="206"/>
      <c r="DD88" s="206"/>
      <c r="DE88" s="206"/>
      <c r="DF88" s="206"/>
      <c r="DG88" s="206"/>
      <c r="DH88" s="206"/>
      <c r="DI88" s="206"/>
      <c r="DJ88" s="206"/>
      <c r="DK88" s="206"/>
      <c r="DL88" s="206"/>
      <c r="DM88" s="206"/>
      <c r="DN88" s="206"/>
      <c r="DO88" s="206"/>
      <c r="DP88" s="206"/>
      <c r="DQ88" s="206"/>
      <c r="DR88" s="206"/>
      <c r="DS88" s="206"/>
      <c r="DT88" s="206"/>
      <c r="DU88" s="206"/>
      <c r="DV88" s="206"/>
      <c r="DW88" s="206"/>
      <c r="DX88" s="206"/>
      <c r="DY88" s="206"/>
      <c r="DZ88" s="206"/>
      <c r="EA88" s="206"/>
      <c r="EB88" s="206"/>
      <c r="EC88" s="206"/>
      <c r="ED88" s="206"/>
      <c r="EE88" s="206"/>
      <c r="EF88" s="206"/>
      <c r="EG88" s="206"/>
      <c r="EH88" s="206"/>
      <c r="EI88" s="206"/>
      <c r="EJ88" s="206"/>
      <c r="EK88" s="206"/>
      <c r="EL88" s="206"/>
      <c r="EM88" s="206"/>
      <c r="EN88" s="206"/>
      <c r="EO88" s="206"/>
      <c r="EP88" s="206"/>
      <c r="EQ88" s="206"/>
      <c r="ER88" s="206"/>
      <c r="ES88" s="206"/>
      <c r="ET88" s="206"/>
      <c r="EU88" s="206"/>
      <c r="EV88" s="206"/>
      <c r="EW88" s="206"/>
      <c r="EX88" s="206"/>
      <c r="EY88" s="206"/>
      <c r="EZ88" s="206"/>
      <c r="FA88" s="206"/>
      <c r="FB88" s="206"/>
      <c r="FC88" s="206"/>
      <c r="FD88" s="206"/>
      <c r="FE88" s="206"/>
      <c r="FF88" s="206"/>
      <c r="FG88" s="206"/>
      <c r="FH88" s="206"/>
      <c r="FI88" s="206"/>
      <c r="FJ88" s="206"/>
      <c r="FK88" s="206"/>
      <c r="FL88" s="206"/>
      <c r="FM88" s="206"/>
      <c r="FN88" s="206"/>
      <c r="FO88" s="206"/>
      <c r="FP88" s="206"/>
      <c r="FQ88" s="206"/>
      <c r="FR88" s="206"/>
      <c r="FS88" s="206"/>
      <c r="FT88" s="206"/>
      <c r="FU88" s="206"/>
      <c r="FV88" s="206"/>
      <c r="FW88" s="206"/>
    </row>
    <row r="89" spans="1:179" s="131" customFormat="1" ht="13.8">
      <c r="A89" s="167"/>
      <c r="B89" s="200" t="s">
        <v>4249</v>
      </c>
      <c r="C89" s="200">
        <f>SUM(C88)</f>
        <v>90</v>
      </c>
      <c r="D89" s="183"/>
      <c r="E89" s="183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</row>
    <row r="90" spans="1:179">
      <c r="A90" s="228"/>
      <c r="B90" s="228"/>
      <c r="C90" s="383"/>
      <c r="D90" s="384"/>
      <c r="E90" s="384"/>
    </row>
    <row r="91" spans="1:179" s="164" customFormat="1">
      <c r="A91" s="1271" t="s">
        <v>4107</v>
      </c>
      <c r="B91" s="1272"/>
      <c r="C91" s="170"/>
      <c r="D91" s="262"/>
      <c r="E91" s="262"/>
    </row>
    <row r="92" spans="1:179" s="389" customFormat="1" ht="13.8">
      <c r="A92" s="498" t="s">
        <v>4246</v>
      </c>
      <c r="B92" s="499" t="s">
        <v>5481</v>
      </c>
      <c r="C92" s="465">
        <v>8</v>
      </c>
      <c r="D92" s="463">
        <v>10000</v>
      </c>
      <c r="E92" s="463">
        <v>10000</v>
      </c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BT92" s="206"/>
      <c r="BU92" s="206"/>
      <c r="BV92" s="206"/>
      <c r="BW92" s="206"/>
      <c r="BX92" s="206"/>
      <c r="BY92" s="206"/>
      <c r="BZ92" s="206"/>
      <c r="CA92" s="206"/>
      <c r="CB92" s="206"/>
      <c r="CC92" s="206"/>
      <c r="CD92" s="206"/>
      <c r="CE92" s="206"/>
      <c r="CF92" s="206"/>
      <c r="CG92" s="206"/>
      <c r="CH92" s="206"/>
      <c r="CI92" s="206"/>
      <c r="CJ92" s="206"/>
      <c r="CK92" s="206"/>
      <c r="CL92" s="206"/>
      <c r="CM92" s="206"/>
      <c r="CN92" s="206"/>
      <c r="CO92" s="206"/>
      <c r="CP92" s="206"/>
      <c r="CQ92" s="206"/>
      <c r="CR92" s="206"/>
      <c r="CS92" s="206"/>
      <c r="CT92" s="206"/>
      <c r="CU92" s="206"/>
      <c r="CV92" s="206"/>
      <c r="CW92" s="206"/>
      <c r="CX92" s="206"/>
      <c r="CY92" s="206"/>
      <c r="CZ92" s="206"/>
      <c r="DA92" s="206"/>
      <c r="DB92" s="206"/>
      <c r="DC92" s="206"/>
      <c r="DD92" s="206"/>
      <c r="DE92" s="206"/>
      <c r="DF92" s="206"/>
      <c r="DG92" s="206"/>
      <c r="DH92" s="206"/>
      <c r="DI92" s="206"/>
      <c r="DJ92" s="206"/>
      <c r="DK92" s="206"/>
      <c r="DL92" s="206"/>
      <c r="DM92" s="206"/>
      <c r="DN92" s="206"/>
      <c r="DO92" s="206"/>
      <c r="DP92" s="206"/>
      <c r="DQ92" s="206"/>
      <c r="DR92" s="206"/>
      <c r="DS92" s="206"/>
      <c r="DT92" s="206"/>
      <c r="DU92" s="206"/>
      <c r="DV92" s="206"/>
      <c r="DW92" s="206"/>
      <c r="DX92" s="206"/>
      <c r="DY92" s="206"/>
      <c r="DZ92" s="206"/>
      <c r="EA92" s="206"/>
      <c r="EB92" s="206"/>
      <c r="EC92" s="206"/>
      <c r="ED92" s="206"/>
      <c r="EE92" s="206"/>
      <c r="EF92" s="206"/>
      <c r="EG92" s="206"/>
      <c r="EH92" s="206"/>
      <c r="EI92" s="206"/>
      <c r="EJ92" s="206"/>
      <c r="EK92" s="206"/>
      <c r="EL92" s="206"/>
      <c r="EM92" s="206"/>
      <c r="EN92" s="206"/>
      <c r="EO92" s="206"/>
      <c r="EP92" s="206"/>
      <c r="EQ92" s="206"/>
      <c r="ER92" s="206"/>
      <c r="ES92" s="206"/>
      <c r="ET92" s="206"/>
      <c r="EU92" s="206"/>
      <c r="EV92" s="206"/>
      <c r="EW92" s="206"/>
      <c r="EX92" s="206"/>
      <c r="EY92" s="206"/>
      <c r="EZ92" s="206"/>
      <c r="FA92" s="206"/>
      <c r="FB92" s="206"/>
      <c r="FC92" s="206"/>
      <c r="FD92" s="206"/>
      <c r="FE92" s="206"/>
      <c r="FF92" s="206"/>
      <c r="FG92" s="206"/>
      <c r="FH92" s="206"/>
      <c r="FI92" s="206"/>
      <c r="FJ92" s="206"/>
      <c r="FK92" s="206"/>
      <c r="FL92" s="206"/>
      <c r="FM92" s="206"/>
      <c r="FN92" s="206"/>
      <c r="FO92" s="206"/>
      <c r="FP92" s="206"/>
      <c r="FQ92" s="206"/>
      <c r="FR92" s="206"/>
      <c r="FS92" s="206"/>
      <c r="FT92" s="206"/>
      <c r="FU92" s="206"/>
      <c r="FV92" s="206"/>
      <c r="FW92" s="206"/>
    </row>
    <row r="93" spans="1:179" s="389" customFormat="1" ht="13.8">
      <c r="A93" s="154" t="s">
        <v>4246</v>
      </c>
      <c r="B93" s="456" t="s">
        <v>5509</v>
      </c>
      <c r="C93" s="465">
        <v>2</v>
      </c>
      <c r="D93" s="463">
        <v>20000</v>
      </c>
      <c r="E93" s="463">
        <v>20000</v>
      </c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  <c r="BO93" s="206"/>
      <c r="BP93" s="206"/>
      <c r="BQ93" s="206"/>
      <c r="BR93" s="206"/>
      <c r="BS93" s="206"/>
      <c r="BT93" s="206"/>
      <c r="BU93" s="206"/>
      <c r="BV93" s="206"/>
      <c r="BW93" s="206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6"/>
      <c r="CW93" s="206"/>
      <c r="CX93" s="206"/>
      <c r="CY93" s="206"/>
      <c r="CZ93" s="206"/>
      <c r="DA93" s="206"/>
      <c r="DB93" s="206"/>
      <c r="DC93" s="206"/>
      <c r="DD93" s="206"/>
      <c r="DE93" s="206"/>
      <c r="DF93" s="206"/>
      <c r="DG93" s="206"/>
      <c r="DH93" s="206"/>
      <c r="DI93" s="206"/>
      <c r="DJ93" s="206"/>
      <c r="DK93" s="206"/>
      <c r="DL93" s="206"/>
      <c r="DM93" s="206"/>
      <c r="DN93" s="206"/>
      <c r="DO93" s="206"/>
      <c r="DP93" s="206"/>
      <c r="DQ93" s="206"/>
      <c r="DR93" s="206"/>
      <c r="DS93" s="206"/>
      <c r="DT93" s="206"/>
      <c r="DU93" s="206"/>
      <c r="DV93" s="206"/>
      <c r="DW93" s="206"/>
      <c r="DX93" s="206"/>
      <c r="DY93" s="206"/>
      <c r="DZ93" s="206"/>
      <c r="EA93" s="206"/>
      <c r="EB93" s="206"/>
      <c r="EC93" s="206"/>
      <c r="ED93" s="206"/>
      <c r="EE93" s="206"/>
      <c r="EF93" s="206"/>
      <c r="EG93" s="206"/>
      <c r="EH93" s="206"/>
      <c r="EI93" s="206"/>
      <c r="EJ93" s="206"/>
      <c r="EK93" s="206"/>
      <c r="EL93" s="206"/>
      <c r="EM93" s="206"/>
      <c r="EN93" s="206"/>
      <c r="EO93" s="206"/>
      <c r="EP93" s="206"/>
      <c r="EQ93" s="206"/>
      <c r="ER93" s="206"/>
      <c r="ES93" s="206"/>
      <c r="ET93" s="206"/>
      <c r="EU93" s="206"/>
      <c r="EV93" s="206"/>
      <c r="EW93" s="206"/>
      <c r="EX93" s="206"/>
      <c r="EY93" s="206"/>
      <c r="EZ93" s="206"/>
      <c r="FA93" s="206"/>
      <c r="FB93" s="206"/>
      <c r="FC93" s="206"/>
      <c r="FD93" s="206"/>
      <c r="FE93" s="206"/>
      <c r="FF93" s="206"/>
      <c r="FG93" s="206"/>
      <c r="FH93" s="206"/>
      <c r="FI93" s="206"/>
      <c r="FJ93" s="206"/>
      <c r="FK93" s="206"/>
      <c r="FL93" s="206"/>
      <c r="FM93" s="206"/>
      <c r="FN93" s="206"/>
      <c r="FO93" s="206"/>
      <c r="FP93" s="206"/>
      <c r="FQ93" s="206"/>
      <c r="FR93" s="206"/>
      <c r="FS93" s="206"/>
      <c r="FT93" s="206"/>
      <c r="FU93" s="206"/>
      <c r="FV93" s="206"/>
      <c r="FW93" s="206"/>
    </row>
    <row r="94" spans="1:179" s="389" customFormat="1" ht="13.8">
      <c r="A94" s="154" t="s">
        <v>4246</v>
      </c>
      <c r="B94" s="456" t="s">
        <v>4361</v>
      </c>
      <c r="C94" s="465">
        <v>6</v>
      </c>
      <c r="D94" s="463">
        <v>13000</v>
      </c>
      <c r="E94" s="463">
        <v>13000</v>
      </c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  <c r="BO94" s="206"/>
      <c r="BP94" s="206"/>
      <c r="BQ94" s="206"/>
      <c r="BR94" s="206"/>
      <c r="BS94" s="206"/>
      <c r="BT94" s="206"/>
      <c r="BU94" s="206"/>
      <c r="BV94" s="206"/>
      <c r="BW94" s="206"/>
      <c r="BX94" s="206"/>
      <c r="BY94" s="206"/>
      <c r="BZ94" s="206"/>
      <c r="CA94" s="206"/>
      <c r="CB94" s="206"/>
      <c r="CC94" s="206"/>
      <c r="CD94" s="206"/>
      <c r="CE94" s="206"/>
      <c r="CF94" s="206"/>
      <c r="CG94" s="206"/>
      <c r="CH94" s="206"/>
      <c r="CI94" s="206"/>
      <c r="CJ94" s="206"/>
      <c r="CK94" s="206"/>
      <c r="CL94" s="206"/>
      <c r="CM94" s="206"/>
      <c r="CN94" s="206"/>
      <c r="CO94" s="206"/>
      <c r="CP94" s="206"/>
      <c r="CQ94" s="206"/>
      <c r="CR94" s="206"/>
      <c r="CS94" s="206"/>
      <c r="CT94" s="206"/>
      <c r="CU94" s="206"/>
      <c r="CV94" s="206"/>
      <c r="CW94" s="206"/>
      <c r="CX94" s="206"/>
      <c r="CY94" s="206"/>
      <c r="CZ94" s="206"/>
      <c r="DA94" s="206"/>
      <c r="DB94" s="206"/>
      <c r="DC94" s="206"/>
      <c r="DD94" s="206"/>
      <c r="DE94" s="206"/>
      <c r="DF94" s="206"/>
      <c r="DG94" s="206"/>
      <c r="DH94" s="206"/>
      <c r="DI94" s="206"/>
      <c r="DJ94" s="206"/>
      <c r="DK94" s="206"/>
      <c r="DL94" s="206"/>
      <c r="DM94" s="206"/>
      <c r="DN94" s="206"/>
      <c r="DO94" s="206"/>
      <c r="DP94" s="206"/>
      <c r="DQ94" s="206"/>
      <c r="DR94" s="206"/>
      <c r="DS94" s="206"/>
      <c r="DT94" s="206"/>
      <c r="DU94" s="206"/>
      <c r="DV94" s="206"/>
      <c r="DW94" s="206"/>
      <c r="DX94" s="206"/>
      <c r="DY94" s="206"/>
      <c r="DZ94" s="206"/>
      <c r="EA94" s="206"/>
      <c r="EB94" s="206"/>
      <c r="EC94" s="206"/>
      <c r="ED94" s="206"/>
      <c r="EE94" s="206"/>
      <c r="EF94" s="206"/>
      <c r="EG94" s="206"/>
      <c r="EH94" s="206"/>
      <c r="EI94" s="206"/>
      <c r="EJ94" s="206"/>
      <c r="EK94" s="206"/>
      <c r="EL94" s="206"/>
      <c r="EM94" s="206"/>
      <c r="EN94" s="206"/>
      <c r="EO94" s="206"/>
      <c r="EP94" s="206"/>
      <c r="EQ94" s="206"/>
      <c r="ER94" s="206"/>
      <c r="ES94" s="206"/>
      <c r="ET94" s="206"/>
      <c r="EU94" s="206"/>
      <c r="EV94" s="206"/>
      <c r="EW94" s="206"/>
      <c r="EX94" s="206"/>
      <c r="EY94" s="206"/>
      <c r="EZ94" s="206"/>
      <c r="FA94" s="206"/>
      <c r="FB94" s="206"/>
      <c r="FC94" s="206"/>
      <c r="FD94" s="206"/>
      <c r="FE94" s="206"/>
      <c r="FF94" s="206"/>
      <c r="FG94" s="206"/>
      <c r="FH94" s="206"/>
      <c r="FI94" s="206"/>
      <c r="FJ94" s="206"/>
      <c r="FK94" s="206"/>
      <c r="FL94" s="206"/>
      <c r="FM94" s="206"/>
      <c r="FN94" s="206"/>
      <c r="FO94" s="206"/>
      <c r="FP94" s="206"/>
      <c r="FQ94" s="206"/>
      <c r="FR94" s="206"/>
      <c r="FS94" s="206"/>
      <c r="FT94" s="206"/>
      <c r="FU94" s="206"/>
      <c r="FV94" s="206"/>
      <c r="FW94" s="206"/>
    </row>
    <row r="95" spans="1:179" s="389" customFormat="1" ht="13.8">
      <c r="A95" s="154" t="s">
        <v>4246</v>
      </c>
      <c r="B95" s="457" t="s">
        <v>5510</v>
      </c>
      <c r="C95" s="500">
        <v>8</v>
      </c>
      <c r="D95" s="463">
        <v>13000</v>
      </c>
      <c r="E95" s="463">
        <v>13000</v>
      </c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W95" s="206"/>
      <c r="BX95" s="206"/>
      <c r="BY95" s="206"/>
      <c r="BZ95" s="206"/>
      <c r="CA95" s="206"/>
      <c r="CB95" s="206"/>
      <c r="CC95" s="206"/>
      <c r="CD95" s="206"/>
      <c r="CE95" s="206"/>
      <c r="CF95" s="206"/>
      <c r="CG95" s="206"/>
      <c r="CH95" s="206"/>
      <c r="CI95" s="206"/>
      <c r="CJ95" s="206"/>
      <c r="CK95" s="206"/>
      <c r="CL95" s="206"/>
      <c r="CM95" s="206"/>
      <c r="CN95" s="206"/>
      <c r="CO95" s="206"/>
      <c r="CP95" s="206"/>
      <c r="CQ95" s="206"/>
      <c r="CR95" s="206"/>
      <c r="CS95" s="206"/>
      <c r="CT95" s="206"/>
      <c r="CU95" s="206"/>
      <c r="CV95" s="206"/>
      <c r="CW95" s="206"/>
      <c r="CX95" s="206"/>
      <c r="CY95" s="206"/>
      <c r="CZ95" s="206"/>
      <c r="DA95" s="206"/>
      <c r="DB95" s="206"/>
      <c r="DC95" s="206"/>
      <c r="DD95" s="206"/>
      <c r="DE95" s="206"/>
      <c r="DF95" s="206"/>
      <c r="DG95" s="206"/>
      <c r="DH95" s="206"/>
      <c r="DI95" s="206"/>
      <c r="DJ95" s="206"/>
      <c r="DK95" s="206"/>
      <c r="DL95" s="206"/>
      <c r="DM95" s="206"/>
      <c r="DN95" s="206"/>
      <c r="DO95" s="206"/>
      <c r="DP95" s="206"/>
      <c r="DQ95" s="206"/>
      <c r="DR95" s="206"/>
      <c r="DS95" s="206"/>
      <c r="DT95" s="206"/>
      <c r="DU95" s="206"/>
      <c r="DV95" s="206"/>
      <c r="DW95" s="206"/>
      <c r="DX95" s="206"/>
      <c r="DY95" s="206"/>
      <c r="DZ95" s="206"/>
      <c r="EA95" s="206"/>
      <c r="EB95" s="206"/>
      <c r="EC95" s="206"/>
      <c r="ED95" s="206"/>
      <c r="EE95" s="206"/>
      <c r="EF95" s="206"/>
      <c r="EG95" s="206"/>
      <c r="EH95" s="206"/>
      <c r="EI95" s="206"/>
      <c r="EJ95" s="206"/>
      <c r="EK95" s="206"/>
      <c r="EL95" s="206"/>
      <c r="EM95" s="206"/>
      <c r="EN95" s="206"/>
      <c r="EO95" s="206"/>
      <c r="EP95" s="206"/>
      <c r="EQ95" s="206"/>
      <c r="ER95" s="206"/>
      <c r="ES95" s="206"/>
      <c r="ET95" s="206"/>
      <c r="EU95" s="206"/>
      <c r="EV95" s="206"/>
      <c r="EW95" s="206"/>
      <c r="EX95" s="206"/>
      <c r="EY95" s="206"/>
      <c r="EZ95" s="206"/>
      <c r="FA95" s="206"/>
      <c r="FB95" s="206"/>
      <c r="FC95" s="206"/>
      <c r="FD95" s="206"/>
      <c r="FE95" s="206"/>
      <c r="FF95" s="206"/>
      <c r="FG95" s="206"/>
      <c r="FH95" s="206"/>
      <c r="FI95" s="206"/>
      <c r="FJ95" s="206"/>
      <c r="FK95" s="206"/>
      <c r="FL95" s="206"/>
      <c r="FM95" s="206"/>
      <c r="FN95" s="206"/>
      <c r="FO95" s="206"/>
      <c r="FP95" s="206"/>
      <c r="FQ95" s="206"/>
      <c r="FR95" s="206"/>
      <c r="FS95" s="206"/>
      <c r="FT95" s="206"/>
      <c r="FU95" s="206"/>
      <c r="FV95" s="206"/>
      <c r="FW95" s="206"/>
    </row>
    <row r="96" spans="1:179" s="203" customFormat="1" ht="16.5" customHeight="1">
      <c r="B96" s="204" t="s">
        <v>4280</v>
      </c>
      <c r="C96" s="205">
        <f>SUM(C92:C95)</f>
        <v>24</v>
      </c>
    </row>
  </sheetData>
  <mergeCells count="15">
    <mergeCell ref="A91:B91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2:B32"/>
    <mergeCell ref="A79:B79"/>
    <mergeCell ref="A86:B86"/>
    <mergeCell ref="A87:B87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2" manualBreakCount="2">
    <brk id="40" max="16383" man="1"/>
    <brk id="8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171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14.88671875" style="207" customWidth="1"/>
    <col min="2" max="2" width="43" style="207" customWidth="1"/>
    <col min="3" max="3" width="15.109375" style="207" bestFit="1" customWidth="1"/>
    <col min="4" max="4" width="18" style="207" bestFit="1" customWidth="1"/>
    <col min="5" max="5" width="16.44140625" style="207" customWidth="1"/>
    <col min="6" max="6" width="15" style="207" customWidth="1"/>
    <col min="7" max="7" width="14.109375" style="207" customWidth="1"/>
    <col min="8" max="8" width="13.6640625" style="207" customWidth="1"/>
    <col min="9" max="9" width="14.44140625" style="207" customWidth="1"/>
    <col min="10" max="10" width="13.5546875" style="501" customWidth="1"/>
    <col min="11" max="11" width="15.44140625" style="207" customWidth="1"/>
    <col min="12" max="13" width="11.44140625" style="395"/>
    <col min="14" max="16384" width="11.44140625" style="207"/>
  </cols>
  <sheetData>
    <row r="2" spans="1:1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1" s="395" customFormat="1" ht="15.6">
      <c r="A3" s="1268" t="s">
        <v>5404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1" s="395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</row>
    <row r="5" spans="1:11" s="395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</row>
    <row r="6" spans="1:11" s="395" customFormat="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</row>
    <row r="7" spans="1:11" s="395" customFormat="1">
      <c r="A7" s="207"/>
      <c r="B7" s="207"/>
      <c r="C7" s="394"/>
      <c r="D7" s="394"/>
      <c r="E7" s="394"/>
      <c r="F7" s="394"/>
      <c r="G7" s="394"/>
      <c r="H7" s="394"/>
      <c r="I7" s="394"/>
      <c r="J7" s="501"/>
      <c r="K7" s="394"/>
    </row>
    <row r="8" spans="1:11" s="395" customFormat="1" ht="15.6">
      <c r="A8" s="396" t="s">
        <v>4282</v>
      </c>
      <c r="B8" s="207"/>
      <c r="C8" s="394"/>
      <c r="D8" s="394"/>
      <c r="E8" s="394"/>
      <c r="F8" s="394"/>
      <c r="G8" s="394"/>
      <c r="H8" s="394"/>
      <c r="I8" s="394"/>
      <c r="J8" s="501"/>
      <c r="K8" s="394"/>
    </row>
    <row r="9" spans="1:11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1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1" s="266" customFormat="1" ht="13.8">
      <c r="A11" s="502" t="s">
        <v>5409</v>
      </c>
      <c r="B11" s="486" t="s">
        <v>4165</v>
      </c>
      <c r="C11" s="258">
        <v>101959.8</v>
      </c>
      <c r="D11" s="413">
        <v>0</v>
      </c>
      <c r="E11" s="413">
        <v>0</v>
      </c>
      <c r="F11" s="414">
        <f t="shared" ref="F11:F27" si="0">+C11+E11+D11</f>
        <v>101959.8</v>
      </c>
      <c r="G11" s="414">
        <f t="shared" ref="G11:G27" si="1">+(C11/30)*10</f>
        <v>33986.600000000006</v>
      </c>
      <c r="H11" s="414">
        <f t="shared" ref="H11:H27" si="2">+(C11/30)*5</f>
        <v>16993.300000000003</v>
      </c>
      <c r="I11" s="414">
        <f t="shared" ref="I11:I27" si="3">+(C11/30)*40</f>
        <v>135946.40000000002</v>
      </c>
      <c r="J11" s="503">
        <v>0</v>
      </c>
      <c r="K11" s="414">
        <f>+G11+H11+I11+J11</f>
        <v>186926.30000000005</v>
      </c>
    </row>
    <row r="12" spans="1:11" s="266" customFormat="1" ht="13.8">
      <c r="A12" s="502" t="s">
        <v>5511</v>
      </c>
      <c r="B12" s="486" t="s">
        <v>4372</v>
      </c>
      <c r="C12" s="258">
        <v>19110</v>
      </c>
      <c r="D12" s="413">
        <v>1040</v>
      </c>
      <c r="E12" s="413">
        <v>0</v>
      </c>
      <c r="F12" s="414">
        <f t="shared" si="0"/>
        <v>20150</v>
      </c>
      <c r="G12" s="414">
        <f t="shared" si="1"/>
        <v>6370</v>
      </c>
      <c r="H12" s="414">
        <f t="shared" si="2"/>
        <v>3185</v>
      </c>
      <c r="I12" s="414">
        <f t="shared" si="3"/>
        <v>25480</v>
      </c>
      <c r="J12" s="503">
        <f>(C12/30)*12+(C12/30)*8</f>
        <v>12740</v>
      </c>
      <c r="K12" s="414">
        <f>+G12+H12+I12+J12</f>
        <v>47775</v>
      </c>
    </row>
    <row r="13" spans="1:11" s="266" customFormat="1" ht="13.8">
      <c r="A13" s="502" t="s">
        <v>5512</v>
      </c>
      <c r="B13" s="486" t="s">
        <v>4372</v>
      </c>
      <c r="C13" s="258">
        <v>21900.3</v>
      </c>
      <c r="D13" s="413">
        <v>1040</v>
      </c>
      <c r="E13" s="413">
        <v>0</v>
      </c>
      <c r="F13" s="414">
        <f t="shared" si="0"/>
        <v>22940.3</v>
      </c>
      <c r="G13" s="414">
        <f t="shared" si="1"/>
        <v>7300.1</v>
      </c>
      <c r="H13" s="414">
        <f t="shared" si="2"/>
        <v>3650.05</v>
      </c>
      <c r="I13" s="414">
        <f t="shared" si="3"/>
        <v>29200.400000000001</v>
      </c>
      <c r="J13" s="503">
        <v>0</v>
      </c>
      <c r="K13" s="414">
        <f t="shared" ref="K13:K27" si="4">+G13+H13+I13+J13</f>
        <v>40150.550000000003</v>
      </c>
    </row>
    <row r="14" spans="1:11" s="266" customFormat="1" ht="13.8">
      <c r="A14" s="502" t="s">
        <v>5513</v>
      </c>
      <c r="B14" s="486" t="s">
        <v>4372</v>
      </c>
      <c r="C14" s="258">
        <v>25090.799999999999</v>
      </c>
      <c r="D14" s="413">
        <v>0</v>
      </c>
      <c r="E14" s="413">
        <v>0</v>
      </c>
      <c r="F14" s="414">
        <f t="shared" si="0"/>
        <v>25090.799999999999</v>
      </c>
      <c r="G14" s="414">
        <f t="shared" si="1"/>
        <v>8363.6</v>
      </c>
      <c r="H14" s="414">
        <f t="shared" si="2"/>
        <v>4181.8</v>
      </c>
      <c r="I14" s="414">
        <f t="shared" si="3"/>
        <v>33454.400000000001</v>
      </c>
      <c r="J14" s="503">
        <v>0</v>
      </c>
      <c r="K14" s="414">
        <f t="shared" si="4"/>
        <v>45999.8</v>
      </c>
    </row>
    <row r="15" spans="1:11" s="266" customFormat="1" ht="13.8">
      <c r="A15" s="502" t="s">
        <v>5420</v>
      </c>
      <c r="B15" s="486" t="s">
        <v>5421</v>
      </c>
      <c r="C15" s="258">
        <v>50861.4</v>
      </c>
      <c r="D15" s="413">
        <v>0</v>
      </c>
      <c r="E15" s="413">
        <v>0</v>
      </c>
      <c r="F15" s="414">
        <f t="shared" si="0"/>
        <v>50861.4</v>
      </c>
      <c r="G15" s="414">
        <f t="shared" si="1"/>
        <v>16953.800000000003</v>
      </c>
      <c r="H15" s="414">
        <f t="shared" si="2"/>
        <v>8476.9000000000015</v>
      </c>
      <c r="I15" s="414">
        <f t="shared" si="3"/>
        <v>67815.200000000012</v>
      </c>
      <c r="J15" s="503">
        <v>0</v>
      </c>
      <c r="K15" s="414">
        <f t="shared" si="4"/>
        <v>93245.900000000023</v>
      </c>
    </row>
    <row r="16" spans="1:11" s="266" customFormat="1" ht="13.8">
      <c r="A16" s="502" t="s">
        <v>5514</v>
      </c>
      <c r="B16" s="484" t="s">
        <v>5392</v>
      </c>
      <c r="C16" s="258">
        <v>22248</v>
      </c>
      <c r="D16" s="413">
        <v>1040</v>
      </c>
      <c r="E16" s="413">
        <v>0</v>
      </c>
      <c r="F16" s="414">
        <f t="shared" si="0"/>
        <v>23288</v>
      </c>
      <c r="G16" s="414">
        <f t="shared" si="1"/>
        <v>7416</v>
      </c>
      <c r="H16" s="414">
        <f t="shared" si="2"/>
        <v>3708</v>
      </c>
      <c r="I16" s="414">
        <f t="shared" si="3"/>
        <v>29664</v>
      </c>
      <c r="J16" s="503">
        <v>0</v>
      </c>
      <c r="K16" s="414">
        <f t="shared" si="4"/>
        <v>40788</v>
      </c>
    </row>
    <row r="17" spans="1:11" s="266" customFormat="1" ht="13.8">
      <c r="A17" s="502" t="s">
        <v>5425</v>
      </c>
      <c r="B17" s="486" t="s">
        <v>5426</v>
      </c>
      <c r="C17" s="258">
        <v>25090.799999999999</v>
      </c>
      <c r="D17" s="413">
        <v>0</v>
      </c>
      <c r="E17" s="413">
        <v>0</v>
      </c>
      <c r="F17" s="414">
        <f t="shared" si="0"/>
        <v>25090.799999999999</v>
      </c>
      <c r="G17" s="414">
        <f t="shared" si="1"/>
        <v>8363.6</v>
      </c>
      <c r="H17" s="414">
        <f t="shared" si="2"/>
        <v>4181.8</v>
      </c>
      <c r="I17" s="414">
        <f t="shared" si="3"/>
        <v>33454.400000000001</v>
      </c>
      <c r="J17" s="503">
        <v>0</v>
      </c>
      <c r="K17" s="414">
        <f t="shared" si="4"/>
        <v>45999.8</v>
      </c>
    </row>
    <row r="18" spans="1:11" s="266" customFormat="1" ht="13.8">
      <c r="A18" s="502" t="s">
        <v>5427</v>
      </c>
      <c r="B18" s="486" t="s">
        <v>5428</v>
      </c>
      <c r="C18" s="258">
        <v>32939.4</v>
      </c>
      <c r="D18" s="413">
        <v>0</v>
      </c>
      <c r="E18" s="413">
        <v>0</v>
      </c>
      <c r="F18" s="414">
        <f t="shared" si="0"/>
        <v>32939.4</v>
      </c>
      <c r="G18" s="414">
        <f t="shared" si="1"/>
        <v>10979.8</v>
      </c>
      <c r="H18" s="414">
        <f t="shared" si="2"/>
        <v>5489.9</v>
      </c>
      <c r="I18" s="414">
        <f t="shared" si="3"/>
        <v>43919.199999999997</v>
      </c>
      <c r="J18" s="503">
        <v>0</v>
      </c>
      <c r="K18" s="414">
        <f t="shared" si="4"/>
        <v>60388.899999999994</v>
      </c>
    </row>
    <row r="19" spans="1:11" s="266" customFormat="1" ht="13.8">
      <c r="A19" s="502" t="s">
        <v>5515</v>
      </c>
      <c r="B19" s="486" t="s">
        <v>5400</v>
      </c>
      <c r="C19" s="258">
        <v>14957.1</v>
      </c>
      <c r="D19" s="413">
        <v>0</v>
      </c>
      <c r="E19" s="413">
        <v>0</v>
      </c>
      <c r="F19" s="414">
        <f t="shared" si="0"/>
        <v>14957.1</v>
      </c>
      <c r="G19" s="414">
        <f t="shared" si="1"/>
        <v>4985.7</v>
      </c>
      <c r="H19" s="414">
        <f t="shared" si="2"/>
        <v>2492.85</v>
      </c>
      <c r="I19" s="414">
        <f t="shared" si="3"/>
        <v>19942.8</v>
      </c>
      <c r="J19" s="503">
        <v>0</v>
      </c>
      <c r="K19" s="414">
        <f t="shared" si="4"/>
        <v>27421.35</v>
      </c>
    </row>
    <row r="20" spans="1:11" s="266" customFormat="1" ht="13.8">
      <c r="A20" s="502" t="s">
        <v>5516</v>
      </c>
      <c r="B20" s="486" t="s">
        <v>5400</v>
      </c>
      <c r="C20" s="258">
        <v>32939.4</v>
      </c>
      <c r="D20" s="413">
        <v>0</v>
      </c>
      <c r="E20" s="413">
        <v>0</v>
      </c>
      <c r="F20" s="414">
        <f t="shared" si="0"/>
        <v>32939.4</v>
      </c>
      <c r="G20" s="414">
        <f t="shared" si="1"/>
        <v>10979.8</v>
      </c>
      <c r="H20" s="414">
        <f t="shared" si="2"/>
        <v>5489.9</v>
      </c>
      <c r="I20" s="414">
        <f t="shared" si="3"/>
        <v>43919.199999999997</v>
      </c>
      <c r="J20" s="503">
        <v>0</v>
      </c>
      <c r="K20" s="414">
        <f t="shared" si="4"/>
        <v>60388.899999999994</v>
      </c>
    </row>
    <row r="21" spans="1:11" s="266" customFormat="1" ht="13.8">
      <c r="A21" s="502" t="s">
        <v>5517</v>
      </c>
      <c r="B21" s="486" t="s">
        <v>5400</v>
      </c>
      <c r="C21" s="258">
        <v>25090.799999999999</v>
      </c>
      <c r="D21" s="413">
        <v>0</v>
      </c>
      <c r="E21" s="413">
        <v>0</v>
      </c>
      <c r="F21" s="414">
        <f t="shared" si="0"/>
        <v>25090.799999999999</v>
      </c>
      <c r="G21" s="414">
        <f t="shared" si="1"/>
        <v>8363.6</v>
      </c>
      <c r="H21" s="414">
        <f t="shared" si="2"/>
        <v>4181.8</v>
      </c>
      <c r="I21" s="414">
        <f t="shared" si="3"/>
        <v>33454.400000000001</v>
      </c>
      <c r="J21" s="503">
        <v>0</v>
      </c>
      <c r="K21" s="414">
        <f t="shared" si="4"/>
        <v>45999.8</v>
      </c>
    </row>
    <row r="22" spans="1:11" s="266" customFormat="1" ht="13.8">
      <c r="A22" s="502" t="s">
        <v>5518</v>
      </c>
      <c r="B22" s="486" t="s">
        <v>5400</v>
      </c>
      <c r="C22" s="258">
        <v>50861.4</v>
      </c>
      <c r="D22" s="413">
        <v>0</v>
      </c>
      <c r="E22" s="413">
        <v>0</v>
      </c>
      <c r="F22" s="414">
        <f t="shared" si="0"/>
        <v>50861.4</v>
      </c>
      <c r="G22" s="414">
        <f t="shared" si="1"/>
        <v>16953.800000000003</v>
      </c>
      <c r="H22" s="414">
        <f t="shared" si="2"/>
        <v>8476.9000000000015</v>
      </c>
      <c r="I22" s="414">
        <f t="shared" si="3"/>
        <v>67815.200000000012</v>
      </c>
      <c r="J22" s="503">
        <v>0</v>
      </c>
      <c r="K22" s="414">
        <f t="shared" si="4"/>
        <v>93245.900000000023</v>
      </c>
    </row>
    <row r="23" spans="1:11" s="266" customFormat="1" ht="13.8">
      <c r="A23" s="502" t="s">
        <v>5519</v>
      </c>
      <c r="B23" s="486" t="s">
        <v>4301</v>
      </c>
      <c r="C23" s="258">
        <v>43569</v>
      </c>
      <c r="D23" s="413">
        <v>0</v>
      </c>
      <c r="E23" s="413">
        <v>0</v>
      </c>
      <c r="F23" s="414">
        <f t="shared" si="0"/>
        <v>43569</v>
      </c>
      <c r="G23" s="414">
        <f t="shared" si="1"/>
        <v>14523</v>
      </c>
      <c r="H23" s="414">
        <f t="shared" si="2"/>
        <v>7261.5</v>
      </c>
      <c r="I23" s="414">
        <f t="shared" si="3"/>
        <v>58092</v>
      </c>
      <c r="J23" s="503">
        <v>0</v>
      </c>
      <c r="K23" s="414">
        <f t="shared" si="4"/>
        <v>79876.5</v>
      </c>
    </row>
    <row r="24" spans="1:11" s="266" customFormat="1" ht="13.8">
      <c r="A24" s="502" t="s">
        <v>5520</v>
      </c>
      <c r="B24" s="486" t="s">
        <v>5392</v>
      </c>
      <c r="C24" s="258">
        <v>32939.4</v>
      </c>
      <c r="D24" s="413">
        <v>0</v>
      </c>
      <c r="E24" s="413">
        <v>0</v>
      </c>
      <c r="F24" s="414">
        <f t="shared" si="0"/>
        <v>32939.4</v>
      </c>
      <c r="G24" s="414">
        <f t="shared" si="1"/>
        <v>10979.8</v>
      </c>
      <c r="H24" s="414">
        <f t="shared" si="2"/>
        <v>5489.9</v>
      </c>
      <c r="I24" s="414">
        <f t="shared" si="3"/>
        <v>43919.199999999997</v>
      </c>
      <c r="J24" s="503">
        <v>0</v>
      </c>
      <c r="K24" s="414">
        <f t="shared" si="4"/>
        <v>60388.899999999994</v>
      </c>
    </row>
    <row r="25" spans="1:11" s="266" customFormat="1" ht="13.8">
      <c r="A25" s="502" t="s">
        <v>5521</v>
      </c>
      <c r="B25" s="486" t="s">
        <v>4372</v>
      </c>
      <c r="C25" s="258">
        <v>7689.6</v>
      </c>
      <c r="D25" s="413">
        <v>1040</v>
      </c>
      <c r="E25" s="413">
        <v>0</v>
      </c>
      <c r="F25" s="414">
        <f t="shared" si="0"/>
        <v>8729.6</v>
      </c>
      <c r="G25" s="414">
        <f t="shared" si="1"/>
        <v>2563.1999999999998</v>
      </c>
      <c r="H25" s="414">
        <f t="shared" si="2"/>
        <v>1281.5999999999999</v>
      </c>
      <c r="I25" s="414">
        <f t="shared" si="3"/>
        <v>10252.799999999999</v>
      </c>
      <c r="J25" s="503">
        <f>(C25/30)*12+(C25/30)*8</f>
        <v>5126.3999999999996</v>
      </c>
      <c r="K25" s="414">
        <f t="shared" si="4"/>
        <v>19224</v>
      </c>
    </row>
    <row r="26" spans="1:11" s="266" customFormat="1" ht="13.8">
      <c r="A26" s="502" t="s">
        <v>5431</v>
      </c>
      <c r="B26" s="486" t="s">
        <v>4319</v>
      </c>
      <c r="C26" s="258">
        <v>50861.4</v>
      </c>
      <c r="D26" s="413">
        <v>0</v>
      </c>
      <c r="E26" s="413">
        <v>0</v>
      </c>
      <c r="F26" s="414">
        <f t="shared" si="0"/>
        <v>50861.4</v>
      </c>
      <c r="G26" s="414">
        <f t="shared" si="1"/>
        <v>16953.800000000003</v>
      </c>
      <c r="H26" s="414">
        <f t="shared" si="2"/>
        <v>8476.9000000000015</v>
      </c>
      <c r="I26" s="414">
        <f t="shared" si="3"/>
        <v>67815.200000000012</v>
      </c>
      <c r="J26" s="503">
        <v>0</v>
      </c>
      <c r="K26" s="414">
        <f t="shared" si="4"/>
        <v>93245.900000000023</v>
      </c>
    </row>
    <row r="27" spans="1:11" s="266" customFormat="1" ht="13.8">
      <c r="A27" s="502" t="s">
        <v>5522</v>
      </c>
      <c r="B27" s="486" t="s">
        <v>4372</v>
      </c>
      <c r="C27" s="258">
        <v>32939.4</v>
      </c>
      <c r="D27" s="413">
        <v>0</v>
      </c>
      <c r="E27" s="413">
        <v>0</v>
      </c>
      <c r="F27" s="414">
        <f t="shared" si="0"/>
        <v>32939.4</v>
      </c>
      <c r="G27" s="414">
        <f t="shared" si="1"/>
        <v>10979.8</v>
      </c>
      <c r="H27" s="414">
        <f t="shared" si="2"/>
        <v>5489.9</v>
      </c>
      <c r="I27" s="414">
        <f t="shared" si="3"/>
        <v>43919.199999999997</v>
      </c>
      <c r="J27" s="503">
        <v>0</v>
      </c>
      <c r="K27" s="414">
        <f t="shared" si="4"/>
        <v>60388.899999999994</v>
      </c>
    </row>
    <row r="28" spans="1:11" s="395" customFormat="1">
      <c r="A28" s="394"/>
      <c r="B28" s="207"/>
      <c r="C28" s="394"/>
      <c r="D28" s="394"/>
      <c r="E28" s="394"/>
      <c r="F28" s="394"/>
      <c r="G28" s="394"/>
      <c r="H28" s="394"/>
      <c r="I28" s="394"/>
      <c r="J28" s="501"/>
      <c r="K28" s="394"/>
    </row>
    <row r="29" spans="1:11" s="395" customFormat="1" ht="15.6">
      <c r="A29" s="396" t="s">
        <v>4296</v>
      </c>
      <c r="B29" s="207"/>
      <c r="C29" s="394"/>
      <c r="D29" s="394"/>
      <c r="E29" s="394"/>
      <c r="F29" s="394"/>
      <c r="G29" s="394"/>
      <c r="H29" s="394"/>
      <c r="I29" s="394"/>
      <c r="J29" s="501"/>
      <c r="K29" s="394"/>
    </row>
    <row r="30" spans="1:11" s="158" customFormat="1">
      <c r="A30" s="1263" t="s">
        <v>4283</v>
      </c>
      <c r="B30" s="1263" t="s">
        <v>4284</v>
      </c>
      <c r="C30" s="1263" t="s">
        <v>4285</v>
      </c>
      <c r="D30" s="1263"/>
      <c r="E30" s="1263"/>
      <c r="F30" s="1263"/>
      <c r="G30" s="1263" t="s">
        <v>4286</v>
      </c>
      <c r="H30" s="1263"/>
      <c r="I30" s="1263"/>
      <c r="J30" s="1263"/>
      <c r="K30" s="1263"/>
    </row>
    <row r="31" spans="1:11" s="158" customFormat="1" ht="27.6">
      <c r="A31" s="1263"/>
      <c r="B31" s="1263"/>
      <c r="C31" s="102" t="s">
        <v>4287</v>
      </c>
      <c r="D31" s="102" t="s">
        <v>4288</v>
      </c>
      <c r="E31" s="102" t="s">
        <v>4289</v>
      </c>
      <c r="F31" s="102" t="s">
        <v>4290</v>
      </c>
      <c r="G31" s="102" t="s">
        <v>4291</v>
      </c>
      <c r="H31" s="102" t="s">
        <v>4292</v>
      </c>
      <c r="I31" s="102" t="s">
        <v>4293</v>
      </c>
      <c r="J31" s="102" t="s">
        <v>4322</v>
      </c>
      <c r="K31" s="102" t="s">
        <v>4290</v>
      </c>
    </row>
    <row r="32" spans="1:11" s="266" customFormat="1" ht="13.8">
      <c r="A32" s="502" t="s">
        <v>5432</v>
      </c>
      <c r="B32" s="504" t="s">
        <v>5269</v>
      </c>
      <c r="C32" s="258">
        <v>11063.7</v>
      </c>
      <c r="D32" s="413">
        <v>1040</v>
      </c>
      <c r="E32" s="413">
        <v>0</v>
      </c>
      <c r="F32" s="414">
        <f t="shared" ref="F32:F95" si="5">+C32+E32+D32</f>
        <v>12103.7</v>
      </c>
      <c r="G32" s="414">
        <f t="shared" ref="G32:G84" si="6">+(C32/30)*10</f>
        <v>3687.9</v>
      </c>
      <c r="H32" s="414">
        <f t="shared" ref="H32:H84" si="7">+(C32/30)*5</f>
        <v>1843.95</v>
      </c>
      <c r="I32" s="414">
        <f t="shared" ref="I32:I84" si="8">+(C32/30)*40</f>
        <v>14751.6</v>
      </c>
      <c r="J32" s="503">
        <f t="shared" ref="J32:J84" si="9">(C32/30)*12+(C32/30)*8</f>
        <v>7375.8000000000011</v>
      </c>
      <c r="K32" s="414">
        <f>+G32+H32+I32+J32</f>
        <v>27659.25</v>
      </c>
    </row>
    <row r="33" spans="1:11" s="266" customFormat="1" ht="13.8">
      <c r="A33" s="502" t="s">
        <v>5523</v>
      </c>
      <c r="B33" s="504" t="s">
        <v>5434</v>
      </c>
      <c r="C33" s="258">
        <v>6975.6</v>
      </c>
      <c r="D33" s="413">
        <v>1040</v>
      </c>
      <c r="E33" s="413">
        <v>0</v>
      </c>
      <c r="F33" s="414">
        <f t="shared" si="5"/>
        <v>8015.6</v>
      </c>
      <c r="G33" s="414">
        <f t="shared" si="6"/>
        <v>2325.2000000000003</v>
      </c>
      <c r="H33" s="414">
        <f t="shared" si="7"/>
        <v>1162.6000000000001</v>
      </c>
      <c r="I33" s="414">
        <f t="shared" si="8"/>
        <v>9300.8000000000011</v>
      </c>
      <c r="J33" s="503">
        <f t="shared" si="9"/>
        <v>4650.4000000000005</v>
      </c>
      <c r="K33" s="414">
        <f t="shared" ref="K33:K99" si="10">+G33+H33+I33+J33</f>
        <v>17439.000000000004</v>
      </c>
    </row>
    <row r="34" spans="1:11" s="266" customFormat="1" ht="13.8">
      <c r="A34" s="502" t="s">
        <v>5524</v>
      </c>
      <c r="B34" s="505" t="s">
        <v>5434</v>
      </c>
      <c r="C34" s="258">
        <v>7332.6</v>
      </c>
      <c r="D34" s="413">
        <v>1040</v>
      </c>
      <c r="E34" s="413">
        <v>0</v>
      </c>
      <c r="F34" s="414">
        <f t="shared" si="5"/>
        <v>8372.6</v>
      </c>
      <c r="G34" s="414">
        <f t="shared" si="6"/>
        <v>2444.2000000000003</v>
      </c>
      <c r="H34" s="414">
        <f t="shared" si="7"/>
        <v>1222.1000000000001</v>
      </c>
      <c r="I34" s="414">
        <f t="shared" si="8"/>
        <v>9776.8000000000011</v>
      </c>
      <c r="J34" s="503">
        <f t="shared" si="9"/>
        <v>4888.3999999999996</v>
      </c>
      <c r="K34" s="414">
        <f t="shared" si="10"/>
        <v>18331.5</v>
      </c>
    </row>
    <row r="35" spans="1:11" s="266" customFormat="1" ht="13.8">
      <c r="A35" s="502" t="s">
        <v>5525</v>
      </c>
      <c r="B35" s="504" t="s">
        <v>4390</v>
      </c>
      <c r="C35" s="258">
        <v>6223.2</v>
      </c>
      <c r="D35" s="413">
        <v>1040</v>
      </c>
      <c r="E35" s="413">
        <v>0</v>
      </c>
      <c r="F35" s="414">
        <f t="shared" si="5"/>
        <v>7263.2</v>
      </c>
      <c r="G35" s="414">
        <f t="shared" si="6"/>
        <v>2074.4</v>
      </c>
      <c r="H35" s="414">
        <f t="shared" si="7"/>
        <v>1037.2</v>
      </c>
      <c r="I35" s="414">
        <f t="shared" si="8"/>
        <v>8297.6</v>
      </c>
      <c r="J35" s="503">
        <f t="shared" si="9"/>
        <v>4148.7999999999993</v>
      </c>
      <c r="K35" s="414">
        <f t="shared" si="10"/>
        <v>15558</v>
      </c>
    </row>
    <row r="36" spans="1:11" s="266" customFormat="1" ht="13.8">
      <c r="A36" s="502" t="s">
        <v>5526</v>
      </c>
      <c r="B36" s="504" t="s">
        <v>4390</v>
      </c>
      <c r="C36" s="258">
        <v>6813.6</v>
      </c>
      <c r="D36" s="413">
        <v>1040</v>
      </c>
      <c r="E36" s="413">
        <v>0</v>
      </c>
      <c r="F36" s="414">
        <f t="shared" si="5"/>
        <v>7853.6</v>
      </c>
      <c r="G36" s="414">
        <f t="shared" si="6"/>
        <v>2271.1999999999998</v>
      </c>
      <c r="H36" s="414">
        <f t="shared" si="7"/>
        <v>1135.5999999999999</v>
      </c>
      <c r="I36" s="414">
        <f t="shared" si="8"/>
        <v>9084.7999999999993</v>
      </c>
      <c r="J36" s="503">
        <f t="shared" si="9"/>
        <v>4542.3999999999996</v>
      </c>
      <c r="K36" s="414">
        <f t="shared" si="10"/>
        <v>17034</v>
      </c>
    </row>
    <row r="37" spans="1:11" s="266" customFormat="1" ht="13.8">
      <c r="A37" s="502" t="s">
        <v>5527</v>
      </c>
      <c r="B37" s="504" t="s">
        <v>4390</v>
      </c>
      <c r="C37" s="258">
        <v>8176.2</v>
      </c>
      <c r="D37" s="413">
        <v>1040</v>
      </c>
      <c r="E37" s="413">
        <v>0</v>
      </c>
      <c r="F37" s="414">
        <f t="shared" si="5"/>
        <v>9216.2000000000007</v>
      </c>
      <c r="G37" s="414">
        <f t="shared" si="6"/>
        <v>2725.4</v>
      </c>
      <c r="H37" s="414">
        <f t="shared" si="7"/>
        <v>1362.7</v>
      </c>
      <c r="I37" s="414">
        <f t="shared" si="8"/>
        <v>10901.6</v>
      </c>
      <c r="J37" s="503">
        <f t="shared" si="9"/>
        <v>5450.8000000000011</v>
      </c>
      <c r="K37" s="414">
        <f t="shared" si="10"/>
        <v>20440.5</v>
      </c>
    </row>
    <row r="38" spans="1:11" s="266" customFormat="1" ht="13.8">
      <c r="A38" s="502" t="s">
        <v>5528</v>
      </c>
      <c r="B38" s="504" t="s">
        <v>4390</v>
      </c>
      <c r="C38" s="258">
        <v>8662.7999999999993</v>
      </c>
      <c r="D38" s="413">
        <v>1040</v>
      </c>
      <c r="E38" s="413">
        <v>0</v>
      </c>
      <c r="F38" s="414">
        <f t="shared" si="5"/>
        <v>9702.7999999999993</v>
      </c>
      <c r="G38" s="414">
        <f t="shared" si="6"/>
        <v>2887.6</v>
      </c>
      <c r="H38" s="414">
        <f t="shared" si="7"/>
        <v>1443.8</v>
      </c>
      <c r="I38" s="414">
        <f t="shared" si="8"/>
        <v>11550.4</v>
      </c>
      <c r="J38" s="503">
        <f t="shared" si="9"/>
        <v>5775.2</v>
      </c>
      <c r="K38" s="414">
        <f t="shared" si="10"/>
        <v>21657</v>
      </c>
    </row>
    <row r="39" spans="1:11" s="266" customFormat="1" ht="13.8">
      <c r="A39" s="103" t="s">
        <v>5529</v>
      </c>
      <c r="B39" s="504" t="s">
        <v>4390</v>
      </c>
      <c r="C39" s="258">
        <v>9668.7000000000007</v>
      </c>
      <c r="D39" s="413">
        <v>1040</v>
      </c>
      <c r="E39" s="413">
        <v>0</v>
      </c>
      <c r="F39" s="414">
        <f t="shared" si="5"/>
        <v>10708.7</v>
      </c>
      <c r="G39" s="414">
        <f t="shared" si="6"/>
        <v>3222.9</v>
      </c>
      <c r="H39" s="414">
        <f t="shared" si="7"/>
        <v>1611.45</v>
      </c>
      <c r="I39" s="414">
        <f t="shared" si="8"/>
        <v>12891.6</v>
      </c>
      <c r="J39" s="503">
        <f t="shared" si="9"/>
        <v>6445.8000000000011</v>
      </c>
      <c r="K39" s="414">
        <f t="shared" si="10"/>
        <v>24171.75</v>
      </c>
    </row>
    <row r="40" spans="1:11" s="266" customFormat="1" ht="13.8">
      <c r="A40" s="502" t="s">
        <v>5530</v>
      </c>
      <c r="B40" s="504" t="s">
        <v>4390</v>
      </c>
      <c r="C40" s="258">
        <v>10771.8</v>
      </c>
      <c r="D40" s="413">
        <v>1040</v>
      </c>
      <c r="E40" s="413">
        <v>0</v>
      </c>
      <c r="F40" s="414">
        <f t="shared" si="5"/>
        <v>11811.8</v>
      </c>
      <c r="G40" s="414">
        <f t="shared" si="6"/>
        <v>3590.6</v>
      </c>
      <c r="H40" s="414">
        <f t="shared" si="7"/>
        <v>1795.3</v>
      </c>
      <c r="I40" s="414">
        <f t="shared" si="8"/>
        <v>14362.4</v>
      </c>
      <c r="J40" s="503">
        <f t="shared" si="9"/>
        <v>7181.2000000000007</v>
      </c>
      <c r="K40" s="414">
        <f t="shared" si="10"/>
        <v>26929.5</v>
      </c>
    </row>
    <row r="41" spans="1:11" s="266" customFormat="1" ht="13.8">
      <c r="A41" s="502" t="s">
        <v>5531</v>
      </c>
      <c r="B41" s="504" t="s">
        <v>4362</v>
      </c>
      <c r="C41" s="258">
        <v>6223.2</v>
      </c>
      <c r="D41" s="413">
        <v>1040</v>
      </c>
      <c r="E41" s="413">
        <v>0</v>
      </c>
      <c r="F41" s="414">
        <f t="shared" si="5"/>
        <v>7263.2</v>
      </c>
      <c r="G41" s="414">
        <f t="shared" si="6"/>
        <v>2074.4</v>
      </c>
      <c r="H41" s="414">
        <f t="shared" si="7"/>
        <v>1037.2</v>
      </c>
      <c r="I41" s="414">
        <f t="shared" si="8"/>
        <v>8297.6</v>
      </c>
      <c r="J41" s="503">
        <f t="shared" si="9"/>
        <v>4148.7999999999993</v>
      </c>
      <c r="K41" s="414">
        <f t="shared" si="10"/>
        <v>15558</v>
      </c>
    </row>
    <row r="42" spans="1:11" s="266" customFormat="1" ht="13.8">
      <c r="A42" s="502" t="s">
        <v>5532</v>
      </c>
      <c r="B42" s="504" t="s">
        <v>4362</v>
      </c>
      <c r="C42" s="258">
        <v>6813.6</v>
      </c>
      <c r="D42" s="413">
        <v>1040</v>
      </c>
      <c r="E42" s="413">
        <v>0</v>
      </c>
      <c r="F42" s="414">
        <f t="shared" si="5"/>
        <v>7853.6</v>
      </c>
      <c r="G42" s="414">
        <f t="shared" si="6"/>
        <v>2271.1999999999998</v>
      </c>
      <c r="H42" s="414">
        <f t="shared" si="7"/>
        <v>1135.5999999999999</v>
      </c>
      <c r="I42" s="414">
        <f t="shared" si="8"/>
        <v>9084.7999999999993</v>
      </c>
      <c r="J42" s="503">
        <f t="shared" si="9"/>
        <v>4542.3999999999996</v>
      </c>
      <c r="K42" s="414">
        <f t="shared" si="10"/>
        <v>17034</v>
      </c>
    </row>
    <row r="43" spans="1:11" s="266" customFormat="1" ht="13.8">
      <c r="A43" s="502" t="s">
        <v>5533</v>
      </c>
      <c r="B43" s="504" t="s">
        <v>4362</v>
      </c>
      <c r="C43" s="258">
        <v>7202.7</v>
      </c>
      <c r="D43" s="413">
        <v>1040</v>
      </c>
      <c r="E43" s="413">
        <v>0</v>
      </c>
      <c r="F43" s="414">
        <f t="shared" si="5"/>
        <v>8242.7000000000007</v>
      </c>
      <c r="G43" s="414">
        <f t="shared" si="6"/>
        <v>2400.9</v>
      </c>
      <c r="H43" s="414">
        <f t="shared" si="7"/>
        <v>1200.45</v>
      </c>
      <c r="I43" s="414">
        <f t="shared" si="8"/>
        <v>9603.6</v>
      </c>
      <c r="J43" s="503">
        <f t="shared" si="9"/>
        <v>4801.8</v>
      </c>
      <c r="K43" s="414">
        <f t="shared" si="10"/>
        <v>18006.75</v>
      </c>
    </row>
    <row r="44" spans="1:11" s="266" customFormat="1" ht="13.8">
      <c r="A44" s="502" t="s">
        <v>5534</v>
      </c>
      <c r="B44" s="504" t="s">
        <v>4362</v>
      </c>
      <c r="C44" s="258">
        <v>7592.1</v>
      </c>
      <c r="D44" s="413">
        <v>1040</v>
      </c>
      <c r="E44" s="413">
        <v>0</v>
      </c>
      <c r="F44" s="414">
        <f t="shared" si="5"/>
        <v>8632.1</v>
      </c>
      <c r="G44" s="414">
        <f t="shared" si="6"/>
        <v>2530.7000000000003</v>
      </c>
      <c r="H44" s="414">
        <f t="shared" si="7"/>
        <v>1265.3500000000001</v>
      </c>
      <c r="I44" s="414">
        <f t="shared" si="8"/>
        <v>10122.800000000001</v>
      </c>
      <c r="J44" s="503">
        <f t="shared" si="9"/>
        <v>5061.4000000000005</v>
      </c>
      <c r="K44" s="414">
        <f t="shared" si="10"/>
        <v>18980.250000000004</v>
      </c>
    </row>
    <row r="45" spans="1:11" s="266" customFormat="1" ht="13.8">
      <c r="A45" s="502" t="s">
        <v>5535</v>
      </c>
      <c r="B45" s="504" t="s">
        <v>4362</v>
      </c>
      <c r="C45" s="258">
        <v>8176.2</v>
      </c>
      <c r="D45" s="413">
        <v>1040</v>
      </c>
      <c r="E45" s="413">
        <v>0</v>
      </c>
      <c r="F45" s="414">
        <f t="shared" si="5"/>
        <v>9216.2000000000007</v>
      </c>
      <c r="G45" s="414">
        <f t="shared" si="6"/>
        <v>2725.4</v>
      </c>
      <c r="H45" s="414">
        <f t="shared" si="7"/>
        <v>1362.7</v>
      </c>
      <c r="I45" s="414">
        <f t="shared" si="8"/>
        <v>10901.6</v>
      </c>
      <c r="J45" s="503">
        <f t="shared" si="9"/>
        <v>5450.8000000000011</v>
      </c>
      <c r="K45" s="414">
        <f t="shared" si="10"/>
        <v>20440.5</v>
      </c>
    </row>
    <row r="46" spans="1:11" s="266" customFormat="1" ht="13.8">
      <c r="A46" s="502" t="s">
        <v>5536</v>
      </c>
      <c r="B46" s="504" t="s">
        <v>4362</v>
      </c>
      <c r="C46" s="258">
        <v>8662.7999999999993</v>
      </c>
      <c r="D46" s="413">
        <v>1040</v>
      </c>
      <c r="E46" s="413">
        <v>0</v>
      </c>
      <c r="F46" s="414">
        <f t="shared" si="5"/>
        <v>9702.7999999999993</v>
      </c>
      <c r="G46" s="414">
        <f t="shared" si="6"/>
        <v>2887.6</v>
      </c>
      <c r="H46" s="414">
        <f t="shared" si="7"/>
        <v>1443.8</v>
      </c>
      <c r="I46" s="414">
        <f t="shared" si="8"/>
        <v>11550.4</v>
      </c>
      <c r="J46" s="503">
        <f t="shared" si="9"/>
        <v>5775.2</v>
      </c>
      <c r="K46" s="414">
        <f t="shared" si="10"/>
        <v>21657</v>
      </c>
    </row>
    <row r="47" spans="1:11" s="266" customFormat="1" ht="13.8">
      <c r="A47" s="502" t="s">
        <v>5537</v>
      </c>
      <c r="B47" s="504" t="s">
        <v>4362</v>
      </c>
      <c r="C47" s="258">
        <v>9409.2000000000007</v>
      </c>
      <c r="D47" s="413">
        <v>1040</v>
      </c>
      <c r="E47" s="413">
        <v>0</v>
      </c>
      <c r="F47" s="414">
        <f t="shared" si="5"/>
        <v>10449.200000000001</v>
      </c>
      <c r="G47" s="414">
        <f t="shared" si="6"/>
        <v>3136.4000000000005</v>
      </c>
      <c r="H47" s="414">
        <f t="shared" si="7"/>
        <v>1568.2000000000003</v>
      </c>
      <c r="I47" s="414">
        <f t="shared" si="8"/>
        <v>12545.600000000002</v>
      </c>
      <c r="J47" s="503">
        <f t="shared" si="9"/>
        <v>6272.8000000000011</v>
      </c>
      <c r="K47" s="414">
        <f t="shared" si="10"/>
        <v>23523.000000000007</v>
      </c>
    </row>
    <row r="48" spans="1:11" s="266" customFormat="1" ht="13.8">
      <c r="A48" s="502" t="s">
        <v>5538</v>
      </c>
      <c r="B48" s="504" t="s">
        <v>4362</v>
      </c>
      <c r="C48" s="258">
        <v>10090.5</v>
      </c>
      <c r="D48" s="413">
        <v>1040</v>
      </c>
      <c r="E48" s="413">
        <v>0</v>
      </c>
      <c r="F48" s="414">
        <f t="shared" si="5"/>
        <v>11130.5</v>
      </c>
      <c r="G48" s="414">
        <f t="shared" si="6"/>
        <v>3363.5</v>
      </c>
      <c r="H48" s="414">
        <f t="shared" si="7"/>
        <v>1681.75</v>
      </c>
      <c r="I48" s="414">
        <f t="shared" si="8"/>
        <v>13454</v>
      </c>
      <c r="J48" s="503">
        <f t="shared" si="9"/>
        <v>6727</v>
      </c>
      <c r="K48" s="414">
        <f t="shared" si="10"/>
        <v>25226.25</v>
      </c>
    </row>
    <row r="49" spans="1:11" s="266" customFormat="1" ht="13.8">
      <c r="A49" s="502" t="s">
        <v>5539</v>
      </c>
      <c r="B49" s="504" t="s">
        <v>4362</v>
      </c>
      <c r="C49" s="258">
        <v>10317.6</v>
      </c>
      <c r="D49" s="413">
        <v>1040</v>
      </c>
      <c r="E49" s="413">
        <v>0</v>
      </c>
      <c r="F49" s="414">
        <f t="shared" si="5"/>
        <v>11357.6</v>
      </c>
      <c r="G49" s="414">
        <f t="shared" si="6"/>
        <v>3439.2000000000003</v>
      </c>
      <c r="H49" s="414">
        <f t="shared" si="7"/>
        <v>1719.6000000000001</v>
      </c>
      <c r="I49" s="414">
        <f t="shared" si="8"/>
        <v>13756.800000000001</v>
      </c>
      <c r="J49" s="503">
        <f t="shared" si="9"/>
        <v>6878.4</v>
      </c>
      <c r="K49" s="414">
        <f t="shared" si="10"/>
        <v>25794</v>
      </c>
    </row>
    <row r="50" spans="1:11" s="266" customFormat="1" ht="13.8">
      <c r="A50" s="502" t="s">
        <v>5540</v>
      </c>
      <c r="B50" s="504" t="s">
        <v>4362</v>
      </c>
      <c r="C50" s="258">
        <v>10771.8</v>
      </c>
      <c r="D50" s="413">
        <v>1040</v>
      </c>
      <c r="E50" s="413">
        <v>0</v>
      </c>
      <c r="F50" s="414">
        <f t="shared" si="5"/>
        <v>11811.8</v>
      </c>
      <c r="G50" s="414">
        <f t="shared" si="6"/>
        <v>3590.6</v>
      </c>
      <c r="H50" s="414">
        <f t="shared" si="7"/>
        <v>1795.3</v>
      </c>
      <c r="I50" s="414">
        <f t="shared" si="8"/>
        <v>14362.4</v>
      </c>
      <c r="J50" s="503">
        <f t="shared" si="9"/>
        <v>7181.2000000000007</v>
      </c>
      <c r="K50" s="414">
        <f t="shared" si="10"/>
        <v>26929.5</v>
      </c>
    </row>
    <row r="51" spans="1:11" s="266" customFormat="1" ht="13.8">
      <c r="A51" s="502" t="s">
        <v>5541</v>
      </c>
      <c r="B51" s="504" t="s">
        <v>4362</v>
      </c>
      <c r="C51" s="258">
        <v>11485.5</v>
      </c>
      <c r="D51" s="413">
        <v>1040</v>
      </c>
      <c r="E51" s="413">
        <v>0</v>
      </c>
      <c r="F51" s="414">
        <f t="shared" si="5"/>
        <v>12525.5</v>
      </c>
      <c r="G51" s="414">
        <f t="shared" si="6"/>
        <v>3828.5</v>
      </c>
      <c r="H51" s="414">
        <f t="shared" si="7"/>
        <v>1914.25</v>
      </c>
      <c r="I51" s="414">
        <f t="shared" si="8"/>
        <v>15314</v>
      </c>
      <c r="J51" s="503">
        <f t="shared" si="9"/>
        <v>7657.0000000000009</v>
      </c>
      <c r="K51" s="414">
        <f t="shared" si="10"/>
        <v>28713.75</v>
      </c>
    </row>
    <row r="52" spans="1:11" s="266" customFormat="1" ht="13.8">
      <c r="A52" s="502" t="s">
        <v>5542</v>
      </c>
      <c r="B52" s="504" t="s">
        <v>4362</v>
      </c>
      <c r="C52" s="258">
        <v>13756.8</v>
      </c>
      <c r="D52" s="413">
        <v>1040</v>
      </c>
      <c r="E52" s="413">
        <v>0</v>
      </c>
      <c r="F52" s="414">
        <f t="shared" si="5"/>
        <v>14796.8</v>
      </c>
      <c r="G52" s="414">
        <f t="shared" si="6"/>
        <v>4585.6000000000004</v>
      </c>
      <c r="H52" s="414">
        <f t="shared" si="7"/>
        <v>2292.8000000000002</v>
      </c>
      <c r="I52" s="414">
        <f t="shared" si="8"/>
        <v>18342.400000000001</v>
      </c>
      <c r="J52" s="503">
        <f t="shared" si="9"/>
        <v>9171.2000000000007</v>
      </c>
      <c r="K52" s="414">
        <f t="shared" si="10"/>
        <v>34392</v>
      </c>
    </row>
    <row r="53" spans="1:11" s="266" customFormat="1" ht="13.8">
      <c r="A53" s="502" t="s">
        <v>5437</v>
      </c>
      <c r="B53" s="504" t="s">
        <v>5438</v>
      </c>
      <c r="C53" s="258">
        <v>8662.7999999999993</v>
      </c>
      <c r="D53" s="413">
        <v>1040</v>
      </c>
      <c r="E53" s="413">
        <v>0</v>
      </c>
      <c r="F53" s="414">
        <f t="shared" si="5"/>
        <v>9702.7999999999993</v>
      </c>
      <c r="G53" s="414">
        <f t="shared" si="6"/>
        <v>2887.6</v>
      </c>
      <c r="H53" s="414">
        <f t="shared" si="7"/>
        <v>1443.8</v>
      </c>
      <c r="I53" s="414">
        <f t="shared" si="8"/>
        <v>11550.4</v>
      </c>
      <c r="J53" s="503">
        <f t="shared" si="9"/>
        <v>5775.2</v>
      </c>
      <c r="K53" s="414">
        <f t="shared" si="10"/>
        <v>21657</v>
      </c>
    </row>
    <row r="54" spans="1:11" s="266" customFormat="1" ht="13.8">
      <c r="A54" s="502" t="s">
        <v>5543</v>
      </c>
      <c r="B54" s="504" t="s">
        <v>5440</v>
      </c>
      <c r="C54" s="258">
        <v>10771.8</v>
      </c>
      <c r="D54" s="413">
        <v>1040</v>
      </c>
      <c r="E54" s="413">
        <v>0</v>
      </c>
      <c r="F54" s="414">
        <f t="shared" si="5"/>
        <v>11811.8</v>
      </c>
      <c r="G54" s="414">
        <f t="shared" si="6"/>
        <v>3590.6</v>
      </c>
      <c r="H54" s="414">
        <f t="shared" si="7"/>
        <v>1795.3</v>
      </c>
      <c r="I54" s="414">
        <f t="shared" si="8"/>
        <v>14362.4</v>
      </c>
      <c r="J54" s="503">
        <f t="shared" si="9"/>
        <v>7181.2000000000007</v>
      </c>
      <c r="K54" s="414">
        <f t="shared" si="10"/>
        <v>26929.5</v>
      </c>
    </row>
    <row r="55" spans="1:11" s="266" customFormat="1" ht="13.8">
      <c r="A55" s="502" t="s">
        <v>5544</v>
      </c>
      <c r="B55" s="504" t="s">
        <v>5442</v>
      </c>
      <c r="C55" s="258">
        <v>8662.7999999999993</v>
      </c>
      <c r="D55" s="413">
        <v>1040</v>
      </c>
      <c r="E55" s="413">
        <v>0</v>
      </c>
      <c r="F55" s="414">
        <f t="shared" si="5"/>
        <v>9702.7999999999993</v>
      </c>
      <c r="G55" s="414">
        <f t="shared" si="6"/>
        <v>2887.6</v>
      </c>
      <c r="H55" s="414">
        <f t="shared" si="7"/>
        <v>1443.8</v>
      </c>
      <c r="I55" s="414">
        <f t="shared" si="8"/>
        <v>11550.4</v>
      </c>
      <c r="J55" s="503">
        <f t="shared" si="9"/>
        <v>5775.2</v>
      </c>
      <c r="K55" s="414">
        <f t="shared" si="10"/>
        <v>21657</v>
      </c>
    </row>
    <row r="56" spans="1:11" s="266" customFormat="1" ht="13.8">
      <c r="A56" s="502" t="s">
        <v>5545</v>
      </c>
      <c r="B56" s="504" t="s">
        <v>5442</v>
      </c>
      <c r="C56" s="258">
        <v>11063.7</v>
      </c>
      <c r="D56" s="413">
        <v>1040</v>
      </c>
      <c r="E56" s="413">
        <v>0</v>
      </c>
      <c r="F56" s="414">
        <f t="shared" si="5"/>
        <v>12103.7</v>
      </c>
      <c r="G56" s="414">
        <f t="shared" si="6"/>
        <v>3687.9</v>
      </c>
      <c r="H56" s="414">
        <f t="shared" si="7"/>
        <v>1843.95</v>
      </c>
      <c r="I56" s="414">
        <f t="shared" si="8"/>
        <v>14751.6</v>
      </c>
      <c r="J56" s="503">
        <f t="shared" si="9"/>
        <v>7375.8000000000011</v>
      </c>
      <c r="K56" s="414">
        <f t="shared" si="10"/>
        <v>27659.25</v>
      </c>
    </row>
    <row r="57" spans="1:11" s="266" customFormat="1" ht="13.8">
      <c r="A57" s="502" t="s">
        <v>5546</v>
      </c>
      <c r="B57" s="504" t="s">
        <v>4970</v>
      </c>
      <c r="C57" s="258">
        <v>9895.7999999999993</v>
      </c>
      <c r="D57" s="413">
        <v>1040</v>
      </c>
      <c r="E57" s="413">
        <v>0</v>
      </c>
      <c r="F57" s="414">
        <f t="shared" si="5"/>
        <v>10935.8</v>
      </c>
      <c r="G57" s="414">
        <f t="shared" si="6"/>
        <v>3298.5999999999995</v>
      </c>
      <c r="H57" s="414">
        <f t="shared" si="7"/>
        <v>1649.2999999999997</v>
      </c>
      <c r="I57" s="414">
        <f t="shared" si="8"/>
        <v>13194.399999999998</v>
      </c>
      <c r="J57" s="503">
        <f t="shared" si="9"/>
        <v>6597.1999999999989</v>
      </c>
      <c r="K57" s="414">
        <f t="shared" si="10"/>
        <v>24739.499999999993</v>
      </c>
    </row>
    <row r="58" spans="1:11" s="266" customFormat="1" ht="13.8">
      <c r="A58" s="502" t="s">
        <v>5547</v>
      </c>
      <c r="B58" s="504" t="s">
        <v>4970</v>
      </c>
      <c r="C58" s="258">
        <v>11161.2</v>
      </c>
      <c r="D58" s="413">
        <v>1040</v>
      </c>
      <c r="E58" s="413">
        <v>0</v>
      </c>
      <c r="F58" s="414">
        <f t="shared" si="5"/>
        <v>12201.2</v>
      </c>
      <c r="G58" s="414">
        <f t="shared" si="6"/>
        <v>3720.4</v>
      </c>
      <c r="H58" s="414">
        <f t="shared" si="7"/>
        <v>1860.2</v>
      </c>
      <c r="I58" s="414">
        <f t="shared" si="8"/>
        <v>14881.6</v>
      </c>
      <c r="J58" s="503">
        <f t="shared" si="9"/>
        <v>7440.8000000000011</v>
      </c>
      <c r="K58" s="414">
        <f t="shared" si="10"/>
        <v>27903</v>
      </c>
    </row>
    <row r="59" spans="1:11" s="266" customFormat="1" ht="13.8">
      <c r="A59" s="502" t="s">
        <v>5548</v>
      </c>
      <c r="B59" s="504" t="s">
        <v>4970</v>
      </c>
      <c r="C59" s="258">
        <v>17358</v>
      </c>
      <c r="D59" s="413">
        <v>1040</v>
      </c>
      <c r="E59" s="413">
        <v>0</v>
      </c>
      <c r="F59" s="414">
        <f t="shared" si="5"/>
        <v>18398</v>
      </c>
      <c r="G59" s="414">
        <f t="shared" si="6"/>
        <v>5786</v>
      </c>
      <c r="H59" s="414">
        <f t="shared" si="7"/>
        <v>2893</v>
      </c>
      <c r="I59" s="414">
        <f t="shared" si="8"/>
        <v>23144</v>
      </c>
      <c r="J59" s="503">
        <f t="shared" si="9"/>
        <v>11572</v>
      </c>
      <c r="K59" s="414">
        <f t="shared" si="10"/>
        <v>43395</v>
      </c>
    </row>
    <row r="60" spans="1:11" s="266" customFormat="1" ht="13.8">
      <c r="A60" s="502" t="s">
        <v>5549</v>
      </c>
      <c r="B60" s="504" t="s">
        <v>5550</v>
      </c>
      <c r="C60" s="258">
        <v>6813.6</v>
      </c>
      <c r="D60" s="413">
        <v>1040</v>
      </c>
      <c r="E60" s="413">
        <v>0</v>
      </c>
      <c r="F60" s="414">
        <f t="shared" si="5"/>
        <v>7853.6</v>
      </c>
      <c r="G60" s="414">
        <f t="shared" si="6"/>
        <v>2271.1999999999998</v>
      </c>
      <c r="H60" s="414">
        <f t="shared" si="7"/>
        <v>1135.5999999999999</v>
      </c>
      <c r="I60" s="414">
        <f t="shared" si="8"/>
        <v>9084.7999999999993</v>
      </c>
      <c r="J60" s="503">
        <f t="shared" si="9"/>
        <v>4542.3999999999996</v>
      </c>
      <c r="K60" s="414">
        <f t="shared" si="10"/>
        <v>17034</v>
      </c>
    </row>
    <row r="61" spans="1:11" s="266" customFormat="1" ht="13.8">
      <c r="A61" s="502" t="s">
        <v>5551</v>
      </c>
      <c r="B61" s="504" t="s">
        <v>5550</v>
      </c>
      <c r="C61" s="258">
        <v>8825.1</v>
      </c>
      <c r="D61" s="413">
        <v>1040</v>
      </c>
      <c r="E61" s="413">
        <v>0</v>
      </c>
      <c r="F61" s="414">
        <f t="shared" si="5"/>
        <v>9865.1</v>
      </c>
      <c r="G61" s="414">
        <f t="shared" si="6"/>
        <v>2941.7000000000003</v>
      </c>
      <c r="H61" s="414">
        <f t="shared" si="7"/>
        <v>1470.8500000000001</v>
      </c>
      <c r="I61" s="414">
        <f t="shared" si="8"/>
        <v>11766.800000000001</v>
      </c>
      <c r="J61" s="503">
        <f t="shared" si="9"/>
        <v>5883.4</v>
      </c>
      <c r="K61" s="414">
        <f t="shared" si="10"/>
        <v>22062.75</v>
      </c>
    </row>
    <row r="62" spans="1:11" s="266" customFormat="1" ht="13.8">
      <c r="A62" s="502" t="s">
        <v>5552</v>
      </c>
      <c r="B62" s="504" t="s">
        <v>5550</v>
      </c>
      <c r="C62" s="258">
        <v>10090.5</v>
      </c>
      <c r="D62" s="413">
        <v>1040</v>
      </c>
      <c r="E62" s="413">
        <v>0</v>
      </c>
      <c r="F62" s="414">
        <f t="shared" si="5"/>
        <v>11130.5</v>
      </c>
      <c r="G62" s="414">
        <f t="shared" si="6"/>
        <v>3363.5</v>
      </c>
      <c r="H62" s="414">
        <f t="shared" si="7"/>
        <v>1681.75</v>
      </c>
      <c r="I62" s="414">
        <f t="shared" si="8"/>
        <v>13454</v>
      </c>
      <c r="J62" s="503">
        <f t="shared" si="9"/>
        <v>6727</v>
      </c>
      <c r="K62" s="414">
        <f t="shared" si="10"/>
        <v>25226.25</v>
      </c>
    </row>
    <row r="63" spans="1:11" s="266" customFormat="1" ht="13.8">
      <c r="A63" s="502" t="s">
        <v>5445</v>
      </c>
      <c r="B63" s="504" t="s">
        <v>5553</v>
      </c>
      <c r="C63" s="258">
        <v>7786.8</v>
      </c>
      <c r="D63" s="413">
        <v>1040</v>
      </c>
      <c r="E63" s="413">
        <v>0</v>
      </c>
      <c r="F63" s="414">
        <f t="shared" si="5"/>
        <v>8826.7999999999993</v>
      </c>
      <c r="G63" s="414">
        <f t="shared" si="6"/>
        <v>2595.6</v>
      </c>
      <c r="H63" s="414">
        <f t="shared" si="7"/>
        <v>1297.8</v>
      </c>
      <c r="I63" s="414">
        <f t="shared" si="8"/>
        <v>10382.4</v>
      </c>
      <c r="J63" s="503">
        <f t="shared" si="9"/>
        <v>5191.2000000000007</v>
      </c>
      <c r="K63" s="414">
        <f t="shared" si="10"/>
        <v>19467</v>
      </c>
    </row>
    <row r="64" spans="1:11" s="266" customFormat="1" ht="13.8">
      <c r="A64" s="502" t="s">
        <v>5554</v>
      </c>
      <c r="B64" s="504" t="s">
        <v>5448</v>
      </c>
      <c r="C64" s="258">
        <v>6223.2</v>
      </c>
      <c r="D64" s="413">
        <v>1040</v>
      </c>
      <c r="E64" s="413">
        <v>0</v>
      </c>
      <c r="F64" s="414">
        <f t="shared" si="5"/>
        <v>7263.2</v>
      </c>
      <c r="G64" s="414">
        <f t="shared" si="6"/>
        <v>2074.4</v>
      </c>
      <c r="H64" s="414">
        <f t="shared" si="7"/>
        <v>1037.2</v>
      </c>
      <c r="I64" s="414">
        <f t="shared" si="8"/>
        <v>8297.6</v>
      </c>
      <c r="J64" s="503">
        <f t="shared" si="9"/>
        <v>4148.7999999999993</v>
      </c>
      <c r="K64" s="414">
        <f t="shared" si="10"/>
        <v>15558</v>
      </c>
    </row>
    <row r="65" spans="1:11" s="266" customFormat="1" ht="13.8">
      <c r="A65" s="502" t="s">
        <v>5555</v>
      </c>
      <c r="B65" s="504" t="s">
        <v>5448</v>
      </c>
      <c r="C65" s="258">
        <v>6813.6</v>
      </c>
      <c r="D65" s="413">
        <v>1040</v>
      </c>
      <c r="E65" s="413">
        <v>0</v>
      </c>
      <c r="F65" s="414">
        <f t="shared" si="5"/>
        <v>7853.6</v>
      </c>
      <c r="G65" s="414">
        <f t="shared" si="6"/>
        <v>2271.1999999999998</v>
      </c>
      <c r="H65" s="414">
        <f t="shared" si="7"/>
        <v>1135.5999999999999</v>
      </c>
      <c r="I65" s="414">
        <f t="shared" si="8"/>
        <v>9084.7999999999993</v>
      </c>
      <c r="J65" s="503">
        <f t="shared" si="9"/>
        <v>4542.3999999999996</v>
      </c>
      <c r="K65" s="414">
        <f t="shared" si="10"/>
        <v>17034</v>
      </c>
    </row>
    <row r="66" spans="1:11" s="506" customFormat="1" ht="13.8">
      <c r="A66" s="502" t="s">
        <v>5556</v>
      </c>
      <c r="B66" s="504" t="s">
        <v>4199</v>
      </c>
      <c r="C66" s="258">
        <v>6223</v>
      </c>
      <c r="D66" s="413">
        <v>1040</v>
      </c>
      <c r="E66" s="413">
        <v>0</v>
      </c>
      <c r="F66" s="414">
        <f t="shared" si="5"/>
        <v>7263</v>
      </c>
      <c r="G66" s="414">
        <f t="shared" si="6"/>
        <v>2074.3333333333335</v>
      </c>
      <c r="H66" s="414">
        <f t="shared" si="7"/>
        <v>1037.1666666666667</v>
      </c>
      <c r="I66" s="414">
        <f t="shared" si="8"/>
        <v>8297.3333333333339</v>
      </c>
      <c r="J66" s="503">
        <f t="shared" si="9"/>
        <v>4148.6666666666661</v>
      </c>
      <c r="K66" s="414">
        <f t="shared" si="10"/>
        <v>15557.5</v>
      </c>
    </row>
    <row r="67" spans="1:11" s="266" customFormat="1" ht="13.8">
      <c r="A67" s="502" t="s">
        <v>5557</v>
      </c>
      <c r="B67" s="504" t="s">
        <v>4199</v>
      </c>
      <c r="C67" s="258">
        <v>6813.6</v>
      </c>
      <c r="D67" s="413">
        <v>1040</v>
      </c>
      <c r="E67" s="413">
        <v>0</v>
      </c>
      <c r="F67" s="414">
        <f t="shared" si="5"/>
        <v>7853.6</v>
      </c>
      <c r="G67" s="414">
        <f t="shared" si="6"/>
        <v>2271.1999999999998</v>
      </c>
      <c r="H67" s="414">
        <f t="shared" si="7"/>
        <v>1135.5999999999999</v>
      </c>
      <c r="I67" s="414">
        <f t="shared" si="8"/>
        <v>9084.7999999999993</v>
      </c>
      <c r="J67" s="503">
        <f t="shared" si="9"/>
        <v>4542.3999999999996</v>
      </c>
      <c r="K67" s="414">
        <f t="shared" si="10"/>
        <v>17034</v>
      </c>
    </row>
    <row r="68" spans="1:11" s="266" customFormat="1" ht="13.8">
      <c r="A68" s="502" t="s">
        <v>5558</v>
      </c>
      <c r="B68" s="504" t="s">
        <v>4199</v>
      </c>
      <c r="C68" s="258">
        <v>7202.7</v>
      </c>
      <c r="D68" s="413">
        <v>1040</v>
      </c>
      <c r="E68" s="413">
        <v>0</v>
      </c>
      <c r="F68" s="414">
        <f t="shared" si="5"/>
        <v>8242.7000000000007</v>
      </c>
      <c r="G68" s="414">
        <f t="shared" si="6"/>
        <v>2400.9</v>
      </c>
      <c r="H68" s="414">
        <f t="shared" si="7"/>
        <v>1200.45</v>
      </c>
      <c r="I68" s="414">
        <f t="shared" si="8"/>
        <v>9603.6</v>
      </c>
      <c r="J68" s="503">
        <f t="shared" si="9"/>
        <v>4801.8</v>
      </c>
      <c r="K68" s="414">
        <f t="shared" si="10"/>
        <v>18006.75</v>
      </c>
    </row>
    <row r="69" spans="1:11" s="266" customFormat="1" ht="13.8">
      <c r="A69" s="502" t="s">
        <v>5559</v>
      </c>
      <c r="B69" s="504" t="s">
        <v>4199</v>
      </c>
      <c r="C69" s="258">
        <v>7786.8</v>
      </c>
      <c r="D69" s="413">
        <v>1040</v>
      </c>
      <c r="E69" s="413">
        <v>0</v>
      </c>
      <c r="F69" s="414">
        <f t="shared" si="5"/>
        <v>8826.7999999999993</v>
      </c>
      <c r="G69" s="414">
        <f t="shared" si="6"/>
        <v>2595.6</v>
      </c>
      <c r="H69" s="414">
        <f t="shared" si="7"/>
        <v>1297.8</v>
      </c>
      <c r="I69" s="414">
        <f t="shared" si="8"/>
        <v>10382.4</v>
      </c>
      <c r="J69" s="503">
        <f t="shared" si="9"/>
        <v>5191.2000000000007</v>
      </c>
      <c r="K69" s="414">
        <f t="shared" si="10"/>
        <v>19467</v>
      </c>
    </row>
    <row r="70" spans="1:11" s="266" customFormat="1" ht="13.8">
      <c r="A70" s="502" t="s">
        <v>5560</v>
      </c>
      <c r="B70" s="504" t="s">
        <v>4199</v>
      </c>
      <c r="C70" s="258">
        <v>8111.4</v>
      </c>
      <c r="D70" s="413">
        <v>1040</v>
      </c>
      <c r="E70" s="413">
        <v>0</v>
      </c>
      <c r="F70" s="414">
        <f t="shared" si="5"/>
        <v>9151.4</v>
      </c>
      <c r="G70" s="414">
        <f t="shared" si="6"/>
        <v>2703.8</v>
      </c>
      <c r="H70" s="414">
        <f t="shared" si="7"/>
        <v>1351.9</v>
      </c>
      <c r="I70" s="414">
        <f t="shared" si="8"/>
        <v>10815.2</v>
      </c>
      <c r="J70" s="503">
        <f t="shared" si="9"/>
        <v>5407.6</v>
      </c>
      <c r="K70" s="414">
        <f t="shared" si="10"/>
        <v>20278.5</v>
      </c>
    </row>
    <row r="71" spans="1:11" s="266" customFormat="1" ht="13.8">
      <c r="A71" s="502" t="s">
        <v>5561</v>
      </c>
      <c r="B71" s="504" t="s">
        <v>4199</v>
      </c>
      <c r="C71" s="258">
        <v>9668.7000000000007</v>
      </c>
      <c r="D71" s="413">
        <v>1040</v>
      </c>
      <c r="E71" s="413">
        <v>0</v>
      </c>
      <c r="F71" s="414">
        <f t="shared" si="5"/>
        <v>10708.7</v>
      </c>
      <c r="G71" s="414">
        <f t="shared" si="6"/>
        <v>3222.9</v>
      </c>
      <c r="H71" s="414">
        <f t="shared" si="7"/>
        <v>1611.45</v>
      </c>
      <c r="I71" s="414">
        <f t="shared" si="8"/>
        <v>12891.6</v>
      </c>
      <c r="J71" s="503">
        <f t="shared" si="9"/>
        <v>6445.8000000000011</v>
      </c>
      <c r="K71" s="414">
        <f t="shared" si="10"/>
        <v>24171.75</v>
      </c>
    </row>
    <row r="72" spans="1:11" s="266" customFormat="1" ht="13.8">
      <c r="A72" s="502" t="s">
        <v>5562</v>
      </c>
      <c r="B72" s="504" t="s">
        <v>5451</v>
      </c>
      <c r="C72" s="258">
        <v>6515.7</v>
      </c>
      <c r="D72" s="413">
        <v>1040</v>
      </c>
      <c r="E72" s="413">
        <v>0</v>
      </c>
      <c r="F72" s="414">
        <f t="shared" si="5"/>
        <v>7555.7</v>
      </c>
      <c r="G72" s="414">
        <f t="shared" si="6"/>
        <v>2171.9</v>
      </c>
      <c r="H72" s="414">
        <f t="shared" si="7"/>
        <v>1085.95</v>
      </c>
      <c r="I72" s="414">
        <f t="shared" si="8"/>
        <v>8687.6</v>
      </c>
      <c r="J72" s="503">
        <f t="shared" si="9"/>
        <v>4343.7999999999993</v>
      </c>
      <c r="K72" s="414">
        <f t="shared" si="10"/>
        <v>16289.25</v>
      </c>
    </row>
    <row r="73" spans="1:11" s="266" customFormat="1" ht="13.8">
      <c r="A73" s="502" t="s">
        <v>5563</v>
      </c>
      <c r="B73" s="504" t="s">
        <v>5451</v>
      </c>
      <c r="C73" s="258">
        <v>7040.7</v>
      </c>
      <c r="D73" s="413">
        <v>1040</v>
      </c>
      <c r="E73" s="413">
        <v>0</v>
      </c>
      <c r="F73" s="414">
        <f t="shared" si="5"/>
        <v>8080.7</v>
      </c>
      <c r="G73" s="414">
        <f t="shared" si="6"/>
        <v>2346.9</v>
      </c>
      <c r="H73" s="414">
        <f t="shared" si="7"/>
        <v>1173.45</v>
      </c>
      <c r="I73" s="414">
        <f t="shared" si="8"/>
        <v>9387.6</v>
      </c>
      <c r="J73" s="503">
        <f t="shared" si="9"/>
        <v>4693.7999999999993</v>
      </c>
      <c r="K73" s="414">
        <f t="shared" si="10"/>
        <v>17601.75</v>
      </c>
    </row>
    <row r="74" spans="1:11" s="266" customFormat="1" ht="13.8">
      <c r="A74" s="502" t="s">
        <v>5564</v>
      </c>
      <c r="B74" s="504" t="s">
        <v>4179</v>
      </c>
      <c r="C74" s="258">
        <v>13886.4</v>
      </c>
      <c r="D74" s="413">
        <v>1040</v>
      </c>
      <c r="E74" s="413">
        <v>0</v>
      </c>
      <c r="F74" s="414">
        <f t="shared" si="5"/>
        <v>14926.4</v>
      </c>
      <c r="G74" s="414">
        <f t="shared" si="6"/>
        <v>4628.8</v>
      </c>
      <c r="H74" s="414">
        <f t="shared" si="7"/>
        <v>2314.4</v>
      </c>
      <c r="I74" s="414">
        <f t="shared" si="8"/>
        <v>18515.2</v>
      </c>
      <c r="J74" s="503">
        <f t="shared" si="9"/>
        <v>9257.5999999999985</v>
      </c>
      <c r="K74" s="414">
        <f t="shared" si="10"/>
        <v>34716</v>
      </c>
    </row>
    <row r="75" spans="1:11" s="266" customFormat="1" ht="13.8">
      <c r="A75" s="502" t="s">
        <v>5565</v>
      </c>
      <c r="B75" s="504" t="s">
        <v>4179</v>
      </c>
      <c r="C75" s="258">
        <v>18720.900000000001</v>
      </c>
      <c r="D75" s="413">
        <v>1040</v>
      </c>
      <c r="E75" s="413">
        <v>0</v>
      </c>
      <c r="F75" s="414">
        <f t="shared" si="5"/>
        <v>19760.900000000001</v>
      </c>
      <c r="G75" s="414">
        <f t="shared" si="6"/>
        <v>6240.3000000000011</v>
      </c>
      <c r="H75" s="414">
        <f t="shared" si="7"/>
        <v>3120.1500000000005</v>
      </c>
      <c r="I75" s="414">
        <f t="shared" si="8"/>
        <v>24961.200000000004</v>
      </c>
      <c r="J75" s="503">
        <f t="shared" si="9"/>
        <v>12480.600000000002</v>
      </c>
      <c r="K75" s="414">
        <f t="shared" si="10"/>
        <v>46802.250000000015</v>
      </c>
    </row>
    <row r="76" spans="1:11" s="266" customFormat="1" ht="13.8">
      <c r="A76" s="502" t="s">
        <v>5566</v>
      </c>
      <c r="B76" s="504" t="s">
        <v>4179</v>
      </c>
      <c r="C76" s="258">
        <v>18428.7</v>
      </c>
      <c r="D76" s="413">
        <v>1040</v>
      </c>
      <c r="E76" s="413">
        <v>0</v>
      </c>
      <c r="F76" s="414">
        <f t="shared" si="5"/>
        <v>19468.7</v>
      </c>
      <c r="G76" s="414">
        <f t="shared" si="6"/>
        <v>6142.9000000000005</v>
      </c>
      <c r="H76" s="414">
        <f t="shared" si="7"/>
        <v>3071.4500000000003</v>
      </c>
      <c r="I76" s="414">
        <f t="shared" si="8"/>
        <v>24571.600000000002</v>
      </c>
      <c r="J76" s="503">
        <f t="shared" si="9"/>
        <v>12285.800000000003</v>
      </c>
      <c r="K76" s="414">
        <f t="shared" si="10"/>
        <v>46071.750000000007</v>
      </c>
    </row>
    <row r="77" spans="1:11" s="266" customFormat="1" ht="13.8">
      <c r="A77" s="502" t="s">
        <v>5567</v>
      </c>
      <c r="B77" s="504" t="s">
        <v>5407</v>
      </c>
      <c r="C77" s="258">
        <v>7624.5</v>
      </c>
      <c r="D77" s="413">
        <v>1040</v>
      </c>
      <c r="E77" s="413">
        <v>0</v>
      </c>
      <c r="F77" s="414">
        <f t="shared" si="5"/>
        <v>8664.5</v>
      </c>
      <c r="G77" s="414">
        <f t="shared" si="6"/>
        <v>2541.5</v>
      </c>
      <c r="H77" s="414">
        <f t="shared" si="7"/>
        <v>1270.75</v>
      </c>
      <c r="I77" s="414">
        <f t="shared" si="8"/>
        <v>10166</v>
      </c>
      <c r="J77" s="503">
        <f t="shared" si="9"/>
        <v>5083</v>
      </c>
      <c r="K77" s="414">
        <f t="shared" si="10"/>
        <v>19061.25</v>
      </c>
    </row>
    <row r="78" spans="1:11" s="266" customFormat="1" ht="13.8">
      <c r="A78" s="502" t="s">
        <v>5568</v>
      </c>
      <c r="B78" s="504" t="s">
        <v>5407</v>
      </c>
      <c r="C78" s="258">
        <v>9668.7000000000007</v>
      </c>
      <c r="D78" s="413">
        <v>1040</v>
      </c>
      <c r="E78" s="413">
        <v>0</v>
      </c>
      <c r="F78" s="414">
        <f t="shared" si="5"/>
        <v>10708.7</v>
      </c>
      <c r="G78" s="414">
        <f t="shared" si="6"/>
        <v>3222.9</v>
      </c>
      <c r="H78" s="414">
        <f t="shared" si="7"/>
        <v>1611.45</v>
      </c>
      <c r="I78" s="414">
        <f t="shared" si="8"/>
        <v>12891.6</v>
      </c>
      <c r="J78" s="503">
        <f t="shared" si="9"/>
        <v>6445.8000000000011</v>
      </c>
      <c r="K78" s="414">
        <f t="shared" si="10"/>
        <v>24171.75</v>
      </c>
    </row>
    <row r="79" spans="1:11" s="266" customFormat="1" ht="13.8">
      <c r="A79" s="502" t="s">
        <v>5452</v>
      </c>
      <c r="B79" s="504" t="s">
        <v>5453</v>
      </c>
      <c r="C79" s="258">
        <v>8111.4</v>
      </c>
      <c r="D79" s="413">
        <v>1040</v>
      </c>
      <c r="E79" s="413">
        <v>0</v>
      </c>
      <c r="F79" s="414">
        <f t="shared" si="5"/>
        <v>9151.4</v>
      </c>
      <c r="G79" s="414">
        <f t="shared" si="6"/>
        <v>2703.8</v>
      </c>
      <c r="H79" s="414">
        <f t="shared" si="7"/>
        <v>1351.9</v>
      </c>
      <c r="I79" s="414">
        <f t="shared" si="8"/>
        <v>10815.2</v>
      </c>
      <c r="J79" s="503">
        <f t="shared" si="9"/>
        <v>5407.6</v>
      </c>
      <c r="K79" s="414">
        <f t="shared" si="10"/>
        <v>20278.5</v>
      </c>
    </row>
    <row r="80" spans="1:11" s="266" customFormat="1" ht="13.8">
      <c r="A80" s="502" t="s">
        <v>5569</v>
      </c>
      <c r="B80" s="504" t="s">
        <v>5570</v>
      </c>
      <c r="C80" s="258">
        <v>8662.7999999999993</v>
      </c>
      <c r="D80" s="413">
        <v>1040</v>
      </c>
      <c r="E80" s="413">
        <v>0</v>
      </c>
      <c r="F80" s="414">
        <f t="shared" si="5"/>
        <v>9702.7999999999993</v>
      </c>
      <c r="G80" s="414">
        <f t="shared" si="6"/>
        <v>2887.6</v>
      </c>
      <c r="H80" s="414">
        <f t="shared" si="7"/>
        <v>1443.8</v>
      </c>
      <c r="I80" s="414">
        <f t="shared" si="8"/>
        <v>11550.4</v>
      </c>
      <c r="J80" s="503">
        <f t="shared" si="9"/>
        <v>5775.2</v>
      </c>
      <c r="K80" s="414">
        <f t="shared" si="10"/>
        <v>21657</v>
      </c>
    </row>
    <row r="81" spans="1:11" s="266" customFormat="1" ht="13.8">
      <c r="A81" s="502" t="s">
        <v>5571</v>
      </c>
      <c r="B81" s="504" t="s">
        <v>5413</v>
      </c>
      <c r="C81" s="258">
        <v>13724.1</v>
      </c>
      <c r="D81" s="413">
        <v>1040</v>
      </c>
      <c r="E81" s="413">
        <v>0</v>
      </c>
      <c r="F81" s="414">
        <f t="shared" si="5"/>
        <v>14764.1</v>
      </c>
      <c r="G81" s="414">
        <f t="shared" si="6"/>
        <v>4574.7000000000007</v>
      </c>
      <c r="H81" s="414">
        <f t="shared" si="7"/>
        <v>2287.3500000000004</v>
      </c>
      <c r="I81" s="414">
        <f t="shared" si="8"/>
        <v>18298.800000000003</v>
      </c>
      <c r="J81" s="503">
        <f t="shared" si="9"/>
        <v>9149.4000000000015</v>
      </c>
      <c r="K81" s="414">
        <f t="shared" si="10"/>
        <v>34310.250000000007</v>
      </c>
    </row>
    <row r="82" spans="1:11" s="266" customFormat="1" ht="13.8">
      <c r="A82" s="502" t="s">
        <v>5572</v>
      </c>
      <c r="B82" s="504" t="s">
        <v>5415</v>
      </c>
      <c r="C82" s="258">
        <v>7916.7</v>
      </c>
      <c r="D82" s="413">
        <v>1040</v>
      </c>
      <c r="E82" s="413">
        <v>0</v>
      </c>
      <c r="F82" s="414">
        <f t="shared" si="5"/>
        <v>8956.7000000000007</v>
      </c>
      <c r="G82" s="414">
        <f t="shared" si="6"/>
        <v>2638.8999999999996</v>
      </c>
      <c r="H82" s="414">
        <f t="shared" si="7"/>
        <v>1319.4499999999998</v>
      </c>
      <c r="I82" s="414">
        <f t="shared" si="8"/>
        <v>10555.599999999999</v>
      </c>
      <c r="J82" s="503">
        <f t="shared" si="9"/>
        <v>5277.7999999999993</v>
      </c>
      <c r="K82" s="414">
        <f t="shared" si="10"/>
        <v>19791.749999999996</v>
      </c>
    </row>
    <row r="83" spans="1:11" s="266" customFormat="1" ht="13.8">
      <c r="A83" s="502" t="s">
        <v>5573</v>
      </c>
      <c r="B83" s="504" t="s">
        <v>5574</v>
      </c>
      <c r="C83" s="258">
        <v>7559.7</v>
      </c>
      <c r="D83" s="413">
        <v>1040</v>
      </c>
      <c r="E83" s="413">
        <v>0</v>
      </c>
      <c r="F83" s="414">
        <f t="shared" si="5"/>
        <v>8599.7000000000007</v>
      </c>
      <c r="G83" s="414">
        <f t="shared" si="6"/>
        <v>2519.8999999999996</v>
      </c>
      <c r="H83" s="414">
        <f t="shared" si="7"/>
        <v>1259.9499999999998</v>
      </c>
      <c r="I83" s="414">
        <f t="shared" si="8"/>
        <v>10079.599999999999</v>
      </c>
      <c r="J83" s="503">
        <f t="shared" si="9"/>
        <v>5039.7999999999993</v>
      </c>
      <c r="K83" s="414">
        <f t="shared" si="10"/>
        <v>18899.249999999996</v>
      </c>
    </row>
    <row r="84" spans="1:11" s="266" customFormat="1" ht="13.8">
      <c r="A84" s="502" t="s">
        <v>5575</v>
      </c>
      <c r="B84" s="504" t="s">
        <v>5417</v>
      </c>
      <c r="C84" s="258">
        <v>9019.7999999999993</v>
      </c>
      <c r="D84" s="413">
        <v>1040</v>
      </c>
      <c r="E84" s="413">
        <v>0</v>
      </c>
      <c r="F84" s="414">
        <f t="shared" si="5"/>
        <v>10059.799999999999</v>
      </c>
      <c r="G84" s="414">
        <f t="shared" si="6"/>
        <v>3006.5999999999995</v>
      </c>
      <c r="H84" s="414">
        <f t="shared" si="7"/>
        <v>1503.2999999999997</v>
      </c>
      <c r="I84" s="414">
        <f t="shared" si="8"/>
        <v>12026.399999999998</v>
      </c>
      <c r="J84" s="503">
        <f t="shared" si="9"/>
        <v>6013.1999999999989</v>
      </c>
      <c r="K84" s="414">
        <f>+G84+H84+I84+J84</f>
        <v>22549.499999999993</v>
      </c>
    </row>
    <row r="85" spans="1:11" s="266" customFormat="1" ht="13.8">
      <c r="A85" s="502" t="s">
        <v>5507</v>
      </c>
      <c r="B85" s="504" t="s">
        <v>5508</v>
      </c>
      <c r="C85" s="258">
        <v>2430</v>
      </c>
      <c r="D85" s="413">
        <v>0</v>
      </c>
      <c r="E85" s="413">
        <v>0</v>
      </c>
      <c r="F85" s="414">
        <f t="shared" si="5"/>
        <v>2430</v>
      </c>
      <c r="G85" s="414">
        <v>0</v>
      </c>
      <c r="H85" s="414">
        <v>0</v>
      </c>
      <c r="I85" s="414">
        <v>0</v>
      </c>
      <c r="J85" s="503">
        <v>0</v>
      </c>
      <c r="K85" s="414">
        <f t="shared" si="10"/>
        <v>0</v>
      </c>
    </row>
    <row r="86" spans="1:11" s="266" customFormat="1" ht="13.8">
      <c r="A86" s="502" t="s">
        <v>5576</v>
      </c>
      <c r="B86" s="504" t="s">
        <v>5577</v>
      </c>
      <c r="C86" s="258">
        <v>6223.2</v>
      </c>
      <c r="D86" s="413">
        <v>1040</v>
      </c>
      <c r="E86" s="413">
        <v>0</v>
      </c>
      <c r="F86" s="414">
        <f t="shared" si="5"/>
        <v>7263.2</v>
      </c>
      <c r="G86" s="414">
        <f t="shared" ref="G86:G149" si="11">+(C86/30)*10</f>
        <v>2074.4</v>
      </c>
      <c r="H86" s="414">
        <f t="shared" ref="H86:H149" si="12">+(C86/30)*5</f>
        <v>1037.2</v>
      </c>
      <c r="I86" s="414">
        <f t="shared" ref="I86:I149" si="13">+(C86/30)*40</f>
        <v>8297.6</v>
      </c>
      <c r="J86" s="503">
        <f t="shared" ref="J86:J133" si="14">(C86/30)*12+(C86/30)*8</f>
        <v>4148.7999999999993</v>
      </c>
      <c r="K86" s="414">
        <f t="shared" si="10"/>
        <v>15558</v>
      </c>
    </row>
    <row r="87" spans="1:11" s="266" customFormat="1" ht="13.8">
      <c r="A87" s="502" t="s">
        <v>5578</v>
      </c>
      <c r="B87" s="504" t="s">
        <v>5330</v>
      </c>
      <c r="C87" s="258">
        <v>6223.2</v>
      </c>
      <c r="D87" s="413">
        <v>1040</v>
      </c>
      <c r="E87" s="413">
        <v>0</v>
      </c>
      <c r="F87" s="414">
        <f t="shared" si="5"/>
        <v>7263.2</v>
      </c>
      <c r="G87" s="414">
        <f t="shared" si="11"/>
        <v>2074.4</v>
      </c>
      <c r="H87" s="414">
        <f t="shared" si="12"/>
        <v>1037.2</v>
      </c>
      <c r="I87" s="414">
        <f t="shared" si="13"/>
        <v>8297.6</v>
      </c>
      <c r="J87" s="503">
        <f t="shared" si="14"/>
        <v>4148.7999999999993</v>
      </c>
      <c r="K87" s="414">
        <f t="shared" si="10"/>
        <v>15558</v>
      </c>
    </row>
    <row r="88" spans="1:11" s="266" customFormat="1" ht="13.8">
      <c r="A88" s="502" t="s">
        <v>5579</v>
      </c>
      <c r="B88" s="504" t="s">
        <v>5330</v>
      </c>
      <c r="C88" s="258">
        <v>6780.9</v>
      </c>
      <c r="D88" s="413">
        <v>1040</v>
      </c>
      <c r="E88" s="413">
        <v>0</v>
      </c>
      <c r="F88" s="414">
        <f t="shared" si="5"/>
        <v>7820.9</v>
      </c>
      <c r="G88" s="414">
        <f t="shared" si="11"/>
        <v>2260.3000000000002</v>
      </c>
      <c r="H88" s="414">
        <f t="shared" si="12"/>
        <v>1130.1500000000001</v>
      </c>
      <c r="I88" s="414">
        <f t="shared" si="13"/>
        <v>9041.2000000000007</v>
      </c>
      <c r="J88" s="503">
        <f t="shared" si="14"/>
        <v>4520.6000000000004</v>
      </c>
      <c r="K88" s="414">
        <f t="shared" si="10"/>
        <v>16952.25</v>
      </c>
    </row>
    <row r="89" spans="1:11" s="266" customFormat="1" ht="13.8">
      <c r="A89" s="502" t="s">
        <v>5580</v>
      </c>
      <c r="B89" s="504" t="s">
        <v>5103</v>
      </c>
      <c r="C89" s="258">
        <v>11842.5</v>
      </c>
      <c r="D89" s="413">
        <v>1040</v>
      </c>
      <c r="E89" s="413">
        <v>0</v>
      </c>
      <c r="F89" s="414">
        <f t="shared" si="5"/>
        <v>12882.5</v>
      </c>
      <c r="G89" s="414">
        <f t="shared" si="11"/>
        <v>3947.5</v>
      </c>
      <c r="H89" s="414">
        <f t="shared" si="12"/>
        <v>1973.75</v>
      </c>
      <c r="I89" s="414">
        <f t="shared" si="13"/>
        <v>15790</v>
      </c>
      <c r="J89" s="503">
        <f t="shared" si="14"/>
        <v>7895</v>
      </c>
      <c r="K89" s="414">
        <f t="shared" si="10"/>
        <v>29606.25</v>
      </c>
    </row>
    <row r="90" spans="1:11" s="266" customFormat="1" ht="13.8">
      <c r="A90" s="502" t="s">
        <v>5581</v>
      </c>
      <c r="B90" s="504" t="s">
        <v>5103</v>
      </c>
      <c r="C90" s="258">
        <v>17358</v>
      </c>
      <c r="D90" s="413">
        <v>1040</v>
      </c>
      <c r="E90" s="413">
        <v>0</v>
      </c>
      <c r="F90" s="414">
        <f t="shared" si="5"/>
        <v>18398</v>
      </c>
      <c r="G90" s="414">
        <f t="shared" si="11"/>
        <v>5786</v>
      </c>
      <c r="H90" s="414">
        <f t="shared" si="12"/>
        <v>2893</v>
      </c>
      <c r="I90" s="414">
        <f t="shared" si="13"/>
        <v>23144</v>
      </c>
      <c r="J90" s="503">
        <f t="shared" si="14"/>
        <v>11572</v>
      </c>
      <c r="K90" s="414">
        <f t="shared" si="10"/>
        <v>43395</v>
      </c>
    </row>
    <row r="91" spans="1:11" s="266" customFormat="1" ht="13.8">
      <c r="A91" s="502" t="s">
        <v>5457</v>
      </c>
      <c r="B91" s="504" t="s">
        <v>5458</v>
      </c>
      <c r="C91" s="258">
        <v>6586.2</v>
      </c>
      <c r="D91" s="413">
        <v>1040</v>
      </c>
      <c r="E91" s="413">
        <v>0</v>
      </c>
      <c r="F91" s="414">
        <f t="shared" si="5"/>
        <v>7626.2</v>
      </c>
      <c r="G91" s="414">
        <f t="shared" si="11"/>
        <v>2195.4</v>
      </c>
      <c r="H91" s="414">
        <f t="shared" si="12"/>
        <v>1097.7</v>
      </c>
      <c r="I91" s="414">
        <f t="shared" si="13"/>
        <v>8781.6</v>
      </c>
      <c r="J91" s="503">
        <f t="shared" si="14"/>
        <v>4390.8</v>
      </c>
      <c r="K91" s="414">
        <f t="shared" si="10"/>
        <v>16465.5</v>
      </c>
    </row>
    <row r="92" spans="1:11" s="266" customFormat="1" ht="13.8">
      <c r="A92" s="502" t="s">
        <v>5582</v>
      </c>
      <c r="B92" s="504" t="s">
        <v>5460</v>
      </c>
      <c r="C92" s="258">
        <v>6223.2</v>
      </c>
      <c r="D92" s="413">
        <v>1040</v>
      </c>
      <c r="E92" s="413">
        <v>0</v>
      </c>
      <c r="F92" s="414">
        <f t="shared" si="5"/>
        <v>7263.2</v>
      </c>
      <c r="G92" s="414">
        <f t="shared" si="11"/>
        <v>2074.4</v>
      </c>
      <c r="H92" s="414">
        <f t="shared" si="12"/>
        <v>1037.2</v>
      </c>
      <c r="I92" s="414">
        <f t="shared" si="13"/>
        <v>8297.6</v>
      </c>
      <c r="J92" s="503">
        <f t="shared" si="14"/>
        <v>4148.7999999999993</v>
      </c>
      <c r="K92" s="414">
        <f t="shared" si="10"/>
        <v>15558</v>
      </c>
    </row>
    <row r="93" spans="1:11" s="266" customFormat="1" ht="13.8">
      <c r="A93" s="502" t="s">
        <v>5583</v>
      </c>
      <c r="B93" s="504" t="s">
        <v>5460</v>
      </c>
      <c r="C93" s="258">
        <v>7786.8</v>
      </c>
      <c r="D93" s="413">
        <v>1040</v>
      </c>
      <c r="E93" s="413">
        <v>0</v>
      </c>
      <c r="F93" s="414">
        <f t="shared" si="5"/>
        <v>8826.7999999999993</v>
      </c>
      <c r="G93" s="414">
        <f t="shared" si="11"/>
        <v>2595.6</v>
      </c>
      <c r="H93" s="414">
        <f t="shared" si="12"/>
        <v>1297.8</v>
      </c>
      <c r="I93" s="414">
        <f t="shared" si="13"/>
        <v>10382.4</v>
      </c>
      <c r="J93" s="503">
        <f t="shared" si="14"/>
        <v>5191.2000000000007</v>
      </c>
      <c r="K93" s="414">
        <f t="shared" si="10"/>
        <v>19467</v>
      </c>
    </row>
    <row r="94" spans="1:11" s="266" customFormat="1" ht="13.8">
      <c r="A94" s="502" t="s">
        <v>5461</v>
      </c>
      <c r="B94" s="504" t="s">
        <v>5462</v>
      </c>
      <c r="C94" s="258">
        <v>13594.5</v>
      </c>
      <c r="D94" s="413">
        <v>1040</v>
      </c>
      <c r="E94" s="413">
        <v>0</v>
      </c>
      <c r="F94" s="414">
        <f t="shared" si="5"/>
        <v>14634.5</v>
      </c>
      <c r="G94" s="414">
        <f t="shared" si="11"/>
        <v>4531.5</v>
      </c>
      <c r="H94" s="414">
        <f t="shared" si="12"/>
        <v>2265.75</v>
      </c>
      <c r="I94" s="414">
        <f t="shared" si="13"/>
        <v>18126</v>
      </c>
      <c r="J94" s="503">
        <f t="shared" si="14"/>
        <v>9063</v>
      </c>
      <c r="K94" s="414">
        <f t="shared" si="10"/>
        <v>33986.25</v>
      </c>
    </row>
    <row r="95" spans="1:11" s="266" customFormat="1" ht="13.8">
      <c r="A95" s="502" t="s">
        <v>5463</v>
      </c>
      <c r="B95" s="504" t="s">
        <v>5464</v>
      </c>
      <c r="C95" s="258">
        <v>13594.5</v>
      </c>
      <c r="D95" s="413">
        <v>1040</v>
      </c>
      <c r="E95" s="413">
        <v>0</v>
      </c>
      <c r="F95" s="414">
        <f t="shared" si="5"/>
        <v>14634.5</v>
      </c>
      <c r="G95" s="414">
        <f t="shared" si="11"/>
        <v>4531.5</v>
      </c>
      <c r="H95" s="414">
        <f t="shared" si="12"/>
        <v>2265.75</v>
      </c>
      <c r="I95" s="414">
        <f t="shared" si="13"/>
        <v>18126</v>
      </c>
      <c r="J95" s="503">
        <f t="shared" si="14"/>
        <v>9063</v>
      </c>
      <c r="K95" s="414">
        <f t="shared" si="10"/>
        <v>33986.25</v>
      </c>
    </row>
    <row r="96" spans="1:11" s="266" customFormat="1" ht="13.8">
      <c r="A96" s="502" t="s">
        <v>5465</v>
      </c>
      <c r="B96" s="504" t="s">
        <v>5466</v>
      </c>
      <c r="C96" s="258">
        <v>7332.6</v>
      </c>
      <c r="D96" s="413">
        <v>1040</v>
      </c>
      <c r="E96" s="413">
        <v>0</v>
      </c>
      <c r="F96" s="414">
        <f t="shared" ref="F96:F159" si="15">+C96+E96+D96</f>
        <v>8372.6</v>
      </c>
      <c r="G96" s="414">
        <f t="shared" si="11"/>
        <v>2444.2000000000003</v>
      </c>
      <c r="H96" s="414">
        <f t="shared" si="12"/>
        <v>1222.1000000000001</v>
      </c>
      <c r="I96" s="414">
        <f t="shared" si="13"/>
        <v>9776.8000000000011</v>
      </c>
      <c r="J96" s="503">
        <f t="shared" si="14"/>
        <v>4888.3999999999996</v>
      </c>
      <c r="K96" s="414">
        <f t="shared" si="10"/>
        <v>18331.5</v>
      </c>
    </row>
    <row r="97" spans="1:11" s="266" customFormat="1" ht="13.8">
      <c r="A97" s="502" t="s">
        <v>5584</v>
      </c>
      <c r="B97" s="504" t="s">
        <v>5468</v>
      </c>
      <c r="C97" s="258">
        <v>12199.2</v>
      </c>
      <c r="D97" s="413">
        <v>1040</v>
      </c>
      <c r="E97" s="413">
        <v>0</v>
      </c>
      <c r="F97" s="414">
        <f t="shared" si="15"/>
        <v>13239.2</v>
      </c>
      <c r="G97" s="414">
        <f t="shared" si="11"/>
        <v>4066.4000000000005</v>
      </c>
      <c r="H97" s="414">
        <f t="shared" si="12"/>
        <v>2033.2000000000003</v>
      </c>
      <c r="I97" s="414">
        <f t="shared" si="13"/>
        <v>16265.600000000002</v>
      </c>
      <c r="J97" s="503">
        <f t="shared" si="14"/>
        <v>8132.8000000000011</v>
      </c>
      <c r="K97" s="414">
        <f t="shared" si="10"/>
        <v>30498.000000000007</v>
      </c>
    </row>
    <row r="98" spans="1:11" s="266" customFormat="1" ht="13.8">
      <c r="A98" s="502" t="s">
        <v>5585</v>
      </c>
      <c r="B98" s="504" t="s">
        <v>5470</v>
      </c>
      <c r="C98" s="258">
        <v>6813.6</v>
      </c>
      <c r="D98" s="413">
        <v>1040</v>
      </c>
      <c r="E98" s="413">
        <v>0</v>
      </c>
      <c r="F98" s="414">
        <f t="shared" si="15"/>
        <v>7853.6</v>
      </c>
      <c r="G98" s="414">
        <f t="shared" si="11"/>
        <v>2271.1999999999998</v>
      </c>
      <c r="H98" s="414">
        <f t="shared" si="12"/>
        <v>1135.5999999999999</v>
      </c>
      <c r="I98" s="414">
        <f t="shared" si="13"/>
        <v>9084.7999999999993</v>
      </c>
      <c r="J98" s="503">
        <f t="shared" si="14"/>
        <v>4542.3999999999996</v>
      </c>
      <c r="K98" s="414">
        <f t="shared" si="10"/>
        <v>17034</v>
      </c>
    </row>
    <row r="99" spans="1:11" s="266" customFormat="1" ht="13.8">
      <c r="A99" s="502" t="s">
        <v>5586</v>
      </c>
      <c r="B99" s="504" t="s">
        <v>5470</v>
      </c>
      <c r="C99" s="258">
        <v>8176.2</v>
      </c>
      <c r="D99" s="413">
        <v>1040</v>
      </c>
      <c r="E99" s="413">
        <v>0</v>
      </c>
      <c r="F99" s="414">
        <f t="shared" si="15"/>
        <v>9216.2000000000007</v>
      </c>
      <c r="G99" s="414">
        <f t="shared" si="11"/>
        <v>2725.4</v>
      </c>
      <c r="H99" s="414">
        <f t="shared" si="12"/>
        <v>1362.7</v>
      </c>
      <c r="I99" s="414">
        <f t="shared" si="13"/>
        <v>10901.6</v>
      </c>
      <c r="J99" s="503">
        <f t="shared" si="14"/>
        <v>5450.8000000000011</v>
      </c>
      <c r="K99" s="414">
        <f t="shared" si="10"/>
        <v>20440.5</v>
      </c>
    </row>
    <row r="100" spans="1:11" s="266" customFormat="1" ht="13.8">
      <c r="A100" s="502" t="s">
        <v>5587</v>
      </c>
      <c r="B100" s="504" t="s">
        <v>5470</v>
      </c>
      <c r="C100" s="258">
        <v>8825.1</v>
      </c>
      <c r="D100" s="413">
        <v>1040</v>
      </c>
      <c r="E100" s="413">
        <v>0</v>
      </c>
      <c r="F100" s="414">
        <f t="shared" si="15"/>
        <v>9865.1</v>
      </c>
      <c r="G100" s="414">
        <f t="shared" si="11"/>
        <v>2941.7000000000003</v>
      </c>
      <c r="H100" s="414">
        <f t="shared" si="12"/>
        <v>1470.8500000000001</v>
      </c>
      <c r="I100" s="414">
        <f t="shared" si="13"/>
        <v>11766.800000000001</v>
      </c>
      <c r="J100" s="503">
        <f t="shared" si="14"/>
        <v>5883.4</v>
      </c>
      <c r="K100" s="414">
        <f t="shared" ref="K100:K163" si="16">+G100+H100+I100+J100</f>
        <v>22062.75</v>
      </c>
    </row>
    <row r="101" spans="1:11" s="266" customFormat="1" ht="13.8">
      <c r="A101" s="502" t="s">
        <v>5588</v>
      </c>
      <c r="B101" s="504" t="s">
        <v>5470</v>
      </c>
      <c r="C101" s="258">
        <v>9181.7999999999993</v>
      </c>
      <c r="D101" s="413">
        <v>1040</v>
      </c>
      <c r="E101" s="413">
        <v>0</v>
      </c>
      <c r="F101" s="414">
        <f t="shared" si="15"/>
        <v>10221.799999999999</v>
      </c>
      <c r="G101" s="414">
        <f t="shared" si="11"/>
        <v>3060.6</v>
      </c>
      <c r="H101" s="414">
        <f t="shared" si="12"/>
        <v>1530.3</v>
      </c>
      <c r="I101" s="414">
        <f t="shared" si="13"/>
        <v>12242.4</v>
      </c>
      <c r="J101" s="503">
        <f t="shared" si="14"/>
        <v>6121.2000000000007</v>
      </c>
      <c r="K101" s="414">
        <f t="shared" si="16"/>
        <v>22954.5</v>
      </c>
    </row>
    <row r="102" spans="1:11" s="266" customFormat="1" ht="13.8">
      <c r="A102" s="502" t="s">
        <v>5589</v>
      </c>
      <c r="B102" s="504" t="s">
        <v>5470</v>
      </c>
      <c r="C102" s="258">
        <v>10869</v>
      </c>
      <c r="D102" s="413">
        <v>1040</v>
      </c>
      <c r="E102" s="413">
        <v>0</v>
      </c>
      <c r="F102" s="414">
        <f t="shared" si="15"/>
        <v>11909</v>
      </c>
      <c r="G102" s="414">
        <f t="shared" si="11"/>
        <v>3623</v>
      </c>
      <c r="H102" s="414">
        <f t="shared" si="12"/>
        <v>1811.5</v>
      </c>
      <c r="I102" s="414">
        <f t="shared" si="13"/>
        <v>14492</v>
      </c>
      <c r="J102" s="503">
        <f t="shared" si="14"/>
        <v>7246</v>
      </c>
      <c r="K102" s="414">
        <f t="shared" si="16"/>
        <v>27172.5</v>
      </c>
    </row>
    <row r="103" spans="1:11" s="266" customFormat="1" ht="13.8">
      <c r="A103" s="502" t="s">
        <v>5590</v>
      </c>
      <c r="B103" s="504" t="s">
        <v>4361</v>
      </c>
      <c r="C103" s="258">
        <v>9668.7000000000007</v>
      </c>
      <c r="D103" s="413">
        <v>1040</v>
      </c>
      <c r="E103" s="413">
        <v>0</v>
      </c>
      <c r="F103" s="414">
        <f t="shared" si="15"/>
        <v>10708.7</v>
      </c>
      <c r="G103" s="414">
        <f t="shared" si="11"/>
        <v>3222.9</v>
      </c>
      <c r="H103" s="414">
        <f t="shared" si="12"/>
        <v>1611.45</v>
      </c>
      <c r="I103" s="414">
        <f t="shared" si="13"/>
        <v>12891.6</v>
      </c>
      <c r="J103" s="503">
        <f t="shared" si="14"/>
        <v>6445.8000000000011</v>
      </c>
      <c r="K103" s="414">
        <f t="shared" si="16"/>
        <v>24171.75</v>
      </c>
    </row>
    <row r="104" spans="1:11" s="266" customFormat="1" ht="13.8">
      <c r="A104" s="502" t="s">
        <v>5591</v>
      </c>
      <c r="B104" s="504" t="s">
        <v>4361</v>
      </c>
      <c r="C104" s="258">
        <v>11842.5</v>
      </c>
      <c r="D104" s="413">
        <v>1040</v>
      </c>
      <c r="E104" s="413">
        <v>0</v>
      </c>
      <c r="F104" s="414">
        <f t="shared" si="15"/>
        <v>12882.5</v>
      </c>
      <c r="G104" s="414">
        <f t="shared" si="11"/>
        <v>3947.5</v>
      </c>
      <c r="H104" s="414">
        <f t="shared" si="12"/>
        <v>1973.75</v>
      </c>
      <c r="I104" s="414">
        <f t="shared" si="13"/>
        <v>15790</v>
      </c>
      <c r="J104" s="503">
        <f t="shared" si="14"/>
        <v>7895</v>
      </c>
      <c r="K104" s="414">
        <f t="shared" si="16"/>
        <v>29606.25</v>
      </c>
    </row>
    <row r="105" spans="1:11" s="266" customFormat="1" ht="13.8">
      <c r="A105" s="502" t="s">
        <v>5592</v>
      </c>
      <c r="B105" s="504" t="s">
        <v>4361</v>
      </c>
      <c r="C105" s="258">
        <v>16806.599999999999</v>
      </c>
      <c r="D105" s="413">
        <v>1040</v>
      </c>
      <c r="E105" s="413">
        <v>0</v>
      </c>
      <c r="F105" s="414">
        <f t="shared" si="15"/>
        <v>17846.599999999999</v>
      </c>
      <c r="G105" s="414">
        <f t="shared" si="11"/>
        <v>5602.1999999999989</v>
      </c>
      <c r="H105" s="414">
        <f t="shared" si="12"/>
        <v>2801.0999999999995</v>
      </c>
      <c r="I105" s="414">
        <f t="shared" si="13"/>
        <v>22408.799999999996</v>
      </c>
      <c r="J105" s="503">
        <f t="shared" si="14"/>
        <v>11204.399999999998</v>
      </c>
      <c r="K105" s="414">
        <f t="shared" si="16"/>
        <v>42016.499999999993</v>
      </c>
    </row>
    <row r="106" spans="1:11" s="266" customFormat="1" ht="13.8">
      <c r="A106" s="502" t="s">
        <v>5593</v>
      </c>
      <c r="B106" s="504" t="s">
        <v>4361</v>
      </c>
      <c r="C106" s="258">
        <v>18785.7</v>
      </c>
      <c r="D106" s="413">
        <v>1040</v>
      </c>
      <c r="E106" s="413">
        <v>0</v>
      </c>
      <c r="F106" s="414">
        <f t="shared" si="15"/>
        <v>19825.7</v>
      </c>
      <c r="G106" s="414">
        <f t="shared" si="11"/>
        <v>6261.9000000000005</v>
      </c>
      <c r="H106" s="414">
        <f t="shared" si="12"/>
        <v>3130.9500000000003</v>
      </c>
      <c r="I106" s="414">
        <f t="shared" si="13"/>
        <v>25047.600000000002</v>
      </c>
      <c r="J106" s="503">
        <f t="shared" si="14"/>
        <v>12523.800000000001</v>
      </c>
      <c r="K106" s="414">
        <f t="shared" si="16"/>
        <v>46964.250000000007</v>
      </c>
    </row>
    <row r="107" spans="1:11" s="266" customFormat="1" ht="13.8">
      <c r="A107" s="502" t="s">
        <v>5594</v>
      </c>
      <c r="B107" s="504" t="s">
        <v>5473</v>
      </c>
      <c r="C107" s="258">
        <v>7429.8</v>
      </c>
      <c r="D107" s="413">
        <v>1040</v>
      </c>
      <c r="E107" s="413">
        <v>0</v>
      </c>
      <c r="F107" s="414">
        <f t="shared" si="15"/>
        <v>8469.7999999999993</v>
      </c>
      <c r="G107" s="414">
        <f t="shared" si="11"/>
        <v>2476.6</v>
      </c>
      <c r="H107" s="414">
        <f t="shared" si="12"/>
        <v>1238.3</v>
      </c>
      <c r="I107" s="414">
        <f t="shared" si="13"/>
        <v>9906.4</v>
      </c>
      <c r="J107" s="503">
        <f t="shared" si="14"/>
        <v>4953.2</v>
      </c>
      <c r="K107" s="414">
        <f t="shared" si="16"/>
        <v>18574.5</v>
      </c>
    </row>
    <row r="108" spans="1:11" s="266" customFormat="1" ht="13.8">
      <c r="A108" s="502" t="s">
        <v>5595</v>
      </c>
      <c r="B108" s="504" t="s">
        <v>5473</v>
      </c>
      <c r="C108" s="258">
        <v>7786.8</v>
      </c>
      <c r="D108" s="413">
        <v>1040</v>
      </c>
      <c r="E108" s="413">
        <v>0</v>
      </c>
      <c r="F108" s="414">
        <f t="shared" si="15"/>
        <v>8826.7999999999993</v>
      </c>
      <c r="G108" s="414">
        <f t="shared" si="11"/>
        <v>2595.6</v>
      </c>
      <c r="H108" s="414">
        <f t="shared" si="12"/>
        <v>1297.8</v>
      </c>
      <c r="I108" s="414">
        <f t="shared" si="13"/>
        <v>10382.4</v>
      </c>
      <c r="J108" s="503">
        <f t="shared" si="14"/>
        <v>5191.2000000000007</v>
      </c>
      <c r="K108" s="414">
        <f t="shared" si="16"/>
        <v>19467</v>
      </c>
    </row>
    <row r="109" spans="1:11" s="266" customFormat="1" ht="13.8">
      <c r="A109" s="502" t="s">
        <v>5422</v>
      </c>
      <c r="B109" s="504" t="s">
        <v>5423</v>
      </c>
      <c r="C109" s="258">
        <v>11063.7</v>
      </c>
      <c r="D109" s="413">
        <v>1040</v>
      </c>
      <c r="E109" s="413">
        <v>0</v>
      </c>
      <c r="F109" s="414">
        <f t="shared" si="15"/>
        <v>12103.7</v>
      </c>
      <c r="G109" s="414">
        <f t="shared" si="11"/>
        <v>3687.9</v>
      </c>
      <c r="H109" s="414">
        <f t="shared" si="12"/>
        <v>1843.95</v>
      </c>
      <c r="I109" s="414">
        <f t="shared" si="13"/>
        <v>14751.6</v>
      </c>
      <c r="J109" s="503">
        <f t="shared" si="14"/>
        <v>7375.8000000000011</v>
      </c>
      <c r="K109" s="414">
        <f t="shared" si="16"/>
        <v>27659.25</v>
      </c>
    </row>
    <row r="110" spans="1:11" s="266" customFormat="1" ht="13.8">
      <c r="A110" s="502" t="s">
        <v>5596</v>
      </c>
      <c r="B110" s="504" t="s">
        <v>5475</v>
      </c>
      <c r="C110" s="258">
        <v>11063.7</v>
      </c>
      <c r="D110" s="413">
        <v>1040</v>
      </c>
      <c r="E110" s="413">
        <v>0</v>
      </c>
      <c r="F110" s="414">
        <f t="shared" si="15"/>
        <v>12103.7</v>
      </c>
      <c r="G110" s="414">
        <f t="shared" si="11"/>
        <v>3687.9</v>
      </c>
      <c r="H110" s="414">
        <f t="shared" si="12"/>
        <v>1843.95</v>
      </c>
      <c r="I110" s="414">
        <f t="shared" si="13"/>
        <v>14751.6</v>
      </c>
      <c r="J110" s="503">
        <f t="shared" si="14"/>
        <v>7375.8000000000011</v>
      </c>
      <c r="K110" s="414">
        <f t="shared" si="16"/>
        <v>27659.25</v>
      </c>
    </row>
    <row r="111" spans="1:11" s="266" customFormat="1" ht="13.8">
      <c r="A111" s="502" t="s">
        <v>5597</v>
      </c>
      <c r="B111" s="504" t="s">
        <v>5475</v>
      </c>
      <c r="C111" s="258">
        <v>13756.8</v>
      </c>
      <c r="D111" s="413">
        <v>1040</v>
      </c>
      <c r="E111" s="413">
        <v>0</v>
      </c>
      <c r="F111" s="414">
        <f t="shared" si="15"/>
        <v>14796.8</v>
      </c>
      <c r="G111" s="414">
        <f t="shared" si="11"/>
        <v>4585.6000000000004</v>
      </c>
      <c r="H111" s="414">
        <f t="shared" si="12"/>
        <v>2292.8000000000002</v>
      </c>
      <c r="I111" s="414">
        <f t="shared" si="13"/>
        <v>18342.400000000001</v>
      </c>
      <c r="J111" s="503">
        <f t="shared" si="14"/>
        <v>9171.2000000000007</v>
      </c>
      <c r="K111" s="414">
        <f t="shared" si="16"/>
        <v>34392</v>
      </c>
    </row>
    <row r="112" spans="1:11" s="266" customFormat="1" ht="13.8">
      <c r="A112" s="502" t="s">
        <v>5598</v>
      </c>
      <c r="B112" s="504" t="s">
        <v>5475</v>
      </c>
      <c r="C112" s="258">
        <v>15800.7</v>
      </c>
      <c r="D112" s="413">
        <v>1040</v>
      </c>
      <c r="E112" s="413">
        <v>0</v>
      </c>
      <c r="F112" s="414">
        <f t="shared" si="15"/>
        <v>16840.7</v>
      </c>
      <c r="G112" s="414">
        <f t="shared" si="11"/>
        <v>5266.9000000000005</v>
      </c>
      <c r="H112" s="414">
        <f t="shared" si="12"/>
        <v>2633.4500000000003</v>
      </c>
      <c r="I112" s="414">
        <f t="shared" si="13"/>
        <v>21067.600000000002</v>
      </c>
      <c r="J112" s="503">
        <f t="shared" si="14"/>
        <v>10533.800000000001</v>
      </c>
      <c r="K112" s="414">
        <f t="shared" si="16"/>
        <v>39501.750000000007</v>
      </c>
    </row>
    <row r="113" spans="1:11" s="266" customFormat="1" ht="13.8">
      <c r="A113" s="502" t="s">
        <v>5599</v>
      </c>
      <c r="B113" s="504" t="s">
        <v>5475</v>
      </c>
      <c r="C113" s="258">
        <v>16806.599999999999</v>
      </c>
      <c r="D113" s="413">
        <v>1040</v>
      </c>
      <c r="E113" s="413">
        <v>0</v>
      </c>
      <c r="F113" s="414">
        <f t="shared" si="15"/>
        <v>17846.599999999999</v>
      </c>
      <c r="G113" s="414">
        <f t="shared" si="11"/>
        <v>5602.1999999999989</v>
      </c>
      <c r="H113" s="414">
        <f t="shared" si="12"/>
        <v>2801.0999999999995</v>
      </c>
      <c r="I113" s="414">
        <f t="shared" si="13"/>
        <v>22408.799999999996</v>
      </c>
      <c r="J113" s="503">
        <f t="shared" si="14"/>
        <v>11204.399999999998</v>
      </c>
      <c r="K113" s="414">
        <f t="shared" si="16"/>
        <v>42016.499999999993</v>
      </c>
    </row>
    <row r="114" spans="1:11" s="266" customFormat="1" ht="13.8">
      <c r="A114" s="502" t="s">
        <v>5600</v>
      </c>
      <c r="B114" s="504" t="s">
        <v>4189</v>
      </c>
      <c r="C114" s="258">
        <v>6582</v>
      </c>
      <c r="D114" s="413">
        <v>1040</v>
      </c>
      <c r="E114" s="413">
        <v>0</v>
      </c>
      <c r="F114" s="414">
        <f t="shared" si="15"/>
        <v>7622</v>
      </c>
      <c r="G114" s="414">
        <f t="shared" si="11"/>
        <v>2194</v>
      </c>
      <c r="H114" s="414">
        <f t="shared" si="12"/>
        <v>1097</v>
      </c>
      <c r="I114" s="414">
        <f t="shared" si="13"/>
        <v>8776</v>
      </c>
      <c r="J114" s="503">
        <f t="shared" si="14"/>
        <v>4388</v>
      </c>
      <c r="K114" s="414">
        <f t="shared" si="16"/>
        <v>16455</v>
      </c>
    </row>
    <row r="115" spans="1:11" s="266" customFormat="1" ht="13.8">
      <c r="A115" s="502" t="s">
        <v>5601</v>
      </c>
      <c r="B115" s="505" t="s">
        <v>4189</v>
      </c>
      <c r="C115" s="258">
        <v>6813.6</v>
      </c>
      <c r="D115" s="413">
        <v>1040</v>
      </c>
      <c r="E115" s="413">
        <v>0</v>
      </c>
      <c r="F115" s="414">
        <f t="shared" si="15"/>
        <v>7853.6</v>
      </c>
      <c r="G115" s="414">
        <f t="shared" si="11"/>
        <v>2271.1999999999998</v>
      </c>
      <c r="H115" s="414">
        <f t="shared" si="12"/>
        <v>1135.5999999999999</v>
      </c>
      <c r="I115" s="414">
        <f t="shared" si="13"/>
        <v>9084.7999999999993</v>
      </c>
      <c r="J115" s="503">
        <f t="shared" si="14"/>
        <v>4542.3999999999996</v>
      </c>
      <c r="K115" s="414">
        <f t="shared" si="16"/>
        <v>17034</v>
      </c>
    </row>
    <row r="116" spans="1:11" s="266" customFormat="1" ht="13.8">
      <c r="A116" s="502" t="s">
        <v>5602</v>
      </c>
      <c r="B116" s="504" t="s">
        <v>4189</v>
      </c>
      <c r="C116" s="258">
        <v>7073.1</v>
      </c>
      <c r="D116" s="413">
        <v>1040</v>
      </c>
      <c r="E116" s="413">
        <v>0</v>
      </c>
      <c r="F116" s="414">
        <f t="shared" si="15"/>
        <v>8113.1</v>
      </c>
      <c r="G116" s="414">
        <f t="shared" si="11"/>
        <v>2357.7000000000003</v>
      </c>
      <c r="H116" s="414">
        <f t="shared" si="12"/>
        <v>1178.8500000000001</v>
      </c>
      <c r="I116" s="414">
        <f t="shared" si="13"/>
        <v>9430.8000000000011</v>
      </c>
      <c r="J116" s="503">
        <f t="shared" si="14"/>
        <v>4715.4000000000005</v>
      </c>
      <c r="K116" s="414">
        <f t="shared" si="16"/>
        <v>17682.750000000004</v>
      </c>
    </row>
    <row r="117" spans="1:11" s="266" customFormat="1" ht="13.8">
      <c r="A117" s="502" t="s">
        <v>5603</v>
      </c>
      <c r="B117" s="504" t="s">
        <v>4189</v>
      </c>
      <c r="C117" s="258">
        <v>7202.7</v>
      </c>
      <c r="D117" s="413">
        <v>1040</v>
      </c>
      <c r="E117" s="413">
        <v>0</v>
      </c>
      <c r="F117" s="414">
        <f t="shared" si="15"/>
        <v>8242.7000000000007</v>
      </c>
      <c r="G117" s="414">
        <f t="shared" si="11"/>
        <v>2400.9</v>
      </c>
      <c r="H117" s="414">
        <f t="shared" si="12"/>
        <v>1200.45</v>
      </c>
      <c r="I117" s="414">
        <f t="shared" si="13"/>
        <v>9603.6</v>
      </c>
      <c r="J117" s="503">
        <f t="shared" si="14"/>
        <v>4801.8</v>
      </c>
      <c r="K117" s="414">
        <f t="shared" si="16"/>
        <v>18006.75</v>
      </c>
    </row>
    <row r="118" spans="1:11" s="266" customFormat="1" ht="13.8">
      <c r="A118" s="502" t="s">
        <v>5604</v>
      </c>
      <c r="B118" s="504" t="s">
        <v>4189</v>
      </c>
      <c r="C118" s="258">
        <v>7494.9</v>
      </c>
      <c r="D118" s="413">
        <v>1040</v>
      </c>
      <c r="E118" s="413">
        <v>0</v>
      </c>
      <c r="F118" s="414">
        <f t="shared" si="15"/>
        <v>8534.9</v>
      </c>
      <c r="G118" s="414">
        <f t="shared" si="11"/>
        <v>2498.2999999999997</v>
      </c>
      <c r="H118" s="414">
        <f t="shared" si="12"/>
        <v>1249.1499999999999</v>
      </c>
      <c r="I118" s="414">
        <f t="shared" si="13"/>
        <v>9993.1999999999989</v>
      </c>
      <c r="J118" s="503">
        <f t="shared" si="14"/>
        <v>4996.6000000000004</v>
      </c>
      <c r="K118" s="414">
        <f t="shared" si="16"/>
        <v>18737.25</v>
      </c>
    </row>
    <row r="119" spans="1:11" s="266" customFormat="1" ht="13.8">
      <c r="A119" s="502" t="s">
        <v>5605</v>
      </c>
      <c r="B119" s="504" t="s">
        <v>4189</v>
      </c>
      <c r="C119" s="258">
        <v>8662.7999999999993</v>
      </c>
      <c r="D119" s="413">
        <v>1040</v>
      </c>
      <c r="E119" s="413">
        <v>0</v>
      </c>
      <c r="F119" s="414">
        <f t="shared" si="15"/>
        <v>9702.7999999999993</v>
      </c>
      <c r="G119" s="414">
        <f t="shared" si="11"/>
        <v>2887.6</v>
      </c>
      <c r="H119" s="414">
        <f t="shared" si="12"/>
        <v>1443.8</v>
      </c>
      <c r="I119" s="414">
        <f t="shared" si="13"/>
        <v>11550.4</v>
      </c>
      <c r="J119" s="503">
        <f t="shared" si="14"/>
        <v>5775.2</v>
      </c>
      <c r="K119" s="414">
        <f t="shared" si="16"/>
        <v>21657</v>
      </c>
    </row>
    <row r="120" spans="1:11" s="266" customFormat="1" ht="13.8">
      <c r="A120" s="502" t="s">
        <v>5606</v>
      </c>
      <c r="B120" s="504" t="s">
        <v>4189</v>
      </c>
      <c r="C120" s="258">
        <v>9084.6</v>
      </c>
      <c r="D120" s="413">
        <v>1040</v>
      </c>
      <c r="E120" s="413">
        <v>0</v>
      </c>
      <c r="F120" s="414">
        <f t="shared" si="15"/>
        <v>10124.6</v>
      </c>
      <c r="G120" s="414">
        <f t="shared" si="11"/>
        <v>3028.2</v>
      </c>
      <c r="H120" s="414">
        <f t="shared" si="12"/>
        <v>1514.1</v>
      </c>
      <c r="I120" s="414">
        <f t="shared" si="13"/>
        <v>12112.8</v>
      </c>
      <c r="J120" s="503">
        <f t="shared" si="14"/>
        <v>6056.4</v>
      </c>
      <c r="K120" s="414">
        <f t="shared" si="16"/>
        <v>22711.5</v>
      </c>
    </row>
    <row r="121" spans="1:11" s="266" customFormat="1" ht="13.8">
      <c r="A121" s="502" t="s">
        <v>5607</v>
      </c>
      <c r="B121" s="504" t="s">
        <v>4189</v>
      </c>
      <c r="C121" s="258">
        <v>9668.7000000000007</v>
      </c>
      <c r="D121" s="413">
        <v>1040</v>
      </c>
      <c r="E121" s="413">
        <v>0</v>
      </c>
      <c r="F121" s="414">
        <f t="shared" si="15"/>
        <v>10708.7</v>
      </c>
      <c r="G121" s="414">
        <f t="shared" si="11"/>
        <v>3222.9</v>
      </c>
      <c r="H121" s="414">
        <f t="shared" si="12"/>
        <v>1611.45</v>
      </c>
      <c r="I121" s="414">
        <f t="shared" si="13"/>
        <v>12891.6</v>
      </c>
      <c r="J121" s="503">
        <f t="shared" si="14"/>
        <v>6445.8000000000011</v>
      </c>
      <c r="K121" s="414">
        <f t="shared" si="16"/>
        <v>24171.75</v>
      </c>
    </row>
    <row r="122" spans="1:11" s="266" customFormat="1" ht="13.8">
      <c r="A122" s="502" t="s">
        <v>5608</v>
      </c>
      <c r="B122" s="504" t="s">
        <v>4189</v>
      </c>
      <c r="C122" s="258">
        <v>10998.9</v>
      </c>
      <c r="D122" s="413">
        <v>1040</v>
      </c>
      <c r="E122" s="413">
        <v>0</v>
      </c>
      <c r="F122" s="414">
        <f t="shared" si="15"/>
        <v>12038.9</v>
      </c>
      <c r="G122" s="414">
        <f t="shared" si="11"/>
        <v>3666.3</v>
      </c>
      <c r="H122" s="414">
        <f t="shared" si="12"/>
        <v>1833.15</v>
      </c>
      <c r="I122" s="414">
        <f t="shared" si="13"/>
        <v>14665.2</v>
      </c>
      <c r="J122" s="503">
        <f t="shared" si="14"/>
        <v>7332.5999999999995</v>
      </c>
      <c r="K122" s="414">
        <f t="shared" si="16"/>
        <v>27497.25</v>
      </c>
    </row>
    <row r="123" spans="1:11" s="266" customFormat="1" ht="13.8">
      <c r="A123" s="502" t="s">
        <v>5477</v>
      </c>
      <c r="B123" s="504" t="s">
        <v>4440</v>
      </c>
      <c r="C123" s="258">
        <v>11063.7</v>
      </c>
      <c r="D123" s="413">
        <v>1040</v>
      </c>
      <c r="E123" s="413">
        <v>0</v>
      </c>
      <c r="F123" s="414">
        <f t="shared" si="15"/>
        <v>12103.7</v>
      </c>
      <c r="G123" s="414">
        <f t="shared" si="11"/>
        <v>3687.9</v>
      </c>
      <c r="H123" s="414">
        <f t="shared" si="12"/>
        <v>1843.95</v>
      </c>
      <c r="I123" s="414">
        <f t="shared" si="13"/>
        <v>14751.6</v>
      </c>
      <c r="J123" s="503">
        <f t="shared" si="14"/>
        <v>7375.8000000000011</v>
      </c>
      <c r="K123" s="414">
        <f t="shared" si="16"/>
        <v>27659.25</v>
      </c>
    </row>
    <row r="124" spans="1:11" s="266" customFormat="1" ht="13.8">
      <c r="A124" s="502" t="s">
        <v>5609</v>
      </c>
      <c r="B124" s="504" t="s">
        <v>4440</v>
      </c>
      <c r="C124" s="258">
        <v>12393.9</v>
      </c>
      <c r="D124" s="413">
        <v>1040</v>
      </c>
      <c r="E124" s="413">
        <v>0</v>
      </c>
      <c r="F124" s="414">
        <f t="shared" si="15"/>
        <v>13433.9</v>
      </c>
      <c r="G124" s="414">
        <f t="shared" si="11"/>
        <v>4131.3</v>
      </c>
      <c r="H124" s="414">
        <f t="shared" si="12"/>
        <v>2065.65</v>
      </c>
      <c r="I124" s="414">
        <f t="shared" si="13"/>
        <v>16525.2</v>
      </c>
      <c r="J124" s="503">
        <f t="shared" si="14"/>
        <v>8262.5999999999985</v>
      </c>
      <c r="K124" s="414">
        <f t="shared" si="16"/>
        <v>30984.75</v>
      </c>
    </row>
    <row r="125" spans="1:11" s="266" customFormat="1" ht="13.8">
      <c r="A125" s="502" t="s">
        <v>5478</v>
      </c>
      <c r="B125" s="504" t="s">
        <v>5479</v>
      </c>
      <c r="C125" s="258">
        <v>16806.599999999999</v>
      </c>
      <c r="D125" s="413">
        <v>1040</v>
      </c>
      <c r="E125" s="413">
        <v>0</v>
      </c>
      <c r="F125" s="414">
        <f t="shared" si="15"/>
        <v>17846.599999999999</v>
      </c>
      <c r="G125" s="414">
        <f t="shared" si="11"/>
        <v>5602.1999999999989</v>
      </c>
      <c r="H125" s="414">
        <f t="shared" si="12"/>
        <v>2801.0999999999995</v>
      </c>
      <c r="I125" s="414">
        <f t="shared" si="13"/>
        <v>22408.799999999996</v>
      </c>
      <c r="J125" s="503">
        <f t="shared" si="14"/>
        <v>11204.399999999998</v>
      </c>
      <c r="K125" s="414">
        <f t="shared" si="16"/>
        <v>42016.499999999993</v>
      </c>
    </row>
    <row r="126" spans="1:11" s="266" customFormat="1" ht="13.8">
      <c r="A126" s="502" t="s">
        <v>5610</v>
      </c>
      <c r="B126" s="504" t="s">
        <v>5481</v>
      </c>
      <c r="C126" s="258">
        <v>7300.2</v>
      </c>
      <c r="D126" s="413">
        <v>1040</v>
      </c>
      <c r="E126" s="413">
        <v>0</v>
      </c>
      <c r="F126" s="414">
        <f t="shared" si="15"/>
        <v>8340.2000000000007</v>
      </c>
      <c r="G126" s="414">
        <f t="shared" si="11"/>
        <v>2433.4</v>
      </c>
      <c r="H126" s="414">
        <f t="shared" si="12"/>
        <v>1216.7</v>
      </c>
      <c r="I126" s="414">
        <f t="shared" si="13"/>
        <v>9733.6</v>
      </c>
      <c r="J126" s="503">
        <f t="shared" si="14"/>
        <v>4866.8</v>
      </c>
      <c r="K126" s="414">
        <f t="shared" si="16"/>
        <v>18250.5</v>
      </c>
    </row>
    <row r="127" spans="1:11" s="266" customFormat="1" ht="13.8">
      <c r="A127" s="502" t="s">
        <v>5611</v>
      </c>
      <c r="B127" s="504" t="s">
        <v>5481</v>
      </c>
      <c r="C127" s="258">
        <v>7592.1</v>
      </c>
      <c r="D127" s="413">
        <v>1040</v>
      </c>
      <c r="E127" s="413">
        <v>0</v>
      </c>
      <c r="F127" s="414">
        <f t="shared" si="15"/>
        <v>8632.1</v>
      </c>
      <c r="G127" s="414">
        <f t="shared" si="11"/>
        <v>2530.7000000000003</v>
      </c>
      <c r="H127" s="414">
        <f t="shared" si="12"/>
        <v>1265.3500000000001</v>
      </c>
      <c r="I127" s="414">
        <f t="shared" si="13"/>
        <v>10122.800000000001</v>
      </c>
      <c r="J127" s="503">
        <f t="shared" si="14"/>
        <v>5061.4000000000005</v>
      </c>
      <c r="K127" s="414">
        <f t="shared" si="16"/>
        <v>18980.250000000004</v>
      </c>
    </row>
    <row r="128" spans="1:11" s="266" customFormat="1" ht="13.8">
      <c r="A128" s="502" t="s">
        <v>5612</v>
      </c>
      <c r="B128" s="504" t="s">
        <v>5481</v>
      </c>
      <c r="C128" s="258">
        <v>7916.7</v>
      </c>
      <c r="D128" s="413">
        <v>1040</v>
      </c>
      <c r="E128" s="413">
        <v>0</v>
      </c>
      <c r="F128" s="414">
        <f t="shared" si="15"/>
        <v>8956.7000000000007</v>
      </c>
      <c r="G128" s="414">
        <f t="shared" si="11"/>
        <v>2638.8999999999996</v>
      </c>
      <c r="H128" s="414">
        <f t="shared" si="12"/>
        <v>1319.4499999999998</v>
      </c>
      <c r="I128" s="414">
        <f t="shared" si="13"/>
        <v>10555.599999999999</v>
      </c>
      <c r="J128" s="503">
        <f t="shared" si="14"/>
        <v>5277.7999999999993</v>
      </c>
      <c r="K128" s="414">
        <f t="shared" si="16"/>
        <v>19791.749999999996</v>
      </c>
    </row>
    <row r="129" spans="1:11" s="266" customFormat="1" ht="13.8">
      <c r="A129" s="502" t="s">
        <v>5613</v>
      </c>
      <c r="B129" s="504" t="s">
        <v>5481</v>
      </c>
      <c r="C129" s="258">
        <v>11063.7</v>
      </c>
      <c r="D129" s="413">
        <v>1040</v>
      </c>
      <c r="E129" s="413">
        <v>0</v>
      </c>
      <c r="F129" s="414">
        <f t="shared" si="15"/>
        <v>12103.7</v>
      </c>
      <c r="G129" s="414">
        <f t="shared" si="11"/>
        <v>3687.9</v>
      </c>
      <c r="H129" s="414">
        <f t="shared" si="12"/>
        <v>1843.95</v>
      </c>
      <c r="I129" s="414">
        <f t="shared" si="13"/>
        <v>14751.6</v>
      </c>
      <c r="J129" s="503">
        <f t="shared" si="14"/>
        <v>7375.8000000000011</v>
      </c>
      <c r="K129" s="414">
        <f t="shared" si="16"/>
        <v>27659.25</v>
      </c>
    </row>
    <row r="130" spans="1:11" s="266" customFormat="1" ht="13.8">
      <c r="A130" s="502" t="s">
        <v>5614</v>
      </c>
      <c r="B130" s="504" t="s">
        <v>4922</v>
      </c>
      <c r="C130" s="258">
        <v>6223.2</v>
      </c>
      <c r="D130" s="413">
        <v>1040</v>
      </c>
      <c r="E130" s="413">
        <v>0</v>
      </c>
      <c r="F130" s="414">
        <f t="shared" si="15"/>
        <v>7263.2</v>
      </c>
      <c r="G130" s="414">
        <f t="shared" si="11"/>
        <v>2074.4</v>
      </c>
      <c r="H130" s="414">
        <f t="shared" si="12"/>
        <v>1037.2</v>
      </c>
      <c r="I130" s="414">
        <f t="shared" si="13"/>
        <v>8297.6</v>
      </c>
      <c r="J130" s="503">
        <f t="shared" si="14"/>
        <v>4148.7999999999993</v>
      </c>
      <c r="K130" s="414">
        <f t="shared" si="16"/>
        <v>15558</v>
      </c>
    </row>
    <row r="131" spans="1:11" s="266" customFormat="1" ht="13.8">
      <c r="A131" s="502" t="s">
        <v>5615</v>
      </c>
      <c r="B131" s="504" t="s">
        <v>4922</v>
      </c>
      <c r="C131" s="258">
        <v>8111.4</v>
      </c>
      <c r="D131" s="413">
        <v>1040</v>
      </c>
      <c r="E131" s="413">
        <v>0</v>
      </c>
      <c r="F131" s="414">
        <f t="shared" si="15"/>
        <v>9151.4</v>
      </c>
      <c r="G131" s="414">
        <f t="shared" si="11"/>
        <v>2703.8</v>
      </c>
      <c r="H131" s="414">
        <f t="shared" si="12"/>
        <v>1351.9</v>
      </c>
      <c r="I131" s="414">
        <f t="shared" si="13"/>
        <v>10815.2</v>
      </c>
      <c r="J131" s="503">
        <f t="shared" si="14"/>
        <v>5407.6</v>
      </c>
      <c r="K131" s="414">
        <f t="shared" si="16"/>
        <v>20278.5</v>
      </c>
    </row>
    <row r="132" spans="1:11" s="266" customFormat="1" ht="13.8">
      <c r="A132" s="502" t="s">
        <v>5483</v>
      </c>
      <c r="B132" s="504" t="s">
        <v>5484</v>
      </c>
      <c r="C132" s="258">
        <v>7786.8</v>
      </c>
      <c r="D132" s="413">
        <v>1040</v>
      </c>
      <c r="E132" s="413">
        <v>0</v>
      </c>
      <c r="F132" s="414">
        <f t="shared" si="15"/>
        <v>8826.7999999999993</v>
      </c>
      <c r="G132" s="414">
        <f t="shared" si="11"/>
        <v>2595.6</v>
      </c>
      <c r="H132" s="414">
        <f t="shared" si="12"/>
        <v>1297.8</v>
      </c>
      <c r="I132" s="414">
        <f t="shared" si="13"/>
        <v>10382.4</v>
      </c>
      <c r="J132" s="503">
        <f t="shared" si="14"/>
        <v>5191.2000000000007</v>
      </c>
      <c r="K132" s="414">
        <f t="shared" si="16"/>
        <v>19467</v>
      </c>
    </row>
    <row r="133" spans="1:11" s="266" customFormat="1" ht="13.8">
      <c r="A133" s="502" t="s">
        <v>5616</v>
      </c>
      <c r="B133" s="505" t="s">
        <v>5448</v>
      </c>
      <c r="C133" s="258">
        <v>6223.2</v>
      </c>
      <c r="D133" s="413">
        <v>1040</v>
      </c>
      <c r="E133" s="413">
        <v>0</v>
      </c>
      <c r="F133" s="414">
        <f t="shared" si="15"/>
        <v>7263.2</v>
      </c>
      <c r="G133" s="414">
        <f t="shared" si="11"/>
        <v>2074.4</v>
      </c>
      <c r="H133" s="414">
        <f t="shared" si="12"/>
        <v>1037.2</v>
      </c>
      <c r="I133" s="414">
        <f t="shared" si="13"/>
        <v>8297.6</v>
      </c>
      <c r="J133" s="503">
        <f t="shared" si="14"/>
        <v>4148.7999999999993</v>
      </c>
      <c r="K133" s="414">
        <f t="shared" si="16"/>
        <v>15558</v>
      </c>
    </row>
    <row r="134" spans="1:11" s="266" customFormat="1" ht="13.8">
      <c r="A134" s="502" t="s">
        <v>5617</v>
      </c>
      <c r="B134" s="504" t="s">
        <v>4179</v>
      </c>
      <c r="C134" s="258">
        <v>21900.3</v>
      </c>
      <c r="D134" s="413">
        <v>1040</v>
      </c>
      <c r="E134" s="413">
        <v>0</v>
      </c>
      <c r="F134" s="414">
        <f t="shared" si="15"/>
        <v>22940.3</v>
      </c>
      <c r="G134" s="414">
        <f t="shared" si="11"/>
        <v>7300.1</v>
      </c>
      <c r="H134" s="414">
        <f t="shared" si="12"/>
        <v>3650.05</v>
      </c>
      <c r="I134" s="414">
        <f t="shared" si="13"/>
        <v>29200.400000000001</v>
      </c>
      <c r="J134" s="503">
        <v>0</v>
      </c>
      <c r="K134" s="414">
        <f t="shared" si="16"/>
        <v>40150.550000000003</v>
      </c>
    </row>
    <row r="135" spans="1:11" s="266" customFormat="1" ht="13.8">
      <c r="A135" s="502" t="s">
        <v>5618</v>
      </c>
      <c r="B135" s="504" t="s">
        <v>5415</v>
      </c>
      <c r="C135" s="258">
        <v>17942.099999999999</v>
      </c>
      <c r="D135" s="413">
        <v>1040</v>
      </c>
      <c r="E135" s="413">
        <v>0</v>
      </c>
      <c r="F135" s="414">
        <f t="shared" si="15"/>
        <v>18982.099999999999</v>
      </c>
      <c r="G135" s="414">
        <f t="shared" si="11"/>
        <v>5980.6999999999989</v>
      </c>
      <c r="H135" s="414">
        <f t="shared" si="12"/>
        <v>2990.3499999999995</v>
      </c>
      <c r="I135" s="414">
        <f t="shared" si="13"/>
        <v>23922.799999999996</v>
      </c>
      <c r="J135" s="503">
        <f>(C135/30)*12+(C135/30)*8</f>
        <v>11961.399999999998</v>
      </c>
      <c r="K135" s="414">
        <f t="shared" si="16"/>
        <v>44855.249999999985</v>
      </c>
    </row>
    <row r="136" spans="1:11" s="266" customFormat="1" ht="13.8">
      <c r="A136" s="502" t="s">
        <v>5619</v>
      </c>
      <c r="B136" s="504" t="s">
        <v>5417</v>
      </c>
      <c r="C136" s="258">
        <v>17909.7</v>
      </c>
      <c r="D136" s="413">
        <v>1040</v>
      </c>
      <c r="E136" s="413">
        <v>0</v>
      </c>
      <c r="F136" s="414">
        <f t="shared" si="15"/>
        <v>18949.7</v>
      </c>
      <c r="G136" s="414">
        <f t="shared" si="11"/>
        <v>5969.9</v>
      </c>
      <c r="H136" s="414">
        <f t="shared" si="12"/>
        <v>2984.95</v>
      </c>
      <c r="I136" s="414">
        <f t="shared" si="13"/>
        <v>23879.599999999999</v>
      </c>
      <c r="J136" s="503">
        <f>(C136/30)*12+(C136/30)*8</f>
        <v>11939.8</v>
      </c>
      <c r="K136" s="414">
        <f t="shared" si="16"/>
        <v>44774.25</v>
      </c>
    </row>
    <row r="137" spans="1:11" s="266" customFormat="1" ht="13.8">
      <c r="A137" s="502" t="s">
        <v>5620</v>
      </c>
      <c r="B137" s="504" t="s">
        <v>5103</v>
      </c>
      <c r="C137" s="258">
        <v>25090.799999999999</v>
      </c>
      <c r="D137" s="413">
        <v>0</v>
      </c>
      <c r="E137" s="413">
        <v>0</v>
      </c>
      <c r="F137" s="414">
        <f t="shared" si="15"/>
        <v>25090.799999999999</v>
      </c>
      <c r="G137" s="414">
        <f t="shared" si="11"/>
        <v>8363.6</v>
      </c>
      <c r="H137" s="414">
        <f t="shared" si="12"/>
        <v>4181.8</v>
      </c>
      <c r="I137" s="414">
        <f t="shared" si="13"/>
        <v>33454.400000000001</v>
      </c>
      <c r="J137" s="503">
        <v>0</v>
      </c>
      <c r="K137" s="414">
        <f t="shared" si="16"/>
        <v>45999.8</v>
      </c>
    </row>
    <row r="138" spans="1:11" s="266" customFormat="1" ht="13.8">
      <c r="A138" s="502" t="s">
        <v>5621</v>
      </c>
      <c r="B138" s="504" t="s">
        <v>5440</v>
      </c>
      <c r="C138" s="258">
        <v>15800.7</v>
      </c>
      <c r="D138" s="413">
        <v>1040</v>
      </c>
      <c r="E138" s="413">
        <v>0</v>
      </c>
      <c r="F138" s="414">
        <f t="shared" si="15"/>
        <v>16840.7</v>
      </c>
      <c r="G138" s="414">
        <f t="shared" si="11"/>
        <v>5266.9000000000005</v>
      </c>
      <c r="H138" s="414">
        <f t="shared" si="12"/>
        <v>2633.4500000000003</v>
      </c>
      <c r="I138" s="414">
        <f t="shared" si="13"/>
        <v>21067.600000000002</v>
      </c>
      <c r="J138" s="503">
        <f t="shared" ref="J138:J164" si="17">(C138/30)*12+(C138/30)*8</f>
        <v>10533.800000000001</v>
      </c>
      <c r="K138" s="414">
        <f t="shared" si="16"/>
        <v>39501.750000000007</v>
      </c>
    </row>
    <row r="139" spans="1:11" s="266" customFormat="1" ht="13.8">
      <c r="A139" s="502" t="s">
        <v>5485</v>
      </c>
      <c r="B139" s="504" t="s">
        <v>5486</v>
      </c>
      <c r="C139" s="258">
        <v>9409.2000000000007</v>
      </c>
      <c r="D139" s="413">
        <v>1040</v>
      </c>
      <c r="E139" s="413">
        <v>0</v>
      </c>
      <c r="F139" s="414">
        <f t="shared" si="15"/>
        <v>10449.200000000001</v>
      </c>
      <c r="G139" s="414">
        <f t="shared" si="11"/>
        <v>3136.4000000000005</v>
      </c>
      <c r="H139" s="414">
        <f t="shared" si="12"/>
        <v>1568.2000000000003</v>
      </c>
      <c r="I139" s="414">
        <f t="shared" si="13"/>
        <v>12545.600000000002</v>
      </c>
      <c r="J139" s="503">
        <f t="shared" si="17"/>
        <v>6272.8000000000011</v>
      </c>
      <c r="K139" s="414">
        <f t="shared" si="16"/>
        <v>23523.000000000007</v>
      </c>
    </row>
    <row r="140" spans="1:11" s="266" customFormat="1" ht="13.8">
      <c r="A140" s="502" t="s">
        <v>5487</v>
      </c>
      <c r="B140" s="504" t="s">
        <v>5488</v>
      </c>
      <c r="C140" s="258">
        <v>13756.8</v>
      </c>
      <c r="D140" s="413">
        <v>1040</v>
      </c>
      <c r="E140" s="413">
        <v>0</v>
      </c>
      <c r="F140" s="414">
        <f t="shared" si="15"/>
        <v>14796.8</v>
      </c>
      <c r="G140" s="414">
        <f t="shared" si="11"/>
        <v>4585.6000000000004</v>
      </c>
      <c r="H140" s="414">
        <f t="shared" si="12"/>
        <v>2292.8000000000002</v>
      </c>
      <c r="I140" s="414">
        <f t="shared" si="13"/>
        <v>18342.400000000001</v>
      </c>
      <c r="J140" s="503">
        <f t="shared" si="17"/>
        <v>9171.2000000000007</v>
      </c>
      <c r="K140" s="414">
        <f t="shared" si="16"/>
        <v>34392</v>
      </c>
    </row>
    <row r="141" spans="1:11" s="266" customFormat="1" ht="13.8">
      <c r="A141" s="502" t="s">
        <v>5489</v>
      </c>
      <c r="B141" s="504" t="s">
        <v>5490</v>
      </c>
      <c r="C141" s="258">
        <v>7300.2</v>
      </c>
      <c r="D141" s="413">
        <v>1040</v>
      </c>
      <c r="E141" s="413">
        <v>0</v>
      </c>
      <c r="F141" s="414">
        <f t="shared" si="15"/>
        <v>8340.2000000000007</v>
      </c>
      <c r="G141" s="414">
        <f t="shared" si="11"/>
        <v>2433.4</v>
      </c>
      <c r="H141" s="414">
        <f t="shared" si="12"/>
        <v>1216.7</v>
      </c>
      <c r="I141" s="414">
        <f t="shared" si="13"/>
        <v>9733.6</v>
      </c>
      <c r="J141" s="503">
        <f t="shared" si="17"/>
        <v>4866.8</v>
      </c>
      <c r="K141" s="414">
        <f t="shared" si="16"/>
        <v>18250.5</v>
      </c>
    </row>
    <row r="142" spans="1:11" s="266" customFormat="1" ht="13.8">
      <c r="A142" s="502" t="s">
        <v>5622</v>
      </c>
      <c r="B142" s="504" t="s">
        <v>5492</v>
      </c>
      <c r="C142" s="258">
        <v>8176.2</v>
      </c>
      <c r="D142" s="413">
        <v>1040</v>
      </c>
      <c r="E142" s="413">
        <v>0</v>
      </c>
      <c r="F142" s="414">
        <f t="shared" si="15"/>
        <v>9216.2000000000007</v>
      </c>
      <c r="G142" s="414">
        <f t="shared" si="11"/>
        <v>2725.4</v>
      </c>
      <c r="H142" s="414">
        <f t="shared" si="12"/>
        <v>1362.7</v>
      </c>
      <c r="I142" s="414">
        <f t="shared" si="13"/>
        <v>10901.6</v>
      </c>
      <c r="J142" s="503">
        <f t="shared" si="17"/>
        <v>5450.8000000000011</v>
      </c>
      <c r="K142" s="414">
        <f t="shared" si="16"/>
        <v>20440.5</v>
      </c>
    </row>
    <row r="143" spans="1:11" s="266" customFormat="1" ht="13.8">
      <c r="A143" s="502" t="s">
        <v>5623</v>
      </c>
      <c r="B143" s="504" t="s">
        <v>5492</v>
      </c>
      <c r="C143" s="258">
        <v>8662.7999999999993</v>
      </c>
      <c r="D143" s="413">
        <v>1040</v>
      </c>
      <c r="E143" s="413">
        <v>0</v>
      </c>
      <c r="F143" s="414">
        <f t="shared" si="15"/>
        <v>9702.7999999999993</v>
      </c>
      <c r="G143" s="414">
        <f t="shared" si="11"/>
        <v>2887.6</v>
      </c>
      <c r="H143" s="414">
        <f t="shared" si="12"/>
        <v>1443.8</v>
      </c>
      <c r="I143" s="414">
        <f t="shared" si="13"/>
        <v>11550.4</v>
      </c>
      <c r="J143" s="503">
        <f t="shared" si="17"/>
        <v>5775.2</v>
      </c>
      <c r="K143" s="414">
        <f t="shared" si="16"/>
        <v>21657</v>
      </c>
    </row>
    <row r="144" spans="1:11" s="266" customFormat="1" ht="13.8">
      <c r="A144" s="502" t="s">
        <v>5493</v>
      </c>
      <c r="B144" s="504" t="s">
        <v>5494</v>
      </c>
      <c r="C144" s="258">
        <v>9668.7000000000007</v>
      </c>
      <c r="D144" s="413">
        <v>1040</v>
      </c>
      <c r="E144" s="413">
        <v>0</v>
      </c>
      <c r="F144" s="414">
        <f t="shared" si="15"/>
        <v>10708.7</v>
      </c>
      <c r="G144" s="414">
        <f t="shared" si="11"/>
        <v>3222.9</v>
      </c>
      <c r="H144" s="414">
        <f t="shared" si="12"/>
        <v>1611.45</v>
      </c>
      <c r="I144" s="414">
        <f t="shared" si="13"/>
        <v>12891.6</v>
      </c>
      <c r="J144" s="503">
        <f t="shared" si="17"/>
        <v>6445.8000000000011</v>
      </c>
      <c r="K144" s="414">
        <f t="shared" si="16"/>
        <v>24171.75</v>
      </c>
    </row>
    <row r="145" spans="1:11" s="266" customFormat="1" ht="13.8">
      <c r="A145" s="502" t="s">
        <v>5624</v>
      </c>
      <c r="B145" s="504" t="s">
        <v>5496</v>
      </c>
      <c r="C145" s="258">
        <v>6223.2</v>
      </c>
      <c r="D145" s="413">
        <v>1040</v>
      </c>
      <c r="E145" s="413">
        <v>0</v>
      </c>
      <c r="F145" s="414">
        <f t="shared" si="15"/>
        <v>7263.2</v>
      </c>
      <c r="G145" s="414">
        <f t="shared" si="11"/>
        <v>2074.4</v>
      </c>
      <c r="H145" s="414">
        <f t="shared" si="12"/>
        <v>1037.2</v>
      </c>
      <c r="I145" s="414">
        <f t="shared" si="13"/>
        <v>8297.6</v>
      </c>
      <c r="J145" s="503">
        <f t="shared" si="17"/>
        <v>4148.7999999999993</v>
      </c>
      <c r="K145" s="414">
        <f t="shared" si="16"/>
        <v>15558</v>
      </c>
    </row>
    <row r="146" spans="1:11" s="266" customFormat="1" ht="13.8">
      <c r="A146" s="502" t="s">
        <v>5625</v>
      </c>
      <c r="B146" s="504" t="s">
        <v>5496</v>
      </c>
      <c r="C146" s="258">
        <v>7300.2</v>
      </c>
      <c r="D146" s="413">
        <v>1040</v>
      </c>
      <c r="E146" s="413">
        <v>0</v>
      </c>
      <c r="F146" s="414">
        <f t="shared" si="15"/>
        <v>8340.2000000000007</v>
      </c>
      <c r="G146" s="414">
        <f t="shared" si="11"/>
        <v>2433.4</v>
      </c>
      <c r="H146" s="414">
        <f t="shared" si="12"/>
        <v>1216.7</v>
      </c>
      <c r="I146" s="414">
        <f t="shared" si="13"/>
        <v>9733.6</v>
      </c>
      <c r="J146" s="503">
        <f t="shared" si="17"/>
        <v>4866.8</v>
      </c>
      <c r="K146" s="414">
        <f t="shared" si="16"/>
        <v>18250.5</v>
      </c>
    </row>
    <row r="147" spans="1:11" s="266" customFormat="1" ht="13.8">
      <c r="A147" s="502" t="s">
        <v>5626</v>
      </c>
      <c r="B147" s="504" t="s">
        <v>5496</v>
      </c>
      <c r="C147" s="258">
        <v>8176.2</v>
      </c>
      <c r="D147" s="413">
        <v>1040</v>
      </c>
      <c r="E147" s="413">
        <v>0</v>
      </c>
      <c r="F147" s="414">
        <f t="shared" si="15"/>
        <v>9216.2000000000007</v>
      </c>
      <c r="G147" s="414">
        <f t="shared" si="11"/>
        <v>2725.4</v>
      </c>
      <c r="H147" s="414">
        <f t="shared" si="12"/>
        <v>1362.7</v>
      </c>
      <c r="I147" s="414">
        <f t="shared" si="13"/>
        <v>10901.6</v>
      </c>
      <c r="J147" s="503">
        <f t="shared" si="17"/>
        <v>5450.8000000000011</v>
      </c>
      <c r="K147" s="414">
        <f t="shared" si="16"/>
        <v>20440.5</v>
      </c>
    </row>
    <row r="148" spans="1:11" s="266" customFormat="1" ht="13.8">
      <c r="A148" s="502" t="s">
        <v>5627</v>
      </c>
      <c r="B148" s="504" t="s">
        <v>5496</v>
      </c>
      <c r="C148" s="258">
        <v>8662.7999999999993</v>
      </c>
      <c r="D148" s="413">
        <v>1040</v>
      </c>
      <c r="E148" s="413">
        <v>0</v>
      </c>
      <c r="F148" s="414">
        <f t="shared" si="15"/>
        <v>9702.7999999999993</v>
      </c>
      <c r="G148" s="414">
        <f t="shared" si="11"/>
        <v>2887.6</v>
      </c>
      <c r="H148" s="414">
        <f t="shared" si="12"/>
        <v>1443.8</v>
      </c>
      <c r="I148" s="414">
        <f t="shared" si="13"/>
        <v>11550.4</v>
      </c>
      <c r="J148" s="503">
        <f t="shared" si="17"/>
        <v>5775.2</v>
      </c>
      <c r="K148" s="414">
        <f t="shared" si="16"/>
        <v>21657</v>
      </c>
    </row>
    <row r="149" spans="1:11" s="266" customFormat="1" ht="13.8">
      <c r="A149" s="502" t="s">
        <v>5628</v>
      </c>
      <c r="B149" s="504" t="s">
        <v>5496</v>
      </c>
      <c r="C149" s="258">
        <v>9668.7000000000007</v>
      </c>
      <c r="D149" s="413">
        <v>1040</v>
      </c>
      <c r="E149" s="413">
        <v>0</v>
      </c>
      <c r="F149" s="414">
        <f t="shared" si="15"/>
        <v>10708.7</v>
      </c>
      <c r="G149" s="414">
        <f t="shared" si="11"/>
        <v>3222.9</v>
      </c>
      <c r="H149" s="414">
        <f t="shared" si="12"/>
        <v>1611.45</v>
      </c>
      <c r="I149" s="414">
        <f t="shared" si="13"/>
        <v>12891.6</v>
      </c>
      <c r="J149" s="503">
        <f t="shared" si="17"/>
        <v>6445.8000000000011</v>
      </c>
      <c r="K149" s="414">
        <f t="shared" si="16"/>
        <v>24171.75</v>
      </c>
    </row>
    <row r="150" spans="1:11" s="266" customFormat="1" ht="13.8">
      <c r="A150" s="502" t="s">
        <v>5629</v>
      </c>
      <c r="B150" s="504" t="s">
        <v>5496</v>
      </c>
      <c r="C150" s="258">
        <v>11063.7</v>
      </c>
      <c r="D150" s="413">
        <v>1040</v>
      </c>
      <c r="E150" s="413">
        <v>0</v>
      </c>
      <c r="F150" s="414">
        <f t="shared" si="15"/>
        <v>12103.7</v>
      </c>
      <c r="G150" s="414">
        <f t="shared" ref="G150:G165" si="18">+(C150/30)*10</f>
        <v>3687.9</v>
      </c>
      <c r="H150" s="414">
        <f t="shared" ref="H150:H165" si="19">+(C150/30)*5</f>
        <v>1843.95</v>
      </c>
      <c r="I150" s="414">
        <f t="shared" ref="I150:I165" si="20">+(C150/30)*40</f>
        <v>14751.6</v>
      </c>
      <c r="J150" s="503">
        <f t="shared" si="17"/>
        <v>7375.8000000000011</v>
      </c>
      <c r="K150" s="414">
        <f t="shared" si="16"/>
        <v>27659.25</v>
      </c>
    </row>
    <row r="151" spans="1:11" s="266" customFormat="1" ht="13.8">
      <c r="A151" s="502" t="s">
        <v>5630</v>
      </c>
      <c r="B151" s="504" t="s">
        <v>4907</v>
      </c>
      <c r="C151" s="258">
        <v>11063.7</v>
      </c>
      <c r="D151" s="413">
        <v>1040</v>
      </c>
      <c r="E151" s="413">
        <v>0</v>
      </c>
      <c r="F151" s="414">
        <f t="shared" si="15"/>
        <v>12103.7</v>
      </c>
      <c r="G151" s="414">
        <f t="shared" si="18"/>
        <v>3687.9</v>
      </c>
      <c r="H151" s="414">
        <f t="shared" si="19"/>
        <v>1843.95</v>
      </c>
      <c r="I151" s="414">
        <f t="shared" si="20"/>
        <v>14751.6</v>
      </c>
      <c r="J151" s="503">
        <f t="shared" si="17"/>
        <v>7375.8000000000011</v>
      </c>
      <c r="K151" s="414">
        <f t="shared" si="16"/>
        <v>27659.25</v>
      </c>
    </row>
    <row r="152" spans="1:11" s="266" customFormat="1" ht="13.8">
      <c r="A152" s="502" t="s">
        <v>5631</v>
      </c>
      <c r="B152" s="504" t="s">
        <v>4907</v>
      </c>
      <c r="C152" s="258">
        <v>17358</v>
      </c>
      <c r="D152" s="413">
        <v>1040</v>
      </c>
      <c r="E152" s="413">
        <v>0</v>
      </c>
      <c r="F152" s="414">
        <f t="shared" si="15"/>
        <v>18398</v>
      </c>
      <c r="G152" s="414">
        <f t="shared" si="18"/>
        <v>5786</v>
      </c>
      <c r="H152" s="414">
        <f t="shared" si="19"/>
        <v>2893</v>
      </c>
      <c r="I152" s="414">
        <f t="shared" si="20"/>
        <v>23144</v>
      </c>
      <c r="J152" s="503">
        <f t="shared" si="17"/>
        <v>11572</v>
      </c>
      <c r="K152" s="414">
        <f t="shared" si="16"/>
        <v>43395</v>
      </c>
    </row>
    <row r="153" spans="1:11" s="266" customFormat="1" ht="13.8">
      <c r="A153" s="502" t="s">
        <v>5430</v>
      </c>
      <c r="B153" s="504" t="s">
        <v>4907</v>
      </c>
      <c r="C153" s="258">
        <v>19110</v>
      </c>
      <c r="D153" s="413">
        <v>1040</v>
      </c>
      <c r="E153" s="413">
        <v>0</v>
      </c>
      <c r="F153" s="414">
        <f t="shared" si="15"/>
        <v>20150</v>
      </c>
      <c r="G153" s="414">
        <f t="shared" si="18"/>
        <v>6370</v>
      </c>
      <c r="H153" s="414">
        <f t="shared" si="19"/>
        <v>3185</v>
      </c>
      <c r="I153" s="414">
        <f t="shared" si="20"/>
        <v>25480</v>
      </c>
      <c r="J153" s="503">
        <f t="shared" si="17"/>
        <v>12740</v>
      </c>
      <c r="K153" s="414">
        <f t="shared" si="16"/>
        <v>47775</v>
      </c>
    </row>
    <row r="154" spans="1:11" s="266" customFormat="1" ht="13.8">
      <c r="A154" s="502" t="s">
        <v>5632</v>
      </c>
      <c r="B154" s="504" t="s">
        <v>5499</v>
      </c>
      <c r="C154" s="258">
        <v>13756.8</v>
      </c>
      <c r="D154" s="413">
        <v>1040</v>
      </c>
      <c r="E154" s="413">
        <v>0</v>
      </c>
      <c r="F154" s="414">
        <f t="shared" si="15"/>
        <v>14796.8</v>
      </c>
      <c r="G154" s="414">
        <f t="shared" si="18"/>
        <v>4585.6000000000004</v>
      </c>
      <c r="H154" s="414">
        <f t="shared" si="19"/>
        <v>2292.8000000000002</v>
      </c>
      <c r="I154" s="414">
        <f t="shared" si="20"/>
        <v>18342.400000000001</v>
      </c>
      <c r="J154" s="503">
        <f t="shared" si="17"/>
        <v>9171.2000000000007</v>
      </c>
      <c r="K154" s="414">
        <f t="shared" si="16"/>
        <v>34392</v>
      </c>
    </row>
    <row r="155" spans="1:11" s="266" customFormat="1" ht="13.8">
      <c r="A155" s="502" t="s">
        <v>5633</v>
      </c>
      <c r="B155" s="504" t="s">
        <v>5499</v>
      </c>
      <c r="C155" s="258">
        <v>15800.7</v>
      </c>
      <c r="D155" s="413">
        <v>1040</v>
      </c>
      <c r="E155" s="413">
        <v>0</v>
      </c>
      <c r="F155" s="414">
        <f t="shared" si="15"/>
        <v>16840.7</v>
      </c>
      <c r="G155" s="414">
        <f t="shared" si="18"/>
        <v>5266.9000000000005</v>
      </c>
      <c r="H155" s="414">
        <f t="shared" si="19"/>
        <v>2633.4500000000003</v>
      </c>
      <c r="I155" s="414">
        <f t="shared" si="20"/>
        <v>21067.600000000002</v>
      </c>
      <c r="J155" s="503">
        <f t="shared" si="17"/>
        <v>10533.800000000001</v>
      </c>
      <c r="K155" s="414">
        <f t="shared" si="16"/>
        <v>39501.750000000007</v>
      </c>
    </row>
    <row r="156" spans="1:11" s="266" customFormat="1" ht="13.8">
      <c r="A156" s="502" t="s">
        <v>5500</v>
      </c>
      <c r="B156" s="504" t="s">
        <v>4910</v>
      </c>
      <c r="C156" s="258">
        <v>16806.599999999999</v>
      </c>
      <c r="D156" s="413">
        <v>1040</v>
      </c>
      <c r="E156" s="413">
        <v>0</v>
      </c>
      <c r="F156" s="414">
        <f t="shared" si="15"/>
        <v>17846.599999999999</v>
      </c>
      <c r="G156" s="414">
        <f t="shared" si="18"/>
        <v>5602.1999999999989</v>
      </c>
      <c r="H156" s="414">
        <f t="shared" si="19"/>
        <v>2801.0999999999995</v>
      </c>
      <c r="I156" s="414">
        <f t="shared" si="20"/>
        <v>22408.799999999996</v>
      </c>
      <c r="J156" s="503">
        <f t="shared" si="17"/>
        <v>11204.399999999998</v>
      </c>
      <c r="K156" s="414">
        <f t="shared" si="16"/>
        <v>42016.499999999993</v>
      </c>
    </row>
    <row r="157" spans="1:11" s="266" customFormat="1" ht="13.8">
      <c r="A157" s="502" t="s">
        <v>5501</v>
      </c>
      <c r="B157" s="504" t="s">
        <v>5502</v>
      </c>
      <c r="C157" s="258">
        <v>15800.7</v>
      </c>
      <c r="D157" s="413">
        <v>1040</v>
      </c>
      <c r="E157" s="413">
        <v>0</v>
      </c>
      <c r="F157" s="414">
        <f t="shared" si="15"/>
        <v>16840.7</v>
      </c>
      <c r="G157" s="414">
        <f t="shared" si="18"/>
        <v>5266.9000000000005</v>
      </c>
      <c r="H157" s="414">
        <f t="shared" si="19"/>
        <v>2633.4500000000003</v>
      </c>
      <c r="I157" s="414">
        <f t="shared" si="20"/>
        <v>21067.600000000002</v>
      </c>
      <c r="J157" s="503">
        <f t="shared" si="17"/>
        <v>10533.800000000001</v>
      </c>
      <c r="K157" s="414">
        <f t="shared" si="16"/>
        <v>39501.750000000007</v>
      </c>
    </row>
    <row r="158" spans="1:11" s="266" customFormat="1" ht="13.8">
      <c r="A158" s="502" t="s">
        <v>5634</v>
      </c>
      <c r="B158" s="504" t="s">
        <v>5481</v>
      </c>
      <c r="C158" s="258">
        <v>6813.6</v>
      </c>
      <c r="D158" s="413">
        <v>1040</v>
      </c>
      <c r="E158" s="413">
        <v>0</v>
      </c>
      <c r="F158" s="414">
        <f t="shared" si="15"/>
        <v>7853.6</v>
      </c>
      <c r="G158" s="414">
        <f t="shared" si="18"/>
        <v>2271.1999999999998</v>
      </c>
      <c r="H158" s="414">
        <f t="shared" si="19"/>
        <v>1135.5999999999999</v>
      </c>
      <c r="I158" s="414">
        <f t="shared" si="20"/>
        <v>9084.7999999999993</v>
      </c>
      <c r="J158" s="503">
        <f t="shared" si="17"/>
        <v>4542.3999999999996</v>
      </c>
      <c r="K158" s="414">
        <f t="shared" si="16"/>
        <v>17034</v>
      </c>
    </row>
    <row r="159" spans="1:11" s="266" customFormat="1" ht="13.8">
      <c r="A159" s="502" t="s">
        <v>5635</v>
      </c>
      <c r="B159" s="504" t="s">
        <v>5468</v>
      </c>
      <c r="C159" s="258">
        <v>10998.9</v>
      </c>
      <c r="D159" s="413">
        <v>1040</v>
      </c>
      <c r="E159" s="413">
        <v>0</v>
      </c>
      <c r="F159" s="414">
        <f t="shared" si="15"/>
        <v>12038.9</v>
      </c>
      <c r="G159" s="414">
        <f t="shared" si="18"/>
        <v>3666.3</v>
      </c>
      <c r="H159" s="414">
        <f t="shared" si="19"/>
        <v>1833.15</v>
      </c>
      <c r="I159" s="414">
        <f t="shared" si="20"/>
        <v>14665.2</v>
      </c>
      <c r="J159" s="503">
        <f t="shared" si="17"/>
        <v>7332.5999999999995</v>
      </c>
      <c r="K159" s="414">
        <f t="shared" si="16"/>
        <v>27497.25</v>
      </c>
    </row>
    <row r="160" spans="1:11" s="266" customFormat="1" ht="13.8">
      <c r="A160" s="502" t="s">
        <v>5503</v>
      </c>
      <c r="B160" s="504" t="s">
        <v>5504</v>
      </c>
      <c r="C160" s="258">
        <v>8176.2</v>
      </c>
      <c r="D160" s="413">
        <v>1040</v>
      </c>
      <c r="E160" s="413">
        <v>0</v>
      </c>
      <c r="F160" s="414">
        <f t="shared" ref="F160:F165" si="21">+C160+E160+D160</f>
        <v>9216.2000000000007</v>
      </c>
      <c r="G160" s="414">
        <f t="shared" si="18"/>
        <v>2725.4</v>
      </c>
      <c r="H160" s="414">
        <f t="shared" si="19"/>
        <v>1362.7</v>
      </c>
      <c r="I160" s="414">
        <f t="shared" si="20"/>
        <v>10901.6</v>
      </c>
      <c r="J160" s="503">
        <f t="shared" si="17"/>
        <v>5450.8000000000011</v>
      </c>
      <c r="K160" s="414">
        <f t="shared" si="16"/>
        <v>20440.5</v>
      </c>
    </row>
    <row r="161" spans="1:13" s="266" customFormat="1" ht="13.8">
      <c r="A161" s="502" t="s">
        <v>5636</v>
      </c>
      <c r="B161" s="504" t="s">
        <v>5330</v>
      </c>
      <c r="C161" s="258">
        <v>7300.2</v>
      </c>
      <c r="D161" s="413">
        <v>1040</v>
      </c>
      <c r="E161" s="413">
        <v>0</v>
      </c>
      <c r="F161" s="414">
        <f t="shared" si="21"/>
        <v>8340.2000000000007</v>
      </c>
      <c r="G161" s="414">
        <f t="shared" si="18"/>
        <v>2433.4</v>
      </c>
      <c r="H161" s="414">
        <f t="shared" si="19"/>
        <v>1216.7</v>
      </c>
      <c r="I161" s="414">
        <f t="shared" si="20"/>
        <v>9733.6</v>
      </c>
      <c r="J161" s="503">
        <f t="shared" si="17"/>
        <v>4866.8</v>
      </c>
      <c r="K161" s="414">
        <f t="shared" si="16"/>
        <v>18250.5</v>
      </c>
    </row>
    <row r="162" spans="1:13" s="266" customFormat="1" ht="13.8">
      <c r="A162" s="502" t="s">
        <v>5637</v>
      </c>
      <c r="B162" s="504" t="s">
        <v>5506</v>
      </c>
      <c r="C162" s="258">
        <v>13756.8</v>
      </c>
      <c r="D162" s="413">
        <v>1040</v>
      </c>
      <c r="E162" s="413">
        <v>0</v>
      </c>
      <c r="F162" s="414">
        <f t="shared" si="21"/>
        <v>14796.8</v>
      </c>
      <c r="G162" s="414">
        <f t="shared" si="18"/>
        <v>4585.6000000000004</v>
      </c>
      <c r="H162" s="414">
        <f t="shared" si="19"/>
        <v>2292.8000000000002</v>
      </c>
      <c r="I162" s="414">
        <f t="shared" si="20"/>
        <v>18342.400000000001</v>
      </c>
      <c r="J162" s="503">
        <f t="shared" si="17"/>
        <v>9171.2000000000007</v>
      </c>
      <c r="K162" s="414">
        <f t="shared" si="16"/>
        <v>34392</v>
      </c>
    </row>
    <row r="163" spans="1:13" s="266" customFormat="1" ht="13.8">
      <c r="A163" s="502" t="s">
        <v>5638</v>
      </c>
      <c r="B163" s="504" t="s">
        <v>5506</v>
      </c>
      <c r="C163" s="258">
        <v>15800.7</v>
      </c>
      <c r="D163" s="413">
        <v>1040</v>
      </c>
      <c r="E163" s="413">
        <v>0</v>
      </c>
      <c r="F163" s="414">
        <f t="shared" si="21"/>
        <v>16840.7</v>
      </c>
      <c r="G163" s="414">
        <f t="shared" si="18"/>
        <v>5266.9000000000005</v>
      </c>
      <c r="H163" s="414">
        <f t="shared" si="19"/>
        <v>2633.4500000000003</v>
      </c>
      <c r="I163" s="414">
        <f t="shared" si="20"/>
        <v>21067.600000000002</v>
      </c>
      <c r="J163" s="503">
        <f t="shared" si="17"/>
        <v>10533.800000000001</v>
      </c>
      <c r="K163" s="414">
        <f t="shared" si="16"/>
        <v>39501.750000000007</v>
      </c>
    </row>
    <row r="164" spans="1:13" s="266" customFormat="1" ht="13.8">
      <c r="A164" s="502" t="s">
        <v>5639</v>
      </c>
      <c r="B164" s="504" t="s">
        <v>5506</v>
      </c>
      <c r="C164" s="258">
        <v>17358</v>
      </c>
      <c r="D164" s="413">
        <v>1040</v>
      </c>
      <c r="E164" s="413">
        <v>0</v>
      </c>
      <c r="F164" s="414">
        <f t="shared" si="21"/>
        <v>18398</v>
      </c>
      <c r="G164" s="414">
        <f t="shared" si="18"/>
        <v>5786</v>
      </c>
      <c r="H164" s="414">
        <f t="shared" si="19"/>
        <v>2893</v>
      </c>
      <c r="I164" s="414">
        <f t="shared" si="20"/>
        <v>23144</v>
      </c>
      <c r="J164" s="503">
        <f t="shared" si="17"/>
        <v>11572</v>
      </c>
      <c r="K164" s="414">
        <f t="shared" ref="K164:K165" si="22">+G164+H164+I164+J164</f>
        <v>43395</v>
      </c>
    </row>
    <row r="165" spans="1:13" s="266" customFormat="1" ht="13.8">
      <c r="A165" s="502" t="s">
        <v>5640</v>
      </c>
      <c r="B165" s="504" t="s">
        <v>4179</v>
      </c>
      <c r="C165" s="258">
        <v>20570.099999999999</v>
      </c>
      <c r="D165" s="413">
        <v>1040</v>
      </c>
      <c r="E165" s="413">
        <v>0</v>
      </c>
      <c r="F165" s="414">
        <f t="shared" si="21"/>
        <v>21610.1</v>
      </c>
      <c r="G165" s="414">
        <f t="shared" si="18"/>
        <v>6856.7</v>
      </c>
      <c r="H165" s="414">
        <f t="shared" si="19"/>
        <v>3428.35</v>
      </c>
      <c r="I165" s="414">
        <f t="shared" si="20"/>
        <v>27426.799999999999</v>
      </c>
      <c r="J165" s="503">
        <v>0</v>
      </c>
      <c r="K165" s="414">
        <f t="shared" si="22"/>
        <v>37711.85</v>
      </c>
    </row>
    <row r="166" spans="1:13" s="395" customFormat="1">
      <c r="A166" s="207"/>
      <c r="B166" s="207"/>
      <c r="C166" s="394"/>
      <c r="D166" s="394"/>
      <c r="E166" s="394"/>
      <c r="F166" s="394"/>
      <c r="G166" s="394"/>
      <c r="H166" s="394"/>
      <c r="I166" s="394"/>
      <c r="J166" s="501"/>
      <c r="K166" s="394"/>
      <c r="M166" s="207"/>
    </row>
    <row r="167" spans="1:13" s="395" customFormat="1">
      <c r="A167" s="207"/>
      <c r="B167" s="207"/>
      <c r="C167" s="394"/>
      <c r="D167" s="394"/>
      <c r="E167" s="394"/>
      <c r="F167" s="394"/>
      <c r="G167" s="394"/>
      <c r="H167" s="394"/>
      <c r="I167" s="394"/>
      <c r="J167" s="501"/>
      <c r="K167" s="394"/>
    </row>
    <row r="168" spans="1:13" s="266" customFormat="1" ht="13.8">
      <c r="A168" s="206"/>
      <c r="B168" s="507" t="s">
        <v>4978</v>
      </c>
      <c r="C168" s="508"/>
      <c r="D168" s="508"/>
      <c r="E168" s="508"/>
      <c r="F168" s="508"/>
      <c r="G168" s="509"/>
      <c r="H168" s="509"/>
      <c r="I168" s="509"/>
      <c r="J168" s="510"/>
      <c r="K168" s="509"/>
    </row>
    <row r="169" spans="1:13" s="266" customFormat="1" ht="13.8">
      <c r="A169" s="206"/>
      <c r="B169" s="322" t="s">
        <v>4283</v>
      </c>
      <c r="C169" s="1299" t="s">
        <v>3218</v>
      </c>
      <c r="D169" s="1318"/>
      <c r="E169" s="1318"/>
      <c r="F169" s="1300"/>
      <c r="G169" s="509"/>
      <c r="H169" s="509"/>
      <c r="I169" s="509"/>
      <c r="J169" s="510"/>
      <c r="K169" s="509"/>
    </row>
    <row r="170" spans="1:13" s="266" customFormat="1" ht="13.8">
      <c r="A170" s="206"/>
      <c r="B170" s="511">
        <v>1712</v>
      </c>
      <c r="C170" s="1315" t="s">
        <v>5641</v>
      </c>
      <c r="D170" s="1316"/>
      <c r="E170" s="1316"/>
      <c r="F170" s="1317"/>
      <c r="G170" s="206"/>
      <c r="H170" s="206"/>
      <c r="I170" s="206"/>
      <c r="J170" s="206"/>
      <c r="K170" s="206"/>
    </row>
    <row r="171" spans="1:13" s="206" customFormat="1" ht="13.8">
      <c r="J171" s="510"/>
      <c r="L171" s="266"/>
      <c r="M171" s="266"/>
    </row>
  </sheetData>
  <mergeCells count="15">
    <mergeCell ref="C170:F170"/>
    <mergeCell ref="A2:K2"/>
    <mergeCell ref="A3:K3"/>
    <mergeCell ref="A4:K4"/>
    <mergeCell ref="A5:K5"/>
    <mergeCell ref="A6:K6"/>
    <mergeCell ref="A9:A10"/>
    <mergeCell ref="B9:B10"/>
    <mergeCell ref="C9:F9"/>
    <mergeCell ref="G9:K9"/>
    <mergeCell ref="A30:A31"/>
    <mergeCell ref="B30:B31"/>
    <mergeCell ref="C30:F30"/>
    <mergeCell ref="G30:K30"/>
    <mergeCell ref="C169:F169"/>
  </mergeCells>
  <printOptions horizontalCentered="1"/>
  <pageMargins left="0.59055118110236227" right="0.59055118110236227" top="1.1811023622047245" bottom="0.78740157480314965" header="0.39370078740157483" footer="0.39370078740157483"/>
  <pageSetup scale="64" fitToHeight="0" orientation="landscape" r:id="rId1"/>
  <rowBreaks count="3" manualBreakCount="3">
    <brk id="51" max="16383" man="1"/>
    <brk id="105" max="16383" man="1"/>
    <brk id="159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36"/>
  <sheetViews>
    <sheetView showGridLines="0" topLeftCell="A3" zoomScaleNormal="100" zoomScaleSheetLayoutView="90" workbookViewId="0"/>
  </sheetViews>
  <sheetFormatPr baseColWidth="10" defaultColWidth="11.44140625" defaultRowHeight="15"/>
  <cols>
    <col min="1" max="1" width="22.5546875" style="207" customWidth="1"/>
    <col min="2" max="2" width="35.6640625" style="207" customWidth="1"/>
    <col min="3" max="3" width="22" style="207" bestFit="1" customWidth="1"/>
    <col min="4" max="4" width="24.6640625" style="207" customWidth="1"/>
    <col min="5" max="5" width="23.33203125" style="207" customWidth="1"/>
    <col min="6" max="178" width="11.44140625" style="164"/>
    <col min="179" max="16384" width="11.44140625" style="165"/>
  </cols>
  <sheetData>
    <row r="1" spans="1:178">
      <c r="A1" s="163"/>
      <c r="B1" s="163"/>
      <c r="C1" s="163"/>
      <c r="D1" s="163"/>
      <c r="E1" s="163"/>
    </row>
    <row r="2" spans="1:178" s="295" customFormat="1" ht="15.6">
      <c r="A2" s="1288" t="s">
        <v>4095</v>
      </c>
      <c r="B2" s="1288"/>
      <c r="C2" s="1288"/>
      <c r="D2" s="1288"/>
      <c r="E2" s="1288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  <c r="EQ2" s="294"/>
      <c r="ER2" s="294"/>
      <c r="ES2" s="294"/>
      <c r="ET2" s="294"/>
      <c r="EU2" s="294"/>
      <c r="EV2" s="294"/>
      <c r="EW2" s="294"/>
      <c r="EX2" s="294"/>
      <c r="EY2" s="294"/>
      <c r="EZ2" s="294"/>
      <c r="FA2" s="294"/>
      <c r="FB2" s="294"/>
      <c r="FC2" s="294"/>
      <c r="FD2" s="294"/>
      <c r="FE2" s="294"/>
      <c r="FF2" s="294"/>
      <c r="FG2" s="294"/>
      <c r="FH2" s="294"/>
      <c r="FI2" s="294"/>
      <c r="FJ2" s="294"/>
      <c r="FK2" s="294"/>
      <c r="FL2" s="294"/>
      <c r="FM2" s="294"/>
      <c r="FN2" s="294"/>
      <c r="FO2" s="294"/>
      <c r="FP2" s="294"/>
      <c r="FQ2" s="294"/>
      <c r="FR2" s="294"/>
      <c r="FS2" s="294"/>
      <c r="FT2" s="294"/>
      <c r="FU2" s="294"/>
      <c r="FV2" s="294"/>
    </row>
    <row r="3" spans="1:178" s="295" customFormat="1" ht="15.6">
      <c r="A3" s="1288" t="s">
        <v>34</v>
      </c>
      <c r="B3" s="1288"/>
      <c r="C3" s="1288"/>
      <c r="D3" s="1288"/>
      <c r="E3" s="1288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  <c r="CD3" s="294"/>
      <c r="CE3" s="294"/>
      <c r="CF3" s="294"/>
      <c r="CG3" s="294"/>
      <c r="CH3" s="294"/>
      <c r="CI3" s="294"/>
      <c r="CJ3" s="294"/>
      <c r="CK3" s="294"/>
      <c r="CL3" s="294"/>
      <c r="CM3" s="294"/>
      <c r="CN3" s="294"/>
      <c r="CO3" s="294"/>
      <c r="CP3" s="294"/>
      <c r="CQ3" s="294"/>
      <c r="CR3" s="294"/>
      <c r="CS3" s="294"/>
      <c r="CT3" s="294"/>
      <c r="CU3" s="294"/>
      <c r="CV3" s="294"/>
      <c r="CW3" s="294"/>
      <c r="CX3" s="294"/>
      <c r="CY3" s="294"/>
      <c r="CZ3" s="294"/>
      <c r="DA3" s="294"/>
      <c r="DB3" s="294"/>
      <c r="DC3" s="294"/>
      <c r="DD3" s="294"/>
      <c r="DE3" s="294"/>
      <c r="DF3" s="294"/>
      <c r="DG3" s="294"/>
      <c r="DH3" s="294"/>
      <c r="DI3" s="294"/>
      <c r="DJ3" s="294"/>
      <c r="DK3" s="294"/>
      <c r="DL3" s="294"/>
      <c r="DM3" s="294"/>
      <c r="DN3" s="294"/>
      <c r="DO3" s="294"/>
      <c r="DP3" s="294"/>
      <c r="DQ3" s="294"/>
      <c r="DR3" s="294"/>
      <c r="DS3" s="294"/>
      <c r="DT3" s="294"/>
      <c r="DU3" s="294"/>
      <c r="DV3" s="294"/>
      <c r="DW3" s="294"/>
      <c r="DX3" s="294"/>
      <c r="DY3" s="294"/>
      <c r="DZ3" s="294"/>
      <c r="EA3" s="294"/>
      <c r="EB3" s="294"/>
      <c r="EC3" s="294"/>
      <c r="ED3" s="294"/>
      <c r="EE3" s="294"/>
      <c r="EF3" s="294"/>
      <c r="EG3" s="294"/>
      <c r="EH3" s="294"/>
      <c r="EI3" s="294"/>
      <c r="EJ3" s="294"/>
      <c r="EK3" s="294"/>
      <c r="EL3" s="294"/>
      <c r="EM3" s="294"/>
      <c r="EN3" s="294"/>
      <c r="EO3" s="294"/>
      <c r="EP3" s="294"/>
      <c r="EQ3" s="294"/>
      <c r="ER3" s="294"/>
      <c r="ES3" s="294"/>
      <c r="ET3" s="294"/>
      <c r="EU3" s="294"/>
      <c r="EV3" s="294"/>
      <c r="EW3" s="294"/>
      <c r="EX3" s="294"/>
      <c r="EY3" s="294"/>
      <c r="EZ3" s="294"/>
      <c r="FA3" s="294"/>
      <c r="FB3" s="294"/>
      <c r="FC3" s="294"/>
      <c r="FD3" s="294"/>
      <c r="FE3" s="294"/>
      <c r="FF3" s="294"/>
      <c r="FG3" s="294"/>
      <c r="FH3" s="294"/>
      <c r="FI3" s="294"/>
      <c r="FJ3" s="294"/>
      <c r="FK3" s="294"/>
      <c r="FL3" s="294"/>
      <c r="FM3" s="294"/>
      <c r="FN3" s="294"/>
      <c r="FO3" s="294"/>
      <c r="FP3" s="294"/>
      <c r="FQ3" s="294"/>
      <c r="FR3" s="294"/>
      <c r="FS3" s="294"/>
      <c r="FT3" s="294"/>
      <c r="FU3" s="294"/>
      <c r="FV3" s="294"/>
    </row>
    <row r="4" spans="1:178" s="295" customFormat="1" ht="15.6">
      <c r="A4" s="1288" t="s">
        <v>4903</v>
      </c>
      <c r="B4" s="1288"/>
      <c r="C4" s="1288"/>
      <c r="D4" s="1288"/>
      <c r="E4" s="1288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294"/>
      <c r="DS4" s="294"/>
      <c r="DT4" s="294"/>
      <c r="DU4" s="294"/>
      <c r="DV4" s="294"/>
      <c r="DW4" s="294"/>
      <c r="DX4" s="294"/>
      <c r="DY4" s="294"/>
      <c r="DZ4" s="294"/>
      <c r="EA4" s="294"/>
      <c r="EB4" s="294"/>
      <c r="EC4" s="294"/>
      <c r="ED4" s="294"/>
      <c r="EE4" s="294"/>
      <c r="EF4" s="294"/>
      <c r="EG4" s="294"/>
      <c r="EH4" s="294"/>
      <c r="EI4" s="294"/>
      <c r="EJ4" s="294"/>
      <c r="EK4" s="294"/>
      <c r="EL4" s="294"/>
      <c r="EM4" s="294"/>
      <c r="EN4" s="294"/>
      <c r="EO4" s="294"/>
      <c r="EP4" s="294"/>
      <c r="EQ4" s="294"/>
      <c r="ER4" s="294"/>
      <c r="ES4" s="294"/>
      <c r="ET4" s="294"/>
      <c r="EU4" s="294"/>
      <c r="EV4" s="294"/>
      <c r="EW4" s="294"/>
      <c r="EX4" s="294"/>
      <c r="EY4" s="294"/>
      <c r="EZ4" s="294"/>
      <c r="FA4" s="294"/>
      <c r="FB4" s="294"/>
      <c r="FC4" s="294"/>
      <c r="FD4" s="294"/>
      <c r="FE4" s="294"/>
      <c r="FF4" s="294"/>
      <c r="FG4" s="294"/>
      <c r="FH4" s="294"/>
      <c r="FI4" s="294"/>
      <c r="FJ4" s="294"/>
      <c r="FK4" s="294"/>
      <c r="FL4" s="294"/>
      <c r="FM4" s="294"/>
      <c r="FN4" s="294"/>
      <c r="FO4" s="294"/>
      <c r="FP4" s="294"/>
      <c r="FQ4" s="294"/>
      <c r="FR4" s="294"/>
      <c r="FS4" s="294"/>
      <c r="FT4" s="294"/>
      <c r="FU4" s="294"/>
      <c r="FV4" s="294"/>
    </row>
    <row r="5" spans="1:178" s="295" customFormat="1" ht="15.6">
      <c r="A5" s="1288" t="s">
        <v>4156</v>
      </c>
      <c r="B5" s="1288"/>
      <c r="C5" s="1288"/>
      <c r="D5" s="1288"/>
      <c r="E5" s="1288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  <c r="CD5" s="294"/>
      <c r="CE5" s="294"/>
      <c r="CF5" s="294"/>
      <c r="CG5" s="294"/>
      <c r="CH5" s="294"/>
      <c r="CI5" s="294"/>
      <c r="CJ5" s="294"/>
      <c r="CK5" s="294"/>
      <c r="CL5" s="294"/>
      <c r="CM5" s="294"/>
      <c r="CN5" s="294"/>
      <c r="CO5" s="294"/>
      <c r="CP5" s="294"/>
      <c r="CQ5" s="294"/>
      <c r="CR5" s="294"/>
      <c r="CS5" s="294"/>
      <c r="CT5" s="294"/>
      <c r="CU5" s="294"/>
      <c r="CV5" s="294"/>
      <c r="CW5" s="294"/>
      <c r="CX5" s="294"/>
      <c r="CY5" s="294"/>
      <c r="CZ5" s="294"/>
      <c r="DA5" s="294"/>
      <c r="DB5" s="294"/>
      <c r="DC5" s="294"/>
      <c r="DD5" s="294"/>
      <c r="DE5" s="294"/>
      <c r="DF5" s="294"/>
      <c r="DG5" s="294"/>
      <c r="DH5" s="294"/>
      <c r="DI5" s="294"/>
      <c r="DJ5" s="294"/>
      <c r="DK5" s="294"/>
      <c r="DL5" s="294"/>
      <c r="DM5" s="294"/>
      <c r="DN5" s="294"/>
      <c r="DO5" s="294"/>
      <c r="DP5" s="294"/>
      <c r="DQ5" s="294"/>
      <c r="DR5" s="294"/>
      <c r="DS5" s="294"/>
      <c r="DT5" s="294"/>
      <c r="DU5" s="294"/>
      <c r="DV5" s="294"/>
      <c r="DW5" s="294"/>
      <c r="DX5" s="294"/>
      <c r="DY5" s="294"/>
      <c r="DZ5" s="294"/>
      <c r="EA5" s="294"/>
      <c r="EB5" s="294"/>
      <c r="EC5" s="294"/>
      <c r="ED5" s="294"/>
      <c r="EE5" s="294"/>
      <c r="EF5" s="294"/>
      <c r="EG5" s="294"/>
      <c r="EH5" s="294"/>
      <c r="EI5" s="294"/>
      <c r="EJ5" s="294"/>
      <c r="EK5" s="294"/>
      <c r="EL5" s="294"/>
      <c r="EM5" s="294"/>
      <c r="EN5" s="294"/>
      <c r="EO5" s="294"/>
      <c r="EP5" s="294"/>
      <c r="EQ5" s="294"/>
      <c r="ER5" s="294"/>
      <c r="ES5" s="294"/>
      <c r="ET5" s="294"/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4"/>
      <c r="FL5" s="294"/>
      <c r="FM5" s="294"/>
      <c r="FN5" s="294"/>
      <c r="FO5" s="294"/>
      <c r="FP5" s="294"/>
      <c r="FQ5" s="294"/>
      <c r="FR5" s="294"/>
      <c r="FS5" s="294"/>
      <c r="FT5" s="294"/>
      <c r="FU5" s="294"/>
      <c r="FV5" s="294"/>
    </row>
    <row r="6" spans="1:178" s="410" customFormat="1" ht="18.75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178" s="36" customFormat="1" ht="18.75" customHeight="1">
      <c r="A7" s="378"/>
      <c r="B7" s="373"/>
      <c r="C7" s="383"/>
      <c r="D7" s="421"/>
      <c r="E7" s="421"/>
    </row>
    <row r="8" spans="1:178" ht="18.75" customHeight="1">
      <c r="A8" s="1251" t="s">
        <v>4297</v>
      </c>
      <c r="B8" s="1251" t="s">
        <v>4159</v>
      </c>
      <c r="C8" s="1251" t="s">
        <v>4298</v>
      </c>
      <c r="D8" s="1251" t="s">
        <v>4161</v>
      </c>
      <c r="E8" s="1251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</row>
    <row r="9" spans="1:178">
      <c r="A9" s="1251"/>
      <c r="B9" s="1251"/>
      <c r="C9" s="1251"/>
      <c r="D9" s="110" t="s">
        <v>4162</v>
      </c>
      <c r="E9" s="110" t="s">
        <v>4163</v>
      </c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</row>
    <row r="10" spans="1:178" ht="15.6">
      <c r="A10" s="169"/>
      <c r="B10" s="163"/>
      <c r="C10" s="170"/>
      <c r="D10" s="171"/>
      <c r="E10" s="171"/>
    </row>
    <row r="11" spans="1:178">
      <c r="A11" s="1276" t="s">
        <v>4102</v>
      </c>
      <c r="B11" s="1276" t="s">
        <v>4102</v>
      </c>
      <c r="C11" s="296"/>
      <c r="D11" s="297"/>
      <c r="E11" s="297"/>
    </row>
    <row r="12" spans="1:178" s="131" customFormat="1" ht="13.8">
      <c r="A12" s="126" t="s">
        <v>5642</v>
      </c>
      <c r="B12" s="126" t="s">
        <v>4165</v>
      </c>
      <c r="C12" s="174">
        <v>1</v>
      </c>
      <c r="D12" s="104">
        <v>48897.972800000003</v>
      </c>
      <c r="E12" s="104">
        <v>48897.972800000003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</row>
    <row r="13" spans="1:178" s="131" customFormat="1" ht="13.8">
      <c r="A13" s="126" t="s">
        <v>5643</v>
      </c>
      <c r="B13" s="126" t="s">
        <v>5644</v>
      </c>
      <c r="C13" s="174">
        <v>3</v>
      </c>
      <c r="D13" s="104">
        <v>24092.750599999999</v>
      </c>
      <c r="E13" s="104">
        <v>24092.750599999999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</row>
    <row r="14" spans="1:178" s="131" customFormat="1" ht="13.8">
      <c r="A14" s="126" t="s">
        <v>5645</v>
      </c>
      <c r="B14" s="126" t="s">
        <v>4179</v>
      </c>
      <c r="C14" s="174">
        <v>1</v>
      </c>
      <c r="D14" s="104">
        <v>18731.474999999999</v>
      </c>
      <c r="E14" s="104">
        <v>18731.474999999999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</row>
    <row r="15" spans="1:178" s="131" customFormat="1" ht="13.8">
      <c r="A15" s="180"/>
      <c r="B15" s="200" t="s">
        <v>4209</v>
      </c>
      <c r="C15" s="189">
        <f>SUM(C12:C14)</f>
        <v>5</v>
      </c>
      <c r="D15" s="183"/>
      <c r="E15" s="183"/>
      <c r="F15" s="129"/>
      <c r="G15" s="129"/>
      <c r="H15" s="129"/>
      <c r="I15" s="129"/>
      <c r="J15" s="129"/>
      <c r="K15" s="129"/>
      <c r="L15" s="129"/>
      <c r="M15" s="129"/>
      <c r="N15" s="129"/>
      <c r="O15" s="129"/>
    </row>
    <row r="16" spans="1:178">
      <c r="A16" s="228"/>
      <c r="B16" s="228"/>
      <c r="C16" s="170"/>
      <c r="D16" s="262"/>
      <c r="E16" s="262"/>
    </row>
    <row r="17" spans="1:178" s="36" customFormat="1">
      <c r="A17" s="1277" t="s">
        <v>4103</v>
      </c>
      <c r="B17" s="1277"/>
      <c r="C17" s="383"/>
      <c r="D17" s="384"/>
      <c r="E17" s="384"/>
    </row>
    <row r="18" spans="1:178" s="131" customFormat="1" ht="13.8">
      <c r="A18" s="126" t="s">
        <v>5646</v>
      </c>
      <c r="B18" s="126" t="s">
        <v>4211</v>
      </c>
      <c r="C18" s="174">
        <v>1</v>
      </c>
      <c r="D18" s="104">
        <v>11139.659999999998</v>
      </c>
      <c r="E18" s="104">
        <v>11139.659999999998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</row>
    <row r="19" spans="1:178" s="131" customFormat="1" ht="13.8">
      <c r="A19" s="126" t="s">
        <v>5647</v>
      </c>
      <c r="B19" s="126" t="s">
        <v>5648</v>
      </c>
      <c r="C19" s="174">
        <v>1</v>
      </c>
      <c r="D19" s="104">
        <v>11139.659999999998</v>
      </c>
      <c r="E19" s="104">
        <v>11139.659999999998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</row>
    <row r="20" spans="1:178" s="191" customFormat="1" ht="15" customHeight="1">
      <c r="A20" s="180"/>
      <c r="B20" s="200" t="s">
        <v>4244</v>
      </c>
      <c r="C20" s="392">
        <f>SUM(C18:C19)</f>
        <v>2</v>
      </c>
      <c r="D20" s="190"/>
      <c r="E20" s="190"/>
    </row>
    <row r="21" spans="1:178" ht="15.6">
      <c r="A21" s="235"/>
      <c r="B21" s="236"/>
      <c r="C21" s="235"/>
      <c r="D21" s="237"/>
      <c r="E21" s="237"/>
    </row>
    <row r="22" spans="1:178">
      <c r="A22" s="1277" t="s">
        <v>4104</v>
      </c>
      <c r="B22" s="1277"/>
      <c r="C22" s="163"/>
      <c r="D22" s="262"/>
      <c r="E22" s="26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295" customFormat="1" ht="15.6">
      <c r="A23" s="154" t="s">
        <v>4246</v>
      </c>
      <c r="B23" s="154" t="s">
        <v>4246</v>
      </c>
      <c r="C23" s="202">
        <v>0</v>
      </c>
      <c r="D23" s="146">
        <v>0</v>
      </c>
      <c r="E23" s="146">
        <v>0</v>
      </c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  <c r="DJ23" s="294"/>
      <c r="DK23" s="294"/>
      <c r="DL23" s="294"/>
      <c r="DM23" s="294"/>
      <c r="DN23" s="294"/>
      <c r="DO23" s="294"/>
      <c r="DP23" s="294"/>
      <c r="DQ23" s="294"/>
      <c r="DR23" s="294"/>
      <c r="DS23" s="294"/>
      <c r="DT23" s="294"/>
      <c r="DU23" s="294"/>
      <c r="DV23" s="294"/>
      <c r="DW23" s="294"/>
      <c r="DX23" s="294"/>
      <c r="DY23" s="294"/>
      <c r="DZ23" s="294"/>
      <c r="EA23" s="294"/>
      <c r="EB23" s="294"/>
      <c r="EC23" s="294"/>
      <c r="ED23" s="294"/>
      <c r="EE23" s="294"/>
      <c r="EF23" s="294"/>
      <c r="EG23" s="294"/>
      <c r="EH23" s="294"/>
      <c r="EI23" s="294"/>
      <c r="EJ23" s="294"/>
    </row>
    <row r="24" spans="1:178">
      <c r="A24" s="180"/>
      <c r="B24" s="200" t="s">
        <v>4247</v>
      </c>
      <c r="C24" s="193">
        <f>SUM(C23)</f>
        <v>0</v>
      </c>
      <c r="D24" s="183"/>
      <c r="E24" s="183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>
      <c r="A25" s="228"/>
      <c r="B25" s="228"/>
      <c r="C25" s="170"/>
      <c r="D25" s="262"/>
      <c r="E25" s="26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>
      <c r="A26" s="228"/>
      <c r="B26" s="194" t="s">
        <v>4105</v>
      </c>
      <c r="C26" s="195">
        <f>C15+C20</f>
        <v>7</v>
      </c>
      <c r="D26" s="262"/>
      <c r="E26" s="26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>
      <c r="A27" s="228"/>
      <c r="B27" s="228"/>
      <c r="C27" s="170"/>
      <c r="D27" s="262"/>
      <c r="E27" s="262"/>
    </row>
    <row r="28" spans="1:178" s="164" customFormat="1">
      <c r="A28" s="1279" t="s">
        <v>4101</v>
      </c>
      <c r="B28" s="1279"/>
      <c r="C28" s="170"/>
      <c r="D28" s="262"/>
      <c r="E28" s="262"/>
    </row>
    <row r="29" spans="1:178" s="164" customFormat="1">
      <c r="A29" s="1277" t="s">
        <v>4248</v>
      </c>
      <c r="B29" s="1277"/>
      <c r="C29" s="170"/>
      <c r="D29" s="262"/>
      <c r="E29" s="262"/>
    </row>
    <row r="30" spans="1:178" s="166" customFormat="1" ht="13.8">
      <c r="A30" s="150" t="s">
        <v>4246</v>
      </c>
      <c r="B30" s="151" t="s">
        <v>4246</v>
      </c>
      <c r="C30" s="152">
        <v>0</v>
      </c>
      <c r="D30" s="153">
        <v>0</v>
      </c>
      <c r="E30" s="153">
        <v>0</v>
      </c>
    </row>
    <row r="31" spans="1:178" s="131" customFormat="1" ht="13.8">
      <c r="A31" s="167"/>
      <c r="B31" s="200" t="s">
        <v>4249</v>
      </c>
      <c r="C31" s="200">
        <f>SUM(C30)</f>
        <v>0</v>
      </c>
      <c r="D31" s="183"/>
      <c r="E31" s="183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</row>
    <row r="32" spans="1:178" s="131" customFormat="1" ht="13.8">
      <c r="A32" s="167"/>
      <c r="B32" s="359"/>
      <c r="C32" s="359"/>
      <c r="D32" s="183"/>
      <c r="E32" s="183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</row>
    <row r="33" spans="1:5" s="164" customFormat="1">
      <c r="A33" s="228"/>
      <c r="B33" s="228"/>
      <c r="C33" s="170"/>
      <c r="D33" s="262"/>
      <c r="E33" s="262"/>
    </row>
    <row r="34" spans="1:5" s="164" customFormat="1">
      <c r="A34" s="1271" t="s">
        <v>4107</v>
      </c>
      <c r="B34" s="1272"/>
      <c r="C34" s="170"/>
      <c r="D34" s="262"/>
      <c r="E34" s="262"/>
    </row>
    <row r="35" spans="1:5" s="166" customFormat="1" ht="13.8">
      <c r="A35" s="154" t="s">
        <v>4246</v>
      </c>
      <c r="B35" s="154" t="s">
        <v>4246</v>
      </c>
      <c r="C35" s="202">
        <v>0</v>
      </c>
      <c r="D35" s="146">
        <v>0</v>
      </c>
      <c r="E35" s="146">
        <v>0</v>
      </c>
    </row>
    <row r="36" spans="1:5" s="203" customFormat="1" ht="16.5" customHeight="1">
      <c r="B36" s="204" t="s">
        <v>4280</v>
      </c>
      <c r="C36" s="205">
        <f>SUM(C31:C35)</f>
        <v>0</v>
      </c>
    </row>
  </sheetData>
  <mergeCells count="15">
    <mergeCell ref="A34:B34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7:B17"/>
    <mergeCell ref="A22:B22"/>
    <mergeCell ref="A28:B28"/>
    <mergeCell ref="A29:B29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3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2"/>
  <sheetViews>
    <sheetView showGridLines="0" zoomScaleNormal="100" zoomScaleSheetLayoutView="100" workbookViewId="0"/>
  </sheetViews>
  <sheetFormatPr baseColWidth="10" defaultColWidth="13.88671875" defaultRowHeight="15"/>
  <cols>
    <col min="1" max="1" width="13.88671875" style="159"/>
    <col min="2" max="2" width="25" style="159" bestFit="1" customWidth="1"/>
    <col min="3" max="3" width="15.109375" style="159" bestFit="1" customWidth="1"/>
    <col min="4" max="4" width="18" style="159" bestFit="1" customWidth="1"/>
    <col min="5" max="11" width="13.88671875" style="159"/>
    <col min="12" max="13" width="13.88671875" style="158"/>
    <col min="14" max="16384" width="13.88671875" style="159"/>
  </cols>
  <sheetData>
    <row r="2" spans="1:12" s="375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393"/>
    </row>
    <row r="3" spans="1:12" s="208" customFormat="1" ht="15.6">
      <c r="A3" s="1280" t="s">
        <v>34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2" s="20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2" s="20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2" s="20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2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2" s="158" customFormat="1" ht="15.6">
      <c r="A8" s="97" t="s">
        <v>4282</v>
      </c>
      <c r="B8" s="159"/>
      <c r="C8" s="109"/>
      <c r="D8" s="109"/>
      <c r="E8" s="109"/>
      <c r="F8" s="109"/>
      <c r="G8" s="109"/>
      <c r="H8" s="109"/>
      <c r="I8" s="109"/>
      <c r="J8" s="109"/>
      <c r="K8" s="109"/>
    </row>
    <row r="9" spans="1:12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2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2" s="160" customFormat="1" ht="13.8">
      <c r="A11" s="103" t="s">
        <v>5642</v>
      </c>
      <c r="B11" s="103" t="s">
        <v>4165</v>
      </c>
      <c r="C11" s="104">
        <v>48897.972800000003</v>
      </c>
      <c r="D11" s="111">
        <v>0</v>
      </c>
      <c r="E11" s="111">
        <v>0</v>
      </c>
      <c r="F11" s="105">
        <f t="shared" ref="F11:F12" si="0">+C11+D11+E11</f>
        <v>48897.972800000003</v>
      </c>
      <c r="G11" s="105">
        <f>+(C11/30)*10</f>
        <v>16299.324266666667</v>
      </c>
      <c r="H11" s="105">
        <f>+(C11/30)*5</f>
        <v>8149.6621333333333</v>
      </c>
      <c r="I11" s="105">
        <f>+(C11/30)*40</f>
        <v>65197.297066666666</v>
      </c>
      <c r="J11" s="105">
        <v>0</v>
      </c>
      <c r="K11" s="105">
        <f t="shared" ref="K11:K12" si="1">+G11+H11+I11+J11</f>
        <v>89646.283466666675</v>
      </c>
    </row>
    <row r="12" spans="1:12" s="160" customFormat="1" ht="13.8">
      <c r="A12" s="103" t="s">
        <v>5643</v>
      </c>
      <c r="B12" s="103" t="s">
        <v>5644</v>
      </c>
      <c r="C12" s="104">
        <v>24092.750599999999</v>
      </c>
      <c r="D12" s="111">
        <v>0</v>
      </c>
      <c r="E12" s="111">
        <v>0</v>
      </c>
      <c r="F12" s="105">
        <f t="shared" si="0"/>
        <v>24092.750599999999</v>
      </c>
      <c r="G12" s="105">
        <f>+(C12/30)*10</f>
        <v>8030.9168666666665</v>
      </c>
      <c r="H12" s="105">
        <f>+(C12/30)*5</f>
        <v>4015.4584333333332</v>
      </c>
      <c r="I12" s="105">
        <f>+(C12/30)*40</f>
        <v>32123.667466666666</v>
      </c>
      <c r="J12" s="105">
        <v>0</v>
      </c>
      <c r="K12" s="105">
        <f t="shared" si="1"/>
        <v>44170.042766666666</v>
      </c>
    </row>
    <row r="13" spans="1:12" s="158" customFormat="1">
      <c r="A13" s="106"/>
      <c r="B13" s="106"/>
      <c r="C13" s="107"/>
      <c r="D13" s="107"/>
      <c r="E13" s="107"/>
      <c r="F13" s="107"/>
      <c r="G13" s="107"/>
      <c r="H13" s="107"/>
      <c r="I13" s="107"/>
      <c r="J13" s="107"/>
      <c r="K13" s="108"/>
    </row>
    <row r="14" spans="1:12" s="158" customFormat="1">
      <c r="A14" s="109"/>
      <c r="B14" s="159"/>
      <c r="C14" s="109"/>
      <c r="D14" s="109"/>
      <c r="E14" s="109"/>
      <c r="F14" s="109"/>
      <c r="G14" s="109"/>
      <c r="H14" s="109"/>
      <c r="I14" s="109"/>
      <c r="J14" s="109"/>
      <c r="K14" s="109"/>
    </row>
    <row r="15" spans="1:12" s="158" customFormat="1" ht="15.6">
      <c r="A15" s="97" t="s">
        <v>4296</v>
      </c>
      <c r="B15" s="159"/>
      <c r="C15" s="109"/>
      <c r="D15" s="109"/>
      <c r="E15" s="109"/>
      <c r="F15" s="109"/>
      <c r="G15" s="109"/>
      <c r="H15" s="109"/>
      <c r="I15" s="109"/>
      <c r="J15" s="109"/>
      <c r="K15" s="109"/>
    </row>
    <row r="16" spans="1:12" s="158" customFormat="1">
      <c r="A16" s="1263" t="s">
        <v>4283</v>
      </c>
      <c r="B16" s="1263" t="s">
        <v>4284</v>
      </c>
      <c r="C16" s="1263" t="s">
        <v>4285</v>
      </c>
      <c r="D16" s="1263"/>
      <c r="E16" s="1263"/>
      <c r="F16" s="1263"/>
      <c r="G16" s="1263" t="s">
        <v>4286</v>
      </c>
      <c r="H16" s="1263"/>
      <c r="I16" s="1263"/>
      <c r="J16" s="1263"/>
      <c r="K16" s="1263"/>
    </row>
    <row r="17" spans="1:13" s="158" customFormat="1" ht="27.6">
      <c r="A17" s="1263"/>
      <c r="B17" s="1263"/>
      <c r="C17" s="102" t="s">
        <v>4287</v>
      </c>
      <c r="D17" s="102" t="s">
        <v>4288</v>
      </c>
      <c r="E17" s="102" t="s">
        <v>4289</v>
      </c>
      <c r="F17" s="102" t="s">
        <v>4290</v>
      </c>
      <c r="G17" s="102" t="s">
        <v>4291</v>
      </c>
      <c r="H17" s="102" t="s">
        <v>4292</v>
      </c>
      <c r="I17" s="102" t="s">
        <v>4293</v>
      </c>
      <c r="J17" s="102" t="s">
        <v>4322</v>
      </c>
      <c r="K17" s="102" t="s">
        <v>4290</v>
      </c>
    </row>
    <row r="18" spans="1:13" s="160" customFormat="1" ht="13.8">
      <c r="A18" s="103" t="s">
        <v>5645</v>
      </c>
      <c r="B18" s="103" t="s">
        <v>4179</v>
      </c>
      <c r="C18" s="104">
        <v>18731.474999999999</v>
      </c>
      <c r="D18" s="111">
        <v>1040</v>
      </c>
      <c r="E18" s="111">
        <v>0</v>
      </c>
      <c r="F18" s="105">
        <f>+C18+E18+D18</f>
        <v>19771.474999999999</v>
      </c>
      <c r="G18" s="105">
        <f>+(C18/30)*10</f>
        <v>6243.8249999999989</v>
      </c>
      <c r="H18" s="105">
        <f>+(C18/30)*5</f>
        <v>3121.9124999999995</v>
      </c>
      <c r="I18" s="105">
        <f>+(C18/30)*40</f>
        <v>24975.299999999996</v>
      </c>
      <c r="J18" s="105">
        <v>0</v>
      </c>
      <c r="K18" s="105">
        <f t="shared" ref="K18:K20" si="2">+G18+H18+I18+J18</f>
        <v>34341.037499999991</v>
      </c>
    </row>
    <row r="19" spans="1:13" s="160" customFormat="1" ht="13.8">
      <c r="A19" s="103" t="s">
        <v>5646</v>
      </c>
      <c r="B19" s="103" t="s">
        <v>4211</v>
      </c>
      <c r="C19" s="104">
        <v>11139.659999999998</v>
      </c>
      <c r="D19" s="111">
        <v>1040</v>
      </c>
      <c r="E19" s="111">
        <v>0</v>
      </c>
      <c r="F19" s="105">
        <f>+C19+E19+D19</f>
        <v>12179.659999999998</v>
      </c>
      <c r="G19" s="105">
        <f>+(C19/30)*10</f>
        <v>3713.2199999999993</v>
      </c>
      <c r="H19" s="105">
        <f>+(C19/30)*5</f>
        <v>1856.6099999999997</v>
      </c>
      <c r="I19" s="105">
        <f>+(C19/30)*40</f>
        <v>14852.879999999997</v>
      </c>
      <c r="J19" s="105">
        <v>0</v>
      </c>
      <c r="K19" s="105">
        <f t="shared" si="2"/>
        <v>20422.709999999995</v>
      </c>
    </row>
    <row r="20" spans="1:13" s="160" customFormat="1" ht="13.8">
      <c r="A20" s="103" t="s">
        <v>5647</v>
      </c>
      <c r="B20" s="103" t="s">
        <v>5648</v>
      </c>
      <c r="C20" s="104">
        <v>11139.659999999998</v>
      </c>
      <c r="D20" s="111">
        <v>1040</v>
      </c>
      <c r="E20" s="111">
        <v>0</v>
      </c>
      <c r="F20" s="105">
        <f>+C20+E20+D20</f>
        <v>12179.659999999998</v>
      </c>
      <c r="G20" s="105">
        <f t="shared" ref="G20" si="3">+(C20/30)*10</f>
        <v>3713.2199999999993</v>
      </c>
      <c r="H20" s="105">
        <f>+(C20/30)*5</f>
        <v>1856.6099999999997</v>
      </c>
      <c r="I20" s="105">
        <f>+(C20/30)*40</f>
        <v>14852.879999999997</v>
      </c>
      <c r="J20" s="105">
        <v>0</v>
      </c>
      <c r="K20" s="105">
        <f t="shared" si="2"/>
        <v>20422.709999999995</v>
      </c>
    </row>
    <row r="21" spans="1:13" s="158" customFormat="1">
      <c r="A21" s="159"/>
      <c r="B21" s="159"/>
      <c r="C21" s="109"/>
      <c r="D21" s="109"/>
      <c r="E21" s="109"/>
      <c r="F21" s="109"/>
      <c r="G21" s="109"/>
      <c r="H21" s="109"/>
      <c r="I21" s="109"/>
      <c r="J21" s="109"/>
      <c r="K21" s="109"/>
      <c r="M21" s="162"/>
    </row>
    <row r="22" spans="1:13" s="158" customFormat="1">
      <c r="A22" s="159"/>
      <c r="B22" s="15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13"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73" fitToHeight="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37"/>
  <sheetViews>
    <sheetView showGridLines="0" topLeftCell="A3" zoomScaleNormal="100" zoomScaleSheetLayoutView="90" workbookViewId="0"/>
  </sheetViews>
  <sheetFormatPr baseColWidth="10" defaultColWidth="11.44140625" defaultRowHeight="15"/>
  <cols>
    <col min="1" max="1" width="22.5546875" style="250" customWidth="1"/>
    <col min="2" max="2" width="39" style="250" customWidth="1"/>
    <col min="3" max="3" width="18.109375" style="250" bestFit="1" customWidth="1"/>
    <col min="4" max="4" width="24.6640625" style="250" customWidth="1"/>
    <col min="5" max="5" width="23.33203125" style="250" customWidth="1"/>
    <col min="6" max="178" width="11.44140625" style="216"/>
    <col min="179" max="16384" width="11.44140625" style="217"/>
  </cols>
  <sheetData>
    <row r="1" spans="1:178">
      <c r="A1" s="215"/>
      <c r="B1" s="215"/>
      <c r="C1" s="215"/>
      <c r="D1" s="215"/>
      <c r="E1" s="215"/>
    </row>
    <row r="2" spans="1:178" ht="15.6">
      <c r="A2" s="1253" t="s">
        <v>4095</v>
      </c>
      <c r="B2" s="1253"/>
      <c r="C2" s="1253"/>
      <c r="D2" s="1253"/>
      <c r="E2" s="1253"/>
    </row>
    <row r="3" spans="1:178" ht="15.6">
      <c r="A3" s="1302" t="s">
        <v>26</v>
      </c>
      <c r="B3" s="1288"/>
      <c r="C3" s="1288"/>
      <c r="D3" s="1288"/>
      <c r="E3" s="1288"/>
    </row>
    <row r="4" spans="1:178" ht="15.6">
      <c r="A4" s="1288" t="s">
        <v>4903</v>
      </c>
      <c r="B4" s="1288"/>
      <c r="C4" s="1288"/>
      <c r="D4" s="1288"/>
      <c r="E4" s="1288"/>
    </row>
    <row r="5" spans="1:178" ht="15.6">
      <c r="A5" s="1288" t="s">
        <v>5387</v>
      </c>
      <c r="B5" s="1288"/>
      <c r="C5" s="1288"/>
      <c r="D5" s="1288"/>
      <c r="E5" s="1288"/>
    </row>
    <row r="6" spans="1:178" s="400" customFormat="1" ht="18.75" customHeight="1">
      <c r="A6" s="1297" t="s">
        <v>4157</v>
      </c>
      <c r="B6" s="1297" t="s">
        <v>4157</v>
      </c>
      <c r="C6" s="1297" t="s">
        <v>4157</v>
      </c>
      <c r="D6" s="1297" t="s">
        <v>4157</v>
      </c>
      <c r="E6" s="1297" t="s">
        <v>4157</v>
      </c>
    </row>
    <row r="7" spans="1:178" s="399" customFormat="1" ht="18.75" customHeight="1">
      <c r="A7" s="401"/>
      <c r="B7" s="398"/>
      <c r="C7" s="402"/>
      <c r="D7" s="403"/>
      <c r="E7" s="403"/>
    </row>
    <row r="8" spans="1:178" ht="18.75" customHeight="1">
      <c r="A8" s="1251" t="s">
        <v>4297</v>
      </c>
      <c r="B8" s="1251" t="s">
        <v>4159</v>
      </c>
      <c r="C8" s="1251" t="s">
        <v>4298</v>
      </c>
      <c r="D8" s="1252" t="s">
        <v>4161</v>
      </c>
      <c r="E8" s="1252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</row>
    <row r="9" spans="1:178">
      <c r="A9" s="1251"/>
      <c r="B9" s="1251"/>
      <c r="C9" s="1251"/>
      <c r="D9" s="50" t="s">
        <v>4162</v>
      </c>
      <c r="E9" s="50" t="s">
        <v>4163</v>
      </c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</row>
    <row r="10" spans="1:178" ht="15.6">
      <c r="A10" s="218"/>
      <c r="B10" s="215"/>
      <c r="C10" s="230"/>
      <c r="D10" s="512"/>
      <c r="E10" s="512"/>
    </row>
    <row r="11" spans="1:178">
      <c r="A11" s="1260" t="s">
        <v>4102</v>
      </c>
      <c r="B11" s="1260" t="s">
        <v>4102</v>
      </c>
      <c r="C11" s="513"/>
      <c r="D11" s="222"/>
      <c r="E11" s="222"/>
    </row>
    <row r="12" spans="1:178" s="131" customFormat="1" ht="13.8">
      <c r="A12" s="103" t="s">
        <v>4531</v>
      </c>
      <c r="B12" s="103" t="s">
        <v>4165</v>
      </c>
      <c r="C12" s="105">
        <v>1</v>
      </c>
      <c r="D12" s="104">
        <v>50867.58</v>
      </c>
      <c r="E12" s="104">
        <v>50867.58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</row>
    <row r="13" spans="1:178" s="131" customFormat="1" ht="13.8">
      <c r="A13" s="103" t="s">
        <v>5649</v>
      </c>
      <c r="B13" s="103" t="s">
        <v>4372</v>
      </c>
      <c r="C13" s="105">
        <v>3</v>
      </c>
      <c r="D13" s="104">
        <v>27564.86</v>
      </c>
      <c r="E13" s="104">
        <v>27564.86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</row>
    <row r="14" spans="1:178" s="131" customFormat="1" ht="13.8">
      <c r="A14" s="103" t="s">
        <v>4926</v>
      </c>
      <c r="B14" s="103" t="s">
        <v>4179</v>
      </c>
      <c r="C14" s="105">
        <v>6</v>
      </c>
      <c r="D14" s="104">
        <v>14022.72</v>
      </c>
      <c r="E14" s="104">
        <v>14022.72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</row>
    <row r="15" spans="1:178" s="131" customFormat="1" ht="13.8">
      <c r="A15" s="103" t="s">
        <v>5650</v>
      </c>
      <c r="B15" s="103" t="s">
        <v>4179</v>
      </c>
      <c r="C15" s="105">
        <v>1</v>
      </c>
      <c r="D15" s="104">
        <v>17827.439999999999</v>
      </c>
      <c r="E15" s="104">
        <v>17827.439999999999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</row>
    <row r="16" spans="1:178" s="131" customFormat="1" ht="13.8">
      <c r="A16" s="103" t="s">
        <v>4931</v>
      </c>
      <c r="B16" s="103" t="s">
        <v>4725</v>
      </c>
      <c r="C16" s="105">
        <v>2</v>
      </c>
      <c r="D16" s="104">
        <v>8926.7000000000007</v>
      </c>
      <c r="E16" s="104">
        <v>8926.7000000000007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</row>
    <row r="17" spans="1:178" s="131" customFormat="1" ht="13.8">
      <c r="A17" s="103" t="s">
        <v>4906</v>
      </c>
      <c r="B17" s="103" t="s">
        <v>4907</v>
      </c>
      <c r="C17" s="105">
        <v>1</v>
      </c>
      <c r="D17" s="104">
        <v>19069</v>
      </c>
      <c r="E17" s="104">
        <v>19069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</row>
    <row r="18" spans="1:178" s="131" customFormat="1" ht="13.8">
      <c r="A18" s="225"/>
      <c r="B18" s="226" t="s">
        <v>4209</v>
      </c>
      <c r="C18" s="226">
        <f>SUM(C12:C17)</f>
        <v>14</v>
      </c>
      <c r="D18" s="514"/>
      <c r="E18" s="514"/>
      <c r="F18" s="129"/>
      <c r="G18" s="129"/>
      <c r="H18" s="129"/>
      <c r="I18" s="129"/>
      <c r="J18" s="129"/>
    </row>
    <row r="19" spans="1:178">
      <c r="A19" s="228"/>
      <c r="B19" s="229"/>
      <c r="C19" s="230"/>
      <c r="D19" s="231"/>
      <c r="E19" s="231"/>
    </row>
    <row r="20" spans="1:178">
      <c r="A20" s="1285" t="s">
        <v>4103</v>
      </c>
      <c r="B20" s="1285"/>
      <c r="C20" s="230"/>
      <c r="D20" s="231"/>
      <c r="E20" s="231"/>
    </row>
    <row r="21" spans="1:178" s="131" customFormat="1" ht="13.8">
      <c r="A21" s="126" t="s">
        <v>4246</v>
      </c>
      <c r="B21" s="126" t="s">
        <v>4246</v>
      </c>
      <c r="C21" s="127">
        <v>0</v>
      </c>
      <c r="D21" s="104">
        <v>0</v>
      </c>
      <c r="E21" s="104">
        <v>0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</row>
    <row r="22" spans="1:178" s="234" customFormat="1" ht="15" customHeight="1">
      <c r="A22" s="225"/>
      <c r="B22" s="226" t="s">
        <v>4244</v>
      </c>
      <c r="C22" s="249">
        <f>SUM(C20:C21)</f>
        <v>0</v>
      </c>
      <c r="D22" s="233"/>
      <c r="E22" s="233"/>
    </row>
    <row r="23" spans="1:178" ht="15.6">
      <c r="A23" s="235"/>
      <c r="B23" s="236"/>
      <c r="C23" s="235"/>
      <c r="D23" s="237"/>
      <c r="E23" s="237"/>
    </row>
    <row r="24" spans="1:178">
      <c r="A24" s="1286" t="s">
        <v>4104</v>
      </c>
      <c r="B24" s="1286"/>
      <c r="C24" s="215"/>
      <c r="D24" s="231"/>
      <c r="E24" s="231"/>
      <c r="EF24" s="217"/>
      <c r="EG24" s="217"/>
      <c r="EH24" s="217"/>
      <c r="EI24" s="217"/>
      <c r="EJ24" s="217"/>
      <c r="EK24" s="217"/>
      <c r="EL24" s="217"/>
      <c r="EM24" s="217"/>
      <c r="EN24" s="217"/>
      <c r="EO24" s="217"/>
      <c r="EP24" s="217"/>
      <c r="EQ24" s="217"/>
      <c r="ER24" s="217"/>
      <c r="ES24" s="217"/>
      <c r="ET24" s="217"/>
      <c r="EU24" s="217"/>
      <c r="EV24" s="217"/>
      <c r="EW24" s="217"/>
      <c r="EX24" s="217"/>
      <c r="EY24" s="217"/>
      <c r="EZ24" s="217"/>
      <c r="FA24" s="217"/>
      <c r="FB24" s="217"/>
      <c r="FC24" s="217"/>
      <c r="FD24" s="217"/>
      <c r="FE24" s="217"/>
      <c r="FF24" s="217"/>
      <c r="FG24" s="217"/>
      <c r="FH24" s="217"/>
      <c r="FI24" s="217"/>
      <c r="FJ24" s="217"/>
      <c r="FK24" s="217"/>
      <c r="FL24" s="217"/>
      <c r="FM24" s="217"/>
      <c r="FN24" s="217"/>
      <c r="FO24" s="217"/>
      <c r="FP24" s="217"/>
      <c r="FQ24" s="217"/>
      <c r="FR24" s="217"/>
      <c r="FS24" s="217"/>
      <c r="FT24" s="217"/>
      <c r="FU24" s="217"/>
      <c r="FV24" s="217"/>
    </row>
    <row r="25" spans="1:178" s="117" customFormat="1" ht="15.6">
      <c r="A25" s="154" t="s">
        <v>4246</v>
      </c>
      <c r="B25" s="154" t="s">
        <v>4246</v>
      </c>
      <c r="C25" s="202">
        <v>0</v>
      </c>
      <c r="D25" s="146">
        <v>0</v>
      </c>
      <c r="E25" s="146">
        <v>0</v>
      </c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</row>
    <row r="26" spans="1:178" ht="15.6">
      <c r="A26" s="225"/>
      <c r="B26" s="226" t="s">
        <v>4247</v>
      </c>
      <c r="C26" s="227">
        <f>SUM(C25)</f>
        <v>0</v>
      </c>
      <c r="D26" s="139"/>
      <c r="E26" s="139"/>
      <c r="EF26" s="217"/>
      <c r="EG26" s="217"/>
      <c r="EH26" s="217"/>
      <c r="EI26" s="217"/>
      <c r="EJ26" s="217"/>
      <c r="EK26" s="217"/>
      <c r="EL26" s="217"/>
      <c r="EM26" s="217"/>
      <c r="EN26" s="217"/>
      <c r="EO26" s="217"/>
      <c r="EP26" s="217"/>
      <c r="EQ26" s="217"/>
      <c r="ER26" s="217"/>
      <c r="ES26" s="217"/>
      <c r="ET26" s="217"/>
      <c r="EU26" s="217"/>
      <c r="EV26" s="217"/>
      <c r="EW26" s="217"/>
      <c r="EX26" s="217"/>
      <c r="EY26" s="217"/>
      <c r="EZ26" s="217"/>
      <c r="FA26" s="217"/>
      <c r="FB26" s="217"/>
      <c r="FC26" s="217"/>
      <c r="FD26" s="217"/>
      <c r="FE26" s="217"/>
      <c r="FF26" s="217"/>
      <c r="FG26" s="217"/>
      <c r="FH26" s="217"/>
      <c r="FI26" s="217"/>
      <c r="FJ26" s="217"/>
      <c r="FK26" s="217"/>
      <c r="FL26" s="217"/>
      <c r="FM26" s="217"/>
      <c r="FN26" s="217"/>
      <c r="FO26" s="217"/>
      <c r="FP26" s="217"/>
      <c r="FQ26" s="217"/>
      <c r="FR26" s="217"/>
      <c r="FS26" s="217"/>
      <c r="FT26" s="217"/>
      <c r="FU26" s="217"/>
      <c r="FV26" s="217"/>
    </row>
    <row r="27" spans="1:178">
      <c r="A27" s="228"/>
      <c r="B27" s="229"/>
      <c r="C27" s="230"/>
      <c r="D27" s="231"/>
      <c r="E27" s="231"/>
      <c r="EF27" s="217"/>
      <c r="EG27" s="217"/>
      <c r="EH27" s="217"/>
      <c r="EI27" s="217"/>
      <c r="EJ27" s="217"/>
      <c r="EK27" s="217"/>
      <c r="EL27" s="217"/>
      <c r="EM27" s="217"/>
      <c r="EN27" s="217"/>
      <c r="EO27" s="217"/>
      <c r="EP27" s="217"/>
      <c r="EQ27" s="217"/>
      <c r="ER27" s="217"/>
      <c r="ES27" s="217"/>
      <c r="ET27" s="217"/>
      <c r="EU27" s="217"/>
      <c r="EV27" s="217"/>
      <c r="EW27" s="217"/>
      <c r="EX27" s="217"/>
      <c r="EY27" s="217"/>
      <c r="EZ27" s="217"/>
      <c r="FA27" s="217"/>
      <c r="FB27" s="217"/>
      <c r="FC27" s="217"/>
      <c r="FD27" s="217"/>
      <c r="FE27" s="217"/>
      <c r="FF27" s="217"/>
      <c r="FG27" s="217"/>
      <c r="FH27" s="217"/>
      <c r="FI27" s="217"/>
      <c r="FJ27" s="217"/>
      <c r="FK27" s="217"/>
      <c r="FL27" s="217"/>
      <c r="FM27" s="217"/>
      <c r="FN27" s="217"/>
      <c r="FO27" s="217"/>
      <c r="FP27" s="217"/>
      <c r="FQ27" s="217"/>
      <c r="FR27" s="217"/>
      <c r="FS27" s="217"/>
      <c r="FT27" s="217"/>
      <c r="FU27" s="217"/>
      <c r="FV27" s="217"/>
    </row>
    <row r="28" spans="1:178">
      <c r="A28" s="228"/>
      <c r="B28" s="243" t="s">
        <v>4105</v>
      </c>
      <c r="C28" s="244">
        <f>C18</f>
        <v>14</v>
      </c>
      <c r="D28" s="231"/>
      <c r="E28" s="231"/>
      <c r="EF28" s="217"/>
      <c r="EG28" s="217"/>
      <c r="EH28" s="217"/>
      <c r="EI28" s="217"/>
      <c r="EJ28" s="217"/>
      <c r="EK28" s="217"/>
      <c r="EL28" s="217"/>
      <c r="EM28" s="217"/>
      <c r="EN28" s="217"/>
      <c r="EO28" s="217"/>
      <c r="EP28" s="217"/>
      <c r="EQ28" s="217"/>
      <c r="ER28" s="217"/>
      <c r="ES28" s="217"/>
      <c r="ET28" s="217"/>
      <c r="EU28" s="217"/>
      <c r="EV28" s="217"/>
      <c r="EW28" s="217"/>
      <c r="EX28" s="217"/>
      <c r="EY28" s="217"/>
      <c r="EZ28" s="217"/>
      <c r="FA28" s="217"/>
      <c r="FB28" s="217"/>
      <c r="FC28" s="217"/>
      <c r="FD28" s="217"/>
      <c r="FE28" s="217"/>
      <c r="FF28" s="217"/>
      <c r="FG28" s="217"/>
      <c r="FH28" s="217"/>
      <c r="FI28" s="217"/>
      <c r="FJ28" s="217"/>
      <c r="FK28" s="217"/>
      <c r="FL28" s="217"/>
      <c r="FM28" s="217"/>
      <c r="FN28" s="217"/>
      <c r="FO28" s="217"/>
      <c r="FP28" s="217"/>
      <c r="FQ28" s="217"/>
      <c r="FR28" s="217"/>
      <c r="FS28" s="217"/>
      <c r="FT28" s="217"/>
      <c r="FU28" s="217"/>
      <c r="FV28" s="217"/>
    </row>
    <row r="29" spans="1:178" s="216" customFormat="1">
      <c r="A29" s="163"/>
      <c r="B29" s="245"/>
      <c r="C29" s="246"/>
      <c r="D29" s="231"/>
      <c r="E29" s="231"/>
    </row>
    <row r="30" spans="1:178" s="216" customFormat="1">
      <c r="A30" s="1279" t="s">
        <v>4101</v>
      </c>
      <c r="B30" s="1279"/>
      <c r="C30" s="230"/>
      <c r="D30" s="231"/>
      <c r="E30" s="231"/>
    </row>
    <row r="31" spans="1:178" s="216" customFormat="1">
      <c r="A31" s="1286" t="s">
        <v>4248</v>
      </c>
      <c r="B31" s="1286"/>
      <c r="C31" s="230"/>
      <c r="D31" s="231"/>
      <c r="E31" s="231"/>
    </row>
    <row r="32" spans="1:178" s="115" customFormat="1" ht="13.8">
      <c r="A32" s="150" t="s">
        <v>4246</v>
      </c>
      <c r="B32" s="151" t="s">
        <v>5651</v>
      </c>
      <c r="C32" s="152">
        <v>1</v>
      </c>
      <c r="D32" s="153">
        <v>7500</v>
      </c>
      <c r="E32" s="153">
        <v>7500</v>
      </c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</row>
    <row r="33" spans="1:46" s="131" customFormat="1" ht="13.8">
      <c r="A33" s="115"/>
      <c r="B33" s="226" t="s">
        <v>4249</v>
      </c>
      <c r="C33" s="226">
        <f>SUM(C32)</f>
        <v>1</v>
      </c>
      <c r="D33" s="139"/>
      <c r="E33" s="13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</row>
    <row r="34" spans="1:46">
      <c r="A34" s="228"/>
      <c r="B34" s="229"/>
      <c r="C34" s="230"/>
      <c r="D34" s="231"/>
      <c r="E34" s="231"/>
    </row>
    <row r="35" spans="1:46" s="216" customFormat="1">
      <c r="A35" s="1282" t="s">
        <v>4107</v>
      </c>
      <c r="B35" s="1291"/>
      <c r="C35" s="230"/>
      <c r="D35" s="231"/>
      <c r="E35" s="231"/>
    </row>
    <row r="36" spans="1:46" s="114" customFormat="1" ht="13.8">
      <c r="A36" s="143" t="s">
        <v>4246</v>
      </c>
      <c r="B36" s="144" t="s">
        <v>4246</v>
      </c>
      <c r="C36" s="433">
        <v>0</v>
      </c>
      <c r="D36" s="424">
        <v>0</v>
      </c>
      <c r="E36" s="146">
        <v>0</v>
      </c>
    </row>
    <row r="37" spans="1:46" s="247" customFormat="1" ht="16.5" customHeight="1">
      <c r="A37" s="515"/>
      <c r="B37" s="516" t="s">
        <v>4280</v>
      </c>
      <c r="C37" s="405">
        <v>0</v>
      </c>
    </row>
  </sheetData>
  <mergeCells count="15">
    <mergeCell ref="A35:B35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0:B20"/>
    <mergeCell ref="A24:B24"/>
    <mergeCell ref="A30:B30"/>
    <mergeCell ref="A31:B31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  <rowBreaks count="1" manualBreakCount="1">
    <brk id="2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3"/>
  <sheetViews>
    <sheetView showGridLines="0" zoomScaleNormal="100" zoomScaleSheetLayoutView="100" workbookViewId="0"/>
  </sheetViews>
  <sheetFormatPr baseColWidth="10" defaultColWidth="11.44140625" defaultRowHeight="15"/>
  <cols>
    <col min="1" max="1" width="14.88671875" style="159" customWidth="1"/>
    <col min="2" max="2" width="38.5546875" style="159" bestFit="1" customWidth="1"/>
    <col min="3" max="3" width="15.33203125" style="159" bestFit="1" customWidth="1"/>
    <col min="4" max="4" width="18.109375" style="159" bestFit="1" customWidth="1"/>
    <col min="5" max="5" width="15.6640625" style="159" customWidth="1"/>
    <col min="6" max="6" width="13" style="159" bestFit="1" customWidth="1"/>
    <col min="7" max="8" width="14.6640625" style="159" bestFit="1" customWidth="1"/>
    <col min="9" max="9" width="14.33203125" style="159" bestFit="1" customWidth="1"/>
    <col min="10" max="10" width="11.6640625" style="159" bestFit="1" customWidth="1"/>
    <col min="11" max="11" width="14.33203125" style="159" bestFit="1" customWidth="1"/>
    <col min="12" max="13" width="11.44140625" style="158"/>
    <col min="14" max="16384" width="11.44140625" style="159"/>
  </cols>
  <sheetData>
    <row r="2" spans="1:12" s="375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393"/>
    </row>
    <row r="3" spans="1:12" s="158" customFormat="1" ht="15.6">
      <c r="A3" s="1274" t="s">
        <v>26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2" s="15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2" s="15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2" s="15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2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2" s="158" customFormat="1" ht="15.6">
      <c r="A8" s="97" t="s">
        <v>4282</v>
      </c>
      <c r="B8" s="159"/>
      <c r="C8" s="109"/>
      <c r="D8" s="109"/>
      <c r="E8" s="109"/>
      <c r="F8" s="109"/>
      <c r="G8" s="109"/>
      <c r="H8" s="109"/>
      <c r="I8" s="109"/>
      <c r="J8" s="109"/>
      <c r="K8" s="109"/>
    </row>
    <row r="9" spans="1:12" s="158" customFormat="1">
      <c r="A9" s="1263" t="s">
        <v>4283</v>
      </c>
      <c r="B9" s="1263" t="s">
        <v>4284</v>
      </c>
      <c r="C9" s="1263" t="s">
        <v>4285</v>
      </c>
      <c r="D9" s="1263"/>
      <c r="E9" s="1263"/>
      <c r="F9" s="1263"/>
      <c r="G9" s="1263" t="s">
        <v>4286</v>
      </c>
      <c r="H9" s="1263"/>
      <c r="I9" s="1263"/>
      <c r="J9" s="1263"/>
      <c r="K9" s="1263"/>
    </row>
    <row r="10" spans="1:12" s="158" customFormat="1" ht="27.6">
      <c r="A10" s="1263"/>
      <c r="B10" s="1263"/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4322</v>
      </c>
      <c r="K10" s="102" t="s">
        <v>4290</v>
      </c>
    </row>
    <row r="11" spans="1:12" s="160" customFormat="1" ht="13.8">
      <c r="A11" s="103" t="s">
        <v>4531</v>
      </c>
      <c r="B11" s="103" t="s">
        <v>4165</v>
      </c>
      <c r="C11" s="104">
        <v>50867.58</v>
      </c>
      <c r="D11" s="111">
        <v>0</v>
      </c>
      <c r="E11" s="111">
        <v>0</v>
      </c>
      <c r="F11" s="105">
        <f>+C11+E11+D11</f>
        <v>50867.58</v>
      </c>
      <c r="G11" s="105">
        <f>+(C11/30)*10</f>
        <v>16955.86</v>
      </c>
      <c r="H11" s="105">
        <f>+(C11/30)*5</f>
        <v>8477.93</v>
      </c>
      <c r="I11" s="105">
        <f>+(C11/30)*40</f>
        <v>67823.44</v>
      </c>
      <c r="J11" s="105">
        <v>0</v>
      </c>
      <c r="K11" s="105">
        <f>+G11+H11+I11+J11</f>
        <v>93257.23000000001</v>
      </c>
    </row>
    <row r="12" spans="1:12" s="160" customFormat="1" ht="13.8">
      <c r="A12" s="103" t="s">
        <v>5649</v>
      </c>
      <c r="B12" s="103" t="s">
        <v>4372</v>
      </c>
      <c r="C12" s="104">
        <v>27564.86</v>
      </c>
      <c r="D12" s="111">
        <v>0</v>
      </c>
      <c r="E12" s="111">
        <v>0</v>
      </c>
      <c r="F12" s="105">
        <f>+C12+E12+D12</f>
        <v>27564.86</v>
      </c>
      <c r="G12" s="105">
        <f>+(C12/30)*10</f>
        <v>9188.2866666666669</v>
      </c>
      <c r="H12" s="105">
        <f>+(C12/30)*5</f>
        <v>4594.1433333333334</v>
      </c>
      <c r="I12" s="105">
        <f>+(C12/30)*40</f>
        <v>36753.146666666667</v>
      </c>
      <c r="J12" s="105">
        <v>0</v>
      </c>
      <c r="K12" s="105">
        <f>+G12+H12+I12+J12</f>
        <v>50535.576666666668</v>
      </c>
    </row>
    <row r="13" spans="1:12" s="160" customFormat="1" ht="13.8">
      <c r="A13" s="103" t="s">
        <v>4906</v>
      </c>
      <c r="B13" s="103" t="s">
        <v>4907</v>
      </c>
      <c r="C13" s="104">
        <v>19069</v>
      </c>
      <c r="D13" s="111">
        <v>1040</v>
      </c>
      <c r="E13" s="111">
        <v>0</v>
      </c>
      <c r="F13" s="105">
        <f>+C13+E13+D13</f>
        <v>20109</v>
      </c>
      <c r="G13" s="105">
        <f>+(C13/30)*10</f>
        <v>6356.333333333333</v>
      </c>
      <c r="H13" s="105">
        <f>+(C13/30)*5</f>
        <v>3178.1666666666665</v>
      </c>
      <c r="I13" s="105">
        <f>+(C13/30)*40</f>
        <v>25425.333333333332</v>
      </c>
      <c r="J13" s="105">
        <v>0</v>
      </c>
      <c r="K13" s="105">
        <f>+G13+H13+I13+J13</f>
        <v>34959.833333333328</v>
      </c>
    </row>
    <row r="14" spans="1:12" s="160" customFormat="1" ht="13.8">
      <c r="A14" s="103" t="s">
        <v>4926</v>
      </c>
      <c r="B14" s="103" t="s">
        <v>4179</v>
      </c>
      <c r="C14" s="104">
        <v>14022.72</v>
      </c>
      <c r="D14" s="111">
        <v>1040</v>
      </c>
      <c r="E14" s="111">
        <v>0</v>
      </c>
      <c r="F14" s="105">
        <f>+C14+E14+D14</f>
        <v>15062.72</v>
      </c>
      <c r="G14" s="105">
        <f>+(C14/30)*10</f>
        <v>4674.24</v>
      </c>
      <c r="H14" s="105">
        <f>+(C14/30)*5</f>
        <v>2337.12</v>
      </c>
      <c r="I14" s="105">
        <f>+(C14/30)*40</f>
        <v>18696.96</v>
      </c>
      <c r="J14" s="105">
        <v>0</v>
      </c>
      <c r="K14" s="105">
        <f>+G14+H14+I14+J14</f>
        <v>25708.32</v>
      </c>
    </row>
    <row r="15" spans="1:12" s="517" customFormat="1" ht="13.8">
      <c r="A15" s="103" t="s">
        <v>5650</v>
      </c>
      <c r="B15" s="103" t="s">
        <v>4179</v>
      </c>
      <c r="C15" s="104">
        <v>17827.439999999999</v>
      </c>
      <c r="D15" s="111">
        <v>1040</v>
      </c>
      <c r="E15" s="111">
        <v>0</v>
      </c>
      <c r="F15" s="105">
        <f>+C15+E15+D15</f>
        <v>18867.439999999999</v>
      </c>
      <c r="G15" s="105">
        <f>+(C15/30)*10</f>
        <v>5942.48</v>
      </c>
      <c r="H15" s="105">
        <f>+(C15/30)*5</f>
        <v>2971.24</v>
      </c>
      <c r="I15" s="105">
        <f>+(C15/30)*40</f>
        <v>23769.919999999998</v>
      </c>
      <c r="J15" s="105">
        <v>0</v>
      </c>
      <c r="K15" s="105">
        <f>+G15+H15+I15+J15</f>
        <v>32683.64</v>
      </c>
    </row>
    <row r="16" spans="1:12" s="521" customFormat="1">
      <c r="A16" s="211"/>
      <c r="B16" s="211"/>
      <c r="C16" s="518"/>
      <c r="D16" s="519"/>
      <c r="E16" s="519"/>
      <c r="F16" s="518"/>
      <c r="G16" s="518"/>
      <c r="H16" s="518"/>
      <c r="I16" s="518"/>
      <c r="J16" s="520"/>
      <c r="K16" s="518"/>
    </row>
    <row r="17" spans="1:13" s="158" customFormat="1">
      <c r="A17" s="109"/>
      <c r="B17" s="159"/>
      <c r="C17" s="109"/>
      <c r="D17" s="109"/>
      <c r="E17" s="109"/>
      <c r="F17" s="109"/>
      <c r="G17" s="109"/>
      <c r="H17" s="109"/>
      <c r="I17" s="109"/>
      <c r="J17" s="109"/>
      <c r="K17" s="109"/>
    </row>
    <row r="18" spans="1:13" s="158" customFormat="1" ht="15.6">
      <c r="A18" s="97" t="s">
        <v>4296</v>
      </c>
      <c r="B18" s="159"/>
      <c r="C18" s="109"/>
      <c r="D18" s="109"/>
      <c r="E18" s="109"/>
      <c r="F18" s="109"/>
      <c r="G18" s="109"/>
      <c r="H18" s="109"/>
      <c r="I18" s="109"/>
      <c r="J18" s="109"/>
      <c r="K18" s="109"/>
    </row>
    <row r="19" spans="1:13" s="158" customFormat="1">
      <c r="A19" s="1263" t="s">
        <v>4283</v>
      </c>
      <c r="B19" s="1263" t="s">
        <v>4284</v>
      </c>
      <c r="C19" s="1263" t="s">
        <v>4285</v>
      </c>
      <c r="D19" s="1263"/>
      <c r="E19" s="1263"/>
      <c r="F19" s="1263"/>
      <c r="G19" s="1263" t="s">
        <v>4286</v>
      </c>
      <c r="H19" s="1263"/>
      <c r="I19" s="1263"/>
      <c r="J19" s="1263"/>
      <c r="K19" s="1263"/>
    </row>
    <row r="20" spans="1:13" s="158" customFormat="1" ht="27.6">
      <c r="A20" s="1263"/>
      <c r="B20" s="1263"/>
      <c r="C20" s="102" t="s">
        <v>4287</v>
      </c>
      <c r="D20" s="102" t="s">
        <v>4288</v>
      </c>
      <c r="E20" s="102" t="s">
        <v>4289</v>
      </c>
      <c r="F20" s="102" t="s">
        <v>4290</v>
      </c>
      <c r="G20" s="102" t="s">
        <v>4291</v>
      </c>
      <c r="H20" s="102" t="s">
        <v>4292</v>
      </c>
      <c r="I20" s="102" t="s">
        <v>4293</v>
      </c>
      <c r="J20" s="102" t="s">
        <v>4322</v>
      </c>
      <c r="K20" s="102" t="s">
        <v>4290</v>
      </c>
    </row>
    <row r="21" spans="1:13" s="517" customFormat="1" ht="15" customHeight="1">
      <c r="A21" s="103" t="s">
        <v>4931</v>
      </c>
      <c r="B21" s="103" t="s">
        <v>4725</v>
      </c>
      <c r="C21" s="104">
        <v>8926.7000000000007</v>
      </c>
      <c r="D21" s="111">
        <v>1040</v>
      </c>
      <c r="E21" s="111">
        <v>0</v>
      </c>
      <c r="F21" s="105">
        <f>+C21+D21+E21</f>
        <v>9966.7000000000007</v>
      </c>
      <c r="G21" s="105">
        <f>+(C21/30)*10</f>
        <v>2975.5666666666666</v>
      </c>
      <c r="H21" s="105">
        <f>+(C21/30)*5</f>
        <v>1487.7833333333333</v>
      </c>
      <c r="I21" s="105">
        <f>+(C21/30)*40</f>
        <v>11902.266666666666</v>
      </c>
      <c r="J21" s="105">
        <v>0</v>
      </c>
      <c r="K21" s="105">
        <f>+G21+H21+I21+J21</f>
        <v>16365.616666666667</v>
      </c>
    </row>
    <row r="22" spans="1:13" s="521" customFormat="1">
      <c r="A22" s="522"/>
      <c r="B22" s="522"/>
      <c r="C22" s="518"/>
      <c r="D22" s="519"/>
      <c r="E22" s="523"/>
      <c r="F22" s="518"/>
      <c r="G22" s="518"/>
      <c r="H22" s="518"/>
      <c r="I22" s="518"/>
      <c r="J22" s="520"/>
      <c r="K22" s="518"/>
    </row>
    <row r="23" spans="1:13" s="521" customFormat="1">
      <c r="A23" s="522"/>
      <c r="B23" s="522"/>
      <c r="C23" s="518"/>
      <c r="D23" s="519"/>
      <c r="E23" s="524"/>
      <c r="F23" s="518"/>
      <c r="G23" s="518"/>
      <c r="H23" s="518"/>
      <c r="I23" s="518"/>
      <c r="J23" s="520"/>
      <c r="K23" s="518"/>
      <c r="M23" s="525"/>
    </row>
  </sheetData>
  <mergeCells count="13"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9:A10"/>
    <mergeCell ref="B9:B10"/>
    <mergeCell ref="C9:F9"/>
    <mergeCell ref="G9:K9"/>
  </mergeCells>
  <printOptions horizontalCentered="1"/>
  <pageMargins left="0.59055118110236227" right="0.59055118110236227" top="1.1811023622047245" bottom="0.78740157480314965" header="0.39370078740157483" footer="0.39370078740157483"/>
  <pageSetup scale="67" fitToHeight="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C563"/>
  <sheetViews>
    <sheetView showGridLines="0" topLeftCell="B3" zoomScaleNormal="100" zoomScaleSheetLayoutView="100" workbookViewId="0"/>
  </sheetViews>
  <sheetFormatPr baseColWidth="10" defaultColWidth="24.109375" defaultRowHeight="15"/>
  <cols>
    <col min="1" max="1" width="21.44140625" style="250" customWidth="1"/>
    <col min="2" max="2" width="45.5546875" style="250" customWidth="1"/>
    <col min="3" max="3" width="16.5546875" style="250" customWidth="1"/>
    <col min="4" max="4" width="18.6640625" style="250" customWidth="1"/>
    <col min="5" max="5" width="17.33203125" style="250" customWidth="1"/>
    <col min="6" max="185" width="24.109375" style="250"/>
    <col min="186" max="16384" width="24.109375" style="526"/>
  </cols>
  <sheetData>
    <row r="1" spans="1:185">
      <c r="A1" s="398"/>
      <c r="B1" s="398"/>
      <c r="C1" s="398"/>
      <c r="D1" s="398"/>
      <c r="E1" s="398"/>
    </row>
    <row r="2" spans="1:185" ht="15.6">
      <c r="A2" s="1253" t="s">
        <v>4095</v>
      </c>
      <c r="B2" s="1253"/>
      <c r="C2" s="1253"/>
      <c r="D2" s="1253"/>
      <c r="E2" s="1253"/>
      <c r="F2" s="527"/>
      <c r="G2" s="527"/>
      <c r="H2" s="527"/>
      <c r="I2" s="527"/>
      <c r="J2" s="527"/>
      <c r="K2" s="527"/>
    </row>
    <row r="3" spans="1:185" ht="15.6">
      <c r="A3" s="1310" t="s">
        <v>5652</v>
      </c>
      <c r="B3" s="1310"/>
      <c r="C3" s="1310"/>
      <c r="D3" s="1310"/>
      <c r="E3" s="1310"/>
    </row>
    <row r="4" spans="1:185" ht="15.6">
      <c r="A4" s="1310" t="s">
        <v>4903</v>
      </c>
      <c r="B4" s="1310"/>
      <c r="C4" s="1310"/>
      <c r="D4" s="1310"/>
      <c r="E4" s="1310"/>
    </row>
    <row r="5" spans="1:185" ht="15.6">
      <c r="A5" s="1310" t="s">
        <v>5387</v>
      </c>
      <c r="B5" s="1310"/>
      <c r="C5" s="1310"/>
      <c r="D5" s="1310"/>
      <c r="E5" s="1310"/>
    </row>
    <row r="6" spans="1:185" s="400" customFormat="1" ht="18.75" customHeight="1">
      <c r="A6" s="1297" t="s">
        <v>4157</v>
      </c>
      <c r="B6" s="1297" t="s">
        <v>4157</v>
      </c>
      <c r="C6" s="1297" t="s">
        <v>4157</v>
      </c>
      <c r="D6" s="1297" t="s">
        <v>4157</v>
      </c>
      <c r="E6" s="1297" t="s">
        <v>4157</v>
      </c>
    </row>
    <row r="7" spans="1:185" s="400" customFormat="1" ht="18.75" customHeight="1">
      <c r="A7" s="528"/>
      <c r="B7" s="528"/>
      <c r="C7" s="528"/>
      <c r="D7" s="528"/>
      <c r="E7" s="528"/>
    </row>
    <row r="8" spans="1:185" s="49" customFormat="1" ht="15" customHeight="1">
      <c r="A8" s="1251" t="s">
        <v>4158</v>
      </c>
      <c r="B8" s="1251" t="s">
        <v>4159</v>
      </c>
      <c r="C8" s="1251" t="s">
        <v>4160</v>
      </c>
      <c r="D8" s="1252" t="s">
        <v>4161</v>
      </c>
      <c r="E8" s="1252" t="s">
        <v>4161</v>
      </c>
    </row>
    <row r="9" spans="1:185" s="49" customFormat="1" ht="15" customHeight="1">
      <c r="A9" s="1251" t="s">
        <v>4158</v>
      </c>
      <c r="B9" s="1251" t="s">
        <v>4159</v>
      </c>
      <c r="C9" s="1251" t="s">
        <v>4160</v>
      </c>
      <c r="D9" s="50" t="s">
        <v>4162</v>
      </c>
      <c r="E9" s="50" t="s">
        <v>4163</v>
      </c>
    </row>
    <row r="10" spans="1:185" s="66" customFormat="1" ht="15" customHeight="1">
      <c r="A10" s="51"/>
      <c r="B10" s="51"/>
      <c r="C10" s="51"/>
      <c r="D10" s="52"/>
      <c r="E10" s="52"/>
    </row>
    <row r="11" spans="1:185" s="531" customFormat="1" ht="13.8">
      <c r="A11" s="1256" t="s">
        <v>4102</v>
      </c>
      <c r="B11" s="1256" t="s">
        <v>4102</v>
      </c>
      <c r="C11" s="529"/>
      <c r="D11" s="530"/>
      <c r="E11" s="530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</row>
    <row r="12" spans="1:185" s="531" customFormat="1" ht="13.8">
      <c r="A12" s="126" t="s">
        <v>5653</v>
      </c>
      <c r="B12" s="126" t="s">
        <v>5654</v>
      </c>
      <c r="C12" s="202">
        <v>1</v>
      </c>
      <c r="D12" s="146">
        <v>27293.230000000003</v>
      </c>
      <c r="E12" s="146">
        <v>27293.230000000003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</row>
    <row r="13" spans="1:185" s="531" customFormat="1" ht="13.8">
      <c r="A13" s="126" t="s">
        <v>5655</v>
      </c>
      <c r="B13" s="126" t="s">
        <v>5656</v>
      </c>
      <c r="C13" s="202">
        <v>2</v>
      </c>
      <c r="D13" s="146">
        <v>35998.559999999998</v>
      </c>
      <c r="E13" s="146">
        <v>36158.559999999998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</row>
    <row r="14" spans="1:185" s="531" customFormat="1" ht="13.8">
      <c r="A14" s="126" t="s">
        <v>5657</v>
      </c>
      <c r="B14" s="126" t="s">
        <v>5654</v>
      </c>
      <c r="C14" s="202">
        <v>3</v>
      </c>
      <c r="D14" s="146">
        <v>27295.63</v>
      </c>
      <c r="E14" s="146">
        <v>27455.63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</row>
    <row r="15" spans="1:185" s="531" customFormat="1" ht="13.8">
      <c r="A15" s="126" t="s">
        <v>5658</v>
      </c>
      <c r="B15" s="126" t="s">
        <v>5659</v>
      </c>
      <c r="C15" s="202">
        <v>3</v>
      </c>
      <c r="D15" s="146">
        <v>50334.759999999995</v>
      </c>
      <c r="E15" s="146">
        <v>50334.759999999995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</row>
    <row r="16" spans="1:185" s="531" customFormat="1" ht="13.8">
      <c r="A16" s="126" t="s">
        <v>5660</v>
      </c>
      <c r="B16" s="126" t="s">
        <v>5661</v>
      </c>
      <c r="C16" s="202">
        <v>5</v>
      </c>
      <c r="D16" s="146">
        <v>74270.06</v>
      </c>
      <c r="E16" s="146">
        <v>74555.06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  <c r="GB16" s="157"/>
      <c r="GC16" s="157"/>
    </row>
    <row r="17" spans="1:185" s="531" customFormat="1" ht="13.8">
      <c r="A17" s="126" t="s">
        <v>5662</v>
      </c>
      <c r="B17" s="126" t="s">
        <v>5663</v>
      </c>
      <c r="C17" s="202">
        <v>13</v>
      </c>
      <c r="D17" s="146">
        <v>41934.800000000003</v>
      </c>
      <c r="E17" s="146">
        <v>42094.8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7"/>
      <c r="FO17" s="157"/>
      <c r="FP17" s="157"/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7"/>
      <c r="GB17" s="157"/>
      <c r="GC17" s="157"/>
    </row>
    <row r="18" spans="1:185" s="531" customFormat="1" ht="13.8">
      <c r="A18" s="126" t="s">
        <v>5664</v>
      </c>
      <c r="B18" s="126" t="s">
        <v>5665</v>
      </c>
      <c r="C18" s="202">
        <v>28</v>
      </c>
      <c r="D18" s="146">
        <v>27296.230000000003</v>
      </c>
      <c r="E18" s="146">
        <v>27556.230000000003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</row>
    <row r="19" spans="1:185" s="531" customFormat="1" ht="13.8">
      <c r="A19" s="126" t="s">
        <v>5666</v>
      </c>
      <c r="B19" s="126" t="s">
        <v>5667</v>
      </c>
      <c r="C19" s="202">
        <v>4</v>
      </c>
      <c r="D19" s="146">
        <v>31601</v>
      </c>
      <c r="E19" s="146">
        <v>31886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</row>
    <row r="20" spans="1:185" s="531" customFormat="1" ht="13.8">
      <c r="A20" s="126" t="s">
        <v>5668</v>
      </c>
      <c r="B20" s="126" t="s">
        <v>5669</v>
      </c>
      <c r="C20" s="202">
        <v>7</v>
      </c>
      <c r="D20" s="146">
        <v>27543</v>
      </c>
      <c r="E20" s="146">
        <v>28082.240000000002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157"/>
      <c r="FE20" s="157"/>
      <c r="FF20" s="157"/>
      <c r="FG20" s="157"/>
      <c r="FH20" s="157"/>
      <c r="FI20" s="157"/>
      <c r="FJ20" s="157"/>
      <c r="FK20" s="157"/>
      <c r="FL20" s="157"/>
      <c r="FM20" s="157"/>
      <c r="FN20" s="157"/>
      <c r="FO20" s="157"/>
      <c r="FP20" s="157"/>
      <c r="FQ20" s="157"/>
      <c r="FR20" s="157"/>
      <c r="FS20" s="157"/>
      <c r="FT20" s="157"/>
      <c r="FU20" s="157"/>
      <c r="FV20" s="157"/>
      <c r="FW20" s="157"/>
      <c r="FX20" s="157"/>
      <c r="FY20" s="157"/>
      <c r="FZ20" s="157"/>
      <c r="GA20" s="157"/>
      <c r="GB20" s="157"/>
      <c r="GC20" s="157"/>
    </row>
    <row r="21" spans="1:185" s="531" customFormat="1" ht="13.8">
      <c r="A21" s="126" t="s">
        <v>5670</v>
      </c>
      <c r="B21" s="126" t="s">
        <v>5671</v>
      </c>
      <c r="C21" s="202">
        <v>4</v>
      </c>
      <c r="D21" s="146">
        <v>24848</v>
      </c>
      <c r="E21" s="146">
        <v>25008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  <c r="GB21" s="157"/>
      <c r="GC21" s="157"/>
    </row>
    <row r="22" spans="1:185" s="531" customFormat="1" ht="13.8">
      <c r="A22" s="126" t="s">
        <v>5672</v>
      </c>
      <c r="B22" s="126" t="s">
        <v>5673</v>
      </c>
      <c r="C22" s="202">
        <v>4</v>
      </c>
      <c r="D22" s="146">
        <v>55955</v>
      </c>
      <c r="E22" s="146">
        <v>56215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</row>
    <row r="23" spans="1:185" s="531" customFormat="1" ht="13.8">
      <c r="A23" s="126" t="s">
        <v>5674</v>
      </c>
      <c r="B23" s="126" t="s">
        <v>5675</v>
      </c>
      <c r="C23" s="202">
        <v>3</v>
      </c>
      <c r="D23" s="146">
        <v>58418</v>
      </c>
      <c r="E23" s="146">
        <v>58418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</row>
    <row r="24" spans="1:185" s="531" customFormat="1" ht="13.8">
      <c r="A24" s="126" t="s">
        <v>5676</v>
      </c>
      <c r="B24" s="126" t="s">
        <v>5677</v>
      </c>
      <c r="C24" s="202">
        <v>1</v>
      </c>
      <c r="D24" s="146">
        <v>67718</v>
      </c>
      <c r="E24" s="146">
        <v>67718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  <c r="GB24" s="157"/>
      <c r="GC24" s="157"/>
    </row>
    <row r="25" spans="1:185" s="531" customFormat="1" ht="13.8">
      <c r="A25" s="126" t="s">
        <v>5678</v>
      </c>
      <c r="B25" s="126" t="s">
        <v>5679</v>
      </c>
      <c r="C25" s="202">
        <v>1</v>
      </c>
      <c r="D25" s="146">
        <v>55955</v>
      </c>
      <c r="E25" s="146">
        <v>55955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</row>
    <row r="26" spans="1:185" s="531" customFormat="1" ht="13.8">
      <c r="A26" s="126" t="s">
        <v>5680</v>
      </c>
      <c r="B26" s="126" t="s">
        <v>5681</v>
      </c>
      <c r="C26" s="202">
        <v>5</v>
      </c>
      <c r="D26" s="146">
        <v>67718</v>
      </c>
      <c r="E26" s="146">
        <v>68003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</row>
    <row r="27" spans="1:185" s="531" customFormat="1" ht="13.8">
      <c r="A27" s="126" t="s">
        <v>5682</v>
      </c>
      <c r="B27" s="126" t="s">
        <v>5683</v>
      </c>
      <c r="C27" s="202">
        <v>7</v>
      </c>
      <c r="D27" s="146">
        <v>62242</v>
      </c>
      <c r="E27" s="146">
        <v>62427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</row>
    <row r="28" spans="1:185" s="531" customFormat="1" ht="13.8">
      <c r="A28" s="126" t="s">
        <v>5684</v>
      </c>
      <c r="B28" s="126" t="s">
        <v>5685</v>
      </c>
      <c r="C28" s="202">
        <v>4</v>
      </c>
      <c r="D28" s="146">
        <v>58418</v>
      </c>
      <c r="E28" s="146">
        <v>58603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</row>
    <row r="29" spans="1:185" s="531" customFormat="1" ht="13.8">
      <c r="A29" s="126" t="s">
        <v>5686</v>
      </c>
      <c r="B29" s="126" t="s">
        <v>5687</v>
      </c>
      <c r="C29" s="202">
        <v>13</v>
      </c>
      <c r="D29" s="146">
        <v>45144</v>
      </c>
      <c r="E29" s="146">
        <v>45404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</row>
    <row r="30" spans="1:185" s="531" customFormat="1" ht="13.8">
      <c r="A30" s="126" t="s">
        <v>5688</v>
      </c>
      <c r="B30" s="126" t="s">
        <v>5689</v>
      </c>
      <c r="C30" s="202">
        <v>5</v>
      </c>
      <c r="D30" s="146">
        <v>46963</v>
      </c>
      <c r="E30" s="146">
        <v>47248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7"/>
      <c r="FO30" s="157"/>
      <c r="FP30" s="157"/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7"/>
      <c r="GB30" s="157"/>
      <c r="GC30" s="157"/>
    </row>
    <row r="31" spans="1:185" s="531" customFormat="1" ht="13.8">
      <c r="A31" s="126" t="s">
        <v>5690</v>
      </c>
      <c r="B31" s="126" t="s">
        <v>5691</v>
      </c>
      <c r="C31" s="202">
        <v>1</v>
      </c>
      <c r="D31" s="146">
        <v>50459</v>
      </c>
      <c r="E31" s="146">
        <v>50459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</row>
    <row r="32" spans="1:185" s="531" customFormat="1" ht="13.8">
      <c r="A32" s="126" t="s">
        <v>5692</v>
      </c>
      <c r="B32" s="126" t="s">
        <v>5693</v>
      </c>
      <c r="C32" s="202">
        <v>1</v>
      </c>
      <c r="D32" s="146">
        <v>52097</v>
      </c>
      <c r="E32" s="146">
        <v>52097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</row>
    <row r="33" spans="1:185" s="531" customFormat="1" ht="13.8">
      <c r="A33" s="126" t="s">
        <v>5694</v>
      </c>
      <c r="B33" s="126" t="s">
        <v>5695</v>
      </c>
      <c r="C33" s="202">
        <v>1</v>
      </c>
      <c r="D33" s="146">
        <v>24353</v>
      </c>
      <c r="E33" s="146">
        <v>24353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</row>
    <row r="34" spans="1:185" s="531" customFormat="1" ht="13.8">
      <c r="A34" s="126" t="s">
        <v>5696</v>
      </c>
      <c r="B34" s="126" t="s">
        <v>5697</v>
      </c>
      <c r="C34" s="202">
        <v>1</v>
      </c>
      <c r="D34" s="146">
        <v>39944</v>
      </c>
      <c r="E34" s="146">
        <v>39944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</row>
    <row r="35" spans="1:185" s="531" customFormat="1" ht="13.8">
      <c r="A35" s="126" t="s">
        <v>5698</v>
      </c>
      <c r="B35" s="126" t="s">
        <v>5699</v>
      </c>
      <c r="C35" s="202">
        <v>1</v>
      </c>
      <c r="D35" s="146">
        <v>24638</v>
      </c>
      <c r="E35" s="146">
        <v>24638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</row>
    <row r="36" spans="1:185" s="531" customFormat="1" ht="13.8">
      <c r="A36" s="126" t="s">
        <v>5700</v>
      </c>
      <c r="B36" s="126" t="s">
        <v>5701</v>
      </c>
      <c r="C36" s="202">
        <v>3</v>
      </c>
      <c r="D36" s="146">
        <v>24348</v>
      </c>
      <c r="E36" s="146">
        <v>24373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  <c r="FE36" s="157"/>
      <c r="FF36" s="157"/>
      <c r="FG36" s="157"/>
      <c r="FH36" s="157"/>
      <c r="FI36" s="157"/>
      <c r="FJ36" s="157"/>
      <c r="FK36" s="157"/>
      <c r="FL36" s="157"/>
      <c r="FM36" s="157"/>
      <c r="FN36" s="157"/>
      <c r="FO36" s="157"/>
      <c r="FP36" s="157"/>
      <c r="FQ36" s="157"/>
      <c r="FR36" s="157"/>
      <c r="FS36" s="157"/>
      <c r="FT36" s="157"/>
      <c r="FU36" s="157"/>
      <c r="FV36" s="157"/>
      <c r="FW36" s="157"/>
      <c r="FX36" s="157"/>
      <c r="FY36" s="157"/>
      <c r="FZ36" s="157"/>
      <c r="GA36" s="157"/>
      <c r="GB36" s="157"/>
      <c r="GC36" s="157"/>
    </row>
    <row r="37" spans="1:185" s="531" customFormat="1" ht="13.8">
      <c r="A37" s="126" t="s">
        <v>5702</v>
      </c>
      <c r="B37" s="126" t="s">
        <v>5703</v>
      </c>
      <c r="C37" s="202">
        <v>4</v>
      </c>
      <c r="D37" s="146">
        <v>50362</v>
      </c>
      <c r="E37" s="146">
        <v>50547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</row>
    <row r="38" spans="1:185" s="531" customFormat="1" ht="13.8">
      <c r="A38" s="126" t="s">
        <v>5704</v>
      </c>
      <c r="B38" s="126" t="s">
        <v>5705</v>
      </c>
      <c r="C38" s="202">
        <v>5</v>
      </c>
      <c r="D38" s="146">
        <v>44748</v>
      </c>
      <c r="E38" s="146">
        <v>45033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</row>
    <row r="39" spans="1:185" s="531" customFormat="1" ht="13.8">
      <c r="A39" s="126" t="s">
        <v>5706</v>
      </c>
      <c r="B39" s="126" t="s">
        <v>5707</v>
      </c>
      <c r="C39" s="202">
        <v>1</v>
      </c>
      <c r="D39" s="146">
        <v>33782</v>
      </c>
      <c r="E39" s="146">
        <v>33782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/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/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/>
      <c r="GC39" s="157"/>
    </row>
    <row r="40" spans="1:185" s="531" customFormat="1" ht="13.8">
      <c r="A40" s="126" t="s">
        <v>5708</v>
      </c>
      <c r="B40" s="126" t="s">
        <v>5709</v>
      </c>
      <c r="C40" s="202">
        <v>15</v>
      </c>
      <c r="D40" s="146">
        <v>24111</v>
      </c>
      <c r="E40" s="146">
        <v>24396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7"/>
      <c r="FB40" s="157"/>
      <c r="FC40" s="157"/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7"/>
      <c r="FO40" s="157"/>
      <c r="FP40" s="157"/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7"/>
      <c r="GB40" s="157"/>
      <c r="GC40" s="157"/>
    </row>
    <row r="41" spans="1:185" s="531" customFormat="1" ht="13.8">
      <c r="A41" s="126" t="s">
        <v>5710</v>
      </c>
      <c r="B41" s="126" t="s">
        <v>5711</v>
      </c>
      <c r="C41" s="202">
        <v>8</v>
      </c>
      <c r="D41" s="146">
        <v>27413</v>
      </c>
      <c r="E41" s="146">
        <v>27698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/>
    </row>
    <row r="42" spans="1:185" s="531" customFormat="1" ht="13.8">
      <c r="A42" s="126" t="s">
        <v>5712</v>
      </c>
      <c r="B42" s="126" t="s">
        <v>5713</v>
      </c>
      <c r="C42" s="202">
        <v>6</v>
      </c>
      <c r="D42" s="146">
        <v>29387</v>
      </c>
      <c r="E42" s="146">
        <v>29672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</row>
    <row r="43" spans="1:185" s="531" customFormat="1" ht="13.8">
      <c r="A43" s="126" t="s">
        <v>5714</v>
      </c>
      <c r="B43" s="126" t="s">
        <v>5715</v>
      </c>
      <c r="C43" s="202">
        <v>2</v>
      </c>
      <c r="D43" s="146">
        <v>32951</v>
      </c>
      <c r="E43" s="146">
        <v>33211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/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</row>
    <row r="44" spans="1:185" s="531" customFormat="1" ht="13.8">
      <c r="A44" s="126" t="s">
        <v>5716</v>
      </c>
      <c r="B44" s="126" t="s">
        <v>5717</v>
      </c>
      <c r="C44" s="202">
        <v>3</v>
      </c>
      <c r="D44" s="146">
        <v>33412</v>
      </c>
      <c r="E44" s="146">
        <v>33672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</row>
    <row r="45" spans="1:185" s="531" customFormat="1" ht="13.8">
      <c r="A45" s="126" t="s">
        <v>5718</v>
      </c>
      <c r="B45" s="126" t="s">
        <v>5719</v>
      </c>
      <c r="C45" s="202">
        <v>1</v>
      </c>
      <c r="D45" s="146">
        <v>43710</v>
      </c>
      <c r="E45" s="146">
        <v>43710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</row>
    <row r="46" spans="1:185" s="531" customFormat="1" ht="13.8">
      <c r="A46" s="126" t="s">
        <v>5720</v>
      </c>
      <c r="B46" s="126" t="s">
        <v>5721</v>
      </c>
      <c r="C46" s="202">
        <v>28</v>
      </c>
      <c r="D46" s="146">
        <v>43629</v>
      </c>
      <c r="E46" s="146">
        <v>43914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</row>
    <row r="47" spans="1:185" s="531" customFormat="1" ht="13.8">
      <c r="A47" s="126" t="s">
        <v>5722</v>
      </c>
      <c r="B47" s="126" t="s">
        <v>5723</v>
      </c>
      <c r="C47" s="202">
        <v>1</v>
      </c>
      <c r="D47" s="146">
        <v>45404</v>
      </c>
      <c r="E47" s="146">
        <v>45404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</row>
    <row r="48" spans="1:185" s="531" customFormat="1" ht="13.8">
      <c r="A48" s="126" t="s">
        <v>5724</v>
      </c>
      <c r="B48" s="126" t="s">
        <v>5725</v>
      </c>
      <c r="C48" s="202">
        <v>2</v>
      </c>
      <c r="D48" s="146">
        <v>48019</v>
      </c>
      <c r="E48" s="146">
        <v>48044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  <c r="EV48" s="157"/>
      <c r="EW48" s="157"/>
      <c r="EX48" s="157"/>
      <c r="EY48" s="157"/>
      <c r="EZ48" s="157"/>
      <c r="FA48" s="157"/>
      <c r="FB48" s="157"/>
      <c r="FC48" s="157"/>
      <c r="FD48" s="157"/>
      <c r="FE48" s="157"/>
      <c r="FF48" s="157"/>
      <c r="FG48" s="157"/>
      <c r="FH48" s="157"/>
      <c r="FI48" s="157"/>
      <c r="FJ48" s="157"/>
      <c r="FK48" s="157"/>
      <c r="FL48" s="157"/>
      <c r="FM48" s="157"/>
      <c r="FN48" s="157"/>
      <c r="FO48" s="157"/>
      <c r="FP48" s="157"/>
      <c r="FQ48" s="157"/>
      <c r="FR48" s="157"/>
      <c r="FS48" s="157"/>
      <c r="FT48" s="157"/>
      <c r="FU48" s="157"/>
      <c r="FV48" s="157"/>
      <c r="FW48" s="157"/>
      <c r="FX48" s="157"/>
      <c r="FY48" s="157"/>
      <c r="FZ48" s="157"/>
      <c r="GA48" s="157"/>
      <c r="GB48" s="157"/>
      <c r="GC48" s="157"/>
    </row>
    <row r="49" spans="1:185" s="531" customFormat="1" ht="13.8">
      <c r="A49" s="126" t="s">
        <v>5726</v>
      </c>
      <c r="B49" s="126" t="s">
        <v>5727</v>
      </c>
      <c r="C49" s="202">
        <v>4</v>
      </c>
      <c r="D49" s="146">
        <v>29502</v>
      </c>
      <c r="E49" s="146">
        <v>29502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</row>
    <row r="50" spans="1:185" s="531" customFormat="1" ht="13.8">
      <c r="A50" s="126" t="s">
        <v>5728</v>
      </c>
      <c r="B50" s="126" t="s">
        <v>5729</v>
      </c>
      <c r="C50" s="202">
        <v>1</v>
      </c>
      <c r="D50" s="146">
        <v>29387</v>
      </c>
      <c r="E50" s="146">
        <v>29387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  <c r="EQ50" s="157"/>
      <c r="ER50" s="157"/>
      <c r="ES50" s="157"/>
      <c r="ET50" s="157"/>
      <c r="EU50" s="157"/>
      <c r="EV50" s="157"/>
      <c r="EW50" s="157"/>
      <c r="EX50" s="157"/>
      <c r="EY50" s="157"/>
      <c r="EZ50" s="157"/>
      <c r="FA50" s="157"/>
      <c r="FB50" s="157"/>
      <c r="FC50" s="157"/>
      <c r="FD50" s="157"/>
      <c r="FE50" s="157"/>
      <c r="FF50" s="157"/>
      <c r="FG50" s="157"/>
      <c r="FH50" s="157"/>
      <c r="FI50" s="157"/>
      <c r="FJ50" s="157"/>
      <c r="FK50" s="157"/>
      <c r="FL50" s="157"/>
      <c r="FM50" s="157"/>
      <c r="FN50" s="157"/>
      <c r="FO50" s="157"/>
      <c r="FP50" s="157"/>
      <c r="FQ50" s="157"/>
      <c r="FR50" s="157"/>
      <c r="FS50" s="157"/>
      <c r="FT50" s="157"/>
      <c r="FU50" s="157"/>
      <c r="FV50" s="157"/>
      <c r="FW50" s="157"/>
      <c r="FX50" s="157"/>
      <c r="FY50" s="157"/>
      <c r="FZ50" s="157"/>
      <c r="GA50" s="157"/>
      <c r="GB50" s="157"/>
      <c r="GC50" s="157"/>
    </row>
    <row r="51" spans="1:185" s="531" customFormat="1" ht="13.8">
      <c r="A51" s="126" t="s">
        <v>5730</v>
      </c>
      <c r="B51" s="126" t="s">
        <v>5731</v>
      </c>
      <c r="C51" s="202">
        <v>1</v>
      </c>
      <c r="D51" s="146">
        <v>46853</v>
      </c>
      <c r="E51" s="146">
        <v>46853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</row>
    <row r="52" spans="1:185" s="531" customFormat="1" ht="13.8">
      <c r="A52" s="126" t="s">
        <v>5732</v>
      </c>
      <c r="B52" s="126" t="s">
        <v>5733</v>
      </c>
      <c r="C52" s="202">
        <v>1</v>
      </c>
      <c r="D52" s="146">
        <v>132662.20000000001</v>
      </c>
      <c r="E52" s="146">
        <v>132662.20000000001</v>
      </c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7"/>
      <c r="FB52" s="157"/>
      <c r="FC52" s="157"/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7"/>
      <c r="FO52" s="157"/>
      <c r="FP52" s="157"/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7"/>
      <c r="GB52" s="157"/>
      <c r="GC52" s="157"/>
    </row>
    <row r="53" spans="1:185" s="531" customFormat="1" ht="13.8">
      <c r="A53" s="126" t="s">
        <v>5734</v>
      </c>
      <c r="B53" s="126" t="s">
        <v>5735</v>
      </c>
      <c r="C53" s="202">
        <v>1</v>
      </c>
      <c r="D53" s="146">
        <v>36382.86</v>
      </c>
      <c r="E53" s="146">
        <v>36382.86</v>
      </c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</row>
    <row r="54" spans="1:185" s="531" customFormat="1" ht="13.8">
      <c r="A54" s="126" t="s">
        <v>5736</v>
      </c>
      <c r="B54" s="126" t="s">
        <v>5737</v>
      </c>
      <c r="C54" s="202">
        <v>1</v>
      </c>
      <c r="D54" s="146">
        <v>23964</v>
      </c>
      <c r="E54" s="146">
        <v>23964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</row>
    <row r="55" spans="1:185" s="531" customFormat="1" ht="13.8">
      <c r="A55" s="126" t="s">
        <v>5738</v>
      </c>
      <c r="B55" s="126" t="s">
        <v>5739</v>
      </c>
      <c r="C55" s="202">
        <v>2</v>
      </c>
      <c r="D55" s="146">
        <v>20894</v>
      </c>
      <c r="E55" s="146">
        <v>20969</v>
      </c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  <c r="EV55" s="157"/>
      <c r="EW55" s="157"/>
      <c r="EX55" s="157"/>
      <c r="EY55" s="157"/>
      <c r="EZ55" s="157"/>
      <c r="FA55" s="157"/>
      <c r="FB55" s="157"/>
      <c r="FC55" s="157"/>
      <c r="FD55" s="157"/>
      <c r="FE55" s="157"/>
      <c r="FF55" s="157"/>
      <c r="FG55" s="157"/>
      <c r="FH55" s="157"/>
      <c r="FI55" s="157"/>
      <c r="FJ55" s="157"/>
      <c r="FK55" s="157"/>
      <c r="FL55" s="157"/>
      <c r="FM55" s="157"/>
      <c r="FN55" s="157"/>
      <c r="FO55" s="157"/>
      <c r="FP55" s="157"/>
      <c r="FQ55" s="157"/>
      <c r="FR55" s="157"/>
      <c r="FS55" s="157"/>
      <c r="FT55" s="157"/>
      <c r="FU55" s="157"/>
      <c r="FV55" s="157"/>
      <c r="FW55" s="157"/>
      <c r="FX55" s="157"/>
      <c r="FY55" s="157"/>
      <c r="FZ55" s="157"/>
      <c r="GA55" s="157"/>
      <c r="GB55" s="157"/>
      <c r="GC55" s="157"/>
    </row>
    <row r="56" spans="1:185" s="531" customFormat="1" ht="13.8">
      <c r="A56" s="126" t="s">
        <v>5740</v>
      </c>
      <c r="B56" s="126" t="s">
        <v>5741</v>
      </c>
      <c r="C56" s="202">
        <v>1</v>
      </c>
      <c r="D56" s="146">
        <v>21502</v>
      </c>
      <c r="E56" s="146">
        <v>21502</v>
      </c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</row>
    <row r="57" spans="1:185" s="531" customFormat="1" ht="13.8">
      <c r="A57" s="126" t="s">
        <v>5742</v>
      </c>
      <c r="B57" s="126" t="s">
        <v>5741</v>
      </c>
      <c r="C57" s="202">
        <v>1</v>
      </c>
      <c r="D57" s="146">
        <v>22552</v>
      </c>
      <c r="E57" s="146">
        <v>22552</v>
      </c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</row>
    <row r="58" spans="1:185" s="531" customFormat="1" ht="13.8">
      <c r="A58" s="126" t="s">
        <v>5743</v>
      </c>
      <c r="B58" s="126" t="s">
        <v>5741</v>
      </c>
      <c r="C58" s="202">
        <v>1</v>
      </c>
      <c r="D58" s="146">
        <v>19252.760000000002</v>
      </c>
      <c r="E58" s="146">
        <v>19252.760000000002</v>
      </c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</row>
    <row r="59" spans="1:185" s="531" customFormat="1" ht="13.8">
      <c r="A59" s="126" t="s">
        <v>5744</v>
      </c>
      <c r="B59" s="126" t="s">
        <v>5741</v>
      </c>
      <c r="C59" s="202">
        <v>1</v>
      </c>
      <c r="D59" s="146">
        <v>25779</v>
      </c>
      <c r="E59" s="146">
        <v>25779</v>
      </c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</row>
    <row r="60" spans="1:185" s="531" customFormat="1" ht="13.8">
      <c r="A60" s="126" t="s">
        <v>5745</v>
      </c>
      <c r="B60" s="126" t="s">
        <v>5746</v>
      </c>
      <c r="C60" s="202">
        <v>1</v>
      </c>
      <c r="D60" s="146">
        <v>20894</v>
      </c>
      <c r="E60" s="146">
        <v>20894</v>
      </c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</row>
    <row r="61" spans="1:185" s="531" customFormat="1" ht="13.8">
      <c r="A61" s="126" t="s">
        <v>5747</v>
      </c>
      <c r="B61" s="126" t="s">
        <v>5673</v>
      </c>
      <c r="C61" s="202">
        <v>1</v>
      </c>
      <c r="D61" s="146">
        <v>56488</v>
      </c>
      <c r="E61" s="146">
        <v>56488</v>
      </c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  <c r="EV61" s="157"/>
      <c r="EW61" s="157"/>
      <c r="EX61" s="157"/>
      <c r="EY61" s="157"/>
      <c r="EZ61" s="157"/>
      <c r="FA61" s="157"/>
      <c r="FB61" s="157"/>
      <c r="FC61" s="157"/>
      <c r="FD61" s="157"/>
      <c r="FE61" s="157"/>
      <c r="FF61" s="157"/>
      <c r="FG61" s="157"/>
      <c r="FH61" s="157"/>
      <c r="FI61" s="157"/>
      <c r="FJ61" s="157"/>
      <c r="FK61" s="157"/>
      <c r="FL61" s="157"/>
      <c r="FM61" s="157"/>
      <c r="FN61" s="157"/>
      <c r="FO61" s="157"/>
      <c r="FP61" s="157"/>
      <c r="FQ61" s="157"/>
      <c r="FR61" s="157"/>
      <c r="FS61" s="157"/>
      <c r="FT61" s="157"/>
      <c r="FU61" s="157"/>
      <c r="FV61" s="157"/>
      <c r="FW61" s="157"/>
      <c r="FX61" s="157"/>
      <c r="FY61" s="157"/>
      <c r="FZ61" s="157"/>
      <c r="GA61" s="157"/>
      <c r="GB61" s="157"/>
      <c r="GC61" s="157"/>
    </row>
    <row r="62" spans="1:185" s="531" customFormat="1" ht="13.8">
      <c r="A62" s="126" t="s">
        <v>5748</v>
      </c>
      <c r="B62" s="126" t="s">
        <v>5749</v>
      </c>
      <c r="C62" s="202">
        <v>1</v>
      </c>
      <c r="D62" s="146">
        <v>42998.94</v>
      </c>
      <c r="E62" s="146">
        <v>42998.94</v>
      </c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</row>
    <row r="63" spans="1:185" s="531" customFormat="1" ht="13.8">
      <c r="A63" s="126" t="s">
        <v>5750</v>
      </c>
      <c r="B63" s="126" t="s">
        <v>5751</v>
      </c>
      <c r="C63" s="202">
        <v>2</v>
      </c>
      <c r="D63" s="146">
        <v>34717.24</v>
      </c>
      <c r="E63" s="146">
        <v>34717.24</v>
      </c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</row>
    <row r="64" spans="1:185" s="531" customFormat="1" ht="13.8">
      <c r="A64" s="126" t="s">
        <v>5752</v>
      </c>
      <c r="B64" s="126" t="s">
        <v>5753</v>
      </c>
      <c r="C64" s="202">
        <v>1</v>
      </c>
      <c r="D64" s="146">
        <v>27099.41</v>
      </c>
      <c r="E64" s="146">
        <v>27099.41</v>
      </c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  <c r="EQ64" s="157"/>
      <c r="ER64" s="157"/>
      <c r="ES64" s="157"/>
      <c r="ET64" s="157"/>
      <c r="EU64" s="157"/>
      <c r="EV64" s="157"/>
      <c r="EW64" s="157"/>
      <c r="EX64" s="157"/>
      <c r="EY64" s="157"/>
      <c r="EZ64" s="157"/>
      <c r="FA64" s="157"/>
      <c r="FB64" s="157"/>
      <c r="FC64" s="157"/>
      <c r="FD64" s="157"/>
      <c r="FE64" s="157"/>
      <c r="FF64" s="157"/>
      <c r="FG64" s="157"/>
      <c r="FH64" s="157"/>
      <c r="FI64" s="157"/>
      <c r="FJ64" s="157"/>
      <c r="FK64" s="157"/>
      <c r="FL64" s="157"/>
      <c r="FM64" s="157"/>
      <c r="FN64" s="157"/>
      <c r="FO64" s="157"/>
      <c r="FP64" s="157"/>
      <c r="FQ64" s="157"/>
      <c r="FR64" s="157"/>
      <c r="FS64" s="157"/>
      <c r="FT64" s="157"/>
      <c r="FU64" s="157"/>
      <c r="FV64" s="157"/>
      <c r="FW64" s="157"/>
      <c r="FX64" s="157"/>
      <c r="FY64" s="157"/>
      <c r="FZ64" s="157"/>
      <c r="GA64" s="157"/>
      <c r="GB64" s="157"/>
      <c r="GC64" s="157"/>
    </row>
    <row r="65" spans="1:185" s="531" customFormat="1" ht="13.8">
      <c r="A65" s="126" t="s">
        <v>5754</v>
      </c>
      <c r="B65" s="126" t="s">
        <v>5755</v>
      </c>
      <c r="C65" s="202">
        <v>1</v>
      </c>
      <c r="D65" s="146">
        <v>27149.41</v>
      </c>
      <c r="E65" s="146">
        <v>27149.41</v>
      </c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  <c r="EQ65" s="157"/>
      <c r="ER65" s="157"/>
      <c r="ES65" s="157"/>
      <c r="ET65" s="157"/>
      <c r="EU65" s="157"/>
      <c r="EV65" s="157"/>
      <c r="EW65" s="157"/>
      <c r="EX65" s="157"/>
      <c r="EY65" s="157"/>
      <c r="EZ65" s="157"/>
      <c r="FA65" s="157"/>
      <c r="FB65" s="157"/>
      <c r="FC65" s="157"/>
      <c r="FD65" s="157"/>
      <c r="FE65" s="157"/>
      <c r="FF65" s="157"/>
      <c r="FG65" s="157"/>
      <c r="FH65" s="157"/>
      <c r="FI65" s="157"/>
      <c r="FJ65" s="157"/>
      <c r="FK65" s="157"/>
      <c r="FL65" s="157"/>
      <c r="FM65" s="157"/>
      <c r="FN65" s="157"/>
      <c r="FO65" s="157"/>
      <c r="FP65" s="157"/>
      <c r="FQ65" s="157"/>
      <c r="FR65" s="157"/>
      <c r="FS65" s="157"/>
      <c r="FT65" s="157"/>
      <c r="FU65" s="157"/>
      <c r="FV65" s="157"/>
      <c r="FW65" s="157"/>
      <c r="FX65" s="157"/>
      <c r="FY65" s="157"/>
      <c r="FZ65" s="157"/>
      <c r="GA65" s="157"/>
      <c r="GB65" s="157"/>
      <c r="GC65" s="157"/>
    </row>
    <row r="66" spans="1:185" s="531" customFormat="1" ht="13.8">
      <c r="A66" s="126" t="s">
        <v>5756</v>
      </c>
      <c r="B66" s="126" t="s">
        <v>5757</v>
      </c>
      <c r="C66" s="202">
        <v>1</v>
      </c>
      <c r="D66" s="146">
        <v>23586.16</v>
      </c>
      <c r="E66" s="146">
        <v>23586.16</v>
      </c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  <c r="EQ66" s="157"/>
      <c r="ER66" s="157"/>
      <c r="ES66" s="157"/>
      <c r="ET66" s="157"/>
      <c r="EU66" s="157"/>
      <c r="EV66" s="157"/>
      <c r="EW66" s="157"/>
      <c r="EX66" s="157"/>
      <c r="EY66" s="157"/>
      <c r="EZ66" s="157"/>
      <c r="FA66" s="157"/>
      <c r="FB66" s="157"/>
      <c r="FC66" s="157"/>
      <c r="FD66" s="157"/>
      <c r="FE66" s="157"/>
      <c r="FF66" s="157"/>
      <c r="FG66" s="157"/>
      <c r="FH66" s="157"/>
      <c r="FI66" s="157"/>
      <c r="FJ66" s="157"/>
      <c r="FK66" s="157"/>
      <c r="FL66" s="157"/>
      <c r="FM66" s="157"/>
      <c r="FN66" s="157"/>
      <c r="FO66" s="157"/>
      <c r="FP66" s="157"/>
      <c r="FQ66" s="157"/>
      <c r="FR66" s="157"/>
      <c r="FS66" s="157"/>
      <c r="FT66" s="157"/>
      <c r="FU66" s="157"/>
      <c r="FV66" s="157"/>
      <c r="FW66" s="157"/>
      <c r="FX66" s="157"/>
      <c r="FY66" s="157"/>
      <c r="FZ66" s="157"/>
      <c r="GA66" s="157"/>
      <c r="GB66" s="157"/>
      <c r="GC66" s="157"/>
    </row>
    <row r="67" spans="1:185" s="531" customFormat="1" ht="13.8">
      <c r="A67" s="126" t="s">
        <v>5758</v>
      </c>
      <c r="B67" s="126" t="s">
        <v>5757</v>
      </c>
      <c r="C67" s="202">
        <v>1</v>
      </c>
      <c r="D67" s="146">
        <v>18245.099999999999</v>
      </c>
      <c r="E67" s="146">
        <v>18245.099999999999</v>
      </c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  <c r="FY67" s="157"/>
      <c r="FZ67" s="157"/>
      <c r="GA67" s="157"/>
      <c r="GB67" s="157"/>
      <c r="GC67" s="157"/>
    </row>
    <row r="68" spans="1:185" s="531" customFormat="1" ht="13.8">
      <c r="A68" s="126" t="s">
        <v>5759</v>
      </c>
      <c r="B68" s="126" t="s">
        <v>5760</v>
      </c>
      <c r="C68" s="202">
        <v>5</v>
      </c>
      <c r="D68" s="146">
        <v>33926</v>
      </c>
      <c r="E68" s="146">
        <v>34186</v>
      </c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  <c r="EV68" s="157"/>
      <c r="EW68" s="157"/>
      <c r="EX68" s="157"/>
      <c r="EY68" s="157"/>
      <c r="EZ68" s="157"/>
      <c r="FA68" s="157"/>
      <c r="FB68" s="157"/>
      <c r="FC68" s="157"/>
      <c r="FD68" s="157"/>
      <c r="FE68" s="157"/>
      <c r="FF68" s="157"/>
      <c r="FG68" s="157"/>
      <c r="FH68" s="157"/>
      <c r="FI68" s="157"/>
      <c r="FJ68" s="157"/>
      <c r="FK68" s="157"/>
      <c r="FL68" s="157"/>
      <c r="FM68" s="157"/>
      <c r="FN68" s="157"/>
      <c r="FO68" s="157"/>
      <c r="FP68" s="157"/>
      <c r="FQ68" s="157"/>
      <c r="FR68" s="157"/>
      <c r="FS68" s="157"/>
      <c r="FT68" s="157"/>
      <c r="FU68" s="157"/>
      <c r="FV68" s="157"/>
      <c r="FW68" s="157"/>
      <c r="FX68" s="157"/>
      <c r="FY68" s="157"/>
      <c r="FZ68" s="157"/>
      <c r="GA68" s="157"/>
      <c r="GB68" s="157"/>
      <c r="GC68" s="157"/>
    </row>
    <row r="69" spans="1:185" s="531" customFormat="1" ht="13.8">
      <c r="A69" s="126" t="s">
        <v>5761</v>
      </c>
      <c r="B69" s="126" t="s">
        <v>4179</v>
      </c>
      <c r="C69" s="202">
        <v>1</v>
      </c>
      <c r="D69" s="146">
        <v>28757.79</v>
      </c>
      <c r="E69" s="146">
        <v>28757.79</v>
      </c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  <c r="EQ69" s="157"/>
      <c r="ER69" s="157"/>
      <c r="ES69" s="157"/>
      <c r="ET69" s="157"/>
      <c r="EU69" s="157"/>
      <c r="EV69" s="157"/>
      <c r="EW69" s="157"/>
      <c r="EX69" s="157"/>
      <c r="EY69" s="157"/>
      <c r="EZ69" s="157"/>
      <c r="FA69" s="157"/>
      <c r="FB69" s="157"/>
      <c r="FC69" s="157"/>
      <c r="FD69" s="157"/>
      <c r="FE69" s="157"/>
      <c r="FF69" s="157"/>
      <c r="FG69" s="157"/>
      <c r="FH69" s="157"/>
      <c r="FI69" s="157"/>
      <c r="FJ69" s="157"/>
      <c r="FK69" s="157"/>
      <c r="FL69" s="157"/>
      <c r="FM69" s="157"/>
      <c r="FN69" s="157"/>
      <c r="FO69" s="157"/>
      <c r="FP69" s="157"/>
      <c r="FQ69" s="157"/>
      <c r="FR69" s="157"/>
      <c r="FS69" s="157"/>
      <c r="FT69" s="157"/>
      <c r="FU69" s="157"/>
      <c r="FV69" s="157"/>
      <c r="FW69" s="157"/>
      <c r="FX69" s="157"/>
      <c r="FY69" s="157"/>
      <c r="FZ69" s="157"/>
      <c r="GA69" s="157"/>
      <c r="GB69" s="157"/>
      <c r="GC69" s="157"/>
    </row>
    <row r="70" spans="1:185" s="531" customFormat="1" ht="13.8">
      <c r="A70" s="126" t="s">
        <v>5762</v>
      </c>
      <c r="B70" s="126" t="s">
        <v>5763</v>
      </c>
      <c r="C70" s="202">
        <v>1</v>
      </c>
      <c r="D70" s="146">
        <v>44638.039999999994</v>
      </c>
      <c r="E70" s="146">
        <v>44638.039999999994</v>
      </c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  <c r="EV70" s="157"/>
      <c r="EW70" s="157"/>
      <c r="EX70" s="157"/>
      <c r="EY70" s="157"/>
      <c r="EZ70" s="157"/>
      <c r="FA70" s="157"/>
      <c r="FB70" s="157"/>
      <c r="FC70" s="157"/>
      <c r="FD70" s="157"/>
      <c r="FE70" s="157"/>
      <c r="FF70" s="157"/>
      <c r="FG70" s="157"/>
      <c r="FH70" s="157"/>
      <c r="FI70" s="157"/>
      <c r="FJ70" s="157"/>
      <c r="FK70" s="157"/>
      <c r="FL70" s="157"/>
      <c r="FM70" s="157"/>
      <c r="FN70" s="157"/>
      <c r="FO70" s="157"/>
      <c r="FP70" s="157"/>
      <c r="FQ70" s="157"/>
      <c r="FR70" s="157"/>
      <c r="FS70" s="157"/>
      <c r="FT70" s="157"/>
      <c r="FU70" s="157"/>
      <c r="FV70" s="157"/>
      <c r="FW70" s="157"/>
      <c r="FX70" s="157"/>
      <c r="FY70" s="157"/>
      <c r="FZ70" s="157"/>
      <c r="GA70" s="157"/>
      <c r="GB70" s="157"/>
      <c r="GC70" s="157"/>
    </row>
    <row r="71" spans="1:185" s="531" customFormat="1" ht="13.8">
      <c r="A71" s="126" t="s">
        <v>5764</v>
      </c>
      <c r="B71" s="126" t="s">
        <v>5155</v>
      </c>
      <c r="C71" s="202">
        <v>1</v>
      </c>
      <c r="D71" s="146">
        <v>81115.12</v>
      </c>
      <c r="E71" s="146">
        <v>81115.12</v>
      </c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  <c r="EQ71" s="157"/>
      <c r="ER71" s="157"/>
      <c r="ES71" s="157"/>
      <c r="ET71" s="157"/>
      <c r="EU71" s="157"/>
      <c r="EV71" s="157"/>
      <c r="EW71" s="157"/>
      <c r="EX71" s="157"/>
      <c r="EY71" s="157"/>
      <c r="EZ71" s="157"/>
      <c r="FA71" s="157"/>
      <c r="FB71" s="157"/>
      <c r="FC71" s="157"/>
      <c r="FD71" s="157"/>
      <c r="FE71" s="157"/>
      <c r="FF71" s="157"/>
      <c r="FG71" s="157"/>
      <c r="FH71" s="157"/>
      <c r="FI71" s="157"/>
      <c r="FJ71" s="157"/>
      <c r="FK71" s="157"/>
      <c r="FL71" s="157"/>
      <c r="FM71" s="157"/>
      <c r="FN71" s="157"/>
      <c r="FO71" s="157"/>
      <c r="FP71" s="157"/>
      <c r="FQ71" s="157"/>
      <c r="FR71" s="157"/>
      <c r="FS71" s="157"/>
      <c r="FT71" s="157"/>
      <c r="FU71" s="157"/>
      <c r="FV71" s="157"/>
      <c r="FW71" s="157"/>
      <c r="FX71" s="157"/>
      <c r="FY71" s="157"/>
      <c r="FZ71" s="157"/>
      <c r="GA71" s="157"/>
      <c r="GB71" s="157"/>
      <c r="GC71" s="157"/>
    </row>
    <row r="72" spans="1:185" s="531" customFormat="1" ht="13.8">
      <c r="A72" s="126" t="s">
        <v>5765</v>
      </c>
      <c r="B72" s="126" t="s">
        <v>5766</v>
      </c>
      <c r="C72" s="202">
        <v>1</v>
      </c>
      <c r="D72" s="146">
        <v>23831.87</v>
      </c>
      <c r="E72" s="146">
        <v>23831.87</v>
      </c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  <c r="EQ72" s="157"/>
      <c r="ER72" s="157"/>
      <c r="ES72" s="157"/>
      <c r="ET72" s="157"/>
      <c r="EU72" s="157"/>
      <c r="EV72" s="157"/>
      <c r="EW72" s="157"/>
      <c r="EX72" s="157"/>
      <c r="EY72" s="157"/>
      <c r="EZ72" s="157"/>
      <c r="FA72" s="157"/>
      <c r="FB72" s="157"/>
      <c r="FC72" s="157"/>
      <c r="FD72" s="157"/>
      <c r="FE72" s="157"/>
      <c r="FF72" s="157"/>
      <c r="FG72" s="157"/>
      <c r="FH72" s="157"/>
      <c r="FI72" s="157"/>
      <c r="FJ72" s="157"/>
      <c r="FK72" s="157"/>
      <c r="FL72" s="157"/>
      <c r="FM72" s="157"/>
      <c r="FN72" s="157"/>
      <c r="FO72" s="157"/>
      <c r="FP72" s="157"/>
      <c r="FQ72" s="157"/>
      <c r="FR72" s="157"/>
      <c r="FS72" s="157"/>
      <c r="FT72" s="157"/>
      <c r="FU72" s="157"/>
      <c r="FV72" s="157"/>
      <c r="FW72" s="157"/>
      <c r="FX72" s="157"/>
      <c r="FY72" s="157"/>
      <c r="FZ72" s="157"/>
      <c r="GA72" s="157"/>
      <c r="GB72" s="157"/>
      <c r="GC72" s="157"/>
    </row>
    <row r="73" spans="1:185" s="531" customFormat="1" ht="13.8">
      <c r="A73" s="126" t="s">
        <v>5767</v>
      </c>
      <c r="B73" s="126" t="s">
        <v>5766</v>
      </c>
      <c r="C73" s="202">
        <v>1</v>
      </c>
      <c r="D73" s="146">
        <v>26975.690000000002</v>
      </c>
      <c r="E73" s="146">
        <v>26975.690000000002</v>
      </c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  <c r="EV73" s="157"/>
      <c r="EW73" s="157"/>
      <c r="EX73" s="157"/>
      <c r="EY73" s="157"/>
      <c r="EZ73" s="157"/>
      <c r="FA73" s="157"/>
      <c r="FB73" s="157"/>
      <c r="FC73" s="157"/>
      <c r="FD73" s="157"/>
      <c r="FE73" s="157"/>
      <c r="FF73" s="157"/>
      <c r="FG73" s="157"/>
      <c r="FH73" s="157"/>
      <c r="FI73" s="157"/>
      <c r="FJ73" s="157"/>
      <c r="FK73" s="157"/>
      <c r="FL73" s="157"/>
      <c r="FM73" s="157"/>
      <c r="FN73" s="157"/>
      <c r="FO73" s="157"/>
      <c r="FP73" s="157"/>
      <c r="FQ73" s="157"/>
      <c r="FR73" s="157"/>
      <c r="FS73" s="157"/>
      <c r="FT73" s="157"/>
      <c r="FU73" s="157"/>
      <c r="FV73" s="157"/>
      <c r="FW73" s="157"/>
      <c r="FX73" s="157"/>
      <c r="FY73" s="157"/>
      <c r="FZ73" s="157"/>
      <c r="GA73" s="157"/>
      <c r="GB73" s="157"/>
      <c r="GC73" s="157"/>
    </row>
    <row r="74" spans="1:185" s="531" customFormat="1" ht="13.8">
      <c r="A74" s="126" t="s">
        <v>5768</v>
      </c>
      <c r="B74" s="126" t="s">
        <v>5769</v>
      </c>
      <c r="C74" s="202">
        <v>2</v>
      </c>
      <c r="D74" s="146">
        <v>82514.600000000006</v>
      </c>
      <c r="E74" s="146">
        <v>82514.600000000006</v>
      </c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  <c r="EQ74" s="157"/>
      <c r="ER74" s="157"/>
      <c r="ES74" s="157"/>
      <c r="ET74" s="157"/>
      <c r="EU74" s="157"/>
      <c r="EV74" s="157"/>
      <c r="EW74" s="157"/>
      <c r="EX74" s="157"/>
      <c r="EY74" s="157"/>
      <c r="EZ74" s="157"/>
      <c r="FA74" s="157"/>
      <c r="FB74" s="157"/>
      <c r="FC74" s="157"/>
      <c r="FD74" s="157"/>
      <c r="FE74" s="157"/>
      <c r="FF74" s="157"/>
      <c r="FG74" s="157"/>
      <c r="FH74" s="157"/>
      <c r="FI74" s="157"/>
      <c r="FJ74" s="157"/>
      <c r="FK74" s="157"/>
      <c r="FL74" s="157"/>
      <c r="FM74" s="157"/>
      <c r="FN74" s="157"/>
      <c r="FO74" s="157"/>
      <c r="FP74" s="157"/>
      <c r="FQ74" s="157"/>
      <c r="FR74" s="157"/>
      <c r="FS74" s="157"/>
      <c r="FT74" s="157"/>
      <c r="FU74" s="157"/>
      <c r="FV74" s="157"/>
      <c r="FW74" s="157"/>
      <c r="FX74" s="157"/>
      <c r="FY74" s="157"/>
      <c r="FZ74" s="157"/>
      <c r="GA74" s="157"/>
      <c r="GB74" s="157"/>
      <c r="GC74" s="157"/>
    </row>
    <row r="75" spans="1:185" s="531" customFormat="1" ht="13.8">
      <c r="A75" s="126" t="s">
        <v>5770</v>
      </c>
      <c r="B75" s="126" t="s">
        <v>5771</v>
      </c>
      <c r="C75" s="202">
        <v>1</v>
      </c>
      <c r="D75" s="146">
        <v>21348.28</v>
      </c>
      <c r="E75" s="146">
        <v>21348.28</v>
      </c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7"/>
      <c r="FG75" s="157"/>
      <c r="FH75" s="157"/>
      <c r="FI75" s="157"/>
      <c r="FJ75" s="157"/>
      <c r="FK75" s="157"/>
      <c r="FL75" s="157"/>
      <c r="FM75" s="157"/>
      <c r="FN75" s="157"/>
      <c r="FO75" s="157"/>
      <c r="FP75" s="157"/>
      <c r="FQ75" s="157"/>
      <c r="FR75" s="157"/>
      <c r="FS75" s="157"/>
      <c r="FT75" s="157"/>
      <c r="FU75" s="157"/>
      <c r="FV75" s="157"/>
      <c r="FW75" s="157"/>
      <c r="FX75" s="157"/>
      <c r="FY75" s="157"/>
      <c r="FZ75" s="157"/>
      <c r="GA75" s="157"/>
      <c r="GB75" s="157"/>
      <c r="GC75" s="157"/>
    </row>
    <row r="76" spans="1:185" s="531" customFormat="1" ht="13.8">
      <c r="A76" s="126" t="s">
        <v>5772</v>
      </c>
      <c r="B76" s="126" t="s">
        <v>5661</v>
      </c>
      <c r="C76" s="202">
        <v>3</v>
      </c>
      <c r="D76" s="146">
        <v>143168.24</v>
      </c>
      <c r="E76" s="146">
        <v>143353.24</v>
      </c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  <c r="EQ76" s="157"/>
      <c r="ER76" s="157"/>
      <c r="ES76" s="157"/>
      <c r="ET76" s="157"/>
      <c r="EU76" s="157"/>
      <c r="EV76" s="157"/>
      <c r="EW76" s="157"/>
      <c r="EX76" s="157"/>
      <c r="EY76" s="157"/>
      <c r="EZ76" s="157"/>
      <c r="FA76" s="157"/>
      <c r="FB76" s="157"/>
      <c r="FC76" s="157"/>
      <c r="FD76" s="157"/>
      <c r="FE76" s="157"/>
      <c r="FF76" s="157"/>
      <c r="FG76" s="157"/>
      <c r="FH76" s="157"/>
      <c r="FI76" s="157"/>
      <c r="FJ76" s="157"/>
      <c r="FK76" s="157"/>
      <c r="FL76" s="157"/>
      <c r="FM76" s="157"/>
      <c r="FN76" s="157"/>
      <c r="FO76" s="157"/>
      <c r="FP76" s="157"/>
      <c r="FQ76" s="157"/>
      <c r="FR76" s="157"/>
      <c r="FS76" s="157"/>
      <c r="FT76" s="157"/>
      <c r="FU76" s="157"/>
      <c r="FV76" s="157"/>
      <c r="FW76" s="157"/>
      <c r="FX76" s="157"/>
      <c r="FY76" s="157"/>
      <c r="FZ76" s="157"/>
      <c r="GA76" s="157"/>
      <c r="GB76" s="157"/>
      <c r="GC76" s="157"/>
    </row>
    <row r="77" spans="1:185" s="531" customFormat="1" ht="13.8">
      <c r="A77" s="126" t="s">
        <v>5773</v>
      </c>
      <c r="B77" s="126" t="s">
        <v>5663</v>
      </c>
      <c r="C77" s="202">
        <v>1</v>
      </c>
      <c r="D77" s="146">
        <v>81115.12</v>
      </c>
      <c r="E77" s="146">
        <v>81115.12</v>
      </c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  <c r="EQ77" s="157"/>
      <c r="ER77" s="157"/>
      <c r="ES77" s="157"/>
      <c r="ET77" s="157"/>
      <c r="EU77" s="157"/>
      <c r="EV77" s="157"/>
      <c r="EW77" s="157"/>
      <c r="EX77" s="157"/>
      <c r="EY77" s="157"/>
      <c r="EZ77" s="157"/>
      <c r="FA77" s="157"/>
      <c r="FB77" s="157"/>
      <c r="FC77" s="157"/>
      <c r="FD77" s="157"/>
      <c r="FE77" s="157"/>
      <c r="FF77" s="157"/>
      <c r="FG77" s="157"/>
      <c r="FH77" s="157"/>
      <c r="FI77" s="157"/>
      <c r="FJ77" s="157"/>
      <c r="FK77" s="157"/>
      <c r="FL77" s="157"/>
      <c r="FM77" s="157"/>
      <c r="FN77" s="157"/>
      <c r="FO77" s="157"/>
      <c r="FP77" s="157"/>
      <c r="FQ77" s="157"/>
      <c r="FR77" s="157"/>
      <c r="FS77" s="157"/>
      <c r="FT77" s="157"/>
      <c r="FU77" s="157"/>
      <c r="FV77" s="157"/>
      <c r="FW77" s="157"/>
      <c r="FX77" s="157"/>
      <c r="FY77" s="157"/>
      <c r="FZ77" s="157"/>
      <c r="GA77" s="157"/>
      <c r="GB77" s="157"/>
      <c r="GC77" s="157"/>
    </row>
    <row r="78" spans="1:185" s="531" customFormat="1" ht="13.8">
      <c r="A78" s="126" t="s">
        <v>5774</v>
      </c>
      <c r="B78" s="126" t="s">
        <v>5661</v>
      </c>
      <c r="C78" s="202">
        <v>1</v>
      </c>
      <c r="D78" s="146">
        <v>123367.12</v>
      </c>
      <c r="E78" s="146">
        <v>123367.12</v>
      </c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7"/>
      <c r="FF78" s="157"/>
      <c r="FG78" s="157"/>
      <c r="FH78" s="157"/>
      <c r="FI78" s="157"/>
      <c r="FJ78" s="157"/>
      <c r="FK78" s="157"/>
      <c r="FL78" s="157"/>
      <c r="FM78" s="157"/>
      <c r="FN78" s="157"/>
      <c r="FO78" s="157"/>
      <c r="FP78" s="157"/>
      <c r="FQ78" s="157"/>
      <c r="FR78" s="157"/>
      <c r="FS78" s="157"/>
      <c r="FT78" s="157"/>
      <c r="FU78" s="157"/>
      <c r="FV78" s="157"/>
      <c r="FW78" s="157"/>
      <c r="FX78" s="157"/>
      <c r="FY78" s="157"/>
      <c r="FZ78" s="157"/>
      <c r="GA78" s="157"/>
      <c r="GB78" s="157"/>
      <c r="GC78" s="157"/>
    </row>
    <row r="79" spans="1:185" s="531" customFormat="1" ht="13.8">
      <c r="A79" s="126" t="s">
        <v>5775</v>
      </c>
      <c r="B79" s="126" t="s">
        <v>4372</v>
      </c>
      <c r="C79" s="202">
        <v>7</v>
      </c>
      <c r="D79" s="146">
        <v>52337.919999999998</v>
      </c>
      <c r="E79" s="146">
        <v>52572.92</v>
      </c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  <c r="EV79" s="157"/>
      <c r="EW79" s="157"/>
      <c r="EX79" s="157"/>
      <c r="EY79" s="157"/>
      <c r="EZ79" s="157"/>
      <c r="FA79" s="157"/>
      <c r="FB79" s="157"/>
      <c r="FC79" s="157"/>
      <c r="FD79" s="157"/>
      <c r="FE79" s="157"/>
      <c r="FF79" s="157"/>
      <c r="FG79" s="157"/>
      <c r="FH79" s="157"/>
      <c r="FI79" s="157"/>
      <c r="FJ79" s="157"/>
      <c r="FK79" s="157"/>
      <c r="FL79" s="157"/>
      <c r="FM79" s="157"/>
      <c r="FN79" s="157"/>
      <c r="FO79" s="157"/>
      <c r="FP79" s="157"/>
      <c r="FQ79" s="157"/>
      <c r="FR79" s="157"/>
      <c r="FS79" s="157"/>
      <c r="FT79" s="157"/>
      <c r="FU79" s="157"/>
      <c r="FV79" s="157"/>
      <c r="FW79" s="157"/>
      <c r="FX79" s="157"/>
      <c r="FY79" s="157"/>
      <c r="FZ79" s="157"/>
      <c r="GA79" s="157"/>
      <c r="GB79" s="157"/>
      <c r="GC79" s="157"/>
    </row>
    <row r="80" spans="1:185" s="531" customFormat="1" ht="13.8">
      <c r="A80" s="126" t="s">
        <v>5776</v>
      </c>
      <c r="B80" s="126" t="s">
        <v>5667</v>
      </c>
      <c r="C80" s="202">
        <v>1</v>
      </c>
      <c r="D80" s="146">
        <v>31601</v>
      </c>
      <c r="E80" s="146">
        <v>31601</v>
      </c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  <c r="EQ80" s="157"/>
      <c r="ER80" s="157"/>
      <c r="ES80" s="157"/>
      <c r="ET80" s="157"/>
      <c r="EU80" s="157"/>
      <c r="EV80" s="157"/>
      <c r="EW80" s="157"/>
      <c r="EX80" s="157"/>
      <c r="EY80" s="157"/>
      <c r="EZ80" s="157"/>
      <c r="FA80" s="157"/>
      <c r="FB80" s="157"/>
      <c r="FC80" s="157"/>
      <c r="FD80" s="157"/>
      <c r="FE80" s="157"/>
      <c r="FF80" s="157"/>
      <c r="FG80" s="157"/>
      <c r="FH80" s="157"/>
      <c r="FI80" s="157"/>
      <c r="FJ80" s="157"/>
      <c r="FK80" s="157"/>
      <c r="FL80" s="157"/>
      <c r="FM80" s="157"/>
      <c r="FN80" s="157"/>
      <c r="FO80" s="157"/>
      <c r="FP80" s="157"/>
      <c r="FQ80" s="157"/>
      <c r="FR80" s="157"/>
      <c r="FS80" s="157"/>
      <c r="FT80" s="157"/>
      <c r="FU80" s="157"/>
      <c r="FV80" s="157"/>
      <c r="FW80" s="157"/>
      <c r="FX80" s="157"/>
      <c r="FY80" s="157"/>
      <c r="FZ80" s="157"/>
      <c r="GA80" s="157"/>
      <c r="GB80" s="157"/>
      <c r="GC80" s="157"/>
    </row>
    <row r="81" spans="1:185" s="531" customFormat="1" ht="13.8">
      <c r="A81" s="126" t="s">
        <v>5777</v>
      </c>
      <c r="B81" s="126" t="s">
        <v>5778</v>
      </c>
      <c r="C81" s="202">
        <v>1</v>
      </c>
      <c r="D81" s="146">
        <v>23501.5</v>
      </c>
      <c r="E81" s="146">
        <v>23501.5</v>
      </c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  <c r="EQ81" s="157"/>
      <c r="ER81" s="157"/>
      <c r="ES81" s="157"/>
      <c r="ET81" s="157"/>
      <c r="EU81" s="157"/>
      <c r="EV81" s="157"/>
      <c r="EW81" s="157"/>
      <c r="EX81" s="157"/>
      <c r="EY81" s="157"/>
      <c r="EZ81" s="157"/>
      <c r="FA81" s="157"/>
      <c r="FB81" s="157"/>
      <c r="FC81" s="157"/>
      <c r="FD81" s="157"/>
      <c r="FE81" s="157"/>
      <c r="FF81" s="157"/>
      <c r="FG81" s="157"/>
      <c r="FH81" s="157"/>
      <c r="FI81" s="157"/>
      <c r="FJ81" s="157"/>
      <c r="FK81" s="157"/>
      <c r="FL81" s="157"/>
      <c r="FM81" s="157"/>
      <c r="FN81" s="157"/>
      <c r="FO81" s="157"/>
      <c r="FP81" s="157"/>
      <c r="FQ81" s="157"/>
      <c r="FR81" s="157"/>
      <c r="FS81" s="157"/>
      <c r="FT81" s="157"/>
      <c r="FU81" s="157"/>
      <c r="FV81" s="157"/>
      <c r="FW81" s="157"/>
      <c r="FX81" s="157"/>
      <c r="FY81" s="157"/>
      <c r="FZ81" s="157"/>
      <c r="GA81" s="157"/>
      <c r="GB81" s="157"/>
      <c r="GC81" s="157"/>
    </row>
    <row r="82" spans="1:185" s="531" customFormat="1" ht="13.8">
      <c r="A82" s="126" t="s">
        <v>5779</v>
      </c>
      <c r="B82" s="126" t="s">
        <v>5780</v>
      </c>
      <c r="C82" s="202">
        <v>2</v>
      </c>
      <c r="D82" s="146">
        <v>29343</v>
      </c>
      <c r="E82" s="146">
        <v>29528</v>
      </c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  <c r="EV82" s="157"/>
      <c r="EW82" s="157"/>
      <c r="EX82" s="157"/>
      <c r="EY82" s="157"/>
      <c r="EZ82" s="157"/>
      <c r="FA82" s="157"/>
      <c r="FB82" s="157"/>
      <c r="FC82" s="157"/>
      <c r="FD82" s="157"/>
      <c r="FE82" s="157"/>
      <c r="FF82" s="157"/>
      <c r="FG82" s="157"/>
      <c r="FH82" s="157"/>
      <c r="FI82" s="157"/>
      <c r="FJ82" s="157"/>
      <c r="FK82" s="157"/>
      <c r="FL82" s="157"/>
      <c r="FM82" s="157"/>
      <c r="FN82" s="157"/>
      <c r="FO82" s="157"/>
      <c r="FP82" s="157"/>
      <c r="FQ82" s="157"/>
      <c r="FR82" s="157"/>
      <c r="FS82" s="157"/>
      <c r="FT82" s="157"/>
      <c r="FU82" s="157"/>
      <c r="FV82" s="157"/>
      <c r="FW82" s="157"/>
      <c r="FX82" s="157"/>
      <c r="FY82" s="157"/>
      <c r="FZ82" s="157"/>
      <c r="GA82" s="157"/>
      <c r="GB82" s="157"/>
      <c r="GC82" s="157"/>
    </row>
    <row r="83" spans="1:185" s="531" customFormat="1" ht="13.8">
      <c r="A83" s="126" t="s">
        <v>5781</v>
      </c>
      <c r="B83" s="126" t="s">
        <v>5780</v>
      </c>
      <c r="C83" s="202">
        <v>1</v>
      </c>
      <c r="D83" s="146">
        <v>42711.14</v>
      </c>
      <c r="E83" s="146">
        <v>42711.14</v>
      </c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  <c r="EQ83" s="157"/>
      <c r="ER83" s="157"/>
      <c r="ES83" s="157"/>
      <c r="ET83" s="157"/>
      <c r="EU83" s="157"/>
      <c r="EV83" s="157"/>
      <c r="EW83" s="157"/>
      <c r="EX83" s="157"/>
      <c r="EY83" s="157"/>
      <c r="EZ83" s="157"/>
      <c r="FA83" s="157"/>
      <c r="FB83" s="157"/>
      <c r="FC83" s="157"/>
      <c r="FD83" s="157"/>
      <c r="FE83" s="157"/>
      <c r="FF83" s="157"/>
      <c r="FG83" s="157"/>
      <c r="FH83" s="157"/>
      <c r="FI83" s="157"/>
      <c r="FJ83" s="157"/>
      <c r="FK83" s="157"/>
      <c r="FL83" s="157"/>
      <c r="FM83" s="157"/>
      <c r="FN83" s="157"/>
      <c r="FO83" s="157"/>
      <c r="FP83" s="157"/>
      <c r="FQ83" s="157"/>
      <c r="FR83" s="157"/>
      <c r="FS83" s="157"/>
      <c r="FT83" s="157"/>
      <c r="FU83" s="157"/>
      <c r="FV83" s="157"/>
      <c r="FW83" s="157"/>
      <c r="FX83" s="157"/>
      <c r="FY83" s="157"/>
      <c r="FZ83" s="157"/>
      <c r="GA83" s="157"/>
      <c r="GB83" s="157"/>
      <c r="GC83" s="157"/>
    </row>
    <row r="84" spans="1:185" s="531" customFormat="1" ht="13.8">
      <c r="A84" s="126" t="s">
        <v>5782</v>
      </c>
      <c r="B84" s="126" t="s">
        <v>5783</v>
      </c>
      <c r="C84" s="202">
        <v>1</v>
      </c>
      <c r="D84" s="146">
        <v>27813</v>
      </c>
      <c r="E84" s="146">
        <v>27813</v>
      </c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  <c r="EV84" s="157"/>
      <c r="EW84" s="157"/>
      <c r="EX84" s="157"/>
      <c r="EY84" s="157"/>
      <c r="EZ84" s="157"/>
      <c r="FA84" s="157"/>
      <c r="FB84" s="157"/>
      <c r="FC84" s="157"/>
      <c r="FD84" s="157"/>
      <c r="FE84" s="157"/>
      <c r="FF84" s="157"/>
      <c r="FG84" s="157"/>
      <c r="FH84" s="157"/>
      <c r="FI84" s="157"/>
      <c r="FJ84" s="157"/>
      <c r="FK84" s="157"/>
      <c r="FL84" s="157"/>
      <c r="FM84" s="157"/>
      <c r="FN84" s="157"/>
      <c r="FO84" s="157"/>
      <c r="FP84" s="157"/>
      <c r="FQ84" s="157"/>
      <c r="FR84" s="157"/>
      <c r="FS84" s="157"/>
      <c r="FT84" s="157"/>
      <c r="FU84" s="157"/>
      <c r="FV84" s="157"/>
      <c r="FW84" s="157"/>
      <c r="FX84" s="157"/>
      <c r="FY84" s="157"/>
      <c r="FZ84" s="157"/>
      <c r="GA84" s="157"/>
      <c r="GB84" s="157"/>
      <c r="GC84" s="157"/>
    </row>
    <row r="85" spans="1:185" s="531" customFormat="1" ht="13.8">
      <c r="A85" s="126" t="s">
        <v>5784</v>
      </c>
      <c r="B85" s="126" t="s">
        <v>5669</v>
      </c>
      <c r="C85" s="202">
        <v>1</v>
      </c>
      <c r="D85" s="146">
        <v>28048</v>
      </c>
      <c r="E85" s="146">
        <v>28048</v>
      </c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</row>
    <row r="86" spans="1:185" s="531" customFormat="1" ht="13.8">
      <c r="A86" s="126" t="s">
        <v>5785</v>
      </c>
      <c r="B86" s="126" t="s">
        <v>5786</v>
      </c>
      <c r="C86" s="202">
        <v>1</v>
      </c>
      <c r="D86" s="146">
        <v>25200.32</v>
      </c>
      <c r="E86" s="146">
        <v>25200.32</v>
      </c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  <c r="EQ86" s="157"/>
      <c r="ER86" s="157"/>
      <c r="ES86" s="157"/>
      <c r="ET86" s="157"/>
      <c r="EU86" s="157"/>
      <c r="EV86" s="157"/>
      <c r="EW86" s="157"/>
      <c r="EX86" s="157"/>
      <c r="EY86" s="157"/>
      <c r="EZ86" s="157"/>
      <c r="FA86" s="157"/>
      <c r="FB86" s="157"/>
      <c r="FC86" s="157"/>
      <c r="FD86" s="157"/>
      <c r="FE86" s="157"/>
      <c r="FF86" s="157"/>
      <c r="FG86" s="157"/>
      <c r="FH86" s="157"/>
      <c r="FI86" s="157"/>
      <c r="FJ86" s="157"/>
      <c r="FK86" s="157"/>
      <c r="FL86" s="157"/>
      <c r="FM86" s="157"/>
      <c r="FN86" s="157"/>
      <c r="FO86" s="157"/>
      <c r="FP86" s="157"/>
      <c r="FQ86" s="157"/>
      <c r="FR86" s="157"/>
      <c r="FS86" s="157"/>
      <c r="FT86" s="157"/>
      <c r="FU86" s="157"/>
      <c r="FV86" s="157"/>
      <c r="FW86" s="157"/>
      <c r="FX86" s="157"/>
      <c r="FY86" s="157"/>
      <c r="FZ86" s="157"/>
      <c r="GA86" s="157"/>
      <c r="GB86" s="157"/>
      <c r="GC86" s="157"/>
    </row>
    <row r="87" spans="1:185" s="531" customFormat="1" ht="27.6">
      <c r="A87" s="126" t="s">
        <v>5787</v>
      </c>
      <c r="B87" s="126" t="s">
        <v>5788</v>
      </c>
      <c r="C87" s="202">
        <v>6</v>
      </c>
      <c r="D87" s="146">
        <v>24499</v>
      </c>
      <c r="E87" s="146">
        <v>24734</v>
      </c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  <c r="EV87" s="157"/>
      <c r="EW87" s="157"/>
      <c r="EX87" s="157"/>
      <c r="EY87" s="157"/>
      <c r="EZ87" s="157"/>
      <c r="FA87" s="157"/>
      <c r="FB87" s="157"/>
      <c r="FC87" s="157"/>
      <c r="FD87" s="157"/>
      <c r="FE87" s="157"/>
      <c r="FF87" s="157"/>
      <c r="FG87" s="157"/>
      <c r="FH87" s="157"/>
      <c r="FI87" s="157"/>
      <c r="FJ87" s="157"/>
      <c r="FK87" s="157"/>
      <c r="FL87" s="157"/>
      <c r="FM87" s="157"/>
      <c r="FN87" s="157"/>
      <c r="FO87" s="157"/>
      <c r="FP87" s="157"/>
      <c r="FQ87" s="157"/>
      <c r="FR87" s="157"/>
      <c r="FS87" s="157"/>
      <c r="FT87" s="157"/>
      <c r="FU87" s="157"/>
      <c r="FV87" s="157"/>
      <c r="FW87" s="157"/>
      <c r="FX87" s="157"/>
      <c r="FY87" s="157"/>
      <c r="FZ87" s="157"/>
      <c r="GA87" s="157"/>
      <c r="GB87" s="157"/>
      <c r="GC87" s="157"/>
    </row>
    <row r="88" spans="1:185" s="531" customFormat="1" ht="13.8">
      <c r="A88" s="126" t="s">
        <v>5789</v>
      </c>
      <c r="B88" s="126" t="s">
        <v>5790</v>
      </c>
      <c r="C88" s="202">
        <v>8</v>
      </c>
      <c r="D88" s="146">
        <v>29831</v>
      </c>
      <c r="E88" s="146">
        <v>30066</v>
      </c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  <c r="EQ88" s="157"/>
      <c r="ER88" s="157"/>
      <c r="ES88" s="157"/>
      <c r="ET88" s="157"/>
      <c r="EU88" s="157"/>
      <c r="EV88" s="157"/>
      <c r="EW88" s="157"/>
      <c r="EX88" s="157"/>
      <c r="EY88" s="157"/>
      <c r="EZ88" s="157"/>
      <c r="FA88" s="157"/>
      <c r="FB88" s="157"/>
      <c r="FC88" s="157"/>
      <c r="FD88" s="157"/>
      <c r="FE88" s="157"/>
      <c r="FF88" s="157"/>
      <c r="FG88" s="157"/>
      <c r="FH88" s="157"/>
      <c r="FI88" s="157"/>
      <c r="FJ88" s="157"/>
      <c r="FK88" s="157"/>
      <c r="FL88" s="157"/>
      <c r="FM88" s="157"/>
      <c r="FN88" s="157"/>
      <c r="FO88" s="157"/>
      <c r="FP88" s="157"/>
      <c r="FQ88" s="157"/>
      <c r="FR88" s="157"/>
      <c r="FS88" s="157"/>
      <c r="FT88" s="157"/>
      <c r="FU88" s="157"/>
      <c r="FV88" s="157"/>
      <c r="FW88" s="157"/>
      <c r="FX88" s="157"/>
      <c r="FY88" s="157"/>
      <c r="FZ88" s="157"/>
      <c r="GA88" s="157"/>
      <c r="GB88" s="157"/>
      <c r="GC88" s="157"/>
    </row>
    <row r="89" spans="1:185" s="531" customFormat="1" ht="13.8">
      <c r="A89" s="126" t="s">
        <v>5791</v>
      </c>
      <c r="B89" s="126" t="s">
        <v>5792</v>
      </c>
      <c r="C89" s="202">
        <v>3</v>
      </c>
      <c r="D89" s="146">
        <v>44072</v>
      </c>
      <c r="E89" s="146">
        <v>44332</v>
      </c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  <c r="EQ89" s="157"/>
      <c r="ER89" s="157"/>
      <c r="ES89" s="157"/>
      <c r="ET89" s="157"/>
      <c r="EU89" s="157"/>
      <c r="EV89" s="157"/>
      <c r="EW89" s="157"/>
      <c r="EX89" s="157"/>
      <c r="EY89" s="157"/>
      <c r="EZ89" s="157"/>
      <c r="FA89" s="157"/>
      <c r="FB89" s="157"/>
      <c r="FC89" s="157"/>
      <c r="FD89" s="157"/>
      <c r="FE89" s="157"/>
      <c r="FF89" s="157"/>
      <c r="FG89" s="157"/>
      <c r="FH89" s="157"/>
      <c r="FI89" s="157"/>
      <c r="FJ89" s="157"/>
      <c r="FK89" s="157"/>
      <c r="FL89" s="157"/>
      <c r="FM89" s="157"/>
      <c r="FN89" s="157"/>
      <c r="FO89" s="157"/>
      <c r="FP89" s="157"/>
      <c r="FQ89" s="157"/>
      <c r="FR89" s="157"/>
      <c r="FS89" s="157"/>
      <c r="FT89" s="157"/>
      <c r="FU89" s="157"/>
      <c r="FV89" s="157"/>
      <c r="FW89" s="157"/>
      <c r="FX89" s="157"/>
      <c r="FY89" s="157"/>
      <c r="FZ89" s="157"/>
      <c r="GA89" s="157"/>
      <c r="GB89" s="157"/>
      <c r="GC89" s="157"/>
    </row>
    <row r="90" spans="1:185" s="531" customFormat="1" ht="13.8">
      <c r="A90" s="126" t="s">
        <v>5793</v>
      </c>
      <c r="B90" s="126" t="s">
        <v>5794</v>
      </c>
      <c r="C90" s="202">
        <v>1</v>
      </c>
      <c r="D90" s="146">
        <v>20639</v>
      </c>
      <c r="E90" s="146">
        <v>20639</v>
      </c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57"/>
      <c r="FO90" s="157"/>
      <c r="FP90" s="157"/>
      <c r="FQ90" s="157"/>
      <c r="FR90" s="157"/>
      <c r="FS90" s="157"/>
      <c r="FT90" s="157"/>
      <c r="FU90" s="157"/>
      <c r="FV90" s="157"/>
      <c r="FW90" s="157"/>
      <c r="FX90" s="157"/>
      <c r="FY90" s="157"/>
      <c r="FZ90" s="157"/>
      <c r="GA90" s="157"/>
      <c r="GB90" s="157"/>
      <c r="GC90" s="157"/>
    </row>
    <row r="91" spans="1:185" s="531" customFormat="1" ht="13.8">
      <c r="A91" s="126" t="s">
        <v>5795</v>
      </c>
      <c r="B91" s="126" t="s">
        <v>5671</v>
      </c>
      <c r="C91" s="202">
        <v>1</v>
      </c>
      <c r="D91" s="146">
        <v>25008</v>
      </c>
      <c r="E91" s="146">
        <v>25008</v>
      </c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  <c r="DG91" s="157"/>
      <c r="DH91" s="157"/>
      <c r="DI91" s="157"/>
      <c r="DJ91" s="157"/>
      <c r="DK91" s="157"/>
      <c r="DL91" s="157"/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  <c r="EV91" s="157"/>
      <c r="EW91" s="157"/>
      <c r="EX91" s="157"/>
      <c r="EY91" s="157"/>
      <c r="EZ91" s="157"/>
      <c r="FA91" s="157"/>
      <c r="FB91" s="157"/>
      <c r="FC91" s="157"/>
      <c r="FD91" s="157"/>
      <c r="FE91" s="157"/>
      <c r="FF91" s="157"/>
      <c r="FG91" s="157"/>
      <c r="FH91" s="157"/>
      <c r="FI91" s="157"/>
      <c r="FJ91" s="157"/>
      <c r="FK91" s="157"/>
      <c r="FL91" s="157"/>
      <c r="FM91" s="157"/>
      <c r="FN91" s="157"/>
      <c r="FO91" s="157"/>
      <c r="FP91" s="157"/>
      <c r="FQ91" s="157"/>
      <c r="FR91" s="157"/>
      <c r="FS91" s="157"/>
      <c r="FT91" s="157"/>
      <c r="FU91" s="157"/>
      <c r="FV91" s="157"/>
      <c r="FW91" s="157"/>
      <c r="FX91" s="157"/>
      <c r="FY91" s="157"/>
      <c r="FZ91" s="157"/>
      <c r="GA91" s="157"/>
      <c r="GB91" s="157"/>
      <c r="GC91" s="157"/>
    </row>
    <row r="92" spans="1:185" s="531" customFormat="1" ht="13.8">
      <c r="A92" s="126" t="s">
        <v>5796</v>
      </c>
      <c r="B92" s="126" t="s">
        <v>5671</v>
      </c>
      <c r="C92" s="202">
        <v>1</v>
      </c>
      <c r="D92" s="146">
        <v>24848</v>
      </c>
      <c r="E92" s="146">
        <v>24848</v>
      </c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57"/>
      <c r="FP92" s="157"/>
      <c r="FQ92" s="157"/>
      <c r="FR92" s="157"/>
      <c r="FS92" s="157"/>
      <c r="FT92" s="157"/>
      <c r="FU92" s="157"/>
      <c r="FV92" s="157"/>
      <c r="FW92" s="157"/>
      <c r="FX92" s="157"/>
      <c r="FY92" s="157"/>
      <c r="FZ92" s="157"/>
      <c r="GA92" s="157"/>
      <c r="GB92" s="157"/>
      <c r="GC92" s="157"/>
    </row>
    <row r="93" spans="1:185" s="531" customFormat="1" ht="13.8">
      <c r="A93" s="126" t="s">
        <v>5797</v>
      </c>
      <c r="B93" s="126" t="s">
        <v>5364</v>
      </c>
      <c r="C93" s="202">
        <v>1</v>
      </c>
      <c r="D93" s="146">
        <v>18308.78</v>
      </c>
      <c r="E93" s="146">
        <v>18308.78</v>
      </c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</row>
    <row r="94" spans="1:185" s="531" customFormat="1" ht="13.8">
      <c r="A94" s="126" t="s">
        <v>5798</v>
      </c>
      <c r="B94" s="126" t="s">
        <v>5799</v>
      </c>
      <c r="C94" s="202">
        <v>1</v>
      </c>
      <c r="D94" s="146">
        <v>18886</v>
      </c>
      <c r="E94" s="146">
        <v>18886</v>
      </c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57"/>
      <c r="FP94" s="157"/>
      <c r="FQ94" s="157"/>
      <c r="FR94" s="157"/>
      <c r="FS94" s="157"/>
      <c r="FT94" s="157"/>
      <c r="FU94" s="157"/>
      <c r="FV94" s="157"/>
      <c r="FW94" s="157"/>
      <c r="FX94" s="157"/>
      <c r="FY94" s="157"/>
      <c r="FZ94" s="157"/>
      <c r="GA94" s="157"/>
      <c r="GB94" s="157"/>
      <c r="GC94" s="157"/>
    </row>
    <row r="95" spans="1:185" s="531" customFormat="1" ht="13.8">
      <c r="A95" s="126" t="s">
        <v>5800</v>
      </c>
      <c r="B95" s="126" t="s">
        <v>5801</v>
      </c>
      <c r="C95" s="202">
        <v>1</v>
      </c>
      <c r="D95" s="146">
        <v>41138</v>
      </c>
      <c r="E95" s="146">
        <v>41138</v>
      </c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</row>
    <row r="96" spans="1:185" s="531" customFormat="1" ht="13.8">
      <c r="A96" s="126" t="s">
        <v>5802</v>
      </c>
      <c r="B96" s="126" t="s">
        <v>5739</v>
      </c>
      <c r="C96" s="202">
        <v>2</v>
      </c>
      <c r="D96" s="146">
        <v>20944</v>
      </c>
      <c r="E96" s="146">
        <v>20969</v>
      </c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  <c r="DM96" s="157"/>
      <c r="DN96" s="157"/>
      <c r="DO96" s="157"/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57"/>
      <c r="FO96" s="157"/>
      <c r="FP96" s="157"/>
      <c r="FQ96" s="157"/>
      <c r="FR96" s="157"/>
      <c r="FS96" s="157"/>
      <c r="FT96" s="157"/>
      <c r="FU96" s="157"/>
      <c r="FV96" s="157"/>
      <c r="FW96" s="157"/>
      <c r="FX96" s="157"/>
      <c r="FY96" s="157"/>
      <c r="FZ96" s="157"/>
      <c r="GA96" s="157"/>
      <c r="GB96" s="157"/>
      <c r="GC96" s="157"/>
    </row>
    <row r="97" spans="1:185" s="531" customFormat="1" ht="13.8">
      <c r="A97" s="126" t="s">
        <v>5803</v>
      </c>
      <c r="B97" s="126" t="s">
        <v>5741</v>
      </c>
      <c r="C97" s="202">
        <v>1</v>
      </c>
      <c r="D97" s="146">
        <v>21502</v>
      </c>
      <c r="E97" s="146">
        <v>21502</v>
      </c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</row>
    <row r="98" spans="1:185" s="531" customFormat="1" ht="13.8">
      <c r="A98" s="126" t="s">
        <v>5804</v>
      </c>
      <c r="B98" s="126" t="s">
        <v>5741</v>
      </c>
      <c r="C98" s="202">
        <v>1</v>
      </c>
      <c r="D98" s="146">
        <v>19252.760000000002</v>
      </c>
      <c r="E98" s="146">
        <v>19252.760000000002</v>
      </c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</row>
    <row r="99" spans="1:185" s="531" customFormat="1" ht="13.8">
      <c r="A99" s="126" t="s">
        <v>5805</v>
      </c>
      <c r="B99" s="126" t="s">
        <v>5806</v>
      </c>
      <c r="C99" s="202">
        <v>1</v>
      </c>
      <c r="D99" s="146">
        <v>45599</v>
      </c>
      <c r="E99" s="146">
        <v>45599</v>
      </c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57"/>
      <c r="FP99" s="157"/>
      <c r="FQ99" s="157"/>
      <c r="FR99" s="157"/>
      <c r="FS99" s="157"/>
      <c r="FT99" s="157"/>
      <c r="FU99" s="157"/>
      <c r="FV99" s="157"/>
      <c r="FW99" s="157"/>
      <c r="FX99" s="157"/>
      <c r="FY99" s="157"/>
      <c r="FZ99" s="157"/>
      <c r="GA99" s="157"/>
      <c r="GB99" s="157"/>
      <c r="GC99" s="157"/>
    </row>
    <row r="100" spans="1:185" s="531" customFormat="1" ht="13.8">
      <c r="A100" s="126" t="s">
        <v>5807</v>
      </c>
      <c r="B100" s="126" t="s">
        <v>5808</v>
      </c>
      <c r="C100" s="202">
        <v>2</v>
      </c>
      <c r="D100" s="146">
        <v>45189</v>
      </c>
      <c r="E100" s="146">
        <v>45474</v>
      </c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57"/>
      <c r="FP100" s="157"/>
      <c r="FQ100" s="157"/>
      <c r="FR100" s="157"/>
      <c r="FS100" s="157"/>
      <c r="FT100" s="157"/>
      <c r="FU100" s="157"/>
      <c r="FV100" s="157"/>
      <c r="FW100" s="157"/>
      <c r="FX100" s="157"/>
      <c r="FY100" s="157"/>
      <c r="FZ100" s="157"/>
      <c r="GA100" s="157"/>
      <c r="GB100" s="157"/>
      <c r="GC100" s="157"/>
    </row>
    <row r="101" spans="1:185" s="531" customFormat="1" ht="13.8">
      <c r="A101" s="126" t="s">
        <v>5809</v>
      </c>
      <c r="B101" s="126" t="s">
        <v>5780</v>
      </c>
      <c r="C101" s="202">
        <v>1</v>
      </c>
      <c r="D101" s="146">
        <v>29603</v>
      </c>
      <c r="E101" s="146">
        <v>29603</v>
      </c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57"/>
      <c r="FP101" s="157"/>
      <c r="FQ101" s="157"/>
      <c r="FR101" s="157"/>
      <c r="FS101" s="157"/>
      <c r="FT101" s="157"/>
      <c r="FU101" s="157"/>
      <c r="FV101" s="157"/>
      <c r="FW101" s="157"/>
      <c r="FX101" s="157"/>
      <c r="FY101" s="157"/>
      <c r="FZ101" s="157"/>
      <c r="GA101" s="157"/>
      <c r="GB101" s="157"/>
      <c r="GC101" s="157"/>
    </row>
    <row r="102" spans="1:185" s="531" customFormat="1" ht="13.8">
      <c r="A102" s="126" t="s">
        <v>5810</v>
      </c>
      <c r="B102" s="126" t="s">
        <v>5786</v>
      </c>
      <c r="C102" s="202">
        <v>1</v>
      </c>
      <c r="D102" s="146">
        <v>25435.32</v>
      </c>
      <c r="E102" s="146">
        <v>25435.32</v>
      </c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</row>
    <row r="103" spans="1:185" s="531" customFormat="1" ht="13.8">
      <c r="A103" s="532"/>
      <c r="B103" s="533" t="s">
        <v>4209</v>
      </c>
      <c r="C103" s="534">
        <f>SUM(C12:C102)</f>
        <v>286</v>
      </c>
      <c r="D103" s="535"/>
      <c r="E103" s="535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</row>
    <row r="104" spans="1:185" s="531" customFormat="1" ht="13.8">
      <c r="A104" s="532"/>
      <c r="B104" s="61"/>
      <c r="C104" s="147"/>
      <c r="D104" s="535"/>
      <c r="E104" s="535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</row>
    <row r="105" spans="1:185" s="531" customFormat="1" ht="13.8">
      <c r="A105" s="137"/>
      <c r="B105" s="138"/>
      <c r="C105" s="536"/>
      <c r="D105" s="535"/>
      <c r="E105" s="535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</row>
    <row r="106" spans="1:185" s="531" customFormat="1" ht="13.8">
      <c r="A106" s="1256" t="s">
        <v>4103</v>
      </c>
      <c r="B106" s="1256" t="s">
        <v>4103</v>
      </c>
      <c r="C106" s="536"/>
      <c r="D106" s="535"/>
      <c r="E106" s="535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</row>
    <row r="107" spans="1:185" s="382" customFormat="1" ht="13.8">
      <c r="A107" s="390" t="s">
        <v>5811</v>
      </c>
      <c r="B107" s="388" t="s">
        <v>5812</v>
      </c>
      <c r="C107" s="202">
        <v>166</v>
      </c>
      <c r="D107" s="146">
        <v>54159</v>
      </c>
      <c r="E107" s="146">
        <v>59991.060000000005</v>
      </c>
      <c r="F107" s="157"/>
      <c r="G107" s="157"/>
      <c r="H107" s="157"/>
      <c r="I107" s="381"/>
      <c r="J107" s="381"/>
      <c r="K107" s="381"/>
      <c r="L107" s="381"/>
      <c r="M107" s="381"/>
      <c r="N107" s="381"/>
      <c r="O107" s="381"/>
      <c r="P107" s="381"/>
      <c r="Q107" s="381"/>
      <c r="R107" s="381"/>
      <c r="S107" s="381"/>
      <c r="T107" s="381"/>
      <c r="U107" s="381"/>
      <c r="V107" s="381"/>
      <c r="W107" s="381"/>
      <c r="X107" s="381"/>
      <c r="Y107" s="381"/>
      <c r="Z107" s="381"/>
      <c r="AA107" s="381"/>
      <c r="AB107" s="381"/>
      <c r="AC107" s="381"/>
      <c r="AD107" s="381"/>
      <c r="AE107" s="381"/>
      <c r="AF107" s="381"/>
      <c r="AG107" s="381"/>
      <c r="AH107" s="381"/>
      <c r="AI107" s="381"/>
      <c r="AJ107" s="381"/>
      <c r="AK107" s="381"/>
      <c r="AL107" s="381"/>
      <c r="AM107" s="381"/>
      <c r="AN107" s="381"/>
      <c r="AO107" s="381"/>
      <c r="AP107" s="381"/>
      <c r="AQ107" s="381"/>
      <c r="AR107" s="381"/>
      <c r="AS107" s="381"/>
      <c r="AT107" s="381"/>
      <c r="AU107" s="381"/>
      <c r="AV107" s="381"/>
      <c r="AW107" s="381"/>
      <c r="AX107" s="381"/>
      <c r="AY107" s="381"/>
      <c r="AZ107" s="381"/>
      <c r="BA107" s="381"/>
      <c r="BB107" s="381"/>
      <c r="BC107" s="381"/>
      <c r="BD107" s="381"/>
      <c r="BE107" s="381"/>
      <c r="BF107" s="381"/>
      <c r="BG107" s="381"/>
      <c r="BH107" s="381"/>
      <c r="BI107" s="381"/>
      <c r="BJ107" s="381"/>
      <c r="BK107" s="381"/>
      <c r="BL107" s="381"/>
      <c r="BM107" s="381"/>
      <c r="BN107" s="381"/>
      <c r="BO107" s="381"/>
      <c r="BP107" s="381"/>
      <c r="BQ107" s="381"/>
      <c r="BR107" s="381"/>
      <c r="BS107" s="381"/>
      <c r="BT107" s="381"/>
      <c r="BU107" s="381"/>
      <c r="BV107" s="381"/>
      <c r="BW107" s="381"/>
      <c r="BX107" s="381"/>
      <c r="BY107" s="381"/>
      <c r="BZ107" s="381"/>
      <c r="CA107" s="381"/>
      <c r="CB107" s="381"/>
      <c r="CC107" s="381"/>
      <c r="CD107" s="381"/>
      <c r="CE107" s="381"/>
      <c r="CF107" s="381"/>
      <c r="CG107" s="381"/>
      <c r="CH107" s="381"/>
      <c r="CI107" s="381"/>
      <c r="CJ107" s="381"/>
      <c r="CK107" s="381"/>
      <c r="CL107" s="381"/>
      <c r="CM107" s="381"/>
      <c r="CN107" s="381"/>
      <c r="CO107" s="381"/>
      <c r="CP107" s="381"/>
      <c r="CQ107" s="381"/>
      <c r="CR107" s="381"/>
      <c r="CS107" s="381"/>
      <c r="CT107" s="381"/>
      <c r="CU107" s="381"/>
      <c r="CV107" s="381"/>
      <c r="CW107" s="381"/>
      <c r="CX107" s="381"/>
      <c r="CY107" s="381"/>
      <c r="CZ107" s="381"/>
      <c r="DA107" s="381"/>
      <c r="DB107" s="381"/>
      <c r="DC107" s="381"/>
      <c r="DD107" s="381"/>
      <c r="DE107" s="381"/>
      <c r="DF107" s="381"/>
      <c r="DG107" s="381"/>
      <c r="DH107" s="381"/>
      <c r="DI107" s="381"/>
      <c r="DJ107" s="381"/>
      <c r="DK107" s="381"/>
      <c r="DL107" s="381"/>
      <c r="DM107" s="381"/>
      <c r="DN107" s="381"/>
      <c r="DO107" s="381"/>
      <c r="DP107" s="381"/>
      <c r="DQ107" s="381"/>
      <c r="DR107" s="381"/>
      <c r="DS107" s="381"/>
      <c r="DT107" s="381"/>
      <c r="DU107" s="381"/>
      <c r="DV107" s="381"/>
      <c r="DW107" s="381"/>
      <c r="DX107" s="381"/>
      <c r="DY107" s="381"/>
      <c r="DZ107" s="381"/>
      <c r="EA107" s="381"/>
      <c r="EB107" s="381"/>
      <c r="EC107" s="381"/>
      <c r="ED107" s="381"/>
      <c r="EE107" s="381"/>
      <c r="EF107" s="381"/>
      <c r="EG107" s="381"/>
      <c r="EH107" s="381"/>
      <c r="EI107" s="381"/>
      <c r="EJ107" s="381"/>
      <c r="EK107" s="381"/>
      <c r="EL107" s="381"/>
      <c r="EM107" s="381"/>
      <c r="EN107" s="381"/>
      <c r="EO107" s="381"/>
      <c r="EP107" s="381"/>
      <c r="EQ107" s="381"/>
      <c r="ER107" s="381"/>
      <c r="ES107" s="381"/>
      <c r="ET107" s="381"/>
      <c r="EU107" s="381"/>
      <c r="EV107" s="381"/>
      <c r="EW107" s="381"/>
      <c r="EX107" s="381"/>
      <c r="EY107" s="381"/>
      <c r="EZ107" s="381"/>
      <c r="FA107" s="381"/>
      <c r="FB107" s="381"/>
      <c r="FC107" s="381"/>
      <c r="FD107" s="381"/>
      <c r="FE107" s="381"/>
      <c r="FF107" s="381"/>
      <c r="FG107" s="381"/>
      <c r="FH107" s="381"/>
      <c r="FI107" s="381"/>
      <c r="FJ107" s="381"/>
      <c r="FK107" s="381"/>
      <c r="FL107" s="381"/>
      <c r="FM107" s="381"/>
      <c r="FN107" s="381"/>
      <c r="FO107" s="381"/>
      <c r="FP107" s="381"/>
      <c r="FQ107" s="381"/>
      <c r="FR107" s="381"/>
      <c r="FS107" s="381"/>
      <c r="FT107" s="381"/>
      <c r="FU107" s="381"/>
      <c r="FV107" s="381"/>
      <c r="FW107" s="381"/>
      <c r="FX107" s="381"/>
      <c r="FY107" s="381"/>
      <c r="FZ107" s="381"/>
      <c r="GA107" s="381"/>
      <c r="GB107" s="381"/>
      <c r="GC107" s="381"/>
    </row>
    <row r="108" spans="1:185" s="382" customFormat="1" ht="13.8">
      <c r="A108" s="390" t="s">
        <v>5813</v>
      </c>
      <c r="B108" s="388" t="s">
        <v>5814</v>
      </c>
      <c r="C108" s="202">
        <v>2</v>
      </c>
      <c r="D108" s="146">
        <v>58710.400000000001</v>
      </c>
      <c r="E108" s="146">
        <v>58710.400000000001</v>
      </c>
      <c r="F108" s="157"/>
      <c r="G108" s="157"/>
      <c r="H108" s="157"/>
      <c r="I108" s="381"/>
      <c r="J108" s="381"/>
      <c r="K108" s="381"/>
      <c r="L108" s="381"/>
      <c r="M108" s="381"/>
      <c r="N108" s="381"/>
      <c r="O108" s="381"/>
      <c r="P108" s="381"/>
      <c r="Q108" s="381"/>
      <c r="R108" s="381"/>
      <c r="S108" s="381"/>
      <c r="T108" s="381"/>
      <c r="U108" s="381"/>
      <c r="V108" s="381"/>
      <c r="W108" s="381"/>
      <c r="X108" s="381"/>
      <c r="Y108" s="381"/>
      <c r="Z108" s="381"/>
      <c r="AA108" s="381"/>
      <c r="AB108" s="381"/>
      <c r="AC108" s="381"/>
      <c r="AD108" s="381"/>
      <c r="AE108" s="381"/>
      <c r="AF108" s="381"/>
      <c r="AG108" s="381"/>
      <c r="AH108" s="381"/>
      <c r="AI108" s="381"/>
      <c r="AJ108" s="381"/>
      <c r="AK108" s="381"/>
      <c r="AL108" s="381"/>
      <c r="AM108" s="381"/>
      <c r="AN108" s="381"/>
      <c r="AO108" s="381"/>
      <c r="AP108" s="381"/>
      <c r="AQ108" s="381"/>
      <c r="AR108" s="381"/>
      <c r="AS108" s="381"/>
      <c r="AT108" s="381"/>
      <c r="AU108" s="381"/>
      <c r="AV108" s="381"/>
      <c r="AW108" s="381"/>
      <c r="AX108" s="381"/>
      <c r="AY108" s="381"/>
      <c r="AZ108" s="381"/>
      <c r="BA108" s="381"/>
      <c r="BB108" s="381"/>
      <c r="BC108" s="381"/>
      <c r="BD108" s="381"/>
      <c r="BE108" s="381"/>
      <c r="BF108" s="381"/>
      <c r="BG108" s="381"/>
      <c r="BH108" s="381"/>
      <c r="BI108" s="381"/>
      <c r="BJ108" s="381"/>
      <c r="BK108" s="381"/>
      <c r="BL108" s="381"/>
      <c r="BM108" s="381"/>
      <c r="BN108" s="381"/>
      <c r="BO108" s="381"/>
      <c r="BP108" s="381"/>
      <c r="BQ108" s="381"/>
      <c r="BR108" s="381"/>
      <c r="BS108" s="381"/>
      <c r="BT108" s="381"/>
      <c r="BU108" s="381"/>
      <c r="BV108" s="381"/>
      <c r="BW108" s="381"/>
      <c r="BX108" s="381"/>
      <c r="BY108" s="381"/>
      <c r="BZ108" s="381"/>
      <c r="CA108" s="381"/>
      <c r="CB108" s="381"/>
      <c r="CC108" s="381"/>
      <c r="CD108" s="381"/>
      <c r="CE108" s="381"/>
      <c r="CF108" s="381"/>
      <c r="CG108" s="381"/>
      <c r="CH108" s="381"/>
      <c r="CI108" s="381"/>
      <c r="CJ108" s="381"/>
      <c r="CK108" s="381"/>
      <c r="CL108" s="381"/>
      <c r="CM108" s="381"/>
      <c r="CN108" s="381"/>
      <c r="CO108" s="381"/>
      <c r="CP108" s="381"/>
      <c r="CQ108" s="381"/>
      <c r="CR108" s="381"/>
      <c r="CS108" s="381"/>
      <c r="CT108" s="381"/>
      <c r="CU108" s="381"/>
      <c r="CV108" s="381"/>
      <c r="CW108" s="381"/>
      <c r="CX108" s="381"/>
      <c r="CY108" s="381"/>
      <c r="CZ108" s="381"/>
      <c r="DA108" s="381"/>
      <c r="DB108" s="381"/>
      <c r="DC108" s="381"/>
      <c r="DD108" s="381"/>
      <c r="DE108" s="381"/>
      <c r="DF108" s="381"/>
      <c r="DG108" s="381"/>
      <c r="DH108" s="381"/>
      <c r="DI108" s="381"/>
      <c r="DJ108" s="381"/>
      <c r="DK108" s="381"/>
      <c r="DL108" s="381"/>
      <c r="DM108" s="381"/>
      <c r="DN108" s="381"/>
      <c r="DO108" s="381"/>
      <c r="DP108" s="381"/>
      <c r="DQ108" s="381"/>
      <c r="DR108" s="381"/>
      <c r="DS108" s="381"/>
      <c r="DT108" s="381"/>
      <c r="DU108" s="381"/>
      <c r="DV108" s="381"/>
      <c r="DW108" s="381"/>
      <c r="DX108" s="381"/>
      <c r="DY108" s="381"/>
      <c r="DZ108" s="381"/>
      <c r="EA108" s="381"/>
      <c r="EB108" s="381"/>
      <c r="EC108" s="381"/>
      <c r="ED108" s="381"/>
      <c r="EE108" s="381"/>
      <c r="EF108" s="381"/>
      <c r="EG108" s="381"/>
      <c r="EH108" s="381"/>
      <c r="EI108" s="381"/>
      <c r="EJ108" s="381"/>
      <c r="EK108" s="381"/>
      <c r="EL108" s="381"/>
      <c r="EM108" s="381"/>
      <c r="EN108" s="381"/>
      <c r="EO108" s="381"/>
      <c r="EP108" s="381"/>
      <c r="EQ108" s="381"/>
      <c r="ER108" s="381"/>
      <c r="ES108" s="381"/>
      <c r="ET108" s="381"/>
      <c r="EU108" s="381"/>
      <c r="EV108" s="381"/>
      <c r="EW108" s="381"/>
      <c r="EX108" s="381"/>
      <c r="EY108" s="381"/>
      <c r="EZ108" s="381"/>
      <c r="FA108" s="381"/>
      <c r="FB108" s="381"/>
      <c r="FC108" s="381"/>
      <c r="FD108" s="381"/>
      <c r="FE108" s="381"/>
      <c r="FF108" s="381"/>
      <c r="FG108" s="381"/>
      <c r="FH108" s="381"/>
      <c r="FI108" s="381"/>
      <c r="FJ108" s="381"/>
      <c r="FK108" s="381"/>
      <c r="FL108" s="381"/>
      <c r="FM108" s="381"/>
      <c r="FN108" s="381"/>
      <c r="FO108" s="381"/>
      <c r="FP108" s="381"/>
      <c r="FQ108" s="381"/>
      <c r="FR108" s="381"/>
      <c r="FS108" s="381"/>
      <c r="FT108" s="381"/>
      <c r="FU108" s="381"/>
      <c r="FV108" s="381"/>
      <c r="FW108" s="381"/>
      <c r="FX108" s="381"/>
      <c r="FY108" s="381"/>
      <c r="FZ108" s="381"/>
      <c r="GA108" s="381"/>
      <c r="GB108" s="381"/>
      <c r="GC108" s="381"/>
    </row>
    <row r="109" spans="1:185" s="382" customFormat="1" ht="13.8">
      <c r="A109" s="390" t="s">
        <v>5815</v>
      </c>
      <c r="B109" s="388" t="s">
        <v>5816</v>
      </c>
      <c r="C109" s="202">
        <v>240</v>
      </c>
      <c r="D109" s="146">
        <v>46143</v>
      </c>
      <c r="E109" s="146">
        <v>51207.840000000004</v>
      </c>
      <c r="F109" s="157"/>
      <c r="G109" s="157"/>
      <c r="H109" s="157"/>
      <c r="I109" s="381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381"/>
      <c r="V109" s="381"/>
      <c r="W109" s="381"/>
      <c r="X109" s="381"/>
      <c r="Y109" s="381"/>
      <c r="Z109" s="381"/>
      <c r="AA109" s="381"/>
      <c r="AB109" s="381"/>
      <c r="AC109" s="381"/>
      <c r="AD109" s="381"/>
      <c r="AE109" s="381"/>
      <c r="AF109" s="381"/>
      <c r="AG109" s="381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81"/>
      <c r="AS109" s="381"/>
      <c r="AT109" s="381"/>
      <c r="AU109" s="381"/>
      <c r="AV109" s="381"/>
      <c r="AW109" s="381"/>
      <c r="AX109" s="381"/>
      <c r="AY109" s="381"/>
      <c r="AZ109" s="381"/>
      <c r="BA109" s="381"/>
      <c r="BB109" s="381"/>
      <c r="BC109" s="381"/>
      <c r="BD109" s="381"/>
      <c r="BE109" s="381"/>
      <c r="BF109" s="381"/>
      <c r="BG109" s="381"/>
      <c r="BH109" s="381"/>
      <c r="BI109" s="381"/>
      <c r="BJ109" s="381"/>
      <c r="BK109" s="381"/>
      <c r="BL109" s="381"/>
      <c r="BM109" s="381"/>
      <c r="BN109" s="381"/>
      <c r="BO109" s="381"/>
      <c r="BP109" s="381"/>
      <c r="BQ109" s="381"/>
      <c r="BR109" s="381"/>
      <c r="BS109" s="381"/>
      <c r="BT109" s="381"/>
      <c r="BU109" s="381"/>
      <c r="BV109" s="381"/>
      <c r="BW109" s="381"/>
      <c r="BX109" s="381"/>
      <c r="BY109" s="381"/>
      <c r="BZ109" s="381"/>
      <c r="CA109" s="381"/>
      <c r="CB109" s="381"/>
      <c r="CC109" s="381"/>
      <c r="CD109" s="381"/>
      <c r="CE109" s="381"/>
      <c r="CF109" s="381"/>
      <c r="CG109" s="381"/>
      <c r="CH109" s="381"/>
      <c r="CI109" s="381"/>
      <c r="CJ109" s="381"/>
      <c r="CK109" s="381"/>
      <c r="CL109" s="381"/>
      <c r="CM109" s="381"/>
      <c r="CN109" s="381"/>
      <c r="CO109" s="381"/>
      <c r="CP109" s="381"/>
      <c r="CQ109" s="381"/>
      <c r="CR109" s="381"/>
      <c r="CS109" s="381"/>
      <c r="CT109" s="381"/>
      <c r="CU109" s="381"/>
      <c r="CV109" s="381"/>
      <c r="CW109" s="381"/>
      <c r="CX109" s="381"/>
      <c r="CY109" s="381"/>
      <c r="CZ109" s="381"/>
      <c r="DA109" s="381"/>
      <c r="DB109" s="381"/>
      <c r="DC109" s="381"/>
      <c r="DD109" s="381"/>
      <c r="DE109" s="381"/>
      <c r="DF109" s="381"/>
      <c r="DG109" s="381"/>
      <c r="DH109" s="381"/>
      <c r="DI109" s="381"/>
      <c r="DJ109" s="381"/>
      <c r="DK109" s="381"/>
      <c r="DL109" s="381"/>
      <c r="DM109" s="381"/>
      <c r="DN109" s="381"/>
      <c r="DO109" s="381"/>
      <c r="DP109" s="381"/>
      <c r="DQ109" s="381"/>
      <c r="DR109" s="381"/>
      <c r="DS109" s="381"/>
      <c r="DT109" s="381"/>
      <c r="DU109" s="381"/>
      <c r="DV109" s="381"/>
      <c r="DW109" s="381"/>
      <c r="DX109" s="381"/>
      <c r="DY109" s="381"/>
      <c r="DZ109" s="381"/>
      <c r="EA109" s="381"/>
      <c r="EB109" s="381"/>
      <c r="EC109" s="381"/>
      <c r="ED109" s="381"/>
      <c r="EE109" s="381"/>
      <c r="EF109" s="381"/>
      <c r="EG109" s="381"/>
      <c r="EH109" s="381"/>
      <c r="EI109" s="381"/>
      <c r="EJ109" s="381"/>
      <c r="EK109" s="381"/>
      <c r="EL109" s="381"/>
      <c r="EM109" s="381"/>
      <c r="EN109" s="381"/>
      <c r="EO109" s="381"/>
      <c r="EP109" s="381"/>
      <c r="EQ109" s="381"/>
      <c r="ER109" s="381"/>
      <c r="ES109" s="381"/>
      <c r="ET109" s="381"/>
      <c r="EU109" s="381"/>
      <c r="EV109" s="381"/>
      <c r="EW109" s="381"/>
      <c r="EX109" s="381"/>
      <c r="EY109" s="381"/>
      <c r="EZ109" s="381"/>
      <c r="FA109" s="381"/>
      <c r="FB109" s="381"/>
      <c r="FC109" s="381"/>
      <c r="FD109" s="381"/>
      <c r="FE109" s="381"/>
      <c r="FF109" s="381"/>
      <c r="FG109" s="381"/>
      <c r="FH109" s="381"/>
      <c r="FI109" s="381"/>
      <c r="FJ109" s="381"/>
      <c r="FK109" s="381"/>
      <c r="FL109" s="381"/>
      <c r="FM109" s="381"/>
      <c r="FN109" s="381"/>
      <c r="FO109" s="381"/>
      <c r="FP109" s="381"/>
      <c r="FQ109" s="381"/>
      <c r="FR109" s="381"/>
      <c r="FS109" s="381"/>
      <c r="FT109" s="381"/>
      <c r="FU109" s="381"/>
      <c r="FV109" s="381"/>
      <c r="FW109" s="381"/>
      <c r="FX109" s="381"/>
      <c r="FY109" s="381"/>
      <c r="FZ109" s="381"/>
      <c r="GA109" s="381"/>
      <c r="GB109" s="381"/>
      <c r="GC109" s="381"/>
    </row>
    <row r="110" spans="1:185" s="382" customFormat="1" ht="13.8">
      <c r="A110" s="390" t="s">
        <v>5817</v>
      </c>
      <c r="B110" s="388" t="s">
        <v>5818</v>
      </c>
      <c r="C110" s="202">
        <v>31</v>
      </c>
      <c r="D110" s="146">
        <v>43957</v>
      </c>
      <c r="E110" s="146">
        <v>48793.86</v>
      </c>
      <c r="F110" s="157"/>
      <c r="G110" s="157"/>
      <c r="H110" s="157"/>
      <c r="I110" s="381"/>
      <c r="J110" s="381"/>
      <c r="K110" s="381"/>
      <c r="L110" s="381"/>
      <c r="M110" s="381"/>
      <c r="N110" s="381"/>
      <c r="O110" s="381"/>
      <c r="P110" s="381"/>
      <c r="Q110" s="381"/>
      <c r="R110" s="381"/>
      <c r="S110" s="381"/>
      <c r="T110" s="381"/>
      <c r="U110" s="381"/>
      <c r="V110" s="381"/>
      <c r="W110" s="381"/>
      <c r="X110" s="381"/>
      <c r="Y110" s="381"/>
      <c r="Z110" s="381"/>
      <c r="AA110" s="381"/>
      <c r="AB110" s="381"/>
      <c r="AC110" s="381"/>
      <c r="AD110" s="381"/>
      <c r="AE110" s="381"/>
      <c r="AF110" s="381"/>
      <c r="AG110" s="381"/>
      <c r="AH110" s="381"/>
      <c r="AI110" s="381"/>
      <c r="AJ110" s="381"/>
      <c r="AK110" s="381"/>
      <c r="AL110" s="381"/>
      <c r="AM110" s="381"/>
      <c r="AN110" s="381"/>
      <c r="AO110" s="381"/>
      <c r="AP110" s="381"/>
      <c r="AQ110" s="381"/>
      <c r="AR110" s="381"/>
      <c r="AS110" s="381"/>
      <c r="AT110" s="381"/>
      <c r="AU110" s="381"/>
      <c r="AV110" s="381"/>
      <c r="AW110" s="381"/>
      <c r="AX110" s="381"/>
      <c r="AY110" s="381"/>
      <c r="AZ110" s="381"/>
      <c r="BA110" s="381"/>
      <c r="BB110" s="381"/>
      <c r="BC110" s="381"/>
      <c r="BD110" s="381"/>
      <c r="BE110" s="381"/>
      <c r="BF110" s="381"/>
      <c r="BG110" s="381"/>
      <c r="BH110" s="381"/>
      <c r="BI110" s="381"/>
      <c r="BJ110" s="381"/>
      <c r="BK110" s="381"/>
      <c r="BL110" s="381"/>
      <c r="BM110" s="381"/>
      <c r="BN110" s="381"/>
      <c r="BO110" s="381"/>
      <c r="BP110" s="381"/>
      <c r="BQ110" s="381"/>
      <c r="BR110" s="381"/>
      <c r="BS110" s="381"/>
      <c r="BT110" s="381"/>
      <c r="BU110" s="381"/>
      <c r="BV110" s="381"/>
      <c r="BW110" s="381"/>
      <c r="BX110" s="381"/>
      <c r="BY110" s="381"/>
      <c r="BZ110" s="381"/>
      <c r="CA110" s="381"/>
      <c r="CB110" s="381"/>
      <c r="CC110" s="381"/>
      <c r="CD110" s="381"/>
      <c r="CE110" s="381"/>
      <c r="CF110" s="381"/>
      <c r="CG110" s="381"/>
      <c r="CH110" s="381"/>
      <c r="CI110" s="381"/>
      <c r="CJ110" s="381"/>
      <c r="CK110" s="381"/>
      <c r="CL110" s="381"/>
      <c r="CM110" s="381"/>
      <c r="CN110" s="381"/>
      <c r="CO110" s="381"/>
      <c r="CP110" s="381"/>
      <c r="CQ110" s="381"/>
      <c r="CR110" s="381"/>
      <c r="CS110" s="381"/>
      <c r="CT110" s="381"/>
      <c r="CU110" s="381"/>
      <c r="CV110" s="381"/>
      <c r="CW110" s="381"/>
      <c r="CX110" s="381"/>
      <c r="CY110" s="381"/>
      <c r="CZ110" s="381"/>
      <c r="DA110" s="381"/>
      <c r="DB110" s="381"/>
      <c r="DC110" s="381"/>
      <c r="DD110" s="381"/>
      <c r="DE110" s="381"/>
      <c r="DF110" s="381"/>
      <c r="DG110" s="381"/>
      <c r="DH110" s="381"/>
      <c r="DI110" s="381"/>
      <c r="DJ110" s="381"/>
      <c r="DK110" s="381"/>
      <c r="DL110" s="381"/>
      <c r="DM110" s="381"/>
      <c r="DN110" s="381"/>
      <c r="DO110" s="381"/>
      <c r="DP110" s="381"/>
      <c r="DQ110" s="381"/>
      <c r="DR110" s="381"/>
      <c r="DS110" s="381"/>
      <c r="DT110" s="381"/>
      <c r="DU110" s="381"/>
      <c r="DV110" s="381"/>
      <c r="DW110" s="381"/>
      <c r="DX110" s="381"/>
      <c r="DY110" s="381"/>
      <c r="DZ110" s="381"/>
      <c r="EA110" s="381"/>
      <c r="EB110" s="381"/>
      <c r="EC110" s="381"/>
      <c r="ED110" s="381"/>
      <c r="EE110" s="381"/>
      <c r="EF110" s="381"/>
      <c r="EG110" s="381"/>
      <c r="EH110" s="381"/>
      <c r="EI110" s="381"/>
      <c r="EJ110" s="381"/>
      <c r="EK110" s="381"/>
      <c r="EL110" s="381"/>
      <c r="EM110" s="381"/>
      <c r="EN110" s="381"/>
      <c r="EO110" s="381"/>
      <c r="EP110" s="381"/>
      <c r="EQ110" s="381"/>
      <c r="ER110" s="381"/>
      <c r="ES110" s="381"/>
      <c r="ET110" s="381"/>
      <c r="EU110" s="381"/>
      <c r="EV110" s="381"/>
      <c r="EW110" s="381"/>
      <c r="EX110" s="381"/>
      <c r="EY110" s="381"/>
      <c r="EZ110" s="381"/>
      <c r="FA110" s="381"/>
      <c r="FB110" s="381"/>
      <c r="FC110" s="381"/>
      <c r="FD110" s="381"/>
      <c r="FE110" s="381"/>
      <c r="FF110" s="381"/>
      <c r="FG110" s="381"/>
      <c r="FH110" s="381"/>
      <c r="FI110" s="381"/>
      <c r="FJ110" s="381"/>
      <c r="FK110" s="381"/>
      <c r="FL110" s="381"/>
      <c r="FM110" s="381"/>
      <c r="FN110" s="381"/>
      <c r="FO110" s="381"/>
      <c r="FP110" s="381"/>
      <c r="FQ110" s="381"/>
      <c r="FR110" s="381"/>
      <c r="FS110" s="381"/>
      <c r="FT110" s="381"/>
      <c r="FU110" s="381"/>
      <c r="FV110" s="381"/>
      <c r="FW110" s="381"/>
      <c r="FX110" s="381"/>
      <c r="FY110" s="381"/>
      <c r="FZ110" s="381"/>
      <c r="GA110" s="381"/>
      <c r="GB110" s="381"/>
      <c r="GC110" s="381"/>
    </row>
    <row r="111" spans="1:185" s="382" customFormat="1" ht="13.8">
      <c r="A111" s="390" t="s">
        <v>5819</v>
      </c>
      <c r="B111" s="388" t="s">
        <v>5820</v>
      </c>
      <c r="C111" s="202">
        <v>30</v>
      </c>
      <c r="D111" s="146">
        <v>48859</v>
      </c>
      <c r="E111" s="146">
        <v>53649.26</v>
      </c>
      <c r="F111" s="157"/>
      <c r="G111" s="157"/>
      <c r="H111" s="157"/>
      <c r="I111" s="381"/>
      <c r="J111" s="381"/>
      <c r="K111" s="381"/>
      <c r="L111" s="381"/>
      <c r="M111" s="381"/>
      <c r="N111" s="381"/>
      <c r="O111" s="381"/>
      <c r="P111" s="381"/>
      <c r="Q111" s="381"/>
      <c r="R111" s="381"/>
      <c r="S111" s="381"/>
      <c r="T111" s="381"/>
      <c r="U111" s="381"/>
      <c r="V111" s="381"/>
      <c r="W111" s="381"/>
      <c r="X111" s="381"/>
      <c r="Y111" s="381"/>
      <c r="Z111" s="381"/>
      <c r="AA111" s="381"/>
      <c r="AB111" s="381"/>
      <c r="AC111" s="381"/>
      <c r="AD111" s="381"/>
      <c r="AE111" s="381"/>
      <c r="AF111" s="381"/>
      <c r="AG111" s="381"/>
      <c r="AH111" s="381"/>
      <c r="AI111" s="381"/>
      <c r="AJ111" s="381"/>
      <c r="AK111" s="381"/>
      <c r="AL111" s="381"/>
      <c r="AM111" s="381"/>
      <c r="AN111" s="381"/>
      <c r="AO111" s="381"/>
      <c r="AP111" s="381"/>
      <c r="AQ111" s="381"/>
      <c r="AR111" s="381"/>
      <c r="AS111" s="381"/>
      <c r="AT111" s="381"/>
      <c r="AU111" s="381"/>
      <c r="AV111" s="381"/>
      <c r="AW111" s="381"/>
      <c r="AX111" s="381"/>
      <c r="AY111" s="381"/>
      <c r="AZ111" s="381"/>
      <c r="BA111" s="381"/>
      <c r="BB111" s="381"/>
      <c r="BC111" s="381"/>
      <c r="BD111" s="381"/>
      <c r="BE111" s="381"/>
      <c r="BF111" s="381"/>
      <c r="BG111" s="381"/>
      <c r="BH111" s="381"/>
      <c r="BI111" s="381"/>
      <c r="BJ111" s="381"/>
      <c r="BK111" s="381"/>
      <c r="BL111" s="381"/>
      <c r="BM111" s="381"/>
      <c r="BN111" s="381"/>
      <c r="BO111" s="381"/>
      <c r="BP111" s="381"/>
      <c r="BQ111" s="381"/>
      <c r="BR111" s="381"/>
      <c r="BS111" s="381"/>
      <c r="BT111" s="381"/>
      <c r="BU111" s="381"/>
      <c r="BV111" s="381"/>
      <c r="BW111" s="381"/>
      <c r="BX111" s="381"/>
      <c r="BY111" s="381"/>
      <c r="BZ111" s="381"/>
      <c r="CA111" s="381"/>
      <c r="CB111" s="381"/>
      <c r="CC111" s="381"/>
      <c r="CD111" s="381"/>
      <c r="CE111" s="381"/>
      <c r="CF111" s="381"/>
      <c r="CG111" s="381"/>
      <c r="CH111" s="381"/>
      <c r="CI111" s="381"/>
      <c r="CJ111" s="381"/>
      <c r="CK111" s="381"/>
      <c r="CL111" s="381"/>
      <c r="CM111" s="381"/>
      <c r="CN111" s="381"/>
      <c r="CO111" s="381"/>
      <c r="CP111" s="381"/>
      <c r="CQ111" s="381"/>
      <c r="CR111" s="381"/>
      <c r="CS111" s="381"/>
      <c r="CT111" s="381"/>
      <c r="CU111" s="381"/>
      <c r="CV111" s="381"/>
      <c r="CW111" s="381"/>
      <c r="CX111" s="381"/>
      <c r="CY111" s="381"/>
      <c r="CZ111" s="381"/>
      <c r="DA111" s="381"/>
      <c r="DB111" s="381"/>
      <c r="DC111" s="381"/>
      <c r="DD111" s="381"/>
      <c r="DE111" s="381"/>
      <c r="DF111" s="381"/>
      <c r="DG111" s="381"/>
      <c r="DH111" s="381"/>
      <c r="DI111" s="381"/>
      <c r="DJ111" s="381"/>
      <c r="DK111" s="381"/>
      <c r="DL111" s="381"/>
      <c r="DM111" s="381"/>
      <c r="DN111" s="381"/>
      <c r="DO111" s="381"/>
      <c r="DP111" s="381"/>
      <c r="DQ111" s="381"/>
      <c r="DR111" s="381"/>
      <c r="DS111" s="381"/>
      <c r="DT111" s="381"/>
      <c r="DU111" s="381"/>
      <c r="DV111" s="381"/>
      <c r="DW111" s="381"/>
      <c r="DX111" s="381"/>
      <c r="DY111" s="381"/>
      <c r="DZ111" s="381"/>
      <c r="EA111" s="381"/>
      <c r="EB111" s="381"/>
      <c r="EC111" s="381"/>
      <c r="ED111" s="381"/>
      <c r="EE111" s="381"/>
      <c r="EF111" s="381"/>
      <c r="EG111" s="381"/>
      <c r="EH111" s="381"/>
      <c r="EI111" s="381"/>
      <c r="EJ111" s="381"/>
      <c r="EK111" s="381"/>
      <c r="EL111" s="381"/>
      <c r="EM111" s="381"/>
      <c r="EN111" s="381"/>
      <c r="EO111" s="381"/>
      <c r="EP111" s="381"/>
      <c r="EQ111" s="381"/>
      <c r="ER111" s="381"/>
      <c r="ES111" s="381"/>
      <c r="ET111" s="381"/>
      <c r="EU111" s="381"/>
      <c r="EV111" s="381"/>
      <c r="EW111" s="381"/>
      <c r="EX111" s="381"/>
      <c r="EY111" s="381"/>
      <c r="EZ111" s="381"/>
      <c r="FA111" s="381"/>
      <c r="FB111" s="381"/>
      <c r="FC111" s="381"/>
      <c r="FD111" s="381"/>
      <c r="FE111" s="381"/>
      <c r="FF111" s="381"/>
      <c r="FG111" s="381"/>
      <c r="FH111" s="381"/>
      <c r="FI111" s="381"/>
      <c r="FJ111" s="381"/>
      <c r="FK111" s="381"/>
      <c r="FL111" s="381"/>
      <c r="FM111" s="381"/>
      <c r="FN111" s="381"/>
      <c r="FO111" s="381"/>
      <c r="FP111" s="381"/>
      <c r="FQ111" s="381"/>
      <c r="FR111" s="381"/>
      <c r="FS111" s="381"/>
      <c r="FT111" s="381"/>
      <c r="FU111" s="381"/>
      <c r="FV111" s="381"/>
      <c r="FW111" s="381"/>
      <c r="FX111" s="381"/>
      <c r="FY111" s="381"/>
      <c r="FZ111" s="381"/>
      <c r="GA111" s="381"/>
      <c r="GB111" s="381"/>
      <c r="GC111" s="381"/>
    </row>
    <row r="112" spans="1:185" s="382" customFormat="1" ht="13.8">
      <c r="A112" s="390" t="s">
        <v>5821</v>
      </c>
      <c r="B112" s="388" t="s">
        <v>5822</v>
      </c>
      <c r="C112" s="202">
        <v>24</v>
      </c>
      <c r="D112" s="146">
        <v>53687</v>
      </c>
      <c r="E112" s="146">
        <v>59268.639999999999</v>
      </c>
      <c r="F112" s="157"/>
      <c r="G112" s="157"/>
      <c r="H112" s="157"/>
      <c r="I112" s="381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381"/>
      <c r="V112" s="381"/>
      <c r="W112" s="381"/>
      <c r="X112" s="381"/>
      <c r="Y112" s="381"/>
      <c r="Z112" s="381"/>
      <c r="AA112" s="381"/>
      <c r="AB112" s="381"/>
      <c r="AC112" s="381"/>
      <c r="AD112" s="381"/>
      <c r="AE112" s="381"/>
      <c r="AF112" s="381"/>
      <c r="AG112" s="381"/>
      <c r="AH112" s="381"/>
      <c r="AI112" s="381"/>
      <c r="AJ112" s="381"/>
      <c r="AK112" s="381"/>
      <c r="AL112" s="381"/>
      <c r="AM112" s="381"/>
      <c r="AN112" s="381"/>
      <c r="AO112" s="381"/>
      <c r="AP112" s="381"/>
      <c r="AQ112" s="381"/>
      <c r="AR112" s="381"/>
      <c r="AS112" s="381"/>
      <c r="AT112" s="381"/>
      <c r="AU112" s="381"/>
      <c r="AV112" s="381"/>
      <c r="AW112" s="381"/>
      <c r="AX112" s="381"/>
      <c r="AY112" s="381"/>
      <c r="AZ112" s="381"/>
      <c r="BA112" s="381"/>
      <c r="BB112" s="381"/>
      <c r="BC112" s="381"/>
      <c r="BD112" s="381"/>
      <c r="BE112" s="381"/>
      <c r="BF112" s="381"/>
      <c r="BG112" s="381"/>
      <c r="BH112" s="381"/>
      <c r="BI112" s="381"/>
      <c r="BJ112" s="381"/>
      <c r="BK112" s="381"/>
      <c r="BL112" s="381"/>
      <c r="BM112" s="381"/>
      <c r="BN112" s="381"/>
      <c r="BO112" s="381"/>
      <c r="BP112" s="381"/>
      <c r="BQ112" s="381"/>
      <c r="BR112" s="381"/>
      <c r="BS112" s="381"/>
      <c r="BT112" s="381"/>
      <c r="BU112" s="381"/>
      <c r="BV112" s="381"/>
      <c r="BW112" s="381"/>
      <c r="BX112" s="381"/>
      <c r="BY112" s="381"/>
      <c r="BZ112" s="381"/>
      <c r="CA112" s="381"/>
      <c r="CB112" s="381"/>
      <c r="CC112" s="381"/>
      <c r="CD112" s="381"/>
      <c r="CE112" s="381"/>
      <c r="CF112" s="381"/>
      <c r="CG112" s="381"/>
      <c r="CH112" s="381"/>
      <c r="CI112" s="381"/>
      <c r="CJ112" s="381"/>
      <c r="CK112" s="381"/>
      <c r="CL112" s="381"/>
      <c r="CM112" s="381"/>
      <c r="CN112" s="381"/>
      <c r="CO112" s="381"/>
      <c r="CP112" s="381"/>
      <c r="CQ112" s="381"/>
      <c r="CR112" s="381"/>
      <c r="CS112" s="381"/>
      <c r="CT112" s="381"/>
      <c r="CU112" s="381"/>
      <c r="CV112" s="381"/>
      <c r="CW112" s="381"/>
      <c r="CX112" s="381"/>
      <c r="CY112" s="381"/>
      <c r="CZ112" s="381"/>
      <c r="DA112" s="381"/>
      <c r="DB112" s="381"/>
      <c r="DC112" s="381"/>
      <c r="DD112" s="381"/>
      <c r="DE112" s="381"/>
      <c r="DF112" s="381"/>
      <c r="DG112" s="381"/>
      <c r="DH112" s="381"/>
      <c r="DI112" s="381"/>
      <c r="DJ112" s="381"/>
      <c r="DK112" s="381"/>
      <c r="DL112" s="381"/>
      <c r="DM112" s="381"/>
      <c r="DN112" s="381"/>
      <c r="DO112" s="381"/>
      <c r="DP112" s="381"/>
      <c r="DQ112" s="381"/>
      <c r="DR112" s="381"/>
      <c r="DS112" s="381"/>
      <c r="DT112" s="381"/>
      <c r="DU112" s="381"/>
      <c r="DV112" s="381"/>
      <c r="DW112" s="381"/>
      <c r="DX112" s="381"/>
      <c r="DY112" s="381"/>
      <c r="DZ112" s="381"/>
      <c r="EA112" s="381"/>
      <c r="EB112" s="381"/>
      <c r="EC112" s="381"/>
      <c r="ED112" s="381"/>
      <c r="EE112" s="381"/>
      <c r="EF112" s="381"/>
      <c r="EG112" s="381"/>
      <c r="EH112" s="381"/>
      <c r="EI112" s="381"/>
      <c r="EJ112" s="381"/>
      <c r="EK112" s="381"/>
      <c r="EL112" s="381"/>
      <c r="EM112" s="381"/>
      <c r="EN112" s="381"/>
      <c r="EO112" s="381"/>
      <c r="EP112" s="381"/>
      <c r="EQ112" s="381"/>
      <c r="ER112" s="381"/>
      <c r="ES112" s="381"/>
      <c r="ET112" s="381"/>
      <c r="EU112" s="381"/>
      <c r="EV112" s="381"/>
      <c r="EW112" s="381"/>
      <c r="EX112" s="381"/>
      <c r="EY112" s="381"/>
      <c r="EZ112" s="381"/>
      <c r="FA112" s="381"/>
      <c r="FB112" s="381"/>
      <c r="FC112" s="381"/>
      <c r="FD112" s="381"/>
      <c r="FE112" s="381"/>
      <c r="FF112" s="381"/>
      <c r="FG112" s="381"/>
      <c r="FH112" s="381"/>
      <c r="FI112" s="381"/>
      <c r="FJ112" s="381"/>
      <c r="FK112" s="381"/>
      <c r="FL112" s="381"/>
      <c r="FM112" s="381"/>
      <c r="FN112" s="381"/>
      <c r="FO112" s="381"/>
      <c r="FP112" s="381"/>
      <c r="FQ112" s="381"/>
      <c r="FR112" s="381"/>
      <c r="FS112" s="381"/>
      <c r="FT112" s="381"/>
      <c r="FU112" s="381"/>
      <c r="FV112" s="381"/>
      <c r="FW112" s="381"/>
      <c r="FX112" s="381"/>
      <c r="FY112" s="381"/>
      <c r="FZ112" s="381"/>
      <c r="GA112" s="381"/>
      <c r="GB112" s="381"/>
      <c r="GC112" s="381"/>
    </row>
    <row r="113" spans="1:185" s="382" customFormat="1" ht="13.8">
      <c r="A113" s="390" t="s">
        <v>5823</v>
      </c>
      <c r="B113" s="388" t="s">
        <v>5824</v>
      </c>
      <c r="C113" s="202">
        <v>44</v>
      </c>
      <c r="D113" s="146">
        <v>56820</v>
      </c>
      <c r="E113" s="146">
        <v>62965.46</v>
      </c>
      <c r="F113" s="157"/>
      <c r="G113" s="157"/>
      <c r="H113" s="157"/>
      <c r="I113" s="381"/>
      <c r="J113" s="381"/>
      <c r="K113" s="381"/>
      <c r="L113" s="381"/>
      <c r="M113" s="381"/>
      <c r="N113" s="381"/>
      <c r="O113" s="381"/>
      <c r="P113" s="381"/>
      <c r="Q113" s="381"/>
      <c r="R113" s="381"/>
      <c r="S113" s="381"/>
      <c r="T113" s="381"/>
      <c r="U113" s="381"/>
      <c r="V113" s="381"/>
      <c r="W113" s="381"/>
      <c r="X113" s="381"/>
      <c r="Y113" s="381"/>
      <c r="Z113" s="381"/>
      <c r="AA113" s="381"/>
      <c r="AB113" s="381"/>
      <c r="AC113" s="381"/>
      <c r="AD113" s="381"/>
      <c r="AE113" s="381"/>
      <c r="AF113" s="381"/>
      <c r="AG113" s="381"/>
      <c r="AH113" s="381"/>
      <c r="AI113" s="381"/>
      <c r="AJ113" s="381"/>
      <c r="AK113" s="381"/>
      <c r="AL113" s="381"/>
      <c r="AM113" s="381"/>
      <c r="AN113" s="381"/>
      <c r="AO113" s="381"/>
      <c r="AP113" s="381"/>
      <c r="AQ113" s="381"/>
      <c r="AR113" s="381"/>
      <c r="AS113" s="381"/>
      <c r="AT113" s="381"/>
      <c r="AU113" s="381"/>
      <c r="AV113" s="381"/>
      <c r="AW113" s="381"/>
      <c r="AX113" s="381"/>
      <c r="AY113" s="381"/>
      <c r="AZ113" s="381"/>
      <c r="BA113" s="381"/>
      <c r="BB113" s="381"/>
      <c r="BC113" s="381"/>
      <c r="BD113" s="381"/>
      <c r="BE113" s="381"/>
      <c r="BF113" s="381"/>
      <c r="BG113" s="381"/>
      <c r="BH113" s="381"/>
      <c r="BI113" s="381"/>
      <c r="BJ113" s="381"/>
      <c r="BK113" s="381"/>
      <c r="BL113" s="381"/>
      <c r="BM113" s="381"/>
      <c r="BN113" s="381"/>
      <c r="BO113" s="381"/>
      <c r="BP113" s="381"/>
      <c r="BQ113" s="381"/>
      <c r="BR113" s="381"/>
      <c r="BS113" s="381"/>
      <c r="BT113" s="381"/>
      <c r="BU113" s="381"/>
      <c r="BV113" s="381"/>
      <c r="BW113" s="381"/>
      <c r="BX113" s="381"/>
      <c r="BY113" s="381"/>
      <c r="BZ113" s="381"/>
      <c r="CA113" s="381"/>
      <c r="CB113" s="381"/>
      <c r="CC113" s="381"/>
      <c r="CD113" s="381"/>
      <c r="CE113" s="381"/>
      <c r="CF113" s="381"/>
      <c r="CG113" s="381"/>
      <c r="CH113" s="381"/>
      <c r="CI113" s="381"/>
      <c r="CJ113" s="381"/>
      <c r="CK113" s="381"/>
      <c r="CL113" s="381"/>
      <c r="CM113" s="381"/>
      <c r="CN113" s="381"/>
      <c r="CO113" s="381"/>
      <c r="CP113" s="381"/>
      <c r="CQ113" s="381"/>
      <c r="CR113" s="381"/>
      <c r="CS113" s="381"/>
      <c r="CT113" s="381"/>
      <c r="CU113" s="381"/>
      <c r="CV113" s="381"/>
      <c r="CW113" s="381"/>
      <c r="CX113" s="381"/>
      <c r="CY113" s="381"/>
      <c r="CZ113" s="381"/>
      <c r="DA113" s="381"/>
      <c r="DB113" s="381"/>
      <c r="DC113" s="381"/>
      <c r="DD113" s="381"/>
      <c r="DE113" s="381"/>
      <c r="DF113" s="381"/>
      <c r="DG113" s="381"/>
      <c r="DH113" s="381"/>
      <c r="DI113" s="381"/>
      <c r="DJ113" s="381"/>
      <c r="DK113" s="381"/>
      <c r="DL113" s="381"/>
      <c r="DM113" s="381"/>
      <c r="DN113" s="381"/>
      <c r="DO113" s="381"/>
      <c r="DP113" s="381"/>
      <c r="DQ113" s="381"/>
      <c r="DR113" s="381"/>
      <c r="DS113" s="381"/>
      <c r="DT113" s="381"/>
      <c r="DU113" s="381"/>
      <c r="DV113" s="381"/>
      <c r="DW113" s="381"/>
      <c r="DX113" s="381"/>
      <c r="DY113" s="381"/>
      <c r="DZ113" s="381"/>
      <c r="EA113" s="381"/>
      <c r="EB113" s="381"/>
      <c r="EC113" s="381"/>
      <c r="ED113" s="381"/>
      <c r="EE113" s="381"/>
      <c r="EF113" s="381"/>
      <c r="EG113" s="381"/>
      <c r="EH113" s="381"/>
      <c r="EI113" s="381"/>
      <c r="EJ113" s="381"/>
      <c r="EK113" s="381"/>
      <c r="EL113" s="381"/>
      <c r="EM113" s="381"/>
      <c r="EN113" s="381"/>
      <c r="EO113" s="381"/>
      <c r="EP113" s="381"/>
      <c r="EQ113" s="381"/>
      <c r="ER113" s="381"/>
      <c r="ES113" s="381"/>
      <c r="ET113" s="381"/>
      <c r="EU113" s="381"/>
      <c r="EV113" s="381"/>
      <c r="EW113" s="381"/>
      <c r="EX113" s="381"/>
      <c r="EY113" s="381"/>
      <c r="EZ113" s="381"/>
      <c r="FA113" s="381"/>
      <c r="FB113" s="381"/>
      <c r="FC113" s="381"/>
      <c r="FD113" s="381"/>
      <c r="FE113" s="381"/>
      <c r="FF113" s="381"/>
      <c r="FG113" s="381"/>
      <c r="FH113" s="381"/>
      <c r="FI113" s="381"/>
      <c r="FJ113" s="381"/>
      <c r="FK113" s="381"/>
      <c r="FL113" s="381"/>
      <c r="FM113" s="381"/>
      <c r="FN113" s="381"/>
      <c r="FO113" s="381"/>
      <c r="FP113" s="381"/>
      <c r="FQ113" s="381"/>
      <c r="FR113" s="381"/>
      <c r="FS113" s="381"/>
      <c r="FT113" s="381"/>
      <c r="FU113" s="381"/>
      <c r="FV113" s="381"/>
      <c r="FW113" s="381"/>
      <c r="FX113" s="381"/>
      <c r="FY113" s="381"/>
      <c r="FZ113" s="381"/>
      <c r="GA113" s="381"/>
      <c r="GB113" s="381"/>
      <c r="GC113" s="381"/>
    </row>
    <row r="114" spans="1:185" s="382" customFormat="1" ht="13.8">
      <c r="A114" s="390" t="s">
        <v>5825</v>
      </c>
      <c r="B114" s="388" t="s">
        <v>5826</v>
      </c>
      <c r="C114" s="202">
        <v>38</v>
      </c>
      <c r="D114" s="146">
        <v>62216</v>
      </c>
      <c r="E114" s="146">
        <v>69075</v>
      </c>
      <c r="F114" s="157"/>
      <c r="G114" s="157"/>
      <c r="H114" s="157"/>
      <c r="I114" s="381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1"/>
      <c r="Z114" s="381"/>
      <c r="AA114" s="381"/>
      <c r="AB114" s="381"/>
      <c r="AC114" s="381"/>
      <c r="AD114" s="381"/>
      <c r="AE114" s="381"/>
      <c r="AF114" s="381"/>
      <c r="AG114" s="381"/>
      <c r="AH114" s="381"/>
      <c r="AI114" s="381"/>
      <c r="AJ114" s="381"/>
      <c r="AK114" s="381"/>
      <c r="AL114" s="381"/>
      <c r="AM114" s="381"/>
      <c r="AN114" s="381"/>
      <c r="AO114" s="381"/>
      <c r="AP114" s="381"/>
      <c r="AQ114" s="381"/>
      <c r="AR114" s="381"/>
      <c r="AS114" s="381"/>
      <c r="AT114" s="381"/>
      <c r="AU114" s="381"/>
      <c r="AV114" s="381"/>
      <c r="AW114" s="381"/>
      <c r="AX114" s="381"/>
      <c r="AY114" s="381"/>
      <c r="AZ114" s="381"/>
      <c r="BA114" s="381"/>
      <c r="BB114" s="381"/>
      <c r="BC114" s="381"/>
      <c r="BD114" s="381"/>
      <c r="BE114" s="381"/>
      <c r="BF114" s="381"/>
      <c r="BG114" s="381"/>
      <c r="BH114" s="381"/>
      <c r="BI114" s="381"/>
      <c r="BJ114" s="381"/>
      <c r="BK114" s="381"/>
      <c r="BL114" s="381"/>
      <c r="BM114" s="381"/>
      <c r="BN114" s="381"/>
      <c r="BO114" s="381"/>
      <c r="BP114" s="381"/>
      <c r="BQ114" s="381"/>
      <c r="BR114" s="381"/>
      <c r="BS114" s="381"/>
      <c r="BT114" s="381"/>
      <c r="BU114" s="381"/>
      <c r="BV114" s="381"/>
      <c r="BW114" s="381"/>
      <c r="BX114" s="381"/>
      <c r="BY114" s="381"/>
      <c r="BZ114" s="381"/>
      <c r="CA114" s="381"/>
      <c r="CB114" s="381"/>
      <c r="CC114" s="381"/>
      <c r="CD114" s="381"/>
      <c r="CE114" s="381"/>
      <c r="CF114" s="381"/>
      <c r="CG114" s="381"/>
      <c r="CH114" s="381"/>
      <c r="CI114" s="381"/>
      <c r="CJ114" s="381"/>
      <c r="CK114" s="381"/>
      <c r="CL114" s="381"/>
      <c r="CM114" s="381"/>
      <c r="CN114" s="381"/>
      <c r="CO114" s="381"/>
      <c r="CP114" s="381"/>
      <c r="CQ114" s="381"/>
      <c r="CR114" s="381"/>
      <c r="CS114" s="381"/>
      <c r="CT114" s="381"/>
      <c r="CU114" s="381"/>
      <c r="CV114" s="381"/>
      <c r="CW114" s="381"/>
      <c r="CX114" s="381"/>
      <c r="CY114" s="381"/>
      <c r="CZ114" s="381"/>
      <c r="DA114" s="381"/>
      <c r="DB114" s="381"/>
      <c r="DC114" s="381"/>
      <c r="DD114" s="381"/>
      <c r="DE114" s="381"/>
      <c r="DF114" s="381"/>
      <c r="DG114" s="381"/>
      <c r="DH114" s="381"/>
      <c r="DI114" s="381"/>
      <c r="DJ114" s="381"/>
      <c r="DK114" s="381"/>
      <c r="DL114" s="381"/>
      <c r="DM114" s="381"/>
      <c r="DN114" s="381"/>
      <c r="DO114" s="381"/>
      <c r="DP114" s="381"/>
      <c r="DQ114" s="381"/>
      <c r="DR114" s="381"/>
      <c r="DS114" s="381"/>
      <c r="DT114" s="381"/>
      <c r="DU114" s="381"/>
      <c r="DV114" s="381"/>
      <c r="DW114" s="381"/>
      <c r="DX114" s="381"/>
      <c r="DY114" s="381"/>
      <c r="DZ114" s="381"/>
      <c r="EA114" s="381"/>
      <c r="EB114" s="381"/>
      <c r="EC114" s="381"/>
      <c r="ED114" s="381"/>
      <c r="EE114" s="381"/>
      <c r="EF114" s="381"/>
      <c r="EG114" s="381"/>
      <c r="EH114" s="381"/>
      <c r="EI114" s="381"/>
      <c r="EJ114" s="381"/>
      <c r="EK114" s="381"/>
      <c r="EL114" s="381"/>
      <c r="EM114" s="381"/>
      <c r="EN114" s="381"/>
      <c r="EO114" s="381"/>
      <c r="EP114" s="381"/>
      <c r="EQ114" s="381"/>
      <c r="ER114" s="381"/>
      <c r="ES114" s="381"/>
      <c r="ET114" s="381"/>
      <c r="EU114" s="381"/>
      <c r="EV114" s="381"/>
      <c r="EW114" s="381"/>
      <c r="EX114" s="381"/>
      <c r="EY114" s="381"/>
      <c r="EZ114" s="381"/>
      <c r="FA114" s="381"/>
      <c r="FB114" s="381"/>
      <c r="FC114" s="381"/>
      <c r="FD114" s="381"/>
      <c r="FE114" s="381"/>
      <c r="FF114" s="381"/>
      <c r="FG114" s="381"/>
      <c r="FH114" s="381"/>
      <c r="FI114" s="381"/>
      <c r="FJ114" s="381"/>
      <c r="FK114" s="381"/>
      <c r="FL114" s="381"/>
      <c r="FM114" s="381"/>
      <c r="FN114" s="381"/>
      <c r="FO114" s="381"/>
      <c r="FP114" s="381"/>
      <c r="FQ114" s="381"/>
      <c r="FR114" s="381"/>
      <c r="FS114" s="381"/>
      <c r="FT114" s="381"/>
      <c r="FU114" s="381"/>
      <c r="FV114" s="381"/>
      <c r="FW114" s="381"/>
      <c r="FX114" s="381"/>
      <c r="FY114" s="381"/>
      <c r="FZ114" s="381"/>
      <c r="GA114" s="381"/>
      <c r="GB114" s="381"/>
      <c r="GC114" s="381"/>
    </row>
    <row r="115" spans="1:185" s="382" customFormat="1" ht="13.8">
      <c r="A115" s="390" t="s">
        <v>5827</v>
      </c>
      <c r="B115" s="388" t="s">
        <v>5828</v>
      </c>
      <c r="C115" s="202">
        <v>1</v>
      </c>
      <c r="D115" s="146">
        <v>59236.4</v>
      </c>
      <c r="E115" s="146">
        <v>59236.4</v>
      </c>
      <c r="F115" s="157"/>
      <c r="G115" s="157"/>
      <c r="H115" s="157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81"/>
      <c r="AF115" s="381"/>
      <c r="AG115" s="381"/>
      <c r="AH115" s="381"/>
      <c r="AI115" s="381"/>
      <c r="AJ115" s="381"/>
      <c r="AK115" s="381"/>
      <c r="AL115" s="381"/>
      <c r="AM115" s="381"/>
      <c r="AN115" s="381"/>
      <c r="AO115" s="381"/>
      <c r="AP115" s="381"/>
      <c r="AQ115" s="381"/>
      <c r="AR115" s="381"/>
      <c r="AS115" s="381"/>
      <c r="AT115" s="381"/>
      <c r="AU115" s="381"/>
      <c r="AV115" s="381"/>
      <c r="AW115" s="381"/>
      <c r="AX115" s="381"/>
      <c r="AY115" s="381"/>
      <c r="AZ115" s="381"/>
      <c r="BA115" s="381"/>
      <c r="BB115" s="381"/>
      <c r="BC115" s="381"/>
      <c r="BD115" s="381"/>
      <c r="BE115" s="381"/>
      <c r="BF115" s="381"/>
      <c r="BG115" s="381"/>
      <c r="BH115" s="381"/>
      <c r="BI115" s="381"/>
      <c r="BJ115" s="381"/>
      <c r="BK115" s="381"/>
      <c r="BL115" s="381"/>
      <c r="BM115" s="381"/>
      <c r="BN115" s="381"/>
      <c r="BO115" s="381"/>
      <c r="BP115" s="381"/>
      <c r="BQ115" s="381"/>
      <c r="BR115" s="381"/>
      <c r="BS115" s="381"/>
      <c r="BT115" s="381"/>
      <c r="BU115" s="381"/>
      <c r="BV115" s="381"/>
      <c r="BW115" s="381"/>
      <c r="BX115" s="381"/>
      <c r="BY115" s="381"/>
      <c r="BZ115" s="381"/>
      <c r="CA115" s="381"/>
      <c r="CB115" s="381"/>
      <c r="CC115" s="381"/>
      <c r="CD115" s="381"/>
      <c r="CE115" s="381"/>
      <c r="CF115" s="381"/>
      <c r="CG115" s="381"/>
      <c r="CH115" s="381"/>
      <c r="CI115" s="381"/>
      <c r="CJ115" s="381"/>
      <c r="CK115" s="381"/>
      <c r="CL115" s="381"/>
      <c r="CM115" s="381"/>
      <c r="CN115" s="381"/>
      <c r="CO115" s="381"/>
      <c r="CP115" s="381"/>
      <c r="CQ115" s="381"/>
      <c r="CR115" s="381"/>
      <c r="CS115" s="381"/>
      <c r="CT115" s="381"/>
      <c r="CU115" s="381"/>
      <c r="CV115" s="381"/>
      <c r="CW115" s="381"/>
      <c r="CX115" s="381"/>
      <c r="CY115" s="381"/>
      <c r="CZ115" s="381"/>
      <c r="DA115" s="381"/>
      <c r="DB115" s="381"/>
      <c r="DC115" s="381"/>
      <c r="DD115" s="381"/>
      <c r="DE115" s="381"/>
      <c r="DF115" s="381"/>
      <c r="DG115" s="381"/>
      <c r="DH115" s="381"/>
      <c r="DI115" s="381"/>
      <c r="DJ115" s="381"/>
      <c r="DK115" s="381"/>
      <c r="DL115" s="381"/>
      <c r="DM115" s="381"/>
      <c r="DN115" s="381"/>
      <c r="DO115" s="381"/>
      <c r="DP115" s="381"/>
      <c r="DQ115" s="381"/>
      <c r="DR115" s="381"/>
      <c r="DS115" s="381"/>
      <c r="DT115" s="381"/>
      <c r="DU115" s="381"/>
      <c r="DV115" s="381"/>
      <c r="DW115" s="381"/>
      <c r="DX115" s="381"/>
      <c r="DY115" s="381"/>
      <c r="DZ115" s="381"/>
      <c r="EA115" s="381"/>
      <c r="EB115" s="381"/>
      <c r="EC115" s="381"/>
      <c r="ED115" s="381"/>
      <c r="EE115" s="381"/>
      <c r="EF115" s="381"/>
      <c r="EG115" s="381"/>
      <c r="EH115" s="381"/>
      <c r="EI115" s="381"/>
      <c r="EJ115" s="381"/>
      <c r="EK115" s="381"/>
      <c r="EL115" s="381"/>
      <c r="EM115" s="381"/>
      <c r="EN115" s="381"/>
      <c r="EO115" s="381"/>
      <c r="EP115" s="381"/>
      <c r="EQ115" s="381"/>
      <c r="ER115" s="381"/>
      <c r="ES115" s="381"/>
      <c r="ET115" s="381"/>
      <c r="EU115" s="381"/>
      <c r="EV115" s="381"/>
      <c r="EW115" s="381"/>
      <c r="EX115" s="381"/>
      <c r="EY115" s="381"/>
      <c r="EZ115" s="381"/>
      <c r="FA115" s="381"/>
      <c r="FB115" s="381"/>
      <c r="FC115" s="381"/>
      <c r="FD115" s="381"/>
      <c r="FE115" s="381"/>
      <c r="FF115" s="381"/>
      <c r="FG115" s="381"/>
      <c r="FH115" s="381"/>
      <c r="FI115" s="381"/>
      <c r="FJ115" s="381"/>
      <c r="FK115" s="381"/>
      <c r="FL115" s="381"/>
      <c r="FM115" s="381"/>
      <c r="FN115" s="381"/>
      <c r="FO115" s="381"/>
      <c r="FP115" s="381"/>
      <c r="FQ115" s="381"/>
      <c r="FR115" s="381"/>
      <c r="FS115" s="381"/>
      <c r="FT115" s="381"/>
      <c r="FU115" s="381"/>
      <c r="FV115" s="381"/>
      <c r="FW115" s="381"/>
      <c r="FX115" s="381"/>
      <c r="FY115" s="381"/>
      <c r="FZ115" s="381"/>
      <c r="GA115" s="381"/>
      <c r="GB115" s="381"/>
      <c r="GC115" s="381"/>
    </row>
    <row r="116" spans="1:185" s="382" customFormat="1" ht="13.8">
      <c r="A116" s="390" t="s">
        <v>5829</v>
      </c>
      <c r="B116" s="388" t="s">
        <v>5830</v>
      </c>
      <c r="C116" s="202">
        <v>6</v>
      </c>
      <c r="D116" s="146">
        <v>45239</v>
      </c>
      <c r="E116" s="146">
        <v>49894</v>
      </c>
      <c r="F116" s="157"/>
      <c r="G116" s="157"/>
      <c r="H116" s="157"/>
      <c r="I116" s="381"/>
      <c r="J116" s="381"/>
      <c r="K116" s="381"/>
      <c r="L116" s="381"/>
      <c r="M116" s="381"/>
      <c r="N116" s="381"/>
      <c r="O116" s="381"/>
      <c r="P116" s="381"/>
      <c r="Q116" s="381"/>
      <c r="R116" s="381"/>
      <c r="S116" s="381"/>
      <c r="T116" s="381"/>
      <c r="U116" s="381"/>
      <c r="V116" s="381"/>
      <c r="W116" s="381"/>
      <c r="X116" s="381"/>
      <c r="Y116" s="381"/>
      <c r="Z116" s="381"/>
      <c r="AA116" s="381"/>
      <c r="AB116" s="381"/>
      <c r="AC116" s="381"/>
      <c r="AD116" s="381"/>
      <c r="AE116" s="381"/>
      <c r="AF116" s="381"/>
      <c r="AG116" s="381"/>
      <c r="AH116" s="381"/>
      <c r="AI116" s="381"/>
      <c r="AJ116" s="381"/>
      <c r="AK116" s="381"/>
      <c r="AL116" s="381"/>
      <c r="AM116" s="381"/>
      <c r="AN116" s="381"/>
      <c r="AO116" s="381"/>
      <c r="AP116" s="381"/>
      <c r="AQ116" s="381"/>
      <c r="AR116" s="381"/>
      <c r="AS116" s="381"/>
      <c r="AT116" s="381"/>
      <c r="AU116" s="381"/>
      <c r="AV116" s="381"/>
      <c r="AW116" s="381"/>
      <c r="AX116" s="381"/>
      <c r="AY116" s="381"/>
      <c r="AZ116" s="381"/>
      <c r="BA116" s="381"/>
      <c r="BB116" s="381"/>
      <c r="BC116" s="381"/>
      <c r="BD116" s="381"/>
      <c r="BE116" s="381"/>
      <c r="BF116" s="381"/>
      <c r="BG116" s="381"/>
      <c r="BH116" s="381"/>
      <c r="BI116" s="381"/>
      <c r="BJ116" s="381"/>
      <c r="BK116" s="381"/>
      <c r="BL116" s="381"/>
      <c r="BM116" s="381"/>
      <c r="BN116" s="381"/>
      <c r="BO116" s="381"/>
      <c r="BP116" s="381"/>
      <c r="BQ116" s="381"/>
      <c r="BR116" s="381"/>
      <c r="BS116" s="381"/>
      <c r="BT116" s="381"/>
      <c r="BU116" s="381"/>
      <c r="BV116" s="381"/>
      <c r="BW116" s="381"/>
      <c r="BX116" s="381"/>
      <c r="BY116" s="381"/>
      <c r="BZ116" s="381"/>
      <c r="CA116" s="381"/>
      <c r="CB116" s="381"/>
      <c r="CC116" s="381"/>
      <c r="CD116" s="381"/>
      <c r="CE116" s="381"/>
      <c r="CF116" s="381"/>
      <c r="CG116" s="381"/>
      <c r="CH116" s="381"/>
      <c r="CI116" s="381"/>
      <c r="CJ116" s="381"/>
      <c r="CK116" s="381"/>
      <c r="CL116" s="381"/>
      <c r="CM116" s="381"/>
      <c r="CN116" s="381"/>
      <c r="CO116" s="381"/>
      <c r="CP116" s="381"/>
      <c r="CQ116" s="381"/>
      <c r="CR116" s="381"/>
      <c r="CS116" s="381"/>
      <c r="CT116" s="381"/>
      <c r="CU116" s="381"/>
      <c r="CV116" s="381"/>
      <c r="CW116" s="381"/>
      <c r="CX116" s="381"/>
      <c r="CY116" s="381"/>
      <c r="CZ116" s="381"/>
      <c r="DA116" s="381"/>
      <c r="DB116" s="381"/>
      <c r="DC116" s="381"/>
      <c r="DD116" s="381"/>
      <c r="DE116" s="381"/>
      <c r="DF116" s="381"/>
      <c r="DG116" s="381"/>
      <c r="DH116" s="381"/>
      <c r="DI116" s="381"/>
      <c r="DJ116" s="381"/>
      <c r="DK116" s="381"/>
      <c r="DL116" s="381"/>
      <c r="DM116" s="381"/>
      <c r="DN116" s="381"/>
      <c r="DO116" s="381"/>
      <c r="DP116" s="381"/>
      <c r="DQ116" s="381"/>
      <c r="DR116" s="381"/>
      <c r="DS116" s="381"/>
      <c r="DT116" s="381"/>
      <c r="DU116" s="381"/>
      <c r="DV116" s="381"/>
      <c r="DW116" s="381"/>
      <c r="DX116" s="381"/>
      <c r="DY116" s="381"/>
      <c r="DZ116" s="381"/>
      <c r="EA116" s="381"/>
      <c r="EB116" s="381"/>
      <c r="EC116" s="381"/>
      <c r="ED116" s="381"/>
      <c r="EE116" s="381"/>
      <c r="EF116" s="381"/>
      <c r="EG116" s="381"/>
      <c r="EH116" s="381"/>
      <c r="EI116" s="381"/>
      <c r="EJ116" s="381"/>
      <c r="EK116" s="381"/>
      <c r="EL116" s="381"/>
      <c r="EM116" s="381"/>
      <c r="EN116" s="381"/>
      <c r="EO116" s="381"/>
      <c r="EP116" s="381"/>
      <c r="EQ116" s="381"/>
      <c r="ER116" s="381"/>
      <c r="ES116" s="381"/>
      <c r="ET116" s="381"/>
      <c r="EU116" s="381"/>
      <c r="EV116" s="381"/>
      <c r="EW116" s="381"/>
      <c r="EX116" s="381"/>
      <c r="EY116" s="381"/>
      <c r="EZ116" s="381"/>
      <c r="FA116" s="381"/>
      <c r="FB116" s="381"/>
      <c r="FC116" s="381"/>
      <c r="FD116" s="381"/>
      <c r="FE116" s="381"/>
      <c r="FF116" s="381"/>
      <c r="FG116" s="381"/>
      <c r="FH116" s="381"/>
      <c r="FI116" s="381"/>
      <c r="FJ116" s="381"/>
      <c r="FK116" s="381"/>
      <c r="FL116" s="381"/>
      <c r="FM116" s="381"/>
      <c r="FN116" s="381"/>
      <c r="FO116" s="381"/>
      <c r="FP116" s="381"/>
      <c r="FQ116" s="381"/>
      <c r="FR116" s="381"/>
      <c r="FS116" s="381"/>
      <c r="FT116" s="381"/>
      <c r="FU116" s="381"/>
      <c r="FV116" s="381"/>
      <c r="FW116" s="381"/>
      <c r="FX116" s="381"/>
      <c r="FY116" s="381"/>
      <c r="FZ116" s="381"/>
      <c r="GA116" s="381"/>
      <c r="GB116" s="381"/>
      <c r="GC116" s="381"/>
    </row>
    <row r="117" spans="1:185" s="382" customFormat="1" ht="13.8">
      <c r="A117" s="390" t="s">
        <v>5831</v>
      </c>
      <c r="B117" s="388" t="s">
        <v>5832</v>
      </c>
      <c r="C117" s="202">
        <v>6</v>
      </c>
      <c r="D117" s="146">
        <v>48721</v>
      </c>
      <c r="E117" s="146">
        <v>54025.14</v>
      </c>
      <c r="F117" s="157"/>
      <c r="G117" s="157"/>
      <c r="H117" s="157"/>
      <c r="I117" s="381"/>
      <c r="J117" s="381"/>
      <c r="K117" s="381"/>
      <c r="L117" s="381"/>
      <c r="M117" s="381"/>
      <c r="N117" s="381"/>
      <c r="O117" s="381"/>
      <c r="P117" s="381"/>
      <c r="Q117" s="381"/>
      <c r="R117" s="381"/>
      <c r="S117" s="381"/>
      <c r="T117" s="381"/>
      <c r="U117" s="381"/>
      <c r="V117" s="381"/>
      <c r="W117" s="381"/>
      <c r="X117" s="381"/>
      <c r="Y117" s="381"/>
      <c r="Z117" s="381"/>
      <c r="AA117" s="381"/>
      <c r="AB117" s="381"/>
      <c r="AC117" s="381"/>
      <c r="AD117" s="381"/>
      <c r="AE117" s="381"/>
      <c r="AF117" s="381"/>
      <c r="AG117" s="381"/>
      <c r="AH117" s="381"/>
      <c r="AI117" s="381"/>
      <c r="AJ117" s="381"/>
      <c r="AK117" s="381"/>
      <c r="AL117" s="381"/>
      <c r="AM117" s="381"/>
      <c r="AN117" s="381"/>
      <c r="AO117" s="381"/>
      <c r="AP117" s="381"/>
      <c r="AQ117" s="381"/>
      <c r="AR117" s="381"/>
      <c r="AS117" s="381"/>
      <c r="AT117" s="381"/>
      <c r="AU117" s="381"/>
      <c r="AV117" s="381"/>
      <c r="AW117" s="381"/>
      <c r="AX117" s="381"/>
      <c r="AY117" s="381"/>
      <c r="AZ117" s="381"/>
      <c r="BA117" s="381"/>
      <c r="BB117" s="381"/>
      <c r="BC117" s="381"/>
      <c r="BD117" s="381"/>
      <c r="BE117" s="381"/>
      <c r="BF117" s="381"/>
      <c r="BG117" s="381"/>
      <c r="BH117" s="381"/>
      <c r="BI117" s="381"/>
      <c r="BJ117" s="381"/>
      <c r="BK117" s="381"/>
      <c r="BL117" s="381"/>
      <c r="BM117" s="381"/>
      <c r="BN117" s="381"/>
      <c r="BO117" s="381"/>
      <c r="BP117" s="381"/>
      <c r="BQ117" s="381"/>
      <c r="BR117" s="381"/>
      <c r="BS117" s="381"/>
      <c r="BT117" s="381"/>
      <c r="BU117" s="381"/>
      <c r="BV117" s="381"/>
      <c r="BW117" s="381"/>
      <c r="BX117" s="381"/>
      <c r="BY117" s="381"/>
      <c r="BZ117" s="381"/>
      <c r="CA117" s="381"/>
      <c r="CB117" s="381"/>
      <c r="CC117" s="381"/>
      <c r="CD117" s="381"/>
      <c r="CE117" s="381"/>
      <c r="CF117" s="381"/>
      <c r="CG117" s="381"/>
      <c r="CH117" s="381"/>
      <c r="CI117" s="381"/>
      <c r="CJ117" s="381"/>
      <c r="CK117" s="381"/>
      <c r="CL117" s="381"/>
      <c r="CM117" s="381"/>
      <c r="CN117" s="381"/>
      <c r="CO117" s="381"/>
      <c r="CP117" s="381"/>
      <c r="CQ117" s="381"/>
      <c r="CR117" s="381"/>
      <c r="CS117" s="381"/>
      <c r="CT117" s="381"/>
      <c r="CU117" s="381"/>
      <c r="CV117" s="381"/>
      <c r="CW117" s="381"/>
      <c r="CX117" s="381"/>
      <c r="CY117" s="381"/>
      <c r="CZ117" s="381"/>
      <c r="DA117" s="381"/>
      <c r="DB117" s="381"/>
      <c r="DC117" s="381"/>
      <c r="DD117" s="381"/>
      <c r="DE117" s="381"/>
      <c r="DF117" s="381"/>
      <c r="DG117" s="381"/>
      <c r="DH117" s="381"/>
      <c r="DI117" s="381"/>
      <c r="DJ117" s="381"/>
      <c r="DK117" s="381"/>
      <c r="DL117" s="381"/>
      <c r="DM117" s="381"/>
      <c r="DN117" s="381"/>
      <c r="DO117" s="381"/>
      <c r="DP117" s="381"/>
      <c r="DQ117" s="381"/>
      <c r="DR117" s="381"/>
      <c r="DS117" s="381"/>
      <c r="DT117" s="381"/>
      <c r="DU117" s="381"/>
      <c r="DV117" s="381"/>
      <c r="DW117" s="381"/>
      <c r="DX117" s="381"/>
      <c r="DY117" s="381"/>
      <c r="DZ117" s="381"/>
      <c r="EA117" s="381"/>
      <c r="EB117" s="381"/>
      <c r="EC117" s="381"/>
      <c r="ED117" s="381"/>
      <c r="EE117" s="381"/>
      <c r="EF117" s="381"/>
      <c r="EG117" s="381"/>
      <c r="EH117" s="381"/>
      <c r="EI117" s="381"/>
      <c r="EJ117" s="381"/>
      <c r="EK117" s="381"/>
      <c r="EL117" s="381"/>
      <c r="EM117" s="381"/>
      <c r="EN117" s="381"/>
      <c r="EO117" s="381"/>
      <c r="EP117" s="381"/>
      <c r="EQ117" s="381"/>
      <c r="ER117" s="381"/>
      <c r="ES117" s="381"/>
      <c r="ET117" s="381"/>
      <c r="EU117" s="381"/>
      <c r="EV117" s="381"/>
      <c r="EW117" s="381"/>
      <c r="EX117" s="381"/>
      <c r="EY117" s="381"/>
      <c r="EZ117" s="381"/>
      <c r="FA117" s="381"/>
      <c r="FB117" s="381"/>
      <c r="FC117" s="381"/>
      <c r="FD117" s="381"/>
      <c r="FE117" s="381"/>
      <c r="FF117" s="381"/>
      <c r="FG117" s="381"/>
      <c r="FH117" s="381"/>
      <c r="FI117" s="381"/>
      <c r="FJ117" s="381"/>
      <c r="FK117" s="381"/>
      <c r="FL117" s="381"/>
      <c r="FM117" s="381"/>
      <c r="FN117" s="381"/>
      <c r="FO117" s="381"/>
      <c r="FP117" s="381"/>
      <c r="FQ117" s="381"/>
      <c r="FR117" s="381"/>
      <c r="FS117" s="381"/>
      <c r="FT117" s="381"/>
      <c r="FU117" s="381"/>
      <c r="FV117" s="381"/>
      <c r="FW117" s="381"/>
      <c r="FX117" s="381"/>
      <c r="FY117" s="381"/>
      <c r="FZ117" s="381"/>
      <c r="GA117" s="381"/>
      <c r="GB117" s="381"/>
      <c r="GC117" s="381"/>
    </row>
    <row r="118" spans="1:185" s="382" customFormat="1" ht="13.8">
      <c r="A118" s="390" t="s">
        <v>5833</v>
      </c>
      <c r="B118" s="388" t="s">
        <v>5834</v>
      </c>
      <c r="C118" s="202">
        <v>57</v>
      </c>
      <c r="D118" s="146">
        <v>40624</v>
      </c>
      <c r="E118" s="146">
        <v>45585.64</v>
      </c>
      <c r="F118" s="157"/>
      <c r="G118" s="157"/>
      <c r="H118" s="157"/>
      <c r="I118" s="381"/>
      <c r="J118" s="381"/>
      <c r="K118" s="381"/>
      <c r="L118" s="381"/>
      <c r="M118" s="381"/>
      <c r="N118" s="381"/>
      <c r="O118" s="381"/>
      <c r="P118" s="381"/>
      <c r="Q118" s="381"/>
      <c r="R118" s="381"/>
      <c r="S118" s="381"/>
      <c r="T118" s="381"/>
      <c r="U118" s="381"/>
      <c r="V118" s="381"/>
      <c r="W118" s="381"/>
      <c r="X118" s="381"/>
      <c r="Y118" s="381"/>
      <c r="Z118" s="381"/>
      <c r="AA118" s="381"/>
      <c r="AB118" s="381"/>
      <c r="AC118" s="381"/>
      <c r="AD118" s="381"/>
      <c r="AE118" s="381"/>
      <c r="AF118" s="381"/>
      <c r="AG118" s="381"/>
      <c r="AH118" s="381"/>
      <c r="AI118" s="381"/>
      <c r="AJ118" s="381"/>
      <c r="AK118" s="381"/>
      <c r="AL118" s="381"/>
      <c r="AM118" s="381"/>
      <c r="AN118" s="381"/>
      <c r="AO118" s="381"/>
      <c r="AP118" s="381"/>
      <c r="AQ118" s="381"/>
      <c r="AR118" s="381"/>
      <c r="AS118" s="381"/>
      <c r="AT118" s="381"/>
      <c r="AU118" s="381"/>
      <c r="AV118" s="381"/>
      <c r="AW118" s="381"/>
      <c r="AX118" s="381"/>
      <c r="AY118" s="381"/>
      <c r="AZ118" s="381"/>
      <c r="BA118" s="381"/>
      <c r="BB118" s="381"/>
      <c r="BC118" s="381"/>
      <c r="BD118" s="381"/>
      <c r="BE118" s="381"/>
      <c r="BF118" s="381"/>
      <c r="BG118" s="381"/>
      <c r="BH118" s="381"/>
      <c r="BI118" s="381"/>
      <c r="BJ118" s="381"/>
      <c r="BK118" s="381"/>
      <c r="BL118" s="381"/>
      <c r="BM118" s="381"/>
      <c r="BN118" s="381"/>
      <c r="BO118" s="381"/>
      <c r="BP118" s="381"/>
      <c r="BQ118" s="381"/>
      <c r="BR118" s="381"/>
      <c r="BS118" s="381"/>
      <c r="BT118" s="381"/>
      <c r="BU118" s="381"/>
      <c r="BV118" s="381"/>
      <c r="BW118" s="381"/>
      <c r="BX118" s="381"/>
      <c r="BY118" s="381"/>
      <c r="BZ118" s="381"/>
      <c r="CA118" s="381"/>
      <c r="CB118" s="381"/>
      <c r="CC118" s="381"/>
      <c r="CD118" s="381"/>
      <c r="CE118" s="381"/>
      <c r="CF118" s="381"/>
      <c r="CG118" s="381"/>
      <c r="CH118" s="381"/>
      <c r="CI118" s="381"/>
      <c r="CJ118" s="381"/>
      <c r="CK118" s="381"/>
      <c r="CL118" s="381"/>
      <c r="CM118" s="381"/>
      <c r="CN118" s="381"/>
      <c r="CO118" s="381"/>
      <c r="CP118" s="381"/>
      <c r="CQ118" s="381"/>
      <c r="CR118" s="381"/>
      <c r="CS118" s="381"/>
      <c r="CT118" s="381"/>
      <c r="CU118" s="381"/>
      <c r="CV118" s="381"/>
      <c r="CW118" s="381"/>
      <c r="CX118" s="381"/>
      <c r="CY118" s="381"/>
      <c r="CZ118" s="381"/>
      <c r="DA118" s="381"/>
      <c r="DB118" s="381"/>
      <c r="DC118" s="381"/>
      <c r="DD118" s="381"/>
      <c r="DE118" s="381"/>
      <c r="DF118" s="381"/>
      <c r="DG118" s="381"/>
      <c r="DH118" s="381"/>
      <c r="DI118" s="381"/>
      <c r="DJ118" s="381"/>
      <c r="DK118" s="381"/>
      <c r="DL118" s="381"/>
      <c r="DM118" s="381"/>
      <c r="DN118" s="381"/>
      <c r="DO118" s="381"/>
      <c r="DP118" s="381"/>
      <c r="DQ118" s="381"/>
      <c r="DR118" s="381"/>
      <c r="DS118" s="381"/>
      <c r="DT118" s="381"/>
      <c r="DU118" s="381"/>
      <c r="DV118" s="381"/>
      <c r="DW118" s="381"/>
      <c r="DX118" s="381"/>
      <c r="DY118" s="381"/>
      <c r="DZ118" s="381"/>
      <c r="EA118" s="381"/>
      <c r="EB118" s="381"/>
      <c r="EC118" s="381"/>
      <c r="ED118" s="381"/>
      <c r="EE118" s="381"/>
      <c r="EF118" s="381"/>
      <c r="EG118" s="381"/>
      <c r="EH118" s="381"/>
      <c r="EI118" s="381"/>
      <c r="EJ118" s="381"/>
      <c r="EK118" s="381"/>
      <c r="EL118" s="381"/>
      <c r="EM118" s="381"/>
      <c r="EN118" s="381"/>
      <c r="EO118" s="381"/>
      <c r="EP118" s="381"/>
      <c r="EQ118" s="381"/>
      <c r="ER118" s="381"/>
      <c r="ES118" s="381"/>
      <c r="ET118" s="381"/>
      <c r="EU118" s="381"/>
      <c r="EV118" s="381"/>
      <c r="EW118" s="381"/>
      <c r="EX118" s="381"/>
      <c r="EY118" s="381"/>
      <c r="EZ118" s="381"/>
      <c r="FA118" s="381"/>
      <c r="FB118" s="381"/>
      <c r="FC118" s="381"/>
      <c r="FD118" s="381"/>
      <c r="FE118" s="381"/>
      <c r="FF118" s="381"/>
      <c r="FG118" s="381"/>
      <c r="FH118" s="381"/>
      <c r="FI118" s="381"/>
      <c r="FJ118" s="381"/>
      <c r="FK118" s="381"/>
      <c r="FL118" s="381"/>
      <c r="FM118" s="381"/>
      <c r="FN118" s="381"/>
      <c r="FO118" s="381"/>
      <c r="FP118" s="381"/>
      <c r="FQ118" s="381"/>
      <c r="FR118" s="381"/>
      <c r="FS118" s="381"/>
      <c r="FT118" s="381"/>
      <c r="FU118" s="381"/>
      <c r="FV118" s="381"/>
      <c r="FW118" s="381"/>
      <c r="FX118" s="381"/>
      <c r="FY118" s="381"/>
      <c r="FZ118" s="381"/>
      <c r="GA118" s="381"/>
      <c r="GB118" s="381"/>
      <c r="GC118" s="381"/>
    </row>
    <row r="119" spans="1:185" s="382" customFormat="1" ht="13.8">
      <c r="A119" s="390" t="s">
        <v>5835</v>
      </c>
      <c r="B119" s="388" t="s">
        <v>5836</v>
      </c>
      <c r="C119" s="202">
        <v>1</v>
      </c>
      <c r="D119" s="146">
        <v>44713.4</v>
      </c>
      <c r="E119" s="146">
        <v>44713.4</v>
      </c>
      <c r="F119" s="157"/>
      <c r="G119" s="157"/>
      <c r="H119" s="157"/>
      <c r="I119" s="381"/>
      <c r="J119" s="381"/>
      <c r="K119" s="381"/>
      <c r="L119" s="381"/>
      <c r="M119" s="381"/>
      <c r="N119" s="381"/>
      <c r="O119" s="381"/>
      <c r="P119" s="381"/>
      <c r="Q119" s="381"/>
      <c r="R119" s="381"/>
      <c r="S119" s="381"/>
      <c r="T119" s="381"/>
      <c r="U119" s="381"/>
      <c r="V119" s="381"/>
      <c r="W119" s="381"/>
      <c r="X119" s="381"/>
      <c r="Y119" s="381"/>
      <c r="Z119" s="381"/>
      <c r="AA119" s="381"/>
      <c r="AB119" s="381"/>
      <c r="AC119" s="381"/>
      <c r="AD119" s="381"/>
      <c r="AE119" s="381"/>
      <c r="AF119" s="381"/>
      <c r="AG119" s="381"/>
      <c r="AH119" s="381"/>
      <c r="AI119" s="381"/>
      <c r="AJ119" s="381"/>
      <c r="AK119" s="381"/>
      <c r="AL119" s="381"/>
      <c r="AM119" s="381"/>
      <c r="AN119" s="381"/>
      <c r="AO119" s="381"/>
      <c r="AP119" s="381"/>
      <c r="AQ119" s="381"/>
      <c r="AR119" s="381"/>
      <c r="AS119" s="381"/>
      <c r="AT119" s="381"/>
      <c r="AU119" s="381"/>
      <c r="AV119" s="381"/>
      <c r="AW119" s="381"/>
      <c r="AX119" s="381"/>
      <c r="AY119" s="381"/>
      <c r="AZ119" s="381"/>
      <c r="BA119" s="381"/>
      <c r="BB119" s="381"/>
      <c r="BC119" s="381"/>
      <c r="BD119" s="381"/>
      <c r="BE119" s="381"/>
      <c r="BF119" s="381"/>
      <c r="BG119" s="381"/>
      <c r="BH119" s="381"/>
      <c r="BI119" s="381"/>
      <c r="BJ119" s="381"/>
      <c r="BK119" s="381"/>
      <c r="BL119" s="381"/>
      <c r="BM119" s="381"/>
      <c r="BN119" s="381"/>
      <c r="BO119" s="381"/>
      <c r="BP119" s="381"/>
      <c r="BQ119" s="381"/>
      <c r="BR119" s="381"/>
      <c r="BS119" s="381"/>
      <c r="BT119" s="381"/>
      <c r="BU119" s="381"/>
      <c r="BV119" s="381"/>
      <c r="BW119" s="381"/>
      <c r="BX119" s="381"/>
      <c r="BY119" s="381"/>
      <c r="BZ119" s="381"/>
      <c r="CA119" s="381"/>
      <c r="CB119" s="381"/>
      <c r="CC119" s="381"/>
      <c r="CD119" s="381"/>
      <c r="CE119" s="381"/>
      <c r="CF119" s="381"/>
      <c r="CG119" s="381"/>
      <c r="CH119" s="381"/>
      <c r="CI119" s="381"/>
      <c r="CJ119" s="381"/>
      <c r="CK119" s="381"/>
      <c r="CL119" s="381"/>
      <c r="CM119" s="381"/>
      <c r="CN119" s="381"/>
      <c r="CO119" s="381"/>
      <c r="CP119" s="381"/>
      <c r="CQ119" s="381"/>
      <c r="CR119" s="381"/>
      <c r="CS119" s="381"/>
      <c r="CT119" s="381"/>
      <c r="CU119" s="381"/>
      <c r="CV119" s="381"/>
      <c r="CW119" s="381"/>
      <c r="CX119" s="381"/>
      <c r="CY119" s="381"/>
      <c r="CZ119" s="381"/>
      <c r="DA119" s="381"/>
      <c r="DB119" s="381"/>
      <c r="DC119" s="381"/>
      <c r="DD119" s="381"/>
      <c r="DE119" s="381"/>
      <c r="DF119" s="381"/>
      <c r="DG119" s="381"/>
      <c r="DH119" s="381"/>
      <c r="DI119" s="381"/>
      <c r="DJ119" s="381"/>
      <c r="DK119" s="381"/>
      <c r="DL119" s="381"/>
      <c r="DM119" s="381"/>
      <c r="DN119" s="381"/>
      <c r="DO119" s="381"/>
      <c r="DP119" s="381"/>
      <c r="DQ119" s="381"/>
      <c r="DR119" s="381"/>
      <c r="DS119" s="381"/>
      <c r="DT119" s="381"/>
      <c r="DU119" s="381"/>
      <c r="DV119" s="381"/>
      <c r="DW119" s="381"/>
      <c r="DX119" s="381"/>
      <c r="DY119" s="381"/>
      <c r="DZ119" s="381"/>
      <c r="EA119" s="381"/>
      <c r="EB119" s="381"/>
      <c r="EC119" s="381"/>
      <c r="ED119" s="381"/>
      <c r="EE119" s="381"/>
      <c r="EF119" s="381"/>
      <c r="EG119" s="381"/>
      <c r="EH119" s="381"/>
      <c r="EI119" s="381"/>
      <c r="EJ119" s="381"/>
      <c r="EK119" s="381"/>
      <c r="EL119" s="381"/>
      <c r="EM119" s="381"/>
      <c r="EN119" s="381"/>
      <c r="EO119" s="381"/>
      <c r="EP119" s="381"/>
      <c r="EQ119" s="381"/>
      <c r="ER119" s="381"/>
      <c r="ES119" s="381"/>
      <c r="ET119" s="381"/>
      <c r="EU119" s="381"/>
      <c r="EV119" s="381"/>
      <c r="EW119" s="381"/>
      <c r="EX119" s="381"/>
      <c r="EY119" s="381"/>
      <c r="EZ119" s="381"/>
      <c r="FA119" s="381"/>
      <c r="FB119" s="381"/>
      <c r="FC119" s="381"/>
      <c r="FD119" s="381"/>
      <c r="FE119" s="381"/>
      <c r="FF119" s="381"/>
      <c r="FG119" s="381"/>
      <c r="FH119" s="381"/>
      <c r="FI119" s="381"/>
      <c r="FJ119" s="381"/>
      <c r="FK119" s="381"/>
      <c r="FL119" s="381"/>
      <c r="FM119" s="381"/>
      <c r="FN119" s="381"/>
      <c r="FO119" s="381"/>
      <c r="FP119" s="381"/>
      <c r="FQ119" s="381"/>
      <c r="FR119" s="381"/>
      <c r="FS119" s="381"/>
      <c r="FT119" s="381"/>
      <c r="FU119" s="381"/>
      <c r="FV119" s="381"/>
      <c r="FW119" s="381"/>
      <c r="FX119" s="381"/>
      <c r="FY119" s="381"/>
      <c r="FZ119" s="381"/>
      <c r="GA119" s="381"/>
      <c r="GB119" s="381"/>
      <c r="GC119" s="381"/>
    </row>
    <row r="120" spans="1:185" s="382" customFormat="1" ht="13.8">
      <c r="A120" s="390" t="s">
        <v>5837</v>
      </c>
      <c r="B120" s="388" t="s">
        <v>5838</v>
      </c>
      <c r="C120" s="202">
        <v>19</v>
      </c>
      <c r="D120" s="146">
        <v>23824</v>
      </c>
      <c r="E120" s="146">
        <v>26893.3</v>
      </c>
      <c r="F120" s="157"/>
      <c r="G120" s="157"/>
      <c r="H120" s="157"/>
      <c r="I120" s="381"/>
      <c r="J120" s="381"/>
      <c r="K120" s="381"/>
      <c r="L120" s="381"/>
      <c r="M120" s="381"/>
      <c r="N120" s="381"/>
      <c r="O120" s="381"/>
      <c r="P120" s="381"/>
      <c r="Q120" s="381"/>
      <c r="R120" s="381"/>
      <c r="S120" s="381"/>
      <c r="T120" s="381"/>
      <c r="U120" s="381"/>
      <c r="V120" s="381"/>
      <c r="W120" s="381"/>
      <c r="X120" s="381"/>
      <c r="Y120" s="381"/>
      <c r="Z120" s="381"/>
      <c r="AA120" s="381"/>
      <c r="AB120" s="381"/>
      <c r="AC120" s="381"/>
      <c r="AD120" s="381"/>
      <c r="AE120" s="381"/>
      <c r="AF120" s="381"/>
      <c r="AG120" s="381"/>
      <c r="AH120" s="381"/>
      <c r="AI120" s="381"/>
      <c r="AJ120" s="381"/>
      <c r="AK120" s="381"/>
      <c r="AL120" s="381"/>
      <c r="AM120" s="381"/>
      <c r="AN120" s="381"/>
      <c r="AO120" s="381"/>
      <c r="AP120" s="381"/>
      <c r="AQ120" s="381"/>
      <c r="AR120" s="381"/>
      <c r="AS120" s="381"/>
      <c r="AT120" s="381"/>
      <c r="AU120" s="381"/>
      <c r="AV120" s="381"/>
      <c r="AW120" s="381"/>
      <c r="AX120" s="381"/>
      <c r="AY120" s="381"/>
      <c r="AZ120" s="381"/>
      <c r="BA120" s="381"/>
      <c r="BB120" s="381"/>
      <c r="BC120" s="381"/>
      <c r="BD120" s="381"/>
      <c r="BE120" s="381"/>
      <c r="BF120" s="381"/>
      <c r="BG120" s="381"/>
      <c r="BH120" s="381"/>
      <c r="BI120" s="381"/>
      <c r="BJ120" s="381"/>
      <c r="BK120" s="381"/>
      <c r="BL120" s="381"/>
      <c r="BM120" s="381"/>
      <c r="BN120" s="381"/>
      <c r="BO120" s="381"/>
      <c r="BP120" s="381"/>
      <c r="BQ120" s="381"/>
      <c r="BR120" s="381"/>
      <c r="BS120" s="381"/>
      <c r="BT120" s="381"/>
      <c r="BU120" s="381"/>
      <c r="BV120" s="381"/>
      <c r="BW120" s="381"/>
      <c r="BX120" s="381"/>
      <c r="BY120" s="381"/>
      <c r="BZ120" s="381"/>
      <c r="CA120" s="381"/>
      <c r="CB120" s="381"/>
      <c r="CC120" s="381"/>
      <c r="CD120" s="381"/>
      <c r="CE120" s="381"/>
      <c r="CF120" s="381"/>
      <c r="CG120" s="381"/>
      <c r="CH120" s="381"/>
      <c r="CI120" s="381"/>
      <c r="CJ120" s="381"/>
      <c r="CK120" s="381"/>
      <c r="CL120" s="381"/>
      <c r="CM120" s="381"/>
      <c r="CN120" s="381"/>
      <c r="CO120" s="381"/>
      <c r="CP120" s="381"/>
      <c r="CQ120" s="381"/>
      <c r="CR120" s="381"/>
      <c r="CS120" s="381"/>
      <c r="CT120" s="381"/>
      <c r="CU120" s="381"/>
      <c r="CV120" s="381"/>
      <c r="CW120" s="381"/>
      <c r="CX120" s="381"/>
      <c r="CY120" s="381"/>
      <c r="CZ120" s="381"/>
      <c r="DA120" s="381"/>
      <c r="DB120" s="381"/>
      <c r="DC120" s="381"/>
      <c r="DD120" s="381"/>
      <c r="DE120" s="381"/>
      <c r="DF120" s="381"/>
      <c r="DG120" s="381"/>
      <c r="DH120" s="381"/>
      <c r="DI120" s="381"/>
      <c r="DJ120" s="381"/>
      <c r="DK120" s="381"/>
      <c r="DL120" s="381"/>
      <c r="DM120" s="381"/>
      <c r="DN120" s="381"/>
      <c r="DO120" s="381"/>
      <c r="DP120" s="381"/>
      <c r="DQ120" s="381"/>
      <c r="DR120" s="381"/>
      <c r="DS120" s="381"/>
      <c r="DT120" s="381"/>
      <c r="DU120" s="381"/>
      <c r="DV120" s="381"/>
      <c r="DW120" s="381"/>
      <c r="DX120" s="381"/>
      <c r="DY120" s="381"/>
      <c r="DZ120" s="381"/>
      <c r="EA120" s="381"/>
      <c r="EB120" s="381"/>
      <c r="EC120" s="381"/>
      <c r="ED120" s="381"/>
      <c r="EE120" s="381"/>
      <c r="EF120" s="381"/>
      <c r="EG120" s="381"/>
      <c r="EH120" s="381"/>
      <c r="EI120" s="381"/>
      <c r="EJ120" s="381"/>
      <c r="EK120" s="381"/>
      <c r="EL120" s="381"/>
      <c r="EM120" s="381"/>
      <c r="EN120" s="381"/>
      <c r="EO120" s="381"/>
      <c r="EP120" s="381"/>
      <c r="EQ120" s="381"/>
      <c r="ER120" s="381"/>
      <c r="ES120" s="381"/>
      <c r="ET120" s="381"/>
      <c r="EU120" s="381"/>
      <c r="EV120" s="381"/>
      <c r="EW120" s="381"/>
      <c r="EX120" s="381"/>
      <c r="EY120" s="381"/>
      <c r="EZ120" s="381"/>
      <c r="FA120" s="381"/>
      <c r="FB120" s="381"/>
      <c r="FC120" s="381"/>
      <c r="FD120" s="381"/>
      <c r="FE120" s="381"/>
      <c r="FF120" s="381"/>
      <c r="FG120" s="381"/>
      <c r="FH120" s="381"/>
      <c r="FI120" s="381"/>
      <c r="FJ120" s="381"/>
      <c r="FK120" s="381"/>
      <c r="FL120" s="381"/>
      <c r="FM120" s="381"/>
      <c r="FN120" s="381"/>
      <c r="FO120" s="381"/>
      <c r="FP120" s="381"/>
      <c r="FQ120" s="381"/>
      <c r="FR120" s="381"/>
      <c r="FS120" s="381"/>
      <c r="FT120" s="381"/>
      <c r="FU120" s="381"/>
      <c r="FV120" s="381"/>
      <c r="FW120" s="381"/>
      <c r="FX120" s="381"/>
      <c r="FY120" s="381"/>
      <c r="FZ120" s="381"/>
      <c r="GA120" s="381"/>
      <c r="GB120" s="381"/>
      <c r="GC120" s="381"/>
    </row>
    <row r="121" spans="1:185" s="382" customFormat="1" ht="13.8">
      <c r="A121" s="390" t="s">
        <v>5839</v>
      </c>
      <c r="B121" s="388" t="s">
        <v>5840</v>
      </c>
      <c r="C121" s="202">
        <v>1</v>
      </c>
      <c r="D121" s="146">
        <v>21850.55</v>
      </c>
      <c r="E121" s="146">
        <v>21850.55</v>
      </c>
      <c r="F121" s="157"/>
      <c r="G121" s="157"/>
      <c r="H121" s="157"/>
      <c r="I121" s="381"/>
      <c r="J121" s="381"/>
      <c r="K121" s="381"/>
      <c r="L121" s="381"/>
      <c r="M121" s="381"/>
      <c r="N121" s="381"/>
      <c r="O121" s="381"/>
      <c r="P121" s="381"/>
      <c r="Q121" s="381"/>
      <c r="R121" s="381"/>
      <c r="S121" s="381"/>
      <c r="T121" s="381"/>
      <c r="U121" s="381"/>
      <c r="V121" s="381"/>
      <c r="W121" s="381"/>
      <c r="X121" s="381"/>
      <c r="Y121" s="381"/>
      <c r="Z121" s="381"/>
      <c r="AA121" s="381"/>
      <c r="AB121" s="381"/>
      <c r="AC121" s="381"/>
      <c r="AD121" s="381"/>
      <c r="AE121" s="381"/>
      <c r="AF121" s="381"/>
      <c r="AG121" s="381"/>
      <c r="AH121" s="381"/>
      <c r="AI121" s="381"/>
      <c r="AJ121" s="381"/>
      <c r="AK121" s="381"/>
      <c r="AL121" s="381"/>
      <c r="AM121" s="381"/>
      <c r="AN121" s="381"/>
      <c r="AO121" s="381"/>
      <c r="AP121" s="381"/>
      <c r="AQ121" s="381"/>
      <c r="AR121" s="381"/>
      <c r="AS121" s="381"/>
      <c r="AT121" s="381"/>
      <c r="AU121" s="381"/>
      <c r="AV121" s="381"/>
      <c r="AW121" s="381"/>
      <c r="AX121" s="381"/>
      <c r="AY121" s="381"/>
      <c r="AZ121" s="381"/>
      <c r="BA121" s="381"/>
      <c r="BB121" s="381"/>
      <c r="BC121" s="381"/>
      <c r="BD121" s="381"/>
      <c r="BE121" s="381"/>
      <c r="BF121" s="381"/>
      <c r="BG121" s="381"/>
      <c r="BH121" s="381"/>
      <c r="BI121" s="381"/>
      <c r="BJ121" s="381"/>
      <c r="BK121" s="381"/>
      <c r="BL121" s="381"/>
      <c r="BM121" s="381"/>
      <c r="BN121" s="381"/>
      <c r="BO121" s="381"/>
      <c r="BP121" s="381"/>
      <c r="BQ121" s="381"/>
      <c r="BR121" s="381"/>
      <c r="BS121" s="381"/>
      <c r="BT121" s="381"/>
      <c r="BU121" s="381"/>
      <c r="BV121" s="381"/>
      <c r="BW121" s="381"/>
      <c r="BX121" s="381"/>
      <c r="BY121" s="381"/>
      <c r="BZ121" s="381"/>
      <c r="CA121" s="381"/>
      <c r="CB121" s="381"/>
      <c r="CC121" s="381"/>
      <c r="CD121" s="381"/>
      <c r="CE121" s="381"/>
      <c r="CF121" s="381"/>
      <c r="CG121" s="381"/>
      <c r="CH121" s="381"/>
      <c r="CI121" s="381"/>
      <c r="CJ121" s="381"/>
      <c r="CK121" s="381"/>
      <c r="CL121" s="381"/>
      <c r="CM121" s="381"/>
      <c r="CN121" s="381"/>
      <c r="CO121" s="381"/>
      <c r="CP121" s="381"/>
      <c r="CQ121" s="381"/>
      <c r="CR121" s="381"/>
      <c r="CS121" s="381"/>
      <c r="CT121" s="381"/>
      <c r="CU121" s="381"/>
      <c r="CV121" s="381"/>
      <c r="CW121" s="381"/>
      <c r="CX121" s="381"/>
      <c r="CY121" s="381"/>
      <c r="CZ121" s="381"/>
      <c r="DA121" s="381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381"/>
      <c r="EC121" s="381"/>
      <c r="ED121" s="381"/>
      <c r="EE121" s="381"/>
      <c r="EF121" s="381"/>
      <c r="EG121" s="381"/>
      <c r="EH121" s="381"/>
      <c r="EI121" s="381"/>
      <c r="EJ121" s="381"/>
      <c r="EK121" s="381"/>
      <c r="EL121" s="381"/>
      <c r="EM121" s="381"/>
      <c r="EN121" s="381"/>
      <c r="EO121" s="381"/>
      <c r="EP121" s="381"/>
      <c r="EQ121" s="381"/>
      <c r="ER121" s="381"/>
      <c r="ES121" s="381"/>
      <c r="ET121" s="381"/>
      <c r="EU121" s="381"/>
      <c r="EV121" s="381"/>
      <c r="EW121" s="381"/>
      <c r="EX121" s="381"/>
      <c r="EY121" s="381"/>
      <c r="EZ121" s="381"/>
      <c r="FA121" s="381"/>
      <c r="FB121" s="381"/>
      <c r="FC121" s="381"/>
      <c r="FD121" s="381"/>
      <c r="FE121" s="381"/>
      <c r="FF121" s="381"/>
      <c r="FG121" s="381"/>
      <c r="FH121" s="381"/>
      <c r="FI121" s="381"/>
      <c r="FJ121" s="381"/>
      <c r="FK121" s="381"/>
      <c r="FL121" s="381"/>
      <c r="FM121" s="381"/>
      <c r="FN121" s="381"/>
      <c r="FO121" s="381"/>
      <c r="FP121" s="381"/>
      <c r="FQ121" s="381"/>
      <c r="FR121" s="381"/>
      <c r="FS121" s="381"/>
      <c r="FT121" s="381"/>
      <c r="FU121" s="381"/>
      <c r="FV121" s="381"/>
      <c r="FW121" s="381"/>
      <c r="FX121" s="381"/>
      <c r="FY121" s="381"/>
      <c r="FZ121" s="381"/>
      <c r="GA121" s="381"/>
      <c r="GB121" s="381"/>
      <c r="GC121" s="381"/>
    </row>
    <row r="122" spans="1:185" s="382" customFormat="1" ht="13.8">
      <c r="A122" s="390" t="s">
        <v>5841</v>
      </c>
      <c r="B122" s="388" t="s">
        <v>5842</v>
      </c>
      <c r="C122" s="202">
        <v>22</v>
      </c>
      <c r="D122" s="146">
        <v>24197</v>
      </c>
      <c r="E122" s="146">
        <v>27354.26</v>
      </c>
      <c r="F122" s="157"/>
      <c r="G122" s="157"/>
      <c r="H122" s="157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81"/>
      <c r="AF122" s="381"/>
      <c r="AG122" s="381"/>
      <c r="AH122" s="381"/>
      <c r="AI122" s="381"/>
      <c r="AJ122" s="381"/>
      <c r="AK122" s="381"/>
      <c r="AL122" s="381"/>
      <c r="AM122" s="381"/>
      <c r="AN122" s="381"/>
      <c r="AO122" s="381"/>
      <c r="AP122" s="381"/>
      <c r="AQ122" s="381"/>
      <c r="AR122" s="381"/>
      <c r="AS122" s="381"/>
      <c r="AT122" s="381"/>
      <c r="AU122" s="381"/>
      <c r="AV122" s="381"/>
      <c r="AW122" s="381"/>
      <c r="AX122" s="381"/>
      <c r="AY122" s="381"/>
      <c r="AZ122" s="381"/>
      <c r="BA122" s="381"/>
      <c r="BB122" s="381"/>
      <c r="BC122" s="381"/>
      <c r="BD122" s="381"/>
      <c r="BE122" s="381"/>
      <c r="BF122" s="381"/>
      <c r="BG122" s="381"/>
      <c r="BH122" s="381"/>
      <c r="BI122" s="381"/>
      <c r="BJ122" s="381"/>
      <c r="BK122" s="381"/>
      <c r="BL122" s="381"/>
      <c r="BM122" s="381"/>
      <c r="BN122" s="381"/>
      <c r="BO122" s="381"/>
      <c r="BP122" s="381"/>
      <c r="BQ122" s="381"/>
      <c r="BR122" s="381"/>
      <c r="BS122" s="381"/>
      <c r="BT122" s="381"/>
      <c r="BU122" s="381"/>
      <c r="BV122" s="381"/>
      <c r="BW122" s="381"/>
      <c r="BX122" s="381"/>
      <c r="BY122" s="381"/>
      <c r="BZ122" s="381"/>
      <c r="CA122" s="381"/>
      <c r="CB122" s="381"/>
      <c r="CC122" s="381"/>
      <c r="CD122" s="381"/>
      <c r="CE122" s="381"/>
      <c r="CF122" s="381"/>
      <c r="CG122" s="381"/>
      <c r="CH122" s="381"/>
      <c r="CI122" s="381"/>
      <c r="CJ122" s="381"/>
      <c r="CK122" s="381"/>
      <c r="CL122" s="381"/>
      <c r="CM122" s="381"/>
      <c r="CN122" s="381"/>
      <c r="CO122" s="381"/>
      <c r="CP122" s="381"/>
      <c r="CQ122" s="381"/>
      <c r="CR122" s="381"/>
      <c r="CS122" s="381"/>
      <c r="CT122" s="381"/>
      <c r="CU122" s="381"/>
      <c r="CV122" s="381"/>
      <c r="CW122" s="381"/>
      <c r="CX122" s="381"/>
      <c r="CY122" s="381"/>
      <c r="CZ122" s="381"/>
      <c r="DA122" s="381"/>
      <c r="DB122" s="381"/>
      <c r="DC122" s="381"/>
      <c r="DD122" s="381"/>
      <c r="DE122" s="381"/>
      <c r="DF122" s="381"/>
      <c r="DG122" s="381"/>
      <c r="DH122" s="381"/>
      <c r="DI122" s="381"/>
      <c r="DJ122" s="381"/>
      <c r="DK122" s="381"/>
      <c r="DL122" s="381"/>
      <c r="DM122" s="381"/>
      <c r="DN122" s="381"/>
      <c r="DO122" s="381"/>
      <c r="DP122" s="381"/>
      <c r="DQ122" s="381"/>
      <c r="DR122" s="381"/>
      <c r="DS122" s="381"/>
      <c r="DT122" s="381"/>
      <c r="DU122" s="381"/>
      <c r="DV122" s="381"/>
      <c r="DW122" s="381"/>
      <c r="DX122" s="381"/>
      <c r="DY122" s="381"/>
      <c r="DZ122" s="381"/>
      <c r="EA122" s="381"/>
      <c r="EB122" s="381"/>
      <c r="EC122" s="381"/>
      <c r="ED122" s="381"/>
      <c r="EE122" s="381"/>
      <c r="EF122" s="381"/>
      <c r="EG122" s="381"/>
      <c r="EH122" s="381"/>
      <c r="EI122" s="381"/>
      <c r="EJ122" s="381"/>
      <c r="EK122" s="381"/>
      <c r="EL122" s="381"/>
      <c r="EM122" s="381"/>
      <c r="EN122" s="381"/>
      <c r="EO122" s="381"/>
      <c r="EP122" s="381"/>
      <c r="EQ122" s="381"/>
      <c r="ER122" s="381"/>
      <c r="ES122" s="381"/>
      <c r="ET122" s="381"/>
      <c r="EU122" s="381"/>
      <c r="EV122" s="381"/>
      <c r="EW122" s="381"/>
      <c r="EX122" s="381"/>
      <c r="EY122" s="381"/>
      <c r="EZ122" s="381"/>
      <c r="FA122" s="381"/>
      <c r="FB122" s="381"/>
      <c r="FC122" s="381"/>
      <c r="FD122" s="381"/>
      <c r="FE122" s="381"/>
      <c r="FF122" s="381"/>
      <c r="FG122" s="381"/>
      <c r="FH122" s="381"/>
      <c r="FI122" s="381"/>
      <c r="FJ122" s="381"/>
      <c r="FK122" s="381"/>
      <c r="FL122" s="381"/>
      <c r="FM122" s="381"/>
      <c r="FN122" s="381"/>
      <c r="FO122" s="381"/>
      <c r="FP122" s="381"/>
      <c r="FQ122" s="381"/>
      <c r="FR122" s="381"/>
      <c r="FS122" s="381"/>
      <c r="FT122" s="381"/>
      <c r="FU122" s="381"/>
      <c r="FV122" s="381"/>
      <c r="FW122" s="381"/>
      <c r="FX122" s="381"/>
      <c r="FY122" s="381"/>
      <c r="FZ122" s="381"/>
      <c r="GA122" s="381"/>
      <c r="GB122" s="381"/>
      <c r="GC122" s="381"/>
    </row>
    <row r="123" spans="1:185" s="382" customFormat="1" ht="13.8">
      <c r="A123" s="390" t="s">
        <v>5843</v>
      </c>
      <c r="B123" s="388" t="s">
        <v>5844</v>
      </c>
      <c r="C123" s="202">
        <v>2</v>
      </c>
      <c r="D123" s="146">
        <v>24009</v>
      </c>
      <c r="E123" s="146">
        <v>25312</v>
      </c>
      <c r="F123" s="157"/>
      <c r="G123" s="157"/>
      <c r="H123" s="157"/>
      <c r="I123" s="381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381"/>
      <c r="V123" s="381"/>
      <c r="W123" s="381"/>
      <c r="X123" s="381"/>
      <c r="Y123" s="381"/>
      <c r="Z123" s="381"/>
      <c r="AA123" s="381"/>
      <c r="AB123" s="381"/>
      <c r="AC123" s="381"/>
      <c r="AD123" s="381"/>
      <c r="AE123" s="381"/>
      <c r="AF123" s="381"/>
      <c r="AG123" s="381"/>
      <c r="AH123" s="381"/>
      <c r="AI123" s="381"/>
      <c r="AJ123" s="381"/>
      <c r="AK123" s="381"/>
      <c r="AL123" s="381"/>
      <c r="AM123" s="381"/>
      <c r="AN123" s="381"/>
      <c r="AO123" s="381"/>
      <c r="AP123" s="381"/>
      <c r="AQ123" s="381"/>
      <c r="AR123" s="381"/>
      <c r="AS123" s="381"/>
      <c r="AT123" s="381"/>
      <c r="AU123" s="381"/>
      <c r="AV123" s="381"/>
      <c r="AW123" s="381"/>
      <c r="AX123" s="381"/>
      <c r="AY123" s="381"/>
      <c r="AZ123" s="381"/>
      <c r="BA123" s="381"/>
      <c r="BB123" s="381"/>
      <c r="BC123" s="381"/>
      <c r="BD123" s="381"/>
      <c r="BE123" s="381"/>
      <c r="BF123" s="381"/>
      <c r="BG123" s="381"/>
      <c r="BH123" s="381"/>
      <c r="BI123" s="381"/>
      <c r="BJ123" s="381"/>
      <c r="BK123" s="381"/>
      <c r="BL123" s="381"/>
      <c r="BM123" s="381"/>
      <c r="BN123" s="381"/>
      <c r="BO123" s="381"/>
      <c r="BP123" s="381"/>
      <c r="BQ123" s="381"/>
      <c r="BR123" s="381"/>
      <c r="BS123" s="381"/>
      <c r="BT123" s="381"/>
      <c r="BU123" s="381"/>
      <c r="BV123" s="381"/>
      <c r="BW123" s="381"/>
      <c r="BX123" s="381"/>
      <c r="BY123" s="381"/>
      <c r="BZ123" s="381"/>
      <c r="CA123" s="381"/>
      <c r="CB123" s="381"/>
      <c r="CC123" s="381"/>
      <c r="CD123" s="381"/>
      <c r="CE123" s="381"/>
      <c r="CF123" s="381"/>
      <c r="CG123" s="381"/>
      <c r="CH123" s="381"/>
      <c r="CI123" s="381"/>
      <c r="CJ123" s="381"/>
      <c r="CK123" s="381"/>
      <c r="CL123" s="381"/>
      <c r="CM123" s="381"/>
      <c r="CN123" s="381"/>
      <c r="CO123" s="381"/>
      <c r="CP123" s="381"/>
      <c r="CQ123" s="381"/>
      <c r="CR123" s="381"/>
      <c r="CS123" s="381"/>
      <c r="CT123" s="381"/>
      <c r="CU123" s="381"/>
      <c r="CV123" s="381"/>
      <c r="CW123" s="381"/>
      <c r="CX123" s="381"/>
      <c r="CY123" s="381"/>
      <c r="CZ123" s="381"/>
      <c r="DA123" s="381"/>
      <c r="DB123" s="381"/>
      <c r="DC123" s="381"/>
      <c r="DD123" s="381"/>
      <c r="DE123" s="381"/>
      <c r="DF123" s="381"/>
      <c r="DG123" s="381"/>
      <c r="DH123" s="381"/>
      <c r="DI123" s="381"/>
      <c r="DJ123" s="381"/>
      <c r="DK123" s="381"/>
      <c r="DL123" s="381"/>
      <c r="DM123" s="381"/>
      <c r="DN123" s="381"/>
      <c r="DO123" s="381"/>
      <c r="DP123" s="381"/>
      <c r="DQ123" s="381"/>
      <c r="DR123" s="381"/>
      <c r="DS123" s="381"/>
      <c r="DT123" s="381"/>
      <c r="DU123" s="381"/>
      <c r="DV123" s="381"/>
      <c r="DW123" s="381"/>
      <c r="DX123" s="381"/>
      <c r="DY123" s="381"/>
      <c r="DZ123" s="381"/>
      <c r="EA123" s="381"/>
      <c r="EB123" s="381"/>
      <c r="EC123" s="381"/>
      <c r="ED123" s="381"/>
      <c r="EE123" s="381"/>
      <c r="EF123" s="381"/>
      <c r="EG123" s="381"/>
      <c r="EH123" s="381"/>
      <c r="EI123" s="381"/>
      <c r="EJ123" s="381"/>
      <c r="EK123" s="381"/>
      <c r="EL123" s="381"/>
      <c r="EM123" s="381"/>
      <c r="EN123" s="381"/>
      <c r="EO123" s="381"/>
      <c r="EP123" s="381"/>
      <c r="EQ123" s="381"/>
      <c r="ER123" s="381"/>
      <c r="ES123" s="381"/>
      <c r="ET123" s="381"/>
      <c r="EU123" s="381"/>
      <c r="EV123" s="381"/>
      <c r="EW123" s="381"/>
      <c r="EX123" s="381"/>
      <c r="EY123" s="381"/>
      <c r="EZ123" s="381"/>
      <c r="FA123" s="381"/>
      <c r="FB123" s="381"/>
      <c r="FC123" s="381"/>
      <c r="FD123" s="381"/>
      <c r="FE123" s="381"/>
      <c r="FF123" s="381"/>
      <c r="FG123" s="381"/>
      <c r="FH123" s="381"/>
      <c r="FI123" s="381"/>
      <c r="FJ123" s="381"/>
      <c r="FK123" s="381"/>
      <c r="FL123" s="381"/>
      <c r="FM123" s="381"/>
      <c r="FN123" s="381"/>
      <c r="FO123" s="381"/>
      <c r="FP123" s="381"/>
      <c r="FQ123" s="381"/>
      <c r="FR123" s="381"/>
      <c r="FS123" s="381"/>
      <c r="FT123" s="381"/>
      <c r="FU123" s="381"/>
      <c r="FV123" s="381"/>
      <c r="FW123" s="381"/>
      <c r="FX123" s="381"/>
      <c r="FY123" s="381"/>
      <c r="FZ123" s="381"/>
      <c r="GA123" s="381"/>
      <c r="GB123" s="381"/>
      <c r="GC123" s="381"/>
    </row>
    <row r="124" spans="1:185" s="382" customFormat="1" ht="13.8">
      <c r="A124" s="390" t="s">
        <v>5845</v>
      </c>
      <c r="B124" s="388" t="s">
        <v>5846</v>
      </c>
      <c r="C124" s="202">
        <v>1</v>
      </c>
      <c r="D124" s="146">
        <v>24977</v>
      </c>
      <c r="E124" s="146">
        <v>24977</v>
      </c>
      <c r="F124" s="157"/>
      <c r="G124" s="157"/>
      <c r="H124" s="157"/>
      <c r="I124" s="381"/>
      <c r="J124" s="381"/>
      <c r="K124" s="381"/>
      <c r="L124" s="381"/>
      <c r="M124" s="381"/>
      <c r="N124" s="381"/>
      <c r="O124" s="381"/>
      <c r="P124" s="381"/>
      <c r="Q124" s="381"/>
      <c r="R124" s="381"/>
      <c r="S124" s="381"/>
      <c r="T124" s="381"/>
      <c r="U124" s="381"/>
      <c r="V124" s="381"/>
      <c r="W124" s="381"/>
      <c r="X124" s="381"/>
      <c r="Y124" s="381"/>
      <c r="Z124" s="381"/>
      <c r="AA124" s="381"/>
      <c r="AB124" s="381"/>
      <c r="AC124" s="381"/>
      <c r="AD124" s="381"/>
      <c r="AE124" s="381"/>
      <c r="AF124" s="381"/>
      <c r="AG124" s="381"/>
      <c r="AH124" s="381"/>
      <c r="AI124" s="381"/>
      <c r="AJ124" s="381"/>
      <c r="AK124" s="381"/>
      <c r="AL124" s="381"/>
      <c r="AM124" s="381"/>
      <c r="AN124" s="381"/>
      <c r="AO124" s="381"/>
      <c r="AP124" s="381"/>
      <c r="AQ124" s="381"/>
      <c r="AR124" s="381"/>
      <c r="AS124" s="381"/>
      <c r="AT124" s="381"/>
      <c r="AU124" s="381"/>
      <c r="AV124" s="381"/>
      <c r="AW124" s="381"/>
      <c r="AX124" s="381"/>
      <c r="AY124" s="381"/>
      <c r="AZ124" s="381"/>
      <c r="BA124" s="381"/>
      <c r="BB124" s="381"/>
      <c r="BC124" s="381"/>
      <c r="BD124" s="381"/>
      <c r="BE124" s="381"/>
      <c r="BF124" s="381"/>
      <c r="BG124" s="381"/>
      <c r="BH124" s="381"/>
      <c r="BI124" s="381"/>
      <c r="BJ124" s="381"/>
      <c r="BK124" s="381"/>
      <c r="BL124" s="381"/>
      <c r="BM124" s="381"/>
      <c r="BN124" s="381"/>
      <c r="BO124" s="381"/>
      <c r="BP124" s="381"/>
      <c r="BQ124" s="381"/>
      <c r="BR124" s="381"/>
      <c r="BS124" s="381"/>
      <c r="BT124" s="381"/>
      <c r="BU124" s="381"/>
      <c r="BV124" s="381"/>
      <c r="BW124" s="381"/>
      <c r="BX124" s="381"/>
      <c r="BY124" s="381"/>
      <c r="BZ124" s="381"/>
      <c r="CA124" s="381"/>
      <c r="CB124" s="381"/>
      <c r="CC124" s="381"/>
      <c r="CD124" s="381"/>
      <c r="CE124" s="381"/>
      <c r="CF124" s="381"/>
      <c r="CG124" s="381"/>
      <c r="CH124" s="381"/>
      <c r="CI124" s="381"/>
      <c r="CJ124" s="381"/>
      <c r="CK124" s="381"/>
      <c r="CL124" s="381"/>
      <c r="CM124" s="381"/>
      <c r="CN124" s="381"/>
      <c r="CO124" s="381"/>
      <c r="CP124" s="381"/>
      <c r="CQ124" s="381"/>
      <c r="CR124" s="381"/>
      <c r="CS124" s="381"/>
      <c r="CT124" s="381"/>
      <c r="CU124" s="381"/>
      <c r="CV124" s="381"/>
      <c r="CW124" s="381"/>
      <c r="CX124" s="381"/>
      <c r="CY124" s="381"/>
      <c r="CZ124" s="381"/>
      <c r="DA124" s="381"/>
      <c r="DB124" s="381"/>
      <c r="DC124" s="381"/>
      <c r="DD124" s="381"/>
      <c r="DE124" s="381"/>
      <c r="DF124" s="381"/>
      <c r="DG124" s="381"/>
      <c r="DH124" s="381"/>
      <c r="DI124" s="381"/>
      <c r="DJ124" s="381"/>
      <c r="DK124" s="381"/>
      <c r="DL124" s="381"/>
      <c r="DM124" s="381"/>
      <c r="DN124" s="381"/>
      <c r="DO124" s="381"/>
      <c r="DP124" s="381"/>
      <c r="DQ124" s="381"/>
      <c r="DR124" s="381"/>
      <c r="DS124" s="381"/>
      <c r="DT124" s="381"/>
      <c r="DU124" s="381"/>
      <c r="DV124" s="381"/>
      <c r="DW124" s="381"/>
      <c r="DX124" s="381"/>
      <c r="DY124" s="381"/>
      <c r="DZ124" s="381"/>
      <c r="EA124" s="381"/>
      <c r="EB124" s="381"/>
      <c r="EC124" s="381"/>
      <c r="ED124" s="381"/>
      <c r="EE124" s="381"/>
      <c r="EF124" s="381"/>
      <c r="EG124" s="381"/>
      <c r="EH124" s="381"/>
      <c r="EI124" s="381"/>
      <c r="EJ124" s="381"/>
      <c r="EK124" s="381"/>
      <c r="EL124" s="381"/>
      <c r="EM124" s="381"/>
      <c r="EN124" s="381"/>
      <c r="EO124" s="381"/>
      <c r="EP124" s="381"/>
      <c r="EQ124" s="381"/>
      <c r="ER124" s="381"/>
      <c r="ES124" s="381"/>
      <c r="ET124" s="381"/>
      <c r="EU124" s="381"/>
      <c r="EV124" s="381"/>
      <c r="EW124" s="381"/>
      <c r="EX124" s="381"/>
      <c r="EY124" s="381"/>
      <c r="EZ124" s="381"/>
      <c r="FA124" s="381"/>
      <c r="FB124" s="381"/>
      <c r="FC124" s="381"/>
      <c r="FD124" s="381"/>
      <c r="FE124" s="381"/>
      <c r="FF124" s="381"/>
      <c r="FG124" s="381"/>
      <c r="FH124" s="381"/>
      <c r="FI124" s="381"/>
      <c r="FJ124" s="381"/>
      <c r="FK124" s="381"/>
      <c r="FL124" s="381"/>
      <c r="FM124" s="381"/>
      <c r="FN124" s="381"/>
      <c r="FO124" s="381"/>
      <c r="FP124" s="381"/>
      <c r="FQ124" s="381"/>
      <c r="FR124" s="381"/>
      <c r="FS124" s="381"/>
      <c r="FT124" s="381"/>
      <c r="FU124" s="381"/>
      <c r="FV124" s="381"/>
      <c r="FW124" s="381"/>
      <c r="FX124" s="381"/>
      <c r="FY124" s="381"/>
      <c r="FZ124" s="381"/>
      <c r="GA124" s="381"/>
      <c r="GB124" s="381"/>
      <c r="GC124" s="381"/>
    </row>
    <row r="125" spans="1:185" s="382" customFormat="1" ht="13.8">
      <c r="A125" s="390" t="s">
        <v>5847</v>
      </c>
      <c r="B125" s="388" t="s">
        <v>5848</v>
      </c>
      <c r="C125" s="202">
        <v>4</v>
      </c>
      <c r="D125" s="146">
        <v>25212</v>
      </c>
      <c r="E125" s="146">
        <v>25312</v>
      </c>
      <c r="F125" s="157"/>
      <c r="G125" s="157"/>
      <c r="H125" s="157"/>
      <c r="I125" s="381"/>
      <c r="J125" s="381"/>
      <c r="K125" s="381"/>
      <c r="L125" s="381"/>
      <c r="M125" s="381"/>
      <c r="N125" s="381"/>
      <c r="O125" s="381"/>
      <c r="P125" s="381"/>
      <c r="Q125" s="381"/>
      <c r="R125" s="381"/>
      <c r="S125" s="381"/>
      <c r="T125" s="381"/>
      <c r="U125" s="381"/>
      <c r="V125" s="381"/>
      <c r="W125" s="381"/>
      <c r="X125" s="381"/>
      <c r="Y125" s="381"/>
      <c r="Z125" s="381"/>
      <c r="AA125" s="381"/>
      <c r="AB125" s="381"/>
      <c r="AC125" s="381"/>
      <c r="AD125" s="381"/>
      <c r="AE125" s="381"/>
      <c r="AF125" s="381"/>
      <c r="AG125" s="381"/>
      <c r="AH125" s="381"/>
      <c r="AI125" s="381"/>
      <c r="AJ125" s="381"/>
      <c r="AK125" s="381"/>
      <c r="AL125" s="381"/>
      <c r="AM125" s="381"/>
      <c r="AN125" s="381"/>
      <c r="AO125" s="381"/>
      <c r="AP125" s="381"/>
      <c r="AQ125" s="381"/>
      <c r="AR125" s="381"/>
      <c r="AS125" s="381"/>
      <c r="AT125" s="381"/>
      <c r="AU125" s="381"/>
      <c r="AV125" s="381"/>
      <c r="AW125" s="381"/>
      <c r="AX125" s="381"/>
      <c r="AY125" s="381"/>
      <c r="AZ125" s="381"/>
      <c r="BA125" s="381"/>
      <c r="BB125" s="381"/>
      <c r="BC125" s="381"/>
      <c r="BD125" s="381"/>
      <c r="BE125" s="381"/>
      <c r="BF125" s="381"/>
      <c r="BG125" s="381"/>
      <c r="BH125" s="381"/>
      <c r="BI125" s="381"/>
      <c r="BJ125" s="381"/>
      <c r="BK125" s="381"/>
      <c r="BL125" s="381"/>
      <c r="BM125" s="381"/>
      <c r="BN125" s="381"/>
      <c r="BO125" s="381"/>
      <c r="BP125" s="381"/>
      <c r="BQ125" s="381"/>
      <c r="BR125" s="381"/>
      <c r="BS125" s="381"/>
      <c r="BT125" s="381"/>
      <c r="BU125" s="381"/>
      <c r="BV125" s="381"/>
      <c r="BW125" s="381"/>
      <c r="BX125" s="381"/>
      <c r="BY125" s="381"/>
      <c r="BZ125" s="381"/>
      <c r="CA125" s="381"/>
      <c r="CB125" s="381"/>
      <c r="CC125" s="381"/>
      <c r="CD125" s="381"/>
      <c r="CE125" s="381"/>
      <c r="CF125" s="381"/>
      <c r="CG125" s="381"/>
      <c r="CH125" s="381"/>
      <c r="CI125" s="381"/>
      <c r="CJ125" s="381"/>
      <c r="CK125" s="381"/>
      <c r="CL125" s="381"/>
      <c r="CM125" s="381"/>
      <c r="CN125" s="381"/>
      <c r="CO125" s="381"/>
      <c r="CP125" s="381"/>
      <c r="CQ125" s="381"/>
      <c r="CR125" s="381"/>
      <c r="CS125" s="381"/>
      <c r="CT125" s="381"/>
      <c r="CU125" s="381"/>
      <c r="CV125" s="381"/>
      <c r="CW125" s="381"/>
      <c r="CX125" s="381"/>
      <c r="CY125" s="381"/>
      <c r="CZ125" s="381"/>
      <c r="DA125" s="381"/>
      <c r="DB125" s="381"/>
      <c r="DC125" s="381"/>
      <c r="DD125" s="381"/>
      <c r="DE125" s="381"/>
      <c r="DF125" s="381"/>
      <c r="DG125" s="381"/>
      <c r="DH125" s="381"/>
      <c r="DI125" s="381"/>
      <c r="DJ125" s="381"/>
      <c r="DK125" s="381"/>
      <c r="DL125" s="381"/>
      <c r="DM125" s="381"/>
      <c r="DN125" s="381"/>
      <c r="DO125" s="381"/>
      <c r="DP125" s="381"/>
      <c r="DQ125" s="381"/>
      <c r="DR125" s="381"/>
      <c r="DS125" s="381"/>
      <c r="DT125" s="381"/>
      <c r="DU125" s="381"/>
      <c r="DV125" s="381"/>
      <c r="DW125" s="381"/>
      <c r="DX125" s="381"/>
      <c r="DY125" s="381"/>
      <c r="DZ125" s="381"/>
      <c r="EA125" s="381"/>
      <c r="EB125" s="381"/>
      <c r="EC125" s="381"/>
      <c r="ED125" s="381"/>
      <c r="EE125" s="381"/>
      <c r="EF125" s="381"/>
      <c r="EG125" s="381"/>
      <c r="EH125" s="381"/>
      <c r="EI125" s="381"/>
      <c r="EJ125" s="381"/>
      <c r="EK125" s="381"/>
      <c r="EL125" s="381"/>
      <c r="EM125" s="381"/>
      <c r="EN125" s="381"/>
      <c r="EO125" s="381"/>
      <c r="EP125" s="381"/>
      <c r="EQ125" s="381"/>
      <c r="ER125" s="381"/>
      <c r="ES125" s="381"/>
      <c r="ET125" s="381"/>
      <c r="EU125" s="381"/>
      <c r="EV125" s="381"/>
      <c r="EW125" s="381"/>
      <c r="EX125" s="381"/>
      <c r="EY125" s="381"/>
      <c r="EZ125" s="381"/>
      <c r="FA125" s="381"/>
      <c r="FB125" s="381"/>
      <c r="FC125" s="381"/>
      <c r="FD125" s="381"/>
      <c r="FE125" s="381"/>
      <c r="FF125" s="381"/>
      <c r="FG125" s="381"/>
      <c r="FH125" s="381"/>
      <c r="FI125" s="381"/>
      <c r="FJ125" s="381"/>
      <c r="FK125" s="381"/>
      <c r="FL125" s="381"/>
      <c r="FM125" s="381"/>
      <c r="FN125" s="381"/>
      <c r="FO125" s="381"/>
      <c r="FP125" s="381"/>
      <c r="FQ125" s="381"/>
      <c r="FR125" s="381"/>
      <c r="FS125" s="381"/>
      <c r="FT125" s="381"/>
      <c r="FU125" s="381"/>
      <c r="FV125" s="381"/>
      <c r="FW125" s="381"/>
      <c r="FX125" s="381"/>
      <c r="FY125" s="381"/>
      <c r="FZ125" s="381"/>
      <c r="GA125" s="381"/>
      <c r="GB125" s="381"/>
      <c r="GC125" s="381"/>
    </row>
    <row r="126" spans="1:185" s="382" customFormat="1" ht="13.8">
      <c r="A126" s="390" t="s">
        <v>5849</v>
      </c>
      <c r="B126" s="388" t="s">
        <v>5850</v>
      </c>
      <c r="C126" s="202">
        <v>12</v>
      </c>
      <c r="D126" s="146">
        <v>37188</v>
      </c>
      <c r="E126" s="146">
        <v>41014.94</v>
      </c>
      <c r="F126" s="157"/>
      <c r="G126" s="157"/>
      <c r="H126" s="157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381"/>
      <c r="AK126" s="381"/>
      <c r="AL126" s="381"/>
      <c r="AM126" s="381"/>
      <c r="AN126" s="381"/>
      <c r="AO126" s="381"/>
      <c r="AP126" s="381"/>
      <c r="AQ126" s="381"/>
      <c r="AR126" s="381"/>
      <c r="AS126" s="381"/>
      <c r="AT126" s="381"/>
      <c r="AU126" s="381"/>
      <c r="AV126" s="381"/>
      <c r="AW126" s="381"/>
      <c r="AX126" s="381"/>
      <c r="AY126" s="381"/>
      <c r="AZ126" s="381"/>
      <c r="BA126" s="381"/>
      <c r="BB126" s="381"/>
      <c r="BC126" s="381"/>
      <c r="BD126" s="381"/>
      <c r="BE126" s="381"/>
      <c r="BF126" s="381"/>
      <c r="BG126" s="381"/>
      <c r="BH126" s="381"/>
      <c r="BI126" s="381"/>
      <c r="BJ126" s="381"/>
      <c r="BK126" s="381"/>
      <c r="BL126" s="381"/>
      <c r="BM126" s="381"/>
      <c r="BN126" s="381"/>
      <c r="BO126" s="381"/>
      <c r="BP126" s="381"/>
      <c r="BQ126" s="381"/>
      <c r="BR126" s="381"/>
      <c r="BS126" s="381"/>
      <c r="BT126" s="381"/>
      <c r="BU126" s="381"/>
      <c r="BV126" s="381"/>
      <c r="BW126" s="381"/>
      <c r="BX126" s="381"/>
      <c r="BY126" s="381"/>
      <c r="BZ126" s="381"/>
      <c r="CA126" s="381"/>
      <c r="CB126" s="381"/>
      <c r="CC126" s="381"/>
      <c r="CD126" s="381"/>
      <c r="CE126" s="381"/>
      <c r="CF126" s="381"/>
      <c r="CG126" s="381"/>
      <c r="CH126" s="381"/>
      <c r="CI126" s="381"/>
      <c r="CJ126" s="381"/>
      <c r="CK126" s="381"/>
      <c r="CL126" s="381"/>
      <c r="CM126" s="381"/>
      <c r="CN126" s="381"/>
      <c r="CO126" s="381"/>
      <c r="CP126" s="381"/>
      <c r="CQ126" s="381"/>
      <c r="CR126" s="381"/>
      <c r="CS126" s="381"/>
      <c r="CT126" s="381"/>
      <c r="CU126" s="381"/>
      <c r="CV126" s="381"/>
      <c r="CW126" s="381"/>
      <c r="CX126" s="381"/>
      <c r="CY126" s="381"/>
      <c r="CZ126" s="381"/>
      <c r="DA126" s="381"/>
      <c r="DB126" s="381"/>
      <c r="DC126" s="381"/>
      <c r="DD126" s="381"/>
      <c r="DE126" s="381"/>
      <c r="DF126" s="381"/>
      <c r="DG126" s="381"/>
      <c r="DH126" s="381"/>
      <c r="DI126" s="381"/>
      <c r="DJ126" s="381"/>
      <c r="DK126" s="381"/>
      <c r="DL126" s="381"/>
      <c r="DM126" s="381"/>
      <c r="DN126" s="381"/>
      <c r="DO126" s="381"/>
      <c r="DP126" s="381"/>
      <c r="DQ126" s="381"/>
      <c r="DR126" s="381"/>
      <c r="DS126" s="381"/>
      <c r="DT126" s="381"/>
      <c r="DU126" s="381"/>
      <c r="DV126" s="381"/>
      <c r="DW126" s="381"/>
      <c r="DX126" s="381"/>
      <c r="DY126" s="381"/>
      <c r="DZ126" s="381"/>
      <c r="EA126" s="381"/>
      <c r="EB126" s="381"/>
      <c r="EC126" s="381"/>
      <c r="ED126" s="381"/>
      <c r="EE126" s="381"/>
      <c r="EF126" s="381"/>
      <c r="EG126" s="381"/>
      <c r="EH126" s="381"/>
      <c r="EI126" s="381"/>
      <c r="EJ126" s="381"/>
      <c r="EK126" s="381"/>
      <c r="EL126" s="381"/>
      <c r="EM126" s="381"/>
      <c r="EN126" s="381"/>
      <c r="EO126" s="381"/>
      <c r="EP126" s="381"/>
      <c r="EQ126" s="381"/>
      <c r="ER126" s="381"/>
      <c r="ES126" s="381"/>
      <c r="ET126" s="381"/>
      <c r="EU126" s="381"/>
      <c r="EV126" s="381"/>
      <c r="EW126" s="381"/>
      <c r="EX126" s="381"/>
      <c r="EY126" s="381"/>
      <c r="EZ126" s="381"/>
      <c r="FA126" s="381"/>
      <c r="FB126" s="381"/>
      <c r="FC126" s="381"/>
      <c r="FD126" s="381"/>
      <c r="FE126" s="381"/>
      <c r="FF126" s="381"/>
      <c r="FG126" s="381"/>
      <c r="FH126" s="381"/>
      <c r="FI126" s="381"/>
      <c r="FJ126" s="381"/>
      <c r="FK126" s="381"/>
      <c r="FL126" s="381"/>
      <c r="FM126" s="381"/>
      <c r="FN126" s="381"/>
      <c r="FO126" s="381"/>
      <c r="FP126" s="381"/>
      <c r="FQ126" s="381"/>
      <c r="FR126" s="381"/>
      <c r="FS126" s="381"/>
      <c r="FT126" s="381"/>
      <c r="FU126" s="381"/>
      <c r="FV126" s="381"/>
      <c r="FW126" s="381"/>
      <c r="FX126" s="381"/>
      <c r="FY126" s="381"/>
      <c r="FZ126" s="381"/>
      <c r="GA126" s="381"/>
      <c r="GB126" s="381"/>
      <c r="GC126" s="381"/>
    </row>
    <row r="127" spans="1:185" s="382" customFormat="1" ht="13.8">
      <c r="A127" s="390" t="s">
        <v>5851</v>
      </c>
      <c r="B127" s="388" t="s">
        <v>5852</v>
      </c>
      <c r="C127" s="202">
        <v>5</v>
      </c>
      <c r="D127" s="146">
        <v>23824</v>
      </c>
      <c r="E127" s="146">
        <v>26868.3</v>
      </c>
      <c r="F127" s="157"/>
      <c r="G127" s="157"/>
      <c r="H127" s="157"/>
      <c r="I127" s="381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81"/>
      <c r="Z127" s="381"/>
      <c r="AA127" s="381"/>
      <c r="AB127" s="381"/>
      <c r="AC127" s="381"/>
      <c r="AD127" s="381"/>
      <c r="AE127" s="381"/>
      <c r="AF127" s="381"/>
      <c r="AG127" s="381"/>
      <c r="AH127" s="381"/>
      <c r="AI127" s="381"/>
      <c r="AJ127" s="381"/>
      <c r="AK127" s="381"/>
      <c r="AL127" s="381"/>
      <c r="AM127" s="381"/>
      <c r="AN127" s="381"/>
      <c r="AO127" s="381"/>
      <c r="AP127" s="381"/>
      <c r="AQ127" s="381"/>
      <c r="AR127" s="381"/>
      <c r="AS127" s="381"/>
      <c r="AT127" s="381"/>
      <c r="AU127" s="381"/>
      <c r="AV127" s="381"/>
      <c r="AW127" s="381"/>
      <c r="AX127" s="381"/>
      <c r="AY127" s="381"/>
      <c r="AZ127" s="381"/>
      <c r="BA127" s="381"/>
      <c r="BB127" s="381"/>
      <c r="BC127" s="381"/>
      <c r="BD127" s="381"/>
      <c r="BE127" s="381"/>
      <c r="BF127" s="381"/>
      <c r="BG127" s="381"/>
      <c r="BH127" s="381"/>
      <c r="BI127" s="381"/>
      <c r="BJ127" s="381"/>
      <c r="BK127" s="381"/>
      <c r="BL127" s="381"/>
      <c r="BM127" s="381"/>
      <c r="BN127" s="381"/>
      <c r="BO127" s="381"/>
      <c r="BP127" s="381"/>
      <c r="BQ127" s="381"/>
      <c r="BR127" s="381"/>
      <c r="BS127" s="381"/>
      <c r="BT127" s="381"/>
      <c r="BU127" s="381"/>
      <c r="BV127" s="381"/>
      <c r="BW127" s="381"/>
      <c r="BX127" s="381"/>
      <c r="BY127" s="381"/>
      <c r="BZ127" s="381"/>
      <c r="CA127" s="381"/>
      <c r="CB127" s="381"/>
      <c r="CC127" s="381"/>
      <c r="CD127" s="381"/>
      <c r="CE127" s="381"/>
      <c r="CF127" s="381"/>
      <c r="CG127" s="381"/>
      <c r="CH127" s="381"/>
      <c r="CI127" s="381"/>
      <c r="CJ127" s="381"/>
      <c r="CK127" s="381"/>
      <c r="CL127" s="381"/>
      <c r="CM127" s="381"/>
      <c r="CN127" s="381"/>
      <c r="CO127" s="381"/>
      <c r="CP127" s="381"/>
      <c r="CQ127" s="381"/>
      <c r="CR127" s="381"/>
      <c r="CS127" s="381"/>
      <c r="CT127" s="381"/>
      <c r="CU127" s="381"/>
      <c r="CV127" s="381"/>
      <c r="CW127" s="381"/>
      <c r="CX127" s="381"/>
      <c r="CY127" s="381"/>
      <c r="CZ127" s="381"/>
      <c r="DA127" s="381"/>
      <c r="DB127" s="381"/>
      <c r="DC127" s="381"/>
      <c r="DD127" s="381"/>
      <c r="DE127" s="381"/>
      <c r="DF127" s="381"/>
      <c r="DG127" s="381"/>
      <c r="DH127" s="381"/>
      <c r="DI127" s="381"/>
      <c r="DJ127" s="381"/>
      <c r="DK127" s="381"/>
      <c r="DL127" s="381"/>
      <c r="DM127" s="381"/>
      <c r="DN127" s="381"/>
      <c r="DO127" s="381"/>
      <c r="DP127" s="381"/>
      <c r="DQ127" s="381"/>
      <c r="DR127" s="381"/>
      <c r="DS127" s="381"/>
      <c r="DT127" s="381"/>
      <c r="DU127" s="381"/>
      <c r="DV127" s="381"/>
      <c r="DW127" s="381"/>
      <c r="DX127" s="381"/>
      <c r="DY127" s="381"/>
      <c r="DZ127" s="381"/>
      <c r="EA127" s="381"/>
      <c r="EB127" s="381"/>
      <c r="EC127" s="381"/>
      <c r="ED127" s="381"/>
      <c r="EE127" s="381"/>
      <c r="EF127" s="381"/>
      <c r="EG127" s="381"/>
      <c r="EH127" s="381"/>
      <c r="EI127" s="381"/>
      <c r="EJ127" s="381"/>
      <c r="EK127" s="381"/>
      <c r="EL127" s="381"/>
      <c r="EM127" s="381"/>
      <c r="EN127" s="381"/>
      <c r="EO127" s="381"/>
      <c r="EP127" s="381"/>
      <c r="EQ127" s="381"/>
      <c r="ER127" s="381"/>
      <c r="ES127" s="381"/>
      <c r="ET127" s="381"/>
      <c r="EU127" s="381"/>
      <c r="EV127" s="381"/>
      <c r="EW127" s="381"/>
      <c r="EX127" s="381"/>
      <c r="EY127" s="381"/>
      <c r="EZ127" s="381"/>
      <c r="FA127" s="381"/>
      <c r="FB127" s="381"/>
      <c r="FC127" s="381"/>
      <c r="FD127" s="381"/>
      <c r="FE127" s="381"/>
      <c r="FF127" s="381"/>
      <c r="FG127" s="381"/>
      <c r="FH127" s="381"/>
      <c r="FI127" s="381"/>
      <c r="FJ127" s="381"/>
      <c r="FK127" s="381"/>
      <c r="FL127" s="381"/>
      <c r="FM127" s="381"/>
      <c r="FN127" s="381"/>
      <c r="FO127" s="381"/>
      <c r="FP127" s="381"/>
      <c r="FQ127" s="381"/>
      <c r="FR127" s="381"/>
      <c r="FS127" s="381"/>
      <c r="FT127" s="381"/>
      <c r="FU127" s="381"/>
      <c r="FV127" s="381"/>
      <c r="FW127" s="381"/>
      <c r="FX127" s="381"/>
      <c r="FY127" s="381"/>
      <c r="FZ127" s="381"/>
      <c r="GA127" s="381"/>
      <c r="GB127" s="381"/>
      <c r="GC127" s="381"/>
    </row>
    <row r="128" spans="1:185" s="382" customFormat="1" ht="27.6">
      <c r="A128" s="390" t="s">
        <v>5853</v>
      </c>
      <c r="B128" s="388" t="s">
        <v>5854</v>
      </c>
      <c r="C128" s="202">
        <v>1</v>
      </c>
      <c r="D128" s="146">
        <v>27762.400000000001</v>
      </c>
      <c r="E128" s="146">
        <v>27762.400000000001</v>
      </c>
      <c r="F128" s="157"/>
      <c r="G128" s="157"/>
      <c r="H128" s="157"/>
      <c r="I128" s="381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381"/>
      <c r="AE128" s="381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81"/>
      <c r="AT128" s="381"/>
      <c r="AU128" s="381"/>
      <c r="AV128" s="381"/>
      <c r="AW128" s="381"/>
      <c r="AX128" s="381"/>
      <c r="AY128" s="381"/>
      <c r="AZ128" s="381"/>
      <c r="BA128" s="381"/>
      <c r="BB128" s="381"/>
      <c r="BC128" s="381"/>
      <c r="BD128" s="381"/>
      <c r="BE128" s="381"/>
      <c r="BF128" s="381"/>
      <c r="BG128" s="381"/>
      <c r="BH128" s="381"/>
      <c r="BI128" s="381"/>
      <c r="BJ128" s="381"/>
      <c r="BK128" s="381"/>
      <c r="BL128" s="381"/>
      <c r="BM128" s="381"/>
      <c r="BN128" s="381"/>
      <c r="BO128" s="381"/>
      <c r="BP128" s="381"/>
      <c r="BQ128" s="381"/>
      <c r="BR128" s="381"/>
      <c r="BS128" s="381"/>
      <c r="BT128" s="381"/>
      <c r="BU128" s="381"/>
      <c r="BV128" s="381"/>
      <c r="BW128" s="381"/>
      <c r="BX128" s="381"/>
      <c r="BY128" s="381"/>
      <c r="BZ128" s="381"/>
      <c r="CA128" s="381"/>
      <c r="CB128" s="381"/>
      <c r="CC128" s="381"/>
      <c r="CD128" s="381"/>
      <c r="CE128" s="381"/>
      <c r="CF128" s="381"/>
      <c r="CG128" s="381"/>
      <c r="CH128" s="381"/>
      <c r="CI128" s="381"/>
      <c r="CJ128" s="381"/>
      <c r="CK128" s="381"/>
      <c r="CL128" s="381"/>
      <c r="CM128" s="381"/>
      <c r="CN128" s="381"/>
      <c r="CO128" s="381"/>
      <c r="CP128" s="381"/>
      <c r="CQ128" s="381"/>
      <c r="CR128" s="381"/>
      <c r="CS128" s="381"/>
      <c r="CT128" s="381"/>
      <c r="CU128" s="381"/>
      <c r="CV128" s="381"/>
      <c r="CW128" s="381"/>
      <c r="CX128" s="381"/>
      <c r="CY128" s="381"/>
      <c r="CZ128" s="381"/>
      <c r="DA128" s="381"/>
      <c r="DB128" s="381"/>
      <c r="DC128" s="381"/>
      <c r="DD128" s="381"/>
      <c r="DE128" s="381"/>
      <c r="DF128" s="381"/>
      <c r="DG128" s="381"/>
      <c r="DH128" s="381"/>
      <c r="DI128" s="381"/>
      <c r="DJ128" s="381"/>
      <c r="DK128" s="381"/>
      <c r="DL128" s="381"/>
      <c r="DM128" s="381"/>
      <c r="DN128" s="381"/>
      <c r="DO128" s="381"/>
      <c r="DP128" s="381"/>
      <c r="DQ128" s="381"/>
      <c r="DR128" s="381"/>
      <c r="DS128" s="381"/>
      <c r="DT128" s="381"/>
      <c r="DU128" s="381"/>
      <c r="DV128" s="381"/>
      <c r="DW128" s="381"/>
      <c r="DX128" s="381"/>
      <c r="DY128" s="381"/>
      <c r="DZ128" s="381"/>
      <c r="EA128" s="381"/>
      <c r="EB128" s="381"/>
      <c r="EC128" s="381"/>
      <c r="ED128" s="381"/>
      <c r="EE128" s="381"/>
      <c r="EF128" s="381"/>
      <c r="EG128" s="381"/>
      <c r="EH128" s="381"/>
      <c r="EI128" s="381"/>
      <c r="EJ128" s="381"/>
      <c r="EK128" s="381"/>
      <c r="EL128" s="381"/>
      <c r="EM128" s="381"/>
      <c r="EN128" s="381"/>
      <c r="EO128" s="381"/>
      <c r="EP128" s="381"/>
      <c r="EQ128" s="381"/>
      <c r="ER128" s="381"/>
      <c r="ES128" s="381"/>
      <c r="ET128" s="381"/>
      <c r="EU128" s="381"/>
      <c r="EV128" s="381"/>
      <c r="EW128" s="381"/>
      <c r="EX128" s="381"/>
      <c r="EY128" s="381"/>
      <c r="EZ128" s="381"/>
      <c r="FA128" s="381"/>
      <c r="FB128" s="381"/>
      <c r="FC128" s="381"/>
      <c r="FD128" s="381"/>
      <c r="FE128" s="381"/>
      <c r="FF128" s="381"/>
      <c r="FG128" s="381"/>
      <c r="FH128" s="381"/>
      <c r="FI128" s="381"/>
      <c r="FJ128" s="381"/>
      <c r="FK128" s="381"/>
      <c r="FL128" s="381"/>
      <c r="FM128" s="381"/>
      <c r="FN128" s="381"/>
      <c r="FO128" s="381"/>
      <c r="FP128" s="381"/>
      <c r="FQ128" s="381"/>
      <c r="FR128" s="381"/>
      <c r="FS128" s="381"/>
      <c r="FT128" s="381"/>
      <c r="FU128" s="381"/>
      <c r="FV128" s="381"/>
      <c r="FW128" s="381"/>
      <c r="FX128" s="381"/>
      <c r="FY128" s="381"/>
      <c r="FZ128" s="381"/>
      <c r="GA128" s="381"/>
      <c r="GB128" s="381"/>
      <c r="GC128" s="381"/>
    </row>
    <row r="129" spans="1:185" s="382" customFormat="1" ht="13.8">
      <c r="A129" s="390" t="s">
        <v>5855</v>
      </c>
      <c r="B129" s="388" t="s">
        <v>5856</v>
      </c>
      <c r="C129" s="202">
        <v>96</v>
      </c>
      <c r="D129" s="146">
        <v>45102</v>
      </c>
      <c r="E129" s="146">
        <v>49547.6</v>
      </c>
      <c r="F129" s="157"/>
      <c r="G129" s="157"/>
      <c r="H129" s="157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1"/>
      <c r="AM129" s="381"/>
      <c r="AN129" s="381"/>
      <c r="AO129" s="381"/>
      <c r="AP129" s="381"/>
      <c r="AQ129" s="381"/>
      <c r="AR129" s="381"/>
      <c r="AS129" s="381"/>
      <c r="AT129" s="381"/>
      <c r="AU129" s="381"/>
      <c r="AV129" s="381"/>
      <c r="AW129" s="381"/>
      <c r="AX129" s="381"/>
      <c r="AY129" s="381"/>
      <c r="AZ129" s="381"/>
      <c r="BA129" s="381"/>
      <c r="BB129" s="381"/>
      <c r="BC129" s="381"/>
      <c r="BD129" s="381"/>
      <c r="BE129" s="381"/>
      <c r="BF129" s="381"/>
      <c r="BG129" s="381"/>
      <c r="BH129" s="381"/>
      <c r="BI129" s="381"/>
      <c r="BJ129" s="381"/>
      <c r="BK129" s="381"/>
      <c r="BL129" s="381"/>
      <c r="BM129" s="381"/>
      <c r="BN129" s="381"/>
      <c r="BO129" s="381"/>
      <c r="BP129" s="381"/>
      <c r="BQ129" s="381"/>
      <c r="BR129" s="381"/>
      <c r="BS129" s="381"/>
      <c r="BT129" s="381"/>
      <c r="BU129" s="381"/>
      <c r="BV129" s="381"/>
      <c r="BW129" s="381"/>
      <c r="BX129" s="381"/>
      <c r="BY129" s="381"/>
      <c r="BZ129" s="381"/>
      <c r="CA129" s="381"/>
      <c r="CB129" s="381"/>
      <c r="CC129" s="381"/>
      <c r="CD129" s="381"/>
      <c r="CE129" s="381"/>
      <c r="CF129" s="381"/>
      <c r="CG129" s="381"/>
      <c r="CH129" s="381"/>
      <c r="CI129" s="381"/>
      <c r="CJ129" s="381"/>
      <c r="CK129" s="381"/>
      <c r="CL129" s="381"/>
      <c r="CM129" s="381"/>
      <c r="CN129" s="381"/>
      <c r="CO129" s="381"/>
      <c r="CP129" s="381"/>
      <c r="CQ129" s="381"/>
      <c r="CR129" s="381"/>
      <c r="CS129" s="381"/>
      <c r="CT129" s="381"/>
      <c r="CU129" s="381"/>
      <c r="CV129" s="381"/>
      <c r="CW129" s="381"/>
      <c r="CX129" s="381"/>
      <c r="CY129" s="381"/>
      <c r="CZ129" s="381"/>
      <c r="DA129" s="381"/>
      <c r="DB129" s="381"/>
      <c r="DC129" s="381"/>
      <c r="DD129" s="381"/>
      <c r="DE129" s="381"/>
      <c r="DF129" s="381"/>
      <c r="DG129" s="381"/>
      <c r="DH129" s="381"/>
      <c r="DI129" s="381"/>
      <c r="DJ129" s="381"/>
      <c r="DK129" s="381"/>
      <c r="DL129" s="381"/>
      <c r="DM129" s="381"/>
      <c r="DN129" s="381"/>
      <c r="DO129" s="381"/>
      <c r="DP129" s="381"/>
      <c r="DQ129" s="381"/>
      <c r="DR129" s="381"/>
      <c r="DS129" s="381"/>
      <c r="DT129" s="381"/>
      <c r="DU129" s="381"/>
      <c r="DV129" s="381"/>
      <c r="DW129" s="381"/>
      <c r="DX129" s="381"/>
      <c r="DY129" s="381"/>
      <c r="DZ129" s="381"/>
      <c r="EA129" s="381"/>
      <c r="EB129" s="381"/>
      <c r="EC129" s="381"/>
      <c r="ED129" s="381"/>
      <c r="EE129" s="381"/>
      <c r="EF129" s="381"/>
      <c r="EG129" s="381"/>
      <c r="EH129" s="381"/>
      <c r="EI129" s="381"/>
      <c r="EJ129" s="381"/>
      <c r="EK129" s="381"/>
      <c r="EL129" s="381"/>
      <c r="EM129" s="381"/>
      <c r="EN129" s="381"/>
      <c r="EO129" s="381"/>
      <c r="EP129" s="381"/>
      <c r="EQ129" s="381"/>
      <c r="ER129" s="381"/>
      <c r="ES129" s="381"/>
      <c r="ET129" s="381"/>
      <c r="EU129" s="381"/>
      <c r="EV129" s="381"/>
      <c r="EW129" s="381"/>
      <c r="EX129" s="381"/>
      <c r="EY129" s="381"/>
      <c r="EZ129" s="381"/>
      <c r="FA129" s="381"/>
      <c r="FB129" s="381"/>
      <c r="FC129" s="381"/>
      <c r="FD129" s="381"/>
      <c r="FE129" s="381"/>
      <c r="FF129" s="381"/>
      <c r="FG129" s="381"/>
      <c r="FH129" s="381"/>
      <c r="FI129" s="381"/>
      <c r="FJ129" s="381"/>
      <c r="FK129" s="381"/>
      <c r="FL129" s="381"/>
      <c r="FM129" s="381"/>
      <c r="FN129" s="381"/>
      <c r="FO129" s="381"/>
      <c r="FP129" s="381"/>
      <c r="FQ129" s="381"/>
      <c r="FR129" s="381"/>
      <c r="FS129" s="381"/>
      <c r="FT129" s="381"/>
      <c r="FU129" s="381"/>
      <c r="FV129" s="381"/>
      <c r="FW129" s="381"/>
      <c r="FX129" s="381"/>
      <c r="FY129" s="381"/>
      <c r="FZ129" s="381"/>
      <c r="GA129" s="381"/>
      <c r="GB129" s="381"/>
      <c r="GC129" s="381"/>
    </row>
    <row r="130" spans="1:185" s="382" customFormat="1" ht="13.8">
      <c r="A130" s="390" t="s">
        <v>5857</v>
      </c>
      <c r="B130" s="388" t="s">
        <v>5858</v>
      </c>
      <c r="C130" s="202">
        <v>13</v>
      </c>
      <c r="D130" s="146">
        <v>32149</v>
      </c>
      <c r="E130" s="146">
        <v>35232.6</v>
      </c>
      <c r="F130" s="157"/>
      <c r="G130" s="157"/>
      <c r="H130" s="157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381"/>
      <c r="AI130" s="381"/>
      <c r="AJ130" s="381"/>
      <c r="AK130" s="381"/>
      <c r="AL130" s="381"/>
      <c r="AM130" s="381"/>
      <c r="AN130" s="381"/>
      <c r="AO130" s="381"/>
      <c r="AP130" s="381"/>
      <c r="AQ130" s="381"/>
      <c r="AR130" s="381"/>
      <c r="AS130" s="381"/>
      <c r="AT130" s="381"/>
      <c r="AU130" s="381"/>
      <c r="AV130" s="381"/>
      <c r="AW130" s="381"/>
      <c r="AX130" s="381"/>
      <c r="AY130" s="381"/>
      <c r="AZ130" s="381"/>
      <c r="BA130" s="381"/>
      <c r="BB130" s="381"/>
      <c r="BC130" s="381"/>
      <c r="BD130" s="381"/>
      <c r="BE130" s="381"/>
      <c r="BF130" s="381"/>
      <c r="BG130" s="381"/>
      <c r="BH130" s="381"/>
      <c r="BI130" s="381"/>
      <c r="BJ130" s="381"/>
      <c r="BK130" s="381"/>
      <c r="BL130" s="381"/>
      <c r="BM130" s="381"/>
      <c r="BN130" s="381"/>
      <c r="BO130" s="381"/>
      <c r="BP130" s="381"/>
      <c r="BQ130" s="381"/>
      <c r="BR130" s="381"/>
      <c r="BS130" s="381"/>
      <c r="BT130" s="381"/>
      <c r="BU130" s="381"/>
      <c r="BV130" s="381"/>
      <c r="BW130" s="381"/>
      <c r="BX130" s="381"/>
      <c r="BY130" s="381"/>
      <c r="BZ130" s="381"/>
      <c r="CA130" s="381"/>
      <c r="CB130" s="381"/>
      <c r="CC130" s="381"/>
      <c r="CD130" s="381"/>
      <c r="CE130" s="381"/>
      <c r="CF130" s="381"/>
      <c r="CG130" s="381"/>
      <c r="CH130" s="381"/>
      <c r="CI130" s="381"/>
      <c r="CJ130" s="381"/>
      <c r="CK130" s="381"/>
      <c r="CL130" s="381"/>
      <c r="CM130" s="381"/>
      <c r="CN130" s="381"/>
      <c r="CO130" s="381"/>
      <c r="CP130" s="381"/>
      <c r="CQ130" s="381"/>
      <c r="CR130" s="381"/>
      <c r="CS130" s="381"/>
      <c r="CT130" s="381"/>
      <c r="CU130" s="381"/>
      <c r="CV130" s="381"/>
      <c r="CW130" s="381"/>
      <c r="CX130" s="381"/>
      <c r="CY130" s="381"/>
      <c r="CZ130" s="381"/>
      <c r="DA130" s="381"/>
      <c r="DB130" s="381"/>
      <c r="DC130" s="381"/>
      <c r="DD130" s="381"/>
      <c r="DE130" s="381"/>
      <c r="DF130" s="381"/>
      <c r="DG130" s="381"/>
      <c r="DH130" s="381"/>
      <c r="DI130" s="381"/>
      <c r="DJ130" s="381"/>
      <c r="DK130" s="381"/>
      <c r="DL130" s="381"/>
      <c r="DM130" s="381"/>
      <c r="DN130" s="381"/>
      <c r="DO130" s="381"/>
      <c r="DP130" s="381"/>
      <c r="DQ130" s="381"/>
      <c r="DR130" s="381"/>
      <c r="DS130" s="381"/>
      <c r="DT130" s="381"/>
      <c r="DU130" s="381"/>
      <c r="DV130" s="381"/>
      <c r="DW130" s="381"/>
      <c r="DX130" s="381"/>
      <c r="DY130" s="381"/>
      <c r="DZ130" s="381"/>
      <c r="EA130" s="381"/>
      <c r="EB130" s="381"/>
      <c r="EC130" s="381"/>
      <c r="ED130" s="381"/>
      <c r="EE130" s="381"/>
      <c r="EF130" s="381"/>
      <c r="EG130" s="381"/>
      <c r="EH130" s="381"/>
      <c r="EI130" s="381"/>
      <c r="EJ130" s="381"/>
      <c r="EK130" s="381"/>
      <c r="EL130" s="381"/>
      <c r="EM130" s="381"/>
      <c r="EN130" s="381"/>
      <c r="EO130" s="381"/>
      <c r="EP130" s="381"/>
      <c r="EQ130" s="381"/>
      <c r="ER130" s="381"/>
      <c r="ES130" s="381"/>
      <c r="ET130" s="381"/>
      <c r="EU130" s="381"/>
      <c r="EV130" s="381"/>
      <c r="EW130" s="381"/>
      <c r="EX130" s="381"/>
      <c r="EY130" s="381"/>
      <c r="EZ130" s="381"/>
      <c r="FA130" s="381"/>
      <c r="FB130" s="381"/>
      <c r="FC130" s="381"/>
      <c r="FD130" s="381"/>
      <c r="FE130" s="381"/>
      <c r="FF130" s="381"/>
      <c r="FG130" s="381"/>
      <c r="FH130" s="381"/>
      <c r="FI130" s="381"/>
      <c r="FJ130" s="381"/>
      <c r="FK130" s="381"/>
      <c r="FL130" s="381"/>
      <c r="FM130" s="381"/>
      <c r="FN130" s="381"/>
      <c r="FO130" s="381"/>
      <c r="FP130" s="381"/>
      <c r="FQ130" s="381"/>
      <c r="FR130" s="381"/>
      <c r="FS130" s="381"/>
      <c r="FT130" s="381"/>
      <c r="FU130" s="381"/>
      <c r="FV130" s="381"/>
      <c r="FW130" s="381"/>
      <c r="FX130" s="381"/>
      <c r="FY130" s="381"/>
      <c r="FZ130" s="381"/>
      <c r="GA130" s="381"/>
      <c r="GB130" s="381"/>
      <c r="GC130" s="381"/>
    </row>
    <row r="131" spans="1:185" s="382" customFormat="1" ht="13.8">
      <c r="A131" s="390" t="s">
        <v>5859</v>
      </c>
      <c r="B131" s="388" t="s">
        <v>5860</v>
      </c>
      <c r="C131" s="202">
        <v>162</v>
      </c>
      <c r="D131" s="146">
        <v>30367</v>
      </c>
      <c r="E131" s="146">
        <v>33381.020000000004</v>
      </c>
      <c r="F131" s="157"/>
      <c r="G131" s="157"/>
      <c r="H131" s="157"/>
      <c r="I131" s="381"/>
      <c r="J131" s="381"/>
      <c r="K131" s="381"/>
      <c r="L131" s="381"/>
      <c r="M131" s="381"/>
      <c r="N131" s="381"/>
      <c r="O131" s="381"/>
      <c r="P131" s="381"/>
      <c r="Q131" s="381"/>
      <c r="R131" s="381"/>
      <c r="S131" s="381"/>
      <c r="T131" s="381"/>
      <c r="U131" s="381"/>
      <c r="V131" s="381"/>
      <c r="W131" s="381"/>
      <c r="X131" s="381"/>
      <c r="Y131" s="381"/>
      <c r="Z131" s="381"/>
      <c r="AA131" s="381"/>
      <c r="AB131" s="381"/>
      <c r="AC131" s="381"/>
      <c r="AD131" s="381"/>
      <c r="AE131" s="381"/>
      <c r="AF131" s="381"/>
      <c r="AG131" s="381"/>
      <c r="AH131" s="381"/>
      <c r="AI131" s="381"/>
      <c r="AJ131" s="381"/>
      <c r="AK131" s="381"/>
      <c r="AL131" s="381"/>
      <c r="AM131" s="381"/>
      <c r="AN131" s="381"/>
      <c r="AO131" s="381"/>
      <c r="AP131" s="381"/>
      <c r="AQ131" s="381"/>
      <c r="AR131" s="381"/>
      <c r="AS131" s="381"/>
      <c r="AT131" s="381"/>
      <c r="AU131" s="381"/>
      <c r="AV131" s="381"/>
      <c r="AW131" s="381"/>
      <c r="AX131" s="381"/>
      <c r="AY131" s="381"/>
      <c r="AZ131" s="381"/>
      <c r="BA131" s="381"/>
      <c r="BB131" s="381"/>
      <c r="BC131" s="381"/>
      <c r="BD131" s="381"/>
      <c r="BE131" s="381"/>
      <c r="BF131" s="381"/>
      <c r="BG131" s="381"/>
      <c r="BH131" s="381"/>
      <c r="BI131" s="381"/>
      <c r="BJ131" s="381"/>
      <c r="BK131" s="381"/>
      <c r="BL131" s="381"/>
      <c r="BM131" s="381"/>
      <c r="BN131" s="381"/>
      <c r="BO131" s="381"/>
      <c r="BP131" s="381"/>
      <c r="BQ131" s="381"/>
      <c r="BR131" s="381"/>
      <c r="BS131" s="381"/>
      <c r="BT131" s="381"/>
      <c r="BU131" s="381"/>
      <c r="BV131" s="381"/>
      <c r="BW131" s="381"/>
      <c r="BX131" s="381"/>
      <c r="BY131" s="381"/>
      <c r="BZ131" s="381"/>
      <c r="CA131" s="381"/>
      <c r="CB131" s="381"/>
      <c r="CC131" s="381"/>
      <c r="CD131" s="381"/>
      <c r="CE131" s="381"/>
      <c r="CF131" s="381"/>
      <c r="CG131" s="381"/>
      <c r="CH131" s="381"/>
      <c r="CI131" s="381"/>
      <c r="CJ131" s="381"/>
      <c r="CK131" s="381"/>
      <c r="CL131" s="381"/>
      <c r="CM131" s="381"/>
      <c r="CN131" s="381"/>
      <c r="CO131" s="381"/>
      <c r="CP131" s="381"/>
      <c r="CQ131" s="381"/>
      <c r="CR131" s="381"/>
      <c r="CS131" s="381"/>
      <c r="CT131" s="381"/>
      <c r="CU131" s="381"/>
      <c r="CV131" s="381"/>
      <c r="CW131" s="381"/>
      <c r="CX131" s="381"/>
      <c r="CY131" s="381"/>
      <c r="CZ131" s="381"/>
      <c r="DA131" s="381"/>
      <c r="DB131" s="381"/>
      <c r="DC131" s="381"/>
      <c r="DD131" s="381"/>
      <c r="DE131" s="381"/>
      <c r="DF131" s="381"/>
      <c r="DG131" s="381"/>
      <c r="DH131" s="381"/>
      <c r="DI131" s="381"/>
      <c r="DJ131" s="381"/>
      <c r="DK131" s="381"/>
      <c r="DL131" s="381"/>
      <c r="DM131" s="381"/>
      <c r="DN131" s="381"/>
      <c r="DO131" s="381"/>
      <c r="DP131" s="381"/>
      <c r="DQ131" s="381"/>
      <c r="DR131" s="381"/>
      <c r="DS131" s="381"/>
      <c r="DT131" s="381"/>
      <c r="DU131" s="381"/>
      <c r="DV131" s="381"/>
      <c r="DW131" s="381"/>
      <c r="DX131" s="381"/>
      <c r="DY131" s="381"/>
      <c r="DZ131" s="381"/>
      <c r="EA131" s="381"/>
      <c r="EB131" s="381"/>
      <c r="EC131" s="381"/>
      <c r="ED131" s="381"/>
      <c r="EE131" s="381"/>
      <c r="EF131" s="381"/>
      <c r="EG131" s="381"/>
      <c r="EH131" s="381"/>
      <c r="EI131" s="381"/>
      <c r="EJ131" s="381"/>
      <c r="EK131" s="381"/>
      <c r="EL131" s="381"/>
      <c r="EM131" s="381"/>
      <c r="EN131" s="381"/>
      <c r="EO131" s="381"/>
      <c r="EP131" s="381"/>
      <c r="EQ131" s="381"/>
      <c r="ER131" s="381"/>
      <c r="ES131" s="381"/>
      <c r="ET131" s="381"/>
      <c r="EU131" s="381"/>
      <c r="EV131" s="381"/>
      <c r="EW131" s="381"/>
      <c r="EX131" s="381"/>
      <c r="EY131" s="381"/>
      <c r="EZ131" s="381"/>
      <c r="FA131" s="381"/>
      <c r="FB131" s="381"/>
      <c r="FC131" s="381"/>
      <c r="FD131" s="381"/>
      <c r="FE131" s="381"/>
      <c r="FF131" s="381"/>
      <c r="FG131" s="381"/>
      <c r="FH131" s="381"/>
      <c r="FI131" s="381"/>
      <c r="FJ131" s="381"/>
      <c r="FK131" s="381"/>
      <c r="FL131" s="381"/>
      <c r="FM131" s="381"/>
      <c r="FN131" s="381"/>
      <c r="FO131" s="381"/>
      <c r="FP131" s="381"/>
      <c r="FQ131" s="381"/>
      <c r="FR131" s="381"/>
      <c r="FS131" s="381"/>
      <c r="FT131" s="381"/>
      <c r="FU131" s="381"/>
      <c r="FV131" s="381"/>
      <c r="FW131" s="381"/>
      <c r="FX131" s="381"/>
      <c r="FY131" s="381"/>
      <c r="FZ131" s="381"/>
      <c r="GA131" s="381"/>
      <c r="GB131" s="381"/>
      <c r="GC131" s="381"/>
    </row>
    <row r="132" spans="1:185" s="382" customFormat="1" ht="13.8">
      <c r="A132" s="390" t="s">
        <v>5861</v>
      </c>
      <c r="B132" s="388" t="s">
        <v>5862</v>
      </c>
      <c r="C132" s="202">
        <v>238</v>
      </c>
      <c r="D132" s="146">
        <v>26822</v>
      </c>
      <c r="E132" s="146">
        <v>29695.94</v>
      </c>
      <c r="F132" s="157"/>
      <c r="G132" s="157"/>
      <c r="H132" s="157"/>
      <c r="I132" s="381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381"/>
      <c r="V132" s="381"/>
      <c r="W132" s="381"/>
      <c r="X132" s="381"/>
      <c r="Y132" s="381"/>
      <c r="Z132" s="381"/>
      <c r="AA132" s="381"/>
      <c r="AB132" s="381"/>
      <c r="AC132" s="381"/>
      <c r="AD132" s="381"/>
      <c r="AE132" s="381"/>
      <c r="AF132" s="381"/>
      <c r="AG132" s="381"/>
      <c r="AH132" s="381"/>
      <c r="AI132" s="381"/>
      <c r="AJ132" s="381"/>
      <c r="AK132" s="381"/>
      <c r="AL132" s="381"/>
      <c r="AM132" s="381"/>
      <c r="AN132" s="381"/>
      <c r="AO132" s="381"/>
      <c r="AP132" s="381"/>
      <c r="AQ132" s="381"/>
      <c r="AR132" s="381"/>
      <c r="AS132" s="381"/>
      <c r="AT132" s="381"/>
      <c r="AU132" s="381"/>
      <c r="AV132" s="381"/>
      <c r="AW132" s="381"/>
      <c r="AX132" s="381"/>
      <c r="AY132" s="381"/>
      <c r="AZ132" s="381"/>
      <c r="BA132" s="381"/>
      <c r="BB132" s="381"/>
      <c r="BC132" s="381"/>
      <c r="BD132" s="381"/>
      <c r="BE132" s="381"/>
      <c r="BF132" s="381"/>
      <c r="BG132" s="381"/>
      <c r="BH132" s="381"/>
      <c r="BI132" s="381"/>
      <c r="BJ132" s="381"/>
      <c r="BK132" s="381"/>
      <c r="BL132" s="381"/>
      <c r="BM132" s="381"/>
      <c r="BN132" s="381"/>
      <c r="BO132" s="381"/>
      <c r="BP132" s="381"/>
      <c r="BQ132" s="381"/>
      <c r="BR132" s="381"/>
      <c r="BS132" s="381"/>
      <c r="BT132" s="381"/>
      <c r="BU132" s="381"/>
      <c r="BV132" s="381"/>
      <c r="BW132" s="381"/>
      <c r="BX132" s="381"/>
      <c r="BY132" s="381"/>
      <c r="BZ132" s="381"/>
      <c r="CA132" s="381"/>
      <c r="CB132" s="381"/>
      <c r="CC132" s="381"/>
      <c r="CD132" s="381"/>
      <c r="CE132" s="381"/>
      <c r="CF132" s="381"/>
      <c r="CG132" s="381"/>
      <c r="CH132" s="381"/>
      <c r="CI132" s="381"/>
      <c r="CJ132" s="381"/>
      <c r="CK132" s="381"/>
      <c r="CL132" s="381"/>
      <c r="CM132" s="381"/>
      <c r="CN132" s="381"/>
      <c r="CO132" s="381"/>
      <c r="CP132" s="381"/>
      <c r="CQ132" s="381"/>
      <c r="CR132" s="381"/>
      <c r="CS132" s="381"/>
      <c r="CT132" s="381"/>
      <c r="CU132" s="381"/>
      <c r="CV132" s="381"/>
      <c r="CW132" s="381"/>
      <c r="CX132" s="381"/>
      <c r="CY132" s="381"/>
      <c r="CZ132" s="381"/>
      <c r="DA132" s="381"/>
      <c r="DB132" s="381"/>
      <c r="DC132" s="381"/>
      <c r="DD132" s="381"/>
      <c r="DE132" s="381"/>
      <c r="DF132" s="381"/>
      <c r="DG132" s="381"/>
      <c r="DH132" s="381"/>
      <c r="DI132" s="381"/>
      <c r="DJ132" s="381"/>
      <c r="DK132" s="381"/>
      <c r="DL132" s="381"/>
      <c r="DM132" s="381"/>
      <c r="DN132" s="381"/>
      <c r="DO132" s="381"/>
      <c r="DP132" s="381"/>
      <c r="DQ132" s="381"/>
      <c r="DR132" s="381"/>
      <c r="DS132" s="381"/>
      <c r="DT132" s="381"/>
      <c r="DU132" s="381"/>
      <c r="DV132" s="381"/>
      <c r="DW132" s="381"/>
      <c r="DX132" s="381"/>
      <c r="DY132" s="381"/>
      <c r="DZ132" s="381"/>
      <c r="EA132" s="381"/>
      <c r="EB132" s="381"/>
      <c r="EC132" s="381"/>
      <c r="ED132" s="381"/>
      <c r="EE132" s="381"/>
      <c r="EF132" s="381"/>
      <c r="EG132" s="381"/>
      <c r="EH132" s="381"/>
      <c r="EI132" s="381"/>
      <c r="EJ132" s="381"/>
      <c r="EK132" s="381"/>
      <c r="EL132" s="381"/>
      <c r="EM132" s="381"/>
      <c r="EN132" s="381"/>
      <c r="EO132" s="381"/>
      <c r="EP132" s="381"/>
      <c r="EQ132" s="381"/>
      <c r="ER132" s="381"/>
      <c r="ES132" s="381"/>
      <c r="ET132" s="381"/>
      <c r="EU132" s="381"/>
      <c r="EV132" s="381"/>
      <c r="EW132" s="381"/>
      <c r="EX132" s="381"/>
      <c r="EY132" s="381"/>
      <c r="EZ132" s="381"/>
      <c r="FA132" s="381"/>
      <c r="FB132" s="381"/>
      <c r="FC132" s="381"/>
      <c r="FD132" s="381"/>
      <c r="FE132" s="381"/>
      <c r="FF132" s="381"/>
      <c r="FG132" s="381"/>
      <c r="FH132" s="381"/>
      <c r="FI132" s="381"/>
      <c r="FJ132" s="381"/>
      <c r="FK132" s="381"/>
      <c r="FL132" s="381"/>
      <c r="FM132" s="381"/>
      <c r="FN132" s="381"/>
      <c r="FO132" s="381"/>
      <c r="FP132" s="381"/>
      <c r="FQ132" s="381"/>
      <c r="FR132" s="381"/>
      <c r="FS132" s="381"/>
      <c r="FT132" s="381"/>
      <c r="FU132" s="381"/>
      <c r="FV132" s="381"/>
      <c r="FW132" s="381"/>
      <c r="FX132" s="381"/>
      <c r="FY132" s="381"/>
      <c r="FZ132" s="381"/>
      <c r="GA132" s="381"/>
      <c r="GB132" s="381"/>
      <c r="GC132" s="381"/>
    </row>
    <row r="133" spans="1:185" s="382" customFormat="1" ht="27.6">
      <c r="A133" s="390" t="s">
        <v>5863</v>
      </c>
      <c r="B133" s="388" t="s">
        <v>5864</v>
      </c>
      <c r="C133" s="202">
        <v>16</v>
      </c>
      <c r="D133" s="146">
        <v>23824</v>
      </c>
      <c r="E133" s="146">
        <v>25312</v>
      </c>
      <c r="F133" s="157"/>
      <c r="G133" s="157"/>
      <c r="H133" s="157"/>
      <c r="I133" s="381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1"/>
      <c r="Z133" s="381"/>
      <c r="AA133" s="381"/>
      <c r="AB133" s="381"/>
      <c r="AC133" s="381"/>
      <c r="AD133" s="381"/>
      <c r="AE133" s="381"/>
      <c r="AF133" s="381"/>
      <c r="AG133" s="381"/>
      <c r="AH133" s="381"/>
      <c r="AI133" s="381"/>
      <c r="AJ133" s="381"/>
      <c r="AK133" s="381"/>
      <c r="AL133" s="381"/>
      <c r="AM133" s="381"/>
      <c r="AN133" s="381"/>
      <c r="AO133" s="381"/>
      <c r="AP133" s="381"/>
      <c r="AQ133" s="381"/>
      <c r="AR133" s="381"/>
      <c r="AS133" s="381"/>
      <c r="AT133" s="381"/>
      <c r="AU133" s="381"/>
      <c r="AV133" s="381"/>
      <c r="AW133" s="381"/>
      <c r="AX133" s="381"/>
      <c r="AY133" s="381"/>
      <c r="AZ133" s="381"/>
      <c r="BA133" s="381"/>
      <c r="BB133" s="381"/>
      <c r="BC133" s="381"/>
      <c r="BD133" s="381"/>
      <c r="BE133" s="381"/>
      <c r="BF133" s="381"/>
      <c r="BG133" s="381"/>
      <c r="BH133" s="381"/>
      <c r="BI133" s="381"/>
      <c r="BJ133" s="381"/>
      <c r="BK133" s="381"/>
      <c r="BL133" s="381"/>
      <c r="BM133" s="381"/>
      <c r="BN133" s="381"/>
      <c r="BO133" s="381"/>
      <c r="BP133" s="381"/>
      <c r="BQ133" s="381"/>
      <c r="BR133" s="381"/>
      <c r="BS133" s="381"/>
      <c r="BT133" s="381"/>
      <c r="BU133" s="381"/>
      <c r="BV133" s="381"/>
      <c r="BW133" s="381"/>
      <c r="BX133" s="381"/>
      <c r="BY133" s="381"/>
      <c r="BZ133" s="381"/>
      <c r="CA133" s="381"/>
      <c r="CB133" s="381"/>
      <c r="CC133" s="381"/>
      <c r="CD133" s="381"/>
      <c r="CE133" s="381"/>
      <c r="CF133" s="381"/>
      <c r="CG133" s="381"/>
      <c r="CH133" s="381"/>
      <c r="CI133" s="381"/>
      <c r="CJ133" s="381"/>
      <c r="CK133" s="381"/>
      <c r="CL133" s="381"/>
      <c r="CM133" s="381"/>
      <c r="CN133" s="381"/>
      <c r="CO133" s="381"/>
      <c r="CP133" s="381"/>
      <c r="CQ133" s="381"/>
      <c r="CR133" s="381"/>
      <c r="CS133" s="381"/>
      <c r="CT133" s="381"/>
      <c r="CU133" s="381"/>
      <c r="CV133" s="381"/>
      <c r="CW133" s="381"/>
      <c r="CX133" s="381"/>
      <c r="CY133" s="381"/>
      <c r="CZ133" s="381"/>
      <c r="DA133" s="381"/>
      <c r="DB133" s="381"/>
      <c r="DC133" s="381"/>
      <c r="DD133" s="381"/>
      <c r="DE133" s="381"/>
      <c r="DF133" s="381"/>
      <c r="DG133" s="381"/>
      <c r="DH133" s="381"/>
      <c r="DI133" s="381"/>
      <c r="DJ133" s="381"/>
      <c r="DK133" s="381"/>
      <c r="DL133" s="381"/>
      <c r="DM133" s="381"/>
      <c r="DN133" s="381"/>
      <c r="DO133" s="381"/>
      <c r="DP133" s="381"/>
      <c r="DQ133" s="381"/>
      <c r="DR133" s="381"/>
      <c r="DS133" s="381"/>
      <c r="DT133" s="381"/>
      <c r="DU133" s="381"/>
      <c r="DV133" s="381"/>
      <c r="DW133" s="381"/>
      <c r="DX133" s="381"/>
      <c r="DY133" s="381"/>
      <c r="DZ133" s="381"/>
      <c r="EA133" s="381"/>
      <c r="EB133" s="381"/>
      <c r="EC133" s="381"/>
      <c r="ED133" s="381"/>
      <c r="EE133" s="381"/>
      <c r="EF133" s="381"/>
      <c r="EG133" s="381"/>
      <c r="EH133" s="381"/>
      <c r="EI133" s="381"/>
      <c r="EJ133" s="381"/>
      <c r="EK133" s="381"/>
      <c r="EL133" s="381"/>
      <c r="EM133" s="381"/>
      <c r="EN133" s="381"/>
      <c r="EO133" s="381"/>
      <c r="EP133" s="381"/>
      <c r="EQ133" s="381"/>
      <c r="ER133" s="381"/>
      <c r="ES133" s="381"/>
      <c r="ET133" s="381"/>
      <c r="EU133" s="381"/>
      <c r="EV133" s="381"/>
      <c r="EW133" s="381"/>
      <c r="EX133" s="381"/>
      <c r="EY133" s="381"/>
      <c r="EZ133" s="381"/>
      <c r="FA133" s="381"/>
      <c r="FB133" s="381"/>
      <c r="FC133" s="381"/>
      <c r="FD133" s="381"/>
      <c r="FE133" s="381"/>
      <c r="FF133" s="381"/>
      <c r="FG133" s="381"/>
      <c r="FH133" s="381"/>
      <c r="FI133" s="381"/>
      <c r="FJ133" s="381"/>
      <c r="FK133" s="381"/>
      <c r="FL133" s="381"/>
      <c r="FM133" s="381"/>
      <c r="FN133" s="381"/>
      <c r="FO133" s="381"/>
      <c r="FP133" s="381"/>
      <c r="FQ133" s="381"/>
      <c r="FR133" s="381"/>
      <c r="FS133" s="381"/>
      <c r="FT133" s="381"/>
      <c r="FU133" s="381"/>
      <c r="FV133" s="381"/>
      <c r="FW133" s="381"/>
      <c r="FX133" s="381"/>
      <c r="FY133" s="381"/>
      <c r="FZ133" s="381"/>
      <c r="GA133" s="381"/>
      <c r="GB133" s="381"/>
      <c r="GC133" s="381"/>
    </row>
    <row r="134" spans="1:185" s="382" customFormat="1" ht="13.8">
      <c r="A134" s="390" t="s">
        <v>5865</v>
      </c>
      <c r="B134" s="388" t="s">
        <v>5866</v>
      </c>
      <c r="C134" s="202">
        <v>7</v>
      </c>
      <c r="D134" s="146">
        <v>27112</v>
      </c>
      <c r="E134" s="146">
        <v>29705.8</v>
      </c>
      <c r="F134" s="157"/>
      <c r="G134" s="157"/>
      <c r="H134" s="157"/>
      <c r="I134" s="381"/>
      <c r="J134" s="381"/>
      <c r="K134" s="381"/>
      <c r="L134" s="381"/>
      <c r="M134" s="381"/>
      <c r="N134" s="381"/>
      <c r="O134" s="381"/>
      <c r="P134" s="381"/>
      <c r="Q134" s="381"/>
      <c r="R134" s="381"/>
      <c r="S134" s="381"/>
      <c r="T134" s="381"/>
      <c r="U134" s="381"/>
      <c r="V134" s="381"/>
      <c r="W134" s="381"/>
      <c r="X134" s="381"/>
      <c r="Y134" s="381"/>
      <c r="Z134" s="381"/>
      <c r="AA134" s="381"/>
      <c r="AB134" s="381"/>
      <c r="AC134" s="381"/>
      <c r="AD134" s="381"/>
      <c r="AE134" s="381"/>
      <c r="AF134" s="381"/>
      <c r="AG134" s="381"/>
      <c r="AH134" s="381"/>
      <c r="AI134" s="381"/>
      <c r="AJ134" s="381"/>
      <c r="AK134" s="381"/>
      <c r="AL134" s="381"/>
      <c r="AM134" s="381"/>
      <c r="AN134" s="381"/>
      <c r="AO134" s="381"/>
      <c r="AP134" s="381"/>
      <c r="AQ134" s="381"/>
      <c r="AR134" s="381"/>
      <c r="AS134" s="381"/>
      <c r="AT134" s="381"/>
      <c r="AU134" s="381"/>
      <c r="AV134" s="381"/>
      <c r="AW134" s="381"/>
      <c r="AX134" s="381"/>
      <c r="AY134" s="381"/>
      <c r="AZ134" s="381"/>
      <c r="BA134" s="381"/>
      <c r="BB134" s="381"/>
      <c r="BC134" s="381"/>
      <c r="BD134" s="381"/>
      <c r="BE134" s="381"/>
      <c r="BF134" s="381"/>
      <c r="BG134" s="381"/>
      <c r="BH134" s="381"/>
      <c r="BI134" s="381"/>
      <c r="BJ134" s="381"/>
      <c r="BK134" s="381"/>
      <c r="BL134" s="381"/>
      <c r="BM134" s="381"/>
      <c r="BN134" s="381"/>
      <c r="BO134" s="381"/>
      <c r="BP134" s="381"/>
      <c r="BQ134" s="381"/>
      <c r="BR134" s="381"/>
      <c r="BS134" s="381"/>
      <c r="BT134" s="381"/>
      <c r="BU134" s="381"/>
      <c r="BV134" s="381"/>
      <c r="BW134" s="381"/>
      <c r="BX134" s="381"/>
      <c r="BY134" s="381"/>
      <c r="BZ134" s="381"/>
      <c r="CA134" s="381"/>
      <c r="CB134" s="381"/>
      <c r="CC134" s="381"/>
      <c r="CD134" s="381"/>
      <c r="CE134" s="381"/>
      <c r="CF134" s="381"/>
      <c r="CG134" s="381"/>
      <c r="CH134" s="381"/>
      <c r="CI134" s="381"/>
      <c r="CJ134" s="381"/>
      <c r="CK134" s="381"/>
      <c r="CL134" s="381"/>
      <c r="CM134" s="381"/>
      <c r="CN134" s="381"/>
      <c r="CO134" s="381"/>
      <c r="CP134" s="381"/>
      <c r="CQ134" s="381"/>
      <c r="CR134" s="381"/>
      <c r="CS134" s="381"/>
      <c r="CT134" s="381"/>
      <c r="CU134" s="381"/>
      <c r="CV134" s="381"/>
      <c r="CW134" s="381"/>
      <c r="CX134" s="381"/>
      <c r="CY134" s="381"/>
      <c r="CZ134" s="381"/>
      <c r="DA134" s="381"/>
      <c r="DB134" s="381"/>
      <c r="DC134" s="381"/>
      <c r="DD134" s="381"/>
      <c r="DE134" s="381"/>
      <c r="DF134" s="381"/>
      <c r="DG134" s="381"/>
      <c r="DH134" s="381"/>
      <c r="DI134" s="381"/>
      <c r="DJ134" s="381"/>
      <c r="DK134" s="381"/>
      <c r="DL134" s="381"/>
      <c r="DM134" s="381"/>
      <c r="DN134" s="381"/>
      <c r="DO134" s="381"/>
      <c r="DP134" s="381"/>
      <c r="DQ134" s="381"/>
      <c r="DR134" s="381"/>
      <c r="DS134" s="381"/>
      <c r="DT134" s="381"/>
      <c r="DU134" s="381"/>
      <c r="DV134" s="381"/>
      <c r="DW134" s="381"/>
      <c r="DX134" s="381"/>
      <c r="DY134" s="381"/>
      <c r="DZ134" s="381"/>
      <c r="EA134" s="381"/>
      <c r="EB134" s="381"/>
      <c r="EC134" s="381"/>
      <c r="ED134" s="381"/>
      <c r="EE134" s="381"/>
      <c r="EF134" s="381"/>
      <c r="EG134" s="381"/>
      <c r="EH134" s="381"/>
      <c r="EI134" s="381"/>
      <c r="EJ134" s="381"/>
      <c r="EK134" s="381"/>
      <c r="EL134" s="381"/>
      <c r="EM134" s="381"/>
      <c r="EN134" s="381"/>
      <c r="EO134" s="381"/>
      <c r="EP134" s="381"/>
      <c r="EQ134" s="381"/>
      <c r="ER134" s="381"/>
      <c r="ES134" s="381"/>
      <c r="ET134" s="381"/>
      <c r="EU134" s="381"/>
      <c r="EV134" s="381"/>
      <c r="EW134" s="381"/>
      <c r="EX134" s="381"/>
      <c r="EY134" s="381"/>
      <c r="EZ134" s="381"/>
      <c r="FA134" s="381"/>
      <c r="FB134" s="381"/>
      <c r="FC134" s="381"/>
      <c r="FD134" s="381"/>
      <c r="FE134" s="381"/>
      <c r="FF134" s="381"/>
      <c r="FG134" s="381"/>
      <c r="FH134" s="381"/>
      <c r="FI134" s="381"/>
      <c r="FJ134" s="381"/>
      <c r="FK134" s="381"/>
      <c r="FL134" s="381"/>
      <c r="FM134" s="381"/>
      <c r="FN134" s="381"/>
      <c r="FO134" s="381"/>
      <c r="FP134" s="381"/>
      <c r="FQ134" s="381"/>
      <c r="FR134" s="381"/>
      <c r="FS134" s="381"/>
      <c r="FT134" s="381"/>
      <c r="FU134" s="381"/>
      <c r="FV134" s="381"/>
      <c r="FW134" s="381"/>
      <c r="FX134" s="381"/>
      <c r="FY134" s="381"/>
      <c r="FZ134" s="381"/>
      <c r="GA134" s="381"/>
      <c r="GB134" s="381"/>
      <c r="GC134" s="381"/>
    </row>
    <row r="135" spans="1:185" s="382" customFormat="1" ht="13.8">
      <c r="A135" s="390" t="s">
        <v>5867</v>
      </c>
      <c r="B135" s="388" t="s">
        <v>5868</v>
      </c>
      <c r="C135" s="202">
        <v>2</v>
      </c>
      <c r="D135" s="146">
        <v>25137</v>
      </c>
      <c r="E135" s="146">
        <v>26880.34</v>
      </c>
      <c r="F135" s="157"/>
      <c r="G135" s="157"/>
      <c r="H135" s="157"/>
      <c r="I135" s="381"/>
      <c r="J135" s="381"/>
      <c r="K135" s="381"/>
      <c r="L135" s="381"/>
      <c r="M135" s="381"/>
      <c r="N135" s="381"/>
      <c r="O135" s="381"/>
      <c r="P135" s="381"/>
      <c r="Q135" s="381"/>
      <c r="R135" s="381"/>
      <c r="S135" s="381"/>
      <c r="T135" s="381"/>
      <c r="U135" s="381"/>
      <c r="V135" s="381"/>
      <c r="W135" s="381"/>
      <c r="X135" s="381"/>
      <c r="Y135" s="381"/>
      <c r="Z135" s="381"/>
      <c r="AA135" s="381"/>
      <c r="AB135" s="381"/>
      <c r="AC135" s="381"/>
      <c r="AD135" s="381"/>
      <c r="AE135" s="381"/>
      <c r="AF135" s="381"/>
      <c r="AG135" s="381"/>
      <c r="AH135" s="381"/>
      <c r="AI135" s="381"/>
      <c r="AJ135" s="381"/>
      <c r="AK135" s="381"/>
      <c r="AL135" s="381"/>
      <c r="AM135" s="381"/>
      <c r="AN135" s="381"/>
      <c r="AO135" s="381"/>
      <c r="AP135" s="381"/>
      <c r="AQ135" s="381"/>
      <c r="AR135" s="381"/>
      <c r="AS135" s="381"/>
      <c r="AT135" s="381"/>
      <c r="AU135" s="381"/>
      <c r="AV135" s="381"/>
      <c r="AW135" s="381"/>
      <c r="AX135" s="381"/>
      <c r="AY135" s="381"/>
      <c r="AZ135" s="381"/>
      <c r="BA135" s="381"/>
      <c r="BB135" s="381"/>
      <c r="BC135" s="381"/>
      <c r="BD135" s="381"/>
      <c r="BE135" s="381"/>
      <c r="BF135" s="381"/>
      <c r="BG135" s="381"/>
      <c r="BH135" s="381"/>
      <c r="BI135" s="381"/>
      <c r="BJ135" s="381"/>
      <c r="BK135" s="381"/>
      <c r="BL135" s="381"/>
      <c r="BM135" s="381"/>
      <c r="BN135" s="381"/>
      <c r="BO135" s="381"/>
      <c r="BP135" s="381"/>
      <c r="BQ135" s="381"/>
      <c r="BR135" s="381"/>
      <c r="BS135" s="381"/>
      <c r="BT135" s="381"/>
      <c r="BU135" s="381"/>
      <c r="BV135" s="381"/>
      <c r="BW135" s="381"/>
      <c r="BX135" s="381"/>
      <c r="BY135" s="381"/>
      <c r="BZ135" s="381"/>
      <c r="CA135" s="381"/>
      <c r="CB135" s="381"/>
      <c r="CC135" s="381"/>
      <c r="CD135" s="381"/>
      <c r="CE135" s="381"/>
      <c r="CF135" s="381"/>
      <c r="CG135" s="381"/>
      <c r="CH135" s="381"/>
      <c r="CI135" s="381"/>
      <c r="CJ135" s="381"/>
      <c r="CK135" s="381"/>
      <c r="CL135" s="381"/>
      <c r="CM135" s="381"/>
      <c r="CN135" s="381"/>
      <c r="CO135" s="381"/>
      <c r="CP135" s="381"/>
      <c r="CQ135" s="381"/>
      <c r="CR135" s="381"/>
      <c r="CS135" s="381"/>
      <c r="CT135" s="381"/>
      <c r="CU135" s="381"/>
      <c r="CV135" s="381"/>
      <c r="CW135" s="381"/>
      <c r="CX135" s="381"/>
      <c r="CY135" s="381"/>
      <c r="CZ135" s="381"/>
      <c r="DA135" s="381"/>
      <c r="DB135" s="381"/>
      <c r="DC135" s="381"/>
      <c r="DD135" s="381"/>
      <c r="DE135" s="381"/>
      <c r="DF135" s="381"/>
      <c r="DG135" s="381"/>
      <c r="DH135" s="381"/>
      <c r="DI135" s="381"/>
      <c r="DJ135" s="381"/>
      <c r="DK135" s="381"/>
      <c r="DL135" s="381"/>
      <c r="DM135" s="381"/>
      <c r="DN135" s="381"/>
      <c r="DO135" s="381"/>
      <c r="DP135" s="381"/>
      <c r="DQ135" s="381"/>
      <c r="DR135" s="381"/>
      <c r="DS135" s="381"/>
      <c r="DT135" s="381"/>
      <c r="DU135" s="381"/>
      <c r="DV135" s="381"/>
      <c r="DW135" s="381"/>
      <c r="DX135" s="381"/>
      <c r="DY135" s="381"/>
      <c r="DZ135" s="381"/>
      <c r="EA135" s="381"/>
      <c r="EB135" s="381"/>
      <c r="EC135" s="381"/>
      <c r="ED135" s="381"/>
      <c r="EE135" s="381"/>
      <c r="EF135" s="381"/>
      <c r="EG135" s="381"/>
      <c r="EH135" s="381"/>
      <c r="EI135" s="381"/>
      <c r="EJ135" s="381"/>
      <c r="EK135" s="381"/>
      <c r="EL135" s="381"/>
      <c r="EM135" s="381"/>
      <c r="EN135" s="381"/>
      <c r="EO135" s="381"/>
      <c r="EP135" s="381"/>
      <c r="EQ135" s="381"/>
      <c r="ER135" s="381"/>
      <c r="ES135" s="381"/>
      <c r="ET135" s="381"/>
      <c r="EU135" s="381"/>
      <c r="EV135" s="381"/>
      <c r="EW135" s="381"/>
      <c r="EX135" s="381"/>
      <c r="EY135" s="381"/>
      <c r="EZ135" s="381"/>
      <c r="FA135" s="381"/>
      <c r="FB135" s="381"/>
      <c r="FC135" s="381"/>
      <c r="FD135" s="381"/>
      <c r="FE135" s="381"/>
      <c r="FF135" s="381"/>
      <c r="FG135" s="381"/>
      <c r="FH135" s="381"/>
      <c r="FI135" s="381"/>
      <c r="FJ135" s="381"/>
      <c r="FK135" s="381"/>
      <c r="FL135" s="381"/>
      <c r="FM135" s="381"/>
      <c r="FN135" s="381"/>
      <c r="FO135" s="381"/>
      <c r="FP135" s="381"/>
      <c r="FQ135" s="381"/>
      <c r="FR135" s="381"/>
      <c r="FS135" s="381"/>
      <c r="FT135" s="381"/>
      <c r="FU135" s="381"/>
      <c r="FV135" s="381"/>
      <c r="FW135" s="381"/>
      <c r="FX135" s="381"/>
      <c r="FY135" s="381"/>
      <c r="FZ135" s="381"/>
      <c r="GA135" s="381"/>
      <c r="GB135" s="381"/>
      <c r="GC135" s="381"/>
    </row>
    <row r="136" spans="1:185" s="382" customFormat="1" ht="13.8">
      <c r="A136" s="390" t="s">
        <v>5869</v>
      </c>
      <c r="B136" s="388" t="s">
        <v>5870</v>
      </c>
      <c r="C136" s="202">
        <v>4</v>
      </c>
      <c r="D136" s="146">
        <v>24084</v>
      </c>
      <c r="E136" s="146">
        <v>26415</v>
      </c>
      <c r="F136" s="157"/>
      <c r="G136" s="157"/>
      <c r="H136" s="157"/>
      <c r="I136" s="381"/>
      <c r="J136" s="381"/>
      <c r="K136" s="381"/>
      <c r="L136" s="381"/>
      <c r="M136" s="381"/>
      <c r="N136" s="381"/>
      <c r="O136" s="381"/>
      <c r="P136" s="381"/>
      <c r="Q136" s="381"/>
      <c r="R136" s="381"/>
      <c r="S136" s="381"/>
      <c r="T136" s="381"/>
      <c r="U136" s="381"/>
      <c r="V136" s="381"/>
      <c r="W136" s="381"/>
      <c r="X136" s="381"/>
      <c r="Y136" s="381"/>
      <c r="Z136" s="381"/>
      <c r="AA136" s="381"/>
      <c r="AB136" s="381"/>
      <c r="AC136" s="381"/>
      <c r="AD136" s="381"/>
      <c r="AE136" s="381"/>
      <c r="AF136" s="381"/>
      <c r="AG136" s="381"/>
      <c r="AH136" s="381"/>
      <c r="AI136" s="381"/>
      <c r="AJ136" s="381"/>
      <c r="AK136" s="381"/>
      <c r="AL136" s="381"/>
      <c r="AM136" s="381"/>
      <c r="AN136" s="381"/>
      <c r="AO136" s="381"/>
      <c r="AP136" s="381"/>
      <c r="AQ136" s="381"/>
      <c r="AR136" s="381"/>
      <c r="AS136" s="381"/>
      <c r="AT136" s="381"/>
      <c r="AU136" s="381"/>
      <c r="AV136" s="381"/>
      <c r="AW136" s="381"/>
      <c r="AX136" s="381"/>
      <c r="AY136" s="381"/>
      <c r="AZ136" s="381"/>
      <c r="BA136" s="381"/>
      <c r="BB136" s="381"/>
      <c r="BC136" s="381"/>
      <c r="BD136" s="381"/>
      <c r="BE136" s="381"/>
      <c r="BF136" s="381"/>
      <c r="BG136" s="381"/>
      <c r="BH136" s="381"/>
      <c r="BI136" s="381"/>
      <c r="BJ136" s="381"/>
      <c r="BK136" s="381"/>
      <c r="BL136" s="381"/>
      <c r="BM136" s="381"/>
      <c r="BN136" s="381"/>
      <c r="BO136" s="381"/>
      <c r="BP136" s="381"/>
      <c r="BQ136" s="381"/>
      <c r="BR136" s="381"/>
      <c r="BS136" s="381"/>
      <c r="BT136" s="381"/>
      <c r="BU136" s="381"/>
      <c r="BV136" s="381"/>
      <c r="BW136" s="381"/>
      <c r="BX136" s="381"/>
      <c r="BY136" s="381"/>
      <c r="BZ136" s="381"/>
      <c r="CA136" s="381"/>
      <c r="CB136" s="381"/>
      <c r="CC136" s="381"/>
      <c r="CD136" s="381"/>
      <c r="CE136" s="381"/>
      <c r="CF136" s="381"/>
      <c r="CG136" s="381"/>
      <c r="CH136" s="381"/>
      <c r="CI136" s="381"/>
      <c r="CJ136" s="381"/>
      <c r="CK136" s="381"/>
      <c r="CL136" s="381"/>
      <c r="CM136" s="381"/>
      <c r="CN136" s="381"/>
      <c r="CO136" s="381"/>
      <c r="CP136" s="381"/>
      <c r="CQ136" s="381"/>
      <c r="CR136" s="381"/>
      <c r="CS136" s="381"/>
      <c r="CT136" s="381"/>
      <c r="CU136" s="381"/>
      <c r="CV136" s="381"/>
      <c r="CW136" s="381"/>
      <c r="CX136" s="381"/>
      <c r="CY136" s="381"/>
      <c r="CZ136" s="381"/>
      <c r="DA136" s="381"/>
      <c r="DB136" s="381"/>
      <c r="DC136" s="381"/>
      <c r="DD136" s="381"/>
      <c r="DE136" s="381"/>
      <c r="DF136" s="381"/>
      <c r="DG136" s="381"/>
      <c r="DH136" s="381"/>
      <c r="DI136" s="381"/>
      <c r="DJ136" s="381"/>
      <c r="DK136" s="381"/>
      <c r="DL136" s="381"/>
      <c r="DM136" s="381"/>
      <c r="DN136" s="381"/>
      <c r="DO136" s="381"/>
      <c r="DP136" s="381"/>
      <c r="DQ136" s="381"/>
      <c r="DR136" s="381"/>
      <c r="DS136" s="381"/>
      <c r="DT136" s="381"/>
      <c r="DU136" s="381"/>
      <c r="DV136" s="381"/>
      <c r="DW136" s="381"/>
      <c r="DX136" s="381"/>
      <c r="DY136" s="381"/>
      <c r="DZ136" s="381"/>
      <c r="EA136" s="381"/>
      <c r="EB136" s="381"/>
      <c r="EC136" s="381"/>
      <c r="ED136" s="381"/>
      <c r="EE136" s="381"/>
      <c r="EF136" s="381"/>
      <c r="EG136" s="381"/>
      <c r="EH136" s="381"/>
      <c r="EI136" s="381"/>
      <c r="EJ136" s="381"/>
      <c r="EK136" s="381"/>
      <c r="EL136" s="381"/>
      <c r="EM136" s="381"/>
      <c r="EN136" s="381"/>
      <c r="EO136" s="381"/>
      <c r="EP136" s="381"/>
      <c r="EQ136" s="381"/>
      <c r="ER136" s="381"/>
      <c r="ES136" s="381"/>
      <c r="ET136" s="381"/>
      <c r="EU136" s="381"/>
      <c r="EV136" s="381"/>
      <c r="EW136" s="381"/>
      <c r="EX136" s="381"/>
      <c r="EY136" s="381"/>
      <c r="EZ136" s="381"/>
      <c r="FA136" s="381"/>
      <c r="FB136" s="381"/>
      <c r="FC136" s="381"/>
      <c r="FD136" s="381"/>
      <c r="FE136" s="381"/>
      <c r="FF136" s="381"/>
      <c r="FG136" s="381"/>
      <c r="FH136" s="381"/>
      <c r="FI136" s="381"/>
      <c r="FJ136" s="381"/>
      <c r="FK136" s="381"/>
      <c r="FL136" s="381"/>
      <c r="FM136" s="381"/>
      <c r="FN136" s="381"/>
      <c r="FO136" s="381"/>
      <c r="FP136" s="381"/>
      <c r="FQ136" s="381"/>
      <c r="FR136" s="381"/>
      <c r="FS136" s="381"/>
      <c r="FT136" s="381"/>
      <c r="FU136" s="381"/>
      <c r="FV136" s="381"/>
      <c r="FW136" s="381"/>
      <c r="FX136" s="381"/>
      <c r="FY136" s="381"/>
      <c r="FZ136" s="381"/>
      <c r="GA136" s="381"/>
      <c r="GB136" s="381"/>
      <c r="GC136" s="381"/>
    </row>
    <row r="137" spans="1:185" s="382" customFormat="1" ht="13.8">
      <c r="A137" s="390" t="s">
        <v>5871</v>
      </c>
      <c r="B137" s="388" t="s">
        <v>5872</v>
      </c>
      <c r="C137" s="202">
        <v>1</v>
      </c>
      <c r="D137" s="146">
        <v>21994.7</v>
      </c>
      <c r="E137" s="146">
        <v>21994.7</v>
      </c>
      <c r="F137" s="157"/>
      <c r="G137" s="157"/>
      <c r="H137" s="157"/>
      <c r="I137" s="381"/>
      <c r="J137" s="381"/>
      <c r="K137" s="381"/>
      <c r="L137" s="381"/>
      <c r="M137" s="381"/>
      <c r="N137" s="381"/>
      <c r="O137" s="381"/>
      <c r="P137" s="381"/>
      <c r="Q137" s="381"/>
      <c r="R137" s="381"/>
      <c r="S137" s="381"/>
      <c r="T137" s="381"/>
      <c r="U137" s="381"/>
      <c r="V137" s="381"/>
      <c r="W137" s="381"/>
      <c r="X137" s="381"/>
      <c r="Y137" s="381"/>
      <c r="Z137" s="381"/>
      <c r="AA137" s="381"/>
      <c r="AB137" s="381"/>
      <c r="AC137" s="381"/>
      <c r="AD137" s="381"/>
      <c r="AE137" s="381"/>
      <c r="AF137" s="381"/>
      <c r="AG137" s="381"/>
      <c r="AH137" s="381"/>
      <c r="AI137" s="381"/>
      <c r="AJ137" s="381"/>
      <c r="AK137" s="381"/>
      <c r="AL137" s="381"/>
      <c r="AM137" s="381"/>
      <c r="AN137" s="381"/>
      <c r="AO137" s="381"/>
      <c r="AP137" s="381"/>
      <c r="AQ137" s="381"/>
      <c r="AR137" s="381"/>
      <c r="AS137" s="381"/>
      <c r="AT137" s="381"/>
      <c r="AU137" s="381"/>
      <c r="AV137" s="381"/>
      <c r="AW137" s="381"/>
      <c r="AX137" s="381"/>
      <c r="AY137" s="381"/>
      <c r="AZ137" s="381"/>
      <c r="BA137" s="381"/>
      <c r="BB137" s="381"/>
      <c r="BC137" s="381"/>
      <c r="BD137" s="381"/>
      <c r="BE137" s="381"/>
      <c r="BF137" s="381"/>
      <c r="BG137" s="381"/>
      <c r="BH137" s="381"/>
      <c r="BI137" s="381"/>
      <c r="BJ137" s="381"/>
      <c r="BK137" s="381"/>
      <c r="BL137" s="381"/>
      <c r="BM137" s="381"/>
      <c r="BN137" s="381"/>
      <c r="BO137" s="381"/>
      <c r="BP137" s="381"/>
      <c r="BQ137" s="381"/>
      <c r="BR137" s="381"/>
      <c r="BS137" s="381"/>
      <c r="BT137" s="381"/>
      <c r="BU137" s="381"/>
      <c r="BV137" s="381"/>
      <c r="BW137" s="381"/>
      <c r="BX137" s="381"/>
      <c r="BY137" s="381"/>
      <c r="BZ137" s="381"/>
      <c r="CA137" s="381"/>
      <c r="CB137" s="381"/>
      <c r="CC137" s="381"/>
      <c r="CD137" s="381"/>
      <c r="CE137" s="381"/>
      <c r="CF137" s="381"/>
      <c r="CG137" s="381"/>
      <c r="CH137" s="381"/>
      <c r="CI137" s="381"/>
      <c r="CJ137" s="381"/>
      <c r="CK137" s="381"/>
      <c r="CL137" s="381"/>
      <c r="CM137" s="381"/>
      <c r="CN137" s="381"/>
      <c r="CO137" s="381"/>
      <c r="CP137" s="381"/>
      <c r="CQ137" s="381"/>
      <c r="CR137" s="381"/>
      <c r="CS137" s="381"/>
      <c r="CT137" s="381"/>
      <c r="CU137" s="381"/>
      <c r="CV137" s="381"/>
      <c r="CW137" s="381"/>
      <c r="CX137" s="381"/>
      <c r="CY137" s="381"/>
      <c r="CZ137" s="381"/>
      <c r="DA137" s="381"/>
      <c r="DB137" s="381"/>
      <c r="DC137" s="381"/>
      <c r="DD137" s="381"/>
      <c r="DE137" s="381"/>
      <c r="DF137" s="381"/>
      <c r="DG137" s="381"/>
      <c r="DH137" s="381"/>
      <c r="DI137" s="381"/>
      <c r="DJ137" s="381"/>
      <c r="DK137" s="381"/>
      <c r="DL137" s="381"/>
      <c r="DM137" s="381"/>
      <c r="DN137" s="381"/>
      <c r="DO137" s="381"/>
      <c r="DP137" s="381"/>
      <c r="DQ137" s="381"/>
      <c r="DR137" s="381"/>
      <c r="DS137" s="381"/>
      <c r="DT137" s="381"/>
      <c r="DU137" s="381"/>
      <c r="DV137" s="381"/>
      <c r="DW137" s="381"/>
      <c r="DX137" s="381"/>
      <c r="DY137" s="381"/>
      <c r="DZ137" s="381"/>
      <c r="EA137" s="381"/>
      <c r="EB137" s="381"/>
      <c r="EC137" s="381"/>
      <c r="ED137" s="381"/>
      <c r="EE137" s="381"/>
      <c r="EF137" s="381"/>
      <c r="EG137" s="381"/>
      <c r="EH137" s="381"/>
      <c r="EI137" s="381"/>
      <c r="EJ137" s="381"/>
      <c r="EK137" s="381"/>
      <c r="EL137" s="381"/>
      <c r="EM137" s="381"/>
      <c r="EN137" s="381"/>
      <c r="EO137" s="381"/>
      <c r="EP137" s="381"/>
      <c r="EQ137" s="381"/>
      <c r="ER137" s="381"/>
      <c r="ES137" s="381"/>
      <c r="ET137" s="381"/>
      <c r="EU137" s="381"/>
      <c r="EV137" s="381"/>
      <c r="EW137" s="381"/>
      <c r="EX137" s="381"/>
      <c r="EY137" s="381"/>
      <c r="EZ137" s="381"/>
      <c r="FA137" s="381"/>
      <c r="FB137" s="381"/>
      <c r="FC137" s="381"/>
      <c r="FD137" s="381"/>
      <c r="FE137" s="381"/>
      <c r="FF137" s="381"/>
      <c r="FG137" s="381"/>
      <c r="FH137" s="381"/>
      <c r="FI137" s="381"/>
      <c r="FJ137" s="381"/>
      <c r="FK137" s="381"/>
      <c r="FL137" s="381"/>
      <c r="FM137" s="381"/>
      <c r="FN137" s="381"/>
      <c r="FO137" s="381"/>
      <c r="FP137" s="381"/>
      <c r="FQ137" s="381"/>
      <c r="FR137" s="381"/>
      <c r="FS137" s="381"/>
      <c r="FT137" s="381"/>
      <c r="FU137" s="381"/>
      <c r="FV137" s="381"/>
      <c r="FW137" s="381"/>
      <c r="FX137" s="381"/>
      <c r="FY137" s="381"/>
      <c r="FZ137" s="381"/>
      <c r="GA137" s="381"/>
      <c r="GB137" s="381"/>
      <c r="GC137" s="381"/>
    </row>
    <row r="138" spans="1:185" s="382" customFormat="1" ht="13.8">
      <c r="A138" s="390" t="s">
        <v>5873</v>
      </c>
      <c r="B138" s="388" t="s">
        <v>5874</v>
      </c>
      <c r="C138" s="202">
        <v>23</v>
      </c>
      <c r="D138" s="146">
        <v>19583</v>
      </c>
      <c r="E138" s="146">
        <v>21144.46</v>
      </c>
      <c r="F138" s="157"/>
      <c r="G138" s="157"/>
      <c r="H138" s="157"/>
      <c r="I138" s="381"/>
      <c r="J138" s="381"/>
      <c r="K138" s="381"/>
      <c r="L138" s="381"/>
      <c r="M138" s="381"/>
      <c r="N138" s="381"/>
      <c r="O138" s="381"/>
      <c r="P138" s="381"/>
      <c r="Q138" s="381"/>
      <c r="R138" s="381"/>
      <c r="S138" s="381"/>
      <c r="T138" s="381"/>
      <c r="U138" s="381"/>
      <c r="V138" s="381"/>
      <c r="W138" s="381"/>
      <c r="X138" s="381"/>
      <c r="Y138" s="381"/>
      <c r="Z138" s="381"/>
      <c r="AA138" s="381"/>
      <c r="AB138" s="381"/>
      <c r="AC138" s="381"/>
      <c r="AD138" s="381"/>
      <c r="AE138" s="381"/>
      <c r="AF138" s="381"/>
      <c r="AG138" s="381"/>
      <c r="AH138" s="381"/>
      <c r="AI138" s="381"/>
      <c r="AJ138" s="381"/>
      <c r="AK138" s="381"/>
      <c r="AL138" s="381"/>
      <c r="AM138" s="381"/>
      <c r="AN138" s="381"/>
      <c r="AO138" s="381"/>
      <c r="AP138" s="381"/>
      <c r="AQ138" s="381"/>
      <c r="AR138" s="381"/>
      <c r="AS138" s="381"/>
      <c r="AT138" s="381"/>
      <c r="AU138" s="381"/>
      <c r="AV138" s="381"/>
      <c r="AW138" s="381"/>
      <c r="AX138" s="381"/>
      <c r="AY138" s="381"/>
      <c r="AZ138" s="381"/>
      <c r="BA138" s="381"/>
      <c r="BB138" s="381"/>
      <c r="BC138" s="381"/>
      <c r="BD138" s="381"/>
      <c r="BE138" s="381"/>
      <c r="BF138" s="381"/>
      <c r="BG138" s="381"/>
      <c r="BH138" s="381"/>
      <c r="BI138" s="381"/>
      <c r="BJ138" s="381"/>
      <c r="BK138" s="381"/>
      <c r="BL138" s="381"/>
      <c r="BM138" s="381"/>
      <c r="BN138" s="381"/>
      <c r="BO138" s="381"/>
      <c r="BP138" s="381"/>
      <c r="BQ138" s="381"/>
      <c r="BR138" s="381"/>
      <c r="BS138" s="381"/>
      <c r="BT138" s="381"/>
      <c r="BU138" s="381"/>
      <c r="BV138" s="381"/>
      <c r="BW138" s="381"/>
      <c r="BX138" s="381"/>
      <c r="BY138" s="381"/>
      <c r="BZ138" s="381"/>
      <c r="CA138" s="381"/>
      <c r="CB138" s="381"/>
      <c r="CC138" s="381"/>
      <c r="CD138" s="381"/>
      <c r="CE138" s="381"/>
      <c r="CF138" s="381"/>
      <c r="CG138" s="381"/>
      <c r="CH138" s="381"/>
      <c r="CI138" s="381"/>
      <c r="CJ138" s="381"/>
      <c r="CK138" s="381"/>
      <c r="CL138" s="381"/>
      <c r="CM138" s="381"/>
      <c r="CN138" s="381"/>
      <c r="CO138" s="381"/>
      <c r="CP138" s="381"/>
      <c r="CQ138" s="381"/>
      <c r="CR138" s="381"/>
      <c r="CS138" s="381"/>
      <c r="CT138" s="381"/>
      <c r="CU138" s="381"/>
      <c r="CV138" s="381"/>
      <c r="CW138" s="381"/>
      <c r="CX138" s="381"/>
      <c r="CY138" s="381"/>
      <c r="CZ138" s="381"/>
      <c r="DA138" s="381"/>
      <c r="DB138" s="381"/>
      <c r="DC138" s="381"/>
      <c r="DD138" s="381"/>
      <c r="DE138" s="381"/>
      <c r="DF138" s="381"/>
      <c r="DG138" s="381"/>
      <c r="DH138" s="381"/>
      <c r="DI138" s="381"/>
      <c r="DJ138" s="381"/>
      <c r="DK138" s="381"/>
      <c r="DL138" s="381"/>
      <c r="DM138" s="381"/>
      <c r="DN138" s="381"/>
      <c r="DO138" s="381"/>
      <c r="DP138" s="381"/>
      <c r="DQ138" s="381"/>
      <c r="DR138" s="381"/>
      <c r="DS138" s="381"/>
      <c r="DT138" s="381"/>
      <c r="DU138" s="381"/>
      <c r="DV138" s="381"/>
      <c r="DW138" s="381"/>
      <c r="DX138" s="381"/>
      <c r="DY138" s="381"/>
      <c r="DZ138" s="381"/>
      <c r="EA138" s="381"/>
      <c r="EB138" s="381"/>
      <c r="EC138" s="381"/>
      <c r="ED138" s="381"/>
      <c r="EE138" s="381"/>
      <c r="EF138" s="381"/>
      <c r="EG138" s="381"/>
      <c r="EH138" s="381"/>
      <c r="EI138" s="381"/>
      <c r="EJ138" s="381"/>
      <c r="EK138" s="381"/>
      <c r="EL138" s="381"/>
      <c r="EM138" s="381"/>
      <c r="EN138" s="381"/>
      <c r="EO138" s="381"/>
      <c r="EP138" s="381"/>
      <c r="EQ138" s="381"/>
      <c r="ER138" s="381"/>
      <c r="ES138" s="381"/>
      <c r="ET138" s="381"/>
      <c r="EU138" s="381"/>
      <c r="EV138" s="381"/>
      <c r="EW138" s="381"/>
      <c r="EX138" s="381"/>
      <c r="EY138" s="381"/>
      <c r="EZ138" s="381"/>
      <c r="FA138" s="381"/>
      <c r="FB138" s="381"/>
      <c r="FC138" s="381"/>
      <c r="FD138" s="381"/>
      <c r="FE138" s="381"/>
      <c r="FF138" s="381"/>
      <c r="FG138" s="381"/>
      <c r="FH138" s="381"/>
      <c r="FI138" s="381"/>
      <c r="FJ138" s="381"/>
      <c r="FK138" s="381"/>
      <c r="FL138" s="381"/>
      <c r="FM138" s="381"/>
      <c r="FN138" s="381"/>
      <c r="FO138" s="381"/>
      <c r="FP138" s="381"/>
      <c r="FQ138" s="381"/>
      <c r="FR138" s="381"/>
      <c r="FS138" s="381"/>
      <c r="FT138" s="381"/>
      <c r="FU138" s="381"/>
      <c r="FV138" s="381"/>
      <c r="FW138" s="381"/>
      <c r="FX138" s="381"/>
      <c r="FY138" s="381"/>
      <c r="FZ138" s="381"/>
      <c r="GA138" s="381"/>
      <c r="GB138" s="381"/>
      <c r="GC138" s="381"/>
    </row>
    <row r="139" spans="1:185" s="382" customFormat="1" ht="13.8">
      <c r="A139" s="390" t="s">
        <v>5875</v>
      </c>
      <c r="B139" s="388" t="s">
        <v>5876</v>
      </c>
      <c r="C139" s="202">
        <v>25</v>
      </c>
      <c r="D139" s="146">
        <v>19416</v>
      </c>
      <c r="E139" s="146">
        <v>20877.46</v>
      </c>
      <c r="F139" s="157"/>
      <c r="G139" s="157"/>
      <c r="H139" s="157"/>
      <c r="I139" s="381"/>
      <c r="J139" s="381"/>
      <c r="K139" s="381"/>
      <c r="L139" s="381"/>
      <c r="M139" s="381"/>
      <c r="N139" s="381"/>
      <c r="O139" s="381"/>
      <c r="P139" s="381"/>
      <c r="Q139" s="381"/>
      <c r="R139" s="381"/>
      <c r="S139" s="381"/>
      <c r="T139" s="381"/>
      <c r="U139" s="381"/>
      <c r="V139" s="381"/>
      <c r="W139" s="381"/>
      <c r="X139" s="381"/>
      <c r="Y139" s="381"/>
      <c r="Z139" s="381"/>
      <c r="AA139" s="381"/>
      <c r="AB139" s="381"/>
      <c r="AC139" s="381"/>
      <c r="AD139" s="381"/>
      <c r="AE139" s="381"/>
      <c r="AF139" s="381"/>
      <c r="AG139" s="381"/>
      <c r="AH139" s="381"/>
      <c r="AI139" s="381"/>
      <c r="AJ139" s="381"/>
      <c r="AK139" s="381"/>
      <c r="AL139" s="381"/>
      <c r="AM139" s="381"/>
      <c r="AN139" s="381"/>
      <c r="AO139" s="381"/>
      <c r="AP139" s="381"/>
      <c r="AQ139" s="381"/>
      <c r="AR139" s="381"/>
      <c r="AS139" s="381"/>
      <c r="AT139" s="381"/>
      <c r="AU139" s="381"/>
      <c r="AV139" s="381"/>
      <c r="AW139" s="381"/>
      <c r="AX139" s="381"/>
      <c r="AY139" s="381"/>
      <c r="AZ139" s="381"/>
      <c r="BA139" s="381"/>
      <c r="BB139" s="381"/>
      <c r="BC139" s="381"/>
      <c r="BD139" s="381"/>
      <c r="BE139" s="381"/>
      <c r="BF139" s="381"/>
      <c r="BG139" s="381"/>
      <c r="BH139" s="381"/>
      <c r="BI139" s="381"/>
      <c r="BJ139" s="381"/>
      <c r="BK139" s="381"/>
      <c r="BL139" s="381"/>
      <c r="BM139" s="381"/>
      <c r="BN139" s="381"/>
      <c r="BO139" s="381"/>
      <c r="BP139" s="381"/>
      <c r="BQ139" s="381"/>
      <c r="BR139" s="381"/>
      <c r="BS139" s="381"/>
      <c r="BT139" s="381"/>
      <c r="BU139" s="381"/>
      <c r="BV139" s="381"/>
      <c r="BW139" s="381"/>
      <c r="BX139" s="381"/>
      <c r="BY139" s="381"/>
      <c r="BZ139" s="381"/>
      <c r="CA139" s="381"/>
      <c r="CB139" s="381"/>
      <c r="CC139" s="381"/>
      <c r="CD139" s="381"/>
      <c r="CE139" s="381"/>
      <c r="CF139" s="381"/>
      <c r="CG139" s="381"/>
      <c r="CH139" s="381"/>
      <c r="CI139" s="381"/>
      <c r="CJ139" s="381"/>
      <c r="CK139" s="381"/>
      <c r="CL139" s="381"/>
      <c r="CM139" s="381"/>
      <c r="CN139" s="381"/>
      <c r="CO139" s="381"/>
      <c r="CP139" s="381"/>
      <c r="CQ139" s="381"/>
      <c r="CR139" s="381"/>
      <c r="CS139" s="381"/>
      <c r="CT139" s="381"/>
      <c r="CU139" s="381"/>
      <c r="CV139" s="381"/>
      <c r="CW139" s="381"/>
      <c r="CX139" s="381"/>
      <c r="CY139" s="381"/>
      <c r="CZ139" s="381"/>
      <c r="DA139" s="381"/>
      <c r="DB139" s="381"/>
      <c r="DC139" s="381"/>
      <c r="DD139" s="381"/>
      <c r="DE139" s="381"/>
      <c r="DF139" s="381"/>
      <c r="DG139" s="381"/>
      <c r="DH139" s="381"/>
      <c r="DI139" s="381"/>
      <c r="DJ139" s="381"/>
      <c r="DK139" s="381"/>
      <c r="DL139" s="381"/>
      <c r="DM139" s="381"/>
      <c r="DN139" s="381"/>
      <c r="DO139" s="381"/>
      <c r="DP139" s="381"/>
      <c r="DQ139" s="381"/>
      <c r="DR139" s="381"/>
      <c r="DS139" s="381"/>
      <c r="DT139" s="381"/>
      <c r="DU139" s="381"/>
      <c r="DV139" s="381"/>
      <c r="DW139" s="381"/>
      <c r="DX139" s="381"/>
      <c r="DY139" s="381"/>
      <c r="DZ139" s="381"/>
      <c r="EA139" s="381"/>
      <c r="EB139" s="381"/>
      <c r="EC139" s="381"/>
      <c r="ED139" s="381"/>
      <c r="EE139" s="381"/>
      <c r="EF139" s="381"/>
      <c r="EG139" s="381"/>
      <c r="EH139" s="381"/>
      <c r="EI139" s="381"/>
      <c r="EJ139" s="381"/>
      <c r="EK139" s="381"/>
      <c r="EL139" s="381"/>
      <c r="EM139" s="381"/>
      <c r="EN139" s="381"/>
      <c r="EO139" s="381"/>
      <c r="EP139" s="381"/>
      <c r="EQ139" s="381"/>
      <c r="ER139" s="381"/>
      <c r="ES139" s="381"/>
      <c r="ET139" s="381"/>
      <c r="EU139" s="381"/>
      <c r="EV139" s="381"/>
      <c r="EW139" s="381"/>
      <c r="EX139" s="381"/>
      <c r="EY139" s="381"/>
      <c r="EZ139" s="381"/>
      <c r="FA139" s="381"/>
      <c r="FB139" s="381"/>
      <c r="FC139" s="381"/>
      <c r="FD139" s="381"/>
      <c r="FE139" s="381"/>
      <c r="FF139" s="381"/>
      <c r="FG139" s="381"/>
      <c r="FH139" s="381"/>
      <c r="FI139" s="381"/>
      <c r="FJ139" s="381"/>
      <c r="FK139" s="381"/>
      <c r="FL139" s="381"/>
      <c r="FM139" s="381"/>
      <c r="FN139" s="381"/>
      <c r="FO139" s="381"/>
      <c r="FP139" s="381"/>
      <c r="FQ139" s="381"/>
      <c r="FR139" s="381"/>
      <c r="FS139" s="381"/>
      <c r="FT139" s="381"/>
      <c r="FU139" s="381"/>
      <c r="FV139" s="381"/>
      <c r="FW139" s="381"/>
      <c r="FX139" s="381"/>
      <c r="FY139" s="381"/>
      <c r="FZ139" s="381"/>
      <c r="GA139" s="381"/>
      <c r="GB139" s="381"/>
      <c r="GC139" s="381"/>
    </row>
    <row r="140" spans="1:185" s="382" customFormat="1" ht="13.8">
      <c r="A140" s="390" t="s">
        <v>5877</v>
      </c>
      <c r="B140" s="388" t="s">
        <v>5878</v>
      </c>
      <c r="C140" s="202">
        <v>3</v>
      </c>
      <c r="D140" s="146">
        <v>34142</v>
      </c>
      <c r="E140" s="146">
        <v>35737.300000000003</v>
      </c>
      <c r="F140" s="157"/>
      <c r="G140" s="157"/>
      <c r="H140" s="157"/>
      <c r="I140" s="381"/>
      <c r="J140" s="381"/>
      <c r="K140" s="381"/>
      <c r="L140" s="381"/>
      <c r="M140" s="381"/>
      <c r="N140" s="381"/>
      <c r="O140" s="381"/>
      <c r="P140" s="381"/>
      <c r="Q140" s="381"/>
      <c r="R140" s="381"/>
      <c r="S140" s="381"/>
      <c r="T140" s="381"/>
      <c r="U140" s="381"/>
      <c r="V140" s="381"/>
      <c r="W140" s="381"/>
      <c r="X140" s="381"/>
      <c r="Y140" s="381"/>
      <c r="Z140" s="381"/>
      <c r="AA140" s="381"/>
      <c r="AB140" s="381"/>
      <c r="AC140" s="381"/>
      <c r="AD140" s="381"/>
      <c r="AE140" s="381"/>
      <c r="AF140" s="381"/>
      <c r="AG140" s="381"/>
      <c r="AH140" s="381"/>
      <c r="AI140" s="381"/>
      <c r="AJ140" s="381"/>
      <c r="AK140" s="381"/>
      <c r="AL140" s="381"/>
      <c r="AM140" s="381"/>
      <c r="AN140" s="381"/>
      <c r="AO140" s="381"/>
      <c r="AP140" s="381"/>
      <c r="AQ140" s="381"/>
      <c r="AR140" s="381"/>
      <c r="AS140" s="381"/>
      <c r="AT140" s="381"/>
      <c r="AU140" s="381"/>
      <c r="AV140" s="381"/>
      <c r="AW140" s="381"/>
      <c r="AX140" s="381"/>
      <c r="AY140" s="381"/>
      <c r="AZ140" s="381"/>
      <c r="BA140" s="381"/>
      <c r="BB140" s="381"/>
      <c r="BC140" s="381"/>
      <c r="BD140" s="381"/>
      <c r="BE140" s="381"/>
      <c r="BF140" s="381"/>
      <c r="BG140" s="381"/>
      <c r="BH140" s="381"/>
      <c r="BI140" s="381"/>
      <c r="BJ140" s="381"/>
      <c r="BK140" s="381"/>
      <c r="BL140" s="381"/>
      <c r="BM140" s="381"/>
      <c r="BN140" s="381"/>
      <c r="BO140" s="381"/>
      <c r="BP140" s="381"/>
      <c r="BQ140" s="381"/>
      <c r="BR140" s="381"/>
      <c r="BS140" s="381"/>
      <c r="BT140" s="381"/>
      <c r="BU140" s="381"/>
      <c r="BV140" s="381"/>
      <c r="BW140" s="381"/>
      <c r="BX140" s="381"/>
      <c r="BY140" s="381"/>
      <c r="BZ140" s="381"/>
      <c r="CA140" s="381"/>
      <c r="CB140" s="381"/>
      <c r="CC140" s="381"/>
      <c r="CD140" s="381"/>
      <c r="CE140" s="381"/>
      <c r="CF140" s="381"/>
      <c r="CG140" s="381"/>
      <c r="CH140" s="381"/>
      <c r="CI140" s="381"/>
      <c r="CJ140" s="381"/>
      <c r="CK140" s="381"/>
      <c r="CL140" s="381"/>
      <c r="CM140" s="381"/>
      <c r="CN140" s="381"/>
      <c r="CO140" s="381"/>
      <c r="CP140" s="381"/>
      <c r="CQ140" s="381"/>
      <c r="CR140" s="381"/>
      <c r="CS140" s="381"/>
      <c r="CT140" s="381"/>
      <c r="CU140" s="381"/>
      <c r="CV140" s="381"/>
      <c r="CW140" s="381"/>
      <c r="CX140" s="381"/>
      <c r="CY140" s="381"/>
      <c r="CZ140" s="381"/>
      <c r="DA140" s="381"/>
      <c r="DB140" s="381"/>
      <c r="DC140" s="381"/>
      <c r="DD140" s="381"/>
      <c r="DE140" s="381"/>
      <c r="DF140" s="381"/>
      <c r="DG140" s="381"/>
      <c r="DH140" s="381"/>
      <c r="DI140" s="381"/>
      <c r="DJ140" s="381"/>
      <c r="DK140" s="381"/>
      <c r="DL140" s="381"/>
      <c r="DM140" s="381"/>
      <c r="DN140" s="381"/>
      <c r="DO140" s="381"/>
      <c r="DP140" s="381"/>
      <c r="DQ140" s="381"/>
      <c r="DR140" s="381"/>
      <c r="DS140" s="381"/>
      <c r="DT140" s="381"/>
      <c r="DU140" s="381"/>
      <c r="DV140" s="381"/>
      <c r="DW140" s="381"/>
      <c r="DX140" s="381"/>
      <c r="DY140" s="381"/>
      <c r="DZ140" s="381"/>
      <c r="EA140" s="381"/>
      <c r="EB140" s="381"/>
      <c r="EC140" s="381"/>
      <c r="ED140" s="381"/>
      <c r="EE140" s="381"/>
      <c r="EF140" s="381"/>
      <c r="EG140" s="381"/>
      <c r="EH140" s="381"/>
      <c r="EI140" s="381"/>
      <c r="EJ140" s="381"/>
      <c r="EK140" s="381"/>
      <c r="EL140" s="381"/>
      <c r="EM140" s="381"/>
      <c r="EN140" s="381"/>
      <c r="EO140" s="381"/>
      <c r="EP140" s="381"/>
      <c r="EQ140" s="381"/>
      <c r="ER140" s="381"/>
      <c r="ES140" s="381"/>
      <c r="ET140" s="381"/>
      <c r="EU140" s="381"/>
      <c r="EV140" s="381"/>
      <c r="EW140" s="381"/>
      <c r="EX140" s="381"/>
      <c r="EY140" s="381"/>
      <c r="EZ140" s="381"/>
      <c r="FA140" s="381"/>
      <c r="FB140" s="381"/>
      <c r="FC140" s="381"/>
      <c r="FD140" s="381"/>
      <c r="FE140" s="381"/>
      <c r="FF140" s="381"/>
      <c r="FG140" s="381"/>
      <c r="FH140" s="381"/>
      <c r="FI140" s="381"/>
      <c r="FJ140" s="381"/>
      <c r="FK140" s="381"/>
      <c r="FL140" s="381"/>
      <c r="FM140" s="381"/>
      <c r="FN140" s="381"/>
      <c r="FO140" s="381"/>
      <c r="FP140" s="381"/>
      <c r="FQ140" s="381"/>
      <c r="FR140" s="381"/>
      <c r="FS140" s="381"/>
      <c r="FT140" s="381"/>
      <c r="FU140" s="381"/>
      <c r="FV140" s="381"/>
      <c r="FW140" s="381"/>
      <c r="FX140" s="381"/>
      <c r="FY140" s="381"/>
      <c r="FZ140" s="381"/>
      <c r="GA140" s="381"/>
      <c r="GB140" s="381"/>
      <c r="GC140" s="381"/>
    </row>
    <row r="141" spans="1:185" s="382" customFormat="1" ht="13.8">
      <c r="A141" s="390" t="s">
        <v>5879</v>
      </c>
      <c r="B141" s="388" t="s">
        <v>5880</v>
      </c>
      <c r="C141" s="202">
        <v>1</v>
      </c>
      <c r="D141" s="146">
        <v>20839.099999999999</v>
      </c>
      <c r="E141" s="146">
        <v>20839.099999999999</v>
      </c>
      <c r="F141" s="157"/>
      <c r="G141" s="157"/>
      <c r="H141" s="157"/>
      <c r="I141" s="381"/>
      <c r="J141" s="381"/>
      <c r="K141" s="381"/>
      <c r="L141" s="38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1"/>
      <c r="Z141" s="381"/>
      <c r="AA141" s="381"/>
      <c r="AB141" s="381"/>
      <c r="AC141" s="381"/>
      <c r="AD141" s="381"/>
      <c r="AE141" s="381"/>
      <c r="AF141" s="381"/>
      <c r="AG141" s="381"/>
      <c r="AH141" s="381"/>
      <c r="AI141" s="381"/>
      <c r="AJ141" s="381"/>
      <c r="AK141" s="381"/>
      <c r="AL141" s="381"/>
      <c r="AM141" s="381"/>
      <c r="AN141" s="381"/>
      <c r="AO141" s="381"/>
      <c r="AP141" s="381"/>
      <c r="AQ141" s="381"/>
      <c r="AR141" s="381"/>
      <c r="AS141" s="381"/>
      <c r="AT141" s="381"/>
      <c r="AU141" s="381"/>
      <c r="AV141" s="381"/>
      <c r="AW141" s="381"/>
      <c r="AX141" s="381"/>
      <c r="AY141" s="381"/>
      <c r="AZ141" s="381"/>
      <c r="BA141" s="381"/>
      <c r="BB141" s="381"/>
      <c r="BC141" s="381"/>
      <c r="BD141" s="381"/>
      <c r="BE141" s="381"/>
      <c r="BF141" s="381"/>
      <c r="BG141" s="381"/>
      <c r="BH141" s="381"/>
      <c r="BI141" s="381"/>
      <c r="BJ141" s="381"/>
      <c r="BK141" s="381"/>
      <c r="BL141" s="381"/>
      <c r="BM141" s="381"/>
      <c r="BN141" s="381"/>
      <c r="BO141" s="381"/>
      <c r="BP141" s="381"/>
      <c r="BQ141" s="381"/>
      <c r="BR141" s="381"/>
      <c r="BS141" s="381"/>
      <c r="BT141" s="381"/>
      <c r="BU141" s="381"/>
      <c r="BV141" s="381"/>
      <c r="BW141" s="381"/>
      <c r="BX141" s="381"/>
      <c r="BY141" s="381"/>
      <c r="BZ141" s="381"/>
      <c r="CA141" s="381"/>
      <c r="CB141" s="381"/>
      <c r="CC141" s="381"/>
      <c r="CD141" s="381"/>
      <c r="CE141" s="381"/>
      <c r="CF141" s="381"/>
      <c r="CG141" s="381"/>
      <c r="CH141" s="381"/>
      <c r="CI141" s="381"/>
      <c r="CJ141" s="381"/>
      <c r="CK141" s="381"/>
      <c r="CL141" s="381"/>
      <c r="CM141" s="381"/>
      <c r="CN141" s="381"/>
      <c r="CO141" s="381"/>
      <c r="CP141" s="381"/>
      <c r="CQ141" s="381"/>
      <c r="CR141" s="381"/>
      <c r="CS141" s="381"/>
      <c r="CT141" s="381"/>
      <c r="CU141" s="381"/>
      <c r="CV141" s="381"/>
      <c r="CW141" s="381"/>
      <c r="CX141" s="381"/>
      <c r="CY141" s="381"/>
      <c r="CZ141" s="381"/>
      <c r="DA141" s="381"/>
      <c r="DB141" s="381"/>
      <c r="DC141" s="381"/>
      <c r="DD141" s="381"/>
      <c r="DE141" s="381"/>
      <c r="DF141" s="381"/>
      <c r="DG141" s="381"/>
      <c r="DH141" s="381"/>
      <c r="DI141" s="381"/>
      <c r="DJ141" s="381"/>
      <c r="DK141" s="381"/>
      <c r="DL141" s="381"/>
      <c r="DM141" s="381"/>
      <c r="DN141" s="381"/>
      <c r="DO141" s="381"/>
      <c r="DP141" s="381"/>
      <c r="DQ141" s="381"/>
      <c r="DR141" s="381"/>
      <c r="DS141" s="381"/>
      <c r="DT141" s="381"/>
      <c r="DU141" s="381"/>
      <c r="DV141" s="381"/>
      <c r="DW141" s="381"/>
      <c r="DX141" s="381"/>
      <c r="DY141" s="381"/>
      <c r="DZ141" s="381"/>
      <c r="EA141" s="381"/>
      <c r="EB141" s="381"/>
      <c r="EC141" s="381"/>
      <c r="ED141" s="381"/>
      <c r="EE141" s="381"/>
      <c r="EF141" s="381"/>
      <c r="EG141" s="381"/>
      <c r="EH141" s="381"/>
      <c r="EI141" s="381"/>
      <c r="EJ141" s="381"/>
      <c r="EK141" s="381"/>
      <c r="EL141" s="381"/>
      <c r="EM141" s="381"/>
      <c r="EN141" s="381"/>
      <c r="EO141" s="381"/>
      <c r="EP141" s="381"/>
      <c r="EQ141" s="381"/>
      <c r="ER141" s="381"/>
      <c r="ES141" s="381"/>
      <c r="ET141" s="381"/>
      <c r="EU141" s="381"/>
      <c r="EV141" s="381"/>
      <c r="EW141" s="381"/>
      <c r="EX141" s="381"/>
      <c r="EY141" s="381"/>
      <c r="EZ141" s="381"/>
      <c r="FA141" s="381"/>
      <c r="FB141" s="381"/>
      <c r="FC141" s="381"/>
      <c r="FD141" s="381"/>
      <c r="FE141" s="381"/>
      <c r="FF141" s="381"/>
      <c r="FG141" s="381"/>
      <c r="FH141" s="381"/>
      <c r="FI141" s="381"/>
      <c r="FJ141" s="381"/>
      <c r="FK141" s="381"/>
      <c r="FL141" s="381"/>
      <c r="FM141" s="381"/>
      <c r="FN141" s="381"/>
      <c r="FO141" s="381"/>
      <c r="FP141" s="381"/>
      <c r="FQ141" s="381"/>
      <c r="FR141" s="381"/>
      <c r="FS141" s="381"/>
      <c r="FT141" s="381"/>
      <c r="FU141" s="381"/>
      <c r="FV141" s="381"/>
      <c r="FW141" s="381"/>
      <c r="FX141" s="381"/>
      <c r="FY141" s="381"/>
      <c r="FZ141" s="381"/>
      <c r="GA141" s="381"/>
      <c r="GB141" s="381"/>
      <c r="GC141" s="381"/>
    </row>
    <row r="142" spans="1:185" s="382" customFormat="1" ht="13.8">
      <c r="A142" s="390" t="s">
        <v>5881</v>
      </c>
      <c r="B142" s="388" t="s">
        <v>5882</v>
      </c>
      <c r="C142" s="202">
        <v>26</v>
      </c>
      <c r="D142" s="146">
        <v>21787</v>
      </c>
      <c r="E142" s="146">
        <v>23914.6</v>
      </c>
      <c r="F142" s="157"/>
      <c r="G142" s="157"/>
      <c r="H142" s="157"/>
      <c r="I142" s="381"/>
      <c r="J142" s="381"/>
      <c r="K142" s="381"/>
      <c r="L142" s="381"/>
      <c r="M142" s="381"/>
      <c r="N142" s="381"/>
      <c r="O142" s="381"/>
      <c r="P142" s="381"/>
      <c r="Q142" s="381"/>
      <c r="R142" s="381"/>
      <c r="S142" s="381"/>
      <c r="T142" s="381"/>
      <c r="U142" s="381"/>
      <c r="V142" s="381"/>
      <c r="W142" s="381"/>
      <c r="X142" s="381"/>
      <c r="Y142" s="381"/>
      <c r="Z142" s="381"/>
      <c r="AA142" s="381"/>
      <c r="AB142" s="381"/>
      <c r="AC142" s="381"/>
      <c r="AD142" s="381"/>
      <c r="AE142" s="381"/>
      <c r="AF142" s="381"/>
      <c r="AG142" s="381"/>
      <c r="AH142" s="381"/>
      <c r="AI142" s="381"/>
      <c r="AJ142" s="381"/>
      <c r="AK142" s="381"/>
      <c r="AL142" s="381"/>
      <c r="AM142" s="381"/>
      <c r="AN142" s="381"/>
      <c r="AO142" s="381"/>
      <c r="AP142" s="381"/>
      <c r="AQ142" s="381"/>
      <c r="AR142" s="381"/>
      <c r="AS142" s="381"/>
      <c r="AT142" s="381"/>
      <c r="AU142" s="381"/>
      <c r="AV142" s="381"/>
      <c r="AW142" s="381"/>
      <c r="AX142" s="381"/>
      <c r="AY142" s="381"/>
      <c r="AZ142" s="381"/>
      <c r="BA142" s="381"/>
      <c r="BB142" s="381"/>
      <c r="BC142" s="381"/>
      <c r="BD142" s="381"/>
      <c r="BE142" s="381"/>
      <c r="BF142" s="381"/>
      <c r="BG142" s="381"/>
      <c r="BH142" s="381"/>
      <c r="BI142" s="381"/>
      <c r="BJ142" s="381"/>
      <c r="BK142" s="381"/>
      <c r="BL142" s="381"/>
      <c r="BM142" s="381"/>
      <c r="BN142" s="381"/>
      <c r="BO142" s="381"/>
      <c r="BP142" s="381"/>
      <c r="BQ142" s="381"/>
      <c r="BR142" s="381"/>
      <c r="BS142" s="381"/>
      <c r="BT142" s="381"/>
      <c r="BU142" s="381"/>
      <c r="BV142" s="381"/>
      <c r="BW142" s="381"/>
      <c r="BX142" s="381"/>
      <c r="BY142" s="381"/>
      <c r="BZ142" s="381"/>
      <c r="CA142" s="381"/>
      <c r="CB142" s="381"/>
      <c r="CC142" s="381"/>
      <c r="CD142" s="381"/>
      <c r="CE142" s="381"/>
      <c r="CF142" s="381"/>
      <c r="CG142" s="381"/>
      <c r="CH142" s="381"/>
      <c r="CI142" s="381"/>
      <c r="CJ142" s="381"/>
      <c r="CK142" s="381"/>
      <c r="CL142" s="381"/>
      <c r="CM142" s="381"/>
      <c r="CN142" s="381"/>
      <c r="CO142" s="381"/>
      <c r="CP142" s="381"/>
      <c r="CQ142" s="381"/>
      <c r="CR142" s="381"/>
      <c r="CS142" s="381"/>
      <c r="CT142" s="381"/>
      <c r="CU142" s="381"/>
      <c r="CV142" s="381"/>
      <c r="CW142" s="381"/>
      <c r="CX142" s="381"/>
      <c r="CY142" s="381"/>
      <c r="CZ142" s="381"/>
      <c r="DA142" s="381"/>
      <c r="DB142" s="381"/>
      <c r="DC142" s="381"/>
      <c r="DD142" s="381"/>
      <c r="DE142" s="381"/>
      <c r="DF142" s="381"/>
      <c r="DG142" s="381"/>
      <c r="DH142" s="381"/>
      <c r="DI142" s="381"/>
      <c r="DJ142" s="381"/>
      <c r="DK142" s="381"/>
      <c r="DL142" s="381"/>
      <c r="DM142" s="381"/>
      <c r="DN142" s="381"/>
      <c r="DO142" s="381"/>
      <c r="DP142" s="381"/>
      <c r="DQ142" s="381"/>
      <c r="DR142" s="381"/>
      <c r="DS142" s="381"/>
      <c r="DT142" s="381"/>
      <c r="DU142" s="381"/>
      <c r="DV142" s="381"/>
      <c r="DW142" s="381"/>
      <c r="DX142" s="381"/>
      <c r="DY142" s="381"/>
      <c r="DZ142" s="381"/>
      <c r="EA142" s="381"/>
      <c r="EB142" s="381"/>
      <c r="EC142" s="381"/>
      <c r="ED142" s="381"/>
      <c r="EE142" s="381"/>
      <c r="EF142" s="381"/>
      <c r="EG142" s="381"/>
      <c r="EH142" s="381"/>
      <c r="EI142" s="381"/>
      <c r="EJ142" s="381"/>
      <c r="EK142" s="381"/>
      <c r="EL142" s="381"/>
      <c r="EM142" s="381"/>
      <c r="EN142" s="381"/>
      <c r="EO142" s="381"/>
      <c r="EP142" s="381"/>
      <c r="EQ142" s="381"/>
      <c r="ER142" s="381"/>
      <c r="ES142" s="381"/>
      <c r="ET142" s="381"/>
      <c r="EU142" s="381"/>
      <c r="EV142" s="381"/>
      <c r="EW142" s="381"/>
      <c r="EX142" s="381"/>
      <c r="EY142" s="381"/>
      <c r="EZ142" s="381"/>
      <c r="FA142" s="381"/>
      <c r="FB142" s="381"/>
      <c r="FC142" s="381"/>
      <c r="FD142" s="381"/>
      <c r="FE142" s="381"/>
      <c r="FF142" s="381"/>
      <c r="FG142" s="381"/>
      <c r="FH142" s="381"/>
      <c r="FI142" s="381"/>
      <c r="FJ142" s="381"/>
      <c r="FK142" s="381"/>
      <c r="FL142" s="381"/>
      <c r="FM142" s="381"/>
      <c r="FN142" s="381"/>
      <c r="FO142" s="381"/>
      <c r="FP142" s="381"/>
      <c r="FQ142" s="381"/>
      <c r="FR142" s="381"/>
      <c r="FS142" s="381"/>
      <c r="FT142" s="381"/>
      <c r="FU142" s="381"/>
      <c r="FV142" s="381"/>
      <c r="FW142" s="381"/>
      <c r="FX142" s="381"/>
      <c r="FY142" s="381"/>
      <c r="FZ142" s="381"/>
      <c r="GA142" s="381"/>
      <c r="GB142" s="381"/>
      <c r="GC142" s="381"/>
    </row>
    <row r="143" spans="1:185" s="382" customFormat="1" ht="13.8">
      <c r="A143" s="390" t="s">
        <v>5883</v>
      </c>
      <c r="B143" s="388" t="s">
        <v>5884</v>
      </c>
      <c r="C143" s="202">
        <v>10</v>
      </c>
      <c r="D143" s="146">
        <v>23787.670599573717</v>
      </c>
      <c r="E143" s="146">
        <v>25274.6</v>
      </c>
      <c r="F143" s="157"/>
      <c r="G143" s="157"/>
      <c r="H143" s="157"/>
      <c r="I143" s="381"/>
      <c r="J143" s="381"/>
      <c r="K143" s="381"/>
      <c r="L143" s="381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381"/>
      <c r="Y143" s="381"/>
      <c r="Z143" s="381"/>
      <c r="AA143" s="381"/>
      <c r="AB143" s="381"/>
      <c r="AC143" s="381"/>
      <c r="AD143" s="381"/>
      <c r="AE143" s="381"/>
      <c r="AF143" s="381"/>
      <c r="AG143" s="381"/>
      <c r="AH143" s="381"/>
      <c r="AI143" s="381"/>
      <c r="AJ143" s="381"/>
      <c r="AK143" s="381"/>
      <c r="AL143" s="381"/>
      <c r="AM143" s="381"/>
      <c r="AN143" s="381"/>
      <c r="AO143" s="381"/>
      <c r="AP143" s="381"/>
      <c r="AQ143" s="381"/>
      <c r="AR143" s="381"/>
      <c r="AS143" s="381"/>
      <c r="AT143" s="381"/>
      <c r="AU143" s="381"/>
      <c r="AV143" s="381"/>
      <c r="AW143" s="381"/>
      <c r="AX143" s="381"/>
      <c r="AY143" s="381"/>
      <c r="AZ143" s="381"/>
      <c r="BA143" s="381"/>
      <c r="BB143" s="381"/>
      <c r="BC143" s="381"/>
      <c r="BD143" s="381"/>
      <c r="BE143" s="381"/>
      <c r="BF143" s="381"/>
      <c r="BG143" s="381"/>
      <c r="BH143" s="381"/>
      <c r="BI143" s="381"/>
      <c r="BJ143" s="381"/>
      <c r="BK143" s="381"/>
      <c r="BL143" s="381"/>
      <c r="BM143" s="381"/>
      <c r="BN143" s="381"/>
      <c r="BO143" s="381"/>
      <c r="BP143" s="381"/>
      <c r="BQ143" s="381"/>
      <c r="BR143" s="381"/>
      <c r="BS143" s="381"/>
      <c r="BT143" s="381"/>
      <c r="BU143" s="381"/>
      <c r="BV143" s="381"/>
      <c r="BW143" s="381"/>
      <c r="BX143" s="381"/>
      <c r="BY143" s="381"/>
      <c r="BZ143" s="381"/>
      <c r="CA143" s="381"/>
      <c r="CB143" s="381"/>
      <c r="CC143" s="381"/>
      <c r="CD143" s="381"/>
      <c r="CE143" s="381"/>
      <c r="CF143" s="381"/>
      <c r="CG143" s="381"/>
      <c r="CH143" s="381"/>
      <c r="CI143" s="381"/>
      <c r="CJ143" s="381"/>
      <c r="CK143" s="381"/>
      <c r="CL143" s="381"/>
      <c r="CM143" s="381"/>
      <c r="CN143" s="381"/>
      <c r="CO143" s="381"/>
      <c r="CP143" s="381"/>
      <c r="CQ143" s="381"/>
      <c r="CR143" s="381"/>
      <c r="CS143" s="381"/>
      <c r="CT143" s="381"/>
      <c r="CU143" s="381"/>
      <c r="CV143" s="381"/>
      <c r="CW143" s="381"/>
      <c r="CX143" s="381"/>
      <c r="CY143" s="381"/>
      <c r="CZ143" s="381"/>
      <c r="DA143" s="381"/>
      <c r="DB143" s="381"/>
      <c r="DC143" s="381"/>
      <c r="DD143" s="381"/>
      <c r="DE143" s="381"/>
      <c r="DF143" s="381"/>
      <c r="DG143" s="381"/>
      <c r="DH143" s="381"/>
      <c r="DI143" s="381"/>
      <c r="DJ143" s="381"/>
      <c r="DK143" s="381"/>
      <c r="DL143" s="381"/>
      <c r="DM143" s="381"/>
      <c r="DN143" s="381"/>
      <c r="DO143" s="381"/>
      <c r="DP143" s="381"/>
      <c r="DQ143" s="381"/>
      <c r="DR143" s="381"/>
      <c r="DS143" s="381"/>
      <c r="DT143" s="381"/>
      <c r="DU143" s="381"/>
      <c r="DV143" s="381"/>
      <c r="DW143" s="381"/>
      <c r="DX143" s="381"/>
      <c r="DY143" s="381"/>
      <c r="DZ143" s="381"/>
      <c r="EA143" s="381"/>
      <c r="EB143" s="381"/>
      <c r="EC143" s="381"/>
      <c r="ED143" s="381"/>
      <c r="EE143" s="381"/>
      <c r="EF143" s="381"/>
      <c r="EG143" s="381"/>
      <c r="EH143" s="381"/>
      <c r="EI143" s="381"/>
      <c r="EJ143" s="381"/>
      <c r="EK143" s="381"/>
      <c r="EL143" s="381"/>
      <c r="EM143" s="381"/>
      <c r="EN143" s="381"/>
      <c r="EO143" s="381"/>
      <c r="EP143" s="381"/>
      <c r="EQ143" s="381"/>
      <c r="ER143" s="381"/>
      <c r="ES143" s="381"/>
      <c r="ET143" s="381"/>
      <c r="EU143" s="381"/>
      <c r="EV143" s="381"/>
      <c r="EW143" s="381"/>
      <c r="EX143" s="381"/>
      <c r="EY143" s="381"/>
      <c r="EZ143" s="381"/>
      <c r="FA143" s="381"/>
      <c r="FB143" s="381"/>
      <c r="FC143" s="381"/>
      <c r="FD143" s="381"/>
      <c r="FE143" s="381"/>
      <c r="FF143" s="381"/>
      <c r="FG143" s="381"/>
      <c r="FH143" s="381"/>
      <c r="FI143" s="381"/>
      <c r="FJ143" s="381"/>
      <c r="FK143" s="381"/>
      <c r="FL143" s="381"/>
      <c r="FM143" s="381"/>
      <c r="FN143" s="381"/>
      <c r="FO143" s="381"/>
      <c r="FP143" s="381"/>
      <c r="FQ143" s="381"/>
      <c r="FR143" s="381"/>
      <c r="FS143" s="381"/>
      <c r="FT143" s="381"/>
      <c r="FU143" s="381"/>
      <c r="FV143" s="381"/>
      <c r="FW143" s="381"/>
      <c r="FX143" s="381"/>
      <c r="FY143" s="381"/>
      <c r="FZ143" s="381"/>
      <c r="GA143" s="381"/>
      <c r="GB143" s="381"/>
      <c r="GC143" s="381"/>
    </row>
    <row r="144" spans="1:185" s="382" customFormat="1" ht="13.8">
      <c r="A144" s="390" t="s">
        <v>5885</v>
      </c>
      <c r="B144" s="388" t="s">
        <v>5886</v>
      </c>
      <c r="C144" s="202">
        <v>7</v>
      </c>
      <c r="D144" s="146">
        <v>25906.400000000001</v>
      </c>
      <c r="E144" s="146">
        <v>25906.400000000001</v>
      </c>
      <c r="F144" s="157"/>
      <c r="G144" s="157"/>
      <c r="H144" s="157"/>
      <c r="I144" s="381"/>
      <c r="J144" s="381"/>
      <c r="K144" s="381"/>
      <c r="L144" s="381"/>
      <c r="M144" s="381"/>
      <c r="N144" s="381"/>
      <c r="O144" s="381"/>
      <c r="P144" s="381"/>
      <c r="Q144" s="381"/>
      <c r="R144" s="381"/>
      <c r="S144" s="381"/>
      <c r="T144" s="381"/>
      <c r="U144" s="381"/>
      <c r="V144" s="381"/>
      <c r="W144" s="381"/>
      <c r="X144" s="381"/>
      <c r="Y144" s="381"/>
      <c r="Z144" s="381"/>
      <c r="AA144" s="381"/>
      <c r="AB144" s="381"/>
      <c r="AC144" s="381"/>
      <c r="AD144" s="381"/>
      <c r="AE144" s="381"/>
      <c r="AF144" s="381"/>
      <c r="AG144" s="381"/>
      <c r="AH144" s="381"/>
      <c r="AI144" s="381"/>
      <c r="AJ144" s="381"/>
      <c r="AK144" s="381"/>
      <c r="AL144" s="381"/>
      <c r="AM144" s="381"/>
      <c r="AN144" s="381"/>
      <c r="AO144" s="381"/>
      <c r="AP144" s="381"/>
      <c r="AQ144" s="381"/>
      <c r="AR144" s="381"/>
      <c r="AS144" s="381"/>
      <c r="AT144" s="381"/>
      <c r="AU144" s="381"/>
      <c r="AV144" s="381"/>
      <c r="AW144" s="381"/>
      <c r="AX144" s="381"/>
      <c r="AY144" s="381"/>
      <c r="AZ144" s="381"/>
      <c r="BA144" s="381"/>
      <c r="BB144" s="381"/>
      <c r="BC144" s="381"/>
      <c r="BD144" s="381"/>
      <c r="BE144" s="381"/>
      <c r="BF144" s="381"/>
      <c r="BG144" s="381"/>
      <c r="BH144" s="381"/>
      <c r="BI144" s="381"/>
      <c r="BJ144" s="381"/>
      <c r="BK144" s="381"/>
      <c r="BL144" s="381"/>
      <c r="BM144" s="381"/>
      <c r="BN144" s="381"/>
      <c r="BO144" s="381"/>
      <c r="BP144" s="381"/>
      <c r="BQ144" s="381"/>
      <c r="BR144" s="381"/>
      <c r="BS144" s="381"/>
      <c r="BT144" s="381"/>
      <c r="BU144" s="381"/>
      <c r="BV144" s="381"/>
      <c r="BW144" s="381"/>
      <c r="BX144" s="381"/>
      <c r="BY144" s="381"/>
      <c r="BZ144" s="381"/>
      <c r="CA144" s="381"/>
      <c r="CB144" s="381"/>
      <c r="CC144" s="381"/>
      <c r="CD144" s="381"/>
      <c r="CE144" s="381"/>
      <c r="CF144" s="381"/>
      <c r="CG144" s="381"/>
      <c r="CH144" s="381"/>
      <c r="CI144" s="381"/>
      <c r="CJ144" s="381"/>
      <c r="CK144" s="381"/>
      <c r="CL144" s="381"/>
      <c r="CM144" s="381"/>
      <c r="CN144" s="381"/>
      <c r="CO144" s="381"/>
      <c r="CP144" s="381"/>
      <c r="CQ144" s="381"/>
      <c r="CR144" s="381"/>
      <c r="CS144" s="381"/>
      <c r="CT144" s="381"/>
      <c r="CU144" s="381"/>
      <c r="CV144" s="381"/>
      <c r="CW144" s="381"/>
      <c r="CX144" s="381"/>
      <c r="CY144" s="381"/>
      <c r="CZ144" s="381"/>
      <c r="DA144" s="381"/>
      <c r="DB144" s="381"/>
      <c r="DC144" s="381"/>
      <c r="DD144" s="381"/>
      <c r="DE144" s="381"/>
      <c r="DF144" s="381"/>
      <c r="DG144" s="381"/>
      <c r="DH144" s="381"/>
      <c r="DI144" s="381"/>
      <c r="DJ144" s="381"/>
      <c r="DK144" s="381"/>
      <c r="DL144" s="381"/>
      <c r="DM144" s="381"/>
      <c r="DN144" s="381"/>
      <c r="DO144" s="381"/>
      <c r="DP144" s="381"/>
      <c r="DQ144" s="381"/>
      <c r="DR144" s="381"/>
      <c r="DS144" s="381"/>
      <c r="DT144" s="381"/>
      <c r="DU144" s="381"/>
      <c r="DV144" s="381"/>
      <c r="DW144" s="381"/>
      <c r="DX144" s="381"/>
      <c r="DY144" s="381"/>
      <c r="DZ144" s="381"/>
      <c r="EA144" s="381"/>
      <c r="EB144" s="381"/>
      <c r="EC144" s="381"/>
      <c r="ED144" s="381"/>
      <c r="EE144" s="381"/>
      <c r="EF144" s="381"/>
      <c r="EG144" s="381"/>
      <c r="EH144" s="381"/>
      <c r="EI144" s="381"/>
      <c r="EJ144" s="381"/>
      <c r="EK144" s="381"/>
      <c r="EL144" s="381"/>
      <c r="EM144" s="381"/>
      <c r="EN144" s="381"/>
      <c r="EO144" s="381"/>
      <c r="EP144" s="381"/>
      <c r="EQ144" s="381"/>
      <c r="ER144" s="381"/>
      <c r="ES144" s="381"/>
      <c r="ET144" s="381"/>
      <c r="EU144" s="381"/>
      <c r="EV144" s="381"/>
      <c r="EW144" s="381"/>
      <c r="EX144" s="381"/>
      <c r="EY144" s="381"/>
      <c r="EZ144" s="381"/>
      <c r="FA144" s="381"/>
      <c r="FB144" s="381"/>
      <c r="FC144" s="381"/>
      <c r="FD144" s="381"/>
      <c r="FE144" s="381"/>
      <c r="FF144" s="381"/>
      <c r="FG144" s="381"/>
      <c r="FH144" s="381"/>
      <c r="FI144" s="381"/>
      <c r="FJ144" s="381"/>
      <c r="FK144" s="381"/>
      <c r="FL144" s="381"/>
      <c r="FM144" s="381"/>
      <c r="FN144" s="381"/>
      <c r="FO144" s="381"/>
      <c r="FP144" s="381"/>
      <c r="FQ144" s="381"/>
      <c r="FR144" s="381"/>
      <c r="FS144" s="381"/>
      <c r="FT144" s="381"/>
      <c r="FU144" s="381"/>
      <c r="FV144" s="381"/>
      <c r="FW144" s="381"/>
      <c r="FX144" s="381"/>
      <c r="FY144" s="381"/>
      <c r="FZ144" s="381"/>
      <c r="GA144" s="381"/>
      <c r="GB144" s="381"/>
      <c r="GC144" s="381"/>
    </row>
    <row r="145" spans="1:185" s="382" customFormat="1" ht="13.8">
      <c r="A145" s="390" t="s">
        <v>5887</v>
      </c>
      <c r="B145" s="388" t="s">
        <v>5888</v>
      </c>
      <c r="C145" s="202">
        <v>7</v>
      </c>
      <c r="D145" s="146">
        <v>23267</v>
      </c>
      <c r="E145" s="146">
        <v>24729.200000000001</v>
      </c>
      <c r="F145" s="157"/>
      <c r="G145" s="157"/>
      <c r="H145" s="157"/>
      <c r="I145" s="381"/>
      <c r="J145" s="381"/>
      <c r="K145" s="381"/>
      <c r="L145" s="381"/>
      <c r="M145" s="381"/>
      <c r="N145" s="381"/>
      <c r="O145" s="381"/>
      <c r="P145" s="381"/>
      <c r="Q145" s="381"/>
      <c r="R145" s="381"/>
      <c r="S145" s="381"/>
      <c r="T145" s="381"/>
      <c r="U145" s="381"/>
      <c r="V145" s="381"/>
      <c r="W145" s="381"/>
      <c r="X145" s="381"/>
      <c r="Y145" s="381"/>
      <c r="Z145" s="381"/>
      <c r="AA145" s="381"/>
      <c r="AB145" s="381"/>
      <c r="AC145" s="381"/>
      <c r="AD145" s="381"/>
      <c r="AE145" s="381"/>
      <c r="AF145" s="381"/>
      <c r="AG145" s="381"/>
      <c r="AH145" s="381"/>
      <c r="AI145" s="381"/>
      <c r="AJ145" s="381"/>
      <c r="AK145" s="381"/>
      <c r="AL145" s="381"/>
      <c r="AM145" s="381"/>
      <c r="AN145" s="381"/>
      <c r="AO145" s="381"/>
      <c r="AP145" s="381"/>
      <c r="AQ145" s="381"/>
      <c r="AR145" s="381"/>
      <c r="AS145" s="381"/>
      <c r="AT145" s="381"/>
      <c r="AU145" s="381"/>
      <c r="AV145" s="381"/>
      <c r="AW145" s="381"/>
      <c r="AX145" s="381"/>
      <c r="AY145" s="381"/>
      <c r="AZ145" s="381"/>
      <c r="BA145" s="381"/>
      <c r="BB145" s="381"/>
      <c r="BC145" s="381"/>
      <c r="BD145" s="381"/>
      <c r="BE145" s="381"/>
      <c r="BF145" s="381"/>
      <c r="BG145" s="381"/>
      <c r="BH145" s="381"/>
      <c r="BI145" s="381"/>
      <c r="BJ145" s="381"/>
      <c r="BK145" s="381"/>
      <c r="BL145" s="381"/>
      <c r="BM145" s="381"/>
      <c r="BN145" s="381"/>
      <c r="BO145" s="381"/>
      <c r="BP145" s="381"/>
      <c r="BQ145" s="381"/>
      <c r="BR145" s="381"/>
      <c r="BS145" s="381"/>
      <c r="BT145" s="381"/>
      <c r="BU145" s="381"/>
      <c r="BV145" s="381"/>
      <c r="BW145" s="381"/>
      <c r="BX145" s="381"/>
      <c r="BY145" s="381"/>
      <c r="BZ145" s="381"/>
      <c r="CA145" s="381"/>
      <c r="CB145" s="381"/>
      <c r="CC145" s="381"/>
      <c r="CD145" s="381"/>
      <c r="CE145" s="381"/>
      <c r="CF145" s="381"/>
      <c r="CG145" s="381"/>
      <c r="CH145" s="381"/>
      <c r="CI145" s="381"/>
      <c r="CJ145" s="381"/>
      <c r="CK145" s="381"/>
      <c r="CL145" s="381"/>
      <c r="CM145" s="381"/>
      <c r="CN145" s="381"/>
      <c r="CO145" s="381"/>
      <c r="CP145" s="381"/>
      <c r="CQ145" s="381"/>
      <c r="CR145" s="381"/>
      <c r="CS145" s="381"/>
      <c r="CT145" s="381"/>
      <c r="CU145" s="381"/>
      <c r="CV145" s="381"/>
      <c r="CW145" s="381"/>
      <c r="CX145" s="381"/>
      <c r="CY145" s="381"/>
      <c r="CZ145" s="381"/>
      <c r="DA145" s="381"/>
      <c r="DB145" s="381"/>
      <c r="DC145" s="381"/>
      <c r="DD145" s="381"/>
      <c r="DE145" s="381"/>
      <c r="DF145" s="381"/>
      <c r="DG145" s="381"/>
      <c r="DH145" s="381"/>
      <c r="DI145" s="381"/>
      <c r="DJ145" s="381"/>
      <c r="DK145" s="381"/>
      <c r="DL145" s="381"/>
      <c r="DM145" s="381"/>
      <c r="DN145" s="381"/>
      <c r="DO145" s="381"/>
      <c r="DP145" s="381"/>
      <c r="DQ145" s="381"/>
      <c r="DR145" s="381"/>
      <c r="DS145" s="381"/>
      <c r="DT145" s="381"/>
      <c r="DU145" s="381"/>
      <c r="DV145" s="381"/>
      <c r="DW145" s="381"/>
      <c r="DX145" s="381"/>
      <c r="DY145" s="381"/>
      <c r="DZ145" s="381"/>
      <c r="EA145" s="381"/>
      <c r="EB145" s="381"/>
      <c r="EC145" s="381"/>
      <c r="ED145" s="381"/>
      <c r="EE145" s="381"/>
      <c r="EF145" s="381"/>
      <c r="EG145" s="381"/>
      <c r="EH145" s="381"/>
      <c r="EI145" s="381"/>
      <c r="EJ145" s="381"/>
      <c r="EK145" s="381"/>
      <c r="EL145" s="381"/>
      <c r="EM145" s="381"/>
      <c r="EN145" s="381"/>
      <c r="EO145" s="381"/>
      <c r="EP145" s="381"/>
      <c r="EQ145" s="381"/>
      <c r="ER145" s="381"/>
      <c r="ES145" s="381"/>
      <c r="ET145" s="381"/>
      <c r="EU145" s="381"/>
      <c r="EV145" s="381"/>
      <c r="EW145" s="381"/>
      <c r="EX145" s="381"/>
      <c r="EY145" s="381"/>
      <c r="EZ145" s="381"/>
      <c r="FA145" s="381"/>
      <c r="FB145" s="381"/>
      <c r="FC145" s="381"/>
      <c r="FD145" s="381"/>
      <c r="FE145" s="381"/>
      <c r="FF145" s="381"/>
      <c r="FG145" s="381"/>
      <c r="FH145" s="381"/>
      <c r="FI145" s="381"/>
      <c r="FJ145" s="381"/>
      <c r="FK145" s="381"/>
      <c r="FL145" s="381"/>
      <c r="FM145" s="381"/>
      <c r="FN145" s="381"/>
      <c r="FO145" s="381"/>
      <c r="FP145" s="381"/>
      <c r="FQ145" s="381"/>
      <c r="FR145" s="381"/>
      <c r="FS145" s="381"/>
      <c r="FT145" s="381"/>
      <c r="FU145" s="381"/>
      <c r="FV145" s="381"/>
      <c r="FW145" s="381"/>
      <c r="FX145" s="381"/>
      <c r="FY145" s="381"/>
      <c r="FZ145" s="381"/>
      <c r="GA145" s="381"/>
      <c r="GB145" s="381"/>
      <c r="GC145" s="381"/>
    </row>
    <row r="146" spans="1:185" s="382" customFormat="1" ht="13.8">
      <c r="A146" s="390" t="s">
        <v>5889</v>
      </c>
      <c r="B146" s="388" t="s">
        <v>5890</v>
      </c>
      <c r="C146" s="202">
        <v>31</v>
      </c>
      <c r="D146" s="146">
        <v>22702</v>
      </c>
      <c r="E146" s="146">
        <v>25249.599999999999</v>
      </c>
      <c r="F146" s="157"/>
      <c r="G146" s="157"/>
      <c r="H146" s="157"/>
      <c r="I146" s="381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381"/>
      <c r="Y146" s="381"/>
      <c r="Z146" s="381"/>
      <c r="AA146" s="381"/>
      <c r="AB146" s="381"/>
      <c r="AC146" s="381"/>
      <c r="AD146" s="381"/>
      <c r="AE146" s="381"/>
      <c r="AF146" s="381"/>
      <c r="AG146" s="381"/>
      <c r="AH146" s="381"/>
      <c r="AI146" s="381"/>
      <c r="AJ146" s="381"/>
      <c r="AK146" s="381"/>
      <c r="AL146" s="381"/>
      <c r="AM146" s="381"/>
      <c r="AN146" s="381"/>
      <c r="AO146" s="381"/>
      <c r="AP146" s="381"/>
      <c r="AQ146" s="381"/>
      <c r="AR146" s="381"/>
      <c r="AS146" s="381"/>
      <c r="AT146" s="381"/>
      <c r="AU146" s="381"/>
      <c r="AV146" s="381"/>
      <c r="AW146" s="381"/>
      <c r="AX146" s="381"/>
      <c r="AY146" s="381"/>
      <c r="AZ146" s="381"/>
      <c r="BA146" s="381"/>
      <c r="BB146" s="381"/>
      <c r="BC146" s="381"/>
      <c r="BD146" s="381"/>
      <c r="BE146" s="381"/>
      <c r="BF146" s="381"/>
      <c r="BG146" s="381"/>
      <c r="BH146" s="381"/>
      <c r="BI146" s="381"/>
      <c r="BJ146" s="381"/>
      <c r="BK146" s="381"/>
      <c r="BL146" s="381"/>
      <c r="BM146" s="381"/>
      <c r="BN146" s="381"/>
      <c r="BO146" s="381"/>
      <c r="BP146" s="381"/>
      <c r="BQ146" s="381"/>
      <c r="BR146" s="381"/>
      <c r="BS146" s="381"/>
      <c r="BT146" s="381"/>
      <c r="BU146" s="381"/>
      <c r="BV146" s="381"/>
      <c r="BW146" s="381"/>
      <c r="BX146" s="381"/>
      <c r="BY146" s="381"/>
      <c r="BZ146" s="381"/>
      <c r="CA146" s="381"/>
      <c r="CB146" s="381"/>
      <c r="CC146" s="381"/>
      <c r="CD146" s="381"/>
      <c r="CE146" s="381"/>
      <c r="CF146" s="381"/>
      <c r="CG146" s="381"/>
      <c r="CH146" s="381"/>
      <c r="CI146" s="381"/>
      <c r="CJ146" s="381"/>
      <c r="CK146" s="381"/>
      <c r="CL146" s="381"/>
      <c r="CM146" s="381"/>
      <c r="CN146" s="381"/>
      <c r="CO146" s="381"/>
      <c r="CP146" s="381"/>
      <c r="CQ146" s="381"/>
      <c r="CR146" s="381"/>
      <c r="CS146" s="381"/>
      <c r="CT146" s="381"/>
      <c r="CU146" s="381"/>
      <c r="CV146" s="381"/>
      <c r="CW146" s="381"/>
      <c r="CX146" s="381"/>
      <c r="CY146" s="381"/>
      <c r="CZ146" s="381"/>
      <c r="DA146" s="381"/>
      <c r="DB146" s="381"/>
      <c r="DC146" s="381"/>
      <c r="DD146" s="381"/>
      <c r="DE146" s="381"/>
      <c r="DF146" s="381"/>
      <c r="DG146" s="381"/>
      <c r="DH146" s="381"/>
      <c r="DI146" s="381"/>
      <c r="DJ146" s="381"/>
      <c r="DK146" s="381"/>
      <c r="DL146" s="381"/>
      <c r="DM146" s="381"/>
      <c r="DN146" s="381"/>
      <c r="DO146" s="381"/>
      <c r="DP146" s="381"/>
      <c r="DQ146" s="381"/>
      <c r="DR146" s="381"/>
      <c r="DS146" s="381"/>
      <c r="DT146" s="381"/>
      <c r="DU146" s="381"/>
      <c r="DV146" s="381"/>
      <c r="DW146" s="381"/>
      <c r="DX146" s="381"/>
      <c r="DY146" s="381"/>
      <c r="DZ146" s="381"/>
      <c r="EA146" s="381"/>
      <c r="EB146" s="381"/>
      <c r="EC146" s="381"/>
      <c r="ED146" s="381"/>
      <c r="EE146" s="381"/>
      <c r="EF146" s="381"/>
      <c r="EG146" s="381"/>
      <c r="EH146" s="381"/>
      <c r="EI146" s="381"/>
      <c r="EJ146" s="381"/>
      <c r="EK146" s="381"/>
      <c r="EL146" s="381"/>
      <c r="EM146" s="381"/>
      <c r="EN146" s="381"/>
      <c r="EO146" s="381"/>
      <c r="EP146" s="381"/>
      <c r="EQ146" s="381"/>
      <c r="ER146" s="381"/>
      <c r="ES146" s="381"/>
      <c r="ET146" s="381"/>
      <c r="EU146" s="381"/>
      <c r="EV146" s="381"/>
      <c r="EW146" s="381"/>
      <c r="EX146" s="381"/>
      <c r="EY146" s="381"/>
      <c r="EZ146" s="381"/>
      <c r="FA146" s="381"/>
      <c r="FB146" s="381"/>
      <c r="FC146" s="381"/>
      <c r="FD146" s="381"/>
      <c r="FE146" s="381"/>
      <c r="FF146" s="381"/>
      <c r="FG146" s="381"/>
      <c r="FH146" s="381"/>
      <c r="FI146" s="381"/>
      <c r="FJ146" s="381"/>
      <c r="FK146" s="381"/>
      <c r="FL146" s="381"/>
      <c r="FM146" s="381"/>
      <c r="FN146" s="381"/>
      <c r="FO146" s="381"/>
      <c r="FP146" s="381"/>
      <c r="FQ146" s="381"/>
      <c r="FR146" s="381"/>
      <c r="FS146" s="381"/>
      <c r="FT146" s="381"/>
      <c r="FU146" s="381"/>
      <c r="FV146" s="381"/>
      <c r="FW146" s="381"/>
      <c r="FX146" s="381"/>
      <c r="FY146" s="381"/>
      <c r="FZ146" s="381"/>
      <c r="GA146" s="381"/>
      <c r="GB146" s="381"/>
      <c r="GC146" s="381"/>
    </row>
    <row r="147" spans="1:185" s="382" customFormat="1" ht="13.8">
      <c r="A147" s="390" t="s">
        <v>5891</v>
      </c>
      <c r="B147" s="388" t="s">
        <v>5892</v>
      </c>
      <c r="C147" s="202">
        <v>12</v>
      </c>
      <c r="D147" s="146">
        <v>19743</v>
      </c>
      <c r="E147" s="146">
        <v>20839.099999999999</v>
      </c>
      <c r="F147" s="157"/>
      <c r="G147" s="157"/>
      <c r="H147" s="157"/>
      <c r="I147" s="381"/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381"/>
      <c r="Y147" s="381"/>
      <c r="Z147" s="381"/>
      <c r="AA147" s="381"/>
      <c r="AB147" s="381"/>
      <c r="AC147" s="381"/>
      <c r="AD147" s="381"/>
      <c r="AE147" s="381"/>
      <c r="AF147" s="381"/>
      <c r="AG147" s="381"/>
      <c r="AH147" s="381"/>
      <c r="AI147" s="381"/>
      <c r="AJ147" s="381"/>
      <c r="AK147" s="381"/>
      <c r="AL147" s="381"/>
      <c r="AM147" s="381"/>
      <c r="AN147" s="381"/>
      <c r="AO147" s="381"/>
      <c r="AP147" s="381"/>
      <c r="AQ147" s="381"/>
      <c r="AR147" s="381"/>
      <c r="AS147" s="381"/>
      <c r="AT147" s="381"/>
      <c r="AU147" s="381"/>
      <c r="AV147" s="381"/>
      <c r="AW147" s="381"/>
      <c r="AX147" s="381"/>
      <c r="AY147" s="381"/>
      <c r="AZ147" s="381"/>
      <c r="BA147" s="381"/>
      <c r="BB147" s="381"/>
      <c r="BC147" s="381"/>
      <c r="BD147" s="381"/>
      <c r="BE147" s="381"/>
      <c r="BF147" s="381"/>
      <c r="BG147" s="381"/>
      <c r="BH147" s="381"/>
      <c r="BI147" s="381"/>
      <c r="BJ147" s="381"/>
      <c r="BK147" s="381"/>
      <c r="BL147" s="381"/>
      <c r="BM147" s="381"/>
      <c r="BN147" s="381"/>
      <c r="BO147" s="381"/>
      <c r="BP147" s="381"/>
      <c r="BQ147" s="381"/>
      <c r="BR147" s="381"/>
      <c r="BS147" s="381"/>
      <c r="BT147" s="381"/>
      <c r="BU147" s="381"/>
      <c r="BV147" s="381"/>
      <c r="BW147" s="381"/>
      <c r="BX147" s="381"/>
      <c r="BY147" s="381"/>
      <c r="BZ147" s="381"/>
      <c r="CA147" s="381"/>
      <c r="CB147" s="381"/>
      <c r="CC147" s="381"/>
      <c r="CD147" s="381"/>
      <c r="CE147" s="381"/>
      <c r="CF147" s="381"/>
      <c r="CG147" s="381"/>
      <c r="CH147" s="381"/>
      <c r="CI147" s="381"/>
      <c r="CJ147" s="381"/>
      <c r="CK147" s="381"/>
      <c r="CL147" s="381"/>
      <c r="CM147" s="381"/>
      <c r="CN147" s="381"/>
      <c r="CO147" s="381"/>
      <c r="CP147" s="381"/>
      <c r="CQ147" s="381"/>
      <c r="CR147" s="381"/>
      <c r="CS147" s="381"/>
      <c r="CT147" s="381"/>
      <c r="CU147" s="381"/>
      <c r="CV147" s="381"/>
      <c r="CW147" s="381"/>
      <c r="CX147" s="381"/>
      <c r="CY147" s="381"/>
      <c r="CZ147" s="381"/>
      <c r="DA147" s="381"/>
      <c r="DB147" s="381"/>
      <c r="DC147" s="381"/>
      <c r="DD147" s="381"/>
      <c r="DE147" s="381"/>
      <c r="DF147" s="381"/>
      <c r="DG147" s="381"/>
      <c r="DH147" s="381"/>
      <c r="DI147" s="381"/>
      <c r="DJ147" s="381"/>
      <c r="DK147" s="381"/>
      <c r="DL147" s="381"/>
      <c r="DM147" s="381"/>
      <c r="DN147" s="381"/>
      <c r="DO147" s="381"/>
      <c r="DP147" s="381"/>
      <c r="DQ147" s="381"/>
      <c r="DR147" s="381"/>
      <c r="DS147" s="381"/>
      <c r="DT147" s="381"/>
      <c r="DU147" s="381"/>
      <c r="DV147" s="381"/>
      <c r="DW147" s="381"/>
      <c r="DX147" s="381"/>
      <c r="DY147" s="381"/>
      <c r="DZ147" s="381"/>
      <c r="EA147" s="381"/>
      <c r="EB147" s="381"/>
      <c r="EC147" s="381"/>
      <c r="ED147" s="381"/>
      <c r="EE147" s="381"/>
      <c r="EF147" s="381"/>
      <c r="EG147" s="381"/>
      <c r="EH147" s="381"/>
      <c r="EI147" s="381"/>
      <c r="EJ147" s="381"/>
      <c r="EK147" s="381"/>
      <c r="EL147" s="381"/>
      <c r="EM147" s="381"/>
      <c r="EN147" s="381"/>
      <c r="EO147" s="381"/>
      <c r="EP147" s="381"/>
      <c r="EQ147" s="381"/>
      <c r="ER147" s="381"/>
      <c r="ES147" s="381"/>
      <c r="ET147" s="381"/>
      <c r="EU147" s="381"/>
      <c r="EV147" s="381"/>
      <c r="EW147" s="381"/>
      <c r="EX147" s="381"/>
      <c r="EY147" s="381"/>
      <c r="EZ147" s="381"/>
      <c r="FA147" s="381"/>
      <c r="FB147" s="381"/>
      <c r="FC147" s="381"/>
      <c r="FD147" s="381"/>
      <c r="FE147" s="381"/>
      <c r="FF147" s="381"/>
      <c r="FG147" s="381"/>
      <c r="FH147" s="381"/>
      <c r="FI147" s="381"/>
      <c r="FJ147" s="381"/>
      <c r="FK147" s="381"/>
      <c r="FL147" s="381"/>
      <c r="FM147" s="381"/>
      <c r="FN147" s="381"/>
      <c r="FO147" s="381"/>
      <c r="FP147" s="381"/>
      <c r="FQ147" s="381"/>
      <c r="FR147" s="381"/>
      <c r="FS147" s="381"/>
      <c r="FT147" s="381"/>
      <c r="FU147" s="381"/>
      <c r="FV147" s="381"/>
      <c r="FW147" s="381"/>
      <c r="FX147" s="381"/>
      <c r="FY147" s="381"/>
      <c r="FZ147" s="381"/>
      <c r="GA147" s="381"/>
      <c r="GB147" s="381"/>
      <c r="GC147" s="381"/>
    </row>
    <row r="148" spans="1:185" s="382" customFormat="1" ht="13.8">
      <c r="A148" s="390" t="s">
        <v>5893</v>
      </c>
      <c r="B148" s="388" t="s">
        <v>5894</v>
      </c>
      <c r="C148" s="202">
        <v>2</v>
      </c>
      <c r="D148" s="146">
        <v>24629.200000000001</v>
      </c>
      <c r="E148" s="146">
        <v>24629.200000000001</v>
      </c>
      <c r="F148" s="157"/>
      <c r="G148" s="157"/>
      <c r="H148" s="157"/>
      <c r="I148" s="381"/>
      <c r="J148" s="381"/>
      <c r="K148" s="381"/>
      <c r="L148" s="381"/>
      <c r="M148" s="381"/>
      <c r="N148" s="381"/>
      <c r="O148" s="381"/>
      <c r="P148" s="381"/>
      <c r="Q148" s="381"/>
      <c r="R148" s="381"/>
      <c r="S148" s="381"/>
      <c r="T148" s="381"/>
      <c r="U148" s="381"/>
      <c r="V148" s="381"/>
      <c r="W148" s="381"/>
      <c r="X148" s="381"/>
      <c r="Y148" s="381"/>
      <c r="Z148" s="381"/>
      <c r="AA148" s="381"/>
      <c r="AB148" s="381"/>
      <c r="AC148" s="381"/>
      <c r="AD148" s="381"/>
      <c r="AE148" s="381"/>
      <c r="AF148" s="381"/>
      <c r="AG148" s="381"/>
      <c r="AH148" s="381"/>
      <c r="AI148" s="381"/>
      <c r="AJ148" s="381"/>
      <c r="AK148" s="381"/>
      <c r="AL148" s="381"/>
      <c r="AM148" s="381"/>
      <c r="AN148" s="381"/>
      <c r="AO148" s="381"/>
      <c r="AP148" s="381"/>
      <c r="AQ148" s="381"/>
      <c r="AR148" s="381"/>
      <c r="AS148" s="381"/>
      <c r="AT148" s="381"/>
      <c r="AU148" s="381"/>
      <c r="AV148" s="381"/>
      <c r="AW148" s="381"/>
      <c r="AX148" s="381"/>
      <c r="AY148" s="381"/>
      <c r="AZ148" s="381"/>
      <c r="BA148" s="381"/>
      <c r="BB148" s="381"/>
      <c r="BC148" s="381"/>
      <c r="BD148" s="381"/>
      <c r="BE148" s="381"/>
      <c r="BF148" s="381"/>
      <c r="BG148" s="381"/>
      <c r="BH148" s="381"/>
      <c r="BI148" s="381"/>
      <c r="BJ148" s="381"/>
      <c r="BK148" s="381"/>
      <c r="BL148" s="381"/>
      <c r="BM148" s="381"/>
      <c r="BN148" s="381"/>
      <c r="BO148" s="381"/>
      <c r="BP148" s="381"/>
      <c r="BQ148" s="381"/>
      <c r="BR148" s="381"/>
      <c r="BS148" s="381"/>
      <c r="BT148" s="381"/>
      <c r="BU148" s="381"/>
      <c r="BV148" s="381"/>
      <c r="BW148" s="381"/>
      <c r="BX148" s="381"/>
      <c r="BY148" s="381"/>
      <c r="BZ148" s="381"/>
      <c r="CA148" s="381"/>
      <c r="CB148" s="381"/>
      <c r="CC148" s="381"/>
      <c r="CD148" s="381"/>
      <c r="CE148" s="381"/>
      <c r="CF148" s="381"/>
      <c r="CG148" s="381"/>
      <c r="CH148" s="381"/>
      <c r="CI148" s="381"/>
      <c r="CJ148" s="381"/>
      <c r="CK148" s="381"/>
      <c r="CL148" s="381"/>
      <c r="CM148" s="381"/>
      <c r="CN148" s="381"/>
      <c r="CO148" s="381"/>
      <c r="CP148" s="381"/>
      <c r="CQ148" s="381"/>
      <c r="CR148" s="381"/>
      <c r="CS148" s="381"/>
      <c r="CT148" s="381"/>
      <c r="CU148" s="381"/>
      <c r="CV148" s="381"/>
      <c r="CW148" s="381"/>
      <c r="CX148" s="381"/>
      <c r="CY148" s="381"/>
      <c r="CZ148" s="381"/>
      <c r="DA148" s="381"/>
      <c r="DB148" s="381"/>
      <c r="DC148" s="381"/>
      <c r="DD148" s="381"/>
      <c r="DE148" s="381"/>
      <c r="DF148" s="381"/>
      <c r="DG148" s="381"/>
      <c r="DH148" s="381"/>
      <c r="DI148" s="381"/>
      <c r="DJ148" s="381"/>
      <c r="DK148" s="381"/>
      <c r="DL148" s="381"/>
      <c r="DM148" s="381"/>
      <c r="DN148" s="381"/>
      <c r="DO148" s="381"/>
      <c r="DP148" s="381"/>
      <c r="DQ148" s="381"/>
      <c r="DR148" s="381"/>
      <c r="DS148" s="381"/>
      <c r="DT148" s="381"/>
      <c r="DU148" s="381"/>
      <c r="DV148" s="381"/>
      <c r="DW148" s="381"/>
      <c r="DX148" s="381"/>
      <c r="DY148" s="381"/>
      <c r="DZ148" s="381"/>
      <c r="EA148" s="381"/>
      <c r="EB148" s="381"/>
      <c r="EC148" s="381"/>
      <c r="ED148" s="381"/>
      <c r="EE148" s="381"/>
      <c r="EF148" s="381"/>
      <c r="EG148" s="381"/>
      <c r="EH148" s="381"/>
      <c r="EI148" s="381"/>
      <c r="EJ148" s="381"/>
      <c r="EK148" s="381"/>
      <c r="EL148" s="381"/>
      <c r="EM148" s="381"/>
      <c r="EN148" s="381"/>
      <c r="EO148" s="381"/>
      <c r="EP148" s="381"/>
      <c r="EQ148" s="381"/>
      <c r="ER148" s="381"/>
      <c r="ES148" s="381"/>
      <c r="ET148" s="381"/>
      <c r="EU148" s="381"/>
      <c r="EV148" s="381"/>
      <c r="EW148" s="381"/>
      <c r="EX148" s="381"/>
      <c r="EY148" s="381"/>
      <c r="EZ148" s="381"/>
      <c r="FA148" s="381"/>
      <c r="FB148" s="381"/>
      <c r="FC148" s="381"/>
      <c r="FD148" s="381"/>
      <c r="FE148" s="381"/>
      <c r="FF148" s="381"/>
      <c r="FG148" s="381"/>
      <c r="FH148" s="381"/>
      <c r="FI148" s="381"/>
      <c r="FJ148" s="381"/>
      <c r="FK148" s="381"/>
      <c r="FL148" s="381"/>
      <c r="FM148" s="381"/>
      <c r="FN148" s="381"/>
      <c r="FO148" s="381"/>
      <c r="FP148" s="381"/>
      <c r="FQ148" s="381"/>
      <c r="FR148" s="381"/>
      <c r="FS148" s="381"/>
      <c r="FT148" s="381"/>
      <c r="FU148" s="381"/>
      <c r="FV148" s="381"/>
      <c r="FW148" s="381"/>
      <c r="FX148" s="381"/>
      <c r="FY148" s="381"/>
      <c r="FZ148" s="381"/>
      <c r="GA148" s="381"/>
      <c r="GB148" s="381"/>
      <c r="GC148" s="381"/>
    </row>
    <row r="149" spans="1:185" s="382" customFormat="1" ht="13.8">
      <c r="A149" s="390" t="s">
        <v>5895</v>
      </c>
      <c r="B149" s="388" t="s">
        <v>5896</v>
      </c>
      <c r="C149" s="202">
        <v>10</v>
      </c>
      <c r="D149" s="146">
        <v>19583</v>
      </c>
      <c r="E149" s="146">
        <v>20839.099999999999</v>
      </c>
      <c r="F149" s="157"/>
      <c r="G149" s="157"/>
      <c r="H149" s="157"/>
      <c r="I149" s="381"/>
      <c r="J149" s="381"/>
      <c r="K149" s="381"/>
      <c r="L149" s="381"/>
      <c r="M149" s="381"/>
      <c r="N149" s="381"/>
      <c r="O149" s="381"/>
      <c r="P149" s="381"/>
      <c r="Q149" s="381"/>
      <c r="R149" s="381"/>
      <c r="S149" s="381"/>
      <c r="T149" s="381"/>
      <c r="U149" s="381"/>
      <c r="V149" s="381"/>
      <c r="W149" s="381"/>
      <c r="X149" s="381"/>
      <c r="Y149" s="381"/>
      <c r="Z149" s="381"/>
      <c r="AA149" s="381"/>
      <c r="AB149" s="381"/>
      <c r="AC149" s="381"/>
      <c r="AD149" s="381"/>
      <c r="AE149" s="381"/>
      <c r="AF149" s="381"/>
      <c r="AG149" s="381"/>
      <c r="AH149" s="381"/>
      <c r="AI149" s="381"/>
      <c r="AJ149" s="381"/>
      <c r="AK149" s="381"/>
      <c r="AL149" s="381"/>
      <c r="AM149" s="381"/>
      <c r="AN149" s="381"/>
      <c r="AO149" s="381"/>
      <c r="AP149" s="381"/>
      <c r="AQ149" s="381"/>
      <c r="AR149" s="381"/>
      <c r="AS149" s="381"/>
      <c r="AT149" s="381"/>
      <c r="AU149" s="381"/>
      <c r="AV149" s="381"/>
      <c r="AW149" s="381"/>
      <c r="AX149" s="381"/>
      <c r="AY149" s="381"/>
      <c r="AZ149" s="381"/>
      <c r="BA149" s="381"/>
      <c r="BB149" s="381"/>
      <c r="BC149" s="381"/>
      <c r="BD149" s="381"/>
      <c r="BE149" s="381"/>
      <c r="BF149" s="381"/>
      <c r="BG149" s="381"/>
      <c r="BH149" s="381"/>
      <c r="BI149" s="381"/>
      <c r="BJ149" s="381"/>
      <c r="BK149" s="381"/>
      <c r="BL149" s="381"/>
      <c r="BM149" s="381"/>
      <c r="BN149" s="381"/>
      <c r="BO149" s="381"/>
      <c r="BP149" s="381"/>
      <c r="BQ149" s="381"/>
      <c r="BR149" s="381"/>
      <c r="BS149" s="381"/>
      <c r="BT149" s="381"/>
      <c r="BU149" s="381"/>
      <c r="BV149" s="381"/>
      <c r="BW149" s="381"/>
      <c r="BX149" s="381"/>
      <c r="BY149" s="381"/>
      <c r="BZ149" s="381"/>
      <c r="CA149" s="381"/>
      <c r="CB149" s="381"/>
      <c r="CC149" s="381"/>
      <c r="CD149" s="381"/>
      <c r="CE149" s="381"/>
      <c r="CF149" s="381"/>
      <c r="CG149" s="381"/>
      <c r="CH149" s="381"/>
      <c r="CI149" s="381"/>
      <c r="CJ149" s="381"/>
      <c r="CK149" s="381"/>
      <c r="CL149" s="381"/>
      <c r="CM149" s="381"/>
      <c r="CN149" s="381"/>
      <c r="CO149" s="381"/>
      <c r="CP149" s="381"/>
      <c r="CQ149" s="381"/>
      <c r="CR149" s="381"/>
      <c r="CS149" s="381"/>
      <c r="CT149" s="381"/>
      <c r="CU149" s="381"/>
      <c r="CV149" s="381"/>
      <c r="CW149" s="381"/>
      <c r="CX149" s="381"/>
      <c r="CY149" s="381"/>
      <c r="CZ149" s="381"/>
      <c r="DA149" s="381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381"/>
      <c r="EC149" s="381"/>
      <c r="ED149" s="381"/>
      <c r="EE149" s="381"/>
      <c r="EF149" s="381"/>
      <c r="EG149" s="381"/>
      <c r="EH149" s="381"/>
      <c r="EI149" s="381"/>
      <c r="EJ149" s="381"/>
      <c r="EK149" s="381"/>
      <c r="EL149" s="381"/>
      <c r="EM149" s="381"/>
      <c r="EN149" s="381"/>
      <c r="EO149" s="381"/>
      <c r="EP149" s="381"/>
      <c r="EQ149" s="381"/>
      <c r="ER149" s="381"/>
      <c r="ES149" s="381"/>
      <c r="ET149" s="381"/>
      <c r="EU149" s="381"/>
      <c r="EV149" s="381"/>
      <c r="EW149" s="381"/>
      <c r="EX149" s="381"/>
      <c r="EY149" s="381"/>
      <c r="EZ149" s="381"/>
      <c r="FA149" s="381"/>
      <c r="FB149" s="381"/>
      <c r="FC149" s="381"/>
      <c r="FD149" s="381"/>
      <c r="FE149" s="381"/>
      <c r="FF149" s="381"/>
      <c r="FG149" s="381"/>
      <c r="FH149" s="381"/>
      <c r="FI149" s="381"/>
      <c r="FJ149" s="381"/>
      <c r="FK149" s="381"/>
      <c r="FL149" s="381"/>
      <c r="FM149" s="381"/>
      <c r="FN149" s="381"/>
      <c r="FO149" s="381"/>
      <c r="FP149" s="381"/>
      <c r="FQ149" s="381"/>
      <c r="FR149" s="381"/>
      <c r="FS149" s="381"/>
      <c r="FT149" s="381"/>
      <c r="FU149" s="381"/>
      <c r="FV149" s="381"/>
      <c r="FW149" s="381"/>
      <c r="FX149" s="381"/>
      <c r="FY149" s="381"/>
      <c r="FZ149" s="381"/>
      <c r="GA149" s="381"/>
      <c r="GB149" s="381"/>
      <c r="GC149" s="381"/>
    </row>
    <row r="150" spans="1:185" s="382" customFormat="1" ht="13.8">
      <c r="A150" s="390" t="s">
        <v>5897</v>
      </c>
      <c r="B150" s="388" t="s">
        <v>5509</v>
      </c>
      <c r="C150" s="202">
        <v>1</v>
      </c>
      <c r="D150" s="146">
        <v>45096.2</v>
      </c>
      <c r="E150" s="146">
        <v>45096.2</v>
      </c>
      <c r="F150" s="157"/>
      <c r="G150" s="157"/>
      <c r="H150" s="157"/>
      <c r="I150" s="381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381"/>
      <c r="Y150" s="381"/>
      <c r="Z150" s="381"/>
      <c r="AA150" s="381"/>
      <c r="AB150" s="381"/>
      <c r="AC150" s="381"/>
      <c r="AD150" s="381"/>
      <c r="AE150" s="381"/>
      <c r="AF150" s="381"/>
      <c r="AG150" s="381"/>
      <c r="AH150" s="381"/>
      <c r="AI150" s="381"/>
      <c r="AJ150" s="381"/>
      <c r="AK150" s="381"/>
      <c r="AL150" s="381"/>
      <c r="AM150" s="381"/>
      <c r="AN150" s="381"/>
      <c r="AO150" s="381"/>
      <c r="AP150" s="381"/>
      <c r="AQ150" s="381"/>
      <c r="AR150" s="381"/>
      <c r="AS150" s="381"/>
      <c r="AT150" s="381"/>
      <c r="AU150" s="381"/>
      <c r="AV150" s="381"/>
      <c r="AW150" s="381"/>
      <c r="AX150" s="381"/>
      <c r="AY150" s="381"/>
      <c r="AZ150" s="381"/>
      <c r="BA150" s="381"/>
      <c r="BB150" s="381"/>
      <c r="BC150" s="381"/>
      <c r="BD150" s="381"/>
      <c r="BE150" s="381"/>
      <c r="BF150" s="381"/>
      <c r="BG150" s="381"/>
      <c r="BH150" s="381"/>
      <c r="BI150" s="381"/>
      <c r="BJ150" s="381"/>
      <c r="BK150" s="381"/>
      <c r="BL150" s="381"/>
      <c r="BM150" s="381"/>
      <c r="BN150" s="381"/>
      <c r="BO150" s="381"/>
      <c r="BP150" s="381"/>
      <c r="BQ150" s="381"/>
      <c r="BR150" s="381"/>
      <c r="BS150" s="381"/>
      <c r="BT150" s="381"/>
      <c r="BU150" s="381"/>
      <c r="BV150" s="381"/>
      <c r="BW150" s="381"/>
      <c r="BX150" s="381"/>
      <c r="BY150" s="381"/>
      <c r="BZ150" s="381"/>
      <c r="CA150" s="381"/>
      <c r="CB150" s="381"/>
      <c r="CC150" s="381"/>
      <c r="CD150" s="381"/>
      <c r="CE150" s="381"/>
      <c r="CF150" s="381"/>
      <c r="CG150" s="381"/>
      <c r="CH150" s="381"/>
      <c r="CI150" s="381"/>
      <c r="CJ150" s="381"/>
      <c r="CK150" s="381"/>
      <c r="CL150" s="381"/>
      <c r="CM150" s="381"/>
      <c r="CN150" s="381"/>
      <c r="CO150" s="381"/>
      <c r="CP150" s="381"/>
      <c r="CQ150" s="381"/>
      <c r="CR150" s="381"/>
      <c r="CS150" s="381"/>
      <c r="CT150" s="381"/>
      <c r="CU150" s="381"/>
      <c r="CV150" s="381"/>
      <c r="CW150" s="381"/>
      <c r="CX150" s="381"/>
      <c r="CY150" s="381"/>
      <c r="CZ150" s="381"/>
      <c r="DA150" s="381"/>
      <c r="DB150" s="381"/>
      <c r="DC150" s="381"/>
      <c r="DD150" s="381"/>
      <c r="DE150" s="381"/>
      <c r="DF150" s="381"/>
      <c r="DG150" s="381"/>
      <c r="DH150" s="381"/>
      <c r="DI150" s="381"/>
      <c r="DJ150" s="381"/>
      <c r="DK150" s="381"/>
      <c r="DL150" s="381"/>
      <c r="DM150" s="381"/>
      <c r="DN150" s="381"/>
      <c r="DO150" s="381"/>
      <c r="DP150" s="381"/>
      <c r="DQ150" s="381"/>
      <c r="DR150" s="381"/>
      <c r="DS150" s="381"/>
      <c r="DT150" s="381"/>
      <c r="DU150" s="381"/>
      <c r="DV150" s="381"/>
      <c r="DW150" s="381"/>
      <c r="DX150" s="381"/>
      <c r="DY150" s="381"/>
      <c r="DZ150" s="381"/>
      <c r="EA150" s="381"/>
      <c r="EB150" s="381"/>
      <c r="EC150" s="381"/>
      <c r="ED150" s="381"/>
      <c r="EE150" s="381"/>
      <c r="EF150" s="381"/>
      <c r="EG150" s="381"/>
      <c r="EH150" s="381"/>
      <c r="EI150" s="381"/>
      <c r="EJ150" s="381"/>
      <c r="EK150" s="381"/>
      <c r="EL150" s="381"/>
      <c r="EM150" s="381"/>
      <c r="EN150" s="381"/>
      <c r="EO150" s="381"/>
      <c r="EP150" s="381"/>
      <c r="EQ150" s="381"/>
      <c r="ER150" s="381"/>
      <c r="ES150" s="381"/>
      <c r="ET150" s="381"/>
      <c r="EU150" s="381"/>
      <c r="EV150" s="381"/>
      <c r="EW150" s="381"/>
      <c r="EX150" s="381"/>
      <c r="EY150" s="381"/>
      <c r="EZ150" s="381"/>
      <c r="FA150" s="381"/>
      <c r="FB150" s="381"/>
      <c r="FC150" s="381"/>
      <c r="FD150" s="381"/>
      <c r="FE150" s="381"/>
      <c r="FF150" s="381"/>
      <c r="FG150" s="381"/>
      <c r="FH150" s="381"/>
      <c r="FI150" s="381"/>
      <c r="FJ150" s="381"/>
      <c r="FK150" s="381"/>
      <c r="FL150" s="381"/>
      <c r="FM150" s="381"/>
      <c r="FN150" s="381"/>
      <c r="FO150" s="381"/>
      <c r="FP150" s="381"/>
      <c r="FQ150" s="381"/>
      <c r="FR150" s="381"/>
      <c r="FS150" s="381"/>
      <c r="FT150" s="381"/>
      <c r="FU150" s="381"/>
      <c r="FV150" s="381"/>
      <c r="FW150" s="381"/>
      <c r="FX150" s="381"/>
      <c r="FY150" s="381"/>
      <c r="FZ150" s="381"/>
      <c r="GA150" s="381"/>
      <c r="GB150" s="381"/>
      <c r="GC150" s="381"/>
    </row>
    <row r="151" spans="1:185" s="382" customFormat="1" ht="13.8">
      <c r="A151" s="390" t="s">
        <v>5898</v>
      </c>
      <c r="B151" s="388" t="s">
        <v>5899</v>
      </c>
      <c r="C151" s="202">
        <v>2</v>
      </c>
      <c r="D151" s="146">
        <v>20973</v>
      </c>
      <c r="E151" s="146">
        <v>23020.400000000001</v>
      </c>
      <c r="F151" s="157"/>
      <c r="G151" s="157"/>
      <c r="H151" s="157"/>
      <c r="I151" s="381"/>
      <c r="J151" s="381"/>
      <c r="K151" s="381"/>
      <c r="L151" s="381"/>
      <c r="M151" s="381"/>
      <c r="N151" s="381"/>
      <c r="O151" s="381"/>
      <c r="P151" s="381"/>
      <c r="Q151" s="381"/>
      <c r="R151" s="381"/>
      <c r="S151" s="381"/>
      <c r="T151" s="381"/>
      <c r="U151" s="381"/>
      <c r="V151" s="381"/>
      <c r="W151" s="381"/>
      <c r="X151" s="381"/>
      <c r="Y151" s="381"/>
      <c r="Z151" s="381"/>
      <c r="AA151" s="381"/>
      <c r="AB151" s="381"/>
      <c r="AC151" s="381"/>
      <c r="AD151" s="381"/>
      <c r="AE151" s="381"/>
      <c r="AF151" s="381"/>
      <c r="AG151" s="381"/>
      <c r="AH151" s="381"/>
      <c r="AI151" s="381"/>
      <c r="AJ151" s="381"/>
      <c r="AK151" s="381"/>
      <c r="AL151" s="381"/>
      <c r="AM151" s="381"/>
      <c r="AN151" s="381"/>
      <c r="AO151" s="381"/>
      <c r="AP151" s="381"/>
      <c r="AQ151" s="381"/>
      <c r="AR151" s="381"/>
      <c r="AS151" s="381"/>
      <c r="AT151" s="381"/>
      <c r="AU151" s="381"/>
      <c r="AV151" s="381"/>
      <c r="AW151" s="381"/>
      <c r="AX151" s="381"/>
      <c r="AY151" s="381"/>
      <c r="AZ151" s="381"/>
      <c r="BA151" s="381"/>
      <c r="BB151" s="381"/>
      <c r="BC151" s="381"/>
      <c r="BD151" s="381"/>
      <c r="BE151" s="381"/>
      <c r="BF151" s="381"/>
      <c r="BG151" s="381"/>
      <c r="BH151" s="381"/>
      <c r="BI151" s="381"/>
      <c r="BJ151" s="381"/>
      <c r="BK151" s="381"/>
      <c r="BL151" s="381"/>
      <c r="BM151" s="381"/>
      <c r="BN151" s="381"/>
      <c r="BO151" s="381"/>
      <c r="BP151" s="381"/>
      <c r="BQ151" s="381"/>
      <c r="BR151" s="381"/>
      <c r="BS151" s="381"/>
      <c r="BT151" s="381"/>
      <c r="BU151" s="381"/>
      <c r="BV151" s="381"/>
      <c r="BW151" s="381"/>
      <c r="BX151" s="381"/>
      <c r="BY151" s="381"/>
      <c r="BZ151" s="381"/>
      <c r="CA151" s="381"/>
      <c r="CB151" s="381"/>
      <c r="CC151" s="381"/>
      <c r="CD151" s="381"/>
      <c r="CE151" s="381"/>
      <c r="CF151" s="381"/>
      <c r="CG151" s="381"/>
      <c r="CH151" s="381"/>
      <c r="CI151" s="381"/>
      <c r="CJ151" s="381"/>
      <c r="CK151" s="381"/>
      <c r="CL151" s="381"/>
      <c r="CM151" s="381"/>
      <c r="CN151" s="381"/>
      <c r="CO151" s="381"/>
      <c r="CP151" s="381"/>
      <c r="CQ151" s="381"/>
      <c r="CR151" s="381"/>
      <c r="CS151" s="381"/>
      <c r="CT151" s="381"/>
      <c r="CU151" s="381"/>
      <c r="CV151" s="381"/>
      <c r="CW151" s="381"/>
      <c r="CX151" s="381"/>
      <c r="CY151" s="381"/>
      <c r="CZ151" s="381"/>
      <c r="DA151" s="381"/>
      <c r="DB151" s="381"/>
      <c r="DC151" s="381"/>
      <c r="DD151" s="381"/>
      <c r="DE151" s="381"/>
      <c r="DF151" s="381"/>
      <c r="DG151" s="381"/>
      <c r="DH151" s="381"/>
      <c r="DI151" s="381"/>
      <c r="DJ151" s="381"/>
      <c r="DK151" s="381"/>
      <c r="DL151" s="381"/>
      <c r="DM151" s="381"/>
      <c r="DN151" s="381"/>
      <c r="DO151" s="381"/>
      <c r="DP151" s="381"/>
      <c r="DQ151" s="381"/>
      <c r="DR151" s="381"/>
      <c r="DS151" s="381"/>
      <c r="DT151" s="381"/>
      <c r="DU151" s="381"/>
      <c r="DV151" s="381"/>
      <c r="DW151" s="381"/>
      <c r="DX151" s="381"/>
      <c r="DY151" s="381"/>
      <c r="DZ151" s="381"/>
      <c r="EA151" s="381"/>
      <c r="EB151" s="381"/>
      <c r="EC151" s="381"/>
      <c r="ED151" s="381"/>
      <c r="EE151" s="381"/>
      <c r="EF151" s="381"/>
      <c r="EG151" s="381"/>
      <c r="EH151" s="381"/>
      <c r="EI151" s="381"/>
      <c r="EJ151" s="381"/>
      <c r="EK151" s="381"/>
      <c r="EL151" s="381"/>
      <c r="EM151" s="381"/>
      <c r="EN151" s="381"/>
      <c r="EO151" s="381"/>
      <c r="EP151" s="381"/>
      <c r="EQ151" s="381"/>
      <c r="ER151" s="381"/>
      <c r="ES151" s="381"/>
      <c r="ET151" s="381"/>
      <c r="EU151" s="381"/>
      <c r="EV151" s="381"/>
      <c r="EW151" s="381"/>
      <c r="EX151" s="381"/>
      <c r="EY151" s="381"/>
      <c r="EZ151" s="381"/>
      <c r="FA151" s="381"/>
      <c r="FB151" s="381"/>
      <c r="FC151" s="381"/>
      <c r="FD151" s="381"/>
      <c r="FE151" s="381"/>
      <c r="FF151" s="381"/>
      <c r="FG151" s="381"/>
      <c r="FH151" s="381"/>
      <c r="FI151" s="381"/>
      <c r="FJ151" s="381"/>
      <c r="FK151" s="381"/>
      <c r="FL151" s="381"/>
      <c r="FM151" s="381"/>
      <c r="FN151" s="381"/>
      <c r="FO151" s="381"/>
      <c r="FP151" s="381"/>
      <c r="FQ151" s="381"/>
      <c r="FR151" s="381"/>
      <c r="FS151" s="381"/>
      <c r="FT151" s="381"/>
      <c r="FU151" s="381"/>
      <c r="FV151" s="381"/>
      <c r="FW151" s="381"/>
      <c r="FX151" s="381"/>
      <c r="FY151" s="381"/>
      <c r="FZ151" s="381"/>
      <c r="GA151" s="381"/>
      <c r="GB151" s="381"/>
      <c r="GC151" s="381"/>
    </row>
    <row r="152" spans="1:185" s="382" customFormat="1" ht="27.6">
      <c r="A152" s="390" t="s">
        <v>5900</v>
      </c>
      <c r="B152" s="388" t="s">
        <v>5901</v>
      </c>
      <c r="C152" s="202">
        <v>1</v>
      </c>
      <c r="D152" s="146">
        <v>21810.2</v>
      </c>
      <c r="E152" s="146">
        <v>21810.2</v>
      </c>
      <c r="F152" s="157"/>
      <c r="G152" s="157"/>
      <c r="H152" s="157"/>
      <c r="I152" s="381"/>
      <c r="J152" s="381"/>
      <c r="K152" s="381"/>
      <c r="L152" s="381"/>
      <c r="M152" s="381"/>
      <c r="N152" s="381"/>
      <c r="O152" s="381"/>
      <c r="P152" s="381"/>
      <c r="Q152" s="381"/>
      <c r="R152" s="381"/>
      <c r="S152" s="381"/>
      <c r="T152" s="381"/>
      <c r="U152" s="381"/>
      <c r="V152" s="381"/>
      <c r="W152" s="381"/>
      <c r="X152" s="381"/>
      <c r="Y152" s="381"/>
      <c r="Z152" s="381"/>
      <c r="AA152" s="381"/>
      <c r="AB152" s="381"/>
      <c r="AC152" s="381"/>
      <c r="AD152" s="381"/>
      <c r="AE152" s="381"/>
      <c r="AF152" s="381"/>
      <c r="AG152" s="381"/>
      <c r="AH152" s="381"/>
      <c r="AI152" s="381"/>
      <c r="AJ152" s="381"/>
      <c r="AK152" s="381"/>
      <c r="AL152" s="381"/>
      <c r="AM152" s="381"/>
      <c r="AN152" s="381"/>
      <c r="AO152" s="381"/>
      <c r="AP152" s="381"/>
      <c r="AQ152" s="381"/>
      <c r="AR152" s="381"/>
      <c r="AS152" s="381"/>
      <c r="AT152" s="381"/>
      <c r="AU152" s="381"/>
      <c r="AV152" s="381"/>
      <c r="AW152" s="381"/>
      <c r="AX152" s="381"/>
      <c r="AY152" s="381"/>
      <c r="AZ152" s="381"/>
      <c r="BA152" s="381"/>
      <c r="BB152" s="381"/>
      <c r="BC152" s="381"/>
      <c r="BD152" s="381"/>
      <c r="BE152" s="381"/>
      <c r="BF152" s="381"/>
      <c r="BG152" s="381"/>
      <c r="BH152" s="381"/>
      <c r="BI152" s="381"/>
      <c r="BJ152" s="381"/>
      <c r="BK152" s="381"/>
      <c r="BL152" s="381"/>
      <c r="BM152" s="381"/>
      <c r="BN152" s="381"/>
      <c r="BO152" s="381"/>
      <c r="BP152" s="381"/>
      <c r="BQ152" s="381"/>
      <c r="BR152" s="381"/>
      <c r="BS152" s="381"/>
      <c r="BT152" s="381"/>
      <c r="BU152" s="381"/>
      <c r="BV152" s="381"/>
      <c r="BW152" s="381"/>
      <c r="BX152" s="381"/>
      <c r="BY152" s="381"/>
      <c r="BZ152" s="381"/>
      <c r="CA152" s="381"/>
      <c r="CB152" s="381"/>
      <c r="CC152" s="381"/>
      <c r="CD152" s="381"/>
      <c r="CE152" s="381"/>
      <c r="CF152" s="381"/>
      <c r="CG152" s="381"/>
      <c r="CH152" s="381"/>
      <c r="CI152" s="381"/>
      <c r="CJ152" s="381"/>
      <c r="CK152" s="381"/>
      <c r="CL152" s="381"/>
      <c r="CM152" s="381"/>
      <c r="CN152" s="381"/>
      <c r="CO152" s="381"/>
      <c r="CP152" s="381"/>
      <c r="CQ152" s="381"/>
      <c r="CR152" s="381"/>
      <c r="CS152" s="381"/>
      <c r="CT152" s="381"/>
      <c r="CU152" s="381"/>
      <c r="CV152" s="381"/>
      <c r="CW152" s="381"/>
      <c r="CX152" s="381"/>
      <c r="CY152" s="381"/>
      <c r="CZ152" s="381"/>
      <c r="DA152" s="381"/>
      <c r="DB152" s="381"/>
      <c r="DC152" s="381"/>
      <c r="DD152" s="381"/>
      <c r="DE152" s="381"/>
      <c r="DF152" s="381"/>
      <c r="DG152" s="381"/>
      <c r="DH152" s="381"/>
      <c r="DI152" s="381"/>
      <c r="DJ152" s="381"/>
      <c r="DK152" s="381"/>
      <c r="DL152" s="381"/>
      <c r="DM152" s="381"/>
      <c r="DN152" s="381"/>
      <c r="DO152" s="381"/>
      <c r="DP152" s="381"/>
      <c r="DQ152" s="381"/>
      <c r="DR152" s="381"/>
      <c r="DS152" s="381"/>
      <c r="DT152" s="381"/>
      <c r="DU152" s="381"/>
      <c r="DV152" s="381"/>
      <c r="DW152" s="381"/>
      <c r="DX152" s="381"/>
      <c r="DY152" s="381"/>
      <c r="DZ152" s="381"/>
      <c r="EA152" s="381"/>
      <c r="EB152" s="381"/>
      <c r="EC152" s="381"/>
      <c r="ED152" s="381"/>
      <c r="EE152" s="381"/>
      <c r="EF152" s="381"/>
      <c r="EG152" s="381"/>
      <c r="EH152" s="381"/>
      <c r="EI152" s="381"/>
      <c r="EJ152" s="381"/>
      <c r="EK152" s="381"/>
      <c r="EL152" s="381"/>
      <c r="EM152" s="381"/>
      <c r="EN152" s="381"/>
      <c r="EO152" s="381"/>
      <c r="EP152" s="381"/>
      <c r="EQ152" s="381"/>
      <c r="ER152" s="381"/>
      <c r="ES152" s="381"/>
      <c r="ET152" s="381"/>
      <c r="EU152" s="381"/>
      <c r="EV152" s="381"/>
      <c r="EW152" s="381"/>
      <c r="EX152" s="381"/>
      <c r="EY152" s="381"/>
      <c r="EZ152" s="381"/>
      <c r="FA152" s="381"/>
      <c r="FB152" s="381"/>
      <c r="FC152" s="381"/>
      <c r="FD152" s="381"/>
      <c r="FE152" s="381"/>
      <c r="FF152" s="381"/>
      <c r="FG152" s="381"/>
      <c r="FH152" s="381"/>
      <c r="FI152" s="381"/>
      <c r="FJ152" s="381"/>
      <c r="FK152" s="381"/>
      <c r="FL152" s="381"/>
      <c r="FM152" s="381"/>
      <c r="FN152" s="381"/>
      <c r="FO152" s="381"/>
      <c r="FP152" s="381"/>
      <c r="FQ152" s="381"/>
      <c r="FR152" s="381"/>
      <c r="FS152" s="381"/>
      <c r="FT152" s="381"/>
      <c r="FU152" s="381"/>
      <c r="FV152" s="381"/>
      <c r="FW152" s="381"/>
      <c r="FX152" s="381"/>
      <c r="FY152" s="381"/>
      <c r="FZ152" s="381"/>
      <c r="GA152" s="381"/>
      <c r="GB152" s="381"/>
      <c r="GC152" s="381"/>
    </row>
    <row r="153" spans="1:185" s="382" customFormat="1" ht="13.8">
      <c r="A153" s="390" t="s">
        <v>5902</v>
      </c>
      <c r="B153" s="388" t="s">
        <v>5903</v>
      </c>
      <c r="C153" s="202">
        <v>6</v>
      </c>
      <c r="D153" s="146">
        <v>23824</v>
      </c>
      <c r="E153" s="146">
        <v>26793.3</v>
      </c>
      <c r="F153" s="157"/>
      <c r="G153" s="157"/>
      <c r="H153" s="157"/>
      <c r="I153" s="381"/>
      <c r="J153" s="381"/>
      <c r="K153" s="381"/>
      <c r="L153" s="381"/>
      <c r="M153" s="381"/>
      <c r="N153" s="381"/>
      <c r="O153" s="381"/>
      <c r="P153" s="381"/>
      <c r="Q153" s="381"/>
      <c r="R153" s="381"/>
      <c r="S153" s="381"/>
      <c r="T153" s="381"/>
      <c r="U153" s="381"/>
      <c r="V153" s="381"/>
      <c r="W153" s="381"/>
      <c r="X153" s="381"/>
      <c r="Y153" s="381"/>
      <c r="Z153" s="381"/>
      <c r="AA153" s="381"/>
      <c r="AB153" s="381"/>
      <c r="AC153" s="381"/>
      <c r="AD153" s="381"/>
      <c r="AE153" s="381"/>
      <c r="AF153" s="381"/>
      <c r="AG153" s="381"/>
      <c r="AH153" s="381"/>
      <c r="AI153" s="381"/>
      <c r="AJ153" s="381"/>
      <c r="AK153" s="381"/>
      <c r="AL153" s="381"/>
      <c r="AM153" s="381"/>
      <c r="AN153" s="381"/>
      <c r="AO153" s="381"/>
      <c r="AP153" s="381"/>
      <c r="AQ153" s="381"/>
      <c r="AR153" s="381"/>
      <c r="AS153" s="381"/>
      <c r="AT153" s="381"/>
      <c r="AU153" s="381"/>
      <c r="AV153" s="381"/>
      <c r="AW153" s="381"/>
      <c r="AX153" s="381"/>
      <c r="AY153" s="381"/>
      <c r="AZ153" s="381"/>
      <c r="BA153" s="381"/>
      <c r="BB153" s="381"/>
      <c r="BC153" s="381"/>
      <c r="BD153" s="381"/>
      <c r="BE153" s="381"/>
      <c r="BF153" s="381"/>
      <c r="BG153" s="381"/>
      <c r="BH153" s="381"/>
      <c r="BI153" s="381"/>
      <c r="BJ153" s="381"/>
      <c r="BK153" s="381"/>
      <c r="BL153" s="381"/>
      <c r="BM153" s="381"/>
      <c r="BN153" s="381"/>
      <c r="BO153" s="381"/>
      <c r="BP153" s="381"/>
      <c r="BQ153" s="381"/>
      <c r="BR153" s="381"/>
      <c r="BS153" s="381"/>
      <c r="BT153" s="381"/>
      <c r="BU153" s="381"/>
      <c r="BV153" s="381"/>
      <c r="BW153" s="381"/>
      <c r="BX153" s="381"/>
      <c r="BY153" s="381"/>
      <c r="BZ153" s="381"/>
      <c r="CA153" s="381"/>
      <c r="CB153" s="381"/>
      <c r="CC153" s="381"/>
      <c r="CD153" s="381"/>
      <c r="CE153" s="381"/>
      <c r="CF153" s="381"/>
      <c r="CG153" s="381"/>
      <c r="CH153" s="381"/>
      <c r="CI153" s="381"/>
      <c r="CJ153" s="381"/>
      <c r="CK153" s="381"/>
      <c r="CL153" s="381"/>
      <c r="CM153" s="381"/>
      <c r="CN153" s="381"/>
      <c r="CO153" s="381"/>
      <c r="CP153" s="381"/>
      <c r="CQ153" s="381"/>
      <c r="CR153" s="381"/>
      <c r="CS153" s="381"/>
      <c r="CT153" s="381"/>
      <c r="CU153" s="381"/>
      <c r="CV153" s="381"/>
      <c r="CW153" s="381"/>
      <c r="CX153" s="381"/>
      <c r="CY153" s="381"/>
      <c r="CZ153" s="381"/>
      <c r="DA153" s="381"/>
      <c r="DB153" s="381"/>
      <c r="DC153" s="381"/>
      <c r="DD153" s="381"/>
      <c r="DE153" s="381"/>
      <c r="DF153" s="381"/>
      <c r="DG153" s="381"/>
      <c r="DH153" s="381"/>
      <c r="DI153" s="381"/>
      <c r="DJ153" s="381"/>
      <c r="DK153" s="381"/>
      <c r="DL153" s="381"/>
      <c r="DM153" s="381"/>
      <c r="DN153" s="381"/>
      <c r="DO153" s="381"/>
      <c r="DP153" s="381"/>
      <c r="DQ153" s="381"/>
      <c r="DR153" s="381"/>
      <c r="DS153" s="381"/>
      <c r="DT153" s="381"/>
      <c r="DU153" s="381"/>
      <c r="DV153" s="381"/>
      <c r="DW153" s="381"/>
      <c r="DX153" s="381"/>
      <c r="DY153" s="381"/>
      <c r="DZ153" s="381"/>
      <c r="EA153" s="381"/>
      <c r="EB153" s="381"/>
      <c r="EC153" s="381"/>
      <c r="ED153" s="381"/>
      <c r="EE153" s="381"/>
      <c r="EF153" s="381"/>
      <c r="EG153" s="381"/>
      <c r="EH153" s="381"/>
      <c r="EI153" s="381"/>
      <c r="EJ153" s="381"/>
      <c r="EK153" s="381"/>
      <c r="EL153" s="381"/>
      <c r="EM153" s="381"/>
      <c r="EN153" s="381"/>
      <c r="EO153" s="381"/>
      <c r="EP153" s="381"/>
      <c r="EQ153" s="381"/>
      <c r="ER153" s="381"/>
      <c r="ES153" s="381"/>
      <c r="ET153" s="381"/>
      <c r="EU153" s="381"/>
      <c r="EV153" s="381"/>
      <c r="EW153" s="381"/>
      <c r="EX153" s="381"/>
      <c r="EY153" s="381"/>
      <c r="EZ153" s="381"/>
      <c r="FA153" s="381"/>
      <c r="FB153" s="381"/>
      <c r="FC153" s="381"/>
      <c r="FD153" s="381"/>
      <c r="FE153" s="381"/>
      <c r="FF153" s="381"/>
      <c r="FG153" s="381"/>
      <c r="FH153" s="381"/>
      <c r="FI153" s="381"/>
      <c r="FJ153" s="381"/>
      <c r="FK153" s="381"/>
      <c r="FL153" s="381"/>
      <c r="FM153" s="381"/>
      <c r="FN153" s="381"/>
      <c r="FO153" s="381"/>
      <c r="FP153" s="381"/>
      <c r="FQ153" s="381"/>
      <c r="FR153" s="381"/>
      <c r="FS153" s="381"/>
      <c r="FT153" s="381"/>
      <c r="FU153" s="381"/>
      <c r="FV153" s="381"/>
      <c r="FW153" s="381"/>
      <c r="FX153" s="381"/>
      <c r="FY153" s="381"/>
      <c r="FZ153" s="381"/>
      <c r="GA153" s="381"/>
      <c r="GB153" s="381"/>
      <c r="GC153" s="381"/>
    </row>
    <row r="154" spans="1:185" s="382" customFormat="1" ht="13.8">
      <c r="A154" s="390" t="s">
        <v>5904</v>
      </c>
      <c r="B154" s="388" t="s">
        <v>5905</v>
      </c>
      <c r="C154" s="202">
        <v>1</v>
      </c>
      <c r="D154" s="146">
        <v>26589.9</v>
      </c>
      <c r="E154" s="146">
        <v>26589.9</v>
      </c>
      <c r="F154" s="157"/>
      <c r="G154" s="157"/>
      <c r="H154" s="157"/>
      <c r="I154" s="381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381"/>
      <c r="Y154" s="381"/>
      <c r="Z154" s="381"/>
      <c r="AA154" s="381"/>
      <c r="AB154" s="381"/>
      <c r="AC154" s="381"/>
      <c r="AD154" s="381"/>
      <c r="AE154" s="381"/>
      <c r="AF154" s="381"/>
      <c r="AG154" s="381"/>
      <c r="AH154" s="381"/>
      <c r="AI154" s="381"/>
      <c r="AJ154" s="381"/>
      <c r="AK154" s="381"/>
      <c r="AL154" s="381"/>
      <c r="AM154" s="381"/>
      <c r="AN154" s="381"/>
      <c r="AO154" s="381"/>
      <c r="AP154" s="381"/>
      <c r="AQ154" s="381"/>
      <c r="AR154" s="381"/>
      <c r="AS154" s="381"/>
      <c r="AT154" s="381"/>
      <c r="AU154" s="381"/>
      <c r="AV154" s="381"/>
      <c r="AW154" s="381"/>
      <c r="AX154" s="381"/>
      <c r="AY154" s="381"/>
      <c r="AZ154" s="381"/>
      <c r="BA154" s="381"/>
      <c r="BB154" s="381"/>
      <c r="BC154" s="381"/>
      <c r="BD154" s="381"/>
      <c r="BE154" s="381"/>
      <c r="BF154" s="381"/>
      <c r="BG154" s="381"/>
      <c r="BH154" s="381"/>
      <c r="BI154" s="381"/>
      <c r="BJ154" s="381"/>
      <c r="BK154" s="381"/>
      <c r="BL154" s="381"/>
      <c r="BM154" s="381"/>
      <c r="BN154" s="381"/>
      <c r="BO154" s="381"/>
      <c r="BP154" s="381"/>
      <c r="BQ154" s="381"/>
      <c r="BR154" s="381"/>
      <c r="BS154" s="381"/>
      <c r="BT154" s="381"/>
      <c r="BU154" s="381"/>
      <c r="BV154" s="381"/>
      <c r="BW154" s="381"/>
      <c r="BX154" s="381"/>
      <c r="BY154" s="381"/>
      <c r="BZ154" s="381"/>
      <c r="CA154" s="381"/>
      <c r="CB154" s="381"/>
      <c r="CC154" s="381"/>
      <c r="CD154" s="381"/>
      <c r="CE154" s="381"/>
      <c r="CF154" s="381"/>
      <c r="CG154" s="381"/>
      <c r="CH154" s="381"/>
      <c r="CI154" s="381"/>
      <c r="CJ154" s="381"/>
      <c r="CK154" s="381"/>
      <c r="CL154" s="381"/>
      <c r="CM154" s="381"/>
      <c r="CN154" s="381"/>
      <c r="CO154" s="381"/>
      <c r="CP154" s="381"/>
      <c r="CQ154" s="381"/>
      <c r="CR154" s="381"/>
      <c r="CS154" s="381"/>
      <c r="CT154" s="381"/>
      <c r="CU154" s="381"/>
      <c r="CV154" s="381"/>
      <c r="CW154" s="381"/>
      <c r="CX154" s="381"/>
      <c r="CY154" s="381"/>
      <c r="CZ154" s="381"/>
      <c r="DA154" s="381"/>
      <c r="DB154" s="381"/>
      <c r="DC154" s="381"/>
      <c r="DD154" s="381"/>
      <c r="DE154" s="381"/>
      <c r="DF154" s="381"/>
      <c r="DG154" s="381"/>
      <c r="DH154" s="381"/>
      <c r="DI154" s="381"/>
      <c r="DJ154" s="381"/>
      <c r="DK154" s="381"/>
      <c r="DL154" s="381"/>
      <c r="DM154" s="381"/>
      <c r="DN154" s="381"/>
      <c r="DO154" s="381"/>
      <c r="DP154" s="381"/>
      <c r="DQ154" s="381"/>
      <c r="DR154" s="381"/>
      <c r="DS154" s="381"/>
      <c r="DT154" s="381"/>
      <c r="DU154" s="381"/>
      <c r="DV154" s="381"/>
      <c r="DW154" s="381"/>
      <c r="DX154" s="381"/>
      <c r="DY154" s="381"/>
      <c r="DZ154" s="381"/>
      <c r="EA154" s="381"/>
      <c r="EB154" s="381"/>
      <c r="EC154" s="381"/>
      <c r="ED154" s="381"/>
      <c r="EE154" s="381"/>
      <c r="EF154" s="381"/>
      <c r="EG154" s="381"/>
      <c r="EH154" s="381"/>
      <c r="EI154" s="381"/>
      <c r="EJ154" s="381"/>
      <c r="EK154" s="381"/>
      <c r="EL154" s="381"/>
      <c r="EM154" s="381"/>
      <c r="EN154" s="381"/>
      <c r="EO154" s="381"/>
      <c r="EP154" s="381"/>
      <c r="EQ154" s="381"/>
      <c r="ER154" s="381"/>
      <c r="ES154" s="381"/>
      <c r="ET154" s="381"/>
      <c r="EU154" s="381"/>
      <c r="EV154" s="381"/>
      <c r="EW154" s="381"/>
      <c r="EX154" s="381"/>
      <c r="EY154" s="381"/>
      <c r="EZ154" s="381"/>
      <c r="FA154" s="381"/>
      <c r="FB154" s="381"/>
      <c r="FC154" s="381"/>
      <c r="FD154" s="381"/>
      <c r="FE154" s="381"/>
      <c r="FF154" s="381"/>
      <c r="FG154" s="381"/>
      <c r="FH154" s="381"/>
      <c r="FI154" s="381"/>
      <c r="FJ154" s="381"/>
      <c r="FK154" s="381"/>
      <c r="FL154" s="381"/>
      <c r="FM154" s="381"/>
      <c r="FN154" s="381"/>
      <c r="FO154" s="381"/>
      <c r="FP154" s="381"/>
      <c r="FQ154" s="381"/>
      <c r="FR154" s="381"/>
      <c r="FS154" s="381"/>
      <c r="FT154" s="381"/>
      <c r="FU154" s="381"/>
      <c r="FV154" s="381"/>
      <c r="FW154" s="381"/>
      <c r="FX154" s="381"/>
      <c r="FY154" s="381"/>
      <c r="FZ154" s="381"/>
      <c r="GA154" s="381"/>
      <c r="GB154" s="381"/>
      <c r="GC154" s="381"/>
    </row>
    <row r="155" spans="1:185" s="382" customFormat="1" ht="27.6">
      <c r="A155" s="390" t="s">
        <v>5906</v>
      </c>
      <c r="B155" s="388" t="s">
        <v>5907</v>
      </c>
      <c r="C155" s="202">
        <v>2</v>
      </c>
      <c r="D155" s="146">
        <v>31882.13060011217</v>
      </c>
      <c r="E155" s="146">
        <v>32071</v>
      </c>
      <c r="F155" s="157"/>
      <c r="G155" s="157"/>
      <c r="H155" s="157"/>
      <c r="I155" s="381"/>
      <c r="J155" s="381"/>
      <c r="K155" s="381"/>
      <c r="L155" s="381"/>
      <c r="M155" s="381"/>
      <c r="N155" s="381"/>
      <c r="O155" s="381"/>
      <c r="P155" s="381"/>
      <c r="Q155" s="381"/>
      <c r="R155" s="381"/>
      <c r="S155" s="381"/>
      <c r="T155" s="381"/>
      <c r="U155" s="381"/>
      <c r="V155" s="381"/>
      <c r="W155" s="381"/>
      <c r="X155" s="381"/>
      <c r="Y155" s="381"/>
      <c r="Z155" s="381"/>
      <c r="AA155" s="381"/>
      <c r="AB155" s="381"/>
      <c r="AC155" s="381"/>
      <c r="AD155" s="381"/>
      <c r="AE155" s="381"/>
      <c r="AF155" s="381"/>
      <c r="AG155" s="381"/>
      <c r="AH155" s="381"/>
      <c r="AI155" s="381"/>
      <c r="AJ155" s="381"/>
      <c r="AK155" s="381"/>
      <c r="AL155" s="381"/>
      <c r="AM155" s="381"/>
      <c r="AN155" s="381"/>
      <c r="AO155" s="381"/>
      <c r="AP155" s="381"/>
      <c r="AQ155" s="381"/>
      <c r="AR155" s="381"/>
      <c r="AS155" s="381"/>
      <c r="AT155" s="381"/>
      <c r="AU155" s="381"/>
      <c r="AV155" s="381"/>
      <c r="AW155" s="381"/>
      <c r="AX155" s="381"/>
      <c r="AY155" s="381"/>
      <c r="AZ155" s="381"/>
      <c r="BA155" s="381"/>
      <c r="BB155" s="381"/>
      <c r="BC155" s="381"/>
      <c r="BD155" s="381"/>
      <c r="BE155" s="381"/>
      <c r="BF155" s="381"/>
      <c r="BG155" s="381"/>
      <c r="BH155" s="381"/>
      <c r="BI155" s="381"/>
      <c r="BJ155" s="381"/>
      <c r="BK155" s="381"/>
      <c r="BL155" s="381"/>
      <c r="BM155" s="381"/>
      <c r="BN155" s="381"/>
      <c r="BO155" s="381"/>
      <c r="BP155" s="381"/>
      <c r="BQ155" s="381"/>
      <c r="BR155" s="381"/>
      <c r="BS155" s="381"/>
      <c r="BT155" s="381"/>
      <c r="BU155" s="381"/>
      <c r="BV155" s="381"/>
      <c r="BW155" s="381"/>
      <c r="BX155" s="381"/>
      <c r="BY155" s="381"/>
      <c r="BZ155" s="381"/>
      <c r="CA155" s="381"/>
      <c r="CB155" s="381"/>
      <c r="CC155" s="381"/>
      <c r="CD155" s="381"/>
      <c r="CE155" s="381"/>
      <c r="CF155" s="381"/>
      <c r="CG155" s="381"/>
      <c r="CH155" s="381"/>
      <c r="CI155" s="381"/>
      <c r="CJ155" s="381"/>
      <c r="CK155" s="381"/>
      <c r="CL155" s="381"/>
      <c r="CM155" s="381"/>
      <c r="CN155" s="381"/>
      <c r="CO155" s="381"/>
      <c r="CP155" s="381"/>
      <c r="CQ155" s="381"/>
      <c r="CR155" s="381"/>
      <c r="CS155" s="381"/>
      <c r="CT155" s="381"/>
      <c r="CU155" s="381"/>
      <c r="CV155" s="381"/>
      <c r="CW155" s="381"/>
      <c r="CX155" s="381"/>
      <c r="CY155" s="381"/>
      <c r="CZ155" s="381"/>
      <c r="DA155" s="381"/>
      <c r="DB155" s="381"/>
      <c r="DC155" s="381"/>
      <c r="DD155" s="381"/>
      <c r="DE155" s="381"/>
      <c r="DF155" s="381"/>
      <c r="DG155" s="381"/>
      <c r="DH155" s="381"/>
      <c r="DI155" s="381"/>
      <c r="DJ155" s="381"/>
      <c r="DK155" s="381"/>
      <c r="DL155" s="381"/>
      <c r="DM155" s="381"/>
      <c r="DN155" s="381"/>
      <c r="DO155" s="381"/>
      <c r="DP155" s="381"/>
      <c r="DQ155" s="381"/>
      <c r="DR155" s="381"/>
      <c r="DS155" s="381"/>
      <c r="DT155" s="381"/>
      <c r="DU155" s="381"/>
      <c r="DV155" s="381"/>
      <c r="DW155" s="381"/>
      <c r="DX155" s="381"/>
      <c r="DY155" s="381"/>
      <c r="DZ155" s="381"/>
      <c r="EA155" s="381"/>
      <c r="EB155" s="381"/>
      <c r="EC155" s="381"/>
      <c r="ED155" s="381"/>
      <c r="EE155" s="381"/>
      <c r="EF155" s="381"/>
      <c r="EG155" s="381"/>
      <c r="EH155" s="381"/>
      <c r="EI155" s="381"/>
      <c r="EJ155" s="381"/>
      <c r="EK155" s="381"/>
      <c r="EL155" s="381"/>
      <c r="EM155" s="381"/>
      <c r="EN155" s="381"/>
      <c r="EO155" s="381"/>
      <c r="EP155" s="381"/>
      <c r="EQ155" s="381"/>
      <c r="ER155" s="381"/>
      <c r="ES155" s="381"/>
      <c r="ET155" s="381"/>
      <c r="EU155" s="381"/>
      <c r="EV155" s="381"/>
      <c r="EW155" s="381"/>
      <c r="EX155" s="381"/>
      <c r="EY155" s="381"/>
      <c r="EZ155" s="381"/>
      <c r="FA155" s="381"/>
      <c r="FB155" s="381"/>
      <c r="FC155" s="381"/>
      <c r="FD155" s="381"/>
      <c r="FE155" s="381"/>
      <c r="FF155" s="381"/>
      <c r="FG155" s="381"/>
      <c r="FH155" s="381"/>
      <c r="FI155" s="381"/>
      <c r="FJ155" s="381"/>
      <c r="FK155" s="381"/>
      <c r="FL155" s="381"/>
      <c r="FM155" s="381"/>
      <c r="FN155" s="381"/>
      <c r="FO155" s="381"/>
      <c r="FP155" s="381"/>
      <c r="FQ155" s="381"/>
      <c r="FR155" s="381"/>
      <c r="FS155" s="381"/>
      <c r="FT155" s="381"/>
      <c r="FU155" s="381"/>
      <c r="FV155" s="381"/>
      <c r="FW155" s="381"/>
      <c r="FX155" s="381"/>
      <c r="FY155" s="381"/>
      <c r="FZ155" s="381"/>
      <c r="GA155" s="381"/>
      <c r="GB155" s="381"/>
      <c r="GC155" s="381"/>
    </row>
    <row r="156" spans="1:185" s="382" customFormat="1" ht="13.8">
      <c r="A156" s="390" t="s">
        <v>5908</v>
      </c>
      <c r="B156" s="388" t="s">
        <v>5909</v>
      </c>
      <c r="C156" s="202">
        <v>5</v>
      </c>
      <c r="D156" s="146">
        <v>20688</v>
      </c>
      <c r="E156" s="146">
        <v>22995.4</v>
      </c>
      <c r="F156" s="157"/>
      <c r="G156" s="157"/>
      <c r="H156" s="157"/>
      <c r="I156" s="381"/>
      <c r="J156" s="381"/>
      <c r="K156" s="381"/>
      <c r="L156" s="381"/>
      <c r="M156" s="381"/>
      <c r="N156" s="381"/>
      <c r="O156" s="381"/>
      <c r="P156" s="381"/>
      <c r="Q156" s="381"/>
      <c r="R156" s="381"/>
      <c r="S156" s="381"/>
      <c r="T156" s="381"/>
      <c r="U156" s="381"/>
      <c r="V156" s="381"/>
      <c r="W156" s="381"/>
      <c r="X156" s="381"/>
      <c r="Y156" s="381"/>
      <c r="Z156" s="381"/>
      <c r="AA156" s="381"/>
      <c r="AB156" s="381"/>
      <c r="AC156" s="381"/>
      <c r="AD156" s="381"/>
      <c r="AE156" s="381"/>
      <c r="AF156" s="381"/>
      <c r="AG156" s="381"/>
      <c r="AH156" s="381"/>
      <c r="AI156" s="381"/>
      <c r="AJ156" s="381"/>
      <c r="AK156" s="381"/>
      <c r="AL156" s="381"/>
      <c r="AM156" s="381"/>
      <c r="AN156" s="381"/>
      <c r="AO156" s="381"/>
      <c r="AP156" s="381"/>
      <c r="AQ156" s="381"/>
      <c r="AR156" s="381"/>
      <c r="AS156" s="381"/>
      <c r="AT156" s="381"/>
      <c r="AU156" s="381"/>
      <c r="AV156" s="381"/>
      <c r="AW156" s="381"/>
      <c r="AX156" s="381"/>
      <c r="AY156" s="381"/>
      <c r="AZ156" s="381"/>
      <c r="BA156" s="381"/>
      <c r="BB156" s="381"/>
      <c r="BC156" s="381"/>
      <c r="BD156" s="381"/>
      <c r="BE156" s="381"/>
      <c r="BF156" s="381"/>
      <c r="BG156" s="381"/>
      <c r="BH156" s="381"/>
      <c r="BI156" s="381"/>
      <c r="BJ156" s="381"/>
      <c r="BK156" s="381"/>
      <c r="BL156" s="381"/>
      <c r="BM156" s="381"/>
      <c r="BN156" s="381"/>
      <c r="BO156" s="381"/>
      <c r="BP156" s="381"/>
      <c r="BQ156" s="381"/>
      <c r="BR156" s="381"/>
      <c r="BS156" s="381"/>
      <c r="BT156" s="381"/>
      <c r="BU156" s="381"/>
      <c r="BV156" s="381"/>
      <c r="BW156" s="381"/>
      <c r="BX156" s="381"/>
      <c r="BY156" s="381"/>
      <c r="BZ156" s="381"/>
      <c r="CA156" s="381"/>
      <c r="CB156" s="381"/>
      <c r="CC156" s="381"/>
      <c r="CD156" s="381"/>
      <c r="CE156" s="381"/>
      <c r="CF156" s="381"/>
      <c r="CG156" s="381"/>
      <c r="CH156" s="381"/>
      <c r="CI156" s="381"/>
      <c r="CJ156" s="381"/>
      <c r="CK156" s="381"/>
      <c r="CL156" s="381"/>
      <c r="CM156" s="381"/>
      <c r="CN156" s="381"/>
      <c r="CO156" s="381"/>
      <c r="CP156" s="381"/>
      <c r="CQ156" s="381"/>
      <c r="CR156" s="381"/>
      <c r="CS156" s="381"/>
      <c r="CT156" s="381"/>
      <c r="CU156" s="381"/>
      <c r="CV156" s="381"/>
      <c r="CW156" s="381"/>
      <c r="CX156" s="381"/>
      <c r="CY156" s="381"/>
      <c r="CZ156" s="381"/>
      <c r="DA156" s="381"/>
      <c r="DB156" s="381"/>
      <c r="DC156" s="381"/>
      <c r="DD156" s="381"/>
      <c r="DE156" s="381"/>
      <c r="DF156" s="381"/>
      <c r="DG156" s="381"/>
      <c r="DH156" s="381"/>
      <c r="DI156" s="381"/>
      <c r="DJ156" s="381"/>
      <c r="DK156" s="381"/>
      <c r="DL156" s="381"/>
      <c r="DM156" s="381"/>
      <c r="DN156" s="381"/>
      <c r="DO156" s="381"/>
      <c r="DP156" s="381"/>
      <c r="DQ156" s="381"/>
      <c r="DR156" s="381"/>
      <c r="DS156" s="381"/>
      <c r="DT156" s="381"/>
      <c r="DU156" s="381"/>
      <c r="DV156" s="381"/>
      <c r="DW156" s="381"/>
      <c r="DX156" s="381"/>
      <c r="DY156" s="381"/>
      <c r="DZ156" s="381"/>
      <c r="EA156" s="381"/>
      <c r="EB156" s="381"/>
      <c r="EC156" s="381"/>
      <c r="ED156" s="381"/>
      <c r="EE156" s="381"/>
      <c r="EF156" s="381"/>
      <c r="EG156" s="381"/>
      <c r="EH156" s="381"/>
      <c r="EI156" s="381"/>
      <c r="EJ156" s="381"/>
      <c r="EK156" s="381"/>
      <c r="EL156" s="381"/>
      <c r="EM156" s="381"/>
      <c r="EN156" s="381"/>
      <c r="EO156" s="381"/>
      <c r="EP156" s="381"/>
      <c r="EQ156" s="381"/>
      <c r="ER156" s="381"/>
      <c r="ES156" s="381"/>
      <c r="ET156" s="381"/>
      <c r="EU156" s="381"/>
      <c r="EV156" s="381"/>
      <c r="EW156" s="381"/>
      <c r="EX156" s="381"/>
      <c r="EY156" s="381"/>
      <c r="EZ156" s="381"/>
      <c r="FA156" s="381"/>
      <c r="FB156" s="381"/>
      <c r="FC156" s="381"/>
      <c r="FD156" s="381"/>
      <c r="FE156" s="381"/>
      <c r="FF156" s="381"/>
      <c r="FG156" s="381"/>
      <c r="FH156" s="381"/>
      <c r="FI156" s="381"/>
      <c r="FJ156" s="381"/>
      <c r="FK156" s="381"/>
      <c r="FL156" s="381"/>
      <c r="FM156" s="381"/>
      <c r="FN156" s="381"/>
      <c r="FO156" s="381"/>
      <c r="FP156" s="381"/>
      <c r="FQ156" s="381"/>
      <c r="FR156" s="381"/>
      <c r="FS156" s="381"/>
      <c r="FT156" s="381"/>
      <c r="FU156" s="381"/>
      <c r="FV156" s="381"/>
      <c r="FW156" s="381"/>
      <c r="FX156" s="381"/>
      <c r="FY156" s="381"/>
      <c r="FZ156" s="381"/>
      <c r="GA156" s="381"/>
      <c r="GB156" s="381"/>
      <c r="GC156" s="381"/>
    </row>
    <row r="157" spans="1:185" s="382" customFormat="1" ht="13.8">
      <c r="A157" s="390" t="s">
        <v>5910</v>
      </c>
      <c r="B157" s="388" t="s">
        <v>4699</v>
      </c>
      <c r="C157" s="202">
        <v>4</v>
      </c>
      <c r="D157" s="146">
        <v>25225.7</v>
      </c>
      <c r="E157" s="146">
        <v>26964</v>
      </c>
      <c r="F157" s="157"/>
      <c r="G157" s="157"/>
      <c r="H157" s="157"/>
      <c r="I157" s="381"/>
      <c r="J157" s="381"/>
      <c r="K157" s="381"/>
      <c r="L157" s="381"/>
      <c r="M157" s="381"/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381"/>
      <c r="Y157" s="381"/>
      <c r="Z157" s="381"/>
      <c r="AA157" s="381"/>
      <c r="AB157" s="381"/>
      <c r="AC157" s="381"/>
      <c r="AD157" s="381"/>
      <c r="AE157" s="381"/>
      <c r="AF157" s="381"/>
      <c r="AG157" s="381"/>
      <c r="AH157" s="381"/>
      <c r="AI157" s="381"/>
      <c r="AJ157" s="381"/>
      <c r="AK157" s="381"/>
      <c r="AL157" s="381"/>
      <c r="AM157" s="381"/>
      <c r="AN157" s="381"/>
      <c r="AO157" s="381"/>
      <c r="AP157" s="381"/>
      <c r="AQ157" s="381"/>
      <c r="AR157" s="381"/>
      <c r="AS157" s="381"/>
      <c r="AT157" s="381"/>
      <c r="AU157" s="381"/>
      <c r="AV157" s="381"/>
      <c r="AW157" s="381"/>
      <c r="AX157" s="381"/>
      <c r="AY157" s="381"/>
      <c r="AZ157" s="381"/>
      <c r="BA157" s="381"/>
      <c r="BB157" s="381"/>
      <c r="BC157" s="381"/>
      <c r="BD157" s="381"/>
      <c r="BE157" s="381"/>
      <c r="BF157" s="381"/>
      <c r="BG157" s="381"/>
      <c r="BH157" s="381"/>
      <c r="BI157" s="381"/>
      <c r="BJ157" s="381"/>
      <c r="BK157" s="381"/>
      <c r="BL157" s="381"/>
      <c r="BM157" s="381"/>
      <c r="BN157" s="381"/>
      <c r="BO157" s="381"/>
      <c r="BP157" s="381"/>
      <c r="BQ157" s="381"/>
      <c r="BR157" s="381"/>
      <c r="BS157" s="381"/>
      <c r="BT157" s="381"/>
      <c r="BU157" s="381"/>
      <c r="BV157" s="381"/>
      <c r="BW157" s="381"/>
      <c r="BX157" s="381"/>
      <c r="BY157" s="381"/>
      <c r="BZ157" s="381"/>
      <c r="CA157" s="381"/>
      <c r="CB157" s="381"/>
      <c r="CC157" s="381"/>
      <c r="CD157" s="381"/>
      <c r="CE157" s="381"/>
      <c r="CF157" s="381"/>
      <c r="CG157" s="381"/>
      <c r="CH157" s="381"/>
      <c r="CI157" s="381"/>
      <c r="CJ157" s="381"/>
      <c r="CK157" s="381"/>
      <c r="CL157" s="381"/>
      <c r="CM157" s="381"/>
      <c r="CN157" s="381"/>
      <c r="CO157" s="381"/>
      <c r="CP157" s="381"/>
      <c r="CQ157" s="381"/>
      <c r="CR157" s="381"/>
      <c r="CS157" s="381"/>
      <c r="CT157" s="381"/>
      <c r="CU157" s="381"/>
      <c r="CV157" s="381"/>
      <c r="CW157" s="381"/>
      <c r="CX157" s="381"/>
      <c r="CY157" s="381"/>
      <c r="CZ157" s="381"/>
      <c r="DA157" s="381"/>
      <c r="DB157" s="381"/>
      <c r="DC157" s="381"/>
      <c r="DD157" s="381"/>
      <c r="DE157" s="381"/>
      <c r="DF157" s="381"/>
      <c r="DG157" s="381"/>
      <c r="DH157" s="381"/>
      <c r="DI157" s="381"/>
      <c r="DJ157" s="381"/>
      <c r="DK157" s="381"/>
      <c r="DL157" s="381"/>
      <c r="DM157" s="381"/>
      <c r="DN157" s="381"/>
      <c r="DO157" s="381"/>
      <c r="DP157" s="381"/>
      <c r="DQ157" s="381"/>
      <c r="DR157" s="381"/>
      <c r="DS157" s="381"/>
      <c r="DT157" s="381"/>
      <c r="DU157" s="381"/>
      <c r="DV157" s="381"/>
      <c r="DW157" s="381"/>
      <c r="DX157" s="381"/>
      <c r="DY157" s="381"/>
      <c r="DZ157" s="381"/>
      <c r="EA157" s="381"/>
      <c r="EB157" s="381"/>
      <c r="EC157" s="381"/>
      <c r="ED157" s="381"/>
      <c r="EE157" s="381"/>
      <c r="EF157" s="381"/>
      <c r="EG157" s="381"/>
      <c r="EH157" s="381"/>
      <c r="EI157" s="381"/>
      <c r="EJ157" s="381"/>
      <c r="EK157" s="381"/>
      <c r="EL157" s="381"/>
      <c r="EM157" s="381"/>
      <c r="EN157" s="381"/>
      <c r="EO157" s="381"/>
      <c r="EP157" s="381"/>
      <c r="EQ157" s="381"/>
      <c r="ER157" s="381"/>
      <c r="ES157" s="381"/>
      <c r="ET157" s="381"/>
      <c r="EU157" s="381"/>
      <c r="EV157" s="381"/>
      <c r="EW157" s="381"/>
      <c r="EX157" s="381"/>
      <c r="EY157" s="381"/>
      <c r="EZ157" s="381"/>
      <c r="FA157" s="381"/>
      <c r="FB157" s="381"/>
      <c r="FC157" s="381"/>
      <c r="FD157" s="381"/>
      <c r="FE157" s="381"/>
      <c r="FF157" s="381"/>
      <c r="FG157" s="381"/>
      <c r="FH157" s="381"/>
      <c r="FI157" s="381"/>
      <c r="FJ157" s="381"/>
      <c r="FK157" s="381"/>
      <c r="FL157" s="381"/>
      <c r="FM157" s="381"/>
      <c r="FN157" s="381"/>
      <c r="FO157" s="381"/>
      <c r="FP157" s="381"/>
      <c r="FQ157" s="381"/>
      <c r="FR157" s="381"/>
      <c r="FS157" s="381"/>
      <c r="FT157" s="381"/>
      <c r="FU157" s="381"/>
      <c r="FV157" s="381"/>
      <c r="FW157" s="381"/>
      <c r="FX157" s="381"/>
      <c r="FY157" s="381"/>
      <c r="FZ157" s="381"/>
      <c r="GA157" s="381"/>
      <c r="GB157" s="381"/>
      <c r="GC157" s="381"/>
    </row>
    <row r="158" spans="1:185" s="382" customFormat="1" ht="27.6">
      <c r="A158" s="390" t="s">
        <v>5911</v>
      </c>
      <c r="B158" s="388" t="s">
        <v>5912</v>
      </c>
      <c r="C158" s="202">
        <v>1</v>
      </c>
      <c r="D158" s="146">
        <v>49892</v>
      </c>
      <c r="E158" s="146">
        <v>49892</v>
      </c>
      <c r="F158" s="157"/>
      <c r="G158" s="157"/>
      <c r="H158" s="157"/>
      <c r="I158" s="381"/>
      <c r="J158" s="381"/>
      <c r="K158" s="381"/>
      <c r="L158" s="381"/>
      <c r="M158" s="381"/>
      <c r="N158" s="381"/>
      <c r="O158" s="381"/>
      <c r="P158" s="381"/>
      <c r="Q158" s="381"/>
      <c r="R158" s="381"/>
      <c r="S158" s="381"/>
      <c r="T158" s="381"/>
      <c r="U158" s="381"/>
      <c r="V158" s="381"/>
      <c r="W158" s="381"/>
      <c r="X158" s="381"/>
      <c r="Y158" s="381"/>
      <c r="Z158" s="381"/>
      <c r="AA158" s="381"/>
      <c r="AB158" s="381"/>
      <c r="AC158" s="381"/>
      <c r="AD158" s="381"/>
      <c r="AE158" s="381"/>
      <c r="AF158" s="381"/>
      <c r="AG158" s="381"/>
      <c r="AH158" s="381"/>
      <c r="AI158" s="381"/>
      <c r="AJ158" s="381"/>
      <c r="AK158" s="381"/>
      <c r="AL158" s="381"/>
      <c r="AM158" s="381"/>
      <c r="AN158" s="381"/>
      <c r="AO158" s="381"/>
      <c r="AP158" s="381"/>
      <c r="AQ158" s="381"/>
      <c r="AR158" s="381"/>
      <c r="AS158" s="381"/>
      <c r="AT158" s="381"/>
      <c r="AU158" s="381"/>
      <c r="AV158" s="381"/>
      <c r="AW158" s="381"/>
      <c r="AX158" s="381"/>
      <c r="AY158" s="381"/>
      <c r="AZ158" s="381"/>
      <c r="BA158" s="381"/>
      <c r="BB158" s="381"/>
      <c r="BC158" s="381"/>
      <c r="BD158" s="381"/>
      <c r="BE158" s="381"/>
      <c r="BF158" s="381"/>
      <c r="BG158" s="381"/>
      <c r="BH158" s="381"/>
      <c r="BI158" s="381"/>
      <c r="BJ158" s="381"/>
      <c r="BK158" s="381"/>
      <c r="BL158" s="381"/>
      <c r="BM158" s="381"/>
      <c r="BN158" s="381"/>
      <c r="BO158" s="381"/>
      <c r="BP158" s="381"/>
      <c r="BQ158" s="381"/>
      <c r="BR158" s="381"/>
      <c r="BS158" s="381"/>
      <c r="BT158" s="381"/>
      <c r="BU158" s="381"/>
      <c r="BV158" s="381"/>
      <c r="BW158" s="381"/>
      <c r="BX158" s="381"/>
      <c r="BY158" s="381"/>
      <c r="BZ158" s="381"/>
      <c r="CA158" s="381"/>
      <c r="CB158" s="381"/>
      <c r="CC158" s="381"/>
      <c r="CD158" s="381"/>
      <c r="CE158" s="381"/>
      <c r="CF158" s="381"/>
      <c r="CG158" s="381"/>
      <c r="CH158" s="381"/>
      <c r="CI158" s="381"/>
      <c r="CJ158" s="381"/>
      <c r="CK158" s="381"/>
      <c r="CL158" s="381"/>
      <c r="CM158" s="381"/>
      <c r="CN158" s="381"/>
      <c r="CO158" s="381"/>
      <c r="CP158" s="381"/>
      <c r="CQ158" s="381"/>
      <c r="CR158" s="381"/>
      <c r="CS158" s="381"/>
      <c r="CT158" s="381"/>
      <c r="CU158" s="381"/>
      <c r="CV158" s="381"/>
      <c r="CW158" s="381"/>
      <c r="CX158" s="381"/>
      <c r="CY158" s="381"/>
      <c r="CZ158" s="381"/>
      <c r="DA158" s="381"/>
      <c r="DB158" s="381"/>
      <c r="DC158" s="381"/>
      <c r="DD158" s="381"/>
      <c r="DE158" s="381"/>
      <c r="DF158" s="381"/>
      <c r="DG158" s="381"/>
      <c r="DH158" s="381"/>
      <c r="DI158" s="381"/>
      <c r="DJ158" s="381"/>
      <c r="DK158" s="381"/>
      <c r="DL158" s="381"/>
      <c r="DM158" s="381"/>
      <c r="DN158" s="381"/>
      <c r="DO158" s="381"/>
      <c r="DP158" s="381"/>
      <c r="DQ158" s="381"/>
      <c r="DR158" s="381"/>
      <c r="DS158" s="381"/>
      <c r="DT158" s="381"/>
      <c r="DU158" s="381"/>
      <c r="DV158" s="381"/>
      <c r="DW158" s="381"/>
      <c r="DX158" s="381"/>
      <c r="DY158" s="381"/>
      <c r="DZ158" s="381"/>
      <c r="EA158" s="381"/>
      <c r="EB158" s="381"/>
      <c r="EC158" s="381"/>
      <c r="ED158" s="381"/>
      <c r="EE158" s="381"/>
      <c r="EF158" s="381"/>
      <c r="EG158" s="381"/>
      <c r="EH158" s="381"/>
      <c r="EI158" s="381"/>
      <c r="EJ158" s="381"/>
      <c r="EK158" s="381"/>
      <c r="EL158" s="381"/>
      <c r="EM158" s="381"/>
      <c r="EN158" s="381"/>
      <c r="EO158" s="381"/>
      <c r="EP158" s="381"/>
      <c r="EQ158" s="381"/>
      <c r="ER158" s="381"/>
      <c r="ES158" s="381"/>
      <c r="ET158" s="381"/>
      <c r="EU158" s="381"/>
      <c r="EV158" s="381"/>
      <c r="EW158" s="381"/>
      <c r="EX158" s="381"/>
      <c r="EY158" s="381"/>
      <c r="EZ158" s="381"/>
      <c r="FA158" s="381"/>
      <c r="FB158" s="381"/>
      <c r="FC158" s="381"/>
      <c r="FD158" s="381"/>
      <c r="FE158" s="381"/>
      <c r="FF158" s="381"/>
      <c r="FG158" s="381"/>
      <c r="FH158" s="381"/>
      <c r="FI158" s="381"/>
      <c r="FJ158" s="381"/>
      <c r="FK158" s="381"/>
      <c r="FL158" s="381"/>
      <c r="FM158" s="381"/>
      <c r="FN158" s="381"/>
      <c r="FO158" s="381"/>
      <c r="FP158" s="381"/>
      <c r="FQ158" s="381"/>
      <c r="FR158" s="381"/>
      <c r="FS158" s="381"/>
      <c r="FT158" s="381"/>
      <c r="FU158" s="381"/>
      <c r="FV158" s="381"/>
      <c r="FW158" s="381"/>
      <c r="FX158" s="381"/>
      <c r="FY158" s="381"/>
      <c r="FZ158" s="381"/>
      <c r="GA158" s="381"/>
      <c r="GB158" s="381"/>
      <c r="GC158" s="381"/>
    </row>
    <row r="159" spans="1:185" s="382" customFormat="1" ht="13.8">
      <c r="A159" s="390" t="s">
        <v>5913</v>
      </c>
      <c r="B159" s="388" t="s">
        <v>5914</v>
      </c>
      <c r="C159" s="202">
        <v>31</v>
      </c>
      <c r="D159" s="146">
        <v>31997</v>
      </c>
      <c r="E159" s="146">
        <v>35075.599999999999</v>
      </c>
      <c r="F159" s="157"/>
      <c r="G159" s="157"/>
      <c r="H159" s="157"/>
      <c r="I159" s="381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T159" s="381"/>
      <c r="U159" s="381"/>
      <c r="V159" s="381"/>
      <c r="W159" s="381"/>
      <c r="X159" s="381"/>
      <c r="Y159" s="381"/>
      <c r="Z159" s="381"/>
      <c r="AA159" s="381"/>
      <c r="AB159" s="381"/>
      <c r="AC159" s="381"/>
      <c r="AD159" s="381"/>
      <c r="AE159" s="381"/>
      <c r="AF159" s="381"/>
      <c r="AG159" s="381"/>
      <c r="AH159" s="381"/>
      <c r="AI159" s="381"/>
      <c r="AJ159" s="381"/>
      <c r="AK159" s="381"/>
      <c r="AL159" s="381"/>
      <c r="AM159" s="381"/>
      <c r="AN159" s="381"/>
      <c r="AO159" s="381"/>
      <c r="AP159" s="381"/>
      <c r="AQ159" s="381"/>
      <c r="AR159" s="381"/>
      <c r="AS159" s="381"/>
      <c r="AT159" s="381"/>
      <c r="AU159" s="381"/>
      <c r="AV159" s="381"/>
      <c r="AW159" s="381"/>
      <c r="AX159" s="381"/>
      <c r="AY159" s="381"/>
      <c r="AZ159" s="381"/>
      <c r="BA159" s="381"/>
      <c r="BB159" s="381"/>
      <c r="BC159" s="381"/>
      <c r="BD159" s="381"/>
      <c r="BE159" s="381"/>
      <c r="BF159" s="381"/>
      <c r="BG159" s="381"/>
      <c r="BH159" s="381"/>
      <c r="BI159" s="381"/>
      <c r="BJ159" s="381"/>
      <c r="BK159" s="381"/>
      <c r="BL159" s="381"/>
      <c r="BM159" s="381"/>
      <c r="BN159" s="381"/>
      <c r="BO159" s="381"/>
      <c r="BP159" s="381"/>
      <c r="BQ159" s="381"/>
      <c r="BR159" s="381"/>
      <c r="BS159" s="381"/>
      <c r="BT159" s="381"/>
      <c r="BU159" s="381"/>
      <c r="BV159" s="381"/>
      <c r="BW159" s="381"/>
      <c r="BX159" s="381"/>
      <c r="BY159" s="381"/>
      <c r="BZ159" s="381"/>
      <c r="CA159" s="381"/>
      <c r="CB159" s="381"/>
      <c r="CC159" s="381"/>
      <c r="CD159" s="381"/>
      <c r="CE159" s="381"/>
      <c r="CF159" s="381"/>
      <c r="CG159" s="381"/>
      <c r="CH159" s="381"/>
      <c r="CI159" s="381"/>
      <c r="CJ159" s="381"/>
      <c r="CK159" s="381"/>
      <c r="CL159" s="381"/>
      <c r="CM159" s="381"/>
      <c r="CN159" s="381"/>
      <c r="CO159" s="381"/>
      <c r="CP159" s="381"/>
      <c r="CQ159" s="381"/>
      <c r="CR159" s="381"/>
      <c r="CS159" s="381"/>
      <c r="CT159" s="381"/>
      <c r="CU159" s="381"/>
      <c r="CV159" s="381"/>
      <c r="CW159" s="381"/>
      <c r="CX159" s="381"/>
      <c r="CY159" s="381"/>
      <c r="CZ159" s="381"/>
      <c r="DA159" s="381"/>
      <c r="DB159" s="381"/>
      <c r="DC159" s="381"/>
      <c r="DD159" s="381"/>
      <c r="DE159" s="381"/>
      <c r="DF159" s="381"/>
      <c r="DG159" s="381"/>
      <c r="DH159" s="381"/>
      <c r="DI159" s="381"/>
      <c r="DJ159" s="381"/>
      <c r="DK159" s="381"/>
      <c r="DL159" s="381"/>
      <c r="DM159" s="381"/>
      <c r="DN159" s="381"/>
      <c r="DO159" s="381"/>
      <c r="DP159" s="381"/>
      <c r="DQ159" s="381"/>
      <c r="DR159" s="381"/>
      <c r="DS159" s="381"/>
      <c r="DT159" s="381"/>
      <c r="DU159" s="381"/>
      <c r="DV159" s="381"/>
      <c r="DW159" s="381"/>
      <c r="DX159" s="381"/>
      <c r="DY159" s="381"/>
      <c r="DZ159" s="381"/>
      <c r="EA159" s="381"/>
      <c r="EB159" s="381"/>
      <c r="EC159" s="381"/>
      <c r="ED159" s="381"/>
      <c r="EE159" s="381"/>
      <c r="EF159" s="381"/>
      <c r="EG159" s="381"/>
      <c r="EH159" s="381"/>
      <c r="EI159" s="381"/>
      <c r="EJ159" s="381"/>
      <c r="EK159" s="381"/>
      <c r="EL159" s="381"/>
      <c r="EM159" s="381"/>
      <c r="EN159" s="381"/>
      <c r="EO159" s="381"/>
      <c r="EP159" s="381"/>
      <c r="EQ159" s="381"/>
      <c r="ER159" s="381"/>
      <c r="ES159" s="381"/>
      <c r="ET159" s="381"/>
      <c r="EU159" s="381"/>
      <c r="EV159" s="381"/>
      <c r="EW159" s="381"/>
      <c r="EX159" s="381"/>
      <c r="EY159" s="381"/>
      <c r="EZ159" s="381"/>
      <c r="FA159" s="381"/>
      <c r="FB159" s="381"/>
      <c r="FC159" s="381"/>
      <c r="FD159" s="381"/>
      <c r="FE159" s="381"/>
      <c r="FF159" s="381"/>
      <c r="FG159" s="381"/>
      <c r="FH159" s="381"/>
      <c r="FI159" s="381"/>
      <c r="FJ159" s="381"/>
      <c r="FK159" s="381"/>
      <c r="FL159" s="381"/>
      <c r="FM159" s="381"/>
      <c r="FN159" s="381"/>
      <c r="FO159" s="381"/>
      <c r="FP159" s="381"/>
      <c r="FQ159" s="381"/>
      <c r="FR159" s="381"/>
      <c r="FS159" s="381"/>
      <c r="FT159" s="381"/>
      <c r="FU159" s="381"/>
      <c r="FV159" s="381"/>
      <c r="FW159" s="381"/>
      <c r="FX159" s="381"/>
      <c r="FY159" s="381"/>
      <c r="FZ159" s="381"/>
      <c r="GA159" s="381"/>
      <c r="GB159" s="381"/>
      <c r="GC159" s="381"/>
    </row>
    <row r="160" spans="1:185" s="382" customFormat="1" ht="13.8">
      <c r="A160" s="390" t="s">
        <v>5915</v>
      </c>
      <c r="B160" s="388" t="s">
        <v>5916</v>
      </c>
      <c r="C160" s="202">
        <v>122</v>
      </c>
      <c r="D160" s="146">
        <v>28639</v>
      </c>
      <c r="E160" s="146">
        <v>31719.64</v>
      </c>
      <c r="F160" s="157"/>
      <c r="G160" s="157"/>
      <c r="H160" s="157"/>
      <c r="I160" s="381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381"/>
      <c r="Y160" s="381"/>
      <c r="Z160" s="381"/>
      <c r="AA160" s="381"/>
      <c r="AB160" s="381"/>
      <c r="AC160" s="381"/>
      <c r="AD160" s="381"/>
      <c r="AE160" s="381"/>
      <c r="AF160" s="381"/>
      <c r="AG160" s="381"/>
      <c r="AH160" s="381"/>
      <c r="AI160" s="381"/>
      <c r="AJ160" s="381"/>
      <c r="AK160" s="381"/>
      <c r="AL160" s="381"/>
      <c r="AM160" s="381"/>
      <c r="AN160" s="381"/>
      <c r="AO160" s="381"/>
      <c r="AP160" s="381"/>
      <c r="AQ160" s="381"/>
      <c r="AR160" s="381"/>
      <c r="AS160" s="381"/>
      <c r="AT160" s="381"/>
      <c r="AU160" s="381"/>
      <c r="AV160" s="381"/>
      <c r="AW160" s="381"/>
      <c r="AX160" s="381"/>
      <c r="AY160" s="381"/>
      <c r="AZ160" s="381"/>
      <c r="BA160" s="381"/>
      <c r="BB160" s="381"/>
      <c r="BC160" s="381"/>
      <c r="BD160" s="381"/>
      <c r="BE160" s="381"/>
      <c r="BF160" s="381"/>
      <c r="BG160" s="381"/>
      <c r="BH160" s="381"/>
      <c r="BI160" s="381"/>
      <c r="BJ160" s="381"/>
      <c r="BK160" s="381"/>
      <c r="BL160" s="381"/>
      <c r="BM160" s="381"/>
      <c r="BN160" s="381"/>
      <c r="BO160" s="381"/>
      <c r="BP160" s="381"/>
      <c r="BQ160" s="381"/>
      <c r="BR160" s="381"/>
      <c r="BS160" s="381"/>
      <c r="BT160" s="381"/>
      <c r="BU160" s="381"/>
      <c r="BV160" s="381"/>
      <c r="BW160" s="381"/>
      <c r="BX160" s="381"/>
      <c r="BY160" s="381"/>
      <c r="BZ160" s="381"/>
      <c r="CA160" s="381"/>
      <c r="CB160" s="381"/>
      <c r="CC160" s="381"/>
      <c r="CD160" s="381"/>
      <c r="CE160" s="381"/>
      <c r="CF160" s="381"/>
      <c r="CG160" s="381"/>
      <c r="CH160" s="381"/>
      <c r="CI160" s="381"/>
      <c r="CJ160" s="381"/>
      <c r="CK160" s="381"/>
      <c r="CL160" s="381"/>
      <c r="CM160" s="381"/>
      <c r="CN160" s="381"/>
      <c r="CO160" s="381"/>
      <c r="CP160" s="381"/>
      <c r="CQ160" s="381"/>
      <c r="CR160" s="381"/>
      <c r="CS160" s="381"/>
      <c r="CT160" s="381"/>
      <c r="CU160" s="381"/>
      <c r="CV160" s="381"/>
      <c r="CW160" s="381"/>
      <c r="CX160" s="381"/>
      <c r="CY160" s="381"/>
      <c r="CZ160" s="381"/>
      <c r="DA160" s="381"/>
      <c r="DB160" s="381"/>
      <c r="DC160" s="381"/>
      <c r="DD160" s="381"/>
      <c r="DE160" s="381"/>
      <c r="DF160" s="381"/>
      <c r="DG160" s="381"/>
      <c r="DH160" s="381"/>
      <c r="DI160" s="381"/>
      <c r="DJ160" s="381"/>
      <c r="DK160" s="381"/>
      <c r="DL160" s="381"/>
      <c r="DM160" s="381"/>
      <c r="DN160" s="381"/>
      <c r="DO160" s="381"/>
      <c r="DP160" s="381"/>
      <c r="DQ160" s="381"/>
      <c r="DR160" s="381"/>
      <c r="DS160" s="381"/>
      <c r="DT160" s="381"/>
      <c r="DU160" s="381"/>
      <c r="DV160" s="381"/>
      <c r="DW160" s="381"/>
      <c r="DX160" s="381"/>
      <c r="DY160" s="381"/>
      <c r="DZ160" s="381"/>
      <c r="EA160" s="381"/>
      <c r="EB160" s="381"/>
      <c r="EC160" s="381"/>
      <c r="ED160" s="381"/>
      <c r="EE160" s="381"/>
      <c r="EF160" s="381"/>
      <c r="EG160" s="381"/>
      <c r="EH160" s="381"/>
      <c r="EI160" s="381"/>
      <c r="EJ160" s="381"/>
      <c r="EK160" s="381"/>
      <c r="EL160" s="381"/>
      <c r="EM160" s="381"/>
      <c r="EN160" s="381"/>
      <c r="EO160" s="381"/>
      <c r="EP160" s="381"/>
      <c r="EQ160" s="381"/>
      <c r="ER160" s="381"/>
      <c r="ES160" s="381"/>
      <c r="ET160" s="381"/>
      <c r="EU160" s="381"/>
      <c r="EV160" s="381"/>
      <c r="EW160" s="381"/>
      <c r="EX160" s="381"/>
      <c r="EY160" s="381"/>
      <c r="EZ160" s="381"/>
      <c r="FA160" s="381"/>
      <c r="FB160" s="381"/>
      <c r="FC160" s="381"/>
      <c r="FD160" s="381"/>
      <c r="FE160" s="381"/>
      <c r="FF160" s="381"/>
      <c r="FG160" s="381"/>
      <c r="FH160" s="381"/>
      <c r="FI160" s="381"/>
      <c r="FJ160" s="381"/>
      <c r="FK160" s="381"/>
      <c r="FL160" s="381"/>
      <c r="FM160" s="381"/>
      <c r="FN160" s="381"/>
      <c r="FO160" s="381"/>
      <c r="FP160" s="381"/>
      <c r="FQ160" s="381"/>
      <c r="FR160" s="381"/>
      <c r="FS160" s="381"/>
      <c r="FT160" s="381"/>
      <c r="FU160" s="381"/>
      <c r="FV160" s="381"/>
      <c r="FW160" s="381"/>
      <c r="FX160" s="381"/>
      <c r="FY160" s="381"/>
      <c r="FZ160" s="381"/>
      <c r="GA160" s="381"/>
      <c r="GB160" s="381"/>
      <c r="GC160" s="381"/>
    </row>
    <row r="161" spans="1:185" s="382" customFormat="1" ht="13.8">
      <c r="A161" s="390" t="s">
        <v>5917</v>
      </c>
      <c r="B161" s="388" t="s">
        <v>5918</v>
      </c>
      <c r="C161" s="202">
        <v>4</v>
      </c>
      <c r="D161" s="146">
        <v>30367</v>
      </c>
      <c r="E161" s="146">
        <v>31975</v>
      </c>
      <c r="F161" s="157"/>
      <c r="G161" s="157"/>
      <c r="H161" s="157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381"/>
      <c r="AF161" s="381"/>
      <c r="AG161" s="381"/>
      <c r="AH161" s="381"/>
      <c r="AI161" s="381"/>
      <c r="AJ161" s="381"/>
      <c r="AK161" s="381"/>
      <c r="AL161" s="381"/>
      <c r="AM161" s="381"/>
      <c r="AN161" s="381"/>
      <c r="AO161" s="381"/>
      <c r="AP161" s="381"/>
      <c r="AQ161" s="381"/>
      <c r="AR161" s="381"/>
      <c r="AS161" s="381"/>
      <c r="AT161" s="381"/>
      <c r="AU161" s="381"/>
      <c r="AV161" s="381"/>
      <c r="AW161" s="381"/>
      <c r="AX161" s="381"/>
      <c r="AY161" s="381"/>
      <c r="AZ161" s="381"/>
      <c r="BA161" s="381"/>
      <c r="BB161" s="381"/>
      <c r="BC161" s="381"/>
      <c r="BD161" s="381"/>
      <c r="BE161" s="381"/>
      <c r="BF161" s="381"/>
      <c r="BG161" s="381"/>
      <c r="BH161" s="381"/>
      <c r="BI161" s="381"/>
      <c r="BJ161" s="381"/>
      <c r="BK161" s="381"/>
      <c r="BL161" s="381"/>
      <c r="BM161" s="381"/>
      <c r="BN161" s="381"/>
      <c r="BO161" s="381"/>
      <c r="BP161" s="381"/>
      <c r="BQ161" s="381"/>
      <c r="BR161" s="381"/>
      <c r="BS161" s="381"/>
      <c r="BT161" s="381"/>
      <c r="BU161" s="381"/>
      <c r="BV161" s="381"/>
      <c r="BW161" s="381"/>
      <c r="BX161" s="381"/>
      <c r="BY161" s="381"/>
      <c r="BZ161" s="381"/>
      <c r="CA161" s="381"/>
      <c r="CB161" s="381"/>
      <c r="CC161" s="381"/>
      <c r="CD161" s="381"/>
      <c r="CE161" s="381"/>
      <c r="CF161" s="381"/>
      <c r="CG161" s="381"/>
      <c r="CH161" s="381"/>
      <c r="CI161" s="381"/>
      <c r="CJ161" s="381"/>
      <c r="CK161" s="381"/>
      <c r="CL161" s="381"/>
      <c r="CM161" s="381"/>
      <c r="CN161" s="381"/>
      <c r="CO161" s="381"/>
      <c r="CP161" s="381"/>
      <c r="CQ161" s="381"/>
      <c r="CR161" s="381"/>
      <c r="CS161" s="381"/>
      <c r="CT161" s="381"/>
      <c r="CU161" s="381"/>
      <c r="CV161" s="381"/>
      <c r="CW161" s="381"/>
      <c r="CX161" s="381"/>
      <c r="CY161" s="381"/>
      <c r="CZ161" s="381"/>
      <c r="DA161" s="381"/>
      <c r="DB161" s="381"/>
      <c r="DC161" s="381"/>
      <c r="DD161" s="381"/>
      <c r="DE161" s="381"/>
      <c r="DF161" s="381"/>
      <c r="DG161" s="381"/>
      <c r="DH161" s="381"/>
      <c r="DI161" s="381"/>
      <c r="DJ161" s="381"/>
      <c r="DK161" s="381"/>
      <c r="DL161" s="381"/>
      <c r="DM161" s="381"/>
      <c r="DN161" s="381"/>
      <c r="DO161" s="381"/>
      <c r="DP161" s="381"/>
      <c r="DQ161" s="381"/>
      <c r="DR161" s="381"/>
      <c r="DS161" s="381"/>
      <c r="DT161" s="381"/>
      <c r="DU161" s="381"/>
      <c r="DV161" s="381"/>
      <c r="DW161" s="381"/>
      <c r="DX161" s="381"/>
      <c r="DY161" s="381"/>
      <c r="DZ161" s="381"/>
      <c r="EA161" s="381"/>
      <c r="EB161" s="381"/>
      <c r="EC161" s="381"/>
      <c r="ED161" s="381"/>
      <c r="EE161" s="381"/>
      <c r="EF161" s="381"/>
      <c r="EG161" s="381"/>
      <c r="EH161" s="381"/>
      <c r="EI161" s="381"/>
      <c r="EJ161" s="381"/>
      <c r="EK161" s="381"/>
      <c r="EL161" s="381"/>
      <c r="EM161" s="381"/>
      <c r="EN161" s="381"/>
      <c r="EO161" s="381"/>
      <c r="EP161" s="381"/>
      <c r="EQ161" s="381"/>
      <c r="ER161" s="381"/>
      <c r="ES161" s="381"/>
      <c r="ET161" s="381"/>
      <c r="EU161" s="381"/>
      <c r="EV161" s="381"/>
      <c r="EW161" s="381"/>
      <c r="EX161" s="381"/>
      <c r="EY161" s="381"/>
      <c r="EZ161" s="381"/>
      <c r="FA161" s="381"/>
      <c r="FB161" s="381"/>
      <c r="FC161" s="381"/>
      <c r="FD161" s="381"/>
      <c r="FE161" s="381"/>
      <c r="FF161" s="381"/>
      <c r="FG161" s="381"/>
      <c r="FH161" s="381"/>
      <c r="FI161" s="381"/>
      <c r="FJ161" s="381"/>
      <c r="FK161" s="381"/>
      <c r="FL161" s="381"/>
      <c r="FM161" s="381"/>
      <c r="FN161" s="381"/>
      <c r="FO161" s="381"/>
      <c r="FP161" s="381"/>
      <c r="FQ161" s="381"/>
      <c r="FR161" s="381"/>
      <c r="FS161" s="381"/>
      <c r="FT161" s="381"/>
      <c r="FU161" s="381"/>
      <c r="FV161" s="381"/>
      <c r="FW161" s="381"/>
      <c r="FX161" s="381"/>
      <c r="FY161" s="381"/>
      <c r="FZ161" s="381"/>
      <c r="GA161" s="381"/>
      <c r="GB161" s="381"/>
      <c r="GC161" s="381"/>
    </row>
    <row r="162" spans="1:185" s="382" customFormat="1" ht="13.8">
      <c r="A162" s="390" t="s">
        <v>5919</v>
      </c>
      <c r="B162" s="388" t="s">
        <v>5920</v>
      </c>
      <c r="C162" s="202">
        <v>2</v>
      </c>
      <c r="D162" s="146">
        <v>30568.5</v>
      </c>
      <c r="E162" s="146">
        <v>31539.4</v>
      </c>
      <c r="F162" s="157"/>
      <c r="G162" s="157"/>
      <c r="H162" s="157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381"/>
      <c r="AF162" s="381"/>
      <c r="AG162" s="381"/>
      <c r="AH162" s="381"/>
      <c r="AI162" s="381"/>
      <c r="AJ162" s="381"/>
      <c r="AK162" s="381"/>
      <c r="AL162" s="381"/>
      <c r="AM162" s="381"/>
      <c r="AN162" s="381"/>
      <c r="AO162" s="381"/>
      <c r="AP162" s="381"/>
      <c r="AQ162" s="381"/>
      <c r="AR162" s="381"/>
      <c r="AS162" s="381"/>
      <c r="AT162" s="381"/>
      <c r="AU162" s="381"/>
      <c r="AV162" s="381"/>
      <c r="AW162" s="381"/>
      <c r="AX162" s="381"/>
      <c r="AY162" s="381"/>
      <c r="AZ162" s="381"/>
      <c r="BA162" s="381"/>
      <c r="BB162" s="381"/>
      <c r="BC162" s="381"/>
      <c r="BD162" s="381"/>
      <c r="BE162" s="381"/>
      <c r="BF162" s="381"/>
      <c r="BG162" s="381"/>
      <c r="BH162" s="381"/>
      <c r="BI162" s="381"/>
      <c r="BJ162" s="381"/>
      <c r="BK162" s="381"/>
      <c r="BL162" s="381"/>
      <c r="BM162" s="381"/>
      <c r="BN162" s="381"/>
      <c r="BO162" s="381"/>
      <c r="BP162" s="381"/>
      <c r="BQ162" s="381"/>
      <c r="BR162" s="381"/>
      <c r="BS162" s="381"/>
      <c r="BT162" s="381"/>
      <c r="BU162" s="381"/>
      <c r="BV162" s="381"/>
      <c r="BW162" s="381"/>
      <c r="BX162" s="381"/>
      <c r="BY162" s="381"/>
      <c r="BZ162" s="381"/>
      <c r="CA162" s="381"/>
      <c r="CB162" s="381"/>
      <c r="CC162" s="381"/>
      <c r="CD162" s="381"/>
      <c r="CE162" s="381"/>
      <c r="CF162" s="381"/>
      <c r="CG162" s="381"/>
      <c r="CH162" s="381"/>
      <c r="CI162" s="381"/>
      <c r="CJ162" s="381"/>
      <c r="CK162" s="381"/>
      <c r="CL162" s="381"/>
      <c r="CM162" s="381"/>
      <c r="CN162" s="381"/>
      <c r="CO162" s="381"/>
      <c r="CP162" s="381"/>
      <c r="CQ162" s="381"/>
      <c r="CR162" s="381"/>
      <c r="CS162" s="381"/>
      <c r="CT162" s="381"/>
      <c r="CU162" s="381"/>
      <c r="CV162" s="381"/>
      <c r="CW162" s="381"/>
      <c r="CX162" s="381"/>
      <c r="CY162" s="381"/>
      <c r="CZ162" s="381"/>
      <c r="DA162" s="381"/>
      <c r="DB162" s="381"/>
      <c r="DC162" s="381"/>
      <c r="DD162" s="381"/>
      <c r="DE162" s="381"/>
      <c r="DF162" s="381"/>
      <c r="DG162" s="381"/>
      <c r="DH162" s="381"/>
      <c r="DI162" s="381"/>
      <c r="DJ162" s="381"/>
      <c r="DK162" s="381"/>
      <c r="DL162" s="381"/>
      <c r="DM162" s="381"/>
      <c r="DN162" s="381"/>
      <c r="DO162" s="381"/>
      <c r="DP162" s="381"/>
      <c r="DQ162" s="381"/>
      <c r="DR162" s="381"/>
      <c r="DS162" s="381"/>
      <c r="DT162" s="381"/>
      <c r="DU162" s="381"/>
      <c r="DV162" s="381"/>
      <c r="DW162" s="381"/>
      <c r="DX162" s="381"/>
      <c r="DY162" s="381"/>
      <c r="DZ162" s="381"/>
      <c r="EA162" s="381"/>
      <c r="EB162" s="381"/>
      <c r="EC162" s="381"/>
      <c r="ED162" s="381"/>
      <c r="EE162" s="381"/>
      <c r="EF162" s="381"/>
      <c r="EG162" s="381"/>
      <c r="EH162" s="381"/>
      <c r="EI162" s="381"/>
      <c r="EJ162" s="381"/>
      <c r="EK162" s="381"/>
      <c r="EL162" s="381"/>
      <c r="EM162" s="381"/>
      <c r="EN162" s="381"/>
      <c r="EO162" s="381"/>
      <c r="EP162" s="381"/>
      <c r="EQ162" s="381"/>
      <c r="ER162" s="381"/>
      <c r="ES162" s="381"/>
      <c r="ET162" s="381"/>
      <c r="EU162" s="381"/>
      <c r="EV162" s="381"/>
      <c r="EW162" s="381"/>
      <c r="EX162" s="381"/>
      <c r="EY162" s="381"/>
      <c r="EZ162" s="381"/>
      <c r="FA162" s="381"/>
      <c r="FB162" s="381"/>
      <c r="FC162" s="381"/>
      <c r="FD162" s="381"/>
      <c r="FE162" s="381"/>
      <c r="FF162" s="381"/>
      <c r="FG162" s="381"/>
      <c r="FH162" s="381"/>
      <c r="FI162" s="381"/>
      <c r="FJ162" s="381"/>
      <c r="FK162" s="381"/>
      <c r="FL162" s="381"/>
      <c r="FM162" s="381"/>
      <c r="FN162" s="381"/>
      <c r="FO162" s="381"/>
      <c r="FP162" s="381"/>
      <c r="FQ162" s="381"/>
      <c r="FR162" s="381"/>
      <c r="FS162" s="381"/>
      <c r="FT162" s="381"/>
      <c r="FU162" s="381"/>
      <c r="FV162" s="381"/>
      <c r="FW162" s="381"/>
      <c r="FX162" s="381"/>
      <c r="FY162" s="381"/>
      <c r="FZ162" s="381"/>
      <c r="GA162" s="381"/>
      <c r="GB162" s="381"/>
      <c r="GC162" s="381"/>
    </row>
    <row r="163" spans="1:185" s="382" customFormat="1" ht="13.8">
      <c r="A163" s="390" t="s">
        <v>5921</v>
      </c>
      <c r="B163" s="388" t="s">
        <v>5922</v>
      </c>
      <c r="C163" s="202">
        <v>1</v>
      </c>
      <c r="D163" s="146">
        <v>36934.9</v>
      </c>
      <c r="E163" s="146">
        <v>36934.9</v>
      </c>
      <c r="F163" s="157"/>
      <c r="G163" s="157"/>
      <c r="H163" s="157"/>
      <c r="I163" s="381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381"/>
      <c r="Y163" s="381"/>
      <c r="Z163" s="381"/>
      <c r="AA163" s="381"/>
      <c r="AB163" s="381"/>
      <c r="AC163" s="381"/>
      <c r="AD163" s="381"/>
      <c r="AE163" s="381"/>
      <c r="AF163" s="381"/>
      <c r="AG163" s="381"/>
      <c r="AH163" s="381"/>
      <c r="AI163" s="381"/>
      <c r="AJ163" s="381"/>
      <c r="AK163" s="381"/>
      <c r="AL163" s="381"/>
      <c r="AM163" s="381"/>
      <c r="AN163" s="381"/>
      <c r="AO163" s="381"/>
      <c r="AP163" s="381"/>
      <c r="AQ163" s="381"/>
      <c r="AR163" s="381"/>
      <c r="AS163" s="381"/>
      <c r="AT163" s="381"/>
      <c r="AU163" s="381"/>
      <c r="AV163" s="381"/>
      <c r="AW163" s="381"/>
      <c r="AX163" s="381"/>
      <c r="AY163" s="381"/>
      <c r="AZ163" s="381"/>
      <c r="BA163" s="381"/>
      <c r="BB163" s="381"/>
      <c r="BC163" s="381"/>
      <c r="BD163" s="381"/>
      <c r="BE163" s="381"/>
      <c r="BF163" s="381"/>
      <c r="BG163" s="381"/>
      <c r="BH163" s="381"/>
      <c r="BI163" s="381"/>
      <c r="BJ163" s="381"/>
      <c r="BK163" s="381"/>
      <c r="BL163" s="381"/>
      <c r="BM163" s="381"/>
      <c r="BN163" s="381"/>
      <c r="BO163" s="381"/>
      <c r="BP163" s="381"/>
      <c r="BQ163" s="381"/>
      <c r="BR163" s="381"/>
      <c r="BS163" s="381"/>
      <c r="BT163" s="381"/>
      <c r="BU163" s="381"/>
      <c r="BV163" s="381"/>
      <c r="BW163" s="381"/>
      <c r="BX163" s="381"/>
      <c r="BY163" s="381"/>
      <c r="BZ163" s="381"/>
      <c r="CA163" s="381"/>
      <c r="CB163" s="381"/>
      <c r="CC163" s="381"/>
      <c r="CD163" s="381"/>
      <c r="CE163" s="381"/>
      <c r="CF163" s="381"/>
      <c r="CG163" s="381"/>
      <c r="CH163" s="381"/>
      <c r="CI163" s="381"/>
      <c r="CJ163" s="381"/>
      <c r="CK163" s="381"/>
      <c r="CL163" s="381"/>
      <c r="CM163" s="381"/>
      <c r="CN163" s="381"/>
      <c r="CO163" s="381"/>
      <c r="CP163" s="381"/>
      <c r="CQ163" s="381"/>
      <c r="CR163" s="381"/>
      <c r="CS163" s="381"/>
      <c r="CT163" s="381"/>
      <c r="CU163" s="381"/>
      <c r="CV163" s="381"/>
      <c r="CW163" s="381"/>
      <c r="CX163" s="381"/>
      <c r="CY163" s="381"/>
      <c r="CZ163" s="381"/>
      <c r="DA163" s="381"/>
      <c r="DB163" s="381"/>
      <c r="DC163" s="381"/>
      <c r="DD163" s="381"/>
      <c r="DE163" s="381"/>
      <c r="DF163" s="381"/>
      <c r="DG163" s="381"/>
      <c r="DH163" s="381"/>
      <c r="DI163" s="381"/>
      <c r="DJ163" s="381"/>
      <c r="DK163" s="381"/>
      <c r="DL163" s="381"/>
      <c r="DM163" s="381"/>
      <c r="DN163" s="381"/>
      <c r="DO163" s="381"/>
      <c r="DP163" s="381"/>
      <c r="DQ163" s="381"/>
      <c r="DR163" s="381"/>
      <c r="DS163" s="381"/>
      <c r="DT163" s="381"/>
      <c r="DU163" s="381"/>
      <c r="DV163" s="381"/>
      <c r="DW163" s="381"/>
      <c r="DX163" s="381"/>
      <c r="DY163" s="381"/>
      <c r="DZ163" s="381"/>
      <c r="EA163" s="381"/>
      <c r="EB163" s="381"/>
      <c r="EC163" s="381"/>
      <c r="ED163" s="381"/>
      <c r="EE163" s="381"/>
      <c r="EF163" s="381"/>
      <c r="EG163" s="381"/>
      <c r="EH163" s="381"/>
      <c r="EI163" s="381"/>
      <c r="EJ163" s="381"/>
      <c r="EK163" s="381"/>
      <c r="EL163" s="381"/>
      <c r="EM163" s="381"/>
      <c r="EN163" s="381"/>
      <c r="EO163" s="381"/>
      <c r="EP163" s="381"/>
      <c r="EQ163" s="381"/>
      <c r="ER163" s="381"/>
      <c r="ES163" s="381"/>
      <c r="ET163" s="381"/>
      <c r="EU163" s="381"/>
      <c r="EV163" s="381"/>
      <c r="EW163" s="381"/>
      <c r="EX163" s="381"/>
      <c r="EY163" s="381"/>
      <c r="EZ163" s="381"/>
      <c r="FA163" s="381"/>
      <c r="FB163" s="381"/>
      <c r="FC163" s="381"/>
      <c r="FD163" s="381"/>
      <c r="FE163" s="381"/>
      <c r="FF163" s="381"/>
      <c r="FG163" s="381"/>
      <c r="FH163" s="381"/>
      <c r="FI163" s="381"/>
      <c r="FJ163" s="381"/>
      <c r="FK163" s="381"/>
      <c r="FL163" s="381"/>
      <c r="FM163" s="381"/>
      <c r="FN163" s="381"/>
      <c r="FO163" s="381"/>
      <c r="FP163" s="381"/>
      <c r="FQ163" s="381"/>
      <c r="FR163" s="381"/>
      <c r="FS163" s="381"/>
      <c r="FT163" s="381"/>
      <c r="FU163" s="381"/>
      <c r="FV163" s="381"/>
      <c r="FW163" s="381"/>
      <c r="FX163" s="381"/>
      <c r="FY163" s="381"/>
      <c r="FZ163" s="381"/>
      <c r="GA163" s="381"/>
      <c r="GB163" s="381"/>
      <c r="GC163" s="381"/>
    </row>
    <row r="164" spans="1:185" s="382" customFormat="1" ht="13.8">
      <c r="A164" s="390" t="s">
        <v>5923</v>
      </c>
      <c r="B164" s="388" t="s">
        <v>5924</v>
      </c>
      <c r="C164" s="202">
        <v>9</v>
      </c>
      <c r="D164" s="146">
        <v>43957</v>
      </c>
      <c r="E164" s="146">
        <v>48197</v>
      </c>
      <c r="F164" s="157"/>
      <c r="G164" s="157"/>
      <c r="H164" s="157"/>
      <c r="I164" s="381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381"/>
      <c r="Y164" s="381"/>
      <c r="Z164" s="381"/>
      <c r="AA164" s="381"/>
      <c r="AB164" s="381"/>
      <c r="AC164" s="381"/>
      <c r="AD164" s="381"/>
      <c r="AE164" s="381"/>
      <c r="AF164" s="381"/>
      <c r="AG164" s="381"/>
      <c r="AH164" s="381"/>
      <c r="AI164" s="381"/>
      <c r="AJ164" s="381"/>
      <c r="AK164" s="381"/>
      <c r="AL164" s="381"/>
      <c r="AM164" s="381"/>
      <c r="AN164" s="381"/>
      <c r="AO164" s="381"/>
      <c r="AP164" s="381"/>
      <c r="AQ164" s="381"/>
      <c r="AR164" s="381"/>
      <c r="AS164" s="381"/>
      <c r="AT164" s="381"/>
      <c r="AU164" s="381"/>
      <c r="AV164" s="381"/>
      <c r="AW164" s="381"/>
      <c r="AX164" s="381"/>
      <c r="AY164" s="381"/>
      <c r="AZ164" s="381"/>
      <c r="BA164" s="381"/>
      <c r="BB164" s="381"/>
      <c r="BC164" s="381"/>
      <c r="BD164" s="381"/>
      <c r="BE164" s="381"/>
      <c r="BF164" s="381"/>
      <c r="BG164" s="381"/>
      <c r="BH164" s="381"/>
      <c r="BI164" s="381"/>
      <c r="BJ164" s="381"/>
      <c r="BK164" s="381"/>
      <c r="BL164" s="381"/>
      <c r="BM164" s="381"/>
      <c r="BN164" s="381"/>
      <c r="BO164" s="381"/>
      <c r="BP164" s="381"/>
      <c r="BQ164" s="381"/>
      <c r="BR164" s="381"/>
      <c r="BS164" s="381"/>
      <c r="BT164" s="381"/>
      <c r="BU164" s="381"/>
      <c r="BV164" s="381"/>
      <c r="BW164" s="381"/>
      <c r="BX164" s="381"/>
      <c r="BY164" s="381"/>
      <c r="BZ164" s="381"/>
      <c r="CA164" s="381"/>
      <c r="CB164" s="381"/>
      <c r="CC164" s="381"/>
      <c r="CD164" s="381"/>
      <c r="CE164" s="381"/>
      <c r="CF164" s="381"/>
      <c r="CG164" s="381"/>
      <c r="CH164" s="381"/>
      <c r="CI164" s="381"/>
      <c r="CJ164" s="381"/>
      <c r="CK164" s="381"/>
      <c r="CL164" s="381"/>
      <c r="CM164" s="381"/>
      <c r="CN164" s="381"/>
      <c r="CO164" s="381"/>
      <c r="CP164" s="381"/>
      <c r="CQ164" s="381"/>
      <c r="CR164" s="381"/>
      <c r="CS164" s="381"/>
      <c r="CT164" s="381"/>
      <c r="CU164" s="381"/>
      <c r="CV164" s="381"/>
      <c r="CW164" s="381"/>
      <c r="CX164" s="381"/>
      <c r="CY164" s="381"/>
      <c r="CZ164" s="381"/>
      <c r="DA164" s="381"/>
      <c r="DB164" s="381"/>
      <c r="DC164" s="381"/>
      <c r="DD164" s="381"/>
      <c r="DE164" s="381"/>
      <c r="DF164" s="381"/>
      <c r="DG164" s="381"/>
      <c r="DH164" s="381"/>
      <c r="DI164" s="381"/>
      <c r="DJ164" s="381"/>
      <c r="DK164" s="381"/>
      <c r="DL164" s="381"/>
      <c r="DM164" s="381"/>
      <c r="DN164" s="381"/>
      <c r="DO164" s="381"/>
      <c r="DP164" s="381"/>
      <c r="DQ164" s="381"/>
      <c r="DR164" s="381"/>
      <c r="DS164" s="381"/>
      <c r="DT164" s="381"/>
      <c r="DU164" s="381"/>
      <c r="DV164" s="381"/>
      <c r="DW164" s="381"/>
      <c r="DX164" s="381"/>
      <c r="DY164" s="381"/>
      <c r="DZ164" s="381"/>
      <c r="EA164" s="381"/>
      <c r="EB164" s="381"/>
      <c r="EC164" s="381"/>
      <c r="ED164" s="381"/>
      <c r="EE164" s="381"/>
      <c r="EF164" s="381"/>
      <c r="EG164" s="381"/>
      <c r="EH164" s="381"/>
      <c r="EI164" s="381"/>
      <c r="EJ164" s="381"/>
      <c r="EK164" s="381"/>
      <c r="EL164" s="381"/>
      <c r="EM164" s="381"/>
      <c r="EN164" s="381"/>
      <c r="EO164" s="381"/>
      <c r="EP164" s="381"/>
      <c r="EQ164" s="381"/>
      <c r="ER164" s="381"/>
      <c r="ES164" s="381"/>
      <c r="ET164" s="381"/>
      <c r="EU164" s="381"/>
      <c r="EV164" s="381"/>
      <c r="EW164" s="381"/>
      <c r="EX164" s="381"/>
      <c r="EY164" s="381"/>
      <c r="EZ164" s="381"/>
      <c r="FA164" s="381"/>
      <c r="FB164" s="381"/>
      <c r="FC164" s="381"/>
      <c r="FD164" s="381"/>
      <c r="FE164" s="381"/>
      <c r="FF164" s="381"/>
      <c r="FG164" s="381"/>
      <c r="FH164" s="381"/>
      <c r="FI164" s="381"/>
      <c r="FJ164" s="381"/>
      <c r="FK164" s="381"/>
      <c r="FL164" s="381"/>
      <c r="FM164" s="381"/>
      <c r="FN164" s="381"/>
      <c r="FO164" s="381"/>
      <c r="FP164" s="381"/>
      <c r="FQ164" s="381"/>
      <c r="FR164" s="381"/>
      <c r="FS164" s="381"/>
      <c r="FT164" s="381"/>
      <c r="FU164" s="381"/>
      <c r="FV164" s="381"/>
      <c r="FW164" s="381"/>
      <c r="FX164" s="381"/>
      <c r="FY164" s="381"/>
      <c r="FZ164" s="381"/>
      <c r="GA164" s="381"/>
      <c r="GB164" s="381"/>
      <c r="GC164" s="381"/>
    </row>
    <row r="165" spans="1:185" s="382" customFormat="1" ht="13.8">
      <c r="A165" s="390" t="s">
        <v>5925</v>
      </c>
      <c r="B165" s="388" t="s">
        <v>5926</v>
      </c>
      <c r="C165" s="202">
        <v>4</v>
      </c>
      <c r="D165" s="146">
        <v>49543.199999999997</v>
      </c>
      <c r="E165" s="146">
        <v>49994</v>
      </c>
      <c r="F165" s="157"/>
      <c r="G165" s="157"/>
      <c r="H165" s="157"/>
      <c r="I165" s="381"/>
      <c r="J165" s="381"/>
      <c r="K165" s="381"/>
      <c r="L165" s="381"/>
      <c r="M165" s="381"/>
      <c r="N165" s="381"/>
      <c r="O165" s="381"/>
      <c r="P165" s="381"/>
      <c r="Q165" s="381"/>
      <c r="R165" s="381"/>
      <c r="S165" s="381"/>
      <c r="T165" s="381"/>
      <c r="U165" s="381"/>
      <c r="V165" s="381"/>
      <c r="W165" s="381"/>
      <c r="X165" s="381"/>
      <c r="Y165" s="381"/>
      <c r="Z165" s="381"/>
      <c r="AA165" s="381"/>
      <c r="AB165" s="381"/>
      <c r="AC165" s="381"/>
      <c r="AD165" s="381"/>
      <c r="AE165" s="381"/>
      <c r="AF165" s="381"/>
      <c r="AG165" s="381"/>
      <c r="AH165" s="381"/>
      <c r="AI165" s="381"/>
      <c r="AJ165" s="381"/>
      <c r="AK165" s="381"/>
      <c r="AL165" s="381"/>
      <c r="AM165" s="381"/>
      <c r="AN165" s="381"/>
      <c r="AO165" s="381"/>
      <c r="AP165" s="381"/>
      <c r="AQ165" s="381"/>
      <c r="AR165" s="381"/>
      <c r="AS165" s="381"/>
      <c r="AT165" s="381"/>
      <c r="AU165" s="381"/>
      <c r="AV165" s="381"/>
      <c r="AW165" s="381"/>
      <c r="AX165" s="381"/>
      <c r="AY165" s="381"/>
      <c r="AZ165" s="381"/>
      <c r="BA165" s="381"/>
      <c r="BB165" s="381"/>
      <c r="BC165" s="381"/>
      <c r="BD165" s="381"/>
      <c r="BE165" s="381"/>
      <c r="BF165" s="381"/>
      <c r="BG165" s="381"/>
      <c r="BH165" s="381"/>
      <c r="BI165" s="381"/>
      <c r="BJ165" s="381"/>
      <c r="BK165" s="381"/>
      <c r="BL165" s="381"/>
      <c r="BM165" s="381"/>
      <c r="BN165" s="381"/>
      <c r="BO165" s="381"/>
      <c r="BP165" s="381"/>
      <c r="BQ165" s="381"/>
      <c r="BR165" s="381"/>
      <c r="BS165" s="381"/>
      <c r="BT165" s="381"/>
      <c r="BU165" s="381"/>
      <c r="BV165" s="381"/>
      <c r="BW165" s="381"/>
      <c r="BX165" s="381"/>
      <c r="BY165" s="381"/>
      <c r="BZ165" s="381"/>
      <c r="CA165" s="381"/>
      <c r="CB165" s="381"/>
      <c r="CC165" s="381"/>
      <c r="CD165" s="381"/>
      <c r="CE165" s="381"/>
      <c r="CF165" s="381"/>
      <c r="CG165" s="381"/>
      <c r="CH165" s="381"/>
      <c r="CI165" s="381"/>
      <c r="CJ165" s="381"/>
      <c r="CK165" s="381"/>
      <c r="CL165" s="381"/>
      <c r="CM165" s="381"/>
      <c r="CN165" s="381"/>
      <c r="CO165" s="381"/>
      <c r="CP165" s="381"/>
      <c r="CQ165" s="381"/>
      <c r="CR165" s="381"/>
      <c r="CS165" s="381"/>
      <c r="CT165" s="381"/>
      <c r="CU165" s="381"/>
      <c r="CV165" s="381"/>
      <c r="CW165" s="381"/>
      <c r="CX165" s="381"/>
      <c r="CY165" s="381"/>
      <c r="CZ165" s="381"/>
      <c r="DA165" s="381"/>
      <c r="DB165" s="381"/>
      <c r="DC165" s="381"/>
      <c r="DD165" s="381"/>
      <c r="DE165" s="381"/>
      <c r="DF165" s="381"/>
      <c r="DG165" s="381"/>
      <c r="DH165" s="381"/>
      <c r="DI165" s="381"/>
      <c r="DJ165" s="381"/>
      <c r="DK165" s="381"/>
      <c r="DL165" s="381"/>
      <c r="DM165" s="381"/>
      <c r="DN165" s="381"/>
      <c r="DO165" s="381"/>
      <c r="DP165" s="381"/>
      <c r="DQ165" s="381"/>
      <c r="DR165" s="381"/>
      <c r="DS165" s="381"/>
      <c r="DT165" s="381"/>
      <c r="DU165" s="381"/>
      <c r="DV165" s="381"/>
      <c r="DW165" s="381"/>
      <c r="DX165" s="381"/>
      <c r="DY165" s="381"/>
      <c r="DZ165" s="381"/>
      <c r="EA165" s="381"/>
      <c r="EB165" s="381"/>
      <c r="EC165" s="381"/>
      <c r="ED165" s="381"/>
      <c r="EE165" s="381"/>
      <c r="EF165" s="381"/>
      <c r="EG165" s="381"/>
      <c r="EH165" s="381"/>
      <c r="EI165" s="381"/>
      <c r="EJ165" s="381"/>
      <c r="EK165" s="381"/>
      <c r="EL165" s="381"/>
      <c r="EM165" s="381"/>
      <c r="EN165" s="381"/>
      <c r="EO165" s="381"/>
      <c r="EP165" s="381"/>
      <c r="EQ165" s="381"/>
      <c r="ER165" s="381"/>
      <c r="ES165" s="381"/>
      <c r="ET165" s="381"/>
      <c r="EU165" s="381"/>
      <c r="EV165" s="381"/>
      <c r="EW165" s="381"/>
      <c r="EX165" s="381"/>
      <c r="EY165" s="381"/>
      <c r="EZ165" s="381"/>
      <c r="FA165" s="381"/>
      <c r="FB165" s="381"/>
      <c r="FC165" s="381"/>
      <c r="FD165" s="381"/>
      <c r="FE165" s="381"/>
      <c r="FF165" s="381"/>
      <c r="FG165" s="381"/>
      <c r="FH165" s="381"/>
      <c r="FI165" s="381"/>
      <c r="FJ165" s="381"/>
      <c r="FK165" s="381"/>
      <c r="FL165" s="381"/>
      <c r="FM165" s="381"/>
      <c r="FN165" s="381"/>
      <c r="FO165" s="381"/>
      <c r="FP165" s="381"/>
      <c r="FQ165" s="381"/>
      <c r="FR165" s="381"/>
      <c r="FS165" s="381"/>
      <c r="FT165" s="381"/>
      <c r="FU165" s="381"/>
      <c r="FV165" s="381"/>
      <c r="FW165" s="381"/>
      <c r="FX165" s="381"/>
      <c r="FY165" s="381"/>
      <c r="FZ165" s="381"/>
      <c r="GA165" s="381"/>
      <c r="GB165" s="381"/>
      <c r="GC165" s="381"/>
    </row>
    <row r="166" spans="1:185" s="382" customFormat="1" ht="13.8">
      <c r="A166" s="390" t="s">
        <v>5927</v>
      </c>
      <c r="B166" s="388" t="s">
        <v>5928</v>
      </c>
      <c r="C166" s="202">
        <v>1</v>
      </c>
      <c r="D166" s="146">
        <v>44192</v>
      </c>
      <c r="E166" s="146">
        <v>44192</v>
      </c>
      <c r="F166" s="157"/>
      <c r="G166" s="157"/>
      <c r="H166" s="157"/>
      <c r="I166" s="381"/>
      <c r="J166" s="381"/>
      <c r="K166" s="381"/>
      <c r="L166" s="381"/>
      <c r="M166" s="381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81"/>
      <c r="Z166" s="381"/>
      <c r="AA166" s="381"/>
      <c r="AB166" s="381"/>
      <c r="AC166" s="381"/>
      <c r="AD166" s="381"/>
      <c r="AE166" s="381"/>
      <c r="AF166" s="381"/>
      <c r="AG166" s="381"/>
      <c r="AH166" s="381"/>
      <c r="AI166" s="381"/>
      <c r="AJ166" s="381"/>
      <c r="AK166" s="381"/>
      <c r="AL166" s="381"/>
      <c r="AM166" s="381"/>
      <c r="AN166" s="381"/>
      <c r="AO166" s="381"/>
      <c r="AP166" s="381"/>
      <c r="AQ166" s="381"/>
      <c r="AR166" s="381"/>
      <c r="AS166" s="381"/>
      <c r="AT166" s="381"/>
      <c r="AU166" s="381"/>
      <c r="AV166" s="381"/>
      <c r="AW166" s="381"/>
      <c r="AX166" s="381"/>
      <c r="AY166" s="381"/>
      <c r="AZ166" s="381"/>
      <c r="BA166" s="381"/>
      <c r="BB166" s="381"/>
      <c r="BC166" s="381"/>
      <c r="BD166" s="381"/>
      <c r="BE166" s="381"/>
      <c r="BF166" s="381"/>
      <c r="BG166" s="381"/>
      <c r="BH166" s="381"/>
      <c r="BI166" s="381"/>
      <c r="BJ166" s="381"/>
      <c r="BK166" s="381"/>
      <c r="BL166" s="381"/>
      <c r="BM166" s="381"/>
      <c r="BN166" s="381"/>
      <c r="BO166" s="381"/>
      <c r="BP166" s="381"/>
      <c r="BQ166" s="381"/>
      <c r="BR166" s="381"/>
      <c r="BS166" s="381"/>
      <c r="BT166" s="381"/>
      <c r="BU166" s="381"/>
      <c r="BV166" s="381"/>
      <c r="BW166" s="381"/>
      <c r="BX166" s="381"/>
      <c r="BY166" s="381"/>
      <c r="BZ166" s="381"/>
      <c r="CA166" s="381"/>
      <c r="CB166" s="381"/>
      <c r="CC166" s="381"/>
      <c r="CD166" s="381"/>
      <c r="CE166" s="381"/>
      <c r="CF166" s="381"/>
      <c r="CG166" s="381"/>
      <c r="CH166" s="381"/>
      <c r="CI166" s="381"/>
      <c r="CJ166" s="381"/>
      <c r="CK166" s="381"/>
      <c r="CL166" s="381"/>
      <c r="CM166" s="381"/>
      <c r="CN166" s="381"/>
      <c r="CO166" s="381"/>
      <c r="CP166" s="381"/>
      <c r="CQ166" s="381"/>
      <c r="CR166" s="381"/>
      <c r="CS166" s="381"/>
      <c r="CT166" s="381"/>
      <c r="CU166" s="381"/>
      <c r="CV166" s="381"/>
      <c r="CW166" s="381"/>
      <c r="CX166" s="381"/>
      <c r="CY166" s="381"/>
      <c r="CZ166" s="381"/>
      <c r="DA166" s="381"/>
      <c r="DB166" s="381"/>
      <c r="DC166" s="381"/>
      <c r="DD166" s="381"/>
      <c r="DE166" s="381"/>
      <c r="DF166" s="381"/>
      <c r="DG166" s="381"/>
      <c r="DH166" s="381"/>
      <c r="DI166" s="381"/>
      <c r="DJ166" s="381"/>
      <c r="DK166" s="381"/>
      <c r="DL166" s="381"/>
      <c r="DM166" s="381"/>
      <c r="DN166" s="381"/>
      <c r="DO166" s="381"/>
      <c r="DP166" s="381"/>
      <c r="DQ166" s="381"/>
      <c r="DR166" s="381"/>
      <c r="DS166" s="381"/>
      <c r="DT166" s="381"/>
      <c r="DU166" s="381"/>
      <c r="DV166" s="381"/>
      <c r="DW166" s="381"/>
      <c r="DX166" s="381"/>
      <c r="DY166" s="381"/>
      <c r="DZ166" s="381"/>
      <c r="EA166" s="381"/>
      <c r="EB166" s="381"/>
      <c r="EC166" s="381"/>
      <c r="ED166" s="381"/>
      <c r="EE166" s="381"/>
      <c r="EF166" s="381"/>
      <c r="EG166" s="381"/>
      <c r="EH166" s="381"/>
      <c r="EI166" s="381"/>
      <c r="EJ166" s="381"/>
      <c r="EK166" s="381"/>
      <c r="EL166" s="381"/>
      <c r="EM166" s="381"/>
      <c r="EN166" s="381"/>
      <c r="EO166" s="381"/>
      <c r="EP166" s="381"/>
      <c r="EQ166" s="381"/>
      <c r="ER166" s="381"/>
      <c r="ES166" s="381"/>
      <c r="ET166" s="381"/>
      <c r="EU166" s="381"/>
      <c r="EV166" s="381"/>
      <c r="EW166" s="381"/>
      <c r="EX166" s="381"/>
      <c r="EY166" s="381"/>
      <c r="EZ166" s="381"/>
      <c r="FA166" s="381"/>
      <c r="FB166" s="381"/>
      <c r="FC166" s="381"/>
      <c r="FD166" s="381"/>
      <c r="FE166" s="381"/>
      <c r="FF166" s="381"/>
      <c r="FG166" s="381"/>
      <c r="FH166" s="381"/>
      <c r="FI166" s="381"/>
      <c r="FJ166" s="381"/>
      <c r="FK166" s="381"/>
      <c r="FL166" s="381"/>
      <c r="FM166" s="381"/>
      <c r="FN166" s="381"/>
      <c r="FO166" s="381"/>
      <c r="FP166" s="381"/>
      <c r="FQ166" s="381"/>
      <c r="FR166" s="381"/>
      <c r="FS166" s="381"/>
      <c r="FT166" s="381"/>
      <c r="FU166" s="381"/>
      <c r="FV166" s="381"/>
      <c r="FW166" s="381"/>
      <c r="FX166" s="381"/>
      <c r="FY166" s="381"/>
      <c r="FZ166" s="381"/>
      <c r="GA166" s="381"/>
      <c r="GB166" s="381"/>
      <c r="GC166" s="381"/>
    </row>
    <row r="167" spans="1:185" s="382" customFormat="1" ht="13.8">
      <c r="A167" s="390" t="s">
        <v>5929</v>
      </c>
      <c r="B167" s="388" t="s">
        <v>5930</v>
      </c>
      <c r="C167" s="202">
        <v>4</v>
      </c>
      <c r="D167" s="146">
        <v>23913</v>
      </c>
      <c r="E167" s="146">
        <v>26669.8</v>
      </c>
      <c r="F167" s="157"/>
      <c r="G167" s="157"/>
      <c r="H167" s="157"/>
      <c r="I167" s="381"/>
      <c r="J167" s="381"/>
      <c r="K167" s="381"/>
      <c r="L167" s="381"/>
      <c r="M167" s="381"/>
      <c r="N167" s="381"/>
      <c r="O167" s="381"/>
      <c r="P167" s="381"/>
      <c r="Q167" s="381"/>
      <c r="R167" s="381"/>
      <c r="S167" s="381"/>
      <c r="T167" s="381"/>
      <c r="U167" s="381"/>
      <c r="V167" s="381"/>
      <c r="W167" s="381"/>
      <c r="X167" s="381"/>
      <c r="Y167" s="381"/>
      <c r="Z167" s="381"/>
      <c r="AA167" s="381"/>
      <c r="AB167" s="381"/>
      <c r="AC167" s="381"/>
      <c r="AD167" s="381"/>
      <c r="AE167" s="381"/>
      <c r="AF167" s="381"/>
      <c r="AG167" s="381"/>
      <c r="AH167" s="381"/>
      <c r="AI167" s="381"/>
      <c r="AJ167" s="381"/>
      <c r="AK167" s="381"/>
      <c r="AL167" s="381"/>
      <c r="AM167" s="381"/>
      <c r="AN167" s="381"/>
      <c r="AO167" s="381"/>
      <c r="AP167" s="381"/>
      <c r="AQ167" s="381"/>
      <c r="AR167" s="381"/>
      <c r="AS167" s="381"/>
      <c r="AT167" s="381"/>
      <c r="AU167" s="381"/>
      <c r="AV167" s="381"/>
      <c r="AW167" s="381"/>
      <c r="AX167" s="381"/>
      <c r="AY167" s="381"/>
      <c r="AZ167" s="381"/>
      <c r="BA167" s="381"/>
      <c r="BB167" s="381"/>
      <c r="BC167" s="381"/>
      <c r="BD167" s="381"/>
      <c r="BE167" s="381"/>
      <c r="BF167" s="381"/>
      <c r="BG167" s="381"/>
      <c r="BH167" s="381"/>
      <c r="BI167" s="381"/>
      <c r="BJ167" s="381"/>
      <c r="BK167" s="381"/>
      <c r="BL167" s="381"/>
      <c r="BM167" s="381"/>
      <c r="BN167" s="381"/>
      <c r="BO167" s="381"/>
      <c r="BP167" s="381"/>
      <c r="BQ167" s="381"/>
      <c r="BR167" s="381"/>
      <c r="BS167" s="381"/>
      <c r="BT167" s="381"/>
      <c r="BU167" s="381"/>
      <c r="BV167" s="381"/>
      <c r="BW167" s="381"/>
      <c r="BX167" s="381"/>
      <c r="BY167" s="381"/>
      <c r="BZ167" s="381"/>
      <c r="CA167" s="381"/>
      <c r="CB167" s="381"/>
      <c r="CC167" s="381"/>
      <c r="CD167" s="381"/>
      <c r="CE167" s="381"/>
      <c r="CF167" s="381"/>
      <c r="CG167" s="381"/>
      <c r="CH167" s="381"/>
      <c r="CI167" s="381"/>
      <c r="CJ167" s="381"/>
      <c r="CK167" s="381"/>
      <c r="CL167" s="381"/>
      <c r="CM167" s="381"/>
      <c r="CN167" s="381"/>
      <c r="CO167" s="381"/>
      <c r="CP167" s="381"/>
      <c r="CQ167" s="381"/>
      <c r="CR167" s="381"/>
      <c r="CS167" s="381"/>
      <c r="CT167" s="381"/>
      <c r="CU167" s="381"/>
      <c r="CV167" s="381"/>
      <c r="CW167" s="381"/>
      <c r="CX167" s="381"/>
      <c r="CY167" s="381"/>
      <c r="CZ167" s="381"/>
      <c r="DA167" s="381"/>
      <c r="DB167" s="381"/>
      <c r="DC167" s="381"/>
      <c r="DD167" s="381"/>
      <c r="DE167" s="381"/>
      <c r="DF167" s="381"/>
      <c r="DG167" s="381"/>
      <c r="DH167" s="381"/>
      <c r="DI167" s="381"/>
      <c r="DJ167" s="381"/>
      <c r="DK167" s="381"/>
      <c r="DL167" s="381"/>
      <c r="DM167" s="381"/>
      <c r="DN167" s="381"/>
      <c r="DO167" s="381"/>
      <c r="DP167" s="381"/>
      <c r="DQ167" s="381"/>
      <c r="DR167" s="381"/>
      <c r="DS167" s="381"/>
      <c r="DT167" s="381"/>
      <c r="DU167" s="381"/>
      <c r="DV167" s="381"/>
      <c r="DW167" s="381"/>
      <c r="DX167" s="381"/>
      <c r="DY167" s="381"/>
      <c r="DZ167" s="381"/>
      <c r="EA167" s="381"/>
      <c r="EB167" s="381"/>
      <c r="EC167" s="381"/>
      <c r="ED167" s="381"/>
      <c r="EE167" s="381"/>
      <c r="EF167" s="381"/>
      <c r="EG167" s="381"/>
      <c r="EH167" s="381"/>
      <c r="EI167" s="381"/>
      <c r="EJ167" s="381"/>
      <c r="EK167" s="381"/>
      <c r="EL167" s="381"/>
      <c r="EM167" s="381"/>
      <c r="EN167" s="381"/>
      <c r="EO167" s="381"/>
      <c r="EP167" s="381"/>
      <c r="EQ167" s="381"/>
      <c r="ER167" s="381"/>
      <c r="ES167" s="381"/>
      <c r="ET167" s="381"/>
      <c r="EU167" s="381"/>
      <c r="EV167" s="381"/>
      <c r="EW167" s="381"/>
      <c r="EX167" s="381"/>
      <c r="EY167" s="381"/>
      <c r="EZ167" s="381"/>
      <c r="FA167" s="381"/>
      <c r="FB167" s="381"/>
      <c r="FC167" s="381"/>
      <c r="FD167" s="381"/>
      <c r="FE167" s="381"/>
      <c r="FF167" s="381"/>
      <c r="FG167" s="381"/>
      <c r="FH167" s="381"/>
      <c r="FI167" s="381"/>
      <c r="FJ167" s="381"/>
      <c r="FK167" s="381"/>
      <c r="FL167" s="381"/>
      <c r="FM167" s="381"/>
      <c r="FN167" s="381"/>
      <c r="FO167" s="381"/>
      <c r="FP167" s="381"/>
      <c r="FQ167" s="381"/>
      <c r="FR167" s="381"/>
      <c r="FS167" s="381"/>
      <c r="FT167" s="381"/>
      <c r="FU167" s="381"/>
      <c r="FV167" s="381"/>
      <c r="FW167" s="381"/>
      <c r="FX167" s="381"/>
      <c r="FY167" s="381"/>
      <c r="FZ167" s="381"/>
      <c r="GA167" s="381"/>
      <c r="GB167" s="381"/>
      <c r="GC167" s="381"/>
    </row>
    <row r="168" spans="1:185" s="382" customFormat="1" ht="13.8">
      <c r="A168" s="390" t="s">
        <v>5931</v>
      </c>
      <c r="B168" s="388" t="s">
        <v>5932</v>
      </c>
      <c r="C168" s="202">
        <v>4</v>
      </c>
      <c r="D168" s="146">
        <v>26465</v>
      </c>
      <c r="E168" s="146">
        <v>26490</v>
      </c>
      <c r="F168" s="157"/>
      <c r="G168" s="157"/>
      <c r="H168" s="157"/>
      <c r="I168" s="381"/>
      <c r="J168" s="381"/>
      <c r="K168" s="381"/>
      <c r="L168" s="38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1"/>
      <c r="Z168" s="381"/>
      <c r="AA168" s="381"/>
      <c r="AB168" s="381"/>
      <c r="AC168" s="381"/>
      <c r="AD168" s="381"/>
      <c r="AE168" s="381"/>
      <c r="AF168" s="381"/>
      <c r="AG168" s="381"/>
      <c r="AH168" s="381"/>
      <c r="AI168" s="381"/>
      <c r="AJ168" s="381"/>
      <c r="AK168" s="381"/>
      <c r="AL168" s="381"/>
      <c r="AM168" s="381"/>
      <c r="AN168" s="381"/>
      <c r="AO168" s="381"/>
      <c r="AP168" s="381"/>
      <c r="AQ168" s="381"/>
      <c r="AR168" s="381"/>
      <c r="AS168" s="381"/>
      <c r="AT168" s="381"/>
      <c r="AU168" s="381"/>
      <c r="AV168" s="381"/>
      <c r="AW168" s="381"/>
      <c r="AX168" s="381"/>
      <c r="AY168" s="381"/>
      <c r="AZ168" s="381"/>
      <c r="BA168" s="381"/>
      <c r="BB168" s="381"/>
      <c r="BC168" s="381"/>
      <c r="BD168" s="381"/>
      <c r="BE168" s="381"/>
      <c r="BF168" s="381"/>
      <c r="BG168" s="381"/>
      <c r="BH168" s="381"/>
      <c r="BI168" s="381"/>
      <c r="BJ168" s="381"/>
      <c r="BK168" s="381"/>
      <c r="BL168" s="381"/>
      <c r="BM168" s="381"/>
      <c r="BN168" s="381"/>
      <c r="BO168" s="381"/>
      <c r="BP168" s="381"/>
      <c r="BQ168" s="381"/>
      <c r="BR168" s="381"/>
      <c r="BS168" s="381"/>
      <c r="BT168" s="381"/>
      <c r="BU168" s="381"/>
      <c r="BV168" s="381"/>
      <c r="BW168" s="381"/>
      <c r="BX168" s="381"/>
      <c r="BY168" s="381"/>
      <c r="BZ168" s="381"/>
      <c r="CA168" s="381"/>
      <c r="CB168" s="381"/>
      <c r="CC168" s="381"/>
      <c r="CD168" s="381"/>
      <c r="CE168" s="381"/>
      <c r="CF168" s="381"/>
      <c r="CG168" s="381"/>
      <c r="CH168" s="381"/>
      <c r="CI168" s="381"/>
      <c r="CJ168" s="381"/>
      <c r="CK168" s="381"/>
      <c r="CL168" s="381"/>
      <c r="CM168" s="381"/>
      <c r="CN168" s="381"/>
      <c r="CO168" s="381"/>
      <c r="CP168" s="381"/>
      <c r="CQ168" s="381"/>
      <c r="CR168" s="381"/>
      <c r="CS168" s="381"/>
      <c r="CT168" s="381"/>
      <c r="CU168" s="381"/>
      <c r="CV168" s="381"/>
      <c r="CW168" s="381"/>
      <c r="CX168" s="381"/>
      <c r="CY168" s="381"/>
      <c r="CZ168" s="381"/>
      <c r="DA168" s="381"/>
      <c r="DB168" s="381"/>
      <c r="DC168" s="381"/>
      <c r="DD168" s="381"/>
      <c r="DE168" s="381"/>
      <c r="DF168" s="381"/>
      <c r="DG168" s="381"/>
      <c r="DH168" s="381"/>
      <c r="DI168" s="381"/>
      <c r="DJ168" s="381"/>
      <c r="DK168" s="381"/>
      <c r="DL168" s="381"/>
      <c r="DM168" s="381"/>
      <c r="DN168" s="381"/>
      <c r="DO168" s="381"/>
      <c r="DP168" s="381"/>
      <c r="DQ168" s="381"/>
      <c r="DR168" s="381"/>
      <c r="DS168" s="381"/>
      <c r="DT168" s="381"/>
      <c r="DU168" s="381"/>
      <c r="DV168" s="381"/>
      <c r="DW168" s="381"/>
      <c r="DX168" s="381"/>
      <c r="DY168" s="381"/>
      <c r="DZ168" s="381"/>
      <c r="EA168" s="381"/>
      <c r="EB168" s="381"/>
      <c r="EC168" s="381"/>
      <c r="ED168" s="381"/>
      <c r="EE168" s="381"/>
      <c r="EF168" s="381"/>
      <c r="EG168" s="381"/>
      <c r="EH168" s="381"/>
      <c r="EI168" s="381"/>
      <c r="EJ168" s="381"/>
      <c r="EK168" s="381"/>
      <c r="EL168" s="381"/>
      <c r="EM168" s="381"/>
      <c r="EN168" s="381"/>
      <c r="EO168" s="381"/>
      <c r="EP168" s="381"/>
      <c r="EQ168" s="381"/>
      <c r="ER168" s="381"/>
      <c r="ES168" s="381"/>
      <c r="ET168" s="381"/>
      <c r="EU168" s="381"/>
      <c r="EV168" s="381"/>
      <c r="EW168" s="381"/>
      <c r="EX168" s="381"/>
      <c r="EY168" s="381"/>
      <c r="EZ168" s="381"/>
      <c r="FA168" s="381"/>
      <c r="FB168" s="381"/>
      <c r="FC168" s="381"/>
      <c r="FD168" s="381"/>
      <c r="FE168" s="381"/>
      <c r="FF168" s="381"/>
      <c r="FG168" s="381"/>
      <c r="FH168" s="381"/>
      <c r="FI168" s="381"/>
      <c r="FJ168" s="381"/>
      <c r="FK168" s="381"/>
      <c r="FL168" s="381"/>
      <c r="FM168" s="381"/>
      <c r="FN168" s="381"/>
      <c r="FO168" s="381"/>
      <c r="FP168" s="381"/>
      <c r="FQ168" s="381"/>
      <c r="FR168" s="381"/>
      <c r="FS168" s="381"/>
      <c r="FT168" s="381"/>
      <c r="FU168" s="381"/>
      <c r="FV168" s="381"/>
      <c r="FW168" s="381"/>
      <c r="FX168" s="381"/>
      <c r="FY168" s="381"/>
      <c r="FZ168" s="381"/>
      <c r="GA168" s="381"/>
      <c r="GB168" s="381"/>
      <c r="GC168" s="381"/>
    </row>
    <row r="169" spans="1:185" s="382" customFormat="1" ht="13.8">
      <c r="A169" s="390" t="s">
        <v>5933</v>
      </c>
      <c r="B169" s="388" t="s">
        <v>5934</v>
      </c>
      <c r="C169" s="202">
        <v>227</v>
      </c>
      <c r="D169" s="146">
        <v>37004</v>
      </c>
      <c r="E169" s="146">
        <v>41269.86</v>
      </c>
      <c r="F169" s="157"/>
      <c r="G169" s="157"/>
      <c r="H169" s="157"/>
      <c r="I169" s="381"/>
      <c r="J169" s="381"/>
      <c r="K169" s="381"/>
      <c r="L169" s="381"/>
      <c r="M169" s="381"/>
      <c r="N169" s="381"/>
      <c r="O169" s="381"/>
      <c r="P169" s="381"/>
      <c r="Q169" s="381"/>
      <c r="R169" s="381"/>
      <c r="S169" s="381"/>
      <c r="T169" s="381"/>
      <c r="U169" s="381"/>
      <c r="V169" s="381"/>
      <c r="W169" s="381"/>
      <c r="X169" s="381"/>
      <c r="Y169" s="381"/>
      <c r="Z169" s="381"/>
      <c r="AA169" s="381"/>
      <c r="AB169" s="381"/>
      <c r="AC169" s="381"/>
      <c r="AD169" s="381"/>
      <c r="AE169" s="381"/>
      <c r="AF169" s="381"/>
      <c r="AG169" s="381"/>
      <c r="AH169" s="381"/>
      <c r="AI169" s="381"/>
      <c r="AJ169" s="381"/>
      <c r="AK169" s="381"/>
      <c r="AL169" s="381"/>
      <c r="AM169" s="381"/>
      <c r="AN169" s="381"/>
      <c r="AO169" s="381"/>
      <c r="AP169" s="381"/>
      <c r="AQ169" s="381"/>
      <c r="AR169" s="381"/>
      <c r="AS169" s="381"/>
      <c r="AT169" s="381"/>
      <c r="AU169" s="381"/>
      <c r="AV169" s="381"/>
      <c r="AW169" s="381"/>
      <c r="AX169" s="381"/>
      <c r="AY169" s="381"/>
      <c r="AZ169" s="381"/>
      <c r="BA169" s="381"/>
      <c r="BB169" s="381"/>
      <c r="BC169" s="381"/>
      <c r="BD169" s="381"/>
      <c r="BE169" s="381"/>
      <c r="BF169" s="381"/>
      <c r="BG169" s="381"/>
      <c r="BH169" s="381"/>
      <c r="BI169" s="381"/>
      <c r="BJ169" s="381"/>
      <c r="BK169" s="381"/>
      <c r="BL169" s="381"/>
      <c r="BM169" s="381"/>
      <c r="BN169" s="381"/>
      <c r="BO169" s="381"/>
      <c r="BP169" s="381"/>
      <c r="BQ169" s="381"/>
      <c r="BR169" s="381"/>
      <c r="BS169" s="381"/>
      <c r="BT169" s="381"/>
      <c r="BU169" s="381"/>
      <c r="BV169" s="381"/>
      <c r="BW169" s="381"/>
      <c r="BX169" s="381"/>
      <c r="BY169" s="381"/>
      <c r="BZ169" s="381"/>
      <c r="CA169" s="381"/>
      <c r="CB169" s="381"/>
      <c r="CC169" s="381"/>
      <c r="CD169" s="381"/>
      <c r="CE169" s="381"/>
      <c r="CF169" s="381"/>
      <c r="CG169" s="381"/>
      <c r="CH169" s="381"/>
      <c r="CI169" s="381"/>
      <c r="CJ169" s="381"/>
      <c r="CK169" s="381"/>
      <c r="CL169" s="381"/>
      <c r="CM169" s="381"/>
      <c r="CN169" s="381"/>
      <c r="CO169" s="381"/>
      <c r="CP169" s="381"/>
      <c r="CQ169" s="381"/>
      <c r="CR169" s="381"/>
      <c r="CS169" s="381"/>
      <c r="CT169" s="381"/>
      <c r="CU169" s="381"/>
      <c r="CV169" s="381"/>
      <c r="CW169" s="381"/>
      <c r="CX169" s="381"/>
      <c r="CY169" s="381"/>
      <c r="CZ169" s="381"/>
      <c r="DA169" s="381"/>
      <c r="DB169" s="381"/>
      <c r="DC169" s="381"/>
      <c r="DD169" s="381"/>
      <c r="DE169" s="381"/>
      <c r="DF169" s="381"/>
      <c r="DG169" s="381"/>
      <c r="DH169" s="381"/>
      <c r="DI169" s="381"/>
      <c r="DJ169" s="381"/>
      <c r="DK169" s="381"/>
      <c r="DL169" s="381"/>
      <c r="DM169" s="381"/>
      <c r="DN169" s="381"/>
      <c r="DO169" s="381"/>
      <c r="DP169" s="381"/>
      <c r="DQ169" s="381"/>
      <c r="DR169" s="381"/>
      <c r="DS169" s="381"/>
      <c r="DT169" s="381"/>
      <c r="DU169" s="381"/>
      <c r="DV169" s="381"/>
      <c r="DW169" s="381"/>
      <c r="DX169" s="381"/>
      <c r="DY169" s="381"/>
      <c r="DZ169" s="381"/>
      <c r="EA169" s="381"/>
      <c r="EB169" s="381"/>
      <c r="EC169" s="381"/>
      <c r="ED169" s="381"/>
      <c r="EE169" s="381"/>
      <c r="EF169" s="381"/>
      <c r="EG169" s="381"/>
      <c r="EH169" s="381"/>
      <c r="EI169" s="381"/>
      <c r="EJ169" s="381"/>
      <c r="EK169" s="381"/>
      <c r="EL169" s="381"/>
      <c r="EM169" s="381"/>
      <c r="EN169" s="381"/>
      <c r="EO169" s="381"/>
      <c r="EP169" s="381"/>
      <c r="EQ169" s="381"/>
      <c r="ER169" s="381"/>
      <c r="ES169" s="381"/>
      <c r="ET169" s="381"/>
      <c r="EU169" s="381"/>
      <c r="EV169" s="381"/>
      <c r="EW169" s="381"/>
      <c r="EX169" s="381"/>
      <c r="EY169" s="381"/>
      <c r="EZ169" s="381"/>
      <c r="FA169" s="381"/>
      <c r="FB169" s="381"/>
      <c r="FC169" s="381"/>
      <c r="FD169" s="381"/>
      <c r="FE169" s="381"/>
      <c r="FF169" s="381"/>
      <c r="FG169" s="381"/>
      <c r="FH169" s="381"/>
      <c r="FI169" s="381"/>
      <c r="FJ169" s="381"/>
      <c r="FK169" s="381"/>
      <c r="FL169" s="381"/>
      <c r="FM169" s="381"/>
      <c r="FN169" s="381"/>
      <c r="FO169" s="381"/>
      <c r="FP169" s="381"/>
      <c r="FQ169" s="381"/>
      <c r="FR169" s="381"/>
      <c r="FS169" s="381"/>
      <c r="FT169" s="381"/>
      <c r="FU169" s="381"/>
      <c r="FV169" s="381"/>
      <c r="FW169" s="381"/>
      <c r="FX169" s="381"/>
      <c r="FY169" s="381"/>
      <c r="FZ169" s="381"/>
      <c r="GA169" s="381"/>
      <c r="GB169" s="381"/>
      <c r="GC169" s="381"/>
    </row>
    <row r="170" spans="1:185" s="382" customFormat="1" ht="13.8">
      <c r="A170" s="390" t="s">
        <v>5935</v>
      </c>
      <c r="B170" s="388" t="s">
        <v>5936</v>
      </c>
      <c r="C170" s="202">
        <v>201</v>
      </c>
      <c r="D170" s="146">
        <v>40002</v>
      </c>
      <c r="E170" s="146">
        <v>44752.5</v>
      </c>
      <c r="F170" s="157"/>
      <c r="G170" s="157"/>
      <c r="H170" s="157"/>
      <c r="I170" s="381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1"/>
      <c r="Z170" s="381"/>
      <c r="AA170" s="381"/>
      <c r="AB170" s="381"/>
      <c r="AC170" s="381"/>
      <c r="AD170" s="381"/>
      <c r="AE170" s="381"/>
      <c r="AF170" s="381"/>
      <c r="AG170" s="381"/>
      <c r="AH170" s="381"/>
      <c r="AI170" s="381"/>
      <c r="AJ170" s="381"/>
      <c r="AK170" s="381"/>
      <c r="AL170" s="381"/>
      <c r="AM170" s="381"/>
      <c r="AN170" s="381"/>
      <c r="AO170" s="381"/>
      <c r="AP170" s="381"/>
      <c r="AQ170" s="381"/>
      <c r="AR170" s="381"/>
      <c r="AS170" s="381"/>
      <c r="AT170" s="381"/>
      <c r="AU170" s="381"/>
      <c r="AV170" s="381"/>
      <c r="AW170" s="381"/>
      <c r="AX170" s="381"/>
      <c r="AY170" s="381"/>
      <c r="AZ170" s="381"/>
      <c r="BA170" s="381"/>
      <c r="BB170" s="381"/>
      <c r="BC170" s="381"/>
      <c r="BD170" s="381"/>
      <c r="BE170" s="381"/>
      <c r="BF170" s="381"/>
      <c r="BG170" s="381"/>
      <c r="BH170" s="381"/>
      <c r="BI170" s="381"/>
      <c r="BJ170" s="381"/>
      <c r="BK170" s="381"/>
      <c r="BL170" s="381"/>
      <c r="BM170" s="381"/>
      <c r="BN170" s="381"/>
      <c r="BO170" s="381"/>
      <c r="BP170" s="381"/>
      <c r="BQ170" s="381"/>
      <c r="BR170" s="381"/>
      <c r="BS170" s="381"/>
      <c r="BT170" s="381"/>
      <c r="BU170" s="381"/>
      <c r="BV170" s="381"/>
      <c r="BW170" s="381"/>
      <c r="BX170" s="381"/>
      <c r="BY170" s="381"/>
      <c r="BZ170" s="381"/>
      <c r="CA170" s="381"/>
      <c r="CB170" s="381"/>
      <c r="CC170" s="381"/>
      <c r="CD170" s="381"/>
      <c r="CE170" s="381"/>
      <c r="CF170" s="381"/>
      <c r="CG170" s="381"/>
      <c r="CH170" s="381"/>
      <c r="CI170" s="381"/>
      <c r="CJ170" s="381"/>
      <c r="CK170" s="381"/>
      <c r="CL170" s="381"/>
      <c r="CM170" s="381"/>
      <c r="CN170" s="381"/>
      <c r="CO170" s="381"/>
      <c r="CP170" s="381"/>
      <c r="CQ170" s="381"/>
      <c r="CR170" s="381"/>
      <c r="CS170" s="381"/>
      <c r="CT170" s="381"/>
      <c r="CU170" s="381"/>
      <c r="CV170" s="381"/>
      <c r="CW170" s="381"/>
      <c r="CX170" s="381"/>
      <c r="CY170" s="381"/>
      <c r="CZ170" s="381"/>
      <c r="DA170" s="381"/>
      <c r="DB170" s="381"/>
      <c r="DC170" s="381"/>
      <c r="DD170" s="381"/>
      <c r="DE170" s="381"/>
      <c r="DF170" s="381"/>
      <c r="DG170" s="381"/>
      <c r="DH170" s="381"/>
      <c r="DI170" s="381"/>
      <c r="DJ170" s="381"/>
      <c r="DK170" s="381"/>
      <c r="DL170" s="381"/>
      <c r="DM170" s="381"/>
      <c r="DN170" s="381"/>
      <c r="DO170" s="381"/>
      <c r="DP170" s="381"/>
      <c r="DQ170" s="381"/>
      <c r="DR170" s="381"/>
      <c r="DS170" s="381"/>
      <c r="DT170" s="381"/>
      <c r="DU170" s="381"/>
      <c r="DV170" s="381"/>
      <c r="DW170" s="381"/>
      <c r="DX170" s="381"/>
      <c r="DY170" s="381"/>
      <c r="DZ170" s="381"/>
      <c r="EA170" s="381"/>
      <c r="EB170" s="381"/>
      <c r="EC170" s="381"/>
      <c r="ED170" s="381"/>
      <c r="EE170" s="381"/>
      <c r="EF170" s="381"/>
      <c r="EG170" s="381"/>
      <c r="EH170" s="381"/>
      <c r="EI170" s="381"/>
      <c r="EJ170" s="381"/>
      <c r="EK170" s="381"/>
      <c r="EL170" s="381"/>
      <c r="EM170" s="381"/>
      <c r="EN170" s="381"/>
      <c r="EO170" s="381"/>
      <c r="EP170" s="381"/>
      <c r="EQ170" s="381"/>
      <c r="ER170" s="381"/>
      <c r="ES170" s="381"/>
      <c r="ET170" s="381"/>
      <c r="EU170" s="381"/>
      <c r="EV170" s="381"/>
      <c r="EW170" s="381"/>
      <c r="EX170" s="381"/>
      <c r="EY170" s="381"/>
      <c r="EZ170" s="381"/>
      <c r="FA170" s="381"/>
      <c r="FB170" s="381"/>
      <c r="FC170" s="381"/>
      <c r="FD170" s="381"/>
      <c r="FE170" s="381"/>
      <c r="FF170" s="381"/>
      <c r="FG170" s="381"/>
      <c r="FH170" s="381"/>
      <c r="FI170" s="381"/>
      <c r="FJ170" s="381"/>
      <c r="FK170" s="381"/>
      <c r="FL170" s="381"/>
      <c r="FM170" s="381"/>
      <c r="FN170" s="381"/>
      <c r="FO170" s="381"/>
      <c r="FP170" s="381"/>
      <c r="FQ170" s="381"/>
      <c r="FR170" s="381"/>
      <c r="FS170" s="381"/>
      <c r="FT170" s="381"/>
      <c r="FU170" s="381"/>
      <c r="FV170" s="381"/>
      <c r="FW170" s="381"/>
      <c r="FX170" s="381"/>
      <c r="FY170" s="381"/>
      <c r="FZ170" s="381"/>
      <c r="GA170" s="381"/>
      <c r="GB170" s="381"/>
      <c r="GC170" s="381"/>
    </row>
    <row r="171" spans="1:185" s="382" customFormat="1" ht="13.8">
      <c r="A171" s="390" t="s">
        <v>5937</v>
      </c>
      <c r="B171" s="388" t="s">
        <v>5938</v>
      </c>
      <c r="C171" s="202">
        <v>6</v>
      </c>
      <c r="D171" s="146">
        <v>37003</v>
      </c>
      <c r="E171" s="146">
        <v>40736</v>
      </c>
      <c r="F171" s="157"/>
      <c r="G171" s="157"/>
      <c r="H171" s="157"/>
      <c r="I171" s="381"/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  <c r="Y171" s="381"/>
      <c r="Z171" s="381"/>
      <c r="AA171" s="381"/>
      <c r="AB171" s="381"/>
      <c r="AC171" s="381"/>
      <c r="AD171" s="381"/>
      <c r="AE171" s="381"/>
      <c r="AF171" s="381"/>
      <c r="AG171" s="381"/>
      <c r="AH171" s="381"/>
      <c r="AI171" s="381"/>
      <c r="AJ171" s="381"/>
      <c r="AK171" s="381"/>
      <c r="AL171" s="381"/>
      <c r="AM171" s="381"/>
      <c r="AN171" s="381"/>
      <c r="AO171" s="381"/>
      <c r="AP171" s="381"/>
      <c r="AQ171" s="381"/>
      <c r="AR171" s="381"/>
      <c r="AS171" s="381"/>
      <c r="AT171" s="381"/>
      <c r="AU171" s="381"/>
      <c r="AV171" s="381"/>
      <c r="AW171" s="381"/>
      <c r="AX171" s="381"/>
      <c r="AY171" s="381"/>
      <c r="AZ171" s="381"/>
      <c r="BA171" s="381"/>
      <c r="BB171" s="381"/>
      <c r="BC171" s="381"/>
      <c r="BD171" s="381"/>
      <c r="BE171" s="381"/>
      <c r="BF171" s="381"/>
      <c r="BG171" s="381"/>
      <c r="BH171" s="381"/>
      <c r="BI171" s="381"/>
      <c r="BJ171" s="381"/>
      <c r="BK171" s="381"/>
      <c r="BL171" s="381"/>
      <c r="BM171" s="381"/>
      <c r="BN171" s="381"/>
      <c r="BO171" s="381"/>
      <c r="BP171" s="381"/>
      <c r="BQ171" s="381"/>
      <c r="BR171" s="381"/>
      <c r="BS171" s="381"/>
      <c r="BT171" s="381"/>
      <c r="BU171" s="381"/>
      <c r="BV171" s="381"/>
      <c r="BW171" s="381"/>
      <c r="BX171" s="381"/>
      <c r="BY171" s="381"/>
      <c r="BZ171" s="381"/>
      <c r="CA171" s="381"/>
      <c r="CB171" s="381"/>
      <c r="CC171" s="381"/>
      <c r="CD171" s="381"/>
      <c r="CE171" s="381"/>
      <c r="CF171" s="381"/>
      <c r="CG171" s="381"/>
      <c r="CH171" s="381"/>
      <c r="CI171" s="381"/>
      <c r="CJ171" s="381"/>
      <c r="CK171" s="381"/>
      <c r="CL171" s="381"/>
      <c r="CM171" s="381"/>
      <c r="CN171" s="381"/>
      <c r="CO171" s="381"/>
      <c r="CP171" s="381"/>
      <c r="CQ171" s="381"/>
      <c r="CR171" s="381"/>
      <c r="CS171" s="381"/>
      <c r="CT171" s="381"/>
      <c r="CU171" s="381"/>
      <c r="CV171" s="381"/>
      <c r="CW171" s="381"/>
      <c r="CX171" s="381"/>
      <c r="CY171" s="381"/>
      <c r="CZ171" s="381"/>
      <c r="DA171" s="381"/>
      <c r="DB171" s="381"/>
      <c r="DC171" s="381"/>
      <c r="DD171" s="381"/>
      <c r="DE171" s="381"/>
      <c r="DF171" s="381"/>
      <c r="DG171" s="381"/>
      <c r="DH171" s="381"/>
      <c r="DI171" s="381"/>
      <c r="DJ171" s="381"/>
      <c r="DK171" s="381"/>
      <c r="DL171" s="381"/>
      <c r="DM171" s="381"/>
      <c r="DN171" s="381"/>
      <c r="DO171" s="381"/>
      <c r="DP171" s="381"/>
      <c r="DQ171" s="381"/>
      <c r="DR171" s="381"/>
      <c r="DS171" s="381"/>
      <c r="DT171" s="381"/>
      <c r="DU171" s="381"/>
      <c r="DV171" s="381"/>
      <c r="DW171" s="381"/>
      <c r="DX171" s="381"/>
      <c r="DY171" s="381"/>
      <c r="DZ171" s="381"/>
      <c r="EA171" s="381"/>
      <c r="EB171" s="381"/>
      <c r="EC171" s="381"/>
      <c r="ED171" s="381"/>
      <c r="EE171" s="381"/>
      <c r="EF171" s="381"/>
      <c r="EG171" s="381"/>
      <c r="EH171" s="381"/>
      <c r="EI171" s="381"/>
      <c r="EJ171" s="381"/>
      <c r="EK171" s="381"/>
      <c r="EL171" s="381"/>
      <c r="EM171" s="381"/>
      <c r="EN171" s="381"/>
      <c r="EO171" s="381"/>
      <c r="EP171" s="381"/>
      <c r="EQ171" s="381"/>
      <c r="ER171" s="381"/>
      <c r="ES171" s="381"/>
      <c r="ET171" s="381"/>
      <c r="EU171" s="381"/>
      <c r="EV171" s="381"/>
      <c r="EW171" s="381"/>
      <c r="EX171" s="381"/>
      <c r="EY171" s="381"/>
      <c r="EZ171" s="381"/>
      <c r="FA171" s="381"/>
      <c r="FB171" s="381"/>
      <c r="FC171" s="381"/>
      <c r="FD171" s="381"/>
      <c r="FE171" s="381"/>
      <c r="FF171" s="381"/>
      <c r="FG171" s="381"/>
      <c r="FH171" s="381"/>
      <c r="FI171" s="381"/>
      <c r="FJ171" s="381"/>
      <c r="FK171" s="381"/>
      <c r="FL171" s="381"/>
      <c r="FM171" s="381"/>
      <c r="FN171" s="381"/>
      <c r="FO171" s="381"/>
      <c r="FP171" s="381"/>
      <c r="FQ171" s="381"/>
      <c r="FR171" s="381"/>
      <c r="FS171" s="381"/>
      <c r="FT171" s="381"/>
      <c r="FU171" s="381"/>
      <c r="FV171" s="381"/>
      <c r="FW171" s="381"/>
      <c r="FX171" s="381"/>
      <c r="FY171" s="381"/>
      <c r="FZ171" s="381"/>
      <c r="GA171" s="381"/>
      <c r="GB171" s="381"/>
      <c r="GC171" s="381"/>
    </row>
    <row r="172" spans="1:185" s="382" customFormat="1" ht="27.6">
      <c r="A172" s="390" t="s">
        <v>5939</v>
      </c>
      <c r="B172" s="388" t="s">
        <v>5940</v>
      </c>
      <c r="C172" s="202">
        <v>38</v>
      </c>
      <c r="D172" s="146">
        <v>33862</v>
      </c>
      <c r="E172" s="146">
        <v>38028.840000000004</v>
      </c>
      <c r="F172" s="157"/>
      <c r="G172" s="157"/>
      <c r="H172" s="157"/>
      <c r="I172" s="381"/>
      <c r="J172" s="381"/>
      <c r="K172" s="381"/>
      <c r="L172" s="381"/>
      <c r="M172" s="381"/>
      <c r="N172" s="381"/>
      <c r="O172" s="381"/>
      <c r="P172" s="381"/>
      <c r="Q172" s="381"/>
      <c r="R172" s="381"/>
      <c r="S172" s="381"/>
      <c r="T172" s="381"/>
      <c r="U172" s="381"/>
      <c r="V172" s="381"/>
      <c r="W172" s="381"/>
      <c r="X172" s="381"/>
      <c r="Y172" s="381"/>
      <c r="Z172" s="381"/>
      <c r="AA172" s="381"/>
      <c r="AB172" s="381"/>
      <c r="AC172" s="381"/>
      <c r="AD172" s="381"/>
      <c r="AE172" s="381"/>
      <c r="AF172" s="381"/>
      <c r="AG172" s="381"/>
      <c r="AH172" s="381"/>
      <c r="AI172" s="381"/>
      <c r="AJ172" s="381"/>
      <c r="AK172" s="381"/>
      <c r="AL172" s="381"/>
      <c r="AM172" s="381"/>
      <c r="AN172" s="381"/>
      <c r="AO172" s="381"/>
      <c r="AP172" s="381"/>
      <c r="AQ172" s="381"/>
      <c r="AR172" s="381"/>
      <c r="AS172" s="381"/>
      <c r="AT172" s="381"/>
      <c r="AU172" s="381"/>
      <c r="AV172" s="381"/>
      <c r="AW172" s="381"/>
      <c r="AX172" s="381"/>
      <c r="AY172" s="381"/>
      <c r="AZ172" s="381"/>
      <c r="BA172" s="381"/>
      <c r="BB172" s="381"/>
      <c r="BC172" s="381"/>
      <c r="BD172" s="381"/>
      <c r="BE172" s="381"/>
      <c r="BF172" s="381"/>
      <c r="BG172" s="381"/>
      <c r="BH172" s="381"/>
      <c r="BI172" s="381"/>
      <c r="BJ172" s="381"/>
      <c r="BK172" s="381"/>
      <c r="BL172" s="381"/>
      <c r="BM172" s="381"/>
      <c r="BN172" s="381"/>
      <c r="BO172" s="381"/>
      <c r="BP172" s="381"/>
      <c r="BQ172" s="381"/>
      <c r="BR172" s="381"/>
      <c r="BS172" s="381"/>
      <c r="BT172" s="381"/>
      <c r="BU172" s="381"/>
      <c r="BV172" s="381"/>
      <c r="BW172" s="381"/>
      <c r="BX172" s="381"/>
      <c r="BY172" s="381"/>
      <c r="BZ172" s="381"/>
      <c r="CA172" s="381"/>
      <c r="CB172" s="381"/>
      <c r="CC172" s="381"/>
      <c r="CD172" s="381"/>
      <c r="CE172" s="381"/>
      <c r="CF172" s="381"/>
      <c r="CG172" s="381"/>
      <c r="CH172" s="381"/>
      <c r="CI172" s="381"/>
      <c r="CJ172" s="381"/>
      <c r="CK172" s="381"/>
      <c r="CL172" s="381"/>
      <c r="CM172" s="381"/>
      <c r="CN172" s="381"/>
      <c r="CO172" s="381"/>
      <c r="CP172" s="381"/>
      <c r="CQ172" s="381"/>
      <c r="CR172" s="381"/>
      <c r="CS172" s="381"/>
      <c r="CT172" s="381"/>
      <c r="CU172" s="381"/>
      <c r="CV172" s="381"/>
      <c r="CW172" s="381"/>
      <c r="CX172" s="381"/>
      <c r="CY172" s="381"/>
      <c r="CZ172" s="381"/>
      <c r="DA172" s="381"/>
      <c r="DB172" s="381"/>
      <c r="DC172" s="381"/>
      <c r="DD172" s="381"/>
      <c r="DE172" s="381"/>
      <c r="DF172" s="381"/>
      <c r="DG172" s="381"/>
      <c r="DH172" s="381"/>
      <c r="DI172" s="381"/>
      <c r="DJ172" s="381"/>
      <c r="DK172" s="381"/>
      <c r="DL172" s="381"/>
      <c r="DM172" s="381"/>
      <c r="DN172" s="381"/>
      <c r="DO172" s="381"/>
      <c r="DP172" s="381"/>
      <c r="DQ172" s="381"/>
      <c r="DR172" s="381"/>
      <c r="DS172" s="381"/>
      <c r="DT172" s="381"/>
      <c r="DU172" s="381"/>
      <c r="DV172" s="381"/>
      <c r="DW172" s="381"/>
      <c r="DX172" s="381"/>
      <c r="DY172" s="381"/>
      <c r="DZ172" s="381"/>
      <c r="EA172" s="381"/>
      <c r="EB172" s="381"/>
      <c r="EC172" s="381"/>
      <c r="ED172" s="381"/>
      <c r="EE172" s="381"/>
      <c r="EF172" s="381"/>
      <c r="EG172" s="381"/>
      <c r="EH172" s="381"/>
      <c r="EI172" s="381"/>
      <c r="EJ172" s="381"/>
      <c r="EK172" s="381"/>
      <c r="EL172" s="381"/>
      <c r="EM172" s="381"/>
      <c r="EN172" s="381"/>
      <c r="EO172" s="381"/>
      <c r="EP172" s="381"/>
      <c r="EQ172" s="381"/>
      <c r="ER172" s="381"/>
      <c r="ES172" s="381"/>
      <c r="ET172" s="381"/>
      <c r="EU172" s="381"/>
      <c r="EV172" s="381"/>
      <c r="EW172" s="381"/>
      <c r="EX172" s="381"/>
      <c r="EY172" s="381"/>
      <c r="EZ172" s="381"/>
      <c r="FA172" s="381"/>
      <c r="FB172" s="381"/>
      <c r="FC172" s="381"/>
      <c r="FD172" s="381"/>
      <c r="FE172" s="381"/>
      <c r="FF172" s="381"/>
      <c r="FG172" s="381"/>
      <c r="FH172" s="381"/>
      <c r="FI172" s="381"/>
      <c r="FJ172" s="381"/>
      <c r="FK172" s="381"/>
      <c r="FL172" s="381"/>
      <c r="FM172" s="381"/>
      <c r="FN172" s="381"/>
      <c r="FO172" s="381"/>
      <c r="FP172" s="381"/>
      <c r="FQ172" s="381"/>
      <c r="FR172" s="381"/>
      <c r="FS172" s="381"/>
      <c r="FT172" s="381"/>
      <c r="FU172" s="381"/>
      <c r="FV172" s="381"/>
      <c r="FW172" s="381"/>
      <c r="FX172" s="381"/>
      <c r="FY172" s="381"/>
      <c r="FZ172" s="381"/>
      <c r="GA172" s="381"/>
      <c r="GB172" s="381"/>
      <c r="GC172" s="381"/>
    </row>
    <row r="173" spans="1:185" s="382" customFormat="1" ht="27.6">
      <c r="A173" s="390" t="s">
        <v>5941</v>
      </c>
      <c r="B173" s="388" t="s">
        <v>5942</v>
      </c>
      <c r="C173" s="202">
        <v>11</v>
      </c>
      <c r="D173" s="146">
        <v>36550.550000000003</v>
      </c>
      <c r="E173" s="146">
        <v>38843</v>
      </c>
      <c r="F173" s="157"/>
      <c r="G173" s="157"/>
      <c r="H173" s="157"/>
      <c r="I173" s="381"/>
      <c r="J173" s="381"/>
      <c r="K173" s="381"/>
      <c r="L173" s="381"/>
      <c r="M173" s="381"/>
      <c r="N173" s="381"/>
      <c r="O173" s="381"/>
      <c r="P173" s="381"/>
      <c r="Q173" s="381"/>
      <c r="R173" s="381"/>
      <c r="S173" s="381"/>
      <c r="T173" s="381"/>
      <c r="U173" s="381"/>
      <c r="V173" s="381"/>
      <c r="W173" s="381"/>
      <c r="X173" s="381"/>
      <c r="Y173" s="381"/>
      <c r="Z173" s="381"/>
      <c r="AA173" s="381"/>
      <c r="AB173" s="381"/>
      <c r="AC173" s="381"/>
      <c r="AD173" s="381"/>
      <c r="AE173" s="381"/>
      <c r="AF173" s="381"/>
      <c r="AG173" s="381"/>
      <c r="AH173" s="381"/>
      <c r="AI173" s="381"/>
      <c r="AJ173" s="381"/>
      <c r="AK173" s="381"/>
      <c r="AL173" s="381"/>
      <c r="AM173" s="381"/>
      <c r="AN173" s="381"/>
      <c r="AO173" s="381"/>
      <c r="AP173" s="381"/>
      <c r="AQ173" s="381"/>
      <c r="AR173" s="381"/>
      <c r="AS173" s="381"/>
      <c r="AT173" s="381"/>
      <c r="AU173" s="381"/>
      <c r="AV173" s="381"/>
      <c r="AW173" s="381"/>
      <c r="AX173" s="381"/>
      <c r="AY173" s="381"/>
      <c r="AZ173" s="381"/>
      <c r="BA173" s="381"/>
      <c r="BB173" s="381"/>
      <c r="BC173" s="381"/>
      <c r="BD173" s="381"/>
      <c r="BE173" s="381"/>
      <c r="BF173" s="381"/>
      <c r="BG173" s="381"/>
      <c r="BH173" s="381"/>
      <c r="BI173" s="381"/>
      <c r="BJ173" s="381"/>
      <c r="BK173" s="381"/>
      <c r="BL173" s="381"/>
      <c r="BM173" s="381"/>
      <c r="BN173" s="381"/>
      <c r="BO173" s="381"/>
      <c r="BP173" s="381"/>
      <c r="BQ173" s="381"/>
      <c r="BR173" s="381"/>
      <c r="BS173" s="381"/>
      <c r="BT173" s="381"/>
      <c r="BU173" s="381"/>
      <c r="BV173" s="381"/>
      <c r="BW173" s="381"/>
      <c r="BX173" s="381"/>
      <c r="BY173" s="381"/>
      <c r="BZ173" s="381"/>
      <c r="CA173" s="381"/>
      <c r="CB173" s="381"/>
      <c r="CC173" s="381"/>
      <c r="CD173" s="381"/>
      <c r="CE173" s="381"/>
      <c r="CF173" s="381"/>
      <c r="CG173" s="381"/>
      <c r="CH173" s="381"/>
      <c r="CI173" s="381"/>
      <c r="CJ173" s="381"/>
      <c r="CK173" s="381"/>
      <c r="CL173" s="381"/>
      <c r="CM173" s="381"/>
      <c r="CN173" s="381"/>
      <c r="CO173" s="381"/>
      <c r="CP173" s="381"/>
      <c r="CQ173" s="381"/>
      <c r="CR173" s="381"/>
      <c r="CS173" s="381"/>
      <c r="CT173" s="381"/>
      <c r="CU173" s="381"/>
      <c r="CV173" s="381"/>
      <c r="CW173" s="381"/>
      <c r="CX173" s="381"/>
      <c r="CY173" s="381"/>
      <c r="CZ173" s="381"/>
      <c r="DA173" s="381"/>
      <c r="DB173" s="381"/>
      <c r="DC173" s="381"/>
      <c r="DD173" s="381"/>
      <c r="DE173" s="381"/>
      <c r="DF173" s="381"/>
      <c r="DG173" s="381"/>
      <c r="DH173" s="381"/>
      <c r="DI173" s="381"/>
      <c r="DJ173" s="381"/>
      <c r="DK173" s="381"/>
      <c r="DL173" s="381"/>
      <c r="DM173" s="381"/>
      <c r="DN173" s="381"/>
      <c r="DO173" s="381"/>
      <c r="DP173" s="381"/>
      <c r="DQ173" s="381"/>
      <c r="DR173" s="381"/>
      <c r="DS173" s="381"/>
      <c r="DT173" s="381"/>
      <c r="DU173" s="381"/>
      <c r="DV173" s="381"/>
      <c r="DW173" s="381"/>
      <c r="DX173" s="381"/>
      <c r="DY173" s="381"/>
      <c r="DZ173" s="381"/>
      <c r="EA173" s="381"/>
      <c r="EB173" s="381"/>
      <c r="EC173" s="381"/>
      <c r="ED173" s="381"/>
      <c r="EE173" s="381"/>
      <c r="EF173" s="381"/>
      <c r="EG173" s="381"/>
      <c r="EH173" s="381"/>
      <c r="EI173" s="381"/>
      <c r="EJ173" s="381"/>
      <c r="EK173" s="381"/>
      <c r="EL173" s="381"/>
      <c r="EM173" s="381"/>
      <c r="EN173" s="381"/>
      <c r="EO173" s="381"/>
      <c r="EP173" s="381"/>
      <c r="EQ173" s="381"/>
      <c r="ER173" s="381"/>
      <c r="ES173" s="381"/>
      <c r="ET173" s="381"/>
      <c r="EU173" s="381"/>
      <c r="EV173" s="381"/>
      <c r="EW173" s="381"/>
      <c r="EX173" s="381"/>
      <c r="EY173" s="381"/>
      <c r="EZ173" s="381"/>
      <c r="FA173" s="381"/>
      <c r="FB173" s="381"/>
      <c r="FC173" s="381"/>
      <c r="FD173" s="381"/>
      <c r="FE173" s="381"/>
      <c r="FF173" s="381"/>
      <c r="FG173" s="381"/>
      <c r="FH173" s="381"/>
      <c r="FI173" s="381"/>
      <c r="FJ173" s="381"/>
      <c r="FK173" s="381"/>
      <c r="FL173" s="381"/>
      <c r="FM173" s="381"/>
      <c r="FN173" s="381"/>
      <c r="FO173" s="381"/>
      <c r="FP173" s="381"/>
      <c r="FQ173" s="381"/>
      <c r="FR173" s="381"/>
      <c r="FS173" s="381"/>
      <c r="FT173" s="381"/>
      <c r="FU173" s="381"/>
      <c r="FV173" s="381"/>
      <c r="FW173" s="381"/>
      <c r="FX173" s="381"/>
      <c r="FY173" s="381"/>
      <c r="FZ173" s="381"/>
      <c r="GA173" s="381"/>
      <c r="GB173" s="381"/>
      <c r="GC173" s="381"/>
    </row>
    <row r="174" spans="1:185" s="382" customFormat="1" ht="27.6">
      <c r="A174" s="390" t="s">
        <v>5943</v>
      </c>
      <c r="B174" s="388" t="s">
        <v>5944</v>
      </c>
      <c r="C174" s="202">
        <v>28</v>
      </c>
      <c r="D174" s="146">
        <v>37687.1106000367</v>
      </c>
      <c r="E174" s="146">
        <v>39965</v>
      </c>
      <c r="F174" s="157"/>
      <c r="G174" s="157"/>
      <c r="H174" s="157"/>
      <c r="I174" s="381"/>
      <c r="J174" s="381"/>
      <c r="K174" s="381"/>
      <c r="L174" s="381"/>
      <c r="M174" s="381"/>
      <c r="N174" s="381"/>
      <c r="O174" s="381"/>
      <c r="P174" s="381"/>
      <c r="Q174" s="381"/>
      <c r="R174" s="381"/>
      <c r="S174" s="381"/>
      <c r="T174" s="381"/>
      <c r="U174" s="381"/>
      <c r="V174" s="381"/>
      <c r="W174" s="381"/>
      <c r="X174" s="381"/>
      <c r="Y174" s="381"/>
      <c r="Z174" s="381"/>
      <c r="AA174" s="381"/>
      <c r="AB174" s="381"/>
      <c r="AC174" s="381"/>
      <c r="AD174" s="381"/>
      <c r="AE174" s="381"/>
      <c r="AF174" s="381"/>
      <c r="AG174" s="381"/>
      <c r="AH174" s="381"/>
      <c r="AI174" s="381"/>
      <c r="AJ174" s="381"/>
      <c r="AK174" s="381"/>
      <c r="AL174" s="381"/>
      <c r="AM174" s="381"/>
      <c r="AN174" s="381"/>
      <c r="AO174" s="381"/>
      <c r="AP174" s="381"/>
      <c r="AQ174" s="381"/>
      <c r="AR174" s="381"/>
      <c r="AS174" s="381"/>
      <c r="AT174" s="381"/>
      <c r="AU174" s="381"/>
      <c r="AV174" s="381"/>
      <c r="AW174" s="381"/>
      <c r="AX174" s="381"/>
      <c r="AY174" s="381"/>
      <c r="AZ174" s="381"/>
      <c r="BA174" s="381"/>
      <c r="BB174" s="381"/>
      <c r="BC174" s="381"/>
      <c r="BD174" s="381"/>
      <c r="BE174" s="381"/>
      <c r="BF174" s="381"/>
      <c r="BG174" s="381"/>
      <c r="BH174" s="381"/>
      <c r="BI174" s="381"/>
      <c r="BJ174" s="381"/>
      <c r="BK174" s="381"/>
      <c r="BL174" s="381"/>
      <c r="BM174" s="381"/>
      <c r="BN174" s="381"/>
      <c r="BO174" s="381"/>
      <c r="BP174" s="381"/>
      <c r="BQ174" s="381"/>
      <c r="BR174" s="381"/>
      <c r="BS174" s="381"/>
      <c r="BT174" s="381"/>
      <c r="BU174" s="381"/>
      <c r="BV174" s="381"/>
      <c r="BW174" s="381"/>
      <c r="BX174" s="381"/>
      <c r="BY174" s="381"/>
      <c r="BZ174" s="381"/>
      <c r="CA174" s="381"/>
      <c r="CB174" s="381"/>
      <c r="CC174" s="381"/>
      <c r="CD174" s="381"/>
      <c r="CE174" s="381"/>
      <c r="CF174" s="381"/>
      <c r="CG174" s="381"/>
      <c r="CH174" s="381"/>
      <c r="CI174" s="381"/>
      <c r="CJ174" s="381"/>
      <c r="CK174" s="381"/>
      <c r="CL174" s="381"/>
      <c r="CM174" s="381"/>
      <c r="CN174" s="381"/>
      <c r="CO174" s="381"/>
      <c r="CP174" s="381"/>
      <c r="CQ174" s="381"/>
      <c r="CR174" s="381"/>
      <c r="CS174" s="381"/>
      <c r="CT174" s="381"/>
      <c r="CU174" s="381"/>
      <c r="CV174" s="381"/>
      <c r="CW174" s="381"/>
      <c r="CX174" s="381"/>
      <c r="CY174" s="381"/>
      <c r="CZ174" s="381"/>
      <c r="DA174" s="381"/>
      <c r="DB174" s="381"/>
      <c r="DC174" s="381"/>
      <c r="DD174" s="381"/>
      <c r="DE174" s="381"/>
      <c r="DF174" s="381"/>
      <c r="DG174" s="381"/>
      <c r="DH174" s="381"/>
      <c r="DI174" s="381"/>
      <c r="DJ174" s="381"/>
      <c r="DK174" s="381"/>
      <c r="DL174" s="381"/>
      <c r="DM174" s="381"/>
      <c r="DN174" s="381"/>
      <c r="DO174" s="381"/>
      <c r="DP174" s="381"/>
      <c r="DQ174" s="381"/>
      <c r="DR174" s="381"/>
      <c r="DS174" s="381"/>
      <c r="DT174" s="381"/>
      <c r="DU174" s="381"/>
      <c r="DV174" s="381"/>
      <c r="DW174" s="381"/>
      <c r="DX174" s="381"/>
      <c r="DY174" s="381"/>
      <c r="DZ174" s="381"/>
      <c r="EA174" s="381"/>
      <c r="EB174" s="381"/>
      <c r="EC174" s="381"/>
      <c r="ED174" s="381"/>
      <c r="EE174" s="381"/>
      <c r="EF174" s="381"/>
      <c r="EG174" s="381"/>
      <c r="EH174" s="381"/>
      <c r="EI174" s="381"/>
      <c r="EJ174" s="381"/>
      <c r="EK174" s="381"/>
      <c r="EL174" s="381"/>
      <c r="EM174" s="381"/>
      <c r="EN174" s="381"/>
      <c r="EO174" s="381"/>
      <c r="EP174" s="381"/>
      <c r="EQ174" s="381"/>
      <c r="ER174" s="381"/>
      <c r="ES174" s="381"/>
      <c r="ET174" s="381"/>
      <c r="EU174" s="381"/>
      <c r="EV174" s="381"/>
      <c r="EW174" s="381"/>
      <c r="EX174" s="381"/>
      <c r="EY174" s="381"/>
      <c r="EZ174" s="381"/>
      <c r="FA174" s="381"/>
      <c r="FB174" s="381"/>
      <c r="FC174" s="381"/>
      <c r="FD174" s="381"/>
      <c r="FE174" s="381"/>
      <c r="FF174" s="381"/>
      <c r="FG174" s="381"/>
      <c r="FH174" s="381"/>
      <c r="FI174" s="381"/>
      <c r="FJ174" s="381"/>
      <c r="FK174" s="381"/>
      <c r="FL174" s="381"/>
      <c r="FM174" s="381"/>
      <c r="FN174" s="381"/>
      <c r="FO174" s="381"/>
      <c r="FP174" s="381"/>
      <c r="FQ174" s="381"/>
      <c r="FR174" s="381"/>
      <c r="FS174" s="381"/>
      <c r="FT174" s="381"/>
      <c r="FU174" s="381"/>
      <c r="FV174" s="381"/>
      <c r="FW174" s="381"/>
      <c r="FX174" s="381"/>
      <c r="FY174" s="381"/>
      <c r="FZ174" s="381"/>
      <c r="GA174" s="381"/>
      <c r="GB174" s="381"/>
      <c r="GC174" s="381"/>
    </row>
    <row r="175" spans="1:185" s="382" customFormat="1" ht="27.6">
      <c r="A175" s="390" t="s">
        <v>5945</v>
      </c>
      <c r="B175" s="388" t="s">
        <v>5946</v>
      </c>
      <c r="C175" s="202">
        <v>9</v>
      </c>
      <c r="D175" s="146">
        <v>38516</v>
      </c>
      <c r="E175" s="146">
        <v>42507.4</v>
      </c>
      <c r="F175" s="157"/>
      <c r="G175" s="157"/>
      <c r="H175" s="157"/>
      <c r="I175" s="381"/>
      <c r="J175" s="381"/>
      <c r="K175" s="381"/>
      <c r="L175" s="381"/>
      <c r="M175" s="381"/>
      <c r="N175" s="381"/>
      <c r="O175" s="381"/>
      <c r="P175" s="381"/>
      <c r="Q175" s="381"/>
      <c r="R175" s="381"/>
      <c r="S175" s="381"/>
      <c r="T175" s="381"/>
      <c r="U175" s="381"/>
      <c r="V175" s="381"/>
      <c r="W175" s="381"/>
      <c r="X175" s="381"/>
      <c r="Y175" s="381"/>
      <c r="Z175" s="381"/>
      <c r="AA175" s="381"/>
      <c r="AB175" s="381"/>
      <c r="AC175" s="381"/>
      <c r="AD175" s="381"/>
      <c r="AE175" s="381"/>
      <c r="AF175" s="381"/>
      <c r="AG175" s="381"/>
      <c r="AH175" s="381"/>
      <c r="AI175" s="381"/>
      <c r="AJ175" s="381"/>
      <c r="AK175" s="381"/>
      <c r="AL175" s="381"/>
      <c r="AM175" s="381"/>
      <c r="AN175" s="381"/>
      <c r="AO175" s="381"/>
      <c r="AP175" s="381"/>
      <c r="AQ175" s="381"/>
      <c r="AR175" s="381"/>
      <c r="AS175" s="381"/>
      <c r="AT175" s="381"/>
      <c r="AU175" s="381"/>
      <c r="AV175" s="381"/>
      <c r="AW175" s="381"/>
      <c r="AX175" s="381"/>
      <c r="AY175" s="381"/>
      <c r="AZ175" s="381"/>
      <c r="BA175" s="381"/>
      <c r="BB175" s="381"/>
      <c r="BC175" s="381"/>
      <c r="BD175" s="381"/>
      <c r="BE175" s="381"/>
      <c r="BF175" s="381"/>
      <c r="BG175" s="381"/>
      <c r="BH175" s="381"/>
      <c r="BI175" s="381"/>
      <c r="BJ175" s="381"/>
      <c r="BK175" s="381"/>
      <c r="BL175" s="381"/>
      <c r="BM175" s="381"/>
      <c r="BN175" s="381"/>
      <c r="BO175" s="381"/>
      <c r="BP175" s="381"/>
      <c r="BQ175" s="381"/>
      <c r="BR175" s="381"/>
      <c r="BS175" s="381"/>
      <c r="BT175" s="381"/>
      <c r="BU175" s="381"/>
      <c r="BV175" s="381"/>
      <c r="BW175" s="381"/>
      <c r="BX175" s="381"/>
      <c r="BY175" s="381"/>
      <c r="BZ175" s="381"/>
      <c r="CA175" s="381"/>
      <c r="CB175" s="381"/>
      <c r="CC175" s="381"/>
      <c r="CD175" s="381"/>
      <c r="CE175" s="381"/>
      <c r="CF175" s="381"/>
      <c r="CG175" s="381"/>
      <c r="CH175" s="381"/>
      <c r="CI175" s="381"/>
      <c r="CJ175" s="381"/>
      <c r="CK175" s="381"/>
      <c r="CL175" s="381"/>
      <c r="CM175" s="381"/>
      <c r="CN175" s="381"/>
      <c r="CO175" s="381"/>
      <c r="CP175" s="381"/>
      <c r="CQ175" s="381"/>
      <c r="CR175" s="381"/>
      <c r="CS175" s="381"/>
      <c r="CT175" s="381"/>
      <c r="CU175" s="381"/>
      <c r="CV175" s="381"/>
      <c r="CW175" s="381"/>
      <c r="CX175" s="381"/>
      <c r="CY175" s="381"/>
      <c r="CZ175" s="381"/>
      <c r="DA175" s="381"/>
      <c r="DB175" s="381"/>
      <c r="DC175" s="381"/>
      <c r="DD175" s="381"/>
      <c r="DE175" s="381"/>
      <c r="DF175" s="381"/>
      <c r="DG175" s="381"/>
      <c r="DH175" s="381"/>
      <c r="DI175" s="381"/>
      <c r="DJ175" s="381"/>
      <c r="DK175" s="381"/>
      <c r="DL175" s="381"/>
      <c r="DM175" s="381"/>
      <c r="DN175" s="381"/>
      <c r="DO175" s="381"/>
      <c r="DP175" s="381"/>
      <c r="DQ175" s="381"/>
      <c r="DR175" s="381"/>
      <c r="DS175" s="381"/>
      <c r="DT175" s="381"/>
      <c r="DU175" s="381"/>
      <c r="DV175" s="381"/>
      <c r="DW175" s="381"/>
      <c r="DX175" s="381"/>
      <c r="DY175" s="381"/>
      <c r="DZ175" s="381"/>
      <c r="EA175" s="381"/>
      <c r="EB175" s="381"/>
      <c r="EC175" s="381"/>
      <c r="ED175" s="381"/>
      <c r="EE175" s="381"/>
      <c r="EF175" s="381"/>
      <c r="EG175" s="381"/>
      <c r="EH175" s="381"/>
      <c r="EI175" s="381"/>
      <c r="EJ175" s="381"/>
      <c r="EK175" s="381"/>
      <c r="EL175" s="381"/>
      <c r="EM175" s="381"/>
      <c r="EN175" s="381"/>
      <c r="EO175" s="381"/>
      <c r="EP175" s="381"/>
      <c r="EQ175" s="381"/>
      <c r="ER175" s="381"/>
      <c r="ES175" s="381"/>
      <c r="ET175" s="381"/>
      <c r="EU175" s="381"/>
      <c r="EV175" s="381"/>
      <c r="EW175" s="381"/>
      <c r="EX175" s="381"/>
      <c r="EY175" s="381"/>
      <c r="EZ175" s="381"/>
      <c r="FA175" s="381"/>
      <c r="FB175" s="381"/>
      <c r="FC175" s="381"/>
      <c r="FD175" s="381"/>
      <c r="FE175" s="381"/>
      <c r="FF175" s="381"/>
      <c r="FG175" s="381"/>
      <c r="FH175" s="381"/>
      <c r="FI175" s="381"/>
      <c r="FJ175" s="381"/>
      <c r="FK175" s="381"/>
      <c r="FL175" s="381"/>
      <c r="FM175" s="381"/>
      <c r="FN175" s="381"/>
      <c r="FO175" s="381"/>
      <c r="FP175" s="381"/>
      <c r="FQ175" s="381"/>
      <c r="FR175" s="381"/>
      <c r="FS175" s="381"/>
      <c r="FT175" s="381"/>
      <c r="FU175" s="381"/>
      <c r="FV175" s="381"/>
      <c r="FW175" s="381"/>
      <c r="FX175" s="381"/>
      <c r="FY175" s="381"/>
      <c r="FZ175" s="381"/>
      <c r="GA175" s="381"/>
      <c r="GB175" s="381"/>
      <c r="GC175" s="381"/>
    </row>
    <row r="176" spans="1:185" s="382" customFormat="1" ht="13.8">
      <c r="A176" s="390" t="s">
        <v>5947</v>
      </c>
      <c r="B176" s="388" t="s">
        <v>5948</v>
      </c>
      <c r="C176" s="202">
        <v>4</v>
      </c>
      <c r="D176" s="146">
        <v>33882</v>
      </c>
      <c r="E176" s="146">
        <v>35762.300000000003</v>
      </c>
      <c r="F176" s="157"/>
      <c r="G176" s="157"/>
      <c r="H176" s="157"/>
      <c r="I176" s="381"/>
      <c r="J176" s="381"/>
      <c r="K176" s="381"/>
      <c r="L176" s="381"/>
      <c r="M176" s="381"/>
      <c r="N176" s="381"/>
      <c r="O176" s="381"/>
      <c r="P176" s="381"/>
      <c r="Q176" s="381"/>
      <c r="R176" s="381"/>
      <c r="S176" s="381"/>
      <c r="T176" s="381"/>
      <c r="U176" s="381"/>
      <c r="V176" s="381"/>
      <c r="W176" s="381"/>
      <c r="X176" s="381"/>
      <c r="Y176" s="381"/>
      <c r="Z176" s="381"/>
      <c r="AA176" s="381"/>
      <c r="AB176" s="381"/>
      <c r="AC176" s="381"/>
      <c r="AD176" s="381"/>
      <c r="AE176" s="381"/>
      <c r="AF176" s="381"/>
      <c r="AG176" s="381"/>
      <c r="AH176" s="381"/>
      <c r="AI176" s="381"/>
      <c r="AJ176" s="381"/>
      <c r="AK176" s="381"/>
      <c r="AL176" s="381"/>
      <c r="AM176" s="381"/>
      <c r="AN176" s="381"/>
      <c r="AO176" s="381"/>
      <c r="AP176" s="381"/>
      <c r="AQ176" s="381"/>
      <c r="AR176" s="381"/>
      <c r="AS176" s="381"/>
      <c r="AT176" s="381"/>
      <c r="AU176" s="381"/>
      <c r="AV176" s="381"/>
      <c r="AW176" s="381"/>
      <c r="AX176" s="381"/>
      <c r="AY176" s="381"/>
      <c r="AZ176" s="381"/>
      <c r="BA176" s="381"/>
      <c r="BB176" s="381"/>
      <c r="BC176" s="381"/>
      <c r="BD176" s="381"/>
      <c r="BE176" s="381"/>
      <c r="BF176" s="381"/>
      <c r="BG176" s="381"/>
      <c r="BH176" s="381"/>
      <c r="BI176" s="381"/>
      <c r="BJ176" s="381"/>
      <c r="BK176" s="381"/>
      <c r="BL176" s="381"/>
      <c r="BM176" s="381"/>
      <c r="BN176" s="381"/>
      <c r="BO176" s="381"/>
      <c r="BP176" s="381"/>
      <c r="BQ176" s="381"/>
      <c r="BR176" s="381"/>
      <c r="BS176" s="381"/>
      <c r="BT176" s="381"/>
      <c r="BU176" s="381"/>
      <c r="BV176" s="381"/>
      <c r="BW176" s="381"/>
      <c r="BX176" s="381"/>
      <c r="BY176" s="381"/>
      <c r="BZ176" s="381"/>
      <c r="CA176" s="381"/>
      <c r="CB176" s="381"/>
      <c r="CC176" s="381"/>
      <c r="CD176" s="381"/>
      <c r="CE176" s="381"/>
      <c r="CF176" s="381"/>
      <c r="CG176" s="381"/>
      <c r="CH176" s="381"/>
      <c r="CI176" s="381"/>
      <c r="CJ176" s="381"/>
      <c r="CK176" s="381"/>
      <c r="CL176" s="381"/>
      <c r="CM176" s="381"/>
      <c r="CN176" s="381"/>
      <c r="CO176" s="381"/>
      <c r="CP176" s="381"/>
      <c r="CQ176" s="381"/>
      <c r="CR176" s="381"/>
      <c r="CS176" s="381"/>
      <c r="CT176" s="381"/>
      <c r="CU176" s="381"/>
      <c r="CV176" s="381"/>
      <c r="CW176" s="381"/>
      <c r="CX176" s="381"/>
      <c r="CY176" s="381"/>
      <c r="CZ176" s="381"/>
      <c r="DA176" s="381"/>
      <c r="DB176" s="381"/>
      <c r="DC176" s="381"/>
      <c r="DD176" s="381"/>
      <c r="DE176" s="381"/>
      <c r="DF176" s="381"/>
      <c r="DG176" s="381"/>
      <c r="DH176" s="381"/>
      <c r="DI176" s="381"/>
      <c r="DJ176" s="381"/>
      <c r="DK176" s="381"/>
      <c r="DL176" s="381"/>
      <c r="DM176" s="381"/>
      <c r="DN176" s="381"/>
      <c r="DO176" s="381"/>
      <c r="DP176" s="381"/>
      <c r="DQ176" s="381"/>
      <c r="DR176" s="381"/>
      <c r="DS176" s="381"/>
      <c r="DT176" s="381"/>
      <c r="DU176" s="381"/>
      <c r="DV176" s="381"/>
      <c r="DW176" s="381"/>
      <c r="DX176" s="381"/>
      <c r="DY176" s="381"/>
      <c r="DZ176" s="381"/>
      <c r="EA176" s="381"/>
      <c r="EB176" s="381"/>
      <c r="EC176" s="381"/>
      <c r="ED176" s="381"/>
      <c r="EE176" s="381"/>
      <c r="EF176" s="381"/>
      <c r="EG176" s="381"/>
      <c r="EH176" s="381"/>
      <c r="EI176" s="381"/>
      <c r="EJ176" s="381"/>
      <c r="EK176" s="381"/>
      <c r="EL176" s="381"/>
      <c r="EM176" s="381"/>
      <c r="EN176" s="381"/>
      <c r="EO176" s="381"/>
      <c r="EP176" s="381"/>
      <c r="EQ176" s="381"/>
      <c r="ER176" s="381"/>
      <c r="ES176" s="381"/>
      <c r="ET176" s="381"/>
      <c r="EU176" s="381"/>
      <c r="EV176" s="381"/>
      <c r="EW176" s="381"/>
      <c r="EX176" s="381"/>
      <c r="EY176" s="381"/>
      <c r="EZ176" s="381"/>
      <c r="FA176" s="381"/>
      <c r="FB176" s="381"/>
      <c r="FC176" s="381"/>
      <c r="FD176" s="381"/>
      <c r="FE176" s="381"/>
      <c r="FF176" s="381"/>
      <c r="FG176" s="381"/>
      <c r="FH176" s="381"/>
      <c r="FI176" s="381"/>
      <c r="FJ176" s="381"/>
      <c r="FK176" s="381"/>
      <c r="FL176" s="381"/>
      <c r="FM176" s="381"/>
      <c r="FN176" s="381"/>
      <c r="FO176" s="381"/>
      <c r="FP176" s="381"/>
      <c r="FQ176" s="381"/>
      <c r="FR176" s="381"/>
      <c r="FS176" s="381"/>
      <c r="FT176" s="381"/>
      <c r="FU176" s="381"/>
      <c r="FV176" s="381"/>
      <c r="FW176" s="381"/>
      <c r="FX176" s="381"/>
      <c r="FY176" s="381"/>
      <c r="FZ176" s="381"/>
      <c r="GA176" s="381"/>
      <c r="GB176" s="381"/>
      <c r="GC176" s="381"/>
    </row>
    <row r="177" spans="1:185" s="382" customFormat="1" ht="13.8">
      <c r="A177" s="390" t="s">
        <v>5949</v>
      </c>
      <c r="B177" s="388" t="s">
        <v>5950</v>
      </c>
      <c r="C177" s="202">
        <v>3</v>
      </c>
      <c r="D177" s="146">
        <v>42811.199999999997</v>
      </c>
      <c r="E177" s="146">
        <v>44688.4</v>
      </c>
      <c r="F177" s="157"/>
      <c r="G177" s="157"/>
      <c r="H177" s="157"/>
      <c r="I177" s="381"/>
      <c r="J177" s="381"/>
      <c r="K177" s="381"/>
      <c r="L177" s="381"/>
      <c r="M177" s="381"/>
      <c r="N177" s="381"/>
      <c r="O177" s="381"/>
      <c r="P177" s="381"/>
      <c r="Q177" s="381"/>
      <c r="R177" s="381"/>
      <c r="S177" s="381"/>
      <c r="T177" s="381"/>
      <c r="U177" s="381"/>
      <c r="V177" s="381"/>
      <c r="W177" s="381"/>
      <c r="X177" s="381"/>
      <c r="Y177" s="381"/>
      <c r="Z177" s="381"/>
      <c r="AA177" s="381"/>
      <c r="AB177" s="381"/>
      <c r="AC177" s="381"/>
      <c r="AD177" s="381"/>
      <c r="AE177" s="381"/>
      <c r="AF177" s="381"/>
      <c r="AG177" s="381"/>
      <c r="AH177" s="381"/>
      <c r="AI177" s="381"/>
      <c r="AJ177" s="381"/>
      <c r="AK177" s="381"/>
      <c r="AL177" s="381"/>
      <c r="AM177" s="381"/>
      <c r="AN177" s="381"/>
      <c r="AO177" s="381"/>
      <c r="AP177" s="381"/>
      <c r="AQ177" s="381"/>
      <c r="AR177" s="381"/>
      <c r="AS177" s="381"/>
      <c r="AT177" s="381"/>
      <c r="AU177" s="381"/>
      <c r="AV177" s="381"/>
      <c r="AW177" s="381"/>
      <c r="AX177" s="381"/>
      <c r="AY177" s="381"/>
      <c r="AZ177" s="381"/>
      <c r="BA177" s="381"/>
      <c r="BB177" s="381"/>
      <c r="BC177" s="381"/>
      <c r="BD177" s="381"/>
      <c r="BE177" s="381"/>
      <c r="BF177" s="381"/>
      <c r="BG177" s="381"/>
      <c r="BH177" s="381"/>
      <c r="BI177" s="381"/>
      <c r="BJ177" s="381"/>
      <c r="BK177" s="381"/>
      <c r="BL177" s="381"/>
      <c r="BM177" s="381"/>
      <c r="BN177" s="381"/>
      <c r="BO177" s="381"/>
      <c r="BP177" s="381"/>
      <c r="BQ177" s="381"/>
      <c r="BR177" s="381"/>
      <c r="BS177" s="381"/>
      <c r="BT177" s="381"/>
      <c r="BU177" s="381"/>
      <c r="BV177" s="381"/>
      <c r="BW177" s="381"/>
      <c r="BX177" s="381"/>
      <c r="BY177" s="381"/>
      <c r="BZ177" s="381"/>
      <c r="CA177" s="381"/>
      <c r="CB177" s="381"/>
      <c r="CC177" s="381"/>
      <c r="CD177" s="381"/>
      <c r="CE177" s="381"/>
      <c r="CF177" s="381"/>
      <c r="CG177" s="381"/>
      <c r="CH177" s="381"/>
      <c r="CI177" s="381"/>
      <c r="CJ177" s="381"/>
      <c r="CK177" s="381"/>
      <c r="CL177" s="381"/>
      <c r="CM177" s="381"/>
      <c r="CN177" s="381"/>
      <c r="CO177" s="381"/>
      <c r="CP177" s="381"/>
      <c r="CQ177" s="381"/>
      <c r="CR177" s="381"/>
      <c r="CS177" s="381"/>
      <c r="CT177" s="381"/>
      <c r="CU177" s="381"/>
      <c r="CV177" s="381"/>
      <c r="CW177" s="381"/>
      <c r="CX177" s="381"/>
      <c r="CY177" s="381"/>
      <c r="CZ177" s="381"/>
      <c r="DA177" s="381"/>
      <c r="DB177" s="381"/>
      <c r="DC177" s="381"/>
      <c r="DD177" s="381"/>
      <c r="DE177" s="381"/>
      <c r="DF177" s="381"/>
      <c r="DG177" s="381"/>
      <c r="DH177" s="381"/>
      <c r="DI177" s="381"/>
      <c r="DJ177" s="381"/>
      <c r="DK177" s="381"/>
      <c r="DL177" s="381"/>
      <c r="DM177" s="381"/>
      <c r="DN177" s="381"/>
      <c r="DO177" s="381"/>
      <c r="DP177" s="381"/>
      <c r="DQ177" s="381"/>
      <c r="DR177" s="381"/>
      <c r="DS177" s="381"/>
      <c r="DT177" s="381"/>
      <c r="DU177" s="381"/>
      <c r="DV177" s="381"/>
      <c r="DW177" s="381"/>
      <c r="DX177" s="381"/>
      <c r="DY177" s="381"/>
      <c r="DZ177" s="381"/>
      <c r="EA177" s="381"/>
      <c r="EB177" s="381"/>
      <c r="EC177" s="381"/>
      <c r="ED177" s="381"/>
      <c r="EE177" s="381"/>
      <c r="EF177" s="381"/>
      <c r="EG177" s="381"/>
      <c r="EH177" s="381"/>
      <c r="EI177" s="381"/>
      <c r="EJ177" s="381"/>
      <c r="EK177" s="381"/>
      <c r="EL177" s="381"/>
      <c r="EM177" s="381"/>
      <c r="EN177" s="381"/>
      <c r="EO177" s="381"/>
      <c r="EP177" s="381"/>
      <c r="EQ177" s="381"/>
      <c r="ER177" s="381"/>
      <c r="ES177" s="381"/>
      <c r="ET177" s="381"/>
      <c r="EU177" s="381"/>
      <c r="EV177" s="381"/>
      <c r="EW177" s="381"/>
      <c r="EX177" s="381"/>
      <c r="EY177" s="381"/>
      <c r="EZ177" s="381"/>
      <c r="FA177" s="381"/>
      <c r="FB177" s="381"/>
      <c r="FC177" s="381"/>
      <c r="FD177" s="381"/>
      <c r="FE177" s="381"/>
      <c r="FF177" s="381"/>
      <c r="FG177" s="381"/>
      <c r="FH177" s="381"/>
      <c r="FI177" s="381"/>
      <c r="FJ177" s="381"/>
      <c r="FK177" s="381"/>
      <c r="FL177" s="381"/>
      <c r="FM177" s="381"/>
      <c r="FN177" s="381"/>
      <c r="FO177" s="381"/>
      <c r="FP177" s="381"/>
      <c r="FQ177" s="381"/>
      <c r="FR177" s="381"/>
      <c r="FS177" s="381"/>
      <c r="FT177" s="381"/>
      <c r="FU177" s="381"/>
      <c r="FV177" s="381"/>
      <c r="FW177" s="381"/>
      <c r="FX177" s="381"/>
      <c r="FY177" s="381"/>
      <c r="FZ177" s="381"/>
      <c r="GA177" s="381"/>
      <c r="GB177" s="381"/>
      <c r="GC177" s="381"/>
    </row>
    <row r="178" spans="1:185" s="382" customFormat="1" ht="13.8">
      <c r="A178" s="390" t="s">
        <v>5951</v>
      </c>
      <c r="B178" s="388" t="s">
        <v>5952</v>
      </c>
      <c r="C178" s="202">
        <v>116</v>
      </c>
      <c r="D178" s="146">
        <v>23824</v>
      </c>
      <c r="E178" s="146">
        <v>26843.3</v>
      </c>
      <c r="F178" s="157"/>
      <c r="G178" s="157"/>
      <c r="H178" s="157"/>
      <c r="I178" s="381"/>
      <c r="J178" s="381"/>
      <c r="K178" s="381"/>
      <c r="L178" s="381"/>
      <c r="M178" s="381"/>
      <c r="N178" s="381"/>
      <c r="O178" s="381"/>
      <c r="P178" s="381"/>
      <c r="Q178" s="381"/>
      <c r="R178" s="381"/>
      <c r="S178" s="381"/>
      <c r="T178" s="381"/>
      <c r="U178" s="381"/>
      <c r="V178" s="381"/>
      <c r="W178" s="381"/>
      <c r="X178" s="381"/>
      <c r="Y178" s="381"/>
      <c r="Z178" s="381"/>
      <c r="AA178" s="381"/>
      <c r="AB178" s="381"/>
      <c r="AC178" s="381"/>
      <c r="AD178" s="381"/>
      <c r="AE178" s="381"/>
      <c r="AF178" s="381"/>
      <c r="AG178" s="381"/>
      <c r="AH178" s="381"/>
      <c r="AI178" s="381"/>
      <c r="AJ178" s="381"/>
      <c r="AK178" s="381"/>
      <c r="AL178" s="381"/>
      <c r="AM178" s="381"/>
      <c r="AN178" s="381"/>
      <c r="AO178" s="381"/>
      <c r="AP178" s="381"/>
      <c r="AQ178" s="381"/>
      <c r="AR178" s="381"/>
      <c r="AS178" s="381"/>
      <c r="AT178" s="381"/>
      <c r="AU178" s="381"/>
      <c r="AV178" s="381"/>
      <c r="AW178" s="381"/>
      <c r="AX178" s="381"/>
      <c r="AY178" s="381"/>
      <c r="AZ178" s="381"/>
      <c r="BA178" s="381"/>
      <c r="BB178" s="381"/>
      <c r="BC178" s="381"/>
      <c r="BD178" s="381"/>
      <c r="BE178" s="381"/>
      <c r="BF178" s="381"/>
      <c r="BG178" s="381"/>
      <c r="BH178" s="381"/>
      <c r="BI178" s="381"/>
      <c r="BJ178" s="381"/>
      <c r="BK178" s="381"/>
      <c r="BL178" s="381"/>
      <c r="BM178" s="381"/>
      <c r="BN178" s="381"/>
      <c r="BO178" s="381"/>
      <c r="BP178" s="381"/>
      <c r="BQ178" s="381"/>
      <c r="BR178" s="381"/>
      <c r="BS178" s="381"/>
      <c r="BT178" s="381"/>
      <c r="BU178" s="381"/>
      <c r="BV178" s="381"/>
      <c r="BW178" s="381"/>
      <c r="BX178" s="381"/>
      <c r="BY178" s="381"/>
      <c r="BZ178" s="381"/>
      <c r="CA178" s="381"/>
      <c r="CB178" s="381"/>
      <c r="CC178" s="381"/>
      <c r="CD178" s="381"/>
      <c r="CE178" s="381"/>
      <c r="CF178" s="381"/>
      <c r="CG178" s="381"/>
      <c r="CH178" s="381"/>
      <c r="CI178" s="381"/>
      <c r="CJ178" s="381"/>
      <c r="CK178" s="381"/>
      <c r="CL178" s="381"/>
      <c r="CM178" s="381"/>
      <c r="CN178" s="381"/>
      <c r="CO178" s="381"/>
      <c r="CP178" s="381"/>
      <c r="CQ178" s="381"/>
      <c r="CR178" s="381"/>
      <c r="CS178" s="381"/>
      <c r="CT178" s="381"/>
      <c r="CU178" s="381"/>
      <c r="CV178" s="381"/>
      <c r="CW178" s="381"/>
      <c r="CX178" s="381"/>
      <c r="CY178" s="381"/>
      <c r="CZ178" s="381"/>
      <c r="DA178" s="381"/>
      <c r="DB178" s="381"/>
      <c r="DC178" s="381"/>
      <c r="DD178" s="381"/>
      <c r="DE178" s="381"/>
      <c r="DF178" s="381"/>
      <c r="DG178" s="381"/>
      <c r="DH178" s="381"/>
      <c r="DI178" s="381"/>
      <c r="DJ178" s="381"/>
      <c r="DK178" s="381"/>
      <c r="DL178" s="381"/>
      <c r="DM178" s="381"/>
      <c r="DN178" s="381"/>
      <c r="DO178" s="381"/>
      <c r="DP178" s="381"/>
      <c r="DQ178" s="381"/>
      <c r="DR178" s="381"/>
      <c r="DS178" s="381"/>
      <c r="DT178" s="381"/>
      <c r="DU178" s="381"/>
      <c r="DV178" s="381"/>
      <c r="DW178" s="381"/>
      <c r="DX178" s="381"/>
      <c r="DY178" s="381"/>
      <c r="DZ178" s="381"/>
      <c r="EA178" s="381"/>
      <c r="EB178" s="381"/>
      <c r="EC178" s="381"/>
      <c r="ED178" s="381"/>
      <c r="EE178" s="381"/>
      <c r="EF178" s="381"/>
      <c r="EG178" s="381"/>
      <c r="EH178" s="381"/>
      <c r="EI178" s="381"/>
      <c r="EJ178" s="381"/>
      <c r="EK178" s="381"/>
      <c r="EL178" s="381"/>
      <c r="EM178" s="381"/>
      <c r="EN178" s="381"/>
      <c r="EO178" s="381"/>
      <c r="EP178" s="381"/>
      <c r="EQ178" s="381"/>
      <c r="ER178" s="381"/>
      <c r="ES178" s="381"/>
      <c r="ET178" s="381"/>
      <c r="EU178" s="381"/>
      <c r="EV178" s="381"/>
      <c r="EW178" s="381"/>
      <c r="EX178" s="381"/>
      <c r="EY178" s="381"/>
      <c r="EZ178" s="381"/>
      <c r="FA178" s="381"/>
      <c r="FB178" s="381"/>
      <c r="FC178" s="381"/>
      <c r="FD178" s="381"/>
      <c r="FE178" s="381"/>
      <c r="FF178" s="381"/>
      <c r="FG178" s="381"/>
      <c r="FH178" s="381"/>
      <c r="FI178" s="381"/>
      <c r="FJ178" s="381"/>
      <c r="FK178" s="381"/>
      <c r="FL178" s="381"/>
      <c r="FM178" s="381"/>
      <c r="FN178" s="381"/>
      <c r="FO178" s="381"/>
      <c r="FP178" s="381"/>
      <c r="FQ178" s="381"/>
      <c r="FR178" s="381"/>
      <c r="FS178" s="381"/>
      <c r="FT178" s="381"/>
      <c r="FU178" s="381"/>
      <c r="FV178" s="381"/>
      <c r="FW178" s="381"/>
      <c r="FX178" s="381"/>
      <c r="FY178" s="381"/>
      <c r="FZ178" s="381"/>
      <c r="GA178" s="381"/>
      <c r="GB178" s="381"/>
      <c r="GC178" s="381"/>
    </row>
    <row r="179" spans="1:185" s="382" customFormat="1" ht="13.8">
      <c r="A179" s="390" t="s">
        <v>5953</v>
      </c>
      <c r="B179" s="388" t="s">
        <v>5954</v>
      </c>
      <c r="C179" s="202">
        <v>27</v>
      </c>
      <c r="D179" s="146">
        <v>19416</v>
      </c>
      <c r="E179" s="146">
        <v>21898.560000000001</v>
      </c>
      <c r="F179" s="157"/>
      <c r="G179" s="157"/>
      <c r="H179" s="157"/>
      <c r="I179" s="381"/>
      <c r="J179" s="381"/>
      <c r="K179" s="381"/>
      <c r="L179" s="381"/>
      <c r="M179" s="381"/>
      <c r="N179" s="381"/>
      <c r="O179" s="381"/>
      <c r="P179" s="381"/>
      <c r="Q179" s="381"/>
      <c r="R179" s="381"/>
      <c r="S179" s="381"/>
      <c r="T179" s="381"/>
      <c r="U179" s="381"/>
      <c r="V179" s="381"/>
      <c r="W179" s="381"/>
      <c r="X179" s="381"/>
      <c r="Y179" s="381"/>
      <c r="Z179" s="381"/>
      <c r="AA179" s="381"/>
      <c r="AB179" s="381"/>
      <c r="AC179" s="381"/>
      <c r="AD179" s="381"/>
      <c r="AE179" s="381"/>
      <c r="AF179" s="381"/>
      <c r="AG179" s="381"/>
      <c r="AH179" s="381"/>
      <c r="AI179" s="381"/>
      <c r="AJ179" s="381"/>
      <c r="AK179" s="381"/>
      <c r="AL179" s="381"/>
      <c r="AM179" s="381"/>
      <c r="AN179" s="381"/>
      <c r="AO179" s="381"/>
      <c r="AP179" s="381"/>
      <c r="AQ179" s="381"/>
      <c r="AR179" s="381"/>
      <c r="AS179" s="381"/>
      <c r="AT179" s="381"/>
      <c r="AU179" s="381"/>
      <c r="AV179" s="381"/>
      <c r="AW179" s="381"/>
      <c r="AX179" s="381"/>
      <c r="AY179" s="381"/>
      <c r="AZ179" s="381"/>
      <c r="BA179" s="381"/>
      <c r="BB179" s="381"/>
      <c r="BC179" s="381"/>
      <c r="BD179" s="381"/>
      <c r="BE179" s="381"/>
      <c r="BF179" s="381"/>
      <c r="BG179" s="381"/>
      <c r="BH179" s="381"/>
      <c r="BI179" s="381"/>
      <c r="BJ179" s="381"/>
      <c r="BK179" s="381"/>
      <c r="BL179" s="381"/>
      <c r="BM179" s="381"/>
      <c r="BN179" s="381"/>
      <c r="BO179" s="381"/>
      <c r="BP179" s="381"/>
      <c r="BQ179" s="381"/>
      <c r="BR179" s="381"/>
      <c r="BS179" s="381"/>
      <c r="BT179" s="381"/>
      <c r="BU179" s="381"/>
      <c r="BV179" s="381"/>
      <c r="BW179" s="381"/>
      <c r="BX179" s="381"/>
      <c r="BY179" s="381"/>
      <c r="BZ179" s="381"/>
      <c r="CA179" s="381"/>
      <c r="CB179" s="381"/>
      <c r="CC179" s="381"/>
      <c r="CD179" s="381"/>
      <c r="CE179" s="381"/>
      <c r="CF179" s="381"/>
      <c r="CG179" s="381"/>
      <c r="CH179" s="381"/>
      <c r="CI179" s="381"/>
      <c r="CJ179" s="381"/>
      <c r="CK179" s="381"/>
      <c r="CL179" s="381"/>
      <c r="CM179" s="381"/>
      <c r="CN179" s="381"/>
      <c r="CO179" s="381"/>
      <c r="CP179" s="381"/>
      <c r="CQ179" s="381"/>
      <c r="CR179" s="381"/>
      <c r="CS179" s="381"/>
      <c r="CT179" s="381"/>
      <c r="CU179" s="381"/>
      <c r="CV179" s="381"/>
      <c r="CW179" s="381"/>
      <c r="CX179" s="381"/>
      <c r="CY179" s="381"/>
      <c r="CZ179" s="381"/>
      <c r="DA179" s="381"/>
      <c r="DB179" s="381"/>
      <c r="DC179" s="381"/>
      <c r="DD179" s="381"/>
      <c r="DE179" s="381"/>
      <c r="DF179" s="381"/>
      <c r="DG179" s="381"/>
      <c r="DH179" s="381"/>
      <c r="DI179" s="381"/>
      <c r="DJ179" s="381"/>
      <c r="DK179" s="381"/>
      <c r="DL179" s="381"/>
      <c r="DM179" s="381"/>
      <c r="DN179" s="381"/>
      <c r="DO179" s="381"/>
      <c r="DP179" s="381"/>
      <c r="DQ179" s="381"/>
      <c r="DR179" s="381"/>
      <c r="DS179" s="381"/>
      <c r="DT179" s="381"/>
      <c r="DU179" s="381"/>
      <c r="DV179" s="381"/>
      <c r="DW179" s="381"/>
      <c r="DX179" s="381"/>
      <c r="DY179" s="381"/>
      <c r="DZ179" s="381"/>
      <c r="EA179" s="381"/>
      <c r="EB179" s="381"/>
      <c r="EC179" s="381"/>
      <c r="ED179" s="381"/>
      <c r="EE179" s="381"/>
      <c r="EF179" s="381"/>
      <c r="EG179" s="381"/>
      <c r="EH179" s="381"/>
      <c r="EI179" s="381"/>
      <c r="EJ179" s="381"/>
      <c r="EK179" s="381"/>
      <c r="EL179" s="381"/>
      <c r="EM179" s="381"/>
      <c r="EN179" s="381"/>
      <c r="EO179" s="381"/>
      <c r="EP179" s="381"/>
      <c r="EQ179" s="381"/>
      <c r="ER179" s="381"/>
      <c r="ES179" s="381"/>
      <c r="ET179" s="381"/>
      <c r="EU179" s="381"/>
      <c r="EV179" s="381"/>
      <c r="EW179" s="381"/>
      <c r="EX179" s="381"/>
      <c r="EY179" s="381"/>
      <c r="EZ179" s="381"/>
      <c r="FA179" s="381"/>
      <c r="FB179" s="381"/>
      <c r="FC179" s="381"/>
      <c r="FD179" s="381"/>
      <c r="FE179" s="381"/>
      <c r="FF179" s="381"/>
      <c r="FG179" s="381"/>
      <c r="FH179" s="381"/>
      <c r="FI179" s="381"/>
      <c r="FJ179" s="381"/>
      <c r="FK179" s="381"/>
      <c r="FL179" s="381"/>
      <c r="FM179" s="381"/>
      <c r="FN179" s="381"/>
      <c r="FO179" s="381"/>
      <c r="FP179" s="381"/>
      <c r="FQ179" s="381"/>
      <c r="FR179" s="381"/>
      <c r="FS179" s="381"/>
      <c r="FT179" s="381"/>
      <c r="FU179" s="381"/>
      <c r="FV179" s="381"/>
      <c r="FW179" s="381"/>
      <c r="FX179" s="381"/>
      <c r="FY179" s="381"/>
      <c r="FZ179" s="381"/>
      <c r="GA179" s="381"/>
      <c r="GB179" s="381"/>
      <c r="GC179" s="381"/>
    </row>
    <row r="180" spans="1:185" s="382" customFormat="1" ht="13.8">
      <c r="A180" s="390" t="s">
        <v>5955</v>
      </c>
      <c r="B180" s="388" t="s">
        <v>5956</v>
      </c>
      <c r="C180" s="202">
        <v>24</v>
      </c>
      <c r="D180" s="146">
        <v>19416</v>
      </c>
      <c r="E180" s="146">
        <v>20977.46</v>
      </c>
      <c r="F180" s="157"/>
      <c r="G180" s="157"/>
      <c r="H180" s="157"/>
      <c r="I180" s="381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381"/>
      <c r="Y180" s="381"/>
      <c r="Z180" s="381"/>
      <c r="AA180" s="381"/>
      <c r="AB180" s="381"/>
      <c r="AC180" s="381"/>
      <c r="AD180" s="381"/>
      <c r="AE180" s="381"/>
      <c r="AF180" s="381"/>
      <c r="AG180" s="381"/>
      <c r="AH180" s="381"/>
      <c r="AI180" s="381"/>
      <c r="AJ180" s="381"/>
      <c r="AK180" s="381"/>
      <c r="AL180" s="381"/>
      <c r="AM180" s="381"/>
      <c r="AN180" s="381"/>
      <c r="AO180" s="381"/>
      <c r="AP180" s="381"/>
      <c r="AQ180" s="381"/>
      <c r="AR180" s="381"/>
      <c r="AS180" s="381"/>
      <c r="AT180" s="381"/>
      <c r="AU180" s="381"/>
      <c r="AV180" s="381"/>
      <c r="AW180" s="381"/>
      <c r="AX180" s="381"/>
      <c r="AY180" s="381"/>
      <c r="AZ180" s="381"/>
      <c r="BA180" s="381"/>
      <c r="BB180" s="381"/>
      <c r="BC180" s="381"/>
      <c r="BD180" s="381"/>
      <c r="BE180" s="381"/>
      <c r="BF180" s="381"/>
      <c r="BG180" s="381"/>
      <c r="BH180" s="381"/>
      <c r="BI180" s="381"/>
      <c r="BJ180" s="381"/>
      <c r="BK180" s="381"/>
      <c r="BL180" s="381"/>
      <c r="BM180" s="381"/>
      <c r="BN180" s="381"/>
      <c r="BO180" s="381"/>
      <c r="BP180" s="381"/>
      <c r="BQ180" s="381"/>
      <c r="BR180" s="381"/>
      <c r="BS180" s="381"/>
      <c r="BT180" s="381"/>
      <c r="BU180" s="381"/>
      <c r="BV180" s="381"/>
      <c r="BW180" s="381"/>
      <c r="BX180" s="381"/>
      <c r="BY180" s="381"/>
      <c r="BZ180" s="381"/>
      <c r="CA180" s="381"/>
      <c r="CB180" s="381"/>
      <c r="CC180" s="381"/>
      <c r="CD180" s="381"/>
      <c r="CE180" s="381"/>
      <c r="CF180" s="381"/>
      <c r="CG180" s="381"/>
      <c r="CH180" s="381"/>
      <c r="CI180" s="381"/>
      <c r="CJ180" s="381"/>
      <c r="CK180" s="381"/>
      <c r="CL180" s="381"/>
      <c r="CM180" s="381"/>
      <c r="CN180" s="381"/>
      <c r="CO180" s="381"/>
      <c r="CP180" s="381"/>
      <c r="CQ180" s="381"/>
      <c r="CR180" s="381"/>
      <c r="CS180" s="381"/>
      <c r="CT180" s="381"/>
      <c r="CU180" s="381"/>
      <c r="CV180" s="381"/>
      <c r="CW180" s="381"/>
      <c r="CX180" s="381"/>
      <c r="CY180" s="381"/>
      <c r="CZ180" s="381"/>
      <c r="DA180" s="381"/>
      <c r="DB180" s="381"/>
      <c r="DC180" s="381"/>
      <c r="DD180" s="381"/>
      <c r="DE180" s="381"/>
      <c r="DF180" s="381"/>
      <c r="DG180" s="381"/>
      <c r="DH180" s="381"/>
      <c r="DI180" s="381"/>
      <c r="DJ180" s="381"/>
      <c r="DK180" s="381"/>
      <c r="DL180" s="381"/>
      <c r="DM180" s="381"/>
      <c r="DN180" s="381"/>
      <c r="DO180" s="381"/>
      <c r="DP180" s="381"/>
      <c r="DQ180" s="381"/>
      <c r="DR180" s="381"/>
      <c r="DS180" s="381"/>
      <c r="DT180" s="381"/>
      <c r="DU180" s="381"/>
      <c r="DV180" s="381"/>
      <c r="DW180" s="381"/>
      <c r="DX180" s="381"/>
      <c r="DY180" s="381"/>
      <c r="DZ180" s="381"/>
      <c r="EA180" s="381"/>
      <c r="EB180" s="381"/>
      <c r="EC180" s="381"/>
      <c r="ED180" s="381"/>
      <c r="EE180" s="381"/>
      <c r="EF180" s="381"/>
      <c r="EG180" s="381"/>
      <c r="EH180" s="381"/>
      <c r="EI180" s="381"/>
      <c r="EJ180" s="381"/>
      <c r="EK180" s="381"/>
      <c r="EL180" s="381"/>
      <c r="EM180" s="381"/>
      <c r="EN180" s="381"/>
      <c r="EO180" s="381"/>
      <c r="EP180" s="381"/>
      <c r="EQ180" s="381"/>
      <c r="ER180" s="381"/>
      <c r="ES180" s="381"/>
      <c r="ET180" s="381"/>
      <c r="EU180" s="381"/>
      <c r="EV180" s="381"/>
      <c r="EW180" s="381"/>
      <c r="EX180" s="381"/>
      <c r="EY180" s="381"/>
      <c r="EZ180" s="381"/>
      <c r="FA180" s="381"/>
      <c r="FB180" s="381"/>
      <c r="FC180" s="381"/>
      <c r="FD180" s="381"/>
      <c r="FE180" s="381"/>
      <c r="FF180" s="381"/>
      <c r="FG180" s="381"/>
      <c r="FH180" s="381"/>
      <c r="FI180" s="381"/>
      <c r="FJ180" s="381"/>
      <c r="FK180" s="381"/>
      <c r="FL180" s="381"/>
      <c r="FM180" s="381"/>
      <c r="FN180" s="381"/>
      <c r="FO180" s="381"/>
      <c r="FP180" s="381"/>
      <c r="FQ180" s="381"/>
      <c r="FR180" s="381"/>
      <c r="FS180" s="381"/>
      <c r="FT180" s="381"/>
      <c r="FU180" s="381"/>
      <c r="FV180" s="381"/>
      <c r="FW180" s="381"/>
      <c r="FX180" s="381"/>
      <c r="FY180" s="381"/>
      <c r="FZ180" s="381"/>
      <c r="GA180" s="381"/>
      <c r="GB180" s="381"/>
      <c r="GC180" s="381"/>
    </row>
    <row r="181" spans="1:185" s="382" customFormat="1" ht="13.8">
      <c r="A181" s="390" t="s">
        <v>5957</v>
      </c>
      <c r="B181" s="388" t="s">
        <v>5958</v>
      </c>
      <c r="C181" s="202">
        <v>25</v>
      </c>
      <c r="D181" s="146">
        <v>18048</v>
      </c>
      <c r="E181" s="146">
        <v>19606.060000000001</v>
      </c>
      <c r="F181" s="157"/>
      <c r="G181" s="157"/>
      <c r="H181" s="157"/>
      <c r="I181" s="381"/>
      <c r="J181" s="381"/>
      <c r="K181" s="381"/>
      <c r="L181" s="381"/>
      <c r="M181" s="381"/>
      <c r="N181" s="381"/>
      <c r="O181" s="381"/>
      <c r="P181" s="381"/>
      <c r="Q181" s="381"/>
      <c r="R181" s="381"/>
      <c r="S181" s="381"/>
      <c r="T181" s="381"/>
      <c r="U181" s="381"/>
      <c r="V181" s="381"/>
      <c r="W181" s="381"/>
      <c r="X181" s="381"/>
      <c r="Y181" s="381"/>
      <c r="Z181" s="381"/>
      <c r="AA181" s="381"/>
      <c r="AB181" s="381"/>
      <c r="AC181" s="381"/>
      <c r="AD181" s="381"/>
      <c r="AE181" s="381"/>
      <c r="AF181" s="381"/>
      <c r="AG181" s="381"/>
      <c r="AH181" s="381"/>
      <c r="AI181" s="381"/>
      <c r="AJ181" s="381"/>
      <c r="AK181" s="381"/>
      <c r="AL181" s="381"/>
      <c r="AM181" s="381"/>
      <c r="AN181" s="381"/>
      <c r="AO181" s="381"/>
      <c r="AP181" s="381"/>
      <c r="AQ181" s="381"/>
      <c r="AR181" s="381"/>
      <c r="AS181" s="381"/>
      <c r="AT181" s="381"/>
      <c r="AU181" s="381"/>
      <c r="AV181" s="381"/>
      <c r="AW181" s="381"/>
      <c r="AX181" s="381"/>
      <c r="AY181" s="381"/>
      <c r="AZ181" s="381"/>
      <c r="BA181" s="381"/>
      <c r="BB181" s="381"/>
      <c r="BC181" s="381"/>
      <c r="BD181" s="381"/>
      <c r="BE181" s="381"/>
      <c r="BF181" s="381"/>
      <c r="BG181" s="381"/>
      <c r="BH181" s="381"/>
      <c r="BI181" s="381"/>
      <c r="BJ181" s="381"/>
      <c r="BK181" s="381"/>
      <c r="BL181" s="381"/>
      <c r="BM181" s="381"/>
      <c r="BN181" s="381"/>
      <c r="BO181" s="381"/>
      <c r="BP181" s="381"/>
      <c r="BQ181" s="381"/>
      <c r="BR181" s="381"/>
      <c r="BS181" s="381"/>
      <c r="BT181" s="381"/>
      <c r="BU181" s="381"/>
      <c r="BV181" s="381"/>
      <c r="BW181" s="381"/>
      <c r="BX181" s="381"/>
      <c r="BY181" s="381"/>
      <c r="BZ181" s="381"/>
      <c r="CA181" s="381"/>
      <c r="CB181" s="381"/>
      <c r="CC181" s="381"/>
      <c r="CD181" s="381"/>
      <c r="CE181" s="381"/>
      <c r="CF181" s="381"/>
      <c r="CG181" s="381"/>
      <c r="CH181" s="381"/>
      <c r="CI181" s="381"/>
      <c r="CJ181" s="381"/>
      <c r="CK181" s="381"/>
      <c r="CL181" s="381"/>
      <c r="CM181" s="381"/>
      <c r="CN181" s="381"/>
      <c r="CO181" s="381"/>
      <c r="CP181" s="381"/>
      <c r="CQ181" s="381"/>
      <c r="CR181" s="381"/>
      <c r="CS181" s="381"/>
      <c r="CT181" s="381"/>
      <c r="CU181" s="381"/>
      <c r="CV181" s="381"/>
      <c r="CW181" s="381"/>
      <c r="CX181" s="381"/>
      <c r="CY181" s="381"/>
      <c r="CZ181" s="381"/>
      <c r="DA181" s="381"/>
      <c r="DB181" s="381"/>
      <c r="DC181" s="381"/>
      <c r="DD181" s="381"/>
      <c r="DE181" s="381"/>
      <c r="DF181" s="381"/>
      <c r="DG181" s="381"/>
      <c r="DH181" s="381"/>
      <c r="DI181" s="381"/>
      <c r="DJ181" s="381"/>
      <c r="DK181" s="381"/>
      <c r="DL181" s="381"/>
      <c r="DM181" s="381"/>
      <c r="DN181" s="381"/>
      <c r="DO181" s="381"/>
      <c r="DP181" s="381"/>
      <c r="DQ181" s="381"/>
      <c r="DR181" s="381"/>
      <c r="DS181" s="381"/>
      <c r="DT181" s="381"/>
      <c r="DU181" s="381"/>
      <c r="DV181" s="381"/>
      <c r="DW181" s="381"/>
      <c r="DX181" s="381"/>
      <c r="DY181" s="381"/>
      <c r="DZ181" s="381"/>
      <c r="EA181" s="381"/>
      <c r="EB181" s="381"/>
      <c r="EC181" s="381"/>
      <c r="ED181" s="381"/>
      <c r="EE181" s="381"/>
      <c r="EF181" s="381"/>
      <c r="EG181" s="381"/>
      <c r="EH181" s="381"/>
      <c r="EI181" s="381"/>
      <c r="EJ181" s="381"/>
      <c r="EK181" s="381"/>
      <c r="EL181" s="381"/>
      <c r="EM181" s="381"/>
      <c r="EN181" s="381"/>
      <c r="EO181" s="381"/>
      <c r="EP181" s="381"/>
      <c r="EQ181" s="381"/>
      <c r="ER181" s="381"/>
      <c r="ES181" s="381"/>
      <c r="ET181" s="381"/>
      <c r="EU181" s="381"/>
      <c r="EV181" s="381"/>
      <c r="EW181" s="381"/>
      <c r="EX181" s="381"/>
      <c r="EY181" s="381"/>
      <c r="EZ181" s="381"/>
      <c r="FA181" s="381"/>
      <c r="FB181" s="381"/>
      <c r="FC181" s="381"/>
      <c r="FD181" s="381"/>
      <c r="FE181" s="381"/>
      <c r="FF181" s="381"/>
      <c r="FG181" s="381"/>
      <c r="FH181" s="381"/>
      <c r="FI181" s="381"/>
      <c r="FJ181" s="381"/>
      <c r="FK181" s="381"/>
      <c r="FL181" s="381"/>
      <c r="FM181" s="381"/>
      <c r="FN181" s="381"/>
      <c r="FO181" s="381"/>
      <c r="FP181" s="381"/>
      <c r="FQ181" s="381"/>
      <c r="FR181" s="381"/>
      <c r="FS181" s="381"/>
      <c r="FT181" s="381"/>
      <c r="FU181" s="381"/>
      <c r="FV181" s="381"/>
      <c r="FW181" s="381"/>
      <c r="FX181" s="381"/>
      <c r="FY181" s="381"/>
      <c r="FZ181" s="381"/>
      <c r="GA181" s="381"/>
      <c r="GB181" s="381"/>
      <c r="GC181" s="381"/>
    </row>
    <row r="182" spans="1:185" s="382" customFormat="1" ht="13.8">
      <c r="A182" s="390" t="s">
        <v>5959</v>
      </c>
      <c r="B182" s="388" t="s">
        <v>5960</v>
      </c>
      <c r="C182" s="202">
        <v>1</v>
      </c>
      <c r="D182" s="146">
        <v>19010.960599759223</v>
      </c>
      <c r="E182" s="146">
        <v>19010.960599759223</v>
      </c>
      <c r="F182" s="157"/>
      <c r="G182" s="157"/>
      <c r="H182" s="157"/>
      <c r="I182" s="381"/>
      <c r="J182" s="381"/>
      <c r="K182" s="381"/>
      <c r="L182" s="381"/>
      <c r="M182" s="381"/>
      <c r="N182" s="381"/>
      <c r="O182" s="381"/>
      <c r="P182" s="381"/>
      <c r="Q182" s="381"/>
      <c r="R182" s="381"/>
      <c r="S182" s="381"/>
      <c r="T182" s="381"/>
      <c r="U182" s="381"/>
      <c r="V182" s="381"/>
      <c r="W182" s="381"/>
      <c r="X182" s="381"/>
      <c r="Y182" s="381"/>
      <c r="Z182" s="381"/>
      <c r="AA182" s="381"/>
      <c r="AB182" s="381"/>
      <c r="AC182" s="381"/>
      <c r="AD182" s="381"/>
      <c r="AE182" s="381"/>
      <c r="AF182" s="381"/>
      <c r="AG182" s="381"/>
      <c r="AH182" s="381"/>
      <c r="AI182" s="381"/>
      <c r="AJ182" s="381"/>
      <c r="AK182" s="381"/>
      <c r="AL182" s="381"/>
      <c r="AM182" s="381"/>
      <c r="AN182" s="381"/>
      <c r="AO182" s="381"/>
      <c r="AP182" s="381"/>
      <c r="AQ182" s="381"/>
      <c r="AR182" s="381"/>
      <c r="AS182" s="381"/>
      <c r="AT182" s="381"/>
      <c r="AU182" s="381"/>
      <c r="AV182" s="381"/>
      <c r="AW182" s="381"/>
      <c r="AX182" s="381"/>
      <c r="AY182" s="381"/>
      <c r="AZ182" s="381"/>
      <c r="BA182" s="381"/>
      <c r="BB182" s="381"/>
      <c r="BC182" s="381"/>
      <c r="BD182" s="381"/>
      <c r="BE182" s="381"/>
      <c r="BF182" s="381"/>
      <c r="BG182" s="381"/>
      <c r="BH182" s="381"/>
      <c r="BI182" s="381"/>
      <c r="BJ182" s="381"/>
      <c r="BK182" s="381"/>
      <c r="BL182" s="381"/>
      <c r="BM182" s="381"/>
      <c r="BN182" s="381"/>
      <c r="BO182" s="381"/>
      <c r="BP182" s="381"/>
      <c r="BQ182" s="381"/>
      <c r="BR182" s="381"/>
      <c r="BS182" s="381"/>
      <c r="BT182" s="381"/>
      <c r="BU182" s="381"/>
      <c r="BV182" s="381"/>
      <c r="BW182" s="381"/>
      <c r="BX182" s="381"/>
      <c r="BY182" s="381"/>
      <c r="BZ182" s="381"/>
      <c r="CA182" s="381"/>
      <c r="CB182" s="381"/>
      <c r="CC182" s="381"/>
      <c r="CD182" s="381"/>
      <c r="CE182" s="381"/>
      <c r="CF182" s="381"/>
      <c r="CG182" s="381"/>
      <c r="CH182" s="381"/>
      <c r="CI182" s="381"/>
      <c r="CJ182" s="381"/>
      <c r="CK182" s="381"/>
      <c r="CL182" s="381"/>
      <c r="CM182" s="381"/>
      <c r="CN182" s="381"/>
      <c r="CO182" s="381"/>
      <c r="CP182" s="381"/>
      <c r="CQ182" s="381"/>
      <c r="CR182" s="381"/>
      <c r="CS182" s="381"/>
      <c r="CT182" s="381"/>
      <c r="CU182" s="381"/>
      <c r="CV182" s="381"/>
      <c r="CW182" s="381"/>
      <c r="CX182" s="381"/>
      <c r="CY182" s="381"/>
      <c r="CZ182" s="381"/>
      <c r="DA182" s="381"/>
      <c r="DB182" s="381"/>
      <c r="DC182" s="381"/>
      <c r="DD182" s="381"/>
      <c r="DE182" s="381"/>
      <c r="DF182" s="381"/>
      <c r="DG182" s="381"/>
      <c r="DH182" s="381"/>
      <c r="DI182" s="381"/>
      <c r="DJ182" s="381"/>
      <c r="DK182" s="381"/>
      <c r="DL182" s="381"/>
      <c r="DM182" s="381"/>
      <c r="DN182" s="381"/>
      <c r="DO182" s="381"/>
      <c r="DP182" s="381"/>
      <c r="DQ182" s="381"/>
      <c r="DR182" s="381"/>
      <c r="DS182" s="381"/>
      <c r="DT182" s="381"/>
      <c r="DU182" s="381"/>
      <c r="DV182" s="381"/>
      <c r="DW182" s="381"/>
      <c r="DX182" s="381"/>
      <c r="DY182" s="381"/>
      <c r="DZ182" s="381"/>
      <c r="EA182" s="381"/>
      <c r="EB182" s="381"/>
      <c r="EC182" s="381"/>
      <c r="ED182" s="381"/>
      <c r="EE182" s="381"/>
      <c r="EF182" s="381"/>
      <c r="EG182" s="381"/>
      <c r="EH182" s="381"/>
      <c r="EI182" s="381"/>
      <c r="EJ182" s="381"/>
      <c r="EK182" s="381"/>
      <c r="EL182" s="381"/>
      <c r="EM182" s="381"/>
      <c r="EN182" s="381"/>
      <c r="EO182" s="381"/>
      <c r="EP182" s="381"/>
      <c r="EQ182" s="381"/>
      <c r="ER182" s="381"/>
      <c r="ES182" s="381"/>
      <c r="ET182" s="381"/>
      <c r="EU182" s="381"/>
      <c r="EV182" s="381"/>
      <c r="EW182" s="381"/>
      <c r="EX182" s="381"/>
      <c r="EY182" s="381"/>
      <c r="EZ182" s="381"/>
      <c r="FA182" s="381"/>
      <c r="FB182" s="381"/>
      <c r="FC182" s="381"/>
      <c r="FD182" s="381"/>
      <c r="FE182" s="381"/>
      <c r="FF182" s="381"/>
      <c r="FG182" s="381"/>
      <c r="FH182" s="381"/>
      <c r="FI182" s="381"/>
      <c r="FJ182" s="381"/>
      <c r="FK182" s="381"/>
      <c r="FL182" s="381"/>
      <c r="FM182" s="381"/>
      <c r="FN182" s="381"/>
      <c r="FO182" s="381"/>
      <c r="FP182" s="381"/>
      <c r="FQ182" s="381"/>
      <c r="FR182" s="381"/>
      <c r="FS182" s="381"/>
      <c r="FT182" s="381"/>
      <c r="FU182" s="381"/>
      <c r="FV182" s="381"/>
      <c r="FW182" s="381"/>
      <c r="FX182" s="381"/>
      <c r="FY182" s="381"/>
      <c r="FZ182" s="381"/>
      <c r="GA182" s="381"/>
      <c r="GB182" s="381"/>
      <c r="GC182" s="381"/>
    </row>
    <row r="183" spans="1:185" s="382" customFormat="1" ht="13.8">
      <c r="A183" s="390" t="s">
        <v>5961</v>
      </c>
      <c r="B183" s="388" t="s">
        <v>5962</v>
      </c>
      <c r="C183" s="202">
        <v>5</v>
      </c>
      <c r="D183" s="146">
        <v>20688</v>
      </c>
      <c r="E183" s="146">
        <v>22193.64</v>
      </c>
      <c r="F183" s="157"/>
      <c r="G183" s="157"/>
      <c r="H183" s="157"/>
      <c r="I183" s="381"/>
      <c r="J183" s="381"/>
      <c r="K183" s="381"/>
      <c r="L183" s="381"/>
      <c r="M183" s="381"/>
      <c r="N183" s="381"/>
      <c r="O183" s="381"/>
      <c r="P183" s="381"/>
      <c r="Q183" s="381"/>
      <c r="R183" s="381"/>
      <c r="S183" s="381"/>
      <c r="T183" s="381"/>
      <c r="U183" s="381"/>
      <c r="V183" s="381"/>
      <c r="W183" s="381"/>
      <c r="X183" s="381"/>
      <c r="Y183" s="381"/>
      <c r="Z183" s="381"/>
      <c r="AA183" s="381"/>
      <c r="AB183" s="381"/>
      <c r="AC183" s="381"/>
      <c r="AD183" s="381"/>
      <c r="AE183" s="381"/>
      <c r="AF183" s="381"/>
      <c r="AG183" s="381"/>
      <c r="AH183" s="381"/>
      <c r="AI183" s="381"/>
      <c r="AJ183" s="381"/>
      <c r="AK183" s="381"/>
      <c r="AL183" s="381"/>
      <c r="AM183" s="381"/>
      <c r="AN183" s="381"/>
      <c r="AO183" s="381"/>
      <c r="AP183" s="381"/>
      <c r="AQ183" s="381"/>
      <c r="AR183" s="381"/>
      <c r="AS183" s="381"/>
      <c r="AT183" s="381"/>
      <c r="AU183" s="381"/>
      <c r="AV183" s="381"/>
      <c r="AW183" s="381"/>
      <c r="AX183" s="381"/>
      <c r="AY183" s="381"/>
      <c r="AZ183" s="381"/>
      <c r="BA183" s="381"/>
      <c r="BB183" s="381"/>
      <c r="BC183" s="381"/>
      <c r="BD183" s="381"/>
      <c r="BE183" s="381"/>
      <c r="BF183" s="381"/>
      <c r="BG183" s="381"/>
      <c r="BH183" s="381"/>
      <c r="BI183" s="381"/>
      <c r="BJ183" s="381"/>
      <c r="BK183" s="381"/>
      <c r="BL183" s="381"/>
      <c r="BM183" s="381"/>
      <c r="BN183" s="381"/>
      <c r="BO183" s="381"/>
      <c r="BP183" s="381"/>
      <c r="BQ183" s="381"/>
      <c r="BR183" s="381"/>
      <c r="BS183" s="381"/>
      <c r="BT183" s="381"/>
      <c r="BU183" s="381"/>
      <c r="BV183" s="381"/>
      <c r="BW183" s="381"/>
      <c r="BX183" s="381"/>
      <c r="BY183" s="381"/>
      <c r="BZ183" s="381"/>
      <c r="CA183" s="381"/>
      <c r="CB183" s="381"/>
      <c r="CC183" s="381"/>
      <c r="CD183" s="381"/>
      <c r="CE183" s="381"/>
      <c r="CF183" s="381"/>
      <c r="CG183" s="381"/>
      <c r="CH183" s="381"/>
      <c r="CI183" s="381"/>
      <c r="CJ183" s="381"/>
      <c r="CK183" s="381"/>
      <c r="CL183" s="381"/>
      <c r="CM183" s="381"/>
      <c r="CN183" s="381"/>
      <c r="CO183" s="381"/>
      <c r="CP183" s="381"/>
      <c r="CQ183" s="381"/>
      <c r="CR183" s="381"/>
      <c r="CS183" s="381"/>
      <c r="CT183" s="381"/>
      <c r="CU183" s="381"/>
      <c r="CV183" s="381"/>
      <c r="CW183" s="381"/>
      <c r="CX183" s="381"/>
      <c r="CY183" s="381"/>
      <c r="CZ183" s="381"/>
      <c r="DA183" s="381"/>
      <c r="DB183" s="381"/>
      <c r="DC183" s="381"/>
      <c r="DD183" s="381"/>
      <c r="DE183" s="381"/>
      <c r="DF183" s="381"/>
      <c r="DG183" s="381"/>
      <c r="DH183" s="381"/>
      <c r="DI183" s="381"/>
      <c r="DJ183" s="381"/>
      <c r="DK183" s="381"/>
      <c r="DL183" s="381"/>
      <c r="DM183" s="381"/>
      <c r="DN183" s="381"/>
      <c r="DO183" s="381"/>
      <c r="DP183" s="381"/>
      <c r="DQ183" s="381"/>
      <c r="DR183" s="381"/>
      <c r="DS183" s="381"/>
      <c r="DT183" s="381"/>
      <c r="DU183" s="381"/>
      <c r="DV183" s="381"/>
      <c r="DW183" s="381"/>
      <c r="DX183" s="381"/>
      <c r="DY183" s="381"/>
      <c r="DZ183" s="381"/>
      <c r="EA183" s="381"/>
      <c r="EB183" s="381"/>
      <c r="EC183" s="381"/>
      <c r="ED183" s="381"/>
      <c r="EE183" s="381"/>
      <c r="EF183" s="381"/>
      <c r="EG183" s="381"/>
      <c r="EH183" s="381"/>
      <c r="EI183" s="381"/>
      <c r="EJ183" s="381"/>
      <c r="EK183" s="381"/>
      <c r="EL183" s="381"/>
      <c r="EM183" s="381"/>
      <c r="EN183" s="381"/>
      <c r="EO183" s="381"/>
      <c r="EP183" s="381"/>
      <c r="EQ183" s="381"/>
      <c r="ER183" s="381"/>
      <c r="ES183" s="381"/>
      <c r="ET183" s="381"/>
      <c r="EU183" s="381"/>
      <c r="EV183" s="381"/>
      <c r="EW183" s="381"/>
      <c r="EX183" s="381"/>
      <c r="EY183" s="381"/>
      <c r="EZ183" s="381"/>
      <c r="FA183" s="381"/>
      <c r="FB183" s="381"/>
      <c r="FC183" s="381"/>
      <c r="FD183" s="381"/>
      <c r="FE183" s="381"/>
      <c r="FF183" s="381"/>
      <c r="FG183" s="381"/>
      <c r="FH183" s="381"/>
      <c r="FI183" s="381"/>
      <c r="FJ183" s="381"/>
      <c r="FK183" s="381"/>
      <c r="FL183" s="381"/>
      <c r="FM183" s="381"/>
      <c r="FN183" s="381"/>
      <c r="FO183" s="381"/>
      <c r="FP183" s="381"/>
      <c r="FQ183" s="381"/>
      <c r="FR183" s="381"/>
      <c r="FS183" s="381"/>
      <c r="FT183" s="381"/>
      <c r="FU183" s="381"/>
      <c r="FV183" s="381"/>
      <c r="FW183" s="381"/>
      <c r="FX183" s="381"/>
      <c r="FY183" s="381"/>
      <c r="FZ183" s="381"/>
      <c r="GA183" s="381"/>
      <c r="GB183" s="381"/>
      <c r="GC183" s="381"/>
    </row>
    <row r="184" spans="1:185" s="382" customFormat="1" ht="13.8">
      <c r="A184" s="390" t="s">
        <v>5963</v>
      </c>
      <c r="B184" s="388" t="s">
        <v>5964</v>
      </c>
      <c r="C184" s="202">
        <v>12</v>
      </c>
      <c r="D184" s="146">
        <v>21734</v>
      </c>
      <c r="E184" s="146">
        <v>22957.8</v>
      </c>
      <c r="F184" s="157"/>
      <c r="G184" s="157"/>
      <c r="H184" s="157"/>
      <c r="I184" s="381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381"/>
      <c r="Y184" s="381"/>
      <c r="Z184" s="381"/>
      <c r="AA184" s="381"/>
      <c r="AB184" s="381"/>
      <c r="AC184" s="381"/>
      <c r="AD184" s="381"/>
      <c r="AE184" s="381"/>
      <c r="AF184" s="381"/>
      <c r="AG184" s="381"/>
      <c r="AH184" s="381"/>
      <c r="AI184" s="381"/>
      <c r="AJ184" s="381"/>
      <c r="AK184" s="381"/>
      <c r="AL184" s="381"/>
      <c r="AM184" s="381"/>
      <c r="AN184" s="381"/>
      <c r="AO184" s="381"/>
      <c r="AP184" s="381"/>
      <c r="AQ184" s="381"/>
      <c r="AR184" s="381"/>
      <c r="AS184" s="381"/>
      <c r="AT184" s="381"/>
      <c r="AU184" s="381"/>
      <c r="AV184" s="381"/>
      <c r="AW184" s="381"/>
      <c r="AX184" s="381"/>
      <c r="AY184" s="381"/>
      <c r="AZ184" s="381"/>
      <c r="BA184" s="381"/>
      <c r="BB184" s="381"/>
      <c r="BC184" s="381"/>
      <c r="BD184" s="381"/>
      <c r="BE184" s="381"/>
      <c r="BF184" s="381"/>
      <c r="BG184" s="381"/>
      <c r="BH184" s="381"/>
      <c r="BI184" s="381"/>
      <c r="BJ184" s="381"/>
      <c r="BK184" s="381"/>
      <c r="BL184" s="381"/>
      <c r="BM184" s="381"/>
      <c r="BN184" s="381"/>
      <c r="BO184" s="381"/>
      <c r="BP184" s="381"/>
      <c r="BQ184" s="381"/>
      <c r="BR184" s="381"/>
      <c r="BS184" s="381"/>
      <c r="BT184" s="381"/>
      <c r="BU184" s="381"/>
      <c r="BV184" s="381"/>
      <c r="BW184" s="381"/>
      <c r="BX184" s="381"/>
      <c r="BY184" s="381"/>
      <c r="BZ184" s="381"/>
      <c r="CA184" s="381"/>
      <c r="CB184" s="381"/>
      <c r="CC184" s="381"/>
      <c r="CD184" s="381"/>
      <c r="CE184" s="381"/>
      <c r="CF184" s="381"/>
      <c r="CG184" s="381"/>
      <c r="CH184" s="381"/>
      <c r="CI184" s="381"/>
      <c r="CJ184" s="381"/>
      <c r="CK184" s="381"/>
      <c r="CL184" s="381"/>
      <c r="CM184" s="381"/>
      <c r="CN184" s="381"/>
      <c r="CO184" s="381"/>
      <c r="CP184" s="381"/>
      <c r="CQ184" s="381"/>
      <c r="CR184" s="381"/>
      <c r="CS184" s="381"/>
      <c r="CT184" s="381"/>
      <c r="CU184" s="381"/>
      <c r="CV184" s="381"/>
      <c r="CW184" s="381"/>
      <c r="CX184" s="381"/>
      <c r="CY184" s="381"/>
      <c r="CZ184" s="381"/>
      <c r="DA184" s="381"/>
      <c r="DB184" s="381"/>
      <c r="DC184" s="381"/>
      <c r="DD184" s="381"/>
      <c r="DE184" s="381"/>
      <c r="DF184" s="381"/>
      <c r="DG184" s="381"/>
      <c r="DH184" s="381"/>
      <c r="DI184" s="381"/>
      <c r="DJ184" s="381"/>
      <c r="DK184" s="381"/>
      <c r="DL184" s="381"/>
      <c r="DM184" s="381"/>
      <c r="DN184" s="381"/>
      <c r="DO184" s="381"/>
      <c r="DP184" s="381"/>
      <c r="DQ184" s="381"/>
      <c r="DR184" s="381"/>
      <c r="DS184" s="381"/>
      <c r="DT184" s="381"/>
      <c r="DU184" s="381"/>
      <c r="DV184" s="381"/>
      <c r="DW184" s="381"/>
      <c r="DX184" s="381"/>
      <c r="DY184" s="381"/>
      <c r="DZ184" s="381"/>
      <c r="EA184" s="381"/>
      <c r="EB184" s="381"/>
      <c r="EC184" s="381"/>
      <c r="ED184" s="381"/>
      <c r="EE184" s="381"/>
      <c r="EF184" s="381"/>
      <c r="EG184" s="381"/>
      <c r="EH184" s="381"/>
      <c r="EI184" s="381"/>
      <c r="EJ184" s="381"/>
      <c r="EK184" s="381"/>
      <c r="EL184" s="381"/>
      <c r="EM184" s="381"/>
      <c r="EN184" s="381"/>
      <c r="EO184" s="381"/>
      <c r="EP184" s="381"/>
      <c r="EQ184" s="381"/>
      <c r="ER184" s="381"/>
      <c r="ES184" s="381"/>
      <c r="ET184" s="381"/>
      <c r="EU184" s="381"/>
      <c r="EV184" s="381"/>
      <c r="EW184" s="381"/>
      <c r="EX184" s="381"/>
      <c r="EY184" s="381"/>
      <c r="EZ184" s="381"/>
      <c r="FA184" s="381"/>
      <c r="FB184" s="381"/>
      <c r="FC184" s="381"/>
      <c r="FD184" s="381"/>
      <c r="FE184" s="381"/>
      <c r="FF184" s="381"/>
      <c r="FG184" s="381"/>
      <c r="FH184" s="381"/>
      <c r="FI184" s="381"/>
      <c r="FJ184" s="381"/>
      <c r="FK184" s="381"/>
      <c r="FL184" s="381"/>
      <c r="FM184" s="381"/>
      <c r="FN184" s="381"/>
      <c r="FO184" s="381"/>
      <c r="FP184" s="381"/>
      <c r="FQ184" s="381"/>
      <c r="FR184" s="381"/>
      <c r="FS184" s="381"/>
      <c r="FT184" s="381"/>
      <c r="FU184" s="381"/>
      <c r="FV184" s="381"/>
      <c r="FW184" s="381"/>
      <c r="FX184" s="381"/>
      <c r="FY184" s="381"/>
      <c r="FZ184" s="381"/>
      <c r="GA184" s="381"/>
      <c r="GB184" s="381"/>
      <c r="GC184" s="381"/>
    </row>
    <row r="185" spans="1:185" s="382" customFormat="1" ht="13.8">
      <c r="A185" s="390" t="s">
        <v>5965</v>
      </c>
      <c r="B185" s="388" t="s">
        <v>5966</v>
      </c>
      <c r="C185" s="202">
        <v>76</v>
      </c>
      <c r="D185" s="146">
        <v>20559</v>
      </c>
      <c r="E185" s="146">
        <v>21810.980000000003</v>
      </c>
      <c r="F185" s="157"/>
      <c r="G185" s="157"/>
      <c r="H185" s="157"/>
      <c r="I185" s="381"/>
      <c r="J185" s="381"/>
      <c r="K185" s="381"/>
      <c r="L185" s="381"/>
      <c r="M185" s="381"/>
      <c r="N185" s="381"/>
      <c r="O185" s="381"/>
      <c r="P185" s="381"/>
      <c r="Q185" s="381"/>
      <c r="R185" s="381"/>
      <c r="S185" s="381"/>
      <c r="T185" s="381"/>
      <c r="U185" s="381"/>
      <c r="V185" s="381"/>
      <c r="W185" s="381"/>
      <c r="X185" s="381"/>
      <c r="Y185" s="381"/>
      <c r="Z185" s="381"/>
      <c r="AA185" s="381"/>
      <c r="AB185" s="381"/>
      <c r="AC185" s="381"/>
      <c r="AD185" s="381"/>
      <c r="AE185" s="381"/>
      <c r="AF185" s="381"/>
      <c r="AG185" s="381"/>
      <c r="AH185" s="381"/>
      <c r="AI185" s="381"/>
      <c r="AJ185" s="381"/>
      <c r="AK185" s="381"/>
      <c r="AL185" s="381"/>
      <c r="AM185" s="381"/>
      <c r="AN185" s="381"/>
      <c r="AO185" s="381"/>
      <c r="AP185" s="381"/>
      <c r="AQ185" s="381"/>
      <c r="AR185" s="381"/>
      <c r="AS185" s="381"/>
      <c r="AT185" s="381"/>
      <c r="AU185" s="381"/>
      <c r="AV185" s="381"/>
      <c r="AW185" s="381"/>
      <c r="AX185" s="381"/>
      <c r="AY185" s="381"/>
      <c r="AZ185" s="381"/>
      <c r="BA185" s="381"/>
      <c r="BB185" s="381"/>
      <c r="BC185" s="381"/>
      <c r="BD185" s="381"/>
      <c r="BE185" s="381"/>
      <c r="BF185" s="381"/>
      <c r="BG185" s="381"/>
      <c r="BH185" s="381"/>
      <c r="BI185" s="381"/>
      <c r="BJ185" s="381"/>
      <c r="BK185" s="381"/>
      <c r="BL185" s="381"/>
      <c r="BM185" s="381"/>
      <c r="BN185" s="381"/>
      <c r="BO185" s="381"/>
      <c r="BP185" s="381"/>
      <c r="BQ185" s="381"/>
      <c r="BR185" s="381"/>
      <c r="BS185" s="381"/>
      <c r="BT185" s="381"/>
      <c r="BU185" s="381"/>
      <c r="BV185" s="381"/>
      <c r="BW185" s="381"/>
      <c r="BX185" s="381"/>
      <c r="BY185" s="381"/>
      <c r="BZ185" s="381"/>
      <c r="CA185" s="381"/>
      <c r="CB185" s="381"/>
      <c r="CC185" s="381"/>
      <c r="CD185" s="381"/>
      <c r="CE185" s="381"/>
      <c r="CF185" s="381"/>
      <c r="CG185" s="381"/>
      <c r="CH185" s="381"/>
      <c r="CI185" s="381"/>
      <c r="CJ185" s="381"/>
      <c r="CK185" s="381"/>
      <c r="CL185" s="381"/>
      <c r="CM185" s="381"/>
      <c r="CN185" s="381"/>
      <c r="CO185" s="381"/>
      <c r="CP185" s="381"/>
      <c r="CQ185" s="381"/>
      <c r="CR185" s="381"/>
      <c r="CS185" s="381"/>
      <c r="CT185" s="381"/>
      <c r="CU185" s="381"/>
      <c r="CV185" s="381"/>
      <c r="CW185" s="381"/>
      <c r="CX185" s="381"/>
      <c r="CY185" s="381"/>
      <c r="CZ185" s="381"/>
      <c r="DA185" s="381"/>
      <c r="DB185" s="381"/>
      <c r="DC185" s="381"/>
      <c r="DD185" s="381"/>
      <c r="DE185" s="381"/>
      <c r="DF185" s="381"/>
      <c r="DG185" s="381"/>
      <c r="DH185" s="381"/>
      <c r="DI185" s="381"/>
      <c r="DJ185" s="381"/>
      <c r="DK185" s="381"/>
      <c r="DL185" s="381"/>
      <c r="DM185" s="381"/>
      <c r="DN185" s="381"/>
      <c r="DO185" s="381"/>
      <c r="DP185" s="381"/>
      <c r="DQ185" s="381"/>
      <c r="DR185" s="381"/>
      <c r="DS185" s="381"/>
      <c r="DT185" s="381"/>
      <c r="DU185" s="381"/>
      <c r="DV185" s="381"/>
      <c r="DW185" s="381"/>
      <c r="DX185" s="381"/>
      <c r="DY185" s="381"/>
      <c r="DZ185" s="381"/>
      <c r="EA185" s="381"/>
      <c r="EB185" s="381"/>
      <c r="EC185" s="381"/>
      <c r="ED185" s="381"/>
      <c r="EE185" s="381"/>
      <c r="EF185" s="381"/>
      <c r="EG185" s="381"/>
      <c r="EH185" s="381"/>
      <c r="EI185" s="381"/>
      <c r="EJ185" s="381"/>
      <c r="EK185" s="381"/>
      <c r="EL185" s="381"/>
      <c r="EM185" s="381"/>
      <c r="EN185" s="381"/>
      <c r="EO185" s="381"/>
      <c r="EP185" s="381"/>
      <c r="EQ185" s="381"/>
      <c r="ER185" s="381"/>
      <c r="ES185" s="381"/>
      <c r="ET185" s="381"/>
      <c r="EU185" s="381"/>
      <c r="EV185" s="381"/>
      <c r="EW185" s="381"/>
      <c r="EX185" s="381"/>
      <c r="EY185" s="381"/>
      <c r="EZ185" s="381"/>
      <c r="FA185" s="381"/>
      <c r="FB185" s="381"/>
      <c r="FC185" s="381"/>
      <c r="FD185" s="381"/>
      <c r="FE185" s="381"/>
      <c r="FF185" s="381"/>
      <c r="FG185" s="381"/>
      <c r="FH185" s="381"/>
      <c r="FI185" s="381"/>
      <c r="FJ185" s="381"/>
      <c r="FK185" s="381"/>
      <c r="FL185" s="381"/>
      <c r="FM185" s="381"/>
      <c r="FN185" s="381"/>
      <c r="FO185" s="381"/>
      <c r="FP185" s="381"/>
      <c r="FQ185" s="381"/>
      <c r="FR185" s="381"/>
      <c r="FS185" s="381"/>
      <c r="FT185" s="381"/>
      <c r="FU185" s="381"/>
      <c r="FV185" s="381"/>
      <c r="FW185" s="381"/>
      <c r="FX185" s="381"/>
      <c r="FY185" s="381"/>
      <c r="FZ185" s="381"/>
      <c r="GA185" s="381"/>
      <c r="GB185" s="381"/>
      <c r="GC185" s="381"/>
    </row>
    <row r="186" spans="1:185" s="382" customFormat="1" ht="13.8">
      <c r="A186" s="390" t="s">
        <v>5967</v>
      </c>
      <c r="B186" s="388" t="s">
        <v>5968</v>
      </c>
      <c r="C186" s="202">
        <v>81</v>
      </c>
      <c r="D186" s="146">
        <v>20375</v>
      </c>
      <c r="E186" s="146">
        <v>21899</v>
      </c>
      <c r="F186" s="157"/>
      <c r="G186" s="157"/>
      <c r="H186" s="157"/>
      <c r="I186" s="381"/>
      <c r="J186" s="381"/>
      <c r="K186" s="381"/>
      <c r="L186" s="381"/>
      <c r="M186" s="381"/>
      <c r="N186" s="381"/>
      <c r="O186" s="381"/>
      <c r="P186" s="381"/>
      <c r="Q186" s="381"/>
      <c r="R186" s="381"/>
      <c r="S186" s="381"/>
      <c r="T186" s="381"/>
      <c r="U186" s="381"/>
      <c r="V186" s="381"/>
      <c r="W186" s="381"/>
      <c r="X186" s="381"/>
      <c r="Y186" s="381"/>
      <c r="Z186" s="381"/>
      <c r="AA186" s="381"/>
      <c r="AB186" s="381"/>
      <c r="AC186" s="381"/>
      <c r="AD186" s="381"/>
      <c r="AE186" s="381"/>
      <c r="AF186" s="381"/>
      <c r="AG186" s="381"/>
      <c r="AH186" s="381"/>
      <c r="AI186" s="381"/>
      <c r="AJ186" s="381"/>
      <c r="AK186" s="381"/>
      <c r="AL186" s="381"/>
      <c r="AM186" s="381"/>
      <c r="AN186" s="381"/>
      <c r="AO186" s="381"/>
      <c r="AP186" s="381"/>
      <c r="AQ186" s="381"/>
      <c r="AR186" s="381"/>
      <c r="AS186" s="381"/>
      <c r="AT186" s="381"/>
      <c r="AU186" s="381"/>
      <c r="AV186" s="381"/>
      <c r="AW186" s="381"/>
      <c r="AX186" s="381"/>
      <c r="AY186" s="381"/>
      <c r="AZ186" s="381"/>
      <c r="BA186" s="381"/>
      <c r="BB186" s="381"/>
      <c r="BC186" s="381"/>
      <c r="BD186" s="381"/>
      <c r="BE186" s="381"/>
      <c r="BF186" s="381"/>
      <c r="BG186" s="381"/>
      <c r="BH186" s="381"/>
      <c r="BI186" s="381"/>
      <c r="BJ186" s="381"/>
      <c r="BK186" s="381"/>
      <c r="BL186" s="381"/>
      <c r="BM186" s="381"/>
      <c r="BN186" s="381"/>
      <c r="BO186" s="381"/>
      <c r="BP186" s="381"/>
      <c r="BQ186" s="381"/>
      <c r="BR186" s="381"/>
      <c r="BS186" s="381"/>
      <c r="BT186" s="381"/>
      <c r="BU186" s="381"/>
      <c r="BV186" s="381"/>
      <c r="BW186" s="381"/>
      <c r="BX186" s="381"/>
      <c r="BY186" s="381"/>
      <c r="BZ186" s="381"/>
      <c r="CA186" s="381"/>
      <c r="CB186" s="381"/>
      <c r="CC186" s="381"/>
      <c r="CD186" s="381"/>
      <c r="CE186" s="381"/>
      <c r="CF186" s="381"/>
      <c r="CG186" s="381"/>
      <c r="CH186" s="381"/>
      <c r="CI186" s="381"/>
      <c r="CJ186" s="381"/>
      <c r="CK186" s="381"/>
      <c r="CL186" s="381"/>
      <c r="CM186" s="381"/>
      <c r="CN186" s="381"/>
      <c r="CO186" s="381"/>
      <c r="CP186" s="381"/>
      <c r="CQ186" s="381"/>
      <c r="CR186" s="381"/>
      <c r="CS186" s="381"/>
      <c r="CT186" s="381"/>
      <c r="CU186" s="381"/>
      <c r="CV186" s="381"/>
      <c r="CW186" s="381"/>
      <c r="CX186" s="381"/>
      <c r="CY186" s="381"/>
      <c r="CZ186" s="381"/>
      <c r="DA186" s="381"/>
      <c r="DB186" s="381"/>
      <c r="DC186" s="381"/>
      <c r="DD186" s="381"/>
      <c r="DE186" s="381"/>
      <c r="DF186" s="381"/>
      <c r="DG186" s="381"/>
      <c r="DH186" s="381"/>
      <c r="DI186" s="381"/>
      <c r="DJ186" s="381"/>
      <c r="DK186" s="381"/>
      <c r="DL186" s="381"/>
      <c r="DM186" s="381"/>
      <c r="DN186" s="381"/>
      <c r="DO186" s="381"/>
      <c r="DP186" s="381"/>
      <c r="DQ186" s="381"/>
      <c r="DR186" s="381"/>
      <c r="DS186" s="381"/>
      <c r="DT186" s="381"/>
      <c r="DU186" s="381"/>
      <c r="DV186" s="381"/>
      <c r="DW186" s="381"/>
      <c r="DX186" s="381"/>
      <c r="DY186" s="381"/>
      <c r="DZ186" s="381"/>
      <c r="EA186" s="381"/>
      <c r="EB186" s="381"/>
      <c r="EC186" s="381"/>
      <c r="ED186" s="381"/>
      <c r="EE186" s="381"/>
      <c r="EF186" s="381"/>
      <c r="EG186" s="381"/>
      <c r="EH186" s="381"/>
      <c r="EI186" s="381"/>
      <c r="EJ186" s="381"/>
      <c r="EK186" s="381"/>
      <c r="EL186" s="381"/>
      <c r="EM186" s="381"/>
      <c r="EN186" s="381"/>
      <c r="EO186" s="381"/>
      <c r="EP186" s="381"/>
      <c r="EQ186" s="381"/>
      <c r="ER186" s="381"/>
      <c r="ES186" s="381"/>
      <c r="ET186" s="381"/>
      <c r="EU186" s="381"/>
      <c r="EV186" s="381"/>
      <c r="EW186" s="381"/>
      <c r="EX186" s="381"/>
      <c r="EY186" s="381"/>
      <c r="EZ186" s="381"/>
      <c r="FA186" s="381"/>
      <c r="FB186" s="381"/>
      <c r="FC186" s="381"/>
      <c r="FD186" s="381"/>
      <c r="FE186" s="381"/>
      <c r="FF186" s="381"/>
      <c r="FG186" s="381"/>
      <c r="FH186" s="381"/>
      <c r="FI186" s="381"/>
      <c r="FJ186" s="381"/>
      <c r="FK186" s="381"/>
      <c r="FL186" s="381"/>
      <c r="FM186" s="381"/>
      <c r="FN186" s="381"/>
      <c r="FO186" s="381"/>
      <c r="FP186" s="381"/>
      <c r="FQ186" s="381"/>
      <c r="FR186" s="381"/>
      <c r="FS186" s="381"/>
      <c r="FT186" s="381"/>
      <c r="FU186" s="381"/>
      <c r="FV186" s="381"/>
      <c r="FW186" s="381"/>
      <c r="FX186" s="381"/>
      <c r="FY186" s="381"/>
      <c r="FZ186" s="381"/>
      <c r="GA186" s="381"/>
      <c r="GB186" s="381"/>
      <c r="GC186" s="381"/>
    </row>
    <row r="187" spans="1:185" s="382" customFormat="1" ht="13.8">
      <c r="A187" s="390" t="s">
        <v>5969</v>
      </c>
      <c r="B187" s="388" t="s">
        <v>5970</v>
      </c>
      <c r="C187" s="202">
        <v>62</v>
      </c>
      <c r="D187" s="146">
        <v>19926</v>
      </c>
      <c r="E187" s="146">
        <v>21436.06</v>
      </c>
      <c r="F187" s="157"/>
      <c r="G187" s="157"/>
      <c r="H187" s="157"/>
      <c r="I187" s="381"/>
      <c r="J187" s="381"/>
      <c r="K187" s="381"/>
      <c r="L187" s="381"/>
      <c r="M187" s="381"/>
      <c r="N187" s="381"/>
      <c r="O187" s="381"/>
      <c r="P187" s="381"/>
      <c r="Q187" s="381"/>
      <c r="R187" s="381"/>
      <c r="S187" s="381"/>
      <c r="T187" s="381"/>
      <c r="U187" s="381"/>
      <c r="V187" s="381"/>
      <c r="W187" s="381"/>
      <c r="X187" s="381"/>
      <c r="Y187" s="381"/>
      <c r="Z187" s="381"/>
      <c r="AA187" s="381"/>
      <c r="AB187" s="381"/>
      <c r="AC187" s="381"/>
      <c r="AD187" s="381"/>
      <c r="AE187" s="381"/>
      <c r="AF187" s="381"/>
      <c r="AG187" s="381"/>
      <c r="AH187" s="381"/>
      <c r="AI187" s="381"/>
      <c r="AJ187" s="381"/>
      <c r="AK187" s="381"/>
      <c r="AL187" s="381"/>
      <c r="AM187" s="381"/>
      <c r="AN187" s="381"/>
      <c r="AO187" s="381"/>
      <c r="AP187" s="381"/>
      <c r="AQ187" s="381"/>
      <c r="AR187" s="381"/>
      <c r="AS187" s="381"/>
      <c r="AT187" s="381"/>
      <c r="AU187" s="381"/>
      <c r="AV187" s="381"/>
      <c r="AW187" s="381"/>
      <c r="AX187" s="381"/>
      <c r="AY187" s="381"/>
      <c r="AZ187" s="381"/>
      <c r="BA187" s="381"/>
      <c r="BB187" s="381"/>
      <c r="BC187" s="381"/>
      <c r="BD187" s="381"/>
      <c r="BE187" s="381"/>
      <c r="BF187" s="381"/>
      <c r="BG187" s="381"/>
      <c r="BH187" s="381"/>
      <c r="BI187" s="381"/>
      <c r="BJ187" s="381"/>
      <c r="BK187" s="381"/>
      <c r="BL187" s="381"/>
      <c r="BM187" s="381"/>
      <c r="BN187" s="381"/>
      <c r="BO187" s="381"/>
      <c r="BP187" s="381"/>
      <c r="BQ187" s="381"/>
      <c r="BR187" s="381"/>
      <c r="BS187" s="381"/>
      <c r="BT187" s="381"/>
      <c r="BU187" s="381"/>
      <c r="BV187" s="381"/>
      <c r="BW187" s="381"/>
      <c r="BX187" s="381"/>
      <c r="BY187" s="381"/>
      <c r="BZ187" s="381"/>
      <c r="CA187" s="381"/>
      <c r="CB187" s="381"/>
      <c r="CC187" s="381"/>
      <c r="CD187" s="381"/>
      <c r="CE187" s="381"/>
      <c r="CF187" s="381"/>
      <c r="CG187" s="381"/>
      <c r="CH187" s="381"/>
      <c r="CI187" s="381"/>
      <c r="CJ187" s="381"/>
      <c r="CK187" s="381"/>
      <c r="CL187" s="381"/>
      <c r="CM187" s="381"/>
      <c r="CN187" s="381"/>
      <c r="CO187" s="381"/>
      <c r="CP187" s="381"/>
      <c r="CQ187" s="381"/>
      <c r="CR187" s="381"/>
      <c r="CS187" s="381"/>
      <c r="CT187" s="381"/>
      <c r="CU187" s="381"/>
      <c r="CV187" s="381"/>
      <c r="CW187" s="381"/>
      <c r="CX187" s="381"/>
      <c r="CY187" s="381"/>
      <c r="CZ187" s="381"/>
      <c r="DA187" s="381"/>
      <c r="DB187" s="381"/>
      <c r="DC187" s="381"/>
      <c r="DD187" s="381"/>
      <c r="DE187" s="381"/>
      <c r="DF187" s="381"/>
      <c r="DG187" s="381"/>
      <c r="DH187" s="381"/>
      <c r="DI187" s="381"/>
      <c r="DJ187" s="381"/>
      <c r="DK187" s="381"/>
      <c r="DL187" s="381"/>
      <c r="DM187" s="381"/>
      <c r="DN187" s="381"/>
      <c r="DO187" s="381"/>
      <c r="DP187" s="381"/>
      <c r="DQ187" s="381"/>
      <c r="DR187" s="381"/>
      <c r="DS187" s="381"/>
      <c r="DT187" s="381"/>
      <c r="DU187" s="381"/>
      <c r="DV187" s="381"/>
      <c r="DW187" s="381"/>
      <c r="DX187" s="381"/>
      <c r="DY187" s="381"/>
      <c r="DZ187" s="381"/>
      <c r="EA187" s="381"/>
      <c r="EB187" s="381"/>
      <c r="EC187" s="381"/>
      <c r="ED187" s="381"/>
      <c r="EE187" s="381"/>
      <c r="EF187" s="381"/>
      <c r="EG187" s="381"/>
      <c r="EH187" s="381"/>
      <c r="EI187" s="381"/>
      <c r="EJ187" s="381"/>
      <c r="EK187" s="381"/>
      <c r="EL187" s="381"/>
      <c r="EM187" s="381"/>
      <c r="EN187" s="381"/>
      <c r="EO187" s="381"/>
      <c r="EP187" s="381"/>
      <c r="EQ187" s="381"/>
      <c r="ER187" s="381"/>
      <c r="ES187" s="381"/>
      <c r="ET187" s="381"/>
      <c r="EU187" s="381"/>
      <c r="EV187" s="381"/>
      <c r="EW187" s="381"/>
      <c r="EX187" s="381"/>
      <c r="EY187" s="381"/>
      <c r="EZ187" s="381"/>
      <c r="FA187" s="381"/>
      <c r="FB187" s="381"/>
      <c r="FC187" s="381"/>
      <c r="FD187" s="381"/>
      <c r="FE187" s="381"/>
      <c r="FF187" s="381"/>
      <c r="FG187" s="381"/>
      <c r="FH187" s="381"/>
      <c r="FI187" s="381"/>
      <c r="FJ187" s="381"/>
      <c r="FK187" s="381"/>
      <c r="FL187" s="381"/>
      <c r="FM187" s="381"/>
      <c r="FN187" s="381"/>
      <c r="FO187" s="381"/>
      <c r="FP187" s="381"/>
      <c r="FQ187" s="381"/>
      <c r="FR187" s="381"/>
      <c r="FS187" s="381"/>
      <c r="FT187" s="381"/>
      <c r="FU187" s="381"/>
      <c r="FV187" s="381"/>
      <c r="FW187" s="381"/>
      <c r="FX187" s="381"/>
      <c r="FY187" s="381"/>
      <c r="FZ187" s="381"/>
      <c r="GA187" s="381"/>
      <c r="GB187" s="381"/>
      <c r="GC187" s="381"/>
    </row>
    <row r="188" spans="1:185" s="382" customFormat="1" ht="13.8">
      <c r="A188" s="390" t="s">
        <v>5971</v>
      </c>
      <c r="B188" s="388" t="s">
        <v>5972</v>
      </c>
      <c r="C188" s="202">
        <v>78</v>
      </c>
      <c r="D188" s="146">
        <v>19119</v>
      </c>
      <c r="E188" s="146">
        <v>20338.72</v>
      </c>
      <c r="F188" s="157"/>
      <c r="G188" s="157"/>
      <c r="H188" s="157"/>
      <c r="I188" s="381"/>
      <c r="J188" s="381"/>
      <c r="K188" s="381"/>
      <c r="L188" s="381"/>
      <c r="M188" s="381"/>
      <c r="N188" s="381"/>
      <c r="O188" s="381"/>
      <c r="P188" s="381"/>
      <c r="Q188" s="381"/>
      <c r="R188" s="381"/>
      <c r="S188" s="381"/>
      <c r="T188" s="381"/>
      <c r="U188" s="381"/>
      <c r="V188" s="381"/>
      <c r="W188" s="381"/>
      <c r="X188" s="381"/>
      <c r="Y188" s="381"/>
      <c r="Z188" s="381"/>
      <c r="AA188" s="381"/>
      <c r="AB188" s="381"/>
      <c r="AC188" s="381"/>
      <c r="AD188" s="381"/>
      <c r="AE188" s="381"/>
      <c r="AF188" s="381"/>
      <c r="AG188" s="381"/>
      <c r="AH188" s="381"/>
      <c r="AI188" s="381"/>
      <c r="AJ188" s="381"/>
      <c r="AK188" s="381"/>
      <c r="AL188" s="381"/>
      <c r="AM188" s="381"/>
      <c r="AN188" s="381"/>
      <c r="AO188" s="381"/>
      <c r="AP188" s="381"/>
      <c r="AQ188" s="381"/>
      <c r="AR188" s="381"/>
      <c r="AS188" s="381"/>
      <c r="AT188" s="381"/>
      <c r="AU188" s="381"/>
      <c r="AV188" s="381"/>
      <c r="AW188" s="381"/>
      <c r="AX188" s="381"/>
      <c r="AY188" s="381"/>
      <c r="AZ188" s="381"/>
      <c r="BA188" s="381"/>
      <c r="BB188" s="381"/>
      <c r="BC188" s="381"/>
      <c r="BD188" s="381"/>
      <c r="BE188" s="381"/>
      <c r="BF188" s="381"/>
      <c r="BG188" s="381"/>
      <c r="BH188" s="381"/>
      <c r="BI188" s="381"/>
      <c r="BJ188" s="381"/>
      <c r="BK188" s="381"/>
      <c r="BL188" s="381"/>
      <c r="BM188" s="381"/>
      <c r="BN188" s="381"/>
      <c r="BO188" s="381"/>
      <c r="BP188" s="381"/>
      <c r="BQ188" s="381"/>
      <c r="BR188" s="381"/>
      <c r="BS188" s="381"/>
      <c r="BT188" s="381"/>
      <c r="BU188" s="381"/>
      <c r="BV188" s="381"/>
      <c r="BW188" s="381"/>
      <c r="BX188" s="381"/>
      <c r="BY188" s="381"/>
      <c r="BZ188" s="381"/>
      <c r="CA188" s="381"/>
      <c r="CB188" s="381"/>
      <c r="CC188" s="381"/>
      <c r="CD188" s="381"/>
      <c r="CE188" s="381"/>
      <c r="CF188" s="381"/>
      <c r="CG188" s="381"/>
      <c r="CH188" s="381"/>
      <c r="CI188" s="381"/>
      <c r="CJ188" s="381"/>
      <c r="CK188" s="381"/>
      <c r="CL188" s="381"/>
      <c r="CM188" s="381"/>
      <c r="CN188" s="381"/>
      <c r="CO188" s="381"/>
      <c r="CP188" s="381"/>
      <c r="CQ188" s="381"/>
      <c r="CR188" s="381"/>
      <c r="CS188" s="381"/>
      <c r="CT188" s="381"/>
      <c r="CU188" s="381"/>
      <c r="CV188" s="381"/>
      <c r="CW188" s="381"/>
      <c r="CX188" s="381"/>
      <c r="CY188" s="381"/>
      <c r="CZ188" s="381"/>
      <c r="DA188" s="381"/>
      <c r="DB188" s="381"/>
      <c r="DC188" s="381"/>
      <c r="DD188" s="381"/>
      <c r="DE188" s="381"/>
      <c r="DF188" s="381"/>
      <c r="DG188" s="381"/>
      <c r="DH188" s="381"/>
      <c r="DI188" s="381"/>
      <c r="DJ188" s="381"/>
      <c r="DK188" s="381"/>
      <c r="DL188" s="381"/>
      <c r="DM188" s="381"/>
      <c r="DN188" s="381"/>
      <c r="DO188" s="381"/>
      <c r="DP188" s="381"/>
      <c r="DQ188" s="381"/>
      <c r="DR188" s="381"/>
      <c r="DS188" s="381"/>
      <c r="DT188" s="381"/>
      <c r="DU188" s="381"/>
      <c r="DV188" s="381"/>
      <c r="DW188" s="381"/>
      <c r="DX188" s="381"/>
      <c r="DY188" s="381"/>
      <c r="DZ188" s="381"/>
      <c r="EA188" s="381"/>
      <c r="EB188" s="381"/>
      <c r="EC188" s="381"/>
      <c r="ED188" s="381"/>
      <c r="EE188" s="381"/>
      <c r="EF188" s="381"/>
      <c r="EG188" s="381"/>
      <c r="EH188" s="381"/>
      <c r="EI188" s="381"/>
      <c r="EJ188" s="381"/>
      <c r="EK188" s="381"/>
      <c r="EL188" s="381"/>
      <c r="EM188" s="381"/>
      <c r="EN188" s="381"/>
      <c r="EO188" s="381"/>
      <c r="EP188" s="381"/>
      <c r="EQ188" s="381"/>
      <c r="ER188" s="381"/>
      <c r="ES188" s="381"/>
      <c r="ET188" s="381"/>
      <c r="EU188" s="381"/>
      <c r="EV188" s="381"/>
      <c r="EW188" s="381"/>
      <c r="EX188" s="381"/>
      <c r="EY188" s="381"/>
      <c r="EZ188" s="381"/>
      <c r="FA188" s="381"/>
      <c r="FB188" s="381"/>
      <c r="FC188" s="381"/>
      <c r="FD188" s="381"/>
      <c r="FE188" s="381"/>
      <c r="FF188" s="381"/>
      <c r="FG188" s="381"/>
      <c r="FH188" s="381"/>
      <c r="FI188" s="381"/>
      <c r="FJ188" s="381"/>
      <c r="FK188" s="381"/>
      <c r="FL188" s="381"/>
      <c r="FM188" s="381"/>
      <c r="FN188" s="381"/>
      <c r="FO188" s="381"/>
      <c r="FP188" s="381"/>
      <c r="FQ188" s="381"/>
      <c r="FR188" s="381"/>
      <c r="FS188" s="381"/>
      <c r="FT188" s="381"/>
      <c r="FU188" s="381"/>
      <c r="FV188" s="381"/>
      <c r="FW188" s="381"/>
      <c r="FX188" s="381"/>
      <c r="FY188" s="381"/>
      <c r="FZ188" s="381"/>
      <c r="GA188" s="381"/>
      <c r="GB188" s="381"/>
      <c r="GC188" s="381"/>
    </row>
    <row r="189" spans="1:185" s="382" customFormat="1" ht="13.8">
      <c r="A189" s="390" t="s">
        <v>5973</v>
      </c>
      <c r="B189" s="388" t="s">
        <v>5974</v>
      </c>
      <c r="C189" s="202">
        <v>113</v>
      </c>
      <c r="D189" s="146">
        <v>18461</v>
      </c>
      <c r="E189" s="146">
        <v>19669.96</v>
      </c>
      <c r="F189" s="157"/>
      <c r="G189" s="157"/>
      <c r="H189" s="157"/>
      <c r="I189" s="381"/>
      <c r="J189" s="381"/>
      <c r="K189" s="381"/>
      <c r="L189" s="381"/>
      <c r="M189" s="381"/>
      <c r="N189" s="381"/>
      <c r="O189" s="381"/>
      <c r="P189" s="381"/>
      <c r="Q189" s="381"/>
      <c r="R189" s="381"/>
      <c r="S189" s="381"/>
      <c r="T189" s="381"/>
      <c r="U189" s="381"/>
      <c r="V189" s="381"/>
      <c r="W189" s="381"/>
      <c r="X189" s="381"/>
      <c r="Y189" s="381"/>
      <c r="Z189" s="381"/>
      <c r="AA189" s="381"/>
      <c r="AB189" s="381"/>
      <c r="AC189" s="381"/>
      <c r="AD189" s="381"/>
      <c r="AE189" s="381"/>
      <c r="AF189" s="381"/>
      <c r="AG189" s="381"/>
      <c r="AH189" s="381"/>
      <c r="AI189" s="381"/>
      <c r="AJ189" s="381"/>
      <c r="AK189" s="381"/>
      <c r="AL189" s="381"/>
      <c r="AM189" s="381"/>
      <c r="AN189" s="381"/>
      <c r="AO189" s="381"/>
      <c r="AP189" s="381"/>
      <c r="AQ189" s="381"/>
      <c r="AR189" s="381"/>
      <c r="AS189" s="381"/>
      <c r="AT189" s="381"/>
      <c r="AU189" s="381"/>
      <c r="AV189" s="381"/>
      <c r="AW189" s="381"/>
      <c r="AX189" s="381"/>
      <c r="AY189" s="381"/>
      <c r="AZ189" s="381"/>
      <c r="BA189" s="381"/>
      <c r="BB189" s="381"/>
      <c r="BC189" s="381"/>
      <c r="BD189" s="381"/>
      <c r="BE189" s="381"/>
      <c r="BF189" s="381"/>
      <c r="BG189" s="381"/>
      <c r="BH189" s="381"/>
      <c r="BI189" s="381"/>
      <c r="BJ189" s="381"/>
      <c r="BK189" s="381"/>
      <c r="BL189" s="381"/>
      <c r="BM189" s="381"/>
      <c r="BN189" s="381"/>
      <c r="BO189" s="381"/>
      <c r="BP189" s="381"/>
      <c r="BQ189" s="381"/>
      <c r="BR189" s="381"/>
      <c r="BS189" s="381"/>
      <c r="BT189" s="381"/>
      <c r="BU189" s="381"/>
      <c r="BV189" s="381"/>
      <c r="BW189" s="381"/>
      <c r="BX189" s="381"/>
      <c r="BY189" s="381"/>
      <c r="BZ189" s="381"/>
      <c r="CA189" s="381"/>
      <c r="CB189" s="381"/>
      <c r="CC189" s="381"/>
      <c r="CD189" s="381"/>
      <c r="CE189" s="381"/>
      <c r="CF189" s="381"/>
      <c r="CG189" s="381"/>
      <c r="CH189" s="381"/>
      <c r="CI189" s="381"/>
      <c r="CJ189" s="381"/>
      <c r="CK189" s="381"/>
      <c r="CL189" s="381"/>
      <c r="CM189" s="381"/>
      <c r="CN189" s="381"/>
      <c r="CO189" s="381"/>
      <c r="CP189" s="381"/>
      <c r="CQ189" s="381"/>
      <c r="CR189" s="381"/>
      <c r="CS189" s="381"/>
      <c r="CT189" s="381"/>
      <c r="CU189" s="381"/>
      <c r="CV189" s="381"/>
      <c r="CW189" s="381"/>
      <c r="CX189" s="381"/>
      <c r="CY189" s="381"/>
      <c r="CZ189" s="381"/>
      <c r="DA189" s="381"/>
      <c r="DB189" s="381"/>
      <c r="DC189" s="381"/>
      <c r="DD189" s="381"/>
      <c r="DE189" s="381"/>
      <c r="DF189" s="381"/>
      <c r="DG189" s="381"/>
      <c r="DH189" s="381"/>
      <c r="DI189" s="381"/>
      <c r="DJ189" s="381"/>
      <c r="DK189" s="381"/>
      <c r="DL189" s="381"/>
      <c r="DM189" s="381"/>
      <c r="DN189" s="381"/>
      <c r="DO189" s="381"/>
      <c r="DP189" s="381"/>
      <c r="DQ189" s="381"/>
      <c r="DR189" s="381"/>
      <c r="DS189" s="381"/>
      <c r="DT189" s="381"/>
      <c r="DU189" s="381"/>
      <c r="DV189" s="381"/>
      <c r="DW189" s="381"/>
      <c r="DX189" s="381"/>
      <c r="DY189" s="381"/>
      <c r="DZ189" s="381"/>
      <c r="EA189" s="381"/>
      <c r="EB189" s="381"/>
      <c r="EC189" s="381"/>
      <c r="ED189" s="381"/>
      <c r="EE189" s="381"/>
      <c r="EF189" s="381"/>
      <c r="EG189" s="381"/>
      <c r="EH189" s="381"/>
      <c r="EI189" s="381"/>
      <c r="EJ189" s="381"/>
      <c r="EK189" s="381"/>
      <c r="EL189" s="381"/>
      <c r="EM189" s="381"/>
      <c r="EN189" s="381"/>
      <c r="EO189" s="381"/>
      <c r="EP189" s="381"/>
      <c r="EQ189" s="381"/>
      <c r="ER189" s="381"/>
      <c r="ES189" s="381"/>
      <c r="ET189" s="381"/>
      <c r="EU189" s="381"/>
      <c r="EV189" s="381"/>
      <c r="EW189" s="381"/>
      <c r="EX189" s="381"/>
      <c r="EY189" s="381"/>
      <c r="EZ189" s="381"/>
      <c r="FA189" s="381"/>
      <c r="FB189" s="381"/>
      <c r="FC189" s="381"/>
      <c r="FD189" s="381"/>
      <c r="FE189" s="381"/>
      <c r="FF189" s="381"/>
      <c r="FG189" s="381"/>
      <c r="FH189" s="381"/>
      <c r="FI189" s="381"/>
      <c r="FJ189" s="381"/>
      <c r="FK189" s="381"/>
      <c r="FL189" s="381"/>
      <c r="FM189" s="381"/>
      <c r="FN189" s="381"/>
      <c r="FO189" s="381"/>
      <c r="FP189" s="381"/>
      <c r="FQ189" s="381"/>
      <c r="FR189" s="381"/>
      <c r="FS189" s="381"/>
      <c r="FT189" s="381"/>
      <c r="FU189" s="381"/>
      <c r="FV189" s="381"/>
      <c r="FW189" s="381"/>
      <c r="FX189" s="381"/>
      <c r="FY189" s="381"/>
      <c r="FZ189" s="381"/>
      <c r="GA189" s="381"/>
      <c r="GB189" s="381"/>
      <c r="GC189" s="381"/>
    </row>
    <row r="190" spans="1:185" s="382" customFormat="1" ht="13.8">
      <c r="A190" s="390" t="s">
        <v>5975</v>
      </c>
      <c r="B190" s="388" t="s">
        <v>5976</v>
      </c>
      <c r="C190" s="202">
        <v>71</v>
      </c>
      <c r="D190" s="146">
        <v>18403</v>
      </c>
      <c r="E190" s="146">
        <v>19606.59</v>
      </c>
      <c r="F190" s="157"/>
      <c r="G190" s="157"/>
      <c r="H190" s="157"/>
      <c r="I190" s="381"/>
      <c r="J190" s="381"/>
      <c r="K190" s="381"/>
      <c r="L190" s="381"/>
      <c r="M190" s="381"/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381"/>
      <c r="Y190" s="381"/>
      <c r="Z190" s="381"/>
      <c r="AA190" s="381"/>
      <c r="AB190" s="381"/>
      <c r="AC190" s="381"/>
      <c r="AD190" s="381"/>
      <c r="AE190" s="381"/>
      <c r="AF190" s="381"/>
      <c r="AG190" s="381"/>
      <c r="AH190" s="381"/>
      <c r="AI190" s="381"/>
      <c r="AJ190" s="381"/>
      <c r="AK190" s="381"/>
      <c r="AL190" s="381"/>
      <c r="AM190" s="381"/>
      <c r="AN190" s="381"/>
      <c r="AO190" s="381"/>
      <c r="AP190" s="381"/>
      <c r="AQ190" s="381"/>
      <c r="AR190" s="381"/>
      <c r="AS190" s="381"/>
      <c r="AT190" s="381"/>
      <c r="AU190" s="381"/>
      <c r="AV190" s="381"/>
      <c r="AW190" s="381"/>
      <c r="AX190" s="381"/>
      <c r="AY190" s="381"/>
      <c r="AZ190" s="381"/>
      <c r="BA190" s="381"/>
      <c r="BB190" s="381"/>
      <c r="BC190" s="381"/>
      <c r="BD190" s="381"/>
      <c r="BE190" s="381"/>
      <c r="BF190" s="381"/>
      <c r="BG190" s="381"/>
      <c r="BH190" s="381"/>
      <c r="BI190" s="381"/>
      <c r="BJ190" s="381"/>
      <c r="BK190" s="381"/>
      <c r="BL190" s="381"/>
      <c r="BM190" s="381"/>
      <c r="BN190" s="381"/>
      <c r="BO190" s="381"/>
      <c r="BP190" s="381"/>
      <c r="BQ190" s="381"/>
      <c r="BR190" s="381"/>
      <c r="BS190" s="381"/>
      <c r="BT190" s="381"/>
      <c r="BU190" s="381"/>
      <c r="BV190" s="381"/>
      <c r="BW190" s="381"/>
      <c r="BX190" s="381"/>
      <c r="BY190" s="381"/>
      <c r="BZ190" s="381"/>
      <c r="CA190" s="381"/>
      <c r="CB190" s="381"/>
      <c r="CC190" s="381"/>
      <c r="CD190" s="381"/>
      <c r="CE190" s="381"/>
      <c r="CF190" s="381"/>
      <c r="CG190" s="381"/>
      <c r="CH190" s="381"/>
      <c r="CI190" s="381"/>
      <c r="CJ190" s="381"/>
      <c r="CK190" s="381"/>
      <c r="CL190" s="381"/>
      <c r="CM190" s="381"/>
      <c r="CN190" s="381"/>
      <c r="CO190" s="381"/>
      <c r="CP190" s="381"/>
      <c r="CQ190" s="381"/>
      <c r="CR190" s="381"/>
      <c r="CS190" s="381"/>
      <c r="CT190" s="381"/>
      <c r="CU190" s="381"/>
      <c r="CV190" s="381"/>
      <c r="CW190" s="381"/>
      <c r="CX190" s="381"/>
      <c r="CY190" s="381"/>
      <c r="CZ190" s="381"/>
      <c r="DA190" s="381"/>
      <c r="DB190" s="381"/>
      <c r="DC190" s="381"/>
      <c r="DD190" s="381"/>
      <c r="DE190" s="381"/>
      <c r="DF190" s="381"/>
      <c r="DG190" s="381"/>
      <c r="DH190" s="381"/>
      <c r="DI190" s="381"/>
      <c r="DJ190" s="381"/>
      <c r="DK190" s="381"/>
      <c r="DL190" s="381"/>
      <c r="DM190" s="381"/>
      <c r="DN190" s="381"/>
      <c r="DO190" s="381"/>
      <c r="DP190" s="381"/>
      <c r="DQ190" s="381"/>
      <c r="DR190" s="381"/>
      <c r="DS190" s="381"/>
      <c r="DT190" s="381"/>
      <c r="DU190" s="381"/>
      <c r="DV190" s="381"/>
      <c r="DW190" s="381"/>
      <c r="DX190" s="381"/>
      <c r="DY190" s="381"/>
      <c r="DZ190" s="381"/>
      <c r="EA190" s="381"/>
      <c r="EB190" s="381"/>
      <c r="EC190" s="381"/>
      <c r="ED190" s="381"/>
      <c r="EE190" s="381"/>
      <c r="EF190" s="381"/>
      <c r="EG190" s="381"/>
      <c r="EH190" s="381"/>
      <c r="EI190" s="381"/>
      <c r="EJ190" s="381"/>
      <c r="EK190" s="381"/>
      <c r="EL190" s="381"/>
      <c r="EM190" s="381"/>
      <c r="EN190" s="381"/>
      <c r="EO190" s="381"/>
      <c r="EP190" s="381"/>
      <c r="EQ190" s="381"/>
      <c r="ER190" s="381"/>
      <c r="ES190" s="381"/>
      <c r="ET190" s="381"/>
      <c r="EU190" s="381"/>
      <c r="EV190" s="381"/>
      <c r="EW190" s="381"/>
      <c r="EX190" s="381"/>
      <c r="EY190" s="381"/>
      <c r="EZ190" s="381"/>
      <c r="FA190" s="381"/>
      <c r="FB190" s="381"/>
      <c r="FC190" s="381"/>
      <c r="FD190" s="381"/>
      <c r="FE190" s="381"/>
      <c r="FF190" s="381"/>
      <c r="FG190" s="381"/>
      <c r="FH190" s="381"/>
      <c r="FI190" s="381"/>
      <c r="FJ190" s="381"/>
      <c r="FK190" s="381"/>
      <c r="FL190" s="381"/>
      <c r="FM190" s="381"/>
      <c r="FN190" s="381"/>
      <c r="FO190" s="381"/>
      <c r="FP190" s="381"/>
      <c r="FQ190" s="381"/>
      <c r="FR190" s="381"/>
      <c r="FS190" s="381"/>
      <c r="FT190" s="381"/>
      <c r="FU190" s="381"/>
      <c r="FV190" s="381"/>
      <c r="FW190" s="381"/>
      <c r="FX190" s="381"/>
      <c r="FY190" s="381"/>
      <c r="FZ190" s="381"/>
      <c r="GA190" s="381"/>
      <c r="GB190" s="381"/>
      <c r="GC190" s="381"/>
    </row>
    <row r="191" spans="1:185" s="382" customFormat="1" ht="13.8">
      <c r="A191" s="390" t="s">
        <v>5977</v>
      </c>
      <c r="B191" s="388" t="s">
        <v>5978</v>
      </c>
      <c r="C191" s="202">
        <v>17</v>
      </c>
      <c r="D191" s="146">
        <v>18344</v>
      </c>
      <c r="E191" s="146">
        <v>19442.199999999997</v>
      </c>
      <c r="F191" s="157"/>
      <c r="G191" s="157"/>
      <c r="H191" s="157"/>
      <c r="I191" s="381"/>
      <c r="J191" s="381"/>
      <c r="K191" s="381"/>
      <c r="L191" s="381"/>
      <c r="M191" s="381"/>
      <c r="N191" s="381"/>
      <c r="O191" s="381"/>
      <c r="P191" s="381"/>
      <c r="Q191" s="381"/>
      <c r="R191" s="381"/>
      <c r="S191" s="381"/>
      <c r="T191" s="381"/>
      <c r="U191" s="381"/>
      <c r="V191" s="381"/>
      <c r="W191" s="381"/>
      <c r="X191" s="381"/>
      <c r="Y191" s="381"/>
      <c r="Z191" s="381"/>
      <c r="AA191" s="381"/>
      <c r="AB191" s="381"/>
      <c r="AC191" s="381"/>
      <c r="AD191" s="381"/>
      <c r="AE191" s="381"/>
      <c r="AF191" s="381"/>
      <c r="AG191" s="381"/>
      <c r="AH191" s="381"/>
      <c r="AI191" s="381"/>
      <c r="AJ191" s="381"/>
      <c r="AK191" s="381"/>
      <c r="AL191" s="381"/>
      <c r="AM191" s="381"/>
      <c r="AN191" s="381"/>
      <c r="AO191" s="381"/>
      <c r="AP191" s="381"/>
      <c r="AQ191" s="381"/>
      <c r="AR191" s="381"/>
      <c r="AS191" s="381"/>
      <c r="AT191" s="381"/>
      <c r="AU191" s="381"/>
      <c r="AV191" s="381"/>
      <c r="AW191" s="381"/>
      <c r="AX191" s="381"/>
      <c r="AY191" s="381"/>
      <c r="AZ191" s="381"/>
      <c r="BA191" s="381"/>
      <c r="BB191" s="381"/>
      <c r="BC191" s="381"/>
      <c r="BD191" s="381"/>
      <c r="BE191" s="381"/>
      <c r="BF191" s="381"/>
      <c r="BG191" s="381"/>
      <c r="BH191" s="381"/>
      <c r="BI191" s="381"/>
      <c r="BJ191" s="381"/>
      <c r="BK191" s="381"/>
      <c r="BL191" s="381"/>
      <c r="BM191" s="381"/>
      <c r="BN191" s="381"/>
      <c r="BO191" s="381"/>
      <c r="BP191" s="381"/>
      <c r="BQ191" s="381"/>
      <c r="BR191" s="381"/>
      <c r="BS191" s="381"/>
      <c r="BT191" s="381"/>
      <c r="BU191" s="381"/>
      <c r="BV191" s="381"/>
      <c r="BW191" s="381"/>
      <c r="BX191" s="381"/>
      <c r="BY191" s="381"/>
      <c r="BZ191" s="381"/>
      <c r="CA191" s="381"/>
      <c r="CB191" s="381"/>
      <c r="CC191" s="381"/>
      <c r="CD191" s="381"/>
      <c r="CE191" s="381"/>
      <c r="CF191" s="381"/>
      <c r="CG191" s="381"/>
      <c r="CH191" s="381"/>
      <c r="CI191" s="381"/>
      <c r="CJ191" s="381"/>
      <c r="CK191" s="381"/>
      <c r="CL191" s="381"/>
      <c r="CM191" s="381"/>
      <c r="CN191" s="381"/>
      <c r="CO191" s="381"/>
      <c r="CP191" s="381"/>
      <c r="CQ191" s="381"/>
      <c r="CR191" s="381"/>
      <c r="CS191" s="381"/>
      <c r="CT191" s="381"/>
      <c r="CU191" s="381"/>
      <c r="CV191" s="381"/>
      <c r="CW191" s="381"/>
      <c r="CX191" s="381"/>
      <c r="CY191" s="381"/>
      <c r="CZ191" s="381"/>
      <c r="DA191" s="381"/>
      <c r="DB191" s="381"/>
      <c r="DC191" s="381"/>
      <c r="DD191" s="381"/>
      <c r="DE191" s="381"/>
      <c r="DF191" s="381"/>
      <c r="DG191" s="381"/>
      <c r="DH191" s="381"/>
      <c r="DI191" s="381"/>
      <c r="DJ191" s="381"/>
      <c r="DK191" s="381"/>
      <c r="DL191" s="381"/>
      <c r="DM191" s="381"/>
      <c r="DN191" s="381"/>
      <c r="DO191" s="381"/>
      <c r="DP191" s="381"/>
      <c r="DQ191" s="381"/>
      <c r="DR191" s="381"/>
      <c r="DS191" s="381"/>
      <c r="DT191" s="381"/>
      <c r="DU191" s="381"/>
      <c r="DV191" s="381"/>
      <c r="DW191" s="381"/>
      <c r="DX191" s="381"/>
      <c r="DY191" s="381"/>
      <c r="DZ191" s="381"/>
      <c r="EA191" s="381"/>
      <c r="EB191" s="381"/>
      <c r="EC191" s="381"/>
      <c r="ED191" s="381"/>
      <c r="EE191" s="381"/>
      <c r="EF191" s="381"/>
      <c r="EG191" s="381"/>
      <c r="EH191" s="381"/>
      <c r="EI191" s="381"/>
      <c r="EJ191" s="381"/>
      <c r="EK191" s="381"/>
      <c r="EL191" s="381"/>
      <c r="EM191" s="381"/>
      <c r="EN191" s="381"/>
      <c r="EO191" s="381"/>
      <c r="EP191" s="381"/>
      <c r="EQ191" s="381"/>
      <c r="ER191" s="381"/>
      <c r="ES191" s="381"/>
      <c r="ET191" s="381"/>
      <c r="EU191" s="381"/>
      <c r="EV191" s="381"/>
      <c r="EW191" s="381"/>
      <c r="EX191" s="381"/>
      <c r="EY191" s="381"/>
      <c r="EZ191" s="381"/>
      <c r="FA191" s="381"/>
      <c r="FB191" s="381"/>
      <c r="FC191" s="381"/>
      <c r="FD191" s="381"/>
      <c r="FE191" s="381"/>
      <c r="FF191" s="381"/>
      <c r="FG191" s="381"/>
      <c r="FH191" s="381"/>
      <c r="FI191" s="381"/>
      <c r="FJ191" s="381"/>
      <c r="FK191" s="381"/>
      <c r="FL191" s="381"/>
      <c r="FM191" s="381"/>
      <c r="FN191" s="381"/>
      <c r="FO191" s="381"/>
      <c r="FP191" s="381"/>
      <c r="FQ191" s="381"/>
      <c r="FR191" s="381"/>
      <c r="FS191" s="381"/>
      <c r="FT191" s="381"/>
      <c r="FU191" s="381"/>
      <c r="FV191" s="381"/>
      <c r="FW191" s="381"/>
      <c r="FX191" s="381"/>
      <c r="FY191" s="381"/>
      <c r="FZ191" s="381"/>
      <c r="GA191" s="381"/>
      <c r="GB191" s="381"/>
      <c r="GC191" s="381"/>
    </row>
    <row r="192" spans="1:185" s="382" customFormat="1" ht="13.8">
      <c r="A192" s="390" t="s">
        <v>5979</v>
      </c>
      <c r="B192" s="388" t="s">
        <v>5909</v>
      </c>
      <c r="C192" s="202">
        <v>128</v>
      </c>
      <c r="D192" s="146">
        <v>7600</v>
      </c>
      <c r="E192" s="146">
        <v>7600</v>
      </c>
      <c r="F192" s="157"/>
      <c r="G192" s="157"/>
      <c r="H192" s="157"/>
      <c r="I192" s="381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381"/>
      <c r="Y192" s="381"/>
      <c r="Z192" s="381"/>
      <c r="AA192" s="381"/>
      <c r="AB192" s="381"/>
      <c r="AC192" s="381"/>
      <c r="AD192" s="381"/>
      <c r="AE192" s="381"/>
      <c r="AF192" s="381"/>
      <c r="AG192" s="381"/>
      <c r="AH192" s="381"/>
      <c r="AI192" s="381"/>
      <c r="AJ192" s="381"/>
      <c r="AK192" s="381"/>
      <c r="AL192" s="381"/>
      <c r="AM192" s="381"/>
      <c r="AN192" s="381"/>
      <c r="AO192" s="381"/>
      <c r="AP192" s="381"/>
      <c r="AQ192" s="381"/>
      <c r="AR192" s="381"/>
      <c r="AS192" s="381"/>
      <c r="AT192" s="381"/>
      <c r="AU192" s="381"/>
      <c r="AV192" s="381"/>
      <c r="AW192" s="381"/>
      <c r="AX192" s="381"/>
      <c r="AY192" s="381"/>
      <c r="AZ192" s="381"/>
      <c r="BA192" s="381"/>
      <c r="BB192" s="381"/>
      <c r="BC192" s="381"/>
      <c r="BD192" s="381"/>
      <c r="BE192" s="381"/>
      <c r="BF192" s="381"/>
      <c r="BG192" s="381"/>
      <c r="BH192" s="381"/>
      <c r="BI192" s="381"/>
      <c r="BJ192" s="381"/>
      <c r="BK192" s="381"/>
      <c r="BL192" s="381"/>
      <c r="BM192" s="381"/>
      <c r="BN192" s="381"/>
      <c r="BO192" s="381"/>
      <c r="BP192" s="381"/>
      <c r="BQ192" s="381"/>
      <c r="BR192" s="381"/>
      <c r="BS192" s="381"/>
      <c r="BT192" s="381"/>
      <c r="BU192" s="381"/>
      <c r="BV192" s="381"/>
      <c r="BW192" s="381"/>
      <c r="BX192" s="381"/>
      <c r="BY192" s="381"/>
      <c r="BZ192" s="381"/>
      <c r="CA192" s="381"/>
      <c r="CB192" s="381"/>
      <c r="CC192" s="381"/>
      <c r="CD192" s="381"/>
      <c r="CE192" s="381"/>
      <c r="CF192" s="381"/>
      <c r="CG192" s="381"/>
      <c r="CH192" s="381"/>
      <c r="CI192" s="381"/>
      <c r="CJ192" s="381"/>
      <c r="CK192" s="381"/>
      <c r="CL192" s="381"/>
      <c r="CM192" s="381"/>
      <c r="CN192" s="381"/>
      <c r="CO192" s="381"/>
      <c r="CP192" s="381"/>
      <c r="CQ192" s="381"/>
      <c r="CR192" s="381"/>
      <c r="CS192" s="381"/>
      <c r="CT192" s="381"/>
      <c r="CU192" s="381"/>
      <c r="CV192" s="381"/>
      <c r="CW192" s="381"/>
      <c r="CX192" s="381"/>
      <c r="CY192" s="381"/>
      <c r="CZ192" s="381"/>
      <c r="DA192" s="381"/>
      <c r="DB192" s="381"/>
      <c r="DC192" s="381"/>
      <c r="DD192" s="381"/>
      <c r="DE192" s="381"/>
      <c r="DF192" s="381"/>
      <c r="DG192" s="381"/>
      <c r="DH192" s="381"/>
      <c r="DI192" s="381"/>
      <c r="DJ192" s="381"/>
      <c r="DK192" s="381"/>
      <c r="DL192" s="381"/>
      <c r="DM192" s="381"/>
      <c r="DN192" s="381"/>
      <c r="DO192" s="381"/>
      <c r="DP192" s="381"/>
      <c r="DQ192" s="381"/>
      <c r="DR192" s="381"/>
      <c r="DS192" s="381"/>
      <c r="DT192" s="381"/>
      <c r="DU192" s="381"/>
      <c r="DV192" s="381"/>
      <c r="DW192" s="381"/>
      <c r="DX192" s="381"/>
      <c r="DY192" s="381"/>
      <c r="DZ192" s="381"/>
      <c r="EA192" s="381"/>
      <c r="EB192" s="381"/>
      <c r="EC192" s="381"/>
      <c r="ED192" s="381"/>
      <c r="EE192" s="381"/>
      <c r="EF192" s="381"/>
      <c r="EG192" s="381"/>
      <c r="EH192" s="381"/>
      <c r="EI192" s="381"/>
      <c r="EJ192" s="381"/>
      <c r="EK192" s="381"/>
      <c r="EL192" s="381"/>
      <c r="EM192" s="381"/>
      <c r="EN192" s="381"/>
      <c r="EO192" s="381"/>
      <c r="EP192" s="381"/>
      <c r="EQ192" s="381"/>
      <c r="ER192" s="381"/>
      <c r="ES192" s="381"/>
      <c r="ET192" s="381"/>
      <c r="EU192" s="381"/>
      <c r="EV192" s="381"/>
      <c r="EW192" s="381"/>
      <c r="EX192" s="381"/>
      <c r="EY192" s="381"/>
      <c r="EZ192" s="381"/>
      <c r="FA192" s="381"/>
      <c r="FB192" s="381"/>
      <c r="FC192" s="381"/>
      <c r="FD192" s="381"/>
      <c r="FE192" s="381"/>
      <c r="FF192" s="381"/>
      <c r="FG192" s="381"/>
      <c r="FH192" s="381"/>
      <c r="FI192" s="381"/>
      <c r="FJ192" s="381"/>
      <c r="FK192" s="381"/>
      <c r="FL192" s="381"/>
      <c r="FM192" s="381"/>
      <c r="FN192" s="381"/>
      <c r="FO192" s="381"/>
      <c r="FP192" s="381"/>
      <c r="FQ192" s="381"/>
      <c r="FR192" s="381"/>
      <c r="FS192" s="381"/>
      <c r="FT192" s="381"/>
      <c r="FU192" s="381"/>
      <c r="FV192" s="381"/>
      <c r="FW192" s="381"/>
      <c r="FX192" s="381"/>
      <c r="FY192" s="381"/>
      <c r="FZ192" s="381"/>
      <c r="GA192" s="381"/>
      <c r="GB192" s="381"/>
      <c r="GC192" s="381"/>
    </row>
    <row r="193" spans="1:185" s="382" customFormat="1" ht="13.8">
      <c r="A193" s="390" t="s">
        <v>5980</v>
      </c>
      <c r="B193" s="388" t="s">
        <v>5952</v>
      </c>
      <c r="C193" s="202">
        <v>3</v>
      </c>
      <c r="D193" s="146">
        <v>25006.86</v>
      </c>
      <c r="E193" s="146">
        <v>25031.86</v>
      </c>
      <c r="F193" s="157"/>
      <c r="G193" s="157"/>
      <c r="H193" s="157"/>
      <c r="I193" s="381"/>
      <c r="J193" s="381"/>
      <c r="K193" s="381"/>
      <c r="L193" s="381"/>
      <c r="M193" s="381"/>
      <c r="N193" s="381"/>
      <c r="O193" s="381"/>
      <c r="P193" s="381"/>
      <c r="Q193" s="381"/>
      <c r="R193" s="381"/>
      <c r="S193" s="381"/>
      <c r="T193" s="381"/>
      <c r="U193" s="381"/>
      <c r="V193" s="381"/>
      <c r="W193" s="381"/>
      <c r="X193" s="381"/>
      <c r="Y193" s="381"/>
      <c r="Z193" s="381"/>
      <c r="AA193" s="381"/>
      <c r="AB193" s="381"/>
      <c r="AC193" s="381"/>
      <c r="AD193" s="381"/>
      <c r="AE193" s="381"/>
      <c r="AF193" s="381"/>
      <c r="AG193" s="381"/>
      <c r="AH193" s="381"/>
      <c r="AI193" s="381"/>
      <c r="AJ193" s="381"/>
      <c r="AK193" s="381"/>
      <c r="AL193" s="381"/>
      <c r="AM193" s="381"/>
      <c r="AN193" s="381"/>
      <c r="AO193" s="381"/>
      <c r="AP193" s="381"/>
      <c r="AQ193" s="381"/>
      <c r="AR193" s="381"/>
      <c r="AS193" s="381"/>
      <c r="AT193" s="381"/>
      <c r="AU193" s="381"/>
      <c r="AV193" s="381"/>
      <c r="AW193" s="381"/>
      <c r="AX193" s="381"/>
      <c r="AY193" s="381"/>
      <c r="AZ193" s="381"/>
      <c r="BA193" s="381"/>
      <c r="BB193" s="381"/>
      <c r="BC193" s="381"/>
      <c r="BD193" s="381"/>
      <c r="BE193" s="381"/>
      <c r="BF193" s="381"/>
      <c r="BG193" s="381"/>
      <c r="BH193" s="381"/>
      <c r="BI193" s="381"/>
      <c r="BJ193" s="381"/>
      <c r="BK193" s="381"/>
      <c r="BL193" s="381"/>
      <c r="BM193" s="381"/>
      <c r="BN193" s="381"/>
      <c r="BO193" s="381"/>
      <c r="BP193" s="381"/>
      <c r="BQ193" s="381"/>
      <c r="BR193" s="381"/>
      <c r="BS193" s="381"/>
      <c r="BT193" s="381"/>
      <c r="BU193" s="381"/>
      <c r="BV193" s="381"/>
      <c r="BW193" s="381"/>
      <c r="BX193" s="381"/>
      <c r="BY193" s="381"/>
      <c r="BZ193" s="381"/>
      <c r="CA193" s="381"/>
      <c r="CB193" s="381"/>
      <c r="CC193" s="381"/>
      <c r="CD193" s="381"/>
      <c r="CE193" s="381"/>
      <c r="CF193" s="381"/>
      <c r="CG193" s="381"/>
      <c r="CH193" s="381"/>
      <c r="CI193" s="381"/>
      <c r="CJ193" s="381"/>
      <c r="CK193" s="381"/>
      <c r="CL193" s="381"/>
      <c r="CM193" s="381"/>
      <c r="CN193" s="381"/>
      <c r="CO193" s="381"/>
      <c r="CP193" s="381"/>
      <c r="CQ193" s="381"/>
      <c r="CR193" s="381"/>
      <c r="CS193" s="381"/>
      <c r="CT193" s="381"/>
      <c r="CU193" s="381"/>
      <c r="CV193" s="381"/>
      <c r="CW193" s="381"/>
      <c r="CX193" s="381"/>
      <c r="CY193" s="381"/>
      <c r="CZ193" s="381"/>
      <c r="DA193" s="381"/>
      <c r="DB193" s="381"/>
      <c r="DC193" s="381"/>
      <c r="DD193" s="381"/>
      <c r="DE193" s="381"/>
      <c r="DF193" s="381"/>
      <c r="DG193" s="381"/>
      <c r="DH193" s="381"/>
      <c r="DI193" s="381"/>
      <c r="DJ193" s="381"/>
      <c r="DK193" s="381"/>
      <c r="DL193" s="381"/>
      <c r="DM193" s="381"/>
      <c r="DN193" s="381"/>
      <c r="DO193" s="381"/>
      <c r="DP193" s="381"/>
      <c r="DQ193" s="381"/>
      <c r="DR193" s="381"/>
      <c r="DS193" s="381"/>
      <c r="DT193" s="381"/>
      <c r="DU193" s="381"/>
      <c r="DV193" s="381"/>
      <c r="DW193" s="381"/>
      <c r="DX193" s="381"/>
      <c r="DY193" s="381"/>
      <c r="DZ193" s="381"/>
      <c r="EA193" s="381"/>
      <c r="EB193" s="381"/>
      <c r="EC193" s="381"/>
      <c r="ED193" s="381"/>
      <c r="EE193" s="381"/>
      <c r="EF193" s="381"/>
      <c r="EG193" s="381"/>
      <c r="EH193" s="381"/>
      <c r="EI193" s="381"/>
      <c r="EJ193" s="381"/>
      <c r="EK193" s="381"/>
      <c r="EL193" s="381"/>
      <c r="EM193" s="381"/>
      <c r="EN193" s="381"/>
      <c r="EO193" s="381"/>
      <c r="EP193" s="381"/>
      <c r="EQ193" s="381"/>
      <c r="ER193" s="381"/>
      <c r="ES193" s="381"/>
      <c r="ET193" s="381"/>
      <c r="EU193" s="381"/>
      <c r="EV193" s="381"/>
      <c r="EW193" s="381"/>
      <c r="EX193" s="381"/>
      <c r="EY193" s="381"/>
      <c r="EZ193" s="381"/>
      <c r="FA193" s="381"/>
      <c r="FB193" s="381"/>
      <c r="FC193" s="381"/>
      <c r="FD193" s="381"/>
      <c r="FE193" s="381"/>
      <c r="FF193" s="381"/>
      <c r="FG193" s="381"/>
      <c r="FH193" s="381"/>
      <c r="FI193" s="381"/>
      <c r="FJ193" s="381"/>
      <c r="FK193" s="381"/>
      <c r="FL193" s="381"/>
      <c r="FM193" s="381"/>
      <c r="FN193" s="381"/>
      <c r="FO193" s="381"/>
      <c r="FP193" s="381"/>
      <c r="FQ193" s="381"/>
      <c r="FR193" s="381"/>
      <c r="FS193" s="381"/>
      <c r="FT193" s="381"/>
      <c r="FU193" s="381"/>
      <c r="FV193" s="381"/>
      <c r="FW193" s="381"/>
      <c r="FX193" s="381"/>
      <c r="FY193" s="381"/>
      <c r="FZ193" s="381"/>
      <c r="GA193" s="381"/>
      <c r="GB193" s="381"/>
      <c r="GC193" s="381"/>
    </row>
    <row r="194" spans="1:185" s="382" customFormat="1" ht="13.8">
      <c r="A194" s="390" t="s">
        <v>5981</v>
      </c>
      <c r="B194" s="388" t="s">
        <v>5952</v>
      </c>
      <c r="C194" s="202">
        <v>1</v>
      </c>
      <c r="D194" s="146">
        <v>34693.5</v>
      </c>
      <c r="E194" s="146">
        <v>34693.5</v>
      </c>
      <c r="F194" s="157"/>
      <c r="G194" s="157"/>
      <c r="H194" s="157"/>
      <c r="I194" s="381"/>
      <c r="J194" s="381"/>
      <c r="K194" s="381"/>
      <c r="L194" s="381"/>
      <c r="M194" s="381"/>
      <c r="N194" s="381"/>
      <c r="O194" s="381"/>
      <c r="P194" s="381"/>
      <c r="Q194" s="381"/>
      <c r="R194" s="381"/>
      <c r="S194" s="381"/>
      <c r="T194" s="381"/>
      <c r="U194" s="381"/>
      <c r="V194" s="381"/>
      <c r="W194" s="381"/>
      <c r="X194" s="381"/>
      <c r="Y194" s="381"/>
      <c r="Z194" s="381"/>
      <c r="AA194" s="381"/>
      <c r="AB194" s="381"/>
      <c r="AC194" s="381"/>
      <c r="AD194" s="381"/>
      <c r="AE194" s="381"/>
      <c r="AF194" s="381"/>
      <c r="AG194" s="381"/>
      <c r="AH194" s="381"/>
      <c r="AI194" s="381"/>
      <c r="AJ194" s="381"/>
      <c r="AK194" s="381"/>
      <c r="AL194" s="381"/>
      <c r="AM194" s="381"/>
      <c r="AN194" s="381"/>
      <c r="AO194" s="381"/>
      <c r="AP194" s="381"/>
      <c r="AQ194" s="381"/>
      <c r="AR194" s="381"/>
      <c r="AS194" s="381"/>
      <c r="AT194" s="381"/>
      <c r="AU194" s="381"/>
      <c r="AV194" s="381"/>
      <c r="AW194" s="381"/>
      <c r="AX194" s="381"/>
      <c r="AY194" s="381"/>
      <c r="AZ194" s="381"/>
      <c r="BA194" s="381"/>
      <c r="BB194" s="381"/>
      <c r="BC194" s="381"/>
      <c r="BD194" s="381"/>
      <c r="BE194" s="381"/>
      <c r="BF194" s="381"/>
      <c r="BG194" s="381"/>
      <c r="BH194" s="381"/>
      <c r="BI194" s="381"/>
      <c r="BJ194" s="381"/>
      <c r="BK194" s="381"/>
      <c r="BL194" s="381"/>
      <c r="BM194" s="381"/>
      <c r="BN194" s="381"/>
      <c r="BO194" s="381"/>
      <c r="BP194" s="381"/>
      <c r="BQ194" s="381"/>
      <c r="BR194" s="381"/>
      <c r="BS194" s="381"/>
      <c r="BT194" s="381"/>
      <c r="BU194" s="381"/>
      <c r="BV194" s="381"/>
      <c r="BW194" s="381"/>
      <c r="BX194" s="381"/>
      <c r="BY194" s="381"/>
      <c r="BZ194" s="381"/>
      <c r="CA194" s="381"/>
      <c r="CB194" s="381"/>
      <c r="CC194" s="381"/>
      <c r="CD194" s="381"/>
      <c r="CE194" s="381"/>
      <c r="CF194" s="381"/>
      <c r="CG194" s="381"/>
      <c r="CH194" s="381"/>
      <c r="CI194" s="381"/>
      <c r="CJ194" s="381"/>
      <c r="CK194" s="381"/>
      <c r="CL194" s="381"/>
      <c r="CM194" s="381"/>
      <c r="CN194" s="381"/>
      <c r="CO194" s="381"/>
      <c r="CP194" s="381"/>
      <c r="CQ194" s="381"/>
      <c r="CR194" s="381"/>
      <c r="CS194" s="381"/>
      <c r="CT194" s="381"/>
      <c r="CU194" s="381"/>
      <c r="CV194" s="381"/>
      <c r="CW194" s="381"/>
      <c r="CX194" s="381"/>
      <c r="CY194" s="381"/>
      <c r="CZ194" s="381"/>
      <c r="DA194" s="381"/>
      <c r="DB194" s="381"/>
      <c r="DC194" s="381"/>
      <c r="DD194" s="381"/>
      <c r="DE194" s="381"/>
      <c r="DF194" s="381"/>
      <c r="DG194" s="381"/>
      <c r="DH194" s="381"/>
      <c r="DI194" s="381"/>
      <c r="DJ194" s="381"/>
      <c r="DK194" s="381"/>
      <c r="DL194" s="381"/>
      <c r="DM194" s="381"/>
      <c r="DN194" s="381"/>
      <c r="DO194" s="381"/>
      <c r="DP194" s="381"/>
      <c r="DQ194" s="381"/>
      <c r="DR194" s="381"/>
      <c r="DS194" s="381"/>
      <c r="DT194" s="381"/>
      <c r="DU194" s="381"/>
      <c r="DV194" s="381"/>
      <c r="DW194" s="381"/>
      <c r="DX194" s="381"/>
      <c r="DY194" s="381"/>
      <c r="DZ194" s="381"/>
      <c r="EA194" s="381"/>
      <c r="EB194" s="381"/>
      <c r="EC194" s="381"/>
      <c r="ED194" s="381"/>
      <c r="EE194" s="381"/>
      <c r="EF194" s="381"/>
      <c r="EG194" s="381"/>
      <c r="EH194" s="381"/>
      <c r="EI194" s="381"/>
      <c r="EJ194" s="381"/>
      <c r="EK194" s="381"/>
      <c r="EL194" s="381"/>
      <c r="EM194" s="381"/>
      <c r="EN194" s="381"/>
      <c r="EO194" s="381"/>
      <c r="EP194" s="381"/>
      <c r="EQ194" s="381"/>
      <c r="ER194" s="381"/>
      <c r="ES194" s="381"/>
      <c r="ET194" s="381"/>
      <c r="EU194" s="381"/>
      <c r="EV194" s="381"/>
      <c r="EW194" s="381"/>
      <c r="EX194" s="381"/>
      <c r="EY194" s="381"/>
      <c r="EZ194" s="381"/>
      <c r="FA194" s="381"/>
      <c r="FB194" s="381"/>
      <c r="FC194" s="381"/>
      <c r="FD194" s="381"/>
      <c r="FE194" s="381"/>
      <c r="FF194" s="381"/>
      <c r="FG194" s="381"/>
      <c r="FH194" s="381"/>
      <c r="FI194" s="381"/>
      <c r="FJ194" s="381"/>
      <c r="FK194" s="381"/>
      <c r="FL194" s="381"/>
      <c r="FM194" s="381"/>
      <c r="FN194" s="381"/>
      <c r="FO194" s="381"/>
      <c r="FP194" s="381"/>
      <c r="FQ194" s="381"/>
      <c r="FR194" s="381"/>
      <c r="FS194" s="381"/>
      <c r="FT194" s="381"/>
      <c r="FU194" s="381"/>
      <c r="FV194" s="381"/>
      <c r="FW194" s="381"/>
      <c r="FX194" s="381"/>
      <c r="FY194" s="381"/>
      <c r="FZ194" s="381"/>
      <c r="GA194" s="381"/>
      <c r="GB194" s="381"/>
      <c r="GC194" s="381"/>
    </row>
    <row r="195" spans="1:185" s="382" customFormat="1" ht="13.8">
      <c r="A195" s="390" t="s">
        <v>5982</v>
      </c>
      <c r="B195" s="388" t="s">
        <v>5983</v>
      </c>
      <c r="C195" s="202">
        <v>11</v>
      </c>
      <c r="D195" s="146">
        <v>32449</v>
      </c>
      <c r="E195" s="146">
        <v>33412.800000000003</v>
      </c>
      <c r="F195" s="157"/>
      <c r="G195" s="157"/>
      <c r="H195" s="157"/>
      <c r="I195" s="381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381"/>
      <c r="Y195" s="381"/>
      <c r="Z195" s="381"/>
      <c r="AA195" s="381"/>
      <c r="AB195" s="381"/>
      <c r="AC195" s="381"/>
      <c r="AD195" s="381"/>
      <c r="AE195" s="381"/>
      <c r="AF195" s="381"/>
      <c r="AG195" s="381"/>
      <c r="AH195" s="381"/>
      <c r="AI195" s="381"/>
      <c r="AJ195" s="381"/>
      <c r="AK195" s="381"/>
      <c r="AL195" s="381"/>
      <c r="AM195" s="381"/>
      <c r="AN195" s="381"/>
      <c r="AO195" s="381"/>
      <c r="AP195" s="381"/>
      <c r="AQ195" s="381"/>
      <c r="AR195" s="381"/>
      <c r="AS195" s="381"/>
      <c r="AT195" s="381"/>
      <c r="AU195" s="381"/>
      <c r="AV195" s="381"/>
      <c r="AW195" s="381"/>
      <c r="AX195" s="381"/>
      <c r="AY195" s="381"/>
      <c r="AZ195" s="381"/>
      <c r="BA195" s="381"/>
      <c r="BB195" s="381"/>
      <c r="BC195" s="381"/>
      <c r="BD195" s="381"/>
      <c r="BE195" s="381"/>
      <c r="BF195" s="381"/>
      <c r="BG195" s="381"/>
      <c r="BH195" s="381"/>
      <c r="BI195" s="381"/>
      <c r="BJ195" s="381"/>
      <c r="BK195" s="381"/>
      <c r="BL195" s="381"/>
      <c r="BM195" s="381"/>
      <c r="BN195" s="381"/>
      <c r="BO195" s="381"/>
      <c r="BP195" s="381"/>
      <c r="BQ195" s="381"/>
      <c r="BR195" s="381"/>
      <c r="BS195" s="381"/>
      <c r="BT195" s="381"/>
      <c r="BU195" s="381"/>
      <c r="BV195" s="381"/>
      <c r="BW195" s="381"/>
      <c r="BX195" s="381"/>
      <c r="BY195" s="381"/>
      <c r="BZ195" s="381"/>
      <c r="CA195" s="381"/>
      <c r="CB195" s="381"/>
      <c r="CC195" s="381"/>
      <c r="CD195" s="381"/>
      <c r="CE195" s="381"/>
      <c r="CF195" s="381"/>
      <c r="CG195" s="381"/>
      <c r="CH195" s="381"/>
      <c r="CI195" s="381"/>
      <c r="CJ195" s="381"/>
      <c r="CK195" s="381"/>
      <c r="CL195" s="381"/>
      <c r="CM195" s="381"/>
      <c r="CN195" s="381"/>
      <c r="CO195" s="381"/>
      <c r="CP195" s="381"/>
      <c r="CQ195" s="381"/>
      <c r="CR195" s="381"/>
      <c r="CS195" s="381"/>
      <c r="CT195" s="381"/>
      <c r="CU195" s="381"/>
      <c r="CV195" s="381"/>
      <c r="CW195" s="381"/>
      <c r="CX195" s="381"/>
      <c r="CY195" s="381"/>
      <c r="CZ195" s="381"/>
      <c r="DA195" s="381"/>
      <c r="DB195" s="381"/>
      <c r="DC195" s="381"/>
      <c r="DD195" s="381"/>
      <c r="DE195" s="381"/>
      <c r="DF195" s="381"/>
      <c r="DG195" s="381"/>
      <c r="DH195" s="381"/>
      <c r="DI195" s="381"/>
      <c r="DJ195" s="381"/>
      <c r="DK195" s="381"/>
      <c r="DL195" s="381"/>
      <c r="DM195" s="381"/>
      <c r="DN195" s="381"/>
      <c r="DO195" s="381"/>
      <c r="DP195" s="381"/>
      <c r="DQ195" s="381"/>
      <c r="DR195" s="381"/>
      <c r="DS195" s="381"/>
      <c r="DT195" s="381"/>
      <c r="DU195" s="381"/>
      <c r="DV195" s="381"/>
      <c r="DW195" s="381"/>
      <c r="DX195" s="381"/>
      <c r="DY195" s="381"/>
      <c r="DZ195" s="381"/>
      <c r="EA195" s="381"/>
      <c r="EB195" s="381"/>
      <c r="EC195" s="381"/>
      <c r="ED195" s="381"/>
      <c r="EE195" s="381"/>
      <c r="EF195" s="381"/>
      <c r="EG195" s="381"/>
      <c r="EH195" s="381"/>
      <c r="EI195" s="381"/>
      <c r="EJ195" s="381"/>
      <c r="EK195" s="381"/>
      <c r="EL195" s="381"/>
      <c r="EM195" s="381"/>
      <c r="EN195" s="381"/>
      <c r="EO195" s="381"/>
      <c r="EP195" s="381"/>
      <c r="EQ195" s="381"/>
      <c r="ER195" s="381"/>
      <c r="ES195" s="381"/>
      <c r="ET195" s="381"/>
      <c r="EU195" s="381"/>
      <c r="EV195" s="381"/>
      <c r="EW195" s="381"/>
      <c r="EX195" s="381"/>
      <c r="EY195" s="381"/>
      <c r="EZ195" s="381"/>
      <c r="FA195" s="381"/>
      <c r="FB195" s="381"/>
      <c r="FC195" s="381"/>
      <c r="FD195" s="381"/>
      <c r="FE195" s="381"/>
      <c r="FF195" s="381"/>
      <c r="FG195" s="381"/>
      <c r="FH195" s="381"/>
      <c r="FI195" s="381"/>
      <c r="FJ195" s="381"/>
      <c r="FK195" s="381"/>
      <c r="FL195" s="381"/>
      <c r="FM195" s="381"/>
      <c r="FN195" s="381"/>
      <c r="FO195" s="381"/>
      <c r="FP195" s="381"/>
      <c r="FQ195" s="381"/>
      <c r="FR195" s="381"/>
      <c r="FS195" s="381"/>
      <c r="FT195" s="381"/>
      <c r="FU195" s="381"/>
      <c r="FV195" s="381"/>
      <c r="FW195" s="381"/>
      <c r="FX195" s="381"/>
      <c r="FY195" s="381"/>
      <c r="FZ195" s="381"/>
      <c r="GA195" s="381"/>
      <c r="GB195" s="381"/>
      <c r="GC195" s="381"/>
    </row>
    <row r="196" spans="1:185" s="382" customFormat="1" ht="13.8">
      <c r="A196" s="390" t="s">
        <v>5984</v>
      </c>
      <c r="B196" s="388" t="s">
        <v>5983</v>
      </c>
      <c r="C196" s="202">
        <v>10</v>
      </c>
      <c r="D196" s="146">
        <v>30800</v>
      </c>
      <c r="E196" s="146">
        <v>31709.66</v>
      </c>
      <c r="F196" s="157"/>
      <c r="G196" s="157"/>
      <c r="H196" s="157"/>
      <c r="I196" s="381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381"/>
      <c r="Y196" s="381"/>
      <c r="Z196" s="381"/>
      <c r="AA196" s="381"/>
      <c r="AB196" s="381"/>
      <c r="AC196" s="381"/>
      <c r="AD196" s="381"/>
      <c r="AE196" s="381"/>
      <c r="AF196" s="381"/>
      <c r="AG196" s="381"/>
      <c r="AH196" s="381"/>
      <c r="AI196" s="381"/>
      <c r="AJ196" s="381"/>
      <c r="AK196" s="381"/>
      <c r="AL196" s="381"/>
      <c r="AM196" s="381"/>
      <c r="AN196" s="381"/>
      <c r="AO196" s="381"/>
      <c r="AP196" s="381"/>
      <c r="AQ196" s="381"/>
      <c r="AR196" s="381"/>
      <c r="AS196" s="381"/>
      <c r="AT196" s="381"/>
      <c r="AU196" s="381"/>
      <c r="AV196" s="381"/>
      <c r="AW196" s="381"/>
      <c r="AX196" s="381"/>
      <c r="AY196" s="381"/>
      <c r="AZ196" s="381"/>
      <c r="BA196" s="381"/>
      <c r="BB196" s="381"/>
      <c r="BC196" s="381"/>
      <c r="BD196" s="381"/>
      <c r="BE196" s="381"/>
      <c r="BF196" s="381"/>
      <c r="BG196" s="381"/>
      <c r="BH196" s="381"/>
      <c r="BI196" s="381"/>
      <c r="BJ196" s="381"/>
      <c r="BK196" s="381"/>
      <c r="BL196" s="381"/>
      <c r="BM196" s="381"/>
      <c r="BN196" s="381"/>
      <c r="BO196" s="381"/>
      <c r="BP196" s="381"/>
      <c r="BQ196" s="381"/>
      <c r="BR196" s="381"/>
      <c r="BS196" s="381"/>
      <c r="BT196" s="381"/>
      <c r="BU196" s="381"/>
      <c r="BV196" s="381"/>
      <c r="BW196" s="381"/>
      <c r="BX196" s="381"/>
      <c r="BY196" s="381"/>
      <c r="BZ196" s="381"/>
      <c r="CA196" s="381"/>
      <c r="CB196" s="381"/>
      <c r="CC196" s="381"/>
      <c r="CD196" s="381"/>
      <c r="CE196" s="381"/>
      <c r="CF196" s="381"/>
      <c r="CG196" s="381"/>
      <c r="CH196" s="381"/>
      <c r="CI196" s="381"/>
      <c r="CJ196" s="381"/>
      <c r="CK196" s="381"/>
      <c r="CL196" s="381"/>
      <c r="CM196" s="381"/>
      <c r="CN196" s="381"/>
      <c r="CO196" s="381"/>
      <c r="CP196" s="381"/>
      <c r="CQ196" s="381"/>
      <c r="CR196" s="381"/>
      <c r="CS196" s="381"/>
      <c r="CT196" s="381"/>
      <c r="CU196" s="381"/>
      <c r="CV196" s="381"/>
      <c r="CW196" s="381"/>
      <c r="CX196" s="381"/>
      <c r="CY196" s="381"/>
      <c r="CZ196" s="381"/>
      <c r="DA196" s="381"/>
      <c r="DB196" s="381"/>
      <c r="DC196" s="381"/>
      <c r="DD196" s="381"/>
      <c r="DE196" s="381"/>
      <c r="DF196" s="381"/>
      <c r="DG196" s="381"/>
      <c r="DH196" s="381"/>
      <c r="DI196" s="381"/>
      <c r="DJ196" s="381"/>
      <c r="DK196" s="381"/>
      <c r="DL196" s="381"/>
      <c r="DM196" s="381"/>
      <c r="DN196" s="381"/>
      <c r="DO196" s="381"/>
      <c r="DP196" s="381"/>
      <c r="DQ196" s="381"/>
      <c r="DR196" s="381"/>
      <c r="DS196" s="381"/>
      <c r="DT196" s="381"/>
      <c r="DU196" s="381"/>
      <c r="DV196" s="381"/>
      <c r="DW196" s="381"/>
      <c r="DX196" s="381"/>
      <c r="DY196" s="381"/>
      <c r="DZ196" s="381"/>
      <c r="EA196" s="381"/>
      <c r="EB196" s="381"/>
      <c r="EC196" s="381"/>
      <c r="ED196" s="381"/>
      <c r="EE196" s="381"/>
      <c r="EF196" s="381"/>
      <c r="EG196" s="381"/>
      <c r="EH196" s="381"/>
      <c r="EI196" s="381"/>
      <c r="EJ196" s="381"/>
      <c r="EK196" s="381"/>
      <c r="EL196" s="381"/>
      <c r="EM196" s="381"/>
      <c r="EN196" s="381"/>
      <c r="EO196" s="381"/>
      <c r="EP196" s="381"/>
      <c r="EQ196" s="381"/>
      <c r="ER196" s="381"/>
      <c r="ES196" s="381"/>
      <c r="ET196" s="381"/>
      <c r="EU196" s="381"/>
      <c r="EV196" s="381"/>
      <c r="EW196" s="381"/>
      <c r="EX196" s="381"/>
      <c r="EY196" s="381"/>
      <c r="EZ196" s="381"/>
      <c r="FA196" s="381"/>
      <c r="FB196" s="381"/>
      <c r="FC196" s="381"/>
      <c r="FD196" s="381"/>
      <c r="FE196" s="381"/>
      <c r="FF196" s="381"/>
      <c r="FG196" s="381"/>
      <c r="FH196" s="381"/>
      <c r="FI196" s="381"/>
      <c r="FJ196" s="381"/>
      <c r="FK196" s="381"/>
      <c r="FL196" s="381"/>
      <c r="FM196" s="381"/>
      <c r="FN196" s="381"/>
      <c r="FO196" s="381"/>
      <c r="FP196" s="381"/>
      <c r="FQ196" s="381"/>
      <c r="FR196" s="381"/>
      <c r="FS196" s="381"/>
      <c r="FT196" s="381"/>
      <c r="FU196" s="381"/>
      <c r="FV196" s="381"/>
      <c r="FW196" s="381"/>
      <c r="FX196" s="381"/>
      <c r="FY196" s="381"/>
      <c r="FZ196" s="381"/>
      <c r="GA196" s="381"/>
      <c r="GB196" s="381"/>
      <c r="GC196" s="381"/>
    </row>
    <row r="197" spans="1:185" s="382" customFormat="1" ht="13.8">
      <c r="A197" s="390" t="s">
        <v>5985</v>
      </c>
      <c r="B197" s="388" t="s">
        <v>5983</v>
      </c>
      <c r="C197" s="202">
        <v>4</v>
      </c>
      <c r="D197" s="146">
        <v>37647</v>
      </c>
      <c r="E197" s="146">
        <v>37932</v>
      </c>
      <c r="F197" s="157"/>
      <c r="G197" s="157"/>
      <c r="H197" s="157"/>
      <c r="I197" s="381"/>
      <c r="J197" s="381"/>
      <c r="K197" s="381"/>
      <c r="L197" s="38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381"/>
      <c r="Y197" s="381"/>
      <c r="Z197" s="381"/>
      <c r="AA197" s="381"/>
      <c r="AB197" s="381"/>
      <c r="AC197" s="381"/>
      <c r="AD197" s="381"/>
      <c r="AE197" s="381"/>
      <c r="AF197" s="381"/>
      <c r="AG197" s="381"/>
      <c r="AH197" s="381"/>
      <c r="AI197" s="381"/>
      <c r="AJ197" s="381"/>
      <c r="AK197" s="381"/>
      <c r="AL197" s="381"/>
      <c r="AM197" s="381"/>
      <c r="AN197" s="381"/>
      <c r="AO197" s="381"/>
      <c r="AP197" s="381"/>
      <c r="AQ197" s="381"/>
      <c r="AR197" s="381"/>
      <c r="AS197" s="381"/>
      <c r="AT197" s="381"/>
      <c r="AU197" s="381"/>
      <c r="AV197" s="381"/>
      <c r="AW197" s="381"/>
      <c r="AX197" s="381"/>
      <c r="AY197" s="381"/>
      <c r="AZ197" s="381"/>
      <c r="BA197" s="381"/>
      <c r="BB197" s="381"/>
      <c r="BC197" s="381"/>
      <c r="BD197" s="381"/>
      <c r="BE197" s="381"/>
      <c r="BF197" s="381"/>
      <c r="BG197" s="381"/>
      <c r="BH197" s="381"/>
      <c r="BI197" s="381"/>
      <c r="BJ197" s="381"/>
      <c r="BK197" s="381"/>
      <c r="BL197" s="381"/>
      <c r="BM197" s="381"/>
      <c r="BN197" s="381"/>
      <c r="BO197" s="381"/>
      <c r="BP197" s="381"/>
      <c r="BQ197" s="381"/>
      <c r="BR197" s="381"/>
      <c r="BS197" s="381"/>
      <c r="BT197" s="381"/>
      <c r="BU197" s="381"/>
      <c r="BV197" s="381"/>
      <c r="BW197" s="381"/>
      <c r="BX197" s="381"/>
      <c r="BY197" s="381"/>
      <c r="BZ197" s="381"/>
      <c r="CA197" s="381"/>
      <c r="CB197" s="381"/>
      <c r="CC197" s="381"/>
      <c r="CD197" s="381"/>
      <c r="CE197" s="381"/>
      <c r="CF197" s="381"/>
      <c r="CG197" s="381"/>
      <c r="CH197" s="381"/>
      <c r="CI197" s="381"/>
      <c r="CJ197" s="381"/>
      <c r="CK197" s="381"/>
      <c r="CL197" s="381"/>
      <c r="CM197" s="381"/>
      <c r="CN197" s="381"/>
      <c r="CO197" s="381"/>
      <c r="CP197" s="381"/>
      <c r="CQ197" s="381"/>
      <c r="CR197" s="381"/>
      <c r="CS197" s="381"/>
      <c r="CT197" s="381"/>
      <c r="CU197" s="381"/>
      <c r="CV197" s="381"/>
      <c r="CW197" s="381"/>
      <c r="CX197" s="381"/>
      <c r="CY197" s="381"/>
      <c r="CZ197" s="381"/>
      <c r="DA197" s="381"/>
      <c r="DB197" s="381"/>
      <c r="DC197" s="381"/>
      <c r="DD197" s="381"/>
      <c r="DE197" s="381"/>
      <c r="DF197" s="381"/>
      <c r="DG197" s="381"/>
      <c r="DH197" s="381"/>
      <c r="DI197" s="381"/>
      <c r="DJ197" s="381"/>
      <c r="DK197" s="381"/>
      <c r="DL197" s="381"/>
      <c r="DM197" s="381"/>
      <c r="DN197" s="381"/>
      <c r="DO197" s="381"/>
      <c r="DP197" s="381"/>
      <c r="DQ197" s="381"/>
      <c r="DR197" s="381"/>
      <c r="DS197" s="381"/>
      <c r="DT197" s="381"/>
      <c r="DU197" s="381"/>
      <c r="DV197" s="381"/>
      <c r="DW197" s="381"/>
      <c r="DX197" s="381"/>
      <c r="DY197" s="381"/>
      <c r="DZ197" s="381"/>
      <c r="EA197" s="381"/>
      <c r="EB197" s="381"/>
      <c r="EC197" s="381"/>
      <c r="ED197" s="381"/>
      <c r="EE197" s="381"/>
      <c r="EF197" s="381"/>
      <c r="EG197" s="381"/>
      <c r="EH197" s="381"/>
      <c r="EI197" s="381"/>
      <c r="EJ197" s="381"/>
      <c r="EK197" s="381"/>
      <c r="EL197" s="381"/>
      <c r="EM197" s="381"/>
      <c r="EN197" s="381"/>
      <c r="EO197" s="381"/>
      <c r="EP197" s="381"/>
      <c r="EQ197" s="381"/>
      <c r="ER197" s="381"/>
      <c r="ES197" s="381"/>
      <c r="ET197" s="381"/>
      <c r="EU197" s="381"/>
      <c r="EV197" s="381"/>
      <c r="EW197" s="381"/>
      <c r="EX197" s="381"/>
      <c r="EY197" s="381"/>
      <c r="EZ197" s="381"/>
      <c r="FA197" s="381"/>
      <c r="FB197" s="381"/>
      <c r="FC197" s="381"/>
      <c r="FD197" s="381"/>
      <c r="FE197" s="381"/>
      <c r="FF197" s="381"/>
      <c r="FG197" s="381"/>
      <c r="FH197" s="381"/>
      <c r="FI197" s="381"/>
      <c r="FJ197" s="381"/>
      <c r="FK197" s="381"/>
      <c r="FL197" s="381"/>
      <c r="FM197" s="381"/>
      <c r="FN197" s="381"/>
      <c r="FO197" s="381"/>
      <c r="FP197" s="381"/>
      <c r="FQ197" s="381"/>
      <c r="FR197" s="381"/>
      <c r="FS197" s="381"/>
      <c r="FT197" s="381"/>
      <c r="FU197" s="381"/>
      <c r="FV197" s="381"/>
      <c r="FW197" s="381"/>
      <c r="FX197" s="381"/>
      <c r="FY197" s="381"/>
      <c r="FZ197" s="381"/>
      <c r="GA197" s="381"/>
      <c r="GB197" s="381"/>
      <c r="GC197" s="381"/>
    </row>
    <row r="198" spans="1:185" s="382" customFormat="1" ht="13.8">
      <c r="A198" s="390" t="s">
        <v>5986</v>
      </c>
      <c r="B198" s="388" t="s">
        <v>5983</v>
      </c>
      <c r="C198" s="202">
        <v>8</v>
      </c>
      <c r="D198" s="146">
        <v>42423</v>
      </c>
      <c r="E198" s="146">
        <v>43942.5</v>
      </c>
      <c r="F198" s="157"/>
      <c r="G198" s="157"/>
      <c r="H198" s="157"/>
      <c r="I198" s="381"/>
      <c r="J198" s="381"/>
      <c r="K198" s="381"/>
      <c r="L198" s="381"/>
      <c r="M198" s="381"/>
      <c r="N198" s="381"/>
      <c r="O198" s="381"/>
      <c r="P198" s="381"/>
      <c r="Q198" s="381"/>
      <c r="R198" s="381"/>
      <c r="S198" s="381"/>
      <c r="T198" s="381"/>
      <c r="U198" s="381"/>
      <c r="V198" s="381"/>
      <c r="W198" s="381"/>
      <c r="X198" s="381"/>
      <c r="Y198" s="381"/>
      <c r="Z198" s="381"/>
      <c r="AA198" s="381"/>
      <c r="AB198" s="381"/>
      <c r="AC198" s="381"/>
      <c r="AD198" s="381"/>
      <c r="AE198" s="381"/>
      <c r="AF198" s="381"/>
      <c r="AG198" s="381"/>
      <c r="AH198" s="381"/>
      <c r="AI198" s="381"/>
      <c r="AJ198" s="381"/>
      <c r="AK198" s="381"/>
      <c r="AL198" s="381"/>
      <c r="AM198" s="381"/>
      <c r="AN198" s="381"/>
      <c r="AO198" s="381"/>
      <c r="AP198" s="381"/>
      <c r="AQ198" s="381"/>
      <c r="AR198" s="381"/>
      <c r="AS198" s="381"/>
      <c r="AT198" s="381"/>
      <c r="AU198" s="381"/>
      <c r="AV198" s="381"/>
      <c r="AW198" s="381"/>
      <c r="AX198" s="381"/>
      <c r="AY198" s="381"/>
      <c r="AZ198" s="381"/>
      <c r="BA198" s="381"/>
      <c r="BB198" s="381"/>
      <c r="BC198" s="381"/>
      <c r="BD198" s="381"/>
      <c r="BE198" s="381"/>
      <c r="BF198" s="381"/>
      <c r="BG198" s="381"/>
      <c r="BH198" s="381"/>
      <c r="BI198" s="381"/>
      <c r="BJ198" s="381"/>
      <c r="BK198" s="381"/>
      <c r="BL198" s="381"/>
      <c r="BM198" s="381"/>
      <c r="BN198" s="381"/>
      <c r="BO198" s="381"/>
      <c r="BP198" s="381"/>
      <c r="BQ198" s="381"/>
      <c r="BR198" s="381"/>
      <c r="BS198" s="381"/>
      <c r="BT198" s="381"/>
      <c r="BU198" s="381"/>
      <c r="BV198" s="381"/>
      <c r="BW198" s="381"/>
      <c r="BX198" s="381"/>
      <c r="BY198" s="381"/>
      <c r="BZ198" s="381"/>
      <c r="CA198" s="381"/>
      <c r="CB198" s="381"/>
      <c r="CC198" s="381"/>
      <c r="CD198" s="381"/>
      <c r="CE198" s="381"/>
      <c r="CF198" s="381"/>
      <c r="CG198" s="381"/>
      <c r="CH198" s="381"/>
      <c r="CI198" s="381"/>
      <c r="CJ198" s="381"/>
      <c r="CK198" s="381"/>
      <c r="CL198" s="381"/>
      <c r="CM198" s="381"/>
      <c r="CN198" s="381"/>
      <c r="CO198" s="381"/>
      <c r="CP198" s="381"/>
      <c r="CQ198" s="381"/>
      <c r="CR198" s="381"/>
      <c r="CS198" s="381"/>
      <c r="CT198" s="381"/>
      <c r="CU198" s="381"/>
      <c r="CV198" s="381"/>
      <c r="CW198" s="381"/>
      <c r="CX198" s="381"/>
      <c r="CY198" s="381"/>
      <c r="CZ198" s="381"/>
      <c r="DA198" s="381"/>
      <c r="DB198" s="381"/>
      <c r="DC198" s="381"/>
      <c r="DD198" s="381"/>
      <c r="DE198" s="381"/>
      <c r="DF198" s="381"/>
      <c r="DG198" s="381"/>
      <c r="DH198" s="381"/>
      <c r="DI198" s="381"/>
      <c r="DJ198" s="381"/>
      <c r="DK198" s="381"/>
      <c r="DL198" s="381"/>
      <c r="DM198" s="381"/>
      <c r="DN198" s="381"/>
      <c r="DO198" s="381"/>
      <c r="DP198" s="381"/>
      <c r="DQ198" s="381"/>
      <c r="DR198" s="381"/>
      <c r="DS198" s="381"/>
      <c r="DT198" s="381"/>
      <c r="DU198" s="381"/>
      <c r="DV198" s="381"/>
      <c r="DW198" s="381"/>
      <c r="DX198" s="381"/>
      <c r="DY198" s="381"/>
      <c r="DZ198" s="381"/>
      <c r="EA198" s="381"/>
      <c r="EB198" s="381"/>
      <c r="EC198" s="381"/>
      <c r="ED198" s="381"/>
      <c r="EE198" s="381"/>
      <c r="EF198" s="381"/>
      <c r="EG198" s="381"/>
      <c r="EH198" s="381"/>
      <c r="EI198" s="381"/>
      <c r="EJ198" s="381"/>
      <c r="EK198" s="381"/>
      <c r="EL198" s="381"/>
      <c r="EM198" s="381"/>
      <c r="EN198" s="381"/>
      <c r="EO198" s="381"/>
      <c r="EP198" s="381"/>
      <c r="EQ198" s="381"/>
      <c r="ER198" s="381"/>
      <c r="ES198" s="381"/>
      <c r="ET198" s="381"/>
      <c r="EU198" s="381"/>
      <c r="EV198" s="381"/>
      <c r="EW198" s="381"/>
      <c r="EX198" s="381"/>
      <c r="EY198" s="381"/>
      <c r="EZ198" s="381"/>
      <c r="FA198" s="381"/>
      <c r="FB198" s="381"/>
      <c r="FC198" s="381"/>
      <c r="FD198" s="381"/>
      <c r="FE198" s="381"/>
      <c r="FF198" s="381"/>
      <c r="FG198" s="381"/>
      <c r="FH198" s="381"/>
      <c r="FI198" s="381"/>
      <c r="FJ198" s="381"/>
      <c r="FK198" s="381"/>
      <c r="FL198" s="381"/>
      <c r="FM198" s="381"/>
      <c r="FN198" s="381"/>
      <c r="FO198" s="381"/>
      <c r="FP198" s="381"/>
      <c r="FQ198" s="381"/>
      <c r="FR198" s="381"/>
      <c r="FS198" s="381"/>
      <c r="FT198" s="381"/>
      <c r="FU198" s="381"/>
      <c r="FV198" s="381"/>
      <c r="FW198" s="381"/>
      <c r="FX198" s="381"/>
      <c r="FY198" s="381"/>
      <c r="FZ198" s="381"/>
      <c r="GA198" s="381"/>
      <c r="GB198" s="381"/>
      <c r="GC198" s="381"/>
    </row>
    <row r="199" spans="1:185" s="382" customFormat="1" ht="13.8">
      <c r="A199" s="390" t="s">
        <v>5987</v>
      </c>
      <c r="B199" s="388" t="s">
        <v>5983</v>
      </c>
      <c r="C199" s="202">
        <v>3</v>
      </c>
      <c r="D199" s="146">
        <v>34568.82</v>
      </c>
      <c r="E199" s="146">
        <v>36681.42</v>
      </c>
      <c r="F199" s="157"/>
      <c r="G199" s="157"/>
      <c r="H199" s="157"/>
      <c r="I199" s="381"/>
      <c r="J199" s="381"/>
      <c r="K199" s="381"/>
      <c r="L199" s="381"/>
      <c r="M199" s="381"/>
      <c r="N199" s="381"/>
      <c r="O199" s="381"/>
      <c r="P199" s="381"/>
      <c r="Q199" s="381"/>
      <c r="R199" s="381"/>
      <c r="S199" s="381"/>
      <c r="T199" s="381"/>
      <c r="U199" s="381"/>
      <c r="V199" s="381"/>
      <c r="W199" s="381"/>
      <c r="X199" s="381"/>
      <c r="Y199" s="381"/>
      <c r="Z199" s="381"/>
      <c r="AA199" s="381"/>
      <c r="AB199" s="381"/>
      <c r="AC199" s="381"/>
      <c r="AD199" s="381"/>
      <c r="AE199" s="381"/>
      <c r="AF199" s="381"/>
      <c r="AG199" s="381"/>
      <c r="AH199" s="381"/>
      <c r="AI199" s="381"/>
      <c r="AJ199" s="381"/>
      <c r="AK199" s="381"/>
      <c r="AL199" s="381"/>
      <c r="AM199" s="381"/>
      <c r="AN199" s="381"/>
      <c r="AO199" s="381"/>
      <c r="AP199" s="381"/>
      <c r="AQ199" s="381"/>
      <c r="AR199" s="381"/>
      <c r="AS199" s="381"/>
      <c r="AT199" s="381"/>
      <c r="AU199" s="381"/>
      <c r="AV199" s="381"/>
      <c r="AW199" s="381"/>
      <c r="AX199" s="381"/>
      <c r="AY199" s="381"/>
      <c r="AZ199" s="381"/>
      <c r="BA199" s="381"/>
      <c r="BB199" s="381"/>
      <c r="BC199" s="381"/>
      <c r="BD199" s="381"/>
      <c r="BE199" s="381"/>
      <c r="BF199" s="381"/>
      <c r="BG199" s="381"/>
      <c r="BH199" s="381"/>
      <c r="BI199" s="381"/>
      <c r="BJ199" s="381"/>
      <c r="BK199" s="381"/>
      <c r="BL199" s="381"/>
      <c r="BM199" s="381"/>
      <c r="BN199" s="381"/>
      <c r="BO199" s="381"/>
      <c r="BP199" s="381"/>
      <c r="BQ199" s="381"/>
      <c r="BR199" s="381"/>
      <c r="BS199" s="381"/>
      <c r="BT199" s="381"/>
      <c r="BU199" s="381"/>
      <c r="BV199" s="381"/>
      <c r="BW199" s="381"/>
      <c r="BX199" s="381"/>
      <c r="BY199" s="381"/>
      <c r="BZ199" s="381"/>
      <c r="CA199" s="381"/>
      <c r="CB199" s="381"/>
      <c r="CC199" s="381"/>
      <c r="CD199" s="381"/>
      <c r="CE199" s="381"/>
      <c r="CF199" s="381"/>
      <c r="CG199" s="381"/>
      <c r="CH199" s="381"/>
      <c r="CI199" s="381"/>
      <c r="CJ199" s="381"/>
      <c r="CK199" s="381"/>
      <c r="CL199" s="381"/>
      <c r="CM199" s="381"/>
      <c r="CN199" s="381"/>
      <c r="CO199" s="381"/>
      <c r="CP199" s="381"/>
      <c r="CQ199" s="381"/>
      <c r="CR199" s="381"/>
      <c r="CS199" s="381"/>
      <c r="CT199" s="381"/>
      <c r="CU199" s="381"/>
      <c r="CV199" s="381"/>
      <c r="CW199" s="381"/>
      <c r="CX199" s="381"/>
      <c r="CY199" s="381"/>
      <c r="CZ199" s="381"/>
      <c r="DA199" s="381"/>
      <c r="DB199" s="381"/>
      <c r="DC199" s="381"/>
      <c r="DD199" s="381"/>
      <c r="DE199" s="381"/>
      <c r="DF199" s="381"/>
      <c r="DG199" s="381"/>
      <c r="DH199" s="381"/>
      <c r="DI199" s="381"/>
      <c r="DJ199" s="381"/>
      <c r="DK199" s="381"/>
      <c r="DL199" s="381"/>
      <c r="DM199" s="381"/>
      <c r="DN199" s="381"/>
      <c r="DO199" s="381"/>
      <c r="DP199" s="381"/>
      <c r="DQ199" s="381"/>
      <c r="DR199" s="381"/>
      <c r="DS199" s="381"/>
      <c r="DT199" s="381"/>
      <c r="DU199" s="381"/>
      <c r="DV199" s="381"/>
      <c r="DW199" s="381"/>
      <c r="DX199" s="381"/>
      <c r="DY199" s="381"/>
      <c r="DZ199" s="381"/>
      <c r="EA199" s="381"/>
      <c r="EB199" s="381"/>
      <c r="EC199" s="381"/>
      <c r="ED199" s="381"/>
      <c r="EE199" s="381"/>
      <c r="EF199" s="381"/>
      <c r="EG199" s="381"/>
      <c r="EH199" s="381"/>
      <c r="EI199" s="381"/>
      <c r="EJ199" s="381"/>
      <c r="EK199" s="381"/>
      <c r="EL199" s="381"/>
      <c r="EM199" s="381"/>
      <c r="EN199" s="381"/>
      <c r="EO199" s="381"/>
      <c r="EP199" s="381"/>
      <c r="EQ199" s="381"/>
      <c r="ER199" s="381"/>
      <c r="ES199" s="381"/>
      <c r="ET199" s="381"/>
      <c r="EU199" s="381"/>
      <c r="EV199" s="381"/>
      <c r="EW199" s="381"/>
      <c r="EX199" s="381"/>
      <c r="EY199" s="381"/>
      <c r="EZ199" s="381"/>
      <c r="FA199" s="381"/>
      <c r="FB199" s="381"/>
      <c r="FC199" s="381"/>
      <c r="FD199" s="381"/>
      <c r="FE199" s="381"/>
      <c r="FF199" s="381"/>
      <c r="FG199" s="381"/>
      <c r="FH199" s="381"/>
      <c r="FI199" s="381"/>
      <c r="FJ199" s="381"/>
      <c r="FK199" s="381"/>
      <c r="FL199" s="381"/>
      <c r="FM199" s="381"/>
      <c r="FN199" s="381"/>
      <c r="FO199" s="381"/>
      <c r="FP199" s="381"/>
      <c r="FQ199" s="381"/>
      <c r="FR199" s="381"/>
      <c r="FS199" s="381"/>
      <c r="FT199" s="381"/>
      <c r="FU199" s="381"/>
      <c r="FV199" s="381"/>
      <c r="FW199" s="381"/>
      <c r="FX199" s="381"/>
      <c r="FY199" s="381"/>
      <c r="FZ199" s="381"/>
      <c r="GA199" s="381"/>
      <c r="GB199" s="381"/>
      <c r="GC199" s="381"/>
    </row>
    <row r="200" spans="1:185" s="382" customFormat="1" ht="13.8">
      <c r="A200" s="390" t="s">
        <v>5988</v>
      </c>
      <c r="B200" s="388" t="s">
        <v>5983</v>
      </c>
      <c r="C200" s="202">
        <v>6</v>
      </c>
      <c r="D200" s="146">
        <v>34889.06</v>
      </c>
      <c r="E200" s="146">
        <v>35149.06</v>
      </c>
      <c r="F200" s="157"/>
      <c r="G200" s="157"/>
      <c r="H200" s="157"/>
      <c r="I200" s="381"/>
      <c r="J200" s="381"/>
      <c r="K200" s="381"/>
      <c r="L200" s="381"/>
      <c r="M200" s="381"/>
      <c r="N200" s="381"/>
      <c r="O200" s="381"/>
      <c r="P200" s="381"/>
      <c r="Q200" s="381"/>
      <c r="R200" s="381"/>
      <c r="S200" s="381"/>
      <c r="T200" s="381"/>
      <c r="U200" s="381"/>
      <c r="V200" s="381"/>
      <c r="W200" s="381"/>
      <c r="X200" s="381"/>
      <c r="Y200" s="381"/>
      <c r="Z200" s="381"/>
      <c r="AA200" s="381"/>
      <c r="AB200" s="381"/>
      <c r="AC200" s="381"/>
      <c r="AD200" s="381"/>
      <c r="AE200" s="381"/>
      <c r="AF200" s="381"/>
      <c r="AG200" s="381"/>
      <c r="AH200" s="381"/>
      <c r="AI200" s="381"/>
      <c r="AJ200" s="381"/>
      <c r="AK200" s="381"/>
      <c r="AL200" s="381"/>
      <c r="AM200" s="381"/>
      <c r="AN200" s="381"/>
      <c r="AO200" s="381"/>
      <c r="AP200" s="381"/>
      <c r="AQ200" s="381"/>
      <c r="AR200" s="381"/>
      <c r="AS200" s="381"/>
      <c r="AT200" s="381"/>
      <c r="AU200" s="381"/>
      <c r="AV200" s="381"/>
      <c r="AW200" s="381"/>
      <c r="AX200" s="381"/>
      <c r="AY200" s="381"/>
      <c r="AZ200" s="381"/>
      <c r="BA200" s="381"/>
      <c r="BB200" s="381"/>
      <c r="BC200" s="381"/>
      <c r="BD200" s="381"/>
      <c r="BE200" s="381"/>
      <c r="BF200" s="381"/>
      <c r="BG200" s="381"/>
      <c r="BH200" s="381"/>
      <c r="BI200" s="381"/>
      <c r="BJ200" s="381"/>
      <c r="BK200" s="381"/>
      <c r="BL200" s="381"/>
      <c r="BM200" s="381"/>
      <c r="BN200" s="381"/>
      <c r="BO200" s="381"/>
      <c r="BP200" s="381"/>
      <c r="BQ200" s="381"/>
      <c r="BR200" s="381"/>
      <c r="BS200" s="381"/>
      <c r="BT200" s="381"/>
      <c r="BU200" s="381"/>
      <c r="BV200" s="381"/>
      <c r="BW200" s="381"/>
      <c r="BX200" s="381"/>
      <c r="BY200" s="381"/>
      <c r="BZ200" s="381"/>
      <c r="CA200" s="381"/>
      <c r="CB200" s="381"/>
      <c r="CC200" s="381"/>
      <c r="CD200" s="381"/>
      <c r="CE200" s="381"/>
      <c r="CF200" s="381"/>
      <c r="CG200" s="381"/>
      <c r="CH200" s="381"/>
      <c r="CI200" s="381"/>
      <c r="CJ200" s="381"/>
      <c r="CK200" s="381"/>
      <c r="CL200" s="381"/>
      <c r="CM200" s="381"/>
      <c r="CN200" s="381"/>
      <c r="CO200" s="381"/>
      <c r="CP200" s="381"/>
      <c r="CQ200" s="381"/>
      <c r="CR200" s="381"/>
      <c r="CS200" s="381"/>
      <c r="CT200" s="381"/>
      <c r="CU200" s="381"/>
      <c r="CV200" s="381"/>
      <c r="CW200" s="381"/>
      <c r="CX200" s="381"/>
      <c r="CY200" s="381"/>
      <c r="CZ200" s="381"/>
      <c r="DA200" s="381"/>
      <c r="DB200" s="381"/>
      <c r="DC200" s="381"/>
      <c r="DD200" s="381"/>
      <c r="DE200" s="381"/>
      <c r="DF200" s="381"/>
      <c r="DG200" s="381"/>
      <c r="DH200" s="381"/>
      <c r="DI200" s="381"/>
      <c r="DJ200" s="381"/>
      <c r="DK200" s="381"/>
      <c r="DL200" s="381"/>
      <c r="DM200" s="381"/>
      <c r="DN200" s="381"/>
      <c r="DO200" s="381"/>
      <c r="DP200" s="381"/>
      <c r="DQ200" s="381"/>
      <c r="DR200" s="381"/>
      <c r="DS200" s="381"/>
      <c r="DT200" s="381"/>
      <c r="DU200" s="381"/>
      <c r="DV200" s="381"/>
      <c r="DW200" s="381"/>
      <c r="DX200" s="381"/>
      <c r="DY200" s="381"/>
      <c r="DZ200" s="381"/>
      <c r="EA200" s="381"/>
      <c r="EB200" s="381"/>
      <c r="EC200" s="381"/>
      <c r="ED200" s="381"/>
      <c r="EE200" s="381"/>
      <c r="EF200" s="381"/>
      <c r="EG200" s="381"/>
      <c r="EH200" s="381"/>
      <c r="EI200" s="381"/>
      <c r="EJ200" s="381"/>
      <c r="EK200" s="381"/>
      <c r="EL200" s="381"/>
      <c r="EM200" s="381"/>
      <c r="EN200" s="381"/>
      <c r="EO200" s="381"/>
      <c r="EP200" s="381"/>
      <c r="EQ200" s="381"/>
      <c r="ER200" s="381"/>
      <c r="ES200" s="381"/>
      <c r="ET200" s="381"/>
      <c r="EU200" s="381"/>
      <c r="EV200" s="381"/>
      <c r="EW200" s="381"/>
      <c r="EX200" s="381"/>
      <c r="EY200" s="381"/>
      <c r="EZ200" s="381"/>
      <c r="FA200" s="381"/>
      <c r="FB200" s="381"/>
      <c r="FC200" s="381"/>
      <c r="FD200" s="381"/>
      <c r="FE200" s="381"/>
      <c r="FF200" s="381"/>
      <c r="FG200" s="381"/>
      <c r="FH200" s="381"/>
      <c r="FI200" s="381"/>
      <c r="FJ200" s="381"/>
      <c r="FK200" s="381"/>
      <c r="FL200" s="381"/>
      <c r="FM200" s="381"/>
      <c r="FN200" s="381"/>
      <c r="FO200" s="381"/>
      <c r="FP200" s="381"/>
      <c r="FQ200" s="381"/>
      <c r="FR200" s="381"/>
      <c r="FS200" s="381"/>
      <c r="FT200" s="381"/>
      <c r="FU200" s="381"/>
      <c r="FV200" s="381"/>
      <c r="FW200" s="381"/>
      <c r="FX200" s="381"/>
      <c r="FY200" s="381"/>
      <c r="FZ200" s="381"/>
      <c r="GA200" s="381"/>
      <c r="GB200" s="381"/>
      <c r="GC200" s="381"/>
    </row>
    <row r="201" spans="1:185" s="382" customFormat="1" ht="13.8">
      <c r="A201" s="390" t="s">
        <v>5989</v>
      </c>
      <c r="B201" s="388" t="s">
        <v>5990</v>
      </c>
      <c r="C201" s="202">
        <v>10</v>
      </c>
      <c r="D201" s="146">
        <v>22674</v>
      </c>
      <c r="E201" s="146">
        <v>23341.24</v>
      </c>
      <c r="F201" s="157"/>
      <c r="G201" s="157"/>
      <c r="H201" s="157"/>
      <c r="I201" s="381"/>
      <c r="J201" s="381"/>
      <c r="K201" s="381"/>
      <c r="L201" s="381"/>
      <c r="M201" s="381"/>
      <c r="N201" s="381"/>
      <c r="O201" s="381"/>
      <c r="P201" s="381"/>
      <c r="Q201" s="381"/>
      <c r="R201" s="381"/>
      <c r="S201" s="381"/>
      <c r="T201" s="381"/>
      <c r="U201" s="381"/>
      <c r="V201" s="381"/>
      <c r="W201" s="381"/>
      <c r="X201" s="381"/>
      <c r="Y201" s="381"/>
      <c r="Z201" s="381"/>
      <c r="AA201" s="381"/>
      <c r="AB201" s="381"/>
      <c r="AC201" s="381"/>
      <c r="AD201" s="381"/>
      <c r="AE201" s="381"/>
      <c r="AF201" s="381"/>
      <c r="AG201" s="381"/>
      <c r="AH201" s="381"/>
      <c r="AI201" s="381"/>
      <c r="AJ201" s="381"/>
      <c r="AK201" s="381"/>
      <c r="AL201" s="381"/>
      <c r="AM201" s="381"/>
      <c r="AN201" s="381"/>
      <c r="AO201" s="381"/>
      <c r="AP201" s="381"/>
      <c r="AQ201" s="381"/>
      <c r="AR201" s="381"/>
      <c r="AS201" s="381"/>
      <c r="AT201" s="381"/>
      <c r="AU201" s="381"/>
      <c r="AV201" s="381"/>
      <c r="AW201" s="381"/>
      <c r="AX201" s="381"/>
      <c r="AY201" s="381"/>
      <c r="AZ201" s="381"/>
      <c r="BA201" s="381"/>
      <c r="BB201" s="381"/>
      <c r="BC201" s="381"/>
      <c r="BD201" s="381"/>
      <c r="BE201" s="381"/>
      <c r="BF201" s="381"/>
      <c r="BG201" s="381"/>
      <c r="BH201" s="381"/>
      <c r="BI201" s="381"/>
      <c r="BJ201" s="381"/>
      <c r="BK201" s="381"/>
      <c r="BL201" s="381"/>
      <c r="BM201" s="381"/>
      <c r="BN201" s="381"/>
      <c r="BO201" s="381"/>
      <c r="BP201" s="381"/>
      <c r="BQ201" s="381"/>
      <c r="BR201" s="381"/>
      <c r="BS201" s="381"/>
      <c r="BT201" s="381"/>
      <c r="BU201" s="381"/>
      <c r="BV201" s="381"/>
      <c r="BW201" s="381"/>
      <c r="BX201" s="381"/>
      <c r="BY201" s="381"/>
      <c r="BZ201" s="381"/>
      <c r="CA201" s="381"/>
      <c r="CB201" s="381"/>
      <c r="CC201" s="381"/>
      <c r="CD201" s="381"/>
      <c r="CE201" s="381"/>
      <c r="CF201" s="381"/>
      <c r="CG201" s="381"/>
      <c r="CH201" s="381"/>
      <c r="CI201" s="381"/>
      <c r="CJ201" s="381"/>
      <c r="CK201" s="381"/>
      <c r="CL201" s="381"/>
      <c r="CM201" s="381"/>
      <c r="CN201" s="381"/>
      <c r="CO201" s="381"/>
      <c r="CP201" s="381"/>
      <c r="CQ201" s="381"/>
      <c r="CR201" s="381"/>
      <c r="CS201" s="381"/>
      <c r="CT201" s="381"/>
      <c r="CU201" s="381"/>
      <c r="CV201" s="381"/>
      <c r="CW201" s="381"/>
      <c r="CX201" s="381"/>
      <c r="CY201" s="381"/>
      <c r="CZ201" s="381"/>
      <c r="DA201" s="381"/>
      <c r="DB201" s="381"/>
      <c r="DC201" s="381"/>
      <c r="DD201" s="381"/>
      <c r="DE201" s="381"/>
      <c r="DF201" s="381"/>
      <c r="DG201" s="381"/>
      <c r="DH201" s="381"/>
      <c r="DI201" s="381"/>
      <c r="DJ201" s="381"/>
      <c r="DK201" s="381"/>
      <c r="DL201" s="381"/>
      <c r="DM201" s="381"/>
      <c r="DN201" s="381"/>
      <c r="DO201" s="381"/>
      <c r="DP201" s="381"/>
      <c r="DQ201" s="381"/>
      <c r="DR201" s="381"/>
      <c r="DS201" s="381"/>
      <c r="DT201" s="381"/>
      <c r="DU201" s="381"/>
      <c r="DV201" s="381"/>
      <c r="DW201" s="381"/>
      <c r="DX201" s="381"/>
      <c r="DY201" s="381"/>
      <c r="DZ201" s="381"/>
      <c r="EA201" s="381"/>
      <c r="EB201" s="381"/>
      <c r="EC201" s="381"/>
      <c r="ED201" s="381"/>
      <c r="EE201" s="381"/>
      <c r="EF201" s="381"/>
      <c r="EG201" s="381"/>
      <c r="EH201" s="381"/>
      <c r="EI201" s="381"/>
      <c r="EJ201" s="381"/>
      <c r="EK201" s="381"/>
      <c r="EL201" s="381"/>
      <c r="EM201" s="381"/>
      <c r="EN201" s="381"/>
      <c r="EO201" s="381"/>
      <c r="EP201" s="381"/>
      <c r="EQ201" s="381"/>
      <c r="ER201" s="381"/>
      <c r="ES201" s="381"/>
      <c r="ET201" s="381"/>
      <c r="EU201" s="381"/>
      <c r="EV201" s="381"/>
      <c r="EW201" s="381"/>
      <c r="EX201" s="381"/>
      <c r="EY201" s="381"/>
      <c r="EZ201" s="381"/>
      <c r="FA201" s="381"/>
      <c r="FB201" s="381"/>
      <c r="FC201" s="381"/>
      <c r="FD201" s="381"/>
      <c r="FE201" s="381"/>
      <c r="FF201" s="381"/>
      <c r="FG201" s="381"/>
      <c r="FH201" s="381"/>
      <c r="FI201" s="381"/>
      <c r="FJ201" s="381"/>
      <c r="FK201" s="381"/>
      <c r="FL201" s="381"/>
      <c r="FM201" s="381"/>
      <c r="FN201" s="381"/>
      <c r="FO201" s="381"/>
      <c r="FP201" s="381"/>
      <c r="FQ201" s="381"/>
      <c r="FR201" s="381"/>
      <c r="FS201" s="381"/>
      <c r="FT201" s="381"/>
      <c r="FU201" s="381"/>
      <c r="FV201" s="381"/>
      <c r="FW201" s="381"/>
      <c r="FX201" s="381"/>
      <c r="FY201" s="381"/>
      <c r="FZ201" s="381"/>
      <c r="GA201" s="381"/>
      <c r="GB201" s="381"/>
      <c r="GC201" s="381"/>
    </row>
    <row r="202" spans="1:185" s="382" customFormat="1" ht="13.8">
      <c r="A202" s="390" t="s">
        <v>5991</v>
      </c>
      <c r="B202" s="388" t="s">
        <v>5990</v>
      </c>
      <c r="C202" s="202">
        <v>8</v>
      </c>
      <c r="D202" s="146">
        <v>23849</v>
      </c>
      <c r="E202" s="146">
        <v>24541.24</v>
      </c>
      <c r="F202" s="157"/>
      <c r="G202" s="157"/>
      <c r="H202" s="157"/>
      <c r="I202" s="381"/>
      <c r="J202" s="381"/>
      <c r="K202" s="381"/>
      <c r="L202" s="381"/>
      <c r="M202" s="381"/>
      <c r="N202" s="381"/>
      <c r="O202" s="381"/>
      <c r="P202" s="381"/>
      <c r="Q202" s="381"/>
      <c r="R202" s="381"/>
      <c r="S202" s="381"/>
      <c r="T202" s="381"/>
      <c r="U202" s="381"/>
      <c r="V202" s="381"/>
      <c r="W202" s="381"/>
      <c r="X202" s="381"/>
      <c r="Y202" s="381"/>
      <c r="Z202" s="381"/>
      <c r="AA202" s="381"/>
      <c r="AB202" s="381"/>
      <c r="AC202" s="381"/>
      <c r="AD202" s="381"/>
      <c r="AE202" s="381"/>
      <c r="AF202" s="381"/>
      <c r="AG202" s="381"/>
      <c r="AH202" s="381"/>
      <c r="AI202" s="381"/>
      <c r="AJ202" s="381"/>
      <c r="AK202" s="381"/>
      <c r="AL202" s="381"/>
      <c r="AM202" s="381"/>
      <c r="AN202" s="381"/>
      <c r="AO202" s="381"/>
      <c r="AP202" s="381"/>
      <c r="AQ202" s="381"/>
      <c r="AR202" s="381"/>
      <c r="AS202" s="381"/>
      <c r="AT202" s="381"/>
      <c r="AU202" s="381"/>
      <c r="AV202" s="381"/>
      <c r="AW202" s="381"/>
      <c r="AX202" s="381"/>
      <c r="AY202" s="381"/>
      <c r="AZ202" s="381"/>
      <c r="BA202" s="381"/>
      <c r="BB202" s="381"/>
      <c r="BC202" s="381"/>
      <c r="BD202" s="381"/>
      <c r="BE202" s="381"/>
      <c r="BF202" s="381"/>
      <c r="BG202" s="381"/>
      <c r="BH202" s="381"/>
      <c r="BI202" s="381"/>
      <c r="BJ202" s="381"/>
      <c r="BK202" s="381"/>
      <c r="BL202" s="381"/>
      <c r="BM202" s="381"/>
      <c r="BN202" s="381"/>
      <c r="BO202" s="381"/>
      <c r="BP202" s="381"/>
      <c r="BQ202" s="381"/>
      <c r="BR202" s="381"/>
      <c r="BS202" s="381"/>
      <c r="BT202" s="381"/>
      <c r="BU202" s="381"/>
      <c r="BV202" s="381"/>
      <c r="BW202" s="381"/>
      <c r="BX202" s="381"/>
      <c r="BY202" s="381"/>
      <c r="BZ202" s="381"/>
      <c r="CA202" s="381"/>
      <c r="CB202" s="381"/>
      <c r="CC202" s="381"/>
      <c r="CD202" s="381"/>
      <c r="CE202" s="381"/>
      <c r="CF202" s="381"/>
      <c r="CG202" s="381"/>
      <c r="CH202" s="381"/>
      <c r="CI202" s="381"/>
      <c r="CJ202" s="381"/>
      <c r="CK202" s="381"/>
      <c r="CL202" s="381"/>
      <c r="CM202" s="381"/>
      <c r="CN202" s="381"/>
      <c r="CO202" s="381"/>
      <c r="CP202" s="381"/>
      <c r="CQ202" s="381"/>
      <c r="CR202" s="381"/>
      <c r="CS202" s="381"/>
      <c r="CT202" s="381"/>
      <c r="CU202" s="381"/>
      <c r="CV202" s="381"/>
      <c r="CW202" s="381"/>
      <c r="CX202" s="381"/>
      <c r="CY202" s="381"/>
      <c r="CZ202" s="381"/>
      <c r="DA202" s="381"/>
      <c r="DB202" s="381"/>
      <c r="DC202" s="381"/>
      <c r="DD202" s="381"/>
      <c r="DE202" s="381"/>
      <c r="DF202" s="381"/>
      <c r="DG202" s="381"/>
      <c r="DH202" s="381"/>
      <c r="DI202" s="381"/>
      <c r="DJ202" s="381"/>
      <c r="DK202" s="381"/>
      <c r="DL202" s="381"/>
      <c r="DM202" s="381"/>
      <c r="DN202" s="381"/>
      <c r="DO202" s="381"/>
      <c r="DP202" s="381"/>
      <c r="DQ202" s="381"/>
      <c r="DR202" s="381"/>
      <c r="DS202" s="381"/>
      <c r="DT202" s="381"/>
      <c r="DU202" s="381"/>
      <c r="DV202" s="381"/>
      <c r="DW202" s="381"/>
      <c r="DX202" s="381"/>
      <c r="DY202" s="381"/>
      <c r="DZ202" s="381"/>
      <c r="EA202" s="381"/>
      <c r="EB202" s="381"/>
      <c r="EC202" s="381"/>
      <c r="ED202" s="381"/>
      <c r="EE202" s="381"/>
      <c r="EF202" s="381"/>
      <c r="EG202" s="381"/>
      <c r="EH202" s="381"/>
      <c r="EI202" s="381"/>
      <c r="EJ202" s="381"/>
      <c r="EK202" s="381"/>
      <c r="EL202" s="381"/>
      <c r="EM202" s="381"/>
      <c r="EN202" s="381"/>
      <c r="EO202" s="381"/>
      <c r="EP202" s="381"/>
      <c r="EQ202" s="381"/>
      <c r="ER202" s="381"/>
      <c r="ES202" s="381"/>
      <c r="ET202" s="381"/>
      <c r="EU202" s="381"/>
      <c r="EV202" s="381"/>
      <c r="EW202" s="381"/>
      <c r="EX202" s="381"/>
      <c r="EY202" s="381"/>
      <c r="EZ202" s="381"/>
      <c r="FA202" s="381"/>
      <c r="FB202" s="381"/>
      <c r="FC202" s="381"/>
      <c r="FD202" s="381"/>
      <c r="FE202" s="381"/>
      <c r="FF202" s="381"/>
      <c r="FG202" s="381"/>
      <c r="FH202" s="381"/>
      <c r="FI202" s="381"/>
      <c r="FJ202" s="381"/>
      <c r="FK202" s="381"/>
      <c r="FL202" s="381"/>
      <c r="FM202" s="381"/>
      <c r="FN202" s="381"/>
      <c r="FO202" s="381"/>
      <c r="FP202" s="381"/>
      <c r="FQ202" s="381"/>
      <c r="FR202" s="381"/>
      <c r="FS202" s="381"/>
      <c r="FT202" s="381"/>
      <c r="FU202" s="381"/>
      <c r="FV202" s="381"/>
      <c r="FW202" s="381"/>
      <c r="FX202" s="381"/>
      <c r="FY202" s="381"/>
      <c r="FZ202" s="381"/>
      <c r="GA202" s="381"/>
      <c r="GB202" s="381"/>
      <c r="GC202" s="381"/>
    </row>
    <row r="203" spans="1:185" s="382" customFormat="1" ht="13.8">
      <c r="A203" s="390" t="s">
        <v>5992</v>
      </c>
      <c r="B203" s="388" t="s">
        <v>5990</v>
      </c>
      <c r="C203" s="202">
        <v>14</v>
      </c>
      <c r="D203" s="146">
        <v>26958</v>
      </c>
      <c r="E203" s="146">
        <v>27810.240000000002</v>
      </c>
      <c r="F203" s="157"/>
      <c r="G203" s="157"/>
      <c r="H203" s="157"/>
      <c r="I203" s="381"/>
      <c r="J203" s="381"/>
      <c r="K203" s="381"/>
      <c r="L203" s="381"/>
      <c r="M203" s="381"/>
      <c r="N203" s="381"/>
      <c r="O203" s="381"/>
      <c r="P203" s="381"/>
      <c r="Q203" s="381"/>
      <c r="R203" s="381"/>
      <c r="S203" s="381"/>
      <c r="T203" s="381"/>
      <c r="U203" s="381"/>
      <c r="V203" s="381"/>
      <c r="W203" s="381"/>
      <c r="X203" s="381"/>
      <c r="Y203" s="381"/>
      <c r="Z203" s="381"/>
      <c r="AA203" s="381"/>
      <c r="AB203" s="381"/>
      <c r="AC203" s="381"/>
      <c r="AD203" s="381"/>
      <c r="AE203" s="381"/>
      <c r="AF203" s="381"/>
      <c r="AG203" s="381"/>
      <c r="AH203" s="381"/>
      <c r="AI203" s="381"/>
      <c r="AJ203" s="381"/>
      <c r="AK203" s="381"/>
      <c r="AL203" s="381"/>
      <c r="AM203" s="381"/>
      <c r="AN203" s="381"/>
      <c r="AO203" s="381"/>
      <c r="AP203" s="381"/>
      <c r="AQ203" s="381"/>
      <c r="AR203" s="381"/>
      <c r="AS203" s="381"/>
      <c r="AT203" s="381"/>
      <c r="AU203" s="381"/>
      <c r="AV203" s="381"/>
      <c r="AW203" s="381"/>
      <c r="AX203" s="381"/>
      <c r="AY203" s="381"/>
      <c r="AZ203" s="381"/>
      <c r="BA203" s="381"/>
      <c r="BB203" s="381"/>
      <c r="BC203" s="381"/>
      <c r="BD203" s="381"/>
      <c r="BE203" s="381"/>
      <c r="BF203" s="381"/>
      <c r="BG203" s="381"/>
      <c r="BH203" s="381"/>
      <c r="BI203" s="381"/>
      <c r="BJ203" s="381"/>
      <c r="BK203" s="381"/>
      <c r="BL203" s="381"/>
      <c r="BM203" s="381"/>
      <c r="BN203" s="381"/>
      <c r="BO203" s="381"/>
      <c r="BP203" s="381"/>
      <c r="BQ203" s="381"/>
      <c r="BR203" s="381"/>
      <c r="BS203" s="381"/>
      <c r="BT203" s="381"/>
      <c r="BU203" s="381"/>
      <c r="BV203" s="381"/>
      <c r="BW203" s="381"/>
      <c r="BX203" s="381"/>
      <c r="BY203" s="381"/>
      <c r="BZ203" s="381"/>
      <c r="CA203" s="381"/>
      <c r="CB203" s="381"/>
      <c r="CC203" s="381"/>
      <c r="CD203" s="381"/>
      <c r="CE203" s="381"/>
      <c r="CF203" s="381"/>
      <c r="CG203" s="381"/>
      <c r="CH203" s="381"/>
      <c r="CI203" s="381"/>
      <c r="CJ203" s="381"/>
      <c r="CK203" s="381"/>
      <c r="CL203" s="381"/>
      <c r="CM203" s="381"/>
      <c r="CN203" s="381"/>
      <c r="CO203" s="381"/>
      <c r="CP203" s="381"/>
      <c r="CQ203" s="381"/>
      <c r="CR203" s="381"/>
      <c r="CS203" s="381"/>
      <c r="CT203" s="381"/>
      <c r="CU203" s="381"/>
      <c r="CV203" s="381"/>
      <c r="CW203" s="381"/>
      <c r="CX203" s="381"/>
      <c r="CY203" s="381"/>
      <c r="CZ203" s="381"/>
      <c r="DA203" s="381"/>
      <c r="DB203" s="381"/>
      <c r="DC203" s="381"/>
      <c r="DD203" s="381"/>
      <c r="DE203" s="381"/>
      <c r="DF203" s="381"/>
      <c r="DG203" s="381"/>
      <c r="DH203" s="381"/>
      <c r="DI203" s="381"/>
      <c r="DJ203" s="381"/>
      <c r="DK203" s="381"/>
      <c r="DL203" s="381"/>
      <c r="DM203" s="381"/>
      <c r="DN203" s="381"/>
      <c r="DO203" s="381"/>
      <c r="DP203" s="381"/>
      <c r="DQ203" s="381"/>
      <c r="DR203" s="381"/>
      <c r="DS203" s="381"/>
      <c r="DT203" s="381"/>
      <c r="DU203" s="381"/>
      <c r="DV203" s="381"/>
      <c r="DW203" s="381"/>
      <c r="DX203" s="381"/>
      <c r="DY203" s="381"/>
      <c r="DZ203" s="381"/>
      <c r="EA203" s="381"/>
      <c r="EB203" s="381"/>
      <c r="EC203" s="381"/>
      <c r="ED203" s="381"/>
      <c r="EE203" s="381"/>
      <c r="EF203" s="381"/>
      <c r="EG203" s="381"/>
      <c r="EH203" s="381"/>
      <c r="EI203" s="381"/>
      <c r="EJ203" s="381"/>
      <c r="EK203" s="381"/>
      <c r="EL203" s="381"/>
      <c r="EM203" s="381"/>
      <c r="EN203" s="381"/>
      <c r="EO203" s="381"/>
      <c r="EP203" s="381"/>
      <c r="EQ203" s="381"/>
      <c r="ER203" s="381"/>
      <c r="ES203" s="381"/>
      <c r="ET203" s="381"/>
      <c r="EU203" s="381"/>
      <c r="EV203" s="381"/>
      <c r="EW203" s="381"/>
      <c r="EX203" s="381"/>
      <c r="EY203" s="381"/>
      <c r="EZ203" s="381"/>
      <c r="FA203" s="381"/>
      <c r="FB203" s="381"/>
      <c r="FC203" s="381"/>
      <c r="FD203" s="381"/>
      <c r="FE203" s="381"/>
      <c r="FF203" s="381"/>
      <c r="FG203" s="381"/>
      <c r="FH203" s="381"/>
      <c r="FI203" s="381"/>
      <c r="FJ203" s="381"/>
      <c r="FK203" s="381"/>
      <c r="FL203" s="381"/>
      <c r="FM203" s="381"/>
      <c r="FN203" s="381"/>
      <c r="FO203" s="381"/>
      <c r="FP203" s="381"/>
      <c r="FQ203" s="381"/>
      <c r="FR203" s="381"/>
      <c r="FS203" s="381"/>
      <c r="FT203" s="381"/>
      <c r="FU203" s="381"/>
      <c r="FV203" s="381"/>
      <c r="FW203" s="381"/>
      <c r="FX203" s="381"/>
      <c r="FY203" s="381"/>
      <c r="FZ203" s="381"/>
      <c r="GA203" s="381"/>
      <c r="GB203" s="381"/>
      <c r="GC203" s="381"/>
    </row>
    <row r="204" spans="1:185" s="382" customFormat="1" ht="13.8">
      <c r="A204" s="390" t="s">
        <v>5993</v>
      </c>
      <c r="B204" s="388" t="s">
        <v>5990</v>
      </c>
      <c r="C204" s="202">
        <v>1</v>
      </c>
      <c r="D204" s="146">
        <v>29244</v>
      </c>
      <c r="E204" s="146">
        <v>29244</v>
      </c>
      <c r="F204" s="157"/>
      <c r="G204" s="157"/>
      <c r="H204" s="157"/>
      <c r="I204" s="381"/>
      <c r="J204" s="381"/>
      <c r="K204" s="381"/>
      <c r="L204" s="381"/>
      <c r="M204" s="381"/>
      <c r="N204" s="381"/>
      <c r="O204" s="381"/>
      <c r="P204" s="381"/>
      <c r="Q204" s="381"/>
      <c r="R204" s="381"/>
      <c r="S204" s="381"/>
      <c r="T204" s="381"/>
      <c r="U204" s="381"/>
      <c r="V204" s="381"/>
      <c r="W204" s="381"/>
      <c r="X204" s="381"/>
      <c r="Y204" s="381"/>
      <c r="Z204" s="381"/>
      <c r="AA204" s="381"/>
      <c r="AB204" s="381"/>
      <c r="AC204" s="381"/>
      <c r="AD204" s="381"/>
      <c r="AE204" s="381"/>
      <c r="AF204" s="381"/>
      <c r="AG204" s="381"/>
      <c r="AH204" s="381"/>
      <c r="AI204" s="381"/>
      <c r="AJ204" s="381"/>
      <c r="AK204" s="381"/>
      <c r="AL204" s="381"/>
      <c r="AM204" s="381"/>
      <c r="AN204" s="381"/>
      <c r="AO204" s="381"/>
      <c r="AP204" s="381"/>
      <c r="AQ204" s="381"/>
      <c r="AR204" s="381"/>
      <c r="AS204" s="381"/>
      <c r="AT204" s="381"/>
      <c r="AU204" s="381"/>
      <c r="AV204" s="381"/>
      <c r="AW204" s="381"/>
      <c r="AX204" s="381"/>
      <c r="AY204" s="381"/>
      <c r="AZ204" s="381"/>
      <c r="BA204" s="381"/>
      <c r="BB204" s="381"/>
      <c r="BC204" s="381"/>
      <c r="BD204" s="381"/>
      <c r="BE204" s="381"/>
      <c r="BF204" s="381"/>
      <c r="BG204" s="381"/>
      <c r="BH204" s="381"/>
      <c r="BI204" s="381"/>
      <c r="BJ204" s="381"/>
      <c r="BK204" s="381"/>
      <c r="BL204" s="381"/>
      <c r="BM204" s="381"/>
      <c r="BN204" s="381"/>
      <c r="BO204" s="381"/>
      <c r="BP204" s="381"/>
      <c r="BQ204" s="381"/>
      <c r="BR204" s="381"/>
      <c r="BS204" s="381"/>
      <c r="BT204" s="381"/>
      <c r="BU204" s="381"/>
      <c r="BV204" s="381"/>
      <c r="BW204" s="381"/>
      <c r="BX204" s="381"/>
      <c r="BY204" s="381"/>
      <c r="BZ204" s="381"/>
      <c r="CA204" s="381"/>
      <c r="CB204" s="381"/>
      <c r="CC204" s="381"/>
      <c r="CD204" s="381"/>
      <c r="CE204" s="381"/>
      <c r="CF204" s="381"/>
      <c r="CG204" s="381"/>
      <c r="CH204" s="381"/>
      <c r="CI204" s="381"/>
      <c r="CJ204" s="381"/>
      <c r="CK204" s="381"/>
      <c r="CL204" s="381"/>
      <c r="CM204" s="381"/>
      <c r="CN204" s="381"/>
      <c r="CO204" s="381"/>
      <c r="CP204" s="381"/>
      <c r="CQ204" s="381"/>
      <c r="CR204" s="381"/>
      <c r="CS204" s="381"/>
      <c r="CT204" s="381"/>
      <c r="CU204" s="381"/>
      <c r="CV204" s="381"/>
      <c r="CW204" s="381"/>
      <c r="CX204" s="381"/>
      <c r="CY204" s="381"/>
      <c r="CZ204" s="381"/>
      <c r="DA204" s="381"/>
      <c r="DB204" s="381"/>
      <c r="DC204" s="381"/>
      <c r="DD204" s="381"/>
      <c r="DE204" s="381"/>
      <c r="DF204" s="381"/>
      <c r="DG204" s="381"/>
      <c r="DH204" s="381"/>
      <c r="DI204" s="381"/>
      <c r="DJ204" s="381"/>
      <c r="DK204" s="381"/>
      <c r="DL204" s="381"/>
      <c r="DM204" s="381"/>
      <c r="DN204" s="381"/>
      <c r="DO204" s="381"/>
      <c r="DP204" s="381"/>
      <c r="DQ204" s="381"/>
      <c r="DR204" s="381"/>
      <c r="DS204" s="381"/>
      <c r="DT204" s="381"/>
      <c r="DU204" s="381"/>
      <c r="DV204" s="381"/>
      <c r="DW204" s="381"/>
      <c r="DX204" s="381"/>
      <c r="DY204" s="381"/>
      <c r="DZ204" s="381"/>
      <c r="EA204" s="381"/>
      <c r="EB204" s="381"/>
      <c r="EC204" s="381"/>
      <c r="ED204" s="381"/>
      <c r="EE204" s="381"/>
      <c r="EF204" s="381"/>
      <c r="EG204" s="381"/>
      <c r="EH204" s="381"/>
      <c r="EI204" s="381"/>
      <c r="EJ204" s="381"/>
      <c r="EK204" s="381"/>
      <c r="EL204" s="381"/>
      <c r="EM204" s="381"/>
      <c r="EN204" s="381"/>
      <c r="EO204" s="381"/>
      <c r="EP204" s="381"/>
      <c r="EQ204" s="381"/>
      <c r="ER204" s="381"/>
      <c r="ES204" s="381"/>
      <c r="ET204" s="381"/>
      <c r="EU204" s="381"/>
      <c r="EV204" s="381"/>
      <c r="EW204" s="381"/>
      <c r="EX204" s="381"/>
      <c r="EY204" s="381"/>
      <c r="EZ204" s="381"/>
      <c r="FA204" s="381"/>
      <c r="FB204" s="381"/>
      <c r="FC204" s="381"/>
      <c r="FD204" s="381"/>
      <c r="FE204" s="381"/>
      <c r="FF204" s="381"/>
      <c r="FG204" s="381"/>
      <c r="FH204" s="381"/>
      <c r="FI204" s="381"/>
      <c r="FJ204" s="381"/>
      <c r="FK204" s="381"/>
      <c r="FL204" s="381"/>
      <c r="FM204" s="381"/>
      <c r="FN204" s="381"/>
      <c r="FO204" s="381"/>
      <c r="FP204" s="381"/>
      <c r="FQ204" s="381"/>
      <c r="FR204" s="381"/>
      <c r="FS204" s="381"/>
      <c r="FT204" s="381"/>
      <c r="FU204" s="381"/>
      <c r="FV204" s="381"/>
      <c r="FW204" s="381"/>
      <c r="FX204" s="381"/>
      <c r="FY204" s="381"/>
      <c r="FZ204" s="381"/>
      <c r="GA204" s="381"/>
      <c r="GB204" s="381"/>
      <c r="GC204" s="381"/>
    </row>
    <row r="205" spans="1:185" s="382" customFormat="1" ht="13.8">
      <c r="A205" s="390" t="s">
        <v>5994</v>
      </c>
      <c r="B205" s="388" t="s">
        <v>5990</v>
      </c>
      <c r="C205" s="202">
        <v>2</v>
      </c>
      <c r="D205" s="146">
        <v>29051.239999999998</v>
      </c>
      <c r="E205" s="146">
        <v>29286.239999999998</v>
      </c>
      <c r="F205" s="157"/>
      <c r="G205" s="157"/>
      <c r="H205" s="157"/>
      <c r="I205" s="381"/>
      <c r="J205" s="381"/>
      <c r="K205" s="381"/>
      <c r="L205" s="381"/>
      <c r="M205" s="381"/>
      <c r="N205" s="381"/>
      <c r="O205" s="381"/>
      <c r="P205" s="381"/>
      <c r="Q205" s="381"/>
      <c r="R205" s="381"/>
      <c r="S205" s="381"/>
      <c r="T205" s="381"/>
      <c r="U205" s="381"/>
      <c r="V205" s="381"/>
      <c r="W205" s="381"/>
      <c r="X205" s="381"/>
      <c r="Y205" s="381"/>
      <c r="Z205" s="381"/>
      <c r="AA205" s="381"/>
      <c r="AB205" s="381"/>
      <c r="AC205" s="381"/>
      <c r="AD205" s="381"/>
      <c r="AE205" s="381"/>
      <c r="AF205" s="381"/>
      <c r="AG205" s="381"/>
      <c r="AH205" s="381"/>
      <c r="AI205" s="381"/>
      <c r="AJ205" s="381"/>
      <c r="AK205" s="381"/>
      <c r="AL205" s="381"/>
      <c r="AM205" s="381"/>
      <c r="AN205" s="381"/>
      <c r="AO205" s="381"/>
      <c r="AP205" s="381"/>
      <c r="AQ205" s="381"/>
      <c r="AR205" s="381"/>
      <c r="AS205" s="381"/>
      <c r="AT205" s="381"/>
      <c r="AU205" s="381"/>
      <c r="AV205" s="381"/>
      <c r="AW205" s="381"/>
      <c r="AX205" s="381"/>
      <c r="AY205" s="381"/>
      <c r="AZ205" s="381"/>
      <c r="BA205" s="381"/>
      <c r="BB205" s="381"/>
      <c r="BC205" s="381"/>
      <c r="BD205" s="381"/>
      <c r="BE205" s="381"/>
      <c r="BF205" s="381"/>
      <c r="BG205" s="381"/>
      <c r="BH205" s="381"/>
      <c r="BI205" s="381"/>
      <c r="BJ205" s="381"/>
      <c r="BK205" s="381"/>
      <c r="BL205" s="381"/>
      <c r="BM205" s="381"/>
      <c r="BN205" s="381"/>
      <c r="BO205" s="381"/>
      <c r="BP205" s="381"/>
      <c r="BQ205" s="381"/>
      <c r="BR205" s="381"/>
      <c r="BS205" s="381"/>
      <c r="BT205" s="381"/>
      <c r="BU205" s="381"/>
      <c r="BV205" s="381"/>
      <c r="BW205" s="381"/>
      <c r="BX205" s="381"/>
      <c r="BY205" s="381"/>
      <c r="BZ205" s="381"/>
      <c r="CA205" s="381"/>
      <c r="CB205" s="381"/>
      <c r="CC205" s="381"/>
      <c r="CD205" s="381"/>
      <c r="CE205" s="381"/>
      <c r="CF205" s="381"/>
      <c r="CG205" s="381"/>
      <c r="CH205" s="381"/>
      <c r="CI205" s="381"/>
      <c r="CJ205" s="381"/>
      <c r="CK205" s="381"/>
      <c r="CL205" s="381"/>
      <c r="CM205" s="381"/>
      <c r="CN205" s="381"/>
      <c r="CO205" s="381"/>
      <c r="CP205" s="381"/>
      <c r="CQ205" s="381"/>
      <c r="CR205" s="381"/>
      <c r="CS205" s="381"/>
      <c r="CT205" s="381"/>
      <c r="CU205" s="381"/>
      <c r="CV205" s="381"/>
      <c r="CW205" s="381"/>
      <c r="CX205" s="381"/>
      <c r="CY205" s="381"/>
      <c r="CZ205" s="381"/>
      <c r="DA205" s="381"/>
      <c r="DB205" s="381"/>
      <c r="DC205" s="381"/>
      <c r="DD205" s="381"/>
      <c r="DE205" s="381"/>
      <c r="DF205" s="381"/>
      <c r="DG205" s="381"/>
      <c r="DH205" s="381"/>
      <c r="DI205" s="381"/>
      <c r="DJ205" s="381"/>
      <c r="DK205" s="381"/>
      <c r="DL205" s="381"/>
      <c r="DM205" s="381"/>
      <c r="DN205" s="381"/>
      <c r="DO205" s="381"/>
      <c r="DP205" s="381"/>
      <c r="DQ205" s="381"/>
      <c r="DR205" s="381"/>
      <c r="DS205" s="381"/>
      <c r="DT205" s="381"/>
      <c r="DU205" s="381"/>
      <c r="DV205" s="381"/>
      <c r="DW205" s="381"/>
      <c r="DX205" s="381"/>
      <c r="DY205" s="381"/>
      <c r="DZ205" s="381"/>
      <c r="EA205" s="381"/>
      <c r="EB205" s="381"/>
      <c r="EC205" s="381"/>
      <c r="ED205" s="381"/>
      <c r="EE205" s="381"/>
      <c r="EF205" s="381"/>
      <c r="EG205" s="381"/>
      <c r="EH205" s="381"/>
      <c r="EI205" s="381"/>
      <c r="EJ205" s="381"/>
      <c r="EK205" s="381"/>
      <c r="EL205" s="381"/>
      <c r="EM205" s="381"/>
      <c r="EN205" s="381"/>
      <c r="EO205" s="381"/>
      <c r="EP205" s="381"/>
      <c r="EQ205" s="381"/>
      <c r="ER205" s="381"/>
      <c r="ES205" s="381"/>
      <c r="ET205" s="381"/>
      <c r="EU205" s="381"/>
      <c r="EV205" s="381"/>
      <c r="EW205" s="381"/>
      <c r="EX205" s="381"/>
      <c r="EY205" s="381"/>
      <c r="EZ205" s="381"/>
      <c r="FA205" s="381"/>
      <c r="FB205" s="381"/>
      <c r="FC205" s="381"/>
      <c r="FD205" s="381"/>
      <c r="FE205" s="381"/>
      <c r="FF205" s="381"/>
      <c r="FG205" s="381"/>
      <c r="FH205" s="381"/>
      <c r="FI205" s="381"/>
      <c r="FJ205" s="381"/>
      <c r="FK205" s="381"/>
      <c r="FL205" s="381"/>
      <c r="FM205" s="381"/>
      <c r="FN205" s="381"/>
      <c r="FO205" s="381"/>
      <c r="FP205" s="381"/>
      <c r="FQ205" s="381"/>
      <c r="FR205" s="381"/>
      <c r="FS205" s="381"/>
      <c r="FT205" s="381"/>
      <c r="FU205" s="381"/>
      <c r="FV205" s="381"/>
      <c r="FW205" s="381"/>
      <c r="FX205" s="381"/>
      <c r="FY205" s="381"/>
      <c r="FZ205" s="381"/>
      <c r="GA205" s="381"/>
      <c r="GB205" s="381"/>
      <c r="GC205" s="381"/>
    </row>
    <row r="206" spans="1:185" s="382" customFormat="1" ht="13.8">
      <c r="A206" s="390" t="s">
        <v>5995</v>
      </c>
      <c r="B206" s="388" t="s">
        <v>5990</v>
      </c>
      <c r="C206" s="202">
        <v>4</v>
      </c>
      <c r="D206" s="146">
        <v>35445.68</v>
      </c>
      <c r="E206" s="146">
        <v>37014.58</v>
      </c>
      <c r="F206" s="157"/>
      <c r="G206" s="157"/>
      <c r="H206" s="157"/>
      <c r="I206" s="381"/>
      <c r="J206" s="381"/>
      <c r="K206" s="381"/>
      <c r="L206" s="381"/>
      <c r="M206" s="381"/>
      <c r="N206" s="381"/>
      <c r="O206" s="381"/>
      <c r="P206" s="381"/>
      <c r="Q206" s="381"/>
      <c r="R206" s="381"/>
      <c r="S206" s="381"/>
      <c r="T206" s="381"/>
      <c r="U206" s="381"/>
      <c r="V206" s="381"/>
      <c r="W206" s="381"/>
      <c r="X206" s="381"/>
      <c r="Y206" s="381"/>
      <c r="Z206" s="381"/>
      <c r="AA206" s="381"/>
      <c r="AB206" s="381"/>
      <c r="AC206" s="381"/>
      <c r="AD206" s="381"/>
      <c r="AE206" s="381"/>
      <c r="AF206" s="381"/>
      <c r="AG206" s="381"/>
      <c r="AH206" s="381"/>
      <c r="AI206" s="381"/>
      <c r="AJ206" s="381"/>
      <c r="AK206" s="381"/>
      <c r="AL206" s="381"/>
      <c r="AM206" s="381"/>
      <c r="AN206" s="381"/>
      <c r="AO206" s="381"/>
      <c r="AP206" s="381"/>
      <c r="AQ206" s="381"/>
      <c r="AR206" s="381"/>
      <c r="AS206" s="381"/>
      <c r="AT206" s="381"/>
      <c r="AU206" s="381"/>
      <c r="AV206" s="381"/>
      <c r="AW206" s="381"/>
      <c r="AX206" s="381"/>
      <c r="AY206" s="381"/>
      <c r="AZ206" s="381"/>
      <c r="BA206" s="381"/>
      <c r="BB206" s="381"/>
      <c r="BC206" s="381"/>
      <c r="BD206" s="381"/>
      <c r="BE206" s="381"/>
      <c r="BF206" s="381"/>
      <c r="BG206" s="381"/>
      <c r="BH206" s="381"/>
      <c r="BI206" s="381"/>
      <c r="BJ206" s="381"/>
      <c r="BK206" s="381"/>
      <c r="BL206" s="381"/>
      <c r="BM206" s="381"/>
      <c r="BN206" s="381"/>
      <c r="BO206" s="381"/>
      <c r="BP206" s="381"/>
      <c r="BQ206" s="381"/>
      <c r="BR206" s="381"/>
      <c r="BS206" s="381"/>
      <c r="BT206" s="381"/>
      <c r="BU206" s="381"/>
      <c r="BV206" s="381"/>
      <c r="BW206" s="381"/>
      <c r="BX206" s="381"/>
      <c r="BY206" s="381"/>
      <c r="BZ206" s="381"/>
      <c r="CA206" s="381"/>
      <c r="CB206" s="381"/>
      <c r="CC206" s="381"/>
      <c r="CD206" s="381"/>
      <c r="CE206" s="381"/>
      <c r="CF206" s="381"/>
      <c r="CG206" s="381"/>
      <c r="CH206" s="381"/>
      <c r="CI206" s="381"/>
      <c r="CJ206" s="381"/>
      <c r="CK206" s="381"/>
      <c r="CL206" s="381"/>
      <c r="CM206" s="381"/>
      <c r="CN206" s="381"/>
      <c r="CO206" s="381"/>
      <c r="CP206" s="381"/>
      <c r="CQ206" s="381"/>
      <c r="CR206" s="381"/>
      <c r="CS206" s="381"/>
      <c r="CT206" s="381"/>
      <c r="CU206" s="381"/>
      <c r="CV206" s="381"/>
      <c r="CW206" s="381"/>
      <c r="CX206" s="381"/>
      <c r="CY206" s="381"/>
      <c r="CZ206" s="381"/>
      <c r="DA206" s="381"/>
      <c r="DB206" s="381"/>
      <c r="DC206" s="381"/>
      <c r="DD206" s="381"/>
      <c r="DE206" s="381"/>
      <c r="DF206" s="381"/>
      <c r="DG206" s="381"/>
      <c r="DH206" s="381"/>
      <c r="DI206" s="381"/>
      <c r="DJ206" s="381"/>
      <c r="DK206" s="381"/>
      <c r="DL206" s="381"/>
      <c r="DM206" s="381"/>
      <c r="DN206" s="381"/>
      <c r="DO206" s="381"/>
      <c r="DP206" s="381"/>
      <c r="DQ206" s="381"/>
      <c r="DR206" s="381"/>
      <c r="DS206" s="381"/>
      <c r="DT206" s="381"/>
      <c r="DU206" s="381"/>
      <c r="DV206" s="381"/>
      <c r="DW206" s="381"/>
      <c r="DX206" s="381"/>
      <c r="DY206" s="381"/>
      <c r="DZ206" s="381"/>
      <c r="EA206" s="381"/>
      <c r="EB206" s="381"/>
      <c r="EC206" s="381"/>
      <c r="ED206" s="381"/>
      <c r="EE206" s="381"/>
      <c r="EF206" s="381"/>
      <c r="EG206" s="381"/>
      <c r="EH206" s="381"/>
      <c r="EI206" s="381"/>
      <c r="EJ206" s="381"/>
      <c r="EK206" s="381"/>
      <c r="EL206" s="381"/>
      <c r="EM206" s="381"/>
      <c r="EN206" s="381"/>
      <c r="EO206" s="381"/>
      <c r="EP206" s="381"/>
      <c r="EQ206" s="381"/>
      <c r="ER206" s="381"/>
      <c r="ES206" s="381"/>
      <c r="ET206" s="381"/>
      <c r="EU206" s="381"/>
      <c r="EV206" s="381"/>
      <c r="EW206" s="381"/>
      <c r="EX206" s="381"/>
      <c r="EY206" s="381"/>
      <c r="EZ206" s="381"/>
      <c r="FA206" s="381"/>
      <c r="FB206" s="381"/>
      <c r="FC206" s="381"/>
      <c r="FD206" s="381"/>
      <c r="FE206" s="381"/>
      <c r="FF206" s="381"/>
      <c r="FG206" s="381"/>
      <c r="FH206" s="381"/>
      <c r="FI206" s="381"/>
      <c r="FJ206" s="381"/>
      <c r="FK206" s="381"/>
      <c r="FL206" s="381"/>
      <c r="FM206" s="381"/>
      <c r="FN206" s="381"/>
      <c r="FO206" s="381"/>
      <c r="FP206" s="381"/>
      <c r="FQ206" s="381"/>
      <c r="FR206" s="381"/>
      <c r="FS206" s="381"/>
      <c r="FT206" s="381"/>
      <c r="FU206" s="381"/>
      <c r="FV206" s="381"/>
      <c r="FW206" s="381"/>
      <c r="FX206" s="381"/>
      <c r="FY206" s="381"/>
      <c r="FZ206" s="381"/>
      <c r="GA206" s="381"/>
      <c r="GB206" s="381"/>
      <c r="GC206" s="381"/>
    </row>
    <row r="207" spans="1:185" s="382" customFormat="1" ht="13.8">
      <c r="A207" s="390" t="s">
        <v>5996</v>
      </c>
      <c r="B207" s="388" t="s">
        <v>5997</v>
      </c>
      <c r="C207" s="202">
        <v>2</v>
      </c>
      <c r="D207" s="146">
        <v>20379</v>
      </c>
      <c r="E207" s="146">
        <v>20639</v>
      </c>
      <c r="F207" s="157"/>
      <c r="G207" s="157"/>
      <c r="H207" s="157"/>
      <c r="I207" s="381"/>
      <c r="J207" s="381"/>
      <c r="K207" s="381"/>
      <c r="L207" s="381"/>
      <c r="M207" s="381"/>
      <c r="N207" s="381"/>
      <c r="O207" s="381"/>
      <c r="P207" s="381"/>
      <c r="Q207" s="381"/>
      <c r="R207" s="381"/>
      <c r="S207" s="381"/>
      <c r="T207" s="381"/>
      <c r="U207" s="381"/>
      <c r="V207" s="381"/>
      <c r="W207" s="381"/>
      <c r="X207" s="381"/>
      <c r="Y207" s="381"/>
      <c r="Z207" s="381"/>
      <c r="AA207" s="381"/>
      <c r="AB207" s="381"/>
      <c r="AC207" s="381"/>
      <c r="AD207" s="381"/>
      <c r="AE207" s="381"/>
      <c r="AF207" s="381"/>
      <c r="AG207" s="381"/>
      <c r="AH207" s="381"/>
      <c r="AI207" s="381"/>
      <c r="AJ207" s="381"/>
      <c r="AK207" s="381"/>
      <c r="AL207" s="381"/>
      <c r="AM207" s="381"/>
      <c r="AN207" s="381"/>
      <c r="AO207" s="381"/>
      <c r="AP207" s="381"/>
      <c r="AQ207" s="381"/>
      <c r="AR207" s="381"/>
      <c r="AS207" s="381"/>
      <c r="AT207" s="381"/>
      <c r="AU207" s="381"/>
      <c r="AV207" s="381"/>
      <c r="AW207" s="381"/>
      <c r="AX207" s="381"/>
      <c r="AY207" s="381"/>
      <c r="AZ207" s="381"/>
      <c r="BA207" s="381"/>
      <c r="BB207" s="381"/>
      <c r="BC207" s="381"/>
      <c r="BD207" s="381"/>
      <c r="BE207" s="381"/>
      <c r="BF207" s="381"/>
      <c r="BG207" s="381"/>
      <c r="BH207" s="381"/>
      <c r="BI207" s="381"/>
      <c r="BJ207" s="381"/>
      <c r="BK207" s="381"/>
      <c r="BL207" s="381"/>
      <c r="BM207" s="381"/>
      <c r="BN207" s="381"/>
      <c r="BO207" s="381"/>
      <c r="BP207" s="381"/>
      <c r="BQ207" s="381"/>
      <c r="BR207" s="381"/>
      <c r="BS207" s="381"/>
      <c r="BT207" s="381"/>
      <c r="BU207" s="381"/>
      <c r="BV207" s="381"/>
      <c r="BW207" s="381"/>
      <c r="BX207" s="381"/>
      <c r="BY207" s="381"/>
      <c r="BZ207" s="381"/>
      <c r="CA207" s="381"/>
      <c r="CB207" s="381"/>
      <c r="CC207" s="381"/>
      <c r="CD207" s="381"/>
      <c r="CE207" s="381"/>
      <c r="CF207" s="381"/>
      <c r="CG207" s="381"/>
      <c r="CH207" s="381"/>
      <c r="CI207" s="381"/>
      <c r="CJ207" s="381"/>
      <c r="CK207" s="381"/>
      <c r="CL207" s="381"/>
      <c r="CM207" s="381"/>
      <c r="CN207" s="381"/>
      <c r="CO207" s="381"/>
      <c r="CP207" s="381"/>
      <c r="CQ207" s="381"/>
      <c r="CR207" s="381"/>
      <c r="CS207" s="381"/>
      <c r="CT207" s="381"/>
      <c r="CU207" s="381"/>
      <c r="CV207" s="381"/>
      <c r="CW207" s="381"/>
      <c r="CX207" s="381"/>
      <c r="CY207" s="381"/>
      <c r="CZ207" s="381"/>
      <c r="DA207" s="381"/>
      <c r="DB207" s="381"/>
      <c r="DC207" s="381"/>
      <c r="DD207" s="381"/>
      <c r="DE207" s="381"/>
      <c r="DF207" s="381"/>
      <c r="DG207" s="381"/>
      <c r="DH207" s="381"/>
      <c r="DI207" s="381"/>
      <c r="DJ207" s="381"/>
      <c r="DK207" s="381"/>
      <c r="DL207" s="381"/>
      <c r="DM207" s="381"/>
      <c r="DN207" s="381"/>
      <c r="DO207" s="381"/>
      <c r="DP207" s="381"/>
      <c r="DQ207" s="381"/>
      <c r="DR207" s="381"/>
      <c r="DS207" s="381"/>
      <c r="DT207" s="381"/>
      <c r="DU207" s="381"/>
      <c r="DV207" s="381"/>
      <c r="DW207" s="381"/>
      <c r="DX207" s="381"/>
      <c r="DY207" s="381"/>
      <c r="DZ207" s="381"/>
      <c r="EA207" s="381"/>
      <c r="EB207" s="381"/>
      <c r="EC207" s="381"/>
      <c r="ED207" s="381"/>
      <c r="EE207" s="381"/>
      <c r="EF207" s="381"/>
      <c r="EG207" s="381"/>
      <c r="EH207" s="381"/>
      <c r="EI207" s="381"/>
      <c r="EJ207" s="381"/>
      <c r="EK207" s="381"/>
      <c r="EL207" s="381"/>
      <c r="EM207" s="381"/>
      <c r="EN207" s="381"/>
      <c r="EO207" s="381"/>
      <c r="EP207" s="381"/>
      <c r="EQ207" s="381"/>
      <c r="ER207" s="381"/>
      <c r="ES207" s="381"/>
      <c r="ET207" s="381"/>
      <c r="EU207" s="381"/>
      <c r="EV207" s="381"/>
      <c r="EW207" s="381"/>
      <c r="EX207" s="381"/>
      <c r="EY207" s="381"/>
      <c r="EZ207" s="381"/>
      <c r="FA207" s="381"/>
      <c r="FB207" s="381"/>
      <c r="FC207" s="381"/>
      <c r="FD207" s="381"/>
      <c r="FE207" s="381"/>
      <c r="FF207" s="381"/>
      <c r="FG207" s="381"/>
      <c r="FH207" s="381"/>
      <c r="FI207" s="381"/>
      <c r="FJ207" s="381"/>
      <c r="FK207" s="381"/>
      <c r="FL207" s="381"/>
      <c r="FM207" s="381"/>
      <c r="FN207" s="381"/>
      <c r="FO207" s="381"/>
      <c r="FP207" s="381"/>
      <c r="FQ207" s="381"/>
      <c r="FR207" s="381"/>
      <c r="FS207" s="381"/>
      <c r="FT207" s="381"/>
      <c r="FU207" s="381"/>
      <c r="FV207" s="381"/>
      <c r="FW207" s="381"/>
      <c r="FX207" s="381"/>
      <c r="FY207" s="381"/>
      <c r="FZ207" s="381"/>
      <c r="GA207" s="381"/>
      <c r="GB207" s="381"/>
      <c r="GC207" s="381"/>
    </row>
    <row r="208" spans="1:185" s="382" customFormat="1" ht="13.8">
      <c r="A208" s="390" t="s">
        <v>5998</v>
      </c>
      <c r="B208" s="388" t="s">
        <v>5997</v>
      </c>
      <c r="C208" s="202">
        <v>4</v>
      </c>
      <c r="D208" s="146">
        <v>22379</v>
      </c>
      <c r="E208" s="146">
        <v>23198.82</v>
      </c>
      <c r="F208" s="157"/>
      <c r="G208" s="157"/>
      <c r="H208" s="157"/>
      <c r="I208" s="381"/>
      <c r="J208" s="381"/>
      <c r="K208" s="381"/>
      <c r="L208" s="381"/>
      <c r="M208" s="381"/>
      <c r="N208" s="381"/>
      <c r="O208" s="381"/>
      <c r="P208" s="381"/>
      <c r="Q208" s="381"/>
      <c r="R208" s="381"/>
      <c r="S208" s="381"/>
      <c r="T208" s="381"/>
      <c r="U208" s="381"/>
      <c r="V208" s="381"/>
      <c r="W208" s="381"/>
      <c r="X208" s="381"/>
      <c r="Y208" s="381"/>
      <c r="Z208" s="381"/>
      <c r="AA208" s="381"/>
      <c r="AB208" s="381"/>
      <c r="AC208" s="381"/>
      <c r="AD208" s="381"/>
      <c r="AE208" s="381"/>
      <c r="AF208" s="381"/>
      <c r="AG208" s="381"/>
      <c r="AH208" s="381"/>
      <c r="AI208" s="381"/>
      <c r="AJ208" s="381"/>
      <c r="AK208" s="381"/>
      <c r="AL208" s="381"/>
      <c r="AM208" s="381"/>
      <c r="AN208" s="381"/>
      <c r="AO208" s="381"/>
      <c r="AP208" s="381"/>
      <c r="AQ208" s="381"/>
      <c r="AR208" s="381"/>
      <c r="AS208" s="381"/>
      <c r="AT208" s="381"/>
      <c r="AU208" s="381"/>
      <c r="AV208" s="381"/>
      <c r="AW208" s="381"/>
      <c r="AX208" s="381"/>
      <c r="AY208" s="381"/>
      <c r="AZ208" s="381"/>
      <c r="BA208" s="381"/>
      <c r="BB208" s="381"/>
      <c r="BC208" s="381"/>
      <c r="BD208" s="381"/>
      <c r="BE208" s="381"/>
      <c r="BF208" s="381"/>
      <c r="BG208" s="381"/>
      <c r="BH208" s="381"/>
      <c r="BI208" s="381"/>
      <c r="BJ208" s="381"/>
      <c r="BK208" s="381"/>
      <c r="BL208" s="381"/>
      <c r="BM208" s="381"/>
      <c r="BN208" s="381"/>
      <c r="BO208" s="381"/>
      <c r="BP208" s="381"/>
      <c r="BQ208" s="381"/>
      <c r="BR208" s="381"/>
      <c r="BS208" s="381"/>
      <c r="BT208" s="381"/>
      <c r="BU208" s="381"/>
      <c r="BV208" s="381"/>
      <c r="BW208" s="381"/>
      <c r="BX208" s="381"/>
      <c r="BY208" s="381"/>
      <c r="BZ208" s="381"/>
      <c r="CA208" s="381"/>
      <c r="CB208" s="381"/>
      <c r="CC208" s="381"/>
      <c r="CD208" s="381"/>
      <c r="CE208" s="381"/>
      <c r="CF208" s="381"/>
      <c r="CG208" s="381"/>
      <c r="CH208" s="381"/>
      <c r="CI208" s="381"/>
      <c r="CJ208" s="381"/>
      <c r="CK208" s="381"/>
      <c r="CL208" s="381"/>
      <c r="CM208" s="381"/>
      <c r="CN208" s="381"/>
      <c r="CO208" s="381"/>
      <c r="CP208" s="381"/>
      <c r="CQ208" s="381"/>
      <c r="CR208" s="381"/>
      <c r="CS208" s="381"/>
      <c r="CT208" s="381"/>
      <c r="CU208" s="381"/>
      <c r="CV208" s="381"/>
      <c r="CW208" s="381"/>
      <c r="CX208" s="381"/>
      <c r="CY208" s="381"/>
      <c r="CZ208" s="381"/>
      <c r="DA208" s="381"/>
      <c r="DB208" s="381"/>
      <c r="DC208" s="381"/>
      <c r="DD208" s="381"/>
      <c r="DE208" s="381"/>
      <c r="DF208" s="381"/>
      <c r="DG208" s="381"/>
      <c r="DH208" s="381"/>
      <c r="DI208" s="381"/>
      <c r="DJ208" s="381"/>
      <c r="DK208" s="381"/>
      <c r="DL208" s="381"/>
      <c r="DM208" s="381"/>
      <c r="DN208" s="381"/>
      <c r="DO208" s="381"/>
      <c r="DP208" s="381"/>
      <c r="DQ208" s="381"/>
      <c r="DR208" s="381"/>
      <c r="DS208" s="381"/>
      <c r="DT208" s="381"/>
      <c r="DU208" s="381"/>
      <c r="DV208" s="381"/>
      <c r="DW208" s="381"/>
      <c r="DX208" s="381"/>
      <c r="DY208" s="381"/>
      <c r="DZ208" s="381"/>
      <c r="EA208" s="381"/>
      <c r="EB208" s="381"/>
      <c r="EC208" s="381"/>
      <c r="ED208" s="381"/>
      <c r="EE208" s="381"/>
      <c r="EF208" s="381"/>
      <c r="EG208" s="381"/>
      <c r="EH208" s="381"/>
      <c r="EI208" s="381"/>
      <c r="EJ208" s="381"/>
      <c r="EK208" s="381"/>
      <c r="EL208" s="381"/>
      <c r="EM208" s="381"/>
      <c r="EN208" s="381"/>
      <c r="EO208" s="381"/>
      <c r="EP208" s="381"/>
      <c r="EQ208" s="381"/>
      <c r="ER208" s="381"/>
      <c r="ES208" s="381"/>
      <c r="ET208" s="381"/>
      <c r="EU208" s="381"/>
      <c r="EV208" s="381"/>
      <c r="EW208" s="381"/>
      <c r="EX208" s="381"/>
      <c r="EY208" s="381"/>
      <c r="EZ208" s="381"/>
      <c r="FA208" s="381"/>
      <c r="FB208" s="381"/>
      <c r="FC208" s="381"/>
      <c r="FD208" s="381"/>
      <c r="FE208" s="381"/>
      <c r="FF208" s="381"/>
      <c r="FG208" s="381"/>
      <c r="FH208" s="381"/>
      <c r="FI208" s="381"/>
      <c r="FJ208" s="381"/>
      <c r="FK208" s="381"/>
      <c r="FL208" s="381"/>
      <c r="FM208" s="381"/>
      <c r="FN208" s="381"/>
      <c r="FO208" s="381"/>
      <c r="FP208" s="381"/>
      <c r="FQ208" s="381"/>
      <c r="FR208" s="381"/>
      <c r="FS208" s="381"/>
      <c r="FT208" s="381"/>
      <c r="FU208" s="381"/>
      <c r="FV208" s="381"/>
      <c r="FW208" s="381"/>
      <c r="FX208" s="381"/>
      <c r="FY208" s="381"/>
      <c r="FZ208" s="381"/>
      <c r="GA208" s="381"/>
      <c r="GB208" s="381"/>
      <c r="GC208" s="381"/>
    </row>
    <row r="209" spans="1:185" s="382" customFormat="1" ht="13.8">
      <c r="A209" s="390" t="s">
        <v>5999</v>
      </c>
      <c r="B209" s="388" t="s">
        <v>5997</v>
      </c>
      <c r="C209" s="202">
        <v>1</v>
      </c>
      <c r="D209" s="146">
        <v>22064</v>
      </c>
      <c r="E209" s="146">
        <v>22064</v>
      </c>
      <c r="F209" s="157"/>
      <c r="G209" s="157"/>
      <c r="H209" s="157"/>
      <c r="I209" s="381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381"/>
      <c r="Y209" s="381"/>
      <c r="Z209" s="381"/>
      <c r="AA209" s="381"/>
      <c r="AB209" s="381"/>
      <c r="AC209" s="381"/>
      <c r="AD209" s="381"/>
      <c r="AE209" s="381"/>
      <c r="AF209" s="381"/>
      <c r="AG209" s="381"/>
      <c r="AH209" s="381"/>
      <c r="AI209" s="381"/>
      <c r="AJ209" s="381"/>
      <c r="AK209" s="381"/>
      <c r="AL209" s="381"/>
      <c r="AM209" s="381"/>
      <c r="AN209" s="381"/>
      <c r="AO209" s="381"/>
      <c r="AP209" s="381"/>
      <c r="AQ209" s="381"/>
      <c r="AR209" s="381"/>
      <c r="AS209" s="381"/>
      <c r="AT209" s="381"/>
      <c r="AU209" s="381"/>
      <c r="AV209" s="381"/>
      <c r="AW209" s="381"/>
      <c r="AX209" s="381"/>
      <c r="AY209" s="381"/>
      <c r="AZ209" s="381"/>
      <c r="BA209" s="381"/>
      <c r="BB209" s="381"/>
      <c r="BC209" s="381"/>
      <c r="BD209" s="381"/>
      <c r="BE209" s="381"/>
      <c r="BF209" s="381"/>
      <c r="BG209" s="381"/>
      <c r="BH209" s="381"/>
      <c r="BI209" s="381"/>
      <c r="BJ209" s="381"/>
      <c r="BK209" s="381"/>
      <c r="BL209" s="381"/>
      <c r="BM209" s="381"/>
      <c r="BN209" s="381"/>
      <c r="BO209" s="381"/>
      <c r="BP209" s="381"/>
      <c r="BQ209" s="381"/>
      <c r="BR209" s="381"/>
      <c r="BS209" s="381"/>
      <c r="BT209" s="381"/>
      <c r="BU209" s="381"/>
      <c r="BV209" s="381"/>
      <c r="BW209" s="381"/>
      <c r="BX209" s="381"/>
      <c r="BY209" s="381"/>
      <c r="BZ209" s="381"/>
      <c r="CA209" s="381"/>
      <c r="CB209" s="381"/>
      <c r="CC209" s="381"/>
      <c r="CD209" s="381"/>
      <c r="CE209" s="381"/>
      <c r="CF209" s="381"/>
      <c r="CG209" s="381"/>
      <c r="CH209" s="381"/>
      <c r="CI209" s="381"/>
      <c r="CJ209" s="381"/>
      <c r="CK209" s="381"/>
      <c r="CL209" s="381"/>
      <c r="CM209" s="381"/>
      <c r="CN209" s="381"/>
      <c r="CO209" s="381"/>
      <c r="CP209" s="381"/>
      <c r="CQ209" s="381"/>
      <c r="CR209" s="381"/>
      <c r="CS209" s="381"/>
      <c r="CT209" s="381"/>
      <c r="CU209" s="381"/>
      <c r="CV209" s="381"/>
      <c r="CW209" s="381"/>
      <c r="CX209" s="381"/>
      <c r="CY209" s="381"/>
      <c r="CZ209" s="381"/>
      <c r="DA209" s="381"/>
      <c r="DB209" s="381"/>
      <c r="DC209" s="381"/>
      <c r="DD209" s="381"/>
      <c r="DE209" s="381"/>
      <c r="DF209" s="381"/>
      <c r="DG209" s="381"/>
      <c r="DH209" s="381"/>
      <c r="DI209" s="381"/>
      <c r="DJ209" s="381"/>
      <c r="DK209" s="381"/>
      <c r="DL209" s="381"/>
      <c r="DM209" s="381"/>
      <c r="DN209" s="381"/>
      <c r="DO209" s="381"/>
      <c r="DP209" s="381"/>
      <c r="DQ209" s="381"/>
      <c r="DR209" s="381"/>
      <c r="DS209" s="381"/>
      <c r="DT209" s="381"/>
      <c r="DU209" s="381"/>
      <c r="DV209" s="381"/>
      <c r="DW209" s="381"/>
      <c r="DX209" s="381"/>
      <c r="DY209" s="381"/>
      <c r="DZ209" s="381"/>
      <c r="EA209" s="381"/>
      <c r="EB209" s="381"/>
      <c r="EC209" s="381"/>
      <c r="ED209" s="381"/>
      <c r="EE209" s="381"/>
      <c r="EF209" s="381"/>
      <c r="EG209" s="381"/>
      <c r="EH209" s="381"/>
      <c r="EI209" s="381"/>
      <c r="EJ209" s="381"/>
      <c r="EK209" s="381"/>
      <c r="EL209" s="381"/>
      <c r="EM209" s="381"/>
      <c r="EN209" s="381"/>
      <c r="EO209" s="381"/>
      <c r="EP209" s="381"/>
      <c r="EQ209" s="381"/>
      <c r="ER209" s="381"/>
      <c r="ES209" s="381"/>
      <c r="ET209" s="381"/>
      <c r="EU209" s="381"/>
      <c r="EV209" s="381"/>
      <c r="EW209" s="381"/>
      <c r="EX209" s="381"/>
      <c r="EY209" s="381"/>
      <c r="EZ209" s="381"/>
      <c r="FA209" s="381"/>
      <c r="FB209" s="381"/>
      <c r="FC209" s="381"/>
      <c r="FD209" s="381"/>
      <c r="FE209" s="381"/>
      <c r="FF209" s="381"/>
      <c r="FG209" s="381"/>
      <c r="FH209" s="381"/>
      <c r="FI209" s="381"/>
      <c r="FJ209" s="381"/>
      <c r="FK209" s="381"/>
      <c r="FL209" s="381"/>
      <c r="FM209" s="381"/>
      <c r="FN209" s="381"/>
      <c r="FO209" s="381"/>
      <c r="FP209" s="381"/>
      <c r="FQ209" s="381"/>
      <c r="FR209" s="381"/>
      <c r="FS209" s="381"/>
      <c r="FT209" s="381"/>
      <c r="FU209" s="381"/>
      <c r="FV209" s="381"/>
      <c r="FW209" s="381"/>
      <c r="FX209" s="381"/>
      <c r="FY209" s="381"/>
      <c r="FZ209" s="381"/>
      <c r="GA209" s="381"/>
      <c r="GB209" s="381"/>
      <c r="GC209" s="381"/>
    </row>
    <row r="210" spans="1:185" s="382" customFormat="1" ht="13.8">
      <c r="A210" s="390" t="s">
        <v>6000</v>
      </c>
      <c r="B210" s="388" t="s">
        <v>5997</v>
      </c>
      <c r="C210" s="202">
        <v>3</v>
      </c>
      <c r="D210" s="146">
        <v>20564</v>
      </c>
      <c r="E210" s="146">
        <v>20614</v>
      </c>
      <c r="F210" s="157"/>
      <c r="G210" s="157"/>
      <c r="H210" s="157"/>
      <c r="I210" s="381"/>
      <c r="J210" s="381"/>
      <c r="K210" s="381"/>
      <c r="L210" s="381"/>
      <c r="M210" s="381"/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381"/>
      <c r="Y210" s="381"/>
      <c r="Z210" s="381"/>
      <c r="AA210" s="381"/>
      <c r="AB210" s="381"/>
      <c r="AC210" s="381"/>
      <c r="AD210" s="381"/>
      <c r="AE210" s="381"/>
      <c r="AF210" s="381"/>
      <c r="AG210" s="381"/>
      <c r="AH210" s="381"/>
      <c r="AI210" s="381"/>
      <c r="AJ210" s="381"/>
      <c r="AK210" s="381"/>
      <c r="AL210" s="381"/>
      <c r="AM210" s="381"/>
      <c r="AN210" s="381"/>
      <c r="AO210" s="381"/>
      <c r="AP210" s="381"/>
      <c r="AQ210" s="381"/>
      <c r="AR210" s="381"/>
      <c r="AS210" s="381"/>
      <c r="AT210" s="381"/>
      <c r="AU210" s="381"/>
      <c r="AV210" s="381"/>
      <c r="AW210" s="381"/>
      <c r="AX210" s="381"/>
      <c r="AY210" s="381"/>
      <c r="AZ210" s="381"/>
      <c r="BA210" s="381"/>
      <c r="BB210" s="381"/>
      <c r="BC210" s="381"/>
      <c r="BD210" s="381"/>
      <c r="BE210" s="381"/>
      <c r="BF210" s="381"/>
      <c r="BG210" s="381"/>
      <c r="BH210" s="381"/>
      <c r="BI210" s="381"/>
      <c r="BJ210" s="381"/>
      <c r="BK210" s="381"/>
      <c r="BL210" s="381"/>
      <c r="BM210" s="381"/>
      <c r="BN210" s="381"/>
      <c r="BO210" s="381"/>
      <c r="BP210" s="381"/>
      <c r="BQ210" s="381"/>
      <c r="BR210" s="381"/>
      <c r="BS210" s="381"/>
      <c r="BT210" s="381"/>
      <c r="BU210" s="381"/>
      <c r="BV210" s="381"/>
      <c r="BW210" s="381"/>
      <c r="BX210" s="381"/>
      <c r="BY210" s="381"/>
      <c r="BZ210" s="381"/>
      <c r="CA210" s="381"/>
      <c r="CB210" s="381"/>
      <c r="CC210" s="381"/>
      <c r="CD210" s="381"/>
      <c r="CE210" s="381"/>
      <c r="CF210" s="381"/>
      <c r="CG210" s="381"/>
      <c r="CH210" s="381"/>
      <c r="CI210" s="381"/>
      <c r="CJ210" s="381"/>
      <c r="CK210" s="381"/>
      <c r="CL210" s="381"/>
      <c r="CM210" s="381"/>
      <c r="CN210" s="381"/>
      <c r="CO210" s="381"/>
      <c r="CP210" s="381"/>
      <c r="CQ210" s="381"/>
      <c r="CR210" s="381"/>
      <c r="CS210" s="381"/>
      <c r="CT210" s="381"/>
      <c r="CU210" s="381"/>
      <c r="CV210" s="381"/>
      <c r="CW210" s="381"/>
      <c r="CX210" s="381"/>
      <c r="CY210" s="381"/>
      <c r="CZ210" s="381"/>
      <c r="DA210" s="381"/>
      <c r="DB210" s="381"/>
      <c r="DC210" s="381"/>
      <c r="DD210" s="381"/>
      <c r="DE210" s="381"/>
      <c r="DF210" s="381"/>
      <c r="DG210" s="381"/>
      <c r="DH210" s="381"/>
      <c r="DI210" s="381"/>
      <c r="DJ210" s="381"/>
      <c r="DK210" s="381"/>
      <c r="DL210" s="381"/>
      <c r="DM210" s="381"/>
      <c r="DN210" s="381"/>
      <c r="DO210" s="381"/>
      <c r="DP210" s="381"/>
      <c r="DQ210" s="381"/>
      <c r="DR210" s="381"/>
      <c r="DS210" s="381"/>
      <c r="DT210" s="381"/>
      <c r="DU210" s="381"/>
      <c r="DV210" s="381"/>
      <c r="DW210" s="381"/>
      <c r="DX210" s="381"/>
      <c r="DY210" s="381"/>
      <c r="DZ210" s="381"/>
      <c r="EA210" s="381"/>
      <c r="EB210" s="381"/>
      <c r="EC210" s="381"/>
      <c r="ED210" s="381"/>
      <c r="EE210" s="381"/>
      <c r="EF210" s="381"/>
      <c r="EG210" s="381"/>
      <c r="EH210" s="381"/>
      <c r="EI210" s="381"/>
      <c r="EJ210" s="381"/>
      <c r="EK210" s="381"/>
      <c r="EL210" s="381"/>
      <c r="EM210" s="381"/>
      <c r="EN210" s="381"/>
      <c r="EO210" s="381"/>
      <c r="EP210" s="381"/>
      <c r="EQ210" s="381"/>
      <c r="ER210" s="381"/>
      <c r="ES210" s="381"/>
      <c r="ET210" s="381"/>
      <c r="EU210" s="381"/>
      <c r="EV210" s="381"/>
      <c r="EW210" s="381"/>
      <c r="EX210" s="381"/>
      <c r="EY210" s="381"/>
      <c r="EZ210" s="381"/>
      <c r="FA210" s="381"/>
      <c r="FB210" s="381"/>
      <c r="FC210" s="381"/>
      <c r="FD210" s="381"/>
      <c r="FE210" s="381"/>
      <c r="FF210" s="381"/>
      <c r="FG210" s="381"/>
      <c r="FH210" s="381"/>
      <c r="FI210" s="381"/>
      <c r="FJ210" s="381"/>
      <c r="FK210" s="381"/>
      <c r="FL210" s="381"/>
      <c r="FM210" s="381"/>
      <c r="FN210" s="381"/>
      <c r="FO210" s="381"/>
      <c r="FP210" s="381"/>
      <c r="FQ210" s="381"/>
      <c r="FR210" s="381"/>
      <c r="FS210" s="381"/>
      <c r="FT210" s="381"/>
      <c r="FU210" s="381"/>
      <c r="FV210" s="381"/>
      <c r="FW210" s="381"/>
      <c r="FX210" s="381"/>
      <c r="FY210" s="381"/>
      <c r="FZ210" s="381"/>
      <c r="GA210" s="381"/>
      <c r="GB210" s="381"/>
      <c r="GC210" s="381"/>
    </row>
    <row r="211" spans="1:185" s="382" customFormat="1" ht="13.8">
      <c r="A211" s="390" t="s">
        <v>6001</v>
      </c>
      <c r="B211" s="388" t="s">
        <v>5997</v>
      </c>
      <c r="C211" s="202">
        <v>2</v>
      </c>
      <c r="D211" s="146">
        <v>22174</v>
      </c>
      <c r="E211" s="146">
        <v>22224</v>
      </c>
      <c r="F211" s="157"/>
      <c r="G211" s="157"/>
      <c r="H211" s="157"/>
      <c r="I211" s="381"/>
      <c r="J211" s="381"/>
      <c r="K211" s="381"/>
      <c r="L211" s="381"/>
      <c r="M211" s="381"/>
      <c r="N211" s="381"/>
      <c r="O211" s="381"/>
      <c r="P211" s="381"/>
      <c r="Q211" s="381"/>
      <c r="R211" s="381"/>
      <c r="S211" s="381"/>
      <c r="T211" s="381"/>
      <c r="U211" s="381"/>
      <c r="V211" s="381"/>
      <c r="W211" s="381"/>
      <c r="X211" s="381"/>
      <c r="Y211" s="381"/>
      <c r="Z211" s="381"/>
      <c r="AA211" s="381"/>
      <c r="AB211" s="381"/>
      <c r="AC211" s="381"/>
      <c r="AD211" s="381"/>
      <c r="AE211" s="381"/>
      <c r="AF211" s="381"/>
      <c r="AG211" s="381"/>
      <c r="AH211" s="381"/>
      <c r="AI211" s="381"/>
      <c r="AJ211" s="381"/>
      <c r="AK211" s="381"/>
      <c r="AL211" s="381"/>
      <c r="AM211" s="381"/>
      <c r="AN211" s="381"/>
      <c r="AO211" s="381"/>
      <c r="AP211" s="381"/>
      <c r="AQ211" s="381"/>
      <c r="AR211" s="381"/>
      <c r="AS211" s="381"/>
      <c r="AT211" s="381"/>
      <c r="AU211" s="381"/>
      <c r="AV211" s="381"/>
      <c r="AW211" s="381"/>
      <c r="AX211" s="381"/>
      <c r="AY211" s="381"/>
      <c r="AZ211" s="381"/>
      <c r="BA211" s="381"/>
      <c r="BB211" s="381"/>
      <c r="BC211" s="381"/>
      <c r="BD211" s="381"/>
      <c r="BE211" s="381"/>
      <c r="BF211" s="381"/>
      <c r="BG211" s="381"/>
      <c r="BH211" s="381"/>
      <c r="BI211" s="381"/>
      <c r="BJ211" s="381"/>
      <c r="BK211" s="381"/>
      <c r="BL211" s="381"/>
      <c r="BM211" s="381"/>
      <c r="BN211" s="381"/>
      <c r="BO211" s="381"/>
      <c r="BP211" s="381"/>
      <c r="BQ211" s="381"/>
      <c r="BR211" s="381"/>
      <c r="BS211" s="381"/>
      <c r="BT211" s="381"/>
      <c r="BU211" s="381"/>
      <c r="BV211" s="381"/>
      <c r="BW211" s="381"/>
      <c r="BX211" s="381"/>
      <c r="BY211" s="381"/>
      <c r="BZ211" s="381"/>
      <c r="CA211" s="381"/>
      <c r="CB211" s="381"/>
      <c r="CC211" s="381"/>
      <c r="CD211" s="381"/>
      <c r="CE211" s="381"/>
      <c r="CF211" s="381"/>
      <c r="CG211" s="381"/>
      <c r="CH211" s="381"/>
      <c r="CI211" s="381"/>
      <c r="CJ211" s="381"/>
      <c r="CK211" s="381"/>
      <c r="CL211" s="381"/>
      <c r="CM211" s="381"/>
      <c r="CN211" s="381"/>
      <c r="CO211" s="381"/>
      <c r="CP211" s="381"/>
      <c r="CQ211" s="381"/>
      <c r="CR211" s="381"/>
      <c r="CS211" s="381"/>
      <c r="CT211" s="381"/>
      <c r="CU211" s="381"/>
      <c r="CV211" s="381"/>
      <c r="CW211" s="381"/>
      <c r="CX211" s="381"/>
      <c r="CY211" s="381"/>
      <c r="CZ211" s="381"/>
      <c r="DA211" s="381"/>
      <c r="DB211" s="381"/>
      <c r="DC211" s="381"/>
      <c r="DD211" s="381"/>
      <c r="DE211" s="381"/>
      <c r="DF211" s="381"/>
      <c r="DG211" s="381"/>
      <c r="DH211" s="381"/>
      <c r="DI211" s="381"/>
      <c r="DJ211" s="381"/>
      <c r="DK211" s="381"/>
      <c r="DL211" s="381"/>
      <c r="DM211" s="381"/>
      <c r="DN211" s="381"/>
      <c r="DO211" s="381"/>
      <c r="DP211" s="381"/>
      <c r="DQ211" s="381"/>
      <c r="DR211" s="381"/>
      <c r="DS211" s="381"/>
      <c r="DT211" s="381"/>
      <c r="DU211" s="381"/>
      <c r="DV211" s="381"/>
      <c r="DW211" s="381"/>
      <c r="DX211" s="381"/>
      <c r="DY211" s="381"/>
      <c r="DZ211" s="381"/>
      <c r="EA211" s="381"/>
      <c r="EB211" s="381"/>
      <c r="EC211" s="381"/>
      <c r="ED211" s="381"/>
      <c r="EE211" s="381"/>
      <c r="EF211" s="381"/>
      <c r="EG211" s="381"/>
      <c r="EH211" s="381"/>
      <c r="EI211" s="381"/>
      <c r="EJ211" s="381"/>
      <c r="EK211" s="381"/>
      <c r="EL211" s="381"/>
      <c r="EM211" s="381"/>
      <c r="EN211" s="381"/>
      <c r="EO211" s="381"/>
      <c r="EP211" s="381"/>
      <c r="EQ211" s="381"/>
      <c r="ER211" s="381"/>
      <c r="ES211" s="381"/>
      <c r="ET211" s="381"/>
      <c r="EU211" s="381"/>
      <c r="EV211" s="381"/>
      <c r="EW211" s="381"/>
      <c r="EX211" s="381"/>
      <c r="EY211" s="381"/>
      <c r="EZ211" s="381"/>
      <c r="FA211" s="381"/>
      <c r="FB211" s="381"/>
      <c r="FC211" s="381"/>
      <c r="FD211" s="381"/>
      <c r="FE211" s="381"/>
      <c r="FF211" s="381"/>
      <c r="FG211" s="381"/>
      <c r="FH211" s="381"/>
      <c r="FI211" s="381"/>
      <c r="FJ211" s="381"/>
      <c r="FK211" s="381"/>
      <c r="FL211" s="381"/>
      <c r="FM211" s="381"/>
      <c r="FN211" s="381"/>
      <c r="FO211" s="381"/>
      <c r="FP211" s="381"/>
      <c r="FQ211" s="381"/>
      <c r="FR211" s="381"/>
      <c r="FS211" s="381"/>
      <c r="FT211" s="381"/>
      <c r="FU211" s="381"/>
      <c r="FV211" s="381"/>
      <c r="FW211" s="381"/>
      <c r="FX211" s="381"/>
      <c r="FY211" s="381"/>
      <c r="FZ211" s="381"/>
      <c r="GA211" s="381"/>
      <c r="GB211" s="381"/>
      <c r="GC211" s="381"/>
    </row>
    <row r="212" spans="1:185" s="382" customFormat="1" ht="13.8">
      <c r="A212" s="390" t="s">
        <v>6002</v>
      </c>
      <c r="B212" s="388" t="s">
        <v>5997</v>
      </c>
      <c r="C212" s="202">
        <v>2</v>
      </c>
      <c r="D212" s="146">
        <v>25345</v>
      </c>
      <c r="E212" s="146">
        <v>25395</v>
      </c>
      <c r="F212" s="157"/>
      <c r="G212" s="157"/>
      <c r="H212" s="157"/>
      <c r="I212" s="381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381"/>
      <c r="Y212" s="381"/>
      <c r="Z212" s="381"/>
      <c r="AA212" s="381"/>
      <c r="AB212" s="381"/>
      <c r="AC212" s="381"/>
      <c r="AD212" s="381"/>
      <c r="AE212" s="381"/>
      <c r="AF212" s="381"/>
      <c r="AG212" s="381"/>
      <c r="AH212" s="381"/>
      <c r="AI212" s="381"/>
      <c r="AJ212" s="381"/>
      <c r="AK212" s="381"/>
      <c r="AL212" s="381"/>
      <c r="AM212" s="381"/>
      <c r="AN212" s="381"/>
      <c r="AO212" s="381"/>
      <c r="AP212" s="381"/>
      <c r="AQ212" s="381"/>
      <c r="AR212" s="381"/>
      <c r="AS212" s="381"/>
      <c r="AT212" s="381"/>
      <c r="AU212" s="381"/>
      <c r="AV212" s="381"/>
      <c r="AW212" s="381"/>
      <c r="AX212" s="381"/>
      <c r="AY212" s="381"/>
      <c r="AZ212" s="381"/>
      <c r="BA212" s="381"/>
      <c r="BB212" s="381"/>
      <c r="BC212" s="381"/>
      <c r="BD212" s="381"/>
      <c r="BE212" s="381"/>
      <c r="BF212" s="381"/>
      <c r="BG212" s="381"/>
      <c r="BH212" s="381"/>
      <c r="BI212" s="381"/>
      <c r="BJ212" s="381"/>
      <c r="BK212" s="381"/>
      <c r="BL212" s="381"/>
      <c r="BM212" s="381"/>
      <c r="BN212" s="381"/>
      <c r="BO212" s="381"/>
      <c r="BP212" s="381"/>
      <c r="BQ212" s="381"/>
      <c r="BR212" s="381"/>
      <c r="BS212" s="381"/>
      <c r="BT212" s="381"/>
      <c r="BU212" s="381"/>
      <c r="BV212" s="381"/>
      <c r="BW212" s="381"/>
      <c r="BX212" s="381"/>
      <c r="BY212" s="381"/>
      <c r="BZ212" s="381"/>
      <c r="CA212" s="381"/>
      <c r="CB212" s="381"/>
      <c r="CC212" s="381"/>
      <c r="CD212" s="381"/>
      <c r="CE212" s="381"/>
      <c r="CF212" s="381"/>
      <c r="CG212" s="381"/>
      <c r="CH212" s="381"/>
      <c r="CI212" s="381"/>
      <c r="CJ212" s="381"/>
      <c r="CK212" s="381"/>
      <c r="CL212" s="381"/>
      <c r="CM212" s="381"/>
      <c r="CN212" s="381"/>
      <c r="CO212" s="381"/>
      <c r="CP212" s="381"/>
      <c r="CQ212" s="381"/>
      <c r="CR212" s="381"/>
      <c r="CS212" s="381"/>
      <c r="CT212" s="381"/>
      <c r="CU212" s="381"/>
      <c r="CV212" s="381"/>
      <c r="CW212" s="381"/>
      <c r="CX212" s="381"/>
      <c r="CY212" s="381"/>
      <c r="CZ212" s="381"/>
      <c r="DA212" s="381"/>
      <c r="DB212" s="381"/>
      <c r="DC212" s="381"/>
      <c r="DD212" s="381"/>
      <c r="DE212" s="381"/>
      <c r="DF212" s="381"/>
      <c r="DG212" s="381"/>
      <c r="DH212" s="381"/>
      <c r="DI212" s="381"/>
      <c r="DJ212" s="381"/>
      <c r="DK212" s="381"/>
      <c r="DL212" s="381"/>
      <c r="DM212" s="381"/>
      <c r="DN212" s="381"/>
      <c r="DO212" s="381"/>
      <c r="DP212" s="381"/>
      <c r="DQ212" s="381"/>
      <c r="DR212" s="381"/>
      <c r="DS212" s="381"/>
      <c r="DT212" s="381"/>
      <c r="DU212" s="381"/>
      <c r="DV212" s="381"/>
      <c r="DW212" s="381"/>
      <c r="DX212" s="381"/>
      <c r="DY212" s="381"/>
      <c r="DZ212" s="381"/>
      <c r="EA212" s="381"/>
      <c r="EB212" s="381"/>
      <c r="EC212" s="381"/>
      <c r="ED212" s="381"/>
      <c r="EE212" s="381"/>
      <c r="EF212" s="381"/>
      <c r="EG212" s="381"/>
      <c r="EH212" s="381"/>
      <c r="EI212" s="381"/>
      <c r="EJ212" s="381"/>
      <c r="EK212" s="381"/>
      <c r="EL212" s="381"/>
      <c r="EM212" s="381"/>
      <c r="EN212" s="381"/>
      <c r="EO212" s="381"/>
      <c r="EP212" s="381"/>
      <c r="EQ212" s="381"/>
      <c r="ER212" s="381"/>
      <c r="ES212" s="381"/>
      <c r="ET212" s="381"/>
      <c r="EU212" s="381"/>
      <c r="EV212" s="381"/>
      <c r="EW212" s="381"/>
      <c r="EX212" s="381"/>
      <c r="EY212" s="381"/>
      <c r="EZ212" s="381"/>
      <c r="FA212" s="381"/>
      <c r="FB212" s="381"/>
      <c r="FC212" s="381"/>
      <c r="FD212" s="381"/>
      <c r="FE212" s="381"/>
      <c r="FF212" s="381"/>
      <c r="FG212" s="381"/>
      <c r="FH212" s="381"/>
      <c r="FI212" s="381"/>
      <c r="FJ212" s="381"/>
      <c r="FK212" s="381"/>
      <c r="FL212" s="381"/>
      <c r="FM212" s="381"/>
      <c r="FN212" s="381"/>
      <c r="FO212" s="381"/>
      <c r="FP212" s="381"/>
      <c r="FQ212" s="381"/>
      <c r="FR212" s="381"/>
      <c r="FS212" s="381"/>
      <c r="FT212" s="381"/>
      <c r="FU212" s="381"/>
      <c r="FV212" s="381"/>
      <c r="FW212" s="381"/>
      <c r="FX212" s="381"/>
      <c r="FY212" s="381"/>
      <c r="FZ212" s="381"/>
      <c r="GA212" s="381"/>
      <c r="GB212" s="381"/>
      <c r="GC212" s="381"/>
    </row>
    <row r="213" spans="1:185" s="382" customFormat="1" ht="13.8">
      <c r="A213" s="390" t="s">
        <v>6003</v>
      </c>
      <c r="B213" s="388" t="s">
        <v>5997</v>
      </c>
      <c r="C213" s="202">
        <v>2</v>
      </c>
      <c r="D213" s="146">
        <v>35972.68</v>
      </c>
      <c r="E213" s="146">
        <v>36132.68</v>
      </c>
      <c r="F213" s="157"/>
      <c r="G213" s="157"/>
      <c r="H213" s="157"/>
      <c r="I213" s="381"/>
      <c r="J213" s="381"/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81"/>
      <c r="X213" s="381"/>
      <c r="Y213" s="381"/>
      <c r="Z213" s="381"/>
      <c r="AA213" s="381"/>
      <c r="AB213" s="381"/>
      <c r="AC213" s="381"/>
      <c r="AD213" s="381"/>
      <c r="AE213" s="381"/>
      <c r="AF213" s="381"/>
      <c r="AG213" s="381"/>
      <c r="AH213" s="381"/>
      <c r="AI213" s="381"/>
      <c r="AJ213" s="381"/>
      <c r="AK213" s="381"/>
      <c r="AL213" s="381"/>
      <c r="AM213" s="381"/>
      <c r="AN213" s="381"/>
      <c r="AO213" s="381"/>
      <c r="AP213" s="381"/>
      <c r="AQ213" s="381"/>
      <c r="AR213" s="381"/>
      <c r="AS213" s="381"/>
      <c r="AT213" s="381"/>
      <c r="AU213" s="381"/>
      <c r="AV213" s="381"/>
      <c r="AW213" s="381"/>
      <c r="AX213" s="381"/>
      <c r="AY213" s="381"/>
      <c r="AZ213" s="381"/>
      <c r="BA213" s="381"/>
      <c r="BB213" s="381"/>
      <c r="BC213" s="381"/>
      <c r="BD213" s="381"/>
      <c r="BE213" s="381"/>
      <c r="BF213" s="381"/>
      <c r="BG213" s="381"/>
      <c r="BH213" s="381"/>
      <c r="BI213" s="381"/>
      <c r="BJ213" s="381"/>
      <c r="BK213" s="381"/>
      <c r="BL213" s="381"/>
      <c r="BM213" s="381"/>
      <c r="BN213" s="381"/>
      <c r="BO213" s="381"/>
      <c r="BP213" s="381"/>
      <c r="BQ213" s="381"/>
      <c r="BR213" s="381"/>
      <c r="BS213" s="381"/>
      <c r="BT213" s="381"/>
      <c r="BU213" s="381"/>
      <c r="BV213" s="381"/>
      <c r="BW213" s="381"/>
      <c r="BX213" s="381"/>
      <c r="BY213" s="381"/>
      <c r="BZ213" s="381"/>
      <c r="CA213" s="381"/>
      <c r="CB213" s="381"/>
      <c r="CC213" s="381"/>
      <c r="CD213" s="381"/>
      <c r="CE213" s="381"/>
      <c r="CF213" s="381"/>
      <c r="CG213" s="381"/>
      <c r="CH213" s="381"/>
      <c r="CI213" s="381"/>
      <c r="CJ213" s="381"/>
      <c r="CK213" s="381"/>
      <c r="CL213" s="381"/>
      <c r="CM213" s="381"/>
      <c r="CN213" s="381"/>
      <c r="CO213" s="381"/>
      <c r="CP213" s="381"/>
      <c r="CQ213" s="381"/>
      <c r="CR213" s="381"/>
      <c r="CS213" s="381"/>
      <c r="CT213" s="381"/>
      <c r="CU213" s="381"/>
      <c r="CV213" s="381"/>
      <c r="CW213" s="381"/>
      <c r="CX213" s="381"/>
      <c r="CY213" s="381"/>
      <c r="CZ213" s="381"/>
      <c r="DA213" s="381"/>
      <c r="DB213" s="381"/>
      <c r="DC213" s="381"/>
      <c r="DD213" s="381"/>
      <c r="DE213" s="381"/>
      <c r="DF213" s="381"/>
      <c r="DG213" s="381"/>
      <c r="DH213" s="381"/>
      <c r="DI213" s="381"/>
      <c r="DJ213" s="381"/>
      <c r="DK213" s="381"/>
      <c r="DL213" s="381"/>
      <c r="DM213" s="381"/>
      <c r="DN213" s="381"/>
      <c r="DO213" s="381"/>
      <c r="DP213" s="381"/>
      <c r="DQ213" s="381"/>
      <c r="DR213" s="381"/>
      <c r="DS213" s="381"/>
      <c r="DT213" s="381"/>
      <c r="DU213" s="381"/>
      <c r="DV213" s="381"/>
      <c r="DW213" s="381"/>
      <c r="DX213" s="381"/>
      <c r="DY213" s="381"/>
      <c r="DZ213" s="381"/>
      <c r="EA213" s="381"/>
      <c r="EB213" s="381"/>
      <c r="EC213" s="381"/>
      <c r="ED213" s="381"/>
      <c r="EE213" s="381"/>
      <c r="EF213" s="381"/>
      <c r="EG213" s="381"/>
      <c r="EH213" s="381"/>
      <c r="EI213" s="381"/>
      <c r="EJ213" s="381"/>
      <c r="EK213" s="381"/>
      <c r="EL213" s="381"/>
      <c r="EM213" s="381"/>
      <c r="EN213" s="381"/>
      <c r="EO213" s="381"/>
      <c r="EP213" s="381"/>
      <c r="EQ213" s="381"/>
      <c r="ER213" s="381"/>
      <c r="ES213" s="381"/>
      <c r="ET213" s="381"/>
      <c r="EU213" s="381"/>
      <c r="EV213" s="381"/>
      <c r="EW213" s="381"/>
      <c r="EX213" s="381"/>
      <c r="EY213" s="381"/>
      <c r="EZ213" s="381"/>
      <c r="FA213" s="381"/>
      <c r="FB213" s="381"/>
      <c r="FC213" s="381"/>
      <c r="FD213" s="381"/>
      <c r="FE213" s="381"/>
      <c r="FF213" s="381"/>
      <c r="FG213" s="381"/>
      <c r="FH213" s="381"/>
      <c r="FI213" s="381"/>
      <c r="FJ213" s="381"/>
      <c r="FK213" s="381"/>
      <c r="FL213" s="381"/>
      <c r="FM213" s="381"/>
      <c r="FN213" s="381"/>
      <c r="FO213" s="381"/>
      <c r="FP213" s="381"/>
      <c r="FQ213" s="381"/>
      <c r="FR213" s="381"/>
      <c r="FS213" s="381"/>
      <c r="FT213" s="381"/>
      <c r="FU213" s="381"/>
      <c r="FV213" s="381"/>
      <c r="FW213" s="381"/>
      <c r="FX213" s="381"/>
      <c r="FY213" s="381"/>
      <c r="FZ213" s="381"/>
      <c r="GA213" s="381"/>
      <c r="GB213" s="381"/>
      <c r="GC213" s="381"/>
    </row>
    <row r="214" spans="1:185" s="382" customFormat="1" ht="13.8">
      <c r="A214" s="390" t="s">
        <v>6004</v>
      </c>
      <c r="B214" s="388" t="s">
        <v>6005</v>
      </c>
      <c r="C214" s="202">
        <v>12</v>
      </c>
      <c r="D214" s="146">
        <v>19362</v>
      </c>
      <c r="E214" s="146">
        <v>20199.400000000001</v>
      </c>
      <c r="F214" s="157"/>
      <c r="G214" s="157"/>
      <c r="H214" s="157"/>
      <c r="I214" s="381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381"/>
      <c r="Y214" s="381"/>
      <c r="Z214" s="381"/>
      <c r="AA214" s="381"/>
      <c r="AB214" s="381"/>
      <c r="AC214" s="381"/>
      <c r="AD214" s="381"/>
      <c r="AE214" s="381"/>
      <c r="AF214" s="381"/>
      <c r="AG214" s="381"/>
      <c r="AH214" s="381"/>
      <c r="AI214" s="381"/>
      <c r="AJ214" s="381"/>
      <c r="AK214" s="381"/>
      <c r="AL214" s="381"/>
      <c r="AM214" s="381"/>
      <c r="AN214" s="381"/>
      <c r="AO214" s="381"/>
      <c r="AP214" s="381"/>
      <c r="AQ214" s="381"/>
      <c r="AR214" s="381"/>
      <c r="AS214" s="381"/>
      <c r="AT214" s="381"/>
      <c r="AU214" s="381"/>
      <c r="AV214" s="381"/>
      <c r="AW214" s="381"/>
      <c r="AX214" s="381"/>
      <c r="AY214" s="381"/>
      <c r="AZ214" s="381"/>
      <c r="BA214" s="381"/>
      <c r="BB214" s="381"/>
      <c r="BC214" s="381"/>
      <c r="BD214" s="381"/>
      <c r="BE214" s="381"/>
      <c r="BF214" s="381"/>
      <c r="BG214" s="381"/>
      <c r="BH214" s="381"/>
      <c r="BI214" s="381"/>
      <c r="BJ214" s="381"/>
      <c r="BK214" s="381"/>
      <c r="BL214" s="381"/>
      <c r="BM214" s="381"/>
      <c r="BN214" s="381"/>
      <c r="BO214" s="381"/>
      <c r="BP214" s="381"/>
      <c r="BQ214" s="381"/>
      <c r="BR214" s="381"/>
      <c r="BS214" s="381"/>
      <c r="BT214" s="381"/>
      <c r="BU214" s="381"/>
      <c r="BV214" s="381"/>
      <c r="BW214" s="381"/>
      <c r="BX214" s="381"/>
      <c r="BY214" s="381"/>
      <c r="BZ214" s="381"/>
      <c r="CA214" s="381"/>
      <c r="CB214" s="381"/>
      <c r="CC214" s="381"/>
      <c r="CD214" s="381"/>
      <c r="CE214" s="381"/>
      <c r="CF214" s="381"/>
      <c r="CG214" s="381"/>
      <c r="CH214" s="381"/>
      <c r="CI214" s="381"/>
      <c r="CJ214" s="381"/>
      <c r="CK214" s="381"/>
      <c r="CL214" s="381"/>
      <c r="CM214" s="381"/>
      <c r="CN214" s="381"/>
      <c r="CO214" s="381"/>
      <c r="CP214" s="381"/>
      <c r="CQ214" s="381"/>
      <c r="CR214" s="381"/>
      <c r="CS214" s="381"/>
      <c r="CT214" s="381"/>
      <c r="CU214" s="381"/>
      <c r="CV214" s="381"/>
      <c r="CW214" s="381"/>
      <c r="CX214" s="381"/>
      <c r="CY214" s="381"/>
      <c r="CZ214" s="381"/>
      <c r="DA214" s="381"/>
      <c r="DB214" s="381"/>
      <c r="DC214" s="381"/>
      <c r="DD214" s="381"/>
      <c r="DE214" s="381"/>
      <c r="DF214" s="381"/>
      <c r="DG214" s="381"/>
      <c r="DH214" s="381"/>
      <c r="DI214" s="381"/>
      <c r="DJ214" s="381"/>
      <c r="DK214" s="381"/>
      <c r="DL214" s="381"/>
      <c r="DM214" s="381"/>
      <c r="DN214" s="381"/>
      <c r="DO214" s="381"/>
      <c r="DP214" s="381"/>
      <c r="DQ214" s="381"/>
      <c r="DR214" s="381"/>
      <c r="DS214" s="381"/>
      <c r="DT214" s="381"/>
      <c r="DU214" s="381"/>
      <c r="DV214" s="381"/>
      <c r="DW214" s="381"/>
      <c r="DX214" s="381"/>
      <c r="DY214" s="381"/>
      <c r="DZ214" s="381"/>
      <c r="EA214" s="381"/>
      <c r="EB214" s="381"/>
      <c r="EC214" s="381"/>
      <c r="ED214" s="381"/>
      <c r="EE214" s="381"/>
      <c r="EF214" s="381"/>
      <c r="EG214" s="381"/>
      <c r="EH214" s="381"/>
      <c r="EI214" s="381"/>
      <c r="EJ214" s="381"/>
      <c r="EK214" s="381"/>
      <c r="EL214" s="381"/>
      <c r="EM214" s="381"/>
      <c r="EN214" s="381"/>
      <c r="EO214" s="381"/>
      <c r="EP214" s="381"/>
      <c r="EQ214" s="381"/>
      <c r="ER214" s="381"/>
      <c r="ES214" s="381"/>
      <c r="ET214" s="381"/>
      <c r="EU214" s="381"/>
      <c r="EV214" s="381"/>
      <c r="EW214" s="381"/>
      <c r="EX214" s="381"/>
      <c r="EY214" s="381"/>
      <c r="EZ214" s="381"/>
      <c r="FA214" s="381"/>
      <c r="FB214" s="381"/>
      <c r="FC214" s="381"/>
      <c r="FD214" s="381"/>
      <c r="FE214" s="381"/>
      <c r="FF214" s="381"/>
      <c r="FG214" s="381"/>
      <c r="FH214" s="381"/>
      <c r="FI214" s="381"/>
      <c r="FJ214" s="381"/>
      <c r="FK214" s="381"/>
      <c r="FL214" s="381"/>
      <c r="FM214" s="381"/>
      <c r="FN214" s="381"/>
      <c r="FO214" s="381"/>
      <c r="FP214" s="381"/>
      <c r="FQ214" s="381"/>
      <c r="FR214" s="381"/>
      <c r="FS214" s="381"/>
      <c r="FT214" s="381"/>
      <c r="FU214" s="381"/>
      <c r="FV214" s="381"/>
      <c r="FW214" s="381"/>
      <c r="FX214" s="381"/>
      <c r="FY214" s="381"/>
      <c r="FZ214" s="381"/>
      <c r="GA214" s="381"/>
      <c r="GB214" s="381"/>
      <c r="GC214" s="381"/>
    </row>
    <row r="215" spans="1:185" s="382" customFormat="1" ht="13.8">
      <c r="A215" s="390" t="s">
        <v>6006</v>
      </c>
      <c r="B215" s="388" t="s">
        <v>5970</v>
      </c>
      <c r="C215" s="202">
        <v>3</v>
      </c>
      <c r="D215" s="146">
        <v>28231</v>
      </c>
      <c r="E215" s="146">
        <v>28231</v>
      </c>
      <c r="F215" s="157"/>
      <c r="G215" s="157"/>
      <c r="H215" s="157"/>
      <c r="I215" s="381"/>
      <c r="J215" s="381"/>
      <c r="K215" s="381"/>
      <c r="L215" s="381"/>
      <c r="M215" s="381"/>
      <c r="N215" s="381"/>
      <c r="O215" s="381"/>
      <c r="P215" s="381"/>
      <c r="Q215" s="381"/>
      <c r="R215" s="381"/>
      <c r="S215" s="381"/>
      <c r="T215" s="381"/>
      <c r="U215" s="381"/>
      <c r="V215" s="381"/>
      <c r="W215" s="381"/>
      <c r="X215" s="381"/>
      <c r="Y215" s="381"/>
      <c r="Z215" s="381"/>
      <c r="AA215" s="381"/>
      <c r="AB215" s="381"/>
      <c r="AC215" s="381"/>
      <c r="AD215" s="381"/>
      <c r="AE215" s="381"/>
      <c r="AF215" s="381"/>
      <c r="AG215" s="381"/>
      <c r="AH215" s="381"/>
      <c r="AI215" s="381"/>
      <c r="AJ215" s="381"/>
      <c r="AK215" s="381"/>
      <c r="AL215" s="381"/>
      <c r="AM215" s="381"/>
      <c r="AN215" s="381"/>
      <c r="AO215" s="381"/>
      <c r="AP215" s="381"/>
      <c r="AQ215" s="381"/>
      <c r="AR215" s="381"/>
      <c r="AS215" s="381"/>
      <c r="AT215" s="381"/>
      <c r="AU215" s="381"/>
      <c r="AV215" s="381"/>
      <c r="AW215" s="381"/>
      <c r="AX215" s="381"/>
      <c r="AY215" s="381"/>
      <c r="AZ215" s="381"/>
      <c r="BA215" s="381"/>
      <c r="BB215" s="381"/>
      <c r="BC215" s="381"/>
      <c r="BD215" s="381"/>
      <c r="BE215" s="381"/>
      <c r="BF215" s="381"/>
      <c r="BG215" s="381"/>
      <c r="BH215" s="381"/>
      <c r="BI215" s="381"/>
      <c r="BJ215" s="381"/>
      <c r="BK215" s="381"/>
      <c r="BL215" s="381"/>
      <c r="BM215" s="381"/>
      <c r="BN215" s="381"/>
      <c r="BO215" s="381"/>
      <c r="BP215" s="381"/>
      <c r="BQ215" s="381"/>
      <c r="BR215" s="381"/>
      <c r="BS215" s="381"/>
      <c r="BT215" s="381"/>
      <c r="BU215" s="381"/>
      <c r="BV215" s="381"/>
      <c r="BW215" s="381"/>
      <c r="BX215" s="381"/>
      <c r="BY215" s="381"/>
      <c r="BZ215" s="381"/>
      <c r="CA215" s="381"/>
      <c r="CB215" s="381"/>
      <c r="CC215" s="381"/>
      <c r="CD215" s="381"/>
      <c r="CE215" s="381"/>
      <c r="CF215" s="381"/>
      <c r="CG215" s="381"/>
      <c r="CH215" s="381"/>
      <c r="CI215" s="381"/>
      <c r="CJ215" s="381"/>
      <c r="CK215" s="381"/>
      <c r="CL215" s="381"/>
      <c r="CM215" s="381"/>
      <c r="CN215" s="381"/>
      <c r="CO215" s="381"/>
      <c r="CP215" s="381"/>
      <c r="CQ215" s="381"/>
      <c r="CR215" s="381"/>
      <c r="CS215" s="381"/>
      <c r="CT215" s="381"/>
      <c r="CU215" s="381"/>
      <c r="CV215" s="381"/>
      <c r="CW215" s="381"/>
      <c r="CX215" s="381"/>
      <c r="CY215" s="381"/>
      <c r="CZ215" s="381"/>
      <c r="DA215" s="381"/>
      <c r="DB215" s="381"/>
      <c r="DC215" s="381"/>
      <c r="DD215" s="381"/>
      <c r="DE215" s="381"/>
      <c r="DF215" s="381"/>
      <c r="DG215" s="381"/>
      <c r="DH215" s="381"/>
      <c r="DI215" s="381"/>
      <c r="DJ215" s="381"/>
      <c r="DK215" s="381"/>
      <c r="DL215" s="381"/>
      <c r="DM215" s="381"/>
      <c r="DN215" s="381"/>
      <c r="DO215" s="381"/>
      <c r="DP215" s="381"/>
      <c r="DQ215" s="381"/>
      <c r="DR215" s="381"/>
      <c r="DS215" s="381"/>
      <c r="DT215" s="381"/>
      <c r="DU215" s="381"/>
      <c r="DV215" s="381"/>
      <c r="DW215" s="381"/>
      <c r="DX215" s="381"/>
      <c r="DY215" s="381"/>
      <c r="DZ215" s="381"/>
      <c r="EA215" s="381"/>
      <c r="EB215" s="381"/>
      <c r="EC215" s="381"/>
      <c r="ED215" s="381"/>
      <c r="EE215" s="381"/>
      <c r="EF215" s="381"/>
      <c r="EG215" s="381"/>
      <c r="EH215" s="381"/>
      <c r="EI215" s="381"/>
      <c r="EJ215" s="381"/>
      <c r="EK215" s="381"/>
      <c r="EL215" s="381"/>
      <c r="EM215" s="381"/>
      <c r="EN215" s="381"/>
      <c r="EO215" s="381"/>
      <c r="EP215" s="381"/>
      <c r="EQ215" s="381"/>
      <c r="ER215" s="381"/>
      <c r="ES215" s="381"/>
      <c r="ET215" s="381"/>
      <c r="EU215" s="381"/>
      <c r="EV215" s="381"/>
      <c r="EW215" s="381"/>
      <c r="EX215" s="381"/>
      <c r="EY215" s="381"/>
      <c r="EZ215" s="381"/>
      <c r="FA215" s="381"/>
      <c r="FB215" s="381"/>
      <c r="FC215" s="381"/>
      <c r="FD215" s="381"/>
      <c r="FE215" s="381"/>
      <c r="FF215" s="381"/>
      <c r="FG215" s="381"/>
      <c r="FH215" s="381"/>
      <c r="FI215" s="381"/>
      <c r="FJ215" s="381"/>
      <c r="FK215" s="381"/>
      <c r="FL215" s="381"/>
      <c r="FM215" s="381"/>
      <c r="FN215" s="381"/>
      <c r="FO215" s="381"/>
      <c r="FP215" s="381"/>
      <c r="FQ215" s="381"/>
      <c r="FR215" s="381"/>
      <c r="FS215" s="381"/>
      <c r="FT215" s="381"/>
      <c r="FU215" s="381"/>
      <c r="FV215" s="381"/>
      <c r="FW215" s="381"/>
      <c r="FX215" s="381"/>
      <c r="FY215" s="381"/>
      <c r="FZ215" s="381"/>
      <c r="GA215" s="381"/>
      <c r="GB215" s="381"/>
      <c r="GC215" s="381"/>
    </row>
    <row r="216" spans="1:185" s="382" customFormat="1" ht="13.8">
      <c r="A216" s="390" t="s">
        <v>6007</v>
      </c>
      <c r="B216" s="388" t="s">
        <v>6008</v>
      </c>
      <c r="C216" s="202">
        <v>1</v>
      </c>
      <c r="D216" s="146">
        <v>21523</v>
      </c>
      <c r="E216" s="146">
        <v>21523</v>
      </c>
      <c r="F216" s="157"/>
      <c r="G216" s="157"/>
      <c r="H216" s="157"/>
      <c r="I216" s="381"/>
      <c r="J216" s="381"/>
      <c r="K216" s="381"/>
      <c r="L216" s="381"/>
      <c r="M216" s="381"/>
      <c r="N216" s="381"/>
      <c r="O216" s="381"/>
      <c r="P216" s="381"/>
      <c r="Q216" s="381"/>
      <c r="R216" s="381"/>
      <c r="S216" s="381"/>
      <c r="T216" s="381"/>
      <c r="U216" s="381"/>
      <c r="V216" s="381"/>
      <c r="W216" s="381"/>
      <c r="X216" s="381"/>
      <c r="Y216" s="381"/>
      <c r="Z216" s="381"/>
      <c r="AA216" s="381"/>
      <c r="AB216" s="381"/>
      <c r="AC216" s="381"/>
      <c r="AD216" s="381"/>
      <c r="AE216" s="381"/>
      <c r="AF216" s="381"/>
      <c r="AG216" s="381"/>
      <c r="AH216" s="381"/>
      <c r="AI216" s="381"/>
      <c r="AJ216" s="381"/>
      <c r="AK216" s="381"/>
      <c r="AL216" s="381"/>
      <c r="AM216" s="381"/>
      <c r="AN216" s="381"/>
      <c r="AO216" s="381"/>
      <c r="AP216" s="381"/>
      <c r="AQ216" s="381"/>
      <c r="AR216" s="381"/>
      <c r="AS216" s="381"/>
      <c r="AT216" s="381"/>
      <c r="AU216" s="381"/>
      <c r="AV216" s="381"/>
      <c r="AW216" s="381"/>
      <c r="AX216" s="381"/>
      <c r="AY216" s="381"/>
      <c r="AZ216" s="381"/>
      <c r="BA216" s="381"/>
      <c r="BB216" s="381"/>
      <c r="BC216" s="381"/>
      <c r="BD216" s="381"/>
      <c r="BE216" s="381"/>
      <c r="BF216" s="381"/>
      <c r="BG216" s="381"/>
      <c r="BH216" s="381"/>
      <c r="BI216" s="381"/>
      <c r="BJ216" s="381"/>
      <c r="BK216" s="381"/>
      <c r="BL216" s="381"/>
      <c r="BM216" s="381"/>
      <c r="BN216" s="381"/>
      <c r="BO216" s="381"/>
      <c r="BP216" s="381"/>
      <c r="BQ216" s="381"/>
      <c r="BR216" s="381"/>
      <c r="BS216" s="381"/>
      <c r="BT216" s="381"/>
      <c r="BU216" s="381"/>
      <c r="BV216" s="381"/>
      <c r="BW216" s="381"/>
      <c r="BX216" s="381"/>
      <c r="BY216" s="381"/>
      <c r="BZ216" s="381"/>
      <c r="CA216" s="381"/>
      <c r="CB216" s="381"/>
      <c r="CC216" s="381"/>
      <c r="CD216" s="381"/>
      <c r="CE216" s="381"/>
      <c r="CF216" s="381"/>
      <c r="CG216" s="381"/>
      <c r="CH216" s="381"/>
      <c r="CI216" s="381"/>
      <c r="CJ216" s="381"/>
      <c r="CK216" s="381"/>
      <c r="CL216" s="381"/>
      <c r="CM216" s="381"/>
      <c r="CN216" s="381"/>
      <c r="CO216" s="381"/>
      <c r="CP216" s="381"/>
      <c r="CQ216" s="381"/>
      <c r="CR216" s="381"/>
      <c r="CS216" s="381"/>
      <c r="CT216" s="381"/>
      <c r="CU216" s="381"/>
      <c r="CV216" s="381"/>
      <c r="CW216" s="381"/>
      <c r="CX216" s="381"/>
      <c r="CY216" s="381"/>
      <c r="CZ216" s="381"/>
      <c r="DA216" s="381"/>
      <c r="DB216" s="381"/>
      <c r="DC216" s="381"/>
      <c r="DD216" s="381"/>
      <c r="DE216" s="381"/>
      <c r="DF216" s="381"/>
      <c r="DG216" s="381"/>
      <c r="DH216" s="381"/>
      <c r="DI216" s="381"/>
      <c r="DJ216" s="381"/>
      <c r="DK216" s="381"/>
      <c r="DL216" s="381"/>
      <c r="DM216" s="381"/>
      <c r="DN216" s="381"/>
      <c r="DO216" s="381"/>
      <c r="DP216" s="381"/>
      <c r="DQ216" s="381"/>
      <c r="DR216" s="381"/>
      <c r="DS216" s="381"/>
      <c r="DT216" s="381"/>
      <c r="DU216" s="381"/>
      <c r="DV216" s="381"/>
      <c r="DW216" s="381"/>
      <c r="DX216" s="381"/>
      <c r="DY216" s="381"/>
      <c r="DZ216" s="381"/>
      <c r="EA216" s="381"/>
      <c r="EB216" s="381"/>
      <c r="EC216" s="381"/>
      <c r="ED216" s="381"/>
      <c r="EE216" s="381"/>
      <c r="EF216" s="381"/>
      <c r="EG216" s="381"/>
      <c r="EH216" s="381"/>
      <c r="EI216" s="381"/>
      <c r="EJ216" s="381"/>
      <c r="EK216" s="381"/>
      <c r="EL216" s="381"/>
      <c r="EM216" s="381"/>
      <c r="EN216" s="381"/>
      <c r="EO216" s="381"/>
      <c r="EP216" s="381"/>
      <c r="EQ216" s="381"/>
      <c r="ER216" s="381"/>
      <c r="ES216" s="381"/>
      <c r="ET216" s="381"/>
      <c r="EU216" s="381"/>
      <c r="EV216" s="381"/>
      <c r="EW216" s="381"/>
      <c r="EX216" s="381"/>
      <c r="EY216" s="381"/>
      <c r="EZ216" s="381"/>
      <c r="FA216" s="381"/>
      <c r="FB216" s="381"/>
      <c r="FC216" s="381"/>
      <c r="FD216" s="381"/>
      <c r="FE216" s="381"/>
      <c r="FF216" s="381"/>
      <c r="FG216" s="381"/>
      <c r="FH216" s="381"/>
      <c r="FI216" s="381"/>
      <c r="FJ216" s="381"/>
      <c r="FK216" s="381"/>
      <c r="FL216" s="381"/>
      <c r="FM216" s="381"/>
      <c r="FN216" s="381"/>
      <c r="FO216" s="381"/>
      <c r="FP216" s="381"/>
      <c r="FQ216" s="381"/>
      <c r="FR216" s="381"/>
      <c r="FS216" s="381"/>
      <c r="FT216" s="381"/>
      <c r="FU216" s="381"/>
      <c r="FV216" s="381"/>
      <c r="FW216" s="381"/>
      <c r="FX216" s="381"/>
      <c r="FY216" s="381"/>
      <c r="FZ216" s="381"/>
      <c r="GA216" s="381"/>
      <c r="GB216" s="381"/>
      <c r="GC216" s="381"/>
    </row>
    <row r="217" spans="1:185" s="382" customFormat="1" ht="13.8">
      <c r="A217" s="390" t="s">
        <v>6009</v>
      </c>
      <c r="B217" s="388" t="s">
        <v>6008</v>
      </c>
      <c r="C217" s="202">
        <v>2</v>
      </c>
      <c r="D217" s="146">
        <v>18748</v>
      </c>
      <c r="E217" s="146">
        <v>18773</v>
      </c>
      <c r="F217" s="157"/>
      <c r="G217" s="157"/>
      <c r="H217" s="157"/>
      <c r="I217" s="381"/>
      <c r="J217" s="381"/>
      <c r="K217" s="381"/>
      <c r="L217" s="381"/>
      <c r="M217" s="381"/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381"/>
      <c r="Y217" s="381"/>
      <c r="Z217" s="381"/>
      <c r="AA217" s="381"/>
      <c r="AB217" s="381"/>
      <c r="AC217" s="381"/>
      <c r="AD217" s="381"/>
      <c r="AE217" s="381"/>
      <c r="AF217" s="381"/>
      <c r="AG217" s="381"/>
      <c r="AH217" s="381"/>
      <c r="AI217" s="381"/>
      <c r="AJ217" s="381"/>
      <c r="AK217" s="381"/>
      <c r="AL217" s="381"/>
      <c r="AM217" s="381"/>
      <c r="AN217" s="381"/>
      <c r="AO217" s="381"/>
      <c r="AP217" s="381"/>
      <c r="AQ217" s="381"/>
      <c r="AR217" s="381"/>
      <c r="AS217" s="381"/>
      <c r="AT217" s="381"/>
      <c r="AU217" s="381"/>
      <c r="AV217" s="381"/>
      <c r="AW217" s="381"/>
      <c r="AX217" s="381"/>
      <c r="AY217" s="381"/>
      <c r="AZ217" s="381"/>
      <c r="BA217" s="381"/>
      <c r="BB217" s="381"/>
      <c r="BC217" s="381"/>
      <c r="BD217" s="381"/>
      <c r="BE217" s="381"/>
      <c r="BF217" s="381"/>
      <c r="BG217" s="381"/>
      <c r="BH217" s="381"/>
      <c r="BI217" s="381"/>
      <c r="BJ217" s="381"/>
      <c r="BK217" s="381"/>
      <c r="BL217" s="381"/>
      <c r="BM217" s="381"/>
      <c r="BN217" s="381"/>
      <c r="BO217" s="381"/>
      <c r="BP217" s="381"/>
      <c r="BQ217" s="381"/>
      <c r="BR217" s="381"/>
      <c r="BS217" s="381"/>
      <c r="BT217" s="381"/>
      <c r="BU217" s="381"/>
      <c r="BV217" s="381"/>
      <c r="BW217" s="381"/>
      <c r="BX217" s="381"/>
      <c r="BY217" s="381"/>
      <c r="BZ217" s="381"/>
      <c r="CA217" s="381"/>
      <c r="CB217" s="381"/>
      <c r="CC217" s="381"/>
      <c r="CD217" s="381"/>
      <c r="CE217" s="381"/>
      <c r="CF217" s="381"/>
      <c r="CG217" s="381"/>
      <c r="CH217" s="381"/>
      <c r="CI217" s="381"/>
      <c r="CJ217" s="381"/>
      <c r="CK217" s="381"/>
      <c r="CL217" s="381"/>
      <c r="CM217" s="381"/>
      <c r="CN217" s="381"/>
      <c r="CO217" s="381"/>
      <c r="CP217" s="381"/>
      <c r="CQ217" s="381"/>
      <c r="CR217" s="381"/>
      <c r="CS217" s="381"/>
      <c r="CT217" s="381"/>
      <c r="CU217" s="381"/>
      <c r="CV217" s="381"/>
      <c r="CW217" s="381"/>
      <c r="CX217" s="381"/>
      <c r="CY217" s="381"/>
      <c r="CZ217" s="381"/>
      <c r="DA217" s="381"/>
      <c r="DB217" s="381"/>
      <c r="DC217" s="381"/>
      <c r="DD217" s="381"/>
      <c r="DE217" s="381"/>
      <c r="DF217" s="381"/>
      <c r="DG217" s="381"/>
      <c r="DH217" s="381"/>
      <c r="DI217" s="381"/>
      <c r="DJ217" s="381"/>
      <c r="DK217" s="381"/>
      <c r="DL217" s="381"/>
      <c r="DM217" s="381"/>
      <c r="DN217" s="381"/>
      <c r="DO217" s="381"/>
      <c r="DP217" s="381"/>
      <c r="DQ217" s="381"/>
      <c r="DR217" s="381"/>
      <c r="DS217" s="381"/>
      <c r="DT217" s="381"/>
      <c r="DU217" s="381"/>
      <c r="DV217" s="381"/>
      <c r="DW217" s="381"/>
      <c r="DX217" s="381"/>
      <c r="DY217" s="381"/>
      <c r="DZ217" s="381"/>
      <c r="EA217" s="381"/>
      <c r="EB217" s="381"/>
      <c r="EC217" s="381"/>
      <c r="ED217" s="381"/>
      <c r="EE217" s="381"/>
      <c r="EF217" s="381"/>
      <c r="EG217" s="381"/>
      <c r="EH217" s="381"/>
      <c r="EI217" s="381"/>
      <c r="EJ217" s="381"/>
      <c r="EK217" s="381"/>
      <c r="EL217" s="381"/>
      <c r="EM217" s="381"/>
      <c r="EN217" s="381"/>
      <c r="EO217" s="381"/>
      <c r="EP217" s="381"/>
      <c r="EQ217" s="381"/>
      <c r="ER217" s="381"/>
      <c r="ES217" s="381"/>
      <c r="ET217" s="381"/>
      <c r="EU217" s="381"/>
      <c r="EV217" s="381"/>
      <c r="EW217" s="381"/>
      <c r="EX217" s="381"/>
      <c r="EY217" s="381"/>
      <c r="EZ217" s="381"/>
      <c r="FA217" s="381"/>
      <c r="FB217" s="381"/>
      <c r="FC217" s="381"/>
      <c r="FD217" s="381"/>
      <c r="FE217" s="381"/>
      <c r="FF217" s="381"/>
      <c r="FG217" s="381"/>
      <c r="FH217" s="381"/>
      <c r="FI217" s="381"/>
      <c r="FJ217" s="381"/>
      <c r="FK217" s="381"/>
      <c r="FL217" s="381"/>
      <c r="FM217" s="381"/>
      <c r="FN217" s="381"/>
      <c r="FO217" s="381"/>
      <c r="FP217" s="381"/>
      <c r="FQ217" s="381"/>
      <c r="FR217" s="381"/>
      <c r="FS217" s="381"/>
      <c r="FT217" s="381"/>
      <c r="FU217" s="381"/>
      <c r="FV217" s="381"/>
      <c r="FW217" s="381"/>
      <c r="FX217" s="381"/>
      <c r="FY217" s="381"/>
      <c r="FZ217" s="381"/>
      <c r="GA217" s="381"/>
      <c r="GB217" s="381"/>
      <c r="GC217" s="381"/>
    </row>
    <row r="218" spans="1:185" s="382" customFormat="1" ht="13.8">
      <c r="A218" s="390" t="s">
        <v>6010</v>
      </c>
      <c r="B218" s="388" t="s">
        <v>6008</v>
      </c>
      <c r="C218" s="202">
        <v>34</v>
      </c>
      <c r="D218" s="146">
        <v>19788</v>
      </c>
      <c r="E218" s="146">
        <v>20610.560000000001</v>
      </c>
      <c r="F218" s="157"/>
      <c r="G218" s="157"/>
      <c r="H218" s="157"/>
      <c r="I218" s="381"/>
      <c r="J218" s="381"/>
      <c r="K218" s="381"/>
      <c r="L218" s="381"/>
      <c r="M218" s="381"/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381"/>
      <c r="Y218" s="381"/>
      <c r="Z218" s="381"/>
      <c r="AA218" s="381"/>
      <c r="AB218" s="381"/>
      <c r="AC218" s="381"/>
      <c r="AD218" s="381"/>
      <c r="AE218" s="381"/>
      <c r="AF218" s="381"/>
      <c r="AG218" s="381"/>
      <c r="AH218" s="381"/>
      <c r="AI218" s="381"/>
      <c r="AJ218" s="381"/>
      <c r="AK218" s="381"/>
      <c r="AL218" s="381"/>
      <c r="AM218" s="381"/>
      <c r="AN218" s="381"/>
      <c r="AO218" s="381"/>
      <c r="AP218" s="381"/>
      <c r="AQ218" s="381"/>
      <c r="AR218" s="381"/>
      <c r="AS218" s="381"/>
      <c r="AT218" s="381"/>
      <c r="AU218" s="381"/>
      <c r="AV218" s="381"/>
      <c r="AW218" s="381"/>
      <c r="AX218" s="381"/>
      <c r="AY218" s="381"/>
      <c r="AZ218" s="381"/>
      <c r="BA218" s="381"/>
      <c r="BB218" s="381"/>
      <c r="BC218" s="381"/>
      <c r="BD218" s="381"/>
      <c r="BE218" s="381"/>
      <c r="BF218" s="381"/>
      <c r="BG218" s="381"/>
      <c r="BH218" s="381"/>
      <c r="BI218" s="381"/>
      <c r="BJ218" s="381"/>
      <c r="BK218" s="381"/>
      <c r="BL218" s="381"/>
      <c r="BM218" s="381"/>
      <c r="BN218" s="381"/>
      <c r="BO218" s="381"/>
      <c r="BP218" s="381"/>
      <c r="BQ218" s="381"/>
      <c r="BR218" s="381"/>
      <c r="BS218" s="381"/>
      <c r="BT218" s="381"/>
      <c r="BU218" s="381"/>
      <c r="BV218" s="381"/>
      <c r="BW218" s="381"/>
      <c r="BX218" s="381"/>
      <c r="BY218" s="381"/>
      <c r="BZ218" s="381"/>
      <c r="CA218" s="381"/>
      <c r="CB218" s="381"/>
      <c r="CC218" s="381"/>
      <c r="CD218" s="381"/>
      <c r="CE218" s="381"/>
      <c r="CF218" s="381"/>
      <c r="CG218" s="381"/>
      <c r="CH218" s="381"/>
      <c r="CI218" s="381"/>
      <c r="CJ218" s="381"/>
      <c r="CK218" s="381"/>
      <c r="CL218" s="381"/>
      <c r="CM218" s="381"/>
      <c r="CN218" s="381"/>
      <c r="CO218" s="381"/>
      <c r="CP218" s="381"/>
      <c r="CQ218" s="381"/>
      <c r="CR218" s="381"/>
      <c r="CS218" s="381"/>
      <c r="CT218" s="381"/>
      <c r="CU218" s="381"/>
      <c r="CV218" s="381"/>
      <c r="CW218" s="381"/>
      <c r="CX218" s="381"/>
      <c r="CY218" s="381"/>
      <c r="CZ218" s="381"/>
      <c r="DA218" s="381"/>
      <c r="DB218" s="381"/>
      <c r="DC218" s="381"/>
      <c r="DD218" s="381"/>
      <c r="DE218" s="381"/>
      <c r="DF218" s="381"/>
      <c r="DG218" s="381"/>
      <c r="DH218" s="381"/>
      <c r="DI218" s="381"/>
      <c r="DJ218" s="381"/>
      <c r="DK218" s="381"/>
      <c r="DL218" s="381"/>
      <c r="DM218" s="381"/>
      <c r="DN218" s="381"/>
      <c r="DO218" s="381"/>
      <c r="DP218" s="381"/>
      <c r="DQ218" s="381"/>
      <c r="DR218" s="381"/>
      <c r="DS218" s="381"/>
      <c r="DT218" s="381"/>
      <c r="DU218" s="381"/>
      <c r="DV218" s="381"/>
      <c r="DW218" s="381"/>
      <c r="DX218" s="381"/>
      <c r="DY218" s="381"/>
      <c r="DZ218" s="381"/>
      <c r="EA218" s="381"/>
      <c r="EB218" s="381"/>
      <c r="EC218" s="381"/>
      <c r="ED218" s="381"/>
      <c r="EE218" s="381"/>
      <c r="EF218" s="381"/>
      <c r="EG218" s="381"/>
      <c r="EH218" s="381"/>
      <c r="EI218" s="381"/>
      <c r="EJ218" s="381"/>
      <c r="EK218" s="381"/>
      <c r="EL218" s="381"/>
      <c r="EM218" s="381"/>
      <c r="EN218" s="381"/>
      <c r="EO218" s="381"/>
      <c r="EP218" s="381"/>
      <c r="EQ218" s="381"/>
      <c r="ER218" s="381"/>
      <c r="ES218" s="381"/>
      <c r="ET218" s="381"/>
      <c r="EU218" s="381"/>
      <c r="EV218" s="381"/>
      <c r="EW218" s="381"/>
      <c r="EX218" s="381"/>
      <c r="EY218" s="381"/>
      <c r="EZ218" s="381"/>
      <c r="FA218" s="381"/>
      <c r="FB218" s="381"/>
      <c r="FC218" s="381"/>
      <c r="FD218" s="381"/>
      <c r="FE218" s="381"/>
      <c r="FF218" s="381"/>
      <c r="FG218" s="381"/>
      <c r="FH218" s="381"/>
      <c r="FI218" s="381"/>
      <c r="FJ218" s="381"/>
      <c r="FK218" s="381"/>
      <c r="FL218" s="381"/>
      <c r="FM218" s="381"/>
      <c r="FN218" s="381"/>
      <c r="FO218" s="381"/>
      <c r="FP218" s="381"/>
      <c r="FQ218" s="381"/>
      <c r="FR218" s="381"/>
      <c r="FS218" s="381"/>
      <c r="FT218" s="381"/>
      <c r="FU218" s="381"/>
      <c r="FV218" s="381"/>
      <c r="FW218" s="381"/>
      <c r="FX218" s="381"/>
      <c r="FY218" s="381"/>
      <c r="FZ218" s="381"/>
      <c r="GA218" s="381"/>
      <c r="GB218" s="381"/>
      <c r="GC218" s="381"/>
    </row>
    <row r="219" spans="1:185" s="382" customFormat="1" ht="13.8">
      <c r="A219" s="390" t="s">
        <v>6011</v>
      </c>
      <c r="B219" s="388" t="s">
        <v>6008</v>
      </c>
      <c r="C219" s="202">
        <v>1</v>
      </c>
      <c r="D219" s="146">
        <v>26527</v>
      </c>
      <c r="E219" s="146">
        <v>26527</v>
      </c>
      <c r="F219" s="157"/>
      <c r="G219" s="157"/>
      <c r="H219" s="157"/>
      <c r="I219" s="381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1"/>
      <c r="Z219" s="381"/>
      <c r="AA219" s="381"/>
      <c r="AB219" s="381"/>
      <c r="AC219" s="381"/>
      <c r="AD219" s="381"/>
      <c r="AE219" s="381"/>
      <c r="AF219" s="381"/>
      <c r="AG219" s="381"/>
      <c r="AH219" s="381"/>
      <c r="AI219" s="381"/>
      <c r="AJ219" s="381"/>
      <c r="AK219" s="381"/>
      <c r="AL219" s="381"/>
      <c r="AM219" s="381"/>
      <c r="AN219" s="381"/>
      <c r="AO219" s="381"/>
      <c r="AP219" s="381"/>
      <c r="AQ219" s="381"/>
      <c r="AR219" s="381"/>
      <c r="AS219" s="381"/>
      <c r="AT219" s="381"/>
      <c r="AU219" s="381"/>
      <c r="AV219" s="381"/>
      <c r="AW219" s="381"/>
      <c r="AX219" s="381"/>
      <c r="AY219" s="381"/>
      <c r="AZ219" s="381"/>
      <c r="BA219" s="381"/>
      <c r="BB219" s="381"/>
      <c r="BC219" s="381"/>
      <c r="BD219" s="381"/>
      <c r="BE219" s="381"/>
      <c r="BF219" s="381"/>
      <c r="BG219" s="381"/>
      <c r="BH219" s="381"/>
      <c r="BI219" s="381"/>
      <c r="BJ219" s="381"/>
      <c r="BK219" s="381"/>
      <c r="BL219" s="381"/>
      <c r="BM219" s="381"/>
      <c r="BN219" s="381"/>
      <c r="BO219" s="381"/>
      <c r="BP219" s="381"/>
      <c r="BQ219" s="381"/>
      <c r="BR219" s="381"/>
      <c r="BS219" s="381"/>
      <c r="BT219" s="381"/>
      <c r="BU219" s="381"/>
      <c r="BV219" s="381"/>
      <c r="BW219" s="381"/>
      <c r="BX219" s="381"/>
      <c r="BY219" s="381"/>
      <c r="BZ219" s="381"/>
      <c r="CA219" s="381"/>
      <c r="CB219" s="381"/>
      <c r="CC219" s="381"/>
      <c r="CD219" s="381"/>
      <c r="CE219" s="381"/>
      <c r="CF219" s="381"/>
      <c r="CG219" s="381"/>
      <c r="CH219" s="381"/>
      <c r="CI219" s="381"/>
      <c r="CJ219" s="381"/>
      <c r="CK219" s="381"/>
      <c r="CL219" s="381"/>
      <c r="CM219" s="381"/>
      <c r="CN219" s="381"/>
      <c r="CO219" s="381"/>
      <c r="CP219" s="381"/>
      <c r="CQ219" s="381"/>
      <c r="CR219" s="381"/>
      <c r="CS219" s="381"/>
      <c r="CT219" s="381"/>
      <c r="CU219" s="381"/>
      <c r="CV219" s="381"/>
      <c r="CW219" s="381"/>
      <c r="CX219" s="381"/>
      <c r="CY219" s="381"/>
      <c r="CZ219" s="381"/>
      <c r="DA219" s="381"/>
      <c r="DB219" s="381"/>
      <c r="DC219" s="381"/>
      <c r="DD219" s="381"/>
      <c r="DE219" s="381"/>
      <c r="DF219" s="381"/>
      <c r="DG219" s="381"/>
      <c r="DH219" s="381"/>
      <c r="DI219" s="381"/>
      <c r="DJ219" s="381"/>
      <c r="DK219" s="381"/>
      <c r="DL219" s="381"/>
      <c r="DM219" s="381"/>
      <c r="DN219" s="381"/>
      <c r="DO219" s="381"/>
      <c r="DP219" s="381"/>
      <c r="DQ219" s="381"/>
      <c r="DR219" s="381"/>
      <c r="DS219" s="381"/>
      <c r="DT219" s="381"/>
      <c r="DU219" s="381"/>
      <c r="DV219" s="381"/>
      <c r="DW219" s="381"/>
      <c r="DX219" s="381"/>
      <c r="DY219" s="381"/>
      <c r="DZ219" s="381"/>
      <c r="EA219" s="381"/>
      <c r="EB219" s="381"/>
      <c r="EC219" s="381"/>
      <c r="ED219" s="381"/>
      <c r="EE219" s="381"/>
      <c r="EF219" s="381"/>
      <c r="EG219" s="381"/>
      <c r="EH219" s="381"/>
      <c r="EI219" s="381"/>
      <c r="EJ219" s="381"/>
      <c r="EK219" s="381"/>
      <c r="EL219" s="381"/>
      <c r="EM219" s="381"/>
      <c r="EN219" s="381"/>
      <c r="EO219" s="381"/>
      <c r="EP219" s="381"/>
      <c r="EQ219" s="381"/>
      <c r="ER219" s="381"/>
      <c r="ES219" s="381"/>
      <c r="ET219" s="381"/>
      <c r="EU219" s="381"/>
      <c r="EV219" s="381"/>
      <c r="EW219" s="381"/>
      <c r="EX219" s="381"/>
      <c r="EY219" s="381"/>
      <c r="EZ219" s="381"/>
      <c r="FA219" s="381"/>
      <c r="FB219" s="381"/>
      <c r="FC219" s="381"/>
      <c r="FD219" s="381"/>
      <c r="FE219" s="381"/>
      <c r="FF219" s="381"/>
      <c r="FG219" s="381"/>
      <c r="FH219" s="381"/>
      <c r="FI219" s="381"/>
      <c r="FJ219" s="381"/>
      <c r="FK219" s="381"/>
      <c r="FL219" s="381"/>
      <c r="FM219" s="381"/>
      <c r="FN219" s="381"/>
      <c r="FO219" s="381"/>
      <c r="FP219" s="381"/>
      <c r="FQ219" s="381"/>
      <c r="FR219" s="381"/>
      <c r="FS219" s="381"/>
      <c r="FT219" s="381"/>
      <c r="FU219" s="381"/>
      <c r="FV219" s="381"/>
      <c r="FW219" s="381"/>
      <c r="FX219" s="381"/>
      <c r="FY219" s="381"/>
      <c r="FZ219" s="381"/>
      <c r="GA219" s="381"/>
      <c r="GB219" s="381"/>
      <c r="GC219" s="381"/>
    </row>
    <row r="220" spans="1:185" s="382" customFormat="1" ht="13.8">
      <c r="A220" s="390" t="s">
        <v>6012</v>
      </c>
      <c r="B220" s="388" t="s">
        <v>6013</v>
      </c>
      <c r="C220" s="202">
        <v>15</v>
      </c>
      <c r="D220" s="146">
        <v>18421</v>
      </c>
      <c r="E220" s="146">
        <v>19239.849999999999</v>
      </c>
      <c r="F220" s="157"/>
      <c r="G220" s="157"/>
      <c r="H220" s="157"/>
      <c r="I220" s="381"/>
      <c r="J220" s="381"/>
      <c r="K220" s="381"/>
      <c r="L220" s="381"/>
      <c r="M220" s="381"/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381"/>
      <c r="Y220" s="381"/>
      <c r="Z220" s="381"/>
      <c r="AA220" s="381"/>
      <c r="AB220" s="381"/>
      <c r="AC220" s="381"/>
      <c r="AD220" s="381"/>
      <c r="AE220" s="381"/>
      <c r="AF220" s="381"/>
      <c r="AG220" s="381"/>
      <c r="AH220" s="381"/>
      <c r="AI220" s="381"/>
      <c r="AJ220" s="381"/>
      <c r="AK220" s="381"/>
      <c r="AL220" s="381"/>
      <c r="AM220" s="381"/>
      <c r="AN220" s="381"/>
      <c r="AO220" s="381"/>
      <c r="AP220" s="381"/>
      <c r="AQ220" s="381"/>
      <c r="AR220" s="381"/>
      <c r="AS220" s="381"/>
      <c r="AT220" s="381"/>
      <c r="AU220" s="381"/>
      <c r="AV220" s="381"/>
      <c r="AW220" s="381"/>
      <c r="AX220" s="381"/>
      <c r="AY220" s="381"/>
      <c r="AZ220" s="381"/>
      <c r="BA220" s="381"/>
      <c r="BB220" s="381"/>
      <c r="BC220" s="381"/>
      <c r="BD220" s="381"/>
      <c r="BE220" s="381"/>
      <c r="BF220" s="381"/>
      <c r="BG220" s="381"/>
      <c r="BH220" s="381"/>
      <c r="BI220" s="381"/>
      <c r="BJ220" s="381"/>
      <c r="BK220" s="381"/>
      <c r="BL220" s="381"/>
      <c r="BM220" s="381"/>
      <c r="BN220" s="381"/>
      <c r="BO220" s="381"/>
      <c r="BP220" s="381"/>
      <c r="BQ220" s="381"/>
      <c r="BR220" s="381"/>
      <c r="BS220" s="381"/>
      <c r="BT220" s="381"/>
      <c r="BU220" s="381"/>
      <c r="BV220" s="381"/>
      <c r="BW220" s="381"/>
      <c r="BX220" s="381"/>
      <c r="BY220" s="381"/>
      <c r="BZ220" s="381"/>
      <c r="CA220" s="381"/>
      <c r="CB220" s="381"/>
      <c r="CC220" s="381"/>
      <c r="CD220" s="381"/>
      <c r="CE220" s="381"/>
      <c r="CF220" s="381"/>
      <c r="CG220" s="381"/>
      <c r="CH220" s="381"/>
      <c r="CI220" s="381"/>
      <c r="CJ220" s="381"/>
      <c r="CK220" s="381"/>
      <c r="CL220" s="381"/>
      <c r="CM220" s="381"/>
      <c r="CN220" s="381"/>
      <c r="CO220" s="381"/>
      <c r="CP220" s="381"/>
      <c r="CQ220" s="381"/>
      <c r="CR220" s="381"/>
      <c r="CS220" s="381"/>
      <c r="CT220" s="381"/>
      <c r="CU220" s="381"/>
      <c r="CV220" s="381"/>
      <c r="CW220" s="381"/>
      <c r="CX220" s="381"/>
      <c r="CY220" s="381"/>
      <c r="CZ220" s="381"/>
      <c r="DA220" s="381"/>
      <c r="DB220" s="381"/>
      <c r="DC220" s="381"/>
      <c r="DD220" s="381"/>
      <c r="DE220" s="381"/>
      <c r="DF220" s="381"/>
      <c r="DG220" s="381"/>
      <c r="DH220" s="381"/>
      <c r="DI220" s="381"/>
      <c r="DJ220" s="381"/>
      <c r="DK220" s="381"/>
      <c r="DL220" s="381"/>
      <c r="DM220" s="381"/>
      <c r="DN220" s="381"/>
      <c r="DO220" s="381"/>
      <c r="DP220" s="381"/>
      <c r="DQ220" s="381"/>
      <c r="DR220" s="381"/>
      <c r="DS220" s="381"/>
      <c r="DT220" s="381"/>
      <c r="DU220" s="381"/>
      <c r="DV220" s="381"/>
      <c r="DW220" s="381"/>
      <c r="DX220" s="381"/>
      <c r="DY220" s="381"/>
      <c r="DZ220" s="381"/>
      <c r="EA220" s="381"/>
      <c r="EB220" s="381"/>
      <c r="EC220" s="381"/>
      <c r="ED220" s="381"/>
      <c r="EE220" s="381"/>
      <c r="EF220" s="381"/>
      <c r="EG220" s="381"/>
      <c r="EH220" s="381"/>
      <c r="EI220" s="381"/>
      <c r="EJ220" s="381"/>
      <c r="EK220" s="381"/>
      <c r="EL220" s="381"/>
      <c r="EM220" s="381"/>
      <c r="EN220" s="381"/>
      <c r="EO220" s="381"/>
      <c r="EP220" s="381"/>
      <c r="EQ220" s="381"/>
      <c r="ER220" s="381"/>
      <c r="ES220" s="381"/>
      <c r="ET220" s="381"/>
      <c r="EU220" s="381"/>
      <c r="EV220" s="381"/>
      <c r="EW220" s="381"/>
      <c r="EX220" s="381"/>
      <c r="EY220" s="381"/>
      <c r="EZ220" s="381"/>
      <c r="FA220" s="381"/>
      <c r="FB220" s="381"/>
      <c r="FC220" s="381"/>
      <c r="FD220" s="381"/>
      <c r="FE220" s="381"/>
      <c r="FF220" s="381"/>
      <c r="FG220" s="381"/>
      <c r="FH220" s="381"/>
      <c r="FI220" s="381"/>
      <c r="FJ220" s="381"/>
      <c r="FK220" s="381"/>
      <c r="FL220" s="381"/>
      <c r="FM220" s="381"/>
      <c r="FN220" s="381"/>
      <c r="FO220" s="381"/>
      <c r="FP220" s="381"/>
      <c r="FQ220" s="381"/>
      <c r="FR220" s="381"/>
      <c r="FS220" s="381"/>
      <c r="FT220" s="381"/>
      <c r="FU220" s="381"/>
      <c r="FV220" s="381"/>
      <c r="FW220" s="381"/>
      <c r="FX220" s="381"/>
      <c r="FY220" s="381"/>
      <c r="FZ220" s="381"/>
      <c r="GA220" s="381"/>
      <c r="GB220" s="381"/>
      <c r="GC220" s="381"/>
    </row>
    <row r="221" spans="1:185" s="382" customFormat="1" ht="13.8">
      <c r="A221" s="390" t="s">
        <v>6014</v>
      </c>
      <c r="B221" s="388" t="s">
        <v>6013</v>
      </c>
      <c r="C221" s="202">
        <v>1</v>
      </c>
      <c r="D221" s="146">
        <v>18606</v>
      </c>
      <c r="E221" s="146">
        <v>18606</v>
      </c>
      <c r="F221" s="157"/>
      <c r="G221" s="157"/>
      <c r="H221" s="157"/>
      <c r="I221" s="381"/>
      <c r="J221" s="381"/>
      <c r="K221" s="381"/>
      <c r="L221" s="381"/>
      <c r="M221" s="381"/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381"/>
      <c r="Y221" s="381"/>
      <c r="Z221" s="381"/>
      <c r="AA221" s="381"/>
      <c r="AB221" s="381"/>
      <c r="AC221" s="381"/>
      <c r="AD221" s="381"/>
      <c r="AE221" s="381"/>
      <c r="AF221" s="381"/>
      <c r="AG221" s="381"/>
      <c r="AH221" s="381"/>
      <c r="AI221" s="381"/>
      <c r="AJ221" s="381"/>
      <c r="AK221" s="381"/>
      <c r="AL221" s="381"/>
      <c r="AM221" s="381"/>
      <c r="AN221" s="381"/>
      <c r="AO221" s="381"/>
      <c r="AP221" s="381"/>
      <c r="AQ221" s="381"/>
      <c r="AR221" s="381"/>
      <c r="AS221" s="381"/>
      <c r="AT221" s="381"/>
      <c r="AU221" s="381"/>
      <c r="AV221" s="381"/>
      <c r="AW221" s="381"/>
      <c r="AX221" s="381"/>
      <c r="AY221" s="381"/>
      <c r="AZ221" s="381"/>
      <c r="BA221" s="381"/>
      <c r="BB221" s="381"/>
      <c r="BC221" s="381"/>
      <c r="BD221" s="381"/>
      <c r="BE221" s="381"/>
      <c r="BF221" s="381"/>
      <c r="BG221" s="381"/>
      <c r="BH221" s="381"/>
      <c r="BI221" s="381"/>
      <c r="BJ221" s="381"/>
      <c r="BK221" s="381"/>
      <c r="BL221" s="381"/>
      <c r="BM221" s="381"/>
      <c r="BN221" s="381"/>
      <c r="BO221" s="381"/>
      <c r="BP221" s="381"/>
      <c r="BQ221" s="381"/>
      <c r="BR221" s="381"/>
      <c r="BS221" s="381"/>
      <c r="BT221" s="381"/>
      <c r="BU221" s="381"/>
      <c r="BV221" s="381"/>
      <c r="BW221" s="381"/>
      <c r="BX221" s="381"/>
      <c r="BY221" s="381"/>
      <c r="BZ221" s="381"/>
      <c r="CA221" s="381"/>
      <c r="CB221" s="381"/>
      <c r="CC221" s="381"/>
      <c r="CD221" s="381"/>
      <c r="CE221" s="381"/>
      <c r="CF221" s="381"/>
      <c r="CG221" s="381"/>
      <c r="CH221" s="381"/>
      <c r="CI221" s="381"/>
      <c r="CJ221" s="381"/>
      <c r="CK221" s="381"/>
      <c r="CL221" s="381"/>
      <c r="CM221" s="381"/>
      <c r="CN221" s="381"/>
      <c r="CO221" s="381"/>
      <c r="CP221" s="381"/>
      <c r="CQ221" s="381"/>
      <c r="CR221" s="381"/>
      <c r="CS221" s="381"/>
      <c r="CT221" s="381"/>
      <c r="CU221" s="381"/>
      <c r="CV221" s="381"/>
      <c r="CW221" s="381"/>
      <c r="CX221" s="381"/>
      <c r="CY221" s="381"/>
      <c r="CZ221" s="381"/>
      <c r="DA221" s="381"/>
      <c r="DB221" s="381"/>
      <c r="DC221" s="381"/>
      <c r="DD221" s="381"/>
      <c r="DE221" s="381"/>
      <c r="DF221" s="381"/>
      <c r="DG221" s="381"/>
      <c r="DH221" s="381"/>
      <c r="DI221" s="381"/>
      <c r="DJ221" s="381"/>
      <c r="DK221" s="381"/>
      <c r="DL221" s="381"/>
      <c r="DM221" s="381"/>
      <c r="DN221" s="381"/>
      <c r="DO221" s="381"/>
      <c r="DP221" s="381"/>
      <c r="DQ221" s="381"/>
      <c r="DR221" s="381"/>
      <c r="DS221" s="381"/>
      <c r="DT221" s="381"/>
      <c r="DU221" s="381"/>
      <c r="DV221" s="381"/>
      <c r="DW221" s="381"/>
      <c r="DX221" s="381"/>
      <c r="DY221" s="381"/>
      <c r="DZ221" s="381"/>
      <c r="EA221" s="381"/>
      <c r="EB221" s="381"/>
      <c r="EC221" s="381"/>
      <c r="ED221" s="381"/>
      <c r="EE221" s="381"/>
      <c r="EF221" s="381"/>
      <c r="EG221" s="381"/>
      <c r="EH221" s="381"/>
      <c r="EI221" s="381"/>
      <c r="EJ221" s="381"/>
      <c r="EK221" s="381"/>
      <c r="EL221" s="381"/>
      <c r="EM221" s="381"/>
      <c r="EN221" s="381"/>
      <c r="EO221" s="381"/>
      <c r="EP221" s="381"/>
      <c r="EQ221" s="381"/>
      <c r="ER221" s="381"/>
      <c r="ES221" s="381"/>
      <c r="ET221" s="381"/>
      <c r="EU221" s="381"/>
      <c r="EV221" s="381"/>
      <c r="EW221" s="381"/>
      <c r="EX221" s="381"/>
      <c r="EY221" s="381"/>
      <c r="EZ221" s="381"/>
      <c r="FA221" s="381"/>
      <c r="FB221" s="381"/>
      <c r="FC221" s="381"/>
      <c r="FD221" s="381"/>
      <c r="FE221" s="381"/>
      <c r="FF221" s="381"/>
      <c r="FG221" s="381"/>
      <c r="FH221" s="381"/>
      <c r="FI221" s="381"/>
      <c r="FJ221" s="381"/>
      <c r="FK221" s="381"/>
      <c r="FL221" s="381"/>
      <c r="FM221" s="381"/>
      <c r="FN221" s="381"/>
      <c r="FO221" s="381"/>
      <c r="FP221" s="381"/>
      <c r="FQ221" s="381"/>
      <c r="FR221" s="381"/>
      <c r="FS221" s="381"/>
      <c r="FT221" s="381"/>
      <c r="FU221" s="381"/>
      <c r="FV221" s="381"/>
      <c r="FW221" s="381"/>
      <c r="FX221" s="381"/>
      <c r="FY221" s="381"/>
      <c r="FZ221" s="381"/>
      <c r="GA221" s="381"/>
      <c r="GB221" s="381"/>
      <c r="GC221" s="381"/>
    </row>
    <row r="222" spans="1:185" s="382" customFormat="1" ht="13.8">
      <c r="A222" s="390" t="s">
        <v>6015</v>
      </c>
      <c r="B222" s="388" t="s">
        <v>6013</v>
      </c>
      <c r="C222" s="202">
        <v>2</v>
      </c>
      <c r="D222" s="146">
        <v>19214.849999999999</v>
      </c>
      <c r="E222" s="146">
        <v>19239.849999999999</v>
      </c>
      <c r="F222" s="157"/>
      <c r="G222" s="157"/>
      <c r="H222" s="157"/>
      <c r="I222" s="381"/>
      <c r="J222" s="381"/>
      <c r="K222" s="381"/>
      <c r="L222" s="381"/>
      <c r="M222" s="381"/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381"/>
      <c r="Y222" s="381"/>
      <c r="Z222" s="381"/>
      <c r="AA222" s="381"/>
      <c r="AB222" s="381"/>
      <c r="AC222" s="381"/>
      <c r="AD222" s="381"/>
      <c r="AE222" s="381"/>
      <c r="AF222" s="381"/>
      <c r="AG222" s="381"/>
      <c r="AH222" s="381"/>
      <c r="AI222" s="381"/>
      <c r="AJ222" s="381"/>
      <c r="AK222" s="381"/>
      <c r="AL222" s="381"/>
      <c r="AM222" s="381"/>
      <c r="AN222" s="381"/>
      <c r="AO222" s="381"/>
      <c r="AP222" s="381"/>
      <c r="AQ222" s="381"/>
      <c r="AR222" s="381"/>
      <c r="AS222" s="381"/>
      <c r="AT222" s="381"/>
      <c r="AU222" s="381"/>
      <c r="AV222" s="381"/>
      <c r="AW222" s="381"/>
      <c r="AX222" s="381"/>
      <c r="AY222" s="381"/>
      <c r="AZ222" s="381"/>
      <c r="BA222" s="381"/>
      <c r="BB222" s="381"/>
      <c r="BC222" s="381"/>
      <c r="BD222" s="381"/>
      <c r="BE222" s="381"/>
      <c r="BF222" s="381"/>
      <c r="BG222" s="381"/>
      <c r="BH222" s="381"/>
      <c r="BI222" s="381"/>
      <c r="BJ222" s="381"/>
      <c r="BK222" s="381"/>
      <c r="BL222" s="381"/>
      <c r="BM222" s="381"/>
      <c r="BN222" s="381"/>
      <c r="BO222" s="381"/>
      <c r="BP222" s="381"/>
      <c r="BQ222" s="381"/>
      <c r="BR222" s="381"/>
      <c r="BS222" s="381"/>
      <c r="BT222" s="381"/>
      <c r="BU222" s="381"/>
      <c r="BV222" s="381"/>
      <c r="BW222" s="381"/>
      <c r="BX222" s="381"/>
      <c r="BY222" s="381"/>
      <c r="BZ222" s="381"/>
      <c r="CA222" s="381"/>
      <c r="CB222" s="381"/>
      <c r="CC222" s="381"/>
      <c r="CD222" s="381"/>
      <c r="CE222" s="381"/>
      <c r="CF222" s="381"/>
      <c r="CG222" s="381"/>
      <c r="CH222" s="381"/>
      <c r="CI222" s="381"/>
      <c r="CJ222" s="381"/>
      <c r="CK222" s="381"/>
      <c r="CL222" s="381"/>
      <c r="CM222" s="381"/>
      <c r="CN222" s="381"/>
      <c r="CO222" s="381"/>
      <c r="CP222" s="381"/>
      <c r="CQ222" s="381"/>
      <c r="CR222" s="381"/>
      <c r="CS222" s="381"/>
      <c r="CT222" s="381"/>
      <c r="CU222" s="381"/>
      <c r="CV222" s="381"/>
      <c r="CW222" s="381"/>
      <c r="CX222" s="381"/>
      <c r="CY222" s="381"/>
      <c r="CZ222" s="381"/>
      <c r="DA222" s="381"/>
      <c r="DB222" s="381"/>
      <c r="DC222" s="381"/>
      <c r="DD222" s="381"/>
      <c r="DE222" s="381"/>
      <c r="DF222" s="381"/>
      <c r="DG222" s="381"/>
      <c r="DH222" s="381"/>
      <c r="DI222" s="381"/>
      <c r="DJ222" s="381"/>
      <c r="DK222" s="381"/>
      <c r="DL222" s="381"/>
      <c r="DM222" s="381"/>
      <c r="DN222" s="381"/>
      <c r="DO222" s="381"/>
      <c r="DP222" s="381"/>
      <c r="DQ222" s="381"/>
      <c r="DR222" s="381"/>
      <c r="DS222" s="381"/>
      <c r="DT222" s="381"/>
      <c r="DU222" s="381"/>
      <c r="DV222" s="381"/>
      <c r="DW222" s="381"/>
      <c r="DX222" s="381"/>
      <c r="DY222" s="381"/>
      <c r="DZ222" s="381"/>
      <c r="EA222" s="381"/>
      <c r="EB222" s="381"/>
      <c r="EC222" s="381"/>
      <c r="ED222" s="381"/>
      <c r="EE222" s="381"/>
      <c r="EF222" s="381"/>
      <c r="EG222" s="381"/>
      <c r="EH222" s="381"/>
      <c r="EI222" s="381"/>
      <c r="EJ222" s="381"/>
      <c r="EK222" s="381"/>
      <c r="EL222" s="381"/>
      <c r="EM222" s="381"/>
      <c r="EN222" s="381"/>
      <c r="EO222" s="381"/>
      <c r="EP222" s="381"/>
      <c r="EQ222" s="381"/>
      <c r="ER222" s="381"/>
      <c r="ES222" s="381"/>
      <c r="ET222" s="381"/>
      <c r="EU222" s="381"/>
      <c r="EV222" s="381"/>
      <c r="EW222" s="381"/>
      <c r="EX222" s="381"/>
      <c r="EY222" s="381"/>
      <c r="EZ222" s="381"/>
      <c r="FA222" s="381"/>
      <c r="FB222" s="381"/>
      <c r="FC222" s="381"/>
      <c r="FD222" s="381"/>
      <c r="FE222" s="381"/>
      <c r="FF222" s="381"/>
      <c r="FG222" s="381"/>
      <c r="FH222" s="381"/>
      <c r="FI222" s="381"/>
      <c r="FJ222" s="381"/>
      <c r="FK222" s="381"/>
      <c r="FL222" s="381"/>
      <c r="FM222" s="381"/>
      <c r="FN222" s="381"/>
      <c r="FO222" s="381"/>
      <c r="FP222" s="381"/>
      <c r="FQ222" s="381"/>
      <c r="FR222" s="381"/>
      <c r="FS222" s="381"/>
      <c r="FT222" s="381"/>
      <c r="FU222" s="381"/>
      <c r="FV222" s="381"/>
      <c r="FW222" s="381"/>
      <c r="FX222" s="381"/>
      <c r="FY222" s="381"/>
      <c r="FZ222" s="381"/>
      <c r="GA222" s="381"/>
      <c r="GB222" s="381"/>
      <c r="GC222" s="381"/>
    </row>
    <row r="223" spans="1:185" s="382" customFormat="1" ht="13.8">
      <c r="A223" s="390" t="s">
        <v>6016</v>
      </c>
      <c r="B223" s="388" t="s">
        <v>6013</v>
      </c>
      <c r="C223" s="202">
        <v>1</v>
      </c>
      <c r="D223" s="146">
        <v>20831</v>
      </c>
      <c r="E223" s="146">
        <v>20831</v>
      </c>
      <c r="F223" s="157"/>
      <c r="G223" s="157"/>
      <c r="H223" s="157"/>
      <c r="I223" s="381"/>
      <c r="J223" s="381"/>
      <c r="K223" s="381"/>
      <c r="L223" s="381"/>
      <c r="M223" s="381"/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381"/>
      <c r="Y223" s="381"/>
      <c r="Z223" s="381"/>
      <c r="AA223" s="381"/>
      <c r="AB223" s="381"/>
      <c r="AC223" s="381"/>
      <c r="AD223" s="381"/>
      <c r="AE223" s="381"/>
      <c r="AF223" s="381"/>
      <c r="AG223" s="381"/>
      <c r="AH223" s="381"/>
      <c r="AI223" s="381"/>
      <c r="AJ223" s="381"/>
      <c r="AK223" s="381"/>
      <c r="AL223" s="381"/>
      <c r="AM223" s="381"/>
      <c r="AN223" s="381"/>
      <c r="AO223" s="381"/>
      <c r="AP223" s="381"/>
      <c r="AQ223" s="381"/>
      <c r="AR223" s="381"/>
      <c r="AS223" s="381"/>
      <c r="AT223" s="381"/>
      <c r="AU223" s="381"/>
      <c r="AV223" s="381"/>
      <c r="AW223" s="381"/>
      <c r="AX223" s="381"/>
      <c r="AY223" s="381"/>
      <c r="AZ223" s="381"/>
      <c r="BA223" s="381"/>
      <c r="BB223" s="381"/>
      <c r="BC223" s="381"/>
      <c r="BD223" s="381"/>
      <c r="BE223" s="381"/>
      <c r="BF223" s="381"/>
      <c r="BG223" s="381"/>
      <c r="BH223" s="381"/>
      <c r="BI223" s="381"/>
      <c r="BJ223" s="381"/>
      <c r="BK223" s="381"/>
      <c r="BL223" s="381"/>
      <c r="BM223" s="381"/>
      <c r="BN223" s="381"/>
      <c r="BO223" s="381"/>
      <c r="BP223" s="381"/>
      <c r="BQ223" s="381"/>
      <c r="BR223" s="381"/>
      <c r="BS223" s="381"/>
      <c r="BT223" s="381"/>
      <c r="BU223" s="381"/>
      <c r="BV223" s="381"/>
      <c r="BW223" s="381"/>
      <c r="BX223" s="381"/>
      <c r="BY223" s="381"/>
      <c r="BZ223" s="381"/>
      <c r="CA223" s="381"/>
      <c r="CB223" s="381"/>
      <c r="CC223" s="381"/>
      <c r="CD223" s="381"/>
      <c r="CE223" s="381"/>
      <c r="CF223" s="381"/>
      <c r="CG223" s="381"/>
      <c r="CH223" s="381"/>
      <c r="CI223" s="381"/>
      <c r="CJ223" s="381"/>
      <c r="CK223" s="381"/>
      <c r="CL223" s="381"/>
      <c r="CM223" s="381"/>
      <c r="CN223" s="381"/>
      <c r="CO223" s="381"/>
      <c r="CP223" s="381"/>
      <c r="CQ223" s="381"/>
      <c r="CR223" s="381"/>
      <c r="CS223" s="381"/>
      <c r="CT223" s="381"/>
      <c r="CU223" s="381"/>
      <c r="CV223" s="381"/>
      <c r="CW223" s="381"/>
      <c r="CX223" s="381"/>
      <c r="CY223" s="381"/>
      <c r="CZ223" s="381"/>
      <c r="DA223" s="381"/>
      <c r="DB223" s="381"/>
      <c r="DC223" s="381"/>
      <c r="DD223" s="381"/>
      <c r="DE223" s="381"/>
      <c r="DF223" s="381"/>
      <c r="DG223" s="381"/>
      <c r="DH223" s="381"/>
      <c r="DI223" s="381"/>
      <c r="DJ223" s="381"/>
      <c r="DK223" s="381"/>
      <c r="DL223" s="381"/>
      <c r="DM223" s="381"/>
      <c r="DN223" s="381"/>
      <c r="DO223" s="381"/>
      <c r="DP223" s="381"/>
      <c r="DQ223" s="381"/>
      <c r="DR223" s="381"/>
      <c r="DS223" s="381"/>
      <c r="DT223" s="381"/>
      <c r="DU223" s="381"/>
      <c r="DV223" s="381"/>
      <c r="DW223" s="381"/>
      <c r="DX223" s="381"/>
      <c r="DY223" s="381"/>
      <c r="DZ223" s="381"/>
      <c r="EA223" s="381"/>
      <c r="EB223" s="381"/>
      <c r="EC223" s="381"/>
      <c r="ED223" s="381"/>
      <c r="EE223" s="381"/>
      <c r="EF223" s="381"/>
      <c r="EG223" s="381"/>
      <c r="EH223" s="381"/>
      <c r="EI223" s="381"/>
      <c r="EJ223" s="381"/>
      <c r="EK223" s="381"/>
      <c r="EL223" s="381"/>
      <c r="EM223" s="381"/>
      <c r="EN223" s="381"/>
      <c r="EO223" s="381"/>
      <c r="EP223" s="381"/>
      <c r="EQ223" s="381"/>
      <c r="ER223" s="381"/>
      <c r="ES223" s="381"/>
      <c r="ET223" s="381"/>
      <c r="EU223" s="381"/>
      <c r="EV223" s="381"/>
      <c r="EW223" s="381"/>
      <c r="EX223" s="381"/>
      <c r="EY223" s="381"/>
      <c r="EZ223" s="381"/>
      <c r="FA223" s="381"/>
      <c r="FB223" s="381"/>
      <c r="FC223" s="381"/>
      <c r="FD223" s="381"/>
      <c r="FE223" s="381"/>
      <c r="FF223" s="381"/>
      <c r="FG223" s="381"/>
      <c r="FH223" s="381"/>
      <c r="FI223" s="381"/>
      <c r="FJ223" s="381"/>
      <c r="FK223" s="381"/>
      <c r="FL223" s="381"/>
      <c r="FM223" s="381"/>
      <c r="FN223" s="381"/>
      <c r="FO223" s="381"/>
      <c r="FP223" s="381"/>
      <c r="FQ223" s="381"/>
      <c r="FR223" s="381"/>
      <c r="FS223" s="381"/>
      <c r="FT223" s="381"/>
      <c r="FU223" s="381"/>
      <c r="FV223" s="381"/>
      <c r="FW223" s="381"/>
      <c r="FX223" s="381"/>
      <c r="FY223" s="381"/>
      <c r="FZ223" s="381"/>
      <c r="GA223" s="381"/>
      <c r="GB223" s="381"/>
      <c r="GC223" s="381"/>
    </row>
    <row r="224" spans="1:185" s="382" customFormat="1" ht="13.8">
      <c r="A224" s="390" t="s">
        <v>6017</v>
      </c>
      <c r="B224" s="388" t="s">
        <v>6013</v>
      </c>
      <c r="C224" s="202">
        <v>7</v>
      </c>
      <c r="D224" s="146">
        <v>21566</v>
      </c>
      <c r="E224" s="146">
        <v>22174.85</v>
      </c>
      <c r="F224" s="157"/>
      <c r="G224" s="157"/>
      <c r="H224" s="157"/>
      <c r="I224" s="381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381"/>
      <c r="Y224" s="381"/>
      <c r="Z224" s="381"/>
      <c r="AA224" s="381"/>
      <c r="AB224" s="381"/>
      <c r="AC224" s="381"/>
      <c r="AD224" s="381"/>
      <c r="AE224" s="381"/>
      <c r="AF224" s="381"/>
      <c r="AG224" s="381"/>
      <c r="AH224" s="381"/>
      <c r="AI224" s="381"/>
      <c r="AJ224" s="381"/>
      <c r="AK224" s="381"/>
      <c r="AL224" s="381"/>
      <c r="AM224" s="381"/>
      <c r="AN224" s="381"/>
      <c r="AO224" s="381"/>
      <c r="AP224" s="381"/>
      <c r="AQ224" s="381"/>
      <c r="AR224" s="381"/>
      <c r="AS224" s="381"/>
      <c r="AT224" s="381"/>
      <c r="AU224" s="381"/>
      <c r="AV224" s="381"/>
      <c r="AW224" s="381"/>
      <c r="AX224" s="381"/>
      <c r="AY224" s="381"/>
      <c r="AZ224" s="381"/>
      <c r="BA224" s="381"/>
      <c r="BB224" s="381"/>
      <c r="BC224" s="381"/>
      <c r="BD224" s="381"/>
      <c r="BE224" s="381"/>
      <c r="BF224" s="381"/>
      <c r="BG224" s="381"/>
      <c r="BH224" s="381"/>
      <c r="BI224" s="381"/>
      <c r="BJ224" s="381"/>
      <c r="BK224" s="381"/>
      <c r="BL224" s="381"/>
      <c r="BM224" s="381"/>
      <c r="BN224" s="381"/>
      <c r="BO224" s="381"/>
      <c r="BP224" s="381"/>
      <c r="BQ224" s="381"/>
      <c r="BR224" s="381"/>
      <c r="BS224" s="381"/>
      <c r="BT224" s="381"/>
      <c r="BU224" s="381"/>
      <c r="BV224" s="381"/>
      <c r="BW224" s="381"/>
      <c r="BX224" s="381"/>
      <c r="BY224" s="381"/>
      <c r="BZ224" s="381"/>
      <c r="CA224" s="381"/>
      <c r="CB224" s="381"/>
      <c r="CC224" s="381"/>
      <c r="CD224" s="381"/>
      <c r="CE224" s="381"/>
      <c r="CF224" s="381"/>
      <c r="CG224" s="381"/>
      <c r="CH224" s="381"/>
      <c r="CI224" s="381"/>
      <c r="CJ224" s="381"/>
      <c r="CK224" s="381"/>
      <c r="CL224" s="381"/>
      <c r="CM224" s="381"/>
      <c r="CN224" s="381"/>
      <c r="CO224" s="381"/>
      <c r="CP224" s="381"/>
      <c r="CQ224" s="381"/>
      <c r="CR224" s="381"/>
      <c r="CS224" s="381"/>
      <c r="CT224" s="381"/>
      <c r="CU224" s="381"/>
      <c r="CV224" s="381"/>
      <c r="CW224" s="381"/>
      <c r="CX224" s="381"/>
      <c r="CY224" s="381"/>
      <c r="CZ224" s="381"/>
      <c r="DA224" s="381"/>
      <c r="DB224" s="381"/>
      <c r="DC224" s="381"/>
      <c r="DD224" s="381"/>
      <c r="DE224" s="381"/>
      <c r="DF224" s="381"/>
      <c r="DG224" s="381"/>
      <c r="DH224" s="381"/>
      <c r="DI224" s="381"/>
      <c r="DJ224" s="381"/>
      <c r="DK224" s="381"/>
      <c r="DL224" s="381"/>
      <c r="DM224" s="381"/>
      <c r="DN224" s="381"/>
      <c r="DO224" s="381"/>
      <c r="DP224" s="381"/>
      <c r="DQ224" s="381"/>
      <c r="DR224" s="381"/>
      <c r="DS224" s="381"/>
      <c r="DT224" s="381"/>
      <c r="DU224" s="381"/>
      <c r="DV224" s="381"/>
      <c r="DW224" s="381"/>
      <c r="DX224" s="381"/>
      <c r="DY224" s="381"/>
      <c r="DZ224" s="381"/>
      <c r="EA224" s="381"/>
      <c r="EB224" s="381"/>
      <c r="EC224" s="381"/>
      <c r="ED224" s="381"/>
      <c r="EE224" s="381"/>
      <c r="EF224" s="381"/>
      <c r="EG224" s="381"/>
      <c r="EH224" s="381"/>
      <c r="EI224" s="381"/>
      <c r="EJ224" s="381"/>
      <c r="EK224" s="381"/>
      <c r="EL224" s="381"/>
      <c r="EM224" s="381"/>
      <c r="EN224" s="381"/>
      <c r="EO224" s="381"/>
      <c r="EP224" s="381"/>
      <c r="EQ224" s="381"/>
      <c r="ER224" s="381"/>
      <c r="ES224" s="381"/>
      <c r="ET224" s="381"/>
      <c r="EU224" s="381"/>
      <c r="EV224" s="381"/>
      <c r="EW224" s="381"/>
      <c r="EX224" s="381"/>
      <c r="EY224" s="381"/>
      <c r="EZ224" s="381"/>
      <c r="FA224" s="381"/>
      <c r="FB224" s="381"/>
      <c r="FC224" s="381"/>
      <c r="FD224" s="381"/>
      <c r="FE224" s="381"/>
      <c r="FF224" s="381"/>
      <c r="FG224" s="381"/>
      <c r="FH224" s="381"/>
      <c r="FI224" s="381"/>
      <c r="FJ224" s="381"/>
      <c r="FK224" s="381"/>
      <c r="FL224" s="381"/>
      <c r="FM224" s="381"/>
      <c r="FN224" s="381"/>
      <c r="FO224" s="381"/>
      <c r="FP224" s="381"/>
      <c r="FQ224" s="381"/>
      <c r="FR224" s="381"/>
      <c r="FS224" s="381"/>
      <c r="FT224" s="381"/>
      <c r="FU224" s="381"/>
      <c r="FV224" s="381"/>
      <c r="FW224" s="381"/>
      <c r="FX224" s="381"/>
      <c r="FY224" s="381"/>
      <c r="FZ224" s="381"/>
      <c r="GA224" s="381"/>
      <c r="GB224" s="381"/>
      <c r="GC224" s="381"/>
    </row>
    <row r="225" spans="1:185" s="382" customFormat="1" ht="13.8">
      <c r="A225" s="390" t="s">
        <v>6018</v>
      </c>
      <c r="B225" s="388" t="s">
        <v>6013</v>
      </c>
      <c r="C225" s="202">
        <v>9</v>
      </c>
      <c r="D225" s="146">
        <v>19421</v>
      </c>
      <c r="E225" s="146">
        <v>20239.849999999999</v>
      </c>
      <c r="F225" s="157"/>
      <c r="G225" s="157"/>
      <c r="H225" s="157"/>
      <c r="I225" s="381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1"/>
      <c r="Z225" s="381"/>
      <c r="AA225" s="381"/>
      <c r="AB225" s="381"/>
      <c r="AC225" s="381"/>
      <c r="AD225" s="381"/>
      <c r="AE225" s="381"/>
      <c r="AF225" s="381"/>
      <c r="AG225" s="381"/>
      <c r="AH225" s="381"/>
      <c r="AI225" s="381"/>
      <c r="AJ225" s="381"/>
      <c r="AK225" s="381"/>
      <c r="AL225" s="381"/>
      <c r="AM225" s="381"/>
      <c r="AN225" s="381"/>
      <c r="AO225" s="381"/>
      <c r="AP225" s="381"/>
      <c r="AQ225" s="381"/>
      <c r="AR225" s="381"/>
      <c r="AS225" s="381"/>
      <c r="AT225" s="381"/>
      <c r="AU225" s="381"/>
      <c r="AV225" s="381"/>
      <c r="AW225" s="381"/>
      <c r="AX225" s="381"/>
      <c r="AY225" s="381"/>
      <c r="AZ225" s="381"/>
      <c r="BA225" s="381"/>
      <c r="BB225" s="381"/>
      <c r="BC225" s="381"/>
      <c r="BD225" s="381"/>
      <c r="BE225" s="381"/>
      <c r="BF225" s="381"/>
      <c r="BG225" s="381"/>
      <c r="BH225" s="381"/>
      <c r="BI225" s="381"/>
      <c r="BJ225" s="381"/>
      <c r="BK225" s="381"/>
      <c r="BL225" s="381"/>
      <c r="BM225" s="381"/>
      <c r="BN225" s="381"/>
      <c r="BO225" s="381"/>
      <c r="BP225" s="381"/>
      <c r="BQ225" s="381"/>
      <c r="BR225" s="381"/>
      <c r="BS225" s="381"/>
      <c r="BT225" s="381"/>
      <c r="BU225" s="381"/>
      <c r="BV225" s="381"/>
      <c r="BW225" s="381"/>
      <c r="BX225" s="381"/>
      <c r="BY225" s="381"/>
      <c r="BZ225" s="381"/>
      <c r="CA225" s="381"/>
      <c r="CB225" s="381"/>
      <c r="CC225" s="381"/>
      <c r="CD225" s="381"/>
      <c r="CE225" s="381"/>
      <c r="CF225" s="381"/>
      <c r="CG225" s="381"/>
      <c r="CH225" s="381"/>
      <c r="CI225" s="381"/>
      <c r="CJ225" s="381"/>
      <c r="CK225" s="381"/>
      <c r="CL225" s="381"/>
      <c r="CM225" s="381"/>
      <c r="CN225" s="381"/>
      <c r="CO225" s="381"/>
      <c r="CP225" s="381"/>
      <c r="CQ225" s="381"/>
      <c r="CR225" s="381"/>
      <c r="CS225" s="381"/>
      <c r="CT225" s="381"/>
      <c r="CU225" s="381"/>
      <c r="CV225" s="381"/>
      <c r="CW225" s="381"/>
      <c r="CX225" s="381"/>
      <c r="CY225" s="381"/>
      <c r="CZ225" s="381"/>
      <c r="DA225" s="381"/>
      <c r="DB225" s="381"/>
      <c r="DC225" s="381"/>
      <c r="DD225" s="381"/>
      <c r="DE225" s="381"/>
      <c r="DF225" s="381"/>
      <c r="DG225" s="381"/>
      <c r="DH225" s="381"/>
      <c r="DI225" s="381"/>
      <c r="DJ225" s="381"/>
      <c r="DK225" s="381"/>
      <c r="DL225" s="381"/>
      <c r="DM225" s="381"/>
      <c r="DN225" s="381"/>
      <c r="DO225" s="381"/>
      <c r="DP225" s="381"/>
      <c r="DQ225" s="381"/>
      <c r="DR225" s="381"/>
      <c r="DS225" s="381"/>
      <c r="DT225" s="381"/>
      <c r="DU225" s="381"/>
      <c r="DV225" s="381"/>
      <c r="DW225" s="381"/>
      <c r="DX225" s="381"/>
      <c r="DY225" s="381"/>
      <c r="DZ225" s="381"/>
      <c r="EA225" s="381"/>
      <c r="EB225" s="381"/>
      <c r="EC225" s="381"/>
      <c r="ED225" s="381"/>
      <c r="EE225" s="381"/>
      <c r="EF225" s="381"/>
      <c r="EG225" s="381"/>
      <c r="EH225" s="381"/>
      <c r="EI225" s="381"/>
      <c r="EJ225" s="381"/>
      <c r="EK225" s="381"/>
      <c r="EL225" s="381"/>
      <c r="EM225" s="381"/>
      <c r="EN225" s="381"/>
      <c r="EO225" s="381"/>
      <c r="EP225" s="381"/>
      <c r="EQ225" s="381"/>
      <c r="ER225" s="381"/>
      <c r="ES225" s="381"/>
      <c r="ET225" s="381"/>
      <c r="EU225" s="381"/>
      <c r="EV225" s="381"/>
      <c r="EW225" s="381"/>
      <c r="EX225" s="381"/>
      <c r="EY225" s="381"/>
      <c r="EZ225" s="381"/>
      <c r="FA225" s="381"/>
      <c r="FB225" s="381"/>
      <c r="FC225" s="381"/>
      <c r="FD225" s="381"/>
      <c r="FE225" s="381"/>
      <c r="FF225" s="381"/>
      <c r="FG225" s="381"/>
      <c r="FH225" s="381"/>
      <c r="FI225" s="381"/>
      <c r="FJ225" s="381"/>
      <c r="FK225" s="381"/>
      <c r="FL225" s="381"/>
      <c r="FM225" s="381"/>
      <c r="FN225" s="381"/>
      <c r="FO225" s="381"/>
      <c r="FP225" s="381"/>
      <c r="FQ225" s="381"/>
      <c r="FR225" s="381"/>
      <c r="FS225" s="381"/>
      <c r="FT225" s="381"/>
      <c r="FU225" s="381"/>
      <c r="FV225" s="381"/>
      <c r="FW225" s="381"/>
      <c r="FX225" s="381"/>
      <c r="FY225" s="381"/>
      <c r="FZ225" s="381"/>
      <c r="GA225" s="381"/>
      <c r="GB225" s="381"/>
      <c r="GC225" s="381"/>
    </row>
    <row r="226" spans="1:185" s="382" customFormat="1" ht="13.8">
      <c r="A226" s="390" t="s">
        <v>6019</v>
      </c>
      <c r="B226" s="388" t="s">
        <v>6020</v>
      </c>
      <c r="C226" s="202">
        <v>9</v>
      </c>
      <c r="D226" s="146">
        <v>18343</v>
      </c>
      <c r="E226" s="146">
        <v>19133.14</v>
      </c>
      <c r="F226" s="157"/>
      <c r="G226" s="157"/>
      <c r="H226" s="157"/>
      <c r="I226" s="381"/>
      <c r="J226" s="381"/>
      <c r="K226" s="381"/>
      <c r="L226" s="381"/>
      <c r="M226" s="381"/>
      <c r="N226" s="381"/>
      <c r="O226" s="381"/>
      <c r="P226" s="381"/>
      <c r="Q226" s="381"/>
      <c r="R226" s="381"/>
      <c r="S226" s="381"/>
      <c r="T226" s="381"/>
      <c r="U226" s="381"/>
      <c r="V226" s="381"/>
      <c r="W226" s="381"/>
      <c r="X226" s="381"/>
      <c r="Y226" s="381"/>
      <c r="Z226" s="381"/>
      <c r="AA226" s="381"/>
      <c r="AB226" s="381"/>
      <c r="AC226" s="381"/>
      <c r="AD226" s="381"/>
      <c r="AE226" s="381"/>
      <c r="AF226" s="381"/>
      <c r="AG226" s="381"/>
      <c r="AH226" s="381"/>
      <c r="AI226" s="381"/>
      <c r="AJ226" s="381"/>
      <c r="AK226" s="381"/>
      <c r="AL226" s="381"/>
      <c r="AM226" s="381"/>
      <c r="AN226" s="381"/>
      <c r="AO226" s="381"/>
      <c r="AP226" s="381"/>
      <c r="AQ226" s="381"/>
      <c r="AR226" s="381"/>
      <c r="AS226" s="381"/>
      <c r="AT226" s="381"/>
      <c r="AU226" s="381"/>
      <c r="AV226" s="381"/>
      <c r="AW226" s="381"/>
      <c r="AX226" s="381"/>
      <c r="AY226" s="381"/>
      <c r="AZ226" s="381"/>
      <c r="BA226" s="381"/>
      <c r="BB226" s="381"/>
      <c r="BC226" s="381"/>
      <c r="BD226" s="381"/>
      <c r="BE226" s="381"/>
      <c r="BF226" s="381"/>
      <c r="BG226" s="381"/>
      <c r="BH226" s="381"/>
      <c r="BI226" s="381"/>
      <c r="BJ226" s="381"/>
      <c r="BK226" s="381"/>
      <c r="BL226" s="381"/>
      <c r="BM226" s="381"/>
      <c r="BN226" s="381"/>
      <c r="BO226" s="381"/>
      <c r="BP226" s="381"/>
      <c r="BQ226" s="381"/>
      <c r="BR226" s="381"/>
      <c r="BS226" s="381"/>
      <c r="BT226" s="381"/>
      <c r="BU226" s="381"/>
      <c r="BV226" s="381"/>
      <c r="BW226" s="381"/>
      <c r="BX226" s="381"/>
      <c r="BY226" s="381"/>
      <c r="BZ226" s="381"/>
      <c r="CA226" s="381"/>
      <c r="CB226" s="381"/>
      <c r="CC226" s="381"/>
      <c r="CD226" s="381"/>
      <c r="CE226" s="381"/>
      <c r="CF226" s="381"/>
      <c r="CG226" s="381"/>
      <c r="CH226" s="381"/>
      <c r="CI226" s="381"/>
      <c r="CJ226" s="381"/>
      <c r="CK226" s="381"/>
      <c r="CL226" s="381"/>
      <c r="CM226" s="381"/>
      <c r="CN226" s="381"/>
      <c r="CO226" s="381"/>
      <c r="CP226" s="381"/>
      <c r="CQ226" s="381"/>
      <c r="CR226" s="381"/>
      <c r="CS226" s="381"/>
      <c r="CT226" s="381"/>
      <c r="CU226" s="381"/>
      <c r="CV226" s="381"/>
      <c r="CW226" s="381"/>
      <c r="CX226" s="381"/>
      <c r="CY226" s="381"/>
      <c r="CZ226" s="381"/>
      <c r="DA226" s="381"/>
      <c r="DB226" s="381"/>
      <c r="DC226" s="381"/>
      <c r="DD226" s="381"/>
      <c r="DE226" s="381"/>
      <c r="DF226" s="381"/>
      <c r="DG226" s="381"/>
      <c r="DH226" s="381"/>
      <c r="DI226" s="381"/>
      <c r="DJ226" s="381"/>
      <c r="DK226" s="381"/>
      <c r="DL226" s="381"/>
      <c r="DM226" s="381"/>
      <c r="DN226" s="381"/>
      <c r="DO226" s="381"/>
      <c r="DP226" s="381"/>
      <c r="DQ226" s="381"/>
      <c r="DR226" s="381"/>
      <c r="DS226" s="381"/>
      <c r="DT226" s="381"/>
      <c r="DU226" s="381"/>
      <c r="DV226" s="381"/>
      <c r="DW226" s="381"/>
      <c r="DX226" s="381"/>
      <c r="DY226" s="381"/>
      <c r="DZ226" s="381"/>
      <c r="EA226" s="381"/>
      <c r="EB226" s="381"/>
      <c r="EC226" s="381"/>
      <c r="ED226" s="381"/>
      <c r="EE226" s="381"/>
      <c r="EF226" s="381"/>
      <c r="EG226" s="381"/>
      <c r="EH226" s="381"/>
      <c r="EI226" s="381"/>
      <c r="EJ226" s="381"/>
      <c r="EK226" s="381"/>
      <c r="EL226" s="381"/>
      <c r="EM226" s="381"/>
      <c r="EN226" s="381"/>
      <c r="EO226" s="381"/>
      <c r="EP226" s="381"/>
      <c r="EQ226" s="381"/>
      <c r="ER226" s="381"/>
      <c r="ES226" s="381"/>
      <c r="ET226" s="381"/>
      <c r="EU226" s="381"/>
      <c r="EV226" s="381"/>
      <c r="EW226" s="381"/>
      <c r="EX226" s="381"/>
      <c r="EY226" s="381"/>
      <c r="EZ226" s="381"/>
      <c r="FA226" s="381"/>
      <c r="FB226" s="381"/>
      <c r="FC226" s="381"/>
      <c r="FD226" s="381"/>
      <c r="FE226" s="381"/>
      <c r="FF226" s="381"/>
      <c r="FG226" s="381"/>
      <c r="FH226" s="381"/>
      <c r="FI226" s="381"/>
      <c r="FJ226" s="381"/>
      <c r="FK226" s="381"/>
      <c r="FL226" s="381"/>
      <c r="FM226" s="381"/>
      <c r="FN226" s="381"/>
      <c r="FO226" s="381"/>
      <c r="FP226" s="381"/>
      <c r="FQ226" s="381"/>
      <c r="FR226" s="381"/>
      <c r="FS226" s="381"/>
      <c r="FT226" s="381"/>
      <c r="FU226" s="381"/>
      <c r="FV226" s="381"/>
      <c r="FW226" s="381"/>
      <c r="FX226" s="381"/>
      <c r="FY226" s="381"/>
      <c r="FZ226" s="381"/>
      <c r="GA226" s="381"/>
      <c r="GB226" s="381"/>
      <c r="GC226" s="381"/>
    </row>
    <row r="227" spans="1:185" s="382" customFormat="1" ht="13.8">
      <c r="A227" s="390" t="s">
        <v>6021</v>
      </c>
      <c r="B227" s="388" t="s">
        <v>6020</v>
      </c>
      <c r="C227" s="202">
        <v>11</v>
      </c>
      <c r="D227" s="146">
        <v>18343</v>
      </c>
      <c r="E227" s="146">
        <v>19133.14</v>
      </c>
      <c r="F227" s="157"/>
      <c r="G227" s="157"/>
      <c r="H227" s="157"/>
      <c r="I227" s="381"/>
      <c r="J227" s="381"/>
      <c r="K227" s="381"/>
      <c r="L227" s="381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381"/>
      <c r="Y227" s="381"/>
      <c r="Z227" s="381"/>
      <c r="AA227" s="381"/>
      <c r="AB227" s="381"/>
      <c r="AC227" s="381"/>
      <c r="AD227" s="381"/>
      <c r="AE227" s="381"/>
      <c r="AF227" s="381"/>
      <c r="AG227" s="381"/>
      <c r="AH227" s="381"/>
      <c r="AI227" s="381"/>
      <c r="AJ227" s="381"/>
      <c r="AK227" s="381"/>
      <c r="AL227" s="381"/>
      <c r="AM227" s="381"/>
      <c r="AN227" s="381"/>
      <c r="AO227" s="381"/>
      <c r="AP227" s="381"/>
      <c r="AQ227" s="381"/>
      <c r="AR227" s="381"/>
      <c r="AS227" s="381"/>
      <c r="AT227" s="381"/>
      <c r="AU227" s="381"/>
      <c r="AV227" s="381"/>
      <c r="AW227" s="381"/>
      <c r="AX227" s="381"/>
      <c r="AY227" s="381"/>
      <c r="AZ227" s="381"/>
      <c r="BA227" s="381"/>
      <c r="BB227" s="381"/>
      <c r="BC227" s="381"/>
      <c r="BD227" s="381"/>
      <c r="BE227" s="381"/>
      <c r="BF227" s="381"/>
      <c r="BG227" s="381"/>
      <c r="BH227" s="381"/>
      <c r="BI227" s="381"/>
      <c r="BJ227" s="381"/>
      <c r="BK227" s="381"/>
      <c r="BL227" s="381"/>
      <c r="BM227" s="381"/>
      <c r="BN227" s="381"/>
      <c r="BO227" s="381"/>
      <c r="BP227" s="381"/>
      <c r="BQ227" s="381"/>
      <c r="BR227" s="381"/>
      <c r="BS227" s="381"/>
      <c r="BT227" s="381"/>
      <c r="BU227" s="381"/>
      <c r="BV227" s="381"/>
      <c r="BW227" s="381"/>
      <c r="BX227" s="381"/>
      <c r="BY227" s="381"/>
      <c r="BZ227" s="381"/>
      <c r="CA227" s="381"/>
      <c r="CB227" s="381"/>
      <c r="CC227" s="381"/>
      <c r="CD227" s="381"/>
      <c r="CE227" s="381"/>
      <c r="CF227" s="381"/>
      <c r="CG227" s="381"/>
      <c r="CH227" s="381"/>
      <c r="CI227" s="381"/>
      <c r="CJ227" s="381"/>
      <c r="CK227" s="381"/>
      <c r="CL227" s="381"/>
      <c r="CM227" s="381"/>
      <c r="CN227" s="381"/>
      <c r="CO227" s="381"/>
      <c r="CP227" s="381"/>
      <c r="CQ227" s="381"/>
      <c r="CR227" s="381"/>
      <c r="CS227" s="381"/>
      <c r="CT227" s="381"/>
      <c r="CU227" s="381"/>
      <c r="CV227" s="381"/>
      <c r="CW227" s="381"/>
      <c r="CX227" s="381"/>
      <c r="CY227" s="381"/>
      <c r="CZ227" s="381"/>
      <c r="DA227" s="381"/>
      <c r="DB227" s="381"/>
      <c r="DC227" s="381"/>
      <c r="DD227" s="381"/>
      <c r="DE227" s="381"/>
      <c r="DF227" s="381"/>
      <c r="DG227" s="381"/>
      <c r="DH227" s="381"/>
      <c r="DI227" s="381"/>
      <c r="DJ227" s="381"/>
      <c r="DK227" s="381"/>
      <c r="DL227" s="381"/>
      <c r="DM227" s="381"/>
      <c r="DN227" s="381"/>
      <c r="DO227" s="381"/>
      <c r="DP227" s="381"/>
      <c r="DQ227" s="381"/>
      <c r="DR227" s="381"/>
      <c r="DS227" s="381"/>
      <c r="DT227" s="381"/>
      <c r="DU227" s="381"/>
      <c r="DV227" s="381"/>
      <c r="DW227" s="381"/>
      <c r="DX227" s="381"/>
      <c r="DY227" s="381"/>
      <c r="DZ227" s="381"/>
      <c r="EA227" s="381"/>
      <c r="EB227" s="381"/>
      <c r="EC227" s="381"/>
      <c r="ED227" s="381"/>
      <c r="EE227" s="381"/>
      <c r="EF227" s="381"/>
      <c r="EG227" s="381"/>
      <c r="EH227" s="381"/>
      <c r="EI227" s="381"/>
      <c r="EJ227" s="381"/>
      <c r="EK227" s="381"/>
      <c r="EL227" s="381"/>
      <c r="EM227" s="381"/>
      <c r="EN227" s="381"/>
      <c r="EO227" s="381"/>
      <c r="EP227" s="381"/>
      <c r="EQ227" s="381"/>
      <c r="ER227" s="381"/>
      <c r="ES227" s="381"/>
      <c r="ET227" s="381"/>
      <c r="EU227" s="381"/>
      <c r="EV227" s="381"/>
      <c r="EW227" s="381"/>
      <c r="EX227" s="381"/>
      <c r="EY227" s="381"/>
      <c r="EZ227" s="381"/>
      <c r="FA227" s="381"/>
      <c r="FB227" s="381"/>
      <c r="FC227" s="381"/>
      <c r="FD227" s="381"/>
      <c r="FE227" s="381"/>
      <c r="FF227" s="381"/>
      <c r="FG227" s="381"/>
      <c r="FH227" s="381"/>
      <c r="FI227" s="381"/>
      <c r="FJ227" s="381"/>
      <c r="FK227" s="381"/>
      <c r="FL227" s="381"/>
      <c r="FM227" s="381"/>
      <c r="FN227" s="381"/>
      <c r="FO227" s="381"/>
      <c r="FP227" s="381"/>
      <c r="FQ227" s="381"/>
      <c r="FR227" s="381"/>
      <c r="FS227" s="381"/>
      <c r="FT227" s="381"/>
      <c r="FU227" s="381"/>
      <c r="FV227" s="381"/>
      <c r="FW227" s="381"/>
      <c r="FX227" s="381"/>
      <c r="FY227" s="381"/>
      <c r="FZ227" s="381"/>
      <c r="GA227" s="381"/>
      <c r="GB227" s="381"/>
      <c r="GC227" s="381"/>
    </row>
    <row r="228" spans="1:185" s="382" customFormat="1" ht="13.8">
      <c r="A228" s="390" t="s">
        <v>6022</v>
      </c>
      <c r="B228" s="388" t="s">
        <v>6020</v>
      </c>
      <c r="C228" s="202">
        <v>14</v>
      </c>
      <c r="D228" s="146">
        <v>18343</v>
      </c>
      <c r="E228" s="146">
        <v>19158.14</v>
      </c>
      <c r="F228" s="157"/>
      <c r="G228" s="157"/>
      <c r="H228" s="157"/>
      <c r="I228" s="381"/>
      <c r="J228" s="381"/>
      <c r="K228" s="381"/>
      <c r="L228" s="381"/>
      <c r="M228" s="381"/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381"/>
      <c r="Y228" s="381"/>
      <c r="Z228" s="381"/>
      <c r="AA228" s="381"/>
      <c r="AB228" s="381"/>
      <c r="AC228" s="381"/>
      <c r="AD228" s="381"/>
      <c r="AE228" s="381"/>
      <c r="AF228" s="381"/>
      <c r="AG228" s="381"/>
      <c r="AH228" s="381"/>
      <c r="AI228" s="381"/>
      <c r="AJ228" s="381"/>
      <c r="AK228" s="381"/>
      <c r="AL228" s="381"/>
      <c r="AM228" s="381"/>
      <c r="AN228" s="381"/>
      <c r="AO228" s="381"/>
      <c r="AP228" s="381"/>
      <c r="AQ228" s="381"/>
      <c r="AR228" s="381"/>
      <c r="AS228" s="381"/>
      <c r="AT228" s="381"/>
      <c r="AU228" s="381"/>
      <c r="AV228" s="381"/>
      <c r="AW228" s="381"/>
      <c r="AX228" s="381"/>
      <c r="AY228" s="381"/>
      <c r="AZ228" s="381"/>
      <c r="BA228" s="381"/>
      <c r="BB228" s="381"/>
      <c r="BC228" s="381"/>
      <c r="BD228" s="381"/>
      <c r="BE228" s="381"/>
      <c r="BF228" s="381"/>
      <c r="BG228" s="381"/>
      <c r="BH228" s="381"/>
      <c r="BI228" s="381"/>
      <c r="BJ228" s="381"/>
      <c r="BK228" s="381"/>
      <c r="BL228" s="381"/>
      <c r="BM228" s="381"/>
      <c r="BN228" s="381"/>
      <c r="BO228" s="381"/>
      <c r="BP228" s="381"/>
      <c r="BQ228" s="381"/>
      <c r="BR228" s="381"/>
      <c r="BS228" s="381"/>
      <c r="BT228" s="381"/>
      <c r="BU228" s="381"/>
      <c r="BV228" s="381"/>
      <c r="BW228" s="381"/>
      <c r="BX228" s="381"/>
      <c r="BY228" s="381"/>
      <c r="BZ228" s="381"/>
      <c r="CA228" s="381"/>
      <c r="CB228" s="381"/>
      <c r="CC228" s="381"/>
      <c r="CD228" s="381"/>
      <c r="CE228" s="381"/>
      <c r="CF228" s="381"/>
      <c r="CG228" s="381"/>
      <c r="CH228" s="381"/>
      <c r="CI228" s="381"/>
      <c r="CJ228" s="381"/>
      <c r="CK228" s="381"/>
      <c r="CL228" s="381"/>
      <c r="CM228" s="381"/>
      <c r="CN228" s="381"/>
      <c r="CO228" s="381"/>
      <c r="CP228" s="381"/>
      <c r="CQ228" s="381"/>
      <c r="CR228" s="381"/>
      <c r="CS228" s="381"/>
      <c r="CT228" s="381"/>
      <c r="CU228" s="381"/>
      <c r="CV228" s="381"/>
      <c r="CW228" s="381"/>
      <c r="CX228" s="381"/>
      <c r="CY228" s="381"/>
      <c r="CZ228" s="381"/>
      <c r="DA228" s="381"/>
      <c r="DB228" s="381"/>
      <c r="DC228" s="381"/>
      <c r="DD228" s="381"/>
      <c r="DE228" s="381"/>
      <c r="DF228" s="381"/>
      <c r="DG228" s="381"/>
      <c r="DH228" s="381"/>
      <c r="DI228" s="381"/>
      <c r="DJ228" s="381"/>
      <c r="DK228" s="381"/>
      <c r="DL228" s="381"/>
      <c r="DM228" s="381"/>
      <c r="DN228" s="381"/>
      <c r="DO228" s="381"/>
      <c r="DP228" s="381"/>
      <c r="DQ228" s="381"/>
      <c r="DR228" s="381"/>
      <c r="DS228" s="381"/>
      <c r="DT228" s="381"/>
      <c r="DU228" s="381"/>
      <c r="DV228" s="381"/>
      <c r="DW228" s="381"/>
      <c r="DX228" s="381"/>
      <c r="DY228" s="381"/>
      <c r="DZ228" s="381"/>
      <c r="EA228" s="381"/>
      <c r="EB228" s="381"/>
      <c r="EC228" s="381"/>
      <c r="ED228" s="381"/>
      <c r="EE228" s="381"/>
      <c r="EF228" s="381"/>
      <c r="EG228" s="381"/>
      <c r="EH228" s="381"/>
      <c r="EI228" s="381"/>
      <c r="EJ228" s="381"/>
      <c r="EK228" s="381"/>
      <c r="EL228" s="381"/>
      <c r="EM228" s="381"/>
      <c r="EN228" s="381"/>
      <c r="EO228" s="381"/>
      <c r="EP228" s="381"/>
      <c r="EQ228" s="381"/>
      <c r="ER228" s="381"/>
      <c r="ES228" s="381"/>
      <c r="ET228" s="381"/>
      <c r="EU228" s="381"/>
      <c r="EV228" s="381"/>
      <c r="EW228" s="381"/>
      <c r="EX228" s="381"/>
      <c r="EY228" s="381"/>
      <c r="EZ228" s="381"/>
      <c r="FA228" s="381"/>
      <c r="FB228" s="381"/>
      <c r="FC228" s="381"/>
      <c r="FD228" s="381"/>
      <c r="FE228" s="381"/>
      <c r="FF228" s="381"/>
      <c r="FG228" s="381"/>
      <c r="FH228" s="381"/>
      <c r="FI228" s="381"/>
      <c r="FJ228" s="381"/>
      <c r="FK228" s="381"/>
      <c r="FL228" s="381"/>
      <c r="FM228" s="381"/>
      <c r="FN228" s="381"/>
      <c r="FO228" s="381"/>
      <c r="FP228" s="381"/>
      <c r="FQ228" s="381"/>
      <c r="FR228" s="381"/>
      <c r="FS228" s="381"/>
      <c r="FT228" s="381"/>
      <c r="FU228" s="381"/>
      <c r="FV228" s="381"/>
      <c r="FW228" s="381"/>
      <c r="FX228" s="381"/>
      <c r="FY228" s="381"/>
      <c r="FZ228" s="381"/>
      <c r="GA228" s="381"/>
      <c r="GB228" s="381"/>
      <c r="GC228" s="381"/>
    </row>
    <row r="229" spans="1:185" s="382" customFormat="1" ht="13.8">
      <c r="A229" s="390" t="s">
        <v>6023</v>
      </c>
      <c r="B229" s="388" t="s">
        <v>6020</v>
      </c>
      <c r="C229" s="202">
        <v>3</v>
      </c>
      <c r="D229" s="146">
        <v>20528</v>
      </c>
      <c r="E229" s="146">
        <v>21133.14</v>
      </c>
      <c r="F229" s="157"/>
      <c r="G229" s="157"/>
      <c r="H229" s="157"/>
      <c r="I229" s="381"/>
      <c r="J229" s="381"/>
      <c r="K229" s="381"/>
      <c r="L229" s="38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381"/>
      <c r="Y229" s="381"/>
      <c r="Z229" s="381"/>
      <c r="AA229" s="381"/>
      <c r="AB229" s="381"/>
      <c r="AC229" s="381"/>
      <c r="AD229" s="381"/>
      <c r="AE229" s="381"/>
      <c r="AF229" s="381"/>
      <c r="AG229" s="381"/>
      <c r="AH229" s="381"/>
      <c r="AI229" s="381"/>
      <c r="AJ229" s="381"/>
      <c r="AK229" s="381"/>
      <c r="AL229" s="381"/>
      <c r="AM229" s="381"/>
      <c r="AN229" s="381"/>
      <c r="AO229" s="381"/>
      <c r="AP229" s="381"/>
      <c r="AQ229" s="381"/>
      <c r="AR229" s="381"/>
      <c r="AS229" s="381"/>
      <c r="AT229" s="381"/>
      <c r="AU229" s="381"/>
      <c r="AV229" s="381"/>
      <c r="AW229" s="381"/>
      <c r="AX229" s="381"/>
      <c r="AY229" s="381"/>
      <c r="AZ229" s="381"/>
      <c r="BA229" s="381"/>
      <c r="BB229" s="381"/>
      <c r="BC229" s="381"/>
      <c r="BD229" s="381"/>
      <c r="BE229" s="381"/>
      <c r="BF229" s="381"/>
      <c r="BG229" s="381"/>
      <c r="BH229" s="381"/>
      <c r="BI229" s="381"/>
      <c r="BJ229" s="381"/>
      <c r="BK229" s="381"/>
      <c r="BL229" s="381"/>
      <c r="BM229" s="381"/>
      <c r="BN229" s="381"/>
      <c r="BO229" s="381"/>
      <c r="BP229" s="381"/>
      <c r="BQ229" s="381"/>
      <c r="BR229" s="381"/>
      <c r="BS229" s="381"/>
      <c r="BT229" s="381"/>
      <c r="BU229" s="381"/>
      <c r="BV229" s="381"/>
      <c r="BW229" s="381"/>
      <c r="BX229" s="381"/>
      <c r="BY229" s="381"/>
      <c r="BZ229" s="381"/>
      <c r="CA229" s="381"/>
      <c r="CB229" s="381"/>
      <c r="CC229" s="381"/>
      <c r="CD229" s="381"/>
      <c r="CE229" s="381"/>
      <c r="CF229" s="381"/>
      <c r="CG229" s="381"/>
      <c r="CH229" s="381"/>
      <c r="CI229" s="381"/>
      <c r="CJ229" s="381"/>
      <c r="CK229" s="381"/>
      <c r="CL229" s="381"/>
      <c r="CM229" s="381"/>
      <c r="CN229" s="381"/>
      <c r="CO229" s="381"/>
      <c r="CP229" s="381"/>
      <c r="CQ229" s="381"/>
      <c r="CR229" s="381"/>
      <c r="CS229" s="381"/>
      <c r="CT229" s="381"/>
      <c r="CU229" s="381"/>
      <c r="CV229" s="381"/>
      <c r="CW229" s="381"/>
      <c r="CX229" s="381"/>
      <c r="CY229" s="381"/>
      <c r="CZ229" s="381"/>
      <c r="DA229" s="381"/>
      <c r="DB229" s="381"/>
      <c r="DC229" s="381"/>
      <c r="DD229" s="381"/>
      <c r="DE229" s="381"/>
      <c r="DF229" s="381"/>
      <c r="DG229" s="381"/>
      <c r="DH229" s="381"/>
      <c r="DI229" s="381"/>
      <c r="DJ229" s="381"/>
      <c r="DK229" s="381"/>
      <c r="DL229" s="381"/>
      <c r="DM229" s="381"/>
      <c r="DN229" s="381"/>
      <c r="DO229" s="381"/>
      <c r="DP229" s="381"/>
      <c r="DQ229" s="381"/>
      <c r="DR229" s="381"/>
      <c r="DS229" s="381"/>
      <c r="DT229" s="381"/>
      <c r="DU229" s="381"/>
      <c r="DV229" s="381"/>
      <c r="DW229" s="381"/>
      <c r="DX229" s="381"/>
      <c r="DY229" s="381"/>
      <c r="DZ229" s="381"/>
      <c r="EA229" s="381"/>
      <c r="EB229" s="381"/>
      <c r="EC229" s="381"/>
      <c r="ED229" s="381"/>
      <c r="EE229" s="381"/>
      <c r="EF229" s="381"/>
      <c r="EG229" s="381"/>
      <c r="EH229" s="381"/>
      <c r="EI229" s="381"/>
      <c r="EJ229" s="381"/>
      <c r="EK229" s="381"/>
      <c r="EL229" s="381"/>
      <c r="EM229" s="381"/>
      <c r="EN229" s="381"/>
      <c r="EO229" s="381"/>
      <c r="EP229" s="381"/>
      <c r="EQ229" s="381"/>
      <c r="ER229" s="381"/>
      <c r="ES229" s="381"/>
      <c r="ET229" s="381"/>
      <c r="EU229" s="381"/>
      <c r="EV229" s="381"/>
      <c r="EW229" s="381"/>
      <c r="EX229" s="381"/>
      <c r="EY229" s="381"/>
      <c r="EZ229" s="381"/>
      <c r="FA229" s="381"/>
      <c r="FB229" s="381"/>
      <c r="FC229" s="381"/>
      <c r="FD229" s="381"/>
      <c r="FE229" s="381"/>
      <c r="FF229" s="381"/>
      <c r="FG229" s="381"/>
      <c r="FH229" s="381"/>
      <c r="FI229" s="381"/>
      <c r="FJ229" s="381"/>
      <c r="FK229" s="381"/>
      <c r="FL229" s="381"/>
      <c r="FM229" s="381"/>
      <c r="FN229" s="381"/>
      <c r="FO229" s="381"/>
      <c r="FP229" s="381"/>
      <c r="FQ229" s="381"/>
      <c r="FR229" s="381"/>
      <c r="FS229" s="381"/>
      <c r="FT229" s="381"/>
      <c r="FU229" s="381"/>
      <c r="FV229" s="381"/>
      <c r="FW229" s="381"/>
      <c r="FX229" s="381"/>
      <c r="FY229" s="381"/>
      <c r="FZ229" s="381"/>
      <c r="GA229" s="381"/>
      <c r="GB229" s="381"/>
      <c r="GC229" s="381"/>
    </row>
    <row r="230" spans="1:185" s="382" customFormat="1" ht="13.8">
      <c r="A230" s="390" t="s">
        <v>6024</v>
      </c>
      <c r="B230" s="388" t="s">
        <v>6020</v>
      </c>
      <c r="C230" s="202">
        <v>1</v>
      </c>
      <c r="D230" s="146">
        <v>18503</v>
      </c>
      <c r="E230" s="146">
        <v>18503</v>
      </c>
      <c r="F230" s="157"/>
      <c r="G230" s="157"/>
      <c r="H230" s="157"/>
      <c r="I230" s="381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381"/>
      <c r="Y230" s="381"/>
      <c r="Z230" s="381"/>
      <c r="AA230" s="381"/>
      <c r="AB230" s="381"/>
      <c r="AC230" s="381"/>
      <c r="AD230" s="381"/>
      <c r="AE230" s="381"/>
      <c r="AF230" s="381"/>
      <c r="AG230" s="381"/>
      <c r="AH230" s="381"/>
      <c r="AI230" s="381"/>
      <c r="AJ230" s="381"/>
      <c r="AK230" s="381"/>
      <c r="AL230" s="381"/>
      <c r="AM230" s="381"/>
      <c r="AN230" s="381"/>
      <c r="AO230" s="381"/>
      <c r="AP230" s="381"/>
      <c r="AQ230" s="381"/>
      <c r="AR230" s="381"/>
      <c r="AS230" s="381"/>
      <c r="AT230" s="381"/>
      <c r="AU230" s="381"/>
      <c r="AV230" s="381"/>
      <c r="AW230" s="381"/>
      <c r="AX230" s="381"/>
      <c r="AY230" s="381"/>
      <c r="AZ230" s="381"/>
      <c r="BA230" s="381"/>
      <c r="BB230" s="381"/>
      <c r="BC230" s="381"/>
      <c r="BD230" s="381"/>
      <c r="BE230" s="381"/>
      <c r="BF230" s="381"/>
      <c r="BG230" s="381"/>
      <c r="BH230" s="381"/>
      <c r="BI230" s="381"/>
      <c r="BJ230" s="381"/>
      <c r="BK230" s="381"/>
      <c r="BL230" s="381"/>
      <c r="BM230" s="381"/>
      <c r="BN230" s="381"/>
      <c r="BO230" s="381"/>
      <c r="BP230" s="381"/>
      <c r="BQ230" s="381"/>
      <c r="BR230" s="381"/>
      <c r="BS230" s="381"/>
      <c r="BT230" s="381"/>
      <c r="BU230" s="381"/>
      <c r="BV230" s="381"/>
      <c r="BW230" s="381"/>
      <c r="BX230" s="381"/>
      <c r="BY230" s="381"/>
      <c r="BZ230" s="381"/>
      <c r="CA230" s="381"/>
      <c r="CB230" s="381"/>
      <c r="CC230" s="381"/>
      <c r="CD230" s="381"/>
      <c r="CE230" s="381"/>
      <c r="CF230" s="381"/>
      <c r="CG230" s="381"/>
      <c r="CH230" s="381"/>
      <c r="CI230" s="381"/>
      <c r="CJ230" s="381"/>
      <c r="CK230" s="381"/>
      <c r="CL230" s="381"/>
      <c r="CM230" s="381"/>
      <c r="CN230" s="381"/>
      <c r="CO230" s="381"/>
      <c r="CP230" s="381"/>
      <c r="CQ230" s="381"/>
      <c r="CR230" s="381"/>
      <c r="CS230" s="381"/>
      <c r="CT230" s="381"/>
      <c r="CU230" s="381"/>
      <c r="CV230" s="381"/>
      <c r="CW230" s="381"/>
      <c r="CX230" s="381"/>
      <c r="CY230" s="381"/>
      <c r="CZ230" s="381"/>
      <c r="DA230" s="381"/>
      <c r="DB230" s="381"/>
      <c r="DC230" s="381"/>
      <c r="DD230" s="381"/>
      <c r="DE230" s="381"/>
      <c r="DF230" s="381"/>
      <c r="DG230" s="381"/>
      <c r="DH230" s="381"/>
      <c r="DI230" s="381"/>
      <c r="DJ230" s="381"/>
      <c r="DK230" s="381"/>
      <c r="DL230" s="381"/>
      <c r="DM230" s="381"/>
      <c r="DN230" s="381"/>
      <c r="DO230" s="381"/>
      <c r="DP230" s="381"/>
      <c r="DQ230" s="381"/>
      <c r="DR230" s="381"/>
      <c r="DS230" s="381"/>
      <c r="DT230" s="381"/>
      <c r="DU230" s="381"/>
      <c r="DV230" s="381"/>
      <c r="DW230" s="381"/>
      <c r="DX230" s="381"/>
      <c r="DY230" s="381"/>
      <c r="DZ230" s="381"/>
      <c r="EA230" s="381"/>
      <c r="EB230" s="381"/>
      <c r="EC230" s="381"/>
      <c r="ED230" s="381"/>
      <c r="EE230" s="381"/>
      <c r="EF230" s="381"/>
      <c r="EG230" s="381"/>
      <c r="EH230" s="381"/>
      <c r="EI230" s="381"/>
      <c r="EJ230" s="381"/>
      <c r="EK230" s="381"/>
      <c r="EL230" s="381"/>
      <c r="EM230" s="381"/>
      <c r="EN230" s="381"/>
      <c r="EO230" s="381"/>
      <c r="EP230" s="381"/>
      <c r="EQ230" s="381"/>
      <c r="ER230" s="381"/>
      <c r="ES230" s="381"/>
      <c r="ET230" s="381"/>
      <c r="EU230" s="381"/>
      <c r="EV230" s="381"/>
      <c r="EW230" s="381"/>
      <c r="EX230" s="381"/>
      <c r="EY230" s="381"/>
      <c r="EZ230" s="381"/>
      <c r="FA230" s="381"/>
      <c r="FB230" s="381"/>
      <c r="FC230" s="381"/>
      <c r="FD230" s="381"/>
      <c r="FE230" s="381"/>
      <c r="FF230" s="381"/>
      <c r="FG230" s="381"/>
      <c r="FH230" s="381"/>
      <c r="FI230" s="381"/>
      <c r="FJ230" s="381"/>
      <c r="FK230" s="381"/>
      <c r="FL230" s="381"/>
      <c r="FM230" s="381"/>
      <c r="FN230" s="381"/>
      <c r="FO230" s="381"/>
      <c r="FP230" s="381"/>
      <c r="FQ230" s="381"/>
      <c r="FR230" s="381"/>
      <c r="FS230" s="381"/>
      <c r="FT230" s="381"/>
      <c r="FU230" s="381"/>
      <c r="FV230" s="381"/>
      <c r="FW230" s="381"/>
      <c r="FX230" s="381"/>
      <c r="FY230" s="381"/>
      <c r="FZ230" s="381"/>
      <c r="GA230" s="381"/>
      <c r="GB230" s="381"/>
      <c r="GC230" s="381"/>
    </row>
    <row r="231" spans="1:185" s="382" customFormat="1" ht="13.8">
      <c r="A231" s="390" t="s">
        <v>6025</v>
      </c>
      <c r="B231" s="388" t="s">
        <v>6020</v>
      </c>
      <c r="C231" s="202">
        <v>1</v>
      </c>
      <c r="D231" s="146">
        <v>21168.36</v>
      </c>
      <c r="E231" s="146">
        <v>21168.36</v>
      </c>
      <c r="F231" s="157"/>
      <c r="G231" s="157"/>
      <c r="H231" s="157"/>
      <c r="I231" s="381"/>
      <c r="J231" s="381"/>
      <c r="K231" s="381"/>
      <c r="L231" s="381"/>
      <c r="M231" s="381"/>
      <c r="N231" s="381"/>
      <c r="O231" s="381"/>
      <c r="P231" s="381"/>
      <c r="Q231" s="381"/>
      <c r="R231" s="381"/>
      <c r="S231" s="381"/>
      <c r="T231" s="381"/>
      <c r="U231" s="381"/>
      <c r="V231" s="381"/>
      <c r="W231" s="381"/>
      <c r="X231" s="381"/>
      <c r="Y231" s="381"/>
      <c r="Z231" s="381"/>
      <c r="AA231" s="381"/>
      <c r="AB231" s="381"/>
      <c r="AC231" s="381"/>
      <c r="AD231" s="381"/>
      <c r="AE231" s="381"/>
      <c r="AF231" s="381"/>
      <c r="AG231" s="381"/>
      <c r="AH231" s="381"/>
      <c r="AI231" s="381"/>
      <c r="AJ231" s="381"/>
      <c r="AK231" s="381"/>
      <c r="AL231" s="381"/>
      <c r="AM231" s="381"/>
      <c r="AN231" s="381"/>
      <c r="AO231" s="381"/>
      <c r="AP231" s="381"/>
      <c r="AQ231" s="381"/>
      <c r="AR231" s="381"/>
      <c r="AS231" s="381"/>
      <c r="AT231" s="381"/>
      <c r="AU231" s="381"/>
      <c r="AV231" s="381"/>
      <c r="AW231" s="381"/>
      <c r="AX231" s="381"/>
      <c r="AY231" s="381"/>
      <c r="AZ231" s="381"/>
      <c r="BA231" s="381"/>
      <c r="BB231" s="381"/>
      <c r="BC231" s="381"/>
      <c r="BD231" s="381"/>
      <c r="BE231" s="381"/>
      <c r="BF231" s="381"/>
      <c r="BG231" s="381"/>
      <c r="BH231" s="381"/>
      <c r="BI231" s="381"/>
      <c r="BJ231" s="381"/>
      <c r="BK231" s="381"/>
      <c r="BL231" s="381"/>
      <c r="BM231" s="381"/>
      <c r="BN231" s="381"/>
      <c r="BO231" s="381"/>
      <c r="BP231" s="381"/>
      <c r="BQ231" s="381"/>
      <c r="BR231" s="381"/>
      <c r="BS231" s="381"/>
      <c r="BT231" s="381"/>
      <c r="BU231" s="381"/>
      <c r="BV231" s="381"/>
      <c r="BW231" s="381"/>
      <c r="BX231" s="381"/>
      <c r="BY231" s="381"/>
      <c r="BZ231" s="381"/>
      <c r="CA231" s="381"/>
      <c r="CB231" s="381"/>
      <c r="CC231" s="381"/>
      <c r="CD231" s="381"/>
      <c r="CE231" s="381"/>
      <c r="CF231" s="381"/>
      <c r="CG231" s="381"/>
      <c r="CH231" s="381"/>
      <c r="CI231" s="381"/>
      <c r="CJ231" s="381"/>
      <c r="CK231" s="381"/>
      <c r="CL231" s="381"/>
      <c r="CM231" s="381"/>
      <c r="CN231" s="381"/>
      <c r="CO231" s="381"/>
      <c r="CP231" s="381"/>
      <c r="CQ231" s="381"/>
      <c r="CR231" s="381"/>
      <c r="CS231" s="381"/>
      <c r="CT231" s="381"/>
      <c r="CU231" s="381"/>
      <c r="CV231" s="381"/>
      <c r="CW231" s="381"/>
      <c r="CX231" s="381"/>
      <c r="CY231" s="381"/>
      <c r="CZ231" s="381"/>
      <c r="DA231" s="381"/>
      <c r="DB231" s="381"/>
      <c r="DC231" s="381"/>
      <c r="DD231" s="381"/>
      <c r="DE231" s="381"/>
      <c r="DF231" s="381"/>
      <c r="DG231" s="381"/>
      <c r="DH231" s="381"/>
      <c r="DI231" s="381"/>
      <c r="DJ231" s="381"/>
      <c r="DK231" s="381"/>
      <c r="DL231" s="381"/>
      <c r="DM231" s="381"/>
      <c r="DN231" s="381"/>
      <c r="DO231" s="381"/>
      <c r="DP231" s="381"/>
      <c r="DQ231" s="381"/>
      <c r="DR231" s="381"/>
      <c r="DS231" s="381"/>
      <c r="DT231" s="381"/>
      <c r="DU231" s="381"/>
      <c r="DV231" s="381"/>
      <c r="DW231" s="381"/>
      <c r="DX231" s="381"/>
      <c r="DY231" s="381"/>
      <c r="DZ231" s="381"/>
      <c r="EA231" s="381"/>
      <c r="EB231" s="381"/>
      <c r="EC231" s="381"/>
      <c r="ED231" s="381"/>
      <c r="EE231" s="381"/>
      <c r="EF231" s="381"/>
      <c r="EG231" s="381"/>
      <c r="EH231" s="381"/>
      <c r="EI231" s="381"/>
      <c r="EJ231" s="381"/>
      <c r="EK231" s="381"/>
      <c r="EL231" s="381"/>
      <c r="EM231" s="381"/>
      <c r="EN231" s="381"/>
      <c r="EO231" s="381"/>
      <c r="EP231" s="381"/>
      <c r="EQ231" s="381"/>
      <c r="ER231" s="381"/>
      <c r="ES231" s="381"/>
      <c r="ET231" s="381"/>
      <c r="EU231" s="381"/>
      <c r="EV231" s="381"/>
      <c r="EW231" s="381"/>
      <c r="EX231" s="381"/>
      <c r="EY231" s="381"/>
      <c r="EZ231" s="381"/>
      <c r="FA231" s="381"/>
      <c r="FB231" s="381"/>
      <c r="FC231" s="381"/>
      <c r="FD231" s="381"/>
      <c r="FE231" s="381"/>
      <c r="FF231" s="381"/>
      <c r="FG231" s="381"/>
      <c r="FH231" s="381"/>
      <c r="FI231" s="381"/>
      <c r="FJ231" s="381"/>
      <c r="FK231" s="381"/>
      <c r="FL231" s="381"/>
      <c r="FM231" s="381"/>
      <c r="FN231" s="381"/>
      <c r="FO231" s="381"/>
      <c r="FP231" s="381"/>
      <c r="FQ231" s="381"/>
      <c r="FR231" s="381"/>
      <c r="FS231" s="381"/>
      <c r="FT231" s="381"/>
      <c r="FU231" s="381"/>
      <c r="FV231" s="381"/>
      <c r="FW231" s="381"/>
      <c r="FX231" s="381"/>
      <c r="FY231" s="381"/>
      <c r="FZ231" s="381"/>
      <c r="GA231" s="381"/>
      <c r="GB231" s="381"/>
      <c r="GC231" s="381"/>
    </row>
    <row r="232" spans="1:185" s="382" customFormat="1" ht="13.8">
      <c r="A232" s="390" t="s">
        <v>6026</v>
      </c>
      <c r="B232" s="388" t="s">
        <v>6020</v>
      </c>
      <c r="C232" s="202">
        <v>1</v>
      </c>
      <c r="D232" s="146">
        <v>19623.64</v>
      </c>
      <c r="E232" s="146">
        <v>19623.64</v>
      </c>
      <c r="F232" s="157"/>
      <c r="G232" s="157"/>
      <c r="H232" s="157"/>
      <c r="I232" s="381"/>
      <c r="J232" s="381"/>
      <c r="K232" s="381"/>
      <c r="L232" s="381"/>
      <c r="M232" s="381"/>
      <c r="N232" s="381"/>
      <c r="O232" s="381"/>
      <c r="P232" s="381"/>
      <c r="Q232" s="381"/>
      <c r="R232" s="381"/>
      <c r="S232" s="381"/>
      <c r="T232" s="381"/>
      <c r="U232" s="381"/>
      <c r="V232" s="381"/>
      <c r="W232" s="381"/>
      <c r="X232" s="381"/>
      <c r="Y232" s="381"/>
      <c r="Z232" s="381"/>
      <c r="AA232" s="381"/>
      <c r="AB232" s="381"/>
      <c r="AC232" s="381"/>
      <c r="AD232" s="381"/>
      <c r="AE232" s="381"/>
      <c r="AF232" s="381"/>
      <c r="AG232" s="381"/>
      <c r="AH232" s="381"/>
      <c r="AI232" s="381"/>
      <c r="AJ232" s="381"/>
      <c r="AK232" s="381"/>
      <c r="AL232" s="381"/>
      <c r="AM232" s="381"/>
      <c r="AN232" s="381"/>
      <c r="AO232" s="381"/>
      <c r="AP232" s="381"/>
      <c r="AQ232" s="381"/>
      <c r="AR232" s="381"/>
      <c r="AS232" s="381"/>
      <c r="AT232" s="381"/>
      <c r="AU232" s="381"/>
      <c r="AV232" s="381"/>
      <c r="AW232" s="381"/>
      <c r="AX232" s="381"/>
      <c r="AY232" s="381"/>
      <c r="AZ232" s="381"/>
      <c r="BA232" s="381"/>
      <c r="BB232" s="381"/>
      <c r="BC232" s="381"/>
      <c r="BD232" s="381"/>
      <c r="BE232" s="381"/>
      <c r="BF232" s="381"/>
      <c r="BG232" s="381"/>
      <c r="BH232" s="381"/>
      <c r="BI232" s="381"/>
      <c r="BJ232" s="381"/>
      <c r="BK232" s="381"/>
      <c r="BL232" s="381"/>
      <c r="BM232" s="381"/>
      <c r="BN232" s="381"/>
      <c r="BO232" s="381"/>
      <c r="BP232" s="381"/>
      <c r="BQ232" s="381"/>
      <c r="BR232" s="381"/>
      <c r="BS232" s="381"/>
      <c r="BT232" s="381"/>
      <c r="BU232" s="381"/>
      <c r="BV232" s="381"/>
      <c r="BW232" s="381"/>
      <c r="BX232" s="381"/>
      <c r="BY232" s="381"/>
      <c r="BZ232" s="381"/>
      <c r="CA232" s="381"/>
      <c r="CB232" s="381"/>
      <c r="CC232" s="381"/>
      <c r="CD232" s="381"/>
      <c r="CE232" s="381"/>
      <c r="CF232" s="381"/>
      <c r="CG232" s="381"/>
      <c r="CH232" s="381"/>
      <c r="CI232" s="381"/>
      <c r="CJ232" s="381"/>
      <c r="CK232" s="381"/>
      <c r="CL232" s="381"/>
      <c r="CM232" s="381"/>
      <c r="CN232" s="381"/>
      <c r="CO232" s="381"/>
      <c r="CP232" s="381"/>
      <c r="CQ232" s="381"/>
      <c r="CR232" s="381"/>
      <c r="CS232" s="381"/>
      <c r="CT232" s="381"/>
      <c r="CU232" s="381"/>
      <c r="CV232" s="381"/>
      <c r="CW232" s="381"/>
      <c r="CX232" s="381"/>
      <c r="CY232" s="381"/>
      <c r="CZ232" s="381"/>
      <c r="DA232" s="381"/>
      <c r="DB232" s="381"/>
      <c r="DC232" s="381"/>
      <c r="DD232" s="381"/>
      <c r="DE232" s="381"/>
      <c r="DF232" s="381"/>
      <c r="DG232" s="381"/>
      <c r="DH232" s="381"/>
      <c r="DI232" s="381"/>
      <c r="DJ232" s="381"/>
      <c r="DK232" s="381"/>
      <c r="DL232" s="381"/>
      <c r="DM232" s="381"/>
      <c r="DN232" s="381"/>
      <c r="DO232" s="381"/>
      <c r="DP232" s="381"/>
      <c r="DQ232" s="381"/>
      <c r="DR232" s="381"/>
      <c r="DS232" s="381"/>
      <c r="DT232" s="381"/>
      <c r="DU232" s="381"/>
      <c r="DV232" s="381"/>
      <c r="DW232" s="381"/>
      <c r="DX232" s="381"/>
      <c r="DY232" s="381"/>
      <c r="DZ232" s="381"/>
      <c r="EA232" s="381"/>
      <c r="EB232" s="381"/>
      <c r="EC232" s="381"/>
      <c r="ED232" s="381"/>
      <c r="EE232" s="381"/>
      <c r="EF232" s="381"/>
      <c r="EG232" s="381"/>
      <c r="EH232" s="381"/>
      <c r="EI232" s="381"/>
      <c r="EJ232" s="381"/>
      <c r="EK232" s="381"/>
      <c r="EL232" s="381"/>
      <c r="EM232" s="381"/>
      <c r="EN232" s="381"/>
      <c r="EO232" s="381"/>
      <c r="EP232" s="381"/>
      <c r="EQ232" s="381"/>
      <c r="ER232" s="381"/>
      <c r="ES232" s="381"/>
      <c r="ET232" s="381"/>
      <c r="EU232" s="381"/>
      <c r="EV232" s="381"/>
      <c r="EW232" s="381"/>
      <c r="EX232" s="381"/>
      <c r="EY232" s="381"/>
      <c r="EZ232" s="381"/>
      <c r="FA232" s="381"/>
      <c r="FB232" s="381"/>
      <c r="FC232" s="381"/>
      <c r="FD232" s="381"/>
      <c r="FE232" s="381"/>
      <c r="FF232" s="381"/>
      <c r="FG232" s="381"/>
      <c r="FH232" s="381"/>
      <c r="FI232" s="381"/>
      <c r="FJ232" s="381"/>
      <c r="FK232" s="381"/>
      <c r="FL232" s="381"/>
      <c r="FM232" s="381"/>
      <c r="FN232" s="381"/>
      <c r="FO232" s="381"/>
      <c r="FP232" s="381"/>
      <c r="FQ232" s="381"/>
      <c r="FR232" s="381"/>
      <c r="FS232" s="381"/>
      <c r="FT232" s="381"/>
      <c r="FU232" s="381"/>
      <c r="FV232" s="381"/>
      <c r="FW232" s="381"/>
      <c r="FX232" s="381"/>
      <c r="FY232" s="381"/>
      <c r="FZ232" s="381"/>
      <c r="GA232" s="381"/>
      <c r="GB232" s="381"/>
      <c r="GC232" s="381"/>
    </row>
    <row r="233" spans="1:185" s="382" customFormat="1" ht="13.8">
      <c r="A233" s="390" t="s">
        <v>6027</v>
      </c>
      <c r="B233" s="388" t="s">
        <v>6020</v>
      </c>
      <c r="C233" s="202">
        <v>1</v>
      </c>
      <c r="D233" s="146">
        <v>16206</v>
      </c>
      <c r="E233" s="146">
        <v>16206</v>
      </c>
      <c r="F233" s="157"/>
      <c r="G233" s="157"/>
      <c r="H233" s="157"/>
      <c r="I233" s="381"/>
      <c r="J233" s="381"/>
      <c r="K233" s="381"/>
      <c r="L233" s="381"/>
      <c r="M233" s="381"/>
      <c r="N233" s="381"/>
      <c r="O233" s="381"/>
      <c r="P233" s="381"/>
      <c r="Q233" s="381"/>
      <c r="R233" s="381"/>
      <c r="S233" s="381"/>
      <c r="T233" s="381"/>
      <c r="U233" s="381"/>
      <c r="V233" s="381"/>
      <c r="W233" s="381"/>
      <c r="X233" s="381"/>
      <c r="Y233" s="381"/>
      <c r="Z233" s="381"/>
      <c r="AA233" s="381"/>
      <c r="AB233" s="381"/>
      <c r="AC233" s="381"/>
      <c r="AD233" s="381"/>
      <c r="AE233" s="381"/>
      <c r="AF233" s="381"/>
      <c r="AG233" s="381"/>
      <c r="AH233" s="381"/>
      <c r="AI233" s="381"/>
      <c r="AJ233" s="381"/>
      <c r="AK233" s="381"/>
      <c r="AL233" s="381"/>
      <c r="AM233" s="381"/>
      <c r="AN233" s="381"/>
      <c r="AO233" s="381"/>
      <c r="AP233" s="381"/>
      <c r="AQ233" s="381"/>
      <c r="AR233" s="381"/>
      <c r="AS233" s="381"/>
      <c r="AT233" s="381"/>
      <c r="AU233" s="381"/>
      <c r="AV233" s="381"/>
      <c r="AW233" s="381"/>
      <c r="AX233" s="381"/>
      <c r="AY233" s="381"/>
      <c r="AZ233" s="381"/>
      <c r="BA233" s="381"/>
      <c r="BB233" s="381"/>
      <c r="BC233" s="381"/>
      <c r="BD233" s="381"/>
      <c r="BE233" s="381"/>
      <c r="BF233" s="381"/>
      <c r="BG233" s="381"/>
      <c r="BH233" s="381"/>
      <c r="BI233" s="381"/>
      <c r="BJ233" s="381"/>
      <c r="BK233" s="381"/>
      <c r="BL233" s="381"/>
      <c r="BM233" s="381"/>
      <c r="BN233" s="381"/>
      <c r="BO233" s="381"/>
      <c r="BP233" s="381"/>
      <c r="BQ233" s="381"/>
      <c r="BR233" s="381"/>
      <c r="BS233" s="381"/>
      <c r="BT233" s="381"/>
      <c r="BU233" s="381"/>
      <c r="BV233" s="381"/>
      <c r="BW233" s="381"/>
      <c r="BX233" s="381"/>
      <c r="BY233" s="381"/>
      <c r="BZ233" s="381"/>
      <c r="CA233" s="381"/>
      <c r="CB233" s="381"/>
      <c r="CC233" s="381"/>
      <c r="CD233" s="381"/>
      <c r="CE233" s="381"/>
      <c r="CF233" s="381"/>
      <c r="CG233" s="381"/>
      <c r="CH233" s="381"/>
      <c r="CI233" s="381"/>
      <c r="CJ233" s="381"/>
      <c r="CK233" s="381"/>
      <c r="CL233" s="381"/>
      <c r="CM233" s="381"/>
      <c r="CN233" s="381"/>
      <c r="CO233" s="381"/>
      <c r="CP233" s="381"/>
      <c r="CQ233" s="381"/>
      <c r="CR233" s="381"/>
      <c r="CS233" s="381"/>
      <c r="CT233" s="381"/>
      <c r="CU233" s="381"/>
      <c r="CV233" s="381"/>
      <c r="CW233" s="381"/>
      <c r="CX233" s="381"/>
      <c r="CY233" s="381"/>
      <c r="CZ233" s="381"/>
      <c r="DA233" s="381"/>
      <c r="DB233" s="381"/>
      <c r="DC233" s="381"/>
      <c r="DD233" s="381"/>
      <c r="DE233" s="381"/>
      <c r="DF233" s="381"/>
      <c r="DG233" s="381"/>
      <c r="DH233" s="381"/>
      <c r="DI233" s="381"/>
      <c r="DJ233" s="381"/>
      <c r="DK233" s="381"/>
      <c r="DL233" s="381"/>
      <c r="DM233" s="381"/>
      <c r="DN233" s="381"/>
      <c r="DO233" s="381"/>
      <c r="DP233" s="381"/>
      <c r="DQ233" s="381"/>
      <c r="DR233" s="381"/>
      <c r="DS233" s="381"/>
      <c r="DT233" s="381"/>
      <c r="DU233" s="381"/>
      <c r="DV233" s="381"/>
      <c r="DW233" s="381"/>
      <c r="DX233" s="381"/>
      <c r="DY233" s="381"/>
      <c r="DZ233" s="381"/>
      <c r="EA233" s="381"/>
      <c r="EB233" s="381"/>
      <c r="EC233" s="381"/>
      <c r="ED233" s="381"/>
      <c r="EE233" s="381"/>
      <c r="EF233" s="381"/>
      <c r="EG233" s="381"/>
      <c r="EH233" s="381"/>
      <c r="EI233" s="381"/>
      <c r="EJ233" s="381"/>
      <c r="EK233" s="381"/>
      <c r="EL233" s="381"/>
      <c r="EM233" s="381"/>
      <c r="EN233" s="381"/>
      <c r="EO233" s="381"/>
      <c r="EP233" s="381"/>
      <c r="EQ233" s="381"/>
      <c r="ER233" s="381"/>
      <c r="ES233" s="381"/>
      <c r="ET233" s="381"/>
      <c r="EU233" s="381"/>
      <c r="EV233" s="381"/>
      <c r="EW233" s="381"/>
      <c r="EX233" s="381"/>
      <c r="EY233" s="381"/>
      <c r="EZ233" s="381"/>
      <c r="FA233" s="381"/>
      <c r="FB233" s="381"/>
      <c r="FC233" s="381"/>
      <c r="FD233" s="381"/>
      <c r="FE233" s="381"/>
      <c r="FF233" s="381"/>
      <c r="FG233" s="381"/>
      <c r="FH233" s="381"/>
      <c r="FI233" s="381"/>
      <c r="FJ233" s="381"/>
      <c r="FK233" s="381"/>
      <c r="FL233" s="381"/>
      <c r="FM233" s="381"/>
      <c r="FN233" s="381"/>
      <c r="FO233" s="381"/>
      <c r="FP233" s="381"/>
      <c r="FQ233" s="381"/>
      <c r="FR233" s="381"/>
      <c r="FS233" s="381"/>
      <c r="FT233" s="381"/>
      <c r="FU233" s="381"/>
      <c r="FV233" s="381"/>
      <c r="FW233" s="381"/>
      <c r="FX233" s="381"/>
      <c r="FY233" s="381"/>
      <c r="FZ233" s="381"/>
      <c r="GA233" s="381"/>
      <c r="GB233" s="381"/>
      <c r="GC233" s="381"/>
    </row>
    <row r="234" spans="1:185" s="382" customFormat="1" ht="13.8">
      <c r="A234" s="390" t="s">
        <v>6028</v>
      </c>
      <c r="B234" s="388" t="s">
        <v>6029</v>
      </c>
      <c r="C234" s="202">
        <v>13</v>
      </c>
      <c r="D234" s="146">
        <v>16146.7</v>
      </c>
      <c r="E234" s="146">
        <v>16741.200895208007</v>
      </c>
      <c r="F234" s="157"/>
      <c r="G234" s="157"/>
      <c r="H234" s="157"/>
      <c r="I234" s="381"/>
      <c r="J234" s="381"/>
      <c r="K234" s="381"/>
      <c r="L234" s="381"/>
      <c r="M234" s="381"/>
      <c r="N234" s="381"/>
      <c r="O234" s="381"/>
      <c r="P234" s="381"/>
      <c r="Q234" s="381"/>
      <c r="R234" s="381"/>
      <c r="S234" s="381"/>
      <c r="T234" s="381"/>
      <c r="U234" s="381"/>
      <c r="V234" s="381"/>
      <c r="W234" s="381"/>
      <c r="X234" s="381"/>
      <c r="Y234" s="381"/>
      <c r="Z234" s="381"/>
      <c r="AA234" s="381"/>
      <c r="AB234" s="381"/>
      <c r="AC234" s="381"/>
      <c r="AD234" s="381"/>
      <c r="AE234" s="381"/>
      <c r="AF234" s="381"/>
      <c r="AG234" s="381"/>
      <c r="AH234" s="381"/>
      <c r="AI234" s="381"/>
      <c r="AJ234" s="381"/>
      <c r="AK234" s="381"/>
      <c r="AL234" s="381"/>
      <c r="AM234" s="381"/>
      <c r="AN234" s="381"/>
      <c r="AO234" s="381"/>
      <c r="AP234" s="381"/>
      <c r="AQ234" s="381"/>
      <c r="AR234" s="381"/>
      <c r="AS234" s="381"/>
      <c r="AT234" s="381"/>
      <c r="AU234" s="381"/>
      <c r="AV234" s="381"/>
      <c r="AW234" s="381"/>
      <c r="AX234" s="381"/>
      <c r="AY234" s="381"/>
      <c r="AZ234" s="381"/>
      <c r="BA234" s="381"/>
      <c r="BB234" s="381"/>
      <c r="BC234" s="381"/>
      <c r="BD234" s="381"/>
      <c r="BE234" s="381"/>
      <c r="BF234" s="381"/>
      <c r="BG234" s="381"/>
      <c r="BH234" s="381"/>
      <c r="BI234" s="381"/>
      <c r="BJ234" s="381"/>
      <c r="BK234" s="381"/>
      <c r="BL234" s="381"/>
      <c r="BM234" s="381"/>
      <c r="BN234" s="381"/>
      <c r="BO234" s="381"/>
      <c r="BP234" s="381"/>
      <c r="BQ234" s="381"/>
      <c r="BR234" s="381"/>
      <c r="BS234" s="381"/>
      <c r="BT234" s="381"/>
      <c r="BU234" s="381"/>
      <c r="BV234" s="381"/>
      <c r="BW234" s="381"/>
      <c r="BX234" s="381"/>
      <c r="BY234" s="381"/>
      <c r="BZ234" s="381"/>
      <c r="CA234" s="381"/>
      <c r="CB234" s="381"/>
      <c r="CC234" s="381"/>
      <c r="CD234" s="381"/>
      <c r="CE234" s="381"/>
      <c r="CF234" s="381"/>
      <c r="CG234" s="381"/>
      <c r="CH234" s="381"/>
      <c r="CI234" s="381"/>
      <c r="CJ234" s="381"/>
      <c r="CK234" s="381"/>
      <c r="CL234" s="381"/>
      <c r="CM234" s="381"/>
      <c r="CN234" s="381"/>
      <c r="CO234" s="381"/>
      <c r="CP234" s="381"/>
      <c r="CQ234" s="381"/>
      <c r="CR234" s="381"/>
      <c r="CS234" s="381"/>
      <c r="CT234" s="381"/>
      <c r="CU234" s="381"/>
      <c r="CV234" s="381"/>
      <c r="CW234" s="381"/>
      <c r="CX234" s="381"/>
      <c r="CY234" s="381"/>
      <c r="CZ234" s="381"/>
      <c r="DA234" s="381"/>
      <c r="DB234" s="381"/>
      <c r="DC234" s="381"/>
      <c r="DD234" s="381"/>
      <c r="DE234" s="381"/>
      <c r="DF234" s="381"/>
      <c r="DG234" s="381"/>
      <c r="DH234" s="381"/>
      <c r="DI234" s="381"/>
      <c r="DJ234" s="381"/>
      <c r="DK234" s="381"/>
      <c r="DL234" s="381"/>
      <c r="DM234" s="381"/>
      <c r="DN234" s="381"/>
      <c r="DO234" s="381"/>
      <c r="DP234" s="381"/>
      <c r="DQ234" s="381"/>
      <c r="DR234" s="381"/>
      <c r="DS234" s="381"/>
      <c r="DT234" s="381"/>
      <c r="DU234" s="381"/>
      <c r="DV234" s="381"/>
      <c r="DW234" s="381"/>
      <c r="DX234" s="381"/>
      <c r="DY234" s="381"/>
      <c r="DZ234" s="381"/>
      <c r="EA234" s="381"/>
      <c r="EB234" s="381"/>
      <c r="EC234" s="381"/>
      <c r="ED234" s="381"/>
      <c r="EE234" s="381"/>
      <c r="EF234" s="381"/>
      <c r="EG234" s="381"/>
      <c r="EH234" s="381"/>
      <c r="EI234" s="381"/>
      <c r="EJ234" s="381"/>
      <c r="EK234" s="381"/>
      <c r="EL234" s="381"/>
      <c r="EM234" s="381"/>
      <c r="EN234" s="381"/>
      <c r="EO234" s="381"/>
      <c r="EP234" s="381"/>
      <c r="EQ234" s="381"/>
      <c r="ER234" s="381"/>
      <c r="ES234" s="381"/>
      <c r="ET234" s="381"/>
      <c r="EU234" s="381"/>
      <c r="EV234" s="381"/>
      <c r="EW234" s="381"/>
      <c r="EX234" s="381"/>
      <c r="EY234" s="381"/>
      <c r="EZ234" s="381"/>
      <c r="FA234" s="381"/>
      <c r="FB234" s="381"/>
      <c r="FC234" s="381"/>
      <c r="FD234" s="381"/>
      <c r="FE234" s="381"/>
      <c r="FF234" s="381"/>
      <c r="FG234" s="381"/>
      <c r="FH234" s="381"/>
      <c r="FI234" s="381"/>
      <c r="FJ234" s="381"/>
      <c r="FK234" s="381"/>
      <c r="FL234" s="381"/>
      <c r="FM234" s="381"/>
      <c r="FN234" s="381"/>
      <c r="FO234" s="381"/>
      <c r="FP234" s="381"/>
      <c r="FQ234" s="381"/>
      <c r="FR234" s="381"/>
      <c r="FS234" s="381"/>
      <c r="FT234" s="381"/>
      <c r="FU234" s="381"/>
      <c r="FV234" s="381"/>
      <c r="FW234" s="381"/>
      <c r="FX234" s="381"/>
      <c r="FY234" s="381"/>
      <c r="FZ234" s="381"/>
      <c r="GA234" s="381"/>
      <c r="GB234" s="381"/>
      <c r="GC234" s="381"/>
    </row>
    <row r="235" spans="1:185" s="382" customFormat="1" ht="13.8">
      <c r="A235" s="390" t="s">
        <v>6030</v>
      </c>
      <c r="B235" s="388" t="s">
        <v>5909</v>
      </c>
      <c r="C235" s="202">
        <v>1</v>
      </c>
      <c r="D235" s="146">
        <v>21208</v>
      </c>
      <c r="E235" s="146">
        <v>21208</v>
      </c>
      <c r="F235" s="157"/>
      <c r="G235" s="157"/>
      <c r="H235" s="157"/>
      <c r="I235" s="381"/>
      <c r="J235" s="381"/>
      <c r="K235" s="381"/>
      <c r="L235" s="381"/>
      <c r="M235" s="381"/>
      <c r="N235" s="381"/>
      <c r="O235" s="381"/>
      <c r="P235" s="381"/>
      <c r="Q235" s="381"/>
      <c r="R235" s="381"/>
      <c r="S235" s="381"/>
      <c r="T235" s="381"/>
      <c r="U235" s="381"/>
      <c r="V235" s="381"/>
      <c r="W235" s="381"/>
      <c r="X235" s="381"/>
      <c r="Y235" s="381"/>
      <c r="Z235" s="381"/>
      <c r="AA235" s="381"/>
      <c r="AB235" s="381"/>
      <c r="AC235" s="381"/>
      <c r="AD235" s="381"/>
      <c r="AE235" s="381"/>
      <c r="AF235" s="381"/>
      <c r="AG235" s="381"/>
      <c r="AH235" s="381"/>
      <c r="AI235" s="381"/>
      <c r="AJ235" s="381"/>
      <c r="AK235" s="381"/>
      <c r="AL235" s="381"/>
      <c r="AM235" s="381"/>
      <c r="AN235" s="381"/>
      <c r="AO235" s="381"/>
      <c r="AP235" s="381"/>
      <c r="AQ235" s="381"/>
      <c r="AR235" s="381"/>
      <c r="AS235" s="381"/>
      <c r="AT235" s="381"/>
      <c r="AU235" s="381"/>
      <c r="AV235" s="381"/>
      <c r="AW235" s="381"/>
      <c r="AX235" s="381"/>
      <c r="AY235" s="381"/>
      <c r="AZ235" s="381"/>
      <c r="BA235" s="381"/>
      <c r="BB235" s="381"/>
      <c r="BC235" s="381"/>
      <c r="BD235" s="381"/>
      <c r="BE235" s="381"/>
      <c r="BF235" s="381"/>
      <c r="BG235" s="381"/>
      <c r="BH235" s="381"/>
      <c r="BI235" s="381"/>
      <c r="BJ235" s="381"/>
      <c r="BK235" s="381"/>
      <c r="BL235" s="381"/>
      <c r="BM235" s="381"/>
      <c r="BN235" s="381"/>
      <c r="BO235" s="381"/>
      <c r="BP235" s="381"/>
      <c r="BQ235" s="381"/>
      <c r="BR235" s="381"/>
      <c r="BS235" s="381"/>
      <c r="BT235" s="381"/>
      <c r="BU235" s="381"/>
      <c r="BV235" s="381"/>
      <c r="BW235" s="381"/>
      <c r="BX235" s="381"/>
      <c r="BY235" s="381"/>
      <c r="BZ235" s="381"/>
      <c r="CA235" s="381"/>
      <c r="CB235" s="381"/>
      <c r="CC235" s="381"/>
      <c r="CD235" s="381"/>
      <c r="CE235" s="381"/>
      <c r="CF235" s="381"/>
      <c r="CG235" s="381"/>
      <c r="CH235" s="381"/>
      <c r="CI235" s="381"/>
      <c r="CJ235" s="381"/>
      <c r="CK235" s="381"/>
      <c r="CL235" s="381"/>
      <c r="CM235" s="381"/>
      <c r="CN235" s="381"/>
      <c r="CO235" s="381"/>
      <c r="CP235" s="381"/>
      <c r="CQ235" s="381"/>
      <c r="CR235" s="381"/>
      <c r="CS235" s="381"/>
      <c r="CT235" s="381"/>
      <c r="CU235" s="381"/>
      <c r="CV235" s="381"/>
      <c r="CW235" s="381"/>
      <c r="CX235" s="381"/>
      <c r="CY235" s="381"/>
      <c r="CZ235" s="381"/>
      <c r="DA235" s="381"/>
      <c r="DB235" s="381"/>
      <c r="DC235" s="381"/>
      <c r="DD235" s="381"/>
      <c r="DE235" s="381"/>
      <c r="DF235" s="381"/>
      <c r="DG235" s="381"/>
      <c r="DH235" s="381"/>
      <c r="DI235" s="381"/>
      <c r="DJ235" s="381"/>
      <c r="DK235" s="381"/>
      <c r="DL235" s="381"/>
      <c r="DM235" s="381"/>
      <c r="DN235" s="381"/>
      <c r="DO235" s="381"/>
      <c r="DP235" s="381"/>
      <c r="DQ235" s="381"/>
      <c r="DR235" s="381"/>
      <c r="DS235" s="381"/>
      <c r="DT235" s="381"/>
      <c r="DU235" s="381"/>
      <c r="DV235" s="381"/>
      <c r="DW235" s="381"/>
      <c r="DX235" s="381"/>
      <c r="DY235" s="381"/>
      <c r="DZ235" s="381"/>
      <c r="EA235" s="381"/>
      <c r="EB235" s="381"/>
      <c r="EC235" s="381"/>
      <c r="ED235" s="381"/>
      <c r="EE235" s="381"/>
      <c r="EF235" s="381"/>
      <c r="EG235" s="381"/>
      <c r="EH235" s="381"/>
      <c r="EI235" s="381"/>
      <c r="EJ235" s="381"/>
      <c r="EK235" s="381"/>
      <c r="EL235" s="381"/>
      <c r="EM235" s="381"/>
      <c r="EN235" s="381"/>
      <c r="EO235" s="381"/>
      <c r="EP235" s="381"/>
      <c r="EQ235" s="381"/>
      <c r="ER235" s="381"/>
      <c r="ES235" s="381"/>
      <c r="ET235" s="381"/>
      <c r="EU235" s="381"/>
      <c r="EV235" s="381"/>
      <c r="EW235" s="381"/>
      <c r="EX235" s="381"/>
      <c r="EY235" s="381"/>
      <c r="EZ235" s="381"/>
      <c r="FA235" s="381"/>
      <c r="FB235" s="381"/>
      <c r="FC235" s="381"/>
      <c r="FD235" s="381"/>
      <c r="FE235" s="381"/>
      <c r="FF235" s="381"/>
      <c r="FG235" s="381"/>
      <c r="FH235" s="381"/>
      <c r="FI235" s="381"/>
      <c r="FJ235" s="381"/>
      <c r="FK235" s="381"/>
      <c r="FL235" s="381"/>
      <c r="FM235" s="381"/>
      <c r="FN235" s="381"/>
      <c r="FO235" s="381"/>
      <c r="FP235" s="381"/>
      <c r="FQ235" s="381"/>
      <c r="FR235" s="381"/>
      <c r="FS235" s="381"/>
      <c r="FT235" s="381"/>
      <c r="FU235" s="381"/>
      <c r="FV235" s="381"/>
      <c r="FW235" s="381"/>
      <c r="FX235" s="381"/>
      <c r="FY235" s="381"/>
      <c r="FZ235" s="381"/>
      <c r="GA235" s="381"/>
      <c r="GB235" s="381"/>
      <c r="GC235" s="381"/>
    </row>
    <row r="236" spans="1:185" s="382" customFormat="1" ht="13.8">
      <c r="A236" s="390" t="s">
        <v>6031</v>
      </c>
      <c r="B236" s="388" t="s">
        <v>5846</v>
      </c>
      <c r="C236" s="202">
        <v>2</v>
      </c>
      <c r="D236" s="146">
        <v>25549</v>
      </c>
      <c r="E236" s="146">
        <v>25649</v>
      </c>
      <c r="F236" s="157"/>
      <c r="G236" s="157"/>
      <c r="H236" s="157"/>
      <c r="I236" s="381"/>
      <c r="J236" s="381"/>
      <c r="K236" s="381"/>
      <c r="L236" s="381"/>
      <c r="M236" s="381"/>
      <c r="N236" s="381"/>
      <c r="O236" s="381"/>
      <c r="P236" s="381"/>
      <c r="Q236" s="381"/>
      <c r="R236" s="381"/>
      <c r="S236" s="381"/>
      <c r="T236" s="381"/>
      <c r="U236" s="381"/>
      <c r="V236" s="381"/>
      <c r="W236" s="381"/>
      <c r="X236" s="381"/>
      <c r="Y236" s="381"/>
      <c r="Z236" s="381"/>
      <c r="AA236" s="381"/>
      <c r="AB236" s="381"/>
      <c r="AC236" s="381"/>
      <c r="AD236" s="381"/>
      <c r="AE236" s="381"/>
      <c r="AF236" s="381"/>
      <c r="AG236" s="381"/>
      <c r="AH236" s="381"/>
      <c r="AI236" s="381"/>
      <c r="AJ236" s="381"/>
      <c r="AK236" s="381"/>
      <c r="AL236" s="381"/>
      <c r="AM236" s="381"/>
      <c r="AN236" s="381"/>
      <c r="AO236" s="381"/>
      <c r="AP236" s="381"/>
      <c r="AQ236" s="381"/>
      <c r="AR236" s="381"/>
      <c r="AS236" s="381"/>
      <c r="AT236" s="381"/>
      <c r="AU236" s="381"/>
      <c r="AV236" s="381"/>
      <c r="AW236" s="381"/>
      <c r="AX236" s="381"/>
      <c r="AY236" s="381"/>
      <c r="AZ236" s="381"/>
      <c r="BA236" s="381"/>
      <c r="BB236" s="381"/>
      <c r="BC236" s="381"/>
      <c r="BD236" s="381"/>
      <c r="BE236" s="381"/>
      <c r="BF236" s="381"/>
      <c r="BG236" s="381"/>
      <c r="BH236" s="381"/>
      <c r="BI236" s="381"/>
      <c r="BJ236" s="381"/>
      <c r="BK236" s="381"/>
      <c r="BL236" s="381"/>
      <c r="BM236" s="381"/>
      <c r="BN236" s="381"/>
      <c r="BO236" s="381"/>
      <c r="BP236" s="381"/>
      <c r="BQ236" s="381"/>
      <c r="BR236" s="381"/>
      <c r="BS236" s="381"/>
      <c r="BT236" s="381"/>
      <c r="BU236" s="381"/>
      <c r="BV236" s="381"/>
      <c r="BW236" s="381"/>
      <c r="BX236" s="381"/>
      <c r="BY236" s="381"/>
      <c r="BZ236" s="381"/>
      <c r="CA236" s="381"/>
      <c r="CB236" s="381"/>
      <c r="CC236" s="381"/>
      <c r="CD236" s="381"/>
      <c r="CE236" s="381"/>
      <c r="CF236" s="381"/>
      <c r="CG236" s="381"/>
      <c r="CH236" s="381"/>
      <c r="CI236" s="381"/>
      <c r="CJ236" s="381"/>
      <c r="CK236" s="381"/>
      <c r="CL236" s="381"/>
      <c r="CM236" s="381"/>
      <c r="CN236" s="381"/>
      <c r="CO236" s="381"/>
      <c r="CP236" s="381"/>
      <c r="CQ236" s="381"/>
      <c r="CR236" s="381"/>
      <c r="CS236" s="381"/>
      <c r="CT236" s="381"/>
      <c r="CU236" s="381"/>
      <c r="CV236" s="381"/>
      <c r="CW236" s="381"/>
      <c r="CX236" s="381"/>
      <c r="CY236" s="381"/>
      <c r="CZ236" s="381"/>
      <c r="DA236" s="381"/>
      <c r="DB236" s="381"/>
      <c r="DC236" s="381"/>
      <c r="DD236" s="381"/>
      <c r="DE236" s="381"/>
      <c r="DF236" s="381"/>
      <c r="DG236" s="381"/>
      <c r="DH236" s="381"/>
      <c r="DI236" s="381"/>
      <c r="DJ236" s="381"/>
      <c r="DK236" s="381"/>
      <c r="DL236" s="381"/>
      <c r="DM236" s="381"/>
      <c r="DN236" s="381"/>
      <c r="DO236" s="381"/>
      <c r="DP236" s="381"/>
      <c r="DQ236" s="381"/>
      <c r="DR236" s="381"/>
      <c r="DS236" s="381"/>
      <c r="DT236" s="381"/>
      <c r="DU236" s="381"/>
      <c r="DV236" s="381"/>
      <c r="DW236" s="381"/>
      <c r="DX236" s="381"/>
      <c r="DY236" s="381"/>
      <c r="DZ236" s="381"/>
      <c r="EA236" s="381"/>
      <c r="EB236" s="381"/>
      <c r="EC236" s="381"/>
      <c r="ED236" s="381"/>
      <c r="EE236" s="381"/>
      <c r="EF236" s="381"/>
      <c r="EG236" s="381"/>
      <c r="EH236" s="381"/>
      <c r="EI236" s="381"/>
      <c r="EJ236" s="381"/>
      <c r="EK236" s="381"/>
      <c r="EL236" s="381"/>
      <c r="EM236" s="381"/>
      <c r="EN236" s="381"/>
      <c r="EO236" s="381"/>
      <c r="EP236" s="381"/>
      <c r="EQ236" s="381"/>
      <c r="ER236" s="381"/>
      <c r="ES236" s="381"/>
      <c r="ET236" s="381"/>
      <c r="EU236" s="381"/>
      <c r="EV236" s="381"/>
      <c r="EW236" s="381"/>
      <c r="EX236" s="381"/>
      <c r="EY236" s="381"/>
      <c r="EZ236" s="381"/>
      <c r="FA236" s="381"/>
      <c r="FB236" s="381"/>
      <c r="FC236" s="381"/>
      <c r="FD236" s="381"/>
      <c r="FE236" s="381"/>
      <c r="FF236" s="381"/>
      <c r="FG236" s="381"/>
      <c r="FH236" s="381"/>
      <c r="FI236" s="381"/>
      <c r="FJ236" s="381"/>
      <c r="FK236" s="381"/>
      <c r="FL236" s="381"/>
      <c r="FM236" s="381"/>
      <c r="FN236" s="381"/>
      <c r="FO236" s="381"/>
      <c r="FP236" s="381"/>
      <c r="FQ236" s="381"/>
      <c r="FR236" s="381"/>
      <c r="FS236" s="381"/>
      <c r="FT236" s="381"/>
      <c r="FU236" s="381"/>
      <c r="FV236" s="381"/>
      <c r="FW236" s="381"/>
      <c r="FX236" s="381"/>
      <c r="FY236" s="381"/>
      <c r="FZ236" s="381"/>
      <c r="GA236" s="381"/>
      <c r="GB236" s="381"/>
      <c r="GC236" s="381"/>
    </row>
    <row r="237" spans="1:185" s="382" customFormat="1" ht="13.8">
      <c r="A237" s="390" t="s">
        <v>6032</v>
      </c>
      <c r="B237" s="388" t="s">
        <v>6033</v>
      </c>
      <c r="C237" s="202">
        <v>1</v>
      </c>
      <c r="D237" s="146">
        <v>24394</v>
      </c>
      <c r="E237" s="146">
        <v>24394</v>
      </c>
      <c r="F237" s="157"/>
      <c r="G237" s="157"/>
      <c r="H237" s="157"/>
      <c r="I237" s="381"/>
      <c r="J237" s="381"/>
      <c r="K237" s="381"/>
      <c r="L237" s="381"/>
      <c r="M237" s="381"/>
      <c r="N237" s="381"/>
      <c r="O237" s="381"/>
      <c r="P237" s="381"/>
      <c r="Q237" s="381"/>
      <c r="R237" s="381"/>
      <c r="S237" s="381"/>
      <c r="T237" s="381"/>
      <c r="U237" s="381"/>
      <c r="V237" s="381"/>
      <c r="W237" s="381"/>
      <c r="X237" s="381"/>
      <c r="Y237" s="381"/>
      <c r="Z237" s="381"/>
      <c r="AA237" s="381"/>
      <c r="AB237" s="381"/>
      <c r="AC237" s="381"/>
      <c r="AD237" s="381"/>
      <c r="AE237" s="381"/>
      <c r="AF237" s="381"/>
      <c r="AG237" s="381"/>
      <c r="AH237" s="381"/>
      <c r="AI237" s="381"/>
      <c r="AJ237" s="381"/>
      <c r="AK237" s="381"/>
      <c r="AL237" s="381"/>
      <c r="AM237" s="381"/>
      <c r="AN237" s="381"/>
      <c r="AO237" s="381"/>
      <c r="AP237" s="381"/>
      <c r="AQ237" s="381"/>
      <c r="AR237" s="381"/>
      <c r="AS237" s="381"/>
      <c r="AT237" s="381"/>
      <c r="AU237" s="381"/>
      <c r="AV237" s="381"/>
      <c r="AW237" s="381"/>
      <c r="AX237" s="381"/>
      <c r="AY237" s="381"/>
      <c r="AZ237" s="381"/>
      <c r="BA237" s="381"/>
      <c r="BB237" s="381"/>
      <c r="BC237" s="381"/>
      <c r="BD237" s="381"/>
      <c r="BE237" s="381"/>
      <c r="BF237" s="381"/>
      <c r="BG237" s="381"/>
      <c r="BH237" s="381"/>
      <c r="BI237" s="381"/>
      <c r="BJ237" s="381"/>
      <c r="BK237" s="381"/>
      <c r="BL237" s="381"/>
      <c r="BM237" s="381"/>
      <c r="BN237" s="381"/>
      <c r="BO237" s="381"/>
      <c r="BP237" s="381"/>
      <c r="BQ237" s="381"/>
      <c r="BR237" s="381"/>
      <c r="BS237" s="381"/>
      <c r="BT237" s="381"/>
      <c r="BU237" s="381"/>
      <c r="BV237" s="381"/>
      <c r="BW237" s="381"/>
      <c r="BX237" s="381"/>
      <c r="BY237" s="381"/>
      <c r="BZ237" s="381"/>
      <c r="CA237" s="381"/>
      <c r="CB237" s="381"/>
      <c r="CC237" s="381"/>
      <c r="CD237" s="381"/>
      <c r="CE237" s="381"/>
      <c r="CF237" s="381"/>
      <c r="CG237" s="381"/>
      <c r="CH237" s="381"/>
      <c r="CI237" s="381"/>
      <c r="CJ237" s="381"/>
      <c r="CK237" s="381"/>
      <c r="CL237" s="381"/>
      <c r="CM237" s="381"/>
      <c r="CN237" s="381"/>
      <c r="CO237" s="381"/>
      <c r="CP237" s="381"/>
      <c r="CQ237" s="381"/>
      <c r="CR237" s="381"/>
      <c r="CS237" s="381"/>
      <c r="CT237" s="381"/>
      <c r="CU237" s="381"/>
      <c r="CV237" s="381"/>
      <c r="CW237" s="381"/>
      <c r="CX237" s="381"/>
      <c r="CY237" s="381"/>
      <c r="CZ237" s="381"/>
      <c r="DA237" s="381"/>
      <c r="DB237" s="381"/>
      <c r="DC237" s="381"/>
      <c r="DD237" s="381"/>
      <c r="DE237" s="381"/>
      <c r="DF237" s="381"/>
      <c r="DG237" s="381"/>
      <c r="DH237" s="381"/>
      <c r="DI237" s="381"/>
      <c r="DJ237" s="381"/>
      <c r="DK237" s="381"/>
      <c r="DL237" s="381"/>
      <c r="DM237" s="381"/>
      <c r="DN237" s="381"/>
      <c r="DO237" s="381"/>
      <c r="DP237" s="381"/>
      <c r="DQ237" s="381"/>
      <c r="DR237" s="381"/>
      <c r="DS237" s="381"/>
      <c r="DT237" s="381"/>
      <c r="DU237" s="381"/>
      <c r="DV237" s="381"/>
      <c r="DW237" s="381"/>
      <c r="DX237" s="381"/>
      <c r="DY237" s="381"/>
      <c r="DZ237" s="381"/>
      <c r="EA237" s="381"/>
      <c r="EB237" s="381"/>
      <c r="EC237" s="381"/>
      <c r="ED237" s="381"/>
      <c r="EE237" s="381"/>
      <c r="EF237" s="381"/>
      <c r="EG237" s="381"/>
      <c r="EH237" s="381"/>
      <c r="EI237" s="381"/>
      <c r="EJ237" s="381"/>
      <c r="EK237" s="381"/>
      <c r="EL237" s="381"/>
      <c r="EM237" s="381"/>
      <c r="EN237" s="381"/>
      <c r="EO237" s="381"/>
      <c r="EP237" s="381"/>
      <c r="EQ237" s="381"/>
      <c r="ER237" s="381"/>
      <c r="ES237" s="381"/>
      <c r="ET237" s="381"/>
      <c r="EU237" s="381"/>
      <c r="EV237" s="381"/>
      <c r="EW237" s="381"/>
      <c r="EX237" s="381"/>
      <c r="EY237" s="381"/>
      <c r="EZ237" s="381"/>
      <c r="FA237" s="381"/>
      <c r="FB237" s="381"/>
      <c r="FC237" s="381"/>
      <c r="FD237" s="381"/>
      <c r="FE237" s="381"/>
      <c r="FF237" s="381"/>
      <c r="FG237" s="381"/>
      <c r="FH237" s="381"/>
      <c r="FI237" s="381"/>
      <c r="FJ237" s="381"/>
      <c r="FK237" s="381"/>
      <c r="FL237" s="381"/>
      <c r="FM237" s="381"/>
      <c r="FN237" s="381"/>
      <c r="FO237" s="381"/>
      <c r="FP237" s="381"/>
      <c r="FQ237" s="381"/>
      <c r="FR237" s="381"/>
      <c r="FS237" s="381"/>
      <c r="FT237" s="381"/>
      <c r="FU237" s="381"/>
      <c r="FV237" s="381"/>
      <c r="FW237" s="381"/>
      <c r="FX237" s="381"/>
      <c r="FY237" s="381"/>
      <c r="FZ237" s="381"/>
      <c r="GA237" s="381"/>
      <c r="GB237" s="381"/>
      <c r="GC237" s="381"/>
    </row>
    <row r="238" spans="1:185" s="382" customFormat="1" ht="13.8">
      <c r="A238" s="390" t="s">
        <v>6034</v>
      </c>
      <c r="B238" s="388" t="s">
        <v>6035</v>
      </c>
      <c r="C238" s="202">
        <v>2</v>
      </c>
      <c r="D238" s="146">
        <v>24369</v>
      </c>
      <c r="E238" s="146">
        <v>25597</v>
      </c>
      <c r="F238" s="157"/>
      <c r="G238" s="157"/>
      <c r="H238" s="157"/>
      <c r="I238" s="381"/>
      <c r="J238" s="381"/>
      <c r="K238" s="381"/>
      <c r="L238" s="381"/>
      <c r="M238" s="381"/>
      <c r="N238" s="381"/>
      <c r="O238" s="381"/>
      <c r="P238" s="381"/>
      <c r="Q238" s="381"/>
      <c r="R238" s="381"/>
      <c r="S238" s="381"/>
      <c r="T238" s="381"/>
      <c r="U238" s="381"/>
      <c r="V238" s="381"/>
      <c r="W238" s="381"/>
      <c r="X238" s="381"/>
      <c r="Y238" s="381"/>
      <c r="Z238" s="381"/>
      <c r="AA238" s="381"/>
      <c r="AB238" s="381"/>
      <c r="AC238" s="381"/>
      <c r="AD238" s="381"/>
      <c r="AE238" s="381"/>
      <c r="AF238" s="381"/>
      <c r="AG238" s="381"/>
      <c r="AH238" s="381"/>
      <c r="AI238" s="381"/>
      <c r="AJ238" s="381"/>
      <c r="AK238" s="381"/>
      <c r="AL238" s="381"/>
      <c r="AM238" s="381"/>
      <c r="AN238" s="381"/>
      <c r="AO238" s="381"/>
      <c r="AP238" s="381"/>
      <c r="AQ238" s="381"/>
      <c r="AR238" s="381"/>
      <c r="AS238" s="381"/>
      <c r="AT238" s="381"/>
      <c r="AU238" s="381"/>
      <c r="AV238" s="381"/>
      <c r="AW238" s="381"/>
      <c r="AX238" s="381"/>
      <c r="AY238" s="381"/>
      <c r="AZ238" s="381"/>
      <c r="BA238" s="381"/>
      <c r="BB238" s="381"/>
      <c r="BC238" s="381"/>
      <c r="BD238" s="381"/>
      <c r="BE238" s="381"/>
      <c r="BF238" s="381"/>
      <c r="BG238" s="381"/>
      <c r="BH238" s="381"/>
      <c r="BI238" s="381"/>
      <c r="BJ238" s="381"/>
      <c r="BK238" s="381"/>
      <c r="BL238" s="381"/>
      <c r="BM238" s="381"/>
      <c r="BN238" s="381"/>
      <c r="BO238" s="381"/>
      <c r="BP238" s="381"/>
      <c r="BQ238" s="381"/>
      <c r="BR238" s="381"/>
      <c r="BS238" s="381"/>
      <c r="BT238" s="381"/>
      <c r="BU238" s="381"/>
      <c r="BV238" s="381"/>
      <c r="BW238" s="381"/>
      <c r="BX238" s="381"/>
      <c r="BY238" s="381"/>
      <c r="BZ238" s="381"/>
      <c r="CA238" s="381"/>
      <c r="CB238" s="381"/>
      <c r="CC238" s="381"/>
      <c r="CD238" s="381"/>
      <c r="CE238" s="381"/>
      <c r="CF238" s="381"/>
      <c r="CG238" s="381"/>
      <c r="CH238" s="381"/>
      <c r="CI238" s="381"/>
      <c r="CJ238" s="381"/>
      <c r="CK238" s="381"/>
      <c r="CL238" s="381"/>
      <c r="CM238" s="381"/>
      <c r="CN238" s="381"/>
      <c r="CO238" s="381"/>
      <c r="CP238" s="381"/>
      <c r="CQ238" s="381"/>
      <c r="CR238" s="381"/>
      <c r="CS238" s="381"/>
      <c r="CT238" s="381"/>
      <c r="CU238" s="381"/>
      <c r="CV238" s="381"/>
      <c r="CW238" s="381"/>
      <c r="CX238" s="381"/>
      <c r="CY238" s="381"/>
      <c r="CZ238" s="381"/>
      <c r="DA238" s="381"/>
      <c r="DB238" s="381"/>
      <c r="DC238" s="381"/>
      <c r="DD238" s="381"/>
      <c r="DE238" s="381"/>
      <c r="DF238" s="381"/>
      <c r="DG238" s="381"/>
      <c r="DH238" s="381"/>
      <c r="DI238" s="381"/>
      <c r="DJ238" s="381"/>
      <c r="DK238" s="381"/>
      <c r="DL238" s="381"/>
      <c r="DM238" s="381"/>
      <c r="DN238" s="381"/>
      <c r="DO238" s="381"/>
      <c r="DP238" s="381"/>
      <c r="DQ238" s="381"/>
      <c r="DR238" s="381"/>
      <c r="DS238" s="381"/>
      <c r="DT238" s="381"/>
      <c r="DU238" s="381"/>
      <c r="DV238" s="381"/>
      <c r="DW238" s="381"/>
      <c r="DX238" s="381"/>
      <c r="DY238" s="381"/>
      <c r="DZ238" s="381"/>
      <c r="EA238" s="381"/>
      <c r="EB238" s="381"/>
      <c r="EC238" s="381"/>
      <c r="ED238" s="381"/>
      <c r="EE238" s="381"/>
      <c r="EF238" s="381"/>
      <c r="EG238" s="381"/>
      <c r="EH238" s="381"/>
      <c r="EI238" s="381"/>
      <c r="EJ238" s="381"/>
      <c r="EK238" s="381"/>
      <c r="EL238" s="381"/>
      <c r="EM238" s="381"/>
      <c r="EN238" s="381"/>
      <c r="EO238" s="381"/>
      <c r="EP238" s="381"/>
      <c r="EQ238" s="381"/>
      <c r="ER238" s="381"/>
      <c r="ES238" s="381"/>
      <c r="ET238" s="381"/>
      <c r="EU238" s="381"/>
      <c r="EV238" s="381"/>
      <c r="EW238" s="381"/>
      <c r="EX238" s="381"/>
      <c r="EY238" s="381"/>
      <c r="EZ238" s="381"/>
      <c r="FA238" s="381"/>
      <c r="FB238" s="381"/>
      <c r="FC238" s="381"/>
      <c r="FD238" s="381"/>
      <c r="FE238" s="381"/>
      <c r="FF238" s="381"/>
      <c r="FG238" s="381"/>
      <c r="FH238" s="381"/>
      <c r="FI238" s="381"/>
      <c r="FJ238" s="381"/>
      <c r="FK238" s="381"/>
      <c r="FL238" s="381"/>
      <c r="FM238" s="381"/>
      <c r="FN238" s="381"/>
      <c r="FO238" s="381"/>
      <c r="FP238" s="381"/>
      <c r="FQ238" s="381"/>
      <c r="FR238" s="381"/>
      <c r="FS238" s="381"/>
      <c r="FT238" s="381"/>
      <c r="FU238" s="381"/>
      <c r="FV238" s="381"/>
      <c r="FW238" s="381"/>
      <c r="FX238" s="381"/>
      <c r="FY238" s="381"/>
      <c r="FZ238" s="381"/>
      <c r="GA238" s="381"/>
      <c r="GB238" s="381"/>
      <c r="GC238" s="381"/>
    </row>
    <row r="239" spans="1:185" s="382" customFormat="1" ht="13.8">
      <c r="A239" s="390" t="s">
        <v>6036</v>
      </c>
      <c r="B239" s="388" t="s">
        <v>5860</v>
      </c>
      <c r="C239" s="202">
        <v>6</v>
      </c>
      <c r="D239" s="146">
        <v>30860</v>
      </c>
      <c r="E239" s="146">
        <v>33506</v>
      </c>
      <c r="F239" s="157"/>
      <c r="G239" s="157"/>
      <c r="H239" s="157"/>
      <c r="I239" s="381"/>
      <c r="J239" s="381"/>
      <c r="K239" s="381"/>
      <c r="L239" s="381"/>
      <c r="M239" s="381"/>
      <c r="N239" s="381"/>
      <c r="O239" s="381"/>
      <c r="P239" s="381"/>
      <c r="Q239" s="381"/>
      <c r="R239" s="381"/>
      <c r="S239" s="381"/>
      <c r="T239" s="381"/>
      <c r="U239" s="381"/>
      <c r="V239" s="381"/>
      <c r="W239" s="381"/>
      <c r="X239" s="381"/>
      <c r="Y239" s="381"/>
      <c r="Z239" s="381"/>
      <c r="AA239" s="381"/>
      <c r="AB239" s="381"/>
      <c r="AC239" s="381"/>
      <c r="AD239" s="381"/>
      <c r="AE239" s="381"/>
      <c r="AF239" s="381"/>
      <c r="AG239" s="381"/>
      <c r="AH239" s="381"/>
      <c r="AI239" s="381"/>
      <c r="AJ239" s="381"/>
      <c r="AK239" s="381"/>
      <c r="AL239" s="381"/>
      <c r="AM239" s="381"/>
      <c r="AN239" s="381"/>
      <c r="AO239" s="381"/>
      <c r="AP239" s="381"/>
      <c r="AQ239" s="381"/>
      <c r="AR239" s="381"/>
      <c r="AS239" s="381"/>
      <c r="AT239" s="381"/>
      <c r="AU239" s="381"/>
      <c r="AV239" s="381"/>
      <c r="AW239" s="381"/>
      <c r="AX239" s="381"/>
      <c r="AY239" s="381"/>
      <c r="AZ239" s="381"/>
      <c r="BA239" s="381"/>
      <c r="BB239" s="381"/>
      <c r="BC239" s="381"/>
      <c r="BD239" s="381"/>
      <c r="BE239" s="381"/>
      <c r="BF239" s="381"/>
      <c r="BG239" s="381"/>
      <c r="BH239" s="381"/>
      <c r="BI239" s="381"/>
      <c r="BJ239" s="381"/>
      <c r="BK239" s="381"/>
      <c r="BL239" s="381"/>
      <c r="BM239" s="381"/>
      <c r="BN239" s="381"/>
      <c r="BO239" s="381"/>
      <c r="BP239" s="381"/>
      <c r="BQ239" s="381"/>
      <c r="BR239" s="381"/>
      <c r="BS239" s="381"/>
      <c r="BT239" s="381"/>
      <c r="BU239" s="381"/>
      <c r="BV239" s="381"/>
      <c r="BW239" s="381"/>
      <c r="BX239" s="381"/>
      <c r="BY239" s="381"/>
      <c r="BZ239" s="381"/>
      <c r="CA239" s="381"/>
      <c r="CB239" s="381"/>
      <c r="CC239" s="381"/>
      <c r="CD239" s="381"/>
      <c r="CE239" s="381"/>
      <c r="CF239" s="381"/>
      <c r="CG239" s="381"/>
      <c r="CH239" s="381"/>
      <c r="CI239" s="381"/>
      <c r="CJ239" s="381"/>
      <c r="CK239" s="381"/>
      <c r="CL239" s="381"/>
      <c r="CM239" s="381"/>
      <c r="CN239" s="381"/>
      <c r="CO239" s="381"/>
      <c r="CP239" s="381"/>
      <c r="CQ239" s="381"/>
      <c r="CR239" s="381"/>
      <c r="CS239" s="381"/>
      <c r="CT239" s="381"/>
      <c r="CU239" s="381"/>
      <c r="CV239" s="381"/>
      <c r="CW239" s="381"/>
      <c r="CX239" s="381"/>
      <c r="CY239" s="381"/>
      <c r="CZ239" s="381"/>
      <c r="DA239" s="381"/>
      <c r="DB239" s="381"/>
      <c r="DC239" s="381"/>
      <c r="DD239" s="381"/>
      <c r="DE239" s="381"/>
      <c r="DF239" s="381"/>
      <c r="DG239" s="381"/>
      <c r="DH239" s="381"/>
      <c r="DI239" s="381"/>
      <c r="DJ239" s="381"/>
      <c r="DK239" s="381"/>
      <c r="DL239" s="381"/>
      <c r="DM239" s="381"/>
      <c r="DN239" s="381"/>
      <c r="DO239" s="381"/>
      <c r="DP239" s="381"/>
      <c r="DQ239" s="381"/>
      <c r="DR239" s="381"/>
      <c r="DS239" s="381"/>
      <c r="DT239" s="381"/>
      <c r="DU239" s="381"/>
      <c r="DV239" s="381"/>
      <c r="DW239" s="381"/>
      <c r="DX239" s="381"/>
      <c r="DY239" s="381"/>
      <c r="DZ239" s="381"/>
      <c r="EA239" s="381"/>
      <c r="EB239" s="381"/>
      <c r="EC239" s="381"/>
      <c r="ED239" s="381"/>
      <c r="EE239" s="381"/>
      <c r="EF239" s="381"/>
      <c r="EG239" s="381"/>
      <c r="EH239" s="381"/>
      <c r="EI239" s="381"/>
      <c r="EJ239" s="381"/>
      <c r="EK239" s="381"/>
      <c r="EL239" s="381"/>
      <c r="EM239" s="381"/>
      <c r="EN239" s="381"/>
      <c r="EO239" s="381"/>
      <c r="EP239" s="381"/>
      <c r="EQ239" s="381"/>
      <c r="ER239" s="381"/>
      <c r="ES239" s="381"/>
      <c r="ET239" s="381"/>
      <c r="EU239" s="381"/>
      <c r="EV239" s="381"/>
      <c r="EW239" s="381"/>
      <c r="EX239" s="381"/>
      <c r="EY239" s="381"/>
      <c r="EZ239" s="381"/>
      <c r="FA239" s="381"/>
      <c r="FB239" s="381"/>
      <c r="FC239" s="381"/>
      <c r="FD239" s="381"/>
      <c r="FE239" s="381"/>
      <c r="FF239" s="381"/>
      <c r="FG239" s="381"/>
      <c r="FH239" s="381"/>
      <c r="FI239" s="381"/>
      <c r="FJ239" s="381"/>
      <c r="FK239" s="381"/>
      <c r="FL239" s="381"/>
      <c r="FM239" s="381"/>
      <c r="FN239" s="381"/>
      <c r="FO239" s="381"/>
      <c r="FP239" s="381"/>
      <c r="FQ239" s="381"/>
      <c r="FR239" s="381"/>
      <c r="FS239" s="381"/>
      <c r="FT239" s="381"/>
      <c r="FU239" s="381"/>
      <c r="FV239" s="381"/>
      <c r="FW239" s="381"/>
      <c r="FX239" s="381"/>
      <c r="FY239" s="381"/>
      <c r="FZ239" s="381"/>
      <c r="GA239" s="381"/>
      <c r="GB239" s="381"/>
      <c r="GC239" s="381"/>
    </row>
    <row r="240" spans="1:185" s="382" customFormat="1" ht="13.8">
      <c r="A240" s="390" t="s">
        <v>6037</v>
      </c>
      <c r="B240" s="388" t="s">
        <v>5860</v>
      </c>
      <c r="C240" s="202">
        <v>1</v>
      </c>
      <c r="D240" s="146">
        <v>43998</v>
      </c>
      <c r="E240" s="146">
        <v>43998</v>
      </c>
      <c r="F240" s="157"/>
      <c r="G240" s="157"/>
      <c r="H240" s="157"/>
      <c r="I240" s="381"/>
      <c r="J240" s="381"/>
      <c r="K240" s="381"/>
      <c r="L240" s="381"/>
      <c r="M240" s="381"/>
      <c r="N240" s="381"/>
      <c r="O240" s="381"/>
      <c r="P240" s="381"/>
      <c r="Q240" s="381"/>
      <c r="R240" s="381"/>
      <c r="S240" s="381"/>
      <c r="T240" s="381"/>
      <c r="U240" s="381"/>
      <c r="V240" s="381"/>
      <c r="W240" s="381"/>
      <c r="X240" s="381"/>
      <c r="Y240" s="381"/>
      <c r="Z240" s="381"/>
      <c r="AA240" s="381"/>
      <c r="AB240" s="381"/>
      <c r="AC240" s="381"/>
      <c r="AD240" s="381"/>
      <c r="AE240" s="381"/>
      <c r="AF240" s="381"/>
      <c r="AG240" s="381"/>
      <c r="AH240" s="381"/>
      <c r="AI240" s="381"/>
      <c r="AJ240" s="381"/>
      <c r="AK240" s="381"/>
      <c r="AL240" s="381"/>
      <c r="AM240" s="381"/>
      <c r="AN240" s="381"/>
      <c r="AO240" s="381"/>
      <c r="AP240" s="381"/>
      <c r="AQ240" s="381"/>
      <c r="AR240" s="381"/>
      <c r="AS240" s="381"/>
      <c r="AT240" s="381"/>
      <c r="AU240" s="381"/>
      <c r="AV240" s="381"/>
      <c r="AW240" s="381"/>
      <c r="AX240" s="381"/>
      <c r="AY240" s="381"/>
      <c r="AZ240" s="381"/>
      <c r="BA240" s="381"/>
      <c r="BB240" s="381"/>
      <c r="BC240" s="381"/>
      <c r="BD240" s="381"/>
      <c r="BE240" s="381"/>
      <c r="BF240" s="381"/>
      <c r="BG240" s="381"/>
      <c r="BH240" s="381"/>
      <c r="BI240" s="381"/>
      <c r="BJ240" s="381"/>
      <c r="BK240" s="381"/>
      <c r="BL240" s="381"/>
      <c r="BM240" s="381"/>
      <c r="BN240" s="381"/>
      <c r="BO240" s="381"/>
      <c r="BP240" s="381"/>
      <c r="BQ240" s="381"/>
      <c r="BR240" s="381"/>
      <c r="BS240" s="381"/>
      <c r="BT240" s="381"/>
      <c r="BU240" s="381"/>
      <c r="BV240" s="381"/>
      <c r="BW240" s="381"/>
      <c r="BX240" s="381"/>
      <c r="BY240" s="381"/>
      <c r="BZ240" s="381"/>
      <c r="CA240" s="381"/>
      <c r="CB240" s="381"/>
      <c r="CC240" s="381"/>
      <c r="CD240" s="381"/>
      <c r="CE240" s="381"/>
      <c r="CF240" s="381"/>
      <c r="CG240" s="381"/>
      <c r="CH240" s="381"/>
      <c r="CI240" s="381"/>
      <c r="CJ240" s="381"/>
      <c r="CK240" s="381"/>
      <c r="CL240" s="381"/>
      <c r="CM240" s="381"/>
      <c r="CN240" s="381"/>
      <c r="CO240" s="381"/>
      <c r="CP240" s="381"/>
      <c r="CQ240" s="381"/>
      <c r="CR240" s="381"/>
      <c r="CS240" s="381"/>
      <c r="CT240" s="381"/>
      <c r="CU240" s="381"/>
      <c r="CV240" s="381"/>
      <c r="CW240" s="381"/>
      <c r="CX240" s="381"/>
      <c r="CY240" s="381"/>
      <c r="CZ240" s="381"/>
      <c r="DA240" s="381"/>
      <c r="DB240" s="381"/>
      <c r="DC240" s="381"/>
      <c r="DD240" s="381"/>
      <c r="DE240" s="381"/>
      <c r="DF240" s="381"/>
      <c r="DG240" s="381"/>
      <c r="DH240" s="381"/>
      <c r="DI240" s="381"/>
      <c r="DJ240" s="381"/>
      <c r="DK240" s="381"/>
      <c r="DL240" s="381"/>
      <c r="DM240" s="381"/>
      <c r="DN240" s="381"/>
      <c r="DO240" s="381"/>
      <c r="DP240" s="381"/>
      <c r="DQ240" s="381"/>
      <c r="DR240" s="381"/>
      <c r="DS240" s="381"/>
      <c r="DT240" s="381"/>
      <c r="DU240" s="381"/>
      <c r="DV240" s="381"/>
      <c r="DW240" s="381"/>
      <c r="DX240" s="381"/>
      <c r="DY240" s="381"/>
      <c r="DZ240" s="381"/>
      <c r="EA240" s="381"/>
      <c r="EB240" s="381"/>
      <c r="EC240" s="381"/>
      <c r="ED240" s="381"/>
      <c r="EE240" s="381"/>
      <c r="EF240" s="381"/>
      <c r="EG240" s="381"/>
      <c r="EH240" s="381"/>
      <c r="EI240" s="381"/>
      <c r="EJ240" s="381"/>
      <c r="EK240" s="381"/>
      <c r="EL240" s="381"/>
      <c r="EM240" s="381"/>
      <c r="EN240" s="381"/>
      <c r="EO240" s="381"/>
      <c r="EP240" s="381"/>
      <c r="EQ240" s="381"/>
      <c r="ER240" s="381"/>
      <c r="ES240" s="381"/>
      <c r="ET240" s="381"/>
      <c r="EU240" s="381"/>
      <c r="EV240" s="381"/>
      <c r="EW240" s="381"/>
      <c r="EX240" s="381"/>
      <c r="EY240" s="381"/>
      <c r="EZ240" s="381"/>
      <c r="FA240" s="381"/>
      <c r="FB240" s="381"/>
      <c r="FC240" s="381"/>
      <c r="FD240" s="381"/>
      <c r="FE240" s="381"/>
      <c r="FF240" s="381"/>
      <c r="FG240" s="381"/>
      <c r="FH240" s="381"/>
      <c r="FI240" s="381"/>
      <c r="FJ240" s="381"/>
      <c r="FK240" s="381"/>
      <c r="FL240" s="381"/>
      <c r="FM240" s="381"/>
      <c r="FN240" s="381"/>
      <c r="FO240" s="381"/>
      <c r="FP240" s="381"/>
      <c r="FQ240" s="381"/>
      <c r="FR240" s="381"/>
      <c r="FS240" s="381"/>
      <c r="FT240" s="381"/>
      <c r="FU240" s="381"/>
      <c r="FV240" s="381"/>
      <c r="FW240" s="381"/>
      <c r="FX240" s="381"/>
      <c r="FY240" s="381"/>
      <c r="FZ240" s="381"/>
      <c r="GA240" s="381"/>
      <c r="GB240" s="381"/>
      <c r="GC240" s="381"/>
    </row>
    <row r="241" spans="1:185" s="382" customFormat="1" ht="13.8">
      <c r="A241" s="390" t="s">
        <v>6038</v>
      </c>
      <c r="B241" s="388" t="s">
        <v>5866</v>
      </c>
      <c r="C241" s="202">
        <v>1</v>
      </c>
      <c r="D241" s="146">
        <v>35408.54</v>
      </c>
      <c r="E241" s="146">
        <v>35408.54</v>
      </c>
      <c r="F241" s="157"/>
      <c r="G241" s="157"/>
      <c r="H241" s="157"/>
      <c r="I241" s="381"/>
      <c r="J241" s="381"/>
      <c r="K241" s="381"/>
      <c r="L241" s="381"/>
      <c r="M241" s="381"/>
      <c r="N241" s="381"/>
      <c r="O241" s="381"/>
      <c r="P241" s="381"/>
      <c r="Q241" s="381"/>
      <c r="R241" s="381"/>
      <c r="S241" s="381"/>
      <c r="T241" s="381"/>
      <c r="U241" s="381"/>
      <c r="V241" s="381"/>
      <c r="W241" s="381"/>
      <c r="X241" s="381"/>
      <c r="Y241" s="381"/>
      <c r="Z241" s="381"/>
      <c r="AA241" s="381"/>
      <c r="AB241" s="381"/>
      <c r="AC241" s="381"/>
      <c r="AD241" s="381"/>
      <c r="AE241" s="381"/>
      <c r="AF241" s="381"/>
      <c r="AG241" s="381"/>
      <c r="AH241" s="381"/>
      <c r="AI241" s="381"/>
      <c r="AJ241" s="381"/>
      <c r="AK241" s="381"/>
      <c r="AL241" s="381"/>
      <c r="AM241" s="381"/>
      <c r="AN241" s="381"/>
      <c r="AO241" s="381"/>
      <c r="AP241" s="381"/>
      <c r="AQ241" s="381"/>
      <c r="AR241" s="381"/>
      <c r="AS241" s="381"/>
      <c r="AT241" s="381"/>
      <c r="AU241" s="381"/>
      <c r="AV241" s="381"/>
      <c r="AW241" s="381"/>
      <c r="AX241" s="381"/>
      <c r="AY241" s="381"/>
      <c r="AZ241" s="381"/>
      <c r="BA241" s="381"/>
      <c r="BB241" s="381"/>
      <c r="BC241" s="381"/>
      <c r="BD241" s="381"/>
      <c r="BE241" s="381"/>
      <c r="BF241" s="381"/>
      <c r="BG241" s="381"/>
      <c r="BH241" s="381"/>
      <c r="BI241" s="381"/>
      <c r="BJ241" s="381"/>
      <c r="BK241" s="381"/>
      <c r="BL241" s="381"/>
      <c r="BM241" s="381"/>
      <c r="BN241" s="381"/>
      <c r="BO241" s="381"/>
      <c r="BP241" s="381"/>
      <c r="BQ241" s="381"/>
      <c r="BR241" s="381"/>
      <c r="BS241" s="381"/>
      <c r="BT241" s="381"/>
      <c r="BU241" s="381"/>
      <c r="BV241" s="381"/>
      <c r="BW241" s="381"/>
      <c r="BX241" s="381"/>
      <c r="BY241" s="381"/>
      <c r="BZ241" s="381"/>
      <c r="CA241" s="381"/>
      <c r="CB241" s="381"/>
      <c r="CC241" s="381"/>
      <c r="CD241" s="381"/>
      <c r="CE241" s="381"/>
      <c r="CF241" s="381"/>
      <c r="CG241" s="381"/>
      <c r="CH241" s="381"/>
      <c r="CI241" s="381"/>
      <c r="CJ241" s="381"/>
      <c r="CK241" s="381"/>
      <c r="CL241" s="381"/>
      <c r="CM241" s="381"/>
      <c r="CN241" s="381"/>
      <c r="CO241" s="381"/>
      <c r="CP241" s="381"/>
      <c r="CQ241" s="381"/>
      <c r="CR241" s="381"/>
      <c r="CS241" s="381"/>
      <c r="CT241" s="381"/>
      <c r="CU241" s="381"/>
      <c r="CV241" s="381"/>
      <c r="CW241" s="381"/>
      <c r="CX241" s="381"/>
      <c r="CY241" s="381"/>
      <c r="CZ241" s="381"/>
      <c r="DA241" s="381"/>
      <c r="DB241" s="381"/>
      <c r="DC241" s="381"/>
      <c r="DD241" s="381"/>
      <c r="DE241" s="381"/>
      <c r="DF241" s="381"/>
      <c r="DG241" s="381"/>
      <c r="DH241" s="381"/>
      <c r="DI241" s="381"/>
      <c r="DJ241" s="381"/>
      <c r="DK241" s="381"/>
      <c r="DL241" s="381"/>
      <c r="DM241" s="381"/>
      <c r="DN241" s="381"/>
      <c r="DO241" s="381"/>
      <c r="DP241" s="381"/>
      <c r="DQ241" s="381"/>
      <c r="DR241" s="381"/>
      <c r="DS241" s="381"/>
      <c r="DT241" s="381"/>
      <c r="DU241" s="381"/>
      <c r="DV241" s="381"/>
      <c r="DW241" s="381"/>
      <c r="DX241" s="381"/>
      <c r="DY241" s="381"/>
      <c r="DZ241" s="381"/>
      <c r="EA241" s="381"/>
      <c r="EB241" s="381"/>
      <c r="EC241" s="381"/>
      <c r="ED241" s="381"/>
      <c r="EE241" s="381"/>
      <c r="EF241" s="381"/>
      <c r="EG241" s="381"/>
      <c r="EH241" s="381"/>
      <c r="EI241" s="381"/>
      <c r="EJ241" s="381"/>
      <c r="EK241" s="381"/>
      <c r="EL241" s="381"/>
      <c r="EM241" s="381"/>
      <c r="EN241" s="381"/>
      <c r="EO241" s="381"/>
      <c r="EP241" s="381"/>
      <c r="EQ241" s="381"/>
      <c r="ER241" s="381"/>
      <c r="ES241" s="381"/>
      <c r="ET241" s="381"/>
      <c r="EU241" s="381"/>
      <c r="EV241" s="381"/>
      <c r="EW241" s="381"/>
      <c r="EX241" s="381"/>
      <c r="EY241" s="381"/>
      <c r="EZ241" s="381"/>
      <c r="FA241" s="381"/>
      <c r="FB241" s="381"/>
      <c r="FC241" s="381"/>
      <c r="FD241" s="381"/>
      <c r="FE241" s="381"/>
      <c r="FF241" s="381"/>
      <c r="FG241" s="381"/>
      <c r="FH241" s="381"/>
      <c r="FI241" s="381"/>
      <c r="FJ241" s="381"/>
      <c r="FK241" s="381"/>
      <c r="FL241" s="381"/>
      <c r="FM241" s="381"/>
      <c r="FN241" s="381"/>
      <c r="FO241" s="381"/>
      <c r="FP241" s="381"/>
      <c r="FQ241" s="381"/>
      <c r="FR241" s="381"/>
      <c r="FS241" s="381"/>
      <c r="FT241" s="381"/>
      <c r="FU241" s="381"/>
      <c r="FV241" s="381"/>
      <c r="FW241" s="381"/>
      <c r="FX241" s="381"/>
      <c r="FY241" s="381"/>
      <c r="FZ241" s="381"/>
      <c r="GA241" s="381"/>
      <c r="GB241" s="381"/>
      <c r="GC241" s="381"/>
    </row>
    <row r="242" spans="1:185" s="382" customFormat="1" ht="13.8">
      <c r="A242" s="390" t="s">
        <v>6039</v>
      </c>
      <c r="B242" s="388" t="s">
        <v>5870</v>
      </c>
      <c r="C242" s="202">
        <v>6</v>
      </c>
      <c r="D242" s="146">
        <v>24209</v>
      </c>
      <c r="E242" s="146">
        <v>24394</v>
      </c>
      <c r="F242" s="157"/>
      <c r="G242" s="157"/>
      <c r="H242" s="157"/>
      <c r="I242" s="381"/>
      <c r="J242" s="381"/>
      <c r="K242" s="381"/>
      <c r="L242" s="381"/>
      <c r="M242" s="381"/>
      <c r="N242" s="381"/>
      <c r="O242" s="381"/>
      <c r="P242" s="381"/>
      <c r="Q242" s="381"/>
      <c r="R242" s="381"/>
      <c r="S242" s="381"/>
      <c r="T242" s="381"/>
      <c r="U242" s="381"/>
      <c r="V242" s="381"/>
      <c r="W242" s="381"/>
      <c r="X242" s="381"/>
      <c r="Y242" s="381"/>
      <c r="Z242" s="381"/>
      <c r="AA242" s="381"/>
      <c r="AB242" s="381"/>
      <c r="AC242" s="381"/>
      <c r="AD242" s="381"/>
      <c r="AE242" s="381"/>
      <c r="AF242" s="381"/>
      <c r="AG242" s="381"/>
      <c r="AH242" s="381"/>
      <c r="AI242" s="381"/>
      <c r="AJ242" s="381"/>
      <c r="AK242" s="381"/>
      <c r="AL242" s="381"/>
      <c r="AM242" s="381"/>
      <c r="AN242" s="381"/>
      <c r="AO242" s="381"/>
      <c r="AP242" s="381"/>
      <c r="AQ242" s="381"/>
      <c r="AR242" s="381"/>
      <c r="AS242" s="381"/>
      <c r="AT242" s="381"/>
      <c r="AU242" s="381"/>
      <c r="AV242" s="381"/>
      <c r="AW242" s="381"/>
      <c r="AX242" s="381"/>
      <c r="AY242" s="381"/>
      <c r="AZ242" s="381"/>
      <c r="BA242" s="381"/>
      <c r="BB242" s="381"/>
      <c r="BC242" s="381"/>
      <c r="BD242" s="381"/>
      <c r="BE242" s="381"/>
      <c r="BF242" s="381"/>
      <c r="BG242" s="381"/>
      <c r="BH242" s="381"/>
      <c r="BI242" s="381"/>
      <c r="BJ242" s="381"/>
      <c r="BK242" s="381"/>
      <c r="BL242" s="381"/>
      <c r="BM242" s="381"/>
      <c r="BN242" s="381"/>
      <c r="BO242" s="381"/>
      <c r="BP242" s="381"/>
      <c r="BQ242" s="381"/>
      <c r="BR242" s="381"/>
      <c r="BS242" s="381"/>
      <c r="BT242" s="381"/>
      <c r="BU242" s="381"/>
      <c r="BV242" s="381"/>
      <c r="BW242" s="381"/>
      <c r="BX242" s="381"/>
      <c r="BY242" s="381"/>
      <c r="BZ242" s="381"/>
      <c r="CA242" s="381"/>
      <c r="CB242" s="381"/>
      <c r="CC242" s="381"/>
      <c r="CD242" s="381"/>
      <c r="CE242" s="381"/>
      <c r="CF242" s="381"/>
      <c r="CG242" s="381"/>
      <c r="CH242" s="381"/>
      <c r="CI242" s="381"/>
      <c r="CJ242" s="381"/>
      <c r="CK242" s="381"/>
      <c r="CL242" s="381"/>
      <c r="CM242" s="381"/>
      <c r="CN242" s="381"/>
      <c r="CO242" s="381"/>
      <c r="CP242" s="381"/>
      <c r="CQ242" s="381"/>
      <c r="CR242" s="381"/>
      <c r="CS242" s="381"/>
      <c r="CT242" s="381"/>
      <c r="CU242" s="381"/>
      <c r="CV242" s="381"/>
      <c r="CW242" s="381"/>
      <c r="CX242" s="381"/>
      <c r="CY242" s="381"/>
      <c r="CZ242" s="381"/>
      <c r="DA242" s="381"/>
      <c r="DB242" s="381"/>
      <c r="DC242" s="381"/>
      <c r="DD242" s="381"/>
      <c r="DE242" s="381"/>
      <c r="DF242" s="381"/>
      <c r="DG242" s="381"/>
      <c r="DH242" s="381"/>
      <c r="DI242" s="381"/>
      <c r="DJ242" s="381"/>
      <c r="DK242" s="381"/>
      <c r="DL242" s="381"/>
      <c r="DM242" s="381"/>
      <c r="DN242" s="381"/>
      <c r="DO242" s="381"/>
      <c r="DP242" s="381"/>
      <c r="DQ242" s="381"/>
      <c r="DR242" s="381"/>
      <c r="DS242" s="381"/>
      <c r="DT242" s="381"/>
      <c r="DU242" s="381"/>
      <c r="DV242" s="381"/>
      <c r="DW242" s="381"/>
      <c r="DX242" s="381"/>
      <c r="DY242" s="381"/>
      <c r="DZ242" s="381"/>
      <c r="EA242" s="381"/>
      <c r="EB242" s="381"/>
      <c r="EC242" s="381"/>
      <c r="ED242" s="381"/>
      <c r="EE242" s="381"/>
      <c r="EF242" s="381"/>
      <c r="EG242" s="381"/>
      <c r="EH242" s="381"/>
      <c r="EI242" s="381"/>
      <c r="EJ242" s="381"/>
      <c r="EK242" s="381"/>
      <c r="EL242" s="381"/>
      <c r="EM242" s="381"/>
      <c r="EN242" s="381"/>
      <c r="EO242" s="381"/>
      <c r="EP242" s="381"/>
      <c r="EQ242" s="381"/>
      <c r="ER242" s="381"/>
      <c r="ES242" s="381"/>
      <c r="ET242" s="381"/>
      <c r="EU242" s="381"/>
      <c r="EV242" s="381"/>
      <c r="EW242" s="381"/>
      <c r="EX242" s="381"/>
      <c r="EY242" s="381"/>
      <c r="EZ242" s="381"/>
      <c r="FA242" s="381"/>
      <c r="FB242" s="381"/>
      <c r="FC242" s="381"/>
      <c r="FD242" s="381"/>
      <c r="FE242" s="381"/>
      <c r="FF242" s="381"/>
      <c r="FG242" s="381"/>
      <c r="FH242" s="381"/>
      <c r="FI242" s="381"/>
      <c r="FJ242" s="381"/>
      <c r="FK242" s="381"/>
      <c r="FL242" s="381"/>
      <c r="FM242" s="381"/>
      <c r="FN242" s="381"/>
      <c r="FO242" s="381"/>
      <c r="FP242" s="381"/>
      <c r="FQ242" s="381"/>
      <c r="FR242" s="381"/>
      <c r="FS242" s="381"/>
      <c r="FT242" s="381"/>
      <c r="FU242" s="381"/>
      <c r="FV242" s="381"/>
      <c r="FW242" s="381"/>
      <c r="FX242" s="381"/>
      <c r="FY242" s="381"/>
      <c r="FZ242" s="381"/>
      <c r="GA242" s="381"/>
      <c r="GB242" s="381"/>
      <c r="GC242" s="381"/>
    </row>
    <row r="243" spans="1:185" s="382" customFormat="1" ht="13.8">
      <c r="A243" s="390" t="s">
        <v>6040</v>
      </c>
      <c r="B243" s="388" t="s">
        <v>5818</v>
      </c>
      <c r="C243" s="202">
        <v>2</v>
      </c>
      <c r="D243" s="146">
        <v>44560</v>
      </c>
      <c r="E243" s="146">
        <v>44560</v>
      </c>
      <c r="F243" s="157"/>
      <c r="G243" s="157"/>
      <c r="H243" s="157"/>
      <c r="I243" s="381"/>
      <c r="J243" s="381"/>
      <c r="K243" s="381"/>
      <c r="L243" s="381"/>
      <c r="M243" s="381"/>
      <c r="N243" s="381"/>
      <c r="O243" s="381"/>
      <c r="P243" s="381"/>
      <c r="Q243" s="381"/>
      <c r="R243" s="381"/>
      <c r="S243" s="381"/>
      <c r="T243" s="381"/>
      <c r="U243" s="381"/>
      <c r="V243" s="381"/>
      <c r="W243" s="381"/>
      <c r="X243" s="381"/>
      <c r="Y243" s="381"/>
      <c r="Z243" s="381"/>
      <c r="AA243" s="381"/>
      <c r="AB243" s="381"/>
      <c r="AC243" s="381"/>
      <c r="AD243" s="381"/>
      <c r="AE243" s="381"/>
      <c r="AF243" s="381"/>
      <c r="AG243" s="381"/>
      <c r="AH243" s="381"/>
      <c r="AI243" s="381"/>
      <c r="AJ243" s="381"/>
      <c r="AK243" s="381"/>
      <c r="AL243" s="381"/>
      <c r="AM243" s="381"/>
      <c r="AN243" s="381"/>
      <c r="AO243" s="381"/>
      <c r="AP243" s="381"/>
      <c r="AQ243" s="381"/>
      <c r="AR243" s="381"/>
      <c r="AS243" s="381"/>
      <c r="AT243" s="381"/>
      <c r="AU243" s="381"/>
      <c r="AV243" s="381"/>
      <c r="AW243" s="381"/>
      <c r="AX243" s="381"/>
      <c r="AY243" s="381"/>
      <c r="AZ243" s="381"/>
      <c r="BA243" s="381"/>
      <c r="BB243" s="381"/>
      <c r="BC243" s="381"/>
      <c r="BD243" s="381"/>
      <c r="BE243" s="381"/>
      <c r="BF243" s="381"/>
      <c r="BG243" s="381"/>
      <c r="BH243" s="381"/>
      <c r="BI243" s="381"/>
      <c r="BJ243" s="381"/>
      <c r="BK243" s="381"/>
      <c r="BL243" s="381"/>
      <c r="BM243" s="381"/>
      <c r="BN243" s="381"/>
      <c r="BO243" s="381"/>
      <c r="BP243" s="381"/>
      <c r="BQ243" s="381"/>
      <c r="BR243" s="381"/>
      <c r="BS243" s="381"/>
      <c r="BT243" s="381"/>
      <c r="BU243" s="381"/>
      <c r="BV243" s="381"/>
      <c r="BW243" s="381"/>
      <c r="BX243" s="381"/>
      <c r="BY243" s="381"/>
      <c r="BZ243" s="381"/>
      <c r="CA243" s="381"/>
      <c r="CB243" s="381"/>
      <c r="CC243" s="381"/>
      <c r="CD243" s="381"/>
      <c r="CE243" s="381"/>
      <c r="CF243" s="381"/>
      <c r="CG243" s="381"/>
      <c r="CH243" s="381"/>
      <c r="CI243" s="381"/>
      <c r="CJ243" s="381"/>
      <c r="CK243" s="381"/>
      <c r="CL243" s="381"/>
      <c r="CM243" s="381"/>
      <c r="CN243" s="381"/>
      <c r="CO243" s="381"/>
      <c r="CP243" s="381"/>
      <c r="CQ243" s="381"/>
      <c r="CR243" s="381"/>
      <c r="CS243" s="381"/>
      <c r="CT243" s="381"/>
      <c r="CU243" s="381"/>
      <c r="CV243" s="381"/>
      <c r="CW243" s="381"/>
      <c r="CX243" s="381"/>
      <c r="CY243" s="381"/>
      <c r="CZ243" s="381"/>
      <c r="DA243" s="381"/>
      <c r="DB243" s="381"/>
      <c r="DC243" s="381"/>
      <c r="DD243" s="381"/>
      <c r="DE243" s="381"/>
      <c r="DF243" s="381"/>
      <c r="DG243" s="381"/>
      <c r="DH243" s="381"/>
      <c r="DI243" s="381"/>
      <c r="DJ243" s="381"/>
      <c r="DK243" s="381"/>
      <c r="DL243" s="381"/>
      <c r="DM243" s="381"/>
      <c r="DN243" s="381"/>
      <c r="DO243" s="381"/>
      <c r="DP243" s="381"/>
      <c r="DQ243" s="381"/>
      <c r="DR243" s="381"/>
      <c r="DS243" s="381"/>
      <c r="DT243" s="381"/>
      <c r="DU243" s="381"/>
      <c r="DV243" s="381"/>
      <c r="DW243" s="381"/>
      <c r="DX243" s="381"/>
      <c r="DY243" s="381"/>
      <c r="DZ243" s="381"/>
      <c r="EA243" s="381"/>
      <c r="EB243" s="381"/>
      <c r="EC243" s="381"/>
      <c r="ED243" s="381"/>
      <c r="EE243" s="381"/>
      <c r="EF243" s="381"/>
      <c r="EG243" s="381"/>
      <c r="EH243" s="381"/>
      <c r="EI243" s="381"/>
      <c r="EJ243" s="381"/>
      <c r="EK243" s="381"/>
      <c r="EL243" s="381"/>
      <c r="EM243" s="381"/>
      <c r="EN243" s="381"/>
      <c r="EO243" s="381"/>
      <c r="EP243" s="381"/>
      <c r="EQ243" s="381"/>
      <c r="ER243" s="381"/>
      <c r="ES243" s="381"/>
      <c r="ET243" s="381"/>
      <c r="EU243" s="381"/>
      <c r="EV243" s="381"/>
      <c r="EW243" s="381"/>
      <c r="EX243" s="381"/>
      <c r="EY243" s="381"/>
      <c r="EZ243" s="381"/>
      <c r="FA243" s="381"/>
      <c r="FB243" s="381"/>
      <c r="FC243" s="381"/>
      <c r="FD243" s="381"/>
      <c r="FE243" s="381"/>
      <c r="FF243" s="381"/>
      <c r="FG243" s="381"/>
      <c r="FH243" s="381"/>
      <c r="FI243" s="381"/>
      <c r="FJ243" s="381"/>
      <c r="FK243" s="381"/>
      <c r="FL243" s="381"/>
      <c r="FM243" s="381"/>
      <c r="FN243" s="381"/>
      <c r="FO243" s="381"/>
      <c r="FP243" s="381"/>
      <c r="FQ243" s="381"/>
      <c r="FR243" s="381"/>
      <c r="FS243" s="381"/>
      <c r="FT243" s="381"/>
      <c r="FU243" s="381"/>
      <c r="FV243" s="381"/>
      <c r="FW243" s="381"/>
      <c r="FX243" s="381"/>
      <c r="FY243" s="381"/>
      <c r="FZ243" s="381"/>
      <c r="GA243" s="381"/>
      <c r="GB243" s="381"/>
      <c r="GC243" s="381"/>
    </row>
    <row r="244" spans="1:185" s="382" customFormat="1" ht="13.8">
      <c r="A244" s="390" t="s">
        <v>6041</v>
      </c>
      <c r="B244" s="388" t="s">
        <v>5818</v>
      </c>
      <c r="C244" s="202">
        <v>1</v>
      </c>
      <c r="D244" s="146">
        <v>52993.020000000004</v>
      </c>
      <c r="E244" s="146">
        <v>52993.020000000004</v>
      </c>
      <c r="F244" s="157"/>
      <c r="G244" s="157"/>
      <c r="H244" s="157"/>
      <c r="I244" s="381"/>
      <c r="J244" s="381"/>
      <c r="K244" s="381"/>
      <c r="L244" s="381"/>
      <c r="M244" s="381"/>
      <c r="N244" s="381"/>
      <c r="O244" s="381"/>
      <c r="P244" s="381"/>
      <c r="Q244" s="381"/>
      <c r="R244" s="381"/>
      <c r="S244" s="381"/>
      <c r="T244" s="381"/>
      <c r="U244" s="381"/>
      <c r="V244" s="381"/>
      <c r="W244" s="381"/>
      <c r="X244" s="381"/>
      <c r="Y244" s="381"/>
      <c r="Z244" s="381"/>
      <c r="AA244" s="381"/>
      <c r="AB244" s="381"/>
      <c r="AC244" s="381"/>
      <c r="AD244" s="381"/>
      <c r="AE244" s="381"/>
      <c r="AF244" s="381"/>
      <c r="AG244" s="381"/>
      <c r="AH244" s="381"/>
      <c r="AI244" s="381"/>
      <c r="AJ244" s="381"/>
      <c r="AK244" s="381"/>
      <c r="AL244" s="381"/>
      <c r="AM244" s="381"/>
      <c r="AN244" s="381"/>
      <c r="AO244" s="381"/>
      <c r="AP244" s="381"/>
      <c r="AQ244" s="381"/>
      <c r="AR244" s="381"/>
      <c r="AS244" s="381"/>
      <c r="AT244" s="381"/>
      <c r="AU244" s="381"/>
      <c r="AV244" s="381"/>
      <c r="AW244" s="381"/>
      <c r="AX244" s="381"/>
      <c r="AY244" s="381"/>
      <c r="AZ244" s="381"/>
      <c r="BA244" s="381"/>
      <c r="BB244" s="381"/>
      <c r="BC244" s="381"/>
      <c r="BD244" s="381"/>
      <c r="BE244" s="381"/>
      <c r="BF244" s="381"/>
      <c r="BG244" s="381"/>
      <c r="BH244" s="381"/>
      <c r="BI244" s="381"/>
      <c r="BJ244" s="381"/>
      <c r="BK244" s="381"/>
      <c r="BL244" s="381"/>
      <c r="BM244" s="381"/>
      <c r="BN244" s="381"/>
      <c r="BO244" s="381"/>
      <c r="BP244" s="381"/>
      <c r="BQ244" s="381"/>
      <c r="BR244" s="381"/>
      <c r="BS244" s="381"/>
      <c r="BT244" s="381"/>
      <c r="BU244" s="381"/>
      <c r="BV244" s="381"/>
      <c r="BW244" s="381"/>
      <c r="BX244" s="381"/>
      <c r="BY244" s="381"/>
      <c r="BZ244" s="381"/>
      <c r="CA244" s="381"/>
      <c r="CB244" s="381"/>
      <c r="CC244" s="381"/>
      <c r="CD244" s="381"/>
      <c r="CE244" s="381"/>
      <c r="CF244" s="381"/>
      <c r="CG244" s="381"/>
      <c r="CH244" s="381"/>
      <c r="CI244" s="381"/>
      <c r="CJ244" s="381"/>
      <c r="CK244" s="381"/>
      <c r="CL244" s="381"/>
      <c r="CM244" s="381"/>
      <c r="CN244" s="381"/>
      <c r="CO244" s="381"/>
      <c r="CP244" s="381"/>
      <c r="CQ244" s="381"/>
      <c r="CR244" s="381"/>
      <c r="CS244" s="381"/>
      <c r="CT244" s="381"/>
      <c r="CU244" s="381"/>
      <c r="CV244" s="381"/>
      <c r="CW244" s="381"/>
      <c r="CX244" s="381"/>
      <c r="CY244" s="381"/>
      <c r="CZ244" s="381"/>
      <c r="DA244" s="381"/>
      <c r="DB244" s="381"/>
      <c r="DC244" s="381"/>
      <c r="DD244" s="381"/>
      <c r="DE244" s="381"/>
      <c r="DF244" s="381"/>
      <c r="DG244" s="381"/>
      <c r="DH244" s="381"/>
      <c r="DI244" s="381"/>
      <c r="DJ244" s="381"/>
      <c r="DK244" s="381"/>
      <c r="DL244" s="381"/>
      <c r="DM244" s="381"/>
      <c r="DN244" s="381"/>
      <c r="DO244" s="381"/>
      <c r="DP244" s="381"/>
      <c r="DQ244" s="381"/>
      <c r="DR244" s="381"/>
      <c r="DS244" s="381"/>
      <c r="DT244" s="381"/>
      <c r="DU244" s="381"/>
      <c r="DV244" s="381"/>
      <c r="DW244" s="381"/>
      <c r="DX244" s="381"/>
      <c r="DY244" s="381"/>
      <c r="DZ244" s="381"/>
      <c r="EA244" s="381"/>
      <c r="EB244" s="381"/>
      <c r="EC244" s="381"/>
      <c r="ED244" s="381"/>
      <c r="EE244" s="381"/>
      <c r="EF244" s="381"/>
      <c r="EG244" s="381"/>
      <c r="EH244" s="381"/>
      <c r="EI244" s="381"/>
      <c r="EJ244" s="381"/>
      <c r="EK244" s="381"/>
      <c r="EL244" s="381"/>
      <c r="EM244" s="381"/>
      <c r="EN244" s="381"/>
      <c r="EO244" s="381"/>
      <c r="EP244" s="381"/>
      <c r="EQ244" s="381"/>
      <c r="ER244" s="381"/>
      <c r="ES244" s="381"/>
      <c r="ET244" s="381"/>
      <c r="EU244" s="381"/>
      <c r="EV244" s="381"/>
      <c r="EW244" s="381"/>
      <c r="EX244" s="381"/>
      <c r="EY244" s="381"/>
      <c r="EZ244" s="381"/>
      <c r="FA244" s="381"/>
      <c r="FB244" s="381"/>
      <c r="FC244" s="381"/>
      <c r="FD244" s="381"/>
      <c r="FE244" s="381"/>
      <c r="FF244" s="381"/>
      <c r="FG244" s="381"/>
      <c r="FH244" s="381"/>
      <c r="FI244" s="381"/>
      <c r="FJ244" s="381"/>
      <c r="FK244" s="381"/>
      <c r="FL244" s="381"/>
      <c r="FM244" s="381"/>
      <c r="FN244" s="381"/>
      <c r="FO244" s="381"/>
      <c r="FP244" s="381"/>
      <c r="FQ244" s="381"/>
      <c r="FR244" s="381"/>
      <c r="FS244" s="381"/>
      <c r="FT244" s="381"/>
      <c r="FU244" s="381"/>
      <c r="FV244" s="381"/>
      <c r="FW244" s="381"/>
      <c r="FX244" s="381"/>
      <c r="FY244" s="381"/>
      <c r="FZ244" s="381"/>
      <c r="GA244" s="381"/>
      <c r="GB244" s="381"/>
      <c r="GC244" s="381"/>
    </row>
    <row r="245" spans="1:185" s="382" customFormat="1" ht="13.8">
      <c r="A245" s="390" t="s">
        <v>6042</v>
      </c>
      <c r="B245" s="388" t="s">
        <v>5850</v>
      </c>
      <c r="C245" s="202">
        <v>14</v>
      </c>
      <c r="D245" s="146">
        <v>37463</v>
      </c>
      <c r="E245" s="146">
        <v>41196</v>
      </c>
      <c r="F245" s="157"/>
      <c r="G245" s="157"/>
      <c r="H245" s="157"/>
      <c r="I245" s="381"/>
      <c r="J245" s="381"/>
      <c r="K245" s="381"/>
      <c r="L245" s="381"/>
      <c r="M245" s="381"/>
      <c r="N245" s="381"/>
      <c r="O245" s="381"/>
      <c r="P245" s="381"/>
      <c r="Q245" s="381"/>
      <c r="R245" s="381"/>
      <c r="S245" s="381"/>
      <c r="T245" s="381"/>
      <c r="U245" s="381"/>
      <c r="V245" s="381"/>
      <c r="W245" s="381"/>
      <c r="X245" s="381"/>
      <c r="Y245" s="381"/>
      <c r="Z245" s="381"/>
      <c r="AA245" s="381"/>
      <c r="AB245" s="381"/>
      <c r="AC245" s="381"/>
      <c r="AD245" s="381"/>
      <c r="AE245" s="381"/>
      <c r="AF245" s="381"/>
      <c r="AG245" s="381"/>
      <c r="AH245" s="381"/>
      <c r="AI245" s="381"/>
      <c r="AJ245" s="381"/>
      <c r="AK245" s="381"/>
      <c r="AL245" s="381"/>
      <c r="AM245" s="381"/>
      <c r="AN245" s="381"/>
      <c r="AO245" s="381"/>
      <c r="AP245" s="381"/>
      <c r="AQ245" s="381"/>
      <c r="AR245" s="381"/>
      <c r="AS245" s="381"/>
      <c r="AT245" s="381"/>
      <c r="AU245" s="381"/>
      <c r="AV245" s="381"/>
      <c r="AW245" s="381"/>
      <c r="AX245" s="381"/>
      <c r="AY245" s="381"/>
      <c r="AZ245" s="381"/>
      <c r="BA245" s="381"/>
      <c r="BB245" s="381"/>
      <c r="BC245" s="381"/>
      <c r="BD245" s="381"/>
      <c r="BE245" s="381"/>
      <c r="BF245" s="381"/>
      <c r="BG245" s="381"/>
      <c r="BH245" s="381"/>
      <c r="BI245" s="381"/>
      <c r="BJ245" s="381"/>
      <c r="BK245" s="381"/>
      <c r="BL245" s="381"/>
      <c r="BM245" s="381"/>
      <c r="BN245" s="381"/>
      <c r="BO245" s="381"/>
      <c r="BP245" s="381"/>
      <c r="BQ245" s="381"/>
      <c r="BR245" s="381"/>
      <c r="BS245" s="381"/>
      <c r="BT245" s="381"/>
      <c r="BU245" s="381"/>
      <c r="BV245" s="381"/>
      <c r="BW245" s="381"/>
      <c r="BX245" s="381"/>
      <c r="BY245" s="381"/>
      <c r="BZ245" s="381"/>
      <c r="CA245" s="381"/>
      <c r="CB245" s="381"/>
      <c r="CC245" s="381"/>
      <c r="CD245" s="381"/>
      <c r="CE245" s="381"/>
      <c r="CF245" s="381"/>
      <c r="CG245" s="381"/>
      <c r="CH245" s="381"/>
      <c r="CI245" s="381"/>
      <c r="CJ245" s="381"/>
      <c r="CK245" s="381"/>
      <c r="CL245" s="381"/>
      <c r="CM245" s="381"/>
      <c r="CN245" s="381"/>
      <c r="CO245" s="381"/>
      <c r="CP245" s="381"/>
      <c r="CQ245" s="381"/>
      <c r="CR245" s="381"/>
      <c r="CS245" s="381"/>
      <c r="CT245" s="381"/>
      <c r="CU245" s="381"/>
      <c r="CV245" s="381"/>
      <c r="CW245" s="381"/>
      <c r="CX245" s="381"/>
      <c r="CY245" s="381"/>
      <c r="CZ245" s="381"/>
      <c r="DA245" s="381"/>
      <c r="DB245" s="381"/>
      <c r="DC245" s="381"/>
      <c r="DD245" s="381"/>
      <c r="DE245" s="381"/>
      <c r="DF245" s="381"/>
      <c r="DG245" s="381"/>
      <c r="DH245" s="381"/>
      <c r="DI245" s="381"/>
      <c r="DJ245" s="381"/>
      <c r="DK245" s="381"/>
      <c r="DL245" s="381"/>
      <c r="DM245" s="381"/>
      <c r="DN245" s="381"/>
      <c r="DO245" s="381"/>
      <c r="DP245" s="381"/>
      <c r="DQ245" s="381"/>
      <c r="DR245" s="381"/>
      <c r="DS245" s="381"/>
      <c r="DT245" s="381"/>
      <c r="DU245" s="381"/>
      <c r="DV245" s="381"/>
      <c r="DW245" s="381"/>
      <c r="DX245" s="381"/>
      <c r="DY245" s="381"/>
      <c r="DZ245" s="381"/>
      <c r="EA245" s="381"/>
      <c r="EB245" s="381"/>
      <c r="EC245" s="381"/>
      <c r="ED245" s="381"/>
      <c r="EE245" s="381"/>
      <c r="EF245" s="381"/>
      <c r="EG245" s="381"/>
      <c r="EH245" s="381"/>
      <c r="EI245" s="381"/>
      <c r="EJ245" s="381"/>
      <c r="EK245" s="381"/>
      <c r="EL245" s="381"/>
      <c r="EM245" s="381"/>
      <c r="EN245" s="381"/>
      <c r="EO245" s="381"/>
      <c r="EP245" s="381"/>
      <c r="EQ245" s="381"/>
      <c r="ER245" s="381"/>
      <c r="ES245" s="381"/>
      <c r="ET245" s="381"/>
      <c r="EU245" s="381"/>
      <c r="EV245" s="381"/>
      <c r="EW245" s="381"/>
      <c r="EX245" s="381"/>
      <c r="EY245" s="381"/>
      <c r="EZ245" s="381"/>
      <c r="FA245" s="381"/>
      <c r="FB245" s="381"/>
      <c r="FC245" s="381"/>
      <c r="FD245" s="381"/>
      <c r="FE245" s="381"/>
      <c r="FF245" s="381"/>
      <c r="FG245" s="381"/>
      <c r="FH245" s="381"/>
      <c r="FI245" s="381"/>
      <c r="FJ245" s="381"/>
      <c r="FK245" s="381"/>
      <c r="FL245" s="381"/>
      <c r="FM245" s="381"/>
      <c r="FN245" s="381"/>
      <c r="FO245" s="381"/>
      <c r="FP245" s="381"/>
      <c r="FQ245" s="381"/>
      <c r="FR245" s="381"/>
      <c r="FS245" s="381"/>
      <c r="FT245" s="381"/>
      <c r="FU245" s="381"/>
      <c r="FV245" s="381"/>
      <c r="FW245" s="381"/>
      <c r="FX245" s="381"/>
      <c r="FY245" s="381"/>
      <c r="FZ245" s="381"/>
      <c r="GA245" s="381"/>
      <c r="GB245" s="381"/>
      <c r="GC245" s="381"/>
    </row>
    <row r="246" spans="1:185" s="382" customFormat="1" ht="13.8">
      <c r="A246" s="390" t="s">
        <v>6043</v>
      </c>
      <c r="B246" s="388" t="s">
        <v>5834</v>
      </c>
      <c r="C246" s="202">
        <v>13</v>
      </c>
      <c r="D246" s="146">
        <v>41251</v>
      </c>
      <c r="E246" s="146">
        <v>45080.4</v>
      </c>
      <c r="F246" s="157"/>
      <c r="G246" s="157"/>
      <c r="H246" s="157"/>
      <c r="I246" s="381"/>
      <c r="J246" s="381"/>
      <c r="K246" s="381"/>
      <c r="L246" s="381"/>
      <c r="M246" s="381"/>
      <c r="N246" s="381"/>
      <c r="O246" s="381"/>
      <c r="P246" s="381"/>
      <c r="Q246" s="381"/>
      <c r="R246" s="381"/>
      <c r="S246" s="381"/>
      <c r="T246" s="381"/>
      <c r="U246" s="381"/>
      <c r="V246" s="381"/>
      <c r="W246" s="381"/>
      <c r="X246" s="381"/>
      <c r="Y246" s="381"/>
      <c r="Z246" s="381"/>
      <c r="AA246" s="381"/>
      <c r="AB246" s="381"/>
      <c r="AC246" s="381"/>
      <c r="AD246" s="381"/>
      <c r="AE246" s="381"/>
      <c r="AF246" s="381"/>
      <c r="AG246" s="381"/>
      <c r="AH246" s="381"/>
      <c r="AI246" s="381"/>
      <c r="AJ246" s="381"/>
      <c r="AK246" s="381"/>
      <c r="AL246" s="381"/>
      <c r="AM246" s="381"/>
      <c r="AN246" s="381"/>
      <c r="AO246" s="381"/>
      <c r="AP246" s="381"/>
      <c r="AQ246" s="381"/>
      <c r="AR246" s="381"/>
      <c r="AS246" s="381"/>
      <c r="AT246" s="381"/>
      <c r="AU246" s="381"/>
      <c r="AV246" s="381"/>
      <c r="AW246" s="381"/>
      <c r="AX246" s="381"/>
      <c r="AY246" s="381"/>
      <c r="AZ246" s="381"/>
      <c r="BA246" s="381"/>
      <c r="BB246" s="381"/>
      <c r="BC246" s="381"/>
      <c r="BD246" s="381"/>
      <c r="BE246" s="381"/>
      <c r="BF246" s="381"/>
      <c r="BG246" s="381"/>
      <c r="BH246" s="381"/>
      <c r="BI246" s="381"/>
      <c r="BJ246" s="381"/>
      <c r="BK246" s="381"/>
      <c r="BL246" s="381"/>
      <c r="BM246" s="381"/>
      <c r="BN246" s="381"/>
      <c r="BO246" s="381"/>
      <c r="BP246" s="381"/>
      <c r="BQ246" s="381"/>
      <c r="BR246" s="381"/>
      <c r="BS246" s="381"/>
      <c r="BT246" s="381"/>
      <c r="BU246" s="381"/>
      <c r="BV246" s="381"/>
      <c r="BW246" s="381"/>
      <c r="BX246" s="381"/>
      <c r="BY246" s="381"/>
      <c r="BZ246" s="381"/>
      <c r="CA246" s="381"/>
      <c r="CB246" s="381"/>
      <c r="CC246" s="381"/>
      <c r="CD246" s="381"/>
      <c r="CE246" s="381"/>
      <c r="CF246" s="381"/>
      <c r="CG246" s="381"/>
      <c r="CH246" s="381"/>
      <c r="CI246" s="381"/>
      <c r="CJ246" s="381"/>
      <c r="CK246" s="381"/>
      <c r="CL246" s="381"/>
      <c r="CM246" s="381"/>
      <c r="CN246" s="381"/>
      <c r="CO246" s="381"/>
      <c r="CP246" s="381"/>
      <c r="CQ246" s="381"/>
      <c r="CR246" s="381"/>
      <c r="CS246" s="381"/>
      <c r="CT246" s="381"/>
      <c r="CU246" s="381"/>
      <c r="CV246" s="381"/>
      <c r="CW246" s="381"/>
      <c r="CX246" s="381"/>
      <c r="CY246" s="381"/>
      <c r="CZ246" s="381"/>
      <c r="DA246" s="381"/>
      <c r="DB246" s="381"/>
      <c r="DC246" s="381"/>
      <c r="DD246" s="381"/>
      <c r="DE246" s="381"/>
      <c r="DF246" s="381"/>
      <c r="DG246" s="381"/>
      <c r="DH246" s="381"/>
      <c r="DI246" s="381"/>
      <c r="DJ246" s="381"/>
      <c r="DK246" s="381"/>
      <c r="DL246" s="381"/>
      <c r="DM246" s="381"/>
      <c r="DN246" s="381"/>
      <c r="DO246" s="381"/>
      <c r="DP246" s="381"/>
      <c r="DQ246" s="381"/>
      <c r="DR246" s="381"/>
      <c r="DS246" s="381"/>
      <c r="DT246" s="381"/>
      <c r="DU246" s="381"/>
      <c r="DV246" s="381"/>
      <c r="DW246" s="381"/>
      <c r="DX246" s="381"/>
      <c r="DY246" s="381"/>
      <c r="DZ246" s="381"/>
      <c r="EA246" s="381"/>
      <c r="EB246" s="381"/>
      <c r="EC246" s="381"/>
      <c r="ED246" s="381"/>
      <c r="EE246" s="381"/>
      <c r="EF246" s="381"/>
      <c r="EG246" s="381"/>
      <c r="EH246" s="381"/>
      <c r="EI246" s="381"/>
      <c r="EJ246" s="381"/>
      <c r="EK246" s="381"/>
      <c r="EL246" s="381"/>
      <c r="EM246" s="381"/>
      <c r="EN246" s="381"/>
      <c r="EO246" s="381"/>
      <c r="EP246" s="381"/>
      <c r="EQ246" s="381"/>
      <c r="ER246" s="381"/>
      <c r="ES246" s="381"/>
      <c r="ET246" s="381"/>
      <c r="EU246" s="381"/>
      <c r="EV246" s="381"/>
      <c r="EW246" s="381"/>
      <c r="EX246" s="381"/>
      <c r="EY246" s="381"/>
      <c r="EZ246" s="381"/>
      <c r="FA246" s="381"/>
      <c r="FB246" s="381"/>
      <c r="FC246" s="381"/>
      <c r="FD246" s="381"/>
      <c r="FE246" s="381"/>
      <c r="FF246" s="381"/>
      <c r="FG246" s="381"/>
      <c r="FH246" s="381"/>
      <c r="FI246" s="381"/>
      <c r="FJ246" s="381"/>
      <c r="FK246" s="381"/>
      <c r="FL246" s="381"/>
      <c r="FM246" s="381"/>
      <c r="FN246" s="381"/>
      <c r="FO246" s="381"/>
      <c r="FP246" s="381"/>
      <c r="FQ246" s="381"/>
      <c r="FR246" s="381"/>
      <c r="FS246" s="381"/>
      <c r="FT246" s="381"/>
      <c r="FU246" s="381"/>
      <c r="FV246" s="381"/>
      <c r="FW246" s="381"/>
      <c r="FX246" s="381"/>
      <c r="FY246" s="381"/>
      <c r="FZ246" s="381"/>
      <c r="GA246" s="381"/>
      <c r="GB246" s="381"/>
      <c r="GC246" s="381"/>
    </row>
    <row r="247" spans="1:185" s="382" customFormat="1" ht="13.8">
      <c r="A247" s="390" t="s">
        <v>6044</v>
      </c>
      <c r="B247" s="388" t="s">
        <v>5816</v>
      </c>
      <c r="C247" s="202">
        <v>10</v>
      </c>
      <c r="D247" s="146">
        <v>46598</v>
      </c>
      <c r="E247" s="146">
        <v>46858</v>
      </c>
      <c r="F247" s="157"/>
      <c r="G247" s="157"/>
      <c r="H247" s="157"/>
      <c r="I247" s="381"/>
      <c r="J247" s="381"/>
      <c r="K247" s="381"/>
      <c r="L247" s="381"/>
      <c r="M247" s="381"/>
      <c r="N247" s="381"/>
      <c r="O247" s="381"/>
      <c r="P247" s="381"/>
      <c r="Q247" s="381"/>
      <c r="R247" s="381"/>
      <c r="S247" s="381"/>
      <c r="T247" s="381"/>
      <c r="U247" s="381"/>
      <c r="V247" s="381"/>
      <c r="W247" s="381"/>
      <c r="X247" s="381"/>
      <c r="Y247" s="381"/>
      <c r="Z247" s="381"/>
      <c r="AA247" s="381"/>
      <c r="AB247" s="381"/>
      <c r="AC247" s="381"/>
      <c r="AD247" s="381"/>
      <c r="AE247" s="381"/>
      <c r="AF247" s="381"/>
      <c r="AG247" s="381"/>
      <c r="AH247" s="381"/>
      <c r="AI247" s="381"/>
      <c r="AJ247" s="381"/>
      <c r="AK247" s="381"/>
      <c r="AL247" s="381"/>
      <c r="AM247" s="381"/>
      <c r="AN247" s="381"/>
      <c r="AO247" s="381"/>
      <c r="AP247" s="381"/>
      <c r="AQ247" s="381"/>
      <c r="AR247" s="381"/>
      <c r="AS247" s="381"/>
      <c r="AT247" s="381"/>
      <c r="AU247" s="381"/>
      <c r="AV247" s="381"/>
      <c r="AW247" s="381"/>
      <c r="AX247" s="381"/>
      <c r="AY247" s="381"/>
      <c r="AZ247" s="381"/>
      <c r="BA247" s="381"/>
      <c r="BB247" s="381"/>
      <c r="BC247" s="381"/>
      <c r="BD247" s="381"/>
      <c r="BE247" s="381"/>
      <c r="BF247" s="381"/>
      <c r="BG247" s="381"/>
      <c r="BH247" s="381"/>
      <c r="BI247" s="381"/>
      <c r="BJ247" s="381"/>
      <c r="BK247" s="381"/>
      <c r="BL247" s="381"/>
      <c r="BM247" s="381"/>
      <c r="BN247" s="381"/>
      <c r="BO247" s="381"/>
      <c r="BP247" s="381"/>
      <c r="BQ247" s="381"/>
      <c r="BR247" s="381"/>
      <c r="BS247" s="381"/>
      <c r="BT247" s="381"/>
      <c r="BU247" s="381"/>
      <c r="BV247" s="381"/>
      <c r="BW247" s="381"/>
      <c r="BX247" s="381"/>
      <c r="BY247" s="381"/>
      <c r="BZ247" s="381"/>
      <c r="CA247" s="381"/>
      <c r="CB247" s="381"/>
      <c r="CC247" s="381"/>
      <c r="CD247" s="381"/>
      <c r="CE247" s="381"/>
      <c r="CF247" s="381"/>
      <c r="CG247" s="381"/>
      <c r="CH247" s="381"/>
      <c r="CI247" s="381"/>
      <c r="CJ247" s="381"/>
      <c r="CK247" s="381"/>
      <c r="CL247" s="381"/>
      <c r="CM247" s="381"/>
      <c r="CN247" s="381"/>
      <c r="CO247" s="381"/>
      <c r="CP247" s="381"/>
      <c r="CQ247" s="381"/>
      <c r="CR247" s="381"/>
      <c r="CS247" s="381"/>
      <c r="CT247" s="381"/>
      <c r="CU247" s="381"/>
      <c r="CV247" s="381"/>
      <c r="CW247" s="381"/>
      <c r="CX247" s="381"/>
      <c r="CY247" s="381"/>
      <c r="CZ247" s="381"/>
      <c r="DA247" s="381"/>
      <c r="DB247" s="381"/>
      <c r="DC247" s="381"/>
      <c r="DD247" s="381"/>
      <c r="DE247" s="381"/>
      <c r="DF247" s="381"/>
      <c r="DG247" s="381"/>
      <c r="DH247" s="381"/>
      <c r="DI247" s="381"/>
      <c r="DJ247" s="381"/>
      <c r="DK247" s="381"/>
      <c r="DL247" s="381"/>
      <c r="DM247" s="381"/>
      <c r="DN247" s="381"/>
      <c r="DO247" s="381"/>
      <c r="DP247" s="381"/>
      <c r="DQ247" s="381"/>
      <c r="DR247" s="381"/>
      <c r="DS247" s="381"/>
      <c r="DT247" s="381"/>
      <c r="DU247" s="381"/>
      <c r="DV247" s="381"/>
      <c r="DW247" s="381"/>
      <c r="DX247" s="381"/>
      <c r="DY247" s="381"/>
      <c r="DZ247" s="381"/>
      <c r="EA247" s="381"/>
      <c r="EB247" s="381"/>
      <c r="EC247" s="381"/>
      <c r="ED247" s="381"/>
      <c r="EE247" s="381"/>
      <c r="EF247" s="381"/>
      <c r="EG247" s="381"/>
      <c r="EH247" s="381"/>
      <c r="EI247" s="381"/>
      <c r="EJ247" s="381"/>
      <c r="EK247" s="381"/>
      <c r="EL247" s="381"/>
      <c r="EM247" s="381"/>
      <c r="EN247" s="381"/>
      <c r="EO247" s="381"/>
      <c r="EP247" s="381"/>
      <c r="EQ247" s="381"/>
      <c r="ER247" s="381"/>
      <c r="ES247" s="381"/>
      <c r="ET247" s="381"/>
      <c r="EU247" s="381"/>
      <c r="EV247" s="381"/>
      <c r="EW247" s="381"/>
      <c r="EX247" s="381"/>
      <c r="EY247" s="381"/>
      <c r="EZ247" s="381"/>
      <c r="FA247" s="381"/>
      <c r="FB247" s="381"/>
      <c r="FC247" s="381"/>
      <c r="FD247" s="381"/>
      <c r="FE247" s="381"/>
      <c r="FF247" s="381"/>
      <c r="FG247" s="381"/>
      <c r="FH247" s="381"/>
      <c r="FI247" s="381"/>
      <c r="FJ247" s="381"/>
      <c r="FK247" s="381"/>
      <c r="FL247" s="381"/>
      <c r="FM247" s="381"/>
      <c r="FN247" s="381"/>
      <c r="FO247" s="381"/>
      <c r="FP247" s="381"/>
      <c r="FQ247" s="381"/>
      <c r="FR247" s="381"/>
      <c r="FS247" s="381"/>
      <c r="FT247" s="381"/>
      <c r="FU247" s="381"/>
      <c r="FV247" s="381"/>
      <c r="FW247" s="381"/>
      <c r="FX247" s="381"/>
      <c r="FY247" s="381"/>
      <c r="FZ247" s="381"/>
      <c r="GA247" s="381"/>
      <c r="GB247" s="381"/>
      <c r="GC247" s="381"/>
    </row>
    <row r="248" spans="1:185" s="382" customFormat="1" ht="13.8">
      <c r="A248" s="390" t="s">
        <v>6045</v>
      </c>
      <c r="B248" s="388" t="s">
        <v>5816</v>
      </c>
      <c r="C248" s="202">
        <v>1</v>
      </c>
      <c r="D248" s="146">
        <v>49673.020000000004</v>
      </c>
      <c r="E248" s="146">
        <v>49673.020000000004</v>
      </c>
      <c r="F248" s="157"/>
      <c r="G248" s="157"/>
      <c r="H248" s="157"/>
      <c r="I248" s="381"/>
      <c r="J248" s="381"/>
      <c r="K248" s="381"/>
      <c r="L248" s="381"/>
      <c r="M248" s="381"/>
      <c r="N248" s="381"/>
      <c r="O248" s="381"/>
      <c r="P248" s="381"/>
      <c r="Q248" s="381"/>
      <c r="R248" s="381"/>
      <c r="S248" s="381"/>
      <c r="T248" s="381"/>
      <c r="U248" s="381"/>
      <c r="V248" s="381"/>
      <c r="W248" s="381"/>
      <c r="X248" s="381"/>
      <c r="Y248" s="381"/>
      <c r="Z248" s="381"/>
      <c r="AA248" s="381"/>
      <c r="AB248" s="381"/>
      <c r="AC248" s="381"/>
      <c r="AD248" s="381"/>
      <c r="AE248" s="381"/>
      <c r="AF248" s="381"/>
      <c r="AG248" s="381"/>
      <c r="AH248" s="381"/>
      <c r="AI248" s="381"/>
      <c r="AJ248" s="381"/>
      <c r="AK248" s="381"/>
      <c r="AL248" s="381"/>
      <c r="AM248" s="381"/>
      <c r="AN248" s="381"/>
      <c r="AO248" s="381"/>
      <c r="AP248" s="381"/>
      <c r="AQ248" s="381"/>
      <c r="AR248" s="381"/>
      <c r="AS248" s="381"/>
      <c r="AT248" s="381"/>
      <c r="AU248" s="381"/>
      <c r="AV248" s="381"/>
      <c r="AW248" s="381"/>
      <c r="AX248" s="381"/>
      <c r="AY248" s="381"/>
      <c r="AZ248" s="381"/>
      <c r="BA248" s="381"/>
      <c r="BB248" s="381"/>
      <c r="BC248" s="381"/>
      <c r="BD248" s="381"/>
      <c r="BE248" s="381"/>
      <c r="BF248" s="381"/>
      <c r="BG248" s="381"/>
      <c r="BH248" s="381"/>
      <c r="BI248" s="381"/>
      <c r="BJ248" s="381"/>
      <c r="BK248" s="381"/>
      <c r="BL248" s="381"/>
      <c r="BM248" s="381"/>
      <c r="BN248" s="381"/>
      <c r="BO248" s="381"/>
      <c r="BP248" s="381"/>
      <c r="BQ248" s="381"/>
      <c r="BR248" s="381"/>
      <c r="BS248" s="381"/>
      <c r="BT248" s="381"/>
      <c r="BU248" s="381"/>
      <c r="BV248" s="381"/>
      <c r="BW248" s="381"/>
      <c r="BX248" s="381"/>
      <c r="BY248" s="381"/>
      <c r="BZ248" s="381"/>
      <c r="CA248" s="381"/>
      <c r="CB248" s="381"/>
      <c r="CC248" s="381"/>
      <c r="CD248" s="381"/>
      <c r="CE248" s="381"/>
      <c r="CF248" s="381"/>
      <c r="CG248" s="381"/>
      <c r="CH248" s="381"/>
      <c r="CI248" s="381"/>
      <c r="CJ248" s="381"/>
      <c r="CK248" s="381"/>
      <c r="CL248" s="381"/>
      <c r="CM248" s="381"/>
      <c r="CN248" s="381"/>
      <c r="CO248" s="381"/>
      <c r="CP248" s="381"/>
      <c r="CQ248" s="381"/>
      <c r="CR248" s="381"/>
      <c r="CS248" s="381"/>
      <c r="CT248" s="381"/>
      <c r="CU248" s="381"/>
      <c r="CV248" s="381"/>
      <c r="CW248" s="381"/>
      <c r="CX248" s="381"/>
      <c r="CY248" s="381"/>
      <c r="CZ248" s="381"/>
      <c r="DA248" s="381"/>
      <c r="DB248" s="381"/>
      <c r="DC248" s="381"/>
      <c r="DD248" s="381"/>
      <c r="DE248" s="381"/>
      <c r="DF248" s="381"/>
      <c r="DG248" s="381"/>
      <c r="DH248" s="381"/>
      <c r="DI248" s="381"/>
      <c r="DJ248" s="381"/>
      <c r="DK248" s="381"/>
      <c r="DL248" s="381"/>
      <c r="DM248" s="381"/>
      <c r="DN248" s="381"/>
      <c r="DO248" s="381"/>
      <c r="DP248" s="381"/>
      <c r="DQ248" s="381"/>
      <c r="DR248" s="381"/>
      <c r="DS248" s="381"/>
      <c r="DT248" s="381"/>
      <c r="DU248" s="381"/>
      <c r="DV248" s="381"/>
      <c r="DW248" s="381"/>
      <c r="DX248" s="381"/>
      <c r="DY248" s="381"/>
      <c r="DZ248" s="381"/>
      <c r="EA248" s="381"/>
      <c r="EB248" s="381"/>
      <c r="EC248" s="381"/>
      <c r="ED248" s="381"/>
      <c r="EE248" s="381"/>
      <c r="EF248" s="381"/>
      <c r="EG248" s="381"/>
      <c r="EH248" s="381"/>
      <c r="EI248" s="381"/>
      <c r="EJ248" s="381"/>
      <c r="EK248" s="381"/>
      <c r="EL248" s="381"/>
      <c r="EM248" s="381"/>
      <c r="EN248" s="381"/>
      <c r="EO248" s="381"/>
      <c r="EP248" s="381"/>
      <c r="EQ248" s="381"/>
      <c r="ER248" s="381"/>
      <c r="ES248" s="381"/>
      <c r="ET248" s="381"/>
      <c r="EU248" s="381"/>
      <c r="EV248" s="381"/>
      <c r="EW248" s="381"/>
      <c r="EX248" s="381"/>
      <c r="EY248" s="381"/>
      <c r="EZ248" s="381"/>
      <c r="FA248" s="381"/>
      <c r="FB248" s="381"/>
      <c r="FC248" s="381"/>
      <c r="FD248" s="381"/>
      <c r="FE248" s="381"/>
      <c r="FF248" s="381"/>
      <c r="FG248" s="381"/>
      <c r="FH248" s="381"/>
      <c r="FI248" s="381"/>
      <c r="FJ248" s="381"/>
      <c r="FK248" s="381"/>
      <c r="FL248" s="381"/>
      <c r="FM248" s="381"/>
      <c r="FN248" s="381"/>
      <c r="FO248" s="381"/>
      <c r="FP248" s="381"/>
      <c r="FQ248" s="381"/>
      <c r="FR248" s="381"/>
      <c r="FS248" s="381"/>
      <c r="FT248" s="381"/>
      <c r="FU248" s="381"/>
      <c r="FV248" s="381"/>
      <c r="FW248" s="381"/>
      <c r="FX248" s="381"/>
      <c r="FY248" s="381"/>
      <c r="FZ248" s="381"/>
      <c r="GA248" s="381"/>
      <c r="GB248" s="381"/>
      <c r="GC248" s="381"/>
    </row>
    <row r="249" spans="1:185" s="382" customFormat="1" ht="13.8">
      <c r="A249" s="390" t="s">
        <v>6046</v>
      </c>
      <c r="B249" s="388" t="s">
        <v>5816</v>
      </c>
      <c r="C249" s="202">
        <v>1</v>
      </c>
      <c r="D249" s="146">
        <v>62305.02</v>
      </c>
      <c r="E249" s="146">
        <v>62305.02</v>
      </c>
      <c r="F249" s="157"/>
      <c r="G249" s="157"/>
      <c r="H249" s="157"/>
      <c r="I249" s="381"/>
      <c r="J249" s="381"/>
      <c r="K249" s="381"/>
      <c r="L249" s="381"/>
      <c r="M249" s="381"/>
      <c r="N249" s="381"/>
      <c r="O249" s="381"/>
      <c r="P249" s="381"/>
      <c r="Q249" s="381"/>
      <c r="R249" s="381"/>
      <c r="S249" s="381"/>
      <c r="T249" s="381"/>
      <c r="U249" s="381"/>
      <c r="V249" s="381"/>
      <c r="W249" s="381"/>
      <c r="X249" s="381"/>
      <c r="Y249" s="381"/>
      <c r="Z249" s="381"/>
      <c r="AA249" s="381"/>
      <c r="AB249" s="381"/>
      <c r="AC249" s="381"/>
      <c r="AD249" s="381"/>
      <c r="AE249" s="381"/>
      <c r="AF249" s="381"/>
      <c r="AG249" s="381"/>
      <c r="AH249" s="381"/>
      <c r="AI249" s="381"/>
      <c r="AJ249" s="381"/>
      <c r="AK249" s="381"/>
      <c r="AL249" s="381"/>
      <c r="AM249" s="381"/>
      <c r="AN249" s="381"/>
      <c r="AO249" s="381"/>
      <c r="AP249" s="381"/>
      <c r="AQ249" s="381"/>
      <c r="AR249" s="381"/>
      <c r="AS249" s="381"/>
      <c r="AT249" s="381"/>
      <c r="AU249" s="381"/>
      <c r="AV249" s="381"/>
      <c r="AW249" s="381"/>
      <c r="AX249" s="381"/>
      <c r="AY249" s="381"/>
      <c r="AZ249" s="381"/>
      <c r="BA249" s="381"/>
      <c r="BB249" s="381"/>
      <c r="BC249" s="381"/>
      <c r="BD249" s="381"/>
      <c r="BE249" s="381"/>
      <c r="BF249" s="381"/>
      <c r="BG249" s="381"/>
      <c r="BH249" s="381"/>
      <c r="BI249" s="381"/>
      <c r="BJ249" s="381"/>
      <c r="BK249" s="381"/>
      <c r="BL249" s="381"/>
      <c r="BM249" s="381"/>
      <c r="BN249" s="381"/>
      <c r="BO249" s="381"/>
      <c r="BP249" s="381"/>
      <c r="BQ249" s="381"/>
      <c r="BR249" s="381"/>
      <c r="BS249" s="381"/>
      <c r="BT249" s="381"/>
      <c r="BU249" s="381"/>
      <c r="BV249" s="381"/>
      <c r="BW249" s="381"/>
      <c r="BX249" s="381"/>
      <c r="BY249" s="381"/>
      <c r="BZ249" s="381"/>
      <c r="CA249" s="381"/>
      <c r="CB249" s="381"/>
      <c r="CC249" s="381"/>
      <c r="CD249" s="381"/>
      <c r="CE249" s="381"/>
      <c r="CF249" s="381"/>
      <c r="CG249" s="381"/>
      <c r="CH249" s="381"/>
      <c r="CI249" s="381"/>
      <c r="CJ249" s="381"/>
      <c r="CK249" s="381"/>
      <c r="CL249" s="381"/>
      <c r="CM249" s="381"/>
      <c r="CN249" s="381"/>
      <c r="CO249" s="381"/>
      <c r="CP249" s="381"/>
      <c r="CQ249" s="381"/>
      <c r="CR249" s="381"/>
      <c r="CS249" s="381"/>
      <c r="CT249" s="381"/>
      <c r="CU249" s="381"/>
      <c r="CV249" s="381"/>
      <c r="CW249" s="381"/>
      <c r="CX249" s="381"/>
      <c r="CY249" s="381"/>
      <c r="CZ249" s="381"/>
      <c r="DA249" s="381"/>
      <c r="DB249" s="381"/>
      <c r="DC249" s="381"/>
      <c r="DD249" s="381"/>
      <c r="DE249" s="381"/>
      <c r="DF249" s="381"/>
      <c r="DG249" s="381"/>
      <c r="DH249" s="381"/>
      <c r="DI249" s="381"/>
      <c r="DJ249" s="381"/>
      <c r="DK249" s="381"/>
      <c r="DL249" s="381"/>
      <c r="DM249" s="381"/>
      <c r="DN249" s="381"/>
      <c r="DO249" s="381"/>
      <c r="DP249" s="381"/>
      <c r="DQ249" s="381"/>
      <c r="DR249" s="381"/>
      <c r="DS249" s="381"/>
      <c r="DT249" s="381"/>
      <c r="DU249" s="381"/>
      <c r="DV249" s="381"/>
      <c r="DW249" s="381"/>
      <c r="DX249" s="381"/>
      <c r="DY249" s="381"/>
      <c r="DZ249" s="381"/>
      <c r="EA249" s="381"/>
      <c r="EB249" s="381"/>
      <c r="EC249" s="381"/>
      <c r="ED249" s="381"/>
      <c r="EE249" s="381"/>
      <c r="EF249" s="381"/>
      <c r="EG249" s="381"/>
      <c r="EH249" s="381"/>
      <c r="EI249" s="381"/>
      <c r="EJ249" s="381"/>
      <c r="EK249" s="381"/>
      <c r="EL249" s="381"/>
      <c r="EM249" s="381"/>
      <c r="EN249" s="381"/>
      <c r="EO249" s="381"/>
      <c r="EP249" s="381"/>
      <c r="EQ249" s="381"/>
      <c r="ER249" s="381"/>
      <c r="ES249" s="381"/>
      <c r="ET249" s="381"/>
      <c r="EU249" s="381"/>
      <c r="EV249" s="381"/>
      <c r="EW249" s="381"/>
      <c r="EX249" s="381"/>
      <c r="EY249" s="381"/>
      <c r="EZ249" s="381"/>
      <c r="FA249" s="381"/>
      <c r="FB249" s="381"/>
      <c r="FC249" s="381"/>
      <c r="FD249" s="381"/>
      <c r="FE249" s="381"/>
      <c r="FF249" s="381"/>
      <c r="FG249" s="381"/>
      <c r="FH249" s="381"/>
      <c r="FI249" s="381"/>
      <c r="FJ249" s="381"/>
      <c r="FK249" s="381"/>
      <c r="FL249" s="381"/>
      <c r="FM249" s="381"/>
      <c r="FN249" s="381"/>
      <c r="FO249" s="381"/>
      <c r="FP249" s="381"/>
      <c r="FQ249" s="381"/>
      <c r="FR249" s="381"/>
      <c r="FS249" s="381"/>
      <c r="FT249" s="381"/>
      <c r="FU249" s="381"/>
      <c r="FV249" s="381"/>
      <c r="FW249" s="381"/>
      <c r="FX249" s="381"/>
      <c r="FY249" s="381"/>
      <c r="FZ249" s="381"/>
      <c r="GA249" s="381"/>
      <c r="GB249" s="381"/>
      <c r="GC249" s="381"/>
    </row>
    <row r="250" spans="1:185" s="382" customFormat="1" ht="13.8">
      <c r="A250" s="390" t="s">
        <v>6047</v>
      </c>
      <c r="B250" s="388" t="s">
        <v>5812</v>
      </c>
      <c r="C250" s="202">
        <v>3</v>
      </c>
      <c r="D250" s="146">
        <v>54820</v>
      </c>
      <c r="E250" s="146">
        <v>54845</v>
      </c>
      <c r="F250" s="157"/>
      <c r="G250" s="157"/>
      <c r="H250" s="157"/>
      <c r="I250" s="381"/>
      <c r="J250" s="381"/>
      <c r="K250" s="381"/>
      <c r="L250" s="381"/>
      <c r="M250" s="381"/>
      <c r="N250" s="381"/>
      <c r="O250" s="381"/>
      <c r="P250" s="381"/>
      <c r="Q250" s="381"/>
      <c r="R250" s="381"/>
      <c r="S250" s="381"/>
      <c r="T250" s="381"/>
      <c r="U250" s="381"/>
      <c r="V250" s="381"/>
      <c r="W250" s="381"/>
      <c r="X250" s="381"/>
      <c r="Y250" s="381"/>
      <c r="Z250" s="381"/>
      <c r="AA250" s="381"/>
      <c r="AB250" s="381"/>
      <c r="AC250" s="381"/>
      <c r="AD250" s="381"/>
      <c r="AE250" s="381"/>
      <c r="AF250" s="381"/>
      <c r="AG250" s="381"/>
      <c r="AH250" s="381"/>
      <c r="AI250" s="381"/>
      <c r="AJ250" s="381"/>
      <c r="AK250" s="381"/>
      <c r="AL250" s="381"/>
      <c r="AM250" s="381"/>
      <c r="AN250" s="381"/>
      <c r="AO250" s="381"/>
      <c r="AP250" s="381"/>
      <c r="AQ250" s="381"/>
      <c r="AR250" s="381"/>
      <c r="AS250" s="381"/>
      <c r="AT250" s="381"/>
      <c r="AU250" s="381"/>
      <c r="AV250" s="381"/>
      <c r="AW250" s="381"/>
      <c r="AX250" s="381"/>
      <c r="AY250" s="381"/>
      <c r="AZ250" s="381"/>
      <c r="BA250" s="381"/>
      <c r="BB250" s="381"/>
      <c r="BC250" s="381"/>
      <c r="BD250" s="381"/>
      <c r="BE250" s="381"/>
      <c r="BF250" s="381"/>
      <c r="BG250" s="381"/>
      <c r="BH250" s="381"/>
      <c r="BI250" s="381"/>
      <c r="BJ250" s="381"/>
      <c r="BK250" s="381"/>
      <c r="BL250" s="381"/>
      <c r="BM250" s="381"/>
      <c r="BN250" s="381"/>
      <c r="BO250" s="381"/>
      <c r="BP250" s="381"/>
      <c r="BQ250" s="381"/>
      <c r="BR250" s="381"/>
      <c r="BS250" s="381"/>
      <c r="BT250" s="381"/>
      <c r="BU250" s="381"/>
      <c r="BV250" s="381"/>
      <c r="BW250" s="381"/>
      <c r="BX250" s="381"/>
      <c r="BY250" s="381"/>
      <c r="BZ250" s="381"/>
      <c r="CA250" s="381"/>
      <c r="CB250" s="381"/>
      <c r="CC250" s="381"/>
      <c r="CD250" s="381"/>
      <c r="CE250" s="381"/>
      <c r="CF250" s="381"/>
      <c r="CG250" s="381"/>
      <c r="CH250" s="381"/>
      <c r="CI250" s="381"/>
      <c r="CJ250" s="381"/>
      <c r="CK250" s="381"/>
      <c r="CL250" s="381"/>
      <c r="CM250" s="381"/>
      <c r="CN250" s="381"/>
      <c r="CO250" s="381"/>
      <c r="CP250" s="381"/>
      <c r="CQ250" s="381"/>
      <c r="CR250" s="381"/>
      <c r="CS250" s="381"/>
      <c r="CT250" s="381"/>
      <c r="CU250" s="381"/>
      <c r="CV250" s="381"/>
      <c r="CW250" s="381"/>
      <c r="CX250" s="381"/>
      <c r="CY250" s="381"/>
      <c r="CZ250" s="381"/>
      <c r="DA250" s="381"/>
      <c r="DB250" s="381"/>
      <c r="DC250" s="381"/>
      <c r="DD250" s="381"/>
      <c r="DE250" s="381"/>
      <c r="DF250" s="381"/>
      <c r="DG250" s="381"/>
      <c r="DH250" s="381"/>
      <c r="DI250" s="381"/>
      <c r="DJ250" s="381"/>
      <c r="DK250" s="381"/>
      <c r="DL250" s="381"/>
      <c r="DM250" s="381"/>
      <c r="DN250" s="381"/>
      <c r="DO250" s="381"/>
      <c r="DP250" s="381"/>
      <c r="DQ250" s="381"/>
      <c r="DR250" s="381"/>
      <c r="DS250" s="381"/>
      <c r="DT250" s="381"/>
      <c r="DU250" s="381"/>
      <c r="DV250" s="381"/>
      <c r="DW250" s="381"/>
      <c r="DX250" s="381"/>
      <c r="DY250" s="381"/>
      <c r="DZ250" s="381"/>
      <c r="EA250" s="381"/>
      <c r="EB250" s="381"/>
      <c r="EC250" s="381"/>
      <c r="ED250" s="381"/>
      <c r="EE250" s="381"/>
      <c r="EF250" s="381"/>
      <c r="EG250" s="381"/>
      <c r="EH250" s="381"/>
      <c r="EI250" s="381"/>
      <c r="EJ250" s="381"/>
      <c r="EK250" s="381"/>
      <c r="EL250" s="381"/>
      <c r="EM250" s="381"/>
      <c r="EN250" s="381"/>
      <c r="EO250" s="381"/>
      <c r="EP250" s="381"/>
      <c r="EQ250" s="381"/>
      <c r="ER250" s="381"/>
      <c r="ES250" s="381"/>
      <c r="ET250" s="381"/>
      <c r="EU250" s="381"/>
      <c r="EV250" s="381"/>
      <c r="EW250" s="381"/>
      <c r="EX250" s="381"/>
      <c r="EY250" s="381"/>
      <c r="EZ250" s="381"/>
      <c r="FA250" s="381"/>
      <c r="FB250" s="381"/>
      <c r="FC250" s="381"/>
      <c r="FD250" s="381"/>
      <c r="FE250" s="381"/>
      <c r="FF250" s="381"/>
      <c r="FG250" s="381"/>
      <c r="FH250" s="381"/>
      <c r="FI250" s="381"/>
      <c r="FJ250" s="381"/>
      <c r="FK250" s="381"/>
      <c r="FL250" s="381"/>
      <c r="FM250" s="381"/>
      <c r="FN250" s="381"/>
      <c r="FO250" s="381"/>
      <c r="FP250" s="381"/>
      <c r="FQ250" s="381"/>
      <c r="FR250" s="381"/>
      <c r="FS250" s="381"/>
      <c r="FT250" s="381"/>
      <c r="FU250" s="381"/>
      <c r="FV250" s="381"/>
      <c r="FW250" s="381"/>
      <c r="FX250" s="381"/>
      <c r="FY250" s="381"/>
      <c r="FZ250" s="381"/>
      <c r="GA250" s="381"/>
      <c r="GB250" s="381"/>
      <c r="GC250" s="381"/>
    </row>
    <row r="251" spans="1:185" s="382" customFormat="1" ht="13.8">
      <c r="A251" s="390" t="s">
        <v>6048</v>
      </c>
      <c r="B251" s="388" t="s">
        <v>6049</v>
      </c>
      <c r="C251" s="202">
        <v>1</v>
      </c>
      <c r="D251" s="146">
        <v>58820</v>
      </c>
      <c r="E251" s="146">
        <v>58820</v>
      </c>
      <c r="F251" s="157"/>
      <c r="G251" s="157"/>
      <c r="H251" s="157"/>
      <c r="I251" s="381"/>
      <c r="J251" s="381"/>
      <c r="K251" s="381"/>
      <c r="L251" s="381"/>
      <c r="M251" s="381"/>
      <c r="N251" s="381"/>
      <c r="O251" s="381"/>
      <c r="P251" s="381"/>
      <c r="Q251" s="381"/>
      <c r="R251" s="381"/>
      <c r="S251" s="381"/>
      <c r="T251" s="381"/>
      <c r="U251" s="381"/>
      <c r="V251" s="381"/>
      <c r="W251" s="381"/>
      <c r="X251" s="381"/>
      <c r="Y251" s="381"/>
      <c r="Z251" s="381"/>
      <c r="AA251" s="381"/>
      <c r="AB251" s="381"/>
      <c r="AC251" s="381"/>
      <c r="AD251" s="381"/>
      <c r="AE251" s="381"/>
      <c r="AF251" s="381"/>
      <c r="AG251" s="381"/>
      <c r="AH251" s="381"/>
      <c r="AI251" s="381"/>
      <c r="AJ251" s="381"/>
      <c r="AK251" s="381"/>
      <c r="AL251" s="381"/>
      <c r="AM251" s="381"/>
      <c r="AN251" s="381"/>
      <c r="AO251" s="381"/>
      <c r="AP251" s="381"/>
      <c r="AQ251" s="381"/>
      <c r="AR251" s="381"/>
      <c r="AS251" s="381"/>
      <c r="AT251" s="381"/>
      <c r="AU251" s="381"/>
      <c r="AV251" s="381"/>
      <c r="AW251" s="381"/>
      <c r="AX251" s="381"/>
      <c r="AY251" s="381"/>
      <c r="AZ251" s="381"/>
      <c r="BA251" s="381"/>
      <c r="BB251" s="381"/>
      <c r="BC251" s="381"/>
      <c r="BD251" s="381"/>
      <c r="BE251" s="381"/>
      <c r="BF251" s="381"/>
      <c r="BG251" s="381"/>
      <c r="BH251" s="381"/>
      <c r="BI251" s="381"/>
      <c r="BJ251" s="381"/>
      <c r="BK251" s="381"/>
      <c r="BL251" s="381"/>
      <c r="BM251" s="381"/>
      <c r="BN251" s="381"/>
      <c r="BO251" s="381"/>
      <c r="BP251" s="381"/>
      <c r="BQ251" s="381"/>
      <c r="BR251" s="381"/>
      <c r="BS251" s="381"/>
      <c r="BT251" s="381"/>
      <c r="BU251" s="381"/>
      <c r="BV251" s="381"/>
      <c r="BW251" s="381"/>
      <c r="BX251" s="381"/>
      <c r="BY251" s="381"/>
      <c r="BZ251" s="381"/>
      <c r="CA251" s="381"/>
      <c r="CB251" s="381"/>
      <c r="CC251" s="381"/>
      <c r="CD251" s="381"/>
      <c r="CE251" s="381"/>
      <c r="CF251" s="381"/>
      <c r="CG251" s="381"/>
      <c r="CH251" s="381"/>
      <c r="CI251" s="381"/>
      <c r="CJ251" s="381"/>
      <c r="CK251" s="381"/>
      <c r="CL251" s="381"/>
      <c r="CM251" s="381"/>
      <c r="CN251" s="381"/>
      <c r="CO251" s="381"/>
      <c r="CP251" s="381"/>
      <c r="CQ251" s="381"/>
      <c r="CR251" s="381"/>
      <c r="CS251" s="381"/>
      <c r="CT251" s="381"/>
      <c r="CU251" s="381"/>
      <c r="CV251" s="381"/>
      <c r="CW251" s="381"/>
      <c r="CX251" s="381"/>
      <c r="CY251" s="381"/>
      <c r="CZ251" s="381"/>
      <c r="DA251" s="381"/>
      <c r="DB251" s="381"/>
      <c r="DC251" s="381"/>
      <c r="DD251" s="381"/>
      <c r="DE251" s="381"/>
      <c r="DF251" s="381"/>
      <c r="DG251" s="381"/>
      <c r="DH251" s="381"/>
      <c r="DI251" s="381"/>
      <c r="DJ251" s="381"/>
      <c r="DK251" s="381"/>
      <c r="DL251" s="381"/>
      <c r="DM251" s="381"/>
      <c r="DN251" s="381"/>
      <c r="DO251" s="381"/>
      <c r="DP251" s="381"/>
      <c r="DQ251" s="381"/>
      <c r="DR251" s="381"/>
      <c r="DS251" s="381"/>
      <c r="DT251" s="381"/>
      <c r="DU251" s="381"/>
      <c r="DV251" s="381"/>
      <c r="DW251" s="381"/>
      <c r="DX251" s="381"/>
      <c r="DY251" s="381"/>
      <c r="DZ251" s="381"/>
      <c r="EA251" s="381"/>
      <c r="EB251" s="381"/>
      <c r="EC251" s="381"/>
      <c r="ED251" s="381"/>
      <c r="EE251" s="381"/>
      <c r="EF251" s="381"/>
      <c r="EG251" s="381"/>
      <c r="EH251" s="381"/>
      <c r="EI251" s="381"/>
      <c r="EJ251" s="381"/>
      <c r="EK251" s="381"/>
      <c r="EL251" s="381"/>
      <c r="EM251" s="381"/>
      <c r="EN251" s="381"/>
      <c r="EO251" s="381"/>
      <c r="EP251" s="381"/>
      <c r="EQ251" s="381"/>
      <c r="ER251" s="381"/>
      <c r="ES251" s="381"/>
      <c r="ET251" s="381"/>
      <c r="EU251" s="381"/>
      <c r="EV251" s="381"/>
      <c r="EW251" s="381"/>
      <c r="EX251" s="381"/>
      <c r="EY251" s="381"/>
      <c r="EZ251" s="381"/>
      <c r="FA251" s="381"/>
      <c r="FB251" s="381"/>
      <c r="FC251" s="381"/>
      <c r="FD251" s="381"/>
      <c r="FE251" s="381"/>
      <c r="FF251" s="381"/>
      <c r="FG251" s="381"/>
      <c r="FH251" s="381"/>
      <c r="FI251" s="381"/>
      <c r="FJ251" s="381"/>
      <c r="FK251" s="381"/>
      <c r="FL251" s="381"/>
      <c r="FM251" s="381"/>
      <c r="FN251" s="381"/>
      <c r="FO251" s="381"/>
      <c r="FP251" s="381"/>
      <c r="FQ251" s="381"/>
      <c r="FR251" s="381"/>
      <c r="FS251" s="381"/>
      <c r="FT251" s="381"/>
      <c r="FU251" s="381"/>
      <c r="FV251" s="381"/>
      <c r="FW251" s="381"/>
      <c r="FX251" s="381"/>
      <c r="FY251" s="381"/>
      <c r="FZ251" s="381"/>
      <c r="GA251" s="381"/>
      <c r="GB251" s="381"/>
      <c r="GC251" s="381"/>
    </row>
    <row r="252" spans="1:185" s="382" customFormat="1" ht="13.8">
      <c r="A252" s="390" t="s">
        <v>6050</v>
      </c>
      <c r="B252" s="388" t="s">
        <v>6051</v>
      </c>
      <c r="C252" s="202">
        <v>2</v>
      </c>
      <c r="D252" s="146">
        <v>24369</v>
      </c>
      <c r="E252" s="146">
        <v>24394</v>
      </c>
      <c r="F252" s="157"/>
      <c r="G252" s="157"/>
      <c r="H252" s="157"/>
      <c r="I252" s="381"/>
      <c r="J252" s="381"/>
      <c r="K252" s="381"/>
      <c r="L252" s="381"/>
      <c r="M252" s="381"/>
      <c r="N252" s="381"/>
      <c r="O252" s="381"/>
      <c r="P252" s="381"/>
      <c r="Q252" s="381"/>
      <c r="R252" s="381"/>
      <c r="S252" s="381"/>
      <c r="T252" s="381"/>
      <c r="U252" s="381"/>
      <c r="V252" s="381"/>
      <c r="W252" s="381"/>
      <c r="X252" s="381"/>
      <c r="Y252" s="381"/>
      <c r="Z252" s="381"/>
      <c r="AA252" s="381"/>
      <c r="AB252" s="381"/>
      <c r="AC252" s="381"/>
      <c r="AD252" s="381"/>
      <c r="AE252" s="381"/>
      <c r="AF252" s="381"/>
      <c r="AG252" s="381"/>
      <c r="AH252" s="381"/>
      <c r="AI252" s="381"/>
      <c r="AJ252" s="381"/>
      <c r="AK252" s="381"/>
      <c r="AL252" s="381"/>
      <c r="AM252" s="381"/>
      <c r="AN252" s="381"/>
      <c r="AO252" s="381"/>
      <c r="AP252" s="381"/>
      <c r="AQ252" s="381"/>
      <c r="AR252" s="381"/>
      <c r="AS252" s="381"/>
      <c r="AT252" s="381"/>
      <c r="AU252" s="381"/>
      <c r="AV252" s="381"/>
      <c r="AW252" s="381"/>
      <c r="AX252" s="381"/>
      <c r="AY252" s="381"/>
      <c r="AZ252" s="381"/>
      <c r="BA252" s="381"/>
      <c r="BB252" s="381"/>
      <c r="BC252" s="381"/>
      <c r="BD252" s="381"/>
      <c r="BE252" s="381"/>
      <c r="BF252" s="381"/>
      <c r="BG252" s="381"/>
      <c r="BH252" s="381"/>
      <c r="BI252" s="381"/>
      <c r="BJ252" s="381"/>
      <c r="BK252" s="381"/>
      <c r="BL252" s="381"/>
      <c r="BM252" s="381"/>
      <c r="BN252" s="381"/>
      <c r="BO252" s="381"/>
      <c r="BP252" s="381"/>
      <c r="BQ252" s="381"/>
      <c r="BR252" s="381"/>
      <c r="BS252" s="381"/>
      <c r="BT252" s="381"/>
      <c r="BU252" s="381"/>
      <c r="BV252" s="381"/>
      <c r="BW252" s="381"/>
      <c r="BX252" s="381"/>
      <c r="BY252" s="381"/>
      <c r="BZ252" s="381"/>
      <c r="CA252" s="381"/>
      <c r="CB252" s="381"/>
      <c r="CC252" s="381"/>
      <c r="CD252" s="381"/>
      <c r="CE252" s="381"/>
      <c r="CF252" s="381"/>
      <c r="CG252" s="381"/>
      <c r="CH252" s="381"/>
      <c r="CI252" s="381"/>
      <c r="CJ252" s="381"/>
      <c r="CK252" s="381"/>
      <c r="CL252" s="381"/>
      <c r="CM252" s="381"/>
      <c r="CN252" s="381"/>
      <c r="CO252" s="381"/>
      <c r="CP252" s="381"/>
      <c r="CQ252" s="381"/>
      <c r="CR252" s="381"/>
      <c r="CS252" s="381"/>
      <c r="CT252" s="381"/>
      <c r="CU252" s="381"/>
      <c r="CV252" s="381"/>
      <c r="CW252" s="381"/>
      <c r="CX252" s="381"/>
      <c r="CY252" s="381"/>
      <c r="CZ252" s="381"/>
      <c r="DA252" s="381"/>
      <c r="DB252" s="381"/>
      <c r="DC252" s="381"/>
      <c r="DD252" s="381"/>
      <c r="DE252" s="381"/>
      <c r="DF252" s="381"/>
      <c r="DG252" s="381"/>
      <c r="DH252" s="381"/>
      <c r="DI252" s="381"/>
      <c r="DJ252" s="381"/>
      <c r="DK252" s="381"/>
      <c r="DL252" s="381"/>
      <c r="DM252" s="381"/>
      <c r="DN252" s="381"/>
      <c r="DO252" s="381"/>
      <c r="DP252" s="381"/>
      <c r="DQ252" s="381"/>
      <c r="DR252" s="381"/>
      <c r="DS252" s="381"/>
      <c r="DT252" s="381"/>
      <c r="DU252" s="381"/>
      <c r="DV252" s="381"/>
      <c r="DW252" s="381"/>
      <c r="DX252" s="381"/>
      <c r="DY252" s="381"/>
      <c r="DZ252" s="381"/>
      <c r="EA252" s="381"/>
      <c r="EB252" s="381"/>
      <c r="EC252" s="381"/>
      <c r="ED252" s="381"/>
      <c r="EE252" s="381"/>
      <c r="EF252" s="381"/>
      <c r="EG252" s="381"/>
      <c r="EH252" s="381"/>
      <c r="EI252" s="381"/>
      <c r="EJ252" s="381"/>
      <c r="EK252" s="381"/>
      <c r="EL252" s="381"/>
      <c r="EM252" s="381"/>
      <c r="EN252" s="381"/>
      <c r="EO252" s="381"/>
      <c r="EP252" s="381"/>
      <c r="EQ252" s="381"/>
      <c r="ER252" s="381"/>
      <c r="ES252" s="381"/>
      <c r="ET252" s="381"/>
      <c r="EU252" s="381"/>
      <c r="EV252" s="381"/>
      <c r="EW252" s="381"/>
      <c r="EX252" s="381"/>
      <c r="EY252" s="381"/>
      <c r="EZ252" s="381"/>
      <c r="FA252" s="381"/>
      <c r="FB252" s="381"/>
      <c r="FC252" s="381"/>
      <c r="FD252" s="381"/>
      <c r="FE252" s="381"/>
      <c r="FF252" s="381"/>
      <c r="FG252" s="381"/>
      <c r="FH252" s="381"/>
      <c r="FI252" s="381"/>
      <c r="FJ252" s="381"/>
      <c r="FK252" s="381"/>
      <c r="FL252" s="381"/>
      <c r="FM252" s="381"/>
      <c r="FN252" s="381"/>
      <c r="FO252" s="381"/>
      <c r="FP252" s="381"/>
      <c r="FQ252" s="381"/>
      <c r="FR252" s="381"/>
      <c r="FS252" s="381"/>
      <c r="FT252" s="381"/>
      <c r="FU252" s="381"/>
      <c r="FV252" s="381"/>
      <c r="FW252" s="381"/>
      <c r="FX252" s="381"/>
      <c r="FY252" s="381"/>
      <c r="FZ252" s="381"/>
      <c r="GA252" s="381"/>
      <c r="GB252" s="381"/>
      <c r="GC252" s="381"/>
    </row>
    <row r="253" spans="1:185" s="382" customFormat="1" ht="13.8">
      <c r="A253" s="390" t="s">
        <v>6052</v>
      </c>
      <c r="B253" s="388" t="s">
        <v>5950</v>
      </c>
      <c r="C253" s="202">
        <v>2</v>
      </c>
      <c r="D253" s="146">
        <v>41326</v>
      </c>
      <c r="E253" s="146">
        <v>41376</v>
      </c>
      <c r="F253" s="157"/>
      <c r="G253" s="157"/>
      <c r="H253" s="157"/>
      <c r="I253" s="381"/>
      <c r="J253" s="381"/>
      <c r="K253" s="381"/>
      <c r="L253" s="381"/>
      <c r="M253" s="381"/>
      <c r="N253" s="381"/>
      <c r="O253" s="381"/>
      <c r="P253" s="381"/>
      <c r="Q253" s="381"/>
      <c r="R253" s="381"/>
      <c r="S253" s="381"/>
      <c r="T253" s="381"/>
      <c r="U253" s="381"/>
      <c r="V253" s="381"/>
      <c r="W253" s="381"/>
      <c r="X253" s="381"/>
      <c r="Y253" s="381"/>
      <c r="Z253" s="381"/>
      <c r="AA253" s="381"/>
      <c r="AB253" s="381"/>
      <c r="AC253" s="381"/>
      <c r="AD253" s="381"/>
      <c r="AE253" s="381"/>
      <c r="AF253" s="381"/>
      <c r="AG253" s="381"/>
      <c r="AH253" s="381"/>
      <c r="AI253" s="381"/>
      <c r="AJ253" s="381"/>
      <c r="AK253" s="381"/>
      <c r="AL253" s="381"/>
      <c r="AM253" s="381"/>
      <c r="AN253" s="381"/>
      <c r="AO253" s="381"/>
      <c r="AP253" s="381"/>
      <c r="AQ253" s="381"/>
      <c r="AR253" s="381"/>
      <c r="AS253" s="381"/>
      <c r="AT253" s="381"/>
      <c r="AU253" s="381"/>
      <c r="AV253" s="381"/>
      <c r="AW253" s="381"/>
      <c r="AX253" s="381"/>
      <c r="AY253" s="381"/>
      <c r="AZ253" s="381"/>
      <c r="BA253" s="381"/>
      <c r="BB253" s="381"/>
      <c r="BC253" s="381"/>
      <c r="BD253" s="381"/>
      <c r="BE253" s="381"/>
      <c r="BF253" s="381"/>
      <c r="BG253" s="381"/>
      <c r="BH253" s="381"/>
      <c r="BI253" s="381"/>
      <c r="BJ253" s="381"/>
      <c r="BK253" s="381"/>
      <c r="BL253" s="381"/>
      <c r="BM253" s="381"/>
      <c r="BN253" s="381"/>
      <c r="BO253" s="381"/>
      <c r="BP253" s="381"/>
      <c r="BQ253" s="381"/>
      <c r="BR253" s="381"/>
      <c r="BS253" s="381"/>
      <c r="BT253" s="381"/>
      <c r="BU253" s="381"/>
      <c r="BV253" s="381"/>
      <c r="BW253" s="381"/>
      <c r="BX253" s="381"/>
      <c r="BY253" s="381"/>
      <c r="BZ253" s="381"/>
      <c r="CA253" s="381"/>
      <c r="CB253" s="381"/>
      <c r="CC253" s="381"/>
      <c r="CD253" s="381"/>
      <c r="CE253" s="381"/>
      <c r="CF253" s="381"/>
      <c r="CG253" s="381"/>
      <c r="CH253" s="381"/>
      <c r="CI253" s="381"/>
      <c r="CJ253" s="381"/>
      <c r="CK253" s="381"/>
      <c r="CL253" s="381"/>
      <c r="CM253" s="381"/>
      <c r="CN253" s="381"/>
      <c r="CO253" s="381"/>
      <c r="CP253" s="381"/>
      <c r="CQ253" s="381"/>
      <c r="CR253" s="381"/>
      <c r="CS253" s="381"/>
      <c r="CT253" s="381"/>
      <c r="CU253" s="381"/>
      <c r="CV253" s="381"/>
      <c r="CW253" s="381"/>
      <c r="CX253" s="381"/>
      <c r="CY253" s="381"/>
      <c r="CZ253" s="381"/>
      <c r="DA253" s="381"/>
      <c r="DB253" s="381"/>
      <c r="DC253" s="381"/>
      <c r="DD253" s="381"/>
      <c r="DE253" s="381"/>
      <c r="DF253" s="381"/>
      <c r="DG253" s="381"/>
      <c r="DH253" s="381"/>
      <c r="DI253" s="381"/>
      <c r="DJ253" s="381"/>
      <c r="DK253" s="381"/>
      <c r="DL253" s="381"/>
      <c r="DM253" s="381"/>
      <c r="DN253" s="381"/>
      <c r="DO253" s="381"/>
      <c r="DP253" s="381"/>
      <c r="DQ253" s="381"/>
      <c r="DR253" s="381"/>
      <c r="DS253" s="381"/>
      <c r="DT253" s="381"/>
      <c r="DU253" s="381"/>
      <c r="DV253" s="381"/>
      <c r="DW253" s="381"/>
      <c r="DX253" s="381"/>
      <c r="DY253" s="381"/>
      <c r="DZ253" s="381"/>
      <c r="EA253" s="381"/>
      <c r="EB253" s="381"/>
      <c r="EC253" s="381"/>
      <c r="ED253" s="381"/>
      <c r="EE253" s="381"/>
      <c r="EF253" s="381"/>
      <c r="EG253" s="381"/>
      <c r="EH253" s="381"/>
      <c r="EI253" s="381"/>
      <c r="EJ253" s="381"/>
      <c r="EK253" s="381"/>
      <c r="EL253" s="381"/>
      <c r="EM253" s="381"/>
      <c r="EN253" s="381"/>
      <c r="EO253" s="381"/>
      <c r="EP253" s="381"/>
      <c r="EQ253" s="381"/>
      <c r="ER253" s="381"/>
      <c r="ES253" s="381"/>
      <c r="ET253" s="381"/>
      <c r="EU253" s="381"/>
      <c r="EV253" s="381"/>
      <c r="EW253" s="381"/>
      <c r="EX253" s="381"/>
      <c r="EY253" s="381"/>
      <c r="EZ253" s="381"/>
      <c r="FA253" s="381"/>
      <c r="FB253" s="381"/>
      <c r="FC253" s="381"/>
      <c r="FD253" s="381"/>
      <c r="FE253" s="381"/>
      <c r="FF253" s="381"/>
      <c r="FG253" s="381"/>
      <c r="FH253" s="381"/>
      <c r="FI253" s="381"/>
      <c r="FJ253" s="381"/>
      <c r="FK253" s="381"/>
      <c r="FL253" s="381"/>
      <c r="FM253" s="381"/>
      <c r="FN253" s="381"/>
      <c r="FO253" s="381"/>
      <c r="FP253" s="381"/>
      <c r="FQ253" s="381"/>
      <c r="FR253" s="381"/>
      <c r="FS253" s="381"/>
      <c r="FT253" s="381"/>
      <c r="FU253" s="381"/>
      <c r="FV253" s="381"/>
      <c r="FW253" s="381"/>
      <c r="FX253" s="381"/>
      <c r="FY253" s="381"/>
      <c r="FZ253" s="381"/>
      <c r="GA253" s="381"/>
      <c r="GB253" s="381"/>
      <c r="GC253" s="381"/>
    </row>
    <row r="254" spans="1:185" s="382" customFormat="1" ht="13.8">
      <c r="A254" s="390" t="s">
        <v>6053</v>
      </c>
      <c r="B254" s="388" t="s">
        <v>5812</v>
      </c>
      <c r="C254" s="202">
        <v>29</v>
      </c>
      <c r="D254" s="146">
        <v>54159</v>
      </c>
      <c r="E254" s="146">
        <v>59866.060000000005</v>
      </c>
      <c r="F254" s="157"/>
      <c r="G254" s="157"/>
      <c r="H254" s="157"/>
      <c r="I254" s="381"/>
      <c r="J254" s="381"/>
      <c r="K254" s="381"/>
      <c r="L254" s="381"/>
      <c r="M254" s="381"/>
      <c r="N254" s="381"/>
      <c r="O254" s="381"/>
      <c r="P254" s="381"/>
      <c r="Q254" s="381"/>
      <c r="R254" s="381"/>
      <c r="S254" s="381"/>
      <c r="T254" s="381"/>
      <c r="U254" s="381"/>
      <c r="V254" s="381"/>
      <c r="W254" s="381"/>
      <c r="X254" s="381"/>
      <c r="Y254" s="381"/>
      <c r="Z254" s="381"/>
      <c r="AA254" s="381"/>
      <c r="AB254" s="381"/>
      <c r="AC254" s="381"/>
      <c r="AD254" s="381"/>
      <c r="AE254" s="381"/>
      <c r="AF254" s="381"/>
      <c r="AG254" s="381"/>
      <c r="AH254" s="381"/>
      <c r="AI254" s="381"/>
      <c r="AJ254" s="381"/>
      <c r="AK254" s="381"/>
      <c r="AL254" s="381"/>
      <c r="AM254" s="381"/>
      <c r="AN254" s="381"/>
      <c r="AO254" s="381"/>
      <c r="AP254" s="381"/>
      <c r="AQ254" s="381"/>
      <c r="AR254" s="381"/>
      <c r="AS254" s="381"/>
      <c r="AT254" s="381"/>
      <c r="AU254" s="381"/>
      <c r="AV254" s="381"/>
      <c r="AW254" s="381"/>
      <c r="AX254" s="381"/>
      <c r="AY254" s="381"/>
      <c r="AZ254" s="381"/>
      <c r="BA254" s="381"/>
      <c r="BB254" s="381"/>
      <c r="BC254" s="381"/>
      <c r="BD254" s="381"/>
      <c r="BE254" s="381"/>
      <c r="BF254" s="381"/>
      <c r="BG254" s="381"/>
      <c r="BH254" s="381"/>
      <c r="BI254" s="381"/>
      <c r="BJ254" s="381"/>
      <c r="BK254" s="381"/>
      <c r="BL254" s="381"/>
      <c r="BM254" s="381"/>
      <c r="BN254" s="381"/>
      <c r="BO254" s="381"/>
      <c r="BP254" s="381"/>
      <c r="BQ254" s="381"/>
      <c r="BR254" s="381"/>
      <c r="BS254" s="381"/>
      <c r="BT254" s="381"/>
      <c r="BU254" s="381"/>
      <c r="BV254" s="381"/>
      <c r="BW254" s="381"/>
      <c r="BX254" s="381"/>
      <c r="BY254" s="381"/>
      <c r="BZ254" s="381"/>
      <c r="CA254" s="381"/>
      <c r="CB254" s="381"/>
      <c r="CC254" s="381"/>
      <c r="CD254" s="381"/>
      <c r="CE254" s="381"/>
      <c r="CF254" s="381"/>
      <c r="CG254" s="381"/>
      <c r="CH254" s="381"/>
      <c r="CI254" s="381"/>
      <c r="CJ254" s="381"/>
      <c r="CK254" s="381"/>
      <c r="CL254" s="381"/>
      <c r="CM254" s="381"/>
      <c r="CN254" s="381"/>
      <c r="CO254" s="381"/>
      <c r="CP254" s="381"/>
      <c r="CQ254" s="381"/>
      <c r="CR254" s="381"/>
      <c r="CS254" s="381"/>
      <c r="CT254" s="381"/>
      <c r="CU254" s="381"/>
      <c r="CV254" s="381"/>
      <c r="CW254" s="381"/>
      <c r="CX254" s="381"/>
      <c r="CY254" s="381"/>
      <c r="CZ254" s="381"/>
      <c r="DA254" s="381"/>
      <c r="DB254" s="381"/>
      <c r="DC254" s="381"/>
      <c r="DD254" s="381"/>
      <c r="DE254" s="381"/>
      <c r="DF254" s="381"/>
      <c r="DG254" s="381"/>
      <c r="DH254" s="381"/>
      <c r="DI254" s="381"/>
      <c r="DJ254" s="381"/>
      <c r="DK254" s="381"/>
      <c r="DL254" s="381"/>
      <c r="DM254" s="381"/>
      <c r="DN254" s="381"/>
      <c r="DO254" s="381"/>
      <c r="DP254" s="381"/>
      <c r="DQ254" s="381"/>
      <c r="DR254" s="381"/>
      <c r="DS254" s="381"/>
      <c r="DT254" s="381"/>
      <c r="DU254" s="381"/>
      <c r="DV254" s="381"/>
      <c r="DW254" s="381"/>
      <c r="DX254" s="381"/>
      <c r="DY254" s="381"/>
      <c r="DZ254" s="381"/>
      <c r="EA254" s="381"/>
      <c r="EB254" s="381"/>
      <c r="EC254" s="381"/>
      <c r="ED254" s="381"/>
      <c r="EE254" s="381"/>
      <c r="EF254" s="381"/>
      <c r="EG254" s="381"/>
      <c r="EH254" s="381"/>
      <c r="EI254" s="381"/>
      <c r="EJ254" s="381"/>
      <c r="EK254" s="381"/>
      <c r="EL254" s="381"/>
      <c r="EM254" s="381"/>
      <c r="EN254" s="381"/>
      <c r="EO254" s="381"/>
      <c r="EP254" s="381"/>
      <c r="EQ254" s="381"/>
      <c r="ER254" s="381"/>
      <c r="ES254" s="381"/>
      <c r="ET254" s="381"/>
      <c r="EU254" s="381"/>
      <c r="EV254" s="381"/>
      <c r="EW254" s="381"/>
      <c r="EX254" s="381"/>
      <c r="EY254" s="381"/>
      <c r="EZ254" s="381"/>
      <c r="FA254" s="381"/>
      <c r="FB254" s="381"/>
      <c r="FC254" s="381"/>
      <c r="FD254" s="381"/>
      <c r="FE254" s="381"/>
      <c r="FF254" s="381"/>
      <c r="FG254" s="381"/>
      <c r="FH254" s="381"/>
      <c r="FI254" s="381"/>
      <c r="FJ254" s="381"/>
      <c r="FK254" s="381"/>
      <c r="FL254" s="381"/>
      <c r="FM254" s="381"/>
      <c r="FN254" s="381"/>
      <c r="FO254" s="381"/>
      <c r="FP254" s="381"/>
      <c r="FQ254" s="381"/>
      <c r="FR254" s="381"/>
      <c r="FS254" s="381"/>
      <c r="FT254" s="381"/>
      <c r="FU254" s="381"/>
      <c r="FV254" s="381"/>
      <c r="FW254" s="381"/>
      <c r="FX254" s="381"/>
      <c r="FY254" s="381"/>
      <c r="FZ254" s="381"/>
      <c r="GA254" s="381"/>
      <c r="GB254" s="381"/>
      <c r="GC254" s="381"/>
    </row>
    <row r="255" spans="1:185" s="382" customFormat="1" ht="13.8">
      <c r="A255" s="390" t="s">
        <v>6054</v>
      </c>
      <c r="B255" s="388" t="s">
        <v>5816</v>
      </c>
      <c r="C255" s="202">
        <v>34</v>
      </c>
      <c r="D255" s="146">
        <v>46143</v>
      </c>
      <c r="E255" s="146">
        <v>51082.840000000004</v>
      </c>
      <c r="F255" s="157"/>
      <c r="G255" s="157"/>
      <c r="H255" s="157"/>
      <c r="I255" s="381"/>
      <c r="J255" s="381"/>
      <c r="K255" s="381"/>
      <c r="L255" s="381"/>
      <c r="M255" s="381"/>
      <c r="N255" s="381"/>
      <c r="O255" s="381"/>
      <c r="P255" s="381"/>
      <c r="Q255" s="381"/>
      <c r="R255" s="381"/>
      <c r="S255" s="381"/>
      <c r="T255" s="381"/>
      <c r="U255" s="381"/>
      <c r="V255" s="381"/>
      <c r="W255" s="381"/>
      <c r="X255" s="381"/>
      <c r="Y255" s="381"/>
      <c r="Z255" s="381"/>
      <c r="AA255" s="381"/>
      <c r="AB255" s="381"/>
      <c r="AC255" s="381"/>
      <c r="AD255" s="381"/>
      <c r="AE255" s="381"/>
      <c r="AF255" s="381"/>
      <c r="AG255" s="381"/>
      <c r="AH255" s="381"/>
      <c r="AI255" s="381"/>
      <c r="AJ255" s="381"/>
      <c r="AK255" s="381"/>
      <c r="AL255" s="381"/>
      <c r="AM255" s="381"/>
      <c r="AN255" s="381"/>
      <c r="AO255" s="381"/>
      <c r="AP255" s="381"/>
      <c r="AQ255" s="381"/>
      <c r="AR255" s="381"/>
      <c r="AS255" s="381"/>
      <c r="AT255" s="381"/>
      <c r="AU255" s="381"/>
      <c r="AV255" s="381"/>
      <c r="AW255" s="381"/>
      <c r="AX255" s="381"/>
      <c r="AY255" s="381"/>
      <c r="AZ255" s="381"/>
      <c r="BA255" s="381"/>
      <c r="BB255" s="381"/>
      <c r="BC255" s="381"/>
      <c r="BD255" s="381"/>
      <c r="BE255" s="381"/>
      <c r="BF255" s="381"/>
      <c r="BG255" s="381"/>
      <c r="BH255" s="381"/>
      <c r="BI255" s="381"/>
      <c r="BJ255" s="381"/>
      <c r="BK255" s="381"/>
      <c r="BL255" s="381"/>
      <c r="BM255" s="381"/>
      <c r="BN255" s="381"/>
      <c r="BO255" s="381"/>
      <c r="BP255" s="381"/>
      <c r="BQ255" s="381"/>
      <c r="BR255" s="381"/>
      <c r="BS255" s="381"/>
      <c r="BT255" s="381"/>
      <c r="BU255" s="381"/>
      <c r="BV255" s="381"/>
      <c r="BW255" s="381"/>
      <c r="BX255" s="381"/>
      <c r="BY255" s="381"/>
      <c r="BZ255" s="381"/>
      <c r="CA255" s="381"/>
      <c r="CB255" s="381"/>
      <c r="CC255" s="381"/>
      <c r="CD255" s="381"/>
      <c r="CE255" s="381"/>
      <c r="CF255" s="381"/>
      <c r="CG255" s="381"/>
      <c r="CH255" s="381"/>
      <c r="CI255" s="381"/>
      <c r="CJ255" s="381"/>
      <c r="CK255" s="381"/>
      <c r="CL255" s="381"/>
      <c r="CM255" s="381"/>
      <c r="CN255" s="381"/>
      <c r="CO255" s="381"/>
      <c r="CP255" s="381"/>
      <c r="CQ255" s="381"/>
      <c r="CR255" s="381"/>
      <c r="CS255" s="381"/>
      <c r="CT255" s="381"/>
      <c r="CU255" s="381"/>
      <c r="CV255" s="381"/>
      <c r="CW255" s="381"/>
      <c r="CX255" s="381"/>
      <c r="CY255" s="381"/>
      <c r="CZ255" s="381"/>
      <c r="DA255" s="381"/>
      <c r="DB255" s="381"/>
      <c r="DC255" s="381"/>
      <c r="DD255" s="381"/>
      <c r="DE255" s="381"/>
      <c r="DF255" s="381"/>
      <c r="DG255" s="381"/>
      <c r="DH255" s="381"/>
      <c r="DI255" s="381"/>
      <c r="DJ255" s="381"/>
      <c r="DK255" s="381"/>
      <c r="DL255" s="381"/>
      <c r="DM255" s="381"/>
      <c r="DN255" s="381"/>
      <c r="DO255" s="381"/>
      <c r="DP255" s="381"/>
      <c r="DQ255" s="381"/>
      <c r="DR255" s="381"/>
      <c r="DS255" s="381"/>
      <c r="DT255" s="381"/>
      <c r="DU255" s="381"/>
      <c r="DV255" s="381"/>
      <c r="DW255" s="381"/>
      <c r="DX255" s="381"/>
      <c r="DY255" s="381"/>
      <c r="DZ255" s="381"/>
      <c r="EA255" s="381"/>
      <c r="EB255" s="381"/>
      <c r="EC255" s="381"/>
      <c r="ED255" s="381"/>
      <c r="EE255" s="381"/>
      <c r="EF255" s="381"/>
      <c r="EG255" s="381"/>
      <c r="EH255" s="381"/>
      <c r="EI255" s="381"/>
      <c r="EJ255" s="381"/>
      <c r="EK255" s="381"/>
      <c r="EL255" s="381"/>
      <c r="EM255" s="381"/>
      <c r="EN255" s="381"/>
      <c r="EO255" s="381"/>
      <c r="EP255" s="381"/>
      <c r="EQ255" s="381"/>
      <c r="ER255" s="381"/>
      <c r="ES255" s="381"/>
      <c r="ET255" s="381"/>
      <c r="EU255" s="381"/>
      <c r="EV255" s="381"/>
      <c r="EW255" s="381"/>
      <c r="EX255" s="381"/>
      <c r="EY255" s="381"/>
      <c r="EZ255" s="381"/>
      <c r="FA255" s="381"/>
      <c r="FB255" s="381"/>
      <c r="FC255" s="381"/>
      <c r="FD255" s="381"/>
      <c r="FE255" s="381"/>
      <c r="FF255" s="381"/>
      <c r="FG255" s="381"/>
      <c r="FH255" s="381"/>
      <c r="FI255" s="381"/>
      <c r="FJ255" s="381"/>
      <c r="FK255" s="381"/>
      <c r="FL255" s="381"/>
      <c r="FM255" s="381"/>
      <c r="FN255" s="381"/>
      <c r="FO255" s="381"/>
      <c r="FP255" s="381"/>
      <c r="FQ255" s="381"/>
      <c r="FR255" s="381"/>
      <c r="FS255" s="381"/>
      <c r="FT255" s="381"/>
      <c r="FU255" s="381"/>
      <c r="FV255" s="381"/>
      <c r="FW255" s="381"/>
      <c r="FX255" s="381"/>
      <c r="FY255" s="381"/>
      <c r="FZ255" s="381"/>
      <c r="GA255" s="381"/>
      <c r="GB255" s="381"/>
      <c r="GC255" s="381"/>
    </row>
    <row r="256" spans="1:185" s="382" customFormat="1" ht="13.8">
      <c r="A256" s="390" t="s">
        <v>6055</v>
      </c>
      <c r="B256" s="388" t="s">
        <v>5818</v>
      </c>
      <c r="C256" s="202">
        <v>10</v>
      </c>
      <c r="D256" s="146">
        <v>44117</v>
      </c>
      <c r="E256" s="146">
        <v>48072</v>
      </c>
      <c r="F256" s="157"/>
      <c r="G256" s="157"/>
      <c r="H256" s="157"/>
      <c r="I256" s="381"/>
      <c r="J256" s="381"/>
      <c r="K256" s="381"/>
      <c r="L256" s="381"/>
      <c r="M256" s="381"/>
      <c r="N256" s="381"/>
      <c r="O256" s="381"/>
      <c r="P256" s="381"/>
      <c r="Q256" s="381"/>
      <c r="R256" s="381"/>
      <c r="S256" s="381"/>
      <c r="T256" s="381"/>
      <c r="U256" s="381"/>
      <c r="V256" s="381"/>
      <c r="W256" s="381"/>
      <c r="X256" s="381"/>
      <c r="Y256" s="381"/>
      <c r="Z256" s="381"/>
      <c r="AA256" s="381"/>
      <c r="AB256" s="381"/>
      <c r="AC256" s="381"/>
      <c r="AD256" s="381"/>
      <c r="AE256" s="381"/>
      <c r="AF256" s="381"/>
      <c r="AG256" s="381"/>
      <c r="AH256" s="381"/>
      <c r="AI256" s="381"/>
      <c r="AJ256" s="381"/>
      <c r="AK256" s="381"/>
      <c r="AL256" s="381"/>
      <c r="AM256" s="381"/>
      <c r="AN256" s="381"/>
      <c r="AO256" s="381"/>
      <c r="AP256" s="381"/>
      <c r="AQ256" s="381"/>
      <c r="AR256" s="381"/>
      <c r="AS256" s="381"/>
      <c r="AT256" s="381"/>
      <c r="AU256" s="381"/>
      <c r="AV256" s="381"/>
      <c r="AW256" s="381"/>
      <c r="AX256" s="381"/>
      <c r="AY256" s="381"/>
      <c r="AZ256" s="381"/>
      <c r="BA256" s="381"/>
      <c r="BB256" s="381"/>
      <c r="BC256" s="381"/>
      <c r="BD256" s="381"/>
      <c r="BE256" s="381"/>
      <c r="BF256" s="381"/>
      <c r="BG256" s="381"/>
      <c r="BH256" s="381"/>
      <c r="BI256" s="381"/>
      <c r="BJ256" s="381"/>
      <c r="BK256" s="381"/>
      <c r="BL256" s="381"/>
      <c r="BM256" s="381"/>
      <c r="BN256" s="381"/>
      <c r="BO256" s="381"/>
      <c r="BP256" s="381"/>
      <c r="BQ256" s="381"/>
      <c r="BR256" s="381"/>
      <c r="BS256" s="381"/>
      <c r="BT256" s="381"/>
      <c r="BU256" s="381"/>
      <c r="BV256" s="381"/>
      <c r="BW256" s="381"/>
      <c r="BX256" s="381"/>
      <c r="BY256" s="381"/>
      <c r="BZ256" s="381"/>
      <c r="CA256" s="381"/>
      <c r="CB256" s="381"/>
      <c r="CC256" s="381"/>
      <c r="CD256" s="381"/>
      <c r="CE256" s="381"/>
      <c r="CF256" s="381"/>
      <c r="CG256" s="381"/>
      <c r="CH256" s="381"/>
      <c r="CI256" s="381"/>
      <c r="CJ256" s="381"/>
      <c r="CK256" s="381"/>
      <c r="CL256" s="381"/>
      <c r="CM256" s="381"/>
      <c r="CN256" s="381"/>
      <c r="CO256" s="381"/>
      <c r="CP256" s="381"/>
      <c r="CQ256" s="381"/>
      <c r="CR256" s="381"/>
      <c r="CS256" s="381"/>
      <c r="CT256" s="381"/>
      <c r="CU256" s="381"/>
      <c r="CV256" s="381"/>
      <c r="CW256" s="381"/>
      <c r="CX256" s="381"/>
      <c r="CY256" s="381"/>
      <c r="CZ256" s="381"/>
      <c r="DA256" s="381"/>
      <c r="DB256" s="381"/>
      <c r="DC256" s="381"/>
      <c r="DD256" s="381"/>
      <c r="DE256" s="381"/>
      <c r="DF256" s="381"/>
      <c r="DG256" s="381"/>
      <c r="DH256" s="381"/>
      <c r="DI256" s="381"/>
      <c r="DJ256" s="381"/>
      <c r="DK256" s="381"/>
      <c r="DL256" s="381"/>
      <c r="DM256" s="381"/>
      <c r="DN256" s="381"/>
      <c r="DO256" s="381"/>
      <c r="DP256" s="381"/>
      <c r="DQ256" s="381"/>
      <c r="DR256" s="381"/>
      <c r="DS256" s="381"/>
      <c r="DT256" s="381"/>
      <c r="DU256" s="381"/>
      <c r="DV256" s="381"/>
      <c r="DW256" s="381"/>
      <c r="DX256" s="381"/>
      <c r="DY256" s="381"/>
      <c r="DZ256" s="381"/>
      <c r="EA256" s="381"/>
      <c r="EB256" s="381"/>
      <c r="EC256" s="381"/>
      <c r="ED256" s="381"/>
      <c r="EE256" s="381"/>
      <c r="EF256" s="381"/>
      <c r="EG256" s="381"/>
      <c r="EH256" s="381"/>
      <c r="EI256" s="381"/>
      <c r="EJ256" s="381"/>
      <c r="EK256" s="381"/>
      <c r="EL256" s="381"/>
      <c r="EM256" s="381"/>
      <c r="EN256" s="381"/>
      <c r="EO256" s="381"/>
      <c r="EP256" s="381"/>
      <c r="EQ256" s="381"/>
      <c r="ER256" s="381"/>
      <c r="ES256" s="381"/>
      <c r="ET256" s="381"/>
      <c r="EU256" s="381"/>
      <c r="EV256" s="381"/>
      <c r="EW256" s="381"/>
      <c r="EX256" s="381"/>
      <c r="EY256" s="381"/>
      <c r="EZ256" s="381"/>
      <c r="FA256" s="381"/>
      <c r="FB256" s="381"/>
      <c r="FC256" s="381"/>
      <c r="FD256" s="381"/>
      <c r="FE256" s="381"/>
      <c r="FF256" s="381"/>
      <c r="FG256" s="381"/>
      <c r="FH256" s="381"/>
      <c r="FI256" s="381"/>
      <c r="FJ256" s="381"/>
      <c r="FK256" s="381"/>
      <c r="FL256" s="381"/>
      <c r="FM256" s="381"/>
      <c r="FN256" s="381"/>
      <c r="FO256" s="381"/>
      <c r="FP256" s="381"/>
      <c r="FQ256" s="381"/>
      <c r="FR256" s="381"/>
      <c r="FS256" s="381"/>
      <c r="FT256" s="381"/>
      <c r="FU256" s="381"/>
      <c r="FV256" s="381"/>
      <c r="FW256" s="381"/>
      <c r="FX256" s="381"/>
      <c r="FY256" s="381"/>
      <c r="FZ256" s="381"/>
      <c r="GA256" s="381"/>
      <c r="GB256" s="381"/>
      <c r="GC256" s="381"/>
    </row>
    <row r="257" spans="1:185" s="382" customFormat="1" ht="13.8">
      <c r="A257" s="390" t="s">
        <v>6056</v>
      </c>
      <c r="B257" s="388" t="s">
        <v>5834</v>
      </c>
      <c r="C257" s="202">
        <v>10</v>
      </c>
      <c r="D257" s="146">
        <v>40624</v>
      </c>
      <c r="E257" s="146">
        <v>45186.560000000005</v>
      </c>
      <c r="F257" s="157"/>
      <c r="G257" s="157"/>
      <c r="H257" s="157"/>
      <c r="I257" s="381"/>
      <c r="J257" s="381"/>
      <c r="K257" s="381"/>
      <c r="L257" s="381"/>
      <c r="M257" s="381"/>
      <c r="N257" s="381"/>
      <c r="O257" s="381"/>
      <c r="P257" s="381"/>
      <c r="Q257" s="381"/>
      <c r="R257" s="381"/>
      <c r="S257" s="381"/>
      <c r="T257" s="381"/>
      <c r="U257" s="381"/>
      <c r="V257" s="381"/>
      <c r="W257" s="381"/>
      <c r="X257" s="381"/>
      <c r="Y257" s="381"/>
      <c r="Z257" s="381"/>
      <c r="AA257" s="381"/>
      <c r="AB257" s="381"/>
      <c r="AC257" s="381"/>
      <c r="AD257" s="381"/>
      <c r="AE257" s="381"/>
      <c r="AF257" s="381"/>
      <c r="AG257" s="381"/>
      <c r="AH257" s="381"/>
      <c r="AI257" s="381"/>
      <c r="AJ257" s="381"/>
      <c r="AK257" s="381"/>
      <c r="AL257" s="381"/>
      <c r="AM257" s="381"/>
      <c r="AN257" s="381"/>
      <c r="AO257" s="381"/>
      <c r="AP257" s="381"/>
      <c r="AQ257" s="381"/>
      <c r="AR257" s="381"/>
      <c r="AS257" s="381"/>
      <c r="AT257" s="381"/>
      <c r="AU257" s="381"/>
      <c r="AV257" s="381"/>
      <c r="AW257" s="381"/>
      <c r="AX257" s="381"/>
      <c r="AY257" s="381"/>
      <c r="AZ257" s="381"/>
      <c r="BA257" s="381"/>
      <c r="BB257" s="381"/>
      <c r="BC257" s="381"/>
      <c r="BD257" s="381"/>
      <c r="BE257" s="381"/>
      <c r="BF257" s="381"/>
      <c r="BG257" s="381"/>
      <c r="BH257" s="381"/>
      <c r="BI257" s="381"/>
      <c r="BJ257" s="381"/>
      <c r="BK257" s="381"/>
      <c r="BL257" s="381"/>
      <c r="BM257" s="381"/>
      <c r="BN257" s="381"/>
      <c r="BO257" s="381"/>
      <c r="BP257" s="381"/>
      <c r="BQ257" s="381"/>
      <c r="BR257" s="381"/>
      <c r="BS257" s="381"/>
      <c r="BT257" s="381"/>
      <c r="BU257" s="381"/>
      <c r="BV257" s="381"/>
      <c r="BW257" s="381"/>
      <c r="BX257" s="381"/>
      <c r="BY257" s="381"/>
      <c r="BZ257" s="381"/>
      <c r="CA257" s="381"/>
      <c r="CB257" s="381"/>
      <c r="CC257" s="381"/>
      <c r="CD257" s="381"/>
      <c r="CE257" s="381"/>
      <c r="CF257" s="381"/>
      <c r="CG257" s="381"/>
      <c r="CH257" s="381"/>
      <c r="CI257" s="381"/>
      <c r="CJ257" s="381"/>
      <c r="CK257" s="381"/>
      <c r="CL257" s="381"/>
      <c r="CM257" s="381"/>
      <c r="CN257" s="381"/>
      <c r="CO257" s="381"/>
      <c r="CP257" s="381"/>
      <c r="CQ257" s="381"/>
      <c r="CR257" s="381"/>
      <c r="CS257" s="381"/>
      <c r="CT257" s="381"/>
      <c r="CU257" s="381"/>
      <c r="CV257" s="381"/>
      <c r="CW257" s="381"/>
      <c r="CX257" s="381"/>
      <c r="CY257" s="381"/>
      <c r="CZ257" s="381"/>
      <c r="DA257" s="381"/>
      <c r="DB257" s="381"/>
      <c r="DC257" s="381"/>
      <c r="DD257" s="381"/>
      <c r="DE257" s="381"/>
      <c r="DF257" s="381"/>
      <c r="DG257" s="381"/>
      <c r="DH257" s="381"/>
      <c r="DI257" s="381"/>
      <c r="DJ257" s="381"/>
      <c r="DK257" s="381"/>
      <c r="DL257" s="381"/>
      <c r="DM257" s="381"/>
      <c r="DN257" s="381"/>
      <c r="DO257" s="381"/>
      <c r="DP257" s="381"/>
      <c r="DQ257" s="381"/>
      <c r="DR257" s="381"/>
      <c r="DS257" s="381"/>
      <c r="DT257" s="381"/>
      <c r="DU257" s="381"/>
      <c r="DV257" s="381"/>
      <c r="DW257" s="381"/>
      <c r="DX257" s="381"/>
      <c r="DY257" s="381"/>
      <c r="DZ257" s="381"/>
      <c r="EA257" s="381"/>
      <c r="EB257" s="381"/>
      <c r="EC257" s="381"/>
      <c r="ED257" s="381"/>
      <c r="EE257" s="381"/>
      <c r="EF257" s="381"/>
      <c r="EG257" s="381"/>
      <c r="EH257" s="381"/>
      <c r="EI257" s="381"/>
      <c r="EJ257" s="381"/>
      <c r="EK257" s="381"/>
      <c r="EL257" s="381"/>
      <c r="EM257" s="381"/>
      <c r="EN257" s="381"/>
      <c r="EO257" s="381"/>
      <c r="EP257" s="381"/>
      <c r="EQ257" s="381"/>
      <c r="ER257" s="381"/>
      <c r="ES257" s="381"/>
      <c r="ET257" s="381"/>
      <c r="EU257" s="381"/>
      <c r="EV257" s="381"/>
      <c r="EW257" s="381"/>
      <c r="EX257" s="381"/>
      <c r="EY257" s="381"/>
      <c r="EZ257" s="381"/>
      <c r="FA257" s="381"/>
      <c r="FB257" s="381"/>
      <c r="FC257" s="381"/>
      <c r="FD257" s="381"/>
      <c r="FE257" s="381"/>
      <c r="FF257" s="381"/>
      <c r="FG257" s="381"/>
      <c r="FH257" s="381"/>
      <c r="FI257" s="381"/>
      <c r="FJ257" s="381"/>
      <c r="FK257" s="381"/>
      <c r="FL257" s="381"/>
      <c r="FM257" s="381"/>
      <c r="FN257" s="381"/>
      <c r="FO257" s="381"/>
      <c r="FP257" s="381"/>
      <c r="FQ257" s="381"/>
      <c r="FR257" s="381"/>
      <c r="FS257" s="381"/>
      <c r="FT257" s="381"/>
      <c r="FU257" s="381"/>
      <c r="FV257" s="381"/>
      <c r="FW257" s="381"/>
      <c r="FX257" s="381"/>
      <c r="FY257" s="381"/>
      <c r="FZ257" s="381"/>
      <c r="GA257" s="381"/>
      <c r="GB257" s="381"/>
      <c r="GC257" s="381"/>
    </row>
    <row r="258" spans="1:185" s="382" customFormat="1" ht="13.8">
      <c r="A258" s="390" t="s">
        <v>6057</v>
      </c>
      <c r="B258" s="388" t="s">
        <v>5836</v>
      </c>
      <c r="C258" s="202">
        <v>1</v>
      </c>
      <c r="D258" s="146">
        <v>44588.4</v>
      </c>
      <c r="E258" s="146">
        <v>44588.4</v>
      </c>
      <c r="F258" s="157"/>
      <c r="G258" s="157"/>
      <c r="H258" s="157"/>
      <c r="I258" s="381"/>
      <c r="J258" s="381"/>
      <c r="K258" s="381"/>
      <c r="L258" s="381"/>
      <c r="M258" s="381"/>
      <c r="N258" s="381"/>
      <c r="O258" s="381"/>
      <c r="P258" s="381"/>
      <c r="Q258" s="381"/>
      <c r="R258" s="381"/>
      <c r="S258" s="381"/>
      <c r="T258" s="381"/>
      <c r="U258" s="381"/>
      <c r="V258" s="381"/>
      <c r="W258" s="381"/>
      <c r="X258" s="381"/>
      <c r="Y258" s="381"/>
      <c r="Z258" s="381"/>
      <c r="AA258" s="381"/>
      <c r="AB258" s="381"/>
      <c r="AC258" s="381"/>
      <c r="AD258" s="381"/>
      <c r="AE258" s="381"/>
      <c r="AF258" s="381"/>
      <c r="AG258" s="381"/>
      <c r="AH258" s="381"/>
      <c r="AI258" s="381"/>
      <c r="AJ258" s="381"/>
      <c r="AK258" s="381"/>
      <c r="AL258" s="381"/>
      <c r="AM258" s="381"/>
      <c r="AN258" s="381"/>
      <c r="AO258" s="381"/>
      <c r="AP258" s="381"/>
      <c r="AQ258" s="381"/>
      <c r="AR258" s="381"/>
      <c r="AS258" s="381"/>
      <c r="AT258" s="381"/>
      <c r="AU258" s="381"/>
      <c r="AV258" s="381"/>
      <c r="AW258" s="381"/>
      <c r="AX258" s="381"/>
      <c r="AY258" s="381"/>
      <c r="AZ258" s="381"/>
      <c r="BA258" s="381"/>
      <c r="BB258" s="381"/>
      <c r="BC258" s="381"/>
      <c r="BD258" s="381"/>
      <c r="BE258" s="381"/>
      <c r="BF258" s="381"/>
      <c r="BG258" s="381"/>
      <c r="BH258" s="381"/>
      <c r="BI258" s="381"/>
      <c r="BJ258" s="381"/>
      <c r="BK258" s="381"/>
      <c r="BL258" s="381"/>
      <c r="BM258" s="381"/>
      <c r="BN258" s="381"/>
      <c r="BO258" s="381"/>
      <c r="BP258" s="381"/>
      <c r="BQ258" s="381"/>
      <c r="BR258" s="381"/>
      <c r="BS258" s="381"/>
      <c r="BT258" s="381"/>
      <c r="BU258" s="381"/>
      <c r="BV258" s="381"/>
      <c r="BW258" s="381"/>
      <c r="BX258" s="381"/>
      <c r="BY258" s="381"/>
      <c r="BZ258" s="381"/>
      <c r="CA258" s="381"/>
      <c r="CB258" s="381"/>
      <c r="CC258" s="381"/>
      <c r="CD258" s="381"/>
      <c r="CE258" s="381"/>
      <c r="CF258" s="381"/>
      <c r="CG258" s="381"/>
      <c r="CH258" s="381"/>
      <c r="CI258" s="381"/>
      <c r="CJ258" s="381"/>
      <c r="CK258" s="381"/>
      <c r="CL258" s="381"/>
      <c r="CM258" s="381"/>
      <c r="CN258" s="381"/>
      <c r="CO258" s="381"/>
      <c r="CP258" s="381"/>
      <c r="CQ258" s="381"/>
      <c r="CR258" s="381"/>
      <c r="CS258" s="381"/>
      <c r="CT258" s="381"/>
      <c r="CU258" s="381"/>
      <c r="CV258" s="381"/>
      <c r="CW258" s="381"/>
      <c r="CX258" s="381"/>
      <c r="CY258" s="381"/>
      <c r="CZ258" s="381"/>
      <c r="DA258" s="381"/>
      <c r="DB258" s="381"/>
      <c r="DC258" s="381"/>
      <c r="DD258" s="381"/>
      <c r="DE258" s="381"/>
      <c r="DF258" s="381"/>
      <c r="DG258" s="381"/>
      <c r="DH258" s="381"/>
      <c r="DI258" s="381"/>
      <c r="DJ258" s="381"/>
      <c r="DK258" s="381"/>
      <c r="DL258" s="381"/>
      <c r="DM258" s="381"/>
      <c r="DN258" s="381"/>
      <c r="DO258" s="381"/>
      <c r="DP258" s="381"/>
      <c r="DQ258" s="381"/>
      <c r="DR258" s="381"/>
      <c r="DS258" s="381"/>
      <c r="DT258" s="381"/>
      <c r="DU258" s="381"/>
      <c r="DV258" s="381"/>
      <c r="DW258" s="381"/>
      <c r="DX258" s="381"/>
      <c r="DY258" s="381"/>
      <c r="DZ258" s="381"/>
      <c r="EA258" s="381"/>
      <c r="EB258" s="381"/>
      <c r="EC258" s="381"/>
      <c r="ED258" s="381"/>
      <c r="EE258" s="381"/>
      <c r="EF258" s="381"/>
      <c r="EG258" s="381"/>
      <c r="EH258" s="381"/>
      <c r="EI258" s="381"/>
      <c r="EJ258" s="381"/>
      <c r="EK258" s="381"/>
      <c r="EL258" s="381"/>
      <c r="EM258" s="381"/>
      <c r="EN258" s="381"/>
      <c r="EO258" s="381"/>
      <c r="EP258" s="381"/>
      <c r="EQ258" s="381"/>
      <c r="ER258" s="381"/>
      <c r="ES258" s="381"/>
      <c r="ET258" s="381"/>
      <c r="EU258" s="381"/>
      <c r="EV258" s="381"/>
      <c r="EW258" s="381"/>
      <c r="EX258" s="381"/>
      <c r="EY258" s="381"/>
      <c r="EZ258" s="381"/>
      <c r="FA258" s="381"/>
      <c r="FB258" s="381"/>
      <c r="FC258" s="381"/>
      <c r="FD258" s="381"/>
      <c r="FE258" s="381"/>
      <c r="FF258" s="381"/>
      <c r="FG258" s="381"/>
      <c r="FH258" s="381"/>
      <c r="FI258" s="381"/>
      <c r="FJ258" s="381"/>
      <c r="FK258" s="381"/>
      <c r="FL258" s="381"/>
      <c r="FM258" s="381"/>
      <c r="FN258" s="381"/>
      <c r="FO258" s="381"/>
      <c r="FP258" s="381"/>
      <c r="FQ258" s="381"/>
      <c r="FR258" s="381"/>
      <c r="FS258" s="381"/>
      <c r="FT258" s="381"/>
      <c r="FU258" s="381"/>
      <c r="FV258" s="381"/>
      <c r="FW258" s="381"/>
      <c r="FX258" s="381"/>
      <c r="FY258" s="381"/>
      <c r="FZ258" s="381"/>
      <c r="GA258" s="381"/>
      <c r="GB258" s="381"/>
      <c r="GC258" s="381"/>
    </row>
    <row r="259" spans="1:185" s="382" customFormat="1" ht="13.8">
      <c r="A259" s="390" t="s">
        <v>6058</v>
      </c>
      <c r="B259" s="388" t="s">
        <v>5838</v>
      </c>
      <c r="C259" s="202">
        <v>1</v>
      </c>
      <c r="D259" s="146">
        <v>23984</v>
      </c>
      <c r="E259" s="146">
        <v>23984</v>
      </c>
      <c r="F259" s="157"/>
      <c r="G259" s="157"/>
      <c r="H259" s="157"/>
      <c r="I259" s="381"/>
      <c r="J259" s="381"/>
      <c r="K259" s="381"/>
      <c r="L259" s="381"/>
      <c r="M259" s="381"/>
      <c r="N259" s="381"/>
      <c r="O259" s="381"/>
      <c r="P259" s="381"/>
      <c r="Q259" s="381"/>
      <c r="R259" s="381"/>
      <c r="S259" s="381"/>
      <c r="T259" s="381"/>
      <c r="U259" s="381"/>
      <c r="V259" s="381"/>
      <c r="W259" s="381"/>
      <c r="X259" s="381"/>
      <c r="Y259" s="381"/>
      <c r="Z259" s="381"/>
      <c r="AA259" s="381"/>
      <c r="AB259" s="381"/>
      <c r="AC259" s="381"/>
      <c r="AD259" s="381"/>
      <c r="AE259" s="381"/>
      <c r="AF259" s="381"/>
      <c r="AG259" s="381"/>
      <c r="AH259" s="381"/>
      <c r="AI259" s="381"/>
      <c r="AJ259" s="381"/>
      <c r="AK259" s="381"/>
      <c r="AL259" s="381"/>
      <c r="AM259" s="381"/>
      <c r="AN259" s="381"/>
      <c r="AO259" s="381"/>
      <c r="AP259" s="381"/>
      <c r="AQ259" s="381"/>
      <c r="AR259" s="381"/>
      <c r="AS259" s="381"/>
      <c r="AT259" s="381"/>
      <c r="AU259" s="381"/>
      <c r="AV259" s="381"/>
      <c r="AW259" s="381"/>
      <c r="AX259" s="381"/>
      <c r="AY259" s="381"/>
      <c r="AZ259" s="381"/>
      <c r="BA259" s="381"/>
      <c r="BB259" s="381"/>
      <c r="BC259" s="381"/>
      <c r="BD259" s="381"/>
      <c r="BE259" s="381"/>
      <c r="BF259" s="381"/>
      <c r="BG259" s="381"/>
      <c r="BH259" s="381"/>
      <c r="BI259" s="381"/>
      <c r="BJ259" s="381"/>
      <c r="BK259" s="381"/>
      <c r="BL259" s="381"/>
      <c r="BM259" s="381"/>
      <c r="BN259" s="381"/>
      <c r="BO259" s="381"/>
      <c r="BP259" s="381"/>
      <c r="BQ259" s="381"/>
      <c r="BR259" s="381"/>
      <c r="BS259" s="381"/>
      <c r="BT259" s="381"/>
      <c r="BU259" s="381"/>
      <c r="BV259" s="381"/>
      <c r="BW259" s="381"/>
      <c r="BX259" s="381"/>
      <c r="BY259" s="381"/>
      <c r="BZ259" s="381"/>
      <c r="CA259" s="381"/>
      <c r="CB259" s="381"/>
      <c r="CC259" s="381"/>
      <c r="CD259" s="381"/>
      <c r="CE259" s="381"/>
      <c r="CF259" s="381"/>
      <c r="CG259" s="381"/>
      <c r="CH259" s="381"/>
      <c r="CI259" s="381"/>
      <c r="CJ259" s="381"/>
      <c r="CK259" s="381"/>
      <c r="CL259" s="381"/>
      <c r="CM259" s="381"/>
      <c r="CN259" s="381"/>
      <c r="CO259" s="381"/>
      <c r="CP259" s="381"/>
      <c r="CQ259" s="381"/>
      <c r="CR259" s="381"/>
      <c r="CS259" s="381"/>
      <c r="CT259" s="381"/>
      <c r="CU259" s="381"/>
      <c r="CV259" s="381"/>
      <c r="CW259" s="381"/>
      <c r="CX259" s="381"/>
      <c r="CY259" s="381"/>
      <c r="CZ259" s="381"/>
      <c r="DA259" s="381"/>
      <c r="DB259" s="381"/>
      <c r="DC259" s="381"/>
      <c r="DD259" s="381"/>
      <c r="DE259" s="381"/>
      <c r="DF259" s="381"/>
      <c r="DG259" s="381"/>
      <c r="DH259" s="381"/>
      <c r="DI259" s="381"/>
      <c r="DJ259" s="381"/>
      <c r="DK259" s="381"/>
      <c r="DL259" s="381"/>
      <c r="DM259" s="381"/>
      <c r="DN259" s="381"/>
      <c r="DO259" s="381"/>
      <c r="DP259" s="381"/>
      <c r="DQ259" s="381"/>
      <c r="DR259" s="381"/>
      <c r="DS259" s="381"/>
      <c r="DT259" s="381"/>
      <c r="DU259" s="381"/>
      <c r="DV259" s="381"/>
      <c r="DW259" s="381"/>
      <c r="DX259" s="381"/>
      <c r="DY259" s="381"/>
      <c r="DZ259" s="381"/>
      <c r="EA259" s="381"/>
      <c r="EB259" s="381"/>
      <c r="EC259" s="381"/>
      <c r="ED259" s="381"/>
      <c r="EE259" s="381"/>
      <c r="EF259" s="381"/>
      <c r="EG259" s="381"/>
      <c r="EH259" s="381"/>
      <c r="EI259" s="381"/>
      <c r="EJ259" s="381"/>
      <c r="EK259" s="381"/>
      <c r="EL259" s="381"/>
      <c r="EM259" s="381"/>
      <c r="EN259" s="381"/>
      <c r="EO259" s="381"/>
      <c r="EP259" s="381"/>
      <c r="EQ259" s="381"/>
      <c r="ER259" s="381"/>
      <c r="ES259" s="381"/>
      <c r="ET259" s="381"/>
      <c r="EU259" s="381"/>
      <c r="EV259" s="381"/>
      <c r="EW259" s="381"/>
      <c r="EX259" s="381"/>
      <c r="EY259" s="381"/>
      <c r="EZ259" s="381"/>
      <c r="FA259" s="381"/>
      <c r="FB259" s="381"/>
      <c r="FC259" s="381"/>
      <c r="FD259" s="381"/>
      <c r="FE259" s="381"/>
      <c r="FF259" s="381"/>
      <c r="FG259" s="381"/>
      <c r="FH259" s="381"/>
      <c r="FI259" s="381"/>
      <c r="FJ259" s="381"/>
      <c r="FK259" s="381"/>
      <c r="FL259" s="381"/>
      <c r="FM259" s="381"/>
      <c r="FN259" s="381"/>
      <c r="FO259" s="381"/>
      <c r="FP259" s="381"/>
      <c r="FQ259" s="381"/>
      <c r="FR259" s="381"/>
      <c r="FS259" s="381"/>
      <c r="FT259" s="381"/>
      <c r="FU259" s="381"/>
      <c r="FV259" s="381"/>
      <c r="FW259" s="381"/>
      <c r="FX259" s="381"/>
      <c r="FY259" s="381"/>
      <c r="FZ259" s="381"/>
      <c r="GA259" s="381"/>
      <c r="GB259" s="381"/>
      <c r="GC259" s="381"/>
    </row>
    <row r="260" spans="1:185" s="382" customFormat="1" ht="13.8">
      <c r="A260" s="390" t="s">
        <v>6059</v>
      </c>
      <c r="B260" s="388" t="s">
        <v>6060</v>
      </c>
      <c r="C260" s="202">
        <v>1</v>
      </c>
      <c r="D260" s="146">
        <v>26390</v>
      </c>
      <c r="E260" s="146">
        <v>26390</v>
      </c>
      <c r="F260" s="157"/>
      <c r="G260" s="157"/>
      <c r="H260" s="157"/>
      <c r="I260" s="381"/>
      <c r="J260" s="381"/>
      <c r="K260" s="381"/>
      <c r="L260" s="381"/>
      <c r="M260" s="381"/>
      <c r="N260" s="381"/>
      <c r="O260" s="381"/>
      <c r="P260" s="381"/>
      <c r="Q260" s="381"/>
      <c r="R260" s="381"/>
      <c r="S260" s="381"/>
      <c r="T260" s="381"/>
      <c r="U260" s="381"/>
      <c r="V260" s="381"/>
      <c r="W260" s="381"/>
      <c r="X260" s="381"/>
      <c r="Y260" s="381"/>
      <c r="Z260" s="381"/>
      <c r="AA260" s="381"/>
      <c r="AB260" s="381"/>
      <c r="AC260" s="381"/>
      <c r="AD260" s="381"/>
      <c r="AE260" s="381"/>
      <c r="AF260" s="381"/>
      <c r="AG260" s="381"/>
      <c r="AH260" s="381"/>
      <c r="AI260" s="381"/>
      <c r="AJ260" s="381"/>
      <c r="AK260" s="381"/>
      <c r="AL260" s="381"/>
      <c r="AM260" s="381"/>
      <c r="AN260" s="381"/>
      <c r="AO260" s="381"/>
      <c r="AP260" s="381"/>
      <c r="AQ260" s="381"/>
      <c r="AR260" s="381"/>
      <c r="AS260" s="381"/>
      <c r="AT260" s="381"/>
      <c r="AU260" s="381"/>
      <c r="AV260" s="381"/>
      <c r="AW260" s="381"/>
      <c r="AX260" s="381"/>
      <c r="AY260" s="381"/>
      <c r="AZ260" s="381"/>
      <c r="BA260" s="381"/>
      <c r="BB260" s="381"/>
      <c r="BC260" s="381"/>
      <c r="BD260" s="381"/>
      <c r="BE260" s="381"/>
      <c r="BF260" s="381"/>
      <c r="BG260" s="381"/>
      <c r="BH260" s="381"/>
      <c r="BI260" s="381"/>
      <c r="BJ260" s="381"/>
      <c r="BK260" s="381"/>
      <c r="BL260" s="381"/>
      <c r="BM260" s="381"/>
      <c r="BN260" s="381"/>
      <c r="BO260" s="381"/>
      <c r="BP260" s="381"/>
      <c r="BQ260" s="381"/>
      <c r="BR260" s="381"/>
      <c r="BS260" s="381"/>
      <c r="BT260" s="381"/>
      <c r="BU260" s="381"/>
      <c r="BV260" s="381"/>
      <c r="BW260" s="381"/>
      <c r="BX260" s="381"/>
      <c r="BY260" s="381"/>
      <c r="BZ260" s="381"/>
      <c r="CA260" s="381"/>
      <c r="CB260" s="381"/>
      <c r="CC260" s="381"/>
      <c r="CD260" s="381"/>
      <c r="CE260" s="381"/>
      <c r="CF260" s="381"/>
      <c r="CG260" s="381"/>
      <c r="CH260" s="381"/>
      <c r="CI260" s="381"/>
      <c r="CJ260" s="381"/>
      <c r="CK260" s="381"/>
      <c r="CL260" s="381"/>
      <c r="CM260" s="381"/>
      <c r="CN260" s="381"/>
      <c r="CO260" s="381"/>
      <c r="CP260" s="381"/>
      <c r="CQ260" s="381"/>
      <c r="CR260" s="381"/>
      <c r="CS260" s="381"/>
      <c r="CT260" s="381"/>
      <c r="CU260" s="381"/>
      <c r="CV260" s="381"/>
      <c r="CW260" s="381"/>
      <c r="CX260" s="381"/>
      <c r="CY260" s="381"/>
      <c r="CZ260" s="381"/>
      <c r="DA260" s="381"/>
      <c r="DB260" s="381"/>
      <c r="DC260" s="381"/>
      <c r="DD260" s="381"/>
      <c r="DE260" s="381"/>
      <c r="DF260" s="381"/>
      <c r="DG260" s="381"/>
      <c r="DH260" s="381"/>
      <c r="DI260" s="381"/>
      <c r="DJ260" s="381"/>
      <c r="DK260" s="381"/>
      <c r="DL260" s="381"/>
      <c r="DM260" s="381"/>
      <c r="DN260" s="381"/>
      <c r="DO260" s="381"/>
      <c r="DP260" s="381"/>
      <c r="DQ260" s="381"/>
      <c r="DR260" s="381"/>
      <c r="DS260" s="381"/>
      <c r="DT260" s="381"/>
      <c r="DU260" s="381"/>
      <c r="DV260" s="381"/>
      <c r="DW260" s="381"/>
      <c r="DX260" s="381"/>
      <c r="DY260" s="381"/>
      <c r="DZ260" s="381"/>
      <c r="EA260" s="381"/>
      <c r="EB260" s="381"/>
      <c r="EC260" s="381"/>
      <c r="ED260" s="381"/>
      <c r="EE260" s="381"/>
      <c r="EF260" s="381"/>
      <c r="EG260" s="381"/>
      <c r="EH260" s="381"/>
      <c r="EI260" s="381"/>
      <c r="EJ260" s="381"/>
      <c r="EK260" s="381"/>
      <c r="EL260" s="381"/>
      <c r="EM260" s="381"/>
      <c r="EN260" s="381"/>
      <c r="EO260" s="381"/>
      <c r="EP260" s="381"/>
      <c r="EQ260" s="381"/>
      <c r="ER260" s="381"/>
      <c r="ES260" s="381"/>
      <c r="ET260" s="381"/>
      <c r="EU260" s="381"/>
      <c r="EV260" s="381"/>
      <c r="EW260" s="381"/>
      <c r="EX260" s="381"/>
      <c r="EY260" s="381"/>
      <c r="EZ260" s="381"/>
      <c r="FA260" s="381"/>
      <c r="FB260" s="381"/>
      <c r="FC260" s="381"/>
      <c r="FD260" s="381"/>
      <c r="FE260" s="381"/>
      <c r="FF260" s="381"/>
      <c r="FG260" s="381"/>
      <c r="FH260" s="381"/>
      <c r="FI260" s="381"/>
      <c r="FJ260" s="381"/>
      <c r="FK260" s="381"/>
      <c r="FL260" s="381"/>
      <c r="FM260" s="381"/>
      <c r="FN260" s="381"/>
      <c r="FO260" s="381"/>
      <c r="FP260" s="381"/>
      <c r="FQ260" s="381"/>
      <c r="FR260" s="381"/>
      <c r="FS260" s="381"/>
      <c r="FT260" s="381"/>
      <c r="FU260" s="381"/>
      <c r="FV260" s="381"/>
      <c r="FW260" s="381"/>
      <c r="FX260" s="381"/>
      <c r="FY260" s="381"/>
      <c r="FZ260" s="381"/>
      <c r="GA260" s="381"/>
      <c r="GB260" s="381"/>
      <c r="GC260" s="381"/>
    </row>
    <row r="261" spans="1:185" s="382" customFormat="1" ht="13.8">
      <c r="A261" s="390" t="s">
        <v>6061</v>
      </c>
      <c r="B261" s="388" t="s">
        <v>5840</v>
      </c>
      <c r="C261" s="202">
        <v>1</v>
      </c>
      <c r="D261" s="146">
        <v>22895.4</v>
      </c>
      <c r="E261" s="146">
        <v>22895.4</v>
      </c>
      <c r="F261" s="157"/>
      <c r="G261" s="157"/>
      <c r="H261" s="157"/>
      <c r="I261" s="381"/>
      <c r="J261" s="381"/>
      <c r="K261" s="381"/>
      <c r="L261" s="381"/>
      <c r="M261" s="381"/>
      <c r="N261" s="381"/>
      <c r="O261" s="381"/>
      <c r="P261" s="381"/>
      <c r="Q261" s="381"/>
      <c r="R261" s="381"/>
      <c r="S261" s="381"/>
      <c r="T261" s="381"/>
      <c r="U261" s="381"/>
      <c r="V261" s="381"/>
      <c r="W261" s="381"/>
      <c r="X261" s="381"/>
      <c r="Y261" s="381"/>
      <c r="Z261" s="381"/>
      <c r="AA261" s="381"/>
      <c r="AB261" s="381"/>
      <c r="AC261" s="381"/>
      <c r="AD261" s="381"/>
      <c r="AE261" s="381"/>
      <c r="AF261" s="381"/>
      <c r="AG261" s="381"/>
      <c r="AH261" s="381"/>
      <c r="AI261" s="381"/>
      <c r="AJ261" s="381"/>
      <c r="AK261" s="381"/>
      <c r="AL261" s="381"/>
      <c r="AM261" s="381"/>
      <c r="AN261" s="381"/>
      <c r="AO261" s="381"/>
      <c r="AP261" s="381"/>
      <c r="AQ261" s="381"/>
      <c r="AR261" s="381"/>
      <c r="AS261" s="381"/>
      <c r="AT261" s="381"/>
      <c r="AU261" s="381"/>
      <c r="AV261" s="381"/>
      <c r="AW261" s="381"/>
      <c r="AX261" s="381"/>
      <c r="AY261" s="381"/>
      <c r="AZ261" s="381"/>
      <c r="BA261" s="381"/>
      <c r="BB261" s="381"/>
      <c r="BC261" s="381"/>
      <c r="BD261" s="381"/>
      <c r="BE261" s="381"/>
      <c r="BF261" s="381"/>
      <c r="BG261" s="381"/>
      <c r="BH261" s="381"/>
      <c r="BI261" s="381"/>
      <c r="BJ261" s="381"/>
      <c r="BK261" s="381"/>
      <c r="BL261" s="381"/>
      <c r="BM261" s="381"/>
      <c r="BN261" s="381"/>
      <c r="BO261" s="381"/>
      <c r="BP261" s="381"/>
      <c r="BQ261" s="381"/>
      <c r="BR261" s="381"/>
      <c r="BS261" s="381"/>
      <c r="BT261" s="381"/>
      <c r="BU261" s="381"/>
      <c r="BV261" s="381"/>
      <c r="BW261" s="381"/>
      <c r="BX261" s="381"/>
      <c r="BY261" s="381"/>
      <c r="BZ261" s="381"/>
      <c r="CA261" s="381"/>
      <c r="CB261" s="381"/>
      <c r="CC261" s="381"/>
      <c r="CD261" s="381"/>
      <c r="CE261" s="381"/>
      <c r="CF261" s="381"/>
      <c r="CG261" s="381"/>
      <c r="CH261" s="381"/>
      <c r="CI261" s="381"/>
      <c r="CJ261" s="381"/>
      <c r="CK261" s="381"/>
      <c r="CL261" s="381"/>
      <c r="CM261" s="381"/>
      <c r="CN261" s="381"/>
      <c r="CO261" s="381"/>
      <c r="CP261" s="381"/>
      <c r="CQ261" s="381"/>
      <c r="CR261" s="381"/>
      <c r="CS261" s="381"/>
      <c r="CT261" s="381"/>
      <c r="CU261" s="381"/>
      <c r="CV261" s="381"/>
      <c r="CW261" s="381"/>
      <c r="CX261" s="381"/>
      <c r="CY261" s="381"/>
      <c r="CZ261" s="381"/>
      <c r="DA261" s="381"/>
      <c r="DB261" s="381"/>
      <c r="DC261" s="381"/>
      <c r="DD261" s="381"/>
      <c r="DE261" s="381"/>
      <c r="DF261" s="381"/>
      <c r="DG261" s="381"/>
      <c r="DH261" s="381"/>
      <c r="DI261" s="381"/>
      <c r="DJ261" s="381"/>
      <c r="DK261" s="381"/>
      <c r="DL261" s="381"/>
      <c r="DM261" s="381"/>
      <c r="DN261" s="381"/>
      <c r="DO261" s="381"/>
      <c r="DP261" s="381"/>
      <c r="DQ261" s="381"/>
      <c r="DR261" s="381"/>
      <c r="DS261" s="381"/>
      <c r="DT261" s="381"/>
      <c r="DU261" s="381"/>
      <c r="DV261" s="381"/>
      <c r="DW261" s="381"/>
      <c r="DX261" s="381"/>
      <c r="DY261" s="381"/>
      <c r="DZ261" s="381"/>
      <c r="EA261" s="381"/>
      <c r="EB261" s="381"/>
      <c r="EC261" s="381"/>
      <c r="ED261" s="381"/>
      <c r="EE261" s="381"/>
      <c r="EF261" s="381"/>
      <c r="EG261" s="381"/>
      <c r="EH261" s="381"/>
      <c r="EI261" s="381"/>
      <c r="EJ261" s="381"/>
      <c r="EK261" s="381"/>
      <c r="EL261" s="381"/>
      <c r="EM261" s="381"/>
      <c r="EN261" s="381"/>
      <c r="EO261" s="381"/>
      <c r="EP261" s="381"/>
      <c r="EQ261" s="381"/>
      <c r="ER261" s="381"/>
      <c r="ES261" s="381"/>
      <c r="ET261" s="381"/>
      <c r="EU261" s="381"/>
      <c r="EV261" s="381"/>
      <c r="EW261" s="381"/>
      <c r="EX261" s="381"/>
      <c r="EY261" s="381"/>
      <c r="EZ261" s="381"/>
      <c r="FA261" s="381"/>
      <c r="FB261" s="381"/>
      <c r="FC261" s="381"/>
      <c r="FD261" s="381"/>
      <c r="FE261" s="381"/>
      <c r="FF261" s="381"/>
      <c r="FG261" s="381"/>
      <c r="FH261" s="381"/>
      <c r="FI261" s="381"/>
      <c r="FJ261" s="381"/>
      <c r="FK261" s="381"/>
      <c r="FL261" s="381"/>
      <c r="FM261" s="381"/>
      <c r="FN261" s="381"/>
      <c r="FO261" s="381"/>
      <c r="FP261" s="381"/>
      <c r="FQ261" s="381"/>
      <c r="FR261" s="381"/>
      <c r="FS261" s="381"/>
      <c r="FT261" s="381"/>
      <c r="FU261" s="381"/>
      <c r="FV261" s="381"/>
      <c r="FW261" s="381"/>
      <c r="FX261" s="381"/>
      <c r="FY261" s="381"/>
      <c r="FZ261" s="381"/>
      <c r="GA261" s="381"/>
      <c r="GB261" s="381"/>
      <c r="GC261" s="381"/>
    </row>
    <row r="262" spans="1:185" s="382" customFormat="1" ht="13.8">
      <c r="A262" s="390" t="s">
        <v>6062</v>
      </c>
      <c r="B262" s="388" t="s">
        <v>5842</v>
      </c>
      <c r="C262" s="202">
        <v>1</v>
      </c>
      <c r="D262" s="146">
        <v>27229.26</v>
      </c>
      <c r="E262" s="146">
        <v>27229.26</v>
      </c>
      <c r="F262" s="157"/>
      <c r="G262" s="157"/>
      <c r="H262" s="157"/>
      <c r="I262" s="381"/>
      <c r="J262" s="381"/>
      <c r="K262" s="381"/>
      <c r="L262" s="381"/>
      <c r="M262" s="381"/>
      <c r="N262" s="381"/>
      <c r="O262" s="381"/>
      <c r="P262" s="381"/>
      <c r="Q262" s="381"/>
      <c r="R262" s="381"/>
      <c r="S262" s="381"/>
      <c r="T262" s="381"/>
      <c r="U262" s="381"/>
      <c r="V262" s="381"/>
      <c r="W262" s="381"/>
      <c r="X262" s="381"/>
      <c r="Y262" s="381"/>
      <c r="Z262" s="381"/>
      <c r="AA262" s="381"/>
      <c r="AB262" s="381"/>
      <c r="AC262" s="381"/>
      <c r="AD262" s="381"/>
      <c r="AE262" s="381"/>
      <c r="AF262" s="381"/>
      <c r="AG262" s="381"/>
      <c r="AH262" s="381"/>
      <c r="AI262" s="381"/>
      <c r="AJ262" s="381"/>
      <c r="AK262" s="381"/>
      <c r="AL262" s="381"/>
      <c r="AM262" s="381"/>
      <c r="AN262" s="381"/>
      <c r="AO262" s="381"/>
      <c r="AP262" s="381"/>
      <c r="AQ262" s="381"/>
      <c r="AR262" s="381"/>
      <c r="AS262" s="381"/>
      <c r="AT262" s="381"/>
      <c r="AU262" s="381"/>
      <c r="AV262" s="381"/>
      <c r="AW262" s="381"/>
      <c r="AX262" s="381"/>
      <c r="AY262" s="381"/>
      <c r="AZ262" s="381"/>
      <c r="BA262" s="381"/>
      <c r="BB262" s="381"/>
      <c r="BC262" s="381"/>
      <c r="BD262" s="381"/>
      <c r="BE262" s="381"/>
      <c r="BF262" s="381"/>
      <c r="BG262" s="381"/>
      <c r="BH262" s="381"/>
      <c r="BI262" s="381"/>
      <c r="BJ262" s="381"/>
      <c r="BK262" s="381"/>
      <c r="BL262" s="381"/>
      <c r="BM262" s="381"/>
      <c r="BN262" s="381"/>
      <c r="BO262" s="381"/>
      <c r="BP262" s="381"/>
      <c r="BQ262" s="381"/>
      <c r="BR262" s="381"/>
      <c r="BS262" s="381"/>
      <c r="BT262" s="381"/>
      <c r="BU262" s="381"/>
      <c r="BV262" s="381"/>
      <c r="BW262" s="381"/>
      <c r="BX262" s="381"/>
      <c r="BY262" s="381"/>
      <c r="BZ262" s="381"/>
      <c r="CA262" s="381"/>
      <c r="CB262" s="381"/>
      <c r="CC262" s="381"/>
      <c r="CD262" s="381"/>
      <c r="CE262" s="381"/>
      <c r="CF262" s="381"/>
      <c r="CG262" s="381"/>
      <c r="CH262" s="381"/>
      <c r="CI262" s="381"/>
      <c r="CJ262" s="381"/>
      <c r="CK262" s="381"/>
      <c r="CL262" s="381"/>
      <c r="CM262" s="381"/>
      <c r="CN262" s="381"/>
      <c r="CO262" s="381"/>
      <c r="CP262" s="381"/>
      <c r="CQ262" s="381"/>
      <c r="CR262" s="381"/>
      <c r="CS262" s="381"/>
      <c r="CT262" s="381"/>
      <c r="CU262" s="381"/>
      <c r="CV262" s="381"/>
      <c r="CW262" s="381"/>
      <c r="CX262" s="381"/>
      <c r="CY262" s="381"/>
      <c r="CZ262" s="381"/>
      <c r="DA262" s="381"/>
      <c r="DB262" s="381"/>
      <c r="DC262" s="381"/>
      <c r="DD262" s="381"/>
      <c r="DE262" s="381"/>
      <c r="DF262" s="381"/>
      <c r="DG262" s="381"/>
      <c r="DH262" s="381"/>
      <c r="DI262" s="381"/>
      <c r="DJ262" s="381"/>
      <c r="DK262" s="381"/>
      <c r="DL262" s="381"/>
      <c r="DM262" s="381"/>
      <c r="DN262" s="381"/>
      <c r="DO262" s="381"/>
      <c r="DP262" s="381"/>
      <c r="DQ262" s="381"/>
      <c r="DR262" s="381"/>
      <c r="DS262" s="381"/>
      <c r="DT262" s="381"/>
      <c r="DU262" s="381"/>
      <c r="DV262" s="381"/>
      <c r="DW262" s="381"/>
      <c r="DX262" s="381"/>
      <c r="DY262" s="381"/>
      <c r="DZ262" s="381"/>
      <c r="EA262" s="381"/>
      <c r="EB262" s="381"/>
      <c r="EC262" s="381"/>
      <c r="ED262" s="381"/>
      <c r="EE262" s="381"/>
      <c r="EF262" s="381"/>
      <c r="EG262" s="381"/>
      <c r="EH262" s="381"/>
      <c r="EI262" s="381"/>
      <c r="EJ262" s="381"/>
      <c r="EK262" s="381"/>
      <c r="EL262" s="381"/>
      <c r="EM262" s="381"/>
      <c r="EN262" s="381"/>
      <c r="EO262" s="381"/>
      <c r="EP262" s="381"/>
      <c r="EQ262" s="381"/>
      <c r="ER262" s="381"/>
      <c r="ES262" s="381"/>
      <c r="ET262" s="381"/>
      <c r="EU262" s="381"/>
      <c r="EV262" s="381"/>
      <c r="EW262" s="381"/>
      <c r="EX262" s="381"/>
      <c r="EY262" s="381"/>
      <c r="EZ262" s="381"/>
      <c r="FA262" s="381"/>
      <c r="FB262" s="381"/>
      <c r="FC262" s="381"/>
      <c r="FD262" s="381"/>
      <c r="FE262" s="381"/>
      <c r="FF262" s="381"/>
      <c r="FG262" s="381"/>
      <c r="FH262" s="381"/>
      <c r="FI262" s="381"/>
      <c r="FJ262" s="381"/>
      <c r="FK262" s="381"/>
      <c r="FL262" s="381"/>
      <c r="FM262" s="381"/>
      <c r="FN262" s="381"/>
      <c r="FO262" s="381"/>
      <c r="FP262" s="381"/>
      <c r="FQ262" s="381"/>
      <c r="FR262" s="381"/>
      <c r="FS262" s="381"/>
      <c r="FT262" s="381"/>
      <c r="FU262" s="381"/>
      <c r="FV262" s="381"/>
      <c r="FW262" s="381"/>
      <c r="FX262" s="381"/>
      <c r="FY262" s="381"/>
      <c r="FZ262" s="381"/>
      <c r="GA262" s="381"/>
      <c r="GB262" s="381"/>
      <c r="GC262" s="381"/>
    </row>
    <row r="263" spans="1:185" s="382" customFormat="1" ht="13.8">
      <c r="A263" s="390" t="s">
        <v>6063</v>
      </c>
      <c r="B263" s="388" t="s">
        <v>5848</v>
      </c>
      <c r="C263" s="202">
        <v>1</v>
      </c>
      <c r="D263" s="146">
        <v>26390</v>
      </c>
      <c r="E263" s="146">
        <v>26390</v>
      </c>
      <c r="F263" s="157"/>
      <c r="G263" s="157"/>
      <c r="H263" s="157"/>
      <c r="I263" s="381"/>
      <c r="J263" s="381"/>
      <c r="K263" s="381"/>
      <c r="L263" s="381"/>
      <c r="M263" s="381"/>
      <c r="N263" s="381"/>
      <c r="O263" s="381"/>
      <c r="P263" s="381"/>
      <c r="Q263" s="381"/>
      <c r="R263" s="381"/>
      <c r="S263" s="381"/>
      <c r="T263" s="381"/>
      <c r="U263" s="381"/>
      <c r="V263" s="381"/>
      <c r="W263" s="381"/>
      <c r="X263" s="381"/>
      <c r="Y263" s="381"/>
      <c r="Z263" s="381"/>
      <c r="AA263" s="381"/>
      <c r="AB263" s="381"/>
      <c r="AC263" s="381"/>
      <c r="AD263" s="381"/>
      <c r="AE263" s="381"/>
      <c r="AF263" s="381"/>
      <c r="AG263" s="381"/>
      <c r="AH263" s="381"/>
      <c r="AI263" s="381"/>
      <c r="AJ263" s="381"/>
      <c r="AK263" s="381"/>
      <c r="AL263" s="381"/>
      <c r="AM263" s="381"/>
      <c r="AN263" s="381"/>
      <c r="AO263" s="381"/>
      <c r="AP263" s="381"/>
      <c r="AQ263" s="381"/>
      <c r="AR263" s="381"/>
      <c r="AS263" s="381"/>
      <c r="AT263" s="381"/>
      <c r="AU263" s="381"/>
      <c r="AV263" s="381"/>
      <c r="AW263" s="381"/>
      <c r="AX263" s="381"/>
      <c r="AY263" s="381"/>
      <c r="AZ263" s="381"/>
      <c r="BA263" s="381"/>
      <c r="BB263" s="381"/>
      <c r="BC263" s="381"/>
      <c r="BD263" s="381"/>
      <c r="BE263" s="381"/>
      <c r="BF263" s="381"/>
      <c r="BG263" s="381"/>
      <c r="BH263" s="381"/>
      <c r="BI263" s="381"/>
      <c r="BJ263" s="381"/>
      <c r="BK263" s="381"/>
      <c r="BL263" s="381"/>
      <c r="BM263" s="381"/>
      <c r="BN263" s="381"/>
      <c r="BO263" s="381"/>
      <c r="BP263" s="381"/>
      <c r="BQ263" s="381"/>
      <c r="BR263" s="381"/>
      <c r="BS263" s="381"/>
      <c r="BT263" s="381"/>
      <c r="BU263" s="381"/>
      <c r="BV263" s="381"/>
      <c r="BW263" s="381"/>
      <c r="BX263" s="381"/>
      <c r="BY263" s="381"/>
      <c r="BZ263" s="381"/>
      <c r="CA263" s="381"/>
      <c r="CB263" s="381"/>
      <c r="CC263" s="381"/>
      <c r="CD263" s="381"/>
      <c r="CE263" s="381"/>
      <c r="CF263" s="381"/>
      <c r="CG263" s="381"/>
      <c r="CH263" s="381"/>
      <c r="CI263" s="381"/>
      <c r="CJ263" s="381"/>
      <c r="CK263" s="381"/>
      <c r="CL263" s="381"/>
      <c r="CM263" s="381"/>
      <c r="CN263" s="381"/>
      <c r="CO263" s="381"/>
      <c r="CP263" s="381"/>
      <c r="CQ263" s="381"/>
      <c r="CR263" s="381"/>
      <c r="CS263" s="381"/>
      <c r="CT263" s="381"/>
      <c r="CU263" s="381"/>
      <c r="CV263" s="381"/>
      <c r="CW263" s="381"/>
      <c r="CX263" s="381"/>
      <c r="CY263" s="381"/>
      <c r="CZ263" s="381"/>
      <c r="DA263" s="381"/>
      <c r="DB263" s="381"/>
      <c r="DC263" s="381"/>
      <c r="DD263" s="381"/>
      <c r="DE263" s="381"/>
      <c r="DF263" s="381"/>
      <c r="DG263" s="381"/>
      <c r="DH263" s="381"/>
      <c r="DI263" s="381"/>
      <c r="DJ263" s="381"/>
      <c r="DK263" s="381"/>
      <c r="DL263" s="381"/>
      <c r="DM263" s="381"/>
      <c r="DN263" s="381"/>
      <c r="DO263" s="381"/>
      <c r="DP263" s="381"/>
      <c r="DQ263" s="381"/>
      <c r="DR263" s="381"/>
      <c r="DS263" s="381"/>
      <c r="DT263" s="381"/>
      <c r="DU263" s="381"/>
      <c r="DV263" s="381"/>
      <c r="DW263" s="381"/>
      <c r="DX263" s="381"/>
      <c r="DY263" s="381"/>
      <c r="DZ263" s="381"/>
      <c r="EA263" s="381"/>
      <c r="EB263" s="381"/>
      <c r="EC263" s="381"/>
      <c r="ED263" s="381"/>
      <c r="EE263" s="381"/>
      <c r="EF263" s="381"/>
      <c r="EG263" s="381"/>
      <c r="EH263" s="381"/>
      <c r="EI263" s="381"/>
      <c r="EJ263" s="381"/>
      <c r="EK263" s="381"/>
      <c r="EL263" s="381"/>
      <c r="EM263" s="381"/>
      <c r="EN263" s="381"/>
      <c r="EO263" s="381"/>
      <c r="EP263" s="381"/>
      <c r="EQ263" s="381"/>
      <c r="ER263" s="381"/>
      <c r="ES263" s="381"/>
      <c r="ET263" s="381"/>
      <c r="EU263" s="381"/>
      <c r="EV263" s="381"/>
      <c r="EW263" s="381"/>
      <c r="EX263" s="381"/>
      <c r="EY263" s="381"/>
      <c r="EZ263" s="381"/>
      <c r="FA263" s="381"/>
      <c r="FB263" s="381"/>
      <c r="FC263" s="381"/>
      <c r="FD263" s="381"/>
      <c r="FE263" s="381"/>
      <c r="FF263" s="381"/>
      <c r="FG263" s="381"/>
      <c r="FH263" s="381"/>
      <c r="FI263" s="381"/>
      <c r="FJ263" s="381"/>
      <c r="FK263" s="381"/>
      <c r="FL263" s="381"/>
      <c r="FM263" s="381"/>
      <c r="FN263" s="381"/>
      <c r="FO263" s="381"/>
      <c r="FP263" s="381"/>
      <c r="FQ263" s="381"/>
      <c r="FR263" s="381"/>
      <c r="FS263" s="381"/>
      <c r="FT263" s="381"/>
      <c r="FU263" s="381"/>
      <c r="FV263" s="381"/>
      <c r="FW263" s="381"/>
      <c r="FX263" s="381"/>
      <c r="FY263" s="381"/>
      <c r="FZ263" s="381"/>
      <c r="GA263" s="381"/>
      <c r="GB263" s="381"/>
      <c r="GC263" s="381"/>
    </row>
    <row r="264" spans="1:185" s="382" customFormat="1" ht="13.8">
      <c r="A264" s="390" t="s">
        <v>6064</v>
      </c>
      <c r="B264" s="388" t="s">
        <v>5850</v>
      </c>
      <c r="C264" s="202">
        <v>23</v>
      </c>
      <c r="D264" s="146">
        <v>37163</v>
      </c>
      <c r="E264" s="146">
        <v>41268.86</v>
      </c>
      <c r="F264" s="157"/>
      <c r="G264" s="157"/>
      <c r="H264" s="157"/>
      <c r="I264" s="381"/>
      <c r="J264" s="381"/>
      <c r="K264" s="381"/>
      <c r="L264" s="381"/>
      <c r="M264" s="381"/>
      <c r="N264" s="381"/>
      <c r="O264" s="381"/>
      <c r="P264" s="381"/>
      <c r="Q264" s="381"/>
      <c r="R264" s="381"/>
      <c r="S264" s="381"/>
      <c r="T264" s="381"/>
      <c r="U264" s="381"/>
      <c r="V264" s="381"/>
      <c r="W264" s="381"/>
      <c r="X264" s="381"/>
      <c r="Y264" s="381"/>
      <c r="Z264" s="381"/>
      <c r="AA264" s="381"/>
      <c r="AB264" s="381"/>
      <c r="AC264" s="381"/>
      <c r="AD264" s="381"/>
      <c r="AE264" s="381"/>
      <c r="AF264" s="381"/>
      <c r="AG264" s="381"/>
      <c r="AH264" s="381"/>
      <c r="AI264" s="381"/>
      <c r="AJ264" s="381"/>
      <c r="AK264" s="381"/>
      <c r="AL264" s="381"/>
      <c r="AM264" s="381"/>
      <c r="AN264" s="381"/>
      <c r="AO264" s="381"/>
      <c r="AP264" s="381"/>
      <c r="AQ264" s="381"/>
      <c r="AR264" s="381"/>
      <c r="AS264" s="381"/>
      <c r="AT264" s="381"/>
      <c r="AU264" s="381"/>
      <c r="AV264" s="381"/>
      <c r="AW264" s="381"/>
      <c r="AX264" s="381"/>
      <c r="AY264" s="381"/>
      <c r="AZ264" s="381"/>
      <c r="BA264" s="381"/>
      <c r="BB264" s="381"/>
      <c r="BC264" s="381"/>
      <c r="BD264" s="381"/>
      <c r="BE264" s="381"/>
      <c r="BF264" s="381"/>
      <c r="BG264" s="381"/>
      <c r="BH264" s="381"/>
      <c r="BI264" s="381"/>
      <c r="BJ264" s="381"/>
      <c r="BK264" s="381"/>
      <c r="BL264" s="381"/>
      <c r="BM264" s="381"/>
      <c r="BN264" s="381"/>
      <c r="BO264" s="381"/>
      <c r="BP264" s="381"/>
      <c r="BQ264" s="381"/>
      <c r="BR264" s="381"/>
      <c r="BS264" s="381"/>
      <c r="BT264" s="381"/>
      <c r="BU264" s="381"/>
      <c r="BV264" s="381"/>
      <c r="BW264" s="381"/>
      <c r="BX264" s="381"/>
      <c r="BY264" s="381"/>
      <c r="BZ264" s="381"/>
      <c r="CA264" s="381"/>
      <c r="CB264" s="381"/>
      <c r="CC264" s="381"/>
      <c r="CD264" s="381"/>
      <c r="CE264" s="381"/>
      <c r="CF264" s="381"/>
      <c r="CG264" s="381"/>
      <c r="CH264" s="381"/>
      <c r="CI264" s="381"/>
      <c r="CJ264" s="381"/>
      <c r="CK264" s="381"/>
      <c r="CL264" s="381"/>
      <c r="CM264" s="381"/>
      <c r="CN264" s="381"/>
      <c r="CO264" s="381"/>
      <c r="CP264" s="381"/>
      <c r="CQ264" s="381"/>
      <c r="CR264" s="381"/>
      <c r="CS264" s="381"/>
      <c r="CT264" s="381"/>
      <c r="CU264" s="381"/>
      <c r="CV264" s="381"/>
      <c r="CW264" s="381"/>
      <c r="CX264" s="381"/>
      <c r="CY264" s="381"/>
      <c r="CZ264" s="381"/>
      <c r="DA264" s="381"/>
      <c r="DB264" s="381"/>
      <c r="DC264" s="381"/>
      <c r="DD264" s="381"/>
      <c r="DE264" s="381"/>
      <c r="DF264" s="381"/>
      <c r="DG264" s="381"/>
      <c r="DH264" s="381"/>
      <c r="DI264" s="381"/>
      <c r="DJ264" s="381"/>
      <c r="DK264" s="381"/>
      <c r="DL264" s="381"/>
      <c r="DM264" s="381"/>
      <c r="DN264" s="381"/>
      <c r="DO264" s="381"/>
      <c r="DP264" s="381"/>
      <c r="DQ264" s="381"/>
      <c r="DR264" s="381"/>
      <c r="DS264" s="381"/>
      <c r="DT264" s="381"/>
      <c r="DU264" s="381"/>
      <c r="DV264" s="381"/>
      <c r="DW264" s="381"/>
      <c r="DX264" s="381"/>
      <c r="DY264" s="381"/>
      <c r="DZ264" s="381"/>
      <c r="EA264" s="381"/>
      <c r="EB264" s="381"/>
      <c r="EC264" s="381"/>
      <c r="ED264" s="381"/>
      <c r="EE264" s="381"/>
      <c r="EF264" s="381"/>
      <c r="EG264" s="381"/>
      <c r="EH264" s="381"/>
      <c r="EI264" s="381"/>
      <c r="EJ264" s="381"/>
      <c r="EK264" s="381"/>
      <c r="EL264" s="381"/>
      <c r="EM264" s="381"/>
      <c r="EN264" s="381"/>
      <c r="EO264" s="381"/>
      <c r="EP264" s="381"/>
      <c r="EQ264" s="381"/>
      <c r="ER264" s="381"/>
      <c r="ES264" s="381"/>
      <c r="ET264" s="381"/>
      <c r="EU264" s="381"/>
      <c r="EV264" s="381"/>
      <c r="EW264" s="381"/>
      <c r="EX264" s="381"/>
      <c r="EY264" s="381"/>
      <c r="EZ264" s="381"/>
      <c r="FA264" s="381"/>
      <c r="FB264" s="381"/>
      <c r="FC264" s="381"/>
      <c r="FD264" s="381"/>
      <c r="FE264" s="381"/>
      <c r="FF264" s="381"/>
      <c r="FG264" s="381"/>
      <c r="FH264" s="381"/>
      <c r="FI264" s="381"/>
      <c r="FJ264" s="381"/>
      <c r="FK264" s="381"/>
      <c r="FL264" s="381"/>
      <c r="FM264" s="381"/>
      <c r="FN264" s="381"/>
      <c r="FO264" s="381"/>
      <c r="FP264" s="381"/>
      <c r="FQ264" s="381"/>
      <c r="FR264" s="381"/>
      <c r="FS264" s="381"/>
      <c r="FT264" s="381"/>
      <c r="FU264" s="381"/>
      <c r="FV264" s="381"/>
      <c r="FW264" s="381"/>
      <c r="FX264" s="381"/>
      <c r="FY264" s="381"/>
      <c r="FZ264" s="381"/>
      <c r="GA264" s="381"/>
      <c r="GB264" s="381"/>
      <c r="GC264" s="381"/>
    </row>
    <row r="265" spans="1:185" s="382" customFormat="1" ht="13.8">
      <c r="A265" s="390" t="s">
        <v>6065</v>
      </c>
      <c r="B265" s="388" t="s">
        <v>5858</v>
      </c>
      <c r="C265" s="202">
        <v>8</v>
      </c>
      <c r="D265" s="146">
        <v>35232.6</v>
      </c>
      <c r="E265" s="146">
        <v>35692.300000000003</v>
      </c>
      <c r="F265" s="157"/>
      <c r="G265" s="157"/>
      <c r="H265" s="157"/>
      <c r="I265" s="381"/>
      <c r="J265" s="381"/>
      <c r="K265" s="381"/>
      <c r="L265" s="381"/>
      <c r="M265" s="381"/>
      <c r="N265" s="381"/>
      <c r="O265" s="381"/>
      <c r="P265" s="381"/>
      <c r="Q265" s="381"/>
      <c r="R265" s="381"/>
      <c r="S265" s="381"/>
      <c r="T265" s="381"/>
      <c r="U265" s="381"/>
      <c r="V265" s="381"/>
      <c r="W265" s="381"/>
      <c r="X265" s="381"/>
      <c r="Y265" s="381"/>
      <c r="Z265" s="381"/>
      <c r="AA265" s="381"/>
      <c r="AB265" s="381"/>
      <c r="AC265" s="381"/>
      <c r="AD265" s="381"/>
      <c r="AE265" s="381"/>
      <c r="AF265" s="381"/>
      <c r="AG265" s="381"/>
      <c r="AH265" s="381"/>
      <c r="AI265" s="381"/>
      <c r="AJ265" s="381"/>
      <c r="AK265" s="381"/>
      <c r="AL265" s="381"/>
      <c r="AM265" s="381"/>
      <c r="AN265" s="381"/>
      <c r="AO265" s="381"/>
      <c r="AP265" s="381"/>
      <c r="AQ265" s="381"/>
      <c r="AR265" s="381"/>
      <c r="AS265" s="381"/>
      <c r="AT265" s="381"/>
      <c r="AU265" s="381"/>
      <c r="AV265" s="381"/>
      <c r="AW265" s="381"/>
      <c r="AX265" s="381"/>
      <c r="AY265" s="381"/>
      <c r="AZ265" s="381"/>
      <c r="BA265" s="381"/>
      <c r="BB265" s="381"/>
      <c r="BC265" s="381"/>
      <c r="BD265" s="381"/>
      <c r="BE265" s="381"/>
      <c r="BF265" s="381"/>
      <c r="BG265" s="381"/>
      <c r="BH265" s="381"/>
      <c r="BI265" s="381"/>
      <c r="BJ265" s="381"/>
      <c r="BK265" s="381"/>
      <c r="BL265" s="381"/>
      <c r="BM265" s="381"/>
      <c r="BN265" s="381"/>
      <c r="BO265" s="381"/>
      <c r="BP265" s="381"/>
      <c r="BQ265" s="381"/>
      <c r="BR265" s="381"/>
      <c r="BS265" s="381"/>
      <c r="BT265" s="381"/>
      <c r="BU265" s="381"/>
      <c r="BV265" s="381"/>
      <c r="BW265" s="381"/>
      <c r="BX265" s="381"/>
      <c r="BY265" s="381"/>
      <c r="BZ265" s="381"/>
      <c r="CA265" s="381"/>
      <c r="CB265" s="381"/>
      <c r="CC265" s="381"/>
      <c r="CD265" s="381"/>
      <c r="CE265" s="381"/>
      <c r="CF265" s="381"/>
      <c r="CG265" s="381"/>
      <c r="CH265" s="381"/>
      <c r="CI265" s="381"/>
      <c r="CJ265" s="381"/>
      <c r="CK265" s="381"/>
      <c r="CL265" s="381"/>
      <c r="CM265" s="381"/>
      <c r="CN265" s="381"/>
      <c r="CO265" s="381"/>
      <c r="CP265" s="381"/>
      <c r="CQ265" s="381"/>
      <c r="CR265" s="381"/>
      <c r="CS265" s="381"/>
      <c r="CT265" s="381"/>
      <c r="CU265" s="381"/>
      <c r="CV265" s="381"/>
      <c r="CW265" s="381"/>
      <c r="CX265" s="381"/>
      <c r="CY265" s="381"/>
      <c r="CZ265" s="381"/>
      <c r="DA265" s="381"/>
      <c r="DB265" s="381"/>
      <c r="DC265" s="381"/>
      <c r="DD265" s="381"/>
      <c r="DE265" s="381"/>
      <c r="DF265" s="381"/>
      <c r="DG265" s="381"/>
      <c r="DH265" s="381"/>
      <c r="DI265" s="381"/>
      <c r="DJ265" s="381"/>
      <c r="DK265" s="381"/>
      <c r="DL265" s="381"/>
      <c r="DM265" s="381"/>
      <c r="DN265" s="381"/>
      <c r="DO265" s="381"/>
      <c r="DP265" s="381"/>
      <c r="DQ265" s="381"/>
      <c r="DR265" s="381"/>
      <c r="DS265" s="381"/>
      <c r="DT265" s="381"/>
      <c r="DU265" s="381"/>
      <c r="DV265" s="381"/>
      <c r="DW265" s="381"/>
      <c r="DX265" s="381"/>
      <c r="DY265" s="381"/>
      <c r="DZ265" s="381"/>
      <c r="EA265" s="381"/>
      <c r="EB265" s="381"/>
      <c r="EC265" s="381"/>
      <c r="ED265" s="381"/>
      <c r="EE265" s="381"/>
      <c r="EF265" s="381"/>
      <c r="EG265" s="381"/>
      <c r="EH265" s="381"/>
      <c r="EI265" s="381"/>
      <c r="EJ265" s="381"/>
      <c r="EK265" s="381"/>
      <c r="EL265" s="381"/>
      <c r="EM265" s="381"/>
      <c r="EN265" s="381"/>
      <c r="EO265" s="381"/>
      <c r="EP265" s="381"/>
      <c r="EQ265" s="381"/>
      <c r="ER265" s="381"/>
      <c r="ES265" s="381"/>
      <c r="ET265" s="381"/>
      <c r="EU265" s="381"/>
      <c r="EV265" s="381"/>
      <c r="EW265" s="381"/>
      <c r="EX265" s="381"/>
      <c r="EY265" s="381"/>
      <c r="EZ265" s="381"/>
      <c r="FA265" s="381"/>
      <c r="FB265" s="381"/>
      <c r="FC265" s="381"/>
      <c r="FD265" s="381"/>
      <c r="FE265" s="381"/>
      <c r="FF265" s="381"/>
      <c r="FG265" s="381"/>
      <c r="FH265" s="381"/>
      <c r="FI265" s="381"/>
      <c r="FJ265" s="381"/>
      <c r="FK265" s="381"/>
      <c r="FL265" s="381"/>
      <c r="FM265" s="381"/>
      <c r="FN265" s="381"/>
      <c r="FO265" s="381"/>
      <c r="FP265" s="381"/>
      <c r="FQ265" s="381"/>
      <c r="FR265" s="381"/>
      <c r="FS265" s="381"/>
      <c r="FT265" s="381"/>
      <c r="FU265" s="381"/>
      <c r="FV265" s="381"/>
      <c r="FW265" s="381"/>
      <c r="FX265" s="381"/>
      <c r="FY265" s="381"/>
      <c r="FZ265" s="381"/>
      <c r="GA265" s="381"/>
      <c r="GB265" s="381"/>
      <c r="GC265" s="381"/>
    </row>
    <row r="266" spans="1:185" s="382" customFormat="1" ht="13.8">
      <c r="A266" s="390" t="s">
        <v>6066</v>
      </c>
      <c r="B266" s="388" t="s">
        <v>5860</v>
      </c>
      <c r="C266" s="202">
        <v>37</v>
      </c>
      <c r="D266" s="146">
        <v>30527</v>
      </c>
      <c r="E266" s="146">
        <v>33589.040000000001</v>
      </c>
      <c r="F266" s="157"/>
      <c r="G266" s="157"/>
      <c r="H266" s="157"/>
      <c r="I266" s="381"/>
      <c r="J266" s="381"/>
      <c r="K266" s="381"/>
      <c r="L266" s="381"/>
      <c r="M266" s="381"/>
      <c r="N266" s="381"/>
      <c r="O266" s="381"/>
      <c r="P266" s="381"/>
      <c r="Q266" s="381"/>
      <c r="R266" s="381"/>
      <c r="S266" s="381"/>
      <c r="T266" s="381"/>
      <c r="U266" s="381"/>
      <c r="V266" s="381"/>
      <c r="W266" s="381"/>
      <c r="X266" s="381"/>
      <c r="Y266" s="381"/>
      <c r="Z266" s="381"/>
      <c r="AA266" s="381"/>
      <c r="AB266" s="381"/>
      <c r="AC266" s="381"/>
      <c r="AD266" s="381"/>
      <c r="AE266" s="381"/>
      <c r="AF266" s="381"/>
      <c r="AG266" s="381"/>
      <c r="AH266" s="381"/>
      <c r="AI266" s="381"/>
      <c r="AJ266" s="381"/>
      <c r="AK266" s="381"/>
      <c r="AL266" s="381"/>
      <c r="AM266" s="381"/>
      <c r="AN266" s="381"/>
      <c r="AO266" s="381"/>
      <c r="AP266" s="381"/>
      <c r="AQ266" s="381"/>
      <c r="AR266" s="381"/>
      <c r="AS266" s="381"/>
      <c r="AT266" s="381"/>
      <c r="AU266" s="381"/>
      <c r="AV266" s="381"/>
      <c r="AW266" s="381"/>
      <c r="AX266" s="381"/>
      <c r="AY266" s="381"/>
      <c r="AZ266" s="381"/>
      <c r="BA266" s="381"/>
      <c r="BB266" s="381"/>
      <c r="BC266" s="381"/>
      <c r="BD266" s="381"/>
      <c r="BE266" s="381"/>
      <c r="BF266" s="381"/>
      <c r="BG266" s="381"/>
      <c r="BH266" s="381"/>
      <c r="BI266" s="381"/>
      <c r="BJ266" s="381"/>
      <c r="BK266" s="381"/>
      <c r="BL266" s="381"/>
      <c r="BM266" s="381"/>
      <c r="BN266" s="381"/>
      <c r="BO266" s="381"/>
      <c r="BP266" s="381"/>
      <c r="BQ266" s="381"/>
      <c r="BR266" s="381"/>
      <c r="BS266" s="381"/>
      <c r="BT266" s="381"/>
      <c r="BU266" s="381"/>
      <c r="BV266" s="381"/>
      <c r="BW266" s="381"/>
      <c r="BX266" s="381"/>
      <c r="BY266" s="381"/>
      <c r="BZ266" s="381"/>
      <c r="CA266" s="381"/>
      <c r="CB266" s="381"/>
      <c r="CC266" s="381"/>
      <c r="CD266" s="381"/>
      <c r="CE266" s="381"/>
      <c r="CF266" s="381"/>
      <c r="CG266" s="381"/>
      <c r="CH266" s="381"/>
      <c r="CI266" s="381"/>
      <c r="CJ266" s="381"/>
      <c r="CK266" s="381"/>
      <c r="CL266" s="381"/>
      <c r="CM266" s="381"/>
      <c r="CN266" s="381"/>
      <c r="CO266" s="381"/>
      <c r="CP266" s="381"/>
      <c r="CQ266" s="381"/>
      <c r="CR266" s="381"/>
      <c r="CS266" s="381"/>
      <c r="CT266" s="381"/>
      <c r="CU266" s="381"/>
      <c r="CV266" s="381"/>
      <c r="CW266" s="381"/>
      <c r="CX266" s="381"/>
      <c r="CY266" s="381"/>
      <c r="CZ266" s="381"/>
      <c r="DA266" s="381"/>
      <c r="DB266" s="381"/>
      <c r="DC266" s="381"/>
      <c r="DD266" s="381"/>
      <c r="DE266" s="381"/>
      <c r="DF266" s="381"/>
      <c r="DG266" s="381"/>
      <c r="DH266" s="381"/>
      <c r="DI266" s="381"/>
      <c r="DJ266" s="381"/>
      <c r="DK266" s="381"/>
      <c r="DL266" s="381"/>
      <c r="DM266" s="381"/>
      <c r="DN266" s="381"/>
      <c r="DO266" s="381"/>
      <c r="DP266" s="381"/>
      <c r="DQ266" s="381"/>
      <c r="DR266" s="381"/>
      <c r="DS266" s="381"/>
      <c r="DT266" s="381"/>
      <c r="DU266" s="381"/>
      <c r="DV266" s="381"/>
      <c r="DW266" s="381"/>
      <c r="DX266" s="381"/>
      <c r="DY266" s="381"/>
      <c r="DZ266" s="381"/>
      <c r="EA266" s="381"/>
      <c r="EB266" s="381"/>
      <c r="EC266" s="381"/>
      <c r="ED266" s="381"/>
      <c r="EE266" s="381"/>
      <c r="EF266" s="381"/>
      <c r="EG266" s="381"/>
      <c r="EH266" s="381"/>
      <c r="EI266" s="381"/>
      <c r="EJ266" s="381"/>
      <c r="EK266" s="381"/>
      <c r="EL266" s="381"/>
      <c r="EM266" s="381"/>
      <c r="EN266" s="381"/>
      <c r="EO266" s="381"/>
      <c r="EP266" s="381"/>
      <c r="EQ266" s="381"/>
      <c r="ER266" s="381"/>
      <c r="ES266" s="381"/>
      <c r="ET266" s="381"/>
      <c r="EU266" s="381"/>
      <c r="EV266" s="381"/>
      <c r="EW266" s="381"/>
      <c r="EX266" s="381"/>
      <c r="EY266" s="381"/>
      <c r="EZ266" s="381"/>
      <c r="FA266" s="381"/>
      <c r="FB266" s="381"/>
      <c r="FC266" s="381"/>
      <c r="FD266" s="381"/>
      <c r="FE266" s="381"/>
      <c r="FF266" s="381"/>
      <c r="FG266" s="381"/>
      <c r="FH266" s="381"/>
      <c r="FI266" s="381"/>
      <c r="FJ266" s="381"/>
      <c r="FK266" s="381"/>
      <c r="FL266" s="381"/>
      <c r="FM266" s="381"/>
      <c r="FN266" s="381"/>
      <c r="FO266" s="381"/>
      <c r="FP266" s="381"/>
      <c r="FQ266" s="381"/>
      <c r="FR266" s="381"/>
      <c r="FS266" s="381"/>
      <c r="FT266" s="381"/>
      <c r="FU266" s="381"/>
      <c r="FV266" s="381"/>
      <c r="FW266" s="381"/>
      <c r="FX266" s="381"/>
      <c r="FY266" s="381"/>
      <c r="FZ266" s="381"/>
      <c r="GA266" s="381"/>
      <c r="GB266" s="381"/>
      <c r="GC266" s="381"/>
    </row>
    <row r="267" spans="1:185" s="382" customFormat="1" ht="13.8">
      <c r="A267" s="390" t="s">
        <v>6067</v>
      </c>
      <c r="B267" s="388" t="s">
        <v>5862</v>
      </c>
      <c r="C267" s="202">
        <v>105</v>
      </c>
      <c r="D267" s="146">
        <v>26822</v>
      </c>
      <c r="E267" s="146">
        <v>29670.94</v>
      </c>
      <c r="F267" s="157"/>
      <c r="G267" s="157"/>
      <c r="H267" s="157"/>
      <c r="I267" s="381"/>
      <c r="J267" s="381"/>
      <c r="K267" s="381"/>
      <c r="L267" s="381"/>
      <c r="M267" s="381"/>
      <c r="N267" s="381"/>
      <c r="O267" s="381"/>
      <c r="P267" s="381"/>
      <c r="Q267" s="381"/>
      <c r="R267" s="381"/>
      <c r="S267" s="381"/>
      <c r="T267" s="381"/>
      <c r="U267" s="381"/>
      <c r="V267" s="381"/>
      <c r="W267" s="381"/>
      <c r="X267" s="381"/>
      <c r="Y267" s="381"/>
      <c r="Z267" s="381"/>
      <c r="AA267" s="381"/>
      <c r="AB267" s="381"/>
      <c r="AC267" s="381"/>
      <c r="AD267" s="381"/>
      <c r="AE267" s="381"/>
      <c r="AF267" s="381"/>
      <c r="AG267" s="381"/>
      <c r="AH267" s="381"/>
      <c r="AI267" s="381"/>
      <c r="AJ267" s="381"/>
      <c r="AK267" s="381"/>
      <c r="AL267" s="381"/>
      <c r="AM267" s="381"/>
      <c r="AN267" s="381"/>
      <c r="AO267" s="381"/>
      <c r="AP267" s="381"/>
      <c r="AQ267" s="381"/>
      <c r="AR267" s="381"/>
      <c r="AS267" s="381"/>
      <c r="AT267" s="381"/>
      <c r="AU267" s="381"/>
      <c r="AV267" s="381"/>
      <c r="AW267" s="381"/>
      <c r="AX267" s="381"/>
      <c r="AY267" s="381"/>
      <c r="AZ267" s="381"/>
      <c r="BA267" s="381"/>
      <c r="BB267" s="381"/>
      <c r="BC267" s="381"/>
      <c r="BD267" s="381"/>
      <c r="BE267" s="381"/>
      <c r="BF267" s="381"/>
      <c r="BG267" s="381"/>
      <c r="BH267" s="381"/>
      <c r="BI267" s="381"/>
      <c r="BJ267" s="381"/>
      <c r="BK267" s="381"/>
      <c r="BL267" s="381"/>
      <c r="BM267" s="381"/>
      <c r="BN267" s="381"/>
      <c r="BO267" s="381"/>
      <c r="BP267" s="381"/>
      <c r="BQ267" s="381"/>
      <c r="BR267" s="381"/>
      <c r="BS267" s="381"/>
      <c r="BT267" s="381"/>
      <c r="BU267" s="381"/>
      <c r="BV267" s="381"/>
      <c r="BW267" s="381"/>
      <c r="BX267" s="381"/>
      <c r="BY267" s="381"/>
      <c r="BZ267" s="381"/>
      <c r="CA267" s="381"/>
      <c r="CB267" s="381"/>
      <c r="CC267" s="381"/>
      <c r="CD267" s="381"/>
      <c r="CE267" s="381"/>
      <c r="CF267" s="381"/>
      <c r="CG267" s="381"/>
      <c r="CH267" s="381"/>
      <c r="CI267" s="381"/>
      <c r="CJ267" s="381"/>
      <c r="CK267" s="381"/>
      <c r="CL267" s="381"/>
      <c r="CM267" s="381"/>
      <c r="CN267" s="381"/>
      <c r="CO267" s="381"/>
      <c r="CP267" s="381"/>
      <c r="CQ267" s="381"/>
      <c r="CR267" s="381"/>
      <c r="CS267" s="381"/>
      <c r="CT267" s="381"/>
      <c r="CU267" s="381"/>
      <c r="CV267" s="381"/>
      <c r="CW267" s="381"/>
      <c r="CX267" s="381"/>
      <c r="CY267" s="381"/>
      <c r="CZ267" s="381"/>
      <c r="DA267" s="381"/>
      <c r="DB267" s="381"/>
      <c r="DC267" s="381"/>
      <c r="DD267" s="381"/>
      <c r="DE267" s="381"/>
      <c r="DF267" s="381"/>
      <c r="DG267" s="381"/>
      <c r="DH267" s="381"/>
      <c r="DI267" s="381"/>
      <c r="DJ267" s="381"/>
      <c r="DK267" s="381"/>
      <c r="DL267" s="381"/>
      <c r="DM267" s="381"/>
      <c r="DN267" s="381"/>
      <c r="DO267" s="381"/>
      <c r="DP267" s="381"/>
      <c r="DQ267" s="381"/>
      <c r="DR267" s="381"/>
      <c r="DS267" s="381"/>
      <c r="DT267" s="381"/>
      <c r="DU267" s="381"/>
      <c r="DV267" s="381"/>
      <c r="DW267" s="381"/>
      <c r="DX267" s="381"/>
      <c r="DY267" s="381"/>
      <c r="DZ267" s="381"/>
      <c r="EA267" s="381"/>
      <c r="EB267" s="381"/>
      <c r="EC267" s="381"/>
      <c r="ED267" s="381"/>
      <c r="EE267" s="381"/>
      <c r="EF267" s="381"/>
      <c r="EG267" s="381"/>
      <c r="EH267" s="381"/>
      <c r="EI267" s="381"/>
      <c r="EJ267" s="381"/>
      <c r="EK267" s="381"/>
      <c r="EL267" s="381"/>
      <c r="EM267" s="381"/>
      <c r="EN267" s="381"/>
      <c r="EO267" s="381"/>
      <c r="EP267" s="381"/>
      <c r="EQ267" s="381"/>
      <c r="ER267" s="381"/>
      <c r="ES267" s="381"/>
      <c r="ET267" s="381"/>
      <c r="EU267" s="381"/>
      <c r="EV267" s="381"/>
      <c r="EW267" s="381"/>
      <c r="EX267" s="381"/>
      <c r="EY267" s="381"/>
      <c r="EZ267" s="381"/>
      <c r="FA267" s="381"/>
      <c r="FB267" s="381"/>
      <c r="FC267" s="381"/>
      <c r="FD267" s="381"/>
      <c r="FE267" s="381"/>
      <c r="FF267" s="381"/>
      <c r="FG267" s="381"/>
      <c r="FH267" s="381"/>
      <c r="FI267" s="381"/>
      <c r="FJ267" s="381"/>
      <c r="FK267" s="381"/>
      <c r="FL267" s="381"/>
      <c r="FM267" s="381"/>
      <c r="FN267" s="381"/>
      <c r="FO267" s="381"/>
      <c r="FP267" s="381"/>
      <c r="FQ267" s="381"/>
      <c r="FR267" s="381"/>
      <c r="FS267" s="381"/>
      <c r="FT267" s="381"/>
      <c r="FU267" s="381"/>
      <c r="FV267" s="381"/>
      <c r="FW267" s="381"/>
      <c r="FX267" s="381"/>
      <c r="FY267" s="381"/>
      <c r="FZ267" s="381"/>
      <c r="GA267" s="381"/>
      <c r="GB267" s="381"/>
      <c r="GC267" s="381"/>
    </row>
    <row r="268" spans="1:185" s="382" customFormat="1" ht="27.6">
      <c r="A268" s="390" t="s">
        <v>6068</v>
      </c>
      <c r="B268" s="388" t="s">
        <v>5864</v>
      </c>
      <c r="C268" s="202">
        <v>1</v>
      </c>
      <c r="D268" s="146">
        <v>25187</v>
      </c>
      <c r="E268" s="146">
        <v>25187</v>
      </c>
      <c r="F268" s="157"/>
      <c r="G268" s="157"/>
      <c r="H268" s="157"/>
      <c r="I268" s="381"/>
      <c r="J268" s="381"/>
      <c r="K268" s="381"/>
      <c r="L268" s="381"/>
      <c r="M268" s="381"/>
      <c r="N268" s="381"/>
      <c r="O268" s="381"/>
      <c r="P268" s="381"/>
      <c r="Q268" s="381"/>
      <c r="R268" s="381"/>
      <c r="S268" s="381"/>
      <c r="T268" s="381"/>
      <c r="U268" s="381"/>
      <c r="V268" s="381"/>
      <c r="W268" s="381"/>
      <c r="X268" s="381"/>
      <c r="Y268" s="381"/>
      <c r="Z268" s="381"/>
      <c r="AA268" s="381"/>
      <c r="AB268" s="381"/>
      <c r="AC268" s="381"/>
      <c r="AD268" s="381"/>
      <c r="AE268" s="381"/>
      <c r="AF268" s="381"/>
      <c r="AG268" s="381"/>
      <c r="AH268" s="381"/>
      <c r="AI268" s="381"/>
      <c r="AJ268" s="381"/>
      <c r="AK268" s="381"/>
      <c r="AL268" s="381"/>
      <c r="AM268" s="381"/>
      <c r="AN268" s="381"/>
      <c r="AO268" s="381"/>
      <c r="AP268" s="381"/>
      <c r="AQ268" s="381"/>
      <c r="AR268" s="381"/>
      <c r="AS268" s="381"/>
      <c r="AT268" s="381"/>
      <c r="AU268" s="381"/>
      <c r="AV268" s="381"/>
      <c r="AW268" s="381"/>
      <c r="AX268" s="381"/>
      <c r="AY268" s="381"/>
      <c r="AZ268" s="381"/>
      <c r="BA268" s="381"/>
      <c r="BB268" s="381"/>
      <c r="BC268" s="381"/>
      <c r="BD268" s="381"/>
      <c r="BE268" s="381"/>
      <c r="BF268" s="381"/>
      <c r="BG268" s="381"/>
      <c r="BH268" s="381"/>
      <c r="BI268" s="381"/>
      <c r="BJ268" s="381"/>
      <c r="BK268" s="381"/>
      <c r="BL268" s="381"/>
      <c r="BM268" s="381"/>
      <c r="BN268" s="381"/>
      <c r="BO268" s="381"/>
      <c r="BP268" s="381"/>
      <c r="BQ268" s="381"/>
      <c r="BR268" s="381"/>
      <c r="BS268" s="381"/>
      <c r="BT268" s="381"/>
      <c r="BU268" s="381"/>
      <c r="BV268" s="381"/>
      <c r="BW268" s="381"/>
      <c r="BX268" s="381"/>
      <c r="BY268" s="381"/>
      <c r="BZ268" s="381"/>
      <c r="CA268" s="381"/>
      <c r="CB268" s="381"/>
      <c r="CC268" s="381"/>
      <c r="CD268" s="381"/>
      <c r="CE268" s="381"/>
      <c r="CF268" s="381"/>
      <c r="CG268" s="381"/>
      <c r="CH268" s="381"/>
      <c r="CI268" s="381"/>
      <c r="CJ268" s="381"/>
      <c r="CK268" s="381"/>
      <c r="CL268" s="381"/>
      <c r="CM268" s="381"/>
      <c r="CN268" s="381"/>
      <c r="CO268" s="381"/>
      <c r="CP268" s="381"/>
      <c r="CQ268" s="381"/>
      <c r="CR268" s="381"/>
      <c r="CS268" s="381"/>
      <c r="CT268" s="381"/>
      <c r="CU268" s="381"/>
      <c r="CV268" s="381"/>
      <c r="CW268" s="381"/>
      <c r="CX268" s="381"/>
      <c r="CY268" s="381"/>
      <c r="CZ268" s="381"/>
      <c r="DA268" s="381"/>
      <c r="DB268" s="381"/>
      <c r="DC268" s="381"/>
      <c r="DD268" s="381"/>
      <c r="DE268" s="381"/>
      <c r="DF268" s="381"/>
      <c r="DG268" s="381"/>
      <c r="DH268" s="381"/>
      <c r="DI268" s="381"/>
      <c r="DJ268" s="381"/>
      <c r="DK268" s="381"/>
      <c r="DL268" s="381"/>
      <c r="DM268" s="381"/>
      <c r="DN268" s="381"/>
      <c r="DO268" s="381"/>
      <c r="DP268" s="381"/>
      <c r="DQ268" s="381"/>
      <c r="DR268" s="381"/>
      <c r="DS268" s="381"/>
      <c r="DT268" s="381"/>
      <c r="DU268" s="381"/>
      <c r="DV268" s="381"/>
      <c r="DW268" s="381"/>
      <c r="DX268" s="381"/>
      <c r="DY268" s="381"/>
      <c r="DZ268" s="381"/>
      <c r="EA268" s="381"/>
      <c r="EB268" s="381"/>
      <c r="EC268" s="381"/>
      <c r="ED268" s="381"/>
      <c r="EE268" s="381"/>
      <c r="EF268" s="381"/>
      <c r="EG268" s="381"/>
      <c r="EH268" s="381"/>
      <c r="EI268" s="381"/>
      <c r="EJ268" s="381"/>
      <c r="EK268" s="381"/>
      <c r="EL268" s="381"/>
      <c r="EM268" s="381"/>
      <c r="EN268" s="381"/>
      <c r="EO268" s="381"/>
      <c r="EP268" s="381"/>
      <c r="EQ268" s="381"/>
      <c r="ER268" s="381"/>
      <c r="ES268" s="381"/>
      <c r="ET268" s="381"/>
      <c r="EU268" s="381"/>
      <c r="EV268" s="381"/>
      <c r="EW268" s="381"/>
      <c r="EX268" s="381"/>
      <c r="EY268" s="381"/>
      <c r="EZ268" s="381"/>
      <c r="FA268" s="381"/>
      <c r="FB268" s="381"/>
      <c r="FC268" s="381"/>
      <c r="FD268" s="381"/>
      <c r="FE268" s="381"/>
      <c r="FF268" s="381"/>
      <c r="FG268" s="381"/>
      <c r="FH268" s="381"/>
      <c r="FI268" s="381"/>
      <c r="FJ268" s="381"/>
      <c r="FK268" s="381"/>
      <c r="FL268" s="381"/>
      <c r="FM268" s="381"/>
      <c r="FN268" s="381"/>
      <c r="FO268" s="381"/>
      <c r="FP268" s="381"/>
      <c r="FQ268" s="381"/>
      <c r="FR268" s="381"/>
      <c r="FS268" s="381"/>
      <c r="FT268" s="381"/>
      <c r="FU268" s="381"/>
      <c r="FV268" s="381"/>
      <c r="FW268" s="381"/>
      <c r="FX268" s="381"/>
      <c r="FY268" s="381"/>
      <c r="FZ268" s="381"/>
      <c r="GA268" s="381"/>
      <c r="GB268" s="381"/>
      <c r="GC268" s="381"/>
    </row>
    <row r="269" spans="1:185" s="382" customFormat="1" ht="13.8">
      <c r="A269" s="390" t="s">
        <v>6069</v>
      </c>
      <c r="B269" s="388" t="s">
        <v>5866</v>
      </c>
      <c r="C269" s="202">
        <v>4</v>
      </c>
      <c r="D269" s="146">
        <v>27272</v>
      </c>
      <c r="E269" s="146">
        <v>29705.8</v>
      </c>
      <c r="F269" s="157"/>
      <c r="G269" s="157"/>
      <c r="H269" s="157"/>
      <c r="I269" s="381"/>
      <c r="J269" s="381"/>
      <c r="K269" s="381"/>
      <c r="L269" s="381"/>
      <c r="M269" s="381"/>
      <c r="N269" s="381"/>
      <c r="O269" s="381"/>
      <c r="P269" s="381"/>
      <c r="Q269" s="381"/>
      <c r="R269" s="381"/>
      <c r="S269" s="381"/>
      <c r="T269" s="381"/>
      <c r="U269" s="381"/>
      <c r="V269" s="381"/>
      <c r="W269" s="381"/>
      <c r="X269" s="381"/>
      <c r="Y269" s="381"/>
      <c r="Z269" s="381"/>
      <c r="AA269" s="381"/>
      <c r="AB269" s="381"/>
      <c r="AC269" s="381"/>
      <c r="AD269" s="381"/>
      <c r="AE269" s="381"/>
      <c r="AF269" s="381"/>
      <c r="AG269" s="381"/>
      <c r="AH269" s="381"/>
      <c r="AI269" s="381"/>
      <c r="AJ269" s="381"/>
      <c r="AK269" s="381"/>
      <c r="AL269" s="381"/>
      <c r="AM269" s="381"/>
      <c r="AN269" s="381"/>
      <c r="AO269" s="381"/>
      <c r="AP269" s="381"/>
      <c r="AQ269" s="381"/>
      <c r="AR269" s="381"/>
      <c r="AS269" s="381"/>
      <c r="AT269" s="381"/>
      <c r="AU269" s="381"/>
      <c r="AV269" s="381"/>
      <c r="AW269" s="381"/>
      <c r="AX269" s="381"/>
      <c r="AY269" s="381"/>
      <c r="AZ269" s="381"/>
      <c r="BA269" s="381"/>
      <c r="BB269" s="381"/>
      <c r="BC269" s="381"/>
      <c r="BD269" s="381"/>
      <c r="BE269" s="381"/>
      <c r="BF269" s="381"/>
      <c r="BG269" s="381"/>
      <c r="BH269" s="381"/>
      <c r="BI269" s="381"/>
      <c r="BJ269" s="381"/>
      <c r="BK269" s="381"/>
      <c r="BL269" s="381"/>
      <c r="BM269" s="381"/>
      <c r="BN269" s="381"/>
      <c r="BO269" s="381"/>
      <c r="BP269" s="381"/>
      <c r="BQ269" s="381"/>
      <c r="BR269" s="381"/>
      <c r="BS269" s="381"/>
      <c r="BT269" s="381"/>
      <c r="BU269" s="381"/>
      <c r="BV269" s="381"/>
      <c r="BW269" s="381"/>
      <c r="BX269" s="381"/>
      <c r="BY269" s="381"/>
      <c r="BZ269" s="381"/>
      <c r="CA269" s="381"/>
      <c r="CB269" s="381"/>
      <c r="CC269" s="381"/>
      <c r="CD269" s="381"/>
      <c r="CE269" s="381"/>
      <c r="CF269" s="381"/>
      <c r="CG269" s="381"/>
      <c r="CH269" s="381"/>
      <c r="CI269" s="381"/>
      <c r="CJ269" s="381"/>
      <c r="CK269" s="381"/>
      <c r="CL269" s="381"/>
      <c r="CM269" s="381"/>
      <c r="CN269" s="381"/>
      <c r="CO269" s="381"/>
      <c r="CP269" s="381"/>
      <c r="CQ269" s="381"/>
      <c r="CR269" s="381"/>
      <c r="CS269" s="381"/>
      <c r="CT269" s="381"/>
      <c r="CU269" s="381"/>
      <c r="CV269" s="381"/>
      <c r="CW269" s="381"/>
      <c r="CX269" s="381"/>
      <c r="CY269" s="381"/>
      <c r="CZ269" s="381"/>
      <c r="DA269" s="381"/>
      <c r="DB269" s="381"/>
      <c r="DC269" s="381"/>
      <c r="DD269" s="381"/>
      <c r="DE269" s="381"/>
      <c r="DF269" s="381"/>
      <c r="DG269" s="381"/>
      <c r="DH269" s="381"/>
      <c r="DI269" s="381"/>
      <c r="DJ269" s="381"/>
      <c r="DK269" s="381"/>
      <c r="DL269" s="381"/>
      <c r="DM269" s="381"/>
      <c r="DN269" s="381"/>
      <c r="DO269" s="381"/>
      <c r="DP269" s="381"/>
      <c r="DQ269" s="381"/>
      <c r="DR269" s="381"/>
      <c r="DS269" s="381"/>
      <c r="DT269" s="381"/>
      <c r="DU269" s="381"/>
      <c r="DV269" s="381"/>
      <c r="DW269" s="381"/>
      <c r="DX269" s="381"/>
      <c r="DY269" s="381"/>
      <c r="DZ269" s="381"/>
      <c r="EA269" s="381"/>
      <c r="EB269" s="381"/>
      <c r="EC269" s="381"/>
      <c r="ED269" s="381"/>
      <c r="EE269" s="381"/>
      <c r="EF269" s="381"/>
      <c r="EG269" s="381"/>
      <c r="EH269" s="381"/>
      <c r="EI269" s="381"/>
      <c r="EJ269" s="381"/>
      <c r="EK269" s="381"/>
      <c r="EL269" s="381"/>
      <c r="EM269" s="381"/>
      <c r="EN269" s="381"/>
      <c r="EO269" s="381"/>
      <c r="EP269" s="381"/>
      <c r="EQ269" s="381"/>
      <c r="ER269" s="381"/>
      <c r="ES269" s="381"/>
      <c r="ET269" s="381"/>
      <c r="EU269" s="381"/>
      <c r="EV269" s="381"/>
      <c r="EW269" s="381"/>
      <c r="EX269" s="381"/>
      <c r="EY269" s="381"/>
      <c r="EZ269" s="381"/>
      <c r="FA269" s="381"/>
      <c r="FB269" s="381"/>
      <c r="FC269" s="381"/>
      <c r="FD269" s="381"/>
      <c r="FE269" s="381"/>
      <c r="FF269" s="381"/>
      <c r="FG269" s="381"/>
      <c r="FH269" s="381"/>
      <c r="FI269" s="381"/>
      <c r="FJ269" s="381"/>
      <c r="FK269" s="381"/>
      <c r="FL269" s="381"/>
      <c r="FM269" s="381"/>
      <c r="FN269" s="381"/>
      <c r="FO269" s="381"/>
      <c r="FP269" s="381"/>
      <c r="FQ269" s="381"/>
      <c r="FR269" s="381"/>
      <c r="FS269" s="381"/>
      <c r="FT269" s="381"/>
      <c r="FU269" s="381"/>
      <c r="FV269" s="381"/>
      <c r="FW269" s="381"/>
      <c r="FX269" s="381"/>
      <c r="FY269" s="381"/>
      <c r="FZ269" s="381"/>
      <c r="GA269" s="381"/>
      <c r="GB269" s="381"/>
      <c r="GC269" s="381"/>
    </row>
    <row r="270" spans="1:185" s="382" customFormat="1" ht="13.8">
      <c r="A270" s="390" t="s">
        <v>6070</v>
      </c>
      <c r="B270" s="388" t="s">
        <v>5876</v>
      </c>
      <c r="C270" s="202">
        <v>1</v>
      </c>
      <c r="D270" s="146">
        <v>20547.099999999999</v>
      </c>
      <c r="E270" s="146">
        <v>20547.099999999999</v>
      </c>
      <c r="F270" s="157"/>
      <c r="G270" s="157"/>
      <c r="H270" s="157"/>
      <c r="I270" s="381"/>
      <c r="J270" s="381"/>
      <c r="K270" s="381"/>
      <c r="L270" s="381"/>
      <c r="M270" s="381"/>
      <c r="N270" s="381"/>
      <c r="O270" s="381"/>
      <c r="P270" s="381"/>
      <c r="Q270" s="381"/>
      <c r="R270" s="381"/>
      <c r="S270" s="381"/>
      <c r="T270" s="381"/>
      <c r="U270" s="381"/>
      <c r="V270" s="381"/>
      <c r="W270" s="381"/>
      <c r="X270" s="381"/>
      <c r="Y270" s="381"/>
      <c r="Z270" s="381"/>
      <c r="AA270" s="381"/>
      <c r="AB270" s="381"/>
      <c r="AC270" s="381"/>
      <c r="AD270" s="381"/>
      <c r="AE270" s="381"/>
      <c r="AF270" s="381"/>
      <c r="AG270" s="381"/>
      <c r="AH270" s="381"/>
      <c r="AI270" s="381"/>
      <c r="AJ270" s="381"/>
      <c r="AK270" s="381"/>
      <c r="AL270" s="381"/>
      <c r="AM270" s="381"/>
      <c r="AN270" s="381"/>
      <c r="AO270" s="381"/>
      <c r="AP270" s="381"/>
      <c r="AQ270" s="381"/>
      <c r="AR270" s="381"/>
      <c r="AS270" s="381"/>
      <c r="AT270" s="381"/>
      <c r="AU270" s="381"/>
      <c r="AV270" s="381"/>
      <c r="AW270" s="381"/>
      <c r="AX270" s="381"/>
      <c r="AY270" s="381"/>
      <c r="AZ270" s="381"/>
      <c r="BA270" s="381"/>
      <c r="BB270" s="381"/>
      <c r="BC270" s="381"/>
      <c r="BD270" s="381"/>
      <c r="BE270" s="381"/>
      <c r="BF270" s="381"/>
      <c r="BG270" s="381"/>
      <c r="BH270" s="381"/>
      <c r="BI270" s="381"/>
      <c r="BJ270" s="381"/>
      <c r="BK270" s="381"/>
      <c r="BL270" s="381"/>
      <c r="BM270" s="381"/>
      <c r="BN270" s="381"/>
      <c r="BO270" s="381"/>
      <c r="BP270" s="381"/>
      <c r="BQ270" s="381"/>
      <c r="BR270" s="381"/>
      <c r="BS270" s="381"/>
      <c r="BT270" s="381"/>
      <c r="BU270" s="381"/>
      <c r="BV270" s="381"/>
      <c r="BW270" s="381"/>
      <c r="BX270" s="381"/>
      <c r="BY270" s="381"/>
      <c r="BZ270" s="381"/>
      <c r="CA270" s="381"/>
      <c r="CB270" s="381"/>
      <c r="CC270" s="381"/>
      <c r="CD270" s="381"/>
      <c r="CE270" s="381"/>
      <c r="CF270" s="381"/>
      <c r="CG270" s="381"/>
      <c r="CH270" s="381"/>
      <c r="CI270" s="381"/>
      <c r="CJ270" s="381"/>
      <c r="CK270" s="381"/>
      <c r="CL270" s="381"/>
      <c r="CM270" s="381"/>
      <c r="CN270" s="381"/>
      <c r="CO270" s="381"/>
      <c r="CP270" s="381"/>
      <c r="CQ270" s="381"/>
      <c r="CR270" s="381"/>
      <c r="CS270" s="381"/>
      <c r="CT270" s="381"/>
      <c r="CU270" s="381"/>
      <c r="CV270" s="381"/>
      <c r="CW270" s="381"/>
      <c r="CX270" s="381"/>
      <c r="CY270" s="381"/>
      <c r="CZ270" s="381"/>
      <c r="DA270" s="381"/>
      <c r="DB270" s="381"/>
      <c r="DC270" s="381"/>
      <c r="DD270" s="381"/>
      <c r="DE270" s="381"/>
      <c r="DF270" s="381"/>
      <c r="DG270" s="381"/>
      <c r="DH270" s="381"/>
      <c r="DI270" s="381"/>
      <c r="DJ270" s="381"/>
      <c r="DK270" s="381"/>
      <c r="DL270" s="381"/>
      <c r="DM270" s="381"/>
      <c r="DN270" s="381"/>
      <c r="DO270" s="381"/>
      <c r="DP270" s="381"/>
      <c r="DQ270" s="381"/>
      <c r="DR270" s="381"/>
      <c r="DS270" s="381"/>
      <c r="DT270" s="381"/>
      <c r="DU270" s="381"/>
      <c r="DV270" s="381"/>
      <c r="DW270" s="381"/>
      <c r="DX270" s="381"/>
      <c r="DY270" s="381"/>
      <c r="DZ270" s="381"/>
      <c r="EA270" s="381"/>
      <c r="EB270" s="381"/>
      <c r="EC270" s="381"/>
      <c r="ED270" s="381"/>
      <c r="EE270" s="381"/>
      <c r="EF270" s="381"/>
      <c r="EG270" s="381"/>
      <c r="EH270" s="381"/>
      <c r="EI270" s="381"/>
      <c r="EJ270" s="381"/>
      <c r="EK270" s="381"/>
      <c r="EL270" s="381"/>
      <c r="EM270" s="381"/>
      <c r="EN270" s="381"/>
      <c r="EO270" s="381"/>
      <c r="EP270" s="381"/>
      <c r="EQ270" s="381"/>
      <c r="ER270" s="381"/>
      <c r="ES270" s="381"/>
      <c r="ET270" s="381"/>
      <c r="EU270" s="381"/>
      <c r="EV270" s="381"/>
      <c r="EW270" s="381"/>
      <c r="EX270" s="381"/>
      <c r="EY270" s="381"/>
      <c r="EZ270" s="381"/>
      <c r="FA270" s="381"/>
      <c r="FB270" s="381"/>
      <c r="FC270" s="381"/>
      <c r="FD270" s="381"/>
      <c r="FE270" s="381"/>
      <c r="FF270" s="381"/>
      <c r="FG270" s="381"/>
      <c r="FH270" s="381"/>
      <c r="FI270" s="381"/>
      <c r="FJ270" s="381"/>
      <c r="FK270" s="381"/>
      <c r="FL270" s="381"/>
      <c r="FM270" s="381"/>
      <c r="FN270" s="381"/>
      <c r="FO270" s="381"/>
      <c r="FP270" s="381"/>
      <c r="FQ270" s="381"/>
      <c r="FR270" s="381"/>
      <c r="FS270" s="381"/>
      <c r="FT270" s="381"/>
      <c r="FU270" s="381"/>
      <c r="FV270" s="381"/>
      <c r="FW270" s="381"/>
      <c r="FX270" s="381"/>
      <c r="FY270" s="381"/>
      <c r="FZ270" s="381"/>
      <c r="GA270" s="381"/>
      <c r="GB270" s="381"/>
      <c r="GC270" s="381"/>
    </row>
    <row r="271" spans="1:185" s="382" customFormat="1" ht="13.8">
      <c r="A271" s="390" t="s">
        <v>6071</v>
      </c>
      <c r="B271" s="388" t="s">
        <v>5878</v>
      </c>
      <c r="C271" s="202">
        <v>2</v>
      </c>
      <c r="D271" s="146">
        <v>34042</v>
      </c>
      <c r="E271" s="146">
        <v>35737.300000000003</v>
      </c>
      <c r="F271" s="157"/>
      <c r="G271" s="157"/>
      <c r="H271" s="157"/>
      <c r="I271" s="381"/>
      <c r="J271" s="381"/>
      <c r="K271" s="381"/>
      <c r="L271" s="381"/>
      <c r="M271" s="381"/>
      <c r="N271" s="381"/>
      <c r="O271" s="381"/>
      <c r="P271" s="381"/>
      <c r="Q271" s="381"/>
      <c r="R271" s="381"/>
      <c r="S271" s="381"/>
      <c r="T271" s="381"/>
      <c r="U271" s="381"/>
      <c r="V271" s="381"/>
      <c r="W271" s="381"/>
      <c r="X271" s="381"/>
      <c r="Y271" s="381"/>
      <c r="Z271" s="381"/>
      <c r="AA271" s="381"/>
      <c r="AB271" s="381"/>
      <c r="AC271" s="381"/>
      <c r="AD271" s="381"/>
      <c r="AE271" s="381"/>
      <c r="AF271" s="381"/>
      <c r="AG271" s="381"/>
      <c r="AH271" s="381"/>
      <c r="AI271" s="381"/>
      <c r="AJ271" s="381"/>
      <c r="AK271" s="381"/>
      <c r="AL271" s="381"/>
      <c r="AM271" s="381"/>
      <c r="AN271" s="381"/>
      <c r="AO271" s="381"/>
      <c r="AP271" s="381"/>
      <c r="AQ271" s="381"/>
      <c r="AR271" s="381"/>
      <c r="AS271" s="381"/>
      <c r="AT271" s="381"/>
      <c r="AU271" s="381"/>
      <c r="AV271" s="381"/>
      <c r="AW271" s="381"/>
      <c r="AX271" s="381"/>
      <c r="AY271" s="381"/>
      <c r="AZ271" s="381"/>
      <c r="BA271" s="381"/>
      <c r="BB271" s="381"/>
      <c r="BC271" s="381"/>
      <c r="BD271" s="381"/>
      <c r="BE271" s="381"/>
      <c r="BF271" s="381"/>
      <c r="BG271" s="381"/>
      <c r="BH271" s="381"/>
      <c r="BI271" s="381"/>
      <c r="BJ271" s="381"/>
      <c r="BK271" s="381"/>
      <c r="BL271" s="381"/>
      <c r="BM271" s="381"/>
      <c r="BN271" s="381"/>
      <c r="BO271" s="381"/>
      <c r="BP271" s="381"/>
      <c r="BQ271" s="381"/>
      <c r="BR271" s="381"/>
      <c r="BS271" s="381"/>
      <c r="BT271" s="381"/>
      <c r="BU271" s="381"/>
      <c r="BV271" s="381"/>
      <c r="BW271" s="381"/>
      <c r="BX271" s="381"/>
      <c r="BY271" s="381"/>
      <c r="BZ271" s="381"/>
      <c r="CA271" s="381"/>
      <c r="CB271" s="381"/>
      <c r="CC271" s="381"/>
      <c r="CD271" s="381"/>
      <c r="CE271" s="381"/>
      <c r="CF271" s="381"/>
      <c r="CG271" s="381"/>
      <c r="CH271" s="381"/>
      <c r="CI271" s="381"/>
      <c r="CJ271" s="381"/>
      <c r="CK271" s="381"/>
      <c r="CL271" s="381"/>
      <c r="CM271" s="381"/>
      <c r="CN271" s="381"/>
      <c r="CO271" s="381"/>
      <c r="CP271" s="381"/>
      <c r="CQ271" s="381"/>
      <c r="CR271" s="381"/>
      <c r="CS271" s="381"/>
      <c r="CT271" s="381"/>
      <c r="CU271" s="381"/>
      <c r="CV271" s="381"/>
      <c r="CW271" s="381"/>
      <c r="CX271" s="381"/>
      <c r="CY271" s="381"/>
      <c r="CZ271" s="381"/>
      <c r="DA271" s="381"/>
      <c r="DB271" s="381"/>
      <c r="DC271" s="381"/>
      <c r="DD271" s="381"/>
      <c r="DE271" s="381"/>
      <c r="DF271" s="381"/>
      <c r="DG271" s="381"/>
      <c r="DH271" s="381"/>
      <c r="DI271" s="381"/>
      <c r="DJ271" s="381"/>
      <c r="DK271" s="381"/>
      <c r="DL271" s="381"/>
      <c r="DM271" s="381"/>
      <c r="DN271" s="381"/>
      <c r="DO271" s="381"/>
      <c r="DP271" s="381"/>
      <c r="DQ271" s="381"/>
      <c r="DR271" s="381"/>
      <c r="DS271" s="381"/>
      <c r="DT271" s="381"/>
      <c r="DU271" s="381"/>
      <c r="DV271" s="381"/>
      <c r="DW271" s="381"/>
      <c r="DX271" s="381"/>
      <c r="DY271" s="381"/>
      <c r="DZ271" s="381"/>
      <c r="EA271" s="381"/>
      <c r="EB271" s="381"/>
      <c r="EC271" s="381"/>
      <c r="ED271" s="381"/>
      <c r="EE271" s="381"/>
      <c r="EF271" s="381"/>
      <c r="EG271" s="381"/>
      <c r="EH271" s="381"/>
      <c r="EI271" s="381"/>
      <c r="EJ271" s="381"/>
      <c r="EK271" s="381"/>
      <c r="EL271" s="381"/>
      <c r="EM271" s="381"/>
      <c r="EN271" s="381"/>
      <c r="EO271" s="381"/>
      <c r="EP271" s="381"/>
      <c r="EQ271" s="381"/>
      <c r="ER271" s="381"/>
      <c r="ES271" s="381"/>
      <c r="ET271" s="381"/>
      <c r="EU271" s="381"/>
      <c r="EV271" s="381"/>
      <c r="EW271" s="381"/>
      <c r="EX271" s="381"/>
      <c r="EY271" s="381"/>
      <c r="EZ271" s="381"/>
      <c r="FA271" s="381"/>
      <c r="FB271" s="381"/>
      <c r="FC271" s="381"/>
      <c r="FD271" s="381"/>
      <c r="FE271" s="381"/>
      <c r="FF271" s="381"/>
      <c r="FG271" s="381"/>
      <c r="FH271" s="381"/>
      <c r="FI271" s="381"/>
      <c r="FJ271" s="381"/>
      <c r="FK271" s="381"/>
      <c r="FL271" s="381"/>
      <c r="FM271" s="381"/>
      <c r="FN271" s="381"/>
      <c r="FO271" s="381"/>
      <c r="FP271" s="381"/>
      <c r="FQ271" s="381"/>
      <c r="FR271" s="381"/>
      <c r="FS271" s="381"/>
      <c r="FT271" s="381"/>
      <c r="FU271" s="381"/>
      <c r="FV271" s="381"/>
      <c r="FW271" s="381"/>
      <c r="FX271" s="381"/>
      <c r="FY271" s="381"/>
      <c r="FZ271" s="381"/>
      <c r="GA271" s="381"/>
      <c r="GB271" s="381"/>
      <c r="GC271" s="381"/>
    </row>
    <row r="272" spans="1:185" s="382" customFormat="1" ht="13.8">
      <c r="A272" s="390" t="s">
        <v>6072</v>
      </c>
      <c r="B272" s="388" t="s">
        <v>6073</v>
      </c>
      <c r="C272" s="202">
        <v>2</v>
      </c>
      <c r="D272" s="146">
        <v>25137</v>
      </c>
      <c r="E272" s="146">
        <v>26387.200000000001</v>
      </c>
      <c r="F272" s="157"/>
      <c r="G272" s="157"/>
      <c r="H272" s="157"/>
      <c r="I272" s="381"/>
      <c r="J272" s="381"/>
      <c r="K272" s="381"/>
      <c r="L272" s="381"/>
      <c r="M272" s="381"/>
      <c r="N272" s="381"/>
      <c r="O272" s="381"/>
      <c r="P272" s="381"/>
      <c r="Q272" s="381"/>
      <c r="R272" s="381"/>
      <c r="S272" s="381"/>
      <c r="T272" s="381"/>
      <c r="U272" s="381"/>
      <c r="V272" s="381"/>
      <c r="W272" s="381"/>
      <c r="X272" s="381"/>
      <c r="Y272" s="381"/>
      <c r="Z272" s="381"/>
      <c r="AA272" s="381"/>
      <c r="AB272" s="381"/>
      <c r="AC272" s="381"/>
      <c r="AD272" s="381"/>
      <c r="AE272" s="381"/>
      <c r="AF272" s="381"/>
      <c r="AG272" s="381"/>
      <c r="AH272" s="381"/>
      <c r="AI272" s="381"/>
      <c r="AJ272" s="381"/>
      <c r="AK272" s="381"/>
      <c r="AL272" s="381"/>
      <c r="AM272" s="381"/>
      <c r="AN272" s="381"/>
      <c r="AO272" s="381"/>
      <c r="AP272" s="381"/>
      <c r="AQ272" s="381"/>
      <c r="AR272" s="381"/>
      <c r="AS272" s="381"/>
      <c r="AT272" s="381"/>
      <c r="AU272" s="381"/>
      <c r="AV272" s="381"/>
      <c r="AW272" s="381"/>
      <c r="AX272" s="381"/>
      <c r="AY272" s="381"/>
      <c r="AZ272" s="381"/>
      <c r="BA272" s="381"/>
      <c r="BB272" s="381"/>
      <c r="BC272" s="381"/>
      <c r="BD272" s="381"/>
      <c r="BE272" s="381"/>
      <c r="BF272" s="381"/>
      <c r="BG272" s="381"/>
      <c r="BH272" s="381"/>
      <c r="BI272" s="381"/>
      <c r="BJ272" s="381"/>
      <c r="BK272" s="381"/>
      <c r="BL272" s="381"/>
      <c r="BM272" s="381"/>
      <c r="BN272" s="381"/>
      <c r="BO272" s="381"/>
      <c r="BP272" s="381"/>
      <c r="BQ272" s="381"/>
      <c r="BR272" s="381"/>
      <c r="BS272" s="381"/>
      <c r="BT272" s="381"/>
      <c r="BU272" s="381"/>
      <c r="BV272" s="381"/>
      <c r="BW272" s="381"/>
      <c r="BX272" s="381"/>
      <c r="BY272" s="381"/>
      <c r="BZ272" s="381"/>
      <c r="CA272" s="381"/>
      <c r="CB272" s="381"/>
      <c r="CC272" s="381"/>
      <c r="CD272" s="381"/>
      <c r="CE272" s="381"/>
      <c r="CF272" s="381"/>
      <c r="CG272" s="381"/>
      <c r="CH272" s="381"/>
      <c r="CI272" s="381"/>
      <c r="CJ272" s="381"/>
      <c r="CK272" s="381"/>
      <c r="CL272" s="381"/>
      <c r="CM272" s="381"/>
      <c r="CN272" s="381"/>
      <c r="CO272" s="381"/>
      <c r="CP272" s="381"/>
      <c r="CQ272" s="381"/>
      <c r="CR272" s="381"/>
      <c r="CS272" s="381"/>
      <c r="CT272" s="381"/>
      <c r="CU272" s="381"/>
      <c r="CV272" s="381"/>
      <c r="CW272" s="381"/>
      <c r="CX272" s="381"/>
      <c r="CY272" s="381"/>
      <c r="CZ272" s="381"/>
      <c r="DA272" s="381"/>
      <c r="DB272" s="381"/>
      <c r="DC272" s="381"/>
      <c r="DD272" s="381"/>
      <c r="DE272" s="381"/>
      <c r="DF272" s="381"/>
      <c r="DG272" s="381"/>
      <c r="DH272" s="381"/>
      <c r="DI272" s="381"/>
      <c r="DJ272" s="381"/>
      <c r="DK272" s="381"/>
      <c r="DL272" s="381"/>
      <c r="DM272" s="381"/>
      <c r="DN272" s="381"/>
      <c r="DO272" s="381"/>
      <c r="DP272" s="381"/>
      <c r="DQ272" s="381"/>
      <c r="DR272" s="381"/>
      <c r="DS272" s="381"/>
      <c r="DT272" s="381"/>
      <c r="DU272" s="381"/>
      <c r="DV272" s="381"/>
      <c r="DW272" s="381"/>
      <c r="DX272" s="381"/>
      <c r="DY272" s="381"/>
      <c r="DZ272" s="381"/>
      <c r="EA272" s="381"/>
      <c r="EB272" s="381"/>
      <c r="EC272" s="381"/>
      <c r="ED272" s="381"/>
      <c r="EE272" s="381"/>
      <c r="EF272" s="381"/>
      <c r="EG272" s="381"/>
      <c r="EH272" s="381"/>
      <c r="EI272" s="381"/>
      <c r="EJ272" s="381"/>
      <c r="EK272" s="381"/>
      <c r="EL272" s="381"/>
      <c r="EM272" s="381"/>
      <c r="EN272" s="381"/>
      <c r="EO272" s="381"/>
      <c r="EP272" s="381"/>
      <c r="EQ272" s="381"/>
      <c r="ER272" s="381"/>
      <c r="ES272" s="381"/>
      <c r="ET272" s="381"/>
      <c r="EU272" s="381"/>
      <c r="EV272" s="381"/>
      <c r="EW272" s="381"/>
      <c r="EX272" s="381"/>
      <c r="EY272" s="381"/>
      <c r="EZ272" s="381"/>
      <c r="FA272" s="381"/>
      <c r="FB272" s="381"/>
      <c r="FC272" s="381"/>
      <c r="FD272" s="381"/>
      <c r="FE272" s="381"/>
      <c r="FF272" s="381"/>
      <c r="FG272" s="381"/>
      <c r="FH272" s="381"/>
      <c r="FI272" s="381"/>
      <c r="FJ272" s="381"/>
      <c r="FK272" s="381"/>
      <c r="FL272" s="381"/>
      <c r="FM272" s="381"/>
      <c r="FN272" s="381"/>
      <c r="FO272" s="381"/>
      <c r="FP272" s="381"/>
      <c r="FQ272" s="381"/>
      <c r="FR272" s="381"/>
      <c r="FS272" s="381"/>
      <c r="FT272" s="381"/>
      <c r="FU272" s="381"/>
      <c r="FV272" s="381"/>
      <c r="FW272" s="381"/>
      <c r="FX272" s="381"/>
      <c r="FY272" s="381"/>
      <c r="FZ272" s="381"/>
      <c r="GA272" s="381"/>
      <c r="GB272" s="381"/>
      <c r="GC272" s="381"/>
    </row>
    <row r="273" spans="1:185" s="382" customFormat="1" ht="13.8">
      <c r="A273" s="390" t="s">
        <v>6074</v>
      </c>
      <c r="B273" s="388" t="s">
        <v>5890</v>
      </c>
      <c r="C273" s="202">
        <v>1</v>
      </c>
      <c r="D273" s="146">
        <v>24005.8</v>
      </c>
      <c r="E273" s="146">
        <v>24005.8</v>
      </c>
      <c r="F273" s="157"/>
      <c r="G273" s="157"/>
      <c r="H273" s="157"/>
      <c r="I273" s="381"/>
      <c r="J273" s="381"/>
      <c r="K273" s="381"/>
      <c r="L273" s="381"/>
      <c r="M273" s="381"/>
      <c r="N273" s="381"/>
      <c r="O273" s="381"/>
      <c r="P273" s="381"/>
      <c r="Q273" s="381"/>
      <c r="R273" s="381"/>
      <c r="S273" s="381"/>
      <c r="T273" s="381"/>
      <c r="U273" s="381"/>
      <c r="V273" s="381"/>
      <c r="W273" s="381"/>
      <c r="X273" s="381"/>
      <c r="Y273" s="381"/>
      <c r="Z273" s="381"/>
      <c r="AA273" s="381"/>
      <c r="AB273" s="381"/>
      <c r="AC273" s="381"/>
      <c r="AD273" s="381"/>
      <c r="AE273" s="381"/>
      <c r="AF273" s="381"/>
      <c r="AG273" s="381"/>
      <c r="AH273" s="381"/>
      <c r="AI273" s="381"/>
      <c r="AJ273" s="381"/>
      <c r="AK273" s="381"/>
      <c r="AL273" s="381"/>
      <c r="AM273" s="381"/>
      <c r="AN273" s="381"/>
      <c r="AO273" s="381"/>
      <c r="AP273" s="381"/>
      <c r="AQ273" s="381"/>
      <c r="AR273" s="381"/>
      <c r="AS273" s="381"/>
      <c r="AT273" s="381"/>
      <c r="AU273" s="381"/>
      <c r="AV273" s="381"/>
      <c r="AW273" s="381"/>
      <c r="AX273" s="381"/>
      <c r="AY273" s="381"/>
      <c r="AZ273" s="381"/>
      <c r="BA273" s="381"/>
      <c r="BB273" s="381"/>
      <c r="BC273" s="381"/>
      <c r="BD273" s="381"/>
      <c r="BE273" s="381"/>
      <c r="BF273" s="381"/>
      <c r="BG273" s="381"/>
      <c r="BH273" s="381"/>
      <c r="BI273" s="381"/>
      <c r="BJ273" s="381"/>
      <c r="BK273" s="381"/>
      <c r="BL273" s="381"/>
      <c r="BM273" s="381"/>
      <c r="BN273" s="381"/>
      <c r="BO273" s="381"/>
      <c r="BP273" s="381"/>
      <c r="BQ273" s="381"/>
      <c r="BR273" s="381"/>
      <c r="BS273" s="381"/>
      <c r="BT273" s="381"/>
      <c r="BU273" s="381"/>
      <c r="BV273" s="381"/>
      <c r="BW273" s="381"/>
      <c r="BX273" s="381"/>
      <c r="BY273" s="381"/>
      <c r="BZ273" s="381"/>
      <c r="CA273" s="381"/>
      <c r="CB273" s="381"/>
      <c r="CC273" s="381"/>
      <c r="CD273" s="381"/>
      <c r="CE273" s="381"/>
      <c r="CF273" s="381"/>
      <c r="CG273" s="381"/>
      <c r="CH273" s="381"/>
      <c r="CI273" s="381"/>
      <c r="CJ273" s="381"/>
      <c r="CK273" s="381"/>
      <c r="CL273" s="381"/>
      <c r="CM273" s="381"/>
      <c r="CN273" s="381"/>
      <c r="CO273" s="381"/>
      <c r="CP273" s="381"/>
      <c r="CQ273" s="381"/>
      <c r="CR273" s="381"/>
      <c r="CS273" s="381"/>
      <c r="CT273" s="381"/>
      <c r="CU273" s="381"/>
      <c r="CV273" s="381"/>
      <c r="CW273" s="381"/>
      <c r="CX273" s="381"/>
      <c r="CY273" s="381"/>
      <c r="CZ273" s="381"/>
      <c r="DA273" s="381"/>
      <c r="DB273" s="381"/>
      <c r="DC273" s="381"/>
      <c r="DD273" s="381"/>
      <c r="DE273" s="381"/>
      <c r="DF273" s="381"/>
      <c r="DG273" s="381"/>
      <c r="DH273" s="381"/>
      <c r="DI273" s="381"/>
      <c r="DJ273" s="381"/>
      <c r="DK273" s="381"/>
      <c r="DL273" s="381"/>
      <c r="DM273" s="381"/>
      <c r="DN273" s="381"/>
      <c r="DO273" s="381"/>
      <c r="DP273" s="381"/>
      <c r="DQ273" s="381"/>
      <c r="DR273" s="381"/>
      <c r="DS273" s="381"/>
      <c r="DT273" s="381"/>
      <c r="DU273" s="381"/>
      <c r="DV273" s="381"/>
      <c r="DW273" s="381"/>
      <c r="DX273" s="381"/>
      <c r="DY273" s="381"/>
      <c r="DZ273" s="381"/>
      <c r="EA273" s="381"/>
      <c r="EB273" s="381"/>
      <c r="EC273" s="381"/>
      <c r="ED273" s="381"/>
      <c r="EE273" s="381"/>
      <c r="EF273" s="381"/>
      <c r="EG273" s="381"/>
      <c r="EH273" s="381"/>
      <c r="EI273" s="381"/>
      <c r="EJ273" s="381"/>
      <c r="EK273" s="381"/>
      <c r="EL273" s="381"/>
      <c r="EM273" s="381"/>
      <c r="EN273" s="381"/>
      <c r="EO273" s="381"/>
      <c r="EP273" s="381"/>
      <c r="EQ273" s="381"/>
      <c r="ER273" s="381"/>
      <c r="ES273" s="381"/>
      <c r="ET273" s="381"/>
      <c r="EU273" s="381"/>
      <c r="EV273" s="381"/>
      <c r="EW273" s="381"/>
      <c r="EX273" s="381"/>
      <c r="EY273" s="381"/>
      <c r="EZ273" s="381"/>
      <c r="FA273" s="381"/>
      <c r="FB273" s="381"/>
      <c r="FC273" s="381"/>
      <c r="FD273" s="381"/>
      <c r="FE273" s="381"/>
      <c r="FF273" s="381"/>
      <c r="FG273" s="381"/>
      <c r="FH273" s="381"/>
      <c r="FI273" s="381"/>
      <c r="FJ273" s="381"/>
      <c r="FK273" s="381"/>
      <c r="FL273" s="381"/>
      <c r="FM273" s="381"/>
      <c r="FN273" s="381"/>
      <c r="FO273" s="381"/>
      <c r="FP273" s="381"/>
      <c r="FQ273" s="381"/>
      <c r="FR273" s="381"/>
      <c r="FS273" s="381"/>
      <c r="FT273" s="381"/>
      <c r="FU273" s="381"/>
      <c r="FV273" s="381"/>
      <c r="FW273" s="381"/>
      <c r="FX273" s="381"/>
      <c r="FY273" s="381"/>
      <c r="FZ273" s="381"/>
      <c r="GA273" s="381"/>
      <c r="GB273" s="381"/>
      <c r="GC273" s="381"/>
    </row>
    <row r="274" spans="1:185" s="382" customFormat="1" ht="13.8">
      <c r="A274" s="390" t="s">
        <v>6075</v>
      </c>
      <c r="B274" s="388" t="s">
        <v>5903</v>
      </c>
      <c r="C274" s="202">
        <v>11</v>
      </c>
      <c r="D274" s="146">
        <v>23824</v>
      </c>
      <c r="E274" s="146">
        <v>25376.16</v>
      </c>
      <c r="F274" s="157"/>
      <c r="G274" s="157"/>
      <c r="H274" s="157"/>
      <c r="I274" s="381"/>
      <c r="J274" s="381"/>
      <c r="K274" s="381"/>
      <c r="L274" s="381"/>
      <c r="M274" s="381"/>
      <c r="N274" s="381"/>
      <c r="O274" s="381"/>
      <c r="P274" s="381"/>
      <c r="Q274" s="381"/>
      <c r="R274" s="381"/>
      <c r="S274" s="381"/>
      <c r="T274" s="381"/>
      <c r="U274" s="381"/>
      <c r="V274" s="381"/>
      <c r="W274" s="381"/>
      <c r="X274" s="381"/>
      <c r="Y274" s="381"/>
      <c r="Z274" s="381"/>
      <c r="AA274" s="381"/>
      <c r="AB274" s="381"/>
      <c r="AC274" s="381"/>
      <c r="AD274" s="381"/>
      <c r="AE274" s="381"/>
      <c r="AF274" s="381"/>
      <c r="AG274" s="381"/>
      <c r="AH274" s="381"/>
      <c r="AI274" s="381"/>
      <c r="AJ274" s="381"/>
      <c r="AK274" s="381"/>
      <c r="AL274" s="381"/>
      <c r="AM274" s="381"/>
      <c r="AN274" s="381"/>
      <c r="AO274" s="381"/>
      <c r="AP274" s="381"/>
      <c r="AQ274" s="381"/>
      <c r="AR274" s="381"/>
      <c r="AS274" s="381"/>
      <c r="AT274" s="381"/>
      <c r="AU274" s="381"/>
      <c r="AV274" s="381"/>
      <c r="AW274" s="381"/>
      <c r="AX274" s="381"/>
      <c r="AY274" s="381"/>
      <c r="AZ274" s="381"/>
      <c r="BA274" s="381"/>
      <c r="BB274" s="381"/>
      <c r="BC274" s="381"/>
      <c r="BD274" s="381"/>
      <c r="BE274" s="381"/>
      <c r="BF274" s="381"/>
      <c r="BG274" s="381"/>
      <c r="BH274" s="381"/>
      <c r="BI274" s="381"/>
      <c r="BJ274" s="381"/>
      <c r="BK274" s="381"/>
      <c r="BL274" s="381"/>
      <c r="BM274" s="381"/>
      <c r="BN274" s="381"/>
      <c r="BO274" s="381"/>
      <c r="BP274" s="381"/>
      <c r="BQ274" s="381"/>
      <c r="BR274" s="381"/>
      <c r="BS274" s="381"/>
      <c r="BT274" s="381"/>
      <c r="BU274" s="381"/>
      <c r="BV274" s="381"/>
      <c r="BW274" s="381"/>
      <c r="BX274" s="381"/>
      <c r="BY274" s="381"/>
      <c r="BZ274" s="381"/>
      <c r="CA274" s="381"/>
      <c r="CB274" s="381"/>
      <c r="CC274" s="381"/>
      <c r="CD274" s="381"/>
      <c r="CE274" s="381"/>
      <c r="CF274" s="381"/>
      <c r="CG274" s="381"/>
      <c r="CH274" s="381"/>
      <c r="CI274" s="381"/>
      <c r="CJ274" s="381"/>
      <c r="CK274" s="381"/>
      <c r="CL274" s="381"/>
      <c r="CM274" s="381"/>
      <c r="CN274" s="381"/>
      <c r="CO274" s="381"/>
      <c r="CP274" s="381"/>
      <c r="CQ274" s="381"/>
      <c r="CR274" s="381"/>
      <c r="CS274" s="381"/>
      <c r="CT274" s="381"/>
      <c r="CU274" s="381"/>
      <c r="CV274" s="381"/>
      <c r="CW274" s="381"/>
      <c r="CX274" s="381"/>
      <c r="CY274" s="381"/>
      <c r="CZ274" s="381"/>
      <c r="DA274" s="381"/>
      <c r="DB274" s="381"/>
      <c r="DC274" s="381"/>
      <c r="DD274" s="381"/>
      <c r="DE274" s="381"/>
      <c r="DF274" s="381"/>
      <c r="DG274" s="381"/>
      <c r="DH274" s="381"/>
      <c r="DI274" s="381"/>
      <c r="DJ274" s="381"/>
      <c r="DK274" s="381"/>
      <c r="DL274" s="381"/>
      <c r="DM274" s="381"/>
      <c r="DN274" s="381"/>
      <c r="DO274" s="381"/>
      <c r="DP274" s="381"/>
      <c r="DQ274" s="381"/>
      <c r="DR274" s="381"/>
      <c r="DS274" s="381"/>
      <c r="DT274" s="381"/>
      <c r="DU274" s="381"/>
      <c r="DV274" s="381"/>
      <c r="DW274" s="381"/>
      <c r="DX274" s="381"/>
      <c r="DY274" s="381"/>
      <c r="DZ274" s="381"/>
      <c r="EA274" s="381"/>
      <c r="EB274" s="381"/>
      <c r="EC274" s="381"/>
      <c r="ED274" s="381"/>
      <c r="EE274" s="381"/>
      <c r="EF274" s="381"/>
      <c r="EG274" s="381"/>
      <c r="EH274" s="381"/>
      <c r="EI274" s="381"/>
      <c r="EJ274" s="381"/>
      <c r="EK274" s="381"/>
      <c r="EL274" s="381"/>
      <c r="EM274" s="381"/>
      <c r="EN274" s="381"/>
      <c r="EO274" s="381"/>
      <c r="EP274" s="381"/>
      <c r="EQ274" s="381"/>
      <c r="ER274" s="381"/>
      <c r="ES274" s="381"/>
      <c r="ET274" s="381"/>
      <c r="EU274" s="381"/>
      <c r="EV274" s="381"/>
      <c r="EW274" s="381"/>
      <c r="EX274" s="381"/>
      <c r="EY274" s="381"/>
      <c r="EZ274" s="381"/>
      <c r="FA274" s="381"/>
      <c r="FB274" s="381"/>
      <c r="FC274" s="381"/>
      <c r="FD274" s="381"/>
      <c r="FE274" s="381"/>
      <c r="FF274" s="381"/>
      <c r="FG274" s="381"/>
      <c r="FH274" s="381"/>
      <c r="FI274" s="381"/>
      <c r="FJ274" s="381"/>
      <c r="FK274" s="381"/>
      <c r="FL274" s="381"/>
      <c r="FM274" s="381"/>
      <c r="FN274" s="381"/>
      <c r="FO274" s="381"/>
      <c r="FP274" s="381"/>
      <c r="FQ274" s="381"/>
      <c r="FR274" s="381"/>
      <c r="FS274" s="381"/>
      <c r="FT274" s="381"/>
      <c r="FU274" s="381"/>
      <c r="FV274" s="381"/>
      <c r="FW274" s="381"/>
      <c r="FX274" s="381"/>
      <c r="FY274" s="381"/>
      <c r="FZ274" s="381"/>
      <c r="GA274" s="381"/>
      <c r="GB274" s="381"/>
      <c r="GC274" s="381"/>
    </row>
    <row r="275" spans="1:185" s="382" customFormat="1" ht="13.8">
      <c r="A275" s="390" t="s">
        <v>6076</v>
      </c>
      <c r="B275" s="388" t="s">
        <v>5909</v>
      </c>
      <c r="C275" s="202">
        <v>143</v>
      </c>
      <c r="D275" s="146">
        <v>20688</v>
      </c>
      <c r="E275" s="146">
        <v>22895.4</v>
      </c>
      <c r="F275" s="157"/>
      <c r="G275" s="157"/>
      <c r="H275" s="157"/>
      <c r="I275" s="381"/>
      <c r="J275" s="381"/>
      <c r="K275" s="381"/>
      <c r="L275" s="381"/>
      <c r="M275" s="381"/>
      <c r="N275" s="381"/>
      <c r="O275" s="381"/>
      <c r="P275" s="381"/>
      <c r="Q275" s="381"/>
      <c r="R275" s="381"/>
      <c r="S275" s="381"/>
      <c r="T275" s="381"/>
      <c r="U275" s="381"/>
      <c r="V275" s="381"/>
      <c r="W275" s="381"/>
      <c r="X275" s="381"/>
      <c r="Y275" s="381"/>
      <c r="Z275" s="381"/>
      <c r="AA275" s="381"/>
      <c r="AB275" s="381"/>
      <c r="AC275" s="381"/>
      <c r="AD275" s="381"/>
      <c r="AE275" s="381"/>
      <c r="AF275" s="381"/>
      <c r="AG275" s="381"/>
      <c r="AH275" s="381"/>
      <c r="AI275" s="381"/>
      <c r="AJ275" s="381"/>
      <c r="AK275" s="381"/>
      <c r="AL275" s="381"/>
      <c r="AM275" s="381"/>
      <c r="AN275" s="381"/>
      <c r="AO275" s="381"/>
      <c r="AP275" s="381"/>
      <c r="AQ275" s="381"/>
      <c r="AR275" s="381"/>
      <c r="AS275" s="381"/>
      <c r="AT275" s="381"/>
      <c r="AU275" s="381"/>
      <c r="AV275" s="381"/>
      <c r="AW275" s="381"/>
      <c r="AX275" s="381"/>
      <c r="AY275" s="381"/>
      <c r="AZ275" s="381"/>
      <c r="BA275" s="381"/>
      <c r="BB275" s="381"/>
      <c r="BC275" s="381"/>
      <c r="BD275" s="381"/>
      <c r="BE275" s="381"/>
      <c r="BF275" s="381"/>
      <c r="BG275" s="381"/>
      <c r="BH275" s="381"/>
      <c r="BI275" s="381"/>
      <c r="BJ275" s="381"/>
      <c r="BK275" s="381"/>
      <c r="BL275" s="381"/>
      <c r="BM275" s="381"/>
      <c r="BN275" s="381"/>
      <c r="BO275" s="381"/>
      <c r="BP275" s="381"/>
      <c r="BQ275" s="381"/>
      <c r="BR275" s="381"/>
      <c r="BS275" s="381"/>
      <c r="BT275" s="381"/>
      <c r="BU275" s="381"/>
      <c r="BV275" s="381"/>
      <c r="BW275" s="381"/>
      <c r="BX275" s="381"/>
      <c r="BY275" s="381"/>
      <c r="BZ275" s="381"/>
      <c r="CA275" s="381"/>
      <c r="CB275" s="381"/>
      <c r="CC275" s="381"/>
      <c r="CD275" s="381"/>
      <c r="CE275" s="381"/>
      <c r="CF275" s="381"/>
      <c r="CG275" s="381"/>
      <c r="CH275" s="381"/>
      <c r="CI275" s="381"/>
      <c r="CJ275" s="381"/>
      <c r="CK275" s="381"/>
      <c r="CL275" s="381"/>
      <c r="CM275" s="381"/>
      <c r="CN275" s="381"/>
      <c r="CO275" s="381"/>
      <c r="CP275" s="381"/>
      <c r="CQ275" s="381"/>
      <c r="CR275" s="381"/>
      <c r="CS275" s="381"/>
      <c r="CT275" s="381"/>
      <c r="CU275" s="381"/>
      <c r="CV275" s="381"/>
      <c r="CW275" s="381"/>
      <c r="CX275" s="381"/>
      <c r="CY275" s="381"/>
      <c r="CZ275" s="381"/>
      <c r="DA275" s="381"/>
      <c r="DB275" s="381"/>
      <c r="DC275" s="381"/>
      <c r="DD275" s="381"/>
      <c r="DE275" s="381"/>
      <c r="DF275" s="381"/>
      <c r="DG275" s="381"/>
      <c r="DH275" s="381"/>
      <c r="DI275" s="381"/>
      <c r="DJ275" s="381"/>
      <c r="DK275" s="381"/>
      <c r="DL275" s="381"/>
      <c r="DM275" s="381"/>
      <c r="DN275" s="381"/>
      <c r="DO275" s="381"/>
      <c r="DP275" s="381"/>
      <c r="DQ275" s="381"/>
      <c r="DR275" s="381"/>
      <c r="DS275" s="381"/>
      <c r="DT275" s="381"/>
      <c r="DU275" s="381"/>
      <c r="DV275" s="381"/>
      <c r="DW275" s="381"/>
      <c r="DX275" s="381"/>
      <c r="DY275" s="381"/>
      <c r="DZ275" s="381"/>
      <c r="EA275" s="381"/>
      <c r="EB275" s="381"/>
      <c r="EC275" s="381"/>
      <c r="ED275" s="381"/>
      <c r="EE275" s="381"/>
      <c r="EF275" s="381"/>
      <c r="EG275" s="381"/>
      <c r="EH275" s="381"/>
      <c r="EI275" s="381"/>
      <c r="EJ275" s="381"/>
      <c r="EK275" s="381"/>
      <c r="EL275" s="381"/>
      <c r="EM275" s="381"/>
      <c r="EN275" s="381"/>
      <c r="EO275" s="381"/>
      <c r="EP275" s="381"/>
      <c r="EQ275" s="381"/>
      <c r="ER275" s="381"/>
      <c r="ES275" s="381"/>
      <c r="ET275" s="381"/>
      <c r="EU275" s="381"/>
      <c r="EV275" s="381"/>
      <c r="EW275" s="381"/>
      <c r="EX275" s="381"/>
      <c r="EY275" s="381"/>
      <c r="EZ275" s="381"/>
      <c r="FA275" s="381"/>
      <c r="FB275" s="381"/>
      <c r="FC275" s="381"/>
      <c r="FD275" s="381"/>
      <c r="FE275" s="381"/>
      <c r="FF275" s="381"/>
      <c r="FG275" s="381"/>
      <c r="FH275" s="381"/>
      <c r="FI275" s="381"/>
      <c r="FJ275" s="381"/>
      <c r="FK275" s="381"/>
      <c r="FL275" s="381"/>
      <c r="FM275" s="381"/>
      <c r="FN275" s="381"/>
      <c r="FO275" s="381"/>
      <c r="FP275" s="381"/>
      <c r="FQ275" s="381"/>
      <c r="FR275" s="381"/>
      <c r="FS275" s="381"/>
      <c r="FT275" s="381"/>
      <c r="FU275" s="381"/>
      <c r="FV275" s="381"/>
      <c r="FW275" s="381"/>
      <c r="FX275" s="381"/>
      <c r="FY275" s="381"/>
      <c r="FZ275" s="381"/>
      <c r="GA275" s="381"/>
      <c r="GB275" s="381"/>
      <c r="GC275" s="381"/>
    </row>
    <row r="276" spans="1:185" s="382" customFormat="1" ht="13.8">
      <c r="A276" s="390" t="s">
        <v>6077</v>
      </c>
      <c r="B276" s="388" t="s">
        <v>5938</v>
      </c>
      <c r="C276" s="202">
        <v>1</v>
      </c>
      <c r="D276" s="146">
        <v>40711</v>
      </c>
      <c r="E276" s="146">
        <v>40711</v>
      </c>
      <c r="F276" s="157"/>
      <c r="G276" s="157"/>
      <c r="H276" s="157"/>
      <c r="I276" s="381"/>
      <c r="J276" s="381"/>
      <c r="K276" s="381"/>
      <c r="L276" s="381"/>
      <c r="M276" s="381"/>
      <c r="N276" s="381"/>
      <c r="O276" s="381"/>
      <c r="P276" s="381"/>
      <c r="Q276" s="381"/>
      <c r="R276" s="381"/>
      <c r="S276" s="381"/>
      <c r="T276" s="381"/>
      <c r="U276" s="381"/>
      <c r="V276" s="381"/>
      <c r="W276" s="381"/>
      <c r="X276" s="381"/>
      <c r="Y276" s="381"/>
      <c r="Z276" s="381"/>
      <c r="AA276" s="381"/>
      <c r="AB276" s="381"/>
      <c r="AC276" s="381"/>
      <c r="AD276" s="381"/>
      <c r="AE276" s="381"/>
      <c r="AF276" s="381"/>
      <c r="AG276" s="381"/>
      <c r="AH276" s="381"/>
      <c r="AI276" s="381"/>
      <c r="AJ276" s="381"/>
      <c r="AK276" s="381"/>
      <c r="AL276" s="381"/>
      <c r="AM276" s="381"/>
      <c r="AN276" s="381"/>
      <c r="AO276" s="381"/>
      <c r="AP276" s="381"/>
      <c r="AQ276" s="381"/>
      <c r="AR276" s="381"/>
      <c r="AS276" s="381"/>
      <c r="AT276" s="381"/>
      <c r="AU276" s="381"/>
      <c r="AV276" s="381"/>
      <c r="AW276" s="381"/>
      <c r="AX276" s="381"/>
      <c r="AY276" s="381"/>
      <c r="AZ276" s="381"/>
      <c r="BA276" s="381"/>
      <c r="BB276" s="381"/>
      <c r="BC276" s="381"/>
      <c r="BD276" s="381"/>
      <c r="BE276" s="381"/>
      <c r="BF276" s="381"/>
      <c r="BG276" s="381"/>
      <c r="BH276" s="381"/>
      <c r="BI276" s="381"/>
      <c r="BJ276" s="381"/>
      <c r="BK276" s="381"/>
      <c r="BL276" s="381"/>
      <c r="BM276" s="381"/>
      <c r="BN276" s="381"/>
      <c r="BO276" s="381"/>
      <c r="BP276" s="381"/>
      <c r="BQ276" s="381"/>
      <c r="BR276" s="381"/>
      <c r="BS276" s="381"/>
      <c r="BT276" s="381"/>
      <c r="BU276" s="381"/>
      <c r="BV276" s="381"/>
      <c r="BW276" s="381"/>
      <c r="BX276" s="381"/>
      <c r="BY276" s="381"/>
      <c r="BZ276" s="381"/>
      <c r="CA276" s="381"/>
      <c r="CB276" s="381"/>
      <c r="CC276" s="381"/>
      <c r="CD276" s="381"/>
      <c r="CE276" s="381"/>
      <c r="CF276" s="381"/>
      <c r="CG276" s="381"/>
      <c r="CH276" s="381"/>
      <c r="CI276" s="381"/>
      <c r="CJ276" s="381"/>
      <c r="CK276" s="381"/>
      <c r="CL276" s="381"/>
      <c r="CM276" s="381"/>
      <c r="CN276" s="381"/>
      <c r="CO276" s="381"/>
      <c r="CP276" s="381"/>
      <c r="CQ276" s="381"/>
      <c r="CR276" s="381"/>
      <c r="CS276" s="381"/>
      <c r="CT276" s="381"/>
      <c r="CU276" s="381"/>
      <c r="CV276" s="381"/>
      <c r="CW276" s="381"/>
      <c r="CX276" s="381"/>
      <c r="CY276" s="381"/>
      <c r="CZ276" s="381"/>
      <c r="DA276" s="381"/>
      <c r="DB276" s="381"/>
      <c r="DC276" s="381"/>
      <c r="DD276" s="381"/>
      <c r="DE276" s="381"/>
      <c r="DF276" s="381"/>
      <c r="DG276" s="381"/>
      <c r="DH276" s="381"/>
      <c r="DI276" s="381"/>
      <c r="DJ276" s="381"/>
      <c r="DK276" s="381"/>
      <c r="DL276" s="381"/>
      <c r="DM276" s="381"/>
      <c r="DN276" s="381"/>
      <c r="DO276" s="381"/>
      <c r="DP276" s="381"/>
      <c r="DQ276" s="381"/>
      <c r="DR276" s="381"/>
      <c r="DS276" s="381"/>
      <c r="DT276" s="381"/>
      <c r="DU276" s="381"/>
      <c r="DV276" s="381"/>
      <c r="DW276" s="381"/>
      <c r="DX276" s="381"/>
      <c r="DY276" s="381"/>
      <c r="DZ276" s="381"/>
      <c r="EA276" s="381"/>
      <c r="EB276" s="381"/>
      <c r="EC276" s="381"/>
      <c r="ED276" s="381"/>
      <c r="EE276" s="381"/>
      <c r="EF276" s="381"/>
      <c r="EG276" s="381"/>
      <c r="EH276" s="381"/>
      <c r="EI276" s="381"/>
      <c r="EJ276" s="381"/>
      <c r="EK276" s="381"/>
      <c r="EL276" s="381"/>
      <c r="EM276" s="381"/>
      <c r="EN276" s="381"/>
      <c r="EO276" s="381"/>
      <c r="EP276" s="381"/>
      <c r="EQ276" s="381"/>
      <c r="ER276" s="381"/>
      <c r="ES276" s="381"/>
      <c r="ET276" s="381"/>
      <c r="EU276" s="381"/>
      <c r="EV276" s="381"/>
      <c r="EW276" s="381"/>
      <c r="EX276" s="381"/>
      <c r="EY276" s="381"/>
      <c r="EZ276" s="381"/>
      <c r="FA276" s="381"/>
      <c r="FB276" s="381"/>
      <c r="FC276" s="381"/>
      <c r="FD276" s="381"/>
      <c r="FE276" s="381"/>
      <c r="FF276" s="381"/>
      <c r="FG276" s="381"/>
      <c r="FH276" s="381"/>
      <c r="FI276" s="381"/>
      <c r="FJ276" s="381"/>
      <c r="FK276" s="381"/>
      <c r="FL276" s="381"/>
      <c r="FM276" s="381"/>
      <c r="FN276" s="381"/>
      <c r="FO276" s="381"/>
      <c r="FP276" s="381"/>
      <c r="FQ276" s="381"/>
      <c r="FR276" s="381"/>
      <c r="FS276" s="381"/>
      <c r="FT276" s="381"/>
      <c r="FU276" s="381"/>
      <c r="FV276" s="381"/>
      <c r="FW276" s="381"/>
      <c r="FX276" s="381"/>
      <c r="FY276" s="381"/>
      <c r="FZ276" s="381"/>
      <c r="GA276" s="381"/>
      <c r="GB276" s="381"/>
      <c r="GC276" s="381"/>
    </row>
    <row r="277" spans="1:185" s="382" customFormat="1" ht="13.8">
      <c r="A277" s="390" t="s">
        <v>6078</v>
      </c>
      <c r="B277" s="388" t="s">
        <v>5948</v>
      </c>
      <c r="C277" s="202">
        <v>10</v>
      </c>
      <c r="D277" s="146">
        <v>34042</v>
      </c>
      <c r="E277" s="146">
        <v>36003.86</v>
      </c>
      <c r="F277" s="157"/>
      <c r="G277" s="157"/>
      <c r="H277" s="157"/>
      <c r="I277" s="381"/>
      <c r="J277" s="381"/>
      <c r="K277" s="381"/>
      <c r="L277" s="381"/>
      <c r="M277" s="381"/>
      <c r="N277" s="381"/>
      <c r="O277" s="381"/>
      <c r="P277" s="381"/>
      <c r="Q277" s="381"/>
      <c r="R277" s="381"/>
      <c r="S277" s="381"/>
      <c r="T277" s="381"/>
      <c r="U277" s="381"/>
      <c r="V277" s="381"/>
      <c r="W277" s="381"/>
      <c r="X277" s="381"/>
      <c r="Y277" s="381"/>
      <c r="Z277" s="381"/>
      <c r="AA277" s="381"/>
      <c r="AB277" s="381"/>
      <c r="AC277" s="381"/>
      <c r="AD277" s="381"/>
      <c r="AE277" s="381"/>
      <c r="AF277" s="381"/>
      <c r="AG277" s="381"/>
      <c r="AH277" s="381"/>
      <c r="AI277" s="381"/>
      <c r="AJ277" s="381"/>
      <c r="AK277" s="381"/>
      <c r="AL277" s="381"/>
      <c r="AM277" s="381"/>
      <c r="AN277" s="381"/>
      <c r="AO277" s="381"/>
      <c r="AP277" s="381"/>
      <c r="AQ277" s="381"/>
      <c r="AR277" s="381"/>
      <c r="AS277" s="381"/>
      <c r="AT277" s="381"/>
      <c r="AU277" s="381"/>
      <c r="AV277" s="381"/>
      <c r="AW277" s="381"/>
      <c r="AX277" s="381"/>
      <c r="AY277" s="381"/>
      <c r="AZ277" s="381"/>
      <c r="BA277" s="381"/>
      <c r="BB277" s="381"/>
      <c r="BC277" s="381"/>
      <c r="BD277" s="381"/>
      <c r="BE277" s="381"/>
      <c r="BF277" s="381"/>
      <c r="BG277" s="381"/>
      <c r="BH277" s="381"/>
      <c r="BI277" s="381"/>
      <c r="BJ277" s="381"/>
      <c r="BK277" s="381"/>
      <c r="BL277" s="381"/>
      <c r="BM277" s="381"/>
      <c r="BN277" s="381"/>
      <c r="BO277" s="381"/>
      <c r="BP277" s="381"/>
      <c r="BQ277" s="381"/>
      <c r="BR277" s="381"/>
      <c r="BS277" s="381"/>
      <c r="BT277" s="381"/>
      <c r="BU277" s="381"/>
      <c r="BV277" s="381"/>
      <c r="BW277" s="381"/>
      <c r="BX277" s="381"/>
      <c r="BY277" s="381"/>
      <c r="BZ277" s="381"/>
      <c r="CA277" s="381"/>
      <c r="CB277" s="381"/>
      <c r="CC277" s="381"/>
      <c r="CD277" s="381"/>
      <c r="CE277" s="381"/>
      <c r="CF277" s="381"/>
      <c r="CG277" s="381"/>
      <c r="CH277" s="381"/>
      <c r="CI277" s="381"/>
      <c r="CJ277" s="381"/>
      <c r="CK277" s="381"/>
      <c r="CL277" s="381"/>
      <c r="CM277" s="381"/>
      <c r="CN277" s="381"/>
      <c r="CO277" s="381"/>
      <c r="CP277" s="381"/>
      <c r="CQ277" s="381"/>
      <c r="CR277" s="381"/>
      <c r="CS277" s="381"/>
      <c r="CT277" s="381"/>
      <c r="CU277" s="381"/>
      <c r="CV277" s="381"/>
      <c r="CW277" s="381"/>
      <c r="CX277" s="381"/>
      <c r="CY277" s="381"/>
      <c r="CZ277" s="381"/>
      <c r="DA277" s="381"/>
      <c r="DB277" s="381"/>
      <c r="DC277" s="381"/>
      <c r="DD277" s="381"/>
      <c r="DE277" s="381"/>
      <c r="DF277" s="381"/>
      <c r="DG277" s="381"/>
      <c r="DH277" s="381"/>
      <c r="DI277" s="381"/>
      <c r="DJ277" s="381"/>
      <c r="DK277" s="381"/>
      <c r="DL277" s="381"/>
      <c r="DM277" s="381"/>
      <c r="DN277" s="381"/>
      <c r="DO277" s="381"/>
      <c r="DP277" s="381"/>
      <c r="DQ277" s="381"/>
      <c r="DR277" s="381"/>
      <c r="DS277" s="381"/>
      <c r="DT277" s="381"/>
      <c r="DU277" s="381"/>
      <c r="DV277" s="381"/>
      <c r="DW277" s="381"/>
      <c r="DX277" s="381"/>
      <c r="DY277" s="381"/>
      <c r="DZ277" s="381"/>
      <c r="EA277" s="381"/>
      <c r="EB277" s="381"/>
      <c r="EC277" s="381"/>
      <c r="ED277" s="381"/>
      <c r="EE277" s="381"/>
      <c r="EF277" s="381"/>
      <c r="EG277" s="381"/>
      <c r="EH277" s="381"/>
      <c r="EI277" s="381"/>
      <c r="EJ277" s="381"/>
      <c r="EK277" s="381"/>
      <c r="EL277" s="381"/>
      <c r="EM277" s="381"/>
      <c r="EN277" s="381"/>
      <c r="EO277" s="381"/>
      <c r="EP277" s="381"/>
      <c r="EQ277" s="381"/>
      <c r="ER277" s="381"/>
      <c r="ES277" s="381"/>
      <c r="ET277" s="381"/>
      <c r="EU277" s="381"/>
      <c r="EV277" s="381"/>
      <c r="EW277" s="381"/>
      <c r="EX277" s="381"/>
      <c r="EY277" s="381"/>
      <c r="EZ277" s="381"/>
      <c r="FA277" s="381"/>
      <c r="FB277" s="381"/>
      <c r="FC277" s="381"/>
      <c r="FD277" s="381"/>
      <c r="FE277" s="381"/>
      <c r="FF277" s="381"/>
      <c r="FG277" s="381"/>
      <c r="FH277" s="381"/>
      <c r="FI277" s="381"/>
      <c r="FJ277" s="381"/>
      <c r="FK277" s="381"/>
      <c r="FL277" s="381"/>
      <c r="FM277" s="381"/>
      <c r="FN277" s="381"/>
      <c r="FO277" s="381"/>
      <c r="FP277" s="381"/>
      <c r="FQ277" s="381"/>
      <c r="FR277" s="381"/>
      <c r="FS277" s="381"/>
      <c r="FT277" s="381"/>
      <c r="FU277" s="381"/>
      <c r="FV277" s="381"/>
      <c r="FW277" s="381"/>
      <c r="FX277" s="381"/>
      <c r="FY277" s="381"/>
      <c r="FZ277" s="381"/>
      <c r="GA277" s="381"/>
      <c r="GB277" s="381"/>
      <c r="GC277" s="381"/>
    </row>
    <row r="278" spans="1:185" s="382" customFormat="1" ht="13.8">
      <c r="A278" s="390" t="s">
        <v>6079</v>
      </c>
      <c r="B278" s="388" t="s">
        <v>5950</v>
      </c>
      <c r="C278" s="202">
        <v>3</v>
      </c>
      <c r="D278" s="146">
        <v>42686.2</v>
      </c>
      <c r="E278" s="146">
        <v>42686.2</v>
      </c>
      <c r="F278" s="157"/>
      <c r="G278" s="157"/>
      <c r="H278" s="157"/>
      <c r="I278" s="381"/>
      <c r="J278" s="381"/>
      <c r="K278" s="381"/>
      <c r="L278" s="381"/>
      <c r="M278" s="381"/>
      <c r="N278" s="381"/>
      <c r="O278" s="381"/>
      <c r="P278" s="381"/>
      <c r="Q278" s="381"/>
      <c r="R278" s="381"/>
      <c r="S278" s="381"/>
      <c r="T278" s="381"/>
      <c r="U278" s="381"/>
      <c r="V278" s="381"/>
      <c r="W278" s="381"/>
      <c r="X278" s="381"/>
      <c r="Y278" s="381"/>
      <c r="Z278" s="381"/>
      <c r="AA278" s="381"/>
      <c r="AB278" s="381"/>
      <c r="AC278" s="381"/>
      <c r="AD278" s="381"/>
      <c r="AE278" s="381"/>
      <c r="AF278" s="381"/>
      <c r="AG278" s="381"/>
      <c r="AH278" s="381"/>
      <c r="AI278" s="381"/>
      <c r="AJ278" s="381"/>
      <c r="AK278" s="381"/>
      <c r="AL278" s="381"/>
      <c r="AM278" s="381"/>
      <c r="AN278" s="381"/>
      <c r="AO278" s="381"/>
      <c r="AP278" s="381"/>
      <c r="AQ278" s="381"/>
      <c r="AR278" s="381"/>
      <c r="AS278" s="381"/>
      <c r="AT278" s="381"/>
      <c r="AU278" s="381"/>
      <c r="AV278" s="381"/>
      <c r="AW278" s="381"/>
      <c r="AX278" s="381"/>
      <c r="AY278" s="381"/>
      <c r="AZ278" s="381"/>
      <c r="BA278" s="381"/>
      <c r="BB278" s="381"/>
      <c r="BC278" s="381"/>
      <c r="BD278" s="381"/>
      <c r="BE278" s="381"/>
      <c r="BF278" s="381"/>
      <c r="BG278" s="381"/>
      <c r="BH278" s="381"/>
      <c r="BI278" s="381"/>
      <c r="BJ278" s="381"/>
      <c r="BK278" s="381"/>
      <c r="BL278" s="381"/>
      <c r="BM278" s="381"/>
      <c r="BN278" s="381"/>
      <c r="BO278" s="381"/>
      <c r="BP278" s="381"/>
      <c r="BQ278" s="381"/>
      <c r="BR278" s="381"/>
      <c r="BS278" s="381"/>
      <c r="BT278" s="381"/>
      <c r="BU278" s="381"/>
      <c r="BV278" s="381"/>
      <c r="BW278" s="381"/>
      <c r="BX278" s="381"/>
      <c r="BY278" s="381"/>
      <c r="BZ278" s="381"/>
      <c r="CA278" s="381"/>
      <c r="CB278" s="381"/>
      <c r="CC278" s="381"/>
      <c r="CD278" s="381"/>
      <c r="CE278" s="381"/>
      <c r="CF278" s="381"/>
      <c r="CG278" s="381"/>
      <c r="CH278" s="381"/>
      <c r="CI278" s="381"/>
      <c r="CJ278" s="381"/>
      <c r="CK278" s="381"/>
      <c r="CL278" s="381"/>
      <c r="CM278" s="381"/>
      <c r="CN278" s="381"/>
      <c r="CO278" s="381"/>
      <c r="CP278" s="381"/>
      <c r="CQ278" s="381"/>
      <c r="CR278" s="381"/>
      <c r="CS278" s="381"/>
      <c r="CT278" s="381"/>
      <c r="CU278" s="381"/>
      <c r="CV278" s="381"/>
      <c r="CW278" s="381"/>
      <c r="CX278" s="381"/>
      <c r="CY278" s="381"/>
      <c r="CZ278" s="381"/>
      <c r="DA278" s="381"/>
      <c r="DB278" s="381"/>
      <c r="DC278" s="381"/>
      <c r="DD278" s="381"/>
      <c r="DE278" s="381"/>
      <c r="DF278" s="381"/>
      <c r="DG278" s="381"/>
      <c r="DH278" s="381"/>
      <c r="DI278" s="381"/>
      <c r="DJ278" s="381"/>
      <c r="DK278" s="381"/>
      <c r="DL278" s="381"/>
      <c r="DM278" s="381"/>
      <c r="DN278" s="381"/>
      <c r="DO278" s="381"/>
      <c r="DP278" s="381"/>
      <c r="DQ278" s="381"/>
      <c r="DR278" s="381"/>
      <c r="DS278" s="381"/>
      <c r="DT278" s="381"/>
      <c r="DU278" s="381"/>
      <c r="DV278" s="381"/>
      <c r="DW278" s="381"/>
      <c r="DX278" s="381"/>
      <c r="DY278" s="381"/>
      <c r="DZ278" s="381"/>
      <c r="EA278" s="381"/>
      <c r="EB278" s="381"/>
      <c r="EC278" s="381"/>
      <c r="ED278" s="381"/>
      <c r="EE278" s="381"/>
      <c r="EF278" s="381"/>
      <c r="EG278" s="381"/>
      <c r="EH278" s="381"/>
      <c r="EI278" s="381"/>
      <c r="EJ278" s="381"/>
      <c r="EK278" s="381"/>
      <c r="EL278" s="381"/>
      <c r="EM278" s="381"/>
      <c r="EN278" s="381"/>
      <c r="EO278" s="381"/>
      <c r="EP278" s="381"/>
      <c r="EQ278" s="381"/>
      <c r="ER278" s="381"/>
      <c r="ES278" s="381"/>
      <c r="ET278" s="381"/>
      <c r="EU278" s="381"/>
      <c r="EV278" s="381"/>
      <c r="EW278" s="381"/>
      <c r="EX278" s="381"/>
      <c r="EY278" s="381"/>
      <c r="EZ278" s="381"/>
      <c r="FA278" s="381"/>
      <c r="FB278" s="381"/>
      <c r="FC278" s="381"/>
      <c r="FD278" s="381"/>
      <c r="FE278" s="381"/>
      <c r="FF278" s="381"/>
      <c r="FG278" s="381"/>
      <c r="FH278" s="381"/>
      <c r="FI278" s="381"/>
      <c r="FJ278" s="381"/>
      <c r="FK278" s="381"/>
      <c r="FL278" s="381"/>
      <c r="FM278" s="381"/>
      <c r="FN278" s="381"/>
      <c r="FO278" s="381"/>
      <c r="FP278" s="381"/>
      <c r="FQ278" s="381"/>
      <c r="FR278" s="381"/>
      <c r="FS278" s="381"/>
      <c r="FT278" s="381"/>
      <c r="FU278" s="381"/>
      <c r="FV278" s="381"/>
      <c r="FW278" s="381"/>
      <c r="FX278" s="381"/>
      <c r="FY278" s="381"/>
      <c r="FZ278" s="381"/>
      <c r="GA278" s="381"/>
      <c r="GB278" s="381"/>
      <c r="GC278" s="381"/>
    </row>
    <row r="279" spans="1:185" s="382" customFormat="1" ht="13.8">
      <c r="A279" s="390" t="s">
        <v>6080</v>
      </c>
      <c r="B279" s="388" t="s">
        <v>5952</v>
      </c>
      <c r="C279" s="202">
        <v>5</v>
      </c>
      <c r="D279" s="146">
        <v>23984</v>
      </c>
      <c r="E279" s="146">
        <v>25187</v>
      </c>
      <c r="F279" s="157"/>
      <c r="G279" s="157"/>
      <c r="H279" s="157"/>
      <c r="I279" s="381"/>
      <c r="J279" s="381"/>
      <c r="K279" s="381"/>
      <c r="L279" s="381"/>
      <c r="M279" s="381"/>
      <c r="N279" s="381"/>
      <c r="O279" s="381"/>
      <c r="P279" s="381"/>
      <c r="Q279" s="381"/>
      <c r="R279" s="381"/>
      <c r="S279" s="381"/>
      <c r="T279" s="381"/>
      <c r="U279" s="381"/>
      <c r="V279" s="381"/>
      <c r="W279" s="381"/>
      <c r="X279" s="381"/>
      <c r="Y279" s="381"/>
      <c r="Z279" s="381"/>
      <c r="AA279" s="381"/>
      <c r="AB279" s="381"/>
      <c r="AC279" s="381"/>
      <c r="AD279" s="381"/>
      <c r="AE279" s="381"/>
      <c r="AF279" s="381"/>
      <c r="AG279" s="381"/>
      <c r="AH279" s="381"/>
      <c r="AI279" s="381"/>
      <c r="AJ279" s="381"/>
      <c r="AK279" s="381"/>
      <c r="AL279" s="381"/>
      <c r="AM279" s="381"/>
      <c r="AN279" s="381"/>
      <c r="AO279" s="381"/>
      <c r="AP279" s="381"/>
      <c r="AQ279" s="381"/>
      <c r="AR279" s="381"/>
      <c r="AS279" s="381"/>
      <c r="AT279" s="381"/>
      <c r="AU279" s="381"/>
      <c r="AV279" s="381"/>
      <c r="AW279" s="381"/>
      <c r="AX279" s="381"/>
      <c r="AY279" s="381"/>
      <c r="AZ279" s="381"/>
      <c r="BA279" s="381"/>
      <c r="BB279" s="381"/>
      <c r="BC279" s="381"/>
      <c r="BD279" s="381"/>
      <c r="BE279" s="381"/>
      <c r="BF279" s="381"/>
      <c r="BG279" s="381"/>
      <c r="BH279" s="381"/>
      <c r="BI279" s="381"/>
      <c r="BJ279" s="381"/>
      <c r="BK279" s="381"/>
      <c r="BL279" s="381"/>
      <c r="BM279" s="381"/>
      <c r="BN279" s="381"/>
      <c r="BO279" s="381"/>
      <c r="BP279" s="381"/>
      <c r="BQ279" s="381"/>
      <c r="BR279" s="381"/>
      <c r="BS279" s="381"/>
      <c r="BT279" s="381"/>
      <c r="BU279" s="381"/>
      <c r="BV279" s="381"/>
      <c r="BW279" s="381"/>
      <c r="BX279" s="381"/>
      <c r="BY279" s="381"/>
      <c r="BZ279" s="381"/>
      <c r="CA279" s="381"/>
      <c r="CB279" s="381"/>
      <c r="CC279" s="381"/>
      <c r="CD279" s="381"/>
      <c r="CE279" s="381"/>
      <c r="CF279" s="381"/>
      <c r="CG279" s="381"/>
      <c r="CH279" s="381"/>
      <c r="CI279" s="381"/>
      <c r="CJ279" s="381"/>
      <c r="CK279" s="381"/>
      <c r="CL279" s="381"/>
      <c r="CM279" s="381"/>
      <c r="CN279" s="381"/>
      <c r="CO279" s="381"/>
      <c r="CP279" s="381"/>
      <c r="CQ279" s="381"/>
      <c r="CR279" s="381"/>
      <c r="CS279" s="381"/>
      <c r="CT279" s="381"/>
      <c r="CU279" s="381"/>
      <c r="CV279" s="381"/>
      <c r="CW279" s="381"/>
      <c r="CX279" s="381"/>
      <c r="CY279" s="381"/>
      <c r="CZ279" s="381"/>
      <c r="DA279" s="381"/>
      <c r="DB279" s="381"/>
      <c r="DC279" s="381"/>
      <c r="DD279" s="381"/>
      <c r="DE279" s="381"/>
      <c r="DF279" s="381"/>
      <c r="DG279" s="381"/>
      <c r="DH279" s="381"/>
      <c r="DI279" s="381"/>
      <c r="DJ279" s="381"/>
      <c r="DK279" s="381"/>
      <c r="DL279" s="381"/>
      <c r="DM279" s="381"/>
      <c r="DN279" s="381"/>
      <c r="DO279" s="381"/>
      <c r="DP279" s="381"/>
      <c r="DQ279" s="381"/>
      <c r="DR279" s="381"/>
      <c r="DS279" s="381"/>
      <c r="DT279" s="381"/>
      <c r="DU279" s="381"/>
      <c r="DV279" s="381"/>
      <c r="DW279" s="381"/>
      <c r="DX279" s="381"/>
      <c r="DY279" s="381"/>
      <c r="DZ279" s="381"/>
      <c r="EA279" s="381"/>
      <c r="EB279" s="381"/>
      <c r="EC279" s="381"/>
      <c r="ED279" s="381"/>
      <c r="EE279" s="381"/>
      <c r="EF279" s="381"/>
      <c r="EG279" s="381"/>
      <c r="EH279" s="381"/>
      <c r="EI279" s="381"/>
      <c r="EJ279" s="381"/>
      <c r="EK279" s="381"/>
      <c r="EL279" s="381"/>
      <c r="EM279" s="381"/>
      <c r="EN279" s="381"/>
      <c r="EO279" s="381"/>
      <c r="EP279" s="381"/>
      <c r="EQ279" s="381"/>
      <c r="ER279" s="381"/>
      <c r="ES279" s="381"/>
      <c r="ET279" s="381"/>
      <c r="EU279" s="381"/>
      <c r="EV279" s="381"/>
      <c r="EW279" s="381"/>
      <c r="EX279" s="381"/>
      <c r="EY279" s="381"/>
      <c r="EZ279" s="381"/>
      <c r="FA279" s="381"/>
      <c r="FB279" s="381"/>
      <c r="FC279" s="381"/>
      <c r="FD279" s="381"/>
      <c r="FE279" s="381"/>
      <c r="FF279" s="381"/>
      <c r="FG279" s="381"/>
      <c r="FH279" s="381"/>
      <c r="FI279" s="381"/>
      <c r="FJ279" s="381"/>
      <c r="FK279" s="381"/>
      <c r="FL279" s="381"/>
      <c r="FM279" s="381"/>
      <c r="FN279" s="381"/>
      <c r="FO279" s="381"/>
      <c r="FP279" s="381"/>
      <c r="FQ279" s="381"/>
      <c r="FR279" s="381"/>
      <c r="FS279" s="381"/>
      <c r="FT279" s="381"/>
      <c r="FU279" s="381"/>
      <c r="FV279" s="381"/>
      <c r="FW279" s="381"/>
      <c r="FX279" s="381"/>
      <c r="FY279" s="381"/>
      <c r="FZ279" s="381"/>
      <c r="GA279" s="381"/>
      <c r="GB279" s="381"/>
      <c r="GC279" s="381"/>
    </row>
    <row r="280" spans="1:185" s="382" customFormat="1" ht="13.8">
      <c r="A280" s="390" t="s">
        <v>6081</v>
      </c>
      <c r="B280" s="388" t="s">
        <v>5954</v>
      </c>
      <c r="C280" s="202">
        <v>59</v>
      </c>
      <c r="D280" s="146">
        <v>19416</v>
      </c>
      <c r="E280" s="146">
        <v>20852.46</v>
      </c>
      <c r="F280" s="157"/>
      <c r="G280" s="157"/>
      <c r="H280" s="157"/>
      <c r="I280" s="381"/>
      <c r="J280" s="381"/>
      <c r="K280" s="381"/>
      <c r="L280" s="381"/>
      <c r="M280" s="381"/>
      <c r="N280" s="381"/>
      <c r="O280" s="381"/>
      <c r="P280" s="381"/>
      <c r="Q280" s="381"/>
      <c r="R280" s="381"/>
      <c r="S280" s="381"/>
      <c r="T280" s="381"/>
      <c r="U280" s="381"/>
      <c r="V280" s="381"/>
      <c r="W280" s="381"/>
      <c r="X280" s="381"/>
      <c r="Y280" s="381"/>
      <c r="Z280" s="381"/>
      <c r="AA280" s="381"/>
      <c r="AB280" s="381"/>
      <c r="AC280" s="381"/>
      <c r="AD280" s="381"/>
      <c r="AE280" s="381"/>
      <c r="AF280" s="381"/>
      <c r="AG280" s="381"/>
      <c r="AH280" s="381"/>
      <c r="AI280" s="381"/>
      <c r="AJ280" s="381"/>
      <c r="AK280" s="381"/>
      <c r="AL280" s="381"/>
      <c r="AM280" s="381"/>
      <c r="AN280" s="381"/>
      <c r="AO280" s="381"/>
      <c r="AP280" s="381"/>
      <c r="AQ280" s="381"/>
      <c r="AR280" s="381"/>
      <c r="AS280" s="381"/>
      <c r="AT280" s="381"/>
      <c r="AU280" s="381"/>
      <c r="AV280" s="381"/>
      <c r="AW280" s="381"/>
      <c r="AX280" s="381"/>
      <c r="AY280" s="381"/>
      <c r="AZ280" s="381"/>
      <c r="BA280" s="381"/>
      <c r="BB280" s="381"/>
      <c r="BC280" s="381"/>
      <c r="BD280" s="381"/>
      <c r="BE280" s="381"/>
      <c r="BF280" s="381"/>
      <c r="BG280" s="381"/>
      <c r="BH280" s="381"/>
      <c r="BI280" s="381"/>
      <c r="BJ280" s="381"/>
      <c r="BK280" s="381"/>
      <c r="BL280" s="381"/>
      <c r="BM280" s="381"/>
      <c r="BN280" s="381"/>
      <c r="BO280" s="381"/>
      <c r="BP280" s="381"/>
      <c r="BQ280" s="381"/>
      <c r="BR280" s="381"/>
      <c r="BS280" s="381"/>
      <c r="BT280" s="381"/>
      <c r="BU280" s="381"/>
      <c r="BV280" s="381"/>
      <c r="BW280" s="381"/>
      <c r="BX280" s="381"/>
      <c r="BY280" s="381"/>
      <c r="BZ280" s="381"/>
      <c r="CA280" s="381"/>
      <c r="CB280" s="381"/>
      <c r="CC280" s="381"/>
      <c r="CD280" s="381"/>
      <c r="CE280" s="381"/>
      <c r="CF280" s="381"/>
      <c r="CG280" s="381"/>
      <c r="CH280" s="381"/>
      <c r="CI280" s="381"/>
      <c r="CJ280" s="381"/>
      <c r="CK280" s="381"/>
      <c r="CL280" s="381"/>
      <c r="CM280" s="381"/>
      <c r="CN280" s="381"/>
      <c r="CO280" s="381"/>
      <c r="CP280" s="381"/>
      <c r="CQ280" s="381"/>
      <c r="CR280" s="381"/>
      <c r="CS280" s="381"/>
      <c r="CT280" s="381"/>
      <c r="CU280" s="381"/>
      <c r="CV280" s="381"/>
      <c r="CW280" s="381"/>
      <c r="CX280" s="381"/>
      <c r="CY280" s="381"/>
      <c r="CZ280" s="381"/>
      <c r="DA280" s="381"/>
      <c r="DB280" s="381"/>
      <c r="DC280" s="381"/>
      <c r="DD280" s="381"/>
      <c r="DE280" s="381"/>
      <c r="DF280" s="381"/>
      <c r="DG280" s="381"/>
      <c r="DH280" s="381"/>
      <c r="DI280" s="381"/>
      <c r="DJ280" s="381"/>
      <c r="DK280" s="381"/>
      <c r="DL280" s="381"/>
      <c r="DM280" s="381"/>
      <c r="DN280" s="381"/>
      <c r="DO280" s="381"/>
      <c r="DP280" s="381"/>
      <c r="DQ280" s="381"/>
      <c r="DR280" s="381"/>
      <c r="DS280" s="381"/>
      <c r="DT280" s="381"/>
      <c r="DU280" s="381"/>
      <c r="DV280" s="381"/>
      <c r="DW280" s="381"/>
      <c r="DX280" s="381"/>
      <c r="DY280" s="381"/>
      <c r="DZ280" s="381"/>
      <c r="EA280" s="381"/>
      <c r="EB280" s="381"/>
      <c r="EC280" s="381"/>
      <c r="ED280" s="381"/>
      <c r="EE280" s="381"/>
      <c r="EF280" s="381"/>
      <c r="EG280" s="381"/>
      <c r="EH280" s="381"/>
      <c r="EI280" s="381"/>
      <c r="EJ280" s="381"/>
      <c r="EK280" s="381"/>
      <c r="EL280" s="381"/>
      <c r="EM280" s="381"/>
      <c r="EN280" s="381"/>
      <c r="EO280" s="381"/>
      <c r="EP280" s="381"/>
      <c r="EQ280" s="381"/>
      <c r="ER280" s="381"/>
      <c r="ES280" s="381"/>
      <c r="ET280" s="381"/>
      <c r="EU280" s="381"/>
      <c r="EV280" s="381"/>
      <c r="EW280" s="381"/>
      <c r="EX280" s="381"/>
      <c r="EY280" s="381"/>
      <c r="EZ280" s="381"/>
      <c r="FA280" s="381"/>
      <c r="FB280" s="381"/>
      <c r="FC280" s="381"/>
      <c r="FD280" s="381"/>
      <c r="FE280" s="381"/>
      <c r="FF280" s="381"/>
      <c r="FG280" s="381"/>
      <c r="FH280" s="381"/>
      <c r="FI280" s="381"/>
      <c r="FJ280" s="381"/>
      <c r="FK280" s="381"/>
      <c r="FL280" s="381"/>
      <c r="FM280" s="381"/>
      <c r="FN280" s="381"/>
      <c r="FO280" s="381"/>
      <c r="FP280" s="381"/>
      <c r="FQ280" s="381"/>
      <c r="FR280" s="381"/>
      <c r="FS280" s="381"/>
      <c r="FT280" s="381"/>
      <c r="FU280" s="381"/>
      <c r="FV280" s="381"/>
      <c r="FW280" s="381"/>
      <c r="FX280" s="381"/>
      <c r="FY280" s="381"/>
      <c r="FZ280" s="381"/>
      <c r="GA280" s="381"/>
      <c r="GB280" s="381"/>
      <c r="GC280" s="381"/>
    </row>
    <row r="281" spans="1:185" s="382" customFormat="1" ht="13.8">
      <c r="A281" s="390" t="s">
        <v>6082</v>
      </c>
      <c r="B281" s="388" t="s">
        <v>5956</v>
      </c>
      <c r="C281" s="202">
        <v>7</v>
      </c>
      <c r="D281" s="146">
        <v>19576</v>
      </c>
      <c r="E281" s="146">
        <v>20852.46</v>
      </c>
      <c r="F281" s="157"/>
      <c r="G281" s="157"/>
      <c r="H281" s="157"/>
      <c r="I281" s="381"/>
      <c r="J281" s="381"/>
      <c r="K281" s="381"/>
      <c r="L281" s="381"/>
      <c r="M281" s="381"/>
      <c r="N281" s="381"/>
      <c r="O281" s="381"/>
      <c r="P281" s="381"/>
      <c r="Q281" s="381"/>
      <c r="R281" s="381"/>
      <c r="S281" s="381"/>
      <c r="T281" s="381"/>
      <c r="U281" s="381"/>
      <c r="V281" s="381"/>
      <c r="W281" s="381"/>
      <c r="X281" s="381"/>
      <c r="Y281" s="381"/>
      <c r="Z281" s="381"/>
      <c r="AA281" s="381"/>
      <c r="AB281" s="381"/>
      <c r="AC281" s="381"/>
      <c r="AD281" s="381"/>
      <c r="AE281" s="381"/>
      <c r="AF281" s="381"/>
      <c r="AG281" s="381"/>
      <c r="AH281" s="381"/>
      <c r="AI281" s="381"/>
      <c r="AJ281" s="381"/>
      <c r="AK281" s="381"/>
      <c r="AL281" s="381"/>
      <c r="AM281" s="381"/>
      <c r="AN281" s="381"/>
      <c r="AO281" s="381"/>
      <c r="AP281" s="381"/>
      <c r="AQ281" s="381"/>
      <c r="AR281" s="381"/>
      <c r="AS281" s="381"/>
      <c r="AT281" s="381"/>
      <c r="AU281" s="381"/>
      <c r="AV281" s="381"/>
      <c r="AW281" s="381"/>
      <c r="AX281" s="381"/>
      <c r="AY281" s="381"/>
      <c r="AZ281" s="381"/>
      <c r="BA281" s="381"/>
      <c r="BB281" s="381"/>
      <c r="BC281" s="381"/>
      <c r="BD281" s="381"/>
      <c r="BE281" s="381"/>
      <c r="BF281" s="381"/>
      <c r="BG281" s="381"/>
      <c r="BH281" s="381"/>
      <c r="BI281" s="381"/>
      <c r="BJ281" s="381"/>
      <c r="BK281" s="381"/>
      <c r="BL281" s="381"/>
      <c r="BM281" s="381"/>
      <c r="BN281" s="381"/>
      <c r="BO281" s="381"/>
      <c r="BP281" s="381"/>
      <c r="BQ281" s="381"/>
      <c r="BR281" s="381"/>
      <c r="BS281" s="381"/>
      <c r="BT281" s="381"/>
      <c r="BU281" s="381"/>
      <c r="BV281" s="381"/>
      <c r="BW281" s="381"/>
      <c r="BX281" s="381"/>
      <c r="BY281" s="381"/>
      <c r="BZ281" s="381"/>
      <c r="CA281" s="381"/>
      <c r="CB281" s="381"/>
      <c r="CC281" s="381"/>
      <c r="CD281" s="381"/>
      <c r="CE281" s="381"/>
      <c r="CF281" s="381"/>
      <c r="CG281" s="381"/>
      <c r="CH281" s="381"/>
      <c r="CI281" s="381"/>
      <c r="CJ281" s="381"/>
      <c r="CK281" s="381"/>
      <c r="CL281" s="381"/>
      <c r="CM281" s="381"/>
      <c r="CN281" s="381"/>
      <c r="CO281" s="381"/>
      <c r="CP281" s="381"/>
      <c r="CQ281" s="381"/>
      <c r="CR281" s="381"/>
      <c r="CS281" s="381"/>
      <c r="CT281" s="381"/>
      <c r="CU281" s="381"/>
      <c r="CV281" s="381"/>
      <c r="CW281" s="381"/>
      <c r="CX281" s="381"/>
      <c r="CY281" s="381"/>
      <c r="CZ281" s="381"/>
      <c r="DA281" s="381"/>
      <c r="DB281" s="381"/>
      <c r="DC281" s="381"/>
      <c r="DD281" s="381"/>
      <c r="DE281" s="381"/>
      <c r="DF281" s="381"/>
      <c r="DG281" s="381"/>
      <c r="DH281" s="381"/>
      <c r="DI281" s="381"/>
      <c r="DJ281" s="381"/>
      <c r="DK281" s="381"/>
      <c r="DL281" s="381"/>
      <c r="DM281" s="381"/>
      <c r="DN281" s="381"/>
      <c r="DO281" s="381"/>
      <c r="DP281" s="381"/>
      <c r="DQ281" s="381"/>
      <c r="DR281" s="381"/>
      <c r="DS281" s="381"/>
      <c r="DT281" s="381"/>
      <c r="DU281" s="381"/>
      <c r="DV281" s="381"/>
      <c r="DW281" s="381"/>
      <c r="DX281" s="381"/>
      <c r="DY281" s="381"/>
      <c r="DZ281" s="381"/>
      <c r="EA281" s="381"/>
      <c r="EB281" s="381"/>
      <c r="EC281" s="381"/>
      <c r="ED281" s="381"/>
      <c r="EE281" s="381"/>
      <c r="EF281" s="381"/>
      <c r="EG281" s="381"/>
      <c r="EH281" s="381"/>
      <c r="EI281" s="381"/>
      <c r="EJ281" s="381"/>
      <c r="EK281" s="381"/>
      <c r="EL281" s="381"/>
      <c r="EM281" s="381"/>
      <c r="EN281" s="381"/>
      <c r="EO281" s="381"/>
      <c r="EP281" s="381"/>
      <c r="EQ281" s="381"/>
      <c r="ER281" s="381"/>
      <c r="ES281" s="381"/>
      <c r="ET281" s="381"/>
      <c r="EU281" s="381"/>
      <c r="EV281" s="381"/>
      <c r="EW281" s="381"/>
      <c r="EX281" s="381"/>
      <c r="EY281" s="381"/>
      <c r="EZ281" s="381"/>
      <c r="FA281" s="381"/>
      <c r="FB281" s="381"/>
      <c r="FC281" s="381"/>
      <c r="FD281" s="381"/>
      <c r="FE281" s="381"/>
      <c r="FF281" s="381"/>
      <c r="FG281" s="381"/>
      <c r="FH281" s="381"/>
      <c r="FI281" s="381"/>
      <c r="FJ281" s="381"/>
      <c r="FK281" s="381"/>
      <c r="FL281" s="381"/>
      <c r="FM281" s="381"/>
      <c r="FN281" s="381"/>
      <c r="FO281" s="381"/>
      <c r="FP281" s="381"/>
      <c r="FQ281" s="381"/>
      <c r="FR281" s="381"/>
      <c r="FS281" s="381"/>
      <c r="FT281" s="381"/>
      <c r="FU281" s="381"/>
      <c r="FV281" s="381"/>
      <c r="FW281" s="381"/>
      <c r="FX281" s="381"/>
      <c r="FY281" s="381"/>
      <c r="FZ281" s="381"/>
      <c r="GA281" s="381"/>
      <c r="GB281" s="381"/>
      <c r="GC281" s="381"/>
    </row>
    <row r="282" spans="1:185" s="382" customFormat="1" ht="13.8">
      <c r="A282" s="390" t="s">
        <v>6083</v>
      </c>
      <c r="B282" s="388" t="s">
        <v>5978</v>
      </c>
      <c r="C282" s="202">
        <v>90</v>
      </c>
      <c r="D282" s="146">
        <v>18344</v>
      </c>
      <c r="E282" s="146">
        <v>19417.199999999997</v>
      </c>
      <c r="F282" s="157"/>
      <c r="G282" s="157"/>
      <c r="H282" s="157"/>
      <c r="I282" s="381"/>
      <c r="J282" s="381"/>
      <c r="K282" s="381"/>
      <c r="L282" s="381"/>
      <c r="M282" s="381"/>
      <c r="N282" s="381"/>
      <c r="O282" s="381"/>
      <c r="P282" s="381"/>
      <c r="Q282" s="381"/>
      <c r="R282" s="381"/>
      <c r="S282" s="381"/>
      <c r="T282" s="381"/>
      <c r="U282" s="381"/>
      <c r="V282" s="381"/>
      <c r="W282" s="381"/>
      <c r="X282" s="381"/>
      <c r="Y282" s="381"/>
      <c r="Z282" s="381"/>
      <c r="AA282" s="381"/>
      <c r="AB282" s="381"/>
      <c r="AC282" s="381"/>
      <c r="AD282" s="381"/>
      <c r="AE282" s="381"/>
      <c r="AF282" s="381"/>
      <c r="AG282" s="381"/>
      <c r="AH282" s="381"/>
      <c r="AI282" s="381"/>
      <c r="AJ282" s="381"/>
      <c r="AK282" s="381"/>
      <c r="AL282" s="381"/>
      <c r="AM282" s="381"/>
      <c r="AN282" s="381"/>
      <c r="AO282" s="381"/>
      <c r="AP282" s="381"/>
      <c r="AQ282" s="381"/>
      <c r="AR282" s="381"/>
      <c r="AS282" s="381"/>
      <c r="AT282" s="381"/>
      <c r="AU282" s="381"/>
      <c r="AV282" s="381"/>
      <c r="AW282" s="381"/>
      <c r="AX282" s="381"/>
      <c r="AY282" s="381"/>
      <c r="AZ282" s="381"/>
      <c r="BA282" s="381"/>
      <c r="BB282" s="381"/>
      <c r="BC282" s="381"/>
      <c r="BD282" s="381"/>
      <c r="BE282" s="381"/>
      <c r="BF282" s="381"/>
      <c r="BG282" s="381"/>
      <c r="BH282" s="381"/>
      <c r="BI282" s="381"/>
      <c r="BJ282" s="381"/>
      <c r="BK282" s="381"/>
      <c r="BL282" s="381"/>
      <c r="BM282" s="381"/>
      <c r="BN282" s="381"/>
      <c r="BO282" s="381"/>
      <c r="BP282" s="381"/>
      <c r="BQ282" s="381"/>
      <c r="BR282" s="381"/>
      <c r="BS282" s="381"/>
      <c r="BT282" s="381"/>
      <c r="BU282" s="381"/>
      <c r="BV282" s="381"/>
      <c r="BW282" s="381"/>
      <c r="BX282" s="381"/>
      <c r="BY282" s="381"/>
      <c r="BZ282" s="381"/>
      <c r="CA282" s="381"/>
      <c r="CB282" s="381"/>
      <c r="CC282" s="381"/>
      <c r="CD282" s="381"/>
      <c r="CE282" s="381"/>
      <c r="CF282" s="381"/>
      <c r="CG282" s="381"/>
      <c r="CH282" s="381"/>
      <c r="CI282" s="381"/>
      <c r="CJ282" s="381"/>
      <c r="CK282" s="381"/>
      <c r="CL282" s="381"/>
      <c r="CM282" s="381"/>
      <c r="CN282" s="381"/>
      <c r="CO282" s="381"/>
      <c r="CP282" s="381"/>
      <c r="CQ282" s="381"/>
      <c r="CR282" s="381"/>
      <c r="CS282" s="381"/>
      <c r="CT282" s="381"/>
      <c r="CU282" s="381"/>
      <c r="CV282" s="381"/>
      <c r="CW282" s="381"/>
      <c r="CX282" s="381"/>
      <c r="CY282" s="381"/>
      <c r="CZ282" s="381"/>
      <c r="DA282" s="381"/>
      <c r="DB282" s="381"/>
      <c r="DC282" s="381"/>
      <c r="DD282" s="381"/>
      <c r="DE282" s="381"/>
      <c r="DF282" s="381"/>
      <c r="DG282" s="381"/>
      <c r="DH282" s="381"/>
      <c r="DI282" s="381"/>
      <c r="DJ282" s="381"/>
      <c r="DK282" s="381"/>
      <c r="DL282" s="381"/>
      <c r="DM282" s="381"/>
      <c r="DN282" s="381"/>
      <c r="DO282" s="381"/>
      <c r="DP282" s="381"/>
      <c r="DQ282" s="381"/>
      <c r="DR282" s="381"/>
      <c r="DS282" s="381"/>
      <c r="DT282" s="381"/>
      <c r="DU282" s="381"/>
      <c r="DV282" s="381"/>
      <c r="DW282" s="381"/>
      <c r="DX282" s="381"/>
      <c r="DY282" s="381"/>
      <c r="DZ282" s="381"/>
      <c r="EA282" s="381"/>
      <c r="EB282" s="381"/>
      <c r="EC282" s="381"/>
      <c r="ED282" s="381"/>
      <c r="EE282" s="381"/>
      <c r="EF282" s="381"/>
      <c r="EG282" s="381"/>
      <c r="EH282" s="381"/>
      <c r="EI282" s="381"/>
      <c r="EJ282" s="381"/>
      <c r="EK282" s="381"/>
      <c r="EL282" s="381"/>
      <c r="EM282" s="381"/>
      <c r="EN282" s="381"/>
      <c r="EO282" s="381"/>
      <c r="EP282" s="381"/>
      <c r="EQ282" s="381"/>
      <c r="ER282" s="381"/>
      <c r="ES282" s="381"/>
      <c r="ET282" s="381"/>
      <c r="EU282" s="381"/>
      <c r="EV282" s="381"/>
      <c r="EW282" s="381"/>
      <c r="EX282" s="381"/>
      <c r="EY282" s="381"/>
      <c r="EZ282" s="381"/>
      <c r="FA282" s="381"/>
      <c r="FB282" s="381"/>
      <c r="FC282" s="381"/>
      <c r="FD282" s="381"/>
      <c r="FE282" s="381"/>
      <c r="FF282" s="381"/>
      <c r="FG282" s="381"/>
      <c r="FH282" s="381"/>
      <c r="FI282" s="381"/>
      <c r="FJ282" s="381"/>
      <c r="FK282" s="381"/>
      <c r="FL282" s="381"/>
      <c r="FM282" s="381"/>
      <c r="FN282" s="381"/>
      <c r="FO282" s="381"/>
      <c r="FP282" s="381"/>
      <c r="FQ282" s="381"/>
      <c r="FR282" s="381"/>
      <c r="FS282" s="381"/>
      <c r="FT282" s="381"/>
      <c r="FU282" s="381"/>
      <c r="FV282" s="381"/>
      <c r="FW282" s="381"/>
      <c r="FX282" s="381"/>
      <c r="FY282" s="381"/>
      <c r="FZ282" s="381"/>
      <c r="GA282" s="381"/>
      <c r="GB282" s="381"/>
      <c r="GC282" s="381"/>
    </row>
    <row r="283" spans="1:185" s="382" customFormat="1" ht="13.8">
      <c r="A283" s="390" t="s">
        <v>6084</v>
      </c>
      <c r="B283" s="388" t="s">
        <v>5812</v>
      </c>
      <c r="C283" s="202">
        <v>28</v>
      </c>
      <c r="D283" s="146">
        <v>54159</v>
      </c>
      <c r="E283" s="146">
        <v>59866.060000000005</v>
      </c>
      <c r="F283" s="157"/>
      <c r="G283" s="157"/>
      <c r="H283" s="157"/>
      <c r="I283" s="381"/>
      <c r="J283" s="381"/>
      <c r="K283" s="381"/>
      <c r="L283" s="381"/>
      <c r="M283" s="381"/>
      <c r="N283" s="381"/>
      <c r="O283" s="381"/>
      <c r="P283" s="381"/>
      <c r="Q283" s="381"/>
      <c r="R283" s="381"/>
      <c r="S283" s="381"/>
      <c r="T283" s="381"/>
      <c r="U283" s="381"/>
      <c r="V283" s="381"/>
      <c r="W283" s="381"/>
      <c r="X283" s="381"/>
      <c r="Y283" s="381"/>
      <c r="Z283" s="381"/>
      <c r="AA283" s="381"/>
      <c r="AB283" s="381"/>
      <c r="AC283" s="381"/>
      <c r="AD283" s="381"/>
      <c r="AE283" s="381"/>
      <c r="AF283" s="381"/>
      <c r="AG283" s="381"/>
      <c r="AH283" s="381"/>
      <c r="AI283" s="381"/>
      <c r="AJ283" s="381"/>
      <c r="AK283" s="381"/>
      <c r="AL283" s="381"/>
      <c r="AM283" s="381"/>
      <c r="AN283" s="381"/>
      <c r="AO283" s="381"/>
      <c r="AP283" s="381"/>
      <c r="AQ283" s="381"/>
      <c r="AR283" s="381"/>
      <c r="AS283" s="381"/>
      <c r="AT283" s="381"/>
      <c r="AU283" s="381"/>
      <c r="AV283" s="381"/>
      <c r="AW283" s="381"/>
      <c r="AX283" s="381"/>
      <c r="AY283" s="381"/>
      <c r="AZ283" s="381"/>
      <c r="BA283" s="381"/>
      <c r="BB283" s="381"/>
      <c r="BC283" s="381"/>
      <c r="BD283" s="381"/>
      <c r="BE283" s="381"/>
      <c r="BF283" s="381"/>
      <c r="BG283" s="381"/>
      <c r="BH283" s="381"/>
      <c r="BI283" s="381"/>
      <c r="BJ283" s="381"/>
      <c r="BK283" s="381"/>
      <c r="BL283" s="381"/>
      <c r="BM283" s="381"/>
      <c r="BN283" s="381"/>
      <c r="BO283" s="381"/>
      <c r="BP283" s="381"/>
      <c r="BQ283" s="381"/>
      <c r="BR283" s="381"/>
      <c r="BS283" s="381"/>
      <c r="BT283" s="381"/>
      <c r="BU283" s="381"/>
      <c r="BV283" s="381"/>
      <c r="BW283" s="381"/>
      <c r="BX283" s="381"/>
      <c r="BY283" s="381"/>
      <c r="BZ283" s="381"/>
      <c r="CA283" s="381"/>
      <c r="CB283" s="381"/>
      <c r="CC283" s="381"/>
      <c r="CD283" s="381"/>
      <c r="CE283" s="381"/>
      <c r="CF283" s="381"/>
      <c r="CG283" s="381"/>
      <c r="CH283" s="381"/>
      <c r="CI283" s="381"/>
      <c r="CJ283" s="381"/>
      <c r="CK283" s="381"/>
      <c r="CL283" s="381"/>
      <c r="CM283" s="381"/>
      <c r="CN283" s="381"/>
      <c r="CO283" s="381"/>
      <c r="CP283" s="381"/>
      <c r="CQ283" s="381"/>
      <c r="CR283" s="381"/>
      <c r="CS283" s="381"/>
      <c r="CT283" s="381"/>
      <c r="CU283" s="381"/>
      <c r="CV283" s="381"/>
      <c r="CW283" s="381"/>
      <c r="CX283" s="381"/>
      <c r="CY283" s="381"/>
      <c r="CZ283" s="381"/>
      <c r="DA283" s="381"/>
      <c r="DB283" s="381"/>
      <c r="DC283" s="381"/>
      <c r="DD283" s="381"/>
      <c r="DE283" s="381"/>
      <c r="DF283" s="381"/>
      <c r="DG283" s="381"/>
      <c r="DH283" s="381"/>
      <c r="DI283" s="381"/>
      <c r="DJ283" s="381"/>
      <c r="DK283" s="381"/>
      <c r="DL283" s="381"/>
      <c r="DM283" s="381"/>
      <c r="DN283" s="381"/>
      <c r="DO283" s="381"/>
      <c r="DP283" s="381"/>
      <c r="DQ283" s="381"/>
      <c r="DR283" s="381"/>
      <c r="DS283" s="381"/>
      <c r="DT283" s="381"/>
      <c r="DU283" s="381"/>
      <c r="DV283" s="381"/>
      <c r="DW283" s="381"/>
      <c r="DX283" s="381"/>
      <c r="DY283" s="381"/>
      <c r="DZ283" s="381"/>
      <c r="EA283" s="381"/>
      <c r="EB283" s="381"/>
      <c r="EC283" s="381"/>
      <c r="ED283" s="381"/>
      <c r="EE283" s="381"/>
      <c r="EF283" s="381"/>
      <c r="EG283" s="381"/>
      <c r="EH283" s="381"/>
      <c r="EI283" s="381"/>
      <c r="EJ283" s="381"/>
      <c r="EK283" s="381"/>
      <c r="EL283" s="381"/>
      <c r="EM283" s="381"/>
      <c r="EN283" s="381"/>
      <c r="EO283" s="381"/>
      <c r="EP283" s="381"/>
      <c r="EQ283" s="381"/>
      <c r="ER283" s="381"/>
      <c r="ES283" s="381"/>
      <c r="ET283" s="381"/>
      <c r="EU283" s="381"/>
      <c r="EV283" s="381"/>
      <c r="EW283" s="381"/>
      <c r="EX283" s="381"/>
      <c r="EY283" s="381"/>
      <c r="EZ283" s="381"/>
      <c r="FA283" s="381"/>
      <c r="FB283" s="381"/>
      <c r="FC283" s="381"/>
      <c r="FD283" s="381"/>
      <c r="FE283" s="381"/>
      <c r="FF283" s="381"/>
      <c r="FG283" s="381"/>
      <c r="FH283" s="381"/>
      <c r="FI283" s="381"/>
      <c r="FJ283" s="381"/>
      <c r="FK283" s="381"/>
      <c r="FL283" s="381"/>
      <c r="FM283" s="381"/>
      <c r="FN283" s="381"/>
      <c r="FO283" s="381"/>
      <c r="FP283" s="381"/>
      <c r="FQ283" s="381"/>
      <c r="FR283" s="381"/>
      <c r="FS283" s="381"/>
      <c r="FT283" s="381"/>
      <c r="FU283" s="381"/>
      <c r="FV283" s="381"/>
      <c r="FW283" s="381"/>
      <c r="FX283" s="381"/>
      <c r="FY283" s="381"/>
      <c r="FZ283" s="381"/>
      <c r="GA283" s="381"/>
      <c r="GB283" s="381"/>
      <c r="GC283" s="381"/>
    </row>
    <row r="284" spans="1:185" s="382" customFormat="1" ht="13.8">
      <c r="A284" s="390" t="s">
        <v>6085</v>
      </c>
      <c r="B284" s="388" t="s">
        <v>5816</v>
      </c>
      <c r="C284" s="202">
        <v>57</v>
      </c>
      <c r="D284" s="146">
        <v>46143</v>
      </c>
      <c r="E284" s="146">
        <v>51082.840000000004</v>
      </c>
      <c r="F284" s="157"/>
      <c r="G284" s="157"/>
      <c r="H284" s="157"/>
      <c r="I284" s="381"/>
      <c r="J284" s="381"/>
      <c r="K284" s="381"/>
      <c r="L284" s="381"/>
      <c r="M284" s="381"/>
      <c r="N284" s="381"/>
      <c r="O284" s="381"/>
      <c r="P284" s="381"/>
      <c r="Q284" s="381"/>
      <c r="R284" s="381"/>
      <c r="S284" s="381"/>
      <c r="T284" s="381"/>
      <c r="U284" s="381"/>
      <c r="V284" s="381"/>
      <c r="W284" s="381"/>
      <c r="X284" s="381"/>
      <c r="Y284" s="381"/>
      <c r="Z284" s="381"/>
      <c r="AA284" s="381"/>
      <c r="AB284" s="381"/>
      <c r="AC284" s="381"/>
      <c r="AD284" s="381"/>
      <c r="AE284" s="381"/>
      <c r="AF284" s="381"/>
      <c r="AG284" s="381"/>
      <c r="AH284" s="381"/>
      <c r="AI284" s="381"/>
      <c r="AJ284" s="381"/>
      <c r="AK284" s="381"/>
      <c r="AL284" s="381"/>
      <c r="AM284" s="381"/>
      <c r="AN284" s="381"/>
      <c r="AO284" s="381"/>
      <c r="AP284" s="381"/>
      <c r="AQ284" s="381"/>
      <c r="AR284" s="381"/>
      <c r="AS284" s="381"/>
      <c r="AT284" s="381"/>
      <c r="AU284" s="381"/>
      <c r="AV284" s="381"/>
      <c r="AW284" s="381"/>
      <c r="AX284" s="381"/>
      <c r="AY284" s="381"/>
      <c r="AZ284" s="381"/>
      <c r="BA284" s="381"/>
      <c r="BB284" s="381"/>
      <c r="BC284" s="381"/>
      <c r="BD284" s="381"/>
      <c r="BE284" s="381"/>
      <c r="BF284" s="381"/>
      <c r="BG284" s="381"/>
      <c r="BH284" s="381"/>
      <c r="BI284" s="381"/>
      <c r="BJ284" s="381"/>
      <c r="BK284" s="381"/>
      <c r="BL284" s="381"/>
      <c r="BM284" s="381"/>
      <c r="BN284" s="381"/>
      <c r="BO284" s="381"/>
      <c r="BP284" s="381"/>
      <c r="BQ284" s="381"/>
      <c r="BR284" s="381"/>
      <c r="BS284" s="381"/>
      <c r="BT284" s="381"/>
      <c r="BU284" s="381"/>
      <c r="BV284" s="381"/>
      <c r="BW284" s="381"/>
      <c r="BX284" s="381"/>
      <c r="BY284" s="381"/>
      <c r="BZ284" s="381"/>
      <c r="CA284" s="381"/>
      <c r="CB284" s="381"/>
      <c r="CC284" s="381"/>
      <c r="CD284" s="381"/>
      <c r="CE284" s="381"/>
      <c r="CF284" s="381"/>
      <c r="CG284" s="381"/>
      <c r="CH284" s="381"/>
      <c r="CI284" s="381"/>
      <c r="CJ284" s="381"/>
      <c r="CK284" s="381"/>
      <c r="CL284" s="381"/>
      <c r="CM284" s="381"/>
      <c r="CN284" s="381"/>
      <c r="CO284" s="381"/>
      <c r="CP284" s="381"/>
      <c r="CQ284" s="381"/>
      <c r="CR284" s="381"/>
      <c r="CS284" s="381"/>
      <c r="CT284" s="381"/>
      <c r="CU284" s="381"/>
      <c r="CV284" s="381"/>
      <c r="CW284" s="381"/>
      <c r="CX284" s="381"/>
      <c r="CY284" s="381"/>
      <c r="CZ284" s="381"/>
      <c r="DA284" s="381"/>
      <c r="DB284" s="381"/>
      <c r="DC284" s="381"/>
      <c r="DD284" s="381"/>
      <c r="DE284" s="381"/>
      <c r="DF284" s="381"/>
      <c r="DG284" s="381"/>
      <c r="DH284" s="381"/>
      <c r="DI284" s="381"/>
      <c r="DJ284" s="381"/>
      <c r="DK284" s="381"/>
      <c r="DL284" s="381"/>
      <c r="DM284" s="381"/>
      <c r="DN284" s="381"/>
      <c r="DO284" s="381"/>
      <c r="DP284" s="381"/>
      <c r="DQ284" s="381"/>
      <c r="DR284" s="381"/>
      <c r="DS284" s="381"/>
      <c r="DT284" s="381"/>
      <c r="DU284" s="381"/>
      <c r="DV284" s="381"/>
      <c r="DW284" s="381"/>
      <c r="DX284" s="381"/>
      <c r="DY284" s="381"/>
      <c r="DZ284" s="381"/>
      <c r="EA284" s="381"/>
      <c r="EB284" s="381"/>
      <c r="EC284" s="381"/>
      <c r="ED284" s="381"/>
      <c r="EE284" s="381"/>
      <c r="EF284" s="381"/>
      <c r="EG284" s="381"/>
      <c r="EH284" s="381"/>
      <c r="EI284" s="381"/>
      <c r="EJ284" s="381"/>
      <c r="EK284" s="381"/>
      <c r="EL284" s="381"/>
      <c r="EM284" s="381"/>
      <c r="EN284" s="381"/>
      <c r="EO284" s="381"/>
      <c r="EP284" s="381"/>
      <c r="EQ284" s="381"/>
      <c r="ER284" s="381"/>
      <c r="ES284" s="381"/>
      <c r="ET284" s="381"/>
      <c r="EU284" s="381"/>
      <c r="EV284" s="381"/>
      <c r="EW284" s="381"/>
      <c r="EX284" s="381"/>
      <c r="EY284" s="381"/>
      <c r="EZ284" s="381"/>
      <c r="FA284" s="381"/>
      <c r="FB284" s="381"/>
      <c r="FC284" s="381"/>
      <c r="FD284" s="381"/>
      <c r="FE284" s="381"/>
      <c r="FF284" s="381"/>
      <c r="FG284" s="381"/>
      <c r="FH284" s="381"/>
      <c r="FI284" s="381"/>
      <c r="FJ284" s="381"/>
      <c r="FK284" s="381"/>
      <c r="FL284" s="381"/>
      <c r="FM284" s="381"/>
      <c r="FN284" s="381"/>
      <c r="FO284" s="381"/>
      <c r="FP284" s="381"/>
      <c r="FQ284" s="381"/>
      <c r="FR284" s="381"/>
      <c r="FS284" s="381"/>
      <c r="FT284" s="381"/>
      <c r="FU284" s="381"/>
      <c r="FV284" s="381"/>
      <c r="FW284" s="381"/>
      <c r="FX284" s="381"/>
      <c r="FY284" s="381"/>
      <c r="FZ284" s="381"/>
      <c r="GA284" s="381"/>
      <c r="GB284" s="381"/>
      <c r="GC284" s="381"/>
    </row>
    <row r="285" spans="1:185" s="382" customFormat="1" ht="13.8">
      <c r="A285" s="390" t="s">
        <v>6086</v>
      </c>
      <c r="B285" s="388" t="s">
        <v>5818</v>
      </c>
      <c r="C285" s="202">
        <v>9</v>
      </c>
      <c r="D285" s="146">
        <v>43957</v>
      </c>
      <c r="E285" s="146">
        <v>48072</v>
      </c>
      <c r="F285" s="157"/>
      <c r="G285" s="157"/>
      <c r="H285" s="157"/>
      <c r="I285" s="381"/>
      <c r="J285" s="381"/>
      <c r="K285" s="381"/>
      <c r="L285" s="381"/>
      <c r="M285" s="381"/>
      <c r="N285" s="381"/>
      <c r="O285" s="381"/>
      <c r="P285" s="381"/>
      <c r="Q285" s="381"/>
      <c r="R285" s="381"/>
      <c r="S285" s="381"/>
      <c r="T285" s="381"/>
      <c r="U285" s="381"/>
      <c r="V285" s="381"/>
      <c r="W285" s="381"/>
      <c r="X285" s="381"/>
      <c r="Y285" s="381"/>
      <c r="Z285" s="381"/>
      <c r="AA285" s="381"/>
      <c r="AB285" s="381"/>
      <c r="AC285" s="381"/>
      <c r="AD285" s="381"/>
      <c r="AE285" s="381"/>
      <c r="AF285" s="381"/>
      <c r="AG285" s="381"/>
      <c r="AH285" s="381"/>
      <c r="AI285" s="381"/>
      <c r="AJ285" s="381"/>
      <c r="AK285" s="381"/>
      <c r="AL285" s="381"/>
      <c r="AM285" s="381"/>
      <c r="AN285" s="381"/>
      <c r="AO285" s="381"/>
      <c r="AP285" s="381"/>
      <c r="AQ285" s="381"/>
      <c r="AR285" s="381"/>
      <c r="AS285" s="381"/>
      <c r="AT285" s="381"/>
      <c r="AU285" s="381"/>
      <c r="AV285" s="381"/>
      <c r="AW285" s="381"/>
      <c r="AX285" s="381"/>
      <c r="AY285" s="381"/>
      <c r="AZ285" s="381"/>
      <c r="BA285" s="381"/>
      <c r="BB285" s="381"/>
      <c r="BC285" s="381"/>
      <c r="BD285" s="381"/>
      <c r="BE285" s="381"/>
      <c r="BF285" s="381"/>
      <c r="BG285" s="381"/>
      <c r="BH285" s="381"/>
      <c r="BI285" s="381"/>
      <c r="BJ285" s="381"/>
      <c r="BK285" s="381"/>
      <c r="BL285" s="381"/>
      <c r="BM285" s="381"/>
      <c r="BN285" s="381"/>
      <c r="BO285" s="381"/>
      <c r="BP285" s="381"/>
      <c r="BQ285" s="381"/>
      <c r="BR285" s="381"/>
      <c r="BS285" s="381"/>
      <c r="BT285" s="381"/>
      <c r="BU285" s="381"/>
      <c r="BV285" s="381"/>
      <c r="BW285" s="381"/>
      <c r="BX285" s="381"/>
      <c r="BY285" s="381"/>
      <c r="BZ285" s="381"/>
      <c r="CA285" s="381"/>
      <c r="CB285" s="381"/>
      <c r="CC285" s="381"/>
      <c r="CD285" s="381"/>
      <c r="CE285" s="381"/>
      <c r="CF285" s="381"/>
      <c r="CG285" s="381"/>
      <c r="CH285" s="381"/>
      <c r="CI285" s="381"/>
      <c r="CJ285" s="381"/>
      <c r="CK285" s="381"/>
      <c r="CL285" s="381"/>
      <c r="CM285" s="381"/>
      <c r="CN285" s="381"/>
      <c r="CO285" s="381"/>
      <c r="CP285" s="381"/>
      <c r="CQ285" s="381"/>
      <c r="CR285" s="381"/>
      <c r="CS285" s="381"/>
      <c r="CT285" s="381"/>
      <c r="CU285" s="381"/>
      <c r="CV285" s="381"/>
      <c r="CW285" s="381"/>
      <c r="CX285" s="381"/>
      <c r="CY285" s="381"/>
      <c r="CZ285" s="381"/>
      <c r="DA285" s="381"/>
      <c r="DB285" s="381"/>
      <c r="DC285" s="381"/>
      <c r="DD285" s="381"/>
      <c r="DE285" s="381"/>
      <c r="DF285" s="381"/>
      <c r="DG285" s="381"/>
      <c r="DH285" s="381"/>
      <c r="DI285" s="381"/>
      <c r="DJ285" s="381"/>
      <c r="DK285" s="381"/>
      <c r="DL285" s="381"/>
      <c r="DM285" s="381"/>
      <c r="DN285" s="381"/>
      <c r="DO285" s="381"/>
      <c r="DP285" s="381"/>
      <c r="DQ285" s="381"/>
      <c r="DR285" s="381"/>
      <c r="DS285" s="381"/>
      <c r="DT285" s="381"/>
      <c r="DU285" s="381"/>
      <c r="DV285" s="381"/>
      <c r="DW285" s="381"/>
      <c r="DX285" s="381"/>
      <c r="DY285" s="381"/>
      <c r="DZ285" s="381"/>
      <c r="EA285" s="381"/>
      <c r="EB285" s="381"/>
      <c r="EC285" s="381"/>
      <c r="ED285" s="381"/>
      <c r="EE285" s="381"/>
      <c r="EF285" s="381"/>
      <c r="EG285" s="381"/>
      <c r="EH285" s="381"/>
      <c r="EI285" s="381"/>
      <c r="EJ285" s="381"/>
      <c r="EK285" s="381"/>
      <c r="EL285" s="381"/>
      <c r="EM285" s="381"/>
      <c r="EN285" s="381"/>
      <c r="EO285" s="381"/>
      <c r="EP285" s="381"/>
      <c r="EQ285" s="381"/>
      <c r="ER285" s="381"/>
      <c r="ES285" s="381"/>
      <c r="ET285" s="381"/>
      <c r="EU285" s="381"/>
      <c r="EV285" s="381"/>
      <c r="EW285" s="381"/>
      <c r="EX285" s="381"/>
      <c r="EY285" s="381"/>
      <c r="EZ285" s="381"/>
      <c r="FA285" s="381"/>
      <c r="FB285" s="381"/>
      <c r="FC285" s="381"/>
      <c r="FD285" s="381"/>
      <c r="FE285" s="381"/>
      <c r="FF285" s="381"/>
      <c r="FG285" s="381"/>
      <c r="FH285" s="381"/>
      <c r="FI285" s="381"/>
      <c r="FJ285" s="381"/>
      <c r="FK285" s="381"/>
      <c r="FL285" s="381"/>
      <c r="FM285" s="381"/>
      <c r="FN285" s="381"/>
      <c r="FO285" s="381"/>
      <c r="FP285" s="381"/>
      <c r="FQ285" s="381"/>
      <c r="FR285" s="381"/>
      <c r="FS285" s="381"/>
      <c r="FT285" s="381"/>
      <c r="FU285" s="381"/>
      <c r="FV285" s="381"/>
      <c r="FW285" s="381"/>
      <c r="FX285" s="381"/>
      <c r="FY285" s="381"/>
      <c r="FZ285" s="381"/>
      <c r="GA285" s="381"/>
      <c r="GB285" s="381"/>
      <c r="GC285" s="381"/>
    </row>
    <row r="286" spans="1:185" s="382" customFormat="1" ht="13.8">
      <c r="A286" s="390" t="s">
        <v>6087</v>
      </c>
      <c r="B286" s="388" t="s">
        <v>5834</v>
      </c>
      <c r="C286" s="202">
        <v>16</v>
      </c>
      <c r="D286" s="146">
        <v>40784</v>
      </c>
      <c r="E286" s="146">
        <v>44887.48</v>
      </c>
      <c r="F286" s="157"/>
      <c r="G286" s="157"/>
      <c r="H286" s="157"/>
      <c r="I286" s="381"/>
      <c r="J286" s="381"/>
      <c r="K286" s="381"/>
      <c r="L286" s="381"/>
      <c r="M286" s="381"/>
      <c r="N286" s="381"/>
      <c r="O286" s="381"/>
      <c r="P286" s="381"/>
      <c r="Q286" s="381"/>
      <c r="R286" s="381"/>
      <c r="S286" s="381"/>
      <c r="T286" s="381"/>
      <c r="U286" s="381"/>
      <c r="V286" s="381"/>
      <c r="W286" s="381"/>
      <c r="X286" s="381"/>
      <c r="Y286" s="381"/>
      <c r="Z286" s="381"/>
      <c r="AA286" s="381"/>
      <c r="AB286" s="381"/>
      <c r="AC286" s="381"/>
      <c r="AD286" s="381"/>
      <c r="AE286" s="381"/>
      <c r="AF286" s="381"/>
      <c r="AG286" s="381"/>
      <c r="AH286" s="381"/>
      <c r="AI286" s="381"/>
      <c r="AJ286" s="381"/>
      <c r="AK286" s="381"/>
      <c r="AL286" s="381"/>
      <c r="AM286" s="381"/>
      <c r="AN286" s="381"/>
      <c r="AO286" s="381"/>
      <c r="AP286" s="381"/>
      <c r="AQ286" s="381"/>
      <c r="AR286" s="381"/>
      <c r="AS286" s="381"/>
      <c r="AT286" s="381"/>
      <c r="AU286" s="381"/>
      <c r="AV286" s="381"/>
      <c r="AW286" s="381"/>
      <c r="AX286" s="381"/>
      <c r="AY286" s="381"/>
      <c r="AZ286" s="381"/>
      <c r="BA286" s="381"/>
      <c r="BB286" s="381"/>
      <c r="BC286" s="381"/>
      <c r="BD286" s="381"/>
      <c r="BE286" s="381"/>
      <c r="BF286" s="381"/>
      <c r="BG286" s="381"/>
      <c r="BH286" s="381"/>
      <c r="BI286" s="381"/>
      <c r="BJ286" s="381"/>
      <c r="BK286" s="381"/>
      <c r="BL286" s="381"/>
      <c r="BM286" s="381"/>
      <c r="BN286" s="381"/>
      <c r="BO286" s="381"/>
      <c r="BP286" s="381"/>
      <c r="BQ286" s="381"/>
      <c r="BR286" s="381"/>
      <c r="BS286" s="381"/>
      <c r="BT286" s="381"/>
      <c r="BU286" s="381"/>
      <c r="BV286" s="381"/>
      <c r="BW286" s="381"/>
      <c r="BX286" s="381"/>
      <c r="BY286" s="381"/>
      <c r="BZ286" s="381"/>
      <c r="CA286" s="381"/>
      <c r="CB286" s="381"/>
      <c r="CC286" s="381"/>
      <c r="CD286" s="381"/>
      <c r="CE286" s="381"/>
      <c r="CF286" s="381"/>
      <c r="CG286" s="381"/>
      <c r="CH286" s="381"/>
      <c r="CI286" s="381"/>
      <c r="CJ286" s="381"/>
      <c r="CK286" s="381"/>
      <c r="CL286" s="381"/>
      <c r="CM286" s="381"/>
      <c r="CN286" s="381"/>
      <c r="CO286" s="381"/>
      <c r="CP286" s="381"/>
      <c r="CQ286" s="381"/>
      <c r="CR286" s="381"/>
      <c r="CS286" s="381"/>
      <c r="CT286" s="381"/>
      <c r="CU286" s="381"/>
      <c r="CV286" s="381"/>
      <c r="CW286" s="381"/>
      <c r="CX286" s="381"/>
      <c r="CY286" s="381"/>
      <c r="CZ286" s="381"/>
      <c r="DA286" s="381"/>
      <c r="DB286" s="381"/>
      <c r="DC286" s="381"/>
      <c r="DD286" s="381"/>
      <c r="DE286" s="381"/>
      <c r="DF286" s="381"/>
      <c r="DG286" s="381"/>
      <c r="DH286" s="381"/>
      <c r="DI286" s="381"/>
      <c r="DJ286" s="381"/>
      <c r="DK286" s="381"/>
      <c r="DL286" s="381"/>
      <c r="DM286" s="381"/>
      <c r="DN286" s="381"/>
      <c r="DO286" s="381"/>
      <c r="DP286" s="381"/>
      <c r="DQ286" s="381"/>
      <c r="DR286" s="381"/>
      <c r="DS286" s="381"/>
      <c r="DT286" s="381"/>
      <c r="DU286" s="381"/>
      <c r="DV286" s="381"/>
      <c r="DW286" s="381"/>
      <c r="DX286" s="381"/>
      <c r="DY286" s="381"/>
      <c r="DZ286" s="381"/>
      <c r="EA286" s="381"/>
      <c r="EB286" s="381"/>
      <c r="EC286" s="381"/>
      <c r="ED286" s="381"/>
      <c r="EE286" s="381"/>
      <c r="EF286" s="381"/>
      <c r="EG286" s="381"/>
      <c r="EH286" s="381"/>
      <c r="EI286" s="381"/>
      <c r="EJ286" s="381"/>
      <c r="EK286" s="381"/>
      <c r="EL286" s="381"/>
      <c r="EM286" s="381"/>
      <c r="EN286" s="381"/>
      <c r="EO286" s="381"/>
      <c r="EP286" s="381"/>
      <c r="EQ286" s="381"/>
      <c r="ER286" s="381"/>
      <c r="ES286" s="381"/>
      <c r="ET286" s="381"/>
      <c r="EU286" s="381"/>
      <c r="EV286" s="381"/>
      <c r="EW286" s="381"/>
      <c r="EX286" s="381"/>
      <c r="EY286" s="381"/>
      <c r="EZ286" s="381"/>
      <c r="FA286" s="381"/>
      <c r="FB286" s="381"/>
      <c r="FC286" s="381"/>
      <c r="FD286" s="381"/>
      <c r="FE286" s="381"/>
      <c r="FF286" s="381"/>
      <c r="FG286" s="381"/>
      <c r="FH286" s="381"/>
      <c r="FI286" s="381"/>
      <c r="FJ286" s="381"/>
      <c r="FK286" s="381"/>
      <c r="FL286" s="381"/>
      <c r="FM286" s="381"/>
      <c r="FN286" s="381"/>
      <c r="FO286" s="381"/>
      <c r="FP286" s="381"/>
      <c r="FQ286" s="381"/>
      <c r="FR286" s="381"/>
      <c r="FS286" s="381"/>
      <c r="FT286" s="381"/>
      <c r="FU286" s="381"/>
      <c r="FV286" s="381"/>
      <c r="FW286" s="381"/>
      <c r="FX286" s="381"/>
      <c r="FY286" s="381"/>
      <c r="FZ286" s="381"/>
      <c r="GA286" s="381"/>
      <c r="GB286" s="381"/>
      <c r="GC286" s="381"/>
    </row>
    <row r="287" spans="1:185" s="382" customFormat="1" ht="13.8">
      <c r="A287" s="390" t="s">
        <v>6088</v>
      </c>
      <c r="B287" s="388" t="s">
        <v>5836</v>
      </c>
      <c r="C287" s="202">
        <v>1</v>
      </c>
      <c r="D287" s="146">
        <v>44588.4</v>
      </c>
      <c r="E287" s="146">
        <v>44588.4</v>
      </c>
      <c r="F287" s="157"/>
      <c r="G287" s="157"/>
      <c r="H287" s="157"/>
      <c r="I287" s="381"/>
      <c r="J287" s="381"/>
      <c r="K287" s="381"/>
      <c r="L287" s="381"/>
      <c r="M287" s="381"/>
      <c r="N287" s="381"/>
      <c r="O287" s="381"/>
      <c r="P287" s="381"/>
      <c r="Q287" s="381"/>
      <c r="R287" s="381"/>
      <c r="S287" s="381"/>
      <c r="T287" s="381"/>
      <c r="U287" s="381"/>
      <c r="V287" s="381"/>
      <c r="W287" s="381"/>
      <c r="X287" s="381"/>
      <c r="Y287" s="381"/>
      <c r="Z287" s="381"/>
      <c r="AA287" s="381"/>
      <c r="AB287" s="381"/>
      <c r="AC287" s="381"/>
      <c r="AD287" s="381"/>
      <c r="AE287" s="381"/>
      <c r="AF287" s="381"/>
      <c r="AG287" s="381"/>
      <c r="AH287" s="381"/>
      <c r="AI287" s="381"/>
      <c r="AJ287" s="381"/>
      <c r="AK287" s="381"/>
      <c r="AL287" s="381"/>
      <c r="AM287" s="381"/>
      <c r="AN287" s="381"/>
      <c r="AO287" s="381"/>
      <c r="AP287" s="381"/>
      <c r="AQ287" s="381"/>
      <c r="AR287" s="381"/>
      <c r="AS287" s="381"/>
      <c r="AT287" s="381"/>
      <c r="AU287" s="381"/>
      <c r="AV287" s="381"/>
      <c r="AW287" s="381"/>
      <c r="AX287" s="381"/>
      <c r="AY287" s="381"/>
      <c r="AZ287" s="381"/>
      <c r="BA287" s="381"/>
      <c r="BB287" s="381"/>
      <c r="BC287" s="381"/>
      <c r="BD287" s="381"/>
      <c r="BE287" s="381"/>
      <c r="BF287" s="381"/>
      <c r="BG287" s="381"/>
      <c r="BH287" s="381"/>
      <c r="BI287" s="381"/>
      <c r="BJ287" s="381"/>
      <c r="BK287" s="381"/>
      <c r="BL287" s="381"/>
      <c r="BM287" s="381"/>
      <c r="BN287" s="381"/>
      <c r="BO287" s="381"/>
      <c r="BP287" s="381"/>
      <c r="BQ287" s="381"/>
      <c r="BR287" s="381"/>
      <c r="BS287" s="381"/>
      <c r="BT287" s="381"/>
      <c r="BU287" s="381"/>
      <c r="BV287" s="381"/>
      <c r="BW287" s="381"/>
      <c r="BX287" s="381"/>
      <c r="BY287" s="381"/>
      <c r="BZ287" s="381"/>
      <c r="CA287" s="381"/>
      <c r="CB287" s="381"/>
      <c r="CC287" s="381"/>
      <c r="CD287" s="381"/>
      <c r="CE287" s="381"/>
      <c r="CF287" s="381"/>
      <c r="CG287" s="381"/>
      <c r="CH287" s="381"/>
      <c r="CI287" s="381"/>
      <c r="CJ287" s="381"/>
      <c r="CK287" s="381"/>
      <c r="CL287" s="381"/>
      <c r="CM287" s="381"/>
      <c r="CN287" s="381"/>
      <c r="CO287" s="381"/>
      <c r="CP287" s="381"/>
      <c r="CQ287" s="381"/>
      <c r="CR287" s="381"/>
      <c r="CS287" s="381"/>
      <c r="CT287" s="381"/>
      <c r="CU287" s="381"/>
      <c r="CV287" s="381"/>
      <c r="CW287" s="381"/>
      <c r="CX287" s="381"/>
      <c r="CY287" s="381"/>
      <c r="CZ287" s="381"/>
      <c r="DA287" s="381"/>
      <c r="DB287" s="381"/>
      <c r="DC287" s="381"/>
      <c r="DD287" s="381"/>
      <c r="DE287" s="381"/>
      <c r="DF287" s="381"/>
      <c r="DG287" s="381"/>
      <c r="DH287" s="381"/>
      <c r="DI287" s="381"/>
      <c r="DJ287" s="381"/>
      <c r="DK287" s="381"/>
      <c r="DL287" s="381"/>
      <c r="DM287" s="381"/>
      <c r="DN287" s="381"/>
      <c r="DO287" s="381"/>
      <c r="DP287" s="381"/>
      <c r="DQ287" s="381"/>
      <c r="DR287" s="381"/>
      <c r="DS287" s="381"/>
      <c r="DT287" s="381"/>
      <c r="DU287" s="381"/>
      <c r="DV287" s="381"/>
      <c r="DW287" s="381"/>
      <c r="DX287" s="381"/>
      <c r="DY287" s="381"/>
      <c r="DZ287" s="381"/>
      <c r="EA287" s="381"/>
      <c r="EB287" s="381"/>
      <c r="EC287" s="381"/>
      <c r="ED287" s="381"/>
      <c r="EE287" s="381"/>
      <c r="EF287" s="381"/>
      <c r="EG287" s="381"/>
      <c r="EH287" s="381"/>
      <c r="EI287" s="381"/>
      <c r="EJ287" s="381"/>
      <c r="EK287" s="381"/>
      <c r="EL287" s="381"/>
      <c r="EM287" s="381"/>
      <c r="EN287" s="381"/>
      <c r="EO287" s="381"/>
      <c r="EP287" s="381"/>
      <c r="EQ287" s="381"/>
      <c r="ER287" s="381"/>
      <c r="ES287" s="381"/>
      <c r="ET287" s="381"/>
      <c r="EU287" s="381"/>
      <c r="EV287" s="381"/>
      <c r="EW287" s="381"/>
      <c r="EX287" s="381"/>
      <c r="EY287" s="381"/>
      <c r="EZ287" s="381"/>
      <c r="FA287" s="381"/>
      <c r="FB287" s="381"/>
      <c r="FC287" s="381"/>
      <c r="FD287" s="381"/>
      <c r="FE287" s="381"/>
      <c r="FF287" s="381"/>
      <c r="FG287" s="381"/>
      <c r="FH287" s="381"/>
      <c r="FI287" s="381"/>
      <c r="FJ287" s="381"/>
      <c r="FK287" s="381"/>
      <c r="FL287" s="381"/>
      <c r="FM287" s="381"/>
      <c r="FN287" s="381"/>
      <c r="FO287" s="381"/>
      <c r="FP287" s="381"/>
      <c r="FQ287" s="381"/>
      <c r="FR287" s="381"/>
      <c r="FS287" s="381"/>
      <c r="FT287" s="381"/>
      <c r="FU287" s="381"/>
      <c r="FV287" s="381"/>
      <c r="FW287" s="381"/>
      <c r="FX287" s="381"/>
      <c r="FY287" s="381"/>
      <c r="FZ287" s="381"/>
      <c r="GA287" s="381"/>
      <c r="GB287" s="381"/>
      <c r="GC287" s="381"/>
    </row>
    <row r="288" spans="1:185" s="382" customFormat="1" ht="13.8">
      <c r="A288" s="390" t="s">
        <v>6089</v>
      </c>
      <c r="B288" s="388" t="s">
        <v>5838</v>
      </c>
      <c r="C288" s="202">
        <v>1</v>
      </c>
      <c r="D288" s="146">
        <v>26390</v>
      </c>
      <c r="E288" s="146">
        <v>26390</v>
      </c>
      <c r="F288" s="157"/>
      <c r="G288" s="157"/>
      <c r="H288" s="157"/>
      <c r="I288" s="381"/>
      <c r="J288" s="381"/>
      <c r="K288" s="381"/>
      <c r="L288" s="381"/>
      <c r="M288" s="381"/>
      <c r="N288" s="381"/>
      <c r="O288" s="381"/>
      <c r="P288" s="381"/>
      <c r="Q288" s="381"/>
      <c r="R288" s="381"/>
      <c r="S288" s="381"/>
      <c r="T288" s="381"/>
      <c r="U288" s="381"/>
      <c r="V288" s="381"/>
      <c r="W288" s="381"/>
      <c r="X288" s="381"/>
      <c r="Y288" s="381"/>
      <c r="Z288" s="381"/>
      <c r="AA288" s="381"/>
      <c r="AB288" s="381"/>
      <c r="AC288" s="381"/>
      <c r="AD288" s="381"/>
      <c r="AE288" s="381"/>
      <c r="AF288" s="381"/>
      <c r="AG288" s="381"/>
      <c r="AH288" s="381"/>
      <c r="AI288" s="381"/>
      <c r="AJ288" s="381"/>
      <c r="AK288" s="381"/>
      <c r="AL288" s="381"/>
      <c r="AM288" s="381"/>
      <c r="AN288" s="381"/>
      <c r="AO288" s="381"/>
      <c r="AP288" s="381"/>
      <c r="AQ288" s="381"/>
      <c r="AR288" s="381"/>
      <c r="AS288" s="381"/>
      <c r="AT288" s="381"/>
      <c r="AU288" s="381"/>
      <c r="AV288" s="381"/>
      <c r="AW288" s="381"/>
      <c r="AX288" s="381"/>
      <c r="AY288" s="381"/>
      <c r="AZ288" s="381"/>
      <c r="BA288" s="381"/>
      <c r="BB288" s="381"/>
      <c r="BC288" s="381"/>
      <c r="BD288" s="381"/>
      <c r="BE288" s="381"/>
      <c r="BF288" s="381"/>
      <c r="BG288" s="381"/>
      <c r="BH288" s="381"/>
      <c r="BI288" s="381"/>
      <c r="BJ288" s="381"/>
      <c r="BK288" s="381"/>
      <c r="BL288" s="381"/>
      <c r="BM288" s="381"/>
      <c r="BN288" s="381"/>
      <c r="BO288" s="381"/>
      <c r="BP288" s="381"/>
      <c r="BQ288" s="381"/>
      <c r="BR288" s="381"/>
      <c r="BS288" s="381"/>
      <c r="BT288" s="381"/>
      <c r="BU288" s="381"/>
      <c r="BV288" s="381"/>
      <c r="BW288" s="381"/>
      <c r="BX288" s="381"/>
      <c r="BY288" s="381"/>
      <c r="BZ288" s="381"/>
      <c r="CA288" s="381"/>
      <c r="CB288" s="381"/>
      <c r="CC288" s="381"/>
      <c r="CD288" s="381"/>
      <c r="CE288" s="381"/>
      <c r="CF288" s="381"/>
      <c r="CG288" s="381"/>
      <c r="CH288" s="381"/>
      <c r="CI288" s="381"/>
      <c r="CJ288" s="381"/>
      <c r="CK288" s="381"/>
      <c r="CL288" s="381"/>
      <c r="CM288" s="381"/>
      <c r="CN288" s="381"/>
      <c r="CO288" s="381"/>
      <c r="CP288" s="381"/>
      <c r="CQ288" s="381"/>
      <c r="CR288" s="381"/>
      <c r="CS288" s="381"/>
      <c r="CT288" s="381"/>
      <c r="CU288" s="381"/>
      <c r="CV288" s="381"/>
      <c r="CW288" s="381"/>
      <c r="CX288" s="381"/>
      <c r="CY288" s="381"/>
      <c r="CZ288" s="381"/>
      <c r="DA288" s="381"/>
      <c r="DB288" s="381"/>
      <c r="DC288" s="381"/>
      <c r="DD288" s="381"/>
      <c r="DE288" s="381"/>
      <c r="DF288" s="381"/>
      <c r="DG288" s="381"/>
      <c r="DH288" s="381"/>
      <c r="DI288" s="381"/>
      <c r="DJ288" s="381"/>
      <c r="DK288" s="381"/>
      <c r="DL288" s="381"/>
      <c r="DM288" s="381"/>
      <c r="DN288" s="381"/>
      <c r="DO288" s="381"/>
      <c r="DP288" s="381"/>
      <c r="DQ288" s="381"/>
      <c r="DR288" s="381"/>
      <c r="DS288" s="381"/>
      <c r="DT288" s="381"/>
      <c r="DU288" s="381"/>
      <c r="DV288" s="381"/>
      <c r="DW288" s="381"/>
      <c r="DX288" s="381"/>
      <c r="DY288" s="381"/>
      <c r="DZ288" s="381"/>
      <c r="EA288" s="381"/>
      <c r="EB288" s="381"/>
      <c r="EC288" s="381"/>
      <c r="ED288" s="381"/>
      <c r="EE288" s="381"/>
      <c r="EF288" s="381"/>
      <c r="EG288" s="381"/>
      <c r="EH288" s="381"/>
      <c r="EI288" s="381"/>
      <c r="EJ288" s="381"/>
      <c r="EK288" s="381"/>
      <c r="EL288" s="381"/>
      <c r="EM288" s="381"/>
      <c r="EN288" s="381"/>
      <c r="EO288" s="381"/>
      <c r="EP288" s="381"/>
      <c r="EQ288" s="381"/>
      <c r="ER288" s="381"/>
      <c r="ES288" s="381"/>
      <c r="ET288" s="381"/>
      <c r="EU288" s="381"/>
      <c r="EV288" s="381"/>
      <c r="EW288" s="381"/>
      <c r="EX288" s="381"/>
      <c r="EY288" s="381"/>
      <c r="EZ288" s="381"/>
      <c r="FA288" s="381"/>
      <c r="FB288" s="381"/>
      <c r="FC288" s="381"/>
      <c r="FD288" s="381"/>
      <c r="FE288" s="381"/>
      <c r="FF288" s="381"/>
      <c r="FG288" s="381"/>
      <c r="FH288" s="381"/>
      <c r="FI288" s="381"/>
      <c r="FJ288" s="381"/>
      <c r="FK288" s="381"/>
      <c r="FL288" s="381"/>
      <c r="FM288" s="381"/>
      <c r="FN288" s="381"/>
      <c r="FO288" s="381"/>
      <c r="FP288" s="381"/>
      <c r="FQ288" s="381"/>
      <c r="FR288" s="381"/>
      <c r="FS288" s="381"/>
      <c r="FT288" s="381"/>
      <c r="FU288" s="381"/>
      <c r="FV288" s="381"/>
      <c r="FW288" s="381"/>
      <c r="FX288" s="381"/>
      <c r="FY288" s="381"/>
      <c r="FZ288" s="381"/>
      <c r="GA288" s="381"/>
      <c r="GB288" s="381"/>
      <c r="GC288" s="381"/>
    </row>
    <row r="289" spans="1:185" s="382" customFormat="1" ht="13.8">
      <c r="A289" s="390" t="s">
        <v>6090</v>
      </c>
      <c r="B289" s="388" t="s">
        <v>5842</v>
      </c>
      <c r="C289" s="202">
        <v>1</v>
      </c>
      <c r="D289" s="146">
        <v>26839</v>
      </c>
      <c r="E289" s="146">
        <v>26839</v>
      </c>
      <c r="F289" s="157"/>
      <c r="G289" s="157"/>
      <c r="H289" s="157"/>
      <c r="I289" s="381"/>
      <c r="J289" s="381"/>
      <c r="K289" s="381"/>
      <c r="L289" s="381"/>
      <c r="M289" s="381"/>
      <c r="N289" s="381"/>
      <c r="O289" s="381"/>
      <c r="P289" s="381"/>
      <c r="Q289" s="381"/>
      <c r="R289" s="381"/>
      <c r="S289" s="381"/>
      <c r="T289" s="381"/>
      <c r="U289" s="381"/>
      <c r="V289" s="381"/>
      <c r="W289" s="381"/>
      <c r="X289" s="381"/>
      <c r="Y289" s="381"/>
      <c r="Z289" s="381"/>
      <c r="AA289" s="381"/>
      <c r="AB289" s="381"/>
      <c r="AC289" s="381"/>
      <c r="AD289" s="381"/>
      <c r="AE289" s="381"/>
      <c r="AF289" s="381"/>
      <c r="AG289" s="381"/>
      <c r="AH289" s="381"/>
      <c r="AI289" s="381"/>
      <c r="AJ289" s="381"/>
      <c r="AK289" s="381"/>
      <c r="AL289" s="381"/>
      <c r="AM289" s="381"/>
      <c r="AN289" s="381"/>
      <c r="AO289" s="381"/>
      <c r="AP289" s="381"/>
      <c r="AQ289" s="381"/>
      <c r="AR289" s="381"/>
      <c r="AS289" s="381"/>
      <c r="AT289" s="381"/>
      <c r="AU289" s="381"/>
      <c r="AV289" s="381"/>
      <c r="AW289" s="381"/>
      <c r="AX289" s="381"/>
      <c r="AY289" s="381"/>
      <c r="AZ289" s="381"/>
      <c r="BA289" s="381"/>
      <c r="BB289" s="381"/>
      <c r="BC289" s="381"/>
      <c r="BD289" s="381"/>
      <c r="BE289" s="381"/>
      <c r="BF289" s="381"/>
      <c r="BG289" s="381"/>
      <c r="BH289" s="381"/>
      <c r="BI289" s="381"/>
      <c r="BJ289" s="381"/>
      <c r="BK289" s="381"/>
      <c r="BL289" s="381"/>
      <c r="BM289" s="381"/>
      <c r="BN289" s="381"/>
      <c r="BO289" s="381"/>
      <c r="BP289" s="381"/>
      <c r="BQ289" s="381"/>
      <c r="BR289" s="381"/>
      <c r="BS289" s="381"/>
      <c r="BT289" s="381"/>
      <c r="BU289" s="381"/>
      <c r="BV289" s="381"/>
      <c r="BW289" s="381"/>
      <c r="BX289" s="381"/>
      <c r="BY289" s="381"/>
      <c r="BZ289" s="381"/>
      <c r="CA289" s="381"/>
      <c r="CB289" s="381"/>
      <c r="CC289" s="381"/>
      <c r="CD289" s="381"/>
      <c r="CE289" s="381"/>
      <c r="CF289" s="381"/>
      <c r="CG289" s="381"/>
      <c r="CH289" s="381"/>
      <c r="CI289" s="381"/>
      <c r="CJ289" s="381"/>
      <c r="CK289" s="381"/>
      <c r="CL289" s="381"/>
      <c r="CM289" s="381"/>
      <c r="CN289" s="381"/>
      <c r="CO289" s="381"/>
      <c r="CP289" s="381"/>
      <c r="CQ289" s="381"/>
      <c r="CR289" s="381"/>
      <c r="CS289" s="381"/>
      <c r="CT289" s="381"/>
      <c r="CU289" s="381"/>
      <c r="CV289" s="381"/>
      <c r="CW289" s="381"/>
      <c r="CX289" s="381"/>
      <c r="CY289" s="381"/>
      <c r="CZ289" s="381"/>
      <c r="DA289" s="381"/>
      <c r="DB289" s="381"/>
      <c r="DC289" s="381"/>
      <c r="DD289" s="381"/>
      <c r="DE289" s="381"/>
      <c r="DF289" s="381"/>
      <c r="DG289" s="381"/>
      <c r="DH289" s="381"/>
      <c r="DI289" s="381"/>
      <c r="DJ289" s="381"/>
      <c r="DK289" s="381"/>
      <c r="DL289" s="381"/>
      <c r="DM289" s="381"/>
      <c r="DN289" s="381"/>
      <c r="DO289" s="381"/>
      <c r="DP289" s="381"/>
      <c r="DQ289" s="381"/>
      <c r="DR289" s="381"/>
      <c r="DS289" s="381"/>
      <c r="DT289" s="381"/>
      <c r="DU289" s="381"/>
      <c r="DV289" s="381"/>
      <c r="DW289" s="381"/>
      <c r="DX289" s="381"/>
      <c r="DY289" s="381"/>
      <c r="DZ289" s="381"/>
      <c r="EA289" s="381"/>
      <c r="EB289" s="381"/>
      <c r="EC289" s="381"/>
      <c r="ED289" s="381"/>
      <c r="EE289" s="381"/>
      <c r="EF289" s="381"/>
      <c r="EG289" s="381"/>
      <c r="EH289" s="381"/>
      <c r="EI289" s="381"/>
      <c r="EJ289" s="381"/>
      <c r="EK289" s="381"/>
      <c r="EL289" s="381"/>
      <c r="EM289" s="381"/>
      <c r="EN289" s="381"/>
      <c r="EO289" s="381"/>
      <c r="EP289" s="381"/>
      <c r="EQ289" s="381"/>
      <c r="ER289" s="381"/>
      <c r="ES289" s="381"/>
      <c r="ET289" s="381"/>
      <c r="EU289" s="381"/>
      <c r="EV289" s="381"/>
      <c r="EW289" s="381"/>
      <c r="EX289" s="381"/>
      <c r="EY289" s="381"/>
      <c r="EZ289" s="381"/>
      <c r="FA289" s="381"/>
      <c r="FB289" s="381"/>
      <c r="FC289" s="381"/>
      <c r="FD289" s="381"/>
      <c r="FE289" s="381"/>
      <c r="FF289" s="381"/>
      <c r="FG289" s="381"/>
      <c r="FH289" s="381"/>
      <c r="FI289" s="381"/>
      <c r="FJ289" s="381"/>
      <c r="FK289" s="381"/>
      <c r="FL289" s="381"/>
      <c r="FM289" s="381"/>
      <c r="FN289" s="381"/>
      <c r="FO289" s="381"/>
      <c r="FP289" s="381"/>
      <c r="FQ289" s="381"/>
      <c r="FR289" s="381"/>
      <c r="FS289" s="381"/>
      <c r="FT289" s="381"/>
      <c r="FU289" s="381"/>
      <c r="FV289" s="381"/>
      <c r="FW289" s="381"/>
      <c r="FX289" s="381"/>
      <c r="FY289" s="381"/>
      <c r="FZ289" s="381"/>
      <c r="GA289" s="381"/>
      <c r="GB289" s="381"/>
      <c r="GC289" s="381"/>
    </row>
    <row r="290" spans="1:185" s="382" customFormat="1" ht="13.8">
      <c r="A290" s="390" t="s">
        <v>6091</v>
      </c>
      <c r="B290" s="388" t="s">
        <v>5850</v>
      </c>
      <c r="C290" s="202">
        <v>20</v>
      </c>
      <c r="D290" s="146">
        <v>37163</v>
      </c>
      <c r="E290" s="146">
        <v>41268.86</v>
      </c>
      <c r="F290" s="157"/>
      <c r="G290" s="157"/>
      <c r="H290" s="157"/>
      <c r="I290" s="381"/>
      <c r="J290" s="381"/>
      <c r="K290" s="381"/>
      <c r="L290" s="381"/>
      <c r="M290" s="381"/>
      <c r="N290" s="381"/>
      <c r="O290" s="381"/>
      <c r="P290" s="381"/>
      <c r="Q290" s="381"/>
      <c r="R290" s="381"/>
      <c r="S290" s="381"/>
      <c r="T290" s="381"/>
      <c r="U290" s="381"/>
      <c r="V290" s="381"/>
      <c r="W290" s="381"/>
      <c r="X290" s="381"/>
      <c r="Y290" s="381"/>
      <c r="Z290" s="381"/>
      <c r="AA290" s="381"/>
      <c r="AB290" s="381"/>
      <c r="AC290" s="381"/>
      <c r="AD290" s="381"/>
      <c r="AE290" s="381"/>
      <c r="AF290" s="381"/>
      <c r="AG290" s="381"/>
      <c r="AH290" s="381"/>
      <c r="AI290" s="381"/>
      <c r="AJ290" s="381"/>
      <c r="AK290" s="381"/>
      <c r="AL290" s="381"/>
      <c r="AM290" s="381"/>
      <c r="AN290" s="381"/>
      <c r="AO290" s="381"/>
      <c r="AP290" s="381"/>
      <c r="AQ290" s="381"/>
      <c r="AR290" s="381"/>
      <c r="AS290" s="381"/>
      <c r="AT290" s="381"/>
      <c r="AU290" s="381"/>
      <c r="AV290" s="381"/>
      <c r="AW290" s="381"/>
      <c r="AX290" s="381"/>
      <c r="AY290" s="381"/>
      <c r="AZ290" s="381"/>
      <c r="BA290" s="381"/>
      <c r="BB290" s="381"/>
      <c r="BC290" s="381"/>
      <c r="BD290" s="381"/>
      <c r="BE290" s="381"/>
      <c r="BF290" s="381"/>
      <c r="BG290" s="381"/>
      <c r="BH290" s="381"/>
      <c r="BI290" s="381"/>
      <c r="BJ290" s="381"/>
      <c r="BK290" s="381"/>
      <c r="BL290" s="381"/>
      <c r="BM290" s="381"/>
      <c r="BN290" s="381"/>
      <c r="BO290" s="381"/>
      <c r="BP290" s="381"/>
      <c r="BQ290" s="381"/>
      <c r="BR290" s="381"/>
      <c r="BS290" s="381"/>
      <c r="BT290" s="381"/>
      <c r="BU290" s="381"/>
      <c r="BV290" s="381"/>
      <c r="BW290" s="381"/>
      <c r="BX290" s="381"/>
      <c r="BY290" s="381"/>
      <c r="BZ290" s="381"/>
      <c r="CA290" s="381"/>
      <c r="CB290" s="381"/>
      <c r="CC290" s="381"/>
      <c r="CD290" s="381"/>
      <c r="CE290" s="381"/>
      <c r="CF290" s="381"/>
      <c r="CG290" s="381"/>
      <c r="CH290" s="381"/>
      <c r="CI290" s="381"/>
      <c r="CJ290" s="381"/>
      <c r="CK290" s="381"/>
      <c r="CL290" s="381"/>
      <c r="CM290" s="381"/>
      <c r="CN290" s="381"/>
      <c r="CO290" s="381"/>
      <c r="CP290" s="381"/>
      <c r="CQ290" s="381"/>
      <c r="CR290" s="381"/>
      <c r="CS290" s="381"/>
      <c r="CT290" s="381"/>
      <c r="CU290" s="381"/>
      <c r="CV290" s="381"/>
      <c r="CW290" s="381"/>
      <c r="CX290" s="381"/>
      <c r="CY290" s="381"/>
      <c r="CZ290" s="381"/>
      <c r="DA290" s="381"/>
      <c r="DB290" s="381"/>
      <c r="DC290" s="381"/>
      <c r="DD290" s="381"/>
      <c r="DE290" s="381"/>
      <c r="DF290" s="381"/>
      <c r="DG290" s="381"/>
      <c r="DH290" s="381"/>
      <c r="DI290" s="381"/>
      <c r="DJ290" s="381"/>
      <c r="DK290" s="381"/>
      <c r="DL290" s="381"/>
      <c r="DM290" s="381"/>
      <c r="DN290" s="381"/>
      <c r="DO290" s="381"/>
      <c r="DP290" s="381"/>
      <c r="DQ290" s="381"/>
      <c r="DR290" s="381"/>
      <c r="DS290" s="381"/>
      <c r="DT290" s="381"/>
      <c r="DU290" s="381"/>
      <c r="DV290" s="381"/>
      <c r="DW290" s="381"/>
      <c r="DX290" s="381"/>
      <c r="DY290" s="381"/>
      <c r="DZ290" s="381"/>
      <c r="EA290" s="381"/>
      <c r="EB290" s="381"/>
      <c r="EC290" s="381"/>
      <c r="ED290" s="381"/>
      <c r="EE290" s="381"/>
      <c r="EF290" s="381"/>
      <c r="EG290" s="381"/>
      <c r="EH290" s="381"/>
      <c r="EI290" s="381"/>
      <c r="EJ290" s="381"/>
      <c r="EK290" s="381"/>
      <c r="EL290" s="381"/>
      <c r="EM290" s="381"/>
      <c r="EN290" s="381"/>
      <c r="EO290" s="381"/>
      <c r="EP290" s="381"/>
      <c r="EQ290" s="381"/>
      <c r="ER290" s="381"/>
      <c r="ES290" s="381"/>
      <c r="ET290" s="381"/>
      <c r="EU290" s="381"/>
      <c r="EV290" s="381"/>
      <c r="EW290" s="381"/>
      <c r="EX290" s="381"/>
      <c r="EY290" s="381"/>
      <c r="EZ290" s="381"/>
      <c r="FA290" s="381"/>
      <c r="FB290" s="381"/>
      <c r="FC290" s="381"/>
      <c r="FD290" s="381"/>
      <c r="FE290" s="381"/>
      <c r="FF290" s="381"/>
      <c r="FG290" s="381"/>
      <c r="FH290" s="381"/>
      <c r="FI290" s="381"/>
      <c r="FJ290" s="381"/>
      <c r="FK290" s="381"/>
      <c r="FL290" s="381"/>
      <c r="FM290" s="381"/>
      <c r="FN290" s="381"/>
      <c r="FO290" s="381"/>
      <c r="FP290" s="381"/>
      <c r="FQ290" s="381"/>
      <c r="FR290" s="381"/>
      <c r="FS290" s="381"/>
      <c r="FT290" s="381"/>
      <c r="FU290" s="381"/>
      <c r="FV290" s="381"/>
      <c r="FW290" s="381"/>
      <c r="FX290" s="381"/>
      <c r="FY290" s="381"/>
      <c r="FZ290" s="381"/>
      <c r="GA290" s="381"/>
      <c r="GB290" s="381"/>
      <c r="GC290" s="381"/>
    </row>
    <row r="291" spans="1:185" s="382" customFormat="1" ht="13.8">
      <c r="A291" s="390" t="s">
        <v>6092</v>
      </c>
      <c r="B291" s="388" t="s">
        <v>5858</v>
      </c>
      <c r="C291" s="202">
        <v>1</v>
      </c>
      <c r="D291" s="146">
        <v>35232.6</v>
      </c>
      <c r="E291" s="146">
        <v>35232.6</v>
      </c>
      <c r="F291" s="157"/>
      <c r="G291" s="157"/>
      <c r="H291" s="157"/>
      <c r="I291" s="381"/>
      <c r="J291" s="381"/>
      <c r="K291" s="381"/>
      <c r="L291" s="381"/>
      <c r="M291" s="381"/>
      <c r="N291" s="381"/>
      <c r="O291" s="381"/>
      <c r="P291" s="381"/>
      <c r="Q291" s="381"/>
      <c r="R291" s="381"/>
      <c r="S291" s="381"/>
      <c r="T291" s="381"/>
      <c r="U291" s="381"/>
      <c r="V291" s="381"/>
      <c r="W291" s="381"/>
      <c r="X291" s="381"/>
      <c r="Y291" s="381"/>
      <c r="Z291" s="381"/>
      <c r="AA291" s="381"/>
      <c r="AB291" s="381"/>
      <c r="AC291" s="381"/>
      <c r="AD291" s="381"/>
      <c r="AE291" s="381"/>
      <c r="AF291" s="381"/>
      <c r="AG291" s="381"/>
      <c r="AH291" s="381"/>
      <c r="AI291" s="381"/>
      <c r="AJ291" s="381"/>
      <c r="AK291" s="381"/>
      <c r="AL291" s="381"/>
      <c r="AM291" s="381"/>
      <c r="AN291" s="381"/>
      <c r="AO291" s="381"/>
      <c r="AP291" s="381"/>
      <c r="AQ291" s="381"/>
      <c r="AR291" s="381"/>
      <c r="AS291" s="381"/>
      <c r="AT291" s="381"/>
      <c r="AU291" s="381"/>
      <c r="AV291" s="381"/>
      <c r="AW291" s="381"/>
      <c r="AX291" s="381"/>
      <c r="AY291" s="381"/>
      <c r="AZ291" s="381"/>
      <c r="BA291" s="381"/>
      <c r="BB291" s="381"/>
      <c r="BC291" s="381"/>
      <c r="BD291" s="381"/>
      <c r="BE291" s="381"/>
      <c r="BF291" s="381"/>
      <c r="BG291" s="381"/>
      <c r="BH291" s="381"/>
      <c r="BI291" s="381"/>
      <c r="BJ291" s="381"/>
      <c r="BK291" s="381"/>
      <c r="BL291" s="381"/>
      <c r="BM291" s="381"/>
      <c r="BN291" s="381"/>
      <c r="BO291" s="381"/>
      <c r="BP291" s="381"/>
      <c r="BQ291" s="381"/>
      <c r="BR291" s="381"/>
      <c r="BS291" s="381"/>
      <c r="BT291" s="381"/>
      <c r="BU291" s="381"/>
      <c r="BV291" s="381"/>
      <c r="BW291" s="381"/>
      <c r="BX291" s="381"/>
      <c r="BY291" s="381"/>
      <c r="BZ291" s="381"/>
      <c r="CA291" s="381"/>
      <c r="CB291" s="381"/>
      <c r="CC291" s="381"/>
      <c r="CD291" s="381"/>
      <c r="CE291" s="381"/>
      <c r="CF291" s="381"/>
      <c r="CG291" s="381"/>
      <c r="CH291" s="381"/>
      <c r="CI291" s="381"/>
      <c r="CJ291" s="381"/>
      <c r="CK291" s="381"/>
      <c r="CL291" s="381"/>
      <c r="CM291" s="381"/>
      <c r="CN291" s="381"/>
      <c r="CO291" s="381"/>
      <c r="CP291" s="381"/>
      <c r="CQ291" s="381"/>
      <c r="CR291" s="381"/>
      <c r="CS291" s="381"/>
      <c r="CT291" s="381"/>
      <c r="CU291" s="381"/>
      <c r="CV291" s="381"/>
      <c r="CW291" s="381"/>
      <c r="CX291" s="381"/>
      <c r="CY291" s="381"/>
      <c r="CZ291" s="381"/>
      <c r="DA291" s="381"/>
      <c r="DB291" s="381"/>
      <c r="DC291" s="381"/>
      <c r="DD291" s="381"/>
      <c r="DE291" s="381"/>
      <c r="DF291" s="381"/>
      <c r="DG291" s="381"/>
      <c r="DH291" s="381"/>
      <c r="DI291" s="381"/>
      <c r="DJ291" s="381"/>
      <c r="DK291" s="381"/>
      <c r="DL291" s="381"/>
      <c r="DM291" s="381"/>
      <c r="DN291" s="381"/>
      <c r="DO291" s="381"/>
      <c r="DP291" s="381"/>
      <c r="DQ291" s="381"/>
      <c r="DR291" s="381"/>
      <c r="DS291" s="381"/>
      <c r="DT291" s="381"/>
      <c r="DU291" s="381"/>
      <c r="DV291" s="381"/>
      <c r="DW291" s="381"/>
      <c r="DX291" s="381"/>
      <c r="DY291" s="381"/>
      <c r="DZ291" s="381"/>
      <c r="EA291" s="381"/>
      <c r="EB291" s="381"/>
      <c r="EC291" s="381"/>
      <c r="ED291" s="381"/>
      <c r="EE291" s="381"/>
      <c r="EF291" s="381"/>
      <c r="EG291" s="381"/>
      <c r="EH291" s="381"/>
      <c r="EI291" s="381"/>
      <c r="EJ291" s="381"/>
      <c r="EK291" s="381"/>
      <c r="EL291" s="381"/>
      <c r="EM291" s="381"/>
      <c r="EN291" s="381"/>
      <c r="EO291" s="381"/>
      <c r="EP291" s="381"/>
      <c r="EQ291" s="381"/>
      <c r="ER291" s="381"/>
      <c r="ES291" s="381"/>
      <c r="ET291" s="381"/>
      <c r="EU291" s="381"/>
      <c r="EV291" s="381"/>
      <c r="EW291" s="381"/>
      <c r="EX291" s="381"/>
      <c r="EY291" s="381"/>
      <c r="EZ291" s="381"/>
      <c r="FA291" s="381"/>
      <c r="FB291" s="381"/>
      <c r="FC291" s="381"/>
      <c r="FD291" s="381"/>
      <c r="FE291" s="381"/>
      <c r="FF291" s="381"/>
      <c r="FG291" s="381"/>
      <c r="FH291" s="381"/>
      <c r="FI291" s="381"/>
      <c r="FJ291" s="381"/>
      <c r="FK291" s="381"/>
      <c r="FL291" s="381"/>
      <c r="FM291" s="381"/>
      <c r="FN291" s="381"/>
      <c r="FO291" s="381"/>
      <c r="FP291" s="381"/>
      <c r="FQ291" s="381"/>
      <c r="FR291" s="381"/>
      <c r="FS291" s="381"/>
      <c r="FT291" s="381"/>
      <c r="FU291" s="381"/>
      <c r="FV291" s="381"/>
      <c r="FW291" s="381"/>
      <c r="FX291" s="381"/>
      <c r="FY291" s="381"/>
      <c r="FZ291" s="381"/>
      <c r="GA291" s="381"/>
      <c r="GB291" s="381"/>
      <c r="GC291" s="381"/>
    </row>
    <row r="292" spans="1:185" s="382" customFormat="1" ht="13.8">
      <c r="A292" s="390" t="s">
        <v>6093</v>
      </c>
      <c r="B292" s="388" t="s">
        <v>5860</v>
      </c>
      <c r="C292" s="202">
        <v>36</v>
      </c>
      <c r="D292" s="146">
        <v>30367</v>
      </c>
      <c r="E292" s="146">
        <v>33589.040000000001</v>
      </c>
      <c r="F292" s="157"/>
      <c r="G292" s="157"/>
      <c r="H292" s="157"/>
      <c r="I292" s="381"/>
      <c r="J292" s="381"/>
      <c r="K292" s="381"/>
      <c r="L292" s="381"/>
      <c r="M292" s="381"/>
      <c r="N292" s="381"/>
      <c r="O292" s="381"/>
      <c r="P292" s="381"/>
      <c r="Q292" s="381"/>
      <c r="R292" s="381"/>
      <c r="S292" s="381"/>
      <c r="T292" s="381"/>
      <c r="U292" s="381"/>
      <c r="V292" s="381"/>
      <c r="W292" s="381"/>
      <c r="X292" s="381"/>
      <c r="Y292" s="381"/>
      <c r="Z292" s="381"/>
      <c r="AA292" s="381"/>
      <c r="AB292" s="381"/>
      <c r="AC292" s="381"/>
      <c r="AD292" s="381"/>
      <c r="AE292" s="381"/>
      <c r="AF292" s="381"/>
      <c r="AG292" s="381"/>
      <c r="AH292" s="381"/>
      <c r="AI292" s="381"/>
      <c r="AJ292" s="381"/>
      <c r="AK292" s="381"/>
      <c r="AL292" s="381"/>
      <c r="AM292" s="381"/>
      <c r="AN292" s="381"/>
      <c r="AO292" s="381"/>
      <c r="AP292" s="381"/>
      <c r="AQ292" s="381"/>
      <c r="AR292" s="381"/>
      <c r="AS292" s="381"/>
      <c r="AT292" s="381"/>
      <c r="AU292" s="381"/>
      <c r="AV292" s="381"/>
      <c r="AW292" s="381"/>
      <c r="AX292" s="381"/>
      <c r="AY292" s="381"/>
      <c r="AZ292" s="381"/>
      <c r="BA292" s="381"/>
      <c r="BB292" s="381"/>
      <c r="BC292" s="381"/>
      <c r="BD292" s="381"/>
      <c r="BE292" s="381"/>
      <c r="BF292" s="381"/>
      <c r="BG292" s="381"/>
      <c r="BH292" s="381"/>
      <c r="BI292" s="381"/>
      <c r="BJ292" s="381"/>
      <c r="BK292" s="381"/>
      <c r="BL292" s="381"/>
      <c r="BM292" s="381"/>
      <c r="BN292" s="381"/>
      <c r="BO292" s="381"/>
      <c r="BP292" s="381"/>
      <c r="BQ292" s="381"/>
      <c r="BR292" s="381"/>
      <c r="BS292" s="381"/>
      <c r="BT292" s="381"/>
      <c r="BU292" s="381"/>
      <c r="BV292" s="381"/>
      <c r="BW292" s="381"/>
      <c r="BX292" s="381"/>
      <c r="BY292" s="381"/>
      <c r="BZ292" s="381"/>
      <c r="CA292" s="381"/>
      <c r="CB292" s="381"/>
      <c r="CC292" s="381"/>
      <c r="CD292" s="381"/>
      <c r="CE292" s="381"/>
      <c r="CF292" s="381"/>
      <c r="CG292" s="381"/>
      <c r="CH292" s="381"/>
      <c r="CI292" s="381"/>
      <c r="CJ292" s="381"/>
      <c r="CK292" s="381"/>
      <c r="CL292" s="381"/>
      <c r="CM292" s="381"/>
      <c r="CN292" s="381"/>
      <c r="CO292" s="381"/>
      <c r="CP292" s="381"/>
      <c r="CQ292" s="381"/>
      <c r="CR292" s="381"/>
      <c r="CS292" s="381"/>
      <c r="CT292" s="381"/>
      <c r="CU292" s="381"/>
      <c r="CV292" s="381"/>
      <c r="CW292" s="381"/>
      <c r="CX292" s="381"/>
      <c r="CY292" s="381"/>
      <c r="CZ292" s="381"/>
      <c r="DA292" s="381"/>
      <c r="DB292" s="381"/>
      <c r="DC292" s="381"/>
      <c r="DD292" s="381"/>
      <c r="DE292" s="381"/>
      <c r="DF292" s="381"/>
      <c r="DG292" s="381"/>
      <c r="DH292" s="381"/>
      <c r="DI292" s="381"/>
      <c r="DJ292" s="381"/>
      <c r="DK292" s="381"/>
      <c r="DL292" s="381"/>
      <c r="DM292" s="381"/>
      <c r="DN292" s="381"/>
      <c r="DO292" s="381"/>
      <c r="DP292" s="381"/>
      <c r="DQ292" s="381"/>
      <c r="DR292" s="381"/>
      <c r="DS292" s="381"/>
      <c r="DT292" s="381"/>
      <c r="DU292" s="381"/>
      <c r="DV292" s="381"/>
      <c r="DW292" s="381"/>
      <c r="DX292" s="381"/>
      <c r="DY292" s="381"/>
      <c r="DZ292" s="381"/>
      <c r="EA292" s="381"/>
      <c r="EB292" s="381"/>
      <c r="EC292" s="381"/>
      <c r="ED292" s="381"/>
      <c r="EE292" s="381"/>
      <c r="EF292" s="381"/>
      <c r="EG292" s="381"/>
      <c r="EH292" s="381"/>
      <c r="EI292" s="381"/>
      <c r="EJ292" s="381"/>
      <c r="EK292" s="381"/>
      <c r="EL292" s="381"/>
      <c r="EM292" s="381"/>
      <c r="EN292" s="381"/>
      <c r="EO292" s="381"/>
      <c r="EP292" s="381"/>
      <c r="EQ292" s="381"/>
      <c r="ER292" s="381"/>
      <c r="ES292" s="381"/>
      <c r="ET292" s="381"/>
      <c r="EU292" s="381"/>
      <c r="EV292" s="381"/>
      <c r="EW292" s="381"/>
      <c r="EX292" s="381"/>
      <c r="EY292" s="381"/>
      <c r="EZ292" s="381"/>
      <c r="FA292" s="381"/>
      <c r="FB292" s="381"/>
      <c r="FC292" s="381"/>
      <c r="FD292" s="381"/>
      <c r="FE292" s="381"/>
      <c r="FF292" s="381"/>
      <c r="FG292" s="381"/>
      <c r="FH292" s="381"/>
      <c r="FI292" s="381"/>
      <c r="FJ292" s="381"/>
      <c r="FK292" s="381"/>
      <c r="FL292" s="381"/>
      <c r="FM292" s="381"/>
      <c r="FN292" s="381"/>
      <c r="FO292" s="381"/>
      <c r="FP292" s="381"/>
      <c r="FQ292" s="381"/>
      <c r="FR292" s="381"/>
      <c r="FS292" s="381"/>
      <c r="FT292" s="381"/>
      <c r="FU292" s="381"/>
      <c r="FV292" s="381"/>
      <c r="FW292" s="381"/>
      <c r="FX292" s="381"/>
      <c r="FY292" s="381"/>
      <c r="FZ292" s="381"/>
      <c r="GA292" s="381"/>
      <c r="GB292" s="381"/>
      <c r="GC292" s="381"/>
    </row>
    <row r="293" spans="1:185" s="382" customFormat="1" ht="13.8">
      <c r="A293" s="390" t="s">
        <v>6094</v>
      </c>
      <c r="B293" s="388" t="s">
        <v>5862</v>
      </c>
      <c r="C293" s="202">
        <v>65</v>
      </c>
      <c r="D293" s="146">
        <v>26822</v>
      </c>
      <c r="E293" s="146">
        <v>29670.94</v>
      </c>
      <c r="F293" s="157"/>
      <c r="G293" s="157"/>
      <c r="H293" s="157"/>
      <c r="I293" s="381"/>
      <c r="J293" s="381"/>
      <c r="K293" s="381"/>
      <c r="L293" s="381"/>
      <c r="M293" s="381"/>
      <c r="N293" s="381"/>
      <c r="O293" s="381"/>
      <c r="P293" s="381"/>
      <c r="Q293" s="381"/>
      <c r="R293" s="381"/>
      <c r="S293" s="381"/>
      <c r="T293" s="381"/>
      <c r="U293" s="381"/>
      <c r="V293" s="381"/>
      <c r="W293" s="381"/>
      <c r="X293" s="381"/>
      <c r="Y293" s="381"/>
      <c r="Z293" s="381"/>
      <c r="AA293" s="381"/>
      <c r="AB293" s="381"/>
      <c r="AC293" s="381"/>
      <c r="AD293" s="381"/>
      <c r="AE293" s="381"/>
      <c r="AF293" s="381"/>
      <c r="AG293" s="381"/>
      <c r="AH293" s="381"/>
      <c r="AI293" s="381"/>
      <c r="AJ293" s="381"/>
      <c r="AK293" s="381"/>
      <c r="AL293" s="381"/>
      <c r="AM293" s="381"/>
      <c r="AN293" s="381"/>
      <c r="AO293" s="381"/>
      <c r="AP293" s="381"/>
      <c r="AQ293" s="381"/>
      <c r="AR293" s="381"/>
      <c r="AS293" s="381"/>
      <c r="AT293" s="381"/>
      <c r="AU293" s="381"/>
      <c r="AV293" s="381"/>
      <c r="AW293" s="381"/>
      <c r="AX293" s="381"/>
      <c r="AY293" s="381"/>
      <c r="AZ293" s="381"/>
      <c r="BA293" s="381"/>
      <c r="BB293" s="381"/>
      <c r="BC293" s="381"/>
      <c r="BD293" s="381"/>
      <c r="BE293" s="381"/>
      <c r="BF293" s="381"/>
      <c r="BG293" s="381"/>
      <c r="BH293" s="381"/>
      <c r="BI293" s="381"/>
      <c r="BJ293" s="381"/>
      <c r="BK293" s="381"/>
      <c r="BL293" s="381"/>
      <c r="BM293" s="381"/>
      <c r="BN293" s="381"/>
      <c r="BO293" s="381"/>
      <c r="BP293" s="381"/>
      <c r="BQ293" s="381"/>
      <c r="BR293" s="381"/>
      <c r="BS293" s="381"/>
      <c r="BT293" s="381"/>
      <c r="BU293" s="381"/>
      <c r="BV293" s="381"/>
      <c r="BW293" s="381"/>
      <c r="BX293" s="381"/>
      <c r="BY293" s="381"/>
      <c r="BZ293" s="381"/>
      <c r="CA293" s="381"/>
      <c r="CB293" s="381"/>
      <c r="CC293" s="381"/>
      <c r="CD293" s="381"/>
      <c r="CE293" s="381"/>
      <c r="CF293" s="381"/>
      <c r="CG293" s="381"/>
      <c r="CH293" s="381"/>
      <c r="CI293" s="381"/>
      <c r="CJ293" s="381"/>
      <c r="CK293" s="381"/>
      <c r="CL293" s="381"/>
      <c r="CM293" s="381"/>
      <c r="CN293" s="381"/>
      <c r="CO293" s="381"/>
      <c r="CP293" s="381"/>
      <c r="CQ293" s="381"/>
      <c r="CR293" s="381"/>
      <c r="CS293" s="381"/>
      <c r="CT293" s="381"/>
      <c r="CU293" s="381"/>
      <c r="CV293" s="381"/>
      <c r="CW293" s="381"/>
      <c r="CX293" s="381"/>
      <c r="CY293" s="381"/>
      <c r="CZ293" s="381"/>
      <c r="DA293" s="381"/>
      <c r="DB293" s="381"/>
      <c r="DC293" s="381"/>
      <c r="DD293" s="381"/>
      <c r="DE293" s="381"/>
      <c r="DF293" s="381"/>
      <c r="DG293" s="381"/>
      <c r="DH293" s="381"/>
      <c r="DI293" s="381"/>
      <c r="DJ293" s="381"/>
      <c r="DK293" s="381"/>
      <c r="DL293" s="381"/>
      <c r="DM293" s="381"/>
      <c r="DN293" s="381"/>
      <c r="DO293" s="381"/>
      <c r="DP293" s="381"/>
      <c r="DQ293" s="381"/>
      <c r="DR293" s="381"/>
      <c r="DS293" s="381"/>
      <c r="DT293" s="381"/>
      <c r="DU293" s="381"/>
      <c r="DV293" s="381"/>
      <c r="DW293" s="381"/>
      <c r="DX293" s="381"/>
      <c r="DY293" s="381"/>
      <c r="DZ293" s="381"/>
      <c r="EA293" s="381"/>
      <c r="EB293" s="381"/>
      <c r="EC293" s="381"/>
      <c r="ED293" s="381"/>
      <c r="EE293" s="381"/>
      <c r="EF293" s="381"/>
      <c r="EG293" s="381"/>
      <c r="EH293" s="381"/>
      <c r="EI293" s="381"/>
      <c r="EJ293" s="381"/>
      <c r="EK293" s="381"/>
      <c r="EL293" s="381"/>
      <c r="EM293" s="381"/>
      <c r="EN293" s="381"/>
      <c r="EO293" s="381"/>
      <c r="EP293" s="381"/>
      <c r="EQ293" s="381"/>
      <c r="ER293" s="381"/>
      <c r="ES293" s="381"/>
      <c r="ET293" s="381"/>
      <c r="EU293" s="381"/>
      <c r="EV293" s="381"/>
      <c r="EW293" s="381"/>
      <c r="EX293" s="381"/>
      <c r="EY293" s="381"/>
      <c r="EZ293" s="381"/>
      <c r="FA293" s="381"/>
      <c r="FB293" s="381"/>
      <c r="FC293" s="381"/>
      <c r="FD293" s="381"/>
      <c r="FE293" s="381"/>
      <c r="FF293" s="381"/>
      <c r="FG293" s="381"/>
      <c r="FH293" s="381"/>
      <c r="FI293" s="381"/>
      <c r="FJ293" s="381"/>
      <c r="FK293" s="381"/>
      <c r="FL293" s="381"/>
      <c r="FM293" s="381"/>
      <c r="FN293" s="381"/>
      <c r="FO293" s="381"/>
      <c r="FP293" s="381"/>
      <c r="FQ293" s="381"/>
      <c r="FR293" s="381"/>
      <c r="FS293" s="381"/>
      <c r="FT293" s="381"/>
      <c r="FU293" s="381"/>
      <c r="FV293" s="381"/>
      <c r="FW293" s="381"/>
      <c r="FX293" s="381"/>
      <c r="FY293" s="381"/>
      <c r="FZ293" s="381"/>
      <c r="GA293" s="381"/>
      <c r="GB293" s="381"/>
      <c r="GC293" s="381"/>
    </row>
    <row r="294" spans="1:185" s="382" customFormat="1" ht="27.6">
      <c r="A294" s="390" t="s">
        <v>6095</v>
      </c>
      <c r="B294" s="388" t="s">
        <v>5864</v>
      </c>
      <c r="C294" s="202">
        <v>1</v>
      </c>
      <c r="D294" s="146">
        <v>23824</v>
      </c>
      <c r="E294" s="146">
        <v>23824</v>
      </c>
      <c r="F294" s="157"/>
      <c r="G294" s="157"/>
      <c r="H294" s="157"/>
      <c r="I294" s="381"/>
      <c r="J294" s="381"/>
      <c r="K294" s="381"/>
      <c r="L294" s="381"/>
      <c r="M294" s="381"/>
      <c r="N294" s="381"/>
      <c r="O294" s="381"/>
      <c r="P294" s="381"/>
      <c r="Q294" s="381"/>
      <c r="R294" s="381"/>
      <c r="S294" s="381"/>
      <c r="T294" s="381"/>
      <c r="U294" s="381"/>
      <c r="V294" s="381"/>
      <c r="W294" s="381"/>
      <c r="X294" s="381"/>
      <c r="Y294" s="381"/>
      <c r="Z294" s="381"/>
      <c r="AA294" s="381"/>
      <c r="AB294" s="381"/>
      <c r="AC294" s="381"/>
      <c r="AD294" s="381"/>
      <c r="AE294" s="381"/>
      <c r="AF294" s="381"/>
      <c r="AG294" s="381"/>
      <c r="AH294" s="381"/>
      <c r="AI294" s="381"/>
      <c r="AJ294" s="381"/>
      <c r="AK294" s="381"/>
      <c r="AL294" s="381"/>
      <c r="AM294" s="381"/>
      <c r="AN294" s="381"/>
      <c r="AO294" s="381"/>
      <c r="AP294" s="381"/>
      <c r="AQ294" s="381"/>
      <c r="AR294" s="381"/>
      <c r="AS294" s="381"/>
      <c r="AT294" s="381"/>
      <c r="AU294" s="381"/>
      <c r="AV294" s="381"/>
      <c r="AW294" s="381"/>
      <c r="AX294" s="381"/>
      <c r="AY294" s="381"/>
      <c r="AZ294" s="381"/>
      <c r="BA294" s="381"/>
      <c r="BB294" s="381"/>
      <c r="BC294" s="381"/>
      <c r="BD294" s="381"/>
      <c r="BE294" s="381"/>
      <c r="BF294" s="381"/>
      <c r="BG294" s="381"/>
      <c r="BH294" s="381"/>
      <c r="BI294" s="381"/>
      <c r="BJ294" s="381"/>
      <c r="BK294" s="381"/>
      <c r="BL294" s="381"/>
      <c r="BM294" s="381"/>
      <c r="BN294" s="381"/>
      <c r="BO294" s="381"/>
      <c r="BP294" s="381"/>
      <c r="BQ294" s="381"/>
      <c r="BR294" s="381"/>
      <c r="BS294" s="381"/>
      <c r="BT294" s="381"/>
      <c r="BU294" s="381"/>
      <c r="BV294" s="381"/>
      <c r="BW294" s="381"/>
      <c r="BX294" s="381"/>
      <c r="BY294" s="381"/>
      <c r="BZ294" s="381"/>
      <c r="CA294" s="381"/>
      <c r="CB294" s="381"/>
      <c r="CC294" s="381"/>
      <c r="CD294" s="381"/>
      <c r="CE294" s="381"/>
      <c r="CF294" s="381"/>
      <c r="CG294" s="381"/>
      <c r="CH294" s="381"/>
      <c r="CI294" s="381"/>
      <c r="CJ294" s="381"/>
      <c r="CK294" s="381"/>
      <c r="CL294" s="381"/>
      <c r="CM294" s="381"/>
      <c r="CN294" s="381"/>
      <c r="CO294" s="381"/>
      <c r="CP294" s="381"/>
      <c r="CQ294" s="381"/>
      <c r="CR294" s="381"/>
      <c r="CS294" s="381"/>
      <c r="CT294" s="381"/>
      <c r="CU294" s="381"/>
      <c r="CV294" s="381"/>
      <c r="CW294" s="381"/>
      <c r="CX294" s="381"/>
      <c r="CY294" s="381"/>
      <c r="CZ294" s="381"/>
      <c r="DA294" s="381"/>
      <c r="DB294" s="381"/>
      <c r="DC294" s="381"/>
      <c r="DD294" s="381"/>
      <c r="DE294" s="381"/>
      <c r="DF294" s="381"/>
      <c r="DG294" s="381"/>
      <c r="DH294" s="381"/>
      <c r="DI294" s="381"/>
      <c r="DJ294" s="381"/>
      <c r="DK294" s="381"/>
      <c r="DL294" s="381"/>
      <c r="DM294" s="381"/>
      <c r="DN294" s="381"/>
      <c r="DO294" s="381"/>
      <c r="DP294" s="381"/>
      <c r="DQ294" s="381"/>
      <c r="DR294" s="381"/>
      <c r="DS294" s="381"/>
      <c r="DT294" s="381"/>
      <c r="DU294" s="381"/>
      <c r="DV294" s="381"/>
      <c r="DW294" s="381"/>
      <c r="DX294" s="381"/>
      <c r="DY294" s="381"/>
      <c r="DZ294" s="381"/>
      <c r="EA294" s="381"/>
      <c r="EB294" s="381"/>
      <c r="EC294" s="381"/>
      <c r="ED294" s="381"/>
      <c r="EE294" s="381"/>
      <c r="EF294" s="381"/>
      <c r="EG294" s="381"/>
      <c r="EH294" s="381"/>
      <c r="EI294" s="381"/>
      <c r="EJ294" s="381"/>
      <c r="EK294" s="381"/>
      <c r="EL294" s="381"/>
      <c r="EM294" s="381"/>
      <c r="EN294" s="381"/>
      <c r="EO294" s="381"/>
      <c r="EP294" s="381"/>
      <c r="EQ294" s="381"/>
      <c r="ER294" s="381"/>
      <c r="ES294" s="381"/>
      <c r="ET294" s="381"/>
      <c r="EU294" s="381"/>
      <c r="EV294" s="381"/>
      <c r="EW294" s="381"/>
      <c r="EX294" s="381"/>
      <c r="EY294" s="381"/>
      <c r="EZ294" s="381"/>
      <c r="FA294" s="381"/>
      <c r="FB294" s="381"/>
      <c r="FC294" s="381"/>
      <c r="FD294" s="381"/>
      <c r="FE294" s="381"/>
      <c r="FF294" s="381"/>
      <c r="FG294" s="381"/>
      <c r="FH294" s="381"/>
      <c r="FI294" s="381"/>
      <c r="FJ294" s="381"/>
      <c r="FK294" s="381"/>
      <c r="FL294" s="381"/>
      <c r="FM294" s="381"/>
      <c r="FN294" s="381"/>
      <c r="FO294" s="381"/>
      <c r="FP294" s="381"/>
      <c r="FQ294" s="381"/>
      <c r="FR294" s="381"/>
      <c r="FS294" s="381"/>
      <c r="FT294" s="381"/>
      <c r="FU294" s="381"/>
      <c r="FV294" s="381"/>
      <c r="FW294" s="381"/>
      <c r="FX294" s="381"/>
      <c r="FY294" s="381"/>
      <c r="FZ294" s="381"/>
      <c r="GA294" s="381"/>
      <c r="GB294" s="381"/>
      <c r="GC294" s="381"/>
    </row>
    <row r="295" spans="1:185" s="382" customFormat="1" ht="13.8">
      <c r="A295" s="390" t="s">
        <v>6096</v>
      </c>
      <c r="B295" s="388" t="s">
        <v>5866</v>
      </c>
      <c r="C295" s="202">
        <v>7</v>
      </c>
      <c r="D295" s="146">
        <v>27272</v>
      </c>
      <c r="E295" s="146">
        <v>30088.46</v>
      </c>
      <c r="F295" s="157"/>
      <c r="G295" s="157"/>
      <c r="H295" s="157"/>
      <c r="I295" s="381"/>
      <c r="J295" s="381"/>
      <c r="K295" s="381"/>
      <c r="L295" s="381"/>
      <c r="M295" s="381"/>
      <c r="N295" s="381"/>
      <c r="O295" s="381"/>
      <c r="P295" s="381"/>
      <c r="Q295" s="381"/>
      <c r="R295" s="381"/>
      <c r="S295" s="381"/>
      <c r="T295" s="381"/>
      <c r="U295" s="381"/>
      <c r="V295" s="381"/>
      <c r="W295" s="381"/>
      <c r="X295" s="381"/>
      <c r="Y295" s="381"/>
      <c r="Z295" s="381"/>
      <c r="AA295" s="381"/>
      <c r="AB295" s="381"/>
      <c r="AC295" s="381"/>
      <c r="AD295" s="381"/>
      <c r="AE295" s="381"/>
      <c r="AF295" s="381"/>
      <c r="AG295" s="381"/>
      <c r="AH295" s="381"/>
      <c r="AI295" s="381"/>
      <c r="AJ295" s="381"/>
      <c r="AK295" s="381"/>
      <c r="AL295" s="381"/>
      <c r="AM295" s="381"/>
      <c r="AN295" s="381"/>
      <c r="AO295" s="381"/>
      <c r="AP295" s="381"/>
      <c r="AQ295" s="381"/>
      <c r="AR295" s="381"/>
      <c r="AS295" s="381"/>
      <c r="AT295" s="381"/>
      <c r="AU295" s="381"/>
      <c r="AV295" s="381"/>
      <c r="AW295" s="381"/>
      <c r="AX295" s="381"/>
      <c r="AY295" s="381"/>
      <c r="AZ295" s="381"/>
      <c r="BA295" s="381"/>
      <c r="BB295" s="381"/>
      <c r="BC295" s="381"/>
      <c r="BD295" s="381"/>
      <c r="BE295" s="381"/>
      <c r="BF295" s="381"/>
      <c r="BG295" s="381"/>
      <c r="BH295" s="381"/>
      <c r="BI295" s="381"/>
      <c r="BJ295" s="381"/>
      <c r="BK295" s="381"/>
      <c r="BL295" s="381"/>
      <c r="BM295" s="381"/>
      <c r="BN295" s="381"/>
      <c r="BO295" s="381"/>
      <c r="BP295" s="381"/>
      <c r="BQ295" s="381"/>
      <c r="BR295" s="381"/>
      <c r="BS295" s="381"/>
      <c r="BT295" s="381"/>
      <c r="BU295" s="381"/>
      <c r="BV295" s="381"/>
      <c r="BW295" s="381"/>
      <c r="BX295" s="381"/>
      <c r="BY295" s="381"/>
      <c r="BZ295" s="381"/>
      <c r="CA295" s="381"/>
      <c r="CB295" s="381"/>
      <c r="CC295" s="381"/>
      <c r="CD295" s="381"/>
      <c r="CE295" s="381"/>
      <c r="CF295" s="381"/>
      <c r="CG295" s="381"/>
      <c r="CH295" s="381"/>
      <c r="CI295" s="381"/>
      <c r="CJ295" s="381"/>
      <c r="CK295" s="381"/>
      <c r="CL295" s="381"/>
      <c r="CM295" s="381"/>
      <c r="CN295" s="381"/>
      <c r="CO295" s="381"/>
      <c r="CP295" s="381"/>
      <c r="CQ295" s="381"/>
      <c r="CR295" s="381"/>
      <c r="CS295" s="381"/>
      <c r="CT295" s="381"/>
      <c r="CU295" s="381"/>
      <c r="CV295" s="381"/>
      <c r="CW295" s="381"/>
      <c r="CX295" s="381"/>
      <c r="CY295" s="381"/>
      <c r="CZ295" s="381"/>
      <c r="DA295" s="381"/>
      <c r="DB295" s="381"/>
      <c r="DC295" s="381"/>
      <c r="DD295" s="381"/>
      <c r="DE295" s="381"/>
      <c r="DF295" s="381"/>
      <c r="DG295" s="381"/>
      <c r="DH295" s="381"/>
      <c r="DI295" s="381"/>
      <c r="DJ295" s="381"/>
      <c r="DK295" s="381"/>
      <c r="DL295" s="381"/>
      <c r="DM295" s="381"/>
      <c r="DN295" s="381"/>
      <c r="DO295" s="381"/>
      <c r="DP295" s="381"/>
      <c r="DQ295" s="381"/>
      <c r="DR295" s="381"/>
      <c r="DS295" s="381"/>
      <c r="DT295" s="381"/>
      <c r="DU295" s="381"/>
      <c r="DV295" s="381"/>
      <c r="DW295" s="381"/>
      <c r="DX295" s="381"/>
      <c r="DY295" s="381"/>
      <c r="DZ295" s="381"/>
      <c r="EA295" s="381"/>
      <c r="EB295" s="381"/>
      <c r="EC295" s="381"/>
      <c r="ED295" s="381"/>
      <c r="EE295" s="381"/>
      <c r="EF295" s="381"/>
      <c r="EG295" s="381"/>
      <c r="EH295" s="381"/>
      <c r="EI295" s="381"/>
      <c r="EJ295" s="381"/>
      <c r="EK295" s="381"/>
      <c r="EL295" s="381"/>
      <c r="EM295" s="381"/>
      <c r="EN295" s="381"/>
      <c r="EO295" s="381"/>
      <c r="EP295" s="381"/>
      <c r="EQ295" s="381"/>
      <c r="ER295" s="381"/>
      <c r="ES295" s="381"/>
      <c r="ET295" s="381"/>
      <c r="EU295" s="381"/>
      <c r="EV295" s="381"/>
      <c r="EW295" s="381"/>
      <c r="EX295" s="381"/>
      <c r="EY295" s="381"/>
      <c r="EZ295" s="381"/>
      <c r="FA295" s="381"/>
      <c r="FB295" s="381"/>
      <c r="FC295" s="381"/>
      <c r="FD295" s="381"/>
      <c r="FE295" s="381"/>
      <c r="FF295" s="381"/>
      <c r="FG295" s="381"/>
      <c r="FH295" s="381"/>
      <c r="FI295" s="381"/>
      <c r="FJ295" s="381"/>
      <c r="FK295" s="381"/>
      <c r="FL295" s="381"/>
      <c r="FM295" s="381"/>
      <c r="FN295" s="381"/>
      <c r="FO295" s="381"/>
      <c r="FP295" s="381"/>
      <c r="FQ295" s="381"/>
      <c r="FR295" s="381"/>
      <c r="FS295" s="381"/>
      <c r="FT295" s="381"/>
      <c r="FU295" s="381"/>
      <c r="FV295" s="381"/>
      <c r="FW295" s="381"/>
      <c r="FX295" s="381"/>
      <c r="FY295" s="381"/>
      <c r="FZ295" s="381"/>
      <c r="GA295" s="381"/>
      <c r="GB295" s="381"/>
      <c r="GC295" s="381"/>
    </row>
    <row r="296" spans="1:185" s="382" customFormat="1" ht="13.8">
      <c r="A296" s="390" t="s">
        <v>6097</v>
      </c>
      <c r="B296" s="388" t="s">
        <v>5876</v>
      </c>
      <c r="C296" s="202">
        <v>1</v>
      </c>
      <c r="D296" s="146">
        <v>20547.099999999999</v>
      </c>
      <c r="E296" s="146">
        <v>20547.099999999999</v>
      </c>
      <c r="F296" s="157"/>
      <c r="G296" s="157"/>
      <c r="H296" s="157"/>
      <c r="I296" s="381"/>
      <c r="J296" s="381"/>
      <c r="K296" s="381"/>
      <c r="L296" s="381"/>
      <c r="M296" s="381"/>
      <c r="N296" s="381"/>
      <c r="O296" s="381"/>
      <c r="P296" s="381"/>
      <c r="Q296" s="381"/>
      <c r="R296" s="381"/>
      <c r="S296" s="381"/>
      <c r="T296" s="381"/>
      <c r="U296" s="381"/>
      <c r="V296" s="381"/>
      <c r="W296" s="381"/>
      <c r="X296" s="381"/>
      <c r="Y296" s="381"/>
      <c r="Z296" s="381"/>
      <c r="AA296" s="381"/>
      <c r="AB296" s="381"/>
      <c r="AC296" s="381"/>
      <c r="AD296" s="381"/>
      <c r="AE296" s="381"/>
      <c r="AF296" s="381"/>
      <c r="AG296" s="381"/>
      <c r="AH296" s="381"/>
      <c r="AI296" s="381"/>
      <c r="AJ296" s="381"/>
      <c r="AK296" s="381"/>
      <c r="AL296" s="381"/>
      <c r="AM296" s="381"/>
      <c r="AN296" s="381"/>
      <c r="AO296" s="381"/>
      <c r="AP296" s="381"/>
      <c r="AQ296" s="381"/>
      <c r="AR296" s="381"/>
      <c r="AS296" s="381"/>
      <c r="AT296" s="381"/>
      <c r="AU296" s="381"/>
      <c r="AV296" s="381"/>
      <c r="AW296" s="381"/>
      <c r="AX296" s="381"/>
      <c r="AY296" s="381"/>
      <c r="AZ296" s="381"/>
      <c r="BA296" s="381"/>
      <c r="BB296" s="381"/>
      <c r="BC296" s="381"/>
      <c r="BD296" s="381"/>
      <c r="BE296" s="381"/>
      <c r="BF296" s="381"/>
      <c r="BG296" s="381"/>
      <c r="BH296" s="381"/>
      <c r="BI296" s="381"/>
      <c r="BJ296" s="381"/>
      <c r="BK296" s="381"/>
      <c r="BL296" s="381"/>
      <c r="BM296" s="381"/>
      <c r="BN296" s="381"/>
      <c r="BO296" s="381"/>
      <c r="BP296" s="381"/>
      <c r="BQ296" s="381"/>
      <c r="BR296" s="381"/>
      <c r="BS296" s="381"/>
      <c r="BT296" s="381"/>
      <c r="BU296" s="381"/>
      <c r="BV296" s="381"/>
      <c r="BW296" s="381"/>
      <c r="BX296" s="381"/>
      <c r="BY296" s="381"/>
      <c r="BZ296" s="381"/>
      <c r="CA296" s="381"/>
      <c r="CB296" s="381"/>
      <c r="CC296" s="381"/>
      <c r="CD296" s="381"/>
      <c r="CE296" s="381"/>
      <c r="CF296" s="381"/>
      <c r="CG296" s="381"/>
      <c r="CH296" s="381"/>
      <c r="CI296" s="381"/>
      <c r="CJ296" s="381"/>
      <c r="CK296" s="381"/>
      <c r="CL296" s="381"/>
      <c r="CM296" s="381"/>
      <c r="CN296" s="381"/>
      <c r="CO296" s="381"/>
      <c r="CP296" s="381"/>
      <c r="CQ296" s="381"/>
      <c r="CR296" s="381"/>
      <c r="CS296" s="381"/>
      <c r="CT296" s="381"/>
      <c r="CU296" s="381"/>
      <c r="CV296" s="381"/>
      <c r="CW296" s="381"/>
      <c r="CX296" s="381"/>
      <c r="CY296" s="381"/>
      <c r="CZ296" s="381"/>
      <c r="DA296" s="381"/>
      <c r="DB296" s="381"/>
      <c r="DC296" s="381"/>
      <c r="DD296" s="381"/>
      <c r="DE296" s="381"/>
      <c r="DF296" s="381"/>
      <c r="DG296" s="381"/>
      <c r="DH296" s="381"/>
      <c r="DI296" s="381"/>
      <c r="DJ296" s="381"/>
      <c r="DK296" s="381"/>
      <c r="DL296" s="381"/>
      <c r="DM296" s="381"/>
      <c r="DN296" s="381"/>
      <c r="DO296" s="381"/>
      <c r="DP296" s="381"/>
      <c r="DQ296" s="381"/>
      <c r="DR296" s="381"/>
      <c r="DS296" s="381"/>
      <c r="DT296" s="381"/>
      <c r="DU296" s="381"/>
      <c r="DV296" s="381"/>
      <c r="DW296" s="381"/>
      <c r="DX296" s="381"/>
      <c r="DY296" s="381"/>
      <c r="DZ296" s="381"/>
      <c r="EA296" s="381"/>
      <c r="EB296" s="381"/>
      <c r="EC296" s="381"/>
      <c r="ED296" s="381"/>
      <c r="EE296" s="381"/>
      <c r="EF296" s="381"/>
      <c r="EG296" s="381"/>
      <c r="EH296" s="381"/>
      <c r="EI296" s="381"/>
      <c r="EJ296" s="381"/>
      <c r="EK296" s="381"/>
      <c r="EL296" s="381"/>
      <c r="EM296" s="381"/>
      <c r="EN296" s="381"/>
      <c r="EO296" s="381"/>
      <c r="EP296" s="381"/>
      <c r="EQ296" s="381"/>
      <c r="ER296" s="381"/>
      <c r="ES296" s="381"/>
      <c r="ET296" s="381"/>
      <c r="EU296" s="381"/>
      <c r="EV296" s="381"/>
      <c r="EW296" s="381"/>
      <c r="EX296" s="381"/>
      <c r="EY296" s="381"/>
      <c r="EZ296" s="381"/>
      <c r="FA296" s="381"/>
      <c r="FB296" s="381"/>
      <c r="FC296" s="381"/>
      <c r="FD296" s="381"/>
      <c r="FE296" s="381"/>
      <c r="FF296" s="381"/>
      <c r="FG296" s="381"/>
      <c r="FH296" s="381"/>
      <c r="FI296" s="381"/>
      <c r="FJ296" s="381"/>
      <c r="FK296" s="381"/>
      <c r="FL296" s="381"/>
      <c r="FM296" s="381"/>
      <c r="FN296" s="381"/>
      <c r="FO296" s="381"/>
      <c r="FP296" s="381"/>
      <c r="FQ296" s="381"/>
      <c r="FR296" s="381"/>
      <c r="FS296" s="381"/>
      <c r="FT296" s="381"/>
      <c r="FU296" s="381"/>
      <c r="FV296" s="381"/>
      <c r="FW296" s="381"/>
      <c r="FX296" s="381"/>
      <c r="FY296" s="381"/>
      <c r="FZ296" s="381"/>
      <c r="GA296" s="381"/>
      <c r="GB296" s="381"/>
      <c r="GC296" s="381"/>
    </row>
    <row r="297" spans="1:185" s="382" customFormat="1" ht="13.8">
      <c r="A297" s="390" t="s">
        <v>6098</v>
      </c>
      <c r="B297" s="388" t="s">
        <v>5878</v>
      </c>
      <c r="C297" s="202">
        <v>5</v>
      </c>
      <c r="D297" s="146">
        <v>35737.300000000003</v>
      </c>
      <c r="E297" s="146">
        <v>36270.400000000001</v>
      </c>
      <c r="F297" s="157"/>
      <c r="G297" s="157"/>
      <c r="H297" s="157"/>
      <c r="I297" s="381"/>
      <c r="J297" s="381"/>
      <c r="K297" s="381"/>
      <c r="L297" s="381"/>
      <c r="M297" s="381"/>
      <c r="N297" s="381"/>
      <c r="O297" s="381"/>
      <c r="P297" s="381"/>
      <c r="Q297" s="381"/>
      <c r="R297" s="381"/>
      <c r="S297" s="381"/>
      <c r="T297" s="381"/>
      <c r="U297" s="381"/>
      <c r="V297" s="381"/>
      <c r="W297" s="381"/>
      <c r="X297" s="381"/>
      <c r="Y297" s="381"/>
      <c r="Z297" s="381"/>
      <c r="AA297" s="381"/>
      <c r="AB297" s="381"/>
      <c r="AC297" s="381"/>
      <c r="AD297" s="381"/>
      <c r="AE297" s="381"/>
      <c r="AF297" s="381"/>
      <c r="AG297" s="381"/>
      <c r="AH297" s="381"/>
      <c r="AI297" s="381"/>
      <c r="AJ297" s="381"/>
      <c r="AK297" s="381"/>
      <c r="AL297" s="381"/>
      <c r="AM297" s="381"/>
      <c r="AN297" s="381"/>
      <c r="AO297" s="381"/>
      <c r="AP297" s="381"/>
      <c r="AQ297" s="381"/>
      <c r="AR297" s="381"/>
      <c r="AS297" s="381"/>
      <c r="AT297" s="381"/>
      <c r="AU297" s="381"/>
      <c r="AV297" s="381"/>
      <c r="AW297" s="381"/>
      <c r="AX297" s="381"/>
      <c r="AY297" s="381"/>
      <c r="AZ297" s="381"/>
      <c r="BA297" s="381"/>
      <c r="BB297" s="381"/>
      <c r="BC297" s="381"/>
      <c r="BD297" s="381"/>
      <c r="BE297" s="381"/>
      <c r="BF297" s="381"/>
      <c r="BG297" s="381"/>
      <c r="BH297" s="381"/>
      <c r="BI297" s="381"/>
      <c r="BJ297" s="381"/>
      <c r="BK297" s="381"/>
      <c r="BL297" s="381"/>
      <c r="BM297" s="381"/>
      <c r="BN297" s="381"/>
      <c r="BO297" s="381"/>
      <c r="BP297" s="381"/>
      <c r="BQ297" s="381"/>
      <c r="BR297" s="381"/>
      <c r="BS297" s="381"/>
      <c r="BT297" s="381"/>
      <c r="BU297" s="381"/>
      <c r="BV297" s="381"/>
      <c r="BW297" s="381"/>
      <c r="BX297" s="381"/>
      <c r="BY297" s="381"/>
      <c r="BZ297" s="381"/>
      <c r="CA297" s="381"/>
      <c r="CB297" s="381"/>
      <c r="CC297" s="381"/>
      <c r="CD297" s="381"/>
      <c r="CE297" s="381"/>
      <c r="CF297" s="381"/>
      <c r="CG297" s="381"/>
      <c r="CH297" s="381"/>
      <c r="CI297" s="381"/>
      <c r="CJ297" s="381"/>
      <c r="CK297" s="381"/>
      <c r="CL297" s="381"/>
      <c r="CM297" s="381"/>
      <c r="CN297" s="381"/>
      <c r="CO297" s="381"/>
      <c r="CP297" s="381"/>
      <c r="CQ297" s="381"/>
      <c r="CR297" s="381"/>
      <c r="CS297" s="381"/>
      <c r="CT297" s="381"/>
      <c r="CU297" s="381"/>
      <c r="CV297" s="381"/>
      <c r="CW297" s="381"/>
      <c r="CX297" s="381"/>
      <c r="CY297" s="381"/>
      <c r="CZ297" s="381"/>
      <c r="DA297" s="381"/>
      <c r="DB297" s="381"/>
      <c r="DC297" s="381"/>
      <c r="DD297" s="381"/>
      <c r="DE297" s="381"/>
      <c r="DF297" s="381"/>
      <c r="DG297" s="381"/>
      <c r="DH297" s="381"/>
      <c r="DI297" s="381"/>
      <c r="DJ297" s="381"/>
      <c r="DK297" s="381"/>
      <c r="DL297" s="381"/>
      <c r="DM297" s="381"/>
      <c r="DN297" s="381"/>
      <c r="DO297" s="381"/>
      <c r="DP297" s="381"/>
      <c r="DQ297" s="381"/>
      <c r="DR297" s="381"/>
      <c r="DS297" s="381"/>
      <c r="DT297" s="381"/>
      <c r="DU297" s="381"/>
      <c r="DV297" s="381"/>
      <c r="DW297" s="381"/>
      <c r="DX297" s="381"/>
      <c r="DY297" s="381"/>
      <c r="DZ297" s="381"/>
      <c r="EA297" s="381"/>
      <c r="EB297" s="381"/>
      <c r="EC297" s="381"/>
      <c r="ED297" s="381"/>
      <c r="EE297" s="381"/>
      <c r="EF297" s="381"/>
      <c r="EG297" s="381"/>
      <c r="EH297" s="381"/>
      <c r="EI297" s="381"/>
      <c r="EJ297" s="381"/>
      <c r="EK297" s="381"/>
      <c r="EL297" s="381"/>
      <c r="EM297" s="381"/>
      <c r="EN297" s="381"/>
      <c r="EO297" s="381"/>
      <c r="EP297" s="381"/>
      <c r="EQ297" s="381"/>
      <c r="ER297" s="381"/>
      <c r="ES297" s="381"/>
      <c r="ET297" s="381"/>
      <c r="EU297" s="381"/>
      <c r="EV297" s="381"/>
      <c r="EW297" s="381"/>
      <c r="EX297" s="381"/>
      <c r="EY297" s="381"/>
      <c r="EZ297" s="381"/>
      <c r="FA297" s="381"/>
      <c r="FB297" s="381"/>
      <c r="FC297" s="381"/>
      <c r="FD297" s="381"/>
      <c r="FE297" s="381"/>
      <c r="FF297" s="381"/>
      <c r="FG297" s="381"/>
      <c r="FH297" s="381"/>
      <c r="FI297" s="381"/>
      <c r="FJ297" s="381"/>
      <c r="FK297" s="381"/>
      <c r="FL297" s="381"/>
      <c r="FM297" s="381"/>
      <c r="FN297" s="381"/>
      <c r="FO297" s="381"/>
      <c r="FP297" s="381"/>
      <c r="FQ297" s="381"/>
      <c r="FR297" s="381"/>
      <c r="FS297" s="381"/>
      <c r="FT297" s="381"/>
      <c r="FU297" s="381"/>
      <c r="FV297" s="381"/>
      <c r="FW297" s="381"/>
      <c r="FX297" s="381"/>
      <c r="FY297" s="381"/>
      <c r="FZ297" s="381"/>
      <c r="GA297" s="381"/>
      <c r="GB297" s="381"/>
      <c r="GC297" s="381"/>
    </row>
    <row r="298" spans="1:185" s="382" customFormat="1" ht="13.8">
      <c r="A298" s="390" t="s">
        <v>6099</v>
      </c>
      <c r="B298" s="388" t="s">
        <v>6073</v>
      </c>
      <c r="C298" s="202">
        <v>3</v>
      </c>
      <c r="D298" s="146">
        <v>26012.14</v>
      </c>
      <c r="E298" s="146">
        <v>26780.34</v>
      </c>
      <c r="F298" s="157"/>
      <c r="G298" s="157"/>
      <c r="H298" s="157"/>
      <c r="I298" s="381"/>
      <c r="J298" s="381"/>
      <c r="K298" s="381"/>
      <c r="L298" s="381"/>
      <c r="M298" s="381"/>
      <c r="N298" s="381"/>
      <c r="O298" s="381"/>
      <c r="P298" s="381"/>
      <c r="Q298" s="381"/>
      <c r="R298" s="381"/>
      <c r="S298" s="381"/>
      <c r="T298" s="381"/>
      <c r="U298" s="381"/>
      <c r="V298" s="381"/>
      <c r="W298" s="381"/>
      <c r="X298" s="381"/>
      <c r="Y298" s="381"/>
      <c r="Z298" s="381"/>
      <c r="AA298" s="381"/>
      <c r="AB298" s="381"/>
      <c r="AC298" s="381"/>
      <c r="AD298" s="381"/>
      <c r="AE298" s="381"/>
      <c r="AF298" s="381"/>
      <c r="AG298" s="381"/>
      <c r="AH298" s="381"/>
      <c r="AI298" s="381"/>
      <c r="AJ298" s="381"/>
      <c r="AK298" s="381"/>
      <c r="AL298" s="381"/>
      <c r="AM298" s="381"/>
      <c r="AN298" s="381"/>
      <c r="AO298" s="381"/>
      <c r="AP298" s="381"/>
      <c r="AQ298" s="381"/>
      <c r="AR298" s="381"/>
      <c r="AS298" s="381"/>
      <c r="AT298" s="381"/>
      <c r="AU298" s="381"/>
      <c r="AV298" s="381"/>
      <c r="AW298" s="381"/>
      <c r="AX298" s="381"/>
      <c r="AY298" s="381"/>
      <c r="AZ298" s="381"/>
      <c r="BA298" s="381"/>
      <c r="BB298" s="381"/>
      <c r="BC298" s="381"/>
      <c r="BD298" s="381"/>
      <c r="BE298" s="381"/>
      <c r="BF298" s="381"/>
      <c r="BG298" s="381"/>
      <c r="BH298" s="381"/>
      <c r="BI298" s="381"/>
      <c r="BJ298" s="381"/>
      <c r="BK298" s="381"/>
      <c r="BL298" s="381"/>
      <c r="BM298" s="381"/>
      <c r="BN298" s="381"/>
      <c r="BO298" s="381"/>
      <c r="BP298" s="381"/>
      <c r="BQ298" s="381"/>
      <c r="BR298" s="381"/>
      <c r="BS298" s="381"/>
      <c r="BT298" s="381"/>
      <c r="BU298" s="381"/>
      <c r="BV298" s="381"/>
      <c r="BW298" s="381"/>
      <c r="BX298" s="381"/>
      <c r="BY298" s="381"/>
      <c r="BZ298" s="381"/>
      <c r="CA298" s="381"/>
      <c r="CB298" s="381"/>
      <c r="CC298" s="381"/>
      <c r="CD298" s="381"/>
      <c r="CE298" s="381"/>
      <c r="CF298" s="381"/>
      <c r="CG298" s="381"/>
      <c r="CH298" s="381"/>
      <c r="CI298" s="381"/>
      <c r="CJ298" s="381"/>
      <c r="CK298" s="381"/>
      <c r="CL298" s="381"/>
      <c r="CM298" s="381"/>
      <c r="CN298" s="381"/>
      <c r="CO298" s="381"/>
      <c r="CP298" s="381"/>
      <c r="CQ298" s="381"/>
      <c r="CR298" s="381"/>
      <c r="CS298" s="381"/>
      <c r="CT298" s="381"/>
      <c r="CU298" s="381"/>
      <c r="CV298" s="381"/>
      <c r="CW298" s="381"/>
      <c r="CX298" s="381"/>
      <c r="CY298" s="381"/>
      <c r="CZ298" s="381"/>
      <c r="DA298" s="381"/>
      <c r="DB298" s="381"/>
      <c r="DC298" s="381"/>
      <c r="DD298" s="381"/>
      <c r="DE298" s="381"/>
      <c r="DF298" s="381"/>
      <c r="DG298" s="381"/>
      <c r="DH298" s="381"/>
      <c r="DI298" s="381"/>
      <c r="DJ298" s="381"/>
      <c r="DK298" s="381"/>
      <c r="DL298" s="381"/>
      <c r="DM298" s="381"/>
      <c r="DN298" s="381"/>
      <c r="DO298" s="381"/>
      <c r="DP298" s="381"/>
      <c r="DQ298" s="381"/>
      <c r="DR298" s="381"/>
      <c r="DS298" s="381"/>
      <c r="DT298" s="381"/>
      <c r="DU298" s="381"/>
      <c r="DV298" s="381"/>
      <c r="DW298" s="381"/>
      <c r="DX298" s="381"/>
      <c r="DY298" s="381"/>
      <c r="DZ298" s="381"/>
      <c r="EA298" s="381"/>
      <c r="EB298" s="381"/>
      <c r="EC298" s="381"/>
      <c r="ED298" s="381"/>
      <c r="EE298" s="381"/>
      <c r="EF298" s="381"/>
      <c r="EG298" s="381"/>
      <c r="EH298" s="381"/>
      <c r="EI298" s="381"/>
      <c r="EJ298" s="381"/>
      <c r="EK298" s="381"/>
      <c r="EL298" s="381"/>
      <c r="EM298" s="381"/>
      <c r="EN298" s="381"/>
      <c r="EO298" s="381"/>
      <c r="EP298" s="381"/>
      <c r="EQ298" s="381"/>
      <c r="ER298" s="381"/>
      <c r="ES298" s="381"/>
      <c r="ET298" s="381"/>
      <c r="EU298" s="381"/>
      <c r="EV298" s="381"/>
      <c r="EW298" s="381"/>
      <c r="EX298" s="381"/>
      <c r="EY298" s="381"/>
      <c r="EZ298" s="381"/>
      <c r="FA298" s="381"/>
      <c r="FB298" s="381"/>
      <c r="FC298" s="381"/>
      <c r="FD298" s="381"/>
      <c r="FE298" s="381"/>
      <c r="FF298" s="381"/>
      <c r="FG298" s="381"/>
      <c r="FH298" s="381"/>
      <c r="FI298" s="381"/>
      <c r="FJ298" s="381"/>
      <c r="FK298" s="381"/>
      <c r="FL298" s="381"/>
      <c r="FM298" s="381"/>
      <c r="FN298" s="381"/>
      <c r="FO298" s="381"/>
      <c r="FP298" s="381"/>
      <c r="FQ298" s="381"/>
      <c r="FR298" s="381"/>
      <c r="FS298" s="381"/>
      <c r="FT298" s="381"/>
      <c r="FU298" s="381"/>
      <c r="FV298" s="381"/>
      <c r="FW298" s="381"/>
      <c r="FX298" s="381"/>
      <c r="FY298" s="381"/>
      <c r="FZ298" s="381"/>
      <c r="GA298" s="381"/>
      <c r="GB298" s="381"/>
      <c r="GC298" s="381"/>
    </row>
    <row r="299" spans="1:185" s="382" customFormat="1" ht="13.8">
      <c r="A299" s="390" t="s">
        <v>6100</v>
      </c>
      <c r="B299" s="388" t="s">
        <v>5903</v>
      </c>
      <c r="C299" s="202">
        <v>2</v>
      </c>
      <c r="D299" s="146">
        <v>25187</v>
      </c>
      <c r="E299" s="146">
        <v>25565.3</v>
      </c>
      <c r="F299" s="157"/>
      <c r="G299" s="157"/>
      <c r="H299" s="157"/>
      <c r="I299" s="381"/>
      <c r="J299" s="381"/>
      <c r="K299" s="381"/>
      <c r="L299" s="381"/>
      <c r="M299" s="381"/>
      <c r="N299" s="381"/>
      <c r="O299" s="381"/>
      <c r="P299" s="381"/>
      <c r="Q299" s="381"/>
      <c r="R299" s="381"/>
      <c r="S299" s="381"/>
      <c r="T299" s="381"/>
      <c r="U299" s="381"/>
      <c r="V299" s="381"/>
      <c r="W299" s="381"/>
      <c r="X299" s="381"/>
      <c r="Y299" s="381"/>
      <c r="Z299" s="381"/>
      <c r="AA299" s="381"/>
      <c r="AB299" s="381"/>
      <c r="AC299" s="381"/>
      <c r="AD299" s="381"/>
      <c r="AE299" s="381"/>
      <c r="AF299" s="381"/>
      <c r="AG299" s="381"/>
      <c r="AH299" s="381"/>
      <c r="AI299" s="381"/>
      <c r="AJ299" s="381"/>
      <c r="AK299" s="381"/>
      <c r="AL299" s="381"/>
      <c r="AM299" s="381"/>
      <c r="AN299" s="381"/>
      <c r="AO299" s="381"/>
      <c r="AP299" s="381"/>
      <c r="AQ299" s="381"/>
      <c r="AR299" s="381"/>
      <c r="AS299" s="381"/>
      <c r="AT299" s="381"/>
      <c r="AU299" s="381"/>
      <c r="AV299" s="381"/>
      <c r="AW299" s="381"/>
      <c r="AX299" s="381"/>
      <c r="AY299" s="381"/>
      <c r="AZ299" s="381"/>
      <c r="BA299" s="381"/>
      <c r="BB299" s="381"/>
      <c r="BC299" s="381"/>
      <c r="BD299" s="381"/>
      <c r="BE299" s="381"/>
      <c r="BF299" s="381"/>
      <c r="BG299" s="381"/>
      <c r="BH299" s="381"/>
      <c r="BI299" s="381"/>
      <c r="BJ299" s="381"/>
      <c r="BK299" s="381"/>
      <c r="BL299" s="381"/>
      <c r="BM299" s="381"/>
      <c r="BN299" s="381"/>
      <c r="BO299" s="381"/>
      <c r="BP299" s="381"/>
      <c r="BQ299" s="381"/>
      <c r="BR299" s="381"/>
      <c r="BS299" s="381"/>
      <c r="BT299" s="381"/>
      <c r="BU299" s="381"/>
      <c r="BV299" s="381"/>
      <c r="BW299" s="381"/>
      <c r="BX299" s="381"/>
      <c r="BY299" s="381"/>
      <c r="BZ299" s="381"/>
      <c r="CA299" s="381"/>
      <c r="CB299" s="381"/>
      <c r="CC299" s="381"/>
      <c r="CD299" s="381"/>
      <c r="CE299" s="381"/>
      <c r="CF299" s="381"/>
      <c r="CG299" s="381"/>
      <c r="CH299" s="381"/>
      <c r="CI299" s="381"/>
      <c r="CJ299" s="381"/>
      <c r="CK299" s="381"/>
      <c r="CL299" s="381"/>
      <c r="CM299" s="381"/>
      <c r="CN299" s="381"/>
      <c r="CO299" s="381"/>
      <c r="CP299" s="381"/>
      <c r="CQ299" s="381"/>
      <c r="CR299" s="381"/>
      <c r="CS299" s="381"/>
      <c r="CT299" s="381"/>
      <c r="CU299" s="381"/>
      <c r="CV299" s="381"/>
      <c r="CW299" s="381"/>
      <c r="CX299" s="381"/>
      <c r="CY299" s="381"/>
      <c r="CZ299" s="381"/>
      <c r="DA299" s="381"/>
      <c r="DB299" s="381"/>
      <c r="DC299" s="381"/>
      <c r="DD299" s="381"/>
      <c r="DE299" s="381"/>
      <c r="DF299" s="381"/>
      <c r="DG299" s="381"/>
      <c r="DH299" s="381"/>
      <c r="DI299" s="381"/>
      <c r="DJ299" s="381"/>
      <c r="DK299" s="381"/>
      <c r="DL299" s="381"/>
      <c r="DM299" s="381"/>
      <c r="DN299" s="381"/>
      <c r="DO299" s="381"/>
      <c r="DP299" s="381"/>
      <c r="DQ299" s="381"/>
      <c r="DR299" s="381"/>
      <c r="DS299" s="381"/>
      <c r="DT299" s="381"/>
      <c r="DU299" s="381"/>
      <c r="DV299" s="381"/>
      <c r="DW299" s="381"/>
      <c r="DX299" s="381"/>
      <c r="DY299" s="381"/>
      <c r="DZ299" s="381"/>
      <c r="EA299" s="381"/>
      <c r="EB299" s="381"/>
      <c r="EC299" s="381"/>
      <c r="ED299" s="381"/>
      <c r="EE299" s="381"/>
      <c r="EF299" s="381"/>
      <c r="EG299" s="381"/>
      <c r="EH299" s="381"/>
      <c r="EI299" s="381"/>
      <c r="EJ299" s="381"/>
      <c r="EK299" s="381"/>
      <c r="EL299" s="381"/>
      <c r="EM299" s="381"/>
      <c r="EN299" s="381"/>
      <c r="EO299" s="381"/>
      <c r="EP299" s="381"/>
      <c r="EQ299" s="381"/>
      <c r="ER299" s="381"/>
      <c r="ES299" s="381"/>
      <c r="ET299" s="381"/>
      <c r="EU299" s="381"/>
      <c r="EV299" s="381"/>
      <c r="EW299" s="381"/>
      <c r="EX299" s="381"/>
      <c r="EY299" s="381"/>
      <c r="EZ299" s="381"/>
      <c r="FA299" s="381"/>
      <c r="FB299" s="381"/>
      <c r="FC299" s="381"/>
      <c r="FD299" s="381"/>
      <c r="FE299" s="381"/>
      <c r="FF299" s="381"/>
      <c r="FG299" s="381"/>
      <c r="FH299" s="381"/>
      <c r="FI299" s="381"/>
      <c r="FJ299" s="381"/>
      <c r="FK299" s="381"/>
      <c r="FL299" s="381"/>
      <c r="FM299" s="381"/>
      <c r="FN299" s="381"/>
      <c r="FO299" s="381"/>
      <c r="FP299" s="381"/>
      <c r="FQ299" s="381"/>
      <c r="FR299" s="381"/>
      <c r="FS299" s="381"/>
      <c r="FT299" s="381"/>
      <c r="FU299" s="381"/>
      <c r="FV299" s="381"/>
      <c r="FW299" s="381"/>
      <c r="FX299" s="381"/>
      <c r="FY299" s="381"/>
      <c r="FZ299" s="381"/>
      <c r="GA299" s="381"/>
      <c r="GB299" s="381"/>
      <c r="GC299" s="381"/>
    </row>
    <row r="300" spans="1:185" s="382" customFormat="1" ht="13.8">
      <c r="A300" s="390" t="s">
        <v>6101</v>
      </c>
      <c r="B300" s="388" t="s">
        <v>5909</v>
      </c>
      <c r="C300" s="202">
        <v>80</v>
      </c>
      <c r="D300" s="146">
        <v>20688</v>
      </c>
      <c r="E300" s="146">
        <v>22895.4</v>
      </c>
      <c r="F300" s="157"/>
      <c r="G300" s="157"/>
      <c r="H300" s="157"/>
      <c r="I300" s="381"/>
      <c r="J300" s="381"/>
      <c r="K300" s="381"/>
      <c r="L300" s="381"/>
      <c r="M300" s="381"/>
      <c r="N300" s="381"/>
      <c r="O300" s="381"/>
      <c r="P300" s="381"/>
      <c r="Q300" s="381"/>
      <c r="R300" s="381"/>
      <c r="S300" s="381"/>
      <c r="T300" s="381"/>
      <c r="U300" s="381"/>
      <c r="V300" s="381"/>
      <c r="W300" s="381"/>
      <c r="X300" s="381"/>
      <c r="Y300" s="381"/>
      <c r="Z300" s="381"/>
      <c r="AA300" s="381"/>
      <c r="AB300" s="381"/>
      <c r="AC300" s="381"/>
      <c r="AD300" s="381"/>
      <c r="AE300" s="381"/>
      <c r="AF300" s="381"/>
      <c r="AG300" s="381"/>
      <c r="AH300" s="381"/>
      <c r="AI300" s="381"/>
      <c r="AJ300" s="381"/>
      <c r="AK300" s="381"/>
      <c r="AL300" s="381"/>
      <c r="AM300" s="381"/>
      <c r="AN300" s="381"/>
      <c r="AO300" s="381"/>
      <c r="AP300" s="381"/>
      <c r="AQ300" s="381"/>
      <c r="AR300" s="381"/>
      <c r="AS300" s="381"/>
      <c r="AT300" s="381"/>
      <c r="AU300" s="381"/>
      <c r="AV300" s="381"/>
      <c r="AW300" s="381"/>
      <c r="AX300" s="381"/>
      <c r="AY300" s="381"/>
      <c r="AZ300" s="381"/>
      <c r="BA300" s="381"/>
      <c r="BB300" s="381"/>
      <c r="BC300" s="381"/>
      <c r="BD300" s="381"/>
      <c r="BE300" s="381"/>
      <c r="BF300" s="381"/>
      <c r="BG300" s="381"/>
      <c r="BH300" s="381"/>
      <c r="BI300" s="381"/>
      <c r="BJ300" s="381"/>
      <c r="BK300" s="381"/>
      <c r="BL300" s="381"/>
      <c r="BM300" s="381"/>
      <c r="BN300" s="381"/>
      <c r="BO300" s="381"/>
      <c r="BP300" s="381"/>
      <c r="BQ300" s="381"/>
      <c r="BR300" s="381"/>
      <c r="BS300" s="381"/>
      <c r="BT300" s="381"/>
      <c r="BU300" s="381"/>
      <c r="BV300" s="381"/>
      <c r="BW300" s="381"/>
      <c r="BX300" s="381"/>
      <c r="BY300" s="381"/>
      <c r="BZ300" s="381"/>
      <c r="CA300" s="381"/>
      <c r="CB300" s="381"/>
      <c r="CC300" s="381"/>
      <c r="CD300" s="381"/>
      <c r="CE300" s="381"/>
      <c r="CF300" s="381"/>
      <c r="CG300" s="381"/>
      <c r="CH300" s="381"/>
      <c r="CI300" s="381"/>
      <c r="CJ300" s="381"/>
      <c r="CK300" s="381"/>
      <c r="CL300" s="381"/>
      <c r="CM300" s="381"/>
      <c r="CN300" s="381"/>
      <c r="CO300" s="381"/>
      <c r="CP300" s="381"/>
      <c r="CQ300" s="381"/>
      <c r="CR300" s="381"/>
      <c r="CS300" s="381"/>
      <c r="CT300" s="381"/>
      <c r="CU300" s="381"/>
      <c r="CV300" s="381"/>
      <c r="CW300" s="381"/>
      <c r="CX300" s="381"/>
      <c r="CY300" s="381"/>
      <c r="CZ300" s="381"/>
      <c r="DA300" s="381"/>
      <c r="DB300" s="381"/>
      <c r="DC300" s="381"/>
      <c r="DD300" s="381"/>
      <c r="DE300" s="381"/>
      <c r="DF300" s="381"/>
      <c r="DG300" s="381"/>
      <c r="DH300" s="381"/>
      <c r="DI300" s="381"/>
      <c r="DJ300" s="381"/>
      <c r="DK300" s="381"/>
      <c r="DL300" s="381"/>
      <c r="DM300" s="381"/>
      <c r="DN300" s="381"/>
      <c r="DO300" s="381"/>
      <c r="DP300" s="381"/>
      <c r="DQ300" s="381"/>
      <c r="DR300" s="381"/>
      <c r="DS300" s="381"/>
      <c r="DT300" s="381"/>
      <c r="DU300" s="381"/>
      <c r="DV300" s="381"/>
      <c r="DW300" s="381"/>
      <c r="DX300" s="381"/>
      <c r="DY300" s="381"/>
      <c r="DZ300" s="381"/>
      <c r="EA300" s="381"/>
      <c r="EB300" s="381"/>
      <c r="EC300" s="381"/>
      <c r="ED300" s="381"/>
      <c r="EE300" s="381"/>
      <c r="EF300" s="381"/>
      <c r="EG300" s="381"/>
      <c r="EH300" s="381"/>
      <c r="EI300" s="381"/>
      <c r="EJ300" s="381"/>
      <c r="EK300" s="381"/>
      <c r="EL300" s="381"/>
      <c r="EM300" s="381"/>
      <c r="EN300" s="381"/>
      <c r="EO300" s="381"/>
      <c r="EP300" s="381"/>
      <c r="EQ300" s="381"/>
      <c r="ER300" s="381"/>
      <c r="ES300" s="381"/>
      <c r="ET300" s="381"/>
      <c r="EU300" s="381"/>
      <c r="EV300" s="381"/>
      <c r="EW300" s="381"/>
      <c r="EX300" s="381"/>
      <c r="EY300" s="381"/>
      <c r="EZ300" s="381"/>
      <c r="FA300" s="381"/>
      <c r="FB300" s="381"/>
      <c r="FC300" s="381"/>
      <c r="FD300" s="381"/>
      <c r="FE300" s="381"/>
      <c r="FF300" s="381"/>
      <c r="FG300" s="381"/>
      <c r="FH300" s="381"/>
      <c r="FI300" s="381"/>
      <c r="FJ300" s="381"/>
      <c r="FK300" s="381"/>
      <c r="FL300" s="381"/>
      <c r="FM300" s="381"/>
      <c r="FN300" s="381"/>
      <c r="FO300" s="381"/>
      <c r="FP300" s="381"/>
      <c r="FQ300" s="381"/>
      <c r="FR300" s="381"/>
      <c r="FS300" s="381"/>
      <c r="FT300" s="381"/>
      <c r="FU300" s="381"/>
      <c r="FV300" s="381"/>
      <c r="FW300" s="381"/>
      <c r="FX300" s="381"/>
      <c r="FY300" s="381"/>
      <c r="FZ300" s="381"/>
      <c r="GA300" s="381"/>
      <c r="GB300" s="381"/>
      <c r="GC300" s="381"/>
    </row>
    <row r="301" spans="1:185" s="382" customFormat="1" ht="13.8">
      <c r="A301" s="390" t="s">
        <v>6102</v>
      </c>
      <c r="B301" s="388" t="s">
        <v>5948</v>
      </c>
      <c r="C301" s="202">
        <v>22</v>
      </c>
      <c r="D301" s="146">
        <v>34042</v>
      </c>
      <c r="E301" s="146">
        <v>36003.86</v>
      </c>
      <c r="F301" s="157"/>
      <c r="G301" s="157"/>
      <c r="H301" s="157"/>
      <c r="I301" s="381"/>
      <c r="J301" s="381"/>
      <c r="K301" s="381"/>
      <c r="L301" s="381"/>
      <c r="M301" s="381"/>
      <c r="N301" s="381"/>
      <c r="O301" s="381"/>
      <c r="P301" s="381"/>
      <c r="Q301" s="381"/>
      <c r="R301" s="381"/>
      <c r="S301" s="381"/>
      <c r="T301" s="381"/>
      <c r="U301" s="381"/>
      <c r="V301" s="381"/>
      <c r="W301" s="381"/>
      <c r="X301" s="381"/>
      <c r="Y301" s="381"/>
      <c r="Z301" s="381"/>
      <c r="AA301" s="381"/>
      <c r="AB301" s="381"/>
      <c r="AC301" s="381"/>
      <c r="AD301" s="381"/>
      <c r="AE301" s="381"/>
      <c r="AF301" s="381"/>
      <c r="AG301" s="381"/>
      <c r="AH301" s="381"/>
      <c r="AI301" s="381"/>
      <c r="AJ301" s="381"/>
      <c r="AK301" s="381"/>
      <c r="AL301" s="381"/>
      <c r="AM301" s="381"/>
      <c r="AN301" s="381"/>
      <c r="AO301" s="381"/>
      <c r="AP301" s="381"/>
      <c r="AQ301" s="381"/>
      <c r="AR301" s="381"/>
      <c r="AS301" s="381"/>
      <c r="AT301" s="381"/>
      <c r="AU301" s="381"/>
      <c r="AV301" s="381"/>
      <c r="AW301" s="381"/>
      <c r="AX301" s="381"/>
      <c r="AY301" s="381"/>
      <c r="AZ301" s="381"/>
      <c r="BA301" s="381"/>
      <c r="BB301" s="381"/>
      <c r="BC301" s="381"/>
      <c r="BD301" s="381"/>
      <c r="BE301" s="381"/>
      <c r="BF301" s="381"/>
      <c r="BG301" s="381"/>
      <c r="BH301" s="381"/>
      <c r="BI301" s="381"/>
      <c r="BJ301" s="381"/>
      <c r="BK301" s="381"/>
      <c r="BL301" s="381"/>
      <c r="BM301" s="381"/>
      <c r="BN301" s="381"/>
      <c r="BO301" s="381"/>
      <c r="BP301" s="381"/>
      <c r="BQ301" s="381"/>
      <c r="BR301" s="381"/>
      <c r="BS301" s="381"/>
      <c r="BT301" s="381"/>
      <c r="BU301" s="381"/>
      <c r="BV301" s="381"/>
      <c r="BW301" s="381"/>
      <c r="BX301" s="381"/>
      <c r="BY301" s="381"/>
      <c r="BZ301" s="381"/>
      <c r="CA301" s="381"/>
      <c r="CB301" s="381"/>
      <c r="CC301" s="381"/>
      <c r="CD301" s="381"/>
      <c r="CE301" s="381"/>
      <c r="CF301" s="381"/>
      <c r="CG301" s="381"/>
      <c r="CH301" s="381"/>
      <c r="CI301" s="381"/>
      <c r="CJ301" s="381"/>
      <c r="CK301" s="381"/>
      <c r="CL301" s="381"/>
      <c r="CM301" s="381"/>
      <c r="CN301" s="381"/>
      <c r="CO301" s="381"/>
      <c r="CP301" s="381"/>
      <c r="CQ301" s="381"/>
      <c r="CR301" s="381"/>
      <c r="CS301" s="381"/>
      <c r="CT301" s="381"/>
      <c r="CU301" s="381"/>
      <c r="CV301" s="381"/>
      <c r="CW301" s="381"/>
      <c r="CX301" s="381"/>
      <c r="CY301" s="381"/>
      <c r="CZ301" s="381"/>
      <c r="DA301" s="381"/>
      <c r="DB301" s="381"/>
      <c r="DC301" s="381"/>
      <c r="DD301" s="381"/>
      <c r="DE301" s="381"/>
      <c r="DF301" s="381"/>
      <c r="DG301" s="381"/>
      <c r="DH301" s="381"/>
      <c r="DI301" s="381"/>
      <c r="DJ301" s="381"/>
      <c r="DK301" s="381"/>
      <c r="DL301" s="381"/>
      <c r="DM301" s="381"/>
      <c r="DN301" s="381"/>
      <c r="DO301" s="381"/>
      <c r="DP301" s="381"/>
      <c r="DQ301" s="381"/>
      <c r="DR301" s="381"/>
      <c r="DS301" s="381"/>
      <c r="DT301" s="381"/>
      <c r="DU301" s="381"/>
      <c r="DV301" s="381"/>
      <c r="DW301" s="381"/>
      <c r="DX301" s="381"/>
      <c r="DY301" s="381"/>
      <c r="DZ301" s="381"/>
      <c r="EA301" s="381"/>
      <c r="EB301" s="381"/>
      <c r="EC301" s="381"/>
      <c r="ED301" s="381"/>
      <c r="EE301" s="381"/>
      <c r="EF301" s="381"/>
      <c r="EG301" s="381"/>
      <c r="EH301" s="381"/>
      <c r="EI301" s="381"/>
      <c r="EJ301" s="381"/>
      <c r="EK301" s="381"/>
      <c r="EL301" s="381"/>
      <c r="EM301" s="381"/>
      <c r="EN301" s="381"/>
      <c r="EO301" s="381"/>
      <c r="EP301" s="381"/>
      <c r="EQ301" s="381"/>
      <c r="ER301" s="381"/>
      <c r="ES301" s="381"/>
      <c r="ET301" s="381"/>
      <c r="EU301" s="381"/>
      <c r="EV301" s="381"/>
      <c r="EW301" s="381"/>
      <c r="EX301" s="381"/>
      <c r="EY301" s="381"/>
      <c r="EZ301" s="381"/>
      <c r="FA301" s="381"/>
      <c r="FB301" s="381"/>
      <c r="FC301" s="381"/>
      <c r="FD301" s="381"/>
      <c r="FE301" s="381"/>
      <c r="FF301" s="381"/>
      <c r="FG301" s="381"/>
      <c r="FH301" s="381"/>
      <c r="FI301" s="381"/>
      <c r="FJ301" s="381"/>
      <c r="FK301" s="381"/>
      <c r="FL301" s="381"/>
      <c r="FM301" s="381"/>
      <c r="FN301" s="381"/>
      <c r="FO301" s="381"/>
      <c r="FP301" s="381"/>
      <c r="FQ301" s="381"/>
      <c r="FR301" s="381"/>
      <c r="FS301" s="381"/>
      <c r="FT301" s="381"/>
      <c r="FU301" s="381"/>
      <c r="FV301" s="381"/>
      <c r="FW301" s="381"/>
      <c r="FX301" s="381"/>
      <c r="FY301" s="381"/>
      <c r="FZ301" s="381"/>
      <c r="GA301" s="381"/>
      <c r="GB301" s="381"/>
      <c r="GC301" s="381"/>
    </row>
    <row r="302" spans="1:185" s="382" customFormat="1" ht="13.8">
      <c r="A302" s="390" t="s">
        <v>6103</v>
      </c>
      <c r="B302" s="388" t="s">
        <v>6104</v>
      </c>
      <c r="C302" s="202">
        <v>1</v>
      </c>
      <c r="D302" s="146">
        <v>35201</v>
      </c>
      <c r="E302" s="146">
        <v>35201</v>
      </c>
      <c r="F302" s="157"/>
      <c r="G302" s="157"/>
      <c r="H302" s="157"/>
      <c r="I302" s="381"/>
      <c r="J302" s="381"/>
      <c r="K302" s="381"/>
      <c r="L302" s="381"/>
      <c r="M302" s="381"/>
      <c r="N302" s="381"/>
      <c r="O302" s="381"/>
      <c r="P302" s="381"/>
      <c r="Q302" s="381"/>
      <c r="R302" s="381"/>
      <c r="S302" s="381"/>
      <c r="T302" s="381"/>
      <c r="U302" s="381"/>
      <c r="V302" s="381"/>
      <c r="W302" s="381"/>
      <c r="X302" s="381"/>
      <c r="Y302" s="381"/>
      <c r="Z302" s="381"/>
      <c r="AA302" s="381"/>
      <c r="AB302" s="381"/>
      <c r="AC302" s="381"/>
      <c r="AD302" s="381"/>
      <c r="AE302" s="381"/>
      <c r="AF302" s="381"/>
      <c r="AG302" s="381"/>
      <c r="AH302" s="381"/>
      <c r="AI302" s="381"/>
      <c r="AJ302" s="381"/>
      <c r="AK302" s="381"/>
      <c r="AL302" s="381"/>
      <c r="AM302" s="381"/>
      <c r="AN302" s="381"/>
      <c r="AO302" s="381"/>
      <c r="AP302" s="381"/>
      <c r="AQ302" s="381"/>
      <c r="AR302" s="381"/>
      <c r="AS302" s="381"/>
      <c r="AT302" s="381"/>
      <c r="AU302" s="381"/>
      <c r="AV302" s="381"/>
      <c r="AW302" s="381"/>
      <c r="AX302" s="381"/>
      <c r="AY302" s="381"/>
      <c r="AZ302" s="381"/>
      <c r="BA302" s="381"/>
      <c r="BB302" s="381"/>
      <c r="BC302" s="381"/>
      <c r="BD302" s="381"/>
      <c r="BE302" s="381"/>
      <c r="BF302" s="381"/>
      <c r="BG302" s="381"/>
      <c r="BH302" s="381"/>
      <c r="BI302" s="381"/>
      <c r="BJ302" s="381"/>
      <c r="BK302" s="381"/>
      <c r="BL302" s="381"/>
      <c r="BM302" s="381"/>
      <c r="BN302" s="381"/>
      <c r="BO302" s="381"/>
      <c r="BP302" s="381"/>
      <c r="BQ302" s="381"/>
      <c r="BR302" s="381"/>
      <c r="BS302" s="381"/>
      <c r="BT302" s="381"/>
      <c r="BU302" s="381"/>
      <c r="BV302" s="381"/>
      <c r="BW302" s="381"/>
      <c r="BX302" s="381"/>
      <c r="BY302" s="381"/>
      <c r="BZ302" s="381"/>
      <c r="CA302" s="381"/>
      <c r="CB302" s="381"/>
      <c r="CC302" s="381"/>
      <c r="CD302" s="381"/>
      <c r="CE302" s="381"/>
      <c r="CF302" s="381"/>
      <c r="CG302" s="381"/>
      <c r="CH302" s="381"/>
      <c r="CI302" s="381"/>
      <c r="CJ302" s="381"/>
      <c r="CK302" s="381"/>
      <c r="CL302" s="381"/>
      <c r="CM302" s="381"/>
      <c r="CN302" s="381"/>
      <c r="CO302" s="381"/>
      <c r="CP302" s="381"/>
      <c r="CQ302" s="381"/>
      <c r="CR302" s="381"/>
      <c r="CS302" s="381"/>
      <c r="CT302" s="381"/>
      <c r="CU302" s="381"/>
      <c r="CV302" s="381"/>
      <c r="CW302" s="381"/>
      <c r="CX302" s="381"/>
      <c r="CY302" s="381"/>
      <c r="CZ302" s="381"/>
      <c r="DA302" s="381"/>
      <c r="DB302" s="381"/>
      <c r="DC302" s="381"/>
      <c r="DD302" s="381"/>
      <c r="DE302" s="381"/>
      <c r="DF302" s="381"/>
      <c r="DG302" s="381"/>
      <c r="DH302" s="381"/>
      <c r="DI302" s="381"/>
      <c r="DJ302" s="381"/>
      <c r="DK302" s="381"/>
      <c r="DL302" s="381"/>
      <c r="DM302" s="381"/>
      <c r="DN302" s="381"/>
      <c r="DO302" s="381"/>
      <c r="DP302" s="381"/>
      <c r="DQ302" s="381"/>
      <c r="DR302" s="381"/>
      <c r="DS302" s="381"/>
      <c r="DT302" s="381"/>
      <c r="DU302" s="381"/>
      <c r="DV302" s="381"/>
      <c r="DW302" s="381"/>
      <c r="DX302" s="381"/>
      <c r="DY302" s="381"/>
      <c r="DZ302" s="381"/>
      <c r="EA302" s="381"/>
      <c r="EB302" s="381"/>
      <c r="EC302" s="381"/>
      <c r="ED302" s="381"/>
      <c r="EE302" s="381"/>
      <c r="EF302" s="381"/>
      <c r="EG302" s="381"/>
      <c r="EH302" s="381"/>
      <c r="EI302" s="381"/>
      <c r="EJ302" s="381"/>
      <c r="EK302" s="381"/>
      <c r="EL302" s="381"/>
      <c r="EM302" s="381"/>
      <c r="EN302" s="381"/>
      <c r="EO302" s="381"/>
      <c r="EP302" s="381"/>
      <c r="EQ302" s="381"/>
      <c r="ER302" s="381"/>
      <c r="ES302" s="381"/>
      <c r="ET302" s="381"/>
      <c r="EU302" s="381"/>
      <c r="EV302" s="381"/>
      <c r="EW302" s="381"/>
      <c r="EX302" s="381"/>
      <c r="EY302" s="381"/>
      <c r="EZ302" s="381"/>
      <c r="FA302" s="381"/>
      <c r="FB302" s="381"/>
      <c r="FC302" s="381"/>
      <c r="FD302" s="381"/>
      <c r="FE302" s="381"/>
      <c r="FF302" s="381"/>
      <c r="FG302" s="381"/>
      <c r="FH302" s="381"/>
      <c r="FI302" s="381"/>
      <c r="FJ302" s="381"/>
      <c r="FK302" s="381"/>
      <c r="FL302" s="381"/>
      <c r="FM302" s="381"/>
      <c r="FN302" s="381"/>
      <c r="FO302" s="381"/>
      <c r="FP302" s="381"/>
      <c r="FQ302" s="381"/>
      <c r="FR302" s="381"/>
      <c r="FS302" s="381"/>
      <c r="FT302" s="381"/>
      <c r="FU302" s="381"/>
      <c r="FV302" s="381"/>
      <c r="FW302" s="381"/>
      <c r="FX302" s="381"/>
      <c r="FY302" s="381"/>
      <c r="FZ302" s="381"/>
      <c r="GA302" s="381"/>
      <c r="GB302" s="381"/>
      <c r="GC302" s="381"/>
    </row>
    <row r="303" spans="1:185" s="382" customFormat="1" ht="13.8">
      <c r="A303" s="390" t="s">
        <v>6105</v>
      </c>
      <c r="B303" s="388" t="s">
        <v>5952</v>
      </c>
      <c r="C303" s="202">
        <v>10</v>
      </c>
      <c r="D303" s="146">
        <v>23984</v>
      </c>
      <c r="E303" s="146">
        <v>25187</v>
      </c>
      <c r="F303" s="157"/>
      <c r="G303" s="157"/>
      <c r="H303" s="157"/>
      <c r="I303" s="381"/>
      <c r="J303" s="381"/>
      <c r="K303" s="381"/>
      <c r="L303" s="381"/>
      <c r="M303" s="381"/>
      <c r="N303" s="381"/>
      <c r="O303" s="381"/>
      <c r="P303" s="381"/>
      <c r="Q303" s="381"/>
      <c r="R303" s="381"/>
      <c r="S303" s="381"/>
      <c r="T303" s="381"/>
      <c r="U303" s="381"/>
      <c r="V303" s="381"/>
      <c r="W303" s="381"/>
      <c r="X303" s="381"/>
      <c r="Y303" s="381"/>
      <c r="Z303" s="381"/>
      <c r="AA303" s="381"/>
      <c r="AB303" s="381"/>
      <c r="AC303" s="381"/>
      <c r="AD303" s="381"/>
      <c r="AE303" s="381"/>
      <c r="AF303" s="381"/>
      <c r="AG303" s="381"/>
      <c r="AH303" s="381"/>
      <c r="AI303" s="381"/>
      <c r="AJ303" s="381"/>
      <c r="AK303" s="381"/>
      <c r="AL303" s="381"/>
      <c r="AM303" s="381"/>
      <c r="AN303" s="381"/>
      <c r="AO303" s="381"/>
      <c r="AP303" s="381"/>
      <c r="AQ303" s="381"/>
      <c r="AR303" s="381"/>
      <c r="AS303" s="381"/>
      <c r="AT303" s="381"/>
      <c r="AU303" s="381"/>
      <c r="AV303" s="381"/>
      <c r="AW303" s="381"/>
      <c r="AX303" s="381"/>
      <c r="AY303" s="381"/>
      <c r="AZ303" s="381"/>
      <c r="BA303" s="381"/>
      <c r="BB303" s="381"/>
      <c r="BC303" s="381"/>
      <c r="BD303" s="381"/>
      <c r="BE303" s="381"/>
      <c r="BF303" s="381"/>
      <c r="BG303" s="381"/>
      <c r="BH303" s="381"/>
      <c r="BI303" s="381"/>
      <c r="BJ303" s="381"/>
      <c r="BK303" s="381"/>
      <c r="BL303" s="381"/>
      <c r="BM303" s="381"/>
      <c r="BN303" s="381"/>
      <c r="BO303" s="381"/>
      <c r="BP303" s="381"/>
      <c r="BQ303" s="381"/>
      <c r="BR303" s="381"/>
      <c r="BS303" s="381"/>
      <c r="BT303" s="381"/>
      <c r="BU303" s="381"/>
      <c r="BV303" s="381"/>
      <c r="BW303" s="381"/>
      <c r="BX303" s="381"/>
      <c r="BY303" s="381"/>
      <c r="BZ303" s="381"/>
      <c r="CA303" s="381"/>
      <c r="CB303" s="381"/>
      <c r="CC303" s="381"/>
      <c r="CD303" s="381"/>
      <c r="CE303" s="381"/>
      <c r="CF303" s="381"/>
      <c r="CG303" s="381"/>
      <c r="CH303" s="381"/>
      <c r="CI303" s="381"/>
      <c r="CJ303" s="381"/>
      <c r="CK303" s="381"/>
      <c r="CL303" s="381"/>
      <c r="CM303" s="381"/>
      <c r="CN303" s="381"/>
      <c r="CO303" s="381"/>
      <c r="CP303" s="381"/>
      <c r="CQ303" s="381"/>
      <c r="CR303" s="381"/>
      <c r="CS303" s="381"/>
      <c r="CT303" s="381"/>
      <c r="CU303" s="381"/>
      <c r="CV303" s="381"/>
      <c r="CW303" s="381"/>
      <c r="CX303" s="381"/>
      <c r="CY303" s="381"/>
      <c r="CZ303" s="381"/>
      <c r="DA303" s="381"/>
      <c r="DB303" s="381"/>
      <c r="DC303" s="381"/>
      <c r="DD303" s="381"/>
      <c r="DE303" s="381"/>
      <c r="DF303" s="381"/>
      <c r="DG303" s="381"/>
      <c r="DH303" s="381"/>
      <c r="DI303" s="381"/>
      <c r="DJ303" s="381"/>
      <c r="DK303" s="381"/>
      <c r="DL303" s="381"/>
      <c r="DM303" s="381"/>
      <c r="DN303" s="381"/>
      <c r="DO303" s="381"/>
      <c r="DP303" s="381"/>
      <c r="DQ303" s="381"/>
      <c r="DR303" s="381"/>
      <c r="DS303" s="381"/>
      <c r="DT303" s="381"/>
      <c r="DU303" s="381"/>
      <c r="DV303" s="381"/>
      <c r="DW303" s="381"/>
      <c r="DX303" s="381"/>
      <c r="DY303" s="381"/>
      <c r="DZ303" s="381"/>
      <c r="EA303" s="381"/>
      <c r="EB303" s="381"/>
      <c r="EC303" s="381"/>
      <c r="ED303" s="381"/>
      <c r="EE303" s="381"/>
      <c r="EF303" s="381"/>
      <c r="EG303" s="381"/>
      <c r="EH303" s="381"/>
      <c r="EI303" s="381"/>
      <c r="EJ303" s="381"/>
      <c r="EK303" s="381"/>
      <c r="EL303" s="381"/>
      <c r="EM303" s="381"/>
      <c r="EN303" s="381"/>
      <c r="EO303" s="381"/>
      <c r="EP303" s="381"/>
      <c r="EQ303" s="381"/>
      <c r="ER303" s="381"/>
      <c r="ES303" s="381"/>
      <c r="ET303" s="381"/>
      <c r="EU303" s="381"/>
      <c r="EV303" s="381"/>
      <c r="EW303" s="381"/>
      <c r="EX303" s="381"/>
      <c r="EY303" s="381"/>
      <c r="EZ303" s="381"/>
      <c r="FA303" s="381"/>
      <c r="FB303" s="381"/>
      <c r="FC303" s="381"/>
      <c r="FD303" s="381"/>
      <c r="FE303" s="381"/>
      <c r="FF303" s="381"/>
      <c r="FG303" s="381"/>
      <c r="FH303" s="381"/>
      <c r="FI303" s="381"/>
      <c r="FJ303" s="381"/>
      <c r="FK303" s="381"/>
      <c r="FL303" s="381"/>
      <c r="FM303" s="381"/>
      <c r="FN303" s="381"/>
      <c r="FO303" s="381"/>
      <c r="FP303" s="381"/>
      <c r="FQ303" s="381"/>
      <c r="FR303" s="381"/>
      <c r="FS303" s="381"/>
      <c r="FT303" s="381"/>
      <c r="FU303" s="381"/>
      <c r="FV303" s="381"/>
      <c r="FW303" s="381"/>
      <c r="FX303" s="381"/>
      <c r="FY303" s="381"/>
      <c r="FZ303" s="381"/>
      <c r="GA303" s="381"/>
      <c r="GB303" s="381"/>
      <c r="GC303" s="381"/>
    </row>
    <row r="304" spans="1:185" s="382" customFormat="1" ht="13.8">
      <c r="A304" s="390" t="s">
        <v>6106</v>
      </c>
      <c r="B304" s="388" t="s">
        <v>5954</v>
      </c>
      <c r="C304" s="202">
        <v>63</v>
      </c>
      <c r="D304" s="146">
        <v>19416</v>
      </c>
      <c r="E304" s="146">
        <v>20852.46</v>
      </c>
      <c r="F304" s="157"/>
      <c r="G304" s="157"/>
      <c r="H304" s="157"/>
      <c r="I304" s="381"/>
      <c r="J304" s="381"/>
      <c r="K304" s="381"/>
      <c r="L304" s="381"/>
      <c r="M304" s="381"/>
      <c r="N304" s="381"/>
      <c r="O304" s="381"/>
      <c r="P304" s="381"/>
      <c r="Q304" s="381"/>
      <c r="R304" s="381"/>
      <c r="S304" s="381"/>
      <c r="T304" s="381"/>
      <c r="U304" s="381"/>
      <c r="V304" s="381"/>
      <c r="W304" s="381"/>
      <c r="X304" s="381"/>
      <c r="Y304" s="381"/>
      <c r="Z304" s="381"/>
      <c r="AA304" s="381"/>
      <c r="AB304" s="381"/>
      <c r="AC304" s="381"/>
      <c r="AD304" s="381"/>
      <c r="AE304" s="381"/>
      <c r="AF304" s="381"/>
      <c r="AG304" s="381"/>
      <c r="AH304" s="381"/>
      <c r="AI304" s="381"/>
      <c r="AJ304" s="381"/>
      <c r="AK304" s="381"/>
      <c r="AL304" s="381"/>
      <c r="AM304" s="381"/>
      <c r="AN304" s="381"/>
      <c r="AO304" s="381"/>
      <c r="AP304" s="381"/>
      <c r="AQ304" s="381"/>
      <c r="AR304" s="381"/>
      <c r="AS304" s="381"/>
      <c r="AT304" s="381"/>
      <c r="AU304" s="381"/>
      <c r="AV304" s="381"/>
      <c r="AW304" s="381"/>
      <c r="AX304" s="381"/>
      <c r="AY304" s="381"/>
      <c r="AZ304" s="381"/>
      <c r="BA304" s="381"/>
      <c r="BB304" s="381"/>
      <c r="BC304" s="381"/>
      <c r="BD304" s="381"/>
      <c r="BE304" s="381"/>
      <c r="BF304" s="381"/>
      <c r="BG304" s="381"/>
      <c r="BH304" s="381"/>
      <c r="BI304" s="381"/>
      <c r="BJ304" s="381"/>
      <c r="BK304" s="381"/>
      <c r="BL304" s="381"/>
      <c r="BM304" s="381"/>
      <c r="BN304" s="381"/>
      <c r="BO304" s="381"/>
      <c r="BP304" s="381"/>
      <c r="BQ304" s="381"/>
      <c r="BR304" s="381"/>
      <c r="BS304" s="381"/>
      <c r="BT304" s="381"/>
      <c r="BU304" s="381"/>
      <c r="BV304" s="381"/>
      <c r="BW304" s="381"/>
      <c r="BX304" s="381"/>
      <c r="BY304" s="381"/>
      <c r="BZ304" s="381"/>
      <c r="CA304" s="381"/>
      <c r="CB304" s="381"/>
      <c r="CC304" s="381"/>
      <c r="CD304" s="381"/>
      <c r="CE304" s="381"/>
      <c r="CF304" s="381"/>
      <c r="CG304" s="381"/>
      <c r="CH304" s="381"/>
      <c r="CI304" s="381"/>
      <c r="CJ304" s="381"/>
      <c r="CK304" s="381"/>
      <c r="CL304" s="381"/>
      <c r="CM304" s="381"/>
      <c r="CN304" s="381"/>
      <c r="CO304" s="381"/>
      <c r="CP304" s="381"/>
      <c r="CQ304" s="381"/>
      <c r="CR304" s="381"/>
      <c r="CS304" s="381"/>
      <c r="CT304" s="381"/>
      <c r="CU304" s="381"/>
      <c r="CV304" s="381"/>
      <c r="CW304" s="381"/>
      <c r="CX304" s="381"/>
      <c r="CY304" s="381"/>
      <c r="CZ304" s="381"/>
      <c r="DA304" s="381"/>
      <c r="DB304" s="381"/>
      <c r="DC304" s="381"/>
      <c r="DD304" s="381"/>
      <c r="DE304" s="381"/>
      <c r="DF304" s="381"/>
      <c r="DG304" s="381"/>
      <c r="DH304" s="381"/>
      <c r="DI304" s="381"/>
      <c r="DJ304" s="381"/>
      <c r="DK304" s="381"/>
      <c r="DL304" s="381"/>
      <c r="DM304" s="381"/>
      <c r="DN304" s="381"/>
      <c r="DO304" s="381"/>
      <c r="DP304" s="381"/>
      <c r="DQ304" s="381"/>
      <c r="DR304" s="381"/>
      <c r="DS304" s="381"/>
      <c r="DT304" s="381"/>
      <c r="DU304" s="381"/>
      <c r="DV304" s="381"/>
      <c r="DW304" s="381"/>
      <c r="DX304" s="381"/>
      <c r="DY304" s="381"/>
      <c r="DZ304" s="381"/>
      <c r="EA304" s="381"/>
      <c r="EB304" s="381"/>
      <c r="EC304" s="381"/>
      <c r="ED304" s="381"/>
      <c r="EE304" s="381"/>
      <c r="EF304" s="381"/>
      <c r="EG304" s="381"/>
      <c r="EH304" s="381"/>
      <c r="EI304" s="381"/>
      <c r="EJ304" s="381"/>
      <c r="EK304" s="381"/>
      <c r="EL304" s="381"/>
      <c r="EM304" s="381"/>
      <c r="EN304" s="381"/>
      <c r="EO304" s="381"/>
      <c r="EP304" s="381"/>
      <c r="EQ304" s="381"/>
      <c r="ER304" s="381"/>
      <c r="ES304" s="381"/>
      <c r="ET304" s="381"/>
      <c r="EU304" s="381"/>
      <c r="EV304" s="381"/>
      <c r="EW304" s="381"/>
      <c r="EX304" s="381"/>
      <c r="EY304" s="381"/>
      <c r="EZ304" s="381"/>
      <c r="FA304" s="381"/>
      <c r="FB304" s="381"/>
      <c r="FC304" s="381"/>
      <c r="FD304" s="381"/>
      <c r="FE304" s="381"/>
      <c r="FF304" s="381"/>
      <c r="FG304" s="381"/>
      <c r="FH304" s="381"/>
      <c r="FI304" s="381"/>
      <c r="FJ304" s="381"/>
      <c r="FK304" s="381"/>
      <c r="FL304" s="381"/>
      <c r="FM304" s="381"/>
      <c r="FN304" s="381"/>
      <c r="FO304" s="381"/>
      <c r="FP304" s="381"/>
      <c r="FQ304" s="381"/>
      <c r="FR304" s="381"/>
      <c r="FS304" s="381"/>
      <c r="FT304" s="381"/>
      <c r="FU304" s="381"/>
      <c r="FV304" s="381"/>
      <c r="FW304" s="381"/>
      <c r="FX304" s="381"/>
      <c r="FY304" s="381"/>
      <c r="FZ304" s="381"/>
      <c r="GA304" s="381"/>
      <c r="GB304" s="381"/>
      <c r="GC304" s="381"/>
    </row>
    <row r="305" spans="1:185" s="382" customFormat="1" ht="13.8">
      <c r="A305" s="390" t="s">
        <v>6107</v>
      </c>
      <c r="B305" s="388" t="s">
        <v>5956</v>
      </c>
      <c r="C305" s="202">
        <v>7</v>
      </c>
      <c r="D305" s="146">
        <v>19576</v>
      </c>
      <c r="E305" s="146">
        <v>20852.46</v>
      </c>
      <c r="F305" s="157"/>
      <c r="G305" s="157"/>
      <c r="H305" s="157"/>
      <c r="I305" s="381"/>
      <c r="J305" s="381"/>
      <c r="K305" s="381"/>
      <c r="L305" s="381"/>
      <c r="M305" s="381"/>
      <c r="N305" s="381"/>
      <c r="O305" s="381"/>
      <c r="P305" s="381"/>
      <c r="Q305" s="381"/>
      <c r="R305" s="381"/>
      <c r="S305" s="381"/>
      <c r="T305" s="381"/>
      <c r="U305" s="381"/>
      <c r="V305" s="381"/>
      <c r="W305" s="381"/>
      <c r="X305" s="381"/>
      <c r="Y305" s="381"/>
      <c r="Z305" s="381"/>
      <c r="AA305" s="381"/>
      <c r="AB305" s="381"/>
      <c r="AC305" s="381"/>
      <c r="AD305" s="381"/>
      <c r="AE305" s="381"/>
      <c r="AF305" s="381"/>
      <c r="AG305" s="381"/>
      <c r="AH305" s="381"/>
      <c r="AI305" s="381"/>
      <c r="AJ305" s="381"/>
      <c r="AK305" s="381"/>
      <c r="AL305" s="381"/>
      <c r="AM305" s="381"/>
      <c r="AN305" s="381"/>
      <c r="AO305" s="381"/>
      <c r="AP305" s="381"/>
      <c r="AQ305" s="381"/>
      <c r="AR305" s="381"/>
      <c r="AS305" s="381"/>
      <c r="AT305" s="381"/>
      <c r="AU305" s="381"/>
      <c r="AV305" s="381"/>
      <c r="AW305" s="381"/>
      <c r="AX305" s="381"/>
      <c r="AY305" s="381"/>
      <c r="AZ305" s="381"/>
      <c r="BA305" s="381"/>
      <c r="BB305" s="381"/>
      <c r="BC305" s="381"/>
      <c r="BD305" s="381"/>
      <c r="BE305" s="381"/>
      <c r="BF305" s="381"/>
      <c r="BG305" s="381"/>
      <c r="BH305" s="381"/>
      <c r="BI305" s="381"/>
      <c r="BJ305" s="381"/>
      <c r="BK305" s="381"/>
      <c r="BL305" s="381"/>
      <c r="BM305" s="381"/>
      <c r="BN305" s="381"/>
      <c r="BO305" s="381"/>
      <c r="BP305" s="381"/>
      <c r="BQ305" s="381"/>
      <c r="BR305" s="381"/>
      <c r="BS305" s="381"/>
      <c r="BT305" s="381"/>
      <c r="BU305" s="381"/>
      <c r="BV305" s="381"/>
      <c r="BW305" s="381"/>
      <c r="BX305" s="381"/>
      <c r="BY305" s="381"/>
      <c r="BZ305" s="381"/>
      <c r="CA305" s="381"/>
      <c r="CB305" s="381"/>
      <c r="CC305" s="381"/>
      <c r="CD305" s="381"/>
      <c r="CE305" s="381"/>
      <c r="CF305" s="381"/>
      <c r="CG305" s="381"/>
      <c r="CH305" s="381"/>
      <c r="CI305" s="381"/>
      <c r="CJ305" s="381"/>
      <c r="CK305" s="381"/>
      <c r="CL305" s="381"/>
      <c r="CM305" s="381"/>
      <c r="CN305" s="381"/>
      <c r="CO305" s="381"/>
      <c r="CP305" s="381"/>
      <c r="CQ305" s="381"/>
      <c r="CR305" s="381"/>
      <c r="CS305" s="381"/>
      <c r="CT305" s="381"/>
      <c r="CU305" s="381"/>
      <c r="CV305" s="381"/>
      <c r="CW305" s="381"/>
      <c r="CX305" s="381"/>
      <c r="CY305" s="381"/>
      <c r="CZ305" s="381"/>
      <c r="DA305" s="381"/>
      <c r="DB305" s="381"/>
      <c r="DC305" s="381"/>
      <c r="DD305" s="381"/>
      <c r="DE305" s="381"/>
      <c r="DF305" s="381"/>
      <c r="DG305" s="381"/>
      <c r="DH305" s="381"/>
      <c r="DI305" s="381"/>
      <c r="DJ305" s="381"/>
      <c r="DK305" s="381"/>
      <c r="DL305" s="381"/>
      <c r="DM305" s="381"/>
      <c r="DN305" s="381"/>
      <c r="DO305" s="381"/>
      <c r="DP305" s="381"/>
      <c r="DQ305" s="381"/>
      <c r="DR305" s="381"/>
      <c r="DS305" s="381"/>
      <c r="DT305" s="381"/>
      <c r="DU305" s="381"/>
      <c r="DV305" s="381"/>
      <c r="DW305" s="381"/>
      <c r="DX305" s="381"/>
      <c r="DY305" s="381"/>
      <c r="DZ305" s="381"/>
      <c r="EA305" s="381"/>
      <c r="EB305" s="381"/>
      <c r="EC305" s="381"/>
      <c r="ED305" s="381"/>
      <c r="EE305" s="381"/>
      <c r="EF305" s="381"/>
      <c r="EG305" s="381"/>
      <c r="EH305" s="381"/>
      <c r="EI305" s="381"/>
      <c r="EJ305" s="381"/>
      <c r="EK305" s="381"/>
      <c r="EL305" s="381"/>
      <c r="EM305" s="381"/>
      <c r="EN305" s="381"/>
      <c r="EO305" s="381"/>
      <c r="EP305" s="381"/>
      <c r="EQ305" s="381"/>
      <c r="ER305" s="381"/>
      <c r="ES305" s="381"/>
      <c r="ET305" s="381"/>
      <c r="EU305" s="381"/>
      <c r="EV305" s="381"/>
      <c r="EW305" s="381"/>
      <c r="EX305" s="381"/>
      <c r="EY305" s="381"/>
      <c r="EZ305" s="381"/>
      <c r="FA305" s="381"/>
      <c r="FB305" s="381"/>
      <c r="FC305" s="381"/>
      <c r="FD305" s="381"/>
      <c r="FE305" s="381"/>
      <c r="FF305" s="381"/>
      <c r="FG305" s="381"/>
      <c r="FH305" s="381"/>
      <c r="FI305" s="381"/>
      <c r="FJ305" s="381"/>
      <c r="FK305" s="381"/>
      <c r="FL305" s="381"/>
      <c r="FM305" s="381"/>
      <c r="FN305" s="381"/>
      <c r="FO305" s="381"/>
      <c r="FP305" s="381"/>
      <c r="FQ305" s="381"/>
      <c r="FR305" s="381"/>
      <c r="FS305" s="381"/>
      <c r="FT305" s="381"/>
      <c r="FU305" s="381"/>
      <c r="FV305" s="381"/>
      <c r="FW305" s="381"/>
      <c r="FX305" s="381"/>
      <c r="FY305" s="381"/>
      <c r="FZ305" s="381"/>
      <c r="GA305" s="381"/>
      <c r="GB305" s="381"/>
      <c r="GC305" s="381"/>
    </row>
    <row r="306" spans="1:185" s="382" customFormat="1" ht="13.8">
      <c r="A306" s="390" t="s">
        <v>6108</v>
      </c>
      <c r="B306" s="388" t="s">
        <v>5958</v>
      </c>
      <c r="C306" s="202">
        <v>1</v>
      </c>
      <c r="D306" s="146">
        <v>19176.5</v>
      </c>
      <c r="E306" s="146">
        <v>19176.5</v>
      </c>
      <c r="F306" s="157"/>
      <c r="G306" s="157"/>
      <c r="H306" s="157"/>
      <c r="I306" s="381"/>
      <c r="J306" s="381"/>
      <c r="K306" s="381"/>
      <c r="L306" s="381"/>
      <c r="M306" s="381"/>
      <c r="N306" s="381"/>
      <c r="O306" s="381"/>
      <c r="P306" s="381"/>
      <c r="Q306" s="381"/>
      <c r="R306" s="381"/>
      <c r="S306" s="381"/>
      <c r="T306" s="381"/>
      <c r="U306" s="381"/>
      <c r="V306" s="381"/>
      <c r="W306" s="381"/>
      <c r="X306" s="381"/>
      <c r="Y306" s="381"/>
      <c r="Z306" s="381"/>
      <c r="AA306" s="381"/>
      <c r="AB306" s="381"/>
      <c r="AC306" s="381"/>
      <c r="AD306" s="381"/>
      <c r="AE306" s="381"/>
      <c r="AF306" s="381"/>
      <c r="AG306" s="381"/>
      <c r="AH306" s="381"/>
      <c r="AI306" s="381"/>
      <c r="AJ306" s="381"/>
      <c r="AK306" s="381"/>
      <c r="AL306" s="381"/>
      <c r="AM306" s="381"/>
      <c r="AN306" s="381"/>
      <c r="AO306" s="381"/>
      <c r="AP306" s="381"/>
      <c r="AQ306" s="381"/>
      <c r="AR306" s="381"/>
      <c r="AS306" s="381"/>
      <c r="AT306" s="381"/>
      <c r="AU306" s="381"/>
      <c r="AV306" s="381"/>
      <c r="AW306" s="381"/>
      <c r="AX306" s="381"/>
      <c r="AY306" s="381"/>
      <c r="AZ306" s="381"/>
      <c r="BA306" s="381"/>
      <c r="BB306" s="381"/>
      <c r="BC306" s="381"/>
      <c r="BD306" s="381"/>
      <c r="BE306" s="381"/>
      <c r="BF306" s="381"/>
      <c r="BG306" s="381"/>
      <c r="BH306" s="381"/>
      <c r="BI306" s="381"/>
      <c r="BJ306" s="381"/>
      <c r="BK306" s="381"/>
      <c r="BL306" s="381"/>
      <c r="BM306" s="381"/>
      <c r="BN306" s="381"/>
      <c r="BO306" s="381"/>
      <c r="BP306" s="381"/>
      <c r="BQ306" s="381"/>
      <c r="BR306" s="381"/>
      <c r="BS306" s="381"/>
      <c r="BT306" s="381"/>
      <c r="BU306" s="381"/>
      <c r="BV306" s="381"/>
      <c r="BW306" s="381"/>
      <c r="BX306" s="381"/>
      <c r="BY306" s="381"/>
      <c r="BZ306" s="381"/>
      <c r="CA306" s="381"/>
      <c r="CB306" s="381"/>
      <c r="CC306" s="381"/>
      <c r="CD306" s="381"/>
      <c r="CE306" s="381"/>
      <c r="CF306" s="381"/>
      <c r="CG306" s="381"/>
      <c r="CH306" s="381"/>
      <c r="CI306" s="381"/>
      <c r="CJ306" s="381"/>
      <c r="CK306" s="381"/>
      <c r="CL306" s="381"/>
      <c r="CM306" s="381"/>
      <c r="CN306" s="381"/>
      <c r="CO306" s="381"/>
      <c r="CP306" s="381"/>
      <c r="CQ306" s="381"/>
      <c r="CR306" s="381"/>
      <c r="CS306" s="381"/>
      <c r="CT306" s="381"/>
      <c r="CU306" s="381"/>
      <c r="CV306" s="381"/>
      <c r="CW306" s="381"/>
      <c r="CX306" s="381"/>
      <c r="CY306" s="381"/>
      <c r="CZ306" s="381"/>
      <c r="DA306" s="381"/>
      <c r="DB306" s="381"/>
      <c r="DC306" s="381"/>
      <c r="DD306" s="381"/>
      <c r="DE306" s="381"/>
      <c r="DF306" s="381"/>
      <c r="DG306" s="381"/>
      <c r="DH306" s="381"/>
      <c r="DI306" s="381"/>
      <c r="DJ306" s="381"/>
      <c r="DK306" s="381"/>
      <c r="DL306" s="381"/>
      <c r="DM306" s="381"/>
      <c r="DN306" s="381"/>
      <c r="DO306" s="381"/>
      <c r="DP306" s="381"/>
      <c r="DQ306" s="381"/>
      <c r="DR306" s="381"/>
      <c r="DS306" s="381"/>
      <c r="DT306" s="381"/>
      <c r="DU306" s="381"/>
      <c r="DV306" s="381"/>
      <c r="DW306" s="381"/>
      <c r="DX306" s="381"/>
      <c r="DY306" s="381"/>
      <c r="DZ306" s="381"/>
      <c r="EA306" s="381"/>
      <c r="EB306" s="381"/>
      <c r="EC306" s="381"/>
      <c r="ED306" s="381"/>
      <c r="EE306" s="381"/>
      <c r="EF306" s="381"/>
      <c r="EG306" s="381"/>
      <c r="EH306" s="381"/>
      <c r="EI306" s="381"/>
      <c r="EJ306" s="381"/>
      <c r="EK306" s="381"/>
      <c r="EL306" s="381"/>
      <c r="EM306" s="381"/>
      <c r="EN306" s="381"/>
      <c r="EO306" s="381"/>
      <c r="EP306" s="381"/>
      <c r="EQ306" s="381"/>
      <c r="ER306" s="381"/>
      <c r="ES306" s="381"/>
      <c r="ET306" s="381"/>
      <c r="EU306" s="381"/>
      <c r="EV306" s="381"/>
      <c r="EW306" s="381"/>
      <c r="EX306" s="381"/>
      <c r="EY306" s="381"/>
      <c r="EZ306" s="381"/>
      <c r="FA306" s="381"/>
      <c r="FB306" s="381"/>
      <c r="FC306" s="381"/>
      <c r="FD306" s="381"/>
      <c r="FE306" s="381"/>
      <c r="FF306" s="381"/>
      <c r="FG306" s="381"/>
      <c r="FH306" s="381"/>
      <c r="FI306" s="381"/>
      <c r="FJ306" s="381"/>
      <c r="FK306" s="381"/>
      <c r="FL306" s="381"/>
      <c r="FM306" s="381"/>
      <c r="FN306" s="381"/>
      <c r="FO306" s="381"/>
      <c r="FP306" s="381"/>
      <c r="FQ306" s="381"/>
      <c r="FR306" s="381"/>
      <c r="FS306" s="381"/>
      <c r="FT306" s="381"/>
      <c r="FU306" s="381"/>
      <c r="FV306" s="381"/>
      <c r="FW306" s="381"/>
      <c r="FX306" s="381"/>
      <c r="FY306" s="381"/>
      <c r="FZ306" s="381"/>
      <c r="GA306" s="381"/>
      <c r="GB306" s="381"/>
      <c r="GC306" s="381"/>
    </row>
    <row r="307" spans="1:185" s="382" customFormat="1" ht="13.8">
      <c r="A307" s="390" t="s">
        <v>6109</v>
      </c>
      <c r="B307" s="388" t="s">
        <v>5978</v>
      </c>
      <c r="C307" s="202">
        <v>163</v>
      </c>
      <c r="D307" s="146">
        <v>18344</v>
      </c>
      <c r="E307" s="146">
        <v>19417.199999999997</v>
      </c>
      <c r="F307" s="157"/>
      <c r="G307" s="157"/>
      <c r="H307" s="157"/>
      <c r="I307" s="381"/>
      <c r="J307" s="381"/>
      <c r="K307" s="381"/>
      <c r="L307" s="381"/>
      <c r="M307" s="381"/>
      <c r="N307" s="381"/>
      <c r="O307" s="381"/>
      <c r="P307" s="381"/>
      <c r="Q307" s="381"/>
      <c r="R307" s="381"/>
      <c r="S307" s="381"/>
      <c r="T307" s="381"/>
      <c r="U307" s="381"/>
      <c r="V307" s="381"/>
      <c r="W307" s="381"/>
      <c r="X307" s="381"/>
      <c r="Y307" s="381"/>
      <c r="Z307" s="381"/>
      <c r="AA307" s="381"/>
      <c r="AB307" s="381"/>
      <c r="AC307" s="381"/>
      <c r="AD307" s="381"/>
      <c r="AE307" s="381"/>
      <c r="AF307" s="381"/>
      <c r="AG307" s="381"/>
      <c r="AH307" s="381"/>
      <c r="AI307" s="381"/>
      <c r="AJ307" s="381"/>
      <c r="AK307" s="381"/>
      <c r="AL307" s="381"/>
      <c r="AM307" s="381"/>
      <c r="AN307" s="381"/>
      <c r="AO307" s="381"/>
      <c r="AP307" s="381"/>
      <c r="AQ307" s="381"/>
      <c r="AR307" s="381"/>
      <c r="AS307" s="381"/>
      <c r="AT307" s="381"/>
      <c r="AU307" s="381"/>
      <c r="AV307" s="381"/>
      <c r="AW307" s="381"/>
      <c r="AX307" s="381"/>
      <c r="AY307" s="381"/>
      <c r="AZ307" s="381"/>
      <c r="BA307" s="381"/>
      <c r="BB307" s="381"/>
      <c r="BC307" s="381"/>
      <c r="BD307" s="381"/>
      <c r="BE307" s="381"/>
      <c r="BF307" s="381"/>
      <c r="BG307" s="381"/>
      <c r="BH307" s="381"/>
      <c r="BI307" s="381"/>
      <c r="BJ307" s="381"/>
      <c r="BK307" s="381"/>
      <c r="BL307" s="381"/>
      <c r="BM307" s="381"/>
      <c r="BN307" s="381"/>
      <c r="BO307" s="381"/>
      <c r="BP307" s="381"/>
      <c r="BQ307" s="381"/>
      <c r="BR307" s="381"/>
      <c r="BS307" s="381"/>
      <c r="BT307" s="381"/>
      <c r="BU307" s="381"/>
      <c r="BV307" s="381"/>
      <c r="BW307" s="381"/>
      <c r="BX307" s="381"/>
      <c r="BY307" s="381"/>
      <c r="BZ307" s="381"/>
      <c r="CA307" s="381"/>
      <c r="CB307" s="381"/>
      <c r="CC307" s="381"/>
      <c r="CD307" s="381"/>
      <c r="CE307" s="381"/>
      <c r="CF307" s="381"/>
      <c r="CG307" s="381"/>
      <c r="CH307" s="381"/>
      <c r="CI307" s="381"/>
      <c r="CJ307" s="381"/>
      <c r="CK307" s="381"/>
      <c r="CL307" s="381"/>
      <c r="CM307" s="381"/>
      <c r="CN307" s="381"/>
      <c r="CO307" s="381"/>
      <c r="CP307" s="381"/>
      <c r="CQ307" s="381"/>
      <c r="CR307" s="381"/>
      <c r="CS307" s="381"/>
      <c r="CT307" s="381"/>
      <c r="CU307" s="381"/>
      <c r="CV307" s="381"/>
      <c r="CW307" s="381"/>
      <c r="CX307" s="381"/>
      <c r="CY307" s="381"/>
      <c r="CZ307" s="381"/>
      <c r="DA307" s="381"/>
      <c r="DB307" s="381"/>
      <c r="DC307" s="381"/>
      <c r="DD307" s="381"/>
      <c r="DE307" s="381"/>
      <c r="DF307" s="381"/>
      <c r="DG307" s="381"/>
      <c r="DH307" s="381"/>
      <c r="DI307" s="381"/>
      <c r="DJ307" s="381"/>
      <c r="DK307" s="381"/>
      <c r="DL307" s="381"/>
      <c r="DM307" s="381"/>
      <c r="DN307" s="381"/>
      <c r="DO307" s="381"/>
      <c r="DP307" s="381"/>
      <c r="DQ307" s="381"/>
      <c r="DR307" s="381"/>
      <c r="DS307" s="381"/>
      <c r="DT307" s="381"/>
      <c r="DU307" s="381"/>
      <c r="DV307" s="381"/>
      <c r="DW307" s="381"/>
      <c r="DX307" s="381"/>
      <c r="DY307" s="381"/>
      <c r="DZ307" s="381"/>
      <c r="EA307" s="381"/>
      <c r="EB307" s="381"/>
      <c r="EC307" s="381"/>
      <c r="ED307" s="381"/>
      <c r="EE307" s="381"/>
      <c r="EF307" s="381"/>
      <c r="EG307" s="381"/>
      <c r="EH307" s="381"/>
      <c r="EI307" s="381"/>
      <c r="EJ307" s="381"/>
      <c r="EK307" s="381"/>
      <c r="EL307" s="381"/>
      <c r="EM307" s="381"/>
      <c r="EN307" s="381"/>
      <c r="EO307" s="381"/>
      <c r="EP307" s="381"/>
      <c r="EQ307" s="381"/>
      <c r="ER307" s="381"/>
      <c r="ES307" s="381"/>
      <c r="ET307" s="381"/>
      <c r="EU307" s="381"/>
      <c r="EV307" s="381"/>
      <c r="EW307" s="381"/>
      <c r="EX307" s="381"/>
      <c r="EY307" s="381"/>
      <c r="EZ307" s="381"/>
      <c r="FA307" s="381"/>
      <c r="FB307" s="381"/>
      <c r="FC307" s="381"/>
      <c r="FD307" s="381"/>
      <c r="FE307" s="381"/>
      <c r="FF307" s="381"/>
      <c r="FG307" s="381"/>
      <c r="FH307" s="381"/>
      <c r="FI307" s="381"/>
      <c r="FJ307" s="381"/>
      <c r="FK307" s="381"/>
      <c r="FL307" s="381"/>
      <c r="FM307" s="381"/>
      <c r="FN307" s="381"/>
      <c r="FO307" s="381"/>
      <c r="FP307" s="381"/>
      <c r="FQ307" s="381"/>
      <c r="FR307" s="381"/>
      <c r="FS307" s="381"/>
      <c r="FT307" s="381"/>
      <c r="FU307" s="381"/>
      <c r="FV307" s="381"/>
      <c r="FW307" s="381"/>
      <c r="FX307" s="381"/>
      <c r="FY307" s="381"/>
      <c r="FZ307" s="381"/>
      <c r="GA307" s="381"/>
      <c r="GB307" s="381"/>
      <c r="GC307" s="381"/>
    </row>
    <row r="308" spans="1:185" s="382" customFormat="1" ht="13.8">
      <c r="A308" s="390" t="s">
        <v>6110</v>
      </c>
      <c r="B308" s="388" t="s">
        <v>5816</v>
      </c>
      <c r="C308" s="202">
        <v>82</v>
      </c>
      <c r="D308" s="146">
        <v>46143</v>
      </c>
      <c r="E308" s="146">
        <v>51107.840000000004</v>
      </c>
      <c r="F308" s="157"/>
      <c r="G308" s="157"/>
      <c r="H308" s="157"/>
      <c r="I308" s="381"/>
      <c r="J308" s="381"/>
      <c r="K308" s="381"/>
      <c r="L308" s="381"/>
      <c r="M308" s="381"/>
      <c r="N308" s="381"/>
      <c r="O308" s="381"/>
      <c r="P308" s="381"/>
      <c r="Q308" s="381"/>
      <c r="R308" s="381"/>
      <c r="S308" s="381"/>
      <c r="T308" s="381"/>
      <c r="U308" s="381"/>
      <c r="V308" s="381"/>
      <c r="W308" s="381"/>
      <c r="X308" s="381"/>
      <c r="Y308" s="381"/>
      <c r="Z308" s="381"/>
      <c r="AA308" s="381"/>
      <c r="AB308" s="381"/>
      <c r="AC308" s="381"/>
      <c r="AD308" s="381"/>
      <c r="AE308" s="381"/>
      <c r="AF308" s="381"/>
      <c r="AG308" s="381"/>
      <c r="AH308" s="381"/>
      <c r="AI308" s="381"/>
      <c r="AJ308" s="381"/>
      <c r="AK308" s="381"/>
      <c r="AL308" s="381"/>
      <c r="AM308" s="381"/>
      <c r="AN308" s="381"/>
      <c r="AO308" s="381"/>
      <c r="AP308" s="381"/>
      <c r="AQ308" s="381"/>
      <c r="AR308" s="381"/>
      <c r="AS308" s="381"/>
      <c r="AT308" s="381"/>
      <c r="AU308" s="381"/>
      <c r="AV308" s="381"/>
      <c r="AW308" s="381"/>
      <c r="AX308" s="381"/>
      <c r="AY308" s="381"/>
      <c r="AZ308" s="381"/>
      <c r="BA308" s="381"/>
      <c r="BB308" s="381"/>
      <c r="BC308" s="381"/>
      <c r="BD308" s="381"/>
      <c r="BE308" s="381"/>
      <c r="BF308" s="381"/>
      <c r="BG308" s="381"/>
      <c r="BH308" s="381"/>
      <c r="BI308" s="381"/>
      <c r="BJ308" s="381"/>
      <c r="BK308" s="381"/>
      <c r="BL308" s="381"/>
      <c r="BM308" s="381"/>
      <c r="BN308" s="381"/>
      <c r="BO308" s="381"/>
      <c r="BP308" s="381"/>
      <c r="BQ308" s="381"/>
      <c r="BR308" s="381"/>
      <c r="BS308" s="381"/>
      <c r="BT308" s="381"/>
      <c r="BU308" s="381"/>
      <c r="BV308" s="381"/>
      <c r="BW308" s="381"/>
      <c r="BX308" s="381"/>
      <c r="BY308" s="381"/>
      <c r="BZ308" s="381"/>
      <c r="CA308" s="381"/>
      <c r="CB308" s="381"/>
      <c r="CC308" s="381"/>
      <c r="CD308" s="381"/>
      <c r="CE308" s="381"/>
      <c r="CF308" s="381"/>
      <c r="CG308" s="381"/>
      <c r="CH308" s="381"/>
      <c r="CI308" s="381"/>
      <c r="CJ308" s="381"/>
      <c r="CK308" s="381"/>
      <c r="CL308" s="381"/>
      <c r="CM308" s="381"/>
      <c r="CN308" s="381"/>
      <c r="CO308" s="381"/>
      <c r="CP308" s="381"/>
      <c r="CQ308" s="381"/>
      <c r="CR308" s="381"/>
      <c r="CS308" s="381"/>
      <c r="CT308" s="381"/>
      <c r="CU308" s="381"/>
      <c r="CV308" s="381"/>
      <c r="CW308" s="381"/>
      <c r="CX308" s="381"/>
      <c r="CY308" s="381"/>
      <c r="CZ308" s="381"/>
      <c r="DA308" s="381"/>
      <c r="DB308" s="381"/>
      <c r="DC308" s="381"/>
      <c r="DD308" s="381"/>
      <c r="DE308" s="381"/>
      <c r="DF308" s="381"/>
      <c r="DG308" s="381"/>
      <c r="DH308" s="381"/>
      <c r="DI308" s="381"/>
      <c r="DJ308" s="381"/>
      <c r="DK308" s="381"/>
      <c r="DL308" s="381"/>
      <c r="DM308" s="381"/>
      <c r="DN308" s="381"/>
      <c r="DO308" s="381"/>
      <c r="DP308" s="381"/>
      <c r="DQ308" s="381"/>
      <c r="DR308" s="381"/>
      <c r="DS308" s="381"/>
      <c r="DT308" s="381"/>
      <c r="DU308" s="381"/>
      <c r="DV308" s="381"/>
      <c r="DW308" s="381"/>
      <c r="DX308" s="381"/>
      <c r="DY308" s="381"/>
      <c r="DZ308" s="381"/>
      <c r="EA308" s="381"/>
      <c r="EB308" s="381"/>
      <c r="EC308" s="381"/>
      <c r="ED308" s="381"/>
      <c r="EE308" s="381"/>
      <c r="EF308" s="381"/>
      <c r="EG308" s="381"/>
      <c r="EH308" s="381"/>
      <c r="EI308" s="381"/>
      <c r="EJ308" s="381"/>
      <c r="EK308" s="381"/>
      <c r="EL308" s="381"/>
      <c r="EM308" s="381"/>
      <c r="EN308" s="381"/>
      <c r="EO308" s="381"/>
      <c r="EP308" s="381"/>
      <c r="EQ308" s="381"/>
      <c r="ER308" s="381"/>
      <c r="ES308" s="381"/>
      <c r="ET308" s="381"/>
      <c r="EU308" s="381"/>
      <c r="EV308" s="381"/>
      <c r="EW308" s="381"/>
      <c r="EX308" s="381"/>
      <c r="EY308" s="381"/>
      <c r="EZ308" s="381"/>
      <c r="FA308" s="381"/>
      <c r="FB308" s="381"/>
      <c r="FC308" s="381"/>
      <c r="FD308" s="381"/>
      <c r="FE308" s="381"/>
      <c r="FF308" s="381"/>
      <c r="FG308" s="381"/>
      <c r="FH308" s="381"/>
      <c r="FI308" s="381"/>
      <c r="FJ308" s="381"/>
      <c r="FK308" s="381"/>
      <c r="FL308" s="381"/>
      <c r="FM308" s="381"/>
      <c r="FN308" s="381"/>
      <c r="FO308" s="381"/>
      <c r="FP308" s="381"/>
      <c r="FQ308" s="381"/>
      <c r="FR308" s="381"/>
      <c r="FS308" s="381"/>
      <c r="FT308" s="381"/>
      <c r="FU308" s="381"/>
      <c r="FV308" s="381"/>
      <c r="FW308" s="381"/>
      <c r="FX308" s="381"/>
      <c r="FY308" s="381"/>
      <c r="FZ308" s="381"/>
      <c r="GA308" s="381"/>
      <c r="GB308" s="381"/>
      <c r="GC308" s="381"/>
    </row>
    <row r="309" spans="1:185" s="382" customFormat="1" ht="13.8">
      <c r="A309" s="390" t="s">
        <v>6111</v>
      </c>
      <c r="B309" s="388" t="s">
        <v>5818</v>
      </c>
      <c r="C309" s="202">
        <v>11</v>
      </c>
      <c r="D309" s="146">
        <v>43957</v>
      </c>
      <c r="E309" s="146">
        <v>48693.86</v>
      </c>
      <c r="F309" s="157"/>
      <c r="G309" s="157"/>
      <c r="H309" s="157"/>
      <c r="I309" s="381"/>
      <c r="J309" s="381"/>
      <c r="K309" s="381"/>
      <c r="L309" s="381"/>
      <c r="M309" s="381"/>
      <c r="N309" s="381"/>
      <c r="O309" s="381"/>
      <c r="P309" s="381"/>
      <c r="Q309" s="381"/>
      <c r="R309" s="381"/>
      <c r="S309" s="381"/>
      <c r="T309" s="381"/>
      <c r="U309" s="381"/>
      <c r="V309" s="381"/>
      <c r="W309" s="381"/>
      <c r="X309" s="381"/>
      <c r="Y309" s="381"/>
      <c r="Z309" s="381"/>
      <c r="AA309" s="381"/>
      <c r="AB309" s="381"/>
      <c r="AC309" s="381"/>
      <c r="AD309" s="381"/>
      <c r="AE309" s="381"/>
      <c r="AF309" s="381"/>
      <c r="AG309" s="381"/>
      <c r="AH309" s="381"/>
      <c r="AI309" s="381"/>
      <c r="AJ309" s="381"/>
      <c r="AK309" s="381"/>
      <c r="AL309" s="381"/>
      <c r="AM309" s="381"/>
      <c r="AN309" s="381"/>
      <c r="AO309" s="381"/>
      <c r="AP309" s="381"/>
      <c r="AQ309" s="381"/>
      <c r="AR309" s="381"/>
      <c r="AS309" s="381"/>
      <c r="AT309" s="381"/>
      <c r="AU309" s="381"/>
      <c r="AV309" s="381"/>
      <c r="AW309" s="381"/>
      <c r="AX309" s="381"/>
      <c r="AY309" s="381"/>
      <c r="AZ309" s="381"/>
      <c r="BA309" s="381"/>
      <c r="BB309" s="381"/>
      <c r="BC309" s="381"/>
      <c r="BD309" s="381"/>
      <c r="BE309" s="381"/>
      <c r="BF309" s="381"/>
      <c r="BG309" s="381"/>
      <c r="BH309" s="381"/>
      <c r="BI309" s="381"/>
      <c r="BJ309" s="381"/>
      <c r="BK309" s="381"/>
      <c r="BL309" s="381"/>
      <c r="BM309" s="381"/>
      <c r="BN309" s="381"/>
      <c r="BO309" s="381"/>
      <c r="BP309" s="381"/>
      <c r="BQ309" s="381"/>
      <c r="BR309" s="381"/>
      <c r="BS309" s="381"/>
      <c r="BT309" s="381"/>
      <c r="BU309" s="381"/>
      <c r="BV309" s="381"/>
      <c r="BW309" s="381"/>
      <c r="BX309" s="381"/>
      <c r="BY309" s="381"/>
      <c r="BZ309" s="381"/>
      <c r="CA309" s="381"/>
      <c r="CB309" s="381"/>
      <c r="CC309" s="381"/>
      <c r="CD309" s="381"/>
      <c r="CE309" s="381"/>
      <c r="CF309" s="381"/>
      <c r="CG309" s="381"/>
      <c r="CH309" s="381"/>
      <c r="CI309" s="381"/>
      <c r="CJ309" s="381"/>
      <c r="CK309" s="381"/>
      <c r="CL309" s="381"/>
      <c r="CM309" s="381"/>
      <c r="CN309" s="381"/>
      <c r="CO309" s="381"/>
      <c r="CP309" s="381"/>
      <c r="CQ309" s="381"/>
      <c r="CR309" s="381"/>
      <c r="CS309" s="381"/>
      <c r="CT309" s="381"/>
      <c r="CU309" s="381"/>
      <c r="CV309" s="381"/>
      <c r="CW309" s="381"/>
      <c r="CX309" s="381"/>
      <c r="CY309" s="381"/>
      <c r="CZ309" s="381"/>
      <c r="DA309" s="381"/>
      <c r="DB309" s="381"/>
      <c r="DC309" s="381"/>
      <c r="DD309" s="381"/>
      <c r="DE309" s="381"/>
      <c r="DF309" s="381"/>
      <c r="DG309" s="381"/>
      <c r="DH309" s="381"/>
      <c r="DI309" s="381"/>
      <c r="DJ309" s="381"/>
      <c r="DK309" s="381"/>
      <c r="DL309" s="381"/>
      <c r="DM309" s="381"/>
      <c r="DN309" s="381"/>
      <c r="DO309" s="381"/>
      <c r="DP309" s="381"/>
      <c r="DQ309" s="381"/>
      <c r="DR309" s="381"/>
      <c r="DS309" s="381"/>
      <c r="DT309" s="381"/>
      <c r="DU309" s="381"/>
      <c r="DV309" s="381"/>
      <c r="DW309" s="381"/>
      <c r="DX309" s="381"/>
      <c r="DY309" s="381"/>
      <c r="DZ309" s="381"/>
      <c r="EA309" s="381"/>
      <c r="EB309" s="381"/>
      <c r="EC309" s="381"/>
      <c r="ED309" s="381"/>
      <c r="EE309" s="381"/>
      <c r="EF309" s="381"/>
      <c r="EG309" s="381"/>
      <c r="EH309" s="381"/>
      <c r="EI309" s="381"/>
      <c r="EJ309" s="381"/>
      <c r="EK309" s="381"/>
      <c r="EL309" s="381"/>
      <c r="EM309" s="381"/>
      <c r="EN309" s="381"/>
      <c r="EO309" s="381"/>
      <c r="EP309" s="381"/>
      <c r="EQ309" s="381"/>
      <c r="ER309" s="381"/>
      <c r="ES309" s="381"/>
      <c r="ET309" s="381"/>
      <c r="EU309" s="381"/>
      <c r="EV309" s="381"/>
      <c r="EW309" s="381"/>
      <c r="EX309" s="381"/>
      <c r="EY309" s="381"/>
      <c r="EZ309" s="381"/>
      <c r="FA309" s="381"/>
      <c r="FB309" s="381"/>
      <c r="FC309" s="381"/>
      <c r="FD309" s="381"/>
      <c r="FE309" s="381"/>
      <c r="FF309" s="381"/>
      <c r="FG309" s="381"/>
      <c r="FH309" s="381"/>
      <c r="FI309" s="381"/>
      <c r="FJ309" s="381"/>
      <c r="FK309" s="381"/>
      <c r="FL309" s="381"/>
      <c r="FM309" s="381"/>
      <c r="FN309" s="381"/>
      <c r="FO309" s="381"/>
      <c r="FP309" s="381"/>
      <c r="FQ309" s="381"/>
      <c r="FR309" s="381"/>
      <c r="FS309" s="381"/>
      <c r="FT309" s="381"/>
      <c r="FU309" s="381"/>
      <c r="FV309" s="381"/>
      <c r="FW309" s="381"/>
      <c r="FX309" s="381"/>
      <c r="FY309" s="381"/>
      <c r="FZ309" s="381"/>
      <c r="GA309" s="381"/>
      <c r="GB309" s="381"/>
      <c r="GC309" s="381"/>
    </row>
    <row r="310" spans="1:185" s="382" customFormat="1" ht="13.8">
      <c r="A310" s="390" t="s">
        <v>6112</v>
      </c>
      <c r="B310" s="388" t="s">
        <v>5834</v>
      </c>
      <c r="C310" s="202">
        <v>8</v>
      </c>
      <c r="D310" s="146">
        <v>42190.550600167175</v>
      </c>
      <c r="E310" s="146">
        <v>45186.560000000005</v>
      </c>
      <c r="F310" s="157"/>
      <c r="G310" s="157"/>
      <c r="H310" s="157"/>
      <c r="I310" s="381"/>
      <c r="J310" s="381"/>
      <c r="K310" s="381"/>
      <c r="L310" s="381"/>
      <c r="M310" s="381"/>
      <c r="N310" s="381"/>
      <c r="O310" s="381"/>
      <c r="P310" s="381"/>
      <c r="Q310" s="381"/>
      <c r="R310" s="381"/>
      <c r="S310" s="381"/>
      <c r="T310" s="381"/>
      <c r="U310" s="381"/>
      <c r="V310" s="381"/>
      <c r="W310" s="381"/>
      <c r="X310" s="381"/>
      <c r="Y310" s="381"/>
      <c r="Z310" s="381"/>
      <c r="AA310" s="381"/>
      <c r="AB310" s="381"/>
      <c r="AC310" s="381"/>
      <c r="AD310" s="381"/>
      <c r="AE310" s="381"/>
      <c r="AF310" s="381"/>
      <c r="AG310" s="381"/>
      <c r="AH310" s="381"/>
      <c r="AI310" s="381"/>
      <c r="AJ310" s="381"/>
      <c r="AK310" s="381"/>
      <c r="AL310" s="381"/>
      <c r="AM310" s="381"/>
      <c r="AN310" s="381"/>
      <c r="AO310" s="381"/>
      <c r="AP310" s="381"/>
      <c r="AQ310" s="381"/>
      <c r="AR310" s="381"/>
      <c r="AS310" s="381"/>
      <c r="AT310" s="381"/>
      <c r="AU310" s="381"/>
      <c r="AV310" s="381"/>
      <c r="AW310" s="381"/>
      <c r="AX310" s="381"/>
      <c r="AY310" s="381"/>
      <c r="AZ310" s="381"/>
      <c r="BA310" s="381"/>
      <c r="BB310" s="381"/>
      <c r="BC310" s="381"/>
      <c r="BD310" s="381"/>
      <c r="BE310" s="381"/>
      <c r="BF310" s="381"/>
      <c r="BG310" s="381"/>
      <c r="BH310" s="381"/>
      <c r="BI310" s="381"/>
      <c r="BJ310" s="381"/>
      <c r="BK310" s="381"/>
      <c r="BL310" s="381"/>
      <c r="BM310" s="381"/>
      <c r="BN310" s="381"/>
      <c r="BO310" s="381"/>
      <c r="BP310" s="381"/>
      <c r="BQ310" s="381"/>
      <c r="BR310" s="381"/>
      <c r="BS310" s="381"/>
      <c r="BT310" s="381"/>
      <c r="BU310" s="381"/>
      <c r="BV310" s="381"/>
      <c r="BW310" s="381"/>
      <c r="BX310" s="381"/>
      <c r="BY310" s="381"/>
      <c r="BZ310" s="381"/>
      <c r="CA310" s="381"/>
      <c r="CB310" s="381"/>
      <c r="CC310" s="381"/>
      <c r="CD310" s="381"/>
      <c r="CE310" s="381"/>
      <c r="CF310" s="381"/>
      <c r="CG310" s="381"/>
      <c r="CH310" s="381"/>
      <c r="CI310" s="381"/>
      <c r="CJ310" s="381"/>
      <c r="CK310" s="381"/>
      <c r="CL310" s="381"/>
      <c r="CM310" s="381"/>
      <c r="CN310" s="381"/>
      <c r="CO310" s="381"/>
      <c r="CP310" s="381"/>
      <c r="CQ310" s="381"/>
      <c r="CR310" s="381"/>
      <c r="CS310" s="381"/>
      <c r="CT310" s="381"/>
      <c r="CU310" s="381"/>
      <c r="CV310" s="381"/>
      <c r="CW310" s="381"/>
      <c r="CX310" s="381"/>
      <c r="CY310" s="381"/>
      <c r="CZ310" s="381"/>
      <c r="DA310" s="381"/>
      <c r="DB310" s="381"/>
      <c r="DC310" s="381"/>
      <c r="DD310" s="381"/>
      <c r="DE310" s="381"/>
      <c r="DF310" s="381"/>
      <c r="DG310" s="381"/>
      <c r="DH310" s="381"/>
      <c r="DI310" s="381"/>
      <c r="DJ310" s="381"/>
      <c r="DK310" s="381"/>
      <c r="DL310" s="381"/>
      <c r="DM310" s="381"/>
      <c r="DN310" s="381"/>
      <c r="DO310" s="381"/>
      <c r="DP310" s="381"/>
      <c r="DQ310" s="381"/>
      <c r="DR310" s="381"/>
      <c r="DS310" s="381"/>
      <c r="DT310" s="381"/>
      <c r="DU310" s="381"/>
      <c r="DV310" s="381"/>
      <c r="DW310" s="381"/>
      <c r="DX310" s="381"/>
      <c r="DY310" s="381"/>
      <c r="DZ310" s="381"/>
      <c r="EA310" s="381"/>
      <c r="EB310" s="381"/>
      <c r="EC310" s="381"/>
      <c r="ED310" s="381"/>
      <c r="EE310" s="381"/>
      <c r="EF310" s="381"/>
      <c r="EG310" s="381"/>
      <c r="EH310" s="381"/>
      <c r="EI310" s="381"/>
      <c r="EJ310" s="381"/>
      <c r="EK310" s="381"/>
      <c r="EL310" s="381"/>
      <c r="EM310" s="381"/>
      <c r="EN310" s="381"/>
      <c r="EO310" s="381"/>
      <c r="EP310" s="381"/>
      <c r="EQ310" s="381"/>
      <c r="ER310" s="381"/>
      <c r="ES310" s="381"/>
      <c r="ET310" s="381"/>
      <c r="EU310" s="381"/>
      <c r="EV310" s="381"/>
      <c r="EW310" s="381"/>
      <c r="EX310" s="381"/>
      <c r="EY310" s="381"/>
      <c r="EZ310" s="381"/>
      <c r="FA310" s="381"/>
      <c r="FB310" s="381"/>
      <c r="FC310" s="381"/>
      <c r="FD310" s="381"/>
      <c r="FE310" s="381"/>
      <c r="FF310" s="381"/>
      <c r="FG310" s="381"/>
      <c r="FH310" s="381"/>
      <c r="FI310" s="381"/>
      <c r="FJ310" s="381"/>
      <c r="FK310" s="381"/>
      <c r="FL310" s="381"/>
      <c r="FM310" s="381"/>
      <c r="FN310" s="381"/>
      <c r="FO310" s="381"/>
      <c r="FP310" s="381"/>
      <c r="FQ310" s="381"/>
      <c r="FR310" s="381"/>
      <c r="FS310" s="381"/>
      <c r="FT310" s="381"/>
      <c r="FU310" s="381"/>
      <c r="FV310" s="381"/>
      <c r="FW310" s="381"/>
      <c r="FX310" s="381"/>
      <c r="FY310" s="381"/>
      <c r="FZ310" s="381"/>
      <c r="GA310" s="381"/>
      <c r="GB310" s="381"/>
      <c r="GC310" s="381"/>
    </row>
    <row r="311" spans="1:185" s="382" customFormat="1" ht="13.8">
      <c r="A311" s="390" t="s">
        <v>6113</v>
      </c>
      <c r="B311" s="388" t="s">
        <v>5836</v>
      </c>
      <c r="C311" s="202">
        <v>1</v>
      </c>
      <c r="D311" s="146">
        <v>45186.560000000005</v>
      </c>
      <c r="E311" s="146">
        <v>45186.560000000005</v>
      </c>
      <c r="F311" s="157"/>
      <c r="G311" s="157"/>
      <c r="H311" s="157"/>
      <c r="I311" s="381"/>
      <c r="J311" s="381"/>
      <c r="K311" s="381"/>
      <c r="L311" s="381"/>
      <c r="M311" s="381"/>
      <c r="N311" s="381"/>
      <c r="O311" s="381"/>
      <c r="P311" s="381"/>
      <c r="Q311" s="381"/>
      <c r="R311" s="381"/>
      <c r="S311" s="381"/>
      <c r="T311" s="381"/>
      <c r="U311" s="381"/>
      <c r="V311" s="381"/>
      <c r="W311" s="381"/>
      <c r="X311" s="381"/>
      <c r="Y311" s="381"/>
      <c r="Z311" s="381"/>
      <c r="AA311" s="381"/>
      <c r="AB311" s="381"/>
      <c r="AC311" s="381"/>
      <c r="AD311" s="381"/>
      <c r="AE311" s="381"/>
      <c r="AF311" s="381"/>
      <c r="AG311" s="381"/>
      <c r="AH311" s="381"/>
      <c r="AI311" s="381"/>
      <c r="AJ311" s="381"/>
      <c r="AK311" s="381"/>
      <c r="AL311" s="381"/>
      <c r="AM311" s="381"/>
      <c r="AN311" s="381"/>
      <c r="AO311" s="381"/>
      <c r="AP311" s="381"/>
      <c r="AQ311" s="381"/>
      <c r="AR311" s="381"/>
      <c r="AS311" s="381"/>
      <c r="AT311" s="381"/>
      <c r="AU311" s="381"/>
      <c r="AV311" s="381"/>
      <c r="AW311" s="381"/>
      <c r="AX311" s="381"/>
      <c r="AY311" s="381"/>
      <c r="AZ311" s="381"/>
      <c r="BA311" s="381"/>
      <c r="BB311" s="381"/>
      <c r="BC311" s="381"/>
      <c r="BD311" s="381"/>
      <c r="BE311" s="381"/>
      <c r="BF311" s="381"/>
      <c r="BG311" s="381"/>
      <c r="BH311" s="381"/>
      <c r="BI311" s="381"/>
      <c r="BJ311" s="381"/>
      <c r="BK311" s="381"/>
      <c r="BL311" s="381"/>
      <c r="BM311" s="381"/>
      <c r="BN311" s="381"/>
      <c r="BO311" s="381"/>
      <c r="BP311" s="381"/>
      <c r="BQ311" s="381"/>
      <c r="BR311" s="381"/>
      <c r="BS311" s="381"/>
      <c r="BT311" s="381"/>
      <c r="BU311" s="381"/>
      <c r="BV311" s="381"/>
      <c r="BW311" s="381"/>
      <c r="BX311" s="381"/>
      <c r="BY311" s="381"/>
      <c r="BZ311" s="381"/>
      <c r="CA311" s="381"/>
      <c r="CB311" s="381"/>
      <c r="CC311" s="381"/>
      <c r="CD311" s="381"/>
      <c r="CE311" s="381"/>
      <c r="CF311" s="381"/>
      <c r="CG311" s="381"/>
      <c r="CH311" s="381"/>
      <c r="CI311" s="381"/>
      <c r="CJ311" s="381"/>
      <c r="CK311" s="381"/>
      <c r="CL311" s="381"/>
      <c r="CM311" s="381"/>
      <c r="CN311" s="381"/>
      <c r="CO311" s="381"/>
      <c r="CP311" s="381"/>
      <c r="CQ311" s="381"/>
      <c r="CR311" s="381"/>
      <c r="CS311" s="381"/>
      <c r="CT311" s="381"/>
      <c r="CU311" s="381"/>
      <c r="CV311" s="381"/>
      <c r="CW311" s="381"/>
      <c r="CX311" s="381"/>
      <c r="CY311" s="381"/>
      <c r="CZ311" s="381"/>
      <c r="DA311" s="381"/>
      <c r="DB311" s="381"/>
      <c r="DC311" s="381"/>
      <c r="DD311" s="381"/>
      <c r="DE311" s="381"/>
      <c r="DF311" s="381"/>
      <c r="DG311" s="381"/>
      <c r="DH311" s="381"/>
      <c r="DI311" s="381"/>
      <c r="DJ311" s="381"/>
      <c r="DK311" s="381"/>
      <c r="DL311" s="381"/>
      <c r="DM311" s="381"/>
      <c r="DN311" s="381"/>
      <c r="DO311" s="381"/>
      <c r="DP311" s="381"/>
      <c r="DQ311" s="381"/>
      <c r="DR311" s="381"/>
      <c r="DS311" s="381"/>
      <c r="DT311" s="381"/>
      <c r="DU311" s="381"/>
      <c r="DV311" s="381"/>
      <c r="DW311" s="381"/>
      <c r="DX311" s="381"/>
      <c r="DY311" s="381"/>
      <c r="DZ311" s="381"/>
      <c r="EA311" s="381"/>
      <c r="EB311" s="381"/>
      <c r="EC311" s="381"/>
      <c r="ED311" s="381"/>
      <c r="EE311" s="381"/>
      <c r="EF311" s="381"/>
      <c r="EG311" s="381"/>
      <c r="EH311" s="381"/>
      <c r="EI311" s="381"/>
      <c r="EJ311" s="381"/>
      <c r="EK311" s="381"/>
      <c r="EL311" s="381"/>
      <c r="EM311" s="381"/>
      <c r="EN311" s="381"/>
      <c r="EO311" s="381"/>
      <c r="EP311" s="381"/>
      <c r="EQ311" s="381"/>
      <c r="ER311" s="381"/>
      <c r="ES311" s="381"/>
      <c r="ET311" s="381"/>
      <c r="EU311" s="381"/>
      <c r="EV311" s="381"/>
      <c r="EW311" s="381"/>
      <c r="EX311" s="381"/>
      <c r="EY311" s="381"/>
      <c r="EZ311" s="381"/>
      <c r="FA311" s="381"/>
      <c r="FB311" s="381"/>
      <c r="FC311" s="381"/>
      <c r="FD311" s="381"/>
      <c r="FE311" s="381"/>
      <c r="FF311" s="381"/>
      <c r="FG311" s="381"/>
      <c r="FH311" s="381"/>
      <c r="FI311" s="381"/>
      <c r="FJ311" s="381"/>
      <c r="FK311" s="381"/>
      <c r="FL311" s="381"/>
      <c r="FM311" s="381"/>
      <c r="FN311" s="381"/>
      <c r="FO311" s="381"/>
      <c r="FP311" s="381"/>
      <c r="FQ311" s="381"/>
      <c r="FR311" s="381"/>
      <c r="FS311" s="381"/>
      <c r="FT311" s="381"/>
      <c r="FU311" s="381"/>
      <c r="FV311" s="381"/>
      <c r="FW311" s="381"/>
      <c r="FX311" s="381"/>
      <c r="FY311" s="381"/>
      <c r="FZ311" s="381"/>
      <c r="GA311" s="381"/>
      <c r="GB311" s="381"/>
      <c r="GC311" s="381"/>
    </row>
    <row r="312" spans="1:185" s="382" customFormat="1" ht="13.8">
      <c r="A312" s="390" t="s">
        <v>6114</v>
      </c>
      <c r="B312" s="388" t="s">
        <v>5838</v>
      </c>
      <c r="C312" s="202">
        <v>11</v>
      </c>
      <c r="D312" s="146">
        <v>24202.3</v>
      </c>
      <c r="E312" s="146">
        <v>26768.3</v>
      </c>
      <c r="F312" s="157"/>
      <c r="G312" s="157"/>
      <c r="H312" s="157"/>
      <c r="I312" s="381"/>
      <c r="J312" s="381"/>
      <c r="K312" s="381"/>
      <c r="L312" s="381"/>
      <c r="M312" s="381"/>
      <c r="N312" s="381"/>
      <c r="O312" s="381"/>
      <c r="P312" s="381"/>
      <c r="Q312" s="381"/>
      <c r="R312" s="381"/>
      <c r="S312" s="381"/>
      <c r="T312" s="381"/>
      <c r="U312" s="381"/>
      <c r="V312" s="381"/>
      <c r="W312" s="381"/>
      <c r="X312" s="381"/>
      <c r="Y312" s="381"/>
      <c r="Z312" s="381"/>
      <c r="AA312" s="381"/>
      <c r="AB312" s="381"/>
      <c r="AC312" s="381"/>
      <c r="AD312" s="381"/>
      <c r="AE312" s="381"/>
      <c r="AF312" s="381"/>
      <c r="AG312" s="381"/>
      <c r="AH312" s="381"/>
      <c r="AI312" s="381"/>
      <c r="AJ312" s="381"/>
      <c r="AK312" s="381"/>
      <c r="AL312" s="381"/>
      <c r="AM312" s="381"/>
      <c r="AN312" s="381"/>
      <c r="AO312" s="381"/>
      <c r="AP312" s="381"/>
      <c r="AQ312" s="381"/>
      <c r="AR312" s="381"/>
      <c r="AS312" s="381"/>
      <c r="AT312" s="381"/>
      <c r="AU312" s="381"/>
      <c r="AV312" s="381"/>
      <c r="AW312" s="381"/>
      <c r="AX312" s="381"/>
      <c r="AY312" s="381"/>
      <c r="AZ312" s="381"/>
      <c r="BA312" s="381"/>
      <c r="BB312" s="381"/>
      <c r="BC312" s="381"/>
      <c r="BD312" s="381"/>
      <c r="BE312" s="381"/>
      <c r="BF312" s="381"/>
      <c r="BG312" s="381"/>
      <c r="BH312" s="381"/>
      <c r="BI312" s="381"/>
      <c r="BJ312" s="381"/>
      <c r="BK312" s="381"/>
      <c r="BL312" s="381"/>
      <c r="BM312" s="381"/>
      <c r="BN312" s="381"/>
      <c r="BO312" s="381"/>
      <c r="BP312" s="381"/>
      <c r="BQ312" s="381"/>
      <c r="BR312" s="381"/>
      <c r="BS312" s="381"/>
      <c r="BT312" s="381"/>
      <c r="BU312" s="381"/>
      <c r="BV312" s="381"/>
      <c r="BW312" s="381"/>
      <c r="BX312" s="381"/>
      <c r="BY312" s="381"/>
      <c r="BZ312" s="381"/>
      <c r="CA312" s="381"/>
      <c r="CB312" s="381"/>
      <c r="CC312" s="381"/>
      <c r="CD312" s="381"/>
      <c r="CE312" s="381"/>
      <c r="CF312" s="381"/>
      <c r="CG312" s="381"/>
      <c r="CH312" s="381"/>
      <c r="CI312" s="381"/>
      <c r="CJ312" s="381"/>
      <c r="CK312" s="381"/>
      <c r="CL312" s="381"/>
      <c r="CM312" s="381"/>
      <c r="CN312" s="381"/>
      <c r="CO312" s="381"/>
      <c r="CP312" s="381"/>
      <c r="CQ312" s="381"/>
      <c r="CR312" s="381"/>
      <c r="CS312" s="381"/>
      <c r="CT312" s="381"/>
      <c r="CU312" s="381"/>
      <c r="CV312" s="381"/>
      <c r="CW312" s="381"/>
      <c r="CX312" s="381"/>
      <c r="CY312" s="381"/>
      <c r="CZ312" s="381"/>
      <c r="DA312" s="381"/>
      <c r="DB312" s="381"/>
      <c r="DC312" s="381"/>
      <c r="DD312" s="381"/>
      <c r="DE312" s="381"/>
      <c r="DF312" s="381"/>
      <c r="DG312" s="381"/>
      <c r="DH312" s="381"/>
      <c r="DI312" s="381"/>
      <c r="DJ312" s="381"/>
      <c r="DK312" s="381"/>
      <c r="DL312" s="381"/>
      <c r="DM312" s="381"/>
      <c r="DN312" s="381"/>
      <c r="DO312" s="381"/>
      <c r="DP312" s="381"/>
      <c r="DQ312" s="381"/>
      <c r="DR312" s="381"/>
      <c r="DS312" s="381"/>
      <c r="DT312" s="381"/>
      <c r="DU312" s="381"/>
      <c r="DV312" s="381"/>
      <c r="DW312" s="381"/>
      <c r="DX312" s="381"/>
      <c r="DY312" s="381"/>
      <c r="DZ312" s="381"/>
      <c r="EA312" s="381"/>
      <c r="EB312" s="381"/>
      <c r="EC312" s="381"/>
      <c r="ED312" s="381"/>
      <c r="EE312" s="381"/>
      <c r="EF312" s="381"/>
      <c r="EG312" s="381"/>
      <c r="EH312" s="381"/>
      <c r="EI312" s="381"/>
      <c r="EJ312" s="381"/>
      <c r="EK312" s="381"/>
      <c r="EL312" s="381"/>
      <c r="EM312" s="381"/>
      <c r="EN312" s="381"/>
      <c r="EO312" s="381"/>
      <c r="EP312" s="381"/>
      <c r="EQ312" s="381"/>
      <c r="ER312" s="381"/>
      <c r="ES312" s="381"/>
      <c r="ET312" s="381"/>
      <c r="EU312" s="381"/>
      <c r="EV312" s="381"/>
      <c r="EW312" s="381"/>
      <c r="EX312" s="381"/>
      <c r="EY312" s="381"/>
      <c r="EZ312" s="381"/>
      <c r="FA312" s="381"/>
      <c r="FB312" s="381"/>
      <c r="FC312" s="381"/>
      <c r="FD312" s="381"/>
      <c r="FE312" s="381"/>
      <c r="FF312" s="381"/>
      <c r="FG312" s="381"/>
      <c r="FH312" s="381"/>
      <c r="FI312" s="381"/>
      <c r="FJ312" s="381"/>
      <c r="FK312" s="381"/>
      <c r="FL312" s="381"/>
      <c r="FM312" s="381"/>
      <c r="FN312" s="381"/>
      <c r="FO312" s="381"/>
      <c r="FP312" s="381"/>
      <c r="FQ312" s="381"/>
      <c r="FR312" s="381"/>
      <c r="FS312" s="381"/>
      <c r="FT312" s="381"/>
      <c r="FU312" s="381"/>
      <c r="FV312" s="381"/>
      <c r="FW312" s="381"/>
      <c r="FX312" s="381"/>
      <c r="FY312" s="381"/>
      <c r="FZ312" s="381"/>
      <c r="GA312" s="381"/>
      <c r="GB312" s="381"/>
      <c r="GC312" s="381"/>
    </row>
    <row r="313" spans="1:185" s="382" customFormat="1" ht="13.8">
      <c r="A313" s="390" t="s">
        <v>6115</v>
      </c>
      <c r="B313" s="388" t="s">
        <v>5842</v>
      </c>
      <c r="C313" s="202">
        <v>1</v>
      </c>
      <c r="D313" s="146">
        <v>26839</v>
      </c>
      <c r="E313" s="146">
        <v>26839</v>
      </c>
      <c r="F313" s="157"/>
      <c r="G313" s="157"/>
      <c r="H313" s="157"/>
      <c r="I313" s="381"/>
      <c r="J313" s="381"/>
      <c r="K313" s="381"/>
      <c r="L313" s="381"/>
      <c r="M313" s="381"/>
      <c r="N313" s="381"/>
      <c r="O313" s="381"/>
      <c r="P313" s="381"/>
      <c r="Q313" s="381"/>
      <c r="R313" s="381"/>
      <c r="S313" s="381"/>
      <c r="T313" s="381"/>
      <c r="U313" s="381"/>
      <c r="V313" s="381"/>
      <c r="W313" s="381"/>
      <c r="X313" s="381"/>
      <c r="Y313" s="381"/>
      <c r="Z313" s="381"/>
      <c r="AA313" s="381"/>
      <c r="AB313" s="381"/>
      <c r="AC313" s="381"/>
      <c r="AD313" s="381"/>
      <c r="AE313" s="381"/>
      <c r="AF313" s="381"/>
      <c r="AG313" s="381"/>
      <c r="AH313" s="381"/>
      <c r="AI313" s="381"/>
      <c r="AJ313" s="381"/>
      <c r="AK313" s="381"/>
      <c r="AL313" s="381"/>
      <c r="AM313" s="381"/>
      <c r="AN313" s="381"/>
      <c r="AO313" s="381"/>
      <c r="AP313" s="381"/>
      <c r="AQ313" s="381"/>
      <c r="AR313" s="381"/>
      <c r="AS313" s="381"/>
      <c r="AT313" s="381"/>
      <c r="AU313" s="381"/>
      <c r="AV313" s="381"/>
      <c r="AW313" s="381"/>
      <c r="AX313" s="381"/>
      <c r="AY313" s="381"/>
      <c r="AZ313" s="381"/>
      <c r="BA313" s="381"/>
      <c r="BB313" s="381"/>
      <c r="BC313" s="381"/>
      <c r="BD313" s="381"/>
      <c r="BE313" s="381"/>
      <c r="BF313" s="381"/>
      <c r="BG313" s="381"/>
      <c r="BH313" s="381"/>
      <c r="BI313" s="381"/>
      <c r="BJ313" s="381"/>
      <c r="BK313" s="381"/>
      <c r="BL313" s="381"/>
      <c r="BM313" s="381"/>
      <c r="BN313" s="381"/>
      <c r="BO313" s="381"/>
      <c r="BP313" s="381"/>
      <c r="BQ313" s="381"/>
      <c r="BR313" s="381"/>
      <c r="BS313" s="381"/>
      <c r="BT313" s="381"/>
      <c r="BU313" s="381"/>
      <c r="BV313" s="381"/>
      <c r="BW313" s="381"/>
      <c r="BX313" s="381"/>
      <c r="BY313" s="381"/>
      <c r="BZ313" s="381"/>
      <c r="CA313" s="381"/>
      <c r="CB313" s="381"/>
      <c r="CC313" s="381"/>
      <c r="CD313" s="381"/>
      <c r="CE313" s="381"/>
      <c r="CF313" s="381"/>
      <c r="CG313" s="381"/>
      <c r="CH313" s="381"/>
      <c r="CI313" s="381"/>
      <c r="CJ313" s="381"/>
      <c r="CK313" s="381"/>
      <c r="CL313" s="381"/>
      <c r="CM313" s="381"/>
      <c r="CN313" s="381"/>
      <c r="CO313" s="381"/>
      <c r="CP313" s="381"/>
      <c r="CQ313" s="381"/>
      <c r="CR313" s="381"/>
      <c r="CS313" s="381"/>
      <c r="CT313" s="381"/>
      <c r="CU313" s="381"/>
      <c r="CV313" s="381"/>
      <c r="CW313" s="381"/>
      <c r="CX313" s="381"/>
      <c r="CY313" s="381"/>
      <c r="CZ313" s="381"/>
      <c r="DA313" s="381"/>
      <c r="DB313" s="381"/>
      <c r="DC313" s="381"/>
      <c r="DD313" s="381"/>
      <c r="DE313" s="381"/>
      <c r="DF313" s="381"/>
      <c r="DG313" s="381"/>
      <c r="DH313" s="381"/>
      <c r="DI313" s="381"/>
      <c r="DJ313" s="381"/>
      <c r="DK313" s="381"/>
      <c r="DL313" s="381"/>
      <c r="DM313" s="381"/>
      <c r="DN313" s="381"/>
      <c r="DO313" s="381"/>
      <c r="DP313" s="381"/>
      <c r="DQ313" s="381"/>
      <c r="DR313" s="381"/>
      <c r="DS313" s="381"/>
      <c r="DT313" s="381"/>
      <c r="DU313" s="381"/>
      <c r="DV313" s="381"/>
      <c r="DW313" s="381"/>
      <c r="DX313" s="381"/>
      <c r="DY313" s="381"/>
      <c r="DZ313" s="381"/>
      <c r="EA313" s="381"/>
      <c r="EB313" s="381"/>
      <c r="EC313" s="381"/>
      <c r="ED313" s="381"/>
      <c r="EE313" s="381"/>
      <c r="EF313" s="381"/>
      <c r="EG313" s="381"/>
      <c r="EH313" s="381"/>
      <c r="EI313" s="381"/>
      <c r="EJ313" s="381"/>
      <c r="EK313" s="381"/>
      <c r="EL313" s="381"/>
      <c r="EM313" s="381"/>
      <c r="EN313" s="381"/>
      <c r="EO313" s="381"/>
      <c r="EP313" s="381"/>
      <c r="EQ313" s="381"/>
      <c r="ER313" s="381"/>
      <c r="ES313" s="381"/>
      <c r="ET313" s="381"/>
      <c r="EU313" s="381"/>
      <c r="EV313" s="381"/>
      <c r="EW313" s="381"/>
      <c r="EX313" s="381"/>
      <c r="EY313" s="381"/>
      <c r="EZ313" s="381"/>
      <c r="FA313" s="381"/>
      <c r="FB313" s="381"/>
      <c r="FC313" s="381"/>
      <c r="FD313" s="381"/>
      <c r="FE313" s="381"/>
      <c r="FF313" s="381"/>
      <c r="FG313" s="381"/>
      <c r="FH313" s="381"/>
      <c r="FI313" s="381"/>
      <c r="FJ313" s="381"/>
      <c r="FK313" s="381"/>
      <c r="FL313" s="381"/>
      <c r="FM313" s="381"/>
      <c r="FN313" s="381"/>
      <c r="FO313" s="381"/>
      <c r="FP313" s="381"/>
      <c r="FQ313" s="381"/>
      <c r="FR313" s="381"/>
      <c r="FS313" s="381"/>
      <c r="FT313" s="381"/>
      <c r="FU313" s="381"/>
      <c r="FV313" s="381"/>
      <c r="FW313" s="381"/>
      <c r="FX313" s="381"/>
      <c r="FY313" s="381"/>
      <c r="FZ313" s="381"/>
      <c r="GA313" s="381"/>
      <c r="GB313" s="381"/>
      <c r="GC313" s="381"/>
    </row>
    <row r="314" spans="1:185" s="382" customFormat="1" ht="13.8">
      <c r="A314" s="390" t="s">
        <v>6116</v>
      </c>
      <c r="B314" s="388" t="s">
        <v>5850</v>
      </c>
      <c r="C314" s="202">
        <v>45</v>
      </c>
      <c r="D314" s="146">
        <v>37163</v>
      </c>
      <c r="E314" s="146">
        <v>41268.86</v>
      </c>
      <c r="F314" s="157"/>
      <c r="G314" s="157"/>
      <c r="H314" s="157"/>
      <c r="I314" s="381"/>
      <c r="J314" s="381"/>
      <c r="K314" s="381"/>
      <c r="L314" s="381"/>
      <c r="M314" s="381"/>
      <c r="N314" s="381"/>
      <c r="O314" s="381"/>
      <c r="P314" s="381"/>
      <c r="Q314" s="381"/>
      <c r="R314" s="381"/>
      <c r="S314" s="381"/>
      <c r="T314" s="381"/>
      <c r="U314" s="381"/>
      <c r="V314" s="381"/>
      <c r="W314" s="381"/>
      <c r="X314" s="381"/>
      <c r="Y314" s="381"/>
      <c r="Z314" s="381"/>
      <c r="AA314" s="381"/>
      <c r="AB314" s="381"/>
      <c r="AC314" s="381"/>
      <c r="AD314" s="381"/>
      <c r="AE314" s="381"/>
      <c r="AF314" s="381"/>
      <c r="AG314" s="381"/>
      <c r="AH314" s="381"/>
      <c r="AI314" s="381"/>
      <c r="AJ314" s="381"/>
      <c r="AK314" s="381"/>
      <c r="AL314" s="381"/>
      <c r="AM314" s="381"/>
      <c r="AN314" s="381"/>
      <c r="AO314" s="381"/>
      <c r="AP314" s="381"/>
      <c r="AQ314" s="381"/>
      <c r="AR314" s="381"/>
      <c r="AS314" s="381"/>
      <c r="AT314" s="381"/>
      <c r="AU314" s="381"/>
      <c r="AV314" s="381"/>
      <c r="AW314" s="381"/>
      <c r="AX314" s="381"/>
      <c r="AY314" s="381"/>
      <c r="AZ314" s="381"/>
      <c r="BA314" s="381"/>
      <c r="BB314" s="381"/>
      <c r="BC314" s="381"/>
      <c r="BD314" s="381"/>
      <c r="BE314" s="381"/>
      <c r="BF314" s="381"/>
      <c r="BG314" s="381"/>
      <c r="BH314" s="381"/>
      <c r="BI314" s="381"/>
      <c r="BJ314" s="381"/>
      <c r="BK314" s="381"/>
      <c r="BL314" s="381"/>
      <c r="BM314" s="381"/>
      <c r="BN314" s="381"/>
      <c r="BO314" s="381"/>
      <c r="BP314" s="381"/>
      <c r="BQ314" s="381"/>
      <c r="BR314" s="381"/>
      <c r="BS314" s="381"/>
      <c r="BT314" s="381"/>
      <c r="BU314" s="381"/>
      <c r="BV314" s="381"/>
      <c r="BW314" s="381"/>
      <c r="BX314" s="381"/>
      <c r="BY314" s="381"/>
      <c r="BZ314" s="381"/>
      <c r="CA314" s="381"/>
      <c r="CB314" s="381"/>
      <c r="CC314" s="381"/>
      <c r="CD314" s="381"/>
      <c r="CE314" s="381"/>
      <c r="CF314" s="381"/>
      <c r="CG314" s="381"/>
      <c r="CH314" s="381"/>
      <c r="CI314" s="381"/>
      <c r="CJ314" s="381"/>
      <c r="CK314" s="381"/>
      <c r="CL314" s="381"/>
      <c r="CM314" s="381"/>
      <c r="CN314" s="381"/>
      <c r="CO314" s="381"/>
      <c r="CP314" s="381"/>
      <c r="CQ314" s="381"/>
      <c r="CR314" s="381"/>
      <c r="CS314" s="381"/>
      <c r="CT314" s="381"/>
      <c r="CU314" s="381"/>
      <c r="CV314" s="381"/>
      <c r="CW314" s="381"/>
      <c r="CX314" s="381"/>
      <c r="CY314" s="381"/>
      <c r="CZ314" s="381"/>
      <c r="DA314" s="381"/>
      <c r="DB314" s="381"/>
      <c r="DC314" s="381"/>
      <c r="DD314" s="381"/>
      <c r="DE314" s="381"/>
      <c r="DF314" s="381"/>
      <c r="DG314" s="381"/>
      <c r="DH314" s="381"/>
      <c r="DI314" s="381"/>
      <c r="DJ314" s="381"/>
      <c r="DK314" s="381"/>
      <c r="DL314" s="381"/>
      <c r="DM314" s="381"/>
      <c r="DN314" s="381"/>
      <c r="DO314" s="381"/>
      <c r="DP314" s="381"/>
      <c r="DQ314" s="381"/>
      <c r="DR314" s="381"/>
      <c r="DS314" s="381"/>
      <c r="DT314" s="381"/>
      <c r="DU314" s="381"/>
      <c r="DV314" s="381"/>
      <c r="DW314" s="381"/>
      <c r="DX314" s="381"/>
      <c r="DY314" s="381"/>
      <c r="DZ314" s="381"/>
      <c r="EA314" s="381"/>
      <c r="EB314" s="381"/>
      <c r="EC314" s="381"/>
      <c r="ED314" s="381"/>
      <c r="EE314" s="381"/>
      <c r="EF314" s="381"/>
      <c r="EG314" s="381"/>
      <c r="EH314" s="381"/>
      <c r="EI314" s="381"/>
      <c r="EJ314" s="381"/>
      <c r="EK314" s="381"/>
      <c r="EL314" s="381"/>
      <c r="EM314" s="381"/>
      <c r="EN314" s="381"/>
      <c r="EO314" s="381"/>
      <c r="EP314" s="381"/>
      <c r="EQ314" s="381"/>
      <c r="ER314" s="381"/>
      <c r="ES314" s="381"/>
      <c r="ET314" s="381"/>
      <c r="EU314" s="381"/>
      <c r="EV314" s="381"/>
      <c r="EW314" s="381"/>
      <c r="EX314" s="381"/>
      <c r="EY314" s="381"/>
      <c r="EZ314" s="381"/>
      <c r="FA314" s="381"/>
      <c r="FB314" s="381"/>
      <c r="FC314" s="381"/>
      <c r="FD314" s="381"/>
      <c r="FE314" s="381"/>
      <c r="FF314" s="381"/>
      <c r="FG314" s="381"/>
      <c r="FH314" s="381"/>
      <c r="FI314" s="381"/>
      <c r="FJ314" s="381"/>
      <c r="FK314" s="381"/>
      <c r="FL314" s="381"/>
      <c r="FM314" s="381"/>
      <c r="FN314" s="381"/>
      <c r="FO314" s="381"/>
      <c r="FP314" s="381"/>
      <c r="FQ314" s="381"/>
      <c r="FR314" s="381"/>
      <c r="FS314" s="381"/>
      <c r="FT314" s="381"/>
      <c r="FU314" s="381"/>
      <c r="FV314" s="381"/>
      <c r="FW314" s="381"/>
      <c r="FX314" s="381"/>
      <c r="FY314" s="381"/>
      <c r="FZ314" s="381"/>
      <c r="GA314" s="381"/>
      <c r="GB314" s="381"/>
      <c r="GC314" s="381"/>
    </row>
    <row r="315" spans="1:185" s="382" customFormat="1" ht="13.8">
      <c r="A315" s="390" t="s">
        <v>6117</v>
      </c>
      <c r="B315" s="388" t="s">
        <v>5862</v>
      </c>
      <c r="C315" s="202">
        <v>158</v>
      </c>
      <c r="D315" s="146">
        <v>26822</v>
      </c>
      <c r="E315" s="146">
        <v>29670.94</v>
      </c>
      <c r="F315" s="157"/>
      <c r="G315" s="157"/>
      <c r="H315" s="157"/>
      <c r="I315" s="381"/>
      <c r="J315" s="381"/>
      <c r="K315" s="381"/>
      <c r="L315" s="381"/>
      <c r="M315" s="381"/>
      <c r="N315" s="381"/>
      <c r="O315" s="381"/>
      <c r="P315" s="381"/>
      <c r="Q315" s="381"/>
      <c r="R315" s="381"/>
      <c r="S315" s="381"/>
      <c r="T315" s="381"/>
      <c r="U315" s="381"/>
      <c r="V315" s="381"/>
      <c r="W315" s="381"/>
      <c r="X315" s="381"/>
      <c r="Y315" s="381"/>
      <c r="Z315" s="381"/>
      <c r="AA315" s="381"/>
      <c r="AB315" s="381"/>
      <c r="AC315" s="381"/>
      <c r="AD315" s="381"/>
      <c r="AE315" s="381"/>
      <c r="AF315" s="381"/>
      <c r="AG315" s="381"/>
      <c r="AH315" s="381"/>
      <c r="AI315" s="381"/>
      <c r="AJ315" s="381"/>
      <c r="AK315" s="381"/>
      <c r="AL315" s="381"/>
      <c r="AM315" s="381"/>
      <c r="AN315" s="381"/>
      <c r="AO315" s="381"/>
      <c r="AP315" s="381"/>
      <c r="AQ315" s="381"/>
      <c r="AR315" s="381"/>
      <c r="AS315" s="381"/>
      <c r="AT315" s="381"/>
      <c r="AU315" s="381"/>
      <c r="AV315" s="381"/>
      <c r="AW315" s="381"/>
      <c r="AX315" s="381"/>
      <c r="AY315" s="381"/>
      <c r="AZ315" s="381"/>
      <c r="BA315" s="381"/>
      <c r="BB315" s="381"/>
      <c r="BC315" s="381"/>
      <c r="BD315" s="381"/>
      <c r="BE315" s="381"/>
      <c r="BF315" s="381"/>
      <c r="BG315" s="381"/>
      <c r="BH315" s="381"/>
      <c r="BI315" s="381"/>
      <c r="BJ315" s="381"/>
      <c r="BK315" s="381"/>
      <c r="BL315" s="381"/>
      <c r="BM315" s="381"/>
      <c r="BN315" s="381"/>
      <c r="BO315" s="381"/>
      <c r="BP315" s="381"/>
      <c r="BQ315" s="381"/>
      <c r="BR315" s="381"/>
      <c r="BS315" s="381"/>
      <c r="BT315" s="381"/>
      <c r="BU315" s="381"/>
      <c r="BV315" s="381"/>
      <c r="BW315" s="381"/>
      <c r="BX315" s="381"/>
      <c r="BY315" s="381"/>
      <c r="BZ315" s="381"/>
      <c r="CA315" s="381"/>
      <c r="CB315" s="381"/>
      <c r="CC315" s="381"/>
      <c r="CD315" s="381"/>
      <c r="CE315" s="381"/>
      <c r="CF315" s="381"/>
      <c r="CG315" s="381"/>
      <c r="CH315" s="381"/>
      <c r="CI315" s="381"/>
      <c r="CJ315" s="381"/>
      <c r="CK315" s="381"/>
      <c r="CL315" s="381"/>
      <c r="CM315" s="381"/>
      <c r="CN315" s="381"/>
      <c r="CO315" s="381"/>
      <c r="CP315" s="381"/>
      <c r="CQ315" s="381"/>
      <c r="CR315" s="381"/>
      <c r="CS315" s="381"/>
      <c r="CT315" s="381"/>
      <c r="CU315" s="381"/>
      <c r="CV315" s="381"/>
      <c r="CW315" s="381"/>
      <c r="CX315" s="381"/>
      <c r="CY315" s="381"/>
      <c r="CZ315" s="381"/>
      <c r="DA315" s="381"/>
      <c r="DB315" s="381"/>
      <c r="DC315" s="381"/>
      <c r="DD315" s="381"/>
      <c r="DE315" s="381"/>
      <c r="DF315" s="381"/>
      <c r="DG315" s="381"/>
      <c r="DH315" s="381"/>
      <c r="DI315" s="381"/>
      <c r="DJ315" s="381"/>
      <c r="DK315" s="381"/>
      <c r="DL315" s="381"/>
      <c r="DM315" s="381"/>
      <c r="DN315" s="381"/>
      <c r="DO315" s="381"/>
      <c r="DP315" s="381"/>
      <c r="DQ315" s="381"/>
      <c r="DR315" s="381"/>
      <c r="DS315" s="381"/>
      <c r="DT315" s="381"/>
      <c r="DU315" s="381"/>
      <c r="DV315" s="381"/>
      <c r="DW315" s="381"/>
      <c r="DX315" s="381"/>
      <c r="DY315" s="381"/>
      <c r="DZ315" s="381"/>
      <c r="EA315" s="381"/>
      <c r="EB315" s="381"/>
      <c r="EC315" s="381"/>
      <c r="ED315" s="381"/>
      <c r="EE315" s="381"/>
      <c r="EF315" s="381"/>
      <c r="EG315" s="381"/>
      <c r="EH315" s="381"/>
      <c r="EI315" s="381"/>
      <c r="EJ315" s="381"/>
      <c r="EK315" s="381"/>
      <c r="EL315" s="381"/>
      <c r="EM315" s="381"/>
      <c r="EN315" s="381"/>
      <c r="EO315" s="381"/>
      <c r="EP315" s="381"/>
      <c r="EQ315" s="381"/>
      <c r="ER315" s="381"/>
      <c r="ES315" s="381"/>
      <c r="ET315" s="381"/>
      <c r="EU315" s="381"/>
      <c r="EV315" s="381"/>
      <c r="EW315" s="381"/>
      <c r="EX315" s="381"/>
      <c r="EY315" s="381"/>
      <c r="EZ315" s="381"/>
      <c r="FA315" s="381"/>
      <c r="FB315" s="381"/>
      <c r="FC315" s="381"/>
      <c r="FD315" s="381"/>
      <c r="FE315" s="381"/>
      <c r="FF315" s="381"/>
      <c r="FG315" s="381"/>
      <c r="FH315" s="381"/>
      <c r="FI315" s="381"/>
      <c r="FJ315" s="381"/>
      <c r="FK315" s="381"/>
      <c r="FL315" s="381"/>
      <c r="FM315" s="381"/>
      <c r="FN315" s="381"/>
      <c r="FO315" s="381"/>
      <c r="FP315" s="381"/>
      <c r="FQ315" s="381"/>
      <c r="FR315" s="381"/>
      <c r="FS315" s="381"/>
      <c r="FT315" s="381"/>
      <c r="FU315" s="381"/>
      <c r="FV315" s="381"/>
      <c r="FW315" s="381"/>
      <c r="FX315" s="381"/>
      <c r="FY315" s="381"/>
      <c r="FZ315" s="381"/>
      <c r="GA315" s="381"/>
      <c r="GB315" s="381"/>
      <c r="GC315" s="381"/>
    </row>
    <row r="316" spans="1:185" s="382" customFormat="1" ht="27.6">
      <c r="A316" s="390" t="s">
        <v>6118</v>
      </c>
      <c r="B316" s="388" t="s">
        <v>5864</v>
      </c>
      <c r="C316" s="202">
        <v>1</v>
      </c>
      <c r="D316" s="146">
        <v>25187</v>
      </c>
      <c r="E316" s="146">
        <v>25187</v>
      </c>
      <c r="F316" s="157"/>
      <c r="G316" s="157"/>
      <c r="H316" s="157"/>
      <c r="I316" s="381"/>
      <c r="J316" s="381"/>
      <c r="K316" s="381"/>
      <c r="L316" s="381"/>
      <c r="M316" s="381"/>
      <c r="N316" s="381"/>
      <c r="O316" s="381"/>
      <c r="P316" s="381"/>
      <c r="Q316" s="381"/>
      <c r="R316" s="381"/>
      <c r="S316" s="381"/>
      <c r="T316" s="381"/>
      <c r="U316" s="381"/>
      <c r="V316" s="381"/>
      <c r="W316" s="381"/>
      <c r="X316" s="381"/>
      <c r="Y316" s="381"/>
      <c r="Z316" s="381"/>
      <c r="AA316" s="381"/>
      <c r="AB316" s="381"/>
      <c r="AC316" s="381"/>
      <c r="AD316" s="381"/>
      <c r="AE316" s="381"/>
      <c r="AF316" s="381"/>
      <c r="AG316" s="381"/>
      <c r="AH316" s="381"/>
      <c r="AI316" s="381"/>
      <c r="AJ316" s="381"/>
      <c r="AK316" s="381"/>
      <c r="AL316" s="381"/>
      <c r="AM316" s="381"/>
      <c r="AN316" s="381"/>
      <c r="AO316" s="381"/>
      <c r="AP316" s="381"/>
      <c r="AQ316" s="381"/>
      <c r="AR316" s="381"/>
      <c r="AS316" s="381"/>
      <c r="AT316" s="381"/>
      <c r="AU316" s="381"/>
      <c r="AV316" s="381"/>
      <c r="AW316" s="381"/>
      <c r="AX316" s="381"/>
      <c r="AY316" s="381"/>
      <c r="AZ316" s="381"/>
      <c r="BA316" s="381"/>
      <c r="BB316" s="381"/>
      <c r="BC316" s="381"/>
      <c r="BD316" s="381"/>
      <c r="BE316" s="381"/>
      <c r="BF316" s="381"/>
      <c r="BG316" s="381"/>
      <c r="BH316" s="381"/>
      <c r="BI316" s="381"/>
      <c r="BJ316" s="381"/>
      <c r="BK316" s="381"/>
      <c r="BL316" s="381"/>
      <c r="BM316" s="381"/>
      <c r="BN316" s="381"/>
      <c r="BO316" s="381"/>
      <c r="BP316" s="381"/>
      <c r="BQ316" s="381"/>
      <c r="BR316" s="381"/>
      <c r="BS316" s="381"/>
      <c r="BT316" s="381"/>
      <c r="BU316" s="381"/>
      <c r="BV316" s="381"/>
      <c r="BW316" s="381"/>
      <c r="BX316" s="381"/>
      <c r="BY316" s="381"/>
      <c r="BZ316" s="381"/>
      <c r="CA316" s="381"/>
      <c r="CB316" s="381"/>
      <c r="CC316" s="381"/>
      <c r="CD316" s="381"/>
      <c r="CE316" s="381"/>
      <c r="CF316" s="381"/>
      <c r="CG316" s="381"/>
      <c r="CH316" s="381"/>
      <c r="CI316" s="381"/>
      <c r="CJ316" s="381"/>
      <c r="CK316" s="381"/>
      <c r="CL316" s="381"/>
      <c r="CM316" s="381"/>
      <c r="CN316" s="381"/>
      <c r="CO316" s="381"/>
      <c r="CP316" s="381"/>
      <c r="CQ316" s="381"/>
      <c r="CR316" s="381"/>
      <c r="CS316" s="381"/>
      <c r="CT316" s="381"/>
      <c r="CU316" s="381"/>
      <c r="CV316" s="381"/>
      <c r="CW316" s="381"/>
      <c r="CX316" s="381"/>
      <c r="CY316" s="381"/>
      <c r="CZ316" s="381"/>
      <c r="DA316" s="381"/>
      <c r="DB316" s="381"/>
      <c r="DC316" s="381"/>
      <c r="DD316" s="381"/>
      <c r="DE316" s="381"/>
      <c r="DF316" s="381"/>
      <c r="DG316" s="381"/>
      <c r="DH316" s="381"/>
      <c r="DI316" s="381"/>
      <c r="DJ316" s="381"/>
      <c r="DK316" s="381"/>
      <c r="DL316" s="381"/>
      <c r="DM316" s="381"/>
      <c r="DN316" s="381"/>
      <c r="DO316" s="381"/>
      <c r="DP316" s="381"/>
      <c r="DQ316" s="381"/>
      <c r="DR316" s="381"/>
      <c r="DS316" s="381"/>
      <c r="DT316" s="381"/>
      <c r="DU316" s="381"/>
      <c r="DV316" s="381"/>
      <c r="DW316" s="381"/>
      <c r="DX316" s="381"/>
      <c r="DY316" s="381"/>
      <c r="DZ316" s="381"/>
      <c r="EA316" s="381"/>
      <c r="EB316" s="381"/>
      <c r="EC316" s="381"/>
      <c r="ED316" s="381"/>
      <c r="EE316" s="381"/>
      <c r="EF316" s="381"/>
      <c r="EG316" s="381"/>
      <c r="EH316" s="381"/>
      <c r="EI316" s="381"/>
      <c r="EJ316" s="381"/>
      <c r="EK316" s="381"/>
      <c r="EL316" s="381"/>
      <c r="EM316" s="381"/>
      <c r="EN316" s="381"/>
      <c r="EO316" s="381"/>
      <c r="EP316" s="381"/>
      <c r="EQ316" s="381"/>
      <c r="ER316" s="381"/>
      <c r="ES316" s="381"/>
      <c r="ET316" s="381"/>
      <c r="EU316" s="381"/>
      <c r="EV316" s="381"/>
      <c r="EW316" s="381"/>
      <c r="EX316" s="381"/>
      <c r="EY316" s="381"/>
      <c r="EZ316" s="381"/>
      <c r="FA316" s="381"/>
      <c r="FB316" s="381"/>
      <c r="FC316" s="381"/>
      <c r="FD316" s="381"/>
      <c r="FE316" s="381"/>
      <c r="FF316" s="381"/>
      <c r="FG316" s="381"/>
      <c r="FH316" s="381"/>
      <c r="FI316" s="381"/>
      <c r="FJ316" s="381"/>
      <c r="FK316" s="381"/>
      <c r="FL316" s="381"/>
      <c r="FM316" s="381"/>
      <c r="FN316" s="381"/>
      <c r="FO316" s="381"/>
      <c r="FP316" s="381"/>
      <c r="FQ316" s="381"/>
      <c r="FR316" s="381"/>
      <c r="FS316" s="381"/>
      <c r="FT316" s="381"/>
      <c r="FU316" s="381"/>
      <c r="FV316" s="381"/>
      <c r="FW316" s="381"/>
      <c r="FX316" s="381"/>
      <c r="FY316" s="381"/>
      <c r="FZ316" s="381"/>
      <c r="GA316" s="381"/>
      <c r="GB316" s="381"/>
      <c r="GC316" s="381"/>
    </row>
    <row r="317" spans="1:185" s="382" customFormat="1" ht="13.8">
      <c r="A317" s="390" t="s">
        <v>6119</v>
      </c>
      <c r="B317" s="388" t="s">
        <v>5876</v>
      </c>
      <c r="C317" s="202">
        <v>8</v>
      </c>
      <c r="D317" s="146">
        <v>19416</v>
      </c>
      <c r="E317" s="146">
        <v>20852.46</v>
      </c>
      <c r="F317" s="157"/>
      <c r="G317" s="157"/>
      <c r="H317" s="157"/>
      <c r="I317" s="381"/>
      <c r="J317" s="381"/>
      <c r="K317" s="381"/>
      <c r="L317" s="381"/>
      <c r="M317" s="381"/>
      <c r="N317" s="381"/>
      <c r="O317" s="381"/>
      <c r="P317" s="381"/>
      <c r="Q317" s="381"/>
      <c r="R317" s="381"/>
      <c r="S317" s="381"/>
      <c r="T317" s="381"/>
      <c r="U317" s="381"/>
      <c r="V317" s="381"/>
      <c r="W317" s="381"/>
      <c r="X317" s="381"/>
      <c r="Y317" s="381"/>
      <c r="Z317" s="381"/>
      <c r="AA317" s="381"/>
      <c r="AB317" s="381"/>
      <c r="AC317" s="381"/>
      <c r="AD317" s="381"/>
      <c r="AE317" s="381"/>
      <c r="AF317" s="381"/>
      <c r="AG317" s="381"/>
      <c r="AH317" s="381"/>
      <c r="AI317" s="381"/>
      <c r="AJ317" s="381"/>
      <c r="AK317" s="381"/>
      <c r="AL317" s="381"/>
      <c r="AM317" s="381"/>
      <c r="AN317" s="381"/>
      <c r="AO317" s="381"/>
      <c r="AP317" s="381"/>
      <c r="AQ317" s="381"/>
      <c r="AR317" s="381"/>
      <c r="AS317" s="381"/>
      <c r="AT317" s="381"/>
      <c r="AU317" s="381"/>
      <c r="AV317" s="381"/>
      <c r="AW317" s="381"/>
      <c r="AX317" s="381"/>
      <c r="AY317" s="381"/>
      <c r="AZ317" s="381"/>
      <c r="BA317" s="381"/>
      <c r="BB317" s="381"/>
      <c r="BC317" s="381"/>
      <c r="BD317" s="381"/>
      <c r="BE317" s="381"/>
      <c r="BF317" s="381"/>
      <c r="BG317" s="381"/>
      <c r="BH317" s="381"/>
      <c r="BI317" s="381"/>
      <c r="BJ317" s="381"/>
      <c r="BK317" s="381"/>
      <c r="BL317" s="381"/>
      <c r="BM317" s="381"/>
      <c r="BN317" s="381"/>
      <c r="BO317" s="381"/>
      <c r="BP317" s="381"/>
      <c r="BQ317" s="381"/>
      <c r="BR317" s="381"/>
      <c r="BS317" s="381"/>
      <c r="BT317" s="381"/>
      <c r="BU317" s="381"/>
      <c r="BV317" s="381"/>
      <c r="BW317" s="381"/>
      <c r="BX317" s="381"/>
      <c r="BY317" s="381"/>
      <c r="BZ317" s="381"/>
      <c r="CA317" s="381"/>
      <c r="CB317" s="381"/>
      <c r="CC317" s="381"/>
      <c r="CD317" s="381"/>
      <c r="CE317" s="381"/>
      <c r="CF317" s="381"/>
      <c r="CG317" s="381"/>
      <c r="CH317" s="381"/>
      <c r="CI317" s="381"/>
      <c r="CJ317" s="381"/>
      <c r="CK317" s="381"/>
      <c r="CL317" s="381"/>
      <c r="CM317" s="381"/>
      <c r="CN317" s="381"/>
      <c r="CO317" s="381"/>
      <c r="CP317" s="381"/>
      <c r="CQ317" s="381"/>
      <c r="CR317" s="381"/>
      <c r="CS317" s="381"/>
      <c r="CT317" s="381"/>
      <c r="CU317" s="381"/>
      <c r="CV317" s="381"/>
      <c r="CW317" s="381"/>
      <c r="CX317" s="381"/>
      <c r="CY317" s="381"/>
      <c r="CZ317" s="381"/>
      <c r="DA317" s="381"/>
      <c r="DB317" s="381"/>
      <c r="DC317" s="381"/>
      <c r="DD317" s="381"/>
      <c r="DE317" s="381"/>
      <c r="DF317" s="381"/>
      <c r="DG317" s="381"/>
      <c r="DH317" s="381"/>
      <c r="DI317" s="381"/>
      <c r="DJ317" s="381"/>
      <c r="DK317" s="381"/>
      <c r="DL317" s="381"/>
      <c r="DM317" s="381"/>
      <c r="DN317" s="381"/>
      <c r="DO317" s="381"/>
      <c r="DP317" s="381"/>
      <c r="DQ317" s="381"/>
      <c r="DR317" s="381"/>
      <c r="DS317" s="381"/>
      <c r="DT317" s="381"/>
      <c r="DU317" s="381"/>
      <c r="DV317" s="381"/>
      <c r="DW317" s="381"/>
      <c r="DX317" s="381"/>
      <c r="DY317" s="381"/>
      <c r="DZ317" s="381"/>
      <c r="EA317" s="381"/>
      <c r="EB317" s="381"/>
      <c r="EC317" s="381"/>
      <c r="ED317" s="381"/>
      <c r="EE317" s="381"/>
      <c r="EF317" s="381"/>
      <c r="EG317" s="381"/>
      <c r="EH317" s="381"/>
      <c r="EI317" s="381"/>
      <c r="EJ317" s="381"/>
      <c r="EK317" s="381"/>
      <c r="EL317" s="381"/>
      <c r="EM317" s="381"/>
      <c r="EN317" s="381"/>
      <c r="EO317" s="381"/>
      <c r="EP317" s="381"/>
      <c r="EQ317" s="381"/>
      <c r="ER317" s="381"/>
      <c r="ES317" s="381"/>
      <c r="ET317" s="381"/>
      <c r="EU317" s="381"/>
      <c r="EV317" s="381"/>
      <c r="EW317" s="381"/>
      <c r="EX317" s="381"/>
      <c r="EY317" s="381"/>
      <c r="EZ317" s="381"/>
      <c r="FA317" s="381"/>
      <c r="FB317" s="381"/>
      <c r="FC317" s="381"/>
      <c r="FD317" s="381"/>
      <c r="FE317" s="381"/>
      <c r="FF317" s="381"/>
      <c r="FG317" s="381"/>
      <c r="FH317" s="381"/>
      <c r="FI317" s="381"/>
      <c r="FJ317" s="381"/>
      <c r="FK317" s="381"/>
      <c r="FL317" s="381"/>
      <c r="FM317" s="381"/>
      <c r="FN317" s="381"/>
      <c r="FO317" s="381"/>
      <c r="FP317" s="381"/>
      <c r="FQ317" s="381"/>
      <c r="FR317" s="381"/>
      <c r="FS317" s="381"/>
      <c r="FT317" s="381"/>
      <c r="FU317" s="381"/>
      <c r="FV317" s="381"/>
      <c r="FW317" s="381"/>
      <c r="FX317" s="381"/>
      <c r="FY317" s="381"/>
      <c r="FZ317" s="381"/>
      <c r="GA317" s="381"/>
      <c r="GB317" s="381"/>
      <c r="GC317" s="381"/>
    </row>
    <row r="318" spans="1:185" s="382" customFormat="1" ht="13.8">
      <c r="A318" s="390" t="s">
        <v>6120</v>
      </c>
      <c r="B318" s="388" t="s">
        <v>6073</v>
      </c>
      <c r="C318" s="202">
        <v>8</v>
      </c>
      <c r="D318" s="146">
        <v>24977</v>
      </c>
      <c r="E318" s="146">
        <v>26780.34</v>
      </c>
      <c r="F318" s="157"/>
      <c r="G318" s="157"/>
      <c r="H318" s="157"/>
      <c r="I318" s="381"/>
      <c r="J318" s="381"/>
      <c r="K318" s="381"/>
      <c r="L318" s="381"/>
      <c r="M318" s="381"/>
      <c r="N318" s="381"/>
      <c r="O318" s="381"/>
      <c r="P318" s="381"/>
      <c r="Q318" s="381"/>
      <c r="R318" s="381"/>
      <c r="S318" s="381"/>
      <c r="T318" s="381"/>
      <c r="U318" s="381"/>
      <c r="V318" s="381"/>
      <c r="W318" s="381"/>
      <c r="X318" s="381"/>
      <c r="Y318" s="381"/>
      <c r="Z318" s="381"/>
      <c r="AA318" s="381"/>
      <c r="AB318" s="381"/>
      <c r="AC318" s="381"/>
      <c r="AD318" s="381"/>
      <c r="AE318" s="381"/>
      <c r="AF318" s="381"/>
      <c r="AG318" s="381"/>
      <c r="AH318" s="381"/>
      <c r="AI318" s="381"/>
      <c r="AJ318" s="381"/>
      <c r="AK318" s="381"/>
      <c r="AL318" s="381"/>
      <c r="AM318" s="381"/>
      <c r="AN318" s="381"/>
      <c r="AO318" s="381"/>
      <c r="AP318" s="381"/>
      <c r="AQ318" s="381"/>
      <c r="AR318" s="381"/>
      <c r="AS318" s="381"/>
      <c r="AT318" s="381"/>
      <c r="AU318" s="381"/>
      <c r="AV318" s="381"/>
      <c r="AW318" s="381"/>
      <c r="AX318" s="381"/>
      <c r="AY318" s="381"/>
      <c r="AZ318" s="381"/>
      <c r="BA318" s="381"/>
      <c r="BB318" s="381"/>
      <c r="BC318" s="381"/>
      <c r="BD318" s="381"/>
      <c r="BE318" s="381"/>
      <c r="BF318" s="381"/>
      <c r="BG318" s="381"/>
      <c r="BH318" s="381"/>
      <c r="BI318" s="381"/>
      <c r="BJ318" s="381"/>
      <c r="BK318" s="381"/>
      <c r="BL318" s="381"/>
      <c r="BM318" s="381"/>
      <c r="BN318" s="381"/>
      <c r="BO318" s="381"/>
      <c r="BP318" s="381"/>
      <c r="BQ318" s="381"/>
      <c r="BR318" s="381"/>
      <c r="BS318" s="381"/>
      <c r="BT318" s="381"/>
      <c r="BU318" s="381"/>
      <c r="BV318" s="381"/>
      <c r="BW318" s="381"/>
      <c r="BX318" s="381"/>
      <c r="BY318" s="381"/>
      <c r="BZ318" s="381"/>
      <c r="CA318" s="381"/>
      <c r="CB318" s="381"/>
      <c r="CC318" s="381"/>
      <c r="CD318" s="381"/>
      <c r="CE318" s="381"/>
      <c r="CF318" s="381"/>
      <c r="CG318" s="381"/>
      <c r="CH318" s="381"/>
      <c r="CI318" s="381"/>
      <c r="CJ318" s="381"/>
      <c r="CK318" s="381"/>
      <c r="CL318" s="381"/>
      <c r="CM318" s="381"/>
      <c r="CN318" s="381"/>
      <c r="CO318" s="381"/>
      <c r="CP318" s="381"/>
      <c r="CQ318" s="381"/>
      <c r="CR318" s="381"/>
      <c r="CS318" s="381"/>
      <c r="CT318" s="381"/>
      <c r="CU318" s="381"/>
      <c r="CV318" s="381"/>
      <c r="CW318" s="381"/>
      <c r="CX318" s="381"/>
      <c r="CY318" s="381"/>
      <c r="CZ318" s="381"/>
      <c r="DA318" s="381"/>
      <c r="DB318" s="381"/>
      <c r="DC318" s="381"/>
      <c r="DD318" s="381"/>
      <c r="DE318" s="381"/>
      <c r="DF318" s="381"/>
      <c r="DG318" s="381"/>
      <c r="DH318" s="381"/>
      <c r="DI318" s="381"/>
      <c r="DJ318" s="381"/>
      <c r="DK318" s="381"/>
      <c r="DL318" s="381"/>
      <c r="DM318" s="381"/>
      <c r="DN318" s="381"/>
      <c r="DO318" s="381"/>
      <c r="DP318" s="381"/>
      <c r="DQ318" s="381"/>
      <c r="DR318" s="381"/>
      <c r="DS318" s="381"/>
      <c r="DT318" s="381"/>
      <c r="DU318" s="381"/>
      <c r="DV318" s="381"/>
      <c r="DW318" s="381"/>
      <c r="DX318" s="381"/>
      <c r="DY318" s="381"/>
      <c r="DZ318" s="381"/>
      <c r="EA318" s="381"/>
      <c r="EB318" s="381"/>
      <c r="EC318" s="381"/>
      <c r="ED318" s="381"/>
      <c r="EE318" s="381"/>
      <c r="EF318" s="381"/>
      <c r="EG318" s="381"/>
      <c r="EH318" s="381"/>
      <c r="EI318" s="381"/>
      <c r="EJ318" s="381"/>
      <c r="EK318" s="381"/>
      <c r="EL318" s="381"/>
      <c r="EM318" s="381"/>
      <c r="EN318" s="381"/>
      <c r="EO318" s="381"/>
      <c r="EP318" s="381"/>
      <c r="EQ318" s="381"/>
      <c r="ER318" s="381"/>
      <c r="ES318" s="381"/>
      <c r="ET318" s="381"/>
      <c r="EU318" s="381"/>
      <c r="EV318" s="381"/>
      <c r="EW318" s="381"/>
      <c r="EX318" s="381"/>
      <c r="EY318" s="381"/>
      <c r="EZ318" s="381"/>
      <c r="FA318" s="381"/>
      <c r="FB318" s="381"/>
      <c r="FC318" s="381"/>
      <c r="FD318" s="381"/>
      <c r="FE318" s="381"/>
      <c r="FF318" s="381"/>
      <c r="FG318" s="381"/>
      <c r="FH318" s="381"/>
      <c r="FI318" s="381"/>
      <c r="FJ318" s="381"/>
      <c r="FK318" s="381"/>
      <c r="FL318" s="381"/>
      <c r="FM318" s="381"/>
      <c r="FN318" s="381"/>
      <c r="FO318" s="381"/>
      <c r="FP318" s="381"/>
      <c r="FQ318" s="381"/>
      <c r="FR318" s="381"/>
      <c r="FS318" s="381"/>
      <c r="FT318" s="381"/>
      <c r="FU318" s="381"/>
      <c r="FV318" s="381"/>
      <c r="FW318" s="381"/>
      <c r="FX318" s="381"/>
      <c r="FY318" s="381"/>
      <c r="FZ318" s="381"/>
      <c r="GA318" s="381"/>
      <c r="GB318" s="381"/>
      <c r="GC318" s="381"/>
    </row>
    <row r="319" spans="1:185" s="382" customFormat="1" ht="13.8">
      <c r="A319" s="390" t="s">
        <v>6121</v>
      </c>
      <c r="B319" s="388" t="s">
        <v>5903</v>
      </c>
      <c r="C319" s="202">
        <v>35</v>
      </c>
      <c r="D319" s="146">
        <v>23824</v>
      </c>
      <c r="E319" s="146">
        <v>25565.3</v>
      </c>
      <c r="F319" s="157"/>
      <c r="G319" s="157"/>
      <c r="H319" s="157"/>
      <c r="I319" s="381"/>
      <c r="J319" s="381"/>
      <c r="K319" s="381"/>
      <c r="L319" s="381"/>
      <c r="M319" s="381"/>
      <c r="N319" s="381"/>
      <c r="O319" s="381"/>
      <c r="P319" s="381"/>
      <c r="Q319" s="381"/>
      <c r="R319" s="381"/>
      <c r="S319" s="381"/>
      <c r="T319" s="381"/>
      <c r="U319" s="381"/>
      <c r="V319" s="381"/>
      <c r="W319" s="381"/>
      <c r="X319" s="381"/>
      <c r="Y319" s="381"/>
      <c r="Z319" s="381"/>
      <c r="AA319" s="381"/>
      <c r="AB319" s="381"/>
      <c r="AC319" s="381"/>
      <c r="AD319" s="381"/>
      <c r="AE319" s="381"/>
      <c r="AF319" s="381"/>
      <c r="AG319" s="381"/>
      <c r="AH319" s="381"/>
      <c r="AI319" s="381"/>
      <c r="AJ319" s="381"/>
      <c r="AK319" s="381"/>
      <c r="AL319" s="381"/>
      <c r="AM319" s="381"/>
      <c r="AN319" s="381"/>
      <c r="AO319" s="381"/>
      <c r="AP319" s="381"/>
      <c r="AQ319" s="381"/>
      <c r="AR319" s="381"/>
      <c r="AS319" s="381"/>
      <c r="AT319" s="381"/>
      <c r="AU319" s="381"/>
      <c r="AV319" s="381"/>
      <c r="AW319" s="381"/>
      <c r="AX319" s="381"/>
      <c r="AY319" s="381"/>
      <c r="AZ319" s="381"/>
      <c r="BA319" s="381"/>
      <c r="BB319" s="381"/>
      <c r="BC319" s="381"/>
      <c r="BD319" s="381"/>
      <c r="BE319" s="381"/>
      <c r="BF319" s="381"/>
      <c r="BG319" s="381"/>
      <c r="BH319" s="381"/>
      <c r="BI319" s="381"/>
      <c r="BJ319" s="381"/>
      <c r="BK319" s="381"/>
      <c r="BL319" s="381"/>
      <c r="BM319" s="381"/>
      <c r="BN319" s="381"/>
      <c r="BO319" s="381"/>
      <c r="BP319" s="381"/>
      <c r="BQ319" s="381"/>
      <c r="BR319" s="381"/>
      <c r="BS319" s="381"/>
      <c r="BT319" s="381"/>
      <c r="BU319" s="381"/>
      <c r="BV319" s="381"/>
      <c r="BW319" s="381"/>
      <c r="BX319" s="381"/>
      <c r="BY319" s="381"/>
      <c r="BZ319" s="381"/>
      <c r="CA319" s="381"/>
      <c r="CB319" s="381"/>
      <c r="CC319" s="381"/>
      <c r="CD319" s="381"/>
      <c r="CE319" s="381"/>
      <c r="CF319" s="381"/>
      <c r="CG319" s="381"/>
      <c r="CH319" s="381"/>
      <c r="CI319" s="381"/>
      <c r="CJ319" s="381"/>
      <c r="CK319" s="381"/>
      <c r="CL319" s="381"/>
      <c r="CM319" s="381"/>
      <c r="CN319" s="381"/>
      <c r="CO319" s="381"/>
      <c r="CP319" s="381"/>
      <c r="CQ319" s="381"/>
      <c r="CR319" s="381"/>
      <c r="CS319" s="381"/>
      <c r="CT319" s="381"/>
      <c r="CU319" s="381"/>
      <c r="CV319" s="381"/>
      <c r="CW319" s="381"/>
      <c r="CX319" s="381"/>
      <c r="CY319" s="381"/>
      <c r="CZ319" s="381"/>
      <c r="DA319" s="381"/>
      <c r="DB319" s="381"/>
      <c r="DC319" s="381"/>
      <c r="DD319" s="381"/>
      <c r="DE319" s="381"/>
      <c r="DF319" s="381"/>
      <c r="DG319" s="381"/>
      <c r="DH319" s="381"/>
      <c r="DI319" s="381"/>
      <c r="DJ319" s="381"/>
      <c r="DK319" s="381"/>
      <c r="DL319" s="381"/>
      <c r="DM319" s="381"/>
      <c r="DN319" s="381"/>
      <c r="DO319" s="381"/>
      <c r="DP319" s="381"/>
      <c r="DQ319" s="381"/>
      <c r="DR319" s="381"/>
      <c r="DS319" s="381"/>
      <c r="DT319" s="381"/>
      <c r="DU319" s="381"/>
      <c r="DV319" s="381"/>
      <c r="DW319" s="381"/>
      <c r="DX319" s="381"/>
      <c r="DY319" s="381"/>
      <c r="DZ319" s="381"/>
      <c r="EA319" s="381"/>
      <c r="EB319" s="381"/>
      <c r="EC319" s="381"/>
      <c r="ED319" s="381"/>
      <c r="EE319" s="381"/>
      <c r="EF319" s="381"/>
      <c r="EG319" s="381"/>
      <c r="EH319" s="381"/>
      <c r="EI319" s="381"/>
      <c r="EJ319" s="381"/>
      <c r="EK319" s="381"/>
      <c r="EL319" s="381"/>
      <c r="EM319" s="381"/>
      <c r="EN319" s="381"/>
      <c r="EO319" s="381"/>
      <c r="EP319" s="381"/>
      <c r="EQ319" s="381"/>
      <c r="ER319" s="381"/>
      <c r="ES319" s="381"/>
      <c r="ET319" s="381"/>
      <c r="EU319" s="381"/>
      <c r="EV319" s="381"/>
      <c r="EW319" s="381"/>
      <c r="EX319" s="381"/>
      <c r="EY319" s="381"/>
      <c r="EZ319" s="381"/>
      <c r="FA319" s="381"/>
      <c r="FB319" s="381"/>
      <c r="FC319" s="381"/>
      <c r="FD319" s="381"/>
      <c r="FE319" s="381"/>
      <c r="FF319" s="381"/>
      <c r="FG319" s="381"/>
      <c r="FH319" s="381"/>
      <c r="FI319" s="381"/>
      <c r="FJ319" s="381"/>
      <c r="FK319" s="381"/>
      <c r="FL319" s="381"/>
      <c r="FM319" s="381"/>
      <c r="FN319" s="381"/>
      <c r="FO319" s="381"/>
      <c r="FP319" s="381"/>
      <c r="FQ319" s="381"/>
      <c r="FR319" s="381"/>
      <c r="FS319" s="381"/>
      <c r="FT319" s="381"/>
      <c r="FU319" s="381"/>
      <c r="FV319" s="381"/>
      <c r="FW319" s="381"/>
      <c r="FX319" s="381"/>
      <c r="FY319" s="381"/>
      <c r="FZ319" s="381"/>
      <c r="GA319" s="381"/>
      <c r="GB319" s="381"/>
      <c r="GC319" s="381"/>
    </row>
    <row r="320" spans="1:185" s="382" customFormat="1" ht="13.8">
      <c r="A320" s="390" t="s">
        <v>6122</v>
      </c>
      <c r="B320" s="388" t="s">
        <v>5909</v>
      </c>
      <c r="C320" s="202">
        <v>86</v>
      </c>
      <c r="D320" s="146">
        <v>20688</v>
      </c>
      <c r="E320" s="146">
        <v>23056.36</v>
      </c>
      <c r="F320" s="157"/>
      <c r="G320" s="157"/>
      <c r="H320" s="157"/>
      <c r="I320" s="381"/>
      <c r="J320" s="381"/>
      <c r="K320" s="381"/>
      <c r="L320" s="381"/>
      <c r="M320" s="381"/>
      <c r="N320" s="381"/>
      <c r="O320" s="381"/>
      <c r="P320" s="381"/>
      <c r="Q320" s="381"/>
      <c r="R320" s="381"/>
      <c r="S320" s="381"/>
      <c r="T320" s="381"/>
      <c r="U320" s="381"/>
      <c r="V320" s="381"/>
      <c r="W320" s="381"/>
      <c r="X320" s="381"/>
      <c r="Y320" s="381"/>
      <c r="Z320" s="381"/>
      <c r="AA320" s="381"/>
      <c r="AB320" s="381"/>
      <c r="AC320" s="381"/>
      <c r="AD320" s="381"/>
      <c r="AE320" s="381"/>
      <c r="AF320" s="381"/>
      <c r="AG320" s="381"/>
      <c r="AH320" s="381"/>
      <c r="AI320" s="381"/>
      <c r="AJ320" s="381"/>
      <c r="AK320" s="381"/>
      <c r="AL320" s="381"/>
      <c r="AM320" s="381"/>
      <c r="AN320" s="381"/>
      <c r="AO320" s="381"/>
      <c r="AP320" s="381"/>
      <c r="AQ320" s="381"/>
      <c r="AR320" s="381"/>
      <c r="AS320" s="381"/>
      <c r="AT320" s="381"/>
      <c r="AU320" s="381"/>
      <c r="AV320" s="381"/>
      <c r="AW320" s="381"/>
      <c r="AX320" s="381"/>
      <c r="AY320" s="381"/>
      <c r="AZ320" s="381"/>
      <c r="BA320" s="381"/>
      <c r="BB320" s="381"/>
      <c r="BC320" s="381"/>
      <c r="BD320" s="381"/>
      <c r="BE320" s="381"/>
      <c r="BF320" s="381"/>
      <c r="BG320" s="381"/>
      <c r="BH320" s="381"/>
      <c r="BI320" s="381"/>
      <c r="BJ320" s="381"/>
      <c r="BK320" s="381"/>
      <c r="BL320" s="381"/>
      <c r="BM320" s="381"/>
      <c r="BN320" s="381"/>
      <c r="BO320" s="381"/>
      <c r="BP320" s="381"/>
      <c r="BQ320" s="381"/>
      <c r="BR320" s="381"/>
      <c r="BS320" s="381"/>
      <c r="BT320" s="381"/>
      <c r="BU320" s="381"/>
      <c r="BV320" s="381"/>
      <c r="BW320" s="381"/>
      <c r="BX320" s="381"/>
      <c r="BY320" s="381"/>
      <c r="BZ320" s="381"/>
      <c r="CA320" s="381"/>
      <c r="CB320" s="381"/>
      <c r="CC320" s="381"/>
      <c r="CD320" s="381"/>
      <c r="CE320" s="381"/>
      <c r="CF320" s="381"/>
      <c r="CG320" s="381"/>
      <c r="CH320" s="381"/>
      <c r="CI320" s="381"/>
      <c r="CJ320" s="381"/>
      <c r="CK320" s="381"/>
      <c r="CL320" s="381"/>
      <c r="CM320" s="381"/>
      <c r="CN320" s="381"/>
      <c r="CO320" s="381"/>
      <c r="CP320" s="381"/>
      <c r="CQ320" s="381"/>
      <c r="CR320" s="381"/>
      <c r="CS320" s="381"/>
      <c r="CT320" s="381"/>
      <c r="CU320" s="381"/>
      <c r="CV320" s="381"/>
      <c r="CW320" s="381"/>
      <c r="CX320" s="381"/>
      <c r="CY320" s="381"/>
      <c r="CZ320" s="381"/>
      <c r="DA320" s="381"/>
      <c r="DB320" s="381"/>
      <c r="DC320" s="381"/>
      <c r="DD320" s="381"/>
      <c r="DE320" s="381"/>
      <c r="DF320" s="381"/>
      <c r="DG320" s="381"/>
      <c r="DH320" s="381"/>
      <c r="DI320" s="381"/>
      <c r="DJ320" s="381"/>
      <c r="DK320" s="381"/>
      <c r="DL320" s="381"/>
      <c r="DM320" s="381"/>
      <c r="DN320" s="381"/>
      <c r="DO320" s="381"/>
      <c r="DP320" s="381"/>
      <c r="DQ320" s="381"/>
      <c r="DR320" s="381"/>
      <c r="DS320" s="381"/>
      <c r="DT320" s="381"/>
      <c r="DU320" s="381"/>
      <c r="DV320" s="381"/>
      <c r="DW320" s="381"/>
      <c r="DX320" s="381"/>
      <c r="DY320" s="381"/>
      <c r="DZ320" s="381"/>
      <c r="EA320" s="381"/>
      <c r="EB320" s="381"/>
      <c r="EC320" s="381"/>
      <c r="ED320" s="381"/>
      <c r="EE320" s="381"/>
      <c r="EF320" s="381"/>
      <c r="EG320" s="381"/>
      <c r="EH320" s="381"/>
      <c r="EI320" s="381"/>
      <c r="EJ320" s="381"/>
      <c r="EK320" s="381"/>
      <c r="EL320" s="381"/>
      <c r="EM320" s="381"/>
      <c r="EN320" s="381"/>
      <c r="EO320" s="381"/>
      <c r="EP320" s="381"/>
      <c r="EQ320" s="381"/>
      <c r="ER320" s="381"/>
      <c r="ES320" s="381"/>
      <c r="ET320" s="381"/>
      <c r="EU320" s="381"/>
      <c r="EV320" s="381"/>
      <c r="EW320" s="381"/>
      <c r="EX320" s="381"/>
      <c r="EY320" s="381"/>
      <c r="EZ320" s="381"/>
      <c r="FA320" s="381"/>
      <c r="FB320" s="381"/>
      <c r="FC320" s="381"/>
      <c r="FD320" s="381"/>
      <c r="FE320" s="381"/>
      <c r="FF320" s="381"/>
      <c r="FG320" s="381"/>
      <c r="FH320" s="381"/>
      <c r="FI320" s="381"/>
      <c r="FJ320" s="381"/>
      <c r="FK320" s="381"/>
      <c r="FL320" s="381"/>
      <c r="FM320" s="381"/>
      <c r="FN320" s="381"/>
      <c r="FO320" s="381"/>
      <c r="FP320" s="381"/>
      <c r="FQ320" s="381"/>
      <c r="FR320" s="381"/>
      <c r="FS320" s="381"/>
      <c r="FT320" s="381"/>
      <c r="FU320" s="381"/>
      <c r="FV320" s="381"/>
      <c r="FW320" s="381"/>
      <c r="FX320" s="381"/>
      <c r="FY320" s="381"/>
      <c r="FZ320" s="381"/>
      <c r="GA320" s="381"/>
      <c r="GB320" s="381"/>
      <c r="GC320" s="381"/>
    </row>
    <row r="321" spans="1:185" s="382" customFormat="1" ht="13.8">
      <c r="A321" s="390" t="s">
        <v>6123</v>
      </c>
      <c r="B321" s="388" t="s">
        <v>6124</v>
      </c>
      <c r="C321" s="202">
        <v>3</v>
      </c>
      <c r="D321" s="146">
        <v>23797</v>
      </c>
      <c r="E321" s="146">
        <v>24973.7</v>
      </c>
      <c r="F321" s="157"/>
      <c r="G321" s="157"/>
      <c r="H321" s="157"/>
      <c r="I321" s="381"/>
      <c r="J321" s="381"/>
      <c r="K321" s="381"/>
      <c r="L321" s="381"/>
      <c r="M321" s="381"/>
      <c r="N321" s="381"/>
      <c r="O321" s="381"/>
      <c r="P321" s="381"/>
      <c r="Q321" s="381"/>
      <c r="R321" s="381"/>
      <c r="S321" s="381"/>
      <c r="T321" s="381"/>
      <c r="U321" s="381"/>
      <c r="V321" s="381"/>
      <c r="W321" s="381"/>
      <c r="X321" s="381"/>
      <c r="Y321" s="381"/>
      <c r="Z321" s="381"/>
      <c r="AA321" s="381"/>
      <c r="AB321" s="381"/>
      <c r="AC321" s="381"/>
      <c r="AD321" s="381"/>
      <c r="AE321" s="381"/>
      <c r="AF321" s="381"/>
      <c r="AG321" s="381"/>
      <c r="AH321" s="381"/>
      <c r="AI321" s="381"/>
      <c r="AJ321" s="381"/>
      <c r="AK321" s="381"/>
      <c r="AL321" s="381"/>
      <c r="AM321" s="381"/>
      <c r="AN321" s="381"/>
      <c r="AO321" s="381"/>
      <c r="AP321" s="381"/>
      <c r="AQ321" s="381"/>
      <c r="AR321" s="381"/>
      <c r="AS321" s="381"/>
      <c r="AT321" s="381"/>
      <c r="AU321" s="381"/>
      <c r="AV321" s="381"/>
      <c r="AW321" s="381"/>
      <c r="AX321" s="381"/>
      <c r="AY321" s="381"/>
      <c r="AZ321" s="381"/>
      <c r="BA321" s="381"/>
      <c r="BB321" s="381"/>
      <c r="BC321" s="381"/>
      <c r="BD321" s="381"/>
      <c r="BE321" s="381"/>
      <c r="BF321" s="381"/>
      <c r="BG321" s="381"/>
      <c r="BH321" s="381"/>
      <c r="BI321" s="381"/>
      <c r="BJ321" s="381"/>
      <c r="BK321" s="381"/>
      <c r="BL321" s="381"/>
      <c r="BM321" s="381"/>
      <c r="BN321" s="381"/>
      <c r="BO321" s="381"/>
      <c r="BP321" s="381"/>
      <c r="BQ321" s="381"/>
      <c r="BR321" s="381"/>
      <c r="BS321" s="381"/>
      <c r="BT321" s="381"/>
      <c r="BU321" s="381"/>
      <c r="BV321" s="381"/>
      <c r="BW321" s="381"/>
      <c r="BX321" s="381"/>
      <c r="BY321" s="381"/>
      <c r="BZ321" s="381"/>
      <c r="CA321" s="381"/>
      <c r="CB321" s="381"/>
      <c r="CC321" s="381"/>
      <c r="CD321" s="381"/>
      <c r="CE321" s="381"/>
      <c r="CF321" s="381"/>
      <c r="CG321" s="381"/>
      <c r="CH321" s="381"/>
      <c r="CI321" s="381"/>
      <c r="CJ321" s="381"/>
      <c r="CK321" s="381"/>
      <c r="CL321" s="381"/>
      <c r="CM321" s="381"/>
      <c r="CN321" s="381"/>
      <c r="CO321" s="381"/>
      <c r="CP321" s="381"/>
      <c r="CQ321" s="381"/>
      <c r="CR321" s="381"/>
      <c r="CS321" s="381"/>
      <c r="CT321" s="381"/>
      <c r="CU321" s="381"/>
      <c r="CV321" s="381"/>
      <c r="CW321" s="381"/>
      <c r="CX321" s="381"/>
      <c r="CY321" s="381"/>
      <c r="CZ321" s="381"/>
      <c r="DA321" s="381"/>
      <c r="DB321" s="381"/>
      <c r="DC321" s="381"/>
      <c r="DD321" s="381"/>
      <c r="DE321" s="381"/>
      <c r="DF321" s="381"/>
      <c r="DG321" s="381"/>
      <c r="DH321" s="381"/>
      <c r="DI321" s="381"/>
      <c r="DJ321" s="381"/>
      <c r="DK321" s="381"/>
      <c r="DL321" s="381"/>
      <c r="DM321" s="381"/>
      <c r="DN321" s="381"/>
      <c r="DO321" s="381"/>
      <c r="DP321" s="381"/>
      <c r="DQ321" s="381"/>
      <c r="DR321" s="381"/>
      <c r="DS321" s="381"/>
      <c r="DT321" s="381"/>
      <c r="DU321" s="381"/>
      <c r="DV321" s="381"/>
      <c r="DW321" s="381"/>
      <c r="DX321" s="381"/>
      <c r="DY321" s="381"/>
      <c r="DZ321" s="381"/>
      <c r="EA321" s="381"/>
      <c r="EB321" s="381"/>
      <c r="EC321" s="381"/>
      <c r="ED321" s="381"/>
      <c r="EE321" s="381"/>
      <c r="EF321" s="381"/>
      <c r="EG321" s="381"/>
      <c r="EH321" s="381"/>
      <c r="EI321" s="381"/>
      <c r="EJ321" s="381"/>
      <c r="EK321" s="381"/>
      <c r="EL321" s="381"/>
      <c r="EM321" s="381"/>
      <c r="EN321" s="381"/>
      <c r="EO321" s="381"/>
      <c r="EP321" s="381"/>
      <c r="EQ321" s="381"/>
      <c r="ER321" s="381"/>
      <c r="ES321" s="381"/>
      <c r="ET321" s="381"/>
      <c r="EU321" s="381"/>
      <c r="EV321" s="381"/>
      <c r="EW321" s="381"/>
      <c r="EX321" s="381"/>
      <c r="EY321" s="381"/>
      <c r="EZ321" s="381"/>
      <c r="FA321" s="381"/>
      <c r="FB321" s="381"/>
      <c r="FC321" s="381"/>
      <c r="FD321" s="381"/>
      <c r="FE321" s="381"/>
      <c r="FF321" s="381"/>
      <c r="FG321" s="381"/>
      <c r="FH321" s="381"/>
      <c r="FI321" s="381"/>
      <c r="FJ321" s="381"/>
      <c r="FK321" s="381"/>
      <c r="FL321" s="381"/>
      <c r="FM321" s="381"/>
      <c r="FN321" s="381"/>
      <c r="FO321" s="381"/>
      <c r="FP321" s="381"/>
      <c r="FQ321" s="381"/>
      <c r="FR321" s="381"/>
      <c r="FS321" s="381"/>
      <c r="FT321" s="381"/>
      <c r="FU321" s="381"/>
      <c r="FV321" s="381"/>
      <c r="FW321" s="381"/>
      <c r="FX321" s="381"/>
      <c r="FY321" s="381"/>
      <c r="FZ321" s="381"/>
      <c r="GA321" s="381"/>
      <c r="GB321" s="381"/>
      <c r="GC321" s="381"/>
    </row>
    <row r="322" spans="1:185" s="382" customFormat="1" ht="13.8">
      <c r="A322" s="390" t="s">
        <v>6125</v>
      </c>
      <c r="B322" s="388" t="s">
        <v>5952</v>
      </c>
      <c r="C322" s="202">
        <v>11</v>
      </c>
      <c r="D322" s="146">
        <v>23824</v>
      </c>
      <c r="E322" s="146">
        <v>25565.3</v>
      </c>
      <c r="F322" s="157"/>
      <c r="G322" s="157"/>
      <c r="H322" s="157"/>
      <c r="I322" s="381"/>
      <c r="J322" s="381"/>
      <c r="K322" s="381"/>
      <c r="L322" s="381"/>
      <c r="M322" s="381"/>
      <c r="N322" s="381"/>
      <c r="O322" s="381"/>
      <c r="P322" s="381"/>
      <c r="Q322" s="381"/>
      <c r="R322" s="381"/>
      <c r="S322" s="381"/>
      <c r="T322" s="381"/>
      <c r="U322" s="381"/>
      <c r="V322" s="381"/>
      <c r="W322" s="381"/>
      <c r="X322" s="381"/>
      <c r="Y322" s="381"/>
      <c r="Z322" s="381"/>
      <c r="AA322" s="381"/>
      <c r="AB322" s="381"/>
      <c r="AC322" s="381"/>
      <c r="AD322" s="381"/>
      <c r="AE322" s="381"/>
      <c r="AF322" s="381"/>
      <c r="AG322" s="381"/>
      <c r="AH322" s="381"/>
      <c r="AI322" s="381"/>
      <c r="AJ322" s="381"/>
      <c r="AK322" s="381"/>
      <c r="AL322" s="381"/>
      <c r="AM322" s="381"/>
      <c r="AN322" s="381"/>
      <c r="AO322" s="381"/>
      <c r="AP322" s="381"/>
      <c r="AQ322" s="381"/>
      <c r="AR322" s="381"/>
      <c r="AS322" s="381"/>
      <c r="AT322" s="381"/>
      <c r="AU322" s="381"/>
      <c r="AV322" s="381"/>
      <c r="AW322" s="381"/>
      <c r="AX322" s="381"/>
      <c r="AY322" s="381"/>
      <c r="AZ322" s="381"/>
      <c r="BA322" s="381"/>
      <c r="BB322" s="381"/>
      <c r="BC322" s="381"/>
      <c r="BD322" s="381"/>
      <c r="BE322" s="381"/>
      <c r="BF322" s="381"/>
      <c r="BG322" s="381"/>
      <c r="BH322" s="381"/>
      <c r="BI322" s="381"/>
      <c r="BJ322" s="381"/>
      <c r="BK322" s="381"/>
      <c r="BL322" s="381"/>
      <c r="BM322" s="381"/>
      <c r="BN322" s="381"/>
      <c r="BO322" s="381"/>
      <c r="BP322" s="381"/>
      <c r="BQ322" s="381"/>
      <c r="BR322" s="381"/>
      <c r="BS322" s="381"/>
      <c r="BT322" s="381"/>
      <c r="BU322" s="381"/>
      <c r="BV322" s="381"/>
      <c r="BW322" s="381"/>
      <c r="BX322" s="381"/>
      <c r="BY322" s="381"/>
      <c r="BZ322" s="381"/>
      <c r="CA322" s="381"/>
      <c r="CB322" s="381"/>
      <c r="CC322" s="381"/>
      <c r="CD322" s="381"/>
      <c r="CE322" s="381"/>
      <c r="CF322" s="381"/>
      <c r="CG322" s="381"/>
      <c r="CH322" s="381"/>
      <c r="CI322" s="381"/>
      <c r="CJ322" s="381"/>
      <c r="CK322" s="381"/>
      <c r="CL322" s="381"/>
      <c r="CM322" s="381"/>
      <c r="CN322" s="381"/>
      <c r="CO322" s="381"/>
      <c r="CP322" s="381"/>
      <c r="CQ322" s="381"/>
      <c r="CR322" s="381"/>
      <c r="CS322" s="381"/>
      <c r="CT322" s="381"/>
      <c r="CU322" s="381"/>
      <c r="CV322" s="381"/>
      <c r="CW322" s="381"/>
      <c r="CX322" s="381"/>
      <c r="CY322" s="381"/>
      <c r="CZ322" s="381"/>
      <c r="DA322" s="381"/>
      <c r="DB322" s="381"/>
      <c r="DC322" s="381"/>
      <c r="DD322" s="381"/>
      <c r="DE322" s="381"/>
      <c r="DF322" s="381"/>
      <c r="DG322" s="381"/>
      <c r="DH322" s="381"/>
      <c r="DI322" s="381"/>
      <c r="DJ322" s="381"/>
      <c r="DK322" s="381"/>
      <c r="DL322" s="381"/>
      <c r="DM322" s="381"/>
      <c r="DN322" s="381"/>
      <c r="DO322" s="381"/>
      <c r="DP322" s="381"/>
      <c r="DQ322" s="381"/>
      <c r="DR322" s="381"/>
      <c r="DS322" s="381"/>
      <c r="DT322" s="381"/>
      <c r="DU322" s="381"/>
      <c r="DV322" s="381"/>
      <c r="DW322" s="381"/>
      <c r="DX322" s="381"/>
      <c r="DY322" s="381"/>
      <c r="DZ322" s="381"/>
      <c r="EA322" s="381"/>
      <c r="EB322" s="381"/>
      <c r="EC322" s="381"/>
      <c r="ED322" s="381"/>
      <c r="EE322" s="381"/>
      <c r="EF322" s="381"/>
      <c r="EG322" s="381"/>
      <c r="EH322" s="381"/>
      <c r="EI322" s="381"/>
      <c r="EJ322" s="381"/>
      <c r="EK322" s="381"/>
      <c r="EL322" s="381"/>
      <c r="EM322" s="381"/>
      <c r="EN322" s="381"/>
      <c r="EO322" s="381"/>
      <c r="EP322" s="381"/>
      <c r="EQ322" s="381"/>
      <c r="ER322" s="381"/>
      <c r="ES322" s="381"/>
      <c r="ET322" s="381"/>
      <c r="EU322" s="381"/>
      <c r="EV322" s="381"/>
      <c r="EW322" s="381"/>
      <c r="EX322" s="381"/>
      <c r="EY322" s="381"/>
      <c r="EZ322" s="381"/>
      <c r="FA322" s="381"/>
      <c r="FB322" s="381"/>
      <c r="FC322" s="381"/>
      <c r="FD322" s="381"/>
      <c r="FE322" s="381"/>
      <c r="FF322" s="381"/>
      <c r="FG322" s="381"/>
      <c r="FH322" s="381"/>
      <c r="FI322" s="381"/>
      <c r="FJ322" s="381"/>
      <c r="FK322" s="381"/>
      <c r="FL322" s="381"/>
      <c r="FM322" s="381"/>
      <c r="FN322" s="381"/>
      <c r="FO322" s="381"/>
      <c r="FP322" s="381"/>
      <c r="FQ322" s="381"/>
      <c r="FR322" s="381"/>
      <c r="FS322" s="381"/>
      <c r="FT322" s="381"/>
      <c r="FU322" s="381"/>
      <c r="FV322" s="381"/>
      <c r="FW322" s="381"/>
      <c r="FX322" s="381"/>
      <c r="FY322" s="381"/>
      <c r="FZ322" s="381"/>
      <c r="GA322" s="381"/>
      <c r="GB322" s="381"/>
      <c r="GC322" s="381"/>
    </row>
    <row r="323" spans="1:185" s="382" customFormat="1" ht="13.8">
      <c r="A323" s="390" t="s">
        <v>6126</v>
      </c>
      <c r="B323" s="388" t="s">
        <v>5954</v>
      </c>
      <c r="C323" s="202">
        <v>42</v>
      </c>
      <c r="D323" s="146">
        <v>19416</v>
      </c>
      <c r="E323" s="146">
        <v>20852.46</v>
      </c>
      <c r="F323" s="157"/>
      <c r="G323" s="157"/>
      <c r="H323" s="157"/>
      <c r="I323" s="381"/>
      <c r="J323" s="381"/>
      <c r="K323" s="381"/>
      <c r="L323" s="381"/>
      <c r="M323" s="381"/>
      <c r="N323" s="381"/>
      <c r="O323" s="381"/>
      <c r="P323" s="381"/>
      <c r="Q323" s="381"/>
      <c r="R323" s="381"/>
      <c r="S323" s="381"/>
      <c r="T323" s="381"/>
      <c r="U323" s="381"/>
      <c r="V323" s="381"/>
      <c r="W323" s="381"/>
      <c r="X323" s="381"/>
      <c r="Y323" s="381"/>
      <c r="Z323" s="381"/>
      <c r="AA323" s="381"/>
      <c r="AB323" s="381"/>
      <c r="AC323" s="381"/>
      <c r="AD323" s="381"/>
      <c r="AE323" s="381"/>
      <c r="AF323" s="381"/>
      <c r="AG323" s="381"/>
      <c r="AH323" s="381"/>
      <c r="AI323" s="381"/>
      <c r="AJ323" s="381"/>
      <c r="AK323" s="381"/>
      <c r="AL323" s="381"/>
      <c r="AM323" s="381"/>
      <c r="AN323" s="381"/>
      <c r="AO323" s="381"/>
      <c r="AP323" s="381"/>
      <c r="AQ323" s="381"/>
      <c r="AR323" s="381"/>
      <c r="AS323" s="381"/>
      <c r="AT323" s="381"/>
      <c r="AU323" s="381"/>
      <c r="AV323" s="381"/>
      <c r="AW323" s="381"/>
      <c r="AX323" s="381"/>
      <c r="AY323" s="381"/>
      <c r="AZ323" s="381"/>
      <c r="BA323" s="381"/>
      <c r="BB323" s="381"/>
      <c r="BC323" s="381"/>
      <c r="BD323" s="381"/>
      <c r="BE323" s="381"/>
      <c r="BF323" s="381"/>
      <c r="BG323" s="381"/>
      <c r="BH323" s="381"/>
      <c r="BI323" s="381"/>
      <c r="BJ323" s="381"/>
      <c r="BK323" s="381"/>
      <c r="BL323" s="381"/>
      <c r="BM323" s="381"/>
      <c r="BN323" s="381"/>
      <c r="BO323" s="381"/>
      <c r="BP323" s="381"/>
      <c r="BQ323" s="381"/>
      <c r="BR323" s="381"/>
      <c r="BS323" s="381"/>
      <c r="BT323" s="381"/>
      <c r="BU323" s="381"/>
      <c r="BV323" s="381"/>
      <c r="BW323" s="381"/>
      <c r="BX323" s="381"/>
      <c r="BY323" s="381"/>
      <c r="BZ323" s="381"/>
      <c r="CA323" s="381"/>
      <c r="CB323" s="381"/>
      <c r="CC323" s="381"/>
      <c r="CD323" s="381"/>
      <c r="CE323" s="381"/>
      <c r="CF323" s="381"/>
      <c r="CG323" s="381"/>
      <c r="CH323" s="381"/>
      <c r="CI323" s="381"/>
      <c r="CJ323" s="381"/>
      <c r="CK323" s="381"/>
      <c r="CL323" s="381"/>
      <c r="CM323" s="381"/>
      <c r="CN323" s="381"/>
      <c r="CO323" s="381"/>
      <c r="CP323" s="381"/>
      <c r="CQ323" s="381"/>
      <c r="CR323" s="381"/>
      <c r="CS323" s="381"/>
      <c r="CT323" s="381"/>
      <c r="CU323" s="381"/>
      <c r="CV323" s="381"/>
      <c r="CW323" s="381"/>
      <c r="CX323" s="381"/>
      <c r="CY323" s="381"/>
      <c r="CZ323" s="381"/>
      <c r="DA323" s="381"/>
      <c r="DB323" s="381"/>
      <c r="DC323" s="381"/>
      <c r="DD323" s="381"/>
      <c r="DE323" s="381"/>
      <c r="DF323" s="381"/>
      <c r="DG323" s="381"/>
      <c r="DH323" s="381"/>
      <c r="DI323" s="381"/>
      <c r="DJ323" s="381"/>
      <c r="DK323" s="381"/>
      <c r="DL323" s="381"/>
      <c r="DM323" s="381"/>
      <c r="DN323" s="381"/>
      <c r="DO323" s="381"/>
      <c r="DP323" s="381"/>
      <c r="DQ323" s="381"/>
      <c r="DR323" s="381"/>
      <c r="DS323" s="381"/>
      <c r="DT323" s="381"/>
      <c r="DU323" s="381"/>
      <c r="DV323" s="381"/>
      <c r="DW323" s="381"/>
      <c r="DX323" s="381"/>
      <c r="DY323" s="381"/>
      <c r="DZ323" s="381"/>
      <c r="EA323" s="381"/>
      <c r="EB323" s="381"/>
      <c r="EC323" s="381"/>
      <c r="ED323" s="381"/>
      <c r="EE323" s="381"/>
      <c r="EF323" s="381"/>
      <c r="EG323" s="381"/>
      <c r="EH323" s="381"/>
      <c r="EI323" s="381"/>
      <c r="EJ323" s="381"/>
      <c r="EK323" s="381"/>
      <c r="EL323" s="381"/>
      <c r="EM323" s="381"/>
      <c r="EN323" s="381"/>
      <c r="EO323" s="381"/>
      <c r="EP323" s="381"/>
      <c r="EQ323" s="381"/>
      <c r="ER323" s="381"/>
      <c r="ES323" s="381"/>
      <c r="ET323" s="381"/>
      <c r="EU323" s="381"/>
      <c r="EV323" s="381"/>
      <c r="EW323" s="381"/>
      <c r="EX323" s="381"/>
      <c r="EY323" s="381"/>
      <c r="EZ323" s="381"/>
      <c r="FA323" s="381"/>
      <c r="FB323" s="381"/>
      <c r="FC323" s="381"/>
      <c r="FD323" s="381"/>
      <c r="FE323" s="381"/>
      <c r="FF323" s="381"/>
      <c r="FG323" s="381"/>
      <c r="FH323" s="381"/>
      <c r="FI323" s="381"/>
      <c r="FJ323" s="381"/>
      <c r="FK323" s="381"/>
      <c r="FL323" s="381"/>
      <c r="FM323" s="381"/>
      <c r="FN323" s="381"/>
      <c r="FO323" s="381"/>
      <c r="FP323" s="381"/>
      <c r="FQ323" s="381"/>
      <c r="FR323" s="381"/>
      <c r="FS323" s="381"/>
      <c r="FT323" s="381"/>
      <c r="FU323" s="381"/>
      <c r="FV323" s="381"/>
      <c r="FW323" s="381"/>
      <c r="FX323" s="381"/>
      <c r="FY323" s="381"/>
      <c r="FZ323" s="381"/>
      <c r="GA323" s="381"/>
      <c r="GB323" s="381"/>
      <c r="GC323" s="381"/>
    </row>
    <row r="324" spans="1:185" s="382" customFormat="1" ht="13.8">
      <c r="A324" s="390" t="s">
        <v>6127</v>
      </c>
      <c r="B324" s="388" t="s">
        <v>5956</v>
      </c>
      <c r="C324" s="202">
        <v>10</v>
      </c>
      <c r="D324" s="146">
        <v>19568.68</v>
      </c>
      <c r="E324" s="146">
        <v>20852.46</v>
      </c>
      <c r="F324" s="157"/>
      <c r="G324" s="157"/>
      <c r="H324" s="157"/>
      <c r="I324" s="381"/>
      <c r="J324" s="381"/>
      <c r="K324" s="381"/>
      <c r="L324" s="381"/>
      <c r="M324" s="381"/>
      <c r="N324" s="381"/>
      <c r="O324" s="381"/>
      <c r="P324" s="381"/>
      <c r="Q324" s="381"/>
      <c r="R324" s="381"/>
      <c r="S324" s="381"/>
      <c r="T324" s="381"/>
      <c r="U324" s="381"/>
      <c r="V324" s="381"/>
      <c r="W324" s="381"/>
      <c r="X324" s="381"/>
      <c r="Y324" s="381"/>
      <c r="Z324" s="381"/>
      <c r="AA324" s="381"/>
      <c r="AB324" s="381"/>
      <c r="AC324" s="381"/>
      <c r="AD324" s="381"/>
      <c r="AE324" s="381"/>
      <c r="AF324" s="381"/>
      <c r="AG324" s="381"/>
      <c r="AH324" s="381"/>
      <c r="AI324" s="381"/>
      <c r="AJ324" s="381"/>
      <c r="AK324" s="381"/>
      <c r="AL324" s="381"/>
      <c r="AM324" s="381"/>
      <c r="AN324" s="381"/>
      <c r="AO324" s="381"/>
      <c r="AP324" s="381"/>
      <c r="AQ324" s="381"/>
      <c r="AR324" s="381"/>
      <c r="AS324" s="381"/>
      <c r="AT324" s="381"/>
      <c r="AU324" s="381"/>
      <c r="AV324" s="381"/>
      <c r="AW324" s="381"/>
      <c r="AX324" s="381"/>
      <c r="AY324" s="381"/>
      <c r="AZ324" s="381"/>
      <c r="BA324" s="381"/>
      <c r="BB324" s="381"/>
      <c r="BC324" s="381"/>
      <c r="BD324" s="381"/>
      <c r="BE324" s="381"/>
      <c r="BF324" s="381"/>
      <c r="BG324" s="381"/>
      <c r="BH324" s="381"/>
      <c r="BI324" s="381"/>
      <c r="BJ324" s="381"/>
      <c r="BK324" s="381"/>
      <c r="BL324" s="381"/>
      <c r="BM324" s="381"/>
      <c r="BN324" s="381"/>
      <c r="BO324" s="381"/>
      <c r="BP324" s="381"/>
      <c r="BQ324" s="381"/>
      <c r="BR324" s="381"/>
      <c r="BS324" s="381"/>
      <c r="BT324" s="381"/>
      <c r="BU324" s="381"/>
      <c r="BV324" s="381"/>
      <c r="BW324" s="381"/>
      <c r="BX324" s="381"/>
      <c r="BY324" s="381"/>
      <c r="BZ324" s="381"/>
      <c r="CA324" s="381"/>
      <c r="CB324" s="381"/>
      <c r="CC324" s="381"/>
      <c r="CD324" s="381"/>
      <c r="CE324" s="381"/>
      <c r="CF324" s="381"/>
      <c r="CG324" s="381"/>
      <c r="CH324" s="381"/>
      <c r="CI324" s="381"/>
      <c r="CJ324" s="381"/>
      <c r="CK324" s="381"/>
      <c r="CL324" s="381"/>
      <c r="CM324" s="381"/>
      <c r="CN324" s="381"/>
      <c r="CO324" s="381"/>
      <c r="CP324" s="381"/>
      <c r="CQ324" s="381"/>
      <c r="CR324" s="381"/>
      <c r="CS324" s="381"/>
      <c r="CT324" s="381"/>
      <c r="CU324" s="381"/>
      <c r="CV324" s="381"/>
      <c r="CW324" s="381"/>
      <c r="CX324" s="381"/>
      <c r="CY324" s="381"/>
      <c r="CZ324" s="381"/>
      <c r="DA324" s="381"/>
      <c r="DB324" s="381"/>
      <c r="DC324" s="381"/>
      <c r="DD324" s="381"/>
      <c r="DE324" s="381"/>
      <c r="DF324" s="381"/>
      <c r="DG324" s="381"/>
      <c r="DH324" s="381"/>
      <c r="DI324" s="381"/>
      <c r="DJ324" s="381"/>
      <c r="DK324" s="381"/>
      <c r="DL324" s="381"/>
      <c r="DM324" s="381"/>
      <c r="DN324" s="381"/>
      <c r="DO324" s="381"/>
      <c r="DP324" s="381"/>
      <c r="DQ324" s="381"/>
      <c r="DR324" s="381"/>
      <c r="DS324" s="381"/>
      <c r="DT324" s="381"/>
      <c r="DU324" s="381"/>
      <c r="DV324" s="381"/>
      <c r="DW324" s="381"/>
      <c r="DX324" s="381"/>
      <c r="DY324" s="381"/>
      <c r="DZ324" s="381"/>
      <c r="EA324" s="381"/>
      <c r="EB324" s="381"/>
      <c r="EC324" s="381"/>
      <c r="ED324" s="381"/>
      <c r="EE324" s="381"/>
      <c r="EF324" s="381"/>
      <c r="EG324" s="381"/>
      <c r="EH324" s="381"/>
      <c r="EI324" s="381"/>
      <c r="EJ324" s="381"/>
      <c r="EK324" s="381"/>
      <c r="EL324" s="381"/>
      <c r="EM324" s="381"/>
      <c r="EN324" s="381"/>
      <c r="EO324" s="381"/>
      <c r="EP324" s="381"/>
      <c r="EQ324" s="381"/>
      <c r="ER324" s="381"/>
      <c r="ES324" s="381"/>
      <c r="ET324" s="381"/>
      <c r="EU324" s="381"/>
      <c r="EV324" s="381"/>
      <c r="EW324" s="381"/>
      <c r="EX324" s="381"/>
      <c r="EY324" s="381"/>
      <c r="EZ324" s="381"/>
      <c r="FA324" s="381"/>
      <c r="FB324" s="381"/>
      <c r="FC324" s="381"/>
      <c r="FD324" s="381"/>
      <c r="FE324" s="381"/>
      <c r="FF324" s="381"/>
      <c r="FG324" s="381"/>
      <c r="FH324" s="381"/>
      <c r="FI324" s="381"/>
      <c r="FJ324" s="381"/>
      <c r="FK324" s="381"/>
      <c r="FL324" s="381"/>
      <c r="FM324" s="381"/>
      <c r="FN324" s="381"/>
      <c r="FO324" s="381"/>
      <c r="FP324" s="381"/>
      <c r="FQ324" s="381"/>
      <c r="FR324" s="381"/>
      <c r="FS324" s="381"/>
      <c r="FT324" s="381"/>
      <c r="FU324" s="381"/>
      <c r="FV324" s="381"/>
      <c r="FW324" s="381"/>
      <c r="FX324" s="381"/>
      <c r="FY324" s="381"/>
      <c r="FZ324" s="381"/>
      <c r="GA324" s="381"/>
      <c r="GB324" s="381"/>
      <c r="GC324" s="381"/>
    </row>
    <row r="325" spans="1:185" s="382" customFormat="1" ht="13.8">
      <c r="A325" s="390" t="s">
        <v>6128</v>
      </c>
      <c r="B325" s="388" t="s">
        <v>5978</v>
      </c>
      <c r="C325" s="202">
        <v>107</v>
      </c>
      <c r="D325" s="146">
        <v>18344</v>
      </c>
      <c r="E325" s="146">
        <v>19417.199999999997</v>
      </c>
      <c r="F325" s="157"/>
      <c r="G325" s="157"/>
      <c r="H325" s="157"/>
      <c r="I325" s="381"/>
      <c r="J325" s="381"/>
      <c r="K325" s="381"/>
      <c r="L325" s="381"/>
      <c r="M325" s="381"/>
      <c r="N325" s="381"/>
      <c r="O325" s="381"/>
      <c r="P325" s="381"/>
      <c r="Q325" s="381"/>
      <c r="R325" s="381"/>
      <c r="S325" s="381"/>
      <c r="T325" s="381"/>
      <c r="U325" s="381"/>
      <c r="V325" s="381"/>
      <c r="W325" s="381"/>
      <c r="X325" s="381"/>
      <c r="Y325" s="381"/>
      <c r="Z325" s="381"/>
      <c r="AA325" s="381"/>
      <c r="AB325" s="381"/>
      <c r="AC325" s="381"/>
      <c r="AD325" s="381"/>
      <c r="AE325" s="381"/>
      <c r="AF325" s="381"/>
      <c r="AG325" s="381"/>
      <c r="AH325" s="381"/>
      <c r="AI325" s="381"/>
      <c r="AJ325" s="381"/>
      <c r="AK325" s="381"/>
      <c r="AL325" s="381"/>
      <c r="AM325" s="381"/>
      <c r="AN325" s="381"/>
      <c r="AO325" s="381"/>
      <c r="AP325" s="381"/>
      <c r="AQ325" s="381"/>
      <c r="AR325" s="381"/>
      <c r="AS325" s="381"/>
      <c r="AT325" s="381"/>
      <c r="AU325" s="381"/>
      <c r="AV325" s="381"/>
      <c r="AW325" s="381"/>
      <c r="AX325" s="381"/>
      <c r="AY325" s="381"/>
      <c r="AZ325" s="381"/>
      <c r="BA325" s="381"/>
      <c r="BB325" s="381"/>
      <c r="BC325" s="381"/>
      <c r="BD325" s="381"/>
      <c r="BE325" s="381"/>
      <c r="BF325" s="381"/>
      <c r="BG325" s="381"/>
      <c r="BH325" s="381"/>
      <c r="BI325" s="381"/>
      <c r="BJ325" s="381"/>
      <c r="BK325" s="381"/>
      <c r="BL325" s="381"/>
      <c r="BM325" s="381"/>
      <c r="BN325" s="381"/>
      <c r="BO325" s="381"/>
      <c r="BP325" s="381"/>
      <c r="BQ325" s="381"/>
      <c r="BR325" s="381"/>
      <c r="BS325" s="381"/>
      <c r="BT325" s="381"/>
      <c r="BU325" s="381"/>
      <c r="BV325" s="381"/>
      <c r="BW325" s="381"/>
      <c r="BX325" s="381"/>
      <c r="BY325" s="381"/>
      <c r="BZ325" s="381"/>
      <c r="CA325" s="381"/>
      <c r="CB325" s="381"/>
      <c r="CC325" s="381"/>
      <c r="CD325" s="381"/>
      <c r="CE325" s="381"/>
      <c r="CF325" s="381"/>
      <c r="CG325" s="381"/>
      <c r="CH325" s="381"/>
      <c r="CI325" s="381"/>
      <c r="CJ325" s="381"/>
      <c r="CK325" s="381"/>
      <c r="CL325" s="381"/>
      <c r="CM325" s="381"/>
      <c r="CN325" s="381"/>
      <c r="CO325" s="381"/>
      <c r="CP325" s="381"/>
      <c r="CQ325" s="381"/>
      <c r="CR325" s="381"/>
      <c r="CS325" s="381"/>
      <c r="CT325" s="381"/>
      <c r="CU325" s="381"/>
      <c r="CV325" s="381"/>
      <c r="CW325" s="381"/>
      <c r="CX325" s="381"/>
      <c r="CY325" s="381"/>
      <c r="CZ325" s="381"/>
      <c r="DA325" s="381"/>
      <c r="DB325" s="381"/>
      <c r="DC325" s="381"/>
      <c r="DD325" s="381"/>
      <c r="DE325" s="381"/>
      <c r="DF325" s="381"/>
      <c r="DG325" s="381"/>
      <c r="DH325" s="381"/>
      <c r="DI325" s="381"/>
      <c r="DJ325" s="381"/>
      <c r="DK325" s="381"/>
      <c r="DL325" s="381"/>
      <c r="DM325" s="381"/>
      <c r="DN325" s="381"/>
      <c r="DO325" s="381"/>
      <c r="DP325" s="381"/>
      <c r="DQ325" s="381"/>
      <c r="DR325" s="381"/>
      <c r="DS325" s="381"/>
      <c r="DT325" s="381"/>
      <c r="DU325" s="381"/>
      <c r="DV325" s="381"/>
      <c r="DW325" s="381"/>
      <c r="DX325" s="381"/>
      <c r="DY325" s="381"/>
      <c r="DZ325" s="381"/>
      <c r="EA325" s="381"/>
      <c r="EB325" s="381"/>
      <c r="EC325" s="381"/>
      <c r="ED325" s="381"/>
      <c r="EE325" s="381"/>
      <c r="EF325" s="381"/>
      <c r="EG325" s="381"/>
      <c r="EH325" s="381"/>
      <c r="EI325" s="381"/>
      <c r="EJ325" s="381"/>
      <c r="EK325" s="381"/>
      <c r="EL325" s="381"/>
      <c r="EM325" s="381"/>
      <c r="EN325" s="381"/>
      <c r="EO325" s="381"/>
      <c r="EP325" s="381"/>
      <c r="EQ325" s="381"/>
      <c r="ER325" s="381"/>
      <c r="ES325" s="381"/>
      <c r="ET325" s="381"/>
      <c r="EU325" s="381"/>
      <c r="EV325" s="381"/>
      <c r="EW325" s="381"/>
      <c r="EX325" s="381"/>
      <c r="EY325" s="381"/>
      <c r="EZ325" s="381"/>
      <c r="FA325" s="381"/>
      <c r="FB325" s="381"/>
      <c r="FC325" s="381"/>
      <c r="FD325" s="381"/>
      <c r="FE325" s="381"/>
      <c r="FF325" s="381"/>
      <c r="FG325" s="381"/>
      <c r="FH325" s="381"/>
      <c r="FI325" s="381"/>
      <c r="FJ325" s="381"/>
      <c r="FK325" s="381"/>
      <c r="FL325" s="381"/>
      <c r="FM325" s="381"/>
      <c r="FN325" s="381"/>
      <c r="FO325" s="381"/>
      <c r="FP325" s="381"/>
      <c r="FQ325" s="381"/>
      <c r="FR325" s="381"/>
      <c r="FS325" s="381"/>
      <c r="FT325" s="381"/>
      <c r="FU325" s="381"/>
      <c r="FV325" s="381"/>
      <c r="FW325" s="381"/>
      <c r="FX325" s="381"/>
      <c r="FY325" s="381"/>
      <c r="FZ325" s="381"/>
      <c r="GA325" s="381"/>
      <c r="GB325" s="381"/>
      <c r="GC325" s="381"/>
    </row>
    <row r="326" spans="1:185" s="382" customFormat="1" ht="13.8">
      <c r="A326" s="390" t="s">
        <v>6129</v>
      </c>
      <c r="B326" s="388" t="s">
        <v>5983</v>
      </c>
      <c r="C326" s="202">
        <v>4</v>
      </c>
      <c r="D326" s="146">
        <v>33173.660000000003</v>
      </c>
      <c r="E326" s="146">
        <v>33223.660000000003</v>
      </c>
      <c r="F326" s="157"/>
      <c r="G326" s="157"/>
      <c r="H326" s="157"/>
      <c r="I326" s="381"/>
      <c r="J326" s="381"/>
      <c r="K326" s="381"/>
      <c r="L326" s="381"/>
      <c r="M326" s="381"/>
      <c r="N326" s="381"/>
      <c r="O326" s="381"/>
      <c r="P326" s="381"/>
      <c r="Q326" s="381"/>
      <c r="R326" s="381"/>
      <c r="S326" s="381"/>
      <c r="T326" s="381"/>
      <c r="U326" s="381"/>
      <c r="V326" s="381"/>
      <c r="W326" s="381"/>
      <c r="X326" s="381"/>
      <c r="Y326" s="381"/>
      <c r="Z326" s="381"/>
      <c r="AA326" s="381"/>
      <c r="AB326" s="381"/>
      <c r="AC326" s="381"/>
      <c r="AD326" s="381"/>
      <c r="AE326" s="381"/>
      <c r="AF326" s="381"/>
      <c r="AG326" s="381"/>
      <c r="AH326" s="381"/>
      <c r="AI326" s="381"/>
      <c r="AJ326" s="381"/>
      <c r="AK326" s="381"/>
      <c r="AL326" s="381"/>
      <c r="AM326" s="381"/>
      <c r="AN326" s="381"/>
      <c r="AO326" s="381"/>
      <c r="AP326" s="381"/>
      <c r="AQ326" s="381"/>
      <c r="AR326" s="381"/>
      <c r="AS326" s="381"/>
      <c r="AT326" s="381"/>
      <c r="AU326" s="381"/>
      <c r="AV326" s="381"/>
      <c r="AW326" s="381"/>
      <c r="AX326" s="381"/>
      <c r="AY326" s="381"/>
      <c r="AZ326" s="381"/>
      <c r="BA326" s="381"/>
      <c r="BB326" s="381"/>
      <c r="BC326" s="381"/>
      <c r="BD326" s="381"/>
      <c r="BE326" s="381"/>
      <c r="BF326" s="381"/>
      <c r="BG326" s="381"/>
      <c r="BH326" s="381"/>
      <c r="BI326" s="381"/>
      <c r="BJ326" s="381"/>
      <c r="BK326" s="381"/>
      <c r="BL326" s="381"/>
      <c r="BM326" s="381"/>
      <c r="BN326" s="381"/>
      <c r="BO326" s="381"/>
      <c r="BP326" s="381"/>
      <c r="BQ326" s="381"/>
      <c r="BR326" s="381"/>
      <c r="BS326" s="381"/>
      <c r="BT326" s="381"/>
      <c r="BU326" s="381"/>
      <c r="BV326" s="381"/>
      <c r="BW326" s="381"/>
      <c r="BX326" s="381"/>
      <c r="BY326" s="381"/>
      <c r="BZ326" s="381"/>
      <c r="CA326" s="381"/>
      <c r="CB326" s="381"/>
      <c r="CC326" s="381"/>
      <c r="CD326" s="381"/>
      <c r="CE326" s="381"/>
      <c r="CF326" s="381"/>
      <c r="CG326" s="381"/>
      <c r="CH326" s="381"/>
      <c r="CI326" s="381"/>
      <c r="CJ326" s="381"/>
      <c r="CK326" s="381"/>
      <c r="CL326" s="381"/>
      <c r="CM326" s="381"/>
      <c r="CN326" s="381"/>
      <c r="CO326" s="381"/>
      <c r="CP326" s="381"/>
      <c r="CQ326" s="381"/>
      <c r="CR326" s="381"/>
      <c r="CS326" s="381"/>
      <c r="CT326" s="381"/>
      <c r="CU326" s="381"/>
      <c r="CV326" s="381"/>
      <c r="CW326" s="381"/>
      <c r="CX326" s="381"/>
      <c r="CY326" s="381"/>
      <c r="CZ326" s="381"/>
      <c r="DA326" s="381"/>
      <c r="DB326" s="381"/>
      <c r="DC326" s="381"/>
      <c r="DD326" s="381"/>
      <c r="DE326" s="381"/>
      <c r="DF326" s="381"/>
      <c r="DG326" s="381"/>
      <c r="DH326" s="381"/>
      <c r="DI326" s="381"/>
      <c r="DJ326" s="381"/>
      <c r="DK326" s="381"/>
      <c r="DL326" s="381"/>
      <c r="DM326" s="381"/>
      <c r="DN326" s="381"/>
      <c r="DO326" s="381"/>
      <c r="DP326" s="381"/>
      <c r="DQ326" s="381"/>
      <c r="DR326" s="381"/>
      <c r="DS326" s="381"/>
      <c r="DT326" s="381"/>
      <c r="DU326" s="381"/>
      <c r="DV326" s="381"/>
      <c r="DW326" s="381"/>
      <c r="DX326" s="381"/>
      <c r="DY326" s="381"/>
      <c r="DZ326" s="381"/>
      <c r="EA326" s="381"/>
      <c r="EB326" s="381"/>
      <c r="EC326" s="381"/>
      <c r="ED326" s="381"/>
      <c r="EE326" s="381"/>
      <c r="EF326" s="381"/>
      <c r="EG326" s="381"/>
      <c r="EH326" s="381"/>
      <c r="EI326" s="381"/>
      <c r="EJ326" s="381"/>
      <c r="EK326" s="381"/>
      <c r="EL326" s="381"/>
      <c r="EM326" s="381"/>
      <c r="EN326" s="381"/>
      <c r="EO326" s="381"/>
      <c r="EP326" s="381"/>
      <c r="EQ326" s="381"/>
      <c r="ER326" s="381"/>
      <c r="ES326" s="381"/>
      <c r="ET326" s="381"/>
      <c r="EU326" s="381"/>
      <c r="EV326" s="381"/>
      <c r="EW326" s="381"/>
      <c r="EX326" s="381"/>
      <c r="EY326" s="381"/>
      <c r="EZ326" s="381"/>
      <c r="FA326" s="381"/>
      <c r="FB326" s="381"/>
      <c r="FC326" s="381"/>
      <c r="FD326" s="381"/>
      <c r="FE326" s="381"/>
      <c r="FF326" s="381"/>
      <c r="FG326" s="381"/>
      <c r="FH326" s="381"/>
      <c r="FI326" s="381"/>
      <c r="FJ326" s="381"/>
      <c r="FK326" s="381"/>
      <c r="FL326" s="381"/>
      <c r="FM326" s="381"/>
      <c r="FN326" s="381"/>
      <c r="FO326" s="381"/>
      <c r="FP326" s="381"/>
      <c r="FQ326" s="381"/>
      <c r="FR326" s="381"/>
      <c r="FS326" s="381"/>
      <c r="FT326" s="381"/>
      <c r="FU326" s="381"/>
      <c r="FV326" s="381"/>
      <c r="FW326" s="381"/>
      <c r="FX326" s="381"/>
      <c r="FY326" s="381"/>
      <c r="FZ326" s="381"/>
      <c r="GA326" s="381"/>
      <c r="GB326" s="381"/>
      <c r="GC326" s="381"/>
    </row>
    <row r="327" spans="1:185" s="382" customFormat="1" ht="13.8">
      <c r="A327" s="390" t="s">
        <v>6130</v>
      </c>
      <c r="B327" s="388" t="s">
        <v>5990</v>
      </c>
      <c r="C327" s="202">
        <v>2</v>
      </c>
      <c r="D327" s="146">
        <v>22774</v>
      </c>
      <c r="E327" s="146">
        <v>23441.24</v>
      </c>
      <c r="F327" s="157"/>
      <c r="G327" s="157"/>
      <c r="H327" s="157"/>
      <c r="I327" s="381"/>
      <c r="J327" s="381"/>
      <c r="K327" s="381"/>
      <c r="L327" s="381"/>
      <c r="M327" s="381"/>
      <c r="N327" s="381"/>
      <c r="O327" s="381"/>
      <c r="P327" s="381"/>
      <c r="Q327" s="381"/>
      <c r="R327" s="381"/>
      <c r="S327" s="381"/>
      <c r="T327" s="381"/>
      <c r="U327" s="381"/>
      <c r="V327" s="381"/>
      <c r="W327" s="381"/>
      <c r="X327" s="381"/>
      <c r="Y327" s="381"/>
      <c r="Z327" s="381"/>
      <c r="AA327" s="381"/>
      <c r="AB327" s="381"/>
      <c r="AC327" s="381"/>
      <c r="AD327" s="381"/>
      <c r="AE327" s="381"/>
      <c r="AF327" s="381"/>
      <c r="AG327" s="381"/>
      <c r="AH327" s="381"/>
      <c r="AI327" s="381"/>
      <c r="AJ327" s="381"/>
      <c r="AK327" s="381"/>
      <c r="AL327" s="381"/>
      <c r="AM327" s="381"/>
      <c r="AN327" s="381"/>
      <c r="AO327" s="381"/>
      <c r="AP327" s="381"/>
      <c r="AQ327" s="381"/>
      <c r="AR327" s="381"/>
      <c r="AS327" s="381"/>
      <c r="AT327" s="381"/>
      <c r="AU327" s="381"/>
      <c r="AV327" s="381"/>
      <c r="AW327" s="381"/>
      <c r="AX327" s="381"/>
      <c r="AY327" s="381"/>
      <c r="AZ327" s="381"/>
      <c r="BA327" s="381"/>
      <c r="BB327" s="381"/>
      <c r="BC327" s="381"/>
      <c r="BD327" s="381"/>
      <c r="BE327" s="381"/>
      <c r="BF327" s="381"/>
      <c r="BG327" s="381"/>
      <c r="BH327" s="381"/>
      <c r="BI327" s="381"/>
      <c r="BJ327" s="381"/>
      <c r="BK327" s="381"/>
      <c r="BL327" s="381"/>
      <c r="BM327" s="381"/>
      <c r="BN327" s="381"/>
      <c r="BO327" s="381"/>
      <c r="BP327" s="381"/>
      <c r="BQ327" s="381"/>
      <c r="BR327" s="381"/>
      <c r="BS327" s="381"/>
      <c r="BT327" s="381"/>
      <c r="BU327" s="381"/>
      <c r="BV327" s="381"/>
      <c r="BW327" s="381"/>
      <c r="BX327" s="381"/>
      <c r="BY327" s="381"/>
      <c r="BZ327" s="381"/>
      <c r="CA327" s="381"/>
      <c r="CB327" s="381"/>
      <c r="CC327" s="381"/>
      <c r="CD327" s="381"/>
      <c r="CE327" s="381"/>
      <c r="CF327" s="381"/>
      <c r="CG327" s="381"/>
      <c r="CH327" s="381"/>
      <c r="CI327" s="381"/>
      <c r="CJ327" s="381"/>
      <c r="CK327" s="381"/>
      <c r="CL327" s="381"/>
      <c r="CM327" s="381"/>
      <c r="CN327" s="381"/>
      <c r="CO327" s="381"/>
      <c r="CP327" s="381"/>
      <c r="CQ327" s="381"/>
      <c r="CR327" s="381"/>
      <c r="CS327" s="381"/>
      <c r="CT327" s="381"/>
      <c r="CU327" s="381"/>
      <c r="CV327" s="381"/>
      <c r="CW327" s="381"/>
      <c r="CX327" s="381"/>
      <c r="CY327" s="381"/>
      <c r="CZ327" s="381"/>
      <c r="DA327" s="381"/>
      <c r="DB327" s="381"/>
      <c r="DC327" s="381"/>
      <c r="DD327" s="381"/>
      <c r="DE327" s="381"/>
      <c r="DF327" s="381"/>
      <c r="DG327" s="381"/>
      <c r="DH327" s="381"/>
      <c r="DI327" s="381"/>
      <c r="DJ327" s="381"/>
      <c r="DK327" s="381"/>
      <c r="DL327" s="381"/>
      <c r="DM327" s="381"/>
      <c r="DN327" s="381"/>
      <c r="DO327" s="381"/>
      <c r="DP327" s="381"/>
      <c r="DQ327" s="381"/>
      <c r="DR327" s="381"/>
      <c r="DS327" s="381"/>
      <c r="DT327" s="381"/>
      <c r="DU327" s="381"/>
      <c r="DV327" s="381"/>
      <c r="DW327" s="381"/>
      <c r="DX327" s="381"/>
      <c r="DY327" s="381"/>
      <c r="DZ327" s="381"/>
      <c r="EA327" s="381"/>
      <c r="EB327" s="381"/>
      <c r="EC327" s="381"/>
      <c r="ED327" s="381"/>
      <c r="EE327" s="381"/>
      <c r="EF327" s="381"/>
      <c r="EG327" s="381"/>
      <c r="EH327" s="381"/>
      <c r="EI327" s="381"/>
      <c r="EJ327" s="381"/>
      <c r="EK327" s="381"/>
      <c r="EL327" s="381"/>
      <c r="EM327" s="381"/>
      <c r="EN327" s="381"/>
      <c r="EO327" s="381"/>
      <c r="EP327" s="381"/>
      <c r="EQ327" s="381"/>
      <c r="ER327" s="381"/>
      <c r="ES327" s="381"/>
      <c r="ET327" s="381"/>
      <c r="EU327" s="381"/>
      <c r="EV327" s="381"/>
      <c r="EW327" s="381"/>
      <c r="EX327" s="381"/>
      <c r="EY327" s="381"/>
      <c r="EZ327" s="381"/>
      <c r="FA327" s="381"/>
      <c r="FB327" s="381"/>
      <c r="FC327" s="381"/>
      <c r="FD327" s="381"/>
      <c r="FE327" s="381"/>
      <c r="FF327" s="381"/>
      <c r="FG327" s="381"/>
      <c r="FH327" s="381"/>
      <c r="FI327" s="381"/>
      <c r="FJ327" s="381"/>
      <c r="FK327" s="381"/>
      <c r="FL327" s="381"/>
      <c r="FM327" s="381"/>
      <c r="FN327" s="381"/>
      <c r="FO327" s="381"/>
      <c r="FP327" s="381"/>
      <c r="FQ327" s="381"/>
      <c r="FR327" s="381"/>
      <c r="FS327" s="381"/>
      <c r="FT327" s="381"/>
      <c r="FU327" s="381"/>
      <c r="FV327" s="381"/>
      <c r="FW327" s="381"/>
      <c r="FX327" s="381"/>
      <c r="FY327" s="381"/>
      <c r="FZ327" s="381"/>
      <c r="GA327" s="381"/>
      <c r="GB327" s="381"/>
      <c r="GC327" s="381"/>
    </row>
    <row r="328" spans="1:185" s="382" customFormat="1" ht="13.8">
      <c r="A328" s="390" t="s">
        <v>6131</v>
      </c>
      <c r="B328" s="388" t="s">
        <v>5990</v>
      </c>
      <c r="C328" s="202">
        <v>2</v>
      </c>
      <c r="D328" s="146">
        <v>23949</v>
      </c>
      <c r="E328" s="146">
        <v>24616.240000000002</v>
      </c>
      <c r="F328" s="157"/>
      <c r="G328" s="157"/>
      <c r="H328" s="157"/>
      <c r="I328" s="381"/>
      <c r="J328" s="381"/>
      <c r="K328" s="381"/>
      <c r="L328" s="381"/>
      <c r="M328" s="381"/>
      <c r="N328" s="381"/>
      <c r="O328" s="381"/>
      <c r="P328" s="381"/>
      <c r="Q328" s="381"/>
      <c r="R328" s="381"/>
      <c r="S328" s="381"/>
      <c r="T328" s="381"/>
      <c r="U328" s="381"/>
      <c r="V328" s="381"/>
      <c r="W328" s="381"/>
      <c r="X328" s="381"/>
      <c r="Y328" s="381"/>
      <c r="Z328" s="381"/>
      <c r="AA328" s="381"/>
      <c r="AB328" s="381"/>
      <c r="AC328" s="381"/>
      <c r="AD328" s="381"/>
      <c r="AE328" s="381"/>
      <c r="AF328" s="381"/>
      <c r="AG328" s="381"/>
      <c r="AH328" s="381"/>
      <c r="AI328" s="381"/>
      <c r="AJ328" s="381"/>
      <c r="AK328" s="381"/>
      <c r="AL328" s="381"/>
      <c r="AM328" s="381"/>
      <c r="AN328" s="381"/>
      <c r="AO328" s="381"/>
      <c r="AP328" s="381"/>
      <c r="AQ328" s="381"/>
      <c r="AR328" s="381"/>
      <c r="AS328" s="381"/>
      <c r="AT328" s="381"/>
      <c r="AU328" s="381"/>
      <c r="AV328" s="381"/>
      <c r="AW328" s="381"/>
      <c r="AX328" s="381"/>
      <c r="AY328" s="381"/>
      <c r="AZ328" s="381"/>
      <c r="BA328" s="381"/>
      <c r="BB328" s="381"/>
      <c r="BC328" s="381"/>
      <c r="BD328" s="381"/>
      <c r="BE328" s="381"/>
      <c r="BF328" s="381"/>
      <c r="BG328" s="381"/>
      <c r="BH328" s="381"/>
      <c r="BI328" s="381"/>
      <c r="BJ328" s="381"/>
      <c r="BK328" s="381"/>
      <c r="BL328" s="381"/>
      <c r="BM328" s="381"/>
      <c r="BN328" s="381"/>
      <c r="BO328" s="381"/>
      <c r="BP328" s="381"/>
      <c r="BQ328" s="381"/>
      <c r="BR328" s="381"/>
      <c r="BS328" s="381"/>
      <c r="BT328" s="381"/>
      <c r="BU328" s="381"/>
      <c r="BV328" s="381"/>
      <c r="BW328" s="381"/>
      <c r="BX328" s="381"/>
      <c r="BY328" s="381"/>
      <c r="BZ328" s="381"/>
      <c r="CA328" s="381"/>
      <c r="CB328" s="381"/>
      <c r="CC328" s="381"/>
      <c r="CD328" s="381"/>
      <c r="CE328" s="381"/>
      <c r="CF328" s="381"/>
      <c r="CG328" s="381"/>
      <c r="CH328" s="381"/>
      <c r="CI328" s="381"/>
      <c r="CJ328" s="381"/>
      <c r="CK328" s="381"/>
      <c r="CL328" s="381"/>
      <c r="CM328" s="381"/>
      <c r="CN328" s="381"/>
      <c r="CO328" s="381"/>
      <c r="CP328" s="381"/>
      <c r="CQ328" s="381"/>
      <c r="CR328" s="381"/>
      <c r="CS328" s="381"/>
      <c r="CT328" s="381"/>
      <c r="CU328" s="381"/>
      <c r="CV328" s="381"/>
      <c r="CW328" s="381"/>
      <c r="CX328" s="381"/>
      <c r="CY328" s="381"/>
      <c r="CZ328" s="381"/>
      <c r="DA328" s="381"/>
      <c r="DB328" s="381"/>
      <c r="DC328" s="381"/>
      <c r="DD328" s="381"/>
      <c r="DE328" s="381"/>
      <c r="DF328" s="381"/>
      <c r="DG328" s="381"/>
      <c r="DH328" s="381"/>
      <c r="DI328" s="381"/>
      <c r="DJ328" s="381"/>
      <c r="DK328" s="381"/>
      <c r="DL328" s="381"/>
      <c r="DM328" s="381"/>
      <c r="DN328" s="381"/>
      <c r="DO328" s="381"/>
      <c r="DP328" s="381"/>
      <c r="DQ328" s="381"/>
      <c r="DR328" s="381"/>
      <c r="DS328" s="381"/>
      <c r="DT328" s="381"/>
      <c r="DU328" s="381"/>
      <c r="DV328" s="381"/>
      <c r="DW328" s="381"/>
      <c r="DX328" s="381"/>
      <c r="DY328" s="381"/>
      <c r="DZ328" s="381"/>
      <c r="EA328" s="381"/>
      <c r="EB328" s="381"/>
      <c r="EC328" s="381"/>
      <c r="ED328" s="381"/>
      <c r="EE328" s="381"/>
      <c r="EF328" s="381"/>
      <c r="EG328" s="381"/>
      <c r="EH328" s="381"/>
      <c r="EI328" s="381"/>
      <c r="EJ328" s="381"/>
      <c r="EK328" s="381"/>
      <c r="EL328" s="381"/>
      <c r="EM328" s="381"/>
      <c r="EN328" s="381"/>
      <c r="EO328" s="381"/>
      <c r="EP328" s="381"/>
      <c r="EQ328" s="381"/>
      <c r="ER328" s="381"/>
      <c r="ES328" s="381"/>
      <c r="ET328" s="381"/>
      <c r="EU328" s="381"/>
      <c r="EV328" s="381"/>
      <c r="EW328" s="381"/>
      <c r="EX328" s="381"/>
      <c r="EY328" s="381"/>
      <c r="EZ328" s="381"/>
      <c r="FA328" s="381"/>
      <c r="FB328" s="381"/>
      <c r="FC328" s="381"/>
      <c r="FD328" s="381"/>
      <c r="FE328" s="381"/>
      <c r="FF328" s="381"/>
      <c r="FG328" s="381"/>
      <c r="FH328" s="381"/>
      <c r="FI328" s="381"/>
      <c r="FJ328" s="381"/>
      <c r="FK328" s="381"/>
      <c r="FL328" s="381"/>
      <c r="FM328" s="381"/>
      <c r="FN328" s="381"/>
      <c r="FO328" s="381"/>
      <c r="FP328" s="381"/>
      <c r="FQ328" s="381"/>
      <c r="FR328" s="381"/>
      <c r="FS328" s="381"/>
      <c r="FT328" s="381"/>
      <c r="FU328" s="381"/>
      <c r="FV328" s="381"/>
      <c r="FW328" s="381"/>
      <c r="FX328" s="381"/>
      <c r="FY328" s="381"/>
      <c r="FZ328" s="381"/>
      <c r="GA328" s="381"/>
      <c r="GB328" s="381"/>
      <c r="GC328" s="381"/>
    </row>
    <row r="329" spans="1:185" s="382" customFormat="1" ht="13.8">
      <c r="A329" s="390" t="s">
        <v>6132</v>
      </c>
      <c r="B329" s="388" t="s">
        <v>5990</v>
      </c>
      <c r="C329" s="202">
        <v>3</v>
      </c>
      <c r="D329" s="146">
        <v>27218</v>
      </c>
      <c r="E329" s="146">
        <v>27243</v>
      </c>
      <c r="F329" s="157"/>
      <c r="G329" s="157"/>
      <c r="H329" s="157"/>
      <c r="I329" s="381"/>
      <c r="J329" s="381"/>
      <c r="K329" s="381"/>
      <c r="L329" s="381"/>
      <c r="M329" s="381"/>
      <c r="N329" s="381"/>
      <c r="O329" s="381"/>
      <c r="P329" s="381"/>
      <c r="Q329" s="381"/>
      <c r="R329" s="381"/>
      <c r="S329" s="381"/>
      <c r="T329" s="381"/>
      <c r="U329" s="381"/>
      <c r="V329" s="381"/>
      <c r="W329" s="381"/>
      <c r="X329" s="381"/>
      <c r="Y329" s="381"/>
      <c r="Z329" s="381"/>
      <c r="AA329" s="381"/>
      <c r="AB329" s="381"/>
      <c r="AC329" s="381"/>
      <c r="AD329" s="381"/>
      <c r="AE329" s="381"/>
      <c r="AF329" s="381"/>
      <c r="AG329" s="381"/>
      <c r="AH329" s="381"/>
      <c r="AI329" s="381"/>
      <c r="AJ329" s="381"/>
      <c r="AK329" s="381"/>
      <c r="AL329" s="381"/>
      <c r="AM329" s="381"/>
      <c r="AN329" s="381"/>
      <c r="AO329" s="381"/>
      <c r="AP329" s="381"/>
      <c r="AQ329" s="381"/>
      <c r="AR329" s="381"/>
      <c r="AS329" s="381"/>
      <c r="AT329" s="381"/>
      <c r="AU329" s="381"/>
      <c r="AV329" s="381"/>
      <c r="AW329" s="381"/>
      <c r="AX329" s="381"/>
      <c r="AY329" s="381"/>
      <c r="AZ329" s="381"/>
      <c r="BA329" s="381"/>
      <c r="BB329" s="381"/>
      <c r="BC329" s="381"/>
      <c r="BD329" s="381"/>
      <c r="BE329" s="381"/>
      <c r="BF329" s="381"/>
      <c r="BG329" s="381"/>
      <c r="BH329" s="381"/>
      <c r="BI329" s="381"/>
      <c r="BJ329" s="381"/>
      <c r="BK329" s="381"/>
      <c r="BL329" s="381"/>
      <c r="BM329" s="381"/>
      <c r="BN329" s="381"/>
      <c r="BO329" s="381"/>
      <c r="BP329" s="381"/>
      <c r="BQ329" s="381"/>
      <c r="BR329" s="381"/>
      <c r="BS329" s="381"/>
      <c r="BT329" s="381"/>
      <c r="BU329" s="381"/>
      <c r="BV329" s="381"/>
      <c r="BW329" s="381"/>
      <c r="BX329" s="381"/>
      <c r="BY329" s="381"/>
      <c r="BZ329" s="381"/>
      <c r="CA329" s="381"/>
      <c r="CB329" s="381"/>
      <c r="CC329" s="381"/>
      <c r="CD329" s="381"/>
      <c r="CE329" s="381"/>
      <c r="CF329" s="381"/>
      <c r="CG329" s="381"/>
      <c r="CH329" s="381"/>
      <c r="CI329" s="381"/>
      <c r="CJ329" s="381"/>
      <c r="CK329" s="381"/>
      <c r="CL329" s="381"/>
      <c r="CM329" s="381"/>
      <c r="CN329" s="381"/>
      <c r="CO329" s="381"/>
      <c r="CP329" s="381"/>
      <c r="CQ329" s="381"/>
      <c r="CR329" s="381"/>
      <c r="CS329" s="381"/>
      <c r="CT329" s="381"/>
      <c r="CU329" s="381"/>
      <c r="CV329" s="381"/>
      <c r="CW329" s="381"/>
      <c r="CX329" s="381"/>
      <c r="CY329" s="381"/>
      <c r="CZ329" s="381"/>
      <c r="DA329" s="381"/>
      <c r="DB329" s="381"/>
      <c r="DC329" s="381"/>
      <c r="DD329" s="381"/>
      <c r="DE329" s="381"/>
      <c r="DF329" s="381"/>
      <c r="DG329" s="381"/>
      <c r="DH329" s="381"/>
      <c r="DI329" s="381"/>
      <c r="DJ329" s="381"/>
      <c r="DK329" s="381"/>
      <c r="DL329" s="381"/>
      <c r="DM329" s="381"/>
      <c r="DN329" s="381"/>
      <c r="DO329" s="381"/>
      <c r="DP329" s="381"/>
      <c r="DQ329" s="381"/>
      <c r="DR329" s="381"/>
      <c r="DS329" s="381"/>
      <c r="DT329" s="381"/>
      <c r="DU329" s="381"/>
      <c r="DV329" s="381"/>
      <c r="DW329" s="381"/>
      <c r="DX329" s="381"/>
      <c r="DY329" s="381"/>
      <c r="DZ329" s="381"/>
      <c r="EA329" s="381"/>
      <c r="EB329" s="381"/>
      <c r="EC329" s="381"/>
      <c r="ED329" s="381"/>
      <c r="EE329" s="381"/>
      <c r="EF329" s="381"/>
      <c r="EG329" s="381"/>
      <c r="EH329" s="381"/>
      <c r="EI329" s="381"/>
      <c r="EJ329" s="381"/>
      <c r="EK329" s="381"/>
      <c r="EL329" s="381"/>
      <c r="EM329" s="381"/>
      <c r="EN329" s="381"/>
      <c r="EO329" s="381"/>
      <c r="EP329" s="381"/>
      <c r="EQ329" s="381"/>
      <c r="ER329" s="381"/>
      <c r="ES329" s="381"/>
      <c r="ET329" s="381"/>
      <c r="EU329" s="381"/>
      <c r="EV329" s="381"/>
      <c r="EW329" s="381"/>
      <c r="EX329" s="381"/>
      <c r="EY329" s="381"/>
      <c r="EZ329" s="381"/>
      <c r="FA329" s="381"/>
      <c r="FB329" s="381"/>
      <c r="FC329" s="381"/>
      <c r="FD329" s="381"/>
      <c r="FE329" s="381"/>
      <c r="FF329" s="381"/>
      <c r="FG329" s="381"/>
      <c r="FH329" s="381"/>
      <c r="FI329" s="381"/>
      <c r="FJ329" s="381"/>
      <c r="FK329" s="381"/>
      <c r="FL329" s="381"/>
      <c r="FM329" s="381"/>
      <c r="FN329" s="381"/>
      <c r="FO329" s="381"/>
      <c r="FP329" s="381"/>
      <c r="FQ329" s="381"/>
      <c r="FR329" s="381"/>
      <c r="FS329" s="381"/>
      <c r="FT329" s="381"/>
      <c r="FU329" s="381"/>
      <c r="FV329" s="381"/>
      <c r="FW329" s="381"/>
      <c r="FX329" s="381"/>
      <c r="FY329" s="381"/>
      <c r="FZ329" s="381"/>
      <c r="GA329" s="381"/>
      <c r="GB329" s="381"/>
      <c r="GC329" s="381"/>
    </row>
    <row r="330" spans="1:185" s="382" customFormat="1" ht="13.8">
      <c r="A330" s="390" t="s">
        <v>6133</v>
      </c>
      <c r="B330" s="388" t="s">
        <v>5990</v>
      </c>
      <c r="C330" s="202">
        <v>1</v>
      </c>
      <c r="D330" s="146">
        <v>29319</v>
      </c>
      <c r="E330" s="146">
        <v>29319</v>
      </c>
      <c r="F330" s="157"/>
      <c r="G330" s="157"/>
      <c r="H330" s="157"/>
      <c r="I330" s="381"/>
      <c r="J330" s="381"/>
      <c r="K330" s="381"/>
      <c r="L330" s="381"/>
      <c r="M330" s="381"/>
      <c r="N330" s="381"/>
      <c r="O330" s="381"/>
      <c r="P330" s="381"/>
      <c r="Q330" s="381"/>
      <c r="R330" s="381"/>
      <c r="S330" s="381"/>
      <c r="T330" s="381"/>
      <c r="U330" s="381"/>
      <c r="V330" s="381"/>
      <c r="W330" s="381"/>
      <c r="X330" s="381"/>
      <c r="Y330" s="381"/>
      <c r="Z330" s="381"/>
      <c r="AA330" s="381"/>
      <c r="AB330" s="381"/>
      <c r="AC330" s="381"/>
      <c r="AD330" s="381"/>
      <c r="AE330" s="381"/>
      <c r="AF330" s="381"/>
      <c r="AG330" s="381"/>
      <c r="AH330" s="381"/>
      <c r="AI330" s="381"/>
      <c r="AJ330" s="381"/>
      <c r="AK330" s="381"/>
      <c r="AL330" s="381"/>
      <c r="AM330" s="381"/>
      <c r="AN330" s="381"/>
      <c r="AO330" s="381"/>
      <c r="AP330" s="381"/>
      <c r="AQ330" s="381"/>
      <c r="AR330" s="381"/>
      <c r="AS330" s="381"/>
      <c r="AT330" s="381"/>
      <c r="AU330" s="381"/>
      <c r="AV330" s="381"/>
      <c r="AW330" s="381"/>
      <c r="AX330" s="381"/>
      <c r="AY330" s="381"/>
      <c r="AZ330" s="381"/>
      <c r="BA330" s="381"/>
      <c r="BB330" s="381"/>
      <c r="BC330" s="381"/>
      <c r="BD330" s="381"/>
      <c r="BE330" s="381"/>
      <c r="BF330" s="381"/>
      <c r="BG330" s="381"/>
      <c r="BH330" s="381"/>
      <c r="BI330" s="381"/>
      <c r="BJ330" s="381"/>
      <c r="BK330" s="381"/>
      <c r="BL330" s="381"/>
      <c r="BM330" s="381"/>
      <c r="BN330" s="381"/>
      <c r="BO330" s="381"/>
      <c r="BP330" s="381"/>
      <c r="BQ330" s="381"/>
      <c r="BR330" s="381"/>
      <c r="BS330" s="381"/>
      <c r="BT330" s="381"/>
      <c r="BU330" s="381"/>
      <c r="BV330" s="381"/>
      <c r="BW330" s="381"/>
      <c r="BX330" s="381"/>
      <c r="BY330" s="381"/>
      <c r="BZ330" s="381"/>
      <c r="CA330" s="381"/>
      <c r="CB330" s="381"/>
      <c r="CC330" s="381"/>
      <c r="CD330" s="381"/>
      <c r="CE330" s="381"/>
      <c r="CF330" s="381"/>
      <c r="CG330" s="381"/>
      <c r="CH330" s="381"/>
      <c r="CI330" s="381"/>
      <c r="CJ330" s="381"/>
      <c r="CK330" s="381"/>
      <c r="CL330" s="381"/>
      <c r="CM330" s="381"/>
      <c r="CN330" s="381"/>
      <c r="CO330" s="381"/>
      <c r="CP330" s="381"/>
      <c r="CQ330" s="381"/>
      <c r="CR330" s="381"/>
      <c r="CS330" s="381"/>
      <c r="CT330" s="381"/>
      <c r="CU330" s="381"/>
      <c r="CV330" s="381"/>
      <c r="CW330" s="381"/>
      <c r="CX330" s="381"/>
      <c r="CY330" s="381"/>
      <c r="CZ330" s="381"/>
      <c r="DA330" s="381"/>
      <c r="DB330" s="381"/>
      <c r="DC330" s="381"/>
      <c r="DD330" s="381"/>
      <c r="DE330" s="381"/>
      <c r="DF330" s="381"/>
      <c r="DG330" s="381"/>
      <c r="DH330" s="381"/>
      <c r="DI330" s="381"/>
      <c r="DJ330" s="381"/>
      <c r="DK330" s="381"/>
      <c r="DL330" s="381"/>
      <c r="DM330" s="381"/>
      <c r="DN330" s="381"/>
      <c r="DO330" s="381"/>
      <c r="DP330" s="381"/>
      <c r="DQ330" s="381"/>
      <c r="DR330" s="381"/>
      <c r="DS330" s="381"/>
      <c r="DT330" s="381"/>
      <c r="DU330" s="381"/>
      <c r="DV330" s="381"/>
      <c r="DW330" s="381"/>
      <c r="DX330" s="381"/>
      <c r="DY330" s="381"/>
      <c r="DZ330" s="381"/>
      <c r="EA330" s="381"/>
      <c r="EB330" s="381"/>
      <c r="EC330" s="381"/>
      <c r="ED330" s="381"/>
      <c r="EE330" s="381"/>
      <c r="EF330" s="381"/>
      <c r="EG330" s="381"/>
      <c r="EH330" s="381"/>
      <c r="EI330" s="381"/>
      <c r="EJ330" s="381"/>
      <c r="EK330" s="381"/>
      <c r="EL330" s="381"/>
      <c r="EM330" s="381"/>
      <c r="EN330" s="381"/>
      <c r="EO330" s="381"/>
      <c r="EP330" s="381"/>
      <c r="EQ330" s="381"/>
      <c r="ER330" s="381"/>
      <c r="ES330" s="381"/>
      <c r="ET330" s="381"/>
      <c r="EU330" s="381"/>
      <c r="EV330" s="381"/>
      <c r="EW330" s="381"/>
      <c r="EX330" s="381"/>
      <c r="EY330" s="381"/>
      <c r="EZ330" s="381"/>
      <c r="FA330" s="381"/>
      <c r="FB330" s="381"/>
      <c r="FC330" s="381"/>
      <c r="FD330" s="381"/>
      <c r="FE330" s="381"/>
      <c r="FF330" s="381"/>
      <c r="FG330" s="381"/>
      <c r="FH330" s="381"/>
      <c r="FI330" s="381"/>
      <c r="FJ330" s="381"/>
      <c r="FK330" s="381"/>
      <c r="FL330" s="381"/>
      <c r="FM330" s="381"/>
      <c r="FN330" s="381"/>
      <c r="FO330" s="381"/>
      <c r="FP330" s="381"/>
      <c r="FQ330" s="381"/>
      <c r="FR330" s="381"/>
      <c r="FS330" s="381"/>
      <c r="FT330" s="381"/>
      <c r="FU330" s="381"/>
      <c r="FV330" s="381"/>
      <c r="FW330" s="381"/>
      <c r="FX330" s="381"/>
      <c r="FY330" s="381"/>
      <c r="FZ330" s="381"/>
      <c r="GA330" s="381"/>
      <c r="GB330" s="381"/>
      <c r="GC330" s="381"/>
    </row>
    <row r="331" spans="1:185" s="382" customFormat="1" ht="13.8">
      <c r="A331" s="390" t="s">
        <v>6134</v>
      </c>
      <c r="B331" s="388" t="s">
        <v>5990</v>
      </c>
      <c r="C331" s="202">
        <v>1</v>
      </c>
      <c r="D331" s="146">
        <v>35705.68</v>
      </c>
      <c r="E331" s="146">
        <v>35705.68</v>
      </c>
      <c r="F331" s="157"/>
      <c r="G331" s="157"/>
      <c r="H331" s="157"/>
      <c r="I331" s="381"/>
      <c r="J331" s="381"/>
      <c r="K331" s="381"/>
      <c r="L331" s="381"/>
      <c r="M331" s="381"/>
      <c r="N331" s="381"/>
      <c r="O331" s="381"/>
      <c r="P331" s="381"/>
      <c r="Q331" s="381"/>
      <c r="R331" s="381"/>
      <c r="S331" s="381"/>
      <c r="T331" s="381"/>
      <c r="U331" s="381"/>
      <c r="V331" s="381"/>
      <c r="W331" s="381"/>
      <c r="X331" s="381"/>
      <c r="Y331" s="381"/>
      <c r="Z331" s="381"/>
      <c r="AA331" s="381"/>
      <c r="AB331" s="381"/>
      <c r="AC331" s="381"/>
      <c r="AD331" s="381"/>
      <c r="AE331" s="381"/>
      <c r="AF331" s="381"/>
      <c r="AG331" s="381"/>
      <c r="AH331" s="381"/>
      <c r="AI331" s="381"/>
      <c r="AJ331" s="381"/>
      <c r="AK331" s="381"/>
      <c r="AL331" s="381"/>
      <c r="AM331" s="381"/>
      <c r="AN331" s="381"/>
      <c r="AO331" s="381"/>
      <c r="AP331" s="381"/>
      <c r="AQ331" s="381"/>
      <c r="AR331" s="381"/>
      <c r="AS331" s="381"/>
      <c r="AT331" s="381"/>
      <c r="AU331" s="381"/>
      <c r="AV331" s="381"/>
      <c r="AW331" s="381"/>
      <c r="AX331" s="381"/>
      <c r="AY331" s="381"/>
      <c r="AZ331" s="381"/>
      <c r="BA331" s="381"/>
      <c r="BB331" s="381"/>
      <c r="BC331" s="381"/>
      <c r="BD331" s="381"/>
      <c r="BE331" s="381"/>
      <c r="BF331" s="381"/>
      <c r="BG331" s="381"/>
      <c r="BH331" s="381"/>
      <c r="BI331" s="381"/>
      <c r="BJ331" s="381"/>
      <c r="BK331" s="381"/>
      <c r="BL331" s="381"/>
      <c r="BM331" s="381"/>
      <c r="BN331" s="381"/>
      <c r="BO331" s="381"/>
      <c r="BP331" s="381"/>
      <c r="BQ331" s="381"/>
      <c r="BR331" s="381"/>
      <c r="BS331" s="381"/>
      <c r="BT331" s="381"/>
      <c r="BU331" s="381"/>
      <c r="BV331" s="381"/>
      <c r="BW331" s="381"/>
      <c r="BX331" s="381"/>
      <c r="BY331" s="381"/>
      <c r="BZ331" s="381"/>
      <c r="CA331" s="381"/>
      <c r="CB331" s="381"/>
      <c r="CC331" s="381"/>
      <c r="CD331" s="381"/>
      <c r="CE331" s="381"/>
      <c r="CF331" s="381"/>
      <c r="CG331" s="381"/>
      <c r="CH331" s="381"/>
      <c r="CI331" s="381"/>
      <c r="CJ331" s="381"/>
      <c r="CK331" s="381"/>
      <c r="CL331" s="381"/>
      <c r="CM331" s="381"/>
      <c r="CN331" s="381"/>
      <c r="CO331" s="381"/>
      <c r="CP331" s="381"/>
      <c r="CQ331" s="381"/>
      <c r="CR331" s="381"/>
      <c r="CS331" s="381"/>
      <c r="CT331" s="381"/>
      <c r="CU331" s="381"/>
      <c r="CV331" s="381"/>
      <c r="CW331" s="381"/>
      <c r="CX331" s="381"/>
      <c r="CY331" s="381"/>
      <c r="CZ331" s="381"/>
      <c r="DA331" s="381"/>
      <c r="DB331" s="381"/>
      <c r="DC331" s="381"/>
      <c r="DD331" s="381"/>
      <c r="DE331" s="381"/>
      <c r="DF331" s="381"/>
      <c r="DG331" s="381"/>
      <c r="DH331" s="381"/>
      <c r="DI331" s="381"/>
      <c r="DJ331" s="381"/>
      <c r="DK331" s="381"/>
      <c r="DL331" s="381"/>
      <c r="DM331" s="381"/>
      <c r="DN331" s="381"/>
      <c r="DO331" s="381"/>
      <c r="DP331" s="381"/>
      <c r="DQ331" s="381"/>
      <c r="DR331" s="381"/>
      <c r="DS331" s="381"/>
      <c r="DT331" s="381"/>
      <c r="DU331" s="381"/>
      <c r="DV331" s="381"/>
      <c r="DW331" s="381"/>
      <c r="DX331" s="381"/>
      <c r="DY331" s="381"/>
      <c r="DZ331" s="381"/>
      <c r="EA331" s="381"/>
      <c r="EB331" s="381"/>
      <c r="EC331" s="381"/>
      <c r="ED331" s="381"/>
      <c r="EE331" s="381"/>
      <c r="EF331" s="381"/>
      <c r="EG331" s="381"/>
      <c r="EH331" s="381"/>
      <c r="EI331" s="381"/>
      <c r="EJ331" s="381"/>
      <c r="EK331" s="381"/>
      <c r="EL331" s="381"/>
      <c r="EM331" s="381"/>
      <c r="EN331" s="381"/>
      <c r="EO331" s="381"/>
      <c r="EP331" s="381"/>
      <c r="EQ331" s="381"/>
      <c r="ER331" s="381"/>
      <c r="ES331" s="381"/>
      <c r="ET331" s="381"/>
      <c r="EU331" s="381"/>
      <c r="EV331" s="381"/>
      <c r="EW331" s="381"/>
      <c r="EX331" s="381"/>
      <c r="EY331" s="381"/>
      <c r="EZ331" s="381"/>
      <c r="FA331" s="381"/>
      <c r="FB331" s="381"/>
      <c r="FC331" s="381"/>
      <c r="FD331" s="381"/>
      <c r="FE331" s="381"/>
      <c r="FF331" s="381"/>
      <c r="FG331" s="381"/>
      <c r="FH331" s="381"/>
      <c r="FI331" s="381"/>
      <c r="FJ331" s="381"/>
      <c r="FK331" s="381"/>
      <c r="FL331" s="381"/>
      <c r="FM331" s="381"/>
      <c r="FN331" s="381"/>
      <c r="FO331" s="381"/>
      <c r="FP331" s="381"/>
      <c r="FQ331" s="381"/>
      <c r="FR331" s="381"/>
      <c r="FS331" s="381"/>
      <c r="FT331" s="381"/>
      <c r="FU331" s="381"/>
      <c r="FV331" s="381"/>
      <c r="FW331" s="381"/>
      <c r="FX331" s="381"/>
      <c r="FY331" s="381"/>
      <c r="FZ331" s="381"/>
      <c r="GA331" s="381"/>
      <c r="GB331" s="381"/>
      <c r="GC331" s="381"/>
    </row>
    <row r="332" spans="1:185" s="382" customFormat="1" ht="13.8">
      <c r="A332" s="390" t="s">
        <v>6135</v>
      </c>
      <c r="B332" s="388" t="s">
        <v>5997</v>
      </c>
      <c r="C332" s="202">
        <v>1</v>
      </c>
      <c r="D332" s="146">
        <v>22664</v>
      </c>
      <c r="E332" s="146">
        <v>22664</v>
      </c>
      <c r="F332" s="157"/>
      <c r="G332" s="157"/>
      <c r="H332" s="157"/>
      <c r="I332" s="381"/>
      <c r="J332" s="381"/>
      <c r="K332" s="381"/>
      <c r="L332" s="381"/>
      <c r="M332" s="381"/>
      <c r="N332" s="381"/>
      <c r="O332" s="381"/>
      <c r="P332" s="381"/>
      <c r="Q332" s="381"/>
      <c r="R332" s="381"/>
      <c r="S332" s="381"/>
      <c r="T332" s="381"/>
      <c r="U332" s="381"/>
      <c r="V332" s="381"/>
      <c r="W332" s="381"/>
      <c r="X332" s="381"/>
      <c r="Y332" s="381"/>
      <c r="Z332" s="381"/>
      <c r="AA332" s="381"/>
      <c r="AB332" s="381"/>
      <c r="AC332" s="381"/>
      <c r="AD332" s="381"/>
      <c r="AE332" s="381"/>
      <c r="AF332" s="381"/>
      <c r="AG332" s="381"/>
      <c r="AH332" s="381"/>
      <c r="AI332" s="381"/>
      <c r="AJ332" s="381"/>
      <c r="AK332" s="381"/>
      <c r="AL332" s="381"/>
      <c r="AM332" s="381"/>
      <c r="AN332" s="381"/>
      <c r="AO332" s="381"/>
      <c r="AP332" s="381"/>
      <c r="AQ332" s="381"/>
      <c r="AR332" s="381"/>
      <c r="AS332" s="381"/>
      <c r="AT332" s="381"/>
      <c r="AU332" s="381"/>
      <c r="AV332" s="381"/>
      <c r="AW332" s="381"/>
      <c r="AX332" s="381"/>
      <c r="AY332" s="381"/>
      <c r="AZ332" s="381"/>
      <c r="BA332" s="381"/>
      <c r="BB332" s="381"/>
      <c r="BC332" s="381"/>
      <c r="BD332" s="381"/>
      <c r="BE332" s="381"/>
      <c r="BF332" s="381"/>
      <c r="BG332" s="381"/>
      <c r="BH332" s="381"/>
      <c r="BI332" s="381"/>
      <c r="BJ332" s="381"/>
      <c r="BK332" s="381"/>
      <c r="BL332" s="381"/>
      <c r="BM332" s="381"/>
      <c r="BN332" s="381"/>
      <c r="BO332" s="381"/>
      <c r="BP332" s="381"/>
      <c r="BQ332" s="381"/>
      <c r="BR332" s="381"/>
      <c r="BS332" s="381"/>
      <c r="BT332" s="381"/>
      <c r="BU332" s="381"/>
      <c r="BV332" s="381"/>
      <c r="BW332" s="381"/>
      <c r="BX332" s="381"/>
      <c r="BY332" s="381"/>
      <c r="BZ332" s="381"/>
      <c r="CA332" s="381"/>
      <c r="CB332" s="381"/>
      <c r="CC332" s="381"/>
      <c r="CD332" s="381"/>
      <c r="CE332" s="381"/>
      <c r="CF332" s="381"/>
      <c r="CG332" s="381"/>
      <c r="CH332" s="381"/>
      <c r="CI332" s="381"/>
      <c r="CJ332" s="381"/>
      <c r="CK332" s="381"/>
      <c r="CL332" s="381"/>
      <c r="CM332" s="381"/>
      <c r="CN332" s="381"/>
      <c r="CO332" s="381"/>
      <c r="CP332" s="381"/>
      <c r="CQ332" s="381"/>
      <c r="CR332" s="381"/>
      <c r="CS332" s="381"/>
      <c r="CT332" s="381"/>
      <c r="CU332" s="381"/>
      <c r="CV332" s="381"/>
      <c r="CW332" s="381"/>
      <c r="CX332" s="381"/>
      <c r="CY332" s="381"/>
      <c r="CZ332" s="381"/>
      <c r="DA332" s="381"/>
      <c r="DB332" s="381"/>
      <c r="DC332" s="381"/>
      <c r="DD332" s="381"/>
      <c r="DE332" s="381"/>
      <c r="DF332" s="381"/>
      <c r="DG332" s="381"/>
      <c r="DH332" s="381"/>
      <c r="DI332" s="381"/>
      <c r="DJ332" s="381"/>
      <c r="DK332" s="381"/>
      <c r="DL332" s="381"/>
      <c r="DM332" s="381"/>
      <c r="DN332" s="381"/>
      <c r="DO332" s="381"/>
      <c r="DP332" s="381"/>
      <c r="DQ332" s="381"/>
      <c r="DR332" s="381"/>
      <c r="DS332" s="381"/>
      <c r="DT332" s="381"/>
      <c r="DU332" s="381"/>
      <c r="DV332" s="381"/>
      <c r="DW332" s="381"/>
      <c r="DX332" s="381"/>
      <c r="DY332" s="381"/>
      <c r="DZ332" s="381"/>
      <c r="EA332" s="381"/>
      <c r="EB332" s="381"/>
      <c r="EC332" s="381"/>
      <c r="ED332" s="381"/>
      <c r="EE332" s="381"/>
      <c r="EF332" s="381"/>
      <c r="EG332" s="381"/>
      <c r="EH332" s="381"/>
      <c r="EI332" s="381"/>
      <c r="EJ332" s="381"/>
      <c r="EK332" s="381"/>
      <c r="EL332" s="381"/>
      <c r="EM332" s="381"/>
      <c r="EN332" s="381"/>
      <c r="EO332" s="381"/>
      <c r="EP332" s="381"/>
      <c r="EQ332" s="381"/>
      <c r="ER332" s="381"/>
      <c r="ES332" s="381"/>
      <c r="ET332" s="381"/>
      <c r="EU332" s="381"/>
      <c r="EV332" s="381"/>
      <c r="EW332" s="381"/>
      <c r="EX332" s="381"/>
      <c r="EY332" s="381"/>
      <c r="EZ332" s="381"/>
      <c r="FA332" s="381"/>
      <c r="FB332" s="381"/>
      <c r="FC332" s="381"/>
      <c r="FD332" s="381"/>
      <c r="FE332" s="381"/>
      <c r="FF332" s="381"/>
      <c r="FG332" s="381"/>
      <c r="FH332" s="381"/>
      <c r="FI332" s="381"/>
      <c r="FJ332" s="381"/>
      <c r="FK332" s="381"/>
      <c r="FL332" s="381"/>
      <c r="FM332" s="381"/>
      <c r="FN332" s="381"/>
      <c r="FO332" s="381"/>
      <c r="FP332" s="381"/>
      <c r="FQ332" s="381"/>
      <c r="FR332" s="381"/>
      <c r="FS332" s="381"/>
      <c r="FT332" s="381"/>
      <c r="FU332" s="381"/>
      <c r="FV332" s="381"/>
      <c r="FW332" s="381"/>
      <c r="FX332" s="381"/>
      <c r="FY332" s="381"/>
      <c r="FZ332" s="381"/>
      <c r="GA332" s="381"/>
      <c r="GB332" s="381"/>
      <c r="GC332" s="381"/>
    </row>
    <row r="333" spans="1:185" s="382" customFormat="1" ht="13.8">
      <c r="A333" s="390" t="s">
        <v>6136</v>
      </c>
      <c r="B333" s="388" t="s">
        <v>5997</v>
      </c>
      <c r="C333" s="202">
        <v>4</v>
      </c>
      <c r="D333" s="146">
        <v>22039</v>
      </c>
      <c r="E333" s="146">
        <v>22823.82</v>
      </c>
      <c r="F333" s="157"/>
      <c r="G333" s="157"/>
      <c r="H333" s="157"/>
      <c r="I333" s="381"/>
      <c r="J333" s="381"/>
      <c r="K333" s="381"/>
      <c r="L333" s="381"/>
      <c r="M333" s="381"/>
      <c r="N333" s="381"/>
      <c r="O333" s="381"/>
      <c r="P333" s="381"/>
      <c r="Q333" s="381"/>
      <c r="R333" s="381"/>
      <c r="S333" s="381"/>
      <c r="T333" s="381"/>
      <c r="U333" s="381"/>
      <c r="V333" s="381"/>
      <c r="W333" s="381"/>
      <c r="X333" s="381"/>
      <c r="Y333" s="381"/>
      <c r="Z333" s="381"/>
      <c r="AA333" s="381"/>
      <c r="AB333" s="381"/>
      <c r="AC333" s="381"/>
      <c r="AD333" s="381"/>
      <c r="AE333" s="381"/>
      <c r="AF333" s="381"/>
      <c r="AG333" s="381"/>
      <c r="AH333" s="381"/>
      <c r="AI333" s="381"/>
      <c r="AJ333" s="381"/>
      <c r="AK333" s="381"/>
      <c r="AL333" s="381"/>
      <c r="AM333" s="381"/>
      <c r="AN333" s="381"/>
      <c r="AO333" s="381"/>
      <c r="AP333" s="381"/>
      <c r="AQ333" s="381"/>
      <c r="AR333" s="381"/>
      <c r="AS333" s="381"/>
      <c r="AT333" s="381"/>
      <c r="AU333" s="381"/>
      <c r="AV333" s="381"/>
      <c r="AW333" s="381"/>
      <c r="AX333" s="381"/>
      <c r="AY333" s="381"/>
      <c r="AZ333" s="381"/>
      <c r="BA333" s="381"/>
      <c r="BB333" s="381"/>
      <c r="BC333" s="381"/>
      <c r="BD333" s="381"/>
      <c r="BE333" s="381"/>
      <c r="BF333" s="381"/>
      <c r="BG333" s="381"/>
      <c r="BH333" s="381"/>
      <c r="BI333" s="381"/>
      <c r="BJ333" s="381"/>
      <c r="BK333" s="381"/>
      <c r="BL333" s="381"/>
      <c r="BM333" s="381"/>
      <c r="BN333" s="381"/>
      <c r="BO333" s="381"/>
      <c r="BP333" s="381"/>
      <c r="BQ333" s="381"/>
      <c r="BR333" s="381"/>
      <c r="BS333" s="381"/>
      <c r="BT333" s="381"/>
      <c r="BU333" s="381"/>
      <c r="BV333" s="381"/>
      <c r="BW333" s="381"/>
      <c r="BX333" s="381"/>
      <c r="BY333" s="381"/>
      <c r="BZ333" s="381"/>
      <c r="CA333" s="381"/>
      <c r="CB333" s="381"/>
      <c r="CC333" s="381"/>
      <c r="CD333" s="381"/>
      <c r="CE333" s="381"/>
      <c r="CF333" s="381"/>
      <c r="CG333" s="381"/>
      <c r="CH333" s="381"/>
      <c r="CI333" s="381"/>
      <c r="CJ333" s="381"/>
      <c r="CK333" s="381"/>
      <c r="CL333" s="381"/>
      <c r="CM333" s="381"/>
      <c r="CN333" s="381"/>
      <c r="CO333" s="381"/>
      <c r="CP333" s="381"/>
      <c r="CQ333" s="381"/>
      <c r="CR333" s="381"/>
      <c r="CS333" s="381"/>
      <c r="CT333" s="381"/>
      <c r="CU333" s="381"/>
      <c r="CV333" s="381"/>
      <c r="CW333" s="381"/>
      <c r="CX333" s="381"/>
      <c r="CY333" s="381"/>
      <c r="CZ333" s="381"/>
      <c r="DA333" s="381"/>
      <c r="DB333" s="381"/>
      <c r="DC333" s="381"/>
      <c r="DD333" s="381"/>
      <c r="DE333" s="381"/>
      <c r="DF333" s="381"/>
      <c r="DG333" s="381"/>
      <c r="DH333" s="381"/>
      <c r="DI333" s="381"/>
      <c r="DJ333" s="381"/>
      <c r="DK333" s="381"/>
      <c r="DL333" s="381"/>
      <c r="DM333" s="381"/>
      <c r="DN333" s="381"/>
      <c r="DO333" s="381"/>
      <c r="DP333" s="381"/>
      <c r="DQ333" s="381"/>
      <c r="DR333" s="381"/>
      <c r="DS333" s="381"/>
      <c r="DT333" s="381"/>
      <c r="DU333" s="381"/>
      <c r="DV333" s="381"/>
      <c r="DW333" s="381"/>
      <c r="DX333" s="381"/>
      <c r="DY333" s="381"/>
      <c r="DZ333" s="381"/>
      <c r="EA333" s="381"/>
      <c r="EB333" s="381"/>
      <c r="EC333" s="381"/>
      <c r="ED333" s="381"/>
      <c r="EE333" s="381"/>
      <c r="EF333" s="381"/>
      <c r="EG333" s="381"/>
      <c r="EH333" s="381"/>
      <c r="EI333" s="381"/>
      <c r="EJ333" s="381"/>
      <c r="EK333" s="381"/>
      <c r="EL333" s="381"/>
      <c r="EM333" s="381"/>
      <c r="EN333" s="381"/>
      <c r="EO333" s="381"/>
      <c r="EP333" s="381"/>
      <c r="EQ333" s="381"/>
      <c r="ER333" s="381"/>
      <c r="ES333" s="381"/>
      <c r="ET333" s="381"/>
      <c r="EU333" s="381"/>
      <c r="EV333" s="381"/>
      <c r="EW333" s="381"/>
      <c r="EX333" s="381"/>
      <c r="EY333" s="381"/>
      <c r="EZ333" s="381"/>
      <c r="FA333" s="381"/>
      <c r="FB333" s="381"/>
      <c r="FC333" s="381"/>
      <c r="FD333" s="381"/>
      <c r="FE333" s="381"/>
      <c r="FF333" s="381"/>
      <c r="FG333" s="381"/>
      <c r="FH333" s="381"/>
      <c r="FI333" s="381"/>
      <c r="FJ333" s="381"/>
      <c r="FK333" s="381"/>
      <c r="FL333" s="381"/>
      <c r="FM333" s="381"/>
      <c r="FN333" s="381"/>
      <c r="FO333" s="381"/>
      <c r="FP333" s="381"/>
      <c r="FQ333" s="381"/>
      <c r="FR333" s="381"/>
      <c r="FS333" s="381"/>
      <c r="FT333" s="381"/>
      <c r="FU333" s="381"/>
      <c r="FV333" s="381"/>
      <c r="FW333" s="381"/>
      <c r="FX333" s="381"/>
      <c r="FY333" s="381"/>
      <c r="FZ333" s="381"/>
      <c r="GA333" s="381"/>
      <c r="GB333" s="381"/>
      <c r="GC333" s="381"/>
    </row>
    <row r="334" spans="1:185" s="382" customFormat="1" ht="13.8">
      <c r="A334" s="390" t="s">
        <v>6137</v>
      </c>
      <c r="B334" s="388" t="s">
        <v>5997</v>
      </c>
      <c r="C334" s="202">
        <v>2</v>
      </c>
      <c r="D334" s="146">
        <v>20664</v>
      </c>
      <c r="E334" s="146">
        <v>21323.82</v>
      </c>
      <c r="F334" s="157"/>
      <c r="G334" s="157"/>
      <c r="H334" s="157"/>
      <c r="I334" s="381"/>
      <c r="J334" s="381"/>
      <c r="K334" s="381"/>
      <c r="L334" s="381"/>
      <c r="M334" s="381"/>
      <c r="N334" s="381"/>
      <c r="O334" s="381"/>
      <c r="P334" s="381"/>
      <c r="Q334" s="381"/>
      <c r="R334" s="381"/>
      <c r="S334" s="381"/>
      <c r="T334" s="381"/>
      <c r="U334" s="381"/>
      <c r="V334" s="381"/>
      <c r="W334" s="381"/>
      <c r="X334" s="381"/>
      <c r="Y334" s="381"/>
      <c r="Z334" s="381"/>
      <c r="AA334" s="381"/>
      <c r="AB334" s="381"/>
      <c r="AC334" s="381"/>
      <c r="AD334" s="381"/>
      <c r="AE334" s="381"/>
      <c r="AF334" s="381"/>
      <c r="AG334" s="381"/>
      <c r="AH334" s="381"/>
      <c r="AI334" s="381"/>
      <c r="AJ334" s="381"/>
      <c r="AK334" s="381"/>
      <c r="AL334" s="381"/>
      <c r="AM334" s="381"/>
      <c r="AN334" s="381"/>
      <c r="AO334" s="381"/>
      <c r="AP334" s="381"/>
      <c r="AQ334" s="381"/>
      <c r="AR334" s="381"/>
      <c r="AS334" s="381"/>
      <c r="AT334" s="381"/>
      <c r="AU334" s="381"/>
      <c r="AV334" s="381"/>
      <c r="AW334" s="381"/>
      <c r="AX334" s="381"/>
      <c r="AY334" s="381"/>
      <c r="AZ334" s="381"/>
      <c r="BA334" s="381"/>
      <c r="BB334" s="381"/>
      <c r="BC334" s="381"/>
      <c r="BD334" s="381"/>
      <c r="BE334" s="381"/>
      <c r="BF334" s="381"/>
      <c r="BG334" s="381"/>
      <c r="BH334" s="381"/>
      <c r="BI334" s="381"/>
      <c r="BJ334" s="381"/>
      <c r="BK334" s="381"/>
      <c r="BL334" s="381"/>
      <c r="BM334" s="381"/>
      <c r="BN334" s="381"/>
      <c r="BO334" s="381"/>
      <c r="BP334" s="381"/>
      <c r="BQ334" s="381"/>
      <c r="BR334" s="381"/>
      <c r="BS334" s="381"/>
      <c r="BT334" s="381"/>
      <c r="BU334" s="381"/>
      <c r="BV334" s="381"/>
      <c r="BW334" s="381"/>
      <c r="BX334" s="381"/>
      <c r="BY334" s="381"/>
      <c r="BZ334" s="381"/>
      <c r="CA334" s="381"/>
      <c r="CB334" s="381"/>
      <c r="CC334" s="381"/>
      <c r="CD334" s="381"/>
      <c r="CE334" s="381"/>
      <c r="CF334" s="381"/>
      <c r="CG334" s="381"/>
      <c r="CH334" s="381"/>
      <c r="CI334" s="381"/>
      <c r="CJ334" s="381"/>
      <c r="CK334" s="381"/>
      <c r="CL334" s="381"/>
      <c r="CM334" s="381"/>
      <c r="CN334" s="381"/>
      <c r="CO334" s="381"/>
      <c r="CP334" s="381"/>
      <c r="CQ334" s="381"/>
      <c r="CR334" s="381"/>
      <c r="CS334" s="381"/>
      <c r="CT334" s="381"/>
      <c r="CU334" s="381"/>
      <c r="CV334" s="381"/>
      <c r="CW334" s="381"/>
      <c r="CX334" s="381"/>
      <c r="CY334" s="381"/>
      <c r="CZ334" s="381"/>
      <c r="DA334" s="381"/>
      <c r="DB334" s="381"/>
      <c r="DC334" s="381"/>
      <c r="DD334" s="381"/>
      <c r="DE334" s="381"/>
      <c r="DF334" s="381"/>
      <c r="DG334" s="381"/>
      <c r="DH334" s="381"/>
      <c r="DI334" s="381"/>
      <c r="DJ334" s="381"/>
      <c r="DK334" s="381"/>
      <c r="DL334" s="381"/>
      <c r="DM334" s="381"/>
      <c r="DN334" s="381"/>
      <c r="DO334" s="381"/>
      <c r="DP334" s="381"/>
      <c r="DQ334" s="381"/>
      <c r="DR334" s="381"/>
      <c r="DS334" s="381"/>
      <c r="DT334" s="381"/>
      <c r="DU334" s="381"/>
      <c r="DV334" s="381"/>
      <c r="DW334" s="381"/>
      <c r="DX334" s="381"/>
      <c r="DY334" s="381"/>
      <c r="DZ334" s="381"/>
      <c r="EA334" s="381"/>
      <c r="EB334" s="381"/>
      <c r="EC334" s="381"/>
      <c r="ED334" s="381"/>
      <c r="EE334" s="381"/>
      <c r="EF334" s="381"/>
      <c r="EG334" s="381"/>
      <c r="EH334" s="381"/>
      <c r="EI334" s="381"/>
      <c r="EJ334" s="381"/>
      <c r="EK334" s="381"/>
      <c r="EL334" s="381"/>
      <c r="EM334" s="381"/>
      <c r="EN334" s="381"/>
      <c r="EO334" s="381"/>
      <c r="EP334" s="381"/>
      <c r="EQ334" s="381"/>
      <c r="ER334" s="381"/>
      <c r="ES334" s="381"/>
      <c r="ET334" s="381"/>
      <c r="EU334" s="381"/>
      <c r="EV334" s="381"/>
      <c r="EW334" s="381"/>
      <c r="EX334" s="381"/>
      <c r="EY334" s="381"/>
      <c r="EZ334" s="381"/>
      <c r="FA334" s="381"/>
      <c r="FB334" s="381"/>
      <c r="FC334" s="381"/>
      <c r="FD334" s="381"/>
      <c r="FE334" s="381"/>
      <c r="FF334" s="381"/>
      <c r="FG334" s="381"/>
      <c r="FH334" s="381"/>
      <c r="FI334" s="381"/>
      <c r="FJ334" s="381"/>
      <c r="FK334" s="381"/>
      <c r="FL334" s="381"/>
      <c r="FM334" s="381"/>
      <c r="FN334" s="381"/>
      <c r="FO334" s="381"/>
      <c r="FP334" s="381"/>
      <c r="FQ334" s="381"/>
      <c r="FR334" s="381"/>
      <c r="FS334" s="381"/>
      <c r="FT334" s="381"/>
      <c r="FU334" s="381"/>
      <c r="FV334" s="381"/>
      <c r="FW334" s="381"/>
      <c r="FX334" s="381"/>
      <c r="FY334" s="381"/>
      <c r="FZ334" s="381"/>
      <c r="GA334" s="381"/>
      <c r="GB334" s="381"/>
      <c r="GC334" s="381"/>
    </row>
    <row r="335" spans="1:185" s="382" customFormat="1" ht="13.8">
      <c r="A335" s="390" t="s">
        <v>6138</v>
      </c>
      <c r="B335" s="388" t="s">
        <v>5997</v>
      </c>
      <c r="C335" s="202">
        <v>2</v>
      </c>
      <c r="D335" s="146">
        <v>26004.82</v>
      </c>
      <c r="E335" s="146">
        <v>26104.82</v>
      </c>
      <c r="F335" s="157"/>
      <c r="G335" s="157"/>
      <c r="H335" s="157"/>
      <c r="I335" s="381"/>
      <c r="J335" s="381"/>
      <c r="K335" s="381"/>
      <c r="L335" s="381"/>
      <c r="M335" s="381"/>
      <c r="N335" s="381"/>
      <c r="O335" s="381"/>
      <c r="P335" s="381"/>
      <c r="Q335" s="381"/>
      <c r="R335" s="381"/>
      <c r="S335" s="381"/>
      <c r="T335" s="381"/>
      <c r="U335" s="381"/>
      <c r="V335" s="381"/>
      <c r="W335" s="381"/>
      <c r="X335" s="381"/>
      <c r="Y335" s="381"/>
      <c r="Z335" s="381"/>
      <c r="AA335" s="381"/>
      <c r="AB335" s="381"/>
      <c r="AC335" s="381"/>
      <c r="AD335" s="381"/>
      <c r="AE335" s="381"/>
      <c r="AF335" s="381"/>
      <c r="AG335" s="381"/>
      <c r="AH335" s="381"/>
      <c r="AI335" s="381"/>
      <c r="AJ335" s="381"/>
      <c r="AK335" s="381"/>
      <c r="AL335" s="381"/>
      <c r="AM335" s="381"/>
      <c r="AN335" s="381"/>
      <c r="AO335" s="381"/>
      <c r="AP335" s="381"/>
      <c r="AQ335" s="381"/>
      <c r="AR335" s="381"/>
      <c r="AS335" s="381"/>
      <c r="AT335" s="381"/>
      <c r="AU335" s="381"/>
      <c r="AV335" s="381"/>
      <c r="AW335" s="381"/>
      <c r="AX335" s="381"/>
      <c r="AY335" s="381"/>
      <c r="AZ335" s="381"/>
      <c r="BA335" s="381"/>
      <c r="BB335" s="381"/>
      <c r="BC335" s="381"/>
      <c r="BD335" s="381"/>
      <c r="BE335" s="381"/>
      <c r="BF335" s="381"/>
      <c r="BG335" s="381"/>
      <c r="BH335" s="381"/>
      <c r="BI335" s="381"/>
      <c r="BJ335" s="381"/>
      <c r="BK335" s="381"/>
      <c r="BL335" s="381"/>
      <c r="BM335" s="381"/>
      <c r="BN335" s="381"/>
      <c r="BO335" s="381"/>
      <c r="BP335" s="381"/>
      <c r="BQ335" s="381"/>
      <c r="BR335" s="381"/>
      <c r="BS335" s="381"/>
      <c r="BT335" s="381"/>
      <c r="BU335" s="381"/>
      <c r="BV335" s="381"/>
      <c r="BW335" s="381"/>
      <c r="BX335" s="381"/>
      <c r="BY335" s="381"/>
      <c r="BZ335" s="381"/>
      <c r="CA335" s="381"/>
      <c r="CB335" s="381"/>
      <c r="CC335" s="381"/>
      <c r="CD335" s="381"/>
      <c r="CE335" s="381"/>
      <c r="CF335" s="381"/>
      <c r="CG335" s="381"/>
      <c r="CH335" s="381"/>
      <c r="CI335" s="381"/>
      <c r="CJ335" s="381"/>
      <c r="CK335" s="381"/>
      <c r="CL335" s="381"/>
      <c r="CM335" s="381"/>
      <c r="CN335" s="381"/>
      <c r="CO335" s="381"/>
      <c r="CP335" s="381"/>
      <c r="CQ335" s="381"/>
      <c r="CR335" s="381"/>
      <c r="CS335" s="381"/>
      <c r="CT335" s="381"/>
      <c r="CU335" s="381"/>
      <c r="CV335" s="381"/>
      <c r="CW335" s="381"/>
      <c r="CX335" s="381"/>
      <c r="CY335" s="381"/>
      <c r="CZ335" s="381"/>
      <c r="DA335" s="381"/>
      <c r="DB335" s="381"/>
      <c r="DC335" s="381"/>
      <c r="DD335" s="381"/>
      <c r="DE335" s="381"/>
      <c r="DF335" s="381"/>
      <c r="DG335" s="381"/>
      <c r="DH335" s="381"/>
      <c r="DI335" s="381"/>
      <c r="DJ335" s="381"/>
      <c r="DK335" s="381"/>
      <c r="DL335" s="381"/>
      <c r="DM335" s="381"/>
      <c r="DN335" s="381"/>
      <c r="DO335" s="381"/>
      <c r="DP335" s="381"/>
      <c r="DQ335" s="381"/>
      <c r="DR335" s="381"/>
      <c r="DS335" s="381"/>
      <c r="DT335" s="381"/>
      <c r="DU335" s="381"/>
      <c r="DV335" s="381"/>
      <c r="DW335" s="381"/>
      <c r="DX335" s="381"/>
      <c r="DY335" s="381"/>
      <c r="DZ335" s="381"/>
      <c r="EA335" s="381"/>
      <c r="EB335" s="381"/>
      <c r="EC335" s="381"/>
      <c r="ED335" s="381"/>
      <c r="EE335" s="381"/>
      <c r="EF335" s="381"/>
      <c r="EG335" s="381"/>
      <c r="EH335" s="381"/>
      <c r="EI335" s="381"/>
      <c r="EJ335" s="381"/>
      <c r="EK335" s="381"/>
      <c r="EL335" s="381"/>
      <c r="EM335" s="381"/>
      <c r="EN335" s="381"/>
      <c r="EO335" s="381"/>
      <c r="EP335" s="381"/>
      <c r="EQ335" s="381"/>
      <c r="ER335" s="381"/>
      <c r="ES335" s="381"/>
      <c r="ET335" s="381"/>
      <c r="EU335" s="381"/>
      <c r="EV335" s="381"/>
      <c r="EW335" s="381"/>
      <c r="EX335" s="381"/>
      <c r="EY335" s="381"/>
      <c r="EZ335" s="381"/>
      <c r="FA335" s="381"/>
      <c r="FB335" s="381"/>
      <c r="FC335" s="381"/>
      <c r="FD335" s="381"/>
      <c r="FE335" s="381"/>
      <c r="FF335" s="381"/>
      <c r="FG335" s="381"/>
      <c r="FH335" s="381"/>
      <c r="FI335" s="381"/>
      <c r="FJ335" s="381"/>
      <c r="FK335" s="381"/>
      <c r="FL335" s="381"/>
      <c r="FM335" s="381"/>
      <c r="FN335" s="381"/>
      <c r="FO335" s="381"/>
      <c r="FP335" s="381"/>
      <c r="FQ335" s="381"/>
      <c r="FR335" s="381"/>
      <c r="FS335" s="381"/>
      <c r="FT335" s="381"/>
      <c r="FU335" s="381"/>
      <c r="FV335" s="381"/>
      <c r="FW335" s="381"/>
      <c r="FX335" s="381"/>
      <c r="FY335" s="381"/>
      <c r="FZ335" s="381"/>
      <c r="GA335" s="381"/>
      <c r="GB335" s="381"/>
      <c r="GC335" s="381"/>
    </row>
    <row r="336" spans="1:185" s="382" customFormat="1" ht="13.8">
      <c r="A336" s="390" t="s">
        <v>6139</v>
      </c>
      <c r="B336" s="388" t="s">
        <v>6005</v>
      </c>
      <c r="C336" s="202">
        <v>56</v>
      </c>
      <c r="D336" s="146">
        <v>19362</v>
      </c>
      <c r="E336" s="146">
        <v>20299.400000000001</v>
      </c>
      <c r="F336" s="157"/>
      <c r="G336" s="157"/>
      <c r="H336" s="157"/>
      <c r="I336" s="381"/>
      <c r="J336" s="381"/>
      <c r="K336" s="381"/>
      <c r="L336" s="381"/>
      <c r="M336" s="381"/>
      <c r="N336" s="381"/>
      <c r="O336" s="381"/>
      <c r="P336" s="381"/>
      <c r="Q336" s="381"/>
      <c r="R336" s="381"/>
      <c r="S336" s="381"/>
      <c r="T336" s="381"/>
      <c r="U336" s="381"/>
      <c r="V336" s="381"/>
      <c r="W336" s="381"/>
      <c r="X336" s="381"/>
      <c r="Y336" s="381"/>
      <c r="Z336" s="381"/>
      <c r="AA336" s="381"/>
      <c r="AB336" s="381"/>
      <c r="AC336" s="381"/>
      <c r="AD336" s="381"/>
      <c r="AE336" s="381"/>
      <c r="AF336" s="381"/>
      <c r="AG336" s="381"/>
      <c r="AH336" s="381"/>
      <c r="AI336" s="381"/>
      <c r="AJ336" s="381"/>
      <c r="AK336" s="381"/>
      <c r="AL336" s="381"/>
      <c r="AM336" s="381"/>
      <c r="AN336" s="381"/>
      <c r="AO336" s="381"/>
      <c r="AP336" s="381"/>
      <c r="AQ336" s="381"/>
      <c r="AR336" s="381"/>
      <c r="AS336" s="381"/>
      <c r="AT336" s="381"/>
      <c r="AU336" s="381"/>
      <c r="AV336" s="381"/>
      <c r="AW336" s="381"/>
      <c r="AX336" s="381"/>
      <c r="AY336" s="381"/>
      <c r="AZ336" s="381"/>
      <c r="BA336" s="381"/>
      <c r="BB336" s="381"/>
      <c r="BC336" s="381"/>
      <c r="BD336" s="381"/>
      <c r="BE336" s="381"/>
      <c r="BF336" s="381"/>
      <c r="BG336" s="381"/>
      <c r="BH336" s="381"/>
      <c r="BI336" s="381"/>
      <c r="BJ336" s="381"/>
      <c r="BK336" s="381"/>
      <c r="BL336" s="381"/>
      <c r="BM336" s="381"/>
      <c r="BN336" s="381"/>
      <c r="BO336" s="381"/>
      <c r="BP336" s="381"/>
      <c r="BQ336" s="381"/>
      <c r="BR336" s="381"/>
      <c r="BS336" s="381"/>
      <c r="BT336" s="381"/>
      <c r="BU336" s="381"/>
      <c r="BV336" s="381"/>
      <c r="BW336" s="381"/>
      <c r="BX336" s="381"/>
      <c r="BY336" s="381"/>
      <c r="BZ336" s="381"/>
      <c r="CA336" s="381"/>
      <c r="CB336" s="381"/>
      <c r="CC336" s="381"/>
      <c r="CD336" s="381"/>
      <c r="CE336" s="381"/>
      <c r="CF336" s="381"/>
      <c r="CG336" s="381"/>
      <c r="CH336" s="381"/>
      <c r="CI336" s="381"/>
      <c r="CJ336" s="381"/>
      <c r="CK336" s="381"/>
      <c r="CL336" s="381"/>
      <c r="CM336" s="381"/>
      <c r="CN336" s="381"/>
      <c r="CO336" s="381"/>
      <c r="CP336" s="381"/>
      <c r="CQ336" s="381"/>
      <c r="CR336" s="381"/>
      <c r="CS336" s="381"/>
      <c r="CT336" s="381"/>
      <c r="CU336" s="381"/>
      <c r="CV336" s="381"/>
      <c r="CW336" s="381"/>
      <c r="CX336" s="381"/>
      <c r="CY336" s="381"/>
      <c r="CZ336" s="381"/>
      <c r="DA336" s="381"/>
      <c r="DB336" s="381"/>
      <c r="DC336" s="381"/>
      <c r="DD336" s="381"/>
      <c r="DE336" s="381"/>
      <c r="DF336" s="381"/>
      <c r="DG336" s="381"/>
      <c r="DH336" s="381"/>
      <c r="DI336" s="381"/>
      <c r="DJ336" s="381"/>
      <c r="DK336" s="381"/>
      <c r="DL336" s="381"/>
      <c r="DM336" s="381"/>
      <c r="DN336" s="381"/>
      <c r="DO336" s="381"/>
      <c r="DP336" s="381"/>
      <c r="DQ336" s="381"/>
      <c r="DR336" s="381"/>
      <c r="DS336" s="381"/>
      <c r="DT336" s="381"/>
      <c r="DU336" s="381"/>
      <c r="DV336" s="381"/>
      <c r="DW336" s="381"/>
      <c r="DX336" s="381"/>
      <c r="DY336" s="381"/>
      <c r="DZ336" s="381"/>
      <c r="EA336" s="381"/>
      <c r="EB336" s="381"/>
      <c r="EC336" s="381"/>
      <c r="ED336" s="381"/>
      <c r="EE336" s="381"/>
      <c r="EF336" s="381"/>
      <c r="EG336" s="381"/>
      <c r="EH336" s="381"/>
      <c r="EI336" s="381"/>
      <c r="EJ336" s="381"/>
      <c r="EK336" s="381"/>
      <c r="EL336" s="381"/>
      <c r="EM336" s="381"/>
      <c r="EN336" s="381"/>
      <c r="EO336" s="381"/>
      <c r="EP336" s="381"/>
      <c r="EQ336" s="381"/>
      <c r="ER336" s="381"/>
      <c r="ES336" s="381"/>
      <c r="ET336" s="381"/>
      <c r="EU336" s="381"/>
      <c r="EV336" s="381"/>
      <c r="EW336" s="381"/>
      <c r="EX336" s="381"/>
      <c r="EY336" s="381"/>
      <c r="EZ336" s="381"/>
      <c r="FA336" s="381"/>
      <c r="FB336" s="381"/>
      <c r="FC336" s="381"/>
      <c r="FD336" s="381"/>
      <c r="FE336" s="381"/>
      <c r="FF336" s="381"/>
      <c r="FG336" s="381"/>
      <c r="FH336" s="381"/>
      <c r="FI336" s="381"/>
      <c r="FJ336" s="381"/>
      <c r="FK336" s="381"/>
      <c r="FL336" s="381"/>
      <c r="FM336" s="381"/>
      <c r="FN336" s="381"/>
      <c r="FO336" s="381"/>
      <c r="FP336" s="381"/>
      <c r="FQ336" s="381"/>
      <c r="FR336" s="381"/>
      <c r="FS336" s="381"/>
      <c r="FT336" s="381"/>
      <c r="FU336" s="381"/>
      <c r="FV336" s="381"/>
      <c r="FW336" s="381"/>
      <c r="FX336" s="381"/>
      <c r="FY336" s="381"/>
      <c r="FZ336" s="381"/>
      <c r="GA336" s="381"/>
      <c r="GB336" s="381"/>
      <c r="GC336" s="381"/>
    </row>
    <row r="337" spans="1:185" s="382" customFormat="1" ht="13.8">
      <c r="A337" s="390" t="s">
        <v>6140</v>
      </c>
      <c r="B337" s="388" t="s">
        <v>5970</v>
      </c>
      <c r="C337" s="202">
        <v>6</v>
      </c>
      <c r="D337" s="146">
        <v>28046</v>
      </c>
      <c r="E337" s="146">
        <v>28933.4</v>
      </c>
      <c r="F337" s="157"/>
      <c r="G337" s="157"/>
      <c r="H337" s="157"/>
      <c r="I337" s="381"/>
      <c r="J337" s="381"/>
      <c r="K337" s="381"/>
      <c r="L337" s="381"/>
      <c r="M337" s="381"/>
      <c r="N337" s="381"/>
      <c r="O337" s="381"/>
      <c r="P337" s="381"/>
      <c r="Q337" s="381"/>
      <c r="R337" s="381"/>
      <c r="S337" s="381"/>
      <c r="T337" s="381"/>
      <c r="U337" s="381"/>
      <c r="V337" s="381"/>
      <c r="W337" s="381"/>
      <c r="X337" s="381"/>
      <c r="Y337" s="381"/>
      <c r="Z337" s="381"/>
      <c r="AA337" s="381"/>
      <c r="AB337" s="381"/>
      <c r="AC337" s="381"/>
      <c r="AD337" s="381"/>
      <c r="AE337" s="381"/>
      <c r="AF337" s="381"/>
      <c r="AG337" s="381"/>
      <c r="AH337" s="381"/>
      <c r="AI337" s="381"/>
      <c r="AJ337" s="381"/>
      <c r="AK337" s="381"/>
      <c r="AL337" s="381"/>
      <c r="AM337" s="381"/>
      <c r="AN337" s="381"/>
      <c r="AO337" s="381"/>
      <c r="AP337" s="381"/>
      <c r="AQ337" s="381"/>
      <c r="AR337" s="381"/>
      <c r="AS337" s="381"/>
      <c r="AT337" s="381"/>
      <c r="AU337" s="381"/>
      <c r="AV337" s="381"/>
      <c r="AW337" s="381"/>
      <c r="AX337" s="381"/>
      <c r="AY337" s="381"/>
      <c r="AZ337" s="381"/>
      <c r="BA337" s="381"/>
      <c r="BB337" s="381"/>
      <c r="BC337" s="381"/>
      <c r="BD337" s="381"/>
      <c r="BE337" s="381"/>
      <c r="BF337" s="381"/>
      <c r="BG337" s="381"/>
      <c r="BH337" s="381"/>
      <c r="BI337" s="381"/>
      <c r="BJ337" s="381"/>
      <c r="BK337" s="381"/>
      <c r="BL337" s="381"/>
      <c r="BM337" s="381"/>
      <c r="BN337" s="381"/>
      <c r="BO337" s="381"/>
      <c r="BP337" s="381"/>
      <c r="BQ337" s="381"/>
      <c r="BR337" s="381"/>
      <c r="BS337" s="381"/>
      <c r="BT337" s="381"/>
      <c r="BU337" s="381"/>
      <c r="BV337" s="381"/>
      <c r="BW337" s="381"/>
      <c r="BX337" s="381"/>
      <c r="BY337" s="381"/>
      <c r="BZ337" s="381"/>
      <c r="CA337" s="381"/>
      <c r="CB337" s="381"/>
      <c r="CC337" s="381"/>
      <c r="CD337" s="381"/>
      <c r="CE337" s="381"/>
      <c r="CF337" s="381"/>
      <c r="CG337" s="381"/>
      <c r="CH337" s="381"/>
      <c r="CI337" s="381"/>
      <c r="CJ337" s="381"/>
      <c r="CK337" s="381"/>
      <c r="CL337" s="381"/>
      <c r="CM337" s="381"/>
      <c r="CN337" s="381"/>
      <c r="CO337" s="381"/>
      <c r="CP337" s="381"/>
      <c r="CQ337" s="381"/>
      <c r="CR337" s="381"/>
      <c r="CS337" s="381"/>
      <c r="CT337" s="381"/>
      <c r="CU337" s="381"/>
      <c r="CV337" s="381"/>
      <c r="CW337" s="381"/>
      <c r="CX337" s="381"/>
      <c r="CY337" s="381"/>
      <c r="CZ337" s="381"/>
      <c r="DA337" s="381"/>
      <c r="DB337" s="381"/>
      <c r="DC337" s="381"/>
      <c r="DD337" s="381"/>
      <c r="DE337" s="381"/>
      <c r="DF337" s="381"/>
      <c r="DG337" s="381"/>
      <c r="DH337" s="381"/>
      <c r="DI337" s="381"/>
      <c r="DJ337" s="381"/>
      <c r="DK337" s="381"/>
      <c r="DL337" s="381"/>
      <c r="DM337" s="381"/>
      <c r="DN337" s="381"/>
      <c r="DO337" s="381"/>
      <c r="DP337" s="381"/>
      <c r="DQ337" s="381"/>
      <c r="DR337" s="381"/>
      <c r="DS337" s="381"/>
      <c r="DT337" s="381"/>
      <c r="DU337" s="381"/>
      <c r="DV337" s="381"/>
      <c r="DW337" s="381"/>
      <c r="DX337" s="381"/>
      <c r="DY337" s="381"/>
      <c r="DZ337" s="381"/>
      <c r="EA337" s="381"/>
      <c r="EB337" s="381"/>
      <c r="EC337" s="381"/>
      <c r="ED337" s="381"/>
      <c r="EE337" s="381"/>
      <c r="EF337" s="381"/>
      <c r="EG337" s="381"/>
      <c r="EH337" s="381"/>
      <c r="EI337" s="381"/>
      <c r="EJ337" s="381"/>
      <c r="EK337" s="381"/>
      <c r="EL337" s="381"/>
      <c r="EM337" s="381"/>
      <c r="EN337" s="381"/>
      <c r="EO337" s="381"/>
      <c r="EP337" s="381"/>
      <c r="EQ337" s="381"/>
      <c r="ER337" s="381"/>
      <c r="ES337" s="381"/>
      <c r="ET337" s="381"/>
      <c r="EU337" s="381"/>
      <c r="EV337" s="381"/>
      <c r="EW337" s="381"/>
      <c r="EX337" s="381"/>
      <c r="EY337" s="381"/>
      <c r="EZ337" s="381"/>
      <c r="FA337" s="381"/>
      <c r="FB337" s="381"/>
      <c r="FC337" s="381"/>
      <c r="FD337" s="381"/>
      <c r="FE337" s="381"/>
      <c r="FF337" s="381"/>
      <c r="FG337" s="381"/>
      <c r="FH337" s="381"/>
      <c r="FI337" s="381"/>
      <c r="FJ337" s="381"/>
      <c r="FK337" s="381"/>
      <c r="FL337" s="381"/>
      <c r="FM337" s="381"/>
      <c r="FN337" s="381"/>
      <c r="FO337" s="381"/>
      <c r="FP337" s="381"/>
      <c r="FQ337" s="381"/>
      <c r="FR337" s="381"/>
      <c r="FS337" s="381"/>
      <c r="FT337" s="381"/>
      <c r="FU337" s="381"/>
      <c r="FV337" s="381"/>
      <c r="FW337" s="381"/>
      <c r="FX337" s="381"/>
      <c r="FY337" s="381"/>
      <c r="FZ337" s="381"/>
      <c r="GA337" s="381"/>
      <c r="GB337" s="381"/>
      <c r="GC337" s="381"/>
    </row>
    <row r="338" spans="1:185" s="382" customFormat="1" ht="13.8">
      <c r="A338" s="390" t="s">
        <v>6141</v>
      </c>
      <c r="B338" s="388" t="s">
        <v>6008</v>
      </c>
      <c r="C338" s="202">
        <v>1</v>
      </c>
      <c r="D338" s="146">
        <v>18848</v>
      </c>
      <c r="E338" s="146">
        <v>18848</v>
      </c>
      <c r="F338" s="157"/>
      <c r="G338" s="157"/>
      <c r="H338" s="157"/>
      <c r="I338" s="381"/>
      <c r="J338" s="381"/>
      <c r="K338" s="381"/>
      <c r="L338" s="381"/>
      <c r="M338" s="381"/>
      <c r="N338" s="381"/>
      <c r="O338" s="381"/>
      <c r="P338" s="381"/>
      <c r="Q338" s="381"/>
      <c r="R338" s="381"/>
      <c r="S338" s="381"/>
      <c r="T338" s="381"/>
      <c r="U338" s="381"/>
      <c r="V338" s="381"/>
      <c r="W338" s="381"/>
      <c r="X338" s="381"/>
      <c r="Y338" s="381"/>
      <c r="Z338" s="381"/>
      <c r="AA338" s="381"/>
      <c r="AB338" s="381"/>
      <c r="AC338" s="381"/>
      <c r="AD338" s="381"/>
      <c r="AE338" s="381"/>
      <c r="AF338" s="381"/>
      <c r="AG338" s="381"/>
      <c r="AH338" s="381"/>
      <c r="AI338" s="381"/>
      <c r="AJ338" s="381"/>
      <c r="AK338" s="381"/>
      <c r="AL338" s="381"/>
      <c r="AM338" s="381"/>
      <c r="AN338" s="381"/>
      <c r="AO338" s="381"/>
      <c r="AP338" s="381"/>
      <c r="AQ338" s="381"/>
      <c r="AR338" s="381"/>
      <c r="AS338" s="381"/>
      <c r="AT338" s="381"/>
      <c r="AU338" s="381"/>
      <c r="AV338" s="381"/>
      <c r="AW338" s="381"/>
      <c r="AX338" s="381"/>
      <c r="AY338" s="381"/>
      <c r="AZ338" s="381"/>
      <c r="BA338" s="381"/>
      <c r="BB338" s="381"/>
      <c r="BC338" s="381"/>
      <c r="BD338" s="381"/>
      <c r="BE338" s="381"/>
      <c r="BF338" s="381"/>
      <c r="BG338" s="381"/>
      <c r="BH338" s="381"/>
      <c r="BI338" s="381"/>
      <c r="BJ338" s="381"/>
      <c r="BK338" s="381"/>
      <c r="BL338" s="381"/>
      <c r="BM338" s="381"/>
      <c r="BN338" s="381"/>
      <c r="BO338" s="381"/>
      <c r="BP338" s="381"/>
      <c r="BQ338" s="381"/>
      <c r="BR338" s="381"/>
      <c r="BS338" s="381"/>
      <c r="BT338" s="381"/>
      <c r="BU338" s="381"/>
      <c r="BV338" s="381"/>
      <c r="BW338" s="381"/>
      <c r="BX338" s="381"/>
      <c r="BY338" s="381"/>
      <c r="BZ338" s="381"/>
      <c r="CA338" s="381"/>
      <c r="CB338" s="381"/>
      <c r="CC338" s="381"/>
      <c r="CD338" s="381"/>
      <c r="CE338" s="381"/>
      <c r="CF338" s="381"/>
      <c r="CG338" s="381"/>
      <c r="CH338" s="381"/>
      <c r="CI338" s="381"/>
      <c r="CJ338" s="381"/>
      <c r="CK338" s="381"/>
      <c r="CL338" s="381"/>
      <c r="CM338" s="381"/>
      <c r="CN338" s="381"/>
      <c r="CO338" s="381"/>
      <c r="CP338" s="381"/>
      <c r="CQ338" s="381"/>
      <c r="CR338" s="381"/>
      <c r="CS338" s="381"/>
      <c r="CT338" s="381"/>
      <c r="CU338" s="381"/>
      <c r="CV338" s="381"/>
      <c r="CW338" s="381"/>
      <c r="CX338" s="381"/>
      <c r="CY338" s="381"/>
      <c r="CZ338" s="381"/>
      <c r="DA338" s="381"/>
      <c r="DB338" s="381"/>
      <c r="DC338" s="381"/>
      <c r="DD338" s="381"/>
      <c r="DE338" s="381"/>
      <c r="DF338" s="381"/>
      <c r="DG338" s="381"/>
      <c r="DH338" s="381"/>
      <c r="DI338" s="381"/>
      <c r="DJ338" s="381"/>
      <c r="DK338" s="381"/>
      <c r="DL338" s="381"/>
      <c r="DM338" s="381"/>
      <c r="DN338" s="381"/>
      <c r="DO338" s="381"/>
      <c r="DP338" s="381"/>
      <c r="DQ338" s="381"/>
      <c r="DR338" s="381"/>
      <c r="DS338" s="381"/>
      <c r="DT338" s="381"/>
      <c r="DU338" s="381"/>
      <c r="DV338" s="381"/>
      <c r="DW338" s="381"/>
      <c r="DX338" s="381"/>
      <c r="DY338" s="381"/>
      <c r="DZ338" s="381"/>
      <c r="EA338" s="381"/>
      <c r="EB338" s="381"/>
      <c r="EC338" s="381"/>
      <c r="ED338" s="381"/>
      <c r="EE338" s="381"/>
      <c r="EF338" s="381"/>
      <c r="EG338" s="381"/>
      <c r="EH338" s="381"/>
      <c r="EI338" s="381"/>
      <c r="EJ338" s="381"/>
      <c r="EK338" s="381"/>
      <c r="EL338" s="381"/>
      <c r="EM338" s="381"/>
      <c r="EN338" s="381"/>
      <c r="EO338" s="381"/>
      <c r="EP338" s="381"/>
      <c r="EQ338" s="381"/>
      <c r="ER338" s="381"/>
      <c r="ES338" s="381"/>
      <c r="ET338" s="381"/>
      <c r="EU338" s="381"/>
      <c r="EV338" s="381"/>
      <c r="EW338" s="381"/>
      <c r="EX338" s="381"/>
      <c r="EY338" s="381"/>
      <c r="EZ338" s="381"/>
      <c r="FA338" s="381"/>
      <c r="FB338" s="381"/>
      <c r="FC338" s="381"/>
      <c r="FD338" s="381"/>
      <c r="FE338" s="381"/>
      <c r="FF338" s="381"/>
      <c r="FG338" s="381"/>
      <c r="FH338" s="381"/>
      <c r="FI338" s="381"/>
      <c r="FJ338" s="381"/>
      <c r="FK338" s="381"/>
      <c r="FL338" s="381"/>
      <c r="FM338" s="381"/>
      <c r="FN338" s="381"/>
      <c r="FO338" s="381"/>
      <c r="FP338" s="381"/>
      <c r="FQ338" s="381"/>
      <c r="FR338" s="381"/>
      <c r="FS338" s="381"/>
      <c r="FT338" s="381"/>
      <c r="FU338" s="381"/>
      <c r="FV338" s="381"/>
      <c r="FW338" s="381"/>
      <c r="FX338" s="381"/>
      <c r="FY338" s="381"/>
      <c r="FZ338" s="381"/>
      <c r="GA338" s="381"/>
      <c r="GB338" s="381"/>
      <c r="GC338" s="381"/>
    </row>
    <row r="339" spans="1:185" s="382" customFormat="1" ht="13.8">
      <c r="A339" s="390" t="s">
        <v>6142</v>
      </c>
      <c r="B339" s="388" t="s">
        <v>6008</v>
      </c>
      <c r="C339" s="202">
        <v>1</v>
      </c>
      <c r="D339" s="146">
        <v>20585.560000000001</v>
      </c>
      <c r="E339" s="146">
        <v>20585.560000000001</v>
      </c>
      <c r="F339" s="157"/>
      <c r="G339" s="157"/>
      <c r="H339" s="157"/>
      <c r="I339" s="381"/>
      <c r="J339" s="381"/>
      <c r="K339" s="381"/>
      <c r="L339" s="381"/>
      <c r="M339" s="381"/>
      <c r="N339" s="381"/>
      <c r="O339" s="381"/>
      <c r="P339" s="381"/>
      <c r="Q339" s="381"/>
      <c r="R339" s="381"/>
      <c r="S339" s="381"/>
      <c r="T339" s="381"/>
      <c r="U339" s="381"/>
      <c r="V339" s="381"/>
      <c r="W339" s="381"/>
      <c r="X339" s="381"/>
      <c r="Y339" s="381"/>
      <c r="Z339" s="381"/>
      <c r="AA339" s="381"/>
      <c r="AB339" s="381"/>
      <c r="AC339" s="381"/>
      <c r="AD339" s="381"/>
      <c r="AE339" s="381"/>
      <c r="AF339" s="381"/>
      <c r="AG339" s="381"/>
      <c r="AH339" s="381"/>
      <c r="AI339" s="381"/>
      <c r="AJ339" s="381"/>
      <c r="AK339" s="381"/>
      <c r="AL339" s="381"/>
      <c r="AM339" s="381"/>
      <c r="AN339" s="381"/>
      <c r="AO339" s="381"/>
      <c r="AP339" s="381"/>
      <c r="AQ339" s="381"/>
      <c r="AR339" s="381"/>
      <c r="AS339" s="381"/>
      <c r="AT339" s="381"/>
      <c r="AU339" s="381"/>
      <c r="AV339" s="381"/>
      <c r="AW339" s="381"/>
      <c r="AX339" s="381"/>
      <c r="AY339" s="381"/>
      <c r="AZ339" s="381"/>
      <c r="BA339" s="381"/>
      <c r="BB339" s="381"/>
      <c r="BC339" s="381"/>
      <c r="BD339" s="381"/>
      <c r="BE339" s="381"/>
      <c r="BF339" s="381"/>
      <c r="BG339" s="381"/>
      <c r="BH339" s="381"/>
      <c r="BI339" s="381"/>
      <c r="BJ339" s="381"/>
      <c r="BK339" s="381"/>
      <c r="BL339" s="381"/>
      <c r="BM339" s="381"/>
      <c r="BN339" s="381"/>
      <c r="BO339" s="381"/>
      <c r="BP339" s="381"/>
      <c r="BQ339" s="381"/>
      <c r="BR339" s="381"/>
      <c r="BS339" s="381"/>
      <c r="BT339" s="381"/>
      <c r="BU339" s="381"/>
      <c r="BV339" s="381"/>
      <c r="BW339" s="381"/>
      <c r="BX339" s="381"/>
      <c r="BY339" s="381"/>
      <c r="BZ339" s="381"/>
      <c r="CA339" s="381"/>
      <c r="CB339" s="381"/>
      <c r="CC339" s="381"/>
      <c r="CD339" s="381"/>
      <c r="CE339" s="381"/>
      <c r="CF339" s="381"/>
      <c r="CG339" s="381"/>
      <c r="CH339" s="381"/>
      <c r="CI339" s="381"/>
      <c r="CJ339" s="381"/>
      <c r="CK339" s="381"/>
      <c r="CL339" s="381"/>
      <c r="CM339" s="381"/>
      <c r="CN339" s="381"/>
      <c r="CO339" s="381"/>
      <c r="CP339" s="381"/>
      <c r="CQ339" s="381"/>
      <c r="CR339" s="381"/>
      <c r="CS339" s="381"/>
      <c r="CT339" s="381"/>
      <c r="CU339" s="381"/>
      <c r="CV339" s="381"/>
      <c r="CW339" s="381"/>
      <c r="CX339" s="381"/>
      <c r="CY339" s="381"/>
      <c r="CZ339" s="381"/>
      <c r="DA339" s="381"/>
      <c r="DB339" s="381"/>
      <c r="DC339" s="381"/>
      <c r="DD339" s="381"/>
      <c r="DE339" s="381"/>
      <c r="DF339" s="381"/>
      <c r="DG339" s="381"/>
      <c r="DH339" s="381"/>
      <c r="DI339" s="381"/>
      <c r="DJ339" s="381"/>
      <c r="DK339" s="381"/>
      <c r="DL339" s="381"/>
      <c r="DM339" s="381"/>
      <c r="DN339" s="381"/>
      <c r="DO339" s="381"/>
      <c r="DP339" s="381"/>
      <c r="DQ339" s="381"/>
      <c r="DR339" s="381"/>
      <c r="DS339" s="381"/>
      <c r="DT339" s="381"/>
      <c r="DU339" s="381"/>
      <c r="DV339" s="381"/>
      <c r="DW339" s="381"/>
      <c r="DX339" s="381"/>
      <c r="DY339" s="381"/>
      <c r="DZ339" s="381"/>
      <c r="EA339" s="381"/>
      <c r="EB339" s="381"/>
      <c r="EC339" s="381"/>
      <c r="ED339" s="381"/>
      <c r="EE339" s="381"/>
      <c r="EF339" s="381"/>
      <c r="EG339" s="381"/>
      <c r="EH339" s="381"/>
      <c r="EI339" s="381"/>
      <c r="EJ339" s="381"/>
      <c r="EK339" s="381"/>
      <c r="EL339" s="381"/>
      <c r="EM339" s="381"/>
      <c r="EN339" s="381"/>
      <c r="EO339" s="381"/>
      <c r="EP339" s="381"/>
      <c r="EQ339" s="381"/>
      <c r="ER339" s="381"/>
      <c r="ES339" s="381"/>
      <c r="ET339" s="381"/>
      <c r="EU339" s="381"/>
      <c r="EV339" s="381"/>
      <c r="EW339" s="381"/>
      <c r="EX339" s="381"/>
      <c r="EY339" s="381"/>
      <c r="EZ339" s="381"/>
      <c r="FA339" s="381"/>
      <c r="FB339" s="381"/>
      <c r="FC339" s="381"/>
      <c r="FD339" s="381"/>
      <c r="FE339" s="381"/>
      <c r="FF339" s="381"/>
      <c r="FG339" s="381"/>
      <c r="FH339" s="381"/>
      <c r="FI339" s="381"/>
      <c r="FJ339" s="381"/>
      <c r="FK339" s="381"/>
      <c r="FL339" s="381"/>
      <c r="FM339" s="381"/>
      <c r="FN339" s="381"/>
      <c r="FO339" s="381"/>
      <c r="FP339" s="381"/>
      <c r="FQ339" s="381"/>
      <c r="FR339" s="381"/>
      <c r="FS339" s="381"/>
      <c r="FT339" s="381"/>
      <c r="FU339" s="381"/>
      <c r="FV339" s="381"/>
      <c r="FW339" s="381"/>
      <c r="FX339" s="381"/>
      <c r="FY339" s="381"/>
      <c r="FZ339" s="381"/>
      <c r="GA339" s="381"/>
      <c r="GB339" s="381"/>
      <c r="GC339" s="381"/>
    </row>
    <row r="340" spans="1:185" s="382" customFormat="1" ht="13.8">
      <c r="A340" s="390" t="s">
        <v>6143</v>
      </c>
      <c r="B340" s="388" t="s">
        <v>6013</v>
      </c>
      <c r="C340" s="202">
        <v>12</v>
      </c>
      <c r="D340" s="146">
        <v>18421</v>
      </c>
      <c r="E340" s="146">
        <v>19339.849999999999</v>
      </c>
      <c r="F340" s="157"/>
      <c r="G340" s="157"/>
      <c r="H340" s="157"/>
      <c r="I340" s="381"/>
      <c r="J340" s="381"/>
      <c r="K340" s="381"/>
      <c r="L340" s="381"/>
      <c r="M340" s="381"/>
      <c r="N340" s="381"/>
      <c r="O340" s="381"/>
      <c r="P340" s="381"/>
      <c r="Q340" s="381"/>
      <c r="R340" s="381"/>
      <c r="S340" s="381"/>
      <c r="T340" s="381"/>
      <c r="U340" s="381"/>
      <c r="V340" s="381"/>
      <c r="W340" s="381"/>
      <c r="X340" s="381"/>
      <c r="Y340" s="381"/>
      <c r="Z340" s="381"/>
      <c r="AA340" s="381"/>
      <c r="AB340" s="381"/>
      <c r="AC340" s="381"/>
      <c r="AD340" s="381"/>
      <c r="AE340" s="381"/>
      <c r="AF340" s="381"/>
      <c r="AG340" s="381"/>
      <c r="AH340" s="381"/>
      <c r="AI340" s="381"/>
      <c r="AJ340" s="381"/>
      <c r="AK340" s="381"/>
      <c r="AL340" s="381"/>
      <c r="AM340" s="381"/>
      <c r="AN340" s="381"/>
      <c r="AO340" s="381"/>
      <c r="AP340" s="381"/>
      <c r="AQ340" s="381"/>
      <c r="AR340" s="381"/>
      <c r="AS340" s="381"/>
      <c r="AT340" s="381"/>
      <c r="AU340" s="381"/>
      <c r="AV340" s="381"/>
      <c r="AW340" s="381"/>
      <c r="AX340" s="381"/>
      <c r="AY340" s="381"/>
      <c r="AZ340" s="381"/>
      <c r="BA340" s="381"/>
      <c r="BB340" s="381"/>
      <c r="BC340" s="381"/>
      <c r="BD340" s="381"/>
      <c r="BE340" s="381"/>
      <c r="BF340" s="381"/>
      <c r="BG340" s="381"/>
      <c r="BH340" s="381"/>
      <c r="BI340" s="381"/>
      <c r="BJ340" s="381"/>
      <c r="BK340" s="381"/>
      <c r="BL340" s="381"/>
      <c r="BM340" s="381"/>
      <c r="BN340" s="381"/>
      <c r="BO340" s="381"/>
      <c r="BP340" s="381"/>
      <c r="BQ340" s="381"/>
      <c r="BR340" s="381"/>
      <c r="BS340" s="381"/>
      <c r="BT340" s="381"/>
      <c r="BU340" s="381"/>
      <c r="BV340" s="381"/>
      <c r="BW340" s="381"/>
      <c r="BX340" s="381"/>
      <c r="BY340" s="381"/>
      <c r="BZ340" s="381"/>
      <c r="CA340" s="381"/>
      <c r="CB340" s="381"/>
      <c r="CC340" s="381"/>
      <c r="CD340" s="381"/>
      <c r="CE340" s="381"/>
      <c r="CF340" s="381"/>
      <c r="CG340" s="381"/>
      <c r="CH340" s="381"/>
      <c r="CI340" s="381"/>
      <c r="CJ340" s="381"/>
      <c r="CK340" s="381"/>
      <c r="CL340" s="381"/>
      <c r="CM340" s="381"/>
      <c r="CN340" s="381"/>
      <c r="CO340" s="381"/>
      <c r="CP340" s="381"/>
      <c r="CQ340" s="381"/>
      <c r="CR340" s="381"/>
      <c r="CS340" s="381"/>
      <c r="CT340" s="381"/>
      <c r="CU340" s="381"/>
      <c r="CV340" s="381"/>
      <c r="CW340" s="381"/>
      <c r="CX340" s="381"/>
      <c r="CY340" s="381"/>
      <c r="CZ340" s="381"/>
      <c r="DA340" s="381"/>
      <c r="DB340" s="381"/>
      <c r="DC340" s="381"/>
      <c r="DD340" s="381"/>
      <c r="DE340" s="381"/>
      <c r="DF340" s="381"/>
      <c r="DG340" s="381"/>
      <c r="DH340" s="381"/>
      <c r="DI340" s="381"/>
      <c r="DJ340" s="381"/>
      <c r="DK340" s="381"/>
      <c r="DL340" s="381"/>
      <c r="DM340" s="381"/>
      <c r="DN340" s="381"/>
      <c r="DO340" s="381"/>
      <c r="DP340" s="381"/>
      <c r="DQ340" s="381"/>
      <c r="DR340" s="381"/>
      <c r="DS340" s="381"/>
      <c r="DT340" s="381"/>
      <c r="DU340" s="381"/>
      <c r="DV340" s="381"/>
      <c r="DW340" s="381"/>
      <c r="DX340" s="381"/>
      <c r="DY340" s="381"/>
      <c r="DZ340" s="381"/>
      <c r="EA340" s="381"/>
      <c r="EB340" s="381"/>
      <c r="EC340" s="381"/>
      <c r="ED340" s="381"/>
      <c r="EE340" s="381"/>
      <c r="EF340" s="381"/>
      <c r="EG340" s="381"/>
      <c r="EH340" s="381"/>
      <c r="EI340" s="381"/>
      <c r="EJ340" s="381"/>
      <c r="EK340" s="381"/>
      <c r="EL340" s="381"/>
      <c r="EM340" s="381"/>
      <c r="EN340" s="381"/>
      <c r="EO340" s="381"/>
      <c r="EP340" s="381"/>
      <c r="EQ340" s="381"/>
      <c r="ER340" s="381"/>
      <c r="ES340" s="381"/>
      <c r="ET340" s="381"/>
      <c r="EU340" s="381"/>
      <c r="EV340" s="381"/>
      <c r="EW340" s="381"/>
      <c r="EX340" s="381"/>
      <c r="EY340" s="381"/>
      <c r="EZ340" s="381"/>
      <c r="FA340" s="381"/>
      <c r="FB340" s="381"/>
      <c r="FC340" s="381"/>
      <c r="FD340" s="381"/>
      <c r="FE340" s="381"/>
      <c r="FF340" s="381"/>
      <c r="FG340" s="381"/>
      <c r="FH340" s="381"/>
      <c r="FI340" s="381"/>
      <c r="FJ340" s="381"/>
      <c r="FK340" s="381"/>
      <c r="FL340" s="381"/>
      <c r="FM340" s="381"/>
      <c r="FN340" s="381"/>
      <c r="FO340" s="381"/>
      <c r="FP340" s="381"/>
      <c r="FQ340" s="381"/>
      <c r="FR340" s="381"/>
      <c r="FS340" s="381"/>
      <c r="FT340" s="381"/>
      <c r="FU340" s="381"/>
      <c r="FV340" s="381"/>
      <c r="FW340" s="381"/>
      <c r="FX340" s="381"/>
      <c r="FY340" s="381"/>
      <c r="FZ340" s="381"/>
      <c r="GA340" s="381"/>
      <c r="GB340" s="381"/>
      <c r="GC340" s="381"/>
    </row>
    <row r="341" spans="1:185" s="382" customFormat="1" ht="13.8">
      <c r="A341" s="390" t="s">
        <v>6144</v>
      </c>
      <c r="B341" s="388" t="s">
        <v>6013</v>
      </c>
      <c r="C341" s="202">
        <v>1</v>
      </c>
      <c r="D341" s="146">
        <v>19289.849999999999</v>
      </c>
      <c r="E341" s="146">
        <v>19289.849999999999</v>
      </c>
      <c r="F341" s="157"/>
      <c r="G341" s="157"/>
      <c r="H341" s="157"/>
      <c r="I341" s="381"/>
      <c r="J341" s="381"/>
      <c r="K341" s="381"/>
      <c r="L341" s="381"/>
      <c r="M341" s="381"/>
      <c r="N341" s="381"/>
      <c r="O341" s="381"/>
      <c r="P341" s="381"/>
      <c r="Q341" s="381"/>
      <c r="R341" s="381"/>
      <c r="S341" s="381"/>
      <c r="T341" s="381"/>
      <c r="U341" s="381"/>
      <c r="V341" s="381"/>
      <c r="W341" s="381"/>
      <c r="X341" s="381"/>
      <c r="Y341" s="381"/>
      <c r="Z341" s="381"/>
      <c r="AA341" s="381"/>
      <c r="AB341" s="381"/>
      <c r="AC341" s="381"/>
      <c r="AD341" s="381"/>
      <c r="AE341" s="381"/>
      <c r="AF341" s="381"/>
      <c r="AG341" s="381"/>
      <c r="AH341" s="381"/>
      <c r="AI341" s="381"/>
      <c r="AJ341" s="381"/>
      <c r="AK341" s="381"/>
      <c r="AL341" s="381"/>
      <c r="AM341" s="381"/>
      <c r="AN341" s="381"/>
      <c r="AO341" s="381"/>
      <c r="AP341" s="381"/>
      <c r="AQ341" s="381"/>
      <c r="AR341" s="381"/>
      <c r="AS341" s="381"/>
      <c r="AT341" s="381"/>
      <c r="AU341" s="381"/>
      <c r="AV341" s="381"/>
      <c r="AW341" s="381"/>
      <c r="AX341" s="381"/>
      <c r="AY341" s="381"/>
      <c r="AZ341" s="381"/>
      <c r="BA341" s="381"/>
      <c r="BB341" s="381"/>
      <c r="BC341" s="381"/>
      <c r="BD341" s="381"/>
      <c r="BE341" s="381"/>
      <c r="BF341" s="381"/>
      <c r="BG341" s="381"/>
      <c r="BH341" s="381"/>
      <c r="BI341" s="381"/>
      <c r="BJ341" s="381"/>
      <c r="BK341" s="381"/>
      <c r="BL341" s="381"/>
      <c r="BM341" s="381"/>
      <c r="BN341" s="381"/>
      <c r="BO341" s="381"/>
      <c r="BP341" s="381"/>
      <c r="BQ341" s="381"/>
      <c r="BR341" s="381"/>
      <c r="BS341" s="381"/>
      <c r="BT341" s="381"/>
      <c r="BU341" s="381"/>
      <c r="BV341" s="381"/>
      <c r="BW341" s="381"/>
      <c r="BX341" s="381"/>
      <c r="BY341" s="381"/>
      <c r="BZ341" s="381"/>
      <c r="CA341" s="381"/>
      <c r="CB341" s="381"/>
      <c r="CC341" s="381"/>
      <c r="CD341" s="381"/>
      <c r="CE341" s="381"/>
      <c r="CF341" s="381"/>
      <c r="CG341" s="381"/>
      <c r="CH341" s="381"/>
      <c r="CI341" s="381"/>
      <c r="CJ341" s="381"/>
      <c r="CK341" s="381"/>
      <c r="CL341" s="381"/>
      <c r="CM341" s="381"/>
      <c r="CN341" s="381"/>
      <c r="CO341" s="381"/>
      <c r="CP341" s="381"/>
      <c r="CQ341" s="381"/>
      <c r="CR341" s="381"/>
      <c r="CS341" s="381"/>
      <c r="CT341" s="381"/>
      <c r="CU341" s="381"/>
      <c r="CV341" s="381"/>
      <c r="CW341" s="381"/>
      <c r="CX341" s="381"/>
      <c r="CY341" s="381"/>
      <c r="CZ341" s="381"/>
      <c r="DA341" s="381"/>
      <c r="DB341" s="381"/>
      <c r="DC341" s="381"/>
      <c r="DD341" s="381"/>
      <c r="DE341" s="381"/>
      <c r="DF341" s="381"/>
      <c r="DG341" s="381"/>
      <c r="DH341" s="381"/>
      <c r="DI341" s="381"/>
      <c r="DJ341" s="381"/>
      <c r="DK341" s="381"/>
      <c r="DL341" s="381"/>
      <c r="DM341" s="381"/>
      <c r="DN341" s="381"/>
      <c r="DO341" s="381"/>
      <c r="DP341" s="381"/>
      <c r="DQ341" s="381"/>
      <c r="DR341" s="381"/>
      <c r="DS341" s="381"/>
      <c r="DT341" s="381"/>
      <c r="DU341" s="381"/>
      <c r="DV341" s="381"/>
      <c r="DW341" s="381"/>
      <c r="DX341" s="381"/>
      <c r="DY341" s="381"/>
      <c r="DZ341" s="381"/>
      <c r="EA341" s="381"/>
      <c r="EB341" s="381"/>
      <c r="EC341" s="381"/>
      <c r="ED341" s="381"/>
      <c r="EE341" s="381"/>
      <c r="EF341" s="381"/>
      <c r="EG341" s="381"/>
      <c r="EH341" s="381"/>
      <c r="EI341" s="381"/>
      <c r="EJ341" s="381"/>
      <c r="EK341" s="381"/>
      <c r="EL341" s="381"/>
      <c r="EM341" s="381"/>
      <c r="EN341" s="381"/>
      <c r="EO341" s="381"/>
      <c r="EP341" s="381"/>
      <c r="EQ341" s="381"/>
      <c r="ER341" s="381"/>
      <c r="ES341" s="381"/>
      <c r="ET341" s="381"/>
      <c r="EU341" s="381"/>
      <c r="EV341" s="381"/>
      <c r="EW341" s="381"/>
      <c r="EX341" s="381"/>
      <c r="EY341" s="381"/>
      <c r="EZ341" s="381"/>
      <c r="FA341" s="381"/>
      <c r="FB341" s="381"/>
      <c r="FC341" s="381"/>
      <c r="FD341" s="381"/>
      <c r="FE341" s="381"/>
      <c r="FF341" s="381"/>
      <c r="FG341" s="381"/>
      <c r="FH341" s="381"/>
      <c r="FI341" s="381"/>
      <c r="FJ341" s="381"/>
      <c r="FK341" s="381"/>
      <c r="FL341" s="381"/>
      <c r="FM341" s="381"/>
      <c r="FN341" s="381"/>
      <c r="FO341" s="381"/>
      <c r="FP341" s="381"/>
      <c r="FQ341" s="381"/>
      <c r="FR341" s="381"/>
      <c r="FS341" s="381"/>
      <c r="FT341" s="381"/>
      <c r="FU341" s="381"/>
      <c r="FV341" s="381"/>
      <c r="FW341" s="381"/>
      <c r="FX341" s="381"/>
      <c r="FY341" s="381"/>
      <c r="FZ341" s="381"/>
      <c r="GA341" s="381"/>
      <c r="GB341" s="381"/>
      <c r="GC341" s="381"/>
    </row>
    <row r="342" spans="1:185" s="382" customFormat="1" ht="13.8">
      <c r="A342" s="390" t="s">
        <v>6145</v>
      </c>
      <c r="B342" s="388" t="s">
        <v>6013</v>
      </c>
      <c r="C342" s="202">
        <v>5</v>
      </c>
      <c r="D342" s="146">
        <v>18421</v>
      </c>
      <c r="E342" s="146">
        <v>19214.849999999999</v>
      </c>
      <c r="F342" s="157"/>
      <c r="G342" s="157"/>
      <c r="H342" s="157"/>
      <c r="I342" s="381"/>
      <c r="J342" s="381"/>
      <c r="K342" s="381"/>
      <c r="L342" s="381"/>
      <c r="M342" s="381"/>
      <c r="N342" s="381"/>
      <c r="O342" s="381"/>
      <c r="P342" s="381"/>
      <c r="Q342" s="381"/>
      <c r="R342" s="381"/>
      <c r="S342" s="381"/>
      <c r="T342" s="381"/>
      <c r="U342" s="381"/>
      <c r="V342" s="381"/>
      <c r="W342" s="381"/>
      <c r="X342" s="381"/>
      <c r="Y342" s="381"/>
      <c r="Z342" s="381"/>
      <c r="AA342" s="381"/>
      <c r="AB342" s="381"/>
      <c r="AC342" s="381"/>
      <c r="AD342" s="381"/>
      <c r="AE342" s="381"/>
      <c r="AF342" s="381"/>
      <c r="AG342" s="381"/>
      <c r="AH342" s="381"/>
      <c r="AI342" s="381"/>
      <c r="AJ342" s="381"/>
      <c r="AK342" s="381"/>
      <c r="AL342" s="381"/>
      <c r="AM342" s="381"/>
      <c r="AN342" s="381"/>
      <c r="AO342" s="381"/>
      <c r="AP342" s="381"/>
      <c r="AQ342" s="381"/>
      <c r="AR342" s="381"/>
      <c r="AS342" s="381"/>
      <c r="AT342" s="381"/>
      <c r="AU342" s="381"/>
      <c r="AV342" s="381"/>
      <c r="AW342" s="381"/>
      <c r="AX342" s="381"/>
      <c r="AY342" s="381"/>
      <c r="AZ342" s="381"/>
      <c r="BA342" s="381"/>
      <c r="BB342" s="381"/>
      <c r="BC342" s="381"/>
      <c r="BD342" s="381"/>
      <c r="BE342" s="381"/>
      <c r="BF342" s="381"/>
      <c r="BG342" s="381"/>
      <c r="BH342" s="381"/>
      <c r="BI342" s="381"/>
      <c r="BJ342" s="381"/>
      <c r="BK342" s="381"/>
      <c r="BL342" s="381"/>
      <c r="BM342" s="381"/>
      <c r="BN342" s="381"/>
      <c r="BO342" s="381"/>
      <c r="BP342" s="381"/>
      <c r="BQ342" s="381"/>
      <c r="BR342" s="381"/>
      <c r="BS342" s="381"/>
      <c r="BT342" s="381"/>
      <c r="BU342" s="381"/>
      <c r="BV342" s="381"/>
      <c r="BW342" s="381"/>
      <c r="BX342" s="381"/>
      <c r="BY342" s="381"/>
      <c r="BZ342" s="381"/>
      <c r="CA342" s="381"/>
      <c r="CB342" s="381"/>
      <c r="CC342" s="381"/>
      <c r="CD342" s="381"/>
      <c r="CE342" s="381"/>
      <c r="CF342" s="381"/>
      <c r="CG342" s="381"/>
      <c r="CH342" s="381"/>
      <c r="CI342" s="381"/>
      <c r="CJ342" s="381"/>
      <c r="CK342" s="381"/>
      <c r="CL342" s="381"/>
      <c r="CM342" s="381"/>
      <c r="CN342" s="381"/>
      <c r="CO342" s="381"/>
      <c r="CP342" s="381"/>
      <c r="CQ342" s="381"/>
      <c r="CR342" s="381"/>
      <c r="CS342" s="381"/>
      <c r="CT342" s="381"/>
      <c r="CU342" s="381"/>
      <c r="CV342" s="381"/>
      <c r="CW342" s="381"/>
      <c r="CX342" s="381"/>
      <c r="CY342" s="381"/>
      <c r="CZ342" s="381"/>
      <c r="DA342" s="381"/>
      <c r="DB342" s="381"/>
      <c r="DC342" s="381"/>
      <c r="DD342" s="381"/>
      <c r="DE342" s="381"/>
      <c r="DF342" s="381"/>
      <c r="DG342" s="381"/>
      <c r="DH342" s="381"/>
      <c r="DI342" s="381"/>
      <c r="DJ342" s="381"/>
      <c r="DK342" s="381"/>
      <c r="DL342" s="381"/>
      <c r="DM342" s="381"/>
      <c r="DN342" s="381"/>
      <c r="DO342" s="381"/>
      <c r="DP342" s="381"/>
      <c r="DQ342" s="381"/>
      <c r="DR342" s="381"/>
      <c r="DS342" s="381"/>
      <c r="DT342" s="381"/>
      <c r="DU342" s="381"/>
      <c r="DV342" s="381"/>
      <c r="DW342" s="381"/>
      <c r="DX342" s="381"/>
      <c r="DY342" s="381"/>
      <c r="DZ342" s="381"/>
      <c r="EA342" s="381"/>
      <c r="EB342" s="381"/>
      <c r="EC342" s="381"/>
      <c r="ED342" s="381"/>
      <c r="EE342" s="381"/>
      <c r="EF342" s="381"/>
      <c r="EG342" s="381"/>
      <c r="EH342" s="381"/>
      <c r="EI342" s="381"/>
      <c r="EJ342" s="381"/>
      <c r="EK342" s="381"/>
      <c r="EL342" s="381"/>
      <c r="EM342" s="381"/>
      <c r="EN342" s="381"/>
      <c r="EO342" s="381"/>
      <c r="EP342" s="381"/>
      <c r="EQ342" s="381"/>
      <c r="ER342" s="381"/>
      <c r="ES342" s="381"/>
      <c r="ET342" s="381"/>
      <c r="EU342" s="381"/>
      <c r="EV342" s="381"/>
      <c r="EW342" s="381"/>
      <c r="EX342" s="381"/>
      <c r="EY342" s="381"/>
      <c r="EZ342" s="381"/>
      <c r="FA342" s="381"/>
      <c r="FB342" s="381"/>
      <c r="FC342" s="381"/>
      <c r="FD342" s="381"/>
      <c r="FE342" s="381"/>
      <c r="FF342" s="381"/>
      <c r="FG342" s="381"/>
      <c r="FH342" s="381"/>
      <c r="FI342" s="381"/>
      <c r="FJ342" s="381"/>
      <c r="FK342" s="381"/>
      <c r="FL342" s="381"/>
      <c r="FM342" s="381"/>
      <c r="FN342" s="381"/>
      <c r="FO342" s="381"/>
      <c r="FP342" s="381"/>
      <c r="FQ342" s="381"/>
      <c r="FR342" s="381"/>
      <c r="FS342" s="381"/>
      <c r="FT342" s="381"/>
      <c r="FU342" s="381"/>
      <c r="FV342" s="381"/>
      <c r="FW342" s="381"/>
      <c r="FX342" s="381"/>
      <c r="FY342" s="381"/>
      <c r="FZ342" s="381"/>
      <c r="GA342" s="381"/>
      <c r="GB342" s="381"/>
      <c r="GC342" s="381"/>
    </row>
    <row r="343" spans="1:185" s="382" customFormat="1" ht="13.8">
      <c r="A343" s="390" t="s">
        <v>6146</v>
      </c>
      <c r="B343" s="388" t="s">
        <v>6013</v>
      </c>
      <c r="C343" s="202">
        <v>3</v>
      </c>
      <c r="D343" s="146">
        <v>20921</v>
      </c>
      <c r="E343" s="146">
        <v>21814.85</v>
      </c>
      <c r="F343" s="157"/>
      <c r="G343" s="157"/>
      <c r="H343" s="157"/>
      <c r="I343" s="381"/>
      <c r="J343" s="381"/>
      <c r="K343" s="381"/>
      <c r="L343" s="381"/>
      <c r="M343" s="381"/>
      <c r="N343" s="381"/>
      <c r="O343" s="381"/>
      <c r="P343" s="381"/>
      <c r="Q343" s="381"/>
      <c r="R343" s="381"/>
      <c r="S343" s="381"/>
      <c r="T343" s="381"/>
      <c r="U343" s="381"/>
      <c r="V343" s="381"/>
      <c r="W343" s="381"/>
      <c r="X343" s="381"/>
      <c r="Y343" s="381"/>
      <c r="Z343" s="381"/>
      <c r="AA343" s="381"/>
      <c r="AB343" s="381"/>
      <c r="AC343" s="381"/>
      <c r="AD343" s="381"/>
      <c r="AE343" s="381"/>
      <c r="AF343" s="381"/>
      <c r="AG343" s="381"/>
      <c r="AH343" s="381"/>
      <c r="AI343" s="381"/>
      <c r="AJ343" s="381"/>
      <c r="AK343" s="381"/>
      <c r="AL343" s="381"/>
      <c r="AM343" s="381"/>
      <c r="AN343" s="381"/>
      <c r="AO343" s="381"/>
      <c r="AP343" s="381"/>
      <c r="AQ343" s="381"/>
      <c r="AR343" s="381"/>
      <c r="AS343" s="381"/>
      <c r="AT343" s="381"/>
      <c r="AU343" s="381"/>
      <c r="AV343" s="381"/>
      <c r="AW343" s="381"/>
      <c r="AX343" s="381"/>
      <c r="AY343" s="381"/>
      <c r="AZ343" s="381"/>
      <c r="BA343" s="381"/>
      <c r="BB343" s="381"/>
      <c r="BC343" s="381"/>
      <c r="BD343" s="381"/>
      <c r="BE343" s="381"/>
      <c r="BF343" s="381"/>
      <c r="BG343" s="381"/>
      <c r="BH343" s="381"/>
      <c r="BI343" s="381"/>
      <c r="BJ343" s="381"/>
      <c r="BK343" s="381"/>
      <c r="BL343" s="381"/>
      <c r="BM343" s="381"/>
      <c r="BN343" s="381"/>
      <c r="BO343" s="381"/>
      <c r="BP343" s="381"/>
      <c r="BQ343" s="381"/>
      <c r="BR343" s="381"/>
      <c r="BS343" s="381"/>
      <c r="BT343" s="381"/>
      <c r="BU343" s="381"/>
      <c r="BV343" s="381"/>
      <c r="BW343" s="381"/>
      <c r="BX343" s="381"/>
      <c r="BY343" s="381"/>
      <c r="BZ343" s="381"/>
      <c r="CA343" s="381"/>
      <c r="CB343" s="381"/>
      <c r="CC343" s="381"/>
      <c r="CD343" s="381"/>
      <c r="CE343" s="381"/>
      <c r="CF343" s="381"/>
      <c r="CG343" s="381"/>
      <c r="CH343" s="381"/>
      <c r="CI343" s="381"/>
      <c r="CJ343" s="381"/>
      <c r="CK343" s="381"/>
      <c r="CL343" s="381"/>
      <c r="CM343" s="381"/>
      <c r="CN343" s="381"/>
      <c r="CO343" s="381"/>
      <c r="CP343" s="381"/>
      <c r="CQ343" s="381"/>
      <c r="CR343" s="381"/>
      <c r="CS343" s="381"/>
      <c r="CT343" s="381"/>
      <c r="CU343" s="381"/>
      <c r="CV343" s="381"/>
      <c r="CW343" s="381"/>
      <c r="CX343" s="381"/>
      <c r="CY343" s="381"/>
      <c r="CZ343" s="381"/>
      <c r="DA343" s="381"/>
      <c r="DB343" s="381"/>
      <c r="DC343" s="381"/>
      <c r="DD343" s="381"/>
      <c r="DE343" s="381"/>
      <c r="DF343" s="381"/>
      <c r="DG343" s="381"/>
      <c r="DH343" s="381"/>
      <c r="DI343" s="381"/>
      <c r="DJ343" s="381"/>
      <c r="DK343" s="381"/>
      <c r="DL343" s="381"/>
      <c r="DM343" s="381"/>
      <c r="DN343" s="381"/>
      <c r="DO343" s="381"/>
      <c r="DP343" s="381"/>
      <c r="DQ343" s="381"/>
      <c r="DR343" s="381"/>
      <c r="DS343" s="381"/>
      <c r="DT343" s="381"/>
      <c r="DU343" s="381"/>
      <c r="DV343" s="381"/>
      <c r="DW343" s="381"/>
      <c r="DX343" s="381"/>
      <c r="DY343" s="381"/>
      <c r="DZ343" s="381"/>
      <c r="EA343" s="381"/>
      <c r="EB343" s="381"/>
      <c r="EC343" s="381"/>
      <c r="ED343" s="381"/>
      <c r="EE343" s="381"/>
      <c r="EF343" s="381"/>
      <c r="EG343" s="381"/>
      <c r="EH343" s="381"/>
      <c r="EI343" s="381"/>
      <c r="EJ343" s="381"/>
      <c r="EK343" s="381"/>
      <c r="EL343" s="381"/>
      <c r="EM343" s="381"/>
      <c r="EN343" s="381"/>
      <c r="EO343" s="381"/>
      <c r="EP343" s="381"/>
      <c r="EQ343" s="381"/>
      <c r="ER343" s="381"/>
      <c r="ES343" s="381"/>
      <c r="ET343" s="381"/>
      <c r="EU343" s="381"/>
      <c r="EV343" s="381"/>
      <c r="EW343" s="381"/>
      <c r="EX343" s="381"/>
      <c r="EY343" s="381"/>
      <c r="EZ343" s="381"/>
      <c r="FA343" s="381"/>
      <c r="FB343" s="381"/>
      <c r="FC343" s="381"/>
      <c r="FD343" s="381"/>
      <c r="FE343" s="381"/>
      <c r="FF343" s="381"/>
      <c r="FG343" s="381"/>
      <c r="FH343" s="381"/>
      <c r="FI343" s="381"/>
      <c r="FJ343" s="381"/>
      <c r="FK343" s="381"/>
      <c r="FL343" s="381"/>
      <c r="FM343" s="381"/>
      <c r="FN343" s="381"/>
      <c r="FO343" s="381"/>
      <c r="FP343" s="381"/>
      <c r="FQ343" s="381"/>
      <c r="FR343" s="381"/>
      <c r="FS343" s="381"/>
      <c r="FT343" s="381"/>
      <c r="FU343" s="381"/>
      <c r="FV343" s="381"/>
      <c r="FW343" s="381"/>
      <c r="FX343" s="381"/>
      <c r="FY343" s="381"/>
      <c r="FZ343" s="381"/>
      <c r="GA343" s="381"/>
      <c r="GB343" s="381"/>
      <c r="GC343" s="381"/>
    </row>
    <row r="344" spans="1:185" s="382" customFormat="1" ht="13.8">
      <c r="A344" s="390" t="s">
        <v>6147</v>
      </c>
      <c r="B344" s="388" t="s">
        <v>6013</v>
      </c>
      <c r="C344" s="202">
        <v>4</v>
      </c>
      <c r="D344" s="146">
        <v>20706</v>
      </c>
      <c r="E344" s="146">
        <v>20706</v>
      </c>
      <c r="F344" s="157"/>
      <c r="G344" s="157"/>
      <c r="H344" s="157"/>
      <c r="I344" s="381"/>
      <c r="J344" s="381"/>
      <c r="K344" s="381"/>
      <c r="L344" s="381"/>
      <c r="M344" s="381"/>
      <c r="N344" s="381"/>
      <c r="O344" s="381"/>
      <c r="P344" s="381"/>
      <c r="Q344" s="381"/>
      <c r="R344" s="381"/>
      <c r="S344" s="381"/>
      <c r="T344" s="381"/>
      <c r="U344" s="381"/>
      <c r="V344" s="381"/>
      <c r="W344" s="381"/>
      <c r="X344" s="381"/>
      <c r="Y344" s="381"/>
      <c r="Z344" s="381"/>
      <c r="AA344" s="381"/>
      <c r="AB344" s="381"/>
      <c r="AC344" s="381"/>
      <c r="AD344" s="381"/>
      <c r="AE344" s="381"/>
      <c r="AF344" s="381"/>
      <c r="AG344" s="381"/>
      <c r="AH344" s="381"/>
      <c r="AI344" s="381"/>
      <c r="AJ344" s="381"/>
      <c r="AK344" s="381"/>
      <c r="AL344" s="381"/>
      <c r="AM344" s="381"/>
      <c r="AN344" s="381"/>
      <c r="AO344" s="381"/>
      <c r="AP344" s="381"/>
      <c r="AQ344" s="381"/>
      <c r="AR344" s="381"/>
      <c r="AS344" s="381"/>
      <c r="AT344" s="381"/>
      <c r="AU344" s="381"/>
      <c r="AV344" s="381"/>
      <c r="AW344" s="381"/>
      <c r="AX344" s="381"/>
      <c r="AY344" s="381"/>
      <c r="AZ344" s="381"/>
      <c r="BA344" s="381"/>
      <c r="BB344" s="381"/>
      <c r="BC344" s="381"/>
      <c r="BD344" s="381"/>
      <c r="BE344" s="381"/>
      <c r="BF344" s="381"/>
      <c r="BG344" s="381"/>
      <c r="BH344" s="381"/>
      <c r="BI344" s="381"/>
      <c r="BJ344" s="381"/>
      <c r="BK344" s="381"/>
      <c r="BL344" s="381"/>
      <c r="BM344" s="381"/>
      <c r="BN344" s="381"/>
      <c r="BO344" s="381"/>
      <c r="BP344" s="381"/>
      <c r="BQ344" s="381"/>
      <c r="BR344" s="381"/>
      <c r="BS344" s="381"/>
      <c r="BT344" s="381"/>
      <c r="BU344" s="381"/>
      <c r="BV344" s="381"/>
      <c r="BW344" s="381"/>
      <c r="BX344" s="381"/>
      <c r="BY344" s="381"/>
      <c r="BZ344" s="381"/>
      <c r="CA344" s="381"/>
      <c r="CB344" s="381"/>
      <c r="CC344" s="381"/>
      <c r="CD344" s="381"/>
      <c r="CE344" s="381"/>
      <c r="CF344" s="381"/>
      <c r="CG344" s="381"/>
      <c r="CH344" s="381"/>
      <c r="CI344" s="381"/>
      <c r="CJ344" s="381"/>
      <c r="CK344" s="381"/>
      <c r="CL344" s="381"/>
      <c r="CM344" s="381"/>
      <c r="CN344" s="381"/>
      <c r="CO344" s="381"/>
      <c r="CP344" s="381"/>
      <c r="CQ344" s="381"/>
      <c r="CR344" s="381"/>
      <c r="CS344" s="381"/>
      <c r="CT344" s="381"/>
      <c r="CU344" s="381"/>
      <c r="CV344" s="381"/>
      <c r="CW344" s="381"/>
      <c r="CX344" s="381"/>
      <c r="CY344" s="381"/>
      <c r="CZ344" s="381"/>
      <c r="DA344" s="381"/>
      <c r="DB344" s="381"/>
      <c r="DC344" s="381"/>
      <c r="DD344" s="381"/>
      <c r="DE344" s="381"/>
      <c r="DF344" s="381"/>
      <c r="DG344" s="381"/>
      <c r="DH344" s="381"/>
      <c r="DI344" s="381"/>
      <c r="DJ344" s="381"/>
      <c r="DK344" s="381"/>
      <c r="DL344" s="381"/>
      <c r="DM344" s="381"/>
      <c r="DN344" s="381"/>
      <c r="DO344" s="381"/>
      <c r="DP344" s="381"/>
      <c r="DQ344" s="381"/>
      <c r="DR344" s="381"/>
      <c r="DS344" s="381"/>
      <c r="DT344" s="381"/>
      <c r="DU344" s="381"/>
      <c r="DV344" s="381"/>
      <c r="DW344" s="381"/>
      <c r="DX344" s="381"/>
      <c r="DY344" s="381"/>
      <c r="DZ344" s="381"/>
      <c r="EA344" s="381"/>
      <c r="EB344" s="381"/>
      <c r="EC344" s="381"/>
      <c r="ED344" s="381"/>
      <c r="EE344" s="381"/>
      <c r="EF344" s="381"/>
      <c r="EG344" s="381"/>
      <c r="EH344" s="381"/>
      <c r="EI344" s="381"/>
      <c r="EJ344" s="381"/>
      <c r="EK344" s="381"/>
      <c r="EL344" s="381"/>
      <c r="EM344" s="381"/>
      <c r="EN344" s="381"/>
      <c r="EO344" s="381"/>
      <c r="EP344" s="381"/>
      <c r="EQ344" s="381"/>
      <c r="ER344" s="381"/>
      <c r="ES344" s="381"/>
      <c r="ET344" s="381"/>
      <c r="EU344" s="381"/>
      <c r="EV344" s="381"/>
      <c r="EW344" s="381"/>
      <c r="EX344" s="381"/>
      <c r="EY344" s="381"/>
      <c r="EZ344" s="381"/>
      <c r="FA344" s="381"/>
      <c r="FB344" s="381"/>
      <c r="FC344" s="381"/>
      <c r="FD344" s="381"/>
      <c r="FE344" s="381"/>
      <c r="FF344" s="381"/>
      <c r="FG344" s="381"/>
      <c r="FH344" s="381"/>
      <c r="FI344" s="381"/>
      <c r="FJ344" s="381"/>
      <c r="FK344" s="381"/>
      <c r="FL344" s="381"/>
      <c r="FM344" s="381"/>
      <c r="FN344" s="381"/>
      <c r="FO344" s="381"/>
      <c r="FP344" s="381"/>
      <c r="FQ344" s="381"/>
      <c r="FR344" s="381"/>
      <c r="FS344" s="381"/>
      <c r="FT344" s="381"/>
      <c r="FU344" s="381"/>
      <c r="FV344" s="381"/>
      <c r="FW344" s="381"/>
      <c r="FX344" s="381"/>
      <c r="FY344" s="381"/>
      <c r="FZ344" s="381"/>
      <c r="GA344" s="381"/>
      <c r="GB344" s="381"/>
      <c r="GC344" s="381"/>
    </row>
    <row r="345" spans="1:185" s="382" customFormat="1" ht="13.8">
      <c r="A345" s="390" t="s">
        <v>6148</v>
      </c>
      <c r="B345" s="388" t="s">
        <v>6013</v>
      </c>
      <c r="C345" s="202">
        <v>2</v>
      </c>
      <c r="D345" s="146">
        <v>20931</v>
      </c>
      <c r="E345" s="146">
        <v>21564.85</v>
      </c>
      <c r="F345" s="157"/>
      <c r="G345" s="157"/>
      <c r="H345" s="157"/>
      <c r="I345" s="381"/>
      <c r="J345" s="381"/>
      <c r="K345" s="381"/>
      <c r="L345" s="381"/>
      <c r="M345" s="381"/>
      <c r="N345" s="381"/>
      <c r="O345" s="381"/>
      <c r="P345" s="381"/>
      <c r="Q345" s="381"/>
      <c r="R345" s="381"/>
      <c r="S345" s="381"/>
      <c r="T345" s="381"/>
      <c r="U345" s="381"/>
      <c r="V345" s="381"/>
      <c r="W345" s="381"/>
      <c r="X345" s="381"/>
      <c r="Y345" s="381"/>
      <c r="Z345" s="381"/>
      <c r="AA345" s="381"/>
      <c r="AB345" s="381"/>
      <c r="AC345" s="381"/>
      <c r="AD345" s="381"/>
      <c r="AE345" s="381"/>
      <c r="AF345" s="381"/>
      <c r="AG345" s="381"/>
      <c r="AH345" s="381"/>
      <c r="AI345" s="381"/>
      <c r="AJ345" s="381"/>
      <c r="AK345" s="381"/>
      <c r="AL345" s="381"/>
      <c r="AM345" s="381"/>
      <c r="AN345" s="381"/>
      <c r="AO345" s="381"/>
      <c r="AP345" s="381"/>
      <c r="AQ345" s="381"/>
      <c r="AR345" s="381"/>
      <c r="AS345" s="381"/>
      <c r="AT345" s="381"/>
      <c r="AU345" s="381"/>
      <c r="AV345" s="381"/>
      <c r="AW345" s="381"/>
      <c r="AX345" s="381"/>
      <c r="AY345" s="381"/>
      <c r="AZ345" s="381"/>
      <c r="BA345" s="381"/>
      <c r="BB345" s="381"/>
      <c r="BC345" s="381"/>
      <c r="BD345" s="381"/>
      <c r="BE345" s="381"/>
      <c r="BF345" s="381"/>
      <c r="BG345" s="381"/>
      <c r="BH345" s="381"/>
      <c r="BI345" s="381"/>
      <c r="BJ345" s="381"/>
      <c r="BK345" s="381"/>
      <c r="BL345" s="381"/>
      <c r="BM345" s="381"/>
      <c r="BN345" s="381"/>
      <c r="BO345" s="381"/>
      <c r="BP345" s="381"/>
      <c r="BQ345" s="381"/>
      <c r="BR345" s="381"/>
      <c r="BS345" s="381"/>
      <c r="BT345" s="381"/>
      <c r="BU345" s="381"/>
      <c r="BV345" s="381"/>
      <c r="BW345" s="381"/>
      <c r="BX345" s="381"/>
      <c r="BY345" s="381"/>
      <c r="BZ345" s="381"/>
      <c r="CA345" s="381"/>
      <c r="CB345" s="381"/>
      <c r="CC345" s="381"/>
      <c r="CD345" s="381"/>
      <c r="CE345" s="381"/>
      <c r="CF345" s="381"/>
      <c r="CG345" s="381"/>
      <c r="CH345" s="381"/>
      <c r="CI345" s="381"/>
      <c r="CJ345" s="381"/>
      <c r="CK345" s="381"/>
      <c r="CL345" s="381"/>
      <c r="CM345" s="381"/>
      <c r="CN345" s="381"/>
      <c r="CO345" s="381"/>
      <c r="CP345" s="381"/>
      <c r="CQ345" s="381"/>
      <c r="CR345" s="381"/>
      <c r="CS345" s="381"/>
      <c r="CT345" s="381"/>
      <c r="CU345" s="381"/>
      <c r="CV345" s="381"/>
      <c r="CW345" s="381"/>
      <c r="CX345" s="381"/>
      <c r="CY345" s="381"/>
      <c r="CZ345" s="381"/>
      <c r="DA345" s="381"/>
      <c r="DB345" s="381"/>
      <c r="DC345" s="381"/>
      <c r="DD345" s="381"/>
      <c r="DE345" s="381"/>
      <c r="DF345" s="381"/>
      <c r="DG345" s="381"/>
      <c r="DH345" s="381"/>
      <c r="DI345" s="381"/>
      <c r="DJ345" s="381"/>
      <c r="DK345" s="381"/>
      <c r="DL345" s="381"/>
      <c r="DM345" s="381"/>
      <c r="DN345" s="381"/>
      <c r="DO345" s="381"/>
      <c r="DP345" s="381"/>
      <c r="DQ345" s="381"/>
      <c r="DR345" s="381"/>
      <c r="DS345" s="381"/>
      <c r="DT345" s="381"/>
      <c r="DU345" s="381"/>
      <c r="DV345" s="381"/>
      <c r="DW345" s="381"/>
      <c r="DX345" s="381"/>
      <c r="DY345" s="381"/>
      <c r="DZ345" s="381"/>
      <c r="EA345" s="381"/>
      <c r="EB345" s="381"/>
      <c r="EC345" s="381"/>
      <c r="ED345" s="381"/>
      <c r="EE345" s="381"/>
      <c r="EF345" s="381"/>
      <c r="EG345" s="381"/>
      <c r="EH345" s="381"/>
      <c r="EI345" s="381"/>
      <c r="EJ345" s="381"/>
      <c r="EK345" s="381"/>
      <c r="EL345" s="381"/>
      <c r="EM345" s="381"/>
      <c r="EN345" s="381"/>
      <c r="EO345" s="381"/>
      <c r="EP345" s="381"/>
      <c r="EQ345" s="381"/>
      <c r="ER345" s="381"/>
      <c r="ES345" s="381"/>
      <c r="ET345" s="381"/>
      <c r="EU345" s="381"/>
      <c r="EV345" s="381"/>
      <c r="EW345" s="381"/>
      <c r="EX345" s="381"/>
      <c r="EY345" s="381"/>
      <c r="EZ345" s="381"/>
      <c r="FA345" s="381"/>
      <c r="FB345" s="381"/>
      <c r="FC345" s="381"/>
      <c r="FD345" s="381"/>
      <c r="FE345" s="381"/>
      <c r="FF345" s="381"/>
      <c r="FG345" s="381"/>
      <c r="FH345" s="381"/>
      <c r="FI345" s="381"/>
      <c r="FJ345" s="381"/>
      <c r="FK345" s="381"/>
      <c r="FL345" s="381"/>
      <c r="FM345" s="381"/>
      <c r="FN345" s="381"/>
      <c r="FO345" s="381"/>
      <c r="FP345" s="381"/>
      <c r="FQ345" s="381"/>
      <c r="FR345" s="381"/>
      <c r="FS345" s="381"/>
      <c r="FT345" s="381"/>
      <c r="FU345" s="381"/>
      <c r="FV345" s="381"/>
      <c r="FW345" s="381"/>
      <c r="FX345" s="381"/>
      <c r="FY345" s="381"/>
      <c r="FZ345" s="381"/>
      <c r="GA345" s="381"/>
      <c r="GB345" s="381"/>
      <c r="GC345" s="381"/>
    </row>
    <row r="346" spans="1:185" s="382" customFormat="1" ht="13.8">
      <c r="A346" s="390" t="s">
        <v>6149</v>
      </c>
      <c r="B346" s="388" t="s">
        <v>6013</v>
      </c>
      <c r="C346" s="202">
        <v>1</v>
      </c>
      <c r="D346" s="146">
        <v>21666</v>
      </c>
      <c r="E346" s="146">
        <v>21666</v>
      </c>
      <c r="F346" s="157"/>
      <c r="G346" s="157"/>
      <c r="H346" s="157"/>
      <c r="I346" s="381"/>
      <c r="J346" s="381"/>
      <c r="K346" s="381"/>
      <c r="L346" s="381"/>
      <c r="M346" s="381"/>
      <c r="N346" s="381"/>
      <c r="O346" s="381"/>
      <c r="P346" s="381"/>
      <c r="Q346" s="381"/>
      <c r="R346" s="381"/>
      <c r="S346" s="381"/>
      <c r="T346" s="381"/>
      <c r="U346" s="381"/>
      <c r="V346" s="381"/>
      <c r="W346" s="381"/>
      <c r="X346" s="381"/>
      <c r="Y346" s="381"/>
      <c r="Z346" s="381"/>
      <c r="AA346" s="381"/>
      <c r="AB346" s="381"/>
      <c r="AC346" s="381"/>
      <c r="AD346" s="381"/>
      <c r="AE346" s="381"/>
      <c r="AF346" s="381"/>
      <c r="AG346" s="381"/>
      <c r="AH346" s="381"/>
      <c r="AI346" s="381"/>
      <c r="AJ346" s="381"/>
      <c r="AK346" s="381"/>
      <c r="AL346" s="381"/>
      <c r="AM346" s="381"/>
      <c r="AN346" s="381"/>
      <c r="AO346" s="381"/>
      <c r="AP346" s="381"/>
      <c r="AQ346" s="381"/>
      <c r="AR346" s="381"/>
      <c r="AS346" s="381"/>
      <c r="AT346" s="381"/>
      <c r="AU346" s="381"/>
      <c r="AV346" s="381"/>
      <c r="AW346" s="381"/>
      <c r="AX346" s="381"/>
      <c r="AY346" s="381"/>
      <c r="AZ346" s="381"/>
      <c r="BA346" s="381"/>
      <c r="BB346" s="381"/>
      <c r="BC346" s="381"/>
      <c r="BD346" s="381"/>
      <c r="BE346" s="381"/>
      <c r="BF346" s="381"/>
      <c r="BG346" s="381"/>
      <c r="BH346" s="381"/>
      <c r="BI346" s="381"/>
      <c r="BJ346" s="381"/>
      <c r="BK346" s="381"/>
      <c r="BL346" s="381"/>
      <c r="BM346" s="381"/>
      <c r="BN346" s="381"/>
      <c r="BO346" s="381"/>
      <c r="BP346" s="381"/>
      <c r="BQ346" s="381"/>
      <c r="BR346" s="381"/>
      <c r="BS346" s="381"/>
      <c r="BT346" s="381"/>
      <c r="BU346" s="381"/>
      <c r="BV346" s="381"/>
      <c r="BW346" s="381"/>
      <c r="BX346" s="381"/>
      <c r="BY346" s="381"/>
      <c r="BZ346" s="381"/>
      <c r="CA346" s="381"/>
      <c r="CB346" s="381"/>
      <c r="CC346" s="381"/>
      <c r="CD346" s="381"/>
      <c r="CE346" s="381"/>
      <c r="CF346" s="381"/>
      <c r="CG346" s="381"/>
      <c r="CH346" s="381"/>
      <c r="CI346" s="381"/>
      <c r="CJ346" s="381"/>
      <c r="CK346" s="381"/>
      <c r="CL346" s="381"/>
      <c r="CM346" s="381"/>
      <c r="CN346" s="381"/>
      <c r="CO346" s="381"/>
      <c r="CP346" s="381"/>
      <c r="CQ346" s="381"/>
      <c r="CR346" s="381"/>
      <c r="CS346" s="381"/>
      <c r="CT346" s="381"/>
      <c r="CU346" s="381"/>
      <c r="CV346" s="381"/>
      <c r="CW346" s="381"/>
      <c r="CX346" s="381"/>
      <c r="CY346" s="381"/>
      <c r="CZ346" s="381"/>
      <c r="DA346" s="381"/>
      <c r="DB346" s="381"/>
      <c r="DC346" s="381"/>
      <c r="DD346" s="381"/>
      <c r="DE346" s="381"/>
      <c r="DF346" s="381"/>
      <c r="DG346" s="381"/>
      <c r="DH346" s="381"/>
      <c r="DI346" s="381"/>
      <c r="DJ346" s="381"/>
      <c r="DK346" s="381"/>
      <c r="DL346" s="381"/>
      <c r="DM346" s="381"/>
      <c r="DN346" s="381"/>
      <c r="DO346" s="381"/>
      <c r="DP346" s="381"/>
      <c r="DQ346" s="381"/>
      <c r="DR346" s="381"/>
      <c r="DS346" s="381"/>
      <c r="DT346" s="381"/>
      <c r="DU346" s="381"/>
      <c r="DV346" s="381"/>
      <c r="DW346" s="381"/>
      <c r="DX346" s="381"/>
      <c r="DY346" s="381"/>
      <c r="DZ346" s="381"/>
      <c r="EA346" s="381"/>
      <c r="EB346" s="381"/>
      <c r="EC346" s="381"/>
      <c r="ED346" s="381"/>
      <c r="EE346" s="381"/>
      <c r="EF346" s="381"/>
      <c r="EG346" s="381"/>
      <c r="EH346" s="381"/>
      <c r="EI346" s="381"/>
      <c r="EJ346" s="381"/>
      <c r="EK346" s="381"/>
      <c r="EL346" s="381"/>
      <c r="EM346" s="381"/>
      <c r="EN346" s="381"/>
      <c r="EO346" s="381"/>
      <c r="EP346" s="381"/>
      <c r="EQ346" s="381"/>
      <c r="ER346" s="381"/>
      <c r="ES346" s="381"/>
      <c r="ET346" s="381"/>
      <c r="EU346" s="381"/>
      <c r="EV346" s="381"/>
      <c r="EW346" s="381"/>
      <c r="EX346" s="381"/>
      <c r="EY346" s="381"/>
      <c r="EZ346" s="381"/>
      <c r="FA346" s="381"/>
      <c r="FB346" s="381"/>
      <c r="FC346" s="381"/>
      <c r="FD346" s="381"/>
      <c r="FE346" s="381"/>
      <c r="FF346" s="381"/>
      <c r="FG346" s="381"/>
      <c r="FH346" s="381"/>
      <c r="FI346" s="381"/>
      <c r="FJ346" s="381"/>
      <c r="FK346" s="381"/>
      <c r="FL346" s="381"/>
      <c r="FM346" s="381"/>
      <c r="FN346" s="381"/>
      <c r="FO346" s="381"/>
      <c r="FP346" s="381"/>
      <c r="FQ346" s="381"/>
      <c r="FR346" s="381"/>
      <c r="FS346" s="381"/>
      <c r="FT346" s="381"/>
      <c r="FU346" s="381"/>
      <c r="FV346" s="381"/>
      <c r="FW346" s="381"/>
      <c r="FX346" s="381"/>
      <c r="FY346" s="381"/>
      <c r="FZ346" s="381"/>
      <c r="GA346" s="381"/>
      <c r="GB346" s="381"/>
      <c r="GC346" s="381"/>
    </row>
    <row r="347" spans="1:185" s="382" customFormat="1" ht="13.8">
      <c r="A347" s="390" t="s">
        <v>6150</v>
      </c>
      <c r="B347" s="388" t="s">
        <v>6020</v>
      </c>
      <c r="C347" s="202">
        <v>2</v>
      </c>
      <c r="D347" s="146">
        <v>18578</v>
      </c>
      <c r="E347" s="146">
        <v>18578</v>
      </c>
      <c r="F347" s="157"/>
      <c r="G347" s="157"/>
      <c r="H347" s="157"/>
      <c r="I347" s="381"/>
      <c r="J347" s="381"/>
      <c r="K347" s="381"/>
      <c r="L347" s="381"/>
      <c r="M347" s="381"/>
      <c r="N347" s="381"/>
      <c r="O347" s="381"/>
      <c r="P347" s="381"/>
      <c r="Q347" s="381"/>
      <c r="R347" s="381"/>
      <c r="S347" s="381"/>
      <c r="T347" s="381"/>
      <c r="U347" s="381"/>
      <c r="V347" s="381"/>
      <c r="W347" s="381"/>
      <c r="X347" s="381"/>
      <c r="Y347" s="381"/>
      <c r="Z347" s="381"/>
      <c r="AA347" s="381"/>
      <c r="AB347" s="381"/>
      <c r="AC347" s="381"/>
      <c r="AD347" s="381"/>
      <c r="AE347" s="381"/>
      <c r="AF347" s="381"/>
      <c r="AG347" s="381"/>
      <c r="AH347" s="381"/>
      <c r="AI347" s="381"/>
      <c r="AJ347" s="381"/>
      <c r="AK347" s="381"/>
      <c r="AL347" s="381"/>
      <c r="AM347" s="381"/>
      <c r="AN347" s="381"/>
      <c r="AO347" s="381"/>
      <c r="AP347" s="381"/>
      <c r="AQ347" s="381"/>
      <c r="AR347" s="381"/>
      <c r="AS347" s="381"/>
      <c r="AT347" s="381"/>
      <c r="AU347" s="381"/>
      <c r="AV347" s="381"/>
      <c r="AW347" s="381"/>
      <c r="AX347" s="381"/>
      <c r="AY347" s="381"/>
      <c r="AZ347" s="381"/>
      <c r="BA347" s="381"/>
      <c r="BB347" s="381"/>
      <c r="BC347" s="381"/>
      <c r="BD347" s="381"/>
      <c r="BE347" s="381"/>
      <c r="BF347" s="381"/>
      <c r="BG347" s="381"/>
      <c r="BH347" s="381"/>
      <c r="BI347" s="381"/>
      <c r="BJ347" s="381"/>
      <c r="BK347" s="381"/>
      <c r="BL347" s="381"/>
      <c r="BM347" s="381"/>
      <c r="BN347" s="381"/>
      <c r="BO347" s="381"/>
      <c r="BP347" s="381"/>
      <c r="BQ347" s="381"/>
      <c r="BR347" s="381"/>
      <c r="BS347" s="381"/>
      <c r="BT347" s="381"/>
      <c r="BU347" s="381"/>
      <c r="BV347" s="381"/>
      <c r="BW347" s="381"/>
      <c r="BX347" s="381"/>
      <c r="BY347" s="381"/>
      <c r="BZ347" s="381"/>
      <c r="CA347" s="381"/>
      <c r="CB347" s="381"/>
      <c r="CC347" s="381"/>
      <c r="CD347" s="381"/>
      <c r="CE347" s="381"/>
      <c r="CF347" s="381"/>
      <c r="CG347" s="381"/>
      <c r="CH347" s="381"/>
      <c r="CI347" s="381"/>
      <c r="CJ347" s="381"/>
      <c r="CK347" s="381"/>
      <c r="CL347" s="381"/>
      <c r="CM347" s="381"/>
      <c r="CN347" s="381"/>
      <c r="CO347" s="381"/>
      <c r="CP347" s="381"/>
      <c r="CQ347" s="381"/>
      <c r="CR347" s="381"/>
      <c r="CS347" s="381"/>
      <c r="CT347" s="381"/>
      <c r="CU347" s="381"/>
      <c r="CV347" s="381"/>
      <c r="CW347" s="381"/>
      <c r="CX347" s="381"/>
      <c r="CY347" s="381"/>
      <c r="CZ347" s="381"/>
      <c r="DA347" s="381"/>
      <c r="DB347" s="381"/>
      <c r="DC347" s="381"/>
      <c r="DD347" s="381"/>
      <c r="DE347" s="381"/>
      <c r="DF347" s="381"/>
      <c r="DG347" s="381"/>
      <c r="DH347" s="381"/>
      <c r="DI347" s="381"/>
      <c r="DJ347" s="381"/>
      <c r="DK347" s="381"/>
      <c r="DL347" s="381"/>
      <c r="DM347" s="381"/>
      <c r="DN347" s="381"/>
      <c r="DO347" s="381"/>
      <c r="DP347" s="381"/>
      <c r="DQ347" s="381"/>
      <c r="DR347" s="381"/>
      <c r="DS347" s="381"/>
      <c r="DT347" s="381"/>
      <c r="DU347" s="381"/>
      <c r="DV347" s="381"/>
      <c r="DW347" s="381"/>
      <c r="DX347" s="381"/>
      <c r="DY347" s="381"/>
      <c r="DZ347" s="381"/>
      <c r="EA347" s="381"/>
      <c r="EB347" s="381"/>
      <c r="EC347" s="381"/>
      <c r="ED347" s="381"/>
      <c r="EE347" s="381"/>
      <c r="EF347" s="381"/>
      <c r="EG347" s="381"/>
      <c r="EH347" s="381"/>
      <c r="EI347" s="381"/>
      <c r="EJ347" s="381"/>
      <c r="EK347" s="381"/>
      <c r="EL347" s="381"/>
      <c r="EM347" s="381"/>
      <c r="EN347" s="381"/>
      <c r="EO347" s="381"/>
      <c r="EP347" s="381"/>
      <c r="EQ347" s="381"/>
      <c r="ER347" s="381"/>
      <c r="ES347" s="381"/>
      <c r="ET347" s="381"/>
      <c r="EU347" s="381"/>
      <c r="EV347" s="381"/>
      <c r="EW347" s="381"/>
      <c r="EX347" s="381"/>
      <c r="EY347" s="381"/>
      <c r="EZ347" s="381"/>
      <c r="FA347" s="381"/>
      <c r="FB347" s="381"/>
      <c r="FC347" s="381"/>
      <c r="FD347" s="381"/>
      <c r="FE347" s="381"/>
      <c r="FF347" s="381"/>
      <c r="FG347" s="381"/>
      <c r="FH347" s="381"/>
      <c r="FI347" s="381"/>
      <c r="FJ347" s="381"/>
      <c r="FK347" s="381"/>
      <c r="FL347" s="381"/>
      <c r="FM347" s="381"/>
      <c r="FN347" s="381"/>
      <c r="FO347" s="381"/>
      <c r="FP347" s="381"/>
      <c r="FQ347" s="381"/>
      <c r="FR347" s="381"/>
      <c r="FS347" s="381"/>
      <c r="FT347" s="381"/>
      <c r="FU347" s="381"/>
      <c r="FV347" s="381"/>
      <c r="FW347" s="381"/>
      <c r="FX347" s="381"/>
      <c r="FY347" s="381"/>
      <c r="FZ347" s="381"/>
      <c r="GA347" s="381"/>
      <c r="GB347" s="381"/>
      <c r="GC347" s="381"/>
    </row>
    <row r="348" spans="1:185" s="382" customFormat="1" ht="13.8">
      <c r="A348" s="390" t="s">
        <v>6151</v>
      </c>
      <c r="B348" s="388" t="s">
        <v>6020</v>
      </c>
      <c r="C348" s="202">
        <v>22</v>
      </c>
      <c r="D348" s="146">
        <v>18343</v>
      </c>
      <c r="E348" s="146">
        <v>19258.14</v>
      </c>
      <c r="F348" s="157"/>
      <c r="G348" s="157"/>
      <c r="H348" s="157"/>
      <c r="I348" s="381"/>
      <c r="J348" s="381"/>
      <c r="K348" s="381"/>
      <c r="L348" s="381"/>
      <c r="M348" s="381"/>
      <c r="N348" s="381"/>
      <c r="O348" s="381"/>
      <c r="P348" s="381"/>
      <c r="Q348" s="381"/>
      <c r="R348" s="381"/>
      <c r="S348" s="381"/>
      <c r="T348" s="381"/>
      <c r="U348" s="381"/>
      <c r="V348" s="381"/>
      <c r="W348" s="381"/>
      <c r="X348" s="381"/>
      <c r="Y348" s="381"/>
      <c r="Z348" s="381"/>
      <c r="AA348" s="381"/>
      <c r="AB348" s="381"/>
      <c r="AC348" s="381"/>
      <c r="AD348" s="381"/>
      <c r="AE348" s="381"/>
      <c r="AF348" s="381"/>
      <c r="AG348" s="381"/>
      <c r="AH348" s="381"/>
      <c r="AI348" s="381"/>
      <c r="AJ348" s="381"/>
      <c r="AK348" s="381"/>
      <c r="AL348" s="381"/>
      <c r="AM348" s="381"/>
      <c r="AN348" s="381"/>
      <c r="AO348" s="381"/>
      <c r="AP348" s="381"/>
      <c r="AQ348" s="381"/>
      <c r="AR348" s="381"/>
      <c r="AS348" s="381"/>
      <c r="AT348" s="381"/>
      <c r="AU348" s="381"/>
      <c r="AV348" s="381"/>
      <c r="AW348" s="381"/>
      <c r="AX348" s="381"/>
      <c r="AY348" s="381"/>
      <c r="AZ348" s="381"/>
      <c r="BA348" s="381"/>
      <c r="BB348" s="381"/>
      <c r="BC348" s="381"/>
      <c r="BD348" s="381"/>
      <c r="BE348" s="381"/>
      <c r="BF348" s="381"/>
      <c r="BG348" s="381"/>
      <c r="BH348" s="381"/>
      <c r="BI348" s="381"/>
      <c r="BJ348" s="381"/>
      <c r="BK348" s="381"/>
      <c r="BL348" s="381"/>
      <c r="BM348" s="381"/>
      <c r="BN348" s="381"/>
      <c r="BO348" s="381"/>
      <c r="BP348" s="381"/>
      <c r="BQ348" s="381"/>
      <c r="BR348" s="381"/>
      <c r="BS348" s="381"/>
      <c r="BT348" s="381"/>
      <c r="BU348" s="381"/>
      <c r="BV348" s="381"/>
      <c r="BW348" s="381"/>
      <c r="BX348" s="381"/>
      <c r="BY348" s="381"/>
      <c r="BZ348" s="381"/>
      <c r="CA348" s="381"/>
      <c r="CB348" s="381"/>
      <c r="CC348" s="381"/>
      <c r="CD348" s="381"/>
      <c r="CE348" s="381"/>
      <c r="CF348" s="381"/>
      <c r="CG348" s="381"/>
      <c r="CH348" s="381"/>
      <c r="CI348" s="381"/>
      <c r="CJ348" s="381"/>
      <c r="CK348" s="381"/>
      <c r="CL348" s="381"/>
      <c r="CM348" s="381"/>
      <c r="CN348" s="381"/>
      <c r="CO348" s="381"/>
      <c r="CP348" s="381"/>
      <c r="CQ348" s="381"/>
      <c r="CR348" s="381"/>
      <c r="CS348" s="381"/>
      <c r="CT348" s="381"/>
      <c r="CU348" s="381"/>
      <c r="CV348" s="381"/>
      <c r="CW348" s="381"/>
      <c r="CX348" s="381"/>
      <c r="CY348" s="381"/>
      <c r="CZ348" s="381"/>
      <c r="DA348" s="381"/>
      <c r="DB348" s="381"/>
      <c r="DC348" s="381"/>
      <c r="DD348" s="381"/>
      <c r="DE348" s="381"/>
      <c r="DF348" s="381"/>
      <c r="DG348" s="381"/>
      <c r="DH348" s="381"/>
      <c r="DI348" s="381"/>
      <c r="DJ348" s="381"/>
      <c r="DK348" s="381"/>
      <c r="DL348" s="381"/>
      <c r="DM348" s="381"/>
      <c r="DN348" s="381"/>
      <c r="DO348" s="381"/>
      <c r="DP348" s="381"/>
      <c r="DQ348" s="381"/>
      <c r="DR348" s="381"/>
      <c r="DS348" s="381"/>
      <c r="DT348" s="381"/>
      <c r="DU348" s="381"/>
      <c r="DV348" s="381"/>
      <c r="DW348" s="381"/>
      <c r="DX348" s="381"/>
      <c r="DY348" s="381"/>
      <c r="DZ348" s="381"/>
      <c r="EA348" s="381"/>
      <c r="EB348" s="381"/>
      <c r="EC348" s="381"/>
      <c r="ED348" s="381"/>
      <c r="EE348" s="381"/>
      <c r="EF348" s="381"/>
      <c r="EG348" s="381"/>
      <c r="EH348" s="381"/>
      <c r="EI348" s="381"/>
      <c r="EJ348" s="381"/>
      <c r="EK348" s="381"/>
      <c r="EL348" s="381"/>
      <c r="EM348" s="381"/>
      <c r="EN348" s="381"/>
      <c r="EO348" s="381"/>
      <c r="EP348" s="381"/>
      <c r="EQ348" s="381"/>
      <c r="ER348" s="381"/>
      <c r="ES348" s="381"/>
      <c r="ET348" s="381"/>
      <c r="EU348" s="381"/>
      <c r="EV348" s="381"/>
      <c r="EW348" s="381"/>
      <c r="EX348" s="381"/>
      <c r="EY348" s="381"/>
      <c r="EZ348" s="381"/>
      <c r="FA348" s="381"/>
      <c r="FB348" s="381"/>
      <c r="FC348" s="381"/>
      <c r="FD348" s="381"/>
      <c r="FE348" s="381"/>
      <c r="FF348" s="381"/>
      <c r="FG348" s="381"/>
      <c r="FH348" s="381"/>
      <c r="FI348" s="381"/>
      <c r="FJ348" s="381"/>
      <c r="FK348" s="381"/>
      <c r="FL348" s="381"/>
      <c r="FM348" s="381"/>
      <c r="FN348" s="381"/>
      <c r="FO348" s="381"/>
      <c r="FP348" s="381"/>
      <c r="FQ348" s="381"/>
      <c r="FR348" s="381"/>
      <c r="FS348" s="381"/>
      <c r="FT348" s="381"/>
      <c r="FU348" s="381"/>
      <c r="FV348" s="381"/>
      <c r="FW348" s="381"/>
      <c r="FX348" s="381"/>
      <c r="FY348" s="381"/>
      <c r="FZ348" s="381"/>
      <c r="GA348" s="381"/>
      <c r="GB348" s="381"/>
      <c r="GC348" s="381"/>
    </row>
    <row r="349" spans="1:185" s="382" customFormat="1" ht="13.8">
      <c r="A349" s="390" t="s">
        <v>6152</v>
      </c>
      <c r="B349" s="388" t="s">
        <v>6020</v>
      </c>
      <c r="C349" s="202">
        <v>20</v>
      </c>
      <c r="D349" s="146">
        <v>18343</v>
      </c>
      <c r="E349" s="146">
        <v>19133.14</v>
      </c>
      <c r="F349" s="157"/>
      <c r="G349" s="157"/>
      <c r="H349" s="157"/>
      <c r="I349" s="381"/>
      <c r="J349" s="381"/>
      <c r="K349" s="381"/>
      <c r="L349" s="381"/>
      <c r="M349" s="381"/>
      <c r="N349" s="381"/>
      <c r="O349" s="381"/>
      <c r="P349" s="381"/>
      <c r="Q349" s="381"/>
      <c r="R349" s="381"/>
      <c r="S349" s="381"/>
      <c r="T349" s="381"/>
      <c r="U349" s="381"/>
      <c r="V349" s="381"/>
      <c r="W349" s="381"/>
      <c r="X349" s="381"/>
      <c r="Y349" s="381"/>
      <c r="Z349" s="381"/>
      <c r="AA349" s="381"/>
      <c r="AB349" s="381"/>
      <c r="AC349" s="381"/>
      <c r="AD349" s="381"/>
      <c r="AE349" s="381"/>
      <c r="AF349" s="381"/>
      <c r="AG349" s="381"/>
      <c r="AH349" s="381"/>
      <c r="AI349" s="381"/>
      <c r="AJ349" s="381"/>
      <c r="AK349" s="381"/>
      <c r="AL349" s="381"/>
      <c r="AM349" s="381"/>
      <c r="AN349" s="381"/>
      <c r="AO349" s="381"/>
      <c r="AP349" s="381"/>
      <c r="AQ349" s="381"/>
      <c r="AR349" s="381"/>
      <c r="AS349" s="381"/>
      <c r="AT349" s="381"/>
      <c r="AU349" s="381"/>
      <c r="AV349" s="381"/>
      <c r="AW349" s="381"/>
      <c r="AX349" s="381"/>
      <c r="AY349" s="381"/>
      <c r="AZ349" s="381"/>
      <c r="BA349" s="381"/>
      <c r="BB349" s="381"/>
      <c r="BC349" s="381"/>
      <c r="BD349" s="381"/>
      <c r="BE349" s="381"/>
      <c r="BF349" s="381"/>
      <c r="BG349" s="381"/>
      <c r="BH349" s="381"/>
      <c r="BI349" s="381"/>
      <c r="BJ349" s="381"/>
      <c r="BK349" s="381"/>
      <c r="BL349" s="381"/>
      <c r="BM349" s="381"/>
      <c r="BN349" s="381"/>
      <c r="BO349" s="381"/>
      <c r="BP349" s="381"/>
      <c r="BQ349" s="381"/>
      <c r="BR349" s="381"/>
      <c r="BS349" s="381"/>
      <c r="BT349" s="381"/>
      <c r="BU349" s="381"/>
      <c r="BV349" s="381"/>
      <c r="BW349" s="381"/>
      <c r="BX349" s="381"/>
      <c r="BY349" s="381"/>
      <c r="BZ349" s="381"/>
      <c r="CA349" s="381"/>
      <c r="CB349" s="381"/>
      <c r="CC349" s="381"/>
      <c r="CD349" s="381"/>
      <c r="CE349" s="381"/>
      <c r="CF349" s="381"/>
      <c r="CG349" s="381"/>
      <c r="CH349" s="381"/>
      <c r="CI349" s="381"/>
      <c r="CJ349" s="381"/>
      <c r="CK349" s="381"/>
      <c r="CL349" s="381"/>
      <c r="CM349" s="381"/>
      <c r="CN349" s="381"/>
      <c r="CO349" s="381"/>
      <c r="CP349" s="381"/>
      <c r="CQ349" s="381"/>
      <c r="CR349" s="381"/>
      <c r="CS349" s="381"/>
      <c r="CT349" s="381"/>
      <c r="CU349" s="381"/>
      <c r="CV349" s="381"/>
      <c r="CW349" s="381"/>
      <c r="CX349" s="381"/>
      <c r="CY349" s="381"/>
      <c r="CZ349" s="381"/>
      <c r="DA349" s="381"/>
      <c r="DB349" s="381"/>
      <c r="DC349" s="381"/>
      <c r="DD349" s="381"/>
      <c r="DE349" s="381"/>
      <c r="DF349" s="381"/>
      <c r="DG349" s="381"/>
      <c r="DH349" s="381"/>
      <c r="DI349" s="381"/>
      <c r="DJ349" s="381"/>
      <c r="DK349" s="381"/>
      <c r="DL349" s="381"/>
      <c r="DM349" s="381"/>
      <c r="DN349" s="381"/>
      <c r="DO349" s="381"/>
      <c r="DP349" s="381"/>
      <c r="DQ349" s="381"/>
      <c r="DR349" s="381"/>
      <c r="DS349" s="381"/>
      <c r="DT349" s="381"/>
      <c r="DU349" s="381"/>
      <c r="DV349" s="381"/>
      <c r="DW349" s="381"/>
      <c r="DX349" s="381"/>
      <c r="DY349" s="381"/>
      <c r="DZ349" s="381"/>
      <c r="EA349" s="381"/>
      <c r="EB349" s="381"/>
      <c r="EC349" s="381"/>
      <c r="ED349" s="381"/>
      <c r="EE349" s="381"/>
      <c r="EF349" s="381"/>
      <c r="EG349" s="381"/>
      <c r="EH349" s="381"/>
      <c r="EI349" s="381"/>
      <c r="EJ349" s="381"/>
      <c r="EK349" s="381"/>
      <c r="EL349" s="381"/>
      <c r="EM349" s="381"/>
      <c r="EN349" s="381"/>
      <c r="EO349" s="381"/>
      <c r="EP349" s="381"/>
      <c r="EQ349" s="381"/>
      <c r="ER349" s="381"/>
      <c r="ES349" s="381"/>
      <c r="ET349" s="381"/>
      <c r="EU349" s="381"/>
      <c r="EV349" s="381"/>
      <c r="EW349" s="381"/>
      <c r="EX349" s="381"/>
      <c r="EY349" s="381"/>
      <c r="EZ349" s="381"/>
      <c r="FA349" s="381"/>
      <c r="FB349" s="381"/>
      <c r="FC349" s="381"/>
      <c r="FD349" s="381"/>
      <c r="FE349" s="381"/>
      <c r="FF349" s="381"/>
      <c r="FG349" s="381"/>
      <c r="FH349" s="381"/>
      <c r="FI349" s="381"/>
      <c r="FJ349" s="381"/>
      <c r="FK349" s="381"/>
      <c r="FL349" s="381"/>
      <c r="FM349" s="381"/>
      <c r="FN349" s="381"/>
      <c r="FO349" s="381"/>
      <c r="FP349" s="381"/>
      <c r="FQ349" s="381"/>
      <c r="FR349" s="381"/>
      <c r="FS349" s="381"/>
      <c r="FT349" s="381"/>
      <c r="FU349" s="381"/>
      <c r="FV349" s="381"/>
      <c r="FW349" s="381"/>
      <c r="FX349" s="381"/>
      <c r="FY349" s="381"/>
      <c r="FZ349" s="381"/>
      <c r="GA349" s="381"/>
      <c r="GB349" s="381"/>
      <c r="GC349" s="381"/>
    </row>
    <row r="350" spans="1:185" s="382" customFormat="1" ht="13.8">
      <c r="A350" s="390" t="s">
        <v>6153</v>
      </c>
      <c r="B350" s="388" t="s">
        <v>6020</v>
      </c>
      <c r="C350" s="202">
        <v>5</v>
      </c>
      <c r="D350" s="146">
        <v>20528</v>
      </c>
      <c r="E350" s="146">
        <v>21258.14</v>
      </c>
      <c r="F350" s="157"/>
      <c r="G350" s="157"/>
      <c r="H350" s="157"/>
      <c r="I350" s="381"/>
      <c r="J350" s="381"/>
      <c r="K350" s="381"/>
      <c r="L350" s="381"/>
      <c r="M350" s="381"/>
      <c r="N350" s="381"/>
      <c r="O350" s="381"/>
      <c r="P350" s="381"/>
      <c r="Q350" s="381"/>
      <c r="R350" s="381"/>
      <c r="S350" s="381"/>
      <c r="T350" s="381"/>
      <c r="U350" s="381"/>
      <c r="V350" s="381"/>
      <c r="W350" s="381"/>
      <c r="X350" s="381"/>
      <c r="Y350" s="381"/>
      <c r="Z350" s="381"/>
      <c r="AA350" s="381"/>
      <c r="AB350" s="381"/>
      <c r="AC350" s="381"/>
      <c r="AD350" s="381"/>
      <c r="AE350" s="381"/>
      <c r="AF350" s="381"/>
      <c r="AG350" s="381"/>
      <c r="AH350" s="381"/>
      <c r="AI350" s="381"/>
      <c r="AJ350" s="381"/>
      <c r="AK350" s="381"/>
      <c r="AL350" s="381"/>
      <c r="AM350" s="381"/>
      <c r="AN350" s="381"/>
      <c r="AO350" s="381"/>
      <c r="AP350" s="381"/>
      <c r="AQ350" s="381"/>
      <c r="AR350" s="381"/>
      <c r="AS350" s="381"/>
      <c r="AT350" s="381"/>
      <c r="AU350" s="381"/>
      <c r="AV350" s="381"/>
      <c r="AW350" s="381"/>
      <c r="AX350" s="381"/>
      <c r="AY350" s="381"/>
      <c r="AZ350" s="381"/>
      <c r="BA350" s="381"/>
      <c r="BB350" s="381"/>
      <c r="BC350" s="381"/>
      <c r="BD350" s="381"/>
      <c r="BE350" s="381"/>
      <c r="BF350" s="381"/>
      <c r="BG350" s="381"/>
      <c r="BH350" s="381"/>
      <c r="BI350" s="381"/>
      <c r="BJ350" s="381"/>
      <c r="BK350" s="381"/>
      <c r="BL350" s="381"/>
      <c r="BM350" s="381"/>
      <c r="BN350" s="381"/>
      <c r="BO350" s="381"/>
      <c r="BP350" s="381"/>
      <c r="BQ350" s="381"/>
      <c r="BR350" s="381"/>
      <c r="BS350" s="381"/>
      <c r="BT350" s="381"/>
      <c r="BU350" s="381"/>
      <c r="BV350" s="381"/>
      <c r="BW350" s="381"/>
      <c r="BX350" s="381"/>
      <c r="BY350" s="381"/>
      <c r="BZ350" s="381"/>
      <c r="CA350" s="381"/>
      <c r="CB350" s="381"/>
      <c r="CC350" s="381"/>
      <c r="CD350" s="381"/>
      <c r="CE350" s="381"/>
      <c r="CF350" s="381"/>
      <c r="CG350" s="381"/>
      <c r="CH350" s="381"/>
      <c r="CI350" s="381"/>
      <c r="CJ350" s="381"/>
      <c r="CK350" s="381"/>
      <c r="CL350" s="381"/>
      <c r="CM350" s="381"/>
      <c r="CN350" s="381"/>
      <c r="CO350" s="381"/>
      <c r="CP350" s="381"/>
      <c r="CQ350" s="381"/>
      <c r="CR350" s="381"/>
      <c r="CS350" s="381"/>
      <c r="CT350" s="381"/>
      <c r="CU350" s="381"/>
      <c r="CV350" s="381"/>
      <c r="CW350" s="381"/>
      <c r="CX350" s="381"/>
      <c r="CY350" s="381"/>
      <c r="CZ350" s="381"/>
      <c r="DA350" s="381"/>
      <c r="DB350" s="381"/>
      <c r="DC350" s="381"/>
      <c r="DD350" s="381"/>
      <c r="DE350" s="381"/>
      <c r="DF350" s="381"/>
      <c r="DG350" s="381"/>
      <c r="DH350" s="381"/>
      <c r="DI350" s="381"/>
      <c r="DJ350" s="381"/>
      <c r="DK350" s="381"/>
      <c r="DL350" s="381"/>
      <c r="DM350" s="381"/>
      <c r="DN350" s="381"/>
      <c r="DO350" s="381"/>
      <c r="DP350" s="381"/>
      <c r="DQ350" s="381"/>
      <c r="DR350" s="381"/>
      <c r="DS350" s="381"/>
      <c r="DT350" s="381"/>
      <c r="DU350" s="381"/>
      <c r="DV350" s="381"/>
      <c r="DW350" s="381"/>
      <c r="DX350" s="381"/>
      <c r="DY350" s="381"/>
      <c r="DZ350" s="381"/>
      <c r="EA350" s="381"/>
      <c r="EB350" s="381"/>
      <c r="EC350" s="381"/>
      <c r="ED350" s="381"/>
      <c r="EE350" s="381"/>
      <c r="EF350" s="381"/>
      <c r="EG350" s="381"/>
      <c r="EH350" s="381"/>
      <c r="EI350" s="381"/>
      <c r="EJ350" s="381"/>
      <c r="EK350" s="381"/>
      <c r="EL350" s="381"/>
      <c r="EM350" s="381"/>
      <c r="EN350" s="381"/>
      <c r="EO350" s="381"/>
      <c r="EP350" s="381"/>
      <c r="EQ350" s="381"/>
      <c r="ER350" s="381"/>
      <c r="ES350" s="381"/>
      <c r="ET350" s="381"/>
      <c r="EU350" s="381"/>
      <c r="EV350" s="381"/>
      <c r="EW350" s="381"/>
      <c r="EX350" s="381"/>
      <c r="EY350" s="381"/>
      <c r="EZ350" s="381"/>
      <c r="FA350" s="381"/>
      <c r="FB350" s="381"/>
      <c r="FC350" s="381"/>
      <c r="FD350" s="381"/>
      <c r="FE350" s="381"/>
      <c r="FF350" s="381"/>
      <c r="FG350" s="381"/>
      <c r="FH350" s="381"/>
      <c r="FI350" s="381"/>
      <c r="FJ350" s="381"/>
      <c r="FK350" s="381"/>
      <c r="FL350" s="381"/>
      <c r="FM350" s="381"/>
      <c r="FN350" s="381"/>
      <c r="FO350" s="381"/>
      <c r="FP350" s="381"/>
      <c r="FQ350" s="381"/>
      <c r="FR350" s="381"/>
      <c r="FS350" s="381"/>
      <c r="FT350" s="381"/>
      <c r="FU350" s="381"/>
      <c r="FV350" s="381"/>
      <c r="FW350" s="381"/>
      <c r="FX350" s="381"/>
      <c r="FY350" s="381"/>
      <c r="FZ350" s="381"/>
      <c r="GA350" s="381"/>
      <c r="GB350" s="381"/>
      <c r="GC350" s="381"/>
    </row>
    <row r="351" spans="1:185" s="382" customFormat="1" ht="13.8">
      <c r="A351" s="390" t="s">
        <v>6154</v>
      </c>
      <c r="B351" s="388" t="s">
        <v>6020</v>
      </c>
      <c r="C351" s="202">
        <v>1</v>
      </c>
      <c r="D351" s="146">
        <v>22628</v>
      </c>
      <c r="E351" s="146">
        <v>22628</v>
      </c>
      <c r="F351" s="157"/>
      <c r="G351" s="157"/>
      <c r="H351" s="157"/>
      <c r="I351" s="381"/>
      <c r="J351" s="381"/>
      <c r="K351" s="381"/>
      <c r="L351" s="381"/>
      <c r="M351" s="381"/>
      <c r="N351" s="381"/>
      <c r="O351" s="381"/>
      <c r="P351" s="381"/>
      <c r="Q351" s="381"/>
      <c r="R351" s="381"/>
      <c r="S351" s="381"/>
      <c r="T351" s="381"/>
      <c r="U351" s="381"/>
      <c r="V351" s="381"/>
      <c r="W351" s="381"/>
      <c r="X351" s="381"/>
      <c r="Y351" s="381"/>
      <c r="Z351" s="381"/>
      <c r="AA351" s="381"/>
      <c r="AB351" s="381"/>
      <c r="AC351" s="381"/>
      <c r="AD351" s="381"/>
      <c r="AE351" s="381"/>
      <c r="AF351" s="381"/>
      <c r="AG351" s="381"/>
      <c r="AH351" s="381"/>
      <c r="AI351" s="381"/>
      <c r="AJ351" s="381"/>
      <c r="AK351" s="381"/>
      <c r="AL351" s="381"/>
      <c r="AM351" s="381"/>
      <c r="AN351" s="381"/>
      <c r="AO351" s="381"/>
      <c r="AP351" s="381"/>
      <c r="AQ351" s="381"/>
      <c r="AR351" s="381"/>
      <c r="AS351" s="381"/>
      <c r="AT351" s="381"/>
      <c r="AU351" s="381"/>
      <c r="AV351" s="381"/>
      <c r="AW351" s="381"/>
      <c r="AX351" s="381"/>
      <c r="AY351" s="381"/>
      <c r="AZ351" s="381"/>
      <c r="BA351" s="381"/>
      <c r="BB351" s="381"/>
      <c r="BC351" s="381"/>
      <c r="BD351" s="381"/>
      <c r="BE351" s="381"/>
      <c r="BF351" s="381"/>
      <c r="BG351" s="381"/>
      <c r="BH351" s="381"/>
      <c r="BI351" s="381"/>
      <c r="BJ351" s="381"/>
      <c r="BK351" s="381"/>
      <c r="BL351" s="381"/>
      <c r="BM351" s="381"/>
      <c r="BN351" s="381"/>
      <c r="BO351" s="381"/>
      <c r="BP351" s="381"/>
      <c r="BQ351" s="381"/>
      <c r="BR351" s="381"/>
      <c r="BS351" s="381"/>
      <c r="BT351" s="381"/>
      <c r="BU351" s="381"/>
      <c r="BV351" s="381"/>
      <c r="BW351" s="381"/>
      <c r="BX351" s="381"/>
      <c r="BY351" s="381"/>
      <c r="BZ351" s="381"/>
      <c r="CA351" s="381"/>
      <c r="CB351" s="381"/>
      <c r="CC351" s="381"/>
      <c r="CD351" s="381"/>
      <c r="CE351" s="381"/>
      <c r="CF351" s="381"/>
      <c r="CG351" s="381"/>
      <c r="CH351" s="381"/>
      <c r="CI351" s="381"/>
      <c r="CJ351" s="381"/>
      <c r="CK351" s="381"/>
      <c r="CL351" s="381"/>
      <c r="CM351" s="381"/>
      <c r="CN351" s="381"/>
      <c r="CO351" s="381"/>
      <c r="CP351" s="381"/>
      <c r="CQ351" s="381"/>
      <c r="CR351" s="381"/>
      <c r="CS351" s="381"/>
      <c r="CT351" s="381"/>
      <c r="CU351" s="381"/>
      <c r="CV351" s="381"/>
      <c r="CW351" s="381"/>
      <c r="CX351" s="381"/>
      <c r="CY351" s="381"/>
      <c r="CZ351" s="381"/>
      <c r="DA351" s="381"/>
      <c r="DB351" s="381"/>
      <c r="DC351" s="381"/>
      <c r="DD351" s="381"/>
      <c r="DE351" s="381"/>
      <c r="DF351" s="381"/>
      <c r="DG351" s="381"/>
      <c r="DH351" s="381"/>
      <c r="DI351" s="381"/>
      <c r="DJ351" s="381"/>
      <c r="DK351" s="381"/>
      <c r="DL351" s="381"/>
      <c r="DM351" s="381"/>
      <c r="DN351" s="381"/>
      <c r="DO351" s="381"/>
      <c r="DP351" s="381"/>
      <c r="DQ351" s="381"/>
      <c r="DR351" s="381"/>
      <c r="DS351" s="381"/>
      <c r="DT351" s="381"/>
      <c r="DU351" s="381"/>
      <c r="DV351" s="381"/>
      <c r="DW351" s="381"/>
      <c r="DX351" s="381"/>
      <c r="DY351" s="381"/>
      <c r="DZ351" s="381"/>
      <c r="EA351" s="381"/>
      <c r="EB351" s="381"/>
      <c r="EC351" s="381"/>
      <c r="ED351" s="381"/>
      <c r="EE351" s="381"/>
      <c r="EF351" s="381"/>
      <c r="EG351" s="381"/>
      <c r="EH351" s="381"/>
      <c r="EI351" s="381"/>
      <c r="EJ351" s="381"/>
      <c r="EK351" s="381"/>
      <c r="EL351" s="381"/>
      <c r="EM351" s="381"/>
      <c r="EN351" s="381"/>
      <c r="EO351" s="381"/>
      <c r="EP351" s="381"/>
      <c r="EQ351" s="381"/>
      <c r="ER351" s="381"/>
      <c r="ES351" s="381"/>
      <c r="ET351" s="381"/>
      <c r="EU351" s="381"/>
      <c r="EV351" s="381"/>
      <c r="EW351" s="381"/>
      <c r="EX351" s="381"/>
      <c r="EY351" s="381"/>
      <c r="EZ351" s="381"/>
      <c r="FA351" s="381"/>
      <c r="FB351" s="381"/>
      <c r="FC351" s="381"/>
      <c r="FD351" s="381"/>
      <c r="FE351" s="381"/>
      <c r="FF351" s="381"/>
      <c r="FG351" s="381"/>
      <c r="FH351" s="381"/>
      <c r="FI351" s="381"/>
      <c r="FJ351" s="381"/>
      <c r="FK351" s="381"/>
      <c r="FL351" s="381"/>
      <c r="FM351" s="381"/>
      <c r="FN351" s="381"/>
      <c r="FO351" s="381"/>
      <c r="FP351" s="381"/>
      <c r="FQ351" s="381"/>
      <c r="FR351" s="381"/>
      <c r="FS351" s="381"/>
      <c r="FT351" s="381"/>
      <c r="FU351" s="381"/>
      <c r="FV351" s="381"/>
      <c r="FW351" s="381"/>
      <c r="FX351" s="381"/>
      <c r="FY351" s="381"/>
      <c r="FZ351" s="381"/>
      <c r="GA351" s="381"/>
      <c r="GB351" s="381"/>
      <c r="GC351" s="381"/>
    </row>
    <row r="352" spans="1:185" s="382" customFormat="1" ht="13.8">
      <c r="A352" s="390" t="s">
        <v>6155</v>
      </c>
      <c r="B352" s="388" t="s">
        <v>6020</v>
      </c>
      <c r="C352" s="202">
        <v>3</v>
      </c>
      <c r="D352" s="146">
        <v>23647</v>
      </c>
      <c r="E352" s="146">
        <v>24562.14</v>
      </c>
      <c r="F352" s="157"/>
      <c r="G352" s="157"/>
      <c r="H352" s="157"/>
      <c r="I352" s="381"/>
      <c r="J352" s="381"/>
      <c r="K352" s="381"/>
      <c r="L352" s="381"/>
      <c r="M352" s="381"/>
      <c r="N352" s="381"/>
      <c r="O352" s="381"/>
      <c r="P352" s="381"/>
      <c r="Q352" s="381"/>
      <c r="R352" s="381"/>
      <c r="S352" s="381"/>
      <c r="T352" s="381"/>
      <c r="U352" s="381"/>
      <c r="V352" s="381"/>
      <c r="W352" s="381"/>
      <c r="X352" s="381"/>
      <c r="Y352" s="381"/>
      <c r="Z352" s="381"/>
      <c r="AA352" s="381"/>
      <c r="AB352" s="381"/>
      <c r="AC352" s="381"/>
      <c r="AD352" s="381"/>
      <c r="AE352" s="381"/>
      <c r="AF352" s="381"/>
      <c r="AG352" s="381"/>
      <c r="AH352" s="381"/>
      <c r="AI352" s="381"/>
      <c r="AJ352" s="381"/>
      <c r="AK352" s="381"/>
      <c r="AL352" s="381"/>
      <c r="AM352" s="381"/>
      <c r="AN352" s="381"/>
      <c r="AO352" s="381"/>
      <c r="AP352" s="381"/>
      <c r="AQ352" s="381"/>
      <c r="AR352" s="381"/>
      <c r="AS352" s="381"/>
      <c r="AT352" s="381"/>
      <c r="AU352" s="381"/>
      <c r="AV352" s="381"/>
      <c r="AW352" s="381"/>
      <c r="AX352" s="381"/>
      <c r="AY352" s="381"/>
      <c r="AZ352" s="381"/>
      <c r="BA352" s="381"/>
      <c r="BB352" s="381"/>
      <c r="BC352" s="381"/>
      <c r="BD352" s="381"/>
      <c r="BE352" s="381"/>
      <c r="BF352" s="381"/>
      <c r="BG352" s="381"/>
      <c r="BH352" s="381"/>
      <c r="BI352" s="381"/>
      <c r="BJ352" s="381"/>
      <c r="BK352" s="381"/>
      <c r="BL352" s="381"/>
      <c r="BM352" s="381"/>
      <c r="BN352" s="381"/>
      <c r="BO352" s="381"/>
      <c r="BP352" s="381"/>
      <c r="BQ352" s="381"/>
      <c r="BR352" s="381"/>
      <c r="BS352" s="381"/>
      <c r="BT352" s="381"/>
      <c r="BU352" s="381"/>
      <c r="BV352" s="381"/>
      <c r="BW352" s="381"/>
      <c r="BX352" s="381"/>
      <c r="BY352" s="381"/>
      <c r="BZ352" s="381"/>
      <c r="CA352" s="381"/>
      <c r="CB352" s="381"/>
      <c r="CC352" s="381"/>
      <c r="CD352" s="381"/>
      <c r="CE352" s="381"/>
      <c r="CF352" s="381"/>
      <c r="CG352" s="381"/>
      <c r="CH352" s="381"/>
      <c r="CI352" s="381"/>
      <c r="CJ352" s="381"/>
      <c r="CK352" s="381"/>
      <c r="CL352" s="381"/>
      <c r="CM352" s="381"/>
      <c r="CN352" s="381"/>
      <c r="CO352" s="381"/>
      <c r="CP352" s="381"/>
      <c r="CQ352" s="381"/>
      <c r="CR352" s="381"/>
      <c r="CS352" s="381"/>
      <c r="CT352" s="381"/>
      <c r="CU352" s="381"/>
      <c r="CV352" s="381"/>
      <c r="CW352" s="381"/>
      <c r="CX352" s="381"/>
      <c r="CY352" s="381"/>
      <c r="CZ352" s="381"/>
      <c r="DA352" s="381"/>
      <c r="DB352" s="381"/>
      <c r="DC352" s="381"/>
      <c r="DD352" s="381"/>
      <c r="DE352" s="381"/>
      <c r="DF352" s="381"/>
      <c r="DG352" s="381"/>
      <c r="DH352" s="381"/>
      <c r="DI352" s="381"/>
      <c r="DJ352" s="381"/>
      <c r="DK352" s="381"/>
      <c r="DL352" s="381"/>
      <c r="DM352" s="381"/>
      <c r="DN352" s="381"/>
      <c r="DO352" s="381"/>
      <c r="DP352" s="381"/>
      <c r="DQ352" s="381"/>
      <c r="DR352" s="381"/>
      <c r="DS352" s="381"/>
      <c r="DT352" s="381"/>
      <c r="DU352" s="381"/>
      <c r="DV352" s="381"/>
      <c r="DW352" s="381"/>
      <c r="DX352" s="381"/>
      <c r="DY352" s="381"/>
      <c r="DZ352" s="381"/>
      <c r="EA352" s="381"/>
      <c r="EB352" s="381"/>
      <c r="EC352" s="381"/>
      <c r="ED352" s="381"/>
      <c r="EE352" s="381"/>
      <c r="EF352" s="381"/>
      <c r="EG352" s="381"/>
      <c r="EH352" s="381"/>
      <c r="EI352" s="381"/>
      <c r="EJ352" s="381"/>
      <c r="EK352" s="381"/>
      <c r="EL352" s="381"/>
      <c r="EM352" s="381"/>
      <c r="EN352" s="381"/>
      <c r="EO352" s="381"/>
      <c r="EP352" s="381"/>
      <c r="EQ352" s="381"/>
      <c r="ER352" s="381"/>
      <c r="ES352" s="381"/>
      <c r="ET352" s="381"/>
      <c r="EU352" s="381"/>
      <c r="EV352" s="381"/>
      <c r="EW352" s="381"/>
      <c r="EX352" s="381"/>
      <c r="EY352" s="381"/>
      <c r="EZ352" s="381"/>
      <c r="FA352" s="381"/>
      <c r="FB352" s="381"/>
      <c r="FC352" s="381"/>
      <c r="FD352" s="381"/>
      <c r="FE352" s="381"/>
      <c r="FF352" s="381"/>
      <c r="FG352" s="381"/>
      <c r="FH352" s="381"/>
      <c r="FI352" s="381"/>
      <c r="FJ352" s="381"/>
      <c r="FK352" s="381"/>
      <c r="FL352" s="381"/>
      <c r="FM352" s="381"/>
      <c r="FN352" s="381"/>
      <c r="FO352" s="381"/>
      <c r="FP352" s="381"/>
      <c r="FQ352" s="381"/>
      <c r="FR352" s="381"/>
      <c r="FS352" s="381"/>
      <c r="FT352" s="381"/>
      <c r="FU352" s="381"/>
      <c r="FV352" s="381"/>
      <c r="FW352" s="381"/>
      <c r="FX352" s="381"/>
      <c r="FY352" s="381"/>
      <c r="FZ352" s="381"/>
      <c r="GA352" s="381"/>
      <c r="GB352" s="381"/>
      <c r="GC352" s="381"/>
    </row>
    <row r="353" spans="1:185" s="382" customFormat="1" ht="13.8">
      <c r="A353" s="390" t="s">
        <v>6156</v>
      </c>
      <c r="B353" s="388" t="s">
        <v>6020</v>
      </c>
      <c r="C353" s="202">
        <v>1</v>
      </c>
      <c r="D353" s="146">
        <v>17953</v>
      </c>
      <c r="E353" s="146">
        <v>17953</v>
      </c>
      <c r="F353" s="157"/>
      <c r="G353" s="157"/>
      <c r="H353" s="157"/>
      <c r="I353" s="381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  <c r="Y353" s="381"/>
      <c r="Z353" s="381"/>
      <c r="AA353" s="381"/>
      <c r="AB353" s="381"/>
      <c r="AC353" s="381"/>
      <c r="AD353" s="381"/>
      <c r="AE353" s="381"/>
      <c r="AF353" s="381"/>
      <c r="AG353" s="381"/>
      <c r="AH353" s="381"/>
      <c r="AI353" s="381"/>
      <c r="AJ353" s="381"/>
      <c r="AK353" s="381"/>
      <c r="AL353" s="381"/>
      <c r="AM353" s="381"/>
      <c r="AN353" s="381"/>
      <c r="AO353" s="381"/>
      <c r="AP353" s="381"/>
      <c r="AQ353" s="381"/>
      <c r="AR353" s="381"/>
      <c r="AS353" s="381"/>
      <c r="AT353" s="381"/>
      <c r="AU353" s="381"/>
      <c r="AV353" s="381"/>
      <c r="AW353" s="381"/>
      <c r="AX353" s="381"/>
      <c r="AY353" s="381"/>
      <c r="AZ353" s="381"/>
      <c r="BA353" s="381"/>
      <c r="BB353" s="381"/>
      <c r="BC353" s="381"/>
      <c r="BD353" s="381"/>
      <c r="BE353" s="381"/>
      <c r="BF353" s="381"/>
      <c r="BG353" s="381"/>
      <c r="BH353" s="381"/>
      <c r="BI353" s="381"/>
      <c r="BJ353" s="381"/>
      <c r="BK353" s="381"/>
      <c r="BL353" s="381"/>
      <c r="BM353" s="381"/>
      <c r="BN353" s="381"/>
      <c r="BO353" s="381"/>
      <c r="BP353" s="381"/>
      <c r="BQ353" s="381"/>
      <c r="BR353" s="381"/>
      <c r="BS353" s="381"/>
      <c r="BT353" s="381"/>
      <c r="BU353" s="381"/>
      <c r="BV353" s="381"/>
      <c r="BW353" s="381"/>
      <c r="BX353" s="381"/>
      <c r="BY353" s="381"/>
      <c r="BZ353" s="381"/>
      <c r="CA353" s="381"/>
      <c r="CB353" s="381"/>
      <c r="CC353" s="381"/>
      <c r="CD353" s="381"/>
      <c r="CE353" s="381"/>
      <c r="CF353" s="381"/>
      <c r="CG353" s="381"/>
      <c r="CH353" s="381"/>
      <c r="CI353" s="381"/>
      <c r="CJ353" s="381"/>
      <c r="CK353" s="381"/>
      <c r="CL353" s="381"/>
      <c r="CM353" s="381"/>
      <c r="CN353" s="381"/>
      <c r="CO353" s="381"/>
      <c r="CP353" s="381"/>
      <c r="CQ353" s="381"/>
      <c r="CR353" s="381"/>
      <c r="CS353" s="381"/>
      <c r="CT353" s="381"/>
      <c r="CU353" s="381"/>
      <c r="CV353" s="381"/>
      <c r="CW353" s="381"/>
      <c r="CX353" s="381"/>
      <c r="CY353" s="381"/>
      <c r="CZ353" s="381"/>
      <c r="DA353" s="381"/>
      <c r="DB353" s="381"/>
      <c r="DC353" s="381"/>
      <c r="DD353" s="381"/>
      <c r="DE353" s="381"/>
      <c r="DF353" s="381"/>
      <c r="DG353" s="381"/>
      <c r="DH353" s="381"/>
      <c r="DI353" s="381"/>
      <c r="DJ353" s="381"/>
      <c r="DK353" s="381"/>
      <c r="DL353" s="381"/>
      <c r="DM353" s="381"/>
      <c r="DN353" s="381"/>
      <c r="DO353" s="381"/>
      <c r="DP353" s="381"/>
      <c r="DQ353" s="381"/>
      <c r="DR353" s="381"/>
      <c r="DS353" s="381"/>
      <c r="DT353" s="381"/>
      <c r="DU353" s="381"/>
      <c r="DV353" s="381"/>
      <c r="DW353" s="381"/>
      <c r="DX353" s="381"/>
      <c r="DY353" s="381"/>
      <c r="DZ353" s="381"/>
      <c r="EA353" s="381"/>
      <c r="EB353" s="381"/>
      <c r="EC353" s="381"/>
      <c r="ED353" s="381"/>
      <c r="EE353" s="381"/>
      <c r="EF353" s="381"/>
      <c r="EG353" s="381"/>
      <c r="EH353" s="381"/>
      <c r="EI353" s="381"/>
      <c r="EJ353" s="381"/>
      <c r="EK353" s="381"/>
      <c r="EL353" s="381"/>
      <c r="EM353" s="381"/>
      <c r="EN353" s="381"/>
      <c r="EO353" s="381"/>
      <c r="EP353" s="381"/>
      <c r="EQ353" s="381"/>
      <c r="ER353" s="381"/>
      <c r="ES353" s="381"/>
      <c r="ET353" s="381"/>
      <c r="EU353" s="381"/>
      <c r="EV353" s="381"/>
      <c r="EW353" s="381"/>
      <c r="EX353" s="381"/>
      <c r="EY353" s="381"/>
      <c r="EZ353" s="381"/>
      <c r="FA353" s="381"/>
      <c r="FB353" s="381"/>
      <c r="FC353" s="381"/>
      <c r="FD353" s="381"/>
      <c r="FE353" s="381"/>
      <c r="FF353" s="381"/>
      <c r="FG353" s="381"/>
      <c r="FH353" s="381"/>
      <c r="FI353" s="381"/>
      <c r="FJ353" s="381"/>
      <c r="FK353" s="381"/>
      <c r="FL353" s="381"/>
      <c r="FM353" s="381"/>
      <c r="FN353" s="381"/>
      <c r="FO353" s="381"/>
      <c r="FP353" s="381"/>
      <c r="FQ353" s="381"/>
      <c r="FR353" s="381"/>
      <c r="FS353" s="381"/>
      <c r="FT353" s="381"/>
      <c r="FU353" s="381"/>
      <c r="FV353" s="381"/>
      <c r="FW353" s="381"/>
      <c r="FX353" s="381"/>
      <c r="FY353" s="381"/>
      <c r="FZ353" s="381"/>
      <c r="GA353" s="381"/>
      <c r="GB353" s="381"/>
      <c r="GC353" s="381"/>
    </row>
    <row r="354" spans="1:185" s="382" customFormat="1" ht="13.8">
      <c r="A354" s="390" t="s">
        <v>6157</v>
      </c>
      <c r="B354" s="388" t="s">
        <v>6020</v>
      </c>
      <c r="C354" s="202">
        <v>1</v>
      </c>
      <c r="D354" s="146">
        <v>21218.36</v>
      </c>
      <c r="E354" s="146">
        <v>21218.36</v>
      </c>
      <c r="F354" s="157"/>
      <c r="G354" s="157"/>
      <c r="H354" s="157"/>
      <c r="I354" s="381"/>
      <c r="J354" s="381"/>
      <c r="K354" s="381"/>
      <c r="L354" s="381"/>
      <c r="M354" s="381"/>
      <c r="N354" s="381"/>
      <c r="O354" s="381"/>
      <c r="P354" s="381"/>
      <c r="Q354" s="381"/>
      <c r="R354" s="381"/>
      <c r="S354" s="381"/>
      <c r="T354" s="381"/>
      <c r="U354" s="381"/>
      <c r="V354" s="381"/>
      <c r="W354" s="381"/>
      <c r="X354" s="381"/>
      <c r="Y354" s="381"/>
      <c r="Z354" s="381"/>
      <c r="AA354" s="381"/>
      <c r="AB354" s="381"/>
      <c r="AC354" s="381"/>
      <c r="AD354" s="381"/>
      <c r="AE354" s="381"/>
      <c r="AF354" s="381"/>
      <c r="AG354" s="381"/>
      <c r="AH354" s="381"/>
      <c r="AI354" s="381"/>
      <c r="AJ354" s="381"/>
      <c r="AK354" s="381"/>
      <c r="AL354" s="381"/>
      <c r="AM354" s="381"/>
      <c r="AN354" s="381"/>
      <c r="AO354" s="381"/>
      <c r="AP354" s="381"/>
      <c r="AQ354" s="381"/>
      <c r="AR354" s="381"/>
      <c r="AS354" s="381"/>
      <c r="AT354" s="381"/>
      <c r="AU354" s="381"/>
      <c r="AV354" s="381"/>
      <c r="AW354" s="381"/>
      <c r="AX354" s="381"/>
      <c r="AY354" s="381"/>
      <c r="AZ354" s="381"/>
      <c r="BA354" s="381"/>
      <c r="BB354" s="381"/>
      <c r="BC354" s="381"/>
      <c r="BD354" s="381"/>
      <c r="BE354" s="381"/>
      <c r="BF354" s="381"/>
      <c r="BG354" s="381"/>
      <c r="BH354" s="381"/>
      <c r="BI354" s="381"/>
      <c r="BJ354" s="381"/>
      <c r="BK354" s="381"/>
      <c r="BL354" s="381"/>
      <c r="BM354" s="381"/>
      <c r="BN354" s="381"/>
      <c r="BO354" s="381"/>
      <c r="BP354" s="381"/>
      <c r="BQ354" s="381"/>
      <c r="BR354" s="381"/>
      <c r="BS354" s="381"/>
      <c r="BT354" s="381"/>
      <c r="BU354" s="381"/>
      <c r="BV354" s="381"/>
      <c r="BW354" s="381"/>
      <c r="BX354" s="381"/>
      <c r="BY354" s="381"/>
      <c r="BZ354" s="381"/>
      <c r="CA354" s="381"/>
      <c r="CB354" s="381"/>
      <c r="CC354" s="381"/>
      <c r="CD354" s="381"/>
      <c r="CE354" s="381"/>
      <c r="CF354" s="381"/>
      <c r="CG354" s="381"/>
      <c r="CH354" s="381"/>
      <c r="CI354" s="381"/>
      <c r="CJ354" s="381"/>
      <c r="CK354" s="381"/>
      <c r="CL354" s="381"/>
      <c r="CM354" s="381"/>
      <c r="CN354" s="381"/>
      <c r="CO354" s="381"/>
      <c r="CP354" s="381"/>
      <c r="CQ354" s="381"/>
      <c r="CR354" s="381"/>
      <c r="CS354" s="381"/>
      <c r="CT354" s="381"/>
      <c r="CU354" s="381"/>
      <c r="CV354" s="381"/>
      <c r="CW354" s="381"/>
      <c r="CX354" s="381"/>
      <c r="CY354" s="381"/>
      <c r="CZ354" s="381"/>
      <c r="DA354" s="381"/>
      <c r="DB354" s="381"/>
      <c r="DC354" s="381"/>
      <c r="DD354" s="381"/>
      <c r="DE354" s="381"/>
      <c r="DF354" s="381"/>
      <c r="DG354" s="381"/>
      <c r="DH354" s="381"/>
      <c r="DI354" s="381"/>
      <c r="DJ354" s="381"/>
      <c r="DK354" s="381"/>
      <c r="DL354" s="381"/>
      <c r="DM354" s="381"/>
      <c r="DN354" s="381"/>
      <c r="DO354" s="381"/>
      <c r="DP354" s="381"/>
      <c r="DQ354" s="381"/>
      <c r="DR354" s="381"/>
      <c r="DS354" s="381"/>
      <c r="DT354" s="381"/>
      <c r="DU354" s="381"/>
      <c r="DV354" s="381"/>
      <c r="DW354" s="381"/>
      <c r="DX354" s="381"/>
      <c r="DY354" s="381"/>
      <c r="DZ354" s="381"/>
      <c r="EA354" s="381"/>
      <c r="EB354" s="381"/>
      <c r="EC354" s="381"/>
      <c r="ED354" s="381"/>
      <c r="EE354" s="381"/>
      <c r="EF354" s="381"/>
      <c r="EG354" s="381"/>
      <c r="EH354" s="381"/>
      <c r="EI354" s="381"/>
      <c r="EJ354" s="381"/>
      <c r="EK354" s="381"/>
      <c r="EL354" s="381"/>
      <c r="EM354" s="381"/>
      <c r="EN354" s="381"/>
      <c r="EO354" s="381"/>
      <c r="EP354" s="381"/>
      <c r="EQ354" s="381"/>
      <c r="ER354" s="381"/>
      <c r="ES354" s="381"/>
      <c r="ET354" s="381"/>
      <c r="EU354" s="381"/>
      <c r="EV354" s="381"/>
      <c r="EW354" s="381"/>
      <c r="EX354" s="381"/>
      <c r="EY354" s="381"/>
      <c r="EZ354" s="381"/>
      <c r="FA354" s="381"/>
      <c r="FB354" s="381"/>
      <c r="FC354" s="381"/>
      <c r="FD354" s="381"/>
      <c r="FE354" s="381"/>
      <c r="FF354" s="381"/>
      <c r="FG354" s="381"/>
      <c r="FH354" s="381"/>
      <c r="FI354" s="381"/>
      <c r="FJ354" s="381"/>
      <c r="FK354" s="381"/>
      <c r="FL354" s="381"/>
      <c r="FM354" s="381"/>
      <c r="FN354" s="381"/>
      <c r="FO354" s="381"/>
      <c r="FP354" s="381"/>
      <c r="FQ354" s="381"/>
      <c r="FR354" s="381"/>
      <c r="FS354" s="381"/>
      <c r="FT354" s="381"/>
      <c r="FU354" s="381"/>
      <c r="FV354" s="381"/>
      <c r="FW354" s="381"/>
      <c r="FX354" s="381"/>
      <c r="FY354" s="381"/>
      <c r="FZ354" s="381"/>
      <c r="GA354" s="381"/>
      <c r="GB354" s="381"/>
      <c r="GC354" s="381"/>
    </row>
    <row r="355" spans="1:185" s="382" customFormat="1" ht="13.8">
      <c r="A355" s="390" t="s">
        <v>6158</v>
      </c>
      <c r="B355" s="388" t="s">
        <v>5876</v>
      </c>
      <c r="C355" s="202">
        <v>15</v>
      </c>
      <c r="D355" s="146">
        <v>19897</v>
      </c>
      <c r="E355" s="146">
        <v>20993.1</v>
      </c>
      <c r="F355" s="157"/>
      <c r="G355" s="157"/>
      <c r="H355" s="157"/>
      <c r="I355" s="381"/>
      <c r="J355" s="381"/>
      <c r="K355" s="381"/>
      <c r="L355" s="381"/>
      <c r="M355" s="381"/>
      <c r="N355" s="381"/>
      <c r="O355" s="381"/>
      <c r="P355" s="381"/>
      <c r="Q355" s="381"/>
      <c r="R355" s="381"/>
      <c r="S355" s="381"/>
      <c r="T355" s="381"/>
      <c r="U355" s="381"/>
      <c r="V355" s="381"/>
      <c r="W355" s="381"/>
      <c r="X355" s="381"/>
      <c r="Y355" s="381"/>
      <c r="Z355" s="381"/>
      <c r="AA355" s="381"/>
      <c r="AB355" s="381"/>
      <c r="AC355" s="381"/>
      <c r="AD355" s="381"/>
      <c r="AE355" s="381"/>
      <c r="AF355" s="381"/>
      <c r="AG355" s="381"/>
      <c r="AH355" s="381"/>
      <c r="AI355" s="381"/>
      <c r="AJ355" s="381"/>
      <c r="AK355" s="381"/>
      <c r="AL355" s="381"/>
      <c r="AM355" s="381"/>
      <c r="AN355" s="381"/>
      <c r="AO355" s="381"/>
      <c r="AP355" s="381"/>
      <c r="AQ355" s="381"/>
      <c r="AR355" s="381"/>
      <c r="AS355" s="381"/>
      <c r="AT355" s="381"/>
      <c r="AU355" s="381"/>
      <c r="AV355" s="381"/>
      <c r="AW355" s="381"/>
      <c r="AX355" s="381"/>
      <c r="AY355" s="381"/>
      <c r="AZ355" s="381"/>
      <c r="BA355" s="381"/>
      <c r="BB355" s="381"/>
      <c r="BC355" s="381"/>
      <c r="BD355" s="381"/>
      <c r="BE355" s="381"/>
      <c r="BF355" s="381"/>
      <c r="BG355" s="381"/>
      <c r="BH355" s="381"/>
      <c r="BI355" s="381"/>
      <c r="BJ355" s="381"/>
      <c r="BK355" s="381"/>
      <c r="BL355" s="381"/>
      <c r="BM355" s="381"/>
      <c r="BN355" s="381"/>
      <c r="BO355" s="381"/>
      <c r="BP355" s="381"/>
      <c r="BQ355" s="381"/>
      <c r="BR355" s="381"/>
      <c r="BS355" s="381"/>
      <c r="BT355" s="381"/>
      <c r="BU355" s="381"/>
      <c r="BV355" s="381"/>
      <c r="BW355" s="381"/>
      <c r="BX355" s="381"/>
      <c r="BY355" s="381"/>
      <c r="BZ355" s="381"/>
      <c r="CA355" s="381"/>
      <c r="CB355" s="381"/>
      <c r="CC355" s="381"/>
      <c r="CD355" s="381"/>
      <c r="CE355" s="381"/>
      <c r="CF355" s="381"/>
      <c r="CG355" s="381"/>
      <c r="CH355" s="381"/>
      <c r="CI355" s="381"/>
      <c r="CJ355" s="381"/>
      <c r="CK355" s="381"/>
      <c r="CL355" s="381"/>
      <c r="CM355" s="381"/>
      <c r="CN355" s="381"/>
      <c r="CO355" s="381"/>
      <c r="CP355" s="381"/>
      <c r="CQ355" s="381"/>
      <c r="CR355" s="381"/>
      <c r="CS355" s="381"/>
      <c r="CT355" s="381"/>
      <c r="CU355" s="381"/>
      <c r="CV355" s="381"/>
      <c r="CW355" s="381"/>
      <c r="CX355" s="381"/>
      <c r="CY355" s="381"/>
      <c r="CZ355" s="381"/>
      <c r="DA355" s="381"/>
      <c r="DB355" s="381"/>
      <c r="DC355" s="381"/>
      <c r="DD355" s="381"/>
      <c r="DE355" s="381"/>
      <c r="DF355" s="381"/>
      <c r="DG355" s="381"/>
      <c r="DH355" s="381"/>
      <c r="DI355" s="381"/>
      <c r="DJ355" s="381"/>
      <c r="DK355" s="381"/>
      <c r="DL355" s="381"/>
      <c r="DM355" s="381"/>
      <c r="DN355" s="381"/>
      <c r="DO355" s="381"/>
      <c r="DP355" s="381"/>
      <c r="DQ355" s="381"/>
      <c r="DR355" s="381"/>
      <c r="DS355" s="381"/>
      <c r="DT355" s="381"/>
      <c r="DU355" s="381"/>
      <c r="DV355" s="381"/>
      <c r="DW355" s="381"/>
      <c r="DX355" s="381"/>
      <c r="DY355" s="381"/>
      <c r="DZ355" s="381"/>
      <c r="EA355" s="381"/>
      <c r="EB355" s="381"/>
      <c r="EC355" s="381"/>
      <c r="ED355" s="381"/>
      <c r="EE355" s="381"/>
      <c r="EF355" s="381"/>
      <c r="EG355" s="381"/>
      <c r="EH355" s="381"/>
      <c r="EI355" s="381"/>
      <c r="EJ355" s="381"/>
      <c r="EK355" s="381"/>
      <c r="EL355" s="381"/>
      <c r="EM355" s="381"/>
      <c r="EN355" s="381"/>
      <c r="EO355" s="381"/>
      <c r="EP355" s="381"/>
      <c r="EQ355" s="381"/>
      <c r="ER355" s="381"/>
      <c r="ES355" s="381"/>
      <c r="ET355" s="381"/>
      <c r="EU355" s="381"/>
      <c r="EV355" s="381"/>
      <c r="EW355" s="381"/>
      <c r="EX355" s="381"/>
      <c r="EY355" s="381"/>
      <c r="EZ355" s="381"/>
      <c r="FA355" s="381"/>
      <c r="FB355" s="381"/>
      <c r="FC355" s="381"/>
      <c r="FD355" s="381"/>
      <c r="FE355" s="381"/>
      <c r="FF355" s="381"/>
      <c r="FG355" s="381"/>
      <c r="FH355" s="381"/>
      <c r="FI355" s="381"/>
      <c r="FJ355" s="381"/>
      <c r="FK355" s="381"/>
      <c r="FL355" s="381"/>
      <c r="FM355" s="381"/>
      <c r="FN355" s="381"/>
      <c r="FO355" s="381"/>
      <c r="FP355" s="381"/>
      <c r="FQ355" s="381"/>
      <c r="FR355" s="381"/>
      <c r="FS355" s="381"/>
      <c r="FT355" s="381"/>
      <c r="FU355" s="381"/>
      <c r="FV355" s="381"/>
      <c r="FW355" s="381"/>
      <c r="FX355" s="381"/>
      <c r="FY355" s="381"/>
      <c r="FZ355" s="381"/>
      <c r="GA355" s="381"/>
      <c r="GB355" s="381"/>
      <c r="GC355" s="381"/>
    </row>
    <row r="356" spans="1:185" s="382" customFormat="1" ht="13.8">
      <c r="A356" s="390" t="s">
        <v>6159</v>
      </c>
      <c r="B356" s="388" t="s">
        <v>5862</v>
      </c>
      <c r="C356" s="202">
        <v>44</v>
      </c>
      <c r="D356" s="146">
        <v>27099</v>
      </c>
      <c r="E356" s="146">
        <v>29682.6</v>
      </c>
      <c r="F356" s="157"/>
      <c r="G356" s="157"/>
      <c r="H356" s="157"/>
      <c r="I356" s="381"/>
      <c r="J356" s="381"/>
      <c r="K356" s="381"/>
      <c r="L356" s="381"/>
      <c r="M356" s="381"/>
      <c r="N356" s="381"/>
      <c r="O356" s="381"/>
      <c r="P356" s="381"/>
      <c r="Q356" s="381"/>
      <c r="R356" s="381"/>
      <c r="S356" s="381"/>
      <c r="T356" s="381"/>
      <c r="U356" s="381"/>
      <c r="V356" s="381"/>
      <c r="W356" s="381"/>
      <c r="X356" s="381"/>
      <c r="Y356" s="381"/>
      <c r="Z356" s="381"/>
      <c r="AA356" s="381"/>
      <c r="AB356" s="381"/>
      <c r="AC356" s="381"/>
      <c r="AD356" s="381"/>
      <c r="AE356" s="381"/>
      <c r="AF356" s="381"/>
      <c r="AG356" s="381"/>
      <c r="AH356" s="381"/>
      <c r="AI356" s="381"/>
      <c r="AJ356" s="381"/>
      <c r="AK356" s="381"/>
      <c r="AL356" s="381"/>
      <c r="AM356" s="381"/>
      <c r="AN356" s="381"/>
      <c r="AO356" s="381"/>
      <c r="AP356" s="381"/>
      <c r="AQ356" s="381"/>
      <c r="AR356" s="381"/>
      <c r="AS356" s="381"/>
      <c r="AT356" s="381"/>
      <c r="AU356" s="381"/>
      <c r="AV356" s="381"/>
      <c r="AW356" s="381"/>
      <c r="AX356" s="381"/>
      <c r="AY356" s="381"/>
      <c r="AZ356" s="381"/>
      <c r="BA356" s="381"/>
      <c r="BB356" s="381"/>
      <c r="BC356" s="381"/>
      <c r="BD356" s="381"/>
      <c r="BE356" s="381"/>
      <c r="BF356" s="381"/>
      <c r="BG356" s="381"/>
      <c r="BH356" s="381"/>
      <c r="BI356" s="381"/>
      <c r="BJ356" s="381"/>
      <c r="BK356" s="381"/>
      <c r="BL356" s="381"/>
      <c r="BM356" s="381"/>
      <c r="BN356" s="381"/>
      <c r="BO356" s="381"/>
      <c r="BP356" s="381"/>
      <c r="BQ356" s="381"/>
      <c r="BR356" s="381"/>
      <c r="BS356" s="381"/>
      <c r="BT356" s="381"/>
      <c r="BU356" s="381"/>
      <c r="BV356" s="381"/>
      <c r="BW356" s="381"/>
      <c r="BX356" s="381"/>
      <c r="BY356" s="381"/>
      <c r="BZ356" s="381"/>
      <c r="CA356" s="381"/>
      <c r="CB356" s="381"/>
      <c r="CC356" s="381"/>
      <c r="CD356" s="381"/>
      <c r="CE356" s="381"/>
      <c r="CF356" s="381"/>
      <c r="CG356" s="381"/>
      <c r="CH356" s="381"/>
      <c r="CI356" s="381"/>
      <c r="CJ356" s="381"/>
      <c r="CK356" s="381"/>
      <c r="CL356" s="381"/>
      <c r="CM356" s="381"/>
      <c r="CN356" s="381"/>
      <c r="CO356" s="381"/>
      <c r="CP356" s="381"/>
      <c r="CQ356" s="381"/>
      <c r="CR356" s="381"/>
      <c r="CS356" s="381"/>
      <c r="CT356" s="381"/>
      <c r="CU356" s="381"/>
      <c r="CV356" s="381"/>
      <c r="CW356" s="381"/>
      <c r="CX356" s="381"/>
      <c r="CY356" s="381"/>
      <c r="CZ356" s="381"/>
      <c r="DA356" s="381"/>
      <c r="DB356" s="381"/>
      <c r="DC356" s="381"/>
      <c r="DD356" s="381"/>
      <c r="DE356" s="381"/>
      <c r="DF356" s="381"/>
      <c r="DG356" s="381"/>
      <c r="DH356" s="381"/>
      <c r="DI356" s="381"/>
      <c r="DJ356" s="381"/>
      <c r="DK356" s="381"/>
      <c r="DL356" s="381"/>
      <c r="DM356" s="381"/>
      <c r="DN356" s="381"/>
      <c r="DO356" s="381"/>
      <c r="DP356" s="381"/>
      <c r="DQ356" s="381"/>
      <c r="DR356" s="381"/>
      <c r="DS356" s="381"/>
      <c r="DT356" s="381"/>
      <c r="DU356" s="381"/>
      <c r="DV356" s="381"/>
      <c r="DW356" s="381"/>
      <c r="DX356" s="381"/>
      <c r="DY356" s="381"/>
      <c r="DZ356" s="381"/>
      <c r="EA356" s="381"/>
      <c r="EB356" s="381"/>
      <c r="EC356" s="381"/>
      <c r="ED356" s="381"/>
      <c r="EE356" s="381"/>
      <c r="EF356" s="381"/>
      <c r="EG356" s="381"/>
      <c r="EH356" s="381"/>
      <c r="EI356" s="381"/>
      <c r="EJ356" s="381"/>
      <c r="EK356" s="381"/>
      <c r="EL356" s="381"/>
      <c r="EM356" s="381"/>
      <c r="EN356" s="381"/>
      <c r="EO356" s="381"/>
      <c r="EP356" s="381"/>
      <c r="EQ356" s="381"/>
      <c r="ER356" s="381"/>
      <c r="ES356" s="381"/>
      <c r="ET356" s="381"/>
      <c r="EU356" s="381"/>
      <c r="EV356" s="381"/>
      <c r="EW356" s="381"/>
      <c r="EX356" s="381"/>
      <c r="EY356" s="381"/>
      <c r="EZ356" s="381"/>
      <c r="FA356" s="381"/>
      <c r="FB356" s="381"/>
      <c r="FC356" s="381"/>
      <c r="FD356" s="381"/>
      <c r="FE356" s="381"/>
      <c r="FF356" s="381"/>
      <c r="FG356" s="381"/>
      <c r="FH356" s="381"/>
      <c r="FI356" s="381"/>
      <c r="FJ356" s="381"/>
      <c r="FK356" s="381"/>
      <c r="FL356" s="381"/>
      <c r="FM356" s="381"/>
      <c r="FN356" s="381"/>
      <c r="FO356" s="381"/>
      <c r="FP356" s="381"/>
      <c r="FQ356" s="381"/>
      <c r="FR356" s="381"/>
      <c r="FS356" s="381"/>
      <c r="FT356" s="381"/>
      <c r="FU356" s="381"/>
      <c r="FV356" s="381"/>
      <c r="FW356" s="381"/>
      <c r="FX356" s="381"/>
      <c r="FY356" s="381"/>
      <c r="FZ356" s="381"/>
      <c r="GA356" s="381"/>
      <c r="GB356" s="381"/>
      <c r="GC356" s="381"/>
    </row>
    <row r="357" spans="1:185" s="382" customFormat="1" ht="13.8">
      <c r="A357" s="390" t="s">
        <v>6160</v>
      </c>
      <c r="B357" s="388" t="s">
        <v>5862</v>
      </c>
      <c r="C357" s="202">
        <v>22</v>
      </c>
      <c r="D357" s="146">
        <v>29099</v>
      </c>
      <c r="E357" s="146">
        <v>31707.599999999999</v>
      </c>
      <c r="F357" s="157"/>
      <c r="G357" s="157"/>
      <c r="H357" s="157"/>
      <c r="I357" s="381"/>
      <c r="J357" s="381"/>
      <c r="K357" s="381"/>
      <c r="L357" s="381"/>
      <c r="M357" s="381"/>
      <c r="N357" s="381"/>
      <c r="O357" s="381"/>
      <c r="P357" s="381"/>
      <c r="Q357" s="381"/>
      <c r="R357" s="381"/>
      <c r="S357" s="381"/>
      <c r="T357" s="381"/>
      <c r="U357" s="381"/>
      <c r="V357" s="381"/>
      <c r="W357" s="381"/>
      <c r="X357" s="381"/>
      <c r="Y357" s="381"/>
      <c r="Z357" s="381"/>
      <c r="AA357" s="381"/>
      <c r="AB357" s="381"/>
      <c r="AC357" s="381"/>
      <c r="AD357" s="381"/>
      <c r="AE357" s="381"/>
      <c r="AF357" s="381"/>
      <c r="AG357" s="381"/>
      <c r="AH357" s="381"/>
      <c r="AI357" s="381"/>
      <c r="AJ357" s="381"/>
      <c r="AK357" s="381"/>
      <c r="AL357" s="381"/>
      <c r="AM357" s="381"/>
      <c r="AN357" s="381"/>
      <c r="AO357" s="381"/>
      <c r="AP357" s="381"/>
      <c r="AQ357" s="381"/>
      <c r="AR357" s="381"/>
      <c r="AS357" s="381"/>
      <c r="AT357" s="381"/>
      <c r="AU357" s="381"/>
      <c r="AV357" s="381"/>
      <c r="AW357" s="381"/>
      <c r="AX357" s="381"/>
      <c r="AY357" s="381"/>
      <c r="AZ357" s="381"/>
      <c r="BA357" s="381"/>
      <c r="BB357" s="381"/>
      <c r="BC357" s="381"/>
      <c r="BD357" s="381"/>
      <c r="BE357" s="381"/>
      <c r="BF357" s="381"/>
      <c r="BG357" s="381"/>
      <c r="BH357" s="381"/>
      <c r="BI357" s="381"/>
      <c r="BJ357" s="381"/>
      <c r="BK357" s="381"/>
      <c r="BL357" s="381"/>
      <c r="BM357" s="381"/>
      <c r="BN357" s="381"/>
      <c r="BO357" s="381"/>
      <c r="BP357" s="381"/>
      <c r="BQ357" s="381"/>
      <c r="BR357" s="381"/>
      <c r="BS357" s="381"/>
      <c r="BT357" s="381"/>
      <c r="BU357" s="381"/>
      <c r="BV357" s="381"/>
      <c r="BW357" s="381"/>
      <c r="BX357" s="381"/>
      <c r="BY357" s="381"/>
      <c r="BZ357" s="381"/>
      <c r="CA357" s="381"/>
      <c r="CB357" s="381"/>
      <c r="CC357" s="381"/>
      <c r="CD357" s="381"/>
      <c r="CE357" s="381"/>
      <c r="CF357" s="381"/>
      <c r="CG357" s="381"/>
      <c r="CH357" s="381"/>
      <c r="CI357" s="381"/>
      <c r="CJ357" s="381"/>
      <c r="CK357" s="381"/>
      <c r="CL357" s="381"/>
      <c r="CM357" s="381"/>
      <c r="CN357" s="381"/>
      <c r="CO357" s="381"/>
      <c r="CP357" s="381"/>
      <c r="CQ357" s="381"/>
      <c r="CR357" s="381"/>
      <c r="CS357" s="381"/>
      <c r="CT357" s="381"/>
      <c r="CU357" s="381"/>
      <c r="CV357" s="381"/>
      <c r="CW357" s="381"/>
      <c r="CX357" s="381"/>
      <c r="CY357" s="381"/>
      <c r="CZ357" s="381"/>
      <c r="DA357" s="381"/>
      <c r="DB357" s="381"/>
      <c r="DC357" s="381"/>
      <c r="DD357" s="381"/>
      <c r="DE357" s="381"/>
      <c r="DF357" s="381"/>
      <c r="DG357" s="381"/>
      <c r="DH357" s="381"/>
      <c r="DI357" s="381"/>
      <c r="DJ357" s="381"/>
      <c r="DK357" s="381"/>
      <c r="DL357" s="381"/>
      <c r="DM357" s="381"/>
      <c r="DN357" s="381"/>
      <c r="DO357" s="381"/>
      <c r="DP357" s="381"/>
      <c r="DQ357" s="381"/>
      <c r="DR357" s="381"/>
      <c r="DS357" s="381"/>
      <c r="DT357" s="381"/>
      <c r="DU357" s="381"/>
      <c r="DV357" s="381"/>
      <c r="DW357" s="381"/>
      <c r="DX357" s="381"/>
      <c r="DY357" s="381"/>
      <c r="DZ357" s="381"/>
      <c r="EA357" s="381"/>
      <c r="EB357" s="381"/>
      <c r="EC357" s="381"/>
      <c r="ED357" s="381"/>
      <c r="EE357" s="381"/>
      <c r="EF357" s="381"/>
      <c r="EG357" s="381"/>
      <c r="EH357" s="381"/>
      <c r="EI357" s="381"/>
      <c r="EJ357" s="381"/>
      <c r="EK357" s="381"/>
      <c r="EL357" s="381"/>
      <c r="EM357" s="381"/>
      <c r="EN357" s="381"/>
      <c r="EO357" s="381"/>
      <c r="EP357" s="381"/>
      <c r="EQ357" s="381"/>
      <c r="ER357" s="381"/>
      <c r="ES357" s="381"/>
      <c r="ET357" s="381"/>
      <c r="EU357" s="381"/>
      <c r="EV357" s="381"/>
      <c r="EW357" s="381"/>
      <c r="EX357" s="381"/>
      <c r="EY357" s="381"/>
      <c r="EZ357" s="381"/>
      <c r="FA357" s="381"/>
      <c r="FB357" s="381"/>
      <c r="FC357" s="381"/>
      <c r="FD357" s="381"/>
      <c r="FE357" s="381"/>
      <c r="FF357" s="381"/>
      <c r="FG357" s="381"/>
      <c r="FH357" s="381"/>
      <c r="FI357" s="381"/>
      <c r="FJ357" s="381"/>
      <c r="FK357" s="381"/>
      <c r="FL357" s="381"/>
      <c r="FM357" s="381"/>
      <c r="FN357" s="381"/>
      <c r="FO357" s="381"/>
      <c r="FP357" s="381"/>
      <c r="FQ357" s="381"/>
      <c r="FR357" s="381"/>
      <c r="FS357" s="381"/>
      <c r="FT357" s="381"/>
      <c r="FU357" s="381"/>
      <c r="FV357" s="381"/>
      <c r="FW357" s="381"/>
      <c r="FX357" s="381"/>
      <c r="FY357" s="381"/>
      <c r="FZ357" s="381"/>
      <c r="GA357" s="381"/>
      <c r="GB357" s="381"/>
      <c r="GC357" s="381"/>
    </row>
    <row r="358" spans="1:185" s="382" customFormat="1" ht="13.8">
      <c r="A358" s="390" t="s">
        <v>6161</v>
      </c>
      <c r="B358" s="388" t="s">
        <v>5909</v>
      </c>
      <c r="C358" s="202">
        <v>2</v>
      </c>
      <c r="D358" s="146">
        <v>22613</v>
      </c>
      <c r="E358" s="146">
        <v>24685.4</v>
      </c>
      <c r="F358" s="157"/>
      <c r="G358" s="157"/>
      <c r="H358" s="157"/>
      <c r="I358" s="381"/>
      <c r="J358" s="381"/>
      <c r="K358" s="381"/>
      <c r="L358" s="381"/>
      <c r="M358" s="381"/>
      <c r="N358" s="381"/>
      <c r="O358" s="381"/>
      <c r="P358" s="381"/>
      <c r="Q358" s="381"/>
      <c r="R358" s="381"/>
      <c r="S358" s="381"/>
      <c r="T358" s="381"/>
      <c r="U358" s="381"/>
      <c r="V358" s="381"/>
      <c r="W358" s="381"/>
      <c r="X358" s="381"/>
      <c r="Y358" s="381"/>
      <c r="Z358" s="381"/>
      <c r="AA358" s="381"/>
      <c r="AB358" s="381"/>
      <c r="AC358" s="381"/>
      <c r="AD358" s="381"/>
      <c r="AE358" s="381"/>
      <c r="AF358" s="381"/>
      <c r="AG358" s="381"/>
      <c r="AH358" s="381"/>
      <c r="AI358" s="381"/>
      <c r="AJ358" s="381"/>
      <c r="AK358" s="381"/>
      <c r="AL358" s="381"/>
      <c r="AM358" s="381"/>
      <c r="AN358" s="381"/>
      <c r="AO358" s="381"/>
      <c r="AP358" s="381"/>
      <c r="AQ358" s="381"/>
      <c r="AR358" s="381"/>
      <c r="AS358" s="381"/>
      <c r="AT358" s="381"/>
      <c r="AU358" s="381"/>
      <c r="AV358" s="381"/>
      <c r="AW358" s="381"/>
      <c r="AX358" s="381"/>
      <c r="AY358" s="381"/>
      <c r="AZ358" s="381"/>
      <c r="BA358" s="381"/>
      <c r="BB358" s="381"/>
      <c r="BC358" s="381"/>
      <c r="BD358" s="381"/>
      <c r="BE358" s="381"/>
      <c r="BF358" s="381"/>
      <c r="BG358" s="381"/>
      <c r="BH358" s="381"/>
      <c r="BI358" s="381"/>
      <c r="BJ358" s="381"/>
      <c r="BK358" s="381"/>
      <c r="BL358" s="381"/>
      <c r="BM358" s="381"/>
      <c r="BN358" s="381"/>
      <c r="BO358" s="381"/>
      <c r="BP358" s="381"/>
      <c r="BQ358" s="381"/>
      <c r="BR358" s="381"/>
      <c r="BS358" s="381"/>
      <c r="BT358" s="381"/>
      <c r="BU358" s="381"/>
      <c r="BV358" s="381"/>
      <c r="BW358" s="381"/>
      <c r="BX358" s="381"/>
      <c r="BY358" s="381"/>
      <c r="BZ358" s="381"/>
      <c r="CA358" s="381"/>
      <c r="CB358" s="381"/>
      <c r="CC358" s="381"/>
      <c r="CD358" s="381"/>
      <c r="CE358" s="381"/>
      <c r="CF358" s="381"/>
      <c r="CG358" s="381"/>
      <c r="CH358" s="381"/>
      <c r="CI358" s="381"/>
      <c r="CJ358" s="381"/>
      <c r="CK358" s="381"/>
      <c r="CL358" s="381"/>
      <c r="CM358" s="381"/>
      <c r="CN358" s="381"/>
      <c r="CO358" s="381"/>
      <c r="CP358" s="381"/>
      <c r="CQ358" s="381"/>
      <c r="CR358" s="381"/>
      <c r="CS358" s="381"/>
      <c r="CT358" s="381"/>
      <c r="CU358" s="381"/>
      <c r="CV358" s="381"/>
      <c r="CW358" s="381"/>
      <c r="CX358" s="381"/>
      <c r="CY358" s="381"/>
      <c r="CZ358" s="381"/>
      <c r="DA358" s="381"/>
      <c r="DB358" s="381"/>
      <c r="DC358" s="381"/>
      <c r="DD358" s="381"/>
      <c r="DE358" s="381"/>
      <c r="DF358" s="381"/>
      <c r="DG358" s="381"/>
      <c r="DH358" s="381"/>
      <c r="DI358" s="381"/>
      <c r="DJ358" s="381"/>
      <c r="DK358" s="381"/>
      <c r="DL358" s="381"/>
      <c r="DM358" s="381"/>
      <c r="DN358" s="381"/>
      <c r="DO358" s="381"/>
      <c r="DP358" s="381"/>
      <c r="DQ358" s="381"/>
      <c r="DR358" s="381"/>
      <c r="DS358" s="381"/>
      <c r="DT358" s="381"/>
      <c r="DU358" s="381"/>
      <c r="DV358" s="381"/>
      <c r="DW358" s="381"/>
      <c r="DX358" s="381"/>
      <c r="DY358" s="381"/>
      <c r="DZ358" s="381"/>
      <c r="EA358" s="381"/>
      <c r="EB358" s="381"/>
      <c r="EC358" s="381"/>
      <c r="ED358" s="381"/>
      <c r="EE358" s="381"/>
      <c r="EF358" s="381"/>
      <c r="EG358" s="381"/>
      <c r="EH358" s="381"/>
      <c r="EI358" s="381"/>
      <c r="EJ358" s="381"/>
      <c r="EK358" s="381"/>
      <c r="EL358" s="381"/>
      <c r="EM358" s="381"/>
      <c r="EN358" s="381"/>
      <c r="EO358" s="381"/>
      <c r="EP358" s="381"/>
      <c r="EQ358" s="381"/>
      <c r="ER358" s="381"/>
      <c r="ES358" s="381"/>
      <c r="ET358" s="381"/>
      <c r="EU358" s="381"/>
      <c r="EV358" s="381"/>
      <c r="EW358" s="381"/>
      <c r="EX358" s="381"/>
      <c r="EY358" s="381"/>
      <c r="EZ358" s="381"/>
      <c r="FA358" s="381"/>
      <c r="FB358" s="381"/>
      <c r="FC358" s="381"/>
      <c r="FD358" s="381"/>
      <c r="FE358" s="381"/>
      <c r="FF358" s="381"/>
      <c r="FG358" s="381"/>
      <c r="FH358" s="381"/>
      <c r="FI358" s="381"/>
      <c r="FJ358" s="381"/>
      <c r="FK358" s="381"/>
      <c r="FL358" s="381"/>
      <c r="FM358" s="381"/>
      <c r="FN358" s="381"/>
      <c r="FO358" s="381"/>
      <c r="FP358" s="381"/>
      <c r="FQ358" s="381"/>
      <c r="FR358" s="381"/>
      <c r="FS358" s="381"/>
      <c r="FT358" s="381"/>
      <c r="FU358" s="381"/>
      <c r="FV358" s="381"/>
      <c r="FW358" s="381"/>
      <c r="FX358" s="381"/>
      <c r="FY358" s="381"/>
      <c r="FZ358" s="381"/>
      <c r="GA358" s="381"/>
      <c r="GB358" s="381"/>
      <c r="GC358" s="381"/>
    </row>
    <row r="359" spans="1:185" s="382" customFormat="1" ht="13.8">
      <c r="A359" s="390" t="s">
        <v>6162</v>
      </c>
      <c r="B359" s="388" t="s">
        <v>6163</v>
      </c>
      <c r="C359" s="202">
        <v>7</v>
      </c>
      <c r="D359" s="146">
        <v>20028</v>
      </c>
      <c r="E359" s="146">
        <v>20028</v>
      </c>
      <c r="F359" s="157"/>
      <c r="G359" s="157"/>
      <c r="H359" s="157"/>
      <c r="I359" s="381"/>
      <c r="J359" s="381"/>
      <c r="K359" s="381"/>
      <c r="L359" s="381"/>
      <c r="M359" s="381"/>
      <c r="N359" s="381"/>
      <c r="O359" s="381"/>
      <c r="P359" s="381"/>
      <c r="Q359" s="381"/>
      <c r="R359" s="381"/>
      <c r="S359" s="381"/>
      <c r="T359" s="381"/>
      <c r="U359" s="381"/>
      <c r="V359" s="381"/>
      <c r="W359" s="381"/>
      <c r="X359" s="381"/>
      <c r="Y359" s="381"/>
      <c r="Z359" s="381"/>
      <c r="AA359" s="381"/>
      <c r="AB359" s="381"/>
      <c r="AC359" s="381"/>
      <c r="AD359" s="381"/>
      <c r="AE359" s="381"/>
      <c r="AF359" s="381"/>
      <c r="AG359" s="381"/>
      <c r="AH359" s="381"/>
      <c r="AI359" s="381"/>
      <c r="AJ359" s="381"/>
      <c r="AK359" s="381"/>
      <c r="AL359" s="381"/>
      <c r="AM359" s="381"/>
      <c r="AN359" s="381"/>
      <c r="AO359" s="381"/>
      <c r="AP359" s="381"/>
      <c r="AQ359" s="381"/>
      <c r="AR359" s="381"/>
      <c r="AS359" s="381"/>
      <c r="AT359" s="381"/>
      <c r="AU359" s="381"/>
      <c r="AV359" s="381"/>
      <c r="AW359" s="381"/>
      <c r="AX359" s="381"/>
      <c r="AY359" s="381"/>
      <c r="AZ359" s="381"/>
      <c r="BA359" s="381"/>
      <c r="BB359" s="381"/>
      <c r="BC359" s="381"/>
      <c r="BD359" s="381"/>
      <c r="BE359" s="381"/>
      <c r="BF359" s="381"/>
      <c r="BG359" s="381"/>
      <c r="BH359" s="381"/>
      <c r="BI359" s="381"/>
      <c r="BJ359" s="381"/>
      <c r="BK359" s="381"/>
      <c r="BL359" s="381"/>
      <c r="BM359" s="381"/>
      <c r="BN359" s="381"/>
      <c r="BO359" s="381"/>
      <c r="BP359" s="381"/>
      <c r="BQ359" s="381"/>
      <c r="BR359" s="381"/>
      <c r="BS359" s="381"/>
      <c r="BT359" s="381"/>
      <c r="BU359" s="381"/>
      <c r="BV359" s="381"/>
      <c r="BW359" s="381"/>
      <c r="BX359" s="381"/>
      <c r="BY359" s="381"/>
      <c r="BZ359" s="381"/>
      <c r="CA359" s="381"/>
      <c r="CB359" s="381"/>
      <c r="CC359" s="381"/>
      <c r="CD359" s="381"/>
      <c r="CE359" s="381"/>
      <c r="CF359" s="381"/>
      <c r="CG359" s="381"/>
      <c r="CH359" s="381"/>
      <c r="CI359" s="381"/>
      <c r="CJ359" s="381"/>
      <c r="CK359" s="381"/>
      <c r="CL359" s="381"/>
      <c r="CM359" s="381"/>
      <c r="CN359" s="381"/>
      <c r="CO359" s="381"/>
      <c r="CP359" s="381"/>
      <c r="CQ359" s="381"/>
      <c r="CR359" s="381"/>
      <c r="CS359" s="381"/>
      <c r="CT359" s="381"/>
      <c r="CU359" s="381"/>
      <c r="CV359" s="381"/>
      <c r="CW359" s="381"/>
      <c r="CX359" s="381"/>
      <c r="CY359" s="381"/>
      <c r="CZ359" s="381"/>
      <c r="DA359" s="381"/>
      <c r="DB359" s="381"/>
      <c r="DC359" s="381"/>
      <c r="DD359" s="381"/>
      <c r="DE359" s="381"/>
      <c r="DF359" s="381"/>
      <c r="DG359" s="381"/>
      <c r="DH359" s="381"/>
      <c r="DI359" s="381"/>
      <c r="DJ359" s="381"/>
      <c r="DK359" s="381"/>
      <c r="DL359" s="381"/>
      <c r="DM359" s="381"/>
      <c r="DN359" s="381"/>
      <c r="DO359" s="381"/>
      <c r="DP359" s="381"/>
      <c r="DQ359" s="381"/>
      <c r="DR359" s="381"/>
      <c r="DS359" s="381"/>
      <c r="DT359" s="381"/>
      <c r="DU359" s="381"/>
      <c r="DV359" s="381"/>
      <c r="DW359" s="381"/>
      <c r="DX359" s="381"/>
      <c r="DY359" s="381"/>
      <c r="DZ359" s="381"/>
      <c r="EA359" s="381"/>
      <c r="EB359" s="381"/>
      <c r="EC359" s="381"/>
      <c r="ED359" s="381"/>
      <c r="EE359" s="381"/>
      <c r="EF359" s="381"/>
      <c r="EG359" s="381"/>
      <c r="EH359" s="381"/>
      <c r="EI359" s="381"/>
      <c r="EJ359" s="381"/>
      <c r="EK359" s="381"/>
      <c r="EL359" s="381"/>
      <c r="EM359" s="381"/>
      <c r="EN359" s="381"/>
      <c r="EO359" s="381"/>
      <c r="EP359" s="381"/>
      <c r="EQ359" s="381"/>
      <c r="ER359" s="381"/>
      <c r="ES359" s="381"/>
      <c r="ET359" s="381"/>
      <c r="EU359" s="381"/>
      <c r="EV359" s="381"/>
      <c r="EW359" s="381"/>
      <c r="EX359" s="381"/>
      <c r="EY359" s="381"/>
      <c r="EZ359" s="381"/>
      <c r="FA359" s="381"/>
      <c r="FB359" s="381"/>
      <c r="FC359" s="381"/>
      <c r="FD359" s="381"/>
      <c r="FE359" s="381"/>
      <c r="FF359" s="381"/>
      <c r="FG359" s="381"/>
      <c r="FH359" s="381"/>
      <c r="FI359" s="381"/>
      <c r="FJ359" s="381"/>
      <c r="FK359" s="381"/>
      <c r="FL359" s="381"/>
      <c r="FM359" s="381"/>
      <c r="FN359" s="381"/>
      <c r="FO359" s="381"/>
      <c r="FP359" s="381"/>
      <c r="FQ359" s="381"/>
      <c r="FR359" s="381"/>
      <c r="FS359" s="381"/>
      <c r="FT359" s="381"/>
      <c r="FU359" s="381"/>
      <c r="FV359" s="381"/>
      <c r="FW359" s="381"/>
      <c r="FX359" s="381"/>
      <c r="FY359" s="381"/>
      <c r="FZ359" s="381"/>
      <c r="GA359" s="381"/>
      <c r="GB359" s="381"/>
      <c r="GC359" s="381"/>
    </row>
    <row r="360" spans="1:185" s="382" customFormat="1" ht="13.8">
      <c r="A360" s="390" t="s">
        <v>6164</v>
      </c>
      <c r="B360" s="388" t="s">
        <v>5848</v>
      </c>
      <c r="C360" s="202">
        <v>2</v>
      </c>
      <c r="D360" s="146">
        <v>24209</v>
      </c>
      <c r="E360" s="146">
        <v>24209</v>
      </c>
      <c r="F360" s="157"/>
      <c r="G360" s="157"/>
      <c r="H360" s="157"/>
      <c r="I360" s="381"/>
      <c r="J360" s="381"/>
      <c r="K360" s="381"/>
      <c r="L360" s="381"/>
      <c r="M360" s="381"/>
      <c r="N360" s="381"/>
      <c r="O360" s="381"/>
      <c r="P360" s="381"/>
      <c r="Q360" s="381"/>
      <c r="R360" s="381"/>
      <c r="S360" s="381"/>
      <c r="T360" s="381"/>
      <c r="U360" s="381"/>
      <c r="V360" s="381"/>
      <c r="W360" s="381"/>
      <c r="X360" s="381"/>
      <c r="Y360" s="381"/>
      <c r="Z360" s="381"/>
      <c r="AA360" s="381"/>
      <c r="AB360" s="381"/>
      <c r="AC360" s="381"/>
      <c r="AD360" s="381"/>
      <c r="AE360" s="381"/>
      <c r="AF360" s="381"/>
      <c r="AG360" s="381"/>
      <c r="AH360" s="381"/>
      <c r="AI360" s="381"/>
      <c r="AJ360" s="381"/>
      <c r="AK360" s="381"/>
      <c r="AL360" s="381"/>
      <c r="AM360" s="381"/>
      <c r="AN360" s="381"/>
      <c r="AO360" s="381"/>
      <c r="AP360" s="381"/>
      <c r="AQ360" s="381"/>
      <c r="AR360" s="381"/>
      <c r="AS360" s="381"/>
      <c r="AT360" s="381"/>
      <c r="AU360" s="381"/>
      <c r="AV360" s="381"/>
      <c r="AW360" s="381"/>
      <c r="AX360" s="381"/>
      <c r="AY360" s="381"/>
      <c r="AZ360" s="381"/>
      <c r="BA360" s="381"/>
      <c r="BB360" s="381"/>
      <c r="BC360" s="381"/>
      <c r="BD360" s="381"/>
      <c r="BE360" s="381"/>
      <c r="BF360" s="381"/>
      <c r="BG360" s="381"/>
      <c r="BH360" s="381"/>
      <c r="BI360" s="381"/>
      <c r="BJ360" s="381"/>
      <c r="BK360" s="381"/>
      <c r="BL360" s="381"/>
      <c r="BM360" s="381"/>
      <c r="BN360" s="381"/>
      <c r="BO360" s="381"/>
      <c r="BP360" s="381"/>
      <c r="BQ360" s="381"/>
      <c r="BR360" s="381"/>
      <c r="BS360" s="381"/>
      <c r="BT360" s="381"/>
      <c r="BU360" s="381"/>
      <c r="BV360" s="381"/>
      <c r="BW360" s="381"/>
      <c r="BX360" s="381"/>
      <c r="BY360" s="381"/>
      <c r="BZ360" s="381"/>
      <c r="CA360" s="381"/>
      <c r="CB360" s="381"/>
      <c r="CC360" s="381"/>
      <c r="CD360" s="381"/>
      <c r="CE360" s="381"/>
      <c r="CF360" s="381"/>
      <c r="CG360" s="381"/>
      <c r="CH360" s="381"/>
      <c r="CI360" s="381"/>
      <c r="CJ360" s="381"/>
      <c r="CK360" s="381"/>
      <c r="CL360" s="381"/>
      <c r="CM360" s="381"/>
      <c r="CN360" s="381"/>
      <c r="CO360" s="381"/>
      <c r="CP360" s="381"/>
      <c r="CQ360" s="381"/>
      <c r="CR360" s="381"/>
      <c r="CS360" s="381"/>
      <c r="CT360" s="381"/>
      <c r="CU360" s="381"/>
      <c r="CV360" s="381"/>
      <c r="CW360" s="381"/>
      <c r="CX360" s="381"/>
      <c r="CY360" s="381"/>
      <c r="CZ360" s="381"/>
      <c r="DA360" s="381"/>
      <c r="DB360" s="381"/>
      <c r="DC360" s="381"/>
      <c r="DD360" s="381"/>
      <c r="DE360" s="381"/>
      <c r="DF360" s="381"/>
      <c r="DG360" s="381"/>
      <c r="DH360" s="381"/>
      <c r="DI360" s="381"/>
      <c r="DJ360" s="381"/>
      <c r="DK360" s="381"/>
      <c r="DL360" s="381"/>
      <c r="DM360" s="381"/>
      <c r="DN360" s="381"/>
      <c r="DO360" s="381"/>
      <c r="DP360" s="381"/>
      <c r="DQ360" s="381"/>
      <c r="DR360" s="381"/>
      <c r="DS360" s="381"/>
      <c r="DT360" s="381"/>
      <c r="DU360" s="381"/>
      <c r="DV360" s="381"/>
      <c r="DW360" s="381"/>
      <c r="DX360" s="381"/>
      <c r="DY360" s="381"/>
      <c r="DZ360" s="381"/>
      <c r="EA360" s="381"/>
      <c r="EB360" s="381"/>
      <c r="EC360" s="381"/>
      <c r="ED360" s="381"/>
      <c r="EE360" s="381"/>
      <c r="EF360" s="381"/>
      <c r="EG360" s="381"/>
      <c r="EH360" s="381"/>
      <c r="EI360" s="381"/>
      <c r="EJ360" s="381"/>
      <c r="EK360" s="381"/>
      <c r="EL360" s="381"/>
      <c r="EM360" s="381"/>
      <c r="EN360" s="381"/>
      <c r="EO360" s="381"/>
      <c r="EP360" s="381"/>
      <c r="EQ360" s="381"/>
      <c r="ER360" s="381"/>
      <c r="ES360" s="381"/>
      <c r="ET360" s="381"/>
      <c r="EU360" s="381"/>
      <c r="EV360" s="381"/>
      <c r="EW360" s="381"/>
      <c r="EX360" s="381"/>
      <c r="EY360" s="381"/>
      <c r="EZ360" s="381"/>
      <c r="FA360" s="381"/>
      <c r="FB360" s="381"/>
      <c r="FC360" s="381"/>
      <c r="FD360" s="381"/>
      <c r="FE360" s="381"/>
      <c r="FF360" s="381"/>
      <c r="FG360" s="381"/>
      <c r="FH360" s="381"/>
      <c r="FI360" s="381"/>
      <c r="FJ360" s="381"/>
      <c r="FK360" s="381"/>
      <c r="FL360" s="381"/>
      <c r="FM360" s="381"/>
      <c r="FN360" s="381"/>
      <c r="FO360" s="381"/>
      <c r="FP360" s="381"/>
      <c r="FQ360" s="381"/>
      <c r="FR360" s="381"/>
      <c r="FS360" s="381"/>
      <c r="FT360" s="381"/>
      <c r="FU360" s="381"/>
      <c r="FV360" s="381"/>
      <c r="FW360" s="381"/>
      <c r="FX360" s="381"/>
      <c r="FY360" s="381"/>
      <c r="FZ360" s="381"/>
      <c r="GA360" s="381"/>
      <c r="GB360" s="381"/>
      <c r="GC360" s="381"/>
    </row>
    <row r="361" spans="1:185" s="382" customFormat="1" ht="13.8">
      <c r="A361" s="390" t="s">
        <v>6165</v>
      </c>
      <c r="B361" s="388" t="s">
        <v>5846</v>
      </c>
      <c r="C361" s="202">
        <v>3</v>
      </c>
      <c r="D361" s="146">
        <v>25649</v>
      </c>
      <c r="E361" s="146">
        <v>25649</v>
      </c>
      <c r="F361" s="157"/>
      <c r="G361" s="157"/>
      <c r="H361" s="157"/>
      <c r="I361" s="381"/>
      <c r="J361" s="381"/>
      <c r="K361" s="381"/>
      <c r="L361" s="381"/>
      <c r="M361" s="381"/>
      <c r="N361" s="381"/>
      <c r="O361" s="381"/>
      <c r="P361" s="381"/>
      <c r="Q361" s="381"/>
      <c r="R361" s="381"/>
      <c r="S361" s="381"/>
      <c r="T361" s="381"/>
      <c r="U361" s="381"/>
      <c r="V361" s="381"/>
      <c r="W361" s="381"/>
      <c r="X361" s="381"/>
      <c r="Y361" s="381"/>
      <c r="Z361" s="381"/>
      <c r="AA361" s="381"/>
      <c r="AB361" s="381"/>
      <c r="AC361" s="381"/>
      <c r="AD361" s="381"/>
      <c r="AE361" s="381"/>
      <c r="AF361" s="381"/>
      <c r="AG361" s="381"/>
      <c r="AH361" s="381"/>
      <c r="AI361" s="381"/>
      <c r="AJ361" s="381"/>
      <c r="AK361" s="381"/>
      <c r="AL361" s="381"/>
      <c r="AM361" s="381"/>
      <c r="AN361" s="381"/>
      <c r="AO361" s="381"/>
      <c r="AP361" s="381"/>
      <c r="AQ361" s="381"/>
      <c r="AR361" s="381"/>
      <c r="AS361" s="381"/>
      <c r="AT361" s="381"/>
      <c r="AU361" s="381"/>
      <c r="AV361" s="381"/>
      <c r="AW361" s="381"/>
      <c r="AX361" s="381"/>
      <c r="AY361" s="381"/>
      <c r="AZ361" s="381"/>
      <c r="BA361" s="381"/>
      <c r="BB361" s="381"/>
      <c r="BC361" s="381"/>
      <c r="BD361" s="381"/>
      <c r="BE361" s="381"/>
      <c r="BF361" s="381"/>
      <c r="BG361" s="381"/>
      <c r="BH361" s="381"/>
      <c r="BI361" s="381"/>
      <c r="BJ361" s="381"/>
      <c r="BK361" s="381"/>
      <c r="BL361" s="381"/>
      <c r="BM361" s="381"/>
      <c r="BN361" s="381"/>
      <c r="BO361" s="381"/>
      <c r="BP361" s="381"/>
      <c r="BQ361" s="381"/>
      <c r="BR361" s="381"/>
      <c r="BS361" s="381"/>
      <c r="BT361" s="381"/>
      <c r="BU361" s="381"/>
      <c r="BV361" s="381"/>
      <c r="BW361" s="381"/>
      <c r="BX361" s="381"/>
      <c r="BY361" s="381"/>
      <c r="BZ361" s="381"/>
      <c r="CA361" s="381"/>
      <c r="CB361" s="381"/>
      <c r="CC361" s="381"/>
      <c r="CD361" s="381"/>
      <c r="CE361" s="381"/>
      <c r="CF361" s="381"/>
      <c r="CG361" s="381"/>
      <c r="CH361" s="381"/>
      <c r="CI361" s="381"/>
      <c r="CJ361" s="381"/>
      <c r="CK361" s="381"/>
      <c r="CL361" s="381"/>
      <c r="CM361" s="381"/>
      <c r="CN361" s="381"/>
      <c r="CO361" s="381"/>
      <c r="CP361" s="381"/>
      <c r="CQ361" s="381"/>
      <c r="CR361" s="381"/>
      <c r="CS361" s="381"/>
      <c r="CT361" s="381"/>
      <c r="CU361" s="381"/>
      <c r="CV361" s="381"/>
      <c r="CW361" s="381"/>
      <c r="CX361" s="381"/>
      <c r="CY361" s="381"/>
      <c r="CZ361" s="381"/>
      <c r="DA361" s="381"/>
      <c r="DB361" s="381"/>
      <c r="DC361" s="381"/>
      <c r="DD361" s="381"/>
      <c r="DE361" s="381"/>
      <c r="DF361" s="381"/>
      <c r="DG361" s="381"/>
      <c r="DH361" s="381"/>
      <c r="DI361" s="381"/>
      <c r="DJ361" s="381"/>
      <c r="DK361" s="381"/>
      <c r="DL361" s="381"/>
      <c r="DM361" s="381"/>
      <c r="DN361" s="381"/>
      <c r="DO361" s="381"/>
      <c r="DP361" s="381"/>
      <c r="DQ361" s="381"/>
      <c r="DR361" s="381"/>
      <c r="DS361" s="381"/>
      <c r="DT361" s="381"/>
      <c r="DU361" s="381"/>
      <c r="DV361" s="381"/>
      <c r="DW361" s="381"/>
      <c r="DX361" s="381"/>
      <c r="DY361" s="381"/>
      <c r="DZ361" s="381"/>
      <c r="EA361" s="381"/>
      <c r="EB361" s="381"/>
      <c r="EC361" s="381"/>
      <c r="ED361" s="381"/>
      <c r="EE361" s="381"/>
      <c r="EF361" s="381"/>
      <c r="EG361" s="381"/>
      <c r="EH361" s="381"/>
      <c r="EI361" s="381"/>
      <c r="EJ361" s="381"/>
      <c r="EK361" s="381"/>
      <c r="EL361" s="381"/>
      <c r="EM361" s="381"/>
      <c r="EN361" s="381"/>
      <c r="EO361" s="381"/>
      <c r="EP361" s="381"/>
      <c r="EQ361" s="381"/>
      <c r="ER361" s="381"/>
      <c r="ES361" s="381"/>
      <c r="ET361" s="381"/>
      <c r="EU361" s="381"/>
      <c r="EV361" s="381"/>
      <c r="EW361" s="381"/>
      <c r="EX361" s="381"/>
      <c r="EY361" s="381"/>
      <c r="EZ361" s="381"/>
      <c r="FA361" s="381"/>
      <c r="FB361" s="381"/>
      <c r="FC361" s="381"/>
      <c r="FD361" s="381"/>
      <c r="FE361" s="381"/>
      <c r="FF361" s="381"/>
      <c r="FG361" s="381"/>
      <c r="FH361" s="381"/>
      <c r="FI361" s="381"/>
      <c r="FJ361" s="381"/>
      <c r="FK361" s="381"/>
      <c r="FL361" s="381"/>
      <c r="FM361" s="381"/>
      <c r="FN361" s="381"/>
      <c r="FO361" s="381"/>
      <c r="FP361" s="381"/>
      <c r="FQ361" s="381"/>
      <c r="FR361" s="381"/>
      <c r="FS361" s="381"/>
      <c r="FT361" s="381"/>
      <c r="FU361" s="381"/>
      <c r="FV361" s="381"/>
      <c r="FW361" s="381"/>
      <c r="FX361" s="381"/>
      <c r="FY361" s="381"/>
      <c r="FZ361" s="381"/>
      <c r="GA361" s="381"/>
      <c r="GB361" s="381"/>
      <c r="GC361" s="381"/>
    </row>
    <row r="362" spans="1:185" s="382" customFormat="1" ht="13.8">
      <c r="A362" s="390" t="s">
        <v>6166</v>
      </c>
      <c r="B362" s="388" t="s">
        <v>6033</v>
      </c>
      <c r="C362" s="202">
        <v>9</v>
      </c>
      <c r="D362" s="146">
        <v>24444</v>
      </c>
      <c r="E362" s="146">
        <v>25697</v>
      </c>
      <c r="F362" s="157"/>
      <c r="G362" s="157"/>
      <c r="H362" s="157"/>
      <c r="I362" s="381"/>
      <c r="J362" s="381"/>
      <c r="K362" s="381"/>
      <c r="L362" s="381"/>
      <c r="M362" s="381"/>
      <c r="N362" s="381"/>
      <c r="O362" s="381"/>
      <c r="P362" s="381"/>
      <c r="Q362" s="381"/>
      <c r="R362" s="381"/>
      <c r="S362" s="381"/>
      <c r="T362" s="381"/>
      <c r="U362" s="381"/>
      <c r="V362" s="381"/>
      <c r="W362" s="381"/>
      <c r="X362" s="381"/>
      <c r="Y362" s="381"/>
      <c r="Z362" s="381"/>
      <c r="AA362" s="381"/>
      <c r="AB362" s="381"/>
      <c r="AC362" s="381"/>
      <c r="AD362" s="381"/>
      <c r="AE362" s="381"/>
      <c r="AF362" s="381"/>
      <c r="AG362" s="381"/>
      <c r="AH362" s="381"/>
      <c r="AI362" s="381"/>
      <c r="AJ362" s="381"/>
      <c r="AK362" s="381"/>
      <c r="AL362" s="381"/>
      <c r="AM362" s="381"/>
      <c r="AN362" s="381"/>
      <c r="AO362" s="381"/>
      <c r="AP362" s="381"/>
      <c r="AQ362" s="381"/>
      <c r="AR362" s="381"/>
      <c r="AS362" s="381"/>
      <c r="AT362" s="381"/>
      <c r="AU362" s="381"/>
      <c r="AV362" s="381"/>
      <c r="AW362" s="381"/>
      <c r="AX362" s="381"/>
      <c r="AY362" s="381"/>
      <c r="AZ362" s="381"/>
      <c r="BA362" s="381"/>
      <c r="BB362" s="381"/>
      <c r="BC362" s="381"/>
      <c r="BD362" s="381"/>
      <c r="BE362" s="381"/>
      <c r="BF362" s="381"/>
      <c r="BG362" s="381"/>
      <c r="BH362" s="381"/>
      <c r="BI362" s="381"/>
      <c r="BJ362" s="381"/>
      <c r="BK362" s="381"/>
      <c r="BL362" s="381"/>
      <c r="BM362" s="381"/>
      <c r="BN362" s="381"/>
      <c r="BO362" s="381"/>
      <c r="BP362" s="381"/>
      <c r="BQ362" s="381"/>
      <c r="BR362" s="381"/>
      <c r="BS362" s="381"/>
      <c r="BT362" s="381"/>
      <c r="BU362" s="381"/>
      <c r="BV362" s="381"/>
      <c r="BW362" s="381"/>
      <c r="BX362" s="381"/>
      <c r="BY362" s="381"/>
      <c r="BZ362" s="381"/>
      <c r="CA362" s="381"/>
      <c r="CB362" s="381"/>
      <c r="CC362" s="381"/>
      <c r="CD362" s="381"/>
      <c r="CE362" s="381"/>
      <c r="CF362" s="381"/>
      <c r="CG362" s="381"/>
      <c r="CH362" s="381"/>
      <c r="CI362" s="381"/>
      <c r="CJ362" s="381"/>
      <c r="CK362" s="381"/>
      <c r="CL362" s="381"/>
      <c r="CM362" s="381"/>
      <c r="CN362" s="381"/>
      <c r="CO362" s="381"/>
      <c r="CP362" s="381"/>
      <c r="CQ362" s="381"/>
      <c r="CR362" s="381"/>
      <c r="CS362" s="381"/>
      <c r="CT362" s="381"/>
      <c r="CU362" s="381"/>
      <c r="CV362" s="381"/>
      <c r="CW362" s="381"/>
      <c r="CX362" s="381"/>
      <c r="CY362" s="381"/>
      <c r="CZ362" s="381"/>
      <c r="DA362" s="381"/>
      <c r="DB362" s="381"/>
      <c r="DC362" s="381"/>
      <c r="DD362" s="381"/>
      <c r="DE362" s="381"/>
      <c r="DF362" s="381"/>
      <c r="DG362" s="381"/>
      <c r="DH362" s="381"/>
      <c r="DI362" s="381"/>
      <c r="DJ362" s="381"/>
      <c r="DK362" s="381"/>
      <c r="DL362" s="381"/>
      <c r="DM362" s="381"/>
      <c r="DN362" s="381"/>
      <c r="DO362" s="381"/>
      <c r="DP362" s="381"/>
      <c r="DQ362" s="381"/>
      <c r="DR362" s="381"/>
      <c r="DS362" s="381"/>
      <c r="DT362" s="381"/>
      <c r="DU362" s="381"/>
      <c r="DV362" s="381"/>
      <c r="DW362" s="381"/>
      <c r="DX362" s="381"/>
      <c r="DY362" s="381"/>
      <c r="DZ362" s="381"/>
      <c r="EA362" s="381"/>
      <c r="EB362" s="381"/>
      <c r="EC362" s="381"/>
      <c r="ED362" s="381"/>
      <c r="EE362" s="381"/>
      <c r="EF362" s="381"/>
      <c r="EG362" s="381"/>
      <c r="EH362" s="381"/>
      <c r="EI362" s="381"/>
      <c r="EJ362" s="381"/>
      <c r="EK362" s="381"/>
      <c r="EL362" s="381"/>
      <c r="EM362" s="381"/>
      <c r="EN362" s="381"/>
      <c r="EO362" s="381"/>
      <c r="EP362" s="381"/>
      <c r="EQ362" s="381"/>
      <c r="ER362" s="381"/>
      <c r="ES362" s="381"/>
      <c r="ET362" s="381"/>
      <c r="EU362" s="381"/>
      <c r="EV362" s="381"/>
      <c r="EW362" s="381"/>
      <c r="EX362" s="381"/>
      <c r="EY362" s="381"/>
      <c r="EZ362" s="381"/>
      <c r="FA362" s="381"/>
      <c r="FB362" s="381"/>
      <c r="FC362" s="381"/>
      <c r="FD362" s="381"/>
      <c r="FE362" s="381"/>
      <c r="FF362" s="381"/>
      <c r="FG362" s="381"/>
      <c r="FH362" s="381"/>
      <c r="FI362" s="381"/>
      <c r="FJ362" s="381"/>
      <c r="FK362" s="381"/>
      <c r="FL362" s="381"/>
      <c r="FM362" s="381"/>
      <c r="FN362" s="381"/>
      <c r="FO362" s="381"/>
      <c r="FP362" s="381"/>
      <c r="FQ362" s="381"/>
      <c r="FR362" s="381"/>
      <c r="FS362" s="381"/>
      <c r="FT362" s="381"/>
      <c r="FU362" s="381"/>
      <c r="FV362" s="381"/>
      <c r="FW362" s="381"/>
      <c r="FX362" s="381"/>
      <c r="FY362" s="381"/>
      <c r="FZ362" s="381"/>
      <c r="GA362" s="381"/>
      <c r="GB362" s="381"/>
      <c r="GC362" s="381"/>
    </row>
    <row r="363" spans="1:185" s="382" customFormat="1" ht="13.8">
      <c r="A363" s="390" t="s">
        <v>6167</v>
      </c>
      <c r="B363" s="388" t="s">
        <v>6035</v>
      </c>
      <c r="C363" s="202">
        <v>1</v>
      </c>
      <c r="D363" s="146">
        <v>24494</v>
      </c>
      <c r="E363" s="146">
        <v>24494</v>
      </c>
      <c r="F363" s="157"/>
      <c r="G363" s="157"/>
      <c r="H363" s="157"/>
      <c r="I363" s="381"/>
      <c r="J363" s="381"/>
      <c r="K363" s="381"/>
      <c r="L363" s="381"/>
      <c r="M363" s="381"/>
      <c r="N363" s="381"/>
      <c r="O363" s="381"/>
      <c r="P363" s="381"/>
      <c r="Q363" s="381"/>
      <c r="R363" s="381"/>
      <c r="S363" s="381"/>
      <c r="T363" s="381"/>
      <c r="U363" s="381"/>
      <c r="V363" s="381"/>
      <c r="W363" s="381"/>
      <c r="X363" s="381"/>
      <c r="Y363" s="381"/>
      <c r="Z363" s="381"/>
      <c r="AA363" s="381"/>
      <c r="AB363" s="381"/>
      <c r="AC363" s="381"/>
      <c r="AD363" s="381"/>
      <c r="AE363" s="381"/>
      <c r="AF363" s="381"/>
      <c r="AG363" s="381"/>
      <c r="AH363" s="381"/>
      <c r="AI363" s="381"/>
      <c r="AJ363" s="381"/>
      <c r="AK363" s="381"/>
      <c r="AL363" s="381"/>
      <c r="AM363" s="381"/>
      <c r="AN363" s="381"/>
      <c r="AO363" s="381"/>
      <c r="AP363" s="381"/>
      <c r="AQ363" s="381"/>
      <c r="AR363" s="381"/>
      <c r="AS363" s="381"/>
      <c r="AT363" s="381"/>
      <c r="AU363" s="381"/>
      <c r="AV363" s="381"/>
      <c r="AW363" s="381"/>
      <c r="AX363" s="381"/>
      <c r="AY363" s="381"/>
      <c r="AZ363" s="381"/>
      <c r="BA363" s="381"/>
      <c r="BB363" s="381"/>
      <c r="BC363" s="381"/>
      <c r="BD363" s="381"/>
      <c r="BE363" s="381"/>
      <c r="BF363" s="381"/>
      <c r="BG363" s="381"/>
      <c r="BH363" s="381"/>
      <c r="BI363" s="381"/>
      <c r="BJ363" s="381"/>
      <c r="BK363" s="381"/>
      <c r="BL363" s="381"/>
      <c r="BM363" s="381"/>
      <c r="BN363" s="381"/>
      <c r="BO363" s="381"/>
      <c r="BP363" s="381"/>
      <c r="BQ363" s="381"/>
      <c r="BR363" s="381"/>
      <c r="BS363" s="381"/>
      <c r="BT363" s="381"/>
      <c r="BU363" s="381"/>
      <c r="BV363" s="381"/>
      <c r="BW363" s="381"/>
      <c r="BX363" s="381"/>
      <c r="BY363" s="381"/>
      <c r="BZ363" s="381"/>
      <c r="CA363" s="381"/>
      <c r="CB363" s="381"/>
      <c r="CC363" s="381"/>
      <c r="CD363" s="381"/>
      <c r="CE363" s="381"/>
      <c r="CF363" s="381"/>
      <c r="CG363" s="381"/>
      <c r="CH363" s="381"/>
      <c r="CI363" s="381"/>
      <c r="CJ363" s="381"/>
      <c r="CK363" s="381"/>
      <c r="CL363" s="381"/>
      <c r="CM363" s="381"/>
      <c r="CN363" s="381"/>
      <c r="CO363" s="381"/>
      <c r="CP363" s="381"/>
      <c r="CQ363" s="381"/>
      <c r="CR363" s="381"/>
      <c r="CS363" s="381"/>
      <c r="CT363" s="381"/>
      <c r="CU363" s="381"/>
      <c r="CV363" s="381"/>
      <c r="CW363" s="381"/>
      <c r="CX363" s="381"/>
      <c r="CY363" s="381"/>
      <c r="CZ363" s="381"/>
      <c r="DA363" s="381"/>
      <c r="DB363" s="381"/>
      <c r="DC363" s="381"/>
      <c r="DD363" s="381"/>
      <c r="DE363" s="381"/>
      <c r="DF363" s="381"/>
      <c r="DG363" s="381"/>
      <c r="DH363" s="381"/>
      <c r="DI363" s="381"/>
      <c r="DJ363" s="381"/>
      <c r="DK363" s="381"/>
      <c r="DL363" s="381"/>
      <c r="DM363" s="381"/>
      <c r="DN363" s="381"/>
      <c r="DO363" s="381"/>
      <c r="DP363" s="381"/>
      <c r="DQ363" s="381"/>
      <c r="DR363" s="381"/>
      <c r="DS363" s="381"/>
      <c r="DT363" s="381"/>
      <c r="DU363" s="381"/>
      <c r="DV363" s="381"/>
      <c r="DW363" s="381"/>
      <c r="DX363" s="381"/>
      <c r="DY363" s="381"/>
      <c r="DZ363" s="381"/>
      <c r="EA363" s="381"/>
      <c r="EB363" s="381"/>
      <c r="EC363" s="381"/>
      <c r="ED363" s="381"/>
      <c r="EE363" s="381"/>
      <c r="EF363" s="381"/>
      <c r="EG363" s="381"/>
      <c r="EH363" s="381"/>
      <c r="EI363" s="381"/>
      <c r="EJ363" s="381"/>
      <c r="EK363" s="381"/>
      <c r="EL363" s="381"/>
      <c r="EM363" s="381"/>
      <c r="EN363" s="381"/>
      <c r="EO363" s="381"/>
      <c r="EP363" s="381"/>
      <c r="EQ363" s="381"/>
      <c r="ER363" s="381"/>
      <c r="ES363" s="381"/>
      <c r="ET363" s="381"/>
      <c r="EU363" s="381"/>
      <c r="EV363" s="381"/>
      <c r="EW363" s="381"/>
      <c r="EX363" s="381"/>
      <c r="EY363" s="381"/>
      <c r="EZ363" s="381"/>
      <c r="FA363" s="381"/>
      <c r="FB363" s="381"/>
      <c r="FC363" s="381"/>
      <c r="FD363" s="381"/>
      <c r="FE363" s="381"/>
      <c r="FF363" s="381"/>
      <c r="FG363" s="381"/>
      <c r="FH363" s="381"/>
      <c r="FI363" s="381"/>
      <c r="FJ363" s="381"/>
      <c r="FK363" s="381"/>
      <c r="FL363" s="381"/>
      <c r="FM363" s="381"/>
      <c r="FN363" s="381"/>
      <c r="FO363" s="381"/>
      <c r="FP363" s="381"/>
      <c r="FQ363" s="381"/>
      <c r="FR363" s="381"/>
      <c r="FS363" s="381"/>
      <c r="FT363" s="381"/>
      <c r="FU363" s="381"/>
      <c r="FV363" s="381"/>
      <c r="FW363" s="381"/>
      <c r="FX363" s="381"/>
      <c r="FY363" s="381"/>
      <c r="FZ363" s="381"/>
      <c r="GA363" s="381"/>
      <c r="GB363" s="381"/>
      <c r="GC363" s="381"/>
    </row>
    <row r="364" spans="1:185" s="382" customFormat="1" ht="13.8">
      <c r="A364" s="390" t="s">
        <v>6168</v>
      </c>
      <c r="B364" s="388" t="s">
        <v>5899</v>
      </c>
      <c r="C364" s="202">
        <v>1</v>
      </c>
      <c r="D364" s="146">
        <v>21308</v>
      </c>
      <c r="E364" s="146">
        <v>21308</v>
      </c>
      <c r="F364" s="157"/>
      <c r="G364" s="157"/>
      <c r="H364" s="157"/>
      <c r="I364" s="381"/>
      <c r="J364" s="381"/>
      <c r="K364" s="381"/>
      <c r="L364" s="381"/>
      <c r="M364" s="381"/>
      <c r="N364" s="381"/>
      <c r="O364" s="381"/>
      <c r="P364" s="381"/>
      <c r="Q364" s="381"/>
      <c r="R364" s="381"/>
      <c r="S364" s="381"/>
      <c r="T364" s="381"/>
      <c r="U364" s="381"/>
      <c r="V364" s="381"/>
      <c r="W364" s="381"/>
      <c r="X364" s="381"/>
      <c r="Y364" s="381"/>
      <c r="Z364" s="381"/>
      <c r="AA364" s="381"/>
      <c r="AB364" s="381"/>
      <c r="AC364" s="381"/>
      <c r="AD364" s="381"/>
      <c r="AE364" s="381"/>
      <c r="AF364" s="381"/>
      <c r="AG364" s="381"/>
      <c r="AH364" s="381"/>
      <c r="AI364" s="381"/>
      <c r="AJ364" s="381"/>
      <c r="AK364" s="381"/>
      <c r="AL364" s="381"/>
      <c r="AM364" s="381"/>
      <c r="AN364" s="381"/>
      <c r="AO364" s="381"/>
      <c r="AP364" s="381"/>
      <c r="AQ364" s="381"/>
      <c r="AR364" s="381"/>
      <c r="AS364" s="381"/>
      <c r="AT364" s="381"/>
      <c r="AU364" s="381"/>
      <c r="AV364" s="381"/>
      <c r="AW364" s="381"/>
      <c r="AX364" s="381"/>
      <c r="AY364" s="381"/>
      <c r="AZ364" s="381"/>
      <c r="BA364" s="381"/>
      <c r="BB364" s="381"/>
      <c r="BC364" s="381"/>
      <c r="BD364" s="381"/>
      <c r="BE364" s="381"/>
      <c r="BF364" s="381"/>
      <c r="BG364" s="381"/>
      <c r="BH364" s="381"/>
      <c r="BI364" s="381"/>
      <c r="BJ364" s="381"/>
      <c r="BK364" s="381"/>
      <c r="BL364" s="381"/>
      <c r="BM364" s="381"/>
      <c r="BN364" s="381"/>
      <c r="BO364" s="381"/>
      <c r="BP364" s="381"/>
      <c r="BQ364" s="381"/>
      <c r="BR364" s="381"/>
      <c r="BS364" s="381"/>
      <c r="BT364" s="381"/>
      <c r="BU364" s="381"/>
      <c r="BV364" s="381"/>
      <c r="BW364" s="381"/>
      <c r="BX364" s="381"/>
      <c r="BY364" s="381"/>
      <c r="BZ364" s="381"/>
      <c r="CA364" s="381"/>
      <c r="CB364" s="381"/>
      <c r="CC364" s="381"/>
      <c r="CD364" s="381"/>
      <c r="CE364" s="381"/>
      <c r="CF364" s="381"/>
      <c r="CG364" s="381"/>
      <c r="CH364" s="381"/>
      <c r="CI364" s="381"/>
      <c r="CJ364" s="381"/>
      <c r="CK364" s="381"/>
      <c r="CL364" s="381"/>
      <c r="CM364" s="381"/>
      <c r="CN364" s="381"/>
      <c r="CO364" s="381"/>
      <c r="CP364" s="381"/>
      <c r="CQ364" s="381"/>
      <c r="CR364" s="381"/>
      <c r="CS364" s="381"/>
      <c r="CT364" s="381"/>
      <c r="CU364" s="381"/>
      <c r="CV364" s="381"/>
      <c r="CW364" s="381"/>
      <c r="CX364" s="381"/>
      <c r="CY364" s="381"/>
      <c r="CZ364" s="381"/>
      <c r="DA364" s="381"/>
      <c r="DB364" s="381"/>
      <c r="DC364" s="381"/>
      <c r="DD364" s="381"/>
      <c r="DE364" s="381"/>
      <c r="DF364" s="381"/>
      <c r="DG364" s="381"/>
      <c r="DH364" s="381"/>
      <c r="DI364" s="381"/>
      <c r="DJ364" s="381"/>
      <c r="DK364" s="381"/>
      <c r="DL364" s="381"/>
      <c r="DM364" s="381"/>
      <c r="DN364" s="381"/>
      <c r="DO364" s="381"/>
      <c r="DP364" s="381"/>
      <c r="DQ364" s="381"/>
      <c r="DR364" s="381"/>
      <c r="DS364" s="381"/>
      <c r="DT364" s="381"/>
      <c r="DU364" s="381"/>
      <c r="DV364" s="381"/>
      <c r="DW364" s="381"/>
      <c r="DX364" s="381"/>
      <c r="DY364" s="381"/>
      <c r="DZ364" s="381"/>
      <c r="EA364" s="381"/>
      <c r="EB364" s="381"/>
      <c r="EC364" s="381"/>
      <c r="ED364" s="381"/>
      <c r="EE364" s="381"/>
      <c r="EF364" s="381"/>
      <c r="EG364" s="381"/>
      <c r="EH364" s="381"/>
      <c r="EI364" s="381"/>
      <c r="EJ364" s="381"/>
      <c r="EK364" s="381"/>
      <c r="EL364" s="381"/>
      <c r="EM364" s="381"/>
      <c r="EN364" s="381"/>
      <c r="EO364" s="381"/>
      <c r="EP364" s="381"/>
      <c r="EQ364" s="381"/>
      <c r="ER364" s="381"/>
      <c r="ES364" s="381"/>
      <c r="ET364" s="381"/>
      <c r="EU364" s="381"/>
      <c r="EV364" s="381"/>
      <c r="EW364" s="381"/>
      <c r="EX364" s="381"/>
      <c r="EY364" s="381"/>
      <c r="EZ364" s="381"/>
      <c r="FA364" s="381"/>
      <c r="FB364" s="381"/>
      <c r="FC364" s="381"/>
      <c r="FD364" s="381"/>
      <c r="FE364" s="381"/>
      <c r="FF364" s="381"/>
      <c r="FG364" s="381"/>
      <c r="FH364" s="381"/>
      <c r="FI364" s="381"/>
      <c r="FJ364" s="381"/>
      <c r="FK364" s="381"/>
      <c r="FL364" s="381"/>
      <c r="FM364" s="381"/>
      <c r="FN364" s="381"/>
      <c r="FO364" s="381"/>
      <c r="FP364" s="381"/>
      <c r="FQ364" s="381"/>
      <c r="FR364" s="381"/>
      <c r="FS364" s="381"/>
      <c r="FT364" s="381"/>
      <c r="FU364" s="381"/>
      <c r="FV364" s="381"/>
      <c r="FW364" s="381"/>
      <c r="FX364" s="381"/>
      <c r="FY364" s="381"/>
      <c r="FZ364" s="381"/>
      <c r="GA364" s="381"/>
      <c r="GB364" s="381"/>
      <c r="GC364" s="381"/>
    </row>
    <row r="365" spans="1:185" s="382" customFormat="1" ht="13.8">
      <c r="A365" s="390" t="s">
        <v>6169</v>
      </c>
      <c r="B365" s="388" t="s">
        <v>6170</v>
      </c>
      <c r="C365" s="202">
        <v>1</v>
      </c>
      <c r="D365" s="146">
        <v>28998</v>
      </c>
      <c r="E365" s="146">
        <v>28998</v>
      </c>
      <c r="F365" s="157"/>
      <c r="G365" s="157"/>
      <c r="H365" s="157"/>
      <c r="I365" s="381"/>
      <c r="J365" s="381"/>
      <c r="K365" s="381"/>
      <c r="L365" s="381"/>
      <c r="M365" s="381"/>
      <c r="N365" s="381"/>
      <c r="O365" s="381"/>
      <c r="P365" s="381"/>
      <c r="Q365" s="381"/>
      <c r="R365" s="381"/>
      <c r="S365" s="381"/>
      <c r="T365" s="381"/>
      <c r="U365" s="381"/>
      <c r="V365" s="381"/>
      <c r="W365" s="381"/>
      <c r="X365" s="381"/>
      <c r="Y365" s="381"/>
      <c r="Z365" s="381"/>
      <c r="AA365" s="381"/>
      <c r="AB365" s="381"/>
      <c r="AC365" s="381"/>
      <c r="AD365" s="381"/>
      <c r="AE365" s="381"/>
      <c r="AF365" s="381"/>
      <c r="AG365" s="381"/>
      <c r="AH365" s="381"/>
      <c r="AI365" s="381"/>
      <c r="AJ365" s="381"/>
      <c r="AK365" s="381"/>
      <c r="AL365" s="381"/>
      <c r="AM365" s="381"/>
      <c r="AN365" s="381"/>
      <c r="AO365" s="381"/>
      <c r="AP365" s="381"/>
      <c r="AQ365" s="381"/>
      <c r="AR365" s="381"/>
      <c r="AS365" s="381"/>
      <c r="AT365" s="381"/>
      <c r="AU365" s="381"/>
      <c r="AV365" s="381"/>
      <c r="AW365" s="381"/>
      <c r="AX365" s="381"/>
      <c r="AY365" s="381"/>
      <c r="AZ365" s="381"/>
      <c r="BA365" s="381"/>
      <c r="BB365" s="381"/>
      <c r="BC365" s="381"/>
      <c r="BD365" s="381"/>
      <c r="BE365" s="381"/>
      <c r="BF365" s="381"/>
      <c r="BG365" s="381"/>
      <c r="BH365" s="381"/>
      <c r="BI365" s="381"/>
      <c r="BJ365" s="381"/>
      <c r="BK365" s="381"/>
      <c r="BL365" s="381"/>
      <c r="BM365" s="381"/>
      <c r="BN365" s="381"/>
      <c r="BO365" s="381"/>
      <c r="BP365" s="381"/>
      <c r="BQ365" s="381"/>
      <c r="BR365" s="381"/>
      <c r="BS365" s="381"/>
      <c r="BT365" s="381"/>
      <c r="BU365" s="381"/>
      <c r="BV365" s="381"/>
      <c r="BW365" s="381"/>
      <c r="BX365" s="381"/>
      <c r="BY365" s="381"/>
      <c r="BZ365" s="381"/>
      <c r="CA365" s="381"/>
      <c r="CB365" s="381"/>
      <c r="CC365" s="381"/>
      <c r="CD365" s="381"/>
      <c r="CE365" s="381"/>
      <c r="CF365" s="381"/>
      <c r="CG365" s="381"/>
      <c r="CH365" s="381"/>
      <c r="CI365" s="381"/>
      <c r="CJ365" s="381"/>
      <c r="CK365" s="381"/>
      <c r="CL365" s="381"/>
      <c r="CM365" s="381"/>
      <c r="CN365" s="381"/>
      <c r="CO365" s="381"/>
      <c r="CP365" s="381"/>
      <c r="CQ365" s="381"/>
      <c r="CR365" s="381"/>
      <c r="CS365" s="381"/>
      <c r="CT365" s="381"/>
      <c r="CU365" s="381"/>
      <c r="CV365" s="381"/>
      <c r="CW365" s="381"/>
      <c r="CX365" s="381"/>
      <c r="CY365" s="381"/>
      <c r="CZ365" s="381"/>
      <c r="DA365" s="381"/>
      <c r="DB365" s="381"/>
      <c r="DC365" s="381"/>
      <c r="DD365" s="381"/>
      <c r="DE365" s="381"/>
      <c r="DF365" s="381"/>
      <c r="DG365" s="381"/>
      <c r="DH365" s="381"/>
      <c r="DI365" s="381"/>
      <c r="DJ365" s="381"/>
      <c r="DK365" s="381"/>
      <c r="DL365" s="381"/>
      <c r="DM365" s="381"/>
      <c r="DN365" s="381"/>
      <c r="DO365" s="381"/>
      <c r="DP365" s="381"/>
      <c r="DQ365" s="381"/>
      <c r="DR365" s="381"/>
      <c r="DS365" s="381"/>
      <c r="DT365" s="381"/>
      <c r="DU365" s="381"/>
      <c r="DV365" s="381"/>
      <c r="DW365" s="381"/>
      <c r="DX365" s="381"/>
      <c r="DY365" s="381"/>
      <c r="DZ365" s="381"/>
      <c r="EA365" s="381"/>
      <c r="EB365" s="381"/>
      <c r="EC365" s="381"/>
      <c r="ED365" s="381"/>
      <c r="EE365" s="381"/>
      <c r="EF365" s="381"/>
      <c r="EG365" s="381"/>
      <c r="EH365" s="381"/>
      <c r="EI365" s="381"/>
      <c r="EJ365" s="381"/>
      <c r="EK365" s="381"/>
      <c r="EL365" s="381"/>
      <c r="EM365" s="381"/>
      <c r="EN365" s="381"/>
      <c r="EO365" s="381"/>
      <c r="EP365" s="381"/>
      <c r="EQ365" s="381"/>
      <c r="ER365" s="381"/>
      <c r="ES365" s="381"/>
      <c r="ET365" s="381"/>
      <c r="EU365" s="381"/>
      <c r="EV365" s="381"/>
      <c r="EW365" s="381"/>
      <c r="EX365" s="381"/>
      <c r="EY365" s="381"/>
      <c r="EZ365" s="381"/>
      <c r="FA365" s="381"/>
      <c r="FB365" s="381"/>
      <c r="FC365" s="381"/>
      <c r="FD365" s="381"/>
      <c r="FE365" s="381"/>
      <c r="FF365" s="381"/>
      <c r="FG365" s="381"/>
      <c r="FH365" s="381"/>
      <c r="FI365" s="381"/>
      <c r="FJ365" s="381"/>
      <c r="FK365" s="381"/>
      <c r="FL365" s="381"/>
      <c r="FM365" s="381"/>
      <c r="FN365" s="381"/>
      <c r="FO365" s="381"/>
      <c r="FP365" s="381"/>
      <c r="FQ365" s="381"/>
      <c r="FR365" s="381"/>
      <c r="FS365" s="381"/>
      <c r="FT365" s="381"/>
      <c r="FU365" s="381"/>
      <c r="FV365" s="381"/>
      <c r="FW365" s="381"/>
      <c r="FX365" s="381"/>
      <c r="FY365" s="381"/>
      <c r="FZ365" s="381"/>
      <c r="GA365" s="381"/>
      <c r="GB365" s="381"/>
      <c r="GC365" s="381"/>
    </row>
    <row r="366" spans="1:185" s="382" customFormat="1" ht="13.8">
      <c r="A366" s="390" t="s">
        <v>6171</v>
      </c>
      <c r="B366" s="388" t="s">
        <v>5860</v>
      </c>
      <c r="C366" s="202">
        <v>51</v>
      </c>
      <c r="D366" s="146">
        <v>30675</v>
      </c>
      <c r="E366" s="146">
        <v>33606</v>
      </c>
      <c r="F366" s="157"/>
      <c r="G366" s="157"/>
      <c r="H366" s="157"/>
      <c r="I366" s="381"/>
      <c r="J366" s="381"/>
      <c r="K366" s="381"/>
      <c r="L366" s="381"/>
      <c r="M366" s="381"/>
      <c r="N366" s="381"/>
      <c r="O366" s="381"/>
      <c r="P366" s="381"/>
      <c r="Q366" s="381"/>
      <c r="R366" s="381"/>
      <c r="S366" s="381"/>
      <c r="T366" s="381"/>
      <c r="U366" s="381"/>
      <c r="V366" s="381"/>
      <c r="W366" s="381"/>
      <c r="X366" s="381"/>
      <c r="Y366" s="381"/>
      <c r="Z366" s="381"/>
      <c r="AA366" s="381"/>
      <c r="AB366" s="381"/>
      <c r="AC366" s="381"/>
      <c r="AD366" s="381"/>
      <c r="AE366" s="381"/>
      <c r="AF366" s="381"/>
      <c r="AG366" s="381"/>
      <c r="AH366" s="381"/>
      <c r="AI366" s="381"/>
      <c r="AJ366" s="381"/>
      <c r="AK366" s="381"/>
      <c r="AL366" s="381"/>
      <c r="AM366" s="381"/>
      <c r="AN366" s="381"/>
      <c r="AO366" s="381"/>
      <c r="AP366" s="381"/>
      <c r="AQ366" s="381"/>
      <c r="AR366" s="381"/>
      <c r="AS366" s="381"/>
      <c r="AT366" s="381"/>
      <c r="AU366" s="381"/>
      <c r="AV366" s="381"/>
      <c r="AW366" s="381"/>
      <c r="AX366" s="381"/>
      <c r="AY366" s="381"/>
      <c r="AZ366" s="381"/>
      <c r="BA366" s="381"/>
      <c r="BB366" s="381"/>
      <c r="BC366" s="381"/>
      <c r="BD366" s="381"/>
      <c r="BE366" s="381"/>
      <c r="BF366" s="381"/>
      <c r="BG366" s="381"/>
      <c r="BH366" s="381"/>
      <c r="BI366" s="381"/>
      <c r="BJ366" s="381"/>
      <c r="BK366" s="381"/>
      <c r="BL366" s="381"/>
      <c r="BM366" s="381"/>
      <c r="BN366" s="381"/>
      <c r="BO366" s="381"/>
      <c r="BP366" s="381"/>
      <c r="BQ366" s="381"/>
      <c r="BR366" s="381"/>
      <c r="BS366" s="381"/>
      <c r="BT366" s="381"/>
      <c r="BU366" s="381"/>
      <c r="BV366" s="381"/>
      <c r="BW366" s="381"/>
      <c r="BX366" s="381"/>
      <c r="BY366" s="381"/>
      <c r="BZ366" s="381"/>
      <c r="CA366" s="381"/>
      <c r="CB366" s="381"/>
      <c r="CC366" s="381"/>
      <c r="CD366" s="381"/>
      <c r="CE366" s="381"/>
      <c r="CF366" s="381"/>
      <c r="CG366" s="381"/>
      <c r="CH366" s="381"/>
      <c r="CI366" s="381"/>
      <c r="CJ366" s="381"/>
      <c r="CK366" s="381"/>
      <c r="CL366" s="381"/>
      <c r="CM366" s="381"/>
      <c r="CN366" s="381"/>
      <c r="CO366" s="381"/>
      <c r="CP366" s="381"/>
      <c r="CQ366" s="381"/>
      <c r="CR366" s="381"/>
      <c r="CS366" s="381"/>
      <c r="CT366" s="381"/>
      <c r="CU366" s="381"/>
      <c r="CV366" s="381"/>
      <c r="CW366" s="381"/>
      <c r="CX366" s="381"/>
      <c r="CY366" s="381"/>
      <c r="CZ366" s="381"/>
      <c r="DA366" s="381"/>
      <c r="DB366" s="381"/>
      <c r="DC366" s="381"/>
      <c r="DD366" s="381"/>
      <c r="DE366" s="381"/>
      <c r="DF366" s="381"/>
      <c r="DG366" s="381"/>
      <c r="DH366" s="381"/>
      <c r="DI366" s="381"/>
      <c r="DJ366" s="381"/>
      <c r="DK366" s="381"/>
      <c r="DL366" s="381"/>
      <c r="DM366" s="381"/>
      <c r="DN366" s="381"/>
      <c r="DO366" s="381"/>
      <c r="DP366" s="381"/>
      <c r="DQ366" s="381"/>
      <c r="DR366" s="381"/>
      <c r="DS366" s="381"/>
      <c r="DT366" s="381"/>
      <c r="DU366" s="381"/>
      <c r="DV366" s="381"/>
      <c r="DW366" s="381"/>
      <c r="DX366" s="381"/>
      <c r="DY366" s="381"/>
      <c r="DZ366" s="381"/>
      <c r="EA366" s="381"/>
      <c r="EB366" s="381"/>
      <c r="EC366" s="381"/>
      <c r="ED366" s="381"/>
      <c r="EE366" s="381"/>
      <c r="EF366" s="381"/>
      <c r="EG366" s="381"/>
      <c r="EH366" s="381"/>
      <c r="EI366" s="381"/>
      <c r="EJ366" s="381"/>
      <c r="EK366" s="381"/>
      <c r="EL366" s="381"/>
      <c r="EM366" s="381"/>
      <c r="EN366" s="381"/>
      <c r="EO366" s="381"/>
      <c r="EP366" s="381"/>
      <c r="EQ366" s="381"/>
      <c r="ER366" s="381"/>
      <c r="ES366" s="381"/>
      <c r="ET366" s="381"/>
      <c r="EU366" s="381"/>
      <c r="EV366" s="381"/>
      <c r="EW366" s="381"/>
      <c r="EX366" s="381"/>
      <c r="EY366" s="381"/>
      <c r="EZ366" s="381"/>
      <c r="FA366" s="381"/>
      <c r="FB366" s="381"/>
      <c r="FC366" s="381"/>
      <c r="FD366" s="381"/>
      <c r="FE366" s="381"/>
      <c r="FF366" s="381"/>
      <c r="FG366" s="381"/>
      <c r="FH366" s="381"/>
      <c r="FI366" s="381"/>
      <c r="FJ366" s="381"/>
      <c r="FK366" s="381"/>
      <c r="FL366" s="381"/>
      <c r="FM366" s="381"/>
      <c r="FN366" s="381"/>
      <c r="FO366" s="381"/>
      <c r="FP366" s="381"/>
      <c r="FQ366" s="381"/>
      <c r="FR366" s="381"/>
      <c r="FS366" s="381"/>
      <c r="FT366" s="381"/>
      <c r="FU366" s="381"/>
      <c r="FV366" s="381"/>
      <c r="FW366" s="381"/>
      <c r="FX366" s="381"/>
      <c r="FY366" s="381"/>
      <c r="FZ366" s="381"/>
      <c r="GA366" s="381"/>
      <c r="GB366" s="381"/>
      <c r="GC366" s="381"/>
    </row>
    <row r="367" spans="1:185" s="382" customFormat="1" ht="13.8">
      <c r="A367" s="390" t="s">
        <v>6172</v>
      </c>
      <c r="B367" s="388" t="s">
        <v>5860</v>
      </c>
      <c r="C367" s="202">
        <v>13</v>
      </c>
      <c r="D367" s="146">
        <v>41277</v>
      </c>
      <c r="E367" s="146">
        <v>44023</v>
      </c>
      <c r="F367" s="157"/>
      <c r="G367" s="157"/>
      <c r="H367" s="157"/>
      <c r="I367" s="381"/>
      <c r="J367" s="381"/>
      <c r="K367" s="381"/>
      <c r="L367" s="381"/>
      <c r="M367" s="381"/>
      <c r="N367" s="381"/>
      <c r="O367" s="381"/>
      <c r="P367" s="381"/>
      <c r="Q367" s="381"/>
      <c r="R367" s="381"/>
      <c r="S367" s="381"/>
      <c r="T367" s="381"/>
      <c r="U367" s="381"/>
      <c r="V367" s="381"/>
      <c r="W367" s="381"/>
      <c r="X367" s="381"/>
      <c r="Y367" s="381"/>
      <c r="Z367" s="381"/>
      <c r="AA367" s="381"/>
      <c r="AB367" s="381"/>
      <c r="AC367" s="381"/>
      <c r="AD367" s="381"/>
      <c r="AE367" s="381"/>
      <c r="AF367" s="381"/>
      <c r="AG367" s="381"/>
      <c r="AH367" s="381"/>
      <c r="AI367" s="381"/>
      <c r="AJ367" s="381"/>
      <c r="AK367" s="381"/>
      <c r="AL367" s="381"/>
      <c r="AM367" s="381"/>
      <c r="AN367" s="381"/>
      <c r="AO367" s="381"/>
      <c r="AP367" s="381"/>
      <c r="AQ367" s="381"/>
      <c r="AR367" s="381"/>
      <c r="AS367" s="381"/>
      <c r="AT367" s="381"/>
      <c r="AU367" s="381"/>
      <c r="AV367" s="381"/>
      <c r="AW367" s="381"/>
      <c r="AX367" s="381"/>
      <c r="AY367" s="381"/>
      <c r="AZ367" s="381"/>
      <c r="BA367" s="381"/>
      <c r="BB367" s="381"/>
      <c r="BC367" s="381"/>
      <c r="BD367" s="381"/>
      <c r="BE367" s="381"/>
      <c r="BF367" s="381"/>
      <c r="BG367" s="381"/>
      <c r="BH367" s="381"/>
      <c r="BI367" s="381"/>
      <c r="BJ367" s="381"/>
      <c r="BK367" s="381"/>
      <c r="BL367" s="381"/>
      <c r="BM367" s="381"/>
      <c r="BN367" s="381"/>
      <c r="BO367" s="381"/>
      <c r="BP367" s="381"/>
      <c r="BQ367" s="381"/>
      <c r="BR367" s="381"/>
      <c r="BS367" s="381"/>
      <c r="BT367" s="381"/>
      <c r="BU367" s="381"/>
      <c r="BV367" s="381"/>
      <c r="BW367" s="381"/>
      <c r="BX367" s="381"/>
      <c r="BY367" s="381"/>
      <c r="BZ367" s="381"/>
      <c r="CA367" s="381"/>
      <c r="CB367" s="381"/>
      <c r="CC367" s="381"/>
      <c r="CD367" s="381"/>
      <c r="CE367" s="381"/>
      <c r="CF367" s="381"/>
      <c r="CG367" s="381"/>
      <c r="CH367" s="381"/>
      <c r="CI367" s="381"/>
      <c r="CJ367" s="381"/>
      <c r="CK367" s="381"/>
      <c r="CL367" s="381"/>
      <c r="CM367" s="381"/>
      <c r="CN367" s="381"/>
      <c r="CO367" s="381"/>
      <c r="CP367" s="381"/>
      <c r="CQ367" s="381"/>
      <c r="CR367" s="381"/>
      <c r="CS367" s="381"/>
      <c r="CT367" s="381"/>
      <c r="CU367" s="381"/>
      <c r="CV367" s="381"/>
      <c r="CW367" s="381"/>
      <c r="CX367" s="381"/>
      <c r="CY367" s="381"/>
      <c r="CZ367" s="381"/>
      <c r="DA367" s="381"/>
      <c r="DB367" s="381"/>
      <c r="DC367" s="381"/>
      <c r="DD367" s="381"/>
      <c r="DE367" s="381"/>
      <c r="DF367" s="381"/>
      <c r="DG367" s="381"/>
      <c r="DH367" s="381"/>
      <c r="DI367" s="381"/>
      <c r="DJ367" s="381"/>
      <c r="DK367" s="381"/>
      <c r="DL367" s="381"/>
      <c r="DM367" s="381"/>
      <c r="DN367" s="381"/>
      <c r="DO367" s="381"/>
      <c r="DP367" s="381"/>
      <c r="DQ367" s="381"/>
      <c r="DR367" s="381"/>
      <c r="DS367" s="381"/>
      <c r="DT367" s="381"/>
      <c r="DU367" s="381"/>
      <c r="DV367" s="381"/>
      <c r="DW367" s="381"/>
      <c r="DX367" s="381"/>
      <c r="DY367" s="381"/>
      <c r="DZ367" s="381"/>
      <c r="EA367" s="381"/>
      <c r="EB367" s="381"/>
      <c r="EC367" s="381"/>
      <c r="ED367" s="381"/>
      <c r="EE367" s="381"/>
      <c r="EF367" s="381"/>
      <c r="EG367" s="381"/>
      <c r="EH367" s="381"/>
      <c r="EI367" s="381"/>
      <c r="EJ367" s="381"/>
      <c r="EK367" s="381"/>
      <c r="EL367" s="381"/>
      <c r="EM367" s="381"/>
      <c r="EN367" s="381"/>
      <c r="EO367" s="381"/>
      <c r="EP367" s="381"/>
      <c r="EQ367" s="381"/>
      <c r="ER367" s="381"/>
      <c r="ES367" s="381"/>
      <c r="ET367" s="381"/>
      <c r="EU367" s="381"/>
      <c r="EV367" s="381"/>
      <c r="EW367" s="381"/>
      <c r="EX367" s="381"/>
      <c r="EY367" s="381"/>
      <c r="EZ367" s="381"/>
      <c r="FA367" s="381"/>
      <c r="FB367" s="381"/>
      <c r="FC367" s="381"/>
      <c r="FD367" s="381"/>
      <c r="FE367" s="381"/>
      <c r="FF367" s="381"/>
      <c r="FG367" s="381"/>
      <c r="FH367" s="381"/>
      <c r="FI367" s="381"/>
      <c r="FJ367" s="381"/>
      <c r="FK367" s="381"/>
      <c r="FL367" s="381"/>
      <c r="FM367" s="381"/>
      <c r="FN367" s="381"/>
      <c r="FO367" s="381"/>
      <c r="FP367" s="381"/>
      <c r="FQ367" s="381"/>
      <c r="FR367" s="381"/>
      <c r="FS367" s="381"/>
      <c r="FT367" s="381"/>
      <c r="FU367" s="381"/>
      <c r="FV367" s="381"/>
      <c r="FW367" s="381"/>
      <c r="FX367" s="381"/>
      <c r="FY367" s="381"/>
      <c r="FZ367" s="381"/>
      <c r="GA367" s="381"/>
      <c r="GB367" s="381"/>
      <c r="GC367" s="381"/>
    </row>
    <row r="368" spans="1:185" s="382" customFormat="1" ht="13.8">
      <c r="A368" s="390" t="s">
        <v>6173</v>
      </c>
      <c r="B368" s="388" t="s">
        <v>5866</v>
      </c>
      <c r="C368" s="202">
        <v>14</v>
      </c>
      <c r="D368" s="146">
        <v>27706</v>
      </c>
      <c r="E368" s="146">
        <v>28922.9</v>
      </c>
      <c r="F368" s="157"/>
      <c r="G368" s="157"/>
      <c r="H368" s="157"/>
      <c r="I368" s="381"/>
      <c r="J368" s="381"/>
      <c r="K368" s="381"/>
      <c r="L368" s="381"/>
      <c r="M368" s="381"/>
      <c r="N368" s="381"/>
      <c r="O368" s="381"/>
      <c r="P368" s="381"/>
      <c r="Q368" s="381"/>
      <c r="R368" s="381"/>
      <c r="S368" s="381"/>
      <c r="T368" s="381"/>
      <c r="U368" s="381"/>
      <c r="V368" s="381"/>
      <c r="W368" s="381"/>
      <c r="X368" s="381"/>
      <c r="Y368" s="381"/>
      <c r="Z368" s="381"/>
      <c r="AA368" s="381"/>
      <c r="AB368" s="381"/>
      <c r="AC368" s="381"/>
      <c r="AD368" s="381"/>
      <c r="AE368" s="381"/>
      <c r="AF368" s="381"/>
      <c r="AG368" s="381"/>
      <c r="AH368" s="381"/>
      <c r="AI368" s="381"/>
      <c r="AJ368" s="381"/>
      <c r="AK368" s="381"/>
      <c r="AL368" s="381"/>
      <c r="AM368" s="381"/>
      <c r="AN368" s="381"/>
      <c r="AO368" s="381"/>
      <c r="AP368" s="381"/>
      <c r="AQ368" s="381"/>
      <c r="AR368" s="381"/>
      <c r="AS368" s="381"/>
      <c r="AT368" s="381"/>
      <c r="AU368" s="381"/>
      <c r="AV368" s="381"/>
      <c r="AW368" s="381"/>
      <c r="AX368" s="381"/>
      <c r="AY368" s="381"/>
      <c r="AZ368" s="381"/>
      <c r="BA368" s="381"/>
      <c r="BB368" s="381"/>
      <c r="BC368" s="381"/>
      <c r="BD368" s="381"/>
      <c r="BE368" s="381"/>
      <c r="BF368" s="381"/>
      <c r="BG368" s="381"/>
      <c r="BH368" s="381"/>
      <c r="BI368" s="381"/>
      <c r="BJ368" s="381"/>
      <c r="BK368" s="381"/>
      <c r="BL368" s="381"/>
      <c r="BM368" s="381"/>
      <c r="BN368" s="381"/>
      <c r="BO368" s="381"/>
      <c r="BP368" s="381"/>
      <c r="BQ368" s="381"/>
      <c r="BR368" s="381"/>
      <c r="BS368" s="381"/>
      <c r="BT368" s="381"/>
      <c r="BU368" s="381"/>
      <c r="BV368" s="381"/>
      <c r="BW368" s="381"/>
      <c r="BX368" s="381"/>
      <c r="BY368" s="381"/>
      <c r="BZ368" s="381"/>
      <c r="CA368" s="381"/>
      <c r="CB368" s="381"/>
      <c r="CC368" s="381"/>
      <c r="CD368" s="381"/>
      <c r="CE368" s="381"/>
      <c r="CF368" s="381"/>
      <c r="CG368" s="381"/>
      <c r="CH368" s="381"/>
      <c r="CI368" s="381"/>
      <c r="CJ368" s="381"/>
      <c r="CK368" s="381"/>
      <c r="CL368" s="381"/>
      <c r="CM368" s="381"/>
      <c r="CN368" s="381"/>
      <c r="CO368" s="381"/>
      <c r="CP368" s="381"/>
      <c r="CQ368" s="381"/>
      <c r="CR368" s="381"/>
      <c r="CS368" s="381"/>
      <c r="CT368" s="381"/>
      <c r="CU368" s="381"/>
      <c r="CV368" s="381"/>
      <c r="CW368" s="381"/>
      <c r="CX368" s="381"/>
      <c r="CY368" s="381"/>
      <c r="CZ368" s="381"/>
      <c r="DA368" s="381"/>
      <c r="DB368" s="381"/>
      <c r="DC368" s="381"/>
      <c r="DD368" s="381"/>
      <c r="DE368" s="381"/>
      <c r="DF368" s="381"/>
      <c r="DG368" s="381"/>
      <c r="DH368" s="381"/>
      <c r="DI368" s="381"/>
      <c r="DJ368" s="381"/>
      <c r="DK368" s="381"/>
      <c r="DL368" s="381"/>
      <c r="DM368" s="381"/>
      <c r="DN368" s="381"/>
      <c r="DO368" s="381"/>
      <c r="DP368" s="381"/>
      <c r="DQ368" s="381"/>
      <c r="DR368" s="381"/>
      <c r="DS368" s="381"/>
      <c r="DT368" s="381"/>
      <c r="DU368" s="381"/>
      <c r="DV368" s="381"/>
      <c r="DW368" s="381"/>
      <c r="DX368" s="381"/>
      <c r="DY368" s="381"/>
      <c r="DZ368" s="381"/>
      <c r="EA368" s="381"/>
      <c r="EB368" s="381"/>
      <c r="EC368" s="381"/>
      <c r="ED368" s="381"/>
      <c r="EE368" s="381"/>
      <c r="EF368" s="381"/>
      <c r="EG368" s="381"/>
      <c r="EH368" s="381"/>
      <c r="EI368" s="381"/>
      <c r="EJ368" s="381"/>
      <c r="EK368" s="381"/>
      <c r="EL368" s="381"/>
      <c r="EM368" s="381"/>
      <c r="EN368" s="381"/>
      <c r="EO368" s="381"/>
      <c r="EP368" s="381"/>
      <c r="EQ368" s="381"/>
      <c r="ER368" s="381"/>
      <c r="ES368" s="381"/>
      <c r="ET368" s="381"/>
      <c r="EU368" s="381"/>
      <c r="EV368" s="381"/>
      <c r="EW368" s="381"/>
      <c r="EX368" s="381"/>
      <c r="EY368" s="381"/>
      <c r="EZ368" s="381"/>
      <c r="FA368" s="381"/>
      <c r="FB368" s="381"/>
      <c r="FC368" s="381"/>
      <c r="FD368" s="381"/>
      <c r="FE368" s="381"/>
      <c r="FF368" s="381"/>
      <c r="FG368" s="381"/>
      <c r="FH368" s="381"/>
      <c r="FI368" s="381"/>
      <c r="FJ368" s="381"/>
      <c r="FK368" s="381"/>
      <c r="FL368" s="381"/>
      <c r="FM368" s="381"/>
      <c r="FN368" s="381"/>
      <c r="FO368" s="381"/>
      <c r="FP368" s="381"/>
      <c r="FQ368" s="381"/>
      <c r="FR368" s="381"/>
      <c r="FS368" s="381"/>
      <c r="FT368" s="381"/>
      <c r="FU368" s="381"/>
      <c r="FV368" s="381"/>
      <c r="FW368" s="381"/>
      <c r="FX368" s="381"/>
      <c r="FY368" s="381"/>
      <c r="FZ368" s="381"/>
      <c r="GA368" s="381"/>
      <c r="GB368" s="381"/>
      <c r="GC368" s="381"/>
    </row>
    <row r="369" spans="1:185" s="382" customFormat="1" ht="13.8">
      <c r="A369" s="390" t="s">
        <v>6174</v>
      </c>
      <c r="B369" s="388" t="s">
        <v>5866</v>
      </c>
      <c r="C369" s="202">
        <v>1</v>
      </c>
      <c r="D369" s="146">
        <v>35508.54</v>
      </c>
      <c r="E369" s="146">
        <v>35508.54</v>
      </c>
      <c r="F369" s="157"/>
      <c r="G369" s="157"/>
      <c r="H369" s="157"/>
      <c r="I369" s="381"/>
      <c r="J369" s="381"/>
      <c r="K369" s="381"/>
      <c r="L369" s="381"/>
      <c r="M369" s="381"/>
      <c r="N369" s="381"/>
      <c r="O369" s="381"/>
      <c r="P369" s="381"/>
      <c r="Q369" s="381"/>
      <c r="R369" s="381"/>
      <c r="S369" s="381"/>
      <c r="T369" s="381"/>
      <c r="U369" s="381"/>
      <c r="V369" s="381"/>
      <c r="W369" s="381"/>
      <c r="X369" s="381"/>
      <c r="Y369" s="381"/>
      <c r="Z369" s="381"/>
      <c r="AA369" s="381"/>
      <c r="AB369" s="381"/>
      <c r="AC369" s="381"/>
      <c r="AD369" s="381"/>
      <c r="AE369" s="381"/>
      <c r="AF369" s="381"/>
      <c r="AG369" s="381"/>
      <c r="AH369" s="381"/>
      <c r="AI369" s="381"/>
      <c r="AJ369" s="381"/>
      <c r="AK369" s="381"/>
      <c r="AL369" s="381"/>
      <c r="AM369" s="381"/>
      <c r="AN369" s="381"/>
      <c r="AO369" s="381"/>
      <c r="AP369" s="381"/>
      <c r="AQ369" s="381"/>
      <c r="AR369" s="381"/>
      <c r="AS369" s="381"/>
      <c r="AT369" s="381"/>
      <c r="AU369" s="381"/>
      <c r="AV369" s="381"/>
      <c r="AW369" s="381"/>
      <c r="AX369" s="381"/>
      <c r="AY369" s="381"/>
      <c r="AZ369" s="381"/>
      <c r="BA369" s="381"/>
      <c r="BB369" s="381"/>
      <c r="BC369" s="381"/>
      <c r="BD369" s="381"/>
      <c r="BE369" s="381"/>
      <c r="BF369" s="381"/>
      <c r="BG369" s="381"/>
      <c r="BH369" s="381"/>
      <c r="BI369" s="381"/>
      <c r="BJ369" s="381"/>
      <c r="BK369" s="381"/>
      <c r="BL369" s="381"/>
      <c r="BM369" s="381"/>
      <c r="BN369" s="381"/>
      <c r="BO369" s="381"/>
      <c r="BP369" s="381"/>
      <c r="BQ369" s="381"/>
      <c r="BR369" s="381"/>
      <c r="BS369" s="381"/>
      <c r="BT369" s="381"/>
      <c r="BU369" s="381"/>
      <c r="BV369" s="381"/>
      <c r="BW369" s="381"/>
      <c r="BX369" s="381"/>
      <c r="BY369" s="381"/>
      <c r="BZ369" s="381"/>
      <c r="CA369" s="381"/>
      <c r="CB369" s="381"/>
      <c r="CC369" s="381"/>
      <c r="CD369" s="381"/>
      <c r="CE369" s="381"/>
      <c r="CF369" s="381"/>
      <c r="CG369" s="381"/>
      <c r="CH369" s="381"/>
      <c r="CI369" s="381"/>
      <c r="CJ369" s="381"/>
      <c r="CK369" s="381"/>
      <c r="CL369" s="381"/>
      <c r="CM369" s="381"/>
      <c r="CN369" s="381"/>
      <c r="CO369" s="381"/>
      <c r="CP369" s="381"/>
      <c r="CQ369" s="381"/>
      <c r="CR369" s="381"/>
      <c r="CS369" s="381"/>
      <c r="CT369" s="381"/>
      <c r="CU369" s="381"/>
      <c r="CV369" s="381"/>
      <c r="CW369" s="381"/>
      <c r="CX369" s="381"/>
      <c r="CY369" s="381"/>
      <c r="CZ369" s="381"/>
      <c r="DA369" s="381"/>
      <c r="DB369" s="381"/>
      <c r="DC369" s="381"/>
      <c r="DD369" s="381"/>
      <c r="DE369" s="381"/>
      <c r="DF369" s="381"/>
      <c r="DG369" s="381"/>
      <c r="DH369" s="381"/>
      <c r="DI369" s="381"/>
      <c r="DJ369" s="381"/>
      <c r="DK369" s="381"/>
      <c r="DL369" s="381"/>
      <c r="DM369" s="381"/>
      <c r="DN369" s="381"/>
      <c r="DO369" s="381"/>
      <c r="DP369" s="381"/>
      <c r="DQ369" s="381"/>
      <c r="DR369" s="381"/>
      <c r="DS369" s="381"/>
      <c r="DT369" s="381"/>
      <c r="DU369" s="381"/>
      <c r="DV369" s="381"/>
      <c r="DW369" s="381"/>
      <c r="DX369" s="381"/>
      <c r="DY369" s="381"/>
      <c r="DZ369" s="381"/>
      <c r="EA369" s="381"/>
      <c r="EB369" s="381"/>
      <c r="EC369" s="381"/>
      <c r="ED369" s="381"/>
      <c r="EE369" s="381"/>
      <c r="EF369" s="381"/>
      <c r="EG369" s="381"/>
      <c r="EH369" s="381"/>
      <c r="EI369" s="381"/>
      <c r="EJ369" s="381"/>
      <c r="EK369" s="381"/>
      <c r="EL369" s="381"/>
      <c r="EM369" s="381"/>
      <c r="EN369" s="381"/>
      <c r="EO369" s="381"/>
      <c r="EP369" s="381"/>
      <c r="EQ369" s="381"/>
      <c r="ER369" s="381"/>
      <c r="ES369" s="381"/>
      <c r="ET369" s="381"/>
      <c r="EU369" s="381"/>
      <c r="EV369" s="381"/>
      <c r="EW369" s="381"/>
      <c r="EX369" s="381"/>
      <c r="EY369" s="381"/>
      <c r="EZ369" s="381"/>
      <c r="FA369" s="381"/>
      <c r="FB369" s="381"/>
      <c r="FC369" s="381"/>
      <c r="FD369" s="381"/>
      <c r="FE369" s="381"/>
      <c r="FF369" s="381"/>
      <c r="FG369" s="381"/>
      <c r="FH369" s="381"/>
      <c r="FI369" s="381"/>
      <c r="FJ369" s="381"/>
      <c r="FK369" s="381"/>
      <c r="FL369" s="381"/>
      <c r="FM369" s="381"/>
      <c r="FN369" s="381"/>
      <c r="FO369" s="381"/>
      <c r="FP369" s="381"/>
      <c r="FQ369" s="381"/>
      <c r="FR369" s="381"/>
      <c r="FS369" s="381"/>
      <c r="FT369" s="381"/>
      <c r="FU369" s="381"/>
      <c r="FV369" s="381"/>
      <c r="FW369" s="381"/>
      <c r="FX369" s="381"/>
      <c r="FY369" s="381"/>
      <c r="FZ369" s="381"/>
      <c r="GA369" s="381"/>
      <c r="GB369" s="381"/>
      <c r="GC369" s="381"/>
    </row>
    <row r="370" spans="1:185" s="382" customFormat="1" ht="13.8">
      <c r="A370" s="390" t="s">
        <v>6175</v>
      </c>
      <c r="B370" s="388" t="s">
        <v>5870</v>
      </c>
      <c r="C370" s="202">
        <v>1</v>
      </c>
      <c r="D370" s="146">
        <v>25697</v>
      </c>
      <c r="E370" s="146">
        <v>25697</v>
      </c>
      <c r="F370" s="157"/>
      <c r="G370" s="157"/>
      <c r="H370" s="157"/>
      <c r="I370" s="381"/>
      <c r="J370" s="381"/>
      <c r="K370" s="381"/>
      <c r="L370" s="381"/>
      <c r="M370" s="381"/>
      <c r="N370" s="381"/>
      <c r="O370" s="381"/>
      <c r="P370" s="381"/>
      <c r="Q370" s="381"/>
      <c r="R370" s="381"/>
      <c r="S370" s="381"/>
      <c r="T370" s="381"/>
      <c r="U370" s="381"/>
      <c r="V370" s="381"/>
      <c r="W370" s="381"/>
      <c r="X370" s="381"/>
      <c r="Y370" s="381"/>
      <c r="Z370" s="381"/>
      <c r="AA370" s="381"/>
      <c r="AB370" s="381"/>
      <c r="AC370" s="381"/>
      <c r="AD370" s="381"/>
      <c r="AE370" s="381"/>
      <c r="AF370" s="381"/>
      <c r="AG370" s="381"/>
      <c r="AH370" s="381"/>
      <c r="AI370" s="381"/>
      <c r="AJ370" s="381"/>
      <c r="AK370" s="381"/>
      <c r="AL370" s="381"/>
      <c r="AM370" s="381"/>
      <c r="AN370" s="381"/>
      <c r="AO370" s="381"/>
      <c r="AP370" s="381"/>
      <c r="AQ370" s="381"/>
      <c r="AR370" s="381"/>
      <c r="AS370" s="381"/>
      <c r="AT370" s="381"/>
      <c r="AU370" s="381"/>
      <c r="AV370" s="381"/>
      <c r="AW370" s="381"/>
      <c r="AX370" s="381"/>
      <c r="AY370" s="381"/>
      <c r="AZ370" s="381"/>
      <c r="BA370" s="381"/>
      <c r="BB370" s="381"/>
      <c r="BC370" s="381"/>
      <c r="BD370" s="381"/>
      <c r="BE370" s="381"/>
      <c r="BF370" s="381"/>
      <c r="BG370" s="381"/>
      <c r="BH370" s="381"/>
      <c r="BI370" s="381"/>
      <c r="BJ370" s="381"/>
      <c r="BK370" s="381"/>
      <c r="BL370" s="381"/>
      <c r="BM370" s="381"/>
      <c r="BN370" s="381"/>
      <c r="BO370" s="381"/>
      <c r="BP370" s="381"/>
      <c r="BQ370" s="381"/>
      <c r="BR370" s="381"/>
      <c r="BS370" s="381"/>
      <c r="BT370" s="381"/>
      <c r="BU370" s="381"/>
      <c r="BV370" s="381"/>
      <c r="BW370" s="381"/>
      <c r="BX370" s="381"/>
      <c r="BY370" s="381"/>
      <c r="BZ370" s="381"/>
      <c r="CA370" s="381"/>
      <c r="CB370" s="381"/>
      <c r="CC370" s="381"/>
      <c r="CD370" s="381"/>
      <c r="CE370" s="381"/>
      <c r="CF370" s="381"/>
      <c r="CG370" s="381"/>
      <c r="CH370" s="381"/>
      <c r="CI370" s="381"/>
      <c r="CJ370" s="381"/>
      <c r="CK370" s="381"/>
      <c r="CL370" s="381"/>
      <c r="CM370" s="381"/>
      <c r="CN370" s="381"/>
      <c r="CO370" s="381"/>
      <c r="CP370" s="381"/>
      <c r="CQ370" s="381"/>
      <c r="CR370" s="381"/>
      <c r="CS370" s="381"/>
      <c r="CT370" s="381"/>
      <c r="CU370" s="381"/>
      <c r="CV370" s="381"/>
      <c r="CW370" s="381"/>
      <c r="CX370" s="381"/>
      <c r="CY370" s="381"/>
      <c r="CZ370" s="381"/>
      <c r="DA370" s="381"/>
      <c r="DB370" s="381"/>
      <c r="DC370" s="381"/>
      <c r="DD370" s="381"/>
      <c r="DE370" s="381"/>
      <c r="DF370" s="381"/>
      <c r="DG370" s="381"/>
      <c r="DH370" s="381"/>
      <c r="DI370" s="381"/>
      <c r="DJ370" s="381"/>
      <c r="DK370" s="381"/>
      <c r="DL370" s="381"/>
      <c r="DM370" s="381"/>
      <c r="DN370" s="381"/>
      <c r="DO370" s="381"/>
      <c r="DP370" s="381"/>
      <c r="DQ370" s="381"/>
      <c r="DR370" s="381"/>
      <c r="DS370" s="381"/>
      <c r="DT370" s="381"/>
      <c r="DU370" s="381"/>
      <c r="DV370" s="381"/>
      <c r="DW370" s="381"/>
      <c r="DX370" s="381"/>
      <c r="DY370" s="381"/>
      <c r="DZ370" s="381"/>
      <c r="EA370" s="381"/>
      <c r="EB370" s="381"/>
      <c r="EC370" s="381"/>
      <c r="ED370" s="381"/>
      <c r="EE370" s="381"/>
      <c r="EF370" s="381"/>
      <c r="EG370" s="381"/>
      <c r="EH370" s="381"/>
      <c r="EI370" s="381"/>
      <c r="EJ370" s="381"/>
      <c r="EK370" s="381"/>
      <c r="EL370" s="381"/>
      <c r="EM370" s="381"/>
      <c r="EN370" s="381"/>
      <c r="EO370" s="381"/>
      <c r="EP370" s="381"/>
      <c r="EQ370" s="381"/>
      <c r="ER370" s="381"/>
      <c r="ES370" s="381"/>
      <c r="ET370" s="381"/>
      <c r="EU370" s="381"/>
      <c r="EV370" s="381"/>
      <c r="EW370" s="381"/>
      <c r="EX370" s="381"/>
      <c r="EY370" s="381"/>
      <c r="EZ370" s="381"/>
      <c r="FA370" s="381"/>
      <c r="FB370" s="381"/>
      <c r="FC370" s="381"/>
      <c r="FD370" s="381"/>
      <c r="FE370" s="381"/>
      <c r="FF370" s="381"/>
      <c r="FG370" s="381"/>
      <c r="FH370" s="381"/>
      <c r="FI370" s="381"/>
      <c r="FJ370" s="381"/>
      <c r="FK370" s="381"/>
      <c r="FL370" s="381"/>
      <c r="FM370" s="381"/>
      <c r="FN370" s="381"/>
      <c r="FO370" s="381"/>
      <c r="FP370" s="381"/>
      <c r="FQ370" s="381"/>
      <c r="FR370" s="381"/>
      <c r="FS370" s="381"/>
      <c r="FT370" s="381"/>
      <c r="FU370" s="381"/>
      <c r="FV370" s="381"/>
      <c r="FW370" s="381"/>
      <c r="FX370" s="381"/>
      <c r="FY370" s="381"/>
      <c r="FZ370" s="381"/>
      <c r="GA370" s="381"/>
      <c r="GB370" s="381"/>
      <c r="GC370" s="381"/>
    </row>
    <row r="371" spans="1:185" s="382" customFormat="1" ht="13.8">
      <c r="A371" s="390" t="s">
        <v>6176</v>
      </c>
      <c r="B371" s="388" t="s">
        <v>5818</v>
      </c>
      <c r="C371" s="202">
        <v>28</v>
      </c>
      <c r="D371" s="146">
        <v>44400</v>
      </c>
      <c r="E371" s="146">
        <v>48640</v>
      </c>
      <c r="F371" s="157"/>
      <c r="G371" s="157"/>
      <c r="H371" s="157"/>
      <c r="I371" s="381"/>
      <c r="J371" s="381"/>
      <c r="K371" s="381"/>
      <c r="L371" s="381"/>
      <c r="M371" s="381"/>
      <c r="N371" s="381"/>
      <c r="O371" s="381"/>
      <c r="P371" s="381"/>
      <c r="Q371" s="381"/>
      <c r="R371" s="381"/>
      <c r="S371" s="381"/>
      <c r="T371" s="381"/>
      <c r="U371" s="381"/>
      <c r="V371" s="381"/>
      <c r="W371" s="381"/>
      <c r="X371" s="381"/>
      <c r="Y371" s="381"/>
      <c r="Z371" s="381"/>
      <c r="AA371" s="381"/>
      <c r="AB371" s="381"/>
      <c r="AC371" s="381"/>
      <c r="AD371" s="381"/>
      <c r="AE371" s="381"/>
      <c r="AF371" s="381"/>
      <c r="AG371" s="381"/>
      <c r="AH371" s="381"/>
      <c r="AI371" s="381"/>
      <c r="AJ371" s="381"/>
      <c r="AK371" s="381"/>
      <c r="AL371" s="381"/>
      <c r="AM371" s="381"/>
      <c r="AN371" s="381"/>
      <c r="AO371" s="381"/>
      <c r="AP371" s="381"/>
      <c r="AQ371" s="381"/>
      <c r="AR371" s="381"/>
      <c r="AS371" s="381"/>
      <c r="AT371" s="381"/>
      <c r="AU371" s="381"/>
      <c r="AV371" s="381"/>
      <c r="AW371" s="381"/>
      <c r="AX371" s="381"/>
      <c r="AY371" s="381"/>
      <c r="AZ371" s="381"/>
      <c r="BA371" s="381"/>
      <c r="BB371" s="381"/>
      <c r="BC371" s="381"/>
      <c r="BD371" s="381"/>
      <c r="BE371" s="381"/>
      <c r="BF371" s="381"/>
      <c r="BG371" s="381"/>
      <c r="BH371" s="381"/>
      <c r="BI371" s="381"/>
      <c r="BJ371" s="381"/>
      <c r="BK371" s="381"/>
      <c r="BL371" s="381"/>
      <c r="BM371" s="381"/>
      <c r="BN371" s="381"/>
      <c r="BO371" s="381"/>
      <c r="BP371" s="381"/>
      <c r="BQ371" s="381"/>
      <c r="BR371" s="381"/>
      <c r="BS371" s="381"/>
      <c r="BT371" s="381"/>
      <c r="BU371" s="381"/>
      <c r="BV371" s="381"/>
      <c r="BW371" s="381"/>
      <c r="BX371" s="381"/>
      <c r="BY371" s="381"/>
      <c r="BZ371" s="381"/>
      <c r="CA371" s="381"/>
      <c r="CB371" s="381"/>
      <c r="CC371" s="381"/>
      <c r="CD371" s="381"/>
      <c r="CE371" s="381"/>
      <c r="CF371" s="381"/>
      <c r="CG371" s="381"/>
      <c r="CH371" s="381"/>
      <c r="CI371" s="381"/>
      <c r="CJ371" s="381"/>
      <c r="CK371" s="381"/>
      <c r="CL371" s="381"/>
      <c r="CM371" s="381"/>
      <c r="CN371" s="381"/>
      <c r="CO371" s="381"/>
      <c r="CP371" s="381"/>
      <c r="CQ371" s="381"/>
      <c r="CR371" s="381"/>
      <c r="CS371" s="381"/>
      <c r="CT371" s="381"/>
      <c r="CU371" s="381"/>
      <c r="CV371" s="381"/>
      <c r="CW371" s="381"/>
      <c r="CX371" s="381"/>
      <c r="CY371" s="381"/>
      <c r="CZ371" s="381"/>
      <c r="DA371" s="381"/>
      <c r="DB371" s="381"/>
      <c r="DC371" s="381"/>
      <c r="DD371" s="381"/>
      <c r="DE371" s="381"/>
      <c r="DF371" s="381"/>
      <c r="DG371" s="381"/>
      <c r="DH371" s="381"/>
      <c r="DI371" s="381"/>
      <c r="DJ371" s="381"/>
      <c r="DK371" s="381"/>
      <c r="DL371" s="381"/>
      <c r="DM371" s="381"/>
      <c r="DN371" s="381"/>
      <c r="DO371" s="381"/>
      <c r="DP371" s="381"/>
      <c r="DQ371" s="381"/>
      <c r="DR371" s="381"/>
      <c r="DS371" s="381"/>
      <c r="DT371" s="381"/>
      <c r="DU371" s="381"/>
      <c r="DV371" s="381"/>
      <c r="DW371" s="381"/>
      <c r="DX371" s="381"/>
      <c r="DY371" s="381"/>
      <c r="DZ371" s="381"/>
      <c r="EA371" s="381"/>
      <c r="EB371" s="381"/>
      <c r="EC371" s="381"/>
      <c r="ED371" s="381"/>
      <c r="EE371" s="381"/>
      <c r="EF371" s="381"/>
      <c r="EG371" s="381"/>
      <c r="EH371" s="381"/>
      <c r="EI371" s="381"/>
      <c r="EJ371" s="381"/>
      <c r="EK371" s="381"/>
      <c r="EL371" s="381"/>
      <c r="EM371" s="381"/>
      <c r="EN371" s="381"/>
      <c r="EO371" s="381"/>
      <c r="EP371" s="381"/>
      <c r="EQ371" s="381"/>
      <c r="ER371" s="381"/>
      <c r="ES371" s="381"/>
      <c r="ET371" s="381"/>
      <c r="EU371" s="381"/>
      <c r="EV371" s="381"/>
      <c r="EW371" s="381"/>
      <c r="EX371" s="381"/>
      <c r="EY371" s="381"/>
      <c r="EZ371" s="381"/>
      <c r="FA371" s="381"/>
      <c r="FB371" s="381"/>
      <c r="FC371" s="381"/>
      <c r="FD371" s="381"/>
      <c r="FE371" s="381"/>
      <c r="FF371" s="381"/>
      <c r="FG371" s="381"/>
      <c r="FH371" s="381"/>
      <c r="FI371" s="381"/>
      <c r="FJ371" s="381"/>
      <c r="FK371" s="381"/>
      <c r="FL371" s="381"/>
      <c r="FM371" s="381"/>
      <c r="FN371" s="381"/>
      <c r="FO371" s="381"/>
      <c r="FP371" s="381"/>
      <c r="FQ371" s="381"/>
      <c r="FR371" s="381"/>
      <c r="FS371" s="381"/>
      <c r="FT371" s="381"/>
      <c r="FU371" s="381"/>
      <c r="FV371" s="381"/>
      <c r="FW371" s="381"/>
      <c r="FX371" s="381"/>
      <c r="FY371" s="381"/>
      <c r="FZ371" s="381"/>
      <c r="GA371" s="381"/>
      <c r="GB371" s="381"/>
      <c r="GC371" s="381"/>
    </row>
    <row r="372" spans="1:185" s="382" customFormat="1" ht="13.8">
      <c r="A372" s="390" t="s">
        <v>6177</v>
      </c>
      <c r="B372" s="388" t="s">
        <v>5850</v>
      </c>
      <c r="C372" s="202">
        <v>27</v>
      </c>
      <c r="D372" s="146">
        <v>37463</v>
      </c>
      <c r="E372" s="146">
        <v>41296</v>
      </c>
      <c r="F372" s="157"/>
      <c r="G372" s="157"/>
      <c r="H372" s="157"/>
      <c r="I372" s="381"/>
      <c r="J372" s="381"/>
      <c r="K372" s="381"/>
      <c r="L372" s="381"/>
      <c r="M372" s="381"/>
      <c r="N372" s="381"/>
      <c r="O372" s="381"/>
      <c r="P372" s="381"/>
      <c r="Q372" s="381"/>
      <c r="R372" s="381"/>
      <c r="S372" s="381"/>
      <c r="T372" s="381"/>
      <c r="U372" s="381"/>
      <c r="V372" s="381"/>
      <c r="W372" s="381"/>
      <c r="X372" s="381"/>
      <c r="Y372" s="381"/>
      <c r="Z372" s="381"/>
      <c r="AA372" s="381"/>
      <c r="AB372" s="381"/>
      <c r="AC372" s="381"/>
      <c r="AD372" s="381"/>
      <c r="AE372" s="381"/>
      <c r="AF372" s="381"/>
      <c r="AG372" s="381"/>
      <c r="AH372" s="381"/>
      <c r="AI372" s="381"/>
      <c r="AJ372" s="381"/>
      <c r="AK372" s="381"/>
      <c r="AL372" s="381"/>
      <c r="AM372" s="381"/>
      <c r="AN372" s="381"/>
      <c r="AO372" s="381"/>
      <c r="AP372" s="381"/>
      <c r="AQ372" s="381"/>
      <c r="AR372" s="381"/>
      <c r="AS372" s="381"/>
      <c r="AT372" s="381"/>
      <c r="AU372" s="381"/>
      <c r="AV372" s="381"/>
      <c r="AW372" s="381"/>
      <c r="AX372" s="381"/>
      <c r="AY372" s="381"/>
      <c r="AZ372" s="381"/>
      <c r="BA372" s="381"/>
      <c r="BB372" s="381"/>
      <c r="BC372" s="381"/>
      <c r="BD372" s="381"/>
      <c r="BE372" s="381"/>
      <c r="BF372" s="381"/>
      <c r="BG372" s="381"/>
      <c r="BH372" s="381"/>
      <c r="BI372" s="381"/>
      <c r="BJ372" s="381"/>
      <c r="BK372" s="381"/>
      <c r="BL372" s="381"/>
      <c r="BM372" s="381"/>
      <c r="BN372" s="381"/>
      <c r="BO372" s="381"/>
      <c r="BP372" s="381"/>
      <c r="BQ372" s="381"/>
      <c r="BR372" s="381"/>
      <c r="BS372" s="381"/>
      <c r="BT372" s="381"/>
      <c r="BU372" s="381"/>
      <c r="BV372" s="381"/>
      <c r="BW372" s="381"/>
      <c r="BX372" s="381"/>
      <c r="BY372" s="381"/>
      <c r="BZ372" s="381"/>
      <c r="CA372" s="381"/>
      <c r="CB372" s="381"/>
      <c r="CC372" s="381"/>
      <c r="CD372" s="381"/>
      <c r="CE372" s="381"/>
      <c r="CF372" s="381"/>
      <c r="CG372" s="381"/>
      <c r="CH372" s="381"/>
      <c r="CI372" s="381"/>
      <c r="CJ372" s="381"/>
      <c r="CK372" s="381"/>
      <c r="CL372" s="381"/>
      <c r="CM372" s="381"/>
      <c r="CN372" s="381"/>
      <c r="CO372" s="381"/>
      <c r="CP372" s="381"/>
      <c r="CQ372" s="381"/>
      <c r="CR372" s="381"/>
      <c r="CS372" s="381"/>
      <c r="CT372" s="381"/>
      <c r="CU372" s="381"/>
      <c r="CV372" s="381"/>
      <c r="CW372" s="381"/>
      <c r="CX372" s="381"/>
      <c r="CY372" s="381"/>
      <c r="CZ372" s="381"/>
      <c r="DA372" s="381"/>
      <c r="DB372" s="381"/>
      <c r="DC372" s="381"/>
      <c r="DD372" s="381"/>
      <c r="DE372" s="381"/>
      <c r="DF372" s="381"/>
      <c r="DG372" s="381"/>
      <c r="DH372" s="381"/>
      <c r="DI372" s="381"/>
      <c r="DJ372" s="381"/>
      <c r="DK372" s="381"/>
      <c r="DL372" s="381"/>
      <c r="DM372" s="381"/>
      <c r="DN372" s="381"/>
      <c r="DO372" s="381"/>
      <c r="DP372" s="381"/>
      <c r="DQ372" s="381"/>
      <c r="DR372" s="381"/>
      <c r="DS372" s="381"/>
      <c r="DT372" s="381"/>
      <c r="DU372" s="381"/>
      <c r="DV372" s="381"/>
      <c r="DW372" s="381"/>
      <c r="DX372" s="381"/>
      <c r="DY372" s="381"/>
      <c r="DZ372" s="381"/>
      <c r="EA372" s="381"/>
      <c r="EB372" s="381"/>
      <c r="EC372" s="381"/>
      <c r="ED372" s="381"/>
      <c r="EE372" s="381"/>
      <c r="EF372" s="381"/>
      <c r="EG372" s="381"/>
      <c r="EH372" s="381"/>
      <c r="EI372" s="381"/>
      <c r="EJ372" s="381"/>
      <c r="EK372" s="381"/>
      <c r="EL372" s="381"/>
      <c r="EM372" s="381"/>
      <c r="EN372" s="381"/>
      <c r="EO372" s="381"/>
      <c r="EP372" s="381"/>
      <c r="EQ372" s="381"/>
      <c r="ER372" s="381"/>
      <c r="ES372" s="381"/>
      <c r="ET372" s="381"/>
      <c r="EU372" s="381"/>
      <c r="EV372" s="381"/>
      <c r="EW372" s="381"/>
      <c r="EX372" s="381"/>
      <c r="EY372" s="381"/>
      <c r="EZ372" s="381"/>
      <c r="FA372" s="381"/>
      <c r="FB372" s="381"/>
      <c r="FC372" s="381"/>
      <c r="FD372" s="381"/>
      <c r="FE372" s="381"/>
      <c r="FF372" s="381"/>
      <c r="FG372" s="381"/>
      <c r="FH372" s="381"/>
      <c r="FI372" s="381"/>
      <c r="FJ372" s="381"/>
      <c r="FK372" s="381"/>
      <c r="FL372" s="381"/>
      <c r="FM372" s="381"/>
      <c r="FN372" s="381"/>
      <c r="FO372" s="381"/>
      <c r="FP372" s="381"/>
      <c r="FQ372" s="381"/>
      <c r="FR372" s="381"/>
      <c r="FS372" s="381"/>
      <c r="FT372" s="381"/>
      <c r="FU372" s="381"/>
      <c r="FV372" s="381"/>
      <c r="FW372" s="381"/>
      <c r="FX372" s="381"/>
      <c r="FY372" s="381"/>
      <c r="FZ372" s="381"/>
      <c r="GA372" s="381"/>
      <c r="GB372" s="381"/>
      <c r="GC372" s="381"/>
    </row>
    <row r="373" spans="1:185" s="382" customFormat="1" ht="13.8">
      <c r="A373" s="390" t="s">
        <v>6178</v>
      </c>
      <c r="B373" s="388" t="s">
        <v>5834</v>
      </c>
      <c r="C373" s="202">
        <v>12</v>
      </c>
      <c r="D373" s="146">
        <v>41276</v>
      </c>
      <c r="E373" s="146">
        <v>45180.4</v>
      </c>
      <c r="F373" s="157"/>
      <c r="G373" s="157"/>
      <c r="H373" s="157"/>
      <c r="I373" s="381"/>
      <c r="J373" s="381"/>
      <c r="K373" s="381"/>
      <c r="L373" s="381"/>
      <c r="M373" s="381"/>
      <c r="N373" s="381"/>
      <c r="O373" s="381"/>
      <c r="P373" s="381"/>
      <c r="Q373" s="381"/>
      <c r="R373" s="381"/>
      <c r="S373" s="381"/>
      <c r="T373" s="381"/>
      <c r="U373" s="381"/>
      <c r="V373" s="381"/>
      <c r="W373" s="381"/>
      <c r="X373" s="381"/>
      <c r="Y373" s="381"/>
      <c r="Z373" s="381"/>
      <c r="AA373" s="381"/>
      <c r="AB373" s="381"/>
      <c r="AC373" s="381"/>
      <c r="AD373" s="381"/>
      <c r="AE373" s="381"/>
      <c r="AF373" s="381"/>
      <c r="AG373" s="381"/>
      <c r="AH373" s="381"/>
      <c r="AI373" s="381"/>
      <c r="AJ373" s="381"/>
      <c r="AK373" s="381"/>
      <c r="AL373" s="381"/>
      <c r="AM373" s="381"/>
      <c r="AN373" s="381"/>
      <c r="AO373" s="381"/>
      <c r="AP373" s="381"/>
      <c r="AQ373" s="381"/>
      <c r="AR373" s="381"/>
      <c r="AS373" s="381"/>
      <c r="AT373" s="381"/>
      <c r="AU373" s="381"/>
      <c r="AV373" s="381"/>
      <c r="AW373" s="381"/>
      <c r="AX373" s="381"/>
      <c r="AY373" s="381"/>
      <c r="AZ373" s="381"/>
      <c r="BA373" s="381"/>
      <c r="BB373" s="381"/>
      <c r="BC373" s="381"/>
      <c r="BD373" s="381"/>
      <c r="BE373" s="381"/>
      <c r="BF373" s="381"/>
      <c r="BG373" s="381"/>
      <c r="BH373" s="381"/>
      <c r="BI373" s="381"/>
      <c r="BJ373" s="381"/>
      <c r="BK373" s="381"/>
      <c r="BL373" s="381"/>
      <c r="BM373" s="381"/>
      <c r="BN373" s="381"/>
      <c r="BO373" s="381"/>
      <c r="BP373" s="381"/>
      <c r="BQ373" s="381"/>
      <c r="BR373" s="381"/>
      <c r="BS373" s="381"/>
      <c r="BT373" s="381"/>
      <c r="BU373" s="381"/>
      <c r="BV373" s="381"/>
      <c r="BW373" s="381"/>
      <c r="BX373" s="381"/>
      <c r="BY373" s="381"/>
      <c r="BZ373" s="381"/>
      <c r="CA373" s="381"/>
      <c r="CB373" s="381"/>
      <c r="CC373" s="381"/>
      <c r="CD373" s="381"/>
      <c r="CE373" s="381"/>
      <c r="CF373" s="381"/>
      <c r="CG373" s="381"/>
      <c r="CH373" s="381"/>
      <c r="CI373" s="381"/>
      <c r="CJ373" s="381"/>
      <c r="CK373" s="381"/>
      <c r="CL373" s="381"/>
      <c r="CM373" s="381"/>
      <c r="CN373" s="381"/>
      <c r="CO373" s="381"/>
      <c r="CP373" s="381"/>
      <c r="CQ373" s="381"/>
      <c r="CR373" s="381"/>
      <c r="CS373" s="381"/>
      <c r="CT373" s="381"/>
      <c r="CU373" s="381"/>
      <c r="CV373" s="381"/>
      <c r="CW373" s="381"/>
      <c r="CX373" s="381"/>
      <c r="CY373" s="381"/>
      <c r="CZ373" s="381"/>
      <c r="DA373" s="381"/>
      <c r="DB373" s="381"/>
      <c r="DC373" s="381"/>
      <c r="DD373" s="381"/>
      <c r="DE373" s="381"/>
      <c r="DF373" s="381"/>
      <c r="DG373" s="381"/>
      <c r="DH373" s="381"/>
      <c r="DI373" s="381"/>
      <c r="DJ373" s="381"/>
      <c r="DK373" s="381"/>
      <c r="DL373" s="381"/>
      <c r="DM373" s="381"/>
      <c r="DN373" s="381"/>
      <c r="DO373" s="381"/>
      <c r="DP373" s="381"/>
      <c r="DQ373" s="381"/>
      <c r="DR373" s="381"/>
      <c r="DS373" s="381"/>
      <c r="DT373" s="381"/>
      <c r="DU373" s="381"/>
      <c r="DV373" s="381"/>
      <c r="DW373" s="381"/>
      <c r="DX373" s="381"/>
      <c r="DY373" s="381"/>
      <c r="DZ373" s="381"/>
      <c r="EA373" s="381"/>
      <c r="EB373" s="381"/>
      <c r="EC373" s="381"/>
      <c r="ED373" s="381"/>
      <c r="EE373" s="381"/>
      <c r="EF373" s="381"/>
      <c r="EG373" s="381"/>
      <c r="EH373" s="381"/>
      <c r="EI373" s="381"/>
      <c r="EJ373" s="381"/>
      <c r="EK373" s="381"/>
      <c r="EL373" s="381"/>
      <c r="EM373" s="381"/>
      <c r="EN373" s="381"/>
      <c r="EO373" s="381"/>
      <c r="EP373" s="381"/>
      <c r="EQ373" s="381"/>
      <c r="ER373" s="381"/>
      <c r="ES373" s="381"/>
      <c r="ET373" s="381"/>
      <c r="EU373" s="381"/>
      <c r="EV373" s="381"/>
      <c r="EW373" s="381"/>
      <c r="EX373" s="381"/>
      <c r="EY373" s="381"/>
      <c r="EZ373" s="381"/>
      <c r="FA373" s="381"/>
      <c r="FB373" s="381"/>
      <c r="FC373" s="381"/>
      <c r="FD373" s="381"/>
      <c r="FE373" s="381"/>
      <c r="FF373" s="381"/>
      <c r="FG373" s="381"/>
      <c r="FH373" s="381"/>
      <c r="FI373" s="381"/>
      <c r="FJ373" s="381"/>
      <c r="FK373" s="381"/>
      <c r="FL373" s="381"/>
      <c r="FM373" s="381"/>
      <c r="FN373" s="381"/>
      <c r="FO373" s="381"/>
      <c r="FP373" s="381"/>
      <c r="FQ373" s="381"/>
      <c r="FR373" s="381"/>
      <c r="FS373" s="381"/>
      <c r="FT373" s="381"/>
      <c r="FU373" s="381"/>
      <c r="FV373" s="381"/>
      <c r="FW373" s="381"/>
      <c r="FX373" s="381"/>
      <c r="FY373" s="381"/>
      <c r="FZ373" s="381"/>
      <c r="GA373" s="381"/>
      <c r="GB373" s="381"/>
      <c r="GC373" s="381"/>
    </row>
    <row r="374" spans="1:185" s="382" customFormat="1" ht="13.8">
      <c r="A374" s="390" t="s">
        <v>6179</v>
      </c>
      <c r="B374" s="388" t="s">
        <v>5816</v>
      </c>
      <c r="C374" s="202">
        <v>65</v>
      </c>
      <c r="D374" s="146">
        <v>46598</v>
      </c>
      <c r="E374" s="146">
        <v>50988.4</v>
      </c>
      <c r="F374" s="157"/>
      <c r="G374" s="157"/>
      <c r="H374" s="157"/>
      <c r="I374" s="381"/>
      <c r="J374" s="381"/>
      <c r="K374" s="381"/>
      <c r="L374" s="381"/>
      <c r="M374" s="381"/>
      <c r="N374" s="381"/>
      <c r="O374" s="381"/>
      <c r="P374" s="381"/>
      <c r="Q374" s="381"/>
      <c r="R374" s="381"/>
      <c r="S374" s="381"/>
      <c r="T374" s="381"/>
      <c r="U374" s="381"/>
      <c r="V374" s="381"/>
      <c r="W374" s="381"/>
      <c r="X374" s="381"/>
      <c r="Y374" s="381"/>
      <c r="Z374" s="381"/>
      <c r="AA374" s="381"/>
      <c r="AB374" s="381"/>
      <c r="AC374" s="381"/>
      <c r="AD374" s="381"/>
      <c r="AE374" s="381"/>
      <c r="AF374" s="381"/>
      <c r="AG374" s="381"/>
      <c r="AH374" s="381"/>
      <c r="AI374" s="381"/>
      <c r="AJ374" s="381"/>
      <c r="AK374" s="381"/>
      <c r="AL374" s="381"/>
      <c r="AM374" s="381"/>
      <c r="AN374" s="381"/>
      <c r="AO374" s="381"/>
      <c r="AP374" s="381"/>
      <c r="AQ374" s="381"/>
      <c r="AR374" s="381"/>
      <c r="AS374" s="381"/>
      <c r="AT374" s="381"/>
      <c r="AU374" s="381"/>
      <c r="AV374" s="381"/>
      <c r="AW374" s="381"/>
      <c r="AX374" s="381"/>
      <c r="AY374" s="381"/>
      <c r="AZ374" s="381"/>
      <c r="BA374" s="381"/>
      <c r="BB374" s="381"/>
      <c r="BC374" s="381"/>
      <c r="BD374" s="381"/>
      <c r="BE374" s="381"/>
      <c r="BF374" s="381"/>
      <c r="BG374" s="381"/>
      <c r="BH374" s="381"/>
      <c r="BI374" s="381"/>
      <c r="BJ374" s="381"/>
      <c r="BK374" s="381"/>
      <c r="BL374" s="381"/>
      <c r="BM374" s="381"/>
      <c r="BN374" s="381"/>
      <c r="BO374" s="381"/>
      <c r="BP374" s="381"/>
      <c r="BQ374" s="381"/>
      <c r="BR374" s="381"/>
      <c r="BS374" s="381"/>
      <c r="BT374" s="381"/>
      <c r="BU374" s="381"/>
      <c r="BV374" s="381"/>
      <c r="BW374" s="381"/>
      <c r="BX374" s="381"/>
      <c r="BY374" s="381"/>
      <c r="BZ374" s="381"/>
      <c r="CA374" s="381"/>
      <c r="CB374" s="381"/>
      <c r="CC374" s="381"/>
      <c r="CD374" s="381"/>
      <c r="CE374" s="381"/>
      <c r="CF374" s="381"/>
      <c r="CG374" s="381"/>
      <c r="CH374" s="381"/>
      <c r="CI374" s="381"/>
      <c r="CJ374" s="381"/>
      <c r="CK374" s="381"/>
      <c r="CL374" s="381"/>
      <c r="CM374" s="381"/>
      <c r="CN374" s="381"/>
      <c r="CO374" s="381"/>
      <c r="CP374" s="381"/>
      <c r="CQ374" s="381"/>
      <c r="CR374" s="381"/>
      <c r="CS374" s="381"/>
      <c r="CT374" s="381"/>
      <c r="CU374" s="381"/>
      <c r="CV374" s="381"/>
      <c r="CW374" s="381"/>
      <c r="CX374" s="381"/>
      <c r="CY374" s="381"/>
      <c r="CZ374" s="381"/>
      <c r="DA374" s="381"/>
      <c r="DB374" s="381"/>
      <c r="DC374" s="381"/>
      <c r="DD374" s="381"/>
      <c r="DE374" s="381"/>
      <c r="DF374" s="381"/>
      <c r="DG374" s="381"/>
      <c r="DH374" s="381"/>
      <c r="DI374" s="381"/>
      <c r="DJ374" s="381"/>
      <c r="DK374" s="381"/>
      <c r="DL374" s="381"/>
      <c r="DM374" s="381"/>
      <c r="DN374" s="381"/>
      <c r="DO374" s="381"/>
      <c r="DP374" s="381"/>
      <c r="DQ374" s="381"/>
      <c r="DR374" s="381"/>
      <c r="DS374" s="381"/>
      <c r="DT374" s="381"/>
      <c r="DU374" s="381"/>
      <c r="DV374" s="381"/>
      <c r="DW374" s="381"/>
      <c r="DX374" s="381"/>
      <c r="DY374" s="381"/>
      <c r="DZ374" s="381"/>
      <c r="EA374" s="381"/>
      <c r="EB374" s="381"/>
      <c r="EC374" s="381"/>
      <c r="ED374" s="381"/>
      <c r="EE374" s="381"/>
      <c r="EF374" s="381"/>
      <c r="EG374" s="381"/>
      <c r="EH374" s="381"/>
      <c r="EI374" s="381"/>
      <c r="EJ374" s="381"/>
      <c r="EK374" s="381"/>
      <c r="EL374" s="381"/>
      <c r="EM374" s="381"/>
      <c r="EN374" s="381"/>
      <c r="EO374" s="381"/>
      <c r="EP374" s="381"/>
      <c r="EQ374" s="381"/>
      <c r="ER374" s="381"/>
      <c r="ES374" s="381"/>
      <c r="ET374" s="381"/>
      <c r="EU374" s="381"/>
      <c r="EV374" s="381"/>
      <c r="EW374" s="381"/>
      <c r="EX374" s="381"/>
      <c r="EY374" s="381"/>
      <c r="EZ374" s="381"/>
      <c r="FA374" s="381"/>
      <c r="FB374" s="381"/>
      <c r="FC374" s="381"/>
      <c r="FD374" s="381"/>
      <c r="FE374" s="381"/>
      <c r="FF374" s="381"/>
      <c r="FG374" s="381"/>
      <c r="FH374" s="381"/>
      <c r="FI374" s="381"/>
      <c r="FJ374" s="381"/>
      <c r="FK374" s="381"/>
      <c r="FL374" s="381"/>
      <c r="FM374" s="381"/>
      <c r="FN374" s="381"/>
      <c r="FO374" s="381"/>
      <c r="FP374" s="381"/>
      <c r="FQ374" s="381"/>
      <c r="FR374" s="381"/>
      <c r="FS374" s="381"/>
      <c r="FT374" s="381"/>
      <c r="FU374" s="381"/>
      <c r="FV374" s="381"/>
      <c r="FW374" s="381"/>
      <c r="FX374" s="381"/>
      <c r="FY374" s="381"/>
      <c r="FZ374" s="381"/>
      <c r="GA374" s="381"/>
      <c r="GB374" s="381"/>
      <c r="GC374" s="381"/>
    </row>
    <row r="375" spans="1:185" s="382" customFormat="1" ht="13.8">
      <c r="A375" s="390" t="s">
        <v>6180</v>
      </c>
      <c r="B375" s="388" t="s">
        <v>5816</v>
      </c>
      <c r="C375" s="202">
        <v>10</v>
      </c>
      <c r="D375" s="146">
        <v>49488.020000000004</v>
      </c>
      <c r="E375" s="146">
        <v>53903.420000000006</v>
      </c>
      <c r="F375" s="157"/>
      <c r="G375" s="157"/>
      <c r="H375" s="157"/>
      <c r="I375" s="381"/>
      <c r="J375" s="381"/>
      <c r="K375" s="381"/>
      <c r="L375" s="381"/>
      <c r="M375" s="381"/>
      <c r="N375" s="381"/>
      <c r="O375" s="381"/>
      <c r="P375" s="381"/>
      <c r="Q375" s="381"/>
      <c r="R375" s="381"/>
      <c r="S375" s="381"/>
      <c r="T375" s="381"/>
      <c r="U375" s="381"/>
      <c r="V375" s="381"/>
      <c r="W375" s="381"/>
      <c r="X375" s="381"/>
      <c r="Y375" s="381"/>
      <c r="Z375" s="381"/>
      <c r="AA375" s="381"/>
      <c r="AB375" s="381"/>
      <c r="AC375" s="381"/>
      <c r="AD375" s="381"/>
      <c r="AE375" s="381"/>
      <c r="AF375" s="381"/>
      <c r="AG375" s="381"/>
      <c r="AH375" s="381"/>
      <c r="AI375" s="381"/>
      <c r="AJ375" s="381"/>
      <c r="AK375" s="381"/>
      <c r="AL375" s="381"/>
      <c r="AM375" s="381"/>
      <c r="AN375" s="381"/>
      <c r="AO375" s="381"/>
      <c r="AP375" s="381"/>
      <c r="AQ375" s="381"/>
      <c r="AR375" s="381"/>
      <c r="AS375" s="381"/>
      <c r="AT375" s="381"/>
      <c r="AU375" s="381"/>
      <c r="AV375" s="381"/>
      <c r="AW375" s="381"/>
      <c r="AX375" s="381"/>
      <c r="AY375" s="381"/>
      <c r="AZ375" s="381"/>
      <c r="BA375" s="381"/>
      <c r="BB375" s="381"/>
      <c r="BC375" s="381"/>
      <c r="BD375" s="381"/>
      <c r="BE375" s="381"/>
      <c r="BF375" s="381"/>
      <c r="BG375" s="381"/>
      <c r="BH375" s="381"/>
      <c r="BI375" s="381"/>
      <c r="BJ375" s="381"/>
      <c r="BK375" s="381"/>
      <c r="BL375" s="381"/>
      <c r="BM375" s="381"/>
      <c r="BN375" s="381"/>
      <c r="BO375" s="381"/>
      <c r="BP375" s="381"/>
      <c r="BQ375" s="381"/>
      <c r="BR375" s="381"/>
      <c r="BS375" s="381"/>
      <c r="BT375" s="381"/>
      <c r="BU375" s="381"/>
      <c r="BV375" s="381"/>
      <c r="BW375" s="381"/>
      <c r="BX375" s="381"/>
      <c r="BY375" s="381"/>
      <c r="BZ375" s="381"/>
      <c r="CA375" s="381"/>
      <c r="CB375" s="381"/>
      <c r="CC375" s="381"/>
      <c r="CD375" s="381"/>
      <c r="CE375" s="381"/>
      <c r="CF375" s="381"/>
      <c r="CG375" s="381"/>
      <c r="CH375" s="381"/>
      <c r="CI375" s="381"/>
      <c r="CJ375" s="381"/>
      <c r="CK375" s="381"/>
      <c r="CL375" s="381"/>
      <c r="CM375" s="381"/>
      <c r="CN375" s="381"/>
      <c r="CO375" s="381"/>
      <c r="CP375" s="381"/>
      <c r="CQ375" s="381"/>
      <c r="CR375" s="381"/>
      <c r="CS375" s="381"/>
      <c r="CT375" s="381"/>
      <c r="CU375" s="381"/>
      <c r="CV375" s="381"/>
      <c r="CW375" s="381"/>
      <c r="CX375" s="381"/>
      <c r="CY375" s="381"/>
      <c r="CZ375" s="381"/>
      <c r="DA375" s="381"/>
      <c r="DB375" s="381"/>
      <c r="DC375" s="381"/>
      <c r="DD375" s="381"/>
      <c r="DE375" s="381"/>
      <c r="DF375" s="381"/>
      <c r="DG375" s="381"/>
      <c r="DH375" s="381"/>
      <c r="DI375" s="381"/>
      <c r="DJ375" s="381"/>
      <c r="DK375" s="381"/>
      <c r="DL375" s="381"/>
      <c r="DM375" s="381"/>
      <c r="DN375" s="381"/>
      <c r="DO375" s="381"/>
      <c r="DP375" s="381"/>
      <c r="DQ375" s="381"/>
      <c r="DR375" s="381"/>
      <c r="DS375" s="381"/>
      <c r="DT375" s="381"/>
      <c r="DU375" s="381"/>
      <c r="DV375" s="381"/>
      <c r="DW375" s="381"/>
      <c r="DX375" s="381"/>
      <c r="DY375" s="381"/>
      <c r="DZ375" s="381"/>
      <c r="EA375" s="381"/>
      <c r="EB375" s="381"/>
      <c r="EC375" s="381"/>
      <c r="ED375" s="381"/>
      <c r="EE375" s="381"/>
      <c r="EF375" s="381"/>
      <c r="EG375" s="381"/>
      <c r="EH375" s="381"/>
      <c r="EI375" s="381"/>
      <c r="EJ375" s="381"/>
      <c r="EK375" s="381"/>
      <c r="EL375" s="381"/>
      <c r="EM375" s="381"/>
      <c r="EN375" s="381"/>
      <c r="EO375" s="381"/>
      <c r="EP375" s="381"/>
      <c r="EQ375" s="381"/>
      <c r="ER375" s="381"/>
      <c r="ES375" s="381"/>
      <c r="ET375" s="381"/>
      <c r="EU375" s="381"/>
      <c r="EV375" s="381"/>
      <c r="EW375" s="381"/>
      <c r="EX375" s="381"/>
      <c r="EY375" s="381"/>
      <c r="EZ375" s="381"/>
      <c r="FA375" s="381"/>
      <c r="FB375" s="381"/>
      <c r="FC375" s="381"/>
      <c r="FD375" s="381"/>
      <c r="FE375" s="381"/>
      <c r="FF375" s="381"/>
      <c r="FG375" s="381"/>
      <c r="FH375" s="381"/>
      <c r="FI375" s="381"/>
      <c r="FJ375" s="381"/>
      <c r="FK375" s="381"/>
      <c r="FL375" s="381"/>
      <c r="FM375" s="381"/>
      <c r="FN375" s="381"/>
      <c r="FO375" s="381"/>
      <c r="FP375" s="381"/>
      <c r="FQ375" s="381"/>
      <c r="FR375" s="381"/>
      <c r="FS375" s="381"/>
      <c r="FT375" s="381"/>
      <c r="FU375" s="381"/>
      <c r="FV375" s="381"/>
      <c r="FW375" s="381"/>
      <c r="FX375" s="381"/>
      <c r="FY375" s="381"/>
      <c r="FZ375" s="381"/>
      <c r="GA375" s="381"/>
      <c r="GB375" s="381"/>
      <c r="GC375" s="381"/>
    </row>
    <row r="376" spans="1:185" s="382" customFormat="1" ht="13.8">
      <c r="A376" s="390" t="s">
        <v>6181</v>
      </c>
      <c r="B376" s="388" t="s">
        <v>6182</v>
      </c>
      <c r="C376" s="202">
        <v>2</v>
      </c>
      <c r="D376" s="146">
        <v>50833.020000000004</v>
      </c>
      <c r="E376" s="146">
        <v>50883.020000000004</v>
      </c>
      <c r="F376" s="157"/>
      <c r="G376" s="157"/>
      <c r="H376" s="157"/>
      <c r="I376" s="381"/>
      <c r="J376" s="381"/>
      <c r="K376" s="381"/>
      <c r="L376" s="381"/>
      <c r="M376" s="381"/>
      <c r="N376" s="381"/>
      <c r="O376" s="381"/>
      <c r="P376" s="381"/>
      <c r="Q376" s="381"/>
      <c r="R376" s="381"/>
      <c r="S376" s="381"/>
      <c r="T376" s="381"/>
      <c r="U376" s="381"/>
      <c r="V376" s="381"/>
      <c r="W376" s="381"/>
      <c r="X376" s="381"/>
      <c r="Y376" s="381"/>
      <c r="Z376" s="381"/>
      <c r="AA376" s="381"/>
      <c r="AB376" s="381"/>
      <c r="AC376" s="381"/>
      <c r="AD376" s="381"/>
      <c r="AE376" s="381"/>
      <c r="AF376" s="381"/>
      <c r="AG376" s="381"/>
      <c r="AH376" s="381"/>
      <c r="AI376" s="381"/>
      <c r="AJ376" s="381"/>
      <c r="AK376" s="381"/>
      <c r="AL376" s="381"/>
      <c r="AM376" s="381"/>
      <c r="AN376" s="381"/>
      <c r="AO376" s="381"/>
      <c r="AP376" s="381"/>
      <c r="AQ376" s="381"/>
      <c r="AR376" s="381"/>
      <c r="AS376" s="381"/>
      <c r="AT376" s="381"/>
      <c r="AU376" s="381"/>
      <c r="AV376" s="381"/>
      <c r="AW376" s="381"/>
      <c r="AX376" s="381"/>
      <c r="AY376" s="381"/>
      <c r="AZ376" s="381"/>
      <c r="BA376" s="381"/>
      <c r="BB376" s="381"/>
      <c r="BC376" s="381"/>
      <c r="BD376" s="381"/>
      <c r="BE376" s="381"/>
      <c r="BF376" s="381"/>
      <c r="BG376" s="381"/>
      <c r="BH376" s="381"/>
      <c r="BI376" s="381"/>
      <c r="BJ376" s="381"/>
      <c r="BK376" s="381"/>
      <c r="BL376" s="381"/>
      <c r="BM376" s="381"/>
      <c r="BN376" s="381"/>
      <c r="BO376" s="381"/>
      <c r="BP376" s="381"/>
      <c r="BQ376" s="381"/>
      <c r="BR376" s="381"/>
      <c r="BS376" s="381"/>
      <c r="BT376" s="381"/>
      <c r="BU376" s="381"/>
      <c r="BV376" s="381"/>
      <c r="BW376" s="381"/>
      <c r="BX376" s="381"/>
      <c r="BY376" s="381"/>
      <c r="BZ376" s="381"/>
      <c r="CA376" s="381"/>
      <c r="CB376" s="381"/>
      <c r="CC376" s="381"/>
      <c r="CD376" s="381"/>
      <c r="CE376" s="381"/>
      <c r="CF376" s="381"/>
      <c r="CG376" s="381"/>
      <c r="CH376" s="381"/>
      <c r="CI376" s="381"/>
      <c r="CJ376" s="381"/>
      <c r="CK376" s="381"/>
      <c r="CL376" s="381"/>
      <c r="CM376" s="381"/>
      <c r="CN376" s="381"/>
      <c r="CO376" s="381"/>
      <c r="CP376" s="381"/>
      <c r="CQ376" s="381"/>
      <c r="CR376" s="381"/>
      <c r="CS376" s="381"/>
      <c r="CT376" s="381"/>
      <c r="CU376" s="381"/>
      <c r="CV376" s="381"/>
      <c r="CW376" s="381"/>
      <c r="CX376" s="381"/>
      <c r="CY376" s="381"/>
      <c r="CZ376" s="381"/>
      <c r="DA376" s="381"/>
      <c r="DB376" s="381"/>
      <c r="DC376" s="381"/>
      <c r="DD376" s="381"/>
      <c r="DE376" s="381"/>
      <c r="DF376" s="381"/>
      <c r="DG376" s="381"/>
      <c r="DH376" s="381"/>
      <c r="DI376" s="381"/>
      <c r="DJ376" s="381"/>
      <c r="DK376" s="381"/>
      <c r="DL376" s="381"/>
      <c r="DM376" s="381"/>
      <c r="DN376" s="381"/>
      <c r="DO376" s="381"/>
      <c r="DP376" s="381"/>
      <c r="DQ376" s="381"/>
      <c r="DR376" s="381"/>
      <c r="DS376" s="381"/>
      <c r="DT376" s="381"/>
      <c r="DU376" s="381"/>
      <c r="DV376" s="381"/>
      <c r="DW376" s="381"/>
      <c r="DX376" s="381"/>
      <c r="DY376" s="381"/>
      <c r="DZ376" s="381"/>
      <c r="EA376" s="381"/>
      <c r="EB376" s="381"/>
      <c r="EC376" s="381"/>
      <c r="ED376" s="381"/>
      <c r="EE376" s="381"/>
      <c r="EF376" s="381"/>
      <c r="EG376" s="381"/>
      <c r="EH376" s="381"/>
      <c r="EI376" s="381"/>
      <c r="EJ376" s="381"/>
      <c r="EK376" s="381"/>
      <c r="EL376" s="381"/>
      <c r="EM376" s="381"/>
      <c r="EN376" s="381"/>
      <c r="EO376" s="381"/>
      <c r="EP376" s="381"/>
      <c r="EQ376" s="381"/>
      <c r="ER376" s="381"/>
      <c r="ES376" s="381"/>
      <c r="ET376" s="381"/>
      <c r="EU376" s="381"/>
      <c r="EV376" s="381"/>
      <c r="EW376" s="381"/>
      <c r="EX376" s="381"/>
      <c r="EY376" s="381"/>
      <c r="EZ376" s="381"/>
      <c r="FA376" s="381"/>
      <c r="FB376" s="381"/>
      <c r="FC376" s="381"/>
      <c r="FD376" s="381"/>
      <c r="FE376" s="381"/>
      <c r="FF376" s="381"/>
      <c r="FG376" s="381"/>
      <c r="FH376" s="381"/>
      <c r="FI376" s="381"/>
      <c r="FJ376" s="381"/>
      <c r="FK376" s="381"/>
      <c r="FL376" s="381"/>
      <c r="FM376" s="381"/>
      <c r="FN376" s="381"/>
      <c r="FO376" s="381"/>
      <c r="FP376" s="381"/>
      <c r="FQ376" s="381"/>
      <c r="FR376" s="381"/>
      <c r="FS376" s="381"/>
      <c r="FT376" s="381"/>
      <c r="FU376" s="381"/>
      <c r="FV376" s="381"/>
      <c r="FW376" s="381"/>
      <c r="FX376" s="381"/>
      <c r="FY376" s="381"/>
      <c r="FZ376" s="381"/>
      <c r="GA376" s="381"/>
      <c r="GB376" s="381"/>
      <c r="GC376" s="381"/>
    </row>
    <row r="377" spans="1:185" s="382" customFormat="1" ht="13.8">
      <c r="A377" s="390" t="s">
        <v>6183</v>
      </c>
      <c r="B377" s="388" t="s">
        <v>5872</v>
      </c>
      <c r="C377" s="202">
        <v>1</v>
      </c>
      <c r="D377" s="146">
        <v>23525.940000000002</v>
      </c>
      <c r="E377" s="146">
        <v>23525.940000000002</v>
      </c>
      <c r="F377" s="157"/>
      <c r="G377" s="157"/>
      <c r="H377" s="157"/>
      <c r="I377" s="381"/>
      <c r="J377" s="381"/>
      <c r="K377" s="381"/>
      <c r="L377" s="381"/>
      <c r="M377" s="381"/>
      <c r="N377" s="381"/>
      <c r="O377" s="381"/>
      <c r="P377" s="381"/>
      <c r="Q377" s="381"/>
      <c r="R377" s="381"/>
      <c r="S377" s="381"/>
      <c r="T377" s="381"/>
      <c r="U377" s="381"/>
      <c r="V377" s="381"/>
      <c r="W377" s="381"/>
      <c r="X377" s="381"/>
      <c r="Y377" s="381"/>
      <c r="Z377" s="381"/>
      <c r="AA377" s="381"/>
      <c r="AB377" s="381"/>
      <c r="AC377" s="381"/>
      <c r="AD377" s="381"/>
      <c r="AE377" s="381"/>
      <c r="AF377" s="381"/>
      <c r="AG377" s="381"/>
      <c r="AH377" s="381"/>
      <c r="AI377" s="381"/>
      <c r="AJ377" s="381"/>
      <c r="AK377" s="381"/>
      <c r="AL377" s="381"/>
      <c r="AM377" s="381"/>
      <c r="AN377" s="381"/>
      <c r="AO377" s="381"/>
      <c r="AP377" s="381"/>
      <c r="AQ377" s="381"/>
      <c r="AR377" s="381"/>
      <c r="AS377" s="381"/>
      <c r="AT377" s="381"/>
      <c r="AU377" s="381"/>
      <c r="AV377" s="381"/>
      <c r="AW377" s="381"/>
      <c r="AX377" s="381"/>
      <c r="AY377" s="381"/>
      <c r="AZ377" s="381"/>
      <c r="BA377" s="381"/>
      <c r="BB377" s="381"/>
      <c r="BC377" s="381"/>
      <c r="BD377" s="381"/>
      <c r="BE377" s="381"/>
      <c r="BF377" s="381"/>
      <c r="BG377" s="381"/>
      <c r="BH377" s="381"/>
      <c r="BI377" s="381"/>
      <c r="BJ377" s="381"/>
      <c r="BK377" s="381"/>
      <c r="BL377" s="381"/>
      <c r="BM377" s="381"/>
      <c r="BN377" s="381"/>
      <c r="BO377" s="381"/>
      <c r="BP377" s="381"/>
      <c r="BQ377" s="381"/>
      <c r="BR377" s="381"/>
      <c r="BS377" s="381"/>
      <c r="BT377" s="381"/>
      <c r="BU377" s="381"/>
      <c r="BV377" s="381"/>
      <c r="BW377" s="381"/>
      <c r="BX377" s="381"/>
      <c r="BY377" s="381"/>
      <c r="BZ377" s="381"/>
      <c r="CA377" s="381"/>
      <c r="CB377" s="381"/>
      <c r="CC377" s="381"/>
      <c r="CD377" s="381"/>
      <c r="CE377" s="381"/>
      <c r="CF377" s="381"/>
      <c r="CG377" s="381"/>
      <c r="CH377" s="381"/>
      <c r="CI377" s="381"/>
      <c r="CJ377" s="381"/>
      <c r="CK377" s="381"/>
      <c r="CL377" s="381"/>
      <c r="CM377" s="381"/>
      <c r="CN377" s="381"/>
      <c r="CO377" s="381"/>
      <c r="CP377" s="381"/>
      <c r="CQ377" s="381"/>
      <c r="CR377" s="381"/>
      <c r="CS377" s="381"/>
      <c r="CT377" s="381"/>
      <c r="CU377" s="381"/>
      <c r="CV377" s="381"/>
      <c r="CW377" s="381"/>
      <c r="CX377" s="381"/>
      <c r="CY377" s="381"/>
      <c r="CZ377" s="381"/>
      <c r="DA377" s="381"/>
      <c r="DB377" s="381"/>
      <c r="DC377" s="381"/>
      <c r="DD377" s="381"/>
      <c r="DE377" s="381"/>
      <c r="DF377" s="381"/>
      <c r="DG377" s="381"/>
      <c r="DH377" s="381"/>
      <c r="DI377" s="381"/>
      <c r="DJ377" s="381"/>
      <c r="DK377" s="381"/>
      <c r="DL377" s="381"/>
      <c r="DM377" s="381"/>
      <c r="DN377" s="381"/>
      <c r="DO377" s="381"/>
      <c r="DP377" s="381"/>
      <c r="DQ377" s="381"/>
      <c r="DR377" s="381"/>
      <c r="DS377" s="381"/>
      <c r="DT377" s="381"/>
      <c r="DU377" s="381"/>
      <c r="DV377" s="381"/>
      <c r="DW377" s="381"/>
      <c r="DX377" s="381"/>
      <c r="DY377" s="381"/>
      <c r="DZ377" s="381"/>
      <c r="EA377" s="381"/>
      <c r="EB377" s="381"/>
      <c r="EC377" s="381"/>
      <c r="ED377" s="381"/>
      <c r="EE377" s="381"/>
      <c r="EF377" s="381"/>
      <c r="EG377" s="381"/>
      <c r="EH377" s="381"/>
      <c r="EI377" s="381"/>
      <c r="EJ377" s="381"/>
      <c r="EK377" s="381"/>
      <c r="EL377" s="381"/>
      <c r="EM377" s="381"/>
      <c r="EN377" s="381"/>
      <c r="EO377" s="381"/>
      <c r="EP377" s="381"/>
      <c r="EQ377" s="381"/>
      <c r="ER377" s="381"/>
      <c r="ES377" s="381"/>
      <c r="ET377" s="381"/>
      <c r="EU377" s="381"/>
      <c r="EV377" s="381"/>
      <c r="EW377" s="381"/>
      <c r="EX377" s="381"/>
      <c r="EY377" s="381"/>
      <c r="EZ377" s="381"/>
      <c r="FA377" s="381"/>
      <c r="FB377" s="381"/>
      <c r="FC377" s="381"/>
      <c r="FD377" s="381"/>
      <c r="FE377" s="381"/>
      <c r="FF377" s="381"/>
      <c r="FG377" s="381"/>
      <c r="FH377" s="381"/>
      <c r="FI377" s="381"/>
      <c r="FJ377" s="381"/>
      <c r="FK377" s="381"/>
      <c r="FL377" s="381"/>
      <c r="FM377" s="381"/>
      <c r="FN377" s="381"/>
      <c r="FO377" s="381"/>
      <c r="FP377" s="381"/>
      <c r="FQ377" s="381"/>
      <c r="FR377" s="381"/>
      <c r="FS377" s="381"/>
      <c r="FT377" s="381"/>
      <c r="FU377" s="381"/>
      <c r="FV377" s="381"/>
      <c r="FW377" s="381"/>
      <c r="FX377" s="381"/>
      <c r="FY377" s="381"/>
      <c r="FZ377" s="381"/>
      <c r="GA377" s="381"/>
      <c r="GB377" s="381"/>
      <c r="GC377" s="381"/>
    </row>
    <row r="378" spans="1:185" s="382" customFormat="1" ht="13.8">
      <c r="A378" s="390" t="s">
        <v>6184</v>
      </c>
      <c r="B378" s="388" t="s">
        <v>5812</v>
      </c>
      <c r="C378" s="202">
        <v>37</v>
      </c>
      <c r="D378" s="146">
        <v>54660</v>
      </c>
      <c r="E378" s="146">
        <v>59738.400000000001</v>
      </c>
      <c r="F378" s="157"/>
      <c r="G378" s="157"/>
      <c r="H378" s="157"/>
      <c r="I378" s="381"/>
      <c r="J378" s="381"/>
      <c r="K378" s="381"/>
      <c r="L378" s="381"/>
      <c r="M378" s="381"/>
      <c r="N378" s="381"/>
      <c r="O378" s="381"/>
      <c r="P378" s="381"/>
      <c r="Q378" s="381"/>
      <c r="R378" s="381"/>
      <c r="S378" s="381"/>
      <c r="T378" s="381"/>
      <c r="U378" s="381"/>
      <c r="V378" s="381"/>
      <c r="W378" s="381"/>
      <c r="X378" s="381"/>
      <c r="Y378" s="381"/>
      <c r="Z378" s="381"/>
      <c r="AA378" s="381"/>
      <c r="AB378" s="381"/>
      <c r="AC378" s="381"/>
      <c r="AD378" s="381"/>
      <c r="AE378" s="381"/>
      <c r="AF378" s="381"/>
      <c r="AG378" s="381"/>
      <c r="AH378" s="381"/>
      <c r="AI378" s="381"/>
      <c r="AJ378" s="381"/>
      <c r="AK378" s="381"/>
      <c r="AL378" s="381"/>
      <c r="AM378" s="381"/>
      <c r="AN378" s="381"/>
      <c r="AO378" s="381"/>
      <c r="AP378" s="381"/>
      <c r="AQ378" s="381"/>
      <c r="AR378" s="381"/>
      <c r="AS378" s="381"/>
      <c r="AT378" s="381"/>
      <c r="AU378" s="381"/>
      <c r="AV378" s="381"/>
      <c r="AW378" s="381"/>
      <c r="AX378" s="381"/>
      <c r="AY378" s="381"/>
      <c r="AZ378" s="381"/>
      <c r="BA378" s="381"/>
      <c r="BB378" s="381"/>
      <c r="BC378" s="381"/>
      <c r="BD378" s="381"/>
      <c r="BE378" s="381"/>
      <c r="BF378" s="381"/>
      <c r="BG378" s="381"/>
      <c r="BH378" s="381"/>
      <c r="BI378" s="381"/>
      <c r="BJ378" s="381"/>
      <c r="BK378" s="381"/>
      <c r="BL378" s="381"/>
      <c r="BM378" s="381"/>
      <c r="BN378" s="381"/>
      <c r="BO378" s="381"/>
      <c r="BP378" s="381"/>
      <c r="BQ378" s="381"/>
      <c r="BR378" s="381"/>
      <c r="BS378" s="381"/>
      <c r="BT378" s="381"/>
      <c r="BU378" s="381"/>
      <c r="BV378" s="381"/>
      <c r="BW378" s="381"/>
      <c r="BX378" s="381"/>
      <c r="BY378" s="381"/>
      <c r="BZ378" s="381"/>
      <c r="CA378" s="381"/>
      <c r="CB378" s="381"/>
      <c r="CC378" s="381"/>
      <c r="CD378" s="381"/>
      <c r="CE378" s="381"/>
      <c r="CF378" s="381"/>
      <c r="CG378" s="381"/>
      <c r="CH378" s="381"/>
      <c r="CI378" s="381"/>
      <c r="CJ378" s="381"/>
      <c r="CK378" s="381"/>
      <c r="CL378" s="381"/>
      <c r="CM378" s="381"/>
      <c r="CN378" s="381"/>
      <c r="CO378" s="381"/>
      <c r="CP378" s="381"/>
      <c r="CQ378" s="381"/>
      <c r="CR378" s="381"/>
      <c r="CS378" s="381"/>
      <c r="CT378" s="381"/>
      <c r="CU378" s="381"/>
      <c r="CV378" s="381"/>
      <c r="CW378" s="381"/>
      <c r="CX378" s="381"/>
      <c r="CY378" s="381"/>
      <c r="CZ378" s="381"/>
      <c r="DA378" s="381"/>
      <c r="DB378" s="381"/>
      <c r="DC378" s="381"/>
      <c r="DD378" s="381"/>
      <c r="DE378" s="381"/>
      <c r="DF378" s="381"/>
      <c r="DG378" s="381"/>
      <c r="DH378" s="381"/>
      <c r="DI378" s="381"/>
      <c r="DJ378" s="381"/>
      <c r="DK378" s="381"/>
      <c r="DL378" s="381"/>
      <c r="DM378" s="381"/>
      <c r="DN378" s="381"/>
      <c r="DO378" s="381"/>
      <c r="DP378" s="381"/>
      <c r="DQ378" s="381"/>
      <c r="DR378" s="381"/>
      <c r="DS378" s="381"/>
      <c r="DT378" s="381"/>
      <c r="DU378" s="381"/>
      <c r="DV378" s="381"/>
      <c r="DW378" s="381"/>
      <c r="DX378" s="381"/>
      <c r="DY378" s="381"/>
      <c r="DZ378" s="381"/>
      <c r="EA378" s="381"/>
      <c r="EB378" s="381"/>
      <c r="EC378" s="381"/>
      <c r="ED378" s="381"/>
      <c r="EE378" s="381"/>
      <c r="EF378" s="381"/>
      <c r="EG378" s="381"/>
      <c r="EH378" s="381"/>
      <c r="EI378" s="381"/>
      <c r="EJ378" s="381"/>
      <c r="EK378" s="381"/>
      <c r="EL378" s="381"/>
      <c r="EM378" s="381"/>
      <c r="EN378" s="381"/>
      <c r="EO378" s="381"/>
      <c r="EP378" s="381"/>
      <c r="EQ378" s="381"/>
      <c r="ER378" s="381"/>
      <c r="ES378" s="381"/>
      <c r="ET378" s="381"/>
      <c r="EU378" s="381"/>
      <c r="EV378" s="381"/>
      <c r="EW378" s="381"/>
      <c r="EX378" s="381"/>
      <c r="EY378" s="381"/>
      <c r="EZ378" s="381"/>
      <c r="FA378" s="381"/>
      <c r="FB378" s="381"/>
      <c r="FC378" s="381"/>
      <c r="FD378" s="381"/>
      <c r="FE378" s="381"/>
      <c r="FF378" s="381"/>
      <c r="FG378" s="381"/>
      <c r="FH378" s="381"/>
      <c r="FI378" s="381"/>
      <c r="FJ378" s="381"/>
      <c r="FK378" s="381"/>
      <c r="FL378" s="381"/>
      <c r="FM378" s="381"/>
      <c r="FN378" s="381"/>
      <c r="FO378" s="381"/>
      <c r="FP378" s="381"/>
      <c r="FQ378" s="381"/>
      <c r="FR378" s="381"/>
      <c r="FS378" s="381"/>
      <c r="FT378" s="381"/>
      <c r="FU378" s="381"/>
      <c r="FV378" s="381"/>
      <c r="FW378" s="381"/>
      <c r="FX378" s="381"/>
      <c r="FY378" s="381"/>
      <c r="FZ378" s="381"/>
      <c r="GA378" s="381"/>
      <c r="GB378" s="381"/>
      <c r="GC378" s="381"/>
    </row>
    <row r="379" spans="1:185" s="382" customFormat="1" ht="13.8">
      <c r="A379" s="390" t="s">
        <v>6185</v>
      </c>
      <c r="B379" s="388" t="s">
        <v>6049</v>
      </c>
      <c r="C379" s="202">
        <v>7</v>
      </c>
      <c r="D379" s="146">
        <v>59660</v>
      </c>
      <c r="E379" s="146">
        <v>64688.4</v>
      </c>
      <c r="F379" s="157"/>
      <c r="G379" s="157"/>
      <c r="H379" s="157"/>
      <c r="I379" s="381"/>
      <c r="J379" s="381"/>
      <c r="K379" s="381"/>
      <c r="L379" s="381"/>
      <c r="M379" s="381"/>
      <c r="N379" s="381"/>
      <c r="O379" s="381"/>
      <c r="P379" s="381"/>
      <c r="Q379" s="381"/>
      <c r="R379" s="381"/>
      <c r="S379" s="381"/>
      <c r="T379" s="381"/>
      <c r="U379" s="381"/>
      <c r="V379" s="381"/>
      <c r="W379" s="381"/>
      <c r="X379" s="381"/>
      <c r="Y379" s="381"/>
      <c r="Z379" s="381"/>
      <c r="AA379" s="381"/>
      <c r="AB379" s="381"/>
      <c r="AC379" s="381"/>
      <c r="AD379" s="381"/>
      <c r="AE379" s="381"/>
      <c r="AF379" s="381"/>
      <c r="AG379" s="381"/>
      <c r="AH379" s="381"/>
      <c r="AI379" s="381"/>
      <c r="AJ379" s="381"/>
      <c r="AK379" s="381"/>
      <c r="AL379" s="381"/>
      <c r="AM379" s="381"/>
      <c r="AN379" s="381"/>
      <c r="AO379" s="381"/>
      <c r="AP379" s="381"/>
      <c r="AQ379" s="381"/>
      <c r="AR379" s="381"/>
      <c r="AS379" s="381"/>
      <c r="AT379" s="381"/>
      <c r="AU379" s="381"/>
      <c r="AV379" s="381"/>
      <c r="AW379" s="381"/>
      <c r="AX379" s="381"/>
      <c r="AY379" s="381"/>
      <c r="AZ379" s="381"/>
      <c r="BA379" s="381"/>
      <c r="BB379" s="381"/>
      <c r="BC379" s="381"/>
      <c r="BD379" s="381"/>
      <c r="BE379" s="381"/>
      <c r="BF379" s="381"/>
      <c r="BG379" s="381"/>
      <c r="BH379" s="381"/>
      <c r="BI379" s="381"/>
      <c r="BJ379" s="381"/>
      <c r="BK379" s="381"/>
      <c r="BL379" s="381"/>
      <c r="BM379" s="381"/>
      <c r="BN379" s="381"/>
      <c r="BO379" s="381"/>
      <c r="BP379" s="381"/>
      <c r="BQ379" s="381"/>
      <c r="BR379" s="381"/>
      <c r="BS379" s="381"/>
      <c r="BT379" s="381"/>
      <c r="BU379" s="381"/>
      <c r="BV379" s="381"/>
      <c r="BW379" s="381"/>
      <c r="BX379" s="381"/>
      <c r="BY379" s="381"/>
      <c r="BZ379" s="381"/>
      <c r="CA379" s="381"/>
      <c r="CB379" s="381"/>
      <c r="CC379" s="381"/>
      <c r="CD379" s="381"/>
      <c r="CE379" s="381"/>
      <c r="CF379" s="381"/>
      <c r="CG379" s="381"/>
      <c r="CH379" s="381"/>
      <c r="CI379" s="381"/>
      <c r="CJ379" s="381"/>
      <c r="CK379" s="381"/>
      <c r="CL379" s="381"/>
      <c r="CM379" s="381"/>
      <c r="CN379" s="381"/>
      <c r="CO379" s="381"/>
      <c r="CP379" s="381"/>
      <c r="CQ379" s="381"/>
      <c r="CR379" s="381"/>
      <c r="CS379" s="381"/>
      <c r="CT379" s="381"/>
      <c r="CU379" s="381"/>
      <c r="CV379" s="381"/>
      <c r="CW379" s="381"/>
      <c r="CX379" s="381"/>
      <c r="CY379" s="381"/>
      <c r="CZ379" s="381"/>
      <c r="DA379" s="381"/>
      <c r="DB379" s="381"/>
      <c r="DC379" s="381"/>
      <c r="DD379" s="381"/>
      <c r="DE379" s="381"/>
      <c r="DF379" s="381"/>
      <c r="DG379" s="381"/>
      <c r="DH379" s="381"/>
      <c r="DI379" s="381"/>
      <c r="DJ379" s="381"/>
      <c r="DK379" s="381"/>
      <c r="DL379" s="381"/>
      <c r="DM379" s="381"/>
      <c r="DN379" s="381"/>
      <c r="DO379" s="381"/>
      <c r="DP379" s="381"/>
      <c r="DQ379" s="381"/>
      <c r="DR379" s="381"/>
      <c r="DS379" s="381"/>
      <c r="DT379" s="381"/>
      <c r="DU379" s="381"/>
      <c r="DV379" s="381"/>
      <c r="DW379" s="381"/>
      <c r="DX379" s="381"/>
      <c r="DY379" s="381"/>
      <c r="DZ379" s="381"/>
      <c r="EA379" s="381"/>
      <c r="EB379" s="381"/>
      <c r="EC379" s="381"/>
      <c r="ED379" s="381"/>
      <c r="EE379" s="381"/>
      <c r="EF379" s="381"/>
      <c r="EG379" s="381"/>
      <c r="EH379" s="381"/>
      <c r="EI379" s="381"/>
      <c r="EJ379" s="381"/>
      <c r="EK379" s="381"/>
      <c r="EL379" s="381"/>
      <c r="EM379" s="381"/>
      <c r="EN379" s="381"/>
      <c r="EO379" s="381"/>
      <c r="EP379" s="381"/>
      <c r="EQ379" s="381"/>
      <c r="ER379" s="381"/>
      <c r="ES379" s="381"/>
      <c r="ET379" s="381"/>
      <c r="EU379" s="381"/>
      <c r="EV379" s="381"/>
      <c r="EW379" s="381"/>
      <c r="EX379" s="381"/>
      <c r="EY379" s="381"/>
      <c r="EZ379" s="381"/>
      <c r="FA379" s="381"/>
      <c r="FB379" s="381"/>
      <c r="FC379" s="381"/>
      <c r="FD379" s="381"/>
      <c r="FE379" s="381"/>
      <c r="FF379" s="381"/>
      <c r="FG379" s="381"/>
      <c r="FH379" s="381"/>
      <c r="FI379" s="381"/>
      <c r="FJ379" s="381"/>
      <c r="FK379" s="381"/>
      <c r="FL379" s="381"/>
      <c r="FM379" s="381"/>
      <c r="FN379" s="381"/>
      <c r="FO379" s="381"/>
      <c r="FP379" s="381"/>
      <c r="FQ379" s="381"/>
      <c r="FR379" s="381"/>
      <c r="FS379" s="381"/>
      <c r="FT379" s="381"/>
      <c r="FU379" s="381"/>
      <c r="FV379" s="381"/>
      <c r="FW379" s="381"/>
      <c r="FX379" s="381"/>
      <c r="FY379" s="381"/>
      <c r="FZ379" s="381"/>
      <c r="GA379" s="381"/>
      <c r="GB379" s="381"/>
      <c r="GC379" s="381"/>
    </row>
    <row r="380" spans="1:185" s="382" customFormat="1" ht="13.8">
      <c r="A380" s="390" t="s">
        <v>6186</v>
      </c>
      <c r="B380" s="388" t="s">
        <v>6049</v>
      </c>
      <c r="C380" s="202">
        <v>5</v>
      </c>
      <c r="D380" s="146">
        <v>58660</v>
      </c>
      <c r="E380" s="146">
        <v>58945</v>
      </c>
      <c r="F380" s="157"/>
      <c r="G380" s="157"/>
      <c r="H380" s="157"/>
      <c r="I380" s="381"/>
      <c r="J380" s="381"/>
      <c r="K380" s="381"/>
      <c r="L380" s="381"/>
      <c r="M380" s="381"/>
      <c r="N380" s="381"/>
      <c r="O380" s="381"/>
      <c r="P380" s="381"/>
      <c r="Q380" s="381"/>
      <c r="R380" s="381"/>
      <c r="S380" s="381"/>
      <c r="T380" s="381"/>
      <c r="U380" s="381"/>
      <c r="V380" s="381"/>
      <c r="W380" s="381"/>
      <c r="X380" s="381"/>
      <c r="Y380" s="381"/>
      <c r="Z380" s="381"/>
      <c r="AA380" s="381"/>
      <c r="AB380" s="381"/>
      <c r="AC380" s="381"/>
      <c r="AD380" s="381"/>
      <c r="AE380" s="381"/>
      <c r="AF380" s="381"/>
      <c r="AG380" s="381"/>
      <c r="AH380" s="381"/>
      <c r="AI380" s="381"/>
      <c r="AJ380" s="381"/>
      <c r="AK380" s="381"/>
      <c r="AL380" s="381"/>
      <c r="AM380" s="381"/>
      <c r="AN380" s="381"/>
      <c r="AO380" s="381"/>
      <c r="AP380" s="381"/>
      <c r="AQ380" s="381"/>
      <c r="AR380" s="381"/>
      <c r="AS380" s="381"/>
      <c r="AT380" s="381"/>
      <c r="AU380" s="381"/>
      <c r="AV380" s="381"/>
      <c r="AW380" s="381"/>
      <c r="AX380" s="381"/>
      <c r="AY380" s="381"/>
      <c r="AZ380" s="381"/>
      <c r="BA380" s="381"/>
      <c r="BB380" s="381"/>
      <c r="BC380" s="381"/>
      <c r="BD380" s="381"/>
      <c r="BE380" s="381"/>
      <c r="BF380" s="381"/>
      <c r="BG380" s="381"/>
      <c r="BH380" s="381"/>
      <c r="BI380" s="381"/>
      <c r="BJ380" s="381"/>
      <c r="BK380" s="381"/>
      <c r="BL380" s="381"/>
      <c r="BM380" s="381"/>
      <c r="BN380" s="381"/>
      <c r="BO380" s="381"/>
      <c r="BP380" s="381"/>
      <c r="BQ380" s="381"/>
      <c r="BR380" s="381"/>
      <c r="BS380" s="381"/>
      <c r="BT380" s="381"/>
      <c r="BU380" s="381"/>
      <c r="BV380" s="381"/>
      <c r="BW380" s="381"/>
      <c r="BX380" s="381"/>
      <c r="BY380" s="381"/>
      <c r="BZ380" s="381"/>
      <c r="CA380" s="381"/>
      <c r="CB380" s="381"/>
      <c r="CC380" s="381"/>
      <c r="CD380" s="381"/>
      <c r="CE380" s="381"/>
      <c r="CF380" s="381"/>
      <c r="CG380" s="381"/>
      <c r="CH380" s="381"/>
      <c r="CI380" s="381"/>
      <c r="CJ380" s="381"/>
      <c r="CK380" s="381"/>
      <c r="CL380" s="381"/>
      <c r="CM380" s="381"/>
      <c r="CN380" s="381"/>
      <c r="CO380" s="381"/>
      <c r="CP380" s="381"/>
      <c r="CQ380" s="381"/>
      <c r="CR380" s="381"/>
      <c r="CS380" s="381"/>
      <c r="CT380" s="381"/>
      <c r="CU380" s="381"/>
      <c r="CV380" s="381"/>
      <c r="CW380" s="381"/>
      <c r="CX380" s="381"/>
      <c r="CY380" s="381"/>
      <c r="CZ380" s="381"/>
      <c r="DA380" s="381"/>
      <c r="DB380" s="381"/>
      <c r="DC380" s="381"/>
      <c r="DD380" s="381"/>
      <c r="DE380" s="381"/>
      <c r="DF380" s="381"/>
      <c r="DG380" s="381"/>
      <c r="DH380" s="381"/>
      <c r="DI380" s="381"/>
      <c r="DJ380" s="381"/>
      <c r="DK380" s="381"/>
      <c r="DL380" s="381"/>
      <c r="DM380" s="381"/>
      <c r="DN380" s="381"/>
      <c r="DO380" s="381"/>
      <c r="DP380" s="381"/>
      <c r="DQ380" s="381"/>
      <c r="DR380" s="381"/>
      <c r="DS380" s="381"/>
      <c r="DT380" s="381"/>
      <c r="DU380" s="381"/>
      <c r="DV380" s="381"/>
      <c r="DW380" s="381"/>
      <c r="DX380" s="381"/>
      <c r="DY380" s="381"/>
      <c r="DZ380" s="381"/>
      <c r="EA380" s="381"/>
      <c r="EB380" s="381"/>
      <c r="EC380" s="381"/>
      <c r="ED380" s="381"/>
      <c r="EE380" s="381"/>
      <c r="EF380" s="381"/>
      <c r="EG380" s="381"/>
      <c r="EH380" s="381"/>
      <c r="EI380" s="381"/>
      <c r="EJ380" s="381"/>
      <c r="EK380" s="381"/>
      <c r="EL380" s="381"/>
      <c r="EM380" s="381"/>
      <c r="EN380" s="381"/>
      <c r="EO380" s="381"/>
      <c r="EP380" s="381"/>
      <c r="EQ380" s="381"/>
      <c r="ER380" s="381"/>
      <c r="ES380" s="381"/>
      <c r="ET380" s="381"/>
      <c r="EU380" s="381"/>
      <c r="EV380" s="381"/>
      <c r="EW380" s="381"/>
      <c r="EX380" s="381"/>
      <c r="EY380" s="381"/>
      <c r="EZ380" s="381"/>
      <c r="FA380" s="381"/>
      <c r="FB380" s="381"/>
      <c r="FC380" s="381"/>
      <c r="FD380" s="381"/>
      <c r="FE380" s="381"/>
      <c r="FF380" s="381"/>
      <c r="FG380" s="381"/>
      <c r="FH380" s="381"/>
      <c r="FI380" s="381"/>
      <c r="FJ380" s="381"/>
      <c r="FK380" s="381"/>
      <c r="FL380" s="381"/>
      <c r="FM380" s="381"/>
      <c r="FN380" s="381"/>
      <c r="FO380" s="381"/>
      <c r="FP380" s="381"/>
      <c r="FQ380" s="381"/>
      <c r="FR380" s="381"/>
      <c r="FS380" s="381"/>
      <c r="FT380" s="381"/>
      <c r="FU380" s="381"/>
      <c r="FV380" s="381"/>
      <c r="FW380" s="381"/>
      <c r="FX380" s="381"/>
      <c r="FY380" s="381"/>
      <c r="FZ380" s="381"/>
      <c r="GA380" s="381"/>
      <c r="GB380" s="381"/>
      <c r="GC380" s="381"/>
    </row>
    <row r="381" spans="1:185" s="382" customFormat="1" ht="13.8">
      <c r="A381" s="390" t="s">
        <v>6187</v>
      </c>
      <c r="B381" s="388" t="s">
        <v>6051</v>
      </c>
      <c r="C381" s="202">
        <v>1</v>
      </c>
      <c r="D381" s="146">
        <v>25236.110600052867</v>
      </c>
      <c r="E381" s="146">
        <v>25236.110600052867</v>
      </c>
      <c r="F381" s="157"/>
      <c r="G381" s="157"/>
      <c r="H381" s="157"/>
      <c r="I381" s="381"/>
      <c r="J381" s="381"/>
      <c r="K381" s="381"/>
      <c r="L381" s="381"/>
      <c r="M381" s="381"/>
      <c r="N381" s="381"/>
      <c r="O381" s="381"/>
      <c r="P381" s="381"/>
      <c r="Q381" s="381"/>
      <c r="R381" s="381"/>
      <c r="S381" s="381"/>
      <c r="T381" s="381"/>
      <c r="U381" s="381"/>
      <c r="V381" s="381"/>
      <c r="W381" s="381"/>
      <c r="X381" s="381"/>
      <c r="Y381" s="381"/>
      <c r="Z381" s="381"/>
      <c r="AA381" s="381"/>
      <c r="AB381" s="381"/>
      <c r="AC381" s="381"/>
      <c r="AD381" s="381"/>
      <c r="AE381" s="381"/>
      <c r="AF381" s="381"/>
      <c r="AG381" s="381"/>
      <c r="AH381" s="381"/>
      <c r="AI381" s="381"/>
      <c r="AJ381" s="381"/>
      <c r="AK381" s="381"/>
      <c r="AL381" s="381"/>
      <c r="AM381" s="381"/>
      <c r="AN381" s="381"/>
      <c r="AO381" s="381"/>
      <c r="AP381" s="381"/>
      <c r="AQ381" s="381"/>
      <c r="AR381" s="381"/>
      <c r="AS381" s="381"/>
      <c r="AT381" s="381"/>
      <c r="AU381" s="381"/>
      <c r="AV381" s="381"/>
      <c r="AW381" s="381"/>
      <c r="AX381" s="381"/>
      <c r="AY381" s="381"/>
      <c r="AZ381" s="381"/>
      <c r="BA381" s="381"/>
      <c r="BB381" s="381"/>
      <c r="BC381" s="381"/>
      <c r="BD381" s="381"/>
      <c r="BE381" s="381"/>
      <c r="BF381" s="381"/>
      <c r="BG381" s="381"/>
      <c r="BH381" s="381"/>
      <c r="BI381" s="381"/>
      <c r="BJ381" s="381"/>
      <c r="BK381" s="381"/>
      <c r="BL381" s="381"/>
      <c r="BM381" s="381"/>
      <c r="BN381" s="381"/>
      <c r="BO381" s="381"/>
      <c r="BP381" s="381"/>
      <c r="BQ381" s="381"/>
      <c r="BR381" s="381"/>
      <c r="BS381" s="381"/>
      <c r="BT381" s="381"/>
      <c r="BU381" s="381"/>
      <c r="BV381" s="381"/>
      <c r="BW381" s="381"/>
      <c r="BX381" s="381"/>
      <c r="BY381" s="381"/>
      <c r="BZ381" s="381"/>
      <c r="CA381" s="381"/>
      <c r="CB381" s="381"/>
      <c r="CC381" s="381"/>
      <c r="CD381" s="381"/>
      <c r="CE381" s="381"/>
      <c r="CF381" s="381"/>
      <c r="CG381" s="381"/>
      <c r="CH381" s="381"/>
      <c r="CI381" s="381"/>
      <c r="CJ381" s="381"/>
      <c r="CK381" s="381"/>
      <c r="CL381" s="381"/>
      <c r="CM381" s="381"/>
      <c r="CN381" s="381"/>
      <c r="CO381" s="381"/>
      <c r="CP381" s="381"/>
      <c r="CQ381" s="381"/>
      <c r="CR381" s="381"/>
      <c r="CS381" s="381"/>
      <c r="CT381" s="381"/>
      <c r="CU381" s="381"/>
      <c r="CV381" s="381"/>
      <c r="CW381" s="381"/>
      <c r="CX381" s="381"/>
      <c r="CY381" s="381"/>
      <c r="CZ381" s="381"/>
      <c r="DA381" s="381"/>
      <c r="DB381" s="381"/>
      <c r="DC381" s="381"/>
      <c r="DD381" s="381"/>
      <c r="DE381" s="381"/>
      <c r="DF381" s="381"/>
      <c r="DG381" s="381"/>
      <c r="DH381" s="381"/>
      <c r="DI381" s="381"/>
      <c r="DJ381" s="381"/>
      <c r="DK381" s="381"/>
      <c r="DL381" s="381"/>
      <c r="DM381" s="381"/>
      <c r="DN381" s="381"/>
      <c r="DO381" s="381"/>
      <c r="DP381" s="381"/>
      <c r="DQ381" s="381"/>
      <c r="DR381" s="381"/>
      <c r="DS381" s="381"/>
      <c r="DT381" s="381"/>
      <c r="DU381" s="381"/>
      <c r="DV381" s="381"/>
      <c r="DW381" s="381"/>
      <c r="DX381" s="381"/>
      <c r="DY381" s="381"/>
      <c r="DZ381" s="381"/>
      <c r="EA381" s="381"/>
      <c r="EB381" s="381"/>
      <c r="EC381" s="381"/>
      <c r="ED381" s="381"/>
      <c r="EE381" s="381"/>
      <c r="EF381" s="381"/>
      <c r="EG381" s="381"/>
      <c r="EH381" s="381"/>
      <c r="EI381" s="381"/>
      <c r="EJ381" s="381"/>
      <c r="EK381" s="381"/>
      <c r="EL381" s="381"/>
      <c r="EM381" s="381"/>
      <c r="EN381" s="381"/>
      <c r="EO381" s="381"/>
      <c r="EP381" s="381"/>
      <c r="EQ381" s="381"/>
      <c r="ER381" s="381"/>
      <c r="ES381" s="381"/>
      <c r="ET381" s="381"/>
      <c r="EU381" s="381"/>
      <c r="EV381" s="381"/>
      <c r="EW381" s="381"/>
      <c r="EX381" s="381"/>
      <c r="EY381" s="381"/>
      <c r="EZ381" s="381"/>
      <c r="FA381" s="381"/>
      <c r="FB381" s="381"/>
      <c r="FC381" s="381"/>
      <c r="FD381" s="381"/>
      <c r="FE381" s="381"/>
      <c r="FF381" s="381"/>
      <c r="FG381" s="381"/>
      <c r="FH381" s="381"/>
      <c r="FI381" s="381"/>
      <c r="FJ381" s="381"/>
      <c r="FK381" s="381"/>
      <c r="FL381" s="381"/>
      <c r="FM381" s="381"/>
      <c r="FN381" s="381"/>
      <c r="FO381" s="381"/>
      <c r="FP381" s="381"/>
      <c r="FQ381" s="381"/>
      <c r="FR381" s="381"/>
      <c r="FS381" s="381"/>
      <c r="FT381" s="381"/>
      <c r="FU381" s="381"/>
      <c r="FV381" s="381"/>
      <c r="FW381" s="381"/>
      <c r="FX381" s="381"/>
      <c r="FY381" s="381"/>
      <c r="FZ381" s="381"/>
      <c r="GA381" s="381"/>
      <c r="GB381" s="381"/>
      <c r="GC381" s="381"/>
    </row>
    <row r="382" spans="1:185" s="382" customFormat="1" ht="13.8">
      <c r="A382" s="390" t="s">
        <v>6188</v>
      </c>
      <c r="B382" s="388" t="s">
        <v>6189</v>
      </c>
      <c r="C382" s="202">
        <v>1</v>
      </c>
      <c r="D382" s="146">
        <v>26856</v>
      </c>
      <c r="E382" s="146">
        <v>26856</v>
      </c>
      <c r="F382" s="157"/>
      <c r="G382" s="157"/>
      <c r="H382" s="157"/>
      <c r="I382" s="381"/>
      <c r="J382" s="381"/>
      <c r="K382" s="381"/>
      <c r="L382" s="381"/>
      <c r="M382" s="381"/>
      <c r="N382" s="381"/>
      <c r="O382" s="381"/>
      <c r="P382" s="381"/>
      <c r="Q382" s="381"/>
      <c r="R382" s="381"/>
      <c r="S382" s="381"/>
      <c r="T382" s="381"/>
      <c r="U382" s="381"/>
      <c r="V382" s="381"/>
      <c r="W382" s="381"/>
      <c r="X382" s="381"/>
      <c r="Y382" s="381"/>
      <c r="Z382" s="381"/>
      <c r="AA382" s="381"/>
      <c r="AB382" s="381"/>
      <c r="AC382" s="381"/>
      <c r="AD382" s="381"/>
      <c r="AE382" s="381"/>
      <c r="AF382" s="381"/>
      <c r="AG382" s="381"/>
      <c r="AH382" s="381"/>
      <c r="AI382" s="381"/>
      <c r="AJ382" s="381"/>
      <c r="AK382" s="381"/>
      <c r="AL382" s="381"/>
      <c r="AM382" s="381"/>
      <c r="AN382" s="381"/>
      <c r="AO382" s="381"/>
      <c r="AP382" s="381"/>
      <c r="AQ382" s="381"/>
      <c r="AR382" s="381"/>
      <c r="AS382" s="381"/>
      <c r="AT382" s="381"/>
      <c r="AU382" s="381"/>
      <c r="AV382" s="381"/>
      <c r="AW382" s="381"/>
      <c r="AX382" s="381"/>
      <c r="AY382" s="381"/>
      <c r="AZ382" s="381"/>
      <c r="BA382" s="381"/>
      <c r="BB382" s="381"/>
      <c r="BC382" s="381"/>
      <c r="BD382" s="381"/>
      <c r="BE382" s="381"/>
      <c r="BF382" s="381"/>
      <c r="BG382" s="381"/>
      <c r="BH382" s="381"/>
      <c r="BI382" s="381"/>
      <c r="BJ382" s="381"/>
      <c r="BK382" s="381"/>
      <c r="BL382" s="381"/>
      <c r="BM382" s="381"/>
      <c r="BN382" s="381"/>
      <c r="BO382" s="381"/>
      <c r="BP382" s="381"/>
      <c r="BQ382" s="381"/>
      <c r="BR382" s="381"/>
      <c r="BS382" s="381"/>
      <c r="BT382" s="381"/>
      <c r="BU382" s="381"/>
      <c r="BV382" s="381"/>
      <c r="BW382" s="381"/>
      <c r="BX382" s="381"/>
      <c r="BY382" s="381"/>
      <c r="BZ382" s="381"/>
      <c r="CA382" s="381"/>
      <c r="CB382" s="381"/>
      <c r="CC382" s="381"/>
      <c r="CD382" s="381"/>
      <c r="CE382" s="381"/>
      <c r="CF382" s="381"/>
      <c r="CG382" s="381"/>
      <c r="CH382" s="381"/>
      <c r="CI382" s="381"/>
      <c r="CJ382" s="381"/>
      <c r="CK382" s="381"/>
      <c r="CL382" s="381"/>
      <c r="CM382" s="381"/>
      <c r="CN382" s="381"/>
      <c r="CO382" s="381"/>
      <c r="CP382" s="381"/>
      <c r="CQ382" s="381"/>
      <c r="CR382" s="381"/>
      <c r="CS382" s="381"/>
      <c r="CT382" s="381"/>
      <c r="CU382" s="381"/>
      <c r="CV382" s="381"/>
      <c r="CW382" s="381"/>
      <c r="CX382" s="381"/>
      <c r="CY382" s="381"/>
      <c r="CZ382" s="381"/>
      <c r="DA382" s="381"/>
      <c r="DB382" s="381"/>
      <c r="DC382" s="381"/>
      <c r="DD382" s="381"/>
      <c r="DE382" s="381"/>
      <c r="DF382" s="381"/>
      <c r="DG382" s="381"/>
      <c r="DH382" s="381"/>
      <c r="DI382" s="381"/>
      <c r="DJ382" s="381"/>
      <c r="DK382" s="381"/>
      <c r="DL382" s="381"/>
      <c r="DM382" s="381"/>
      <c r="DN382" s="381"/>
      <c r="DO382" s="381"/>
      <c r="DP382" s="381"/>
      <c r="DQ382" s="381"/>
      <c r="DR382" s="381"/>
      <c r="DS382" s="381"/>
      <c r="DT382" s="381"/>
      <c r="DU382" s="381"/>
      <c r="DV382" s="381"/>
      <c r="DW382" s="381"/>
      <c r="DX382" s="381"/>
      <c r="DY382" s="381"/>
      <c r="DZ382" s="381"/>
      <c r="EA382" s="381"/>
      <c r="EB382" s="381"/>
      <c r="EC382" s="381"/>
      <c r="ED382" s="381"/>
      <c r="EE382" s="381"/>
      <c r="EF382" s="381"/>
      <c r="EG382" s="381"/>
      <c r="EH382" s="381"/>
      <c r="EI382" s="381"/>
      <c r="EJ382" s="381"/>
      <c r="EK382" s="381"/>
      <c r="EL382" s="381"/>
      <c r="EM382" s="381"/>
      <c r="EN382" s="381"/>
      <c r="EO382" s="381"/>
      <c r="EP382" s="381"/>
      <c r="EQ382" s="381"/>
      <c r="ER382" s="381"/>
      <c r="ES382" s="381"/>
      <c r="ET382" s="381"/>
      <c r="EU382" s="381"/>
      <c r="EV382" s="381"/>
      <c r="EW382" s="381"/>
      <c r="EX382" s="381"/>
      <c r="EY382" s="381"/>
      <c r="EZ382" s="381"/>
      <c r="FA382" s="381"/>
      <c r="FB382" s="381"/>
      <c r="FC382" s="381"/>
      <c r="FD382" s="381"/>
      <c r="FE382" s="381"/>
      <c r="FF382" s="381"/>
      <c r="FG382" s="381"/>
      <c r="FH382" s="381"/>
      <c r="FI382" s="381"/>
      <c r="FJ382" s="381"/>
      <c r="FK382" s="381"/>
      <c r="FL382" s="381"/>
      <c r="FM382" s="381"/>
      <c r="FN382" s="381"/>
      <c r="FO382" s="381"/>
      <c r="FP382" s="381"/>
      <c r="FQ382" s="381"/>
      <c r="FR382" s="381"/>
      <c r="FS382" s="381"/>
      <c r="FT382" s="381"/>
      <c r="FU382" s="381"/>
      <c r="FV382" s="381"/>
      <c r="FW382" s="381"/>
      <c r="FX382" s="381"/>
      <c r="FY382" s="381"/>
      <c r="FZ382" s="381"/>
      <c r="GA382" s="381"/>
      <c r="GB382" s="381"/>
      <c r="GC382" s="381"/>
    </row>
    <row r="383" spans="1:185" s="382" customFormat="1" ht="13.8">
      <c r="A383" s="390" t="s">
        <v>6190</v>
      </c>
      <c r="B383" s="388" t="s">
        <v>6189</v>
      </c>
      <c r="C383" s="202">
        <v>1</v>
      </c>
      <c r="D383" s="146">
        <v>26101.32</v>
      </c>
      <c r="E383" s="146">
        <v>26101.32</v>
      </c>
      <c r="F383" s="157"/>
      <c r="G383" s="157"/>
      <c r="H383" s="157"/>
      <c r="I383" s="381"/>
      <c r="J383" s="381"/>
      <c r="K383" s="381"/>
      <c r="L383" s="381"/>
      <c r="M383" s="381"/>
      <c r="N383" s="381"/>
      <c r="O383" s="381"/>
      <c r="P383" s="381"/>
      <c r="Q383" s="381"/>
      <c r="R383" s="381"/>
      <c r="S383" s="381"/>
      <c r="T383" s="381"/>
      <c r="U383" s="381"/>
      <c r="V383" s="381"/>
      <c r="W383" s="381"/>
      <c r="X383" s="381"/>
      <c r="Y383" s="381"/>
      <c r="Z383" s="381"/>
      <c r="AA383" s="381"/>
      <c r="AB383" s="381"/>
      <c r="AC383" s="381"/>
      <c r="AD383" s="381"/>
      <c r="AE383" s="381"/>
      <c r="AF383" s="381"/>
      <c r="AG383" s="381"/>
      <c r="AH383" s="381"/>
      <c r="AI383" s="381"/>
      <c r="AJ383" s="381"/>
      <c r="AK383" s="381"/>
      <c r="AL383" s="381"/>
      <c r="AM383" s="381"/>
      <c r="AN383" s="381"/>
      <c r="AO383" s="381"/>
      <c r="AP383" s="381"/>
      <c r="AQ383" s="381"/>
      <c r="AR383" s="381"/>
      <c r="AS383" s="381"/>
      <c r="AT383" s="381"/>
      <c r="AU383" s="381"/>
      <c r="AV383" s="381"/>
      <c r="AW383" s="381"/>
      <c r="AX383" s="381"/>
      <c r="AY383" s="381"/>
      <c r="AZ383" s="381"/>
      <c r="BA383" s="381"/>
      <c r="BB383" s="381"/>
      <c r="BC383" s="381"/>
      <c r="BD383" s="381"/>
      <c r="BE383" s="381"/>
      <c r="BF383" s="381"/>
      <c r="BG383" s="381"/>
      <c r="BH383" s="381"/>
      <c r="BI383" s="381"/>
      <c r="BJ383" s="381"/>
      <c r="BK383" s="381"/>
      <c r="BL383" s="381"/>
      <c r="BM383" s="381"/>
      <c r="BN383" s="381"/>
      <c r="BO383" s="381"/>
      <c r="BP383" s="381"/>
      <c r="BQ383" s="381"/>
      <c r="BR383" s="381"/>
      <c r="BS383" s="381"/>
      <c r="BT383" s="381"/>
      <c r="BU383" s="381"/>
      <c r="BV383" s="381"/>
      <c r="BW383" s="381"/>
      <c r="BX383" s="381"/>
      <c r="BY383" s="381"/>
      <c r="BZ383" s="381"/>
      <c r="CA383" s="381"/>
      <c r="CB383" s="381"/>
      <c r="CC383" s="381"/>
      <c r="CD383" s="381"/>
      <c r="CE383" s="381"/>
      <c r="CF383" s="381"/>
      <c r="CG383" s="381"/>
      <c r="CH383" s="381"/>
      <c r="CI383" s="381"/>
      <c r="CJ383" s="381"/>
      <c r="CK383" s="381"/>
      <c r="CL383" s="381"/>
      <c r="CM383" s="381"/>
      <c r="CN383" s="381"/>
      <c r="CO383" s="381"/>
      <c r="CP383" s="381"/>
      <c r="CQ383" s="381"/>
      <c r="CR383" s="381"/>
      <c r="CS383" s="381"/>
      <c r="CT383" s="381"/>
      <c r="CU383" s="381"/>
      <c r="CV383" s="381"/>
      <c r="CW383" s="381"/>
      <c r="CX383" s="381"/>
      <c r="CY383" s="381"/>
      <c r="CZ383" s="381"/>
      <c r="DA383" s="381"/>
      <c r="DB383" s="381"/>
      <c r="DC383" s="381"/>
      <c r="DD383" s="381"/>
      <c r="DE383" s="381"/>
      <c r="DF383" s="381"/>
      <c r="DG383" s="381"/>
      <c r="DH383" s="381"/>
      <c r="DI383" s="381"/>
      <c r="DJ383" s="381"/>
      <c r="DK383" s="381"/>
      <c r="DL383" s="381"/>
      <c r="DM383" s="381"/>
      <c r="DN383" s="381"/>
      <c r="DO383" s="381"/>
      <c r="DP383" s="381"/>
      <c r="DQ383" s="381"/>
      <c r="DR383" s="381"/>
      <c r="DS383" s="381"/>
      <c r="DT383" s="381"/>
      <c r="DU383" s="381"/>
      <c r="DV383" s="381"/>
      <c r="DW383" s="381"/>
      <c r="DX383" s="381"/>
      <c r="DY383" s="381"/>
      <c r="DZ383" s="381"/>
      <c r="EA383" s="381"/>
      <c r="EB383" s="381"/>
      <c r="EC383" s="381"/>
      <c r="ED383" s="381"/>
      <c r="EE383" s="381"/>
      <c r="EF383" s="381"/>
      <c r="EG383" s="381"/>
      <c r="EH383" s="381"/>
      <c r="EI383" s="381"/>
      <c r="EJ383" s="381"/>
      <c r="EK383" s="381"/>
      <c r="EL383" s="381"/>
      <c r="EM383" s="381"/>
      <c r="EN383" s="381"/>
      <c r="EO383" s="381"/>
      <c r="EP383" s="381"/>
      <c r="EQ383" s="381"/>
      <c r="ER383" s="381"/>
      <c r="ES383" s="381"/>
      <c r="ET383" s="381"/>
      <c r="EU383" s="381"/>
      <c r="EV383" s="381"/>
      <c r="EW383" s="381"/>
      <c r="EX383" s="381"/>
      <c r="EY383" s="381"/>
      <c r="EZ383" s="381"/>
      <c r="FA383" s="381"/>
      <c r="FB383" s="381"/>
      <c r="FC383" s="381"/>
      <c r="FD383" s="381"/>
      <c r="FE383" s="381"/>
      <c r="FF383" s="381"/>
      <c r="FG383" s="381"/>
      <c r="FH383" s="381"/>
      <c r="FI383" s="381"/>
      <c r="FJ383" s="381"/>
      <c r="FK383" s="381"/>
      <c r="FL383" s="381"/>
      <c r="FM383" s="381"/>
      <c r="FN383" s="381"/>
      <c r="FO383" s="381"/>
      <c r="FP383" s="381"/>
      <c r="FQ383" s="381"/>
      <c r="FR383" s="381"/>
      <c r="FS383" s="381"/>
      <c r="FT383" s="381"/>
      <c r="FU383" s="381"/>
      <c r="FV383" s="381"/>
      <c r="FW383" s="381"/>
      <c r="FX383" s="381"/>
      <c r="FY383" s="381"/>
      <c r="FZ383" s="381"/>
      <c r="GA383" s="381"/>
      <c r="GB383" s="381"/>
      <c r="GC383" s="381"/>
    </row>
    <row r="384" spans="1:185" s="382" customFormat="1" ht="13.8">
      <c r="A384" s="390" t="s">
        <v>6191</v>
      </c>
      <c r="B384" s="388" t="s">
        <v>5812</v>
      </c>
      <c r="C384" s="202">
        <v>1</v>
      </c>
      <c r="D384" s="146">
        <v>54159</v>
      </c>
      <c r="E384" s="146">
        <v>54159</v>
      </c>
      <c r="F384" s="157"/>
      <c r="G384" s="157"/>
      <c r="H384" s="157"/>
      <c r="I384" s="381"/>
      <c r="J384" s="381"/>
      <c r="K384" s="381"/>
      <c r="L384" s="381"/>
      <c r="M384" s="381"/>
      <c r="N384" s="381"/>
      <c r="O384" s="381"/>
      <c r="P384" s="381"/>
      <c r="Q384" s="381"/>
      <c r="R384" s="381"/>
      <c r="S384" s="381"/>
      <c r="T384" s="381"/>
      <c r="U384" s="381"/>
      <c r="V384" s="381"/>
      <c r="W384" s="381"/>
      <c r="X384" s="381"/>
      <c r="Y384" s="381"/>
      <c r="Z384" s="381"/>
      <c r="AA384" s="381"/>
      <c r="AB384" s="381"/>
      <c r="AC384" s="381"/>
      <c r="AD384" s="381"/>
      <c r="AE384" s="381"/>
      <c r="AF384" s="381"/>
      <c r="AG384" s="381"/>
      <c r="AH384" s="381"/>
      <c r="AI384" s="381"/>
      <c r="AJ384" s="381"/>
      <c r="AK384" s="381"/>
      <c r="AL384" s="381"/>
      <c r="AM384" s="381"/>
      <c r="AN384" s="381"/>
      <c r="AO384" s="381"/>
      <c r="AP384" s="381"/>
      <c r="AQ384" s="381"/>
      <c r="AR384" s="381"/>
      <c r="AS384" s="381"/>
      <c r="AT384" s="381"/>
      <c r="AU384" s="381"/>
      <c r="AV384" s="381"/>
      <c r="AW384" s="381"/>
      <c r="AX384" s="381"/>
      <c r="AY384" s="381"/>
      <c r="AZ384" s="381"/>
      <c r="BA384" s="381"/>
      <c r="BB384" s="381"/>
      <c r="BC384" s="381"/>
      <c r="BD384" s="381"/>
      <c r="BE384" s="381"/>
      <c r="BF384" s="381"/>
      <c r="BG384" s="381"/>
      <c r="BH384" s="381"/>
      <c r="BI384" s="381"/>
      <c r="BJ384" s="381"/>
      <c r="BK384" s="381"/>
      <c r="BL384" s="381"/>
      <c r="BM384" s="381"/>
      <c r="BN384" s="381"/>
      <c r="BO384" s="381"/>
      <c r="BP384" s="381"/>
      <c r="BQ384" s="381"/>
      <c r="BR384" s="381"/>
      <c r="BS384" s="381"/>
      <c r="BT384" s="381"/>
      <c r="BU384" s="381"/>
      <c r="BV384" s="381"/>
      <c r="BW384" s="381"/>
      <c r="BX384" s="381"/>
      <c r="BY384" s="381"/>
      <c r="BZ384" s="381"/>
      <c r="CA384" s="381"/>
      <c r="CB384" s="381"/>
      <c r="CC384" s="381"/>
      <c r="CD384" s="381"/>
      <c r="CE384" s="381"/>
      <c r="CF384" s="381"/>
      <c r="CG384" s="381"/>
      <c r="CH384" s="381"/>
      <c r="CI384" s="381"/>
      <c r="CJ384" s="381"/>
      <c r="CK384" s="381"/>
      <c r="CL384" s="381"/>
      <c r="CM384" s="381"/>
      <c r="CN384" s="381"/>
      <c r="CO384" s="381"/>
      <c r="CP384" s="381"/>
      <c r="CQ384" s="381"/>
      <c r="CR384" s="381"/>
      <c r="CS384" s="381"/>
      <c r="CT384" s="381"/>
      <c r="CU384" s="381"/>
      <c r="CV384" s="381"/>
      <c r="CW384" s="381"/>
      <c r="CX384" s="381"/>
      <c r="CY384" s="381"/>
      <c r="CZ384" s="381"/>
      <c r="DA384" s="381"/>
      <c r="DB384" s="381"/>
      <c r="DC384" s="381"/>
      <c r="DD384" s="381"/>
      <c r="DE384" s="381"/>
      <c r="DF384" s="381"/>
      <c r="DG384" s="381"/>
      <c r="DH384" s="381"/>
      <c r="DI384" s="381"/>
      <c r="DJ384" s="381"/>
      <c r="DK384" s="381"/>
      <c r="DL384" s="381"/>
      <c r="DM384" s="381"/>
      <c r="DN384" s="381"/>
      <c r="DO384" s="381"/>
      <c r="DP384" s="381"/>
      <c r="DQ384" s="381"/>
      <c r="DR384" s="381"/>
      <c r="DS384" s="381"/>
      <c r="DT384" s="381"/>
      <c r="DU384" s="381"/>
      <c r="DV384" s="381"/>
      <c r="DW384" s="381"/>
      <c r="DX384" s="381"/>
      <c r="DY384" s="381"/>
      <c r="DZ384" s="381"/>
      <c r="EA384" s="381"/>
      <c r="EB384" s="381"/>
      <c r="EC384" s="381"/>
      <c r="ED384" s="381"/>
      <c r="EE384" s="381"/>
      <c r="EF384" s="381"/>
      <c r="EG384" s="381"/>
      <c r="EH384" s="381"/>
      <c r="EI384" s="381"/>
      <c r="EJ384" s="381"/>
      <c r="EK384" s="381"/>
      <c r="EL384" s="381"/>
      <c r="EM384" s="381"/>
      <c r="EN384" s="381"/>
      <c r="EO384" s="381"/>
      <c r="EP384" s="381"/>
      <c r="EQ384" s="381"/>
      <c r="ER384" s="381"/>
      <c r="ES384" s="381"/>
      <c r="ET384" s="381"/>
      <c r="EU384" s="381"/>
      <c r="EV384" s="381"/>
      <c r="EW384" s="381"/>
      <c r="EX384" s="381"/>
      <c r="EY384" s="381"/>
      <c r="EZ384" s="381"/>
      <c r="FA384" s="381"/>
      <c r="FB384" s="381"/>
      <c r="FC384" s="381"/>
      <c r="FD384" s="381"/>
      <c r="FE384" s="381"/>
      <c r="FF384" s="381"/>
      <c r="FG384" s="381"/>
      <c r="FH384" s="381"/>
      <c r="FI384" s="381"/>
      <c r="FJ384" s="381"/>
      <c r="FK384" s="381"/>
      <c r="FL384" s="381"/>
      <c r="FM384" s="381"/>
      <c r="FN384" s="381"/>
      <c r="FO384" s="381"/>
      <c r="FP384" s="381"/>
      <c r="FQ384" s="381"/>
      <c r="FR384" s="381"/>
      <c r="FS384" s="381"/>
      <c r="FT384" s="381"/>
      <c r="FU384" s="381"/>
      <c r="FV384" s="381"/>
      <c r="FW384" s="381"/>
      <c r="FX384" s="381"/>
      <c r="FY384" s="381"/>
      <c r="FZ384" s="381"/>
      <c r="GA384" s="381"/>
      <c r="GB384" s="381"/>
      <c r="GC384" s="381"/>
    </row>
    <row r="385" spans="1:185" s="382" customFormat="1" ht="13.8">
      <c r="A385" s="390" t="s">
        <v>6192</v>
      </c>
      <c r="B385" s="388" t="s">
        <v>5816</v>
      </c>
      <c r="C385" s="202">
        <v>121</v>
      </c>
      <c r="D385" s="146">
        <v>46143</v>
      </c>
      <c r="E385" s="146">
        <v>51182.840000000004</v>
      </c>
      <c r="F385" s="157"/>
      <c r="G385" s="157"/>
      <c r="H385" s="157"/>
      <c r="I385" s="381"/>
      <c r="J385" s="381"/>
      <c r="K385" s="381"/>
      <c r="L385" s="381"/>
      <c r="M385" s="381"/>
      <c r="N385" s="381"/>
      <c r="O385" s="381"/>
      <c r="P385" s="381"/>
      <c r="Q385" s="381"/>
      <c r="R385" s="381"/>
      <c r="S385" s="381"/>
      <c r="T385" s="381"/>
      <c r="U385" s="381"/>
      <c r="V385" s="381"/>
      <c r="W385" s="381"/>
      <c r="X385" s="381"/>
      <c r="Y385" s="381"/>
      <c r="Z385" s="381"/>
      <c r="AA385" s="381"/>
      <c r="AB385" s="381"/>
      <c r="AC385" s="381"/>
      <c r="AD385" s="381"/>
      <c r="AE385" s="381"/>
      <c r="AF385" s="381"/>
      <c r="AG385" s="381"/>
      <c r="AH385" s="381"/>
      <c r="AI385" s="381"/>
      <c r="AJ385" s="381"/>
      <c r="AK385" s="381"/>
      <c r="AL385" s="381"/>
      <c r="AM385" s="381"/>
      <c r="AN385" s="381"/>
      <c r="AO385" s="381"/>
      <c r="AP385" s="381"/>
      <c r="AQ385" s="381"/>
      <c r="AR385" s="381"/>
      <c r="AS385" s="381"/>
      <c r="AT385" s="381"/>
      <c r="AU385" s="381"/>
      <c r="AV385" s="381"/>
      <c r="AW385" s="381"/>
      <c r="AX385" s="381"/>
      <c r="AY385" s="381"/>
      <c r="AZ385" s="381"/>
      <c r="BA385" s="381"/>
      <c r="BB385" s="381"/>
      <c r="BC385" s="381"/>
      <c r="BD385" s="381"/>
      <c r="BE385" s="381"/>
      <c r="BF385" s="381"/>
      <c r="BG385" s="381"/>
      <c r="BH385" s="381"/>
      <c r="BI385" s="381"/>
      <c r="BJ385" s="381"/>
      <c r="BK385" s="381"/>
      <c r="BL385" s="381"/>
      <c r="BM385" s="381"/>
      <c r="BN385" s="381"/>
      <c r="BO385" s="381"/>
      <c r="BP385" s="381"/>
      <c r="BQ385" s="381"/>
      <c r="BR385" s="381"/>
      <c r="BS385" s="381"/>
      <c r="BT385" s="381"/>
      <c r="BU385" s="381"/>
      <c r="BV385" s="381"/>
      <c r="BW385" s="381"/>
      <c r="BX385" s="381"/>
      <c r="BY385" s="381"/>
      <c r="BZ385" s="381"/>
      <c r="CA385" s="381"/>
      <c r="CB385" s="381"/>
      <c r="CC385" s="381"/>
      <c r="CD385" s="381"/>
      <c r="CE385" s="381"/>
      <c r="CF385" s="381"/>
      <c r="CG385" s="381"/>
      <c r="CH385" s="381"/>
      <c r="CI385" s="381"/>
      <c r="CJ385" s="381"/>
      <c r="CK385" s="381"/>
      <c r="CL385" s="381"/>
      <c r="CM385" s="381"/>
      <c r="CN385" s="381"/>
      <c r="CO385" s="381"/>
      <c r="CP385" s="381"/>
      <c r="CQ385" s="381"/>
      <c r="CR385" s="381"/>
      <c r="CS385" s="381"/>
      <c r="CT385" s="381"/>
      <c r="CU385" s="381"/>
      <c r="CV385" s="381"/>
      <c r="CW385" s="381"/>
      <c r="CX385" s="381"/>
      <c r="CY385" s="381"/>
      <c r="CZ385" s="381"/>
      <c r="DA385" s="381"/>
      <c r="DB385" s="381"/>
      <c r="DC385" s="381"/>
      <c r="DD385" s="381"/>
      <c r="DE385" s="381"/>
      <c r="DF385" s="381"/>
      <c r="DG385" s="381"/>
      <c r="DH385" s="381"/>
      <c r="DI385" s="381"/>
      <c r="DJ385" s="381"/>
      <c r="DK385" s="381"/>
      <c r="DL385" s="381"/>
      <c r="DM385" s="381"/>
      <c r="DN385" s="381"/>
      <c r="DO385" s="381"/>
      <c r="DP385" s="381"/>
      <c r="DQ385" s="381"/>
      <c r="DR385" s="381"/>
      <c r="DS385" s="381"/>
      <c r="DT385" s="381"/>
      <c r="DU385" s="381"/>
      <c r="DV385" s="381"/>
      <c r="DW385" s="381"/>
      <c r="DX385" s="381"/>
      <c r="DY385" s="381"/>
      <c r="DZ385" s="381"/>
      <c r="EA385" s="381"/>
      <c r="EB385" s="381"/>
      <c r="EC385" s="381"/>
      <c r="ED385" s="381"/>
      <c r="EE385" s="381"/>
      <c r="EF385" s="381"/>
      <c r="EG385" s="381"/>
      <c r="EH385" s="381"/>
      <c r="EI385" s="381"/>
      <c r="EJ385" s="381"/>
      <c r="EK385" s="381"/>
      <c r="EL385" s="381"/>
      <c r="EM385" s="381"/>
      <c r="EN385" s="381"/>
      <c r="EO385" s="381"/>
      <c r="EP385" s="381"/>
      <c r="EQ385" s="381"/>
      <c r="ER385" s="381"/>
      <c r="ES385" s="381"/>
      <c r="ET385" s="381"/>
      <c r="EU385" s="381"/>
      <c r="EV385" s="381"/>
      <c r="EW385" s="381"/>
      <c r="EX385" s="381"/>
      <c r="EY385" s="381"/>
      <c r="EZ385" s="381"/>
      <c r="FA385" s="381"/>
      <c r="FB385" s="381"/>
      <c r="FC385" s="381"/>
      <c r="FD385" s="381"/>
      <c r="FE385" s="381"/>
      <c r="FF385" s="381"/>
      <c r="FG385" s="381"/>
      <c r="FH385" s="381"/>
      <c r="FI385" s="381"/>
      <c r="FJ385" s="381"/>
      <c r="FK385" s="381"/>
      <c r="FL385" s="381"/>
      <c r="FM385" s="381"/>
      <c r="FN385" s="381"/>
      <c r="FO385" s="381"/>
      <c r="FP385" s="381"/>
      <c r="FQ385" s="381"/>
      <c r="FR385" s="381"/>
      <c r="FS385" s="381"/>
      <c r="FT385" s="381"/>
      <c r="FU385" s="381"/>
      <c r="FV385" s="381"/>
      <c r="FW385" s="381"/>
      <c r="FX385" s="381"/>
      <c r="FY385" s="381"/>
      <c r="FZ385" s="381"/>
      <c r="GA385" s="381"/>
      <c r="GB385" s="381"/>
      <c r="GC385" s="381"/>
    </row>
    <row r="386" spans="1:185" s="382" customFormat="1" ht="13.8">
      <c r="A386" s="390" t="s">
        <v>6193</v>
      </c>
      <c r="B386" s="388" t="s">
        <v>5818</v>
      </c>
      <c r="C386" s="202">
        <v>9</v>
      </c>
      <c r="D386" s="146">
        <v>48097</v>
      </c>
      <c r="E386" s="146">
        <v>48718.86</v>
      </c>
      <c r="F386" s="157"/>
      <c r="G386" s="157"/>
      <c r="H386" s="157"/>
      <c r="I386" s="381"/>
      <c r="J386" s="381"/>
      <c r="K386" s="381"/>
      <c r="L386" s="381"/>
      <c r="M386" s="381"/>
      <c r="N386" s="381"/>
      <c r="O386" s="381"/>
      <c r="P386" s="381"/>
      <c r="Q386" s="381"/>
      <c r="R386" s="381"/>
      <c r="S386" s="381"/>
      <c r="T386" s="381"/>
      <c r="U386" s="381"/>
      <c r="V386" s="381"/>
      <c r="W386" s="381"/>
      <c r="X386" s="381"/>
      <c r="Y386" s="381"/>
      <c r="Z386" s="381"/>
      <c r="AA386" s="381"/>
      <c r="AB386" s="381"/>
      <c r="AC386" s="381"/>
      <c r="AD386" s="381"/>
      <c r="AE386" s="381"/>
      <c r="AF386" s="381"/>
      <c r="AG386" s="381"/>
      <c r="AH386" s="381"/>
      <c r="AI386" s="381"/>
      <c r="AJ386" s="381"/>
      <c r="AK386" s="381"/>
      <c r="AL386" s="381"/>
      <c r="AM386" s="381"/>
      <c r="AN386" s="381"/>
      <c r="AO386" s="381"/>
      <c r="AP386" s="381"/>
      <c r="AQ386" s="381"/>
      <c r="AR386" s="381"/>
      <c r="AS386" s="381"/>
      <c r="AT386" s="381"/>
      <c r="AU386" s="381"/>
      <c r="AV386" s="381"/>
      <c r="AW386" s="381"/>
      <c r="AX386" s="381"/>
      <c r="AY386" s="381"/>
      <c r="AZ386" s="381"/>
      <c r="BA386" s="381"/>
      <c r="BB386" s="381"/>
      <c r="BC386" s="381"/>
      <c r="BD386" s="381"/>
      <c r="BE386" s="381"/>
      <c r="BF386" s="381"/>
      <c r="BG386" s="381"/>
      <c r="BH386" s="381"/>
      <c r="BI386" s="381"/>
      <c r="BJ386" s="381"/>
      <c r="BK386" s="381"/>
      <c r="BL386" s="381"/>
      <c r="BM386" s="381"/>
      <c r="BN386" s="381"/>
      <c r="BO386" s="381"/>
      <c r="BP386" s="381"/>
      <c r="BQ386" s="381"/>
      <c r="BR386" s="381"/>
      <c r="BS386" s="381"/>
      <c r="BT386" s="381"/>
      <c r="BU386" s="381"/>
      <c r="BV386" s="381"/>
      <c r="BW386" s="381"/>
      <c r="BX386" s="381"/>
      <c r="BY386" s="381"/>
      <c r="BZ386" s="381"/>
      <c r="CA386" s="381"/>
      <c r="CB386" s="381"/>
      <c r="CC386" s="381"/>
      <c r="CD386" s="381"/>
      <c r="CE386" s="381"/>
      <c r="CF386" s="381"/>
      <c r="CG386" s="381"/>
      <c r="CH386" s="381"/>
      <c r="CI386" s="381"/>
      <c r="CJ386" s="381"/>
      <c r="CK386" s="381"/>
      <c r="CL386" s="381"/>
      <c r="CM386" s="381"/>
      <c r="CN386" s="381"/>
      <c r="CO386" s="381"/>
      <c r="CP386" s="381"/>
      <c r="CQ386" s="381"/>
      <c r="CR386" s="381"/>
      <c r="CS386" s="381"/>
      <c r="CT386" s="381"/>
      <c r="CU386" s="381"/>
      <c r="CV386" s="381"/>
      <c r="CW386" s="381"/>
      <c r="CX386" s="381"/>
      <c r="CY386" s="381"/>
      <c r="CZ386" s="381"/>
      <c r="DA386" s="381"/>
      <c r="DB386" s="381"/>
      <c r="DC386" s="381"/>
      <c r="DD386" s="381"/>
      <c r="DE386" s="381"/>
      <c r="DF386" s="381"/>
      <c r="DG386" s="381"/>
      <c r="DH386" s="381"/>
      <c r="DI386" s="381"/>
      <c r="DJ386" s="381"/>
      <c r="DK386" s="381"/>
      <c r="DL386" s="381"/>
      <c r="DM386" s="381"/>
      <c r="DN386" s="381"/>
      <c r="DO386" s="381"/>
      <c r="DP386" s="381"/>
      <c r="DQ386" s="381"/>
      <c r="DR386" s="381"/>
      <c r="DS386" s="381"/>
      <c r="DT386" s="381"/>
      <c r="DU386" s="381"/>
      <c r="DV386" s="381"/>
      <c r="DW386" s="381"/>
      <c r="DX386" s="381"/>
      <c r="DY386" s="381"/>
      <c r="DZ386" s="381"/>
      <c r="EA386" s="381"/>
      <c r="EB386" s="381"/>
      <c r="EC386" s="381"/>
      <c r="ED386" s="381"/>
      <c r="EE386" s="381"/>
      <c r="EF386" s="381"/>
      <c r="EG386" s="381"/>
      <c r="EH386" s="381"/>
      <c r="EI386" s="381"/>
      <c r="EJ386" s="381"/>
      <c r="EK386" s="381"/>
      <c r="EL386" s="381"/>
      <c r="EM386" s="381"/>
      <c r="EN386" s="381"/>
      <c r="EO386" s="381"/>
      <c r="EP386" s="381"/>
      <c r="EQ386" s="381"/>
      <c r="ER386" s="381"/>
      <c r="ES386" s="381"/>
      <c r="ET386" s="381"/>
      <c r="EU386" s="381"/>
      <c r="EV386" s="381"/>
      <c r="EW386" s="381"/>
      <c r="EX386" s="381"/>
      <c r="EY386" s="381"/>
      <c r="EZ386" s="381"/>
      <c r="FA386" s="381"/>
      <c r="FB386" s="381"/>
      <c r="FC386" s="381"/>
      <c r="FD386" s="381"/>
      <c r="FE386" s="381"/>
      <c r="FF386" s="381"/>
      <c r="FG386" s="381"/>
      <c r="FH386" s="381"/>
      <c r="FI386" s="381"/>
      <c r="FJ386" s="381"/>
      <c r="FK386" s="381"/>
      <c r="FL386" s="381"/>
      <c r="FM386" s="381"/>
      <c r="FN386" s="381"/>
      <c r="FO386" s="381"/>
      <c r="FP386" s="381"/>
      <c r="FQ386" s="381"/>
      <c r="FR386" s="381"/>
      <c r="FS386" s="381"/>
      <c r="FT386" s="381"/>
      <c r="FU386" s="381"/>
      <c r="FV386" s="381"/>
      <c r="FW386" s="381"/>
      <c r="FX386" s="381"/>
      <c r="FY386" s="381"/>
      <c r="FZ386" s="381"/>
      <c r="GA386" s="381"/>
      <c r="GB386" s="381"/>
      <c r="GC386" s="381"/>
    </row>
    <row r="387" spans="1:185" s="382" customFormat="1" ht="13.8">
      <c r="A387" s="390" t="s">
        <v>6194</v>
      </c>
      <c r="B387" s="388" t="s">
        <v>5828</v>
      </c>
      <c r="C387" s="202">
        <v>1</v>
      </c>
      <c r="D387" s="146">
        <v>54158</v>
      </c>
      <c r="E387" s="146">
        <v>54158</v>
      </c>
      <c r="F387" s="157"/>
      <c r="G387" s="157"/>
      <c r="H387" s="157"/>
      <c r="I387" s="381"/>
      <c r="J387" s="381"/>
      <c r="K387" s="381"/>
      <c r="L387" s="381"/>
      <c r="M387" s="381"/>
      <c r="N387" s="381"/>
      <c r="O387" s="381"/>
      <c r="P387" s="381"/>
      <c r="Q387" s="381"/>
      <c r="R387" s="381"/>
      <c r="S387" s="381"/>
      <c r="T387" s="381"/>
      <c r="U387" s="381"/>
      <c r="V387" s="381"/>
      <c r="W387" s="381"/>
      <c r="X387" s="381"/>
      <c r="Y387" s="381"/>
      <c r="Z387" s="381"/>
      <c r="AA387" s="381"/>
      <c r="AB387" s="381"/>
      <c r="AC387" s="381"/>
      <c r="AD387" s="381"/>
      <c r="AE387" s="381"/>
      <c r="AF387" s="381"/>
      <c r="AG387" s="381"/>
      <c r="AH387" s="381"/>
      <c r="AI387" s="381"/>
      <c r="AJ387" s="381"/>
      <c r="AK387" s="381"/>
      <c r="AL387" s="381"/>
      <c r="AM387" s="381"/>
      <c r="AN387" s="381"/>
      <c r="AO387" s="381"/>
      <c r="AP387" s="381"/>
      <c r="AQ387" s="381"/>
      <c r="AR387" s="381"/>
      <c r="AS387" s="381"/>
      <c r="AT387" s="381"/>
      <c r="AU387" s="381"/>
      <c r="AV387" s="381"/>
      <c r="AW387" s="381"/>
      <c r="AX387" s="381"/>
      <c r="AY387" s="381"/>
      <c r="AZ387" s="381"/>
      <c r="BA387" s="381"/>
      <c r="BB387" s="381"/>
      <c r="BC387" s="381"/>
      <c r="BD387" s="381"/>
      <c r="BE387" s="381"/>
      <c r="BF387" s="381"/>
      <c r="BG387" s="381"/>
      <c r="BH387" s="381"/>
      <c r="BI387" s="381"/>
      <c r="BJ387" s="381"/>
      <c r="BK387" s="381"/>
      <c r="BL387" s="381"/>
      <c r="BM387" s="381"/>
      <c r="BN387" s="381"/>
      <c r="BO387" s="381"/>
      <c r="BP387" s="381"/>
      <c r="BQ387" s="381"/>
      <c r="BR387" s="381"/>
      <c r="BS387" s="381"/>
      <c r="BT387" s="381"/>
      <c r="BU387" s="381"/>
      <c r="BV387" s="381"/>
      <c r="BW387" s="381"/>
      <c r="BX387" s="381"/>
      <c r="BY387" s="381"/>
      <c r="BZ387" s="381"/>
      <c r="CA387" s="381"/>
      <c r="CB387" s="381"/>
      <c r="CC387" s="381"/>
      <c r="CD387" s="381"/>
      <c r="CE387" s="381"/>
      <c r="CF387" s="381"/>
      <c r="CG387" s="381"/>
      <c r="CH387" s="381"/>
      <c r="CI387" s="381"/>
      <c r="CJ387" s="381"/>
      <c r="CK387" s="381"/>
      <c r="CL387" s="381"/>
      <c r="CM387" s="381"/>
      <c r="CN387" s="381"/>
      <c r="CO387" s="381"/>
      <c r="CP387" s="381"/>
      <c r="CQ387" s="381"/>
      <c r="CR387" s="381"/>
      <c r="CS387" s="381"/>
      <c r="CT387" s="381"/>
      <c r="CU387" s="381"/>
      <c r="CV387" s="381"/>
      <c r="CW387" s="381"/>
      <c r="CX387" s="381"/>
      <c r="CY387" s="381"/>
      <c r="CZ387" s="381"/>
      <c r="DA387" s="381"/>
      <c r="DB387" s="381"/>
      <c r="DC387" s="381"/>
      <c r="DD387" s="381"/>
      <c r="DE387" s="381"/>
      <c r="DF387" s="381"/>
      <c r="DG387" s="381"/>
      <c r="DH387" s="381"/>
      <c r="DI387" s="381"/>
      <c r="DJ387" s="381"/>
      <c r="DK387" s="381"/>
      <c r="DL387" s="381"/>
      <c r="DM387" s="381"/>
      <c r="DN387" s="381"/>
      <c r="DO387" s="381"/>
      <c r="DP387" s="381"/>
      <c r="DQ387" s="381"/>
      <c r="DR387" s="381"/>
      <c r="DS387" s="381"/>
      <c r="DT387" s="381"/>
      <c r="DU387" s="381"/>
      <c r="DV387" s="381"/>
      <c r="DW387" s="381"/>
      <c r="DX387" s="381"/>
      <c r="DY387" s="381"/>
      <c r="DZ387" s="381"/>
      <c r="EA387" s="381"/>
      <c r="EB387" s="381"/>
      <c r="EC387" s="381"/>
      <c r="ED387" s="381"/>
      <c r="EE387" s="381"/>
      <c r="EF387" s="381"/>
      <c r="EG387" s="381"/>
      <c r="EH387" s="381"/>
      <c r="EI387" s="381"/>
      <c r="EJ387" s="381"/>
      <c r="EK387" s="381"/>
      <c r="EL387" s="381"/>
      <c r="EM387" s="381"/>
      <c r="EN387" s="381"/>
      <c r="EO387" s="381"/>
      <c r="EP387" s="381"/>
      <c r="EQ387" s="381"/>
      <c r="ER387" s="381"/>
      <c r="ES387" s="381"/>
      <c r="ET387" s="381"/>
      <c r="EU387" s="381"/>
      <c r="EV387" s="381"/>
      <c r="EW387" s="381"/>
      <c r="EX387" s="381"/>
      <c r="EY387" s="381"/>
      <c r="EZ387" s="381"/>
      <c r="FA387" s="381"/>
      <c r="FB387" s="381"/>
      <c r="FC387" s="381"/>
      <c r="FD387" s="381"/>
      <c r="FE387" s="381"/>
      <c r="FF387" s="381"/>
      <c r="FG387" s="381"/>
      <c r="FH387" s="381"/>
      <c r="FI387" s="381"/>
      <c r="FJ387" s="381"/>
      <c r="FK387" s="381"/>
      <c r="FL387" s="381"/>
      <c r="FM387" s="381"/>
      <c r="FN387" s="381"/>
      <c r="FO387" s="381"/>
      <c r="FP387" s="381"/>
      <c r="FQ387" s="381"/>
      <c r="FR387" s="381"/>
      <c r="FS387" s="381"/>
      <c r="FT387" s="381"/>
      <c r="FU387" s="381"/>
      <c r="FV387" s="381"/>
      <c r="FW387" s="381"/>
      <c r="FX387" s="381"/>
      <c r="FY387" s="381"/>
      <c r="FZ387" s="381"/>
      <c r="GA387" s="381"/>
      <c r="GB387" s="381"/>
      <c r="GC387" s="381"/>
    </row>
    <row r="388" spans="1:185" s="382" customFormat="1" ht="13.8">
      <c r="A388" s="390" t="s">
        <v>6195</v>
      </c>
      <c r="B388" s="388" t="s">
        <v>5834</v>
      </c>
      <c r="C388" s="202">
        <v>16</v>
      </c>
      <c r="D388" s="146">
        <v>40624</v>
      </c>
      <c r="E388" s="146">
        <v>45211.560000000005</v>
      </c>
      <c r="F388" s="157"/>
      <c r="G388" s="157"/>
      <c r="H388" s="157"/>
      <c r="I388" s="381"/>
      <c r="J388" s="381"/>
      <c r="K388" s="381"/>
      <c r="L388" s="381"/>
      <c r="M388" s="381"/>
      <c r="N388" s="381"/>
      <c r="O388" s="381"/>
      <c r="P388" s="381"/>
      <c r="Q388" s="381"/>
      <c r="R388" s="381"/>
      <c r="S388" s="381"/>
      <c r="T388" s="381"/>
      <c r="U388" s="381"/>
      <c r="V388" s="381"/>
      <c r="W388" s="381"/>
      <c r="X388" s="381"/>
      <c r="Y388" s="381"/>
      <c r="Z388" s="381"/>
      <c r="AA388" s="381"/>
      <c r="AB388" s="381"/>
      <c r="AC388" s="381"/>
      <c r="AD388" s="381"/>
      <c r="AE388" s="381"/>
      <c r="AF388" s="381"/>
      <c r="AG388" s="381"/>
      <c r="AH388" s="381"/>
      <c r="AI388" s="381"/>
      <c r="AJ388" s="381"/>
      <c r="AK388" s="381"/>
      <c r="AL388" s="381"/>
      <c r="AM388" s="381"/>
      <c r="AN388" s="381"/>
      <c r="AO388" s="381"/>
      <c r="AP388" s="381"/>
      <c r="AQ388" s="381"/>
      <c r="AR388" s="381"/>
      <c r="AS388" s="381"/>
      <c r="AT388" s="381"/>
      <c r="AU388" s="381"/>
      <c r="AV388" s="381"/>
      <c r="AW388" s="381"/>
      <c r="AX388" s="381"/>
      <c r="AY388" s="381"/>
      <c r="AZ388" s="381"/>
      <c r="BA388" s="381"/>
      <c r="BB388" s="381"/>
      <c r="BC388" s="381"/>
      <c r="BD388" s="381"/>
      <c r="BE388" s="381"/>
      <c r="BF388" s="381"/>
      <c r="BG388" s="381"/>
      <c r="BH388" s="381"/>
      <c r="BI388" s="381"/>
      <c r="BJ388" s="381"/>
      <c r="BK388" s="381"/>
      <c r="BL388" s="381"/>
      <c r="BM388" s="381"/>
      <c r="BN388" s="381"/>
      <c r="BO388" s="381"/>
      <c r="BP388" s="381"/>
      <c r="BQ388" s="381"/>
      <c r="BR388" s="381"/>
      <c r="BS388" s="381"/>
      <c r="BT388" s="381"/>
      <c r="BU388" s="381"/>
      <c r="BV388" s="381"/>
      <c r="BW388" s="381"/>
      <c r="BX388" s="381"/>
      <c r="BY388" s="381"/>
      <c r="BZ388" s="381"/>
      <c r="CA388" s="381"/>
      <c r="CB388" s="381"/>
      <c r="CC388" s="381"/>
      <c r="CD388" s="381"/>
      <c r="CE388" s="381"/>
      <c r="CF388" s="381"/>
      <c r="CG388" s="381"/>
      <c r="CH388" s="381"/>
      <c r="CI388" s="381"/>
      <c r="CJ388" s="381"/>
      <c r="CK388" s="381"/>
      <c r="CL388" s="381"/>
      <c r="CM388" s="381"/>
      <c r="CN388" s="381"/>
      <c r="CO388" s="381"/>
      <c r="CP388" s="381"/>
      <c r="CQ388" s="381"/>
      <c r="CR388" s="381"/>
      <c r="CS388" s="381"/>
      <c r="CT388" s="381"/>
      <c r="CU388" s="381"/>
      <c r="CV388" s="381"/>
      <c r="CW388" s="381"/>
      <c r="CX388" s="381"/>
      <c r="CY388" s="381"/>
      <c r="CZ388" s="381"/>
      <c r="DA388" s="381"/>
      <c r="DB388" s="381"/>
      <c r="DC388" s="381"/>
      <c r="DD388" s="381"/>
      <c r="DE388" s="381"/>
      <c r="DF388" s="381"/>
      <c r="DG388" s="381"/>
      <c r="DH388" s="381"/>
      <c r="DI388" s="381"/>
      <c r="DJ388" s="381"/>
      <c r="DK388" s="381"/>
      <c r="DL388" s="381"/>
      <c r="DM388" s="381"/>
      <c r="DN388" s="381"/>
      <c r="DO388" s="381"/>
      <c r="DP388" s="381"/>
      <c r="DQ388" s="381"/>
      <c r="DR388" s="381"/>
      <c r="DS388" s="381"/>
      <c r="DT388" s="381"/>
      <c r="DU388" s="381"/>
      <c r="DV388" s="381"/>
      <c r="DW388" s="381"/>
      <c r="DX388" s="381"/>
      <c r="DY388" s="381"/>
      <c r="DZ388" s="381"/>
      <c r="EA388" s="381"/>
      <c r="EB388" s="381"/>
      <c r="EC388" s="381"/>
      <c r="ED388" s="381"/>
      <c r="EE388" s="381"/>
      <c r="EF388" s="381"/>
      <c r="EG388" s="381"/>
      <c r="EH388" s="381"/>
      <c r="EI388" s="381"/>
      <c r="EJ388" s="381"/>
      <c r="EK388" s="381"/>
      <c r="EL388" s="381"/>
      <c r="EM388" s="381"/>
      <c r="EN388" s="381"/>
      <c r="EO388" s="381"/>
      <c r="EP388" s="381"/>
      <c r="EQ388" s="381"/>
      <c r="ER388" s="381"/>
      <c r="ES388" s="381"/>
      <c r="ET388" s="381"/>
      <c r="EU388" s="381"/>
      <c r="EV388" s="381"/>
      <c r="EW388" s="381"/>
      <c r="EX388" s="381"/>
      <c r="EY388" s="381"/>
      <c r="EZ388" s="381"/>
      <c r="FA388" s="381"/>
      <c r="FB388" s="381"/>
      <c r="FC388" s="381"/>
      <c r="FD388" s="381"/>
      <c r="FE388" s="381"/>
      <c r="FF388" s="381"/>
      <c r="FG388" s="381"/>
      <c r="FH388" s="381"/>
      <c r="FI388" s="381"/>
      <c r="FJ388" s="381"/>
      <c r="FK388" s="381"/>
      <c r="FL388" s="381"/>
      <c r="FM388" s="381"/>
      <c r="FN388" s="381"/>
      <c r="FO388" s="381"/>
      <c r="FP388" s="381"/>
      <c r="FQ388" s="381"/>
      <c r="FR388" s="381"/>
      <c r="FS388" s="381"/>
      <c r="FT388" s="381"/>
      <c r="FU388" s="381"/>
      <c r="FV388" s="381"/>
      <c r="FW388" s="381"/>
      <c r="FX388" s="381"/>
      <c r="FY388" s="381"/>
      <c r="FZ388" s="381"/>
      <c r="GA388" s="381"/>
      <c r="GB388" s="381"/>
      <c r="GC388" s="381"/>
    </row>
    <row r="389" spans="1:185" s="382" customFormat="1" ht="13.8">
      <c r="A389" s="390" t="s">
        <v>6196</v>
      </c>
      <c r="B389" s="388" t="s">
        <v>5838</v>
      </c>
      <c r="C389" s="202">
        <v>15</v>
      </c>
      <c r="D389" s="146">
        <v>23824</v>
      </c>
      <c r="E389" s="146">
        <v>26793.3</v>
      </c>
      <c r="F389" s="157"/>
      <c r="G389" s="157"/>
      <c r="H389" s="157"/>
      <c r="I389" s="381"/>
      <c r="J389" s="381"/>
      <c r="K389" s="381"/>
      <c r="L389" s="381"/>
      <c r="M389" s="381"/>
      <c r="N389" s="381"/>
      <c r="O389" s="381"/>
      <c r="P389" s="381"/>
      <c r="Q389" s="381"/>
      <c r="R389" s="381"/>
      <c r="S389" s="381"/>
      <c r="T389" s="381"/>
      <c r="U389" s="381"/>
      <c r="V389" s="381"/>
      <c r="W389" s="381"/>
      <c r="X389" s="381"/>
      <c r="Y389" s="381"/>
      <c r="Z389" s="381"/>
      <c r="AA389" s="381"/>
      <c r="AB389" s="381"/>
      <c r="AC389" s="381"/>
      <c r="AD389" s="381"/>
      <c r="AE389" s="381"/>
      <c r="AF389" s="381"/>
      <c r="AG389" s="381"/>
      <c r="AH389" s="381"/>
      <c r="AI389" s="381"/>
      <c r="AJ389" s="381"/>
      <c r="AK389" s="381"/>
      <c r="AL389" s="381"/>
      <c r="AM389" s="381"/>
      <c r="AN389" s="381"/>
      <c r="AO389" s="381"/>
      <c r="AP389" s="381"/>
      <c r="AQ389" s="381"/>
      <c r="AR389" s="381"/>
      <c r="AS389" s="381"/>
      <c r="AT389" s="381"/>
      <c r="AU389" s="381"/>
      <c r="AV389" s="381"/>
      <c r="AW389" s="381"/>
      <c r="AX389" s="381"/>
      <c r="AY389" s="381"/>
      <c r="AZ389" s="381"/>
      <c r="BA389" s="381"/>
      <c r="BB389" s="381"/>
      <c r="BC389" s="381"/>
      <c r="BD389" s="381"/>
      <c r="BE389" s="381"/>
      <c r="BF389" s="381"/>
      <c r="BG389" s="381"/>
      <c r="BH389" s="381"/>
      <c r="BI389" s="381"/>
      <c r="BJ389" s="381"/>
      <c r="BK389" s="381"/>
      <c r="BL389" s="381"/>
      <c r="BM389" s="381"/>
      <c r="BN389" s="381"/>
      <c r="BO389" s="381"/>
      <c r="BP389" s="381"/>
      <c r="BQ389" s="381"/>
      <c r="BR389" s="381"/>
      <c r="BS389" s="381"/>
      <c r="BT389" s="381"/>
      <c r="BU389" s="381"/>
      <c r="BV389" s="381"/>
      <c r="BW389" s="381"/>
      <c r="BX389" s="381"/>
      <c r="BY389" s="381"/>
      <c r="BZ389" s="381"/>
      <c r="CA389" s="381"/>
      <c r="CB389" s="381"/>
      <c r="CC389" s="381"/>
      <c r="CD389" s="381"/>
      <c r="CE389" s="381"/>
      <c r="CF389" s="381"/>
      <c r="CG389" s="381"/>
      <c r="CH389" s="381"/>
      <c r="CI389" s="381"/>
      <c r="CJ389" s="381"/>
      <c r="CK389" s="381"/>
      <c r="CL389" s="381"/>
      <c r="CM389" s="381"/>
      <c r="CN389" s="381"/>
      <c r="CO389" s="381"/>
      <c r="CP389" s="381"/>
      <c r="CQ389" s="381"/>
      <c r="CR389" s="381"/>
      <c r="CS389" s="381"/>
      <c r="CT389" s="381"/>
      <c r="CU389" s="381"/>
      <c r="CV389" s="381"/>
      <c r="CW389" s="381"/>
      <c r="CX389" s="381"/>
      <c r="CY389" s="381"/>
      <c r="CZ389" s="381"/>
      <c r="DA389" s="381"/>
      <c r="DB389" s="381"/>
      <c r="DC389" s="381"/>
      <c r="DD389" s="381"/>
      <c r="DE389" s="381"/>
      <c r="DF389" s="381"/>
      <c r="DG389" s="381"/>
      <c r="DH389" s="381"/>
      <c r="DI389" s="381"/>
      <c r="DJ389" s="381"/>
      <c r="DK389" s="381"/>
      <c r="DL389" s="381"/>
      <c r="DM389" s="381"/>
      <c r="DN389" s="381"/>
      <c r="DO389" s="381"/>
      <c r="DP389" s="381"/>
      <c r="DQ389" s="381"/>
      <c r="DR389" s="381"/>
      <c r="DS389" s="381"/>
      <c r="DT389" s="381"/>
      <c r="DU389" s="381"/>
      <c r="DV389" s="381"/>
      <c r="DW389" s="381"/>
      <c r="DX389" s="381"/>
      <c r="DY389" s="381"/>
      <c r="DZ389" s="381"/>
      <c r="EA389" s="381"/>
      <c r="EB389" s="381"/>
      <c r="EC389" s="381"/>
      <c r="ED389" s="381"/>
      <c r="EE389" s="381"/>
      <c r="EF389" s="381"/>
      <c r="EG389" s="381"/>
      <c r="EH389" s="381"/>
      <c r="EI389" s="381"/>
      <c r="EJ389" s="381"/>
      <c r="EK389" s="381"/>
      <c r="EL389" s="381"/>
      <c r="EM389" s="381"/>
      <c r="EN389" s="381"/>
      <c r="EO389" s="381"/>
      <c r="EP389" s="381"/>
      <c r="EQ389" s="381"/>
      <c r="ER389" s="381"/>
      <c r="ES389" s="381"/>
      <c r="ET389" s="381"/>
      <c r="EU389" s="381"/>
      <c r="EV389" s="381"/>
      <c r="EW389" s="381"/>
      <c r="EX389" s="381"/>
      <c r="EY389" s="381"/>
      <c r="EZ389" s="381"/>
      <c r="FA389" s="381"/>
      <c r="FB389" s="381"/>
      <c r="FC389" s="381"/>
      <c r="FD389" s="381"/>
      <c r="FE389" s="381"/>
      <c r="FF389" s="381"/>
      <c r="FG389" s="381"/>
      <c r="FH389" s="381"/>
      <c r="FI389" s="381"/>
      <c r="FJ389" s="381"/>
      <c r="FK389" s="381"/>
      <c r="FL389" s="381"/>
      <c r="FM389" s="381"/>
      <c r="FN389" s="381"/>
      <c r="FO389" s="381"/>
      <c r="FP389" s="381"/>
      <c r="FQ389" s="381"/>
      <c r="FR389" s="381"/>
      <c r="FS389" s="381"/>
      <c r="FT389" s="381"/>
      <c r="FU389" s="381"/>
      <c r="FV389" s="381"/>
      <c r="FW389" s="381"/>
      <c r="FX389" s="381"/>
      <c r="FY389" s="381"/>
      <c r="FZ389" s="381"/>
      <c r="GA389" s="381"/>
      <c r="GB389" s="381"/>
      <c r="GC389" s="381"/>
    </row>
    <row r="390" spans="1:185" s="382" customFormat="1" ht="13.8">
      <c r="A390" s="390" t="s">
        <v>6197</v>
      </c>
      <c r="B390" s="388" t="s">
        <v>5842</v>
      </c>
      <c r="C390" s="202">
        <v>11</v>
      </c>
      <c r="D390" s="146">
        <v>25598</v>
      </c>
      <c r="E390" s="146">
        <v>27254.26</v>
      </c>
      <c r="F390" s="157"/>
      <c r="G390" s="157"/>
      <c r="H390" s="157"/>
      <c r="I390" s="381"/>
      <c r="J390" s="381"/>
      <c r="K390" s="381"/>
      <c r="L390" s="381"/>
      <c r="M390" s="381"/>
      <c r="N390" s="381"/>
      <c r="O390" s="381"/>
      <c r="P390" s="381"/>
      <c r="Q390" s="381"/>
      <c r="R390" s="381"/>
      <c r="S390" s="381"/>
      <c r="T390" s="381"/>
      <c r="U390" s="381"/>
      <c r="V390" s="381"/>
      <c r="W390" s="381"/>
      <c r="X390" s="381"/>
      <c r="Y390" s="381"/>
      <c r="Z390" s="381"/>
      <c r="AA390" s="381"/>
      <c r="AB390" s="381"/>
      <c r="AC390" s="381"/>
      <c r="AD390" s="381"/>
      <c r="AE390" s="381"/>
      <c r="AF390" s="381"/>
      <c r="AG390" s="381"/>
      <c r="AH390" s="381"/>
      <c r="AI390" s="381"/>
      <c r="AJ390" s="381"/>
      <c r="AK390" s="381"/>
      <c r="AL390" s="381"/>
      <c r="AM390" s="381"/>
      <c r="AN390" s="381"/>
      <c r="AO390" s="381"/>
      <c r="AP390" s="381"/>
      <c r="AQ390" s="381"/>
      <c r="AR390" s="381"/>
      <c r="AS390" s="381"/>
      <c r="AT390" s="381"/>
      <c r="AU390" s="381"/>
      <c r="AV390" s="381"/>
      <c r="AW390" s="381"/>
      <c r="AX390" s="381"/>
      <c r="AY390" s="381"/>
      <c r="AZ390" s="381"/>
      <c r="BA390" s="381"/>
      <c r="BB390" s="381"/>
      <c r="BC390" s="381"/>
      <c r="BD390" s="381"/>
      <c r="BE390" s="381"/>
      <c r="BF390" s="381"/>
      <c r="BG390" s="381"/>
      <c r="BH390" s="381"/>
      <c r="BI390" s="381"/>
      <c r="BJ390" s="381"/>
      <c r="BK390" s="381"/>
      <c r="BL390" s="381"/>
      <c r="BM390" s="381"/>
      <c r="BN390" s="381"/>
      <c r="BO390" s="381"/>
      <c r="BP390" s="381"/>
      <c r="BQ390" s="381"/>
      <c r="BR390" s="381"/>
      <c r="BS390" s="381"/>
      <c r="BT390" s="381"/>
      <c r="BU390" s="381"/>
      <c r="BV390" s="381"/>
      <c r="BW390" s="381"/>
      <c r="BX390" s="381"/>
      <c r="BY390" s="381"/>
      <c r="BZ390" s="381"/>
      <c r="CA390" s="381"/>
      <c r="CB390" s="381"/>
      <c r="CC390" s="381"/>
      <c r="CD390" s="381"/>
      <c r="CE390" s="381"/>
      <c r="CF390" s="381"/>
      <c r="CG390" s="381"/>
      <c r="CH390" s="381"/>
      <c r="CI390" s="381"/>
      <c r="CJ390" s="381"/>
      <c r="CK390" s="381"/>
      <c r="CL390" s="381"/>
      <c r="CM390" s="381"/>
      <c r="CN390" s="381"/>
      <c r="CO390" s="381"/>
      <c r="CP390" s="381"/>
      <c r="CQ390" s="381"/>
      <c r="CR390" s="381"/>
      <c r="CS390" s="381"/>
      <c r="CT390" s="381"/>
      <c r="CU390" s="381"/>
      <c r="CV390" s="381"/>
      <c r="CW390" s="381"/>
      <c r="CX390" s="381"/>
      <c r="CY390" s="381"/>
      <c r="CZ390" s="381"/>
      <c r="DA390" s="381"/>
      <c r="DB390" s="381"/>
      <c r="DC390" s="381"/>
      <c r="DD390" s="381"/>
      <c r="DE390" s="381"/>
      <c r="DF390" s="381"/>
      <c r="DG390" s="381"/>
      <c r="DH390" s="381"/>
      <c r="DI390" s="381"/>
      <c r="DJ390" s="381"/>
      <c r="DK390" s="381"/>
      <c r="DL390" s="381"/>
      <c r="DM390" s="381"/>
      <c r="DN390" s="381"/>
      <c r="DO390" s="381"/>
      <c r="DP390" s="381"/>
      <c r="DQ390" s="381"/>
      <c r="DR390" s="381"/>
      <c r="DS390" s="381"/>
      <c r="DT390" s="381"/>
      <c r="DU390" s="381"/>
      <c r="DV390" s="381"/>
      <c r="DW390" s="381"/>
      <c r="DX390" s="381"/>
      <c r="DY390" s="381"/>
      <c r="DZ390" s="381"/>
      <c r="EA390" s="381"/>
      <c r="EB390" s="381"/>
      <c r="EC390" s="381"/>
      <c r="ED390" s="381"/>
      <c r="EE390" s="381"/>
      <c r="EF390" s="381"/>
      <c r="EG390" s="381"/>
      <c r="EH390" s="381"/>
      <c r="EI390" s="381"/>
      <c r="EJ390" s="381"/>
      <c r="EK390" s="381"/>
      <c r="EL390" s="381"/>
      <c r="EM390" s="381"/>
      <c r="EN390" s="381"/>
      <c r="EO390" s="381"/>
      <c r="EP390" s="381"/>
      <c r="EQ390" s="381"/>
      <c r="ER390" s="381"/>
      <c r="ES390" s="381"/>
      <c r="ET390" s="381"/>
      <c r="EU390" s="381"/>
      <c r="EV390" s="381"/>
      <c r="EW390" s="381"/>
      <c r="EX390" s="381"/>
      <c r="EY390" s="381"/>
      <c r="EZ390" s="381"/>
      <c r="FA390" s="381"/>
      <c r="FB390" s="381"/>
      <c r="FC390" s="381"/>
      <c r="FD390" s="381"/>
      <c r="FE390" s="381"/>
      <c r="FF390" s="381"/>
      <c r="FG390" s="381"/>
      <c r="FH390" s="381"/>
      <c r="FI390" s="381"/>
      <c r="FJ390" s="381"/>
      <c r="FK390" s="381"/>
      <c r="FL390" s="381"/>
      <c r="FM390" s="381"/>
      <c r="FN390" s="381"/>
      <c r="FO390" s="381"/>
      <c r="FP390" s="381"/>
      <c r="FQ390" s="381"/>
      <c r="FR390" s="381"/>
      <c r="FS390" s="381"/>
      <c r="FT390" s="381"/>
      <c r="FU390" s="381"/>
      <c r="FV390" s="381"/>
      <c r="FW390" s="381"/>
      <c r="FX390" s="381"/>
      <c r="FY390" s="381"/>
      <c r="FZ390" s="381"/>
      <c r="GA390" s="381"/>
      <c r="GB390" s="381"/>
      <c r="GC390" s="381"/>
    </row>
    <row r="391" spans="1:185" s="382" customFormat="1" ht="13.8">
      <c r="A391" s="390" t="s">
        <v>6198</v>
      </c>
      <c r="B391" s="388" t="s">
        <v>5850</v>
      </c>
      <c r="C391" s="202">
        <v>26</v>
      </c>
      <c r="D391" s="146">
        <v>37188</v>
      </c>
      <c r="E391" s="146">
        <v>41293.86</v>
      </c>
      <c r="F391" s="157"/>
      <c r="G391" s="157"/>
      <c r="H391" s="157"/>
      <c r="I391" s="381"/>
      <c r="J391" s="381"/>
      <c r="K391" s="381"/>
      <c r="L391" s="381"/>
      <c r="M391" s="381"/>
      <c r="N391" s="381"/>
      <c r="O391" s="381"/>
      <c r="P391" s="381"/>
      <c r="Q391" s="381"/>
      <c r="R391" s="381"/>
      <c r="S391" s="381"/>
      <c r="T391" s="381"/>
      <c r="U391" s="381"/>
      <c r="V391" s="381"/>
      <c r="W391" s="381"/>
      <c r="X391" s="381"/>
      <c r="Y391" s="381"/>
      <c r="Z391" s="381"/>
      <c r="AA391" s="381"/>
      <c r="AB391" s="381"/>
      <c r="AC391" s="381"/>
      <c r="AD391" s="381"/>
      <c r="AE391" s="381"/>
      <c r="AF391" s="381"/>
      <c r="AG391" s="381"/>
      <c r="AH391" s="381"/>
      <c r="AI391" s="381"/>
      <c r="AJ391" s="381"/>
      <c r="AK391" s="381"/>
      <c r="AL391" s="381"/>
      <c r="AM391" s="381"/>
      <c r="AN391" s="381"/>
      <c r="AO391" s="381"/>
      <c r="AP391" s="381"/>
      <c r="AQ391" s="381"/>
      <c r="AR391" s="381"/>
      <c r="AS391" s="381"/>
      <c r="AT391" s="381"/>
      <c r="AU391" s="381"/>
      <c r="AV391" s="381"/>
      <c r="AW391" s="381"/>
      <c r="AX391" s="381"/>
      <c r="AY391" s="381"/>
      <c r="AZ391" s="381"/>
      <c r="BA391" s="381"/>
      <c r="BB391" s="381"/>
      <c r="BC391" s="381"/>
      <c r="BD391" s="381"/>
      <c r="BE391" s="381"/>
      <c r="BF391" s="381"/>
      <c r="BG391" s="381"/>
      <c r="BH391" s="381"/>
      <c r="BI391" s="381"/>
      <c r="BJ391" s="381"/>
      <c r="BK391" s="381"/>
      <c r="BL391" s="381"/>
      <c r="BM391" s="381"/>
      <c r="BN391" s="381"/>
      <c r="BO391" s="381"/>
      <c r="BP391" s="381"/>
      <c r="BQ391" s="381"/>
      <c r="BR391" s="381"/>
      <c r="BS391" s="381"/>
      <c r="BT391" s="381"/>
      <c r="BU391" s="381"/>
      <c r="BV391" s="381"/>
      <c r="BW391" s="381"/>
      <c r="BX391" s="381"/>
      <c r="BY391" s="381"/>
      <c r="BZ391" s="381"/>
      <c r="CA391" s="381"/>
      <c r="CB391" s="381"/>
      <c r="CC391" s="381"/>
      <c r="CD391" s="381"/>
      <c r="CE391" s="381"/>
      <c r="CF391" s="381"/>
      <c r="CG391" s="381"/>
      <c r="CH391" s="381"/>
      <c r="CI391" s="381"/>
      <c r="CJ391" s="381"/>
      <c r="CK391" s="381"/>
      <c r="CL391" s="381"/>
      <c r="CM391" s="381"/>
      <c r="CN391" s="381"/>
      <c r="CO391" s="381"/>
      <c r="CP391" s="381"/>
      <c r="CQ391" s="381"/>
      <c r="CR391" s="381"/>
      <c r="CS391" s="381"/>
      <c r="CT391" s="381"/>
      <c r="CU391" s="381"/>
      <c r="CV391" s="381"/>
      <c r="CW391" s="381"/>
      <c r="CX391" s="381"/>
      <c r="CY391" s="381"/>
      <c r="CZ391" s="381"/>
      <c r="DA391" s="381"/>
      <c r="DB391" s="381"/>
      <c r="DC391" s="381"/>
      <c r="DD391" s="381"/>
      <c r="DE391" s="381"/>
      <c r="DF391" s="381"/>
      <c r="DG391" s="381"/>
      <c r="DH391" s="381"/>
      <c r="DI391" s="381"/>
      <c r="DJ391" s="381"/>
      <c r="DK391" s="381"/>
      <c r="DL391" s="381"/>
      <c r="DM391" s="381"/>
      <c r="DN391" s="381"/>
      <c r="DO391" s="381"/>
      <c r="DP391" s="381"/>
      <c r="DQ391" s="381"/>
      <c r="DR391" s="381"/>
      <c r="DS391" s="381"/>
      <c r="DT391" s="381"/>
      <c r="DU391" s="381"/>
      <c r="DV391" s="381"/>
      <c r="DW391" s="381"/>
      <c r="DX391" s="381"/>
      <c r="DY391" s="381"/>
      <c r="DZ391" s="381"/>
      <c r="EA391" s="381"/>
      <c r="EB391" s="381"/>
      <c r="EC391" s="381"/>
      <c r="ED391" s="381"/>
      <c r="EE391" s="381"/>
      <c r="EF391" s="381"/>
      <c r="EG391" s="381"/>
      <c r="EH391" s="381"/>
      <c r="EI391" s="381"/>
      <c r="EJ391" s="381"/>
      <c r="EK391" s="381"/>
      <c r="EL391" s="381"/>
      <c r="EM391" s="381"/>
      <c r="EN391" s="381"/>
      <c r="EO391" s="381"/>
      <c r="EP391" s="381"/>
      <c r="EQ391" s="381"/>
      <c r="ER391" s="381"/>
      <c r="ES391" s="381"/>
      <c r="ET391" s="381"/>
      <c r="EU391" s="381"/>
      <c r="EV391" s="381"/>
      <c r="EW391" s="381"/>
      <c r="EX391" s="381"/>
      <c r="EY391" s="381"/>
      <c r="EZ391" s="381"/>
      <c r="FA391" s="381"/>
      <c r="FB391" s="381"/>
      <c r="FC391" s="381"/>
      <c r="FD391" s="381"/>
      <c r="FE391" s="381"/>
      <c r="FF391" s="381"/>
      <c r="FG391" s="381"/>
      <c r="FH391" s="381"/>
      <c r="FI391" s="381"/>
      <c r="FJ391" s="381"/>
      <c r="FK391" s="381"/>
      <c r="FL391" s="381"/>
      <c r="FM391" s="381"/>
      <c r="FN391" s="381"/>
      <c r="FO391" s="381"/>
      <c r="FP391" s="381"/>
      <c r="FQ391" s="381"/>
      <c r="FR391" s="381"/>
      <c r="FS391" s="381"/>
      <c r="FT391" s="381"/>
      <c r="FU391" s="381"/>
      <c r="FV391" s="381"/>
      <c r="FW391" s="381"/>
      <c r="FX391" s="381"/>
      <c r="FY391" s="381"/>
      <c r="FZ391" s="381"/>
      <c r="GA391" s="381"/>
      <c r="GB391" s="381"/>
      <c r="GC391" s="381"/>
    </row>
    <row r="392" spans="1:185" s="382" customFormat="1" ht="13.8">
      <c r="A392" s="390" t="s">
        <v>6199</v>
      </c>
      <c r="B392" s="388" t="s">
        <v>5862</v>
      </c>
      <c r="C392" s="202">
        <v>305</v>
      </c>
      <c r="D392" s="146">
        <v>26822</v>
      </c>
      <c r="E392" s="146">
        <v>29670.94</v>
      </c>
      <c r="F392" s="157"/>
      <c r="G392" s="157"/>
      <c r="H392" s="157"/>
      <c r="I392" s="381"/>
      <c r="J392" s="381"/>
      <c r="K392" s="381"/>
      <c r="L392" s="381"/>
      <c r="M392" s="381"/>
      <c r="N392" s="381"/>
      <c r="O392" s="381"/>
      <c r="P392" s="381"/>
      <c r="Q392" s="381"/>
      <c r="R392" s="381"/>
      <c r="S392" s="381"/>
      <c r="T392" s="381"/>
      <c r="U392" s="381"/>
      <c r="V392" s="381"/>
      <c r="W392" s="381"/>
      <c r="X392" s="381"/>
      <c r="Y392" s="381"/>
      <c r="Z392" s="381"/>
      <c r="AA392" s="381"/>
      <c r="AB392" s="381"/>
      <c r="AC392" s="381"/>
      <c r="AD392" s="381"/>
      <c r="AE392" s="381"/>
      <c r="AF392" s="381"/>
      <c r="AG392" s="381"/>
      <c r="AH392" s="381"/>
      <c r="AI392" s="381"/>
      <c r="AJ392" s="381"/>
      <c r="AK392" s="381"/>
      <c r="AL392" s="381"/>
      <c r="AM392" s="381"/>
      <c r="AN392" s="381"/>
      <c r="AO392" s="381"/>
      <c r="AP392" s="381"/>
      <c r="AQ392" s="381"/>
      <c r="AR392" s="381"/>
      <c r="AS392" s="381"/>
      <c r="AT392" s="381"/>
      <c r="AU392" s="381"/>
      <c r="AV392" s="381"/>
      <c r="AW392" s="381"/>
      <c r="AX392" s="381"/>
      <c r="AY392" s="381"/>
      <c r="AZ392" s="381"/>
      <c r="BA392" s="381"/>
      <c r="BB392" s="381"/>
      <c r="BC392" s="381"/>
      <c r="BD392" s="381"/>
      <c r="BE392" s="381"/>
      <c r="BF392" s="381"/>
      <c r="BG392" s="381"/>
      <c r="BH392" s="381"/>
      <c r="BI392" s="381"/>
      <c r="BJ392" s="381"/>
      <c r="BK392" s="381"/>
      <c r="BL392" s="381"/>
      <c r="BM392" s="381"/>
      <c r="BN392" s="381"/>
      <c r="BO392" s="381"/>
      <c r="BP392" s="381"/>
      <c r="BQ392" s="381"/>
      <c r="BR392" s="381"/>
      <c r="BS392" s="381"/>
      <c r="BT392" s="381"/>
      <c r="BU392" s="381"/>
      <c r="BV392" s="381"/>
      <c r="BW392" s="381"/>
      <c r="BX392" s="381"/>
      <c r="BY392" s="381"/>
      <c r="BZ392" s="381"/>
      <c r="CA392" s="381"/>
      <c r="CB392" s="381"/>
      <c r="CC392" s="381"/>
      <c r="CD392" s="381"/>
      <c r="CE392" s="381"/>
      <c r="CF392" s="381"/>
      <c r="CG392" s="381"/>
      <c r="CH392" s="381"/>
      <c r="CI392" s="381"/>
      <c r="CJ392" s="381"/>
      <c r="CK392" s="381"/>
      <c r="CL392" s="381"/>
      <c r="CM392" s="381"/>
      <c r="CN392" s="381"/>
      <c r="CO392" s="381"/>
      <c r="CP392" s="381"/>
      <c r="CQ392" s="381"/>
      <c r="CR392" s="381"/>
      <c r="CS392" s="381"/>
      <c r="CT392" s="381"/>
      <c r="CU392" s="381"/>
      <c r="CV392" s="381"/>
      <c r="CW392" s="381"/>
      <c r="CX392" s="381"/>
      <c r="CY392" s="381"/>
      <c r="CZ392" s="381"/>
      <c r="DA392" s="381"/>
      <c r="DB392" s="381"/>
      <c r="DC392" s="381"/>
      <c r="DD392" s="381"/>
      <c r="DE392" s="381"/>
      <c r="DF392" s="381"/>
      <c r="DG392" s="381"/>
      <c r="DH392" s="381"/>
      <c r="DI392" s="381"/>
      <c r="DJ392" s="381"/>
      <c r="DK392" s="381"/>
      <c r="DL392" s="381"/>
      <c r="DM392" s="381"/>
      <c r="DN392" s="381"/>
      <c r="DO392" s="381"/>
      <c r="DP392" s="381"/>
      <c r="DQ392" s="381"/>
      <c r="DR392" s="381"/>
      <c r="DS392" s="381"/>
      <c r="DT392" s="381"/>
      <c r="DU392" s="381"/>
      <c r="DV392" s="381"/>
      <c r="DW392" s="381"/>
      <c r="DX392" s="381"/>
      <c r="DY392" s="381"/>
      <c r="DZ392" s="381"/>
      <c r="EA392" s="381"/>
      <c r="EB392" s="381"/>
      <c r="EC392" s="381"/>
      <c r="ED392" s="381"/>
      <c r="EE392" s="381"/>
      <c r="EF392" s="381"/>
      <c r="EG392" s="381"/>
      <c r="EH392" s="381"/>
      <c r="EI392" s="381"/>
      <c r="EJ392" s="381"/>
      <c r="EK392" s="381"/>
      <c r="EL392" s="381"/>
      <c r="EM392" s="381"/>
      <c r="EN392" s="381"/>
      <c r="EO392" s="381"/>
      <c r="EP392" s="381"/>
      <c r="EQ392" s="381"/>
      <c r="ER392" s="381"/>
      <c r="ES392" s="381"/>
      <c r="ET392" s="381"/>
      <c r="EU392" s="381"/>
      <c r="EV392" s="381"/>
      <c r="EW392" s="381"/>
      <c r="EX392" s="381"/>
      <c r="EY392" s="381"/>
      <c r="EZ392" s="381"/>
      <c r="FA392" s="381"/>
      <c r="FB392" s="381"/>
      <c r="FC392" s="381"/>
      <c r="FD392" s="381"/>
      <c r="FE392" s="381"/>
      <c r="FF392" s="381"/>
      <c r="FG392" s="381"/>
      <c r="FH392" s="381"/>
      <c r="FI392" s="381"/>
      <c r="FJ392" s="381"/>
      <c r="FK392" s="381"/>
      <c r="FL392" s="381"/>
      <c r="FM392" s="381"/>
      <c r="FN392" s="381"/>
      <c r="FO392" s="381"/>
      <c r="FP392" s="381"/>
      <c r="FQ392" s="381"/>
      <c r="FR392" s="381"/>
      <c r="FS392" s="381"/>
      <c r="FT392" s="381"/>
      <c r="FU392" s="381"/>
      <c r="FV392" s="381"/>
      <c r="FW392" s="381"/>
      <c r="FX392" s="381"/>
      <c r="FY392" s="381"/>
      <c r="FZ392" s="381"/>
      <c r="GA392" s="381"/>
      <c r="GB392" s="381"/>
      <c r="GC392" s="381"/>
    </row>
    <row r="393" spans="1:185" s="382" customFormat="1" ht="13.8">
      <c r="A393" s="390" t="s">
        <v>6200</v>
      </c>
      <c r="B393" s="388" t="s">
        <v>5876</v>
      </c>
      <c r="C393" s="202">
        <v>9</v>
      </c>
      <c r="D393" s="146">
        <v>19416</v>
      </c>
      <c r="E393" s="146">
        <v>20877.46</v>
      </c>
      <c r="F393" s="157"/>
      <c r="G393" s="157"/>
      <c r="H393" s="157"/>
      <c r="I393" s="381"/>
      <c r="J393" s="381"/>
      <c r="K393" s="381"/>
      <c r="L393" s="381"/>
      <c r="M393" s="381"/>
      <c r="N393" s="381"/>
      <c r="O393" s="381"/>
      <c r="P393" s="381"/>
      <c r="Q393" s="381"/>
      <c r="R393" s="381"/>
      <c r="S393" s="381"/>
      <c r="T393" s="381"/>
      <c r="U393" s="381"/>
      <c r="V393" s="381"/>
      <c r="W393" s="381"/>
      <c r="X393" s="381"/>
      <c r="Y393" s="381"/>
      <c r="Z393" s="381"/>
      <c r="AA393" s="381"/>
      <c r="AB393" s="381"/>
      <c r="AC393" s="381"/>
      <c r="AD393" s="381"/>
      <c r="AE393" s="381"/>
      <c r="AF393" s="381"/>
      <c r="AG393" s="381"/>
      <c r="AH393" s="381"/>
      <c r="AI393" s="381"/>
      <c r="AJ393" s="381"/>
      <c r="AK393" s="381"/>
      <c r="AL393" s="381"/>
      <c r="AM393" s="381"/>
      <c r="AN393" s="381"/>
      <c r="AO393" s="381"/>
      <c r="AP393" s="381"/>
      <c r="AQ393" s="381"/>
      <c r="AR393" s="381"/>
      <c r="AS393" s="381"/>
      <c r="AT393" s="381"/>
      <c r="AU393" s="381"/>
      <c r="AV393" s="381"/>
      <c r="AW393" s="381"/>
      <c r="AX393" s="381"/>
      <c r="AY393" s="381"/>
      <c r="AZ393" s="381"/>
      <c r="BA393" s="381"/>
      <c r="BB393" s="381"/>
      <c r="BC393" s="381"/>
      <c r="BD393" s="381"/>
      <c r="BE393" s="381"/>
      <c r="BF393" s="381"/>
      <c r="BG393" s="381"/>
      <c r="BH393" s="381"/>
      <c r="BI393" s="381"/>
      <c r="BJ393" s="381"/>
      <c r="BK393" s="381"/>
      <c r="BL393" s="381"/>
      <c r="BM393" s="381"/>
      <c r="BN393" s="381"/>
      <c r="BO393" s="381"/>
      <c r="BP393" s="381"/>
      <c r="BQ393" s="381"/>
      <c r="BR393" s="381"/>
      <c r="BS393" s="381"/>
      <c r="BT393" s="381"/>
      <c r="BU393" s="381"/>
      <c r="BV393" s="381"/>
      <c r="BW393" s="381"/>
      <c r="BX393" s="381"/>
      <c r="BY393" s="381"/>
      <c r="BZ393" s="381"/>
      <c r="CA393" s="381"/>
      <c r="CB393" s="381"/>
      <c r="CC393" s="381"/>
      <c r="CD393" s="381"/>
      <c r="CE393" s="381"/>
      <c r="CF393" s="381"/>
      <c r="CG393" s="381"/>
      <c r="CH393" s="381"/>
      <c r="CI393" s="381"/>
      <c r="CJ393" s="381"/>
      <c r="CK393" s="381"/>
      <c r="CL393" s="381"/>
      <c r="CM393" s="381"/>
      <c r="CN393" s="381"/>
      <c r="CO393" s="381"/>
      <c r="CP393" s="381"/>
      <c r="CQ393" s="381"/>
      <c r="CR393" s="381"/>
      <c r="CS393" s="381"/>
      <c r="CT393" s="381"/>
      <c r="CU393" s="381"/>
      <c r="CV393" s="381"/>
      <c r="CW393" s="381"/>
      <c r="CX393" s="381"/>
      <c r="CY393" s="381"/>
      <c r="CZ393" s="381"/>
      <c r="DA393" s="381"/>
      <c r="DB393" s="381"/>
      <c r="DC393" s="381"/>
      <c r="DD393" s="381"/>
      <c r="DE393" s="381"/>
      <c r="DF393" s="381"/>
      <c r="DG393" s="381"/>
      <c r="DH393" s="381"/>
      <c r="DI393" s="381"/>
      <c r="DJ393" s="381"/>
      <c r="DK393" s="381"/>
      <c r="DL393" s="381"/>
      <c r="DM393" s="381"/>
      <c r="DN393" s="381"/>
      <c r="DO393" s="381"/>
      <c r="DP393" s="381"/>
      <c r="DQ393" s="381"/>
      <c r="DR393" s="381"/>
      <c r="DS393" s="381"/>
      <c r="DT393" s="381"/>
      <c r="DU393" s="381"/>
      <c r="DV393" s="381"/>
      <c r="DW393" s="381"/>
      <c r="DX393" s="381"/>
      <c r="DY393" s="381"/>
      <c r="DZ393" s="381"/>
      <c r="EA393" s="381"/>
      <c r="EB393" s="381"/>
      <c r="EC393" s="381"/>
      <c r="ED393" s="381"/>
      <c r="EE393" s="381"/>
      <c r="EF393" s="381"/>
      <c r="EG393" s="381"/>
      <c r="EH393" s="381"/>
      <c r="EI393" s="381"/>
      <c r="EJ393" s="381"/>
      <c r="EK393" s="381"/>
      <c r="EL393" s="381"/>
      <c r="EM393" s="381"/>
      <c r="EN393" s="381"/>
      <c r="EO393" s="381"/>
      <c r="EP393" s="381"/>
      <c r="EQ393" s="381"/>
      <c r="ER393" s="381"/>
      <c r="ES393" s="381"/>
      <c r="ET393" s="381"/>
      <c r="EU393" s="381"/>
      <c r="EV393" s="381"/>
      <c r="EW393" s="381"/>
      <c r="EX393" s="381"/>
      <c r="EY393" s="381"/>
      <c r="EZ393" s="381"/>
      <c r="FA393" s="381"/>
      <c r="FB393" s="381"/>
      <c r="FC393" s="381"/>
      <c r="FD393" s="381"/>
      <c r="FE393" s="381"/>
      <c r="FF393" s="381"/>
      <c r="FG393" s="381"/>
      <c r="FH393" s="381"/>
      <c r="FI393" s="381"/>
      <c r="FJ393" s="381"/>
      <c r="FK393" s="381"/>
      <c r="FL393" s="381"/>
      <c r="FM393" s="381"/>
      <c r="FN393" s="381"/>
      <c r="FO393" s="381"/>
      <c r="FP393" s="381"/>
      <c r="FQ393" s="381"/>
      <c r="FR393" s="381"/>
      <c r="FS393" s="381"/>
      <c r="FT393" s="381"/>
      <c r="FU393" s="381"/>
      <c r="FV393" s="381"/>
      <c r="FW393" s="381"/>
      <c r="FX393" s="381"/>
      <c r="FY393" s="381"/>
      <c r="FZ393" s="381"/>
      <c r="GA393" s="381"/>
      <c r="GB393" s="381"/>
      <c r="GC393" s="381"/>
    </row>
    <row r="394" spans="1:185" s="382" customFormat="1" ht="13.8">
      <c r="A394" s="390" t="s">
        <v>6201</v>
      </c>
      <c r="B394" s="388" t="s">
        <v>6073</v>
      </c>
      <c r="C394" s="202">
        <v>15</v>
      </c>
      <c r="D394" s="146">
        <v>26412.2</v>
      </c>
      <c r="E394" s="146">
        <v>26412.2</v>
      </c>
      <c r="F394" s="157"/>
      <c r="G394" s="157"/>
      <c r="H394" s="157"/>
      <c r="I394" s="381"/>
      <c r="J394" s="381"/>
      <c r="K394" s="381"/>
      <c r="L394" s="381"/>
      <c r="M394" s="381"/>
      <c r="N394" s="381"/>
      <c r="O394" s="381"/>
      <c r="P394" s="381"/>
      <c r="Q394" s="381"/>
      <c r="R394" s="381"/>
      <c r="S394" s="381"/>
      <c r="T394" s="381"/>
      <c r="U394" s="381"/>
      <c r="V394" s="381"/>
      <c r="W394" s="381"/>
      <c r="X394" s="381"/>
      <c r="Y394" s="381"/>
      <c r="Z394" s="381"/>
      <c r="AA394" s="381"/>
      <c r="AB394" s="381"/>
      <c r="AC394" s="381"/>
      <c r="AD394" s="381"/>
      <c r="AE394" s="381"/>
      <c r="AF394" s="381"/>
      <c r="AG394" s="381"/>
      <c r="AH394" s="381"/>
      <c r="AI394" s="381"/>
      <c r="AJ394" s="381"/>
      <c r="AK394" s="381"/>
      <c r="AL394" s="381"/>
      <c r="AM394" s="381"/>
      <c r="AN394" s="381"/>
      <c r="AO394" s="381"/>
      <c r="AP394" s="381"/>
      <c r="AQ394" s="381"/>
      <c r="AR394" s="381"/>
      <c r="AS394" s="381"/>
      <c r="AT394" s="381"/>
      <c r="AU394" s="381"/>
      <c r="AV394" s="381"/>
      <c r="AW394" s="381"/>
      <c r="AX394" s="381"/>
      <c r="AY394" s="381"/>
      <c r="AZ394" s="381"/>
      <c r="BA394" s="381"/>
      <c r="BB394" s="381"/>
      <c r="BC394" s="381"/>
      <c r="BD394" s="381"/>
      <c r="BE394" s="381"/>
      <c r="BF394" s="381"/>
      <c r="BG394" s="381"/>
      <c r="BH394" s="381"/>
      <c r="BI394" s="381"/>
      <c r="BJ394" s="381"/>
      <c r="BK394" s="381"/>
      <c r="BL394" s="381"/>
      <c r="BM394" s="381"/>
      <c r="BN394" s="381"/>
      <c r="BO394" s="381"/>
      <c r="BP394" s="381"/>
      <c r="BQ394" s="381"/>
      <c r="BR394" s="381"/>
      <c r="BS394" s="381"/>
      <c r="BT394" s="381"/>
      <c r="BU394" s="381"/>
      <c r="BV394" s="381"/>
      <c r="BW394" s="381"/>
      <c r="BX394" s="381"/>
      <c r="BY394" s="381"/>
      <c r="BZ394" s="381"/>
      <c r="CA394" s="381"/>
      <c r="CB394" s="381"/>
      <c r="CC394" s="381"/>
      <c r="CD394" s="381"/>
      <c r="CE394" s="381"/>
      <c r="CF394" s="381"/>
      <c r="CG394" s="381"/>
      <c r="CH394" s="381"/>
      <c r="CI394" s="381"/>
      <c r="CJ394" s="381"/>
      <c r="CK394" s="381"/>
      <c r="CL394" s="381"/>
      <c r="CM394" s="381"/>
      <c r="CN394" s="381"/>
      <c r="CO394" s="381"/>
      <c r="CP394" s="381"/>
      <c r="CQ394" s="381"/>
      <c r="CR394" s="381"/>
      <c r="CS394" s="381"/>
      <c r="CT394" s="381"/>
      <c r="CU394" s="381"/>
      <c r="CV394" s="381"/>
      <c r="CW394" s="381"/>
      <c r="CX394" s="381"/>
      <c r="CY394" s="381"/>
      <c r="CZ394" s="381"/>
      <c r="DA394" s="381"/>
      <c r="DB394" s="381"/>
      <c r="DC394" s="381"/>
      <c r="DD394" s="381"/>
      <c r="DE394" s="381"/>
      <c r="DF394" s="381"/>
      <c r="DG394" s="381"/>
      <c r="DH394" s="381"/>
      <c r="DI394" s="381"/>
      <c r="DJ394" s="381"/>
      <c r="DK394" s="381"/>
      <c r="DL394" s="381"/>
      <c r="DM394" s="381"/>
      <c r="DN394" s="381"/>
      <c r="DO394" s="381"/>
      <c r="DP394" s="381"/>
      <c r="DQ394" s="381"/>
      <c r="DR394" s="381"/>
      <c r="DS394" s="381"/>
      <c r="DT394" s="381"/>
      <c r="DU394" s="381"/>
      <c r="DV394" s="381"/>
      <c r="DW394" s="381"/>
      <c r="DX394" s="381"/>
      <c r="DY394" s="381"/>
      <c r="DZ394" s="381"/>
      <c r="EA394" s="381"/>
      <c r="EB394" s="381"/>
      <c r="EC394" s="381"/>
      <c r="ED394" s="381"/>
      <c r="EE394" s="381"/>
      <c r="EF394" s="381"/>
      <c r="EG394" s="381"/>
      <c r="EH394" s="381"/>
      <c r="EI394" s="381"/>
      <c r="EJ394" s="381"/>
      <c r="EK394" s="381"/>
      <c r="EL394" s="381"/>
      <c r="EM394" s="381"/>
      <c r="EN394" s="381"/>
      <c r="EO394" s="381"/>
      <c r="EP394" s="381"/>
      <c r="EQ394" s="381"/>
      <c r="ER394" s="381"/>
      <c r="ES394" s="381"/>
      <c r="ET394" s="381"/>
      <c r="EU394" s="381"/>
      <c r="EV394" s="381"/>
      <c r="EW394" s="381"/>
      <c r="EX394" s="381"/>
      <c r="EY394" s="381"/>
      <c r="EZ394" s="381"/>
      <c r="FA394" s="381"/>
      <c r="FB394" s="381"/>
      <c r="FC394" s="381"/>
      <c r="FD394" s="381"/>
      <c r="FE394" s="381"/>
      <c r="FF394" s="381"/>
      <c r="FG394" s="381"/>
      <c r="FH394" s="381"/>
      <c r="FI394" s="381"/>
      <c r="FJ394" s="381"/>
      <c r="FK394" s="381"/>
      <c r="FL394" s="381"/>
      <c r="FM394" s="381"/>
      <c r="FN394" s="381"/>
      <c r="FO394" s="381"/>
      <c r="FP394" s="381"/>
      <c r="FQ394" s="381"/>
      <c r="FR394" s="381"/>
      <c r="FS394" s="381"/>
      <c r="FT394" s="381"/>
      <c r="FU394" s="381"/>
      <c r="FV394" s="381"/>
      <c r="FW394" s="381"/>
      <c r="FX394" s="381"/>
      <c r="FY394" s="381"/>
      <c r="FZ394" s="381"/>
      <c r="GA394" s="381"/>
      <c r="GB394" s="381"/>
      <c r="GC394" s="381"/>
    </row>
    <row r="395" spans="1:185" s="382" customFormat="1" ht="13.8">
      <c r="A395" s="390" t="s">
        <v>6202</v>
      </c>
      <c r="B395" s="388" t="s">
        <v>5896</v>
      </c>
      <c r="C395" s="202">
        <v>4</v>
      </c>
      <c r="D395" s="146">
        <v>20739.099999999999</v>
      </c>
      <c r="E395" s="146">
        <v>20941.78</v>
      </c>
      <c r="F395" s="157"/>
      <c r="G395" s="157"/>
      <c r="H395" s="157"/>
      <c r="I395" s="381"/>
      <c r="J395" s="381"/>
      <c r="K395" s="381"/>
      <c r="L395" s="381"/>
      <c r="M395" s="381"/>
      <c r="N395" s="381"/>
      <c r="O395" s="381"/>
      <c r="P395" s="381"/>
      <c r="Q395" s="381"/>
      <c r="R395" s="381"/>
      <c r="S395" s="381"/>
      <c r="T395" s="381"/>
      <c r="U395" s="381"/>
      <c r="V395" s="381"/>
      <c r="W395" s="381"/>
      <c r="X395" s="381"/>
      <c r="Y395" s="381"/>
      <c r="Z395" s="381"/>
      <c r="AA395" s="381"/>
      <c r="AB395" s="381"/>
      <c r="AC395" s="381"/>
      <c r="AD395" s="381"/>
      <c r="AE395" s="381"/>
      <c r="AF395" s="381"/>
      <c r="AG395" s="381"/>
      <c r="AH395" s="381"/>
      <c r="AI395" s="381"/>
      <c r="AJ395" s="381"/>
      <c r="AK395" s="381"/>
      <c r="AL395" s="381"/>
      <c r="AM395" s="381"/>
      <c r="AN395" s="381"/>
      <c r="AO395" s="381"/>
      <c r="AP395" s="381"/>
      <c r="AQ395" s="381"/>
      <c r="AR395" s="381"/>
      <c r="AS395" s="381"/>
      <c r="AT395" s="381"/>
      <c r="AU395" s="381"/>
      <c r="AV395" s="381"/>
      <c r="AW395" s="381"/>
      <c r="AX395" s="381"/>
      <c r="AY395" s="381"/>
      <c r="AZ395" s="381"/>
      <c r="BA395" s="381"/>
      <c r="BB395" s="381"/>
      <c r="BC395" s="381"/>
      <c r="BD395" s="381"/>
      <c r="BE395" s="381"/>
      <c r="BF395" s="381"/>
      <c r="BG395" s="381"/>
      <c r="BH395" s="381"/>
      <c r="BI395" s="381"/>
      <c r="BJ395" s="381"/>
      <c r="BK395" s="381"/>
      <c r="BL395" s="381"/>
      <c r="BM395" s="381"/>
      <c r="BN395" s="381"/>
      <c r="BO395" s="381"/>
      <c r="BP395" s="381"/>
      <c r="BQ395" s="381"/>
      <c r="BR395" s="381"/>
      <c r="BS395" s="381"/>
      <c r="BT395" s="381"/>
      <c r="BU395" s="381"/>
      <c r="BV395" s="381"/>
      <c r="BW395" s="381"/>
      <c r="BX395" s="381"/>
      <c r="BY395" s="381"/>
      <c r="BZ395" s="381"/>
      <c r="CA395" s="381"/>
      <c r="CB395" s="381"/>
      <c r="CC395" s="381"/>
      <c r="CD395" s="381"/>
      <c r="CE395" s="381"/>
      <c r="CF395" s="381"/>
      <c r="CG395" s="381"/>
      <c r="CH395" s="381"/>
      <c r="CI395" s="381"/>
      <c r="CJ395" s="381"/>
      <c r="CK395" s="381"/>
      <c r="CL395" s="381"/>
      <c r="CM395" s="381"/>
      <c r="CN395" s="381"/>
      <c r="CO395" s="381"/>
      <c r="CP395" s="381"/>
      <c r="CQ395" s="381"/>
      <c r="CR395" s="381"/>
      <c r="CS395" s="381"/>
      <c r="CT395" s="381"/>
      <c r="CU395" s="381"/>
      <c r="CV395" s="381"/>
      <c r="CW395" s="381"/>
      <c r="CX395" s="381"/>
      <c r="CY395" s="381"/>
      <c r="CZ395" s="381"/>
      <c r="DA395" s="381"/>
      <c r="DB395" s="381"/>
      <c r="DC395" s="381"/>
      <c r="DD395" s="381"/>
      <c r="DE395" s="381"/>
      <c r="DF395" s="381"/>
      <c r="DG395" s="381"/>
      <c r="DH395" s="381"/>
      <c r="DI395" s="381"/>
      <c r="DJ395" s="381"/>
      <c r="DK395" s="381"/>
      <c r="DL395" s="381"/>
      <c r="DM395" s="381"/>
      <c r="DN395" s="381"/>
      <c r="DO395" s="381"/>
      <c r="DP395" s="381"/>
      <c r="DQ395" s="381"/>
      <c r="DR395" s="381"/>
      <c r="DS395" s="381"/>
      <c r="DT395" s="381"/>
      <c r="DU395" s="381"/>
      <c r="DV395" s="381"/>
      <c r="DW395" s="381"/>
      <c r="DX395" s="381"/>
      <c r="DY395" s="381"/>
      <c r="DZ395" s="381"/>
      <c r="EA395" s="381"/>
      <c r="EB395" s="381"/>
      <c r="EC395" s="381"/>
      <c r="ED395" s="381"/>
      <c r="EE395" s="381"/>
      <c r="EF395" s="381"/>
      <c r="EG395" s="381"/>
      <c r="EH395" s="381"/>
      <c r="EI395" s="381"/>
      <c r="EJ395" s="381"/>
      <c r="EK395" s="381"/>
      <c r="EL395" s="381"/>
      <c r="EM395" s="381"/>
      <c r="EN395" s="381"/>
      <c r="EO395" s="381"/>
      <c r="EP395" s="381"/>
      <c r="EQ395" s="381"/>
      <c r="ER395" s="381"/>
      <c r="ES395" s="381"/>
      <c r="ET395" s="381"/>
      <c r="EU395" s="381"/>
      <c r="EV395" s="381"/>
      <c r="EW395" s="381"/>
      <c r="EX395" s="381"/>
      <c r="EY395" s="381"/>
      <c r="EZ395" s="381"/>
      <c r="FA395" s="381"/>
      <c r="FB395" s="381"/>
      <c r="FC395" s="381"/>
      <c r="FD395" s="381"/>
      <c r="FE395" s="381"/>
      <c r="FF395" s="381"/>
      <c r="FG395" s="381"/>
      <c r="FH395" s="381"/>
      <c r="FI395" s="381"/>
      <c r="FJ395" s="381"/>
      <c r="FK395" s="381"/>
      <c r="FL395" s="381"/>
      <c r="FM395" s="381"/>
      <c r="FN395" s="381"/>
      <c r="FO395" s="381"/>
      <c r="FP395" s="381"/>
      <c r="FQ395" s="381"/>
      <c r="FR395" s="381"/>
      <c r="FS395" s="381"/>
      <c r="FT395" s="381"/>
      <c r="FU395" s="381"/>
      <c r="FV395" s="381"/>
      <c r="FW395" s="381"/>
      <c r="FX395" s="381"/>
      <c r="FY395" s="381"/>
      <c r="FZ395" s="381"/>
      <c r="GA395" s="381"/>
      <c r="GB395" s="381"/>
      <c r="GC395" s="381"/>
    </row>
    <row r="396" spans="1:185" s="382" customFormat="1" ht="13.8">
      <c r="A396" s="390" t="s">
        <v>6203</v>
      </c>
      <c r="B396" s="388" t="s">
        <v>5903</v>
      </c>
      <c r="C396" s="202">
        <v>5</v>
      </c>
      <c r="D396" s="146">
        <v>23984</v>
      </c>
      <c r="E396" s="146">
        <v>25590.3</v>
      </c>
      <c r="F396" s="157"/>
      <c r="G396" s="157"/>
      <c r="H396" s="157"/>
      <c r="I396" s="381"/>
      <c r="J396" s="381"/>
      <c r="K396" s="381"/>
      <c r="L396" s="381"/>
      <c r="M396" s="381"/>
      <c r="N396" s="381"/>
      <c r="O396" s="381"/>
      <c r="P396" s="381"/>
      <c r="Q396" s="381"/>
      <c r="R396" s="381"/>
      <c r="S396" s="381"/>
      <c r="T396" s="381"/>
      <c r="U396" s="381"/>
      <c r="V396" s="381"/>
      <c r="W396" s="381"/>
      <c r="X396" s="381"/>
      <c r="Y396" s="381"/>
      <c r="Z396" s="381"/>
      <c r="AA396" s="381"/>
      <c r="AB396" s="381"/>
      <c r="AC396" s="381"/>
      <c r="AD396" s="381"/>
      <c r="AE396" s="381"/>
      <c r="AF396" s="381"/>
      <c r="AG396" s="381"/>
      <c r="AH396" s="381"/>
      <c r="AI396" s="381"/>
      <c r="AJ396" s="381"/>
      <c r="AK396" s="381"/>
      <c r="AL396" s="381"/>
      <c r="AM396" s="381"/>
      <c r="AN396" s="381"/>
      <c r="AO396" s="381"/>
      <c r="AP396" s="381"/>
      <c r="AQ396" s="381"/>
      <c r="AR396" s="381"/>
      <c r="AS396" s="381"/>
      <c r="AT396" s="381"/>
      <c r="AU396" s="381"/>
      <c r="AV396" s="381"/>
      <c r="AW396" s="381"/>
      <c r="AX396" s="381"/>
      <c r="AY396" s="381"/>
      <c r="AZ396" s="381"/>
      <c r="BA396" s="381"/>
      <c r="BB396" s="381"/>
      <c r="BC396" s="381"/>
      <c r="BD396" s="381"/>
      <c r="BE396" s="381"/>
      <c r="BF396" s="381"/>
      <c r="BG396" s="381"/>
      <c r="BH396" s="381"/>
      <c r="BI396" s="381"/>
      <c r="BJ396" s="381"/>
      <c r="BK396" s="381"/>
      <c r="BL396" s="381"/>
      <c r="BM396" s="381"/>
      <c r="BN396" s="381"/>
      <c r="BO396" s="381"/>
      <c r="BP396" s="381"/>
      <c r="BQ396" s="381"/>
      <c r="BR396" s="381"/>
      <c r="BS396" s="381"/>
      <c r="BT396" s="381"/>
      <c r="BU396" s="381"/>
      <c r="BV396" s="381"/>
      <c r="BW396" s="381"/>
      <c r="BX396" s="381"/>
      <c r="BY396" s="381"/>
      <c r="BZ396" s="381"/>
      <c r="CA396" s="381"/>
      <c r="CB396" s="381"/>
      <c r="CC396" s="381"/>
      <c r="CD396" s="381"/>
      <c r="CE396" s="381"/>
      <c r="CF396" s="381"/>
      <c r="CG396" s="381"/>
      <c r="CH396" s="381"/>
      <c r="CI396" s="381"/>
      <c r="CJ396" s="381"/>
      <c r="CK396" s="381"/>
      <c r="CL396" s="381"/>
      <c r="CM396" s="381"/>
      <c r="CN396" s="381"/>
      <c r="CO396" s="381"/>
      <c r="CP396" s="381"/>
      <c r="CQ396" s="381"/>
      <c r="CR396" s="381"/>
      <c r="CS396" s="381"/>
      <c r="CT396" s="381"/>
      <c r="CU396" s="381"/>
      <c r="CV396" s="381"/>
      <c r="CW396" s="381"/>
      <c r="CX396" s="381"/>
      <c r="CY396" s="381"/>
      <c r="CZ396" s="381"/>
      <c r="DA396" s="381"/>
      <c r="DB396" s="381"/>
      <c r="DC396" s="381"/>
      <c r="DD396" s="381"/>
      <c r="DE396" s="381"/>
      <c r="DF396" s="381"/>
      <c r="DG396" s="381"/>
      <c r="DH396" s="381"/>
      <c r="DI396" s="381"/>
      <c r="DJ396" s="381"/>
      <c r="DK396" s="381"/>
      <c r="DL396" s="381"/>
      <c r="DM396" s="381"/>
      <c r="DN396" s="381"/>
      <c r="DO396" s="381"/>
      <c r="DP396" s="381"/>
      <c r="DQ396" s="381"/>
      <c r="DR396" s="381"/>
      <c r="DS396" s="381"/>
      <c r="DT396" s="381"/>
      <c r="DU396" s="381"/>
      <c r="DV396" s="381"/>
      <c r="DW396" s="381"/>
      <c r="DX396" s="381"/>
      <c r="DY396" s="381"/>
      <c r="DZ396" s="381"/>
      <c r="EA396" s="381"/>
      <c r="EB396" s="381"/>
      <c r="EC396" s="381"/>
      <c r="ED396" s="381"/>
      <c r="EE396" s="381"/>
      <c r="EF396" s="381"/>
      <c r="EG396" s="381"/>
      <c r="EH396" s="381"/>
      <c r="EI396" s="381"/>
      <c r="EJ396" s="381"/>
      <c r="EK396" s="381"/>
      <c r="EL396" s="381"/>
      <c r="EM396" s="381"/>
      <c r="EN396" s="381"/>
      <c r="EO396" s="381"/>
      <c r="EP396" s="381"/>
      <c r="EQ396" s="381"/>
      <c r="ER396" s="381"/>
      <c r="ES396" s="381"/>
      <c r="ET396" s="381"/>
      <c r="EU396" s="381"/>
      <c r="EV396" s="381"/>
      <c r="EW396" s="381"/>
      <c r="EX396" s="381"/>
      <c r="EY396" s="381"/>
      <c r="EZ396" s="381"/>
      <c r="FA396" s="381"/>
      <c r="FB396" s="381"/>
      <c r="FC396" s="381"/>
      <c r="FD396" s="381"/>
      <c r="FE396" s="381"/>
      <c r="FF396" s="381"/>
      <c r="FG396" s="381"/>
      <c r="FH396" s="381"/>
      <c r="FI396" s="381"/>
      <c r="FJ396" s="381"/>
      <c r="FK396" s="381"/>
      <c r="FL396" s="381"/>
      <c r="FM396" s="381"/>
      <c r="FN396" s="381"/>
      <c r="FO396" s="381"/>
      <c r="FP396" s="381"/>
      <c r="FQ396" s="381"/>
      <c r="FR396" s="381"/>
      <c r="FS396" s="381"/>
      <c r="FT396" s="381"/>
      <c r="FU396" s="381"/>
      <c r="FV396" s="381"/>
      <c r="FW396" s="381"/>
      <c r="FX396" s="381"/>
      <c r="FY396" s="381"/>
      <c r="FZ396" s="381"/>
      <c r="GA396" s="381"/>
      <c r="GB396" s="381"/>
      <c r="GC396" s="381"/>
    </row>
    <row r="397" spans="1:185" s="382" customFormat="1" ht="27.6">
      <c r="A397" s="390" t="s">
        <v>6204</v>
      </c>
      <c r="B397" s="388" t="s">
        <v>5907</v>
      </c>
      <c r="C397" s="202">
        <v>2</v>
      </c>
      <c r="D397" s="146">
        <v>30623</v>
      </c>
      <c r="E397" s="146">
        <v>31971</v>
      </c>
      <c r="F397" s="157"/>
      <c r="G397" s="157"/>
      <c r="H397" s="157"/>
      <c r="I397" s="381"/>
      <c r="J397" s="381"/>
      <c r="K397" s="381"/>
      <c r="L397" s="381"/>
      <c r="M397" s="381"/>
      <c r="N397" s="381"/>
      <c r="O397" s="381"/>
      <c r="P397" s="381"/>
      <c r="Q397" s="381"/>
      <c r="R397" s="381"/>
      <c r="S397" s="381"/>
      <c r="T397" s="381"/>
      <c r="U397" s="381"/>
      <c r="V397" s="381"/>
      <c r="W397" s="381"/>
      <c r="X397" s="381"/>
      <c r="Y397" s="381"/>
      <c r="Z397" s="381"/>
      <c r="AA397" s="381"/>
      <c r="AB397" s="381"/>
      <c r="AC397" s="381"/>
      <c r="AD397" s="381"/>
      <c r="AE397" s="381"/>
      <c r="AF397" s="381"/>
      <c r="AG397" s="381"/>
      <c r="AH397" s="381"/>
      <c r="AI397" s="381"/>
      <c r="AJ397" s="381"/>
      <c r="AK397" s="381"/>
      <c r="AL397" s="381"/>
      <c r="AM397" s="381"/>
      <c r="AN397" s="381"/>
      <c r="AO397" s="381"/>
      <c r="AP397" s="381"/>
      <c r="AQ397" s="381"/>
      <c r="AR397" s="381"/>
      <c r="AS397" s="381"/>
      <c r="AT397" s="381"/>
      <c r="AU397" s="381"/>
      <c r="AV397" s="381"/>
      <c r="AW397" s="381"/>
      <c r="AX397" s="381"/>
      <c r="AY397" s="381"/>
      <c r="AZ397" s="381"/>
      <c r="BA397" s="381"/>
      <c r="BB397" s="381"/>
      <c r="BC397" s="381"/>
      <c r="BD397" s="381"/>
      <c r="BE397" s="381"/>
      <c r="BF397" s="381"/>
      <c r="BG397" s="381"/>
      <c r="BH397" s="381"/>
      <c r="BI397" s="381"/>
      <c r="BJ397" s="381"/>
      <c r="BK397" s="381"/>
      <c r="BL397" s="381"/>
      <c r="BM397" s="381"/>
      <c r="BN397" s="381"/>
      <c r="BO397" s="381"/>
      <c r="BP397" s="381"/>
      <c r="BQ397" s="381"/>
      <c r="BR397" s="381"/>
      <c r="BS397" s="381"/>
      <c r="BT397" s="381"/>
      <c r="BU397" s="381"/>
      <c r="BV397" s="381"/>
      <c r="BW397" s="381"/>
      <c r="BX397" s="381"/>
      <c r="BY397" s="381"/>
      <c r="BZ397" s="381"/>
      <c r="CA397" s="381"/>
      <c r="CB397" s="381"/>
      <c r="CC397" s="381"/>
      <c r="CD397" s="381"/>
      <c r="CE397" s="381"/>
      <c r="CF397" s="381"/>
      <c r="CG397" s="381"/>
      <c r="CH397" s="381"/>
      <c r="CI397" s="381"/>
      <c r="CJ397" s="381"/>
      <c r="CK397" s="381"/>
      <c r="CL397" s="381"/>
      <c r="CM397" s="381"/>
      <c r="CN397" s="381"/>
      <c r="CO397" s="381"/>
      <c r="CP397" s="381"/>
      <c r="CQ397" s="381"/>
      <c r="CR397" s="381"/>
      <c r="CS397" s="381"/>
      <c r="CT397" s="381"/>
      <c r="CU397" s="381"/>
      <c r="CV397" s="381"/>
      <c r="CW397" s="381"/>
      <c r="CX397" s="381"/>
      <c r="CY397" s="381"/>
      <c r="CZ397" s="381"/>
      <c r="DA397" s="381"/>
      <c r="DB397" s="381"/>
      <c r="DC397" s="381"/>
      <c r="DD397" s="381"/>
      <c r="DE397" s="381"/>
      <c r="DF397" s="381"/>
      <c r="DG397" s="381"/>
      <c r="DH397" s="381"/>
      <c r="DI397" s="381"/>
      <c r="DJ397" s="381"/>
      <c r="DK397" s="381"/>
      <c r="DL397" s="381"/>
      <c r="DM397" s="381"/>
      <c r="DN397" s="381"/>
      <c r="DO397" s="381"/>
      <c r="DP397" s="381"/>
      <c r="DQ397" s="381"/>
      <c r="DR397" s="381"/>
      <c r="DS397" s="381"/>
      <c r="DT397" s="381"/>
      <c r="DU397" s="381"/>
      <c r="DV397" s="381"/>
      <c r="DW397" s="381"/>
      <c r="DX397" s="381"/>
      <c r="DY397" s="381"/>
      <c r="DZ397" s="381"/>
      <c r="EA397" s="381"/>
      <c r="EB397" s="381"/>
      <c r="EC397" s="381"/>
      <c r="ED397" s="381"/>
      <c r="EE397" s="381"/>
      <c r="EF397" s="381"/>
      <c r="EG397" s="381"/>
      <c r="EH397" s="381"/>
      <c r="EI397" s="381"/>
      <c r="EJ397" s="381"/>
      <c r="EK397" s="381"/>
      <c r="EL397" s="381"/>
      <c r="EM397" s="381"/>
      <c r="EN397" s="381"/>
      <c r="EO397" s="381"/>
      <c r="EP397" s="381"/>
      <c r="EQ397" s="381"/>
      <c r="ER397" s="381"/>
      <c r="ES397" s="381"/>
      <c r="ET397" s="381"/>
      <c r="EU397" s="381"/>
      <c r="EV397" s="381"/>
      <c r="EW397" s="381"/>
      <c r="EX397" s="381"/>
      <c r="EY397" s="381"/>
      <c r="EZ397" s="381"/>
      <c r="FA397" s="381"/>
      <c r="FB397" s="381"/>
      <c r="FC397" s="381"/>
      <c r="FD397" s="381"/>
      <c r="FE397" s="381"/>
      <c r="FF397" s="381"/>
      <c r="FG397" s="381"/>
      <c r="FH397" s="381"/>
      <c r="FI397" s="381"/>
      <c r="FJ397" s="381"/>
      <c r="FK397" s="381"/>
      <c r="FL397" s="381"/>
      <c r="FM397" s="381"/>
      <c r="FN397" s="381"/>
      <c r="FO397" s="381"/>
      <c r="FP397" s="381"/>
      <c r="FQ397" s="381"/>
      <c r="FR397" s="381"/>
      <c r="FS397" s="381"/>
      <c r="FT397" s="381"/>
      <c r="FU397" s="381"/>
      <c r="FV397" s="381"/>
      <c r="FW397" s="381"/>
      <c r="FX397" s="381"/>
      <c r="FY397" s="381"/>
      <c r="FZ397" s="381"/>
      <c r="GA397" s="381"/>
      <c r="GB397" s="381"/>
      <c r="GC397" s="381"/>
    </row>
    <row r="398" spans="1:185" s="382" customFormat="1" ht="13.8">
      <c r="A398" s="390" t="s">
        <v>6205</v>
      </c>
      <c r="B398" s="388" t="s">
        <v>5909</v>
      </c>
      <c r="C398" s="202">
        <v>78</v>
      </c>
      <c r="D398" s="146">
        <v>20688</v>
      </c>
      <c r="E398" s="146">
        <v>22920.400000000001</v>
      </c>
      <c r="F398" s="157"/>
      <c r="G398" s="157"/>
      <c r="H398" s="157"/>
      <c r="I398" s="381"/>
      <c r="J398" s="381"/>
      <c r="K398" s="381"/>
      <c r="L398" s="381"/>
      <c r="M398" s="381"/>
      <c r="N398" s="381"/>
      <c r="O398" s="381"/>
      <c r="P398" s="381"/>
      <c r="Q398" s="381"/>
      <c r="R398" s="381"/>
      <c r="S398" s="381"/>
      <c r="T398" s="381"/>
      <c r="U398" s="381"/>
      <c r="V398" s="381"/>
      <c r="W398" s="381"/>
      <c r="X398" s="381"/>
      <c r="Y398" s="381"/>
      <c r="Z398" s="381"/>
      <c r="AA398" s="381"/>
      <c r="AB398" s="381"/>
      <c r="AC398" s="381"/>
      <c r="AD398" s="381"/>
      <c r="AE398" s="381"/>
      <c r="AF398" s="381"/>
      <c r="AG398" s="381"/>
      <c r="AH398" s="381"/>
      <c r="AI398" s="381"/>
      <c r="AJ398" s="381"/>
      <c r="AK398" s="381"/>
      <c r="AL398" s="381"/>
      <c r="AM398" s="381"/>
      <c r="AN398" s="381"/>
      <c r="AO398" s="381"/>
      <c r="AP398" s="381"/>
      <c r="AQ398" s="381"/>
      <c r="AR398" s="381"/>
      <c r="AS398" s="381"/>
      <c r="AT398" s="381"/>
      <c r="AU398" s="381"/>
      <c r="AV398" s="381"/>
      <c r="AW398" s="381"/>
      <c r="AX398" s="381"/>
      <c r="AY398" s="381"/>
      <c r="AZ398" s="381"/>
      <c r="BA398" s="381"/>
      <c r="BB398" s="381"/>
      <c r="BC398" s="381"/>
      <c r="BD398" s="381"/>
      <c r="BE398" s="381"/>
      <c r="BF398" s="381"/>
      <c r="BG398" s="381"/>
      <c r="BH398" s="381"/>
      <c r="BI398" s="381"/>
      <c r="BJ398" s="381"/>
      <c r="BK398" s="381"/>
      <c r="BL398" s="381"/>
      <c r="BM398" s="381"/>
      <c r="BN398" s="381"/>
      <c r="BO398" s="381"/>
      <c r="BP398" s="381"/>
      <c r="BQ398" s="381"/>
      <c r="BR398" s="381"/>
      <c r="BS398" s="381"/>
      <c r="BT398" s="381"/>
      <c r="BU398" s="381"/>
      <c r="BV398" s="381"/>
      <c r="BW398" s="381"/>
      <c r="BX398" s="381"/>
      <c r="BY398" s="381"/>
      <c r="BZ398" s="381"/>
      <c r="CA398" s="381"/>
      <c r="CB398" s="381"/>
      <c r="CC398" s="381"/>
      <c r="CD398" s="381"/>
      <c r="CE398" s="381"/>
      <c r="CF398" s="381"/>
      <c r="CG398" s="381"/>
      <c r="CH398" s="381"/>
      <c r="CI398" s="381"/>
      <c r="CJ398" s="381"/>
      <c r="CK398" s="381"/>
      <c r="CL398" s="381"/>
      <c r="CM398" s="381"/>
      <c r="CN398" s="381"/>
      <c r="CO398" s="381"/>
      <c r="CP398" s="381"/>
      <c r="CQ398" s="381"/>
      <c r="CR398" s="381"/>
      <c r="CS398" s="381"/>
      <c r="CT398" s="381"/>
      <c r="CU398" s="381"/>
      <c r="CV398" s="381"/>
      <c r="CW398" s="381"/>
      <c r="CX398" s="381"/>
      <c r="CY398" s="381"/>
      <c r="CZ398" s="381"/>
      <c r="DA398" s="381"/>
      <c r="DB398" s="381"/>
      <c r="DC398" s="381"/>
      <c r="DD398" s="381"/>
      <c r="DE398" s="381"/>
      <c r="DF398" s="381"/>
      <c r="DG398" s="381"/>
      <c r="DH398" s="381"/>
      <c r="DI398" s="381"/>
      <c r="DJ398" s="381"/>
      <c r="DK398" s="381"/>
      <c r="DL398" s="381"/>
      <c r="DM398" s="381"/>
      <c r="DN398" s="381"/>
      <c r="DO398" s="381"/>
      <c r="DP398" s="381"/>
      <c r="DQ398" s="381"/>
      <c r="DR398" s="381"/>
      <c r="DS398" s="381"/>
      <c r="DT398" s="381"/>
      <c r="DU398" s="381"/>
      <c r="DV398" s="381"/>
      <c r="DW398" s="381"/>
      <c r="DX398" s="381"/>
      <c r="DY398" s="381"/>
      <c r="DZ398" s="381"/>
      <c r="EA398" s="381"/>
      <c r="EB398" s="381"/>
      <c r="EC398" s="381"/>
      <c r="ED398" s="381"/>
      <c r="EE398" s="381"/>
      <c r="EF398" s="381"/>
      <c r="EG398" s="381"/>
      <c r="EH398" s="381"/>
      <c r="EI398" s="381"/>
      <c r="EJ398" s="381"/>
      <c r="EK398" s="381"/>
      <c r="EL398" s="381"/>
      <c r="EM398" s="381"/>
      <c r="EN398" s="381"/>
      <c r="EO398" s="381"/>
      <c r="EP398" s="381"/>
      <c r="EQ398" s="381"/>
      <c r="ER398" s="381"/>
      <c r="ES398" s="381"/>
      <c r="ET398" s="381"/>
      <c r="EU398" s="381"/>
      <c r="EV398" s="381"/>
      <c r="EW398" s="381"/>
      <c r="EX398" s="381"/>
      <c r="EY398" s="381"/>
      <c r="EZ398" s="381"/>
      <c r="FA398" s="381"/>
      <c r="FB398" s="381"/>
      <c r="FC398" s="381"/>
      <c r="FD398" s="381"/>
      <c r="FE398" s="381"/>
      <c r="FF398" s="381"/>
      <c r="FG398" s="381"/>
      <c r="FH398" s="381"/>
      <c r="FI398" s="381"/>
      <c r="FJ398" s="381"/>
      <c r="FK398" s="381"/>
      <c r="FL398" s="381"/>
      <c r="FM398" s="381"/>
      <c r="FN398" s="381"/>
      <c r="FO398" s="381"/>
      <c r="FP398" s="381"/>
      <c r="FQ398" s="381"/>
      <c r="FR398" s="381"/>
      <c r="FS398" s="381"/>
      <c r="FT398" s="381"/>
      <c r="FU398" s="381"/>
      <c r="FV398" s="381"/>
      <c r="FW398" s="381"/>
      <c r="FX398" s="381"/>
      <c r="FY398" s="381"/>
      <c r="FZ398" s="381"/>
      <c r="GA398" s="381"/>
      <c r="GB398" s="381"/>
      <c r="GC398" s="381"/>
    </row>
    <row r="399" spans="1:185" s="382" customFormat="1" ht="13.8">
      <c r="A399" s="390" t="s">
        <v>6206</v>
      </c>
      <c r="B399" s="388" t="s">
        <v>5934</v>
      </c>
      <c r="C399" s="202">
        <v>80</v>
      </c>
      <c r="D399" s="146">
        <v>38938</v>
      </c>
      <c r="E399" s="146">
        <v>41269.86</v>
      </c>
      <c r="F399" s="157"/>
      <c r="G399" s="157"/>
      <c r="H399" s="157"/>
      <c r="I399" s="381"/>
      <c r="J399" s="381"/>
      <c r="K399" s="381"/>
      <c r="L399" s="381"/>
      <c r="M399" s="381"/>
      <c r="N399" s="381"/>
      <c r="O399" s="381"/>
      <c r="P399" s="381"/>
      <c r="Q399" s="381"/>
      <c r="R399" s="381"/>
      <c r="S399" s="381"/>
      <c r="T399" s="381"/>
      <c r="U399" s="381"/>
      <c r="V399" s="381"/>
      <c r="W399" s="381"/>
      <c r="X399" s="381"/>
      <c r="Y399" s="381"/>
      <c r="Z399" s="381"/>
      <c r="AA399" s="381"/>
      <c r="AB399" s="381"/>
      <c r="AC399" s="381"/>
      <c r="AD399" s="381"/>
      <c r="AE399" s="381"/>
      <c r="AF399" s="381"/>
      <c r="AG399" s="381"/>
      <c r="AH399" s="381"/>
      <c r="AI399" s="381"/>
      <c r="AJ399" s="381"/>
      <c r="AK399" s="381"/>
      <c r="AL399" s="381"/>
      <c r="AM399" s="381"/>
      <c r="AN399" s="381"/>
      <c r="AO399" s="381"/>
      <c r="AP399" s="381"/>
      <c r="AQ399" s="381"/>
      <c r="AR399" s="381"/>
      <c r="AS399" s="381"/>
      <c r="AT399" s="381"/>
      <c r="AU399" s="381"/>
      <c r="AV399" s="381"/>
      <c r="AW399" s="381"/>
      <c r="AX399" s="381"/>
      <c r="AY399" s="381"/>
      <c r="AZ399" s="381"/>
      <c r="BA399" s="381"/>
      <c r="BB399" s="381"/>
      <c r="BC399" s="381"/>
      <c r="BD399" s="381"/>
      <c r="BE399" s="381"/>
      <c r="BF399" s="381"/>
      <c r="BG399" s="381"/>
      <c r="BH399" s="381"/>
      <c r="BI399" s="381"/>
      <c r="BJ399" s="381"/>
      <c r="BK399" s="381"/>
      <c r="BL399" s="381"/>
      <c r="BM399" s="381"/>
      <c r="BN399" s="381"/>
      <c r="BO399" s="381"/>
      <c r="BP399" s="381"/>
      <c r="BQ399" s="381"/>
      <c r="BR399" s="381"/>
      <c r="BS399" s="381"/>
      <c r="BT399" s="381"/>
      <c r="BU399" s="381"/>
      <c r="BV399" s="381"/>
      <c r="BW399" s="381"/>
      <c r="BX399" s="381"/>
      <c r="BY399" s="381"/>
      <c r="BZ399" s="381"/>
      <c r="CA399" s="381"/>
      <c r="CB399" s="381"/>
      <c r="CC399" s="381"/>
      <c r="CD399" s="381"/>
      <c r="CE399" s="381"/>
      <c r="CF399" s="381"/>
      <c r="CG399" s="381"/>
      <c r="CH399" s="381"/>
      <c r="CI399" s="381"/>
      <c r="CJ399" s="381"/>
      <c r="CK399" s="381"/>
      <c r="CL399" s="381"/>
      <c r="CM399" s="381"/>
      <c r="CN399" s="381"/>
      <c r="CO399" s="381"/>
      <c r="CP399" s="381"/>
      <c r="CQ399" s="381"/>
      <c r="CR399" s="381"/>
      <c r="CS399" s="381"/>
      <c r="CT399" s="381"/>
      <c r="CU399" s="381"/>
      <c r="CV399" s="381"/>
      <c r="CW399" s="381"/>
      <c r="CX399" s="381"/>
      <c r="CY399" s="381"/>
      <c r="CZ399" s="381"/>
      <c r="DA399" s="381"/>
      <c r="DB399" s="381"/>
      <c r="DC399" s="381"/>
      <c r="DD399" s="381"/>
      <c r="DE399" s="381"/>
      <c r="DF399" s="381"/>
      <c r="DG399" s="381"/>
      <c r="DH399" s="381"/>
      <c r="DI399" s="381"/>
      <c r="DJ399" s="381"/>
      <c r="DK399" s="381"/>
      <c r="DL399" s="381"/>
      <c r="DM399" s="381"/>
      <c r="DN399" s="381"/>
      <c r="DO399" s="381"/>
      <c r="DP399" s="381"/>
      <c r="DQ399" s="381"/>
      <c r="DR399" s="381"/>
      <c r="DS399" s="381"/>
      <c r="DT399" s="381"/>
      <c r="DU399" s="381"/>
      <c r="DV399" s="381"/>
      <c r="DW399" s="381"/>
      <c r="DX399" s="381"/>
      <c r="DY399" s="381"/>
      <c r="DZ399" s="381"/>
      <c r="EA399" s="381"/>
      <c r="EB399" s="381"/>
      <c r="EC399" s="381"/>
      <c r="ED399" s="381"/>
      <c r="EE399" s="381"/>
      <c r="EF399" s="381"/>
      <c r="EG399" s="381"/>
      <c r="EH399" s="381"/>
      <c r="EI399" s="381"/>
      <c r="EJ399" s="381"/>
      <c r="EK399" s="381"/>
      <c r="EL399" s="381"/>
      <c r="EM399" s="381"/>
      <c r="EN399" s="381"/>
      <c r="EO399" s="381"/>
      <c r="EP399" s="381"/>
      <c r="EQ399" s="381"/>
      <c r="ER399" s="381"/>
      <c r="ES399" s="381"/>
      <c r="ET399" s="381"/>
      <c r="EU399" s="381"/>
      <c r="EV399" s="381"/>
      <c r="EW399" s="381"/>
      <c r="EX399" s="381"/>
      <c r="EY399" s="381"/>
      <c r="EZ399" s="381"/>
      <c r="FA399" s="381"/>
      <c r="FB399" s="381"/>
      <c r="FC399" s="381"/>
      <c r="FD399" s="381"/>
      <c r="FE399" s="381"/>
      <c r="FF399" s="381"/>
      <c r="FG399" s="381"/>
      <c r="FH399" s="381"/>
      <c r="FI399" s="381"/>
      <c r="FJ399" s="381"/>
      <c r="FK399" s="381"/>
      <c r="FL399" s="381"/>
      <c r="FM399" s="381"/>
      <c r="FN399" s="381"/>
      <c r="FO399" s="381"/>
      <c r="FP399" s="381"/>
      <c r="FQ399" s="381"/>
      <c r="FR399" s="381"/>
      <c r="FS399" s="381"/>
      <c r="FT399" s="381"/>
      <c r="FU399" s="381"/>
      <c r="FV399" s="381"/>
      <c r="FW399" s="381"/>
      <c r="FX399" s="381"/>
      <c r="FY399" s="381"/>
      <c r="FZ399" s="381"/>
      <c r="GA399" s="381"/>
      <c r="GB399" s="381"/>
      <c r="GC399" s="381"/>
    </row>
    <row r="400" spans="1:185" s="382" customFormat="1" ht="13.8">
      <c r="A400" s="390" t="s">
        <v>6207</v>
      </c>
      <c r="B400" s="388" t="s">
        <v>5936</v>
      </c>
      <c r="C400" s="202">
        <v>7</v>
      </c>
      <c r="D400" s="146">
        <v>42159.6</v>
      </c>
      <c r="E400" s="146">
        <v>44107.199999999997</v>
      </c>
      <c r="F400" s="157"/>
      <c r="G400" s="157"/>
      <c r="H400" s="157"/>
      <c r="I400" s="381"/>
      <c r="J400" s="381"/>
      <c r="K400" s="381"/>
      <c r="L400" s="381"/>
      <c r="M400" s="381"/>
      <c r="N400" s="381"/>
      <c r="O400" s="381"/>
      <c r="P400" s="381"/>
      <c r="Q400" s="381"/>
      <c r="R400" s="381"/>
      <c r="S400" s="381"/>
      <c r="T400" s="381"/>
      <c r="U400" s="381"/>
      <c r="V400" s="381"/>
      <c r="W400" s="381"/>
      <c r="X400" s="381"/>
      <c r="Y400" s="381"/>
      <c r="Z400" s="381"/>
      <c r="AA400" s="381"/>
      <c r="AB400" s="381"/>
      <c r="AC400" s="381"/>
      <c r="AD400" s="381"/>
      <c r="AE400" s="381"/>
      <c r="AF400" s="381"/>
      <c r="AG400" s="381"/>
      <c r="AH400" s="381"/>
      <c r="AI400" s="381"/>
      <c r="AJ400" s="381"/>
      <c r="AK400" s="381"/>
      <c r="AL400" s="381"/>
      <c r="AM400" s="381"/>
      <c r="AN400" s="381"/>
      <c r="AO400" s="381"/>
      <c r="AP400" s="381"/>
      <c r="AQ400" s="381"/>
      <c r="AR400" s="381"/>
      <c r="AS400" s="381"/>
      <c r="AT400" s="381"/>
      <c r="AU400" s="381"/>
      <c r="AV400" s="381"/>
      <c r="AW400" s="381"/>
      <c r="AX400" s="381"/>
      <c r="AY400" s="381"/>
      <c r="AZ400" s="381"/>
      <c r="BA400" s="381"/>
      <c r="BB400" s="381"/>
      <c r="BC400" s="381"/>
      <c r="BD400" s="381"/>
      <c r="BE400" s="381"/>
      <c r="BF400" s="381"/>
      <c r="BG400" s="381"/>
      <c r="BH400" s="381"/>
      <c r="BI400" s="381"/>
      <c r="BJ400" s="381"/>
      <c r="BK400" s="381"/>
      <c r="BL400" s="381"/>
      <c r="BM400" s="381"/>
      <c r="BN400" s="381"/>
      <c r="BO400" s="381"/>
      <c r="BP400" s="381"/>
      <c r="BQ400" s="381"/>
      <c r="BR400" s="381"/>
      <c r="BS400" s="381"/>
      <c r="BT400" s="381"/>
      <c r="BU400" s="381"/>
      <c r="BV400" s="381"/>
      <c r="BW400" s="381"/>
      <c r="BX400" s="381"/>
      <c r="BY400" s="381"/>
      <c r="BZ400" s="381"/>
      <c r="CA400" s="381"/>
      <c r="CB400" s="381"/>
      <c r="CC400" s="381"/>
      <c r="CD400" s="381"/>
      <c r="CE400" s="381"/>
      <c r="CF400" s="381"/>
      <c r="CG400" s="381"/>
      <c r="CH400" s="381"/>
      <c r="CI400" s="381"/>
      <c r="CJ400" s="381"/>
      <c r="CK400" s="381"/>
      <c r="CL400" s="381"/>
      <c r="CM400" s="381"/>
      <c r="CN400" s="381"/>
      <c r="CO400" s="381"/>
      <c r="CP400" s="381"/>
      <c r="CQ400" s="381"/>
      <c r="CR400" s="381"/>
      <c r="CS400" s="381"/>
      <c r="CT400" s="381"/>
      <c r="CU400" s="381"/>
      <c r="CV400" s="381"/>
      <c r="CW400" s="381"/>
      <c r="CX400" s="381"/>
      <c r="CY400" s="381"/>
      <c r="CZ400" s="381"/>
      <c r="DA400" s="381"/>
      <c r="DB400" s="381"/>
      <c r="DC400" s="381"/>
      <c r="DD400" s="381"/>
      <c r="DE400" s="381"/>
      <c r="DF400" s="381"/>
      <c r="DG400" s="381"/>
      <c r="DH400" s="381"/>
      <c r="DI400" s="381"/>
      <c r="DJ400" s="381"/>
      <c r="DK400" s="381"/>
      <c r="DL400" s="381"/>
      <c r="DM400" s="381"/>
      <c r="DN400" s="381"/>
      <c r="DO400" s="381"/>
      <c r="DP400" s="381"/>
      <c r="DQ400" s="381"/>
      <c r="DR400" s="381"/>
      <c r="DS400" s="381"/>
      <c r="DT400" s="381"/>
      <c r="DU400" s="381"/>
      <c r="DV400" s="381"/>
      <c r="DW400" s="381"/>
      <c r="DX400" s="381"/>
      <c r="DY400" s="381"/>
      <c r="DZ400" s="381"/>
      <c r="EA400" s="381"/>
      <c r="EB400" s="381"/>
      <c r="EC400" s="381"/>
      <c r="ED400" s="381"/>
      <c r="EE400" s="381"/>
      <c r="EF400" s="381"/>
      <c r="EG400" s="381"/>
      <c r="EH400" s="381"/>
      <c r="EI400" s="381"/>
      <c r="EJ400" s="381"/>
      <c r="EK400" s="381"/>
      <c r="EL400" s="381"/>
      <c r="EM400" s="381"/>
      <c r="EN400" s="381"/>
      <c r="EO400" s="381"/>
      <c r="EP400" s="381"/>
      <c r="EQ400" s="381"/>
      <c r="ER400" s="381"/>
      <c r="ES400" s="381"/>
      <c r="ET400" s="381"/>
      <c r="EU400" s="381"/>
      <c r="EV400" s="381"/>
      <c r="EW400" s="381"/>
      <c r="EX400" s="381"/>
      <c r="EY400" s="381"/>
      <c r="EZ400" s="381"/>
      <c r="FA400" s="381"/>
      <c r="FB400" s="381"/>
      <c r="FC400" s="381"/>
      <c r="FD400" s="381"/>
      <c r="FE400" s="381"/>
      <c r="FF400" s="381"/>
      <c r="FG400" s="381"/>
      <c r="FH400" s="381"/>
      <c r="FI400" s="381"/>
      <c r="FJ400" s="381"/>
      <c r="FK400" s="381"/>
      <c r="FL400" s="381"/>
      <c r="FM400" s="381"/>
      <c r="FN400" s="381"/>
      <c r="FO400" s="381"/>
      <c r="FP400" s="381"/>
      <c r="FQ400" s="381"/>
      <c r="FR400" s="381"/>
      <c r="FS400" s="381"/>
      <c r="FT400" s="381"/>
      <c r="FU400" s="381"/>
      <c r="FV400" s="381"/>
      <c r="FW400" s="381"/>
      <c r="FX400" s="381"/>
      <c r="FY400" s="381"/>
      <c r="FZ400" s="381"/>
      <c r="GA400" s="381"/>
      <c r="GB400" s="381"/>
      <c r="GC400" s="381"/>
    </row>
    <row r="401" spans="1:185" s="382" customFormat="1" ht="27.6">
      <c r="A401" s="390" t="s">
        <v>6208</v>
      </c>
      <c r="B401" s="388" t="s">
        <v>5940</v>
      </c>
      <c r="C401" s="202">
        <v>13</v>
      </c>
      <c r="D401" s="146">
        <v>33862</v>
      </c>
      <c r="E401" s="146">
        <v>37376.400000000001</v>
      </c>
      <c r="F401" s="157"/>
      <c r="G401" s="157"/>
      <c r="H401" s="157"/>
      <c r="I401" s="381"/>
      <c r="J401" s="381"/>
      <c r="K401" s="381"/>
      <c r="L401" s="381"/>
      <c r="M401" s="381"/>
      <c r="N401" s="381"/>
      <c r="O401" s="381"/>
      <c r="P401" s="381"/>
      <c r="Q401" s="381"/>
      <c r="R401" s="381"/>
      <c r="S401" s="381"/>
      <c r="T401" s="381"/>
      <c r="U401" s="381"/>
      <c r="V401" s="381"/>
      <c r="W401" s="381"/>
      <c r="X401" s="381"/>
      <c r="Y401" s="381"/>
      <c r="Z401" s="381"/>
      <c r="AA401" s="381"/>
      <c r="AB401" s="381"/>
      <c r="AC401" s="381"/>
      <c r="AD401" s="381"/>
      <c r="AE401" s="381"/>
      <c r="AF401" s="381"/>
      <c r="AG401" s="381"/>
      <c r="AH401" s="381"/>
      <c r="AI401" s="381"/>
      <c r="AJ401" s="381"/>
      <c r="AK401" s="381"/>
      <c r="AL401" s="381"/>
      <c r="AM401" s="381"/>
      <c r="AN401" s="381"/>
      <c r="AO401" s="381"/>
      <c r="AP401" s="381"/>
      <c r="AQ401" s="381"/>
      <c r="AR401" s="381"/>
      <c r="AS401" s="381"/>
      <c r="AT401" s="381"/>
      <c r="AU401" s="381"/>
      <c r="AV401" s="381"/>
      <c r="AW401" s="381"/>
      <c r="AX401" s="381"/>
      <c r="AY401" s="381"/>
      <c r="AZ401" s="381"/>
      <c r="BA401" s="381"/>
      <c r="BB401" s="381"/>
      <c r="BC401" s="381"/>
      <c r="BD401" s="381"/>
      <c r="BE401" s="381"/>
      <c r="BF401" s="381"/>
      <c r="BG401" s="381"/>
      <c r="BH401" s="381"/>
      <c r="BI401" s="381"/>
      <c r="BJ401" s="381"/>
      <c r="BK401" s="381"/>
      <c r="BL401" s="381"/>
      <c r="BM401" s="381"/>
      <c r="BN401" s="381"/>
      <c r="BO401" s="381"/>
      <c r="BP401" s="381"/>
      <c r="BQ401" s="381"/>
      <c r="BR401" s="381"/>
      <c r="BS401" s="381"/>
      <c r="BT401" s="381"/>
      <c r="BU401" s="381"/>
      <c r="BV401" s="381"/>
      <c r="BW401" s="381"/>
      <c r="BX401" s="381"/>
      <c r="BY401" s="381"/>
      <c r="BZ401" s="381"/>
      <c r="CA401" s="381"/>
      <c r="CB401" s="381"/>
      <c r="CC401" s="381"/>
      <c r="CD401" s="381"/>
      <c r="CE401" s="381"/>
      <c r="CF401" s="381"/>
      <c r="CG401" s="381"/>
      <c r="CH401" s="381"/>
      <c r="CI401" s="381"/>
      <c r="CJ401" s="381"/>
      <c r="CK401" s="381"/>
      <c r="CL401" s="381"/>
      <c r="CM401" s="381"/>
      <c r="CN401" s="381"/>
      <c r="CO401" s="381"/>
      <c r="CP401" s="381"/>
      <c r="CQ401" s="381"/>
      <c r="CR401" s="381"/>
      <c r="CS401" s="381"/>
      <c r="CT401" s="381"/>
      <c r="CU401" s="381"/>
      <c r="CV401" s="381"/>
      <c r="CW401" s="381"/>
      <c r="CX401" s="381"/>
      <c r="CY401" s="381"/>
      <c r="CZ401" s="381"/>
      <c r="DA401" s="381"/>
      <c r="DB401" s="381"/>
      <c r="DC401" s="381"/>
      <c r="DD401" s="381"/>
      <c r="DE401" s="381"/>
      <c r="DF401" s="381"/>
      <c r="DG401" s="381"/>
      <c r="DH401" s="381"/>
      <c r="DI401" s="381"/>
      <c r="DJ401" s="381"/>
      <c r="DK401" s="381"/>
      <c r="DL401" s="381"/>
      <c r="DM401" s="381"/>
      <c r="DN401" s="381"/>
      <c r="DO401" s="381"/>
      <c r="DP401" s="381"/>
      <c r="DQ401" s="381"/>
      <c r="DR401" s="381"/>
      <c r="DS401" s="381"/>
      <c r="DT401" s="381"/>
      <c r="DU401" s="381"/>
      <c r="DV401" s="381"/>
      <c r="DW401" s="381"/>
      <c r="DX401" s="381"/>
      <c r="DY401" s="381"/>
      <c r="DZ401" s="381"/>
      <c r="EA401" s="381"/>
      <c r="EB401" s="381"/>
      <c r="EC401" s="381"/>
      <c r="ED401" s="381"/>
      <c r="EE401" s="381"/>
      <c r="EF401" s="381"/>
      <c r="EG401" s="381"/>
      <c r="EH401" s="381"/>
      <c r="EI401" s="381"/>
      <c r="EJ401" s="381"/>
      <c r="EK401" s="381"/>
      <c r="EL401" s="381"/>
      <c r="EM401" s="381"/>
      <c r="EN401" s="381"/>
      <c r="EO401" s="381"/>
      <c r="EP401" s="381"/>
      <c r="EQ401" s="381"/>
      <c r="ER401" s="381"/>
      <c r="ES401" s="381"/>
      <c r="ET401" s="381"/>
      <c r="EU401" s="381"/>
      <c r="EV401" s="381"/>
      <c r="EW401" s="381"/>
      <c r="EX401" s="381"/>
      <c r="EY401" s="381"/>
      <c r="EZ401" s="381"/>
      <c r="FA401" s="381"/>
      <c r="FB401" s="381"/>
      <c r="FC401" s="381"/>
      <c r="FD401" s="381"/>
      <c r="FE401" s="381"/>
      <c r="FF401" s="381"/>
      <c r="FG401" s="381"/>
      <c r="FH401" s="381"/>
      <c r="FI401" s="381"/>
      <c r="FJ401" s="381"/>
      <c r="FK401" s="381"/>
      <c r="FL401" s="381"/>
      <c r="FM401" s="381"/>
      <c r="FN401" s="381"/>
      <c r="FO401" s="381"/>
      <c r="FP401" s="381"/>
      <c r="FQ401" s="381"/>
      <c r="FR401" s="381"/>
      <c r="FS401" s="381"/>
      <c r="FT401" s="381"/>
      <c r="FU401" s="381"/>
      <c r="FV401" s="381"/>
      <c r="FW401" s="381"/>
      <c r="FX401" s="381"/>
      <c r="FY401" s="381"/>
      <c r="FZ401" s="381"/>
      <c r="GA401" s="381"/>
      <c r="GB401" s="381"/>
      <c r="GC401" s="381"/>
    </row>
    <row r="402" spans="1:185" s="382" customFormat="1" ht="13.8">
      <c r="A402" s="390" t="s">
        <v>6209</v>
      </c>
      <c r="B402" s="388" t="s">
        <v>5952</v>
      </c>
      <c r="C402" s="202">
        <v>10</v>
      </c>
      <c r="D402" s="146">
        <v>23824</v>
      </c>
      <c r="E402" s="146">
        <v>25565.3</v>
      </c>
      <c r="F402" s="157"/>
      <c r="G402" s="157"/>
      <c r="H402" s="157"/>
      <c r="I402" s="381"/>
      <c r="J402" s="381"/>
      <c r="K402" s="381"/>
      <c r="L402" s="381"/>
      <c r="M402" s="381"/>
      <c r="N402" s="381"/>
      <c r="O402" s="381"/>
      <c r="P402" s="381"/>
      <c r="Q402" s="381"/>
      <c r="R402" s="381"/>
      <c r="S402" s="381"/>
      <c r="T402" s="381"/>
      <c r="U402" s="381"/>
      <c r="V402" s="381"/>
      <c r="W402" s="381"/>
      <c r="X402" s="381"/>
      <c r="Y402" s="381"/>
      <c r="Z402" s="381"/>
      <c r="AA402" s="381"/>
      <c r="AB402" s="381"/>
      <c r="AC402" s="381"/>
      <c r="AD402" s="381"/>
      <c r="AE402" s="381"/>
      <c r="AF402" s="381"/>
      <c r="AG402" s="381"/>
      <c r="AH402" s="381"/>
      <c r="AI402" s="381"/>
      <c r="AJ402" s="381"/>
      <c r="AK402" s="381"/>
      <c r="AL402" s="381"/>
      <c r="AM402" s="381"/>
      <c r="AN402" s="381"/>
      <c r="AO402" s="381"/>
      <c r="AP402" s="381"/>
      <c r="AQ402" s="381"/>
      <c r="AR402" s="381"/>
      <c r="AS402" s="381"/>
      <c r="AT402" s="381"/>
      <c r="AU402" s="381"/>
      <c r="AV402" s="381"/>
      <c r="AW402" s="381"/>
      <c r="AX402" s="381"/>
      <c r="AY402" s="381"/>
      <c r="AZ402" s="381"/>
      <c r="BA402" s="381"/>
      <c r="BB402" s="381"/>
      <c r="BC402" s="381"/>
      <c r="BD402" s="381"/>
      <c r="BE402" s="381"/>
      <c r="BF402" s="381"/>
      <c r="BG402" s="381"/>
      <c r="BH402" s="381"/>
      <c r="BI402" s="381"/>
      <c r="BJ402" s="381"/>
      <c r="BK402" s="381"/>
      <c r="BL402" s="381"/>
      <c r="BM402" s="381"/>
      <c r="BN402" s="381"/>
      <c r="BO402" s="381"/>
      <c r="BP402" s="381"/>
      <c r="BQ402" s="381"/>
      <c r="BR402" s="381"/>
      <c r="BS402" s="381"/>
      <c r="BT402" s="381"/>
      <c r="BU402" s="381"/>
      <c r="BV402" s="381"/>
      <c r="BW402" s="381"/>
      <c r="BX402" s="381"/>
      <c r="BY402" s="381"/>
      <c r="BZ402" s="381"/>
      <c r="CA402" s="381"/>
      <c r="CB402" s="381"/>
      <c r="CC402" s="381"/>
      <c r="CD402" s="381"/>
      <c r="CE402" s="381"/>
      <c r="CF402" s="381"/>
      <c r="CG402" s="381"/>
      <c r="CH402" s="381"/>
      <c r="CI402" s="381"/>
      <c r="CJ402" s="381"/>
      <c r="CK402" s="381"/>
      <c r="CL402" s="381"/>
      <c r="CM402" s="381"/>
      <c r="CN402" s="381"/>
      <c r="CO402" s="381"/>
      <c r="CP402" s="381"/>
      <c r="CQ402" s="381"/>
      <c r="CR402" s="381"/>
      <c r="CS402" s="381"/>
      <c r="CT402" s="381"/>
      <c r="CU402" s="381"/>
      <c r="CV402" s="381"/>
      <c r="CW402" s="381"/>
      <c r="CX402" s="381"/>
      <c r="CY402" s="381"/>
      <c r="CZ402" s="381"/>
      <c r="DA402" s="381"/>
      <c r="DB402" s="381"/>
      <c r="DC402" s="381"/>
      <c r="DD402" s="381"/>
      <c r="DE402" s="381"/>
      <c r="DF402" s="381"/>
      <c r="DG402" s="381"/>
      <c r="DH402" s="381"/>
      <c r="DI402" s="381"/>
      <c r="DJ402" s="381"/>
      <c r="DK402" s="381"/>
      <c r="DL402" s="381"/>
      <c r="DM402" s="381"/>
      <c r="DN402" s="381"/>
      <c r="DO402" s="381"/>
      <c r="DP402" s="381"/>
      <c r="DQ402" s="381"/>
      <c r="DR402" s="381"/>
      <c r="DS402" s="381"/>
      <c r="DT402" s="381"/>
      <c r="DU402" s="381"/>
      <c r="DV402" s="381"/>
      <c r="DW402" s="381"/>
      <c r="DX402" s="381"/>
      <c r="DY402" s="381"/>
      <c r="DZ402" s="381"/>
      <c r="EA402" s="381"/>
      <c r="EB402" s="381"/>
      <c r="EC402" s="381"/>
      <c r="ED402" s="381"/>
      <c r="EE402" s="381"/>
      <c r="EF402" s="381"/>
      <c r="EG402" s="381"/>
      <c r="EH402" s="381"/>
      <c r="EI402" s="381"/>
      <c r="EJ402" s="381"/>
      <c r="EK402" s="381"/>
      <c r="EL402" s="381"/>
      <c r="EM402" s="381"/>
      <c r="EN402" s="381"/>
      <c r="EO402" s="381"/>
      <c r="EP402" s="381"/>
      <c r="EQ402" s="381"/>
      <c r="ER402" s="381"/>
      <c r="ES402" s="381"/>
      <c r="ET402" s="381"/>
      <c r="EU402" s="381"/>
      <c r="EV402" s="381"/>
      <c r="EW402" s="381"/>
      <c r="EX402" s="381"/>
      <c r="EY402" s="381"/>
      <c r="EZ402" s="381"/>
      <c r="FA402" s="381"/>
      <c r="FB402" s="381"/>
      <c r="FC402" s="381"/>
      <c r="FD402" s="381"/>
      <c r="FE402" s="381"/>
      <c r="FF402" s="381"/>
      <c r="FG402" s="381"/>
      <c r="FH402" s="381"/>
      <c r="FI402" s="381"/>
      <c r="FJ402" s="381"/>
      <c r="FK402" s="381"/>
      <c r="FL402" s="381"/>
      <c r="FM402" s="381"/>
      <c r="FN402" s="381"/>
      <c r="FO402" s="381"/>
      <c r="FP402" s="381"/>
      <c r="FQ402" s="381"/>
      <c r="FR402" s="381"/>
      <c r="FS402" s="381"/>
      <c r="FT402" s="381"/>
      <c r="FU402" s="381"/>
      <c r="FV402" s="381"/>
      <c r="FW402" s="381"/>
      <c r="FX402" s="381"/>
      <c r="FY402" s="381"/>
      <c r="FZ402" s="381"/>
      <c r="GA402" s="381"/>
      <c r="GB402" s="381"/>
      <c r="GC402" s="381"/>
    </row>
    <row r="403" spans="1:185" s="382" customFormat="1" ht="13.8">
      <c r="A403" s="390" t="s">
        <v>6210</v>
      </c>
      <c r="B403" s="388" t="s">
        <v>5954</v>
      </c>
      <c r="C403" s="202">
        <v>112</v>
      </c>
      <c r="D403" s="146">
        <v>19416</v>
      </c>
      <c r="E403" s="146">
        <v>20877.46</v>
      </c>
      <c r="F403" s="157"/>
      <c r="G403" s="157"/>
      <c r="H403" s="157"/>
      <c r="I403" s="381"/>
      <c r="J403" s="381"/>
      <c r="K403" s="381"/>
      <c r="L403" s="381"/>
      <c r="M403" s="381"/>
      <c r="N403" s="381"/>
      <c r="O403" s="381"/>
      <c r="P403" s="381"/>
      <c r="Q403" s="381"/>
      <c r="R403" s="381"/>
      <c r="S403" s="381"/>
      <c r="T403" s="381"/>
      <c r="U403" s="381"/>
      <c r="V403" s="381"/>
      <c r="W403" s="381"/>
      <c r="X403" s="381"/>
      <c r="Y403" s="381"/>
      <c r="Z403" s="381"/>
      <c r="AA403" s="381"/>
      <c r="AB403" s="381"/>
      <c r="AC403" s="381"/>
      <c r="AD403" s="381"/>
      <c r="AE403" s="381"/>
      <c r="AF403" s="381"/>
      <c r="AG403" s="381"/>
      <c r="AH403" s="381"/>
      <c r="AI403" s="381"/>
      <c r="AJ403" s="381"/>
      <c r="AK403" s="381"/>
      <c r="AL403" s="381"/>
      <c r="AM403" s="381"/>
      <c r="AN403" s="381"/>
      <c r="AO403" s="381"/>
      <c r="AP403" s="381"/>
      <c r="AQ403" s="381"/>
      <c r="AR403" s="381"/>
      <c r="AS403" s="381"/>
      <c r="AT403" s="381"/>
      <c r="AU403" s="381"/>
      <c r="AV403" s="381"/>
      <c r="AW403" s="381"/>
      <c r="AX403" s="381"/>
      <c r="AY403" s="381"/>
      <c r="AZ403" s="381"/>
      <c r="BA403" s="381"/>
      <c r="BB403" s="381"/>
      <c r="BC403" s="381"/>
      <c r="BD403" s="381"/>
      <c r="BE403" s="381"/>
      <c r="BF403" s="381"/>
      <c r="BG403" s="381"/>
      <c r="BH403" s="381"/>
      <c r="BI403" s="381"/>
      <c r="BJ403" s="381"/>
      <c r="BK403" s="381"/>
      <c r="BL403" s="381"/>
      <c r="BM403" s="381"/>
      <c r="BN403" s="381"/>
      <c r="BO403" s="381"/>
      <c r="BP403" s="381"/>
      <c r="BQ403" s="381"/>
      <c r="BR403" s="381"/>
      <c r="BS403" s="381"/>
      <c r="BT403" s="381"/>
      <c r="BU403" s="381"/>
      <c r="BV403" s="381"/>
      <c r="BW403" s="381"/>
      <c r="BX403" s="381"/>
      <c r="BY403" s="381"/>
      <c r="BZ403" s="381"/>
      <c r="CA403" s="381"/>
      <c r="CB403" s="381"/>
      <c r="CC403" s="381"/>
      <c r="CD403" s="381"/>
      <c r="CE403" s="381"/>
      <c r="CF403" s="381"/>
      <c r="CG403" s="381"/>
      <c r="CH403" s="381"/>
      <c r="CI403" s="381"/>
      <c r="CJ403" s="381"/>
      <c r="CK403" s="381"/>
      <c r="CL403" s="381"/>
      <c r="CM403" s="381"/>
      <c r="CN403" s="381"/>
      <c r="CO403" s="381"/>
      <c r="CP403" s="381"/>
      <c r="CQ403" s="381"/>
      <c r="CR403" s="381"/>
      <c r="CS403" s="381"/>
      <c r="CT403" s="381"/>
      <c r="CU403" s="381"/>
      <c r="CV403" s="381"/>
      <c r="CW403" s="381"/>
      <c r="CX403" s="381"/>
      <c r="CY403" s="381"/>
      <c r="CZ403" s="381"/>
      <c r="DA403" s="381"/>
      <c r="DB403" s="381"/>
      <c r="DC403" s="381"/>
      <c r="DD403" s="381"/>
      <c r="DE403" s="381"/>
      <c r="DF403" s="381"/>
      <c r="DG403" s="381"/>
      <c r="DH403" s="381"/>
      <c r="DI403" s="381"/>
      <c r="DJ403" s="381"/>
      <c r="DK403" s="381"/>
      <c r="DL403" s="381"/>
      <c r="DM403" s="381"/>
      <c r="DN403" s="381"/>
      <c r="DO403" s="381"/>
      <c r="DP403" s="381"/>
      <c r="DQ403" s="381"/>
      <c r="DR403" s="381"/>
      <c r="DS403" s="381"/>
      <c r="DT403" s="381"/>
      <c r="DU403" s="381"/>
      <c r="DV403" s="381"/>
      <c r="DW403" s="381"/>
      <c r="DX403" s="381"/>
      <c r="DY403" s="381"/>
      <c r="DZ403" s="381"/>
      <c r="EA403" s="381"/>
      <c r="EB403" s="381"/>
      <c r="EC403" s="381"/>
      <c r="ED403" s="381"/>
      <c r="EE403" s="381"/>
      <c r="EF403" s="381"/>
      <c r="EG403" s="381"/>
      <c r="EH403" s="381"/>
      <c r="EI403" s="381"/>
      <c r="EJ403" s="381"/>
      <c r="EK403" s="381"/>
      <c r="EL403" s="381"/>
      <c r="EM403" s="381"/>
      <c r="EN403" s="381"/>
      <c r="EO403" s="381"/>
      <c r="EP403" s="381"/>
      <c r="EQ403" s="381"/>
      <c r="ER403" s="381"/>
      <c r="ES403" s="381"/>
      <c r="ET403" s="381"/>
      <c r="EU403" s="381"/>
      <c r="EV403" s="381"/>
      <c r="EW403" s="381"/>
      <c r="EX403" s="381"/>
      <c r="EY403" s="381"/>
      <c r="EZ403" s="381"/>
      <c r="FA403" s="381"/>
      <c r="FB403" s="381"/>
      <c r="FC403" s="381"/>
      <c r="FD403" s="381"/>
      <c r="FE403" s="381"/>
      <c r="FF403" s="381"/>
      <c r="FG403" s="381"/>
      <c r="FH403" s="381"/>
      <c r="FI403" s="381"/>
      <c r="FJ403" s="381"/>
      <c r="FK403" s="381"/>
      <c r="FL403" s="381"/>
      <c r="FM403" s="381"/>
      <c r="FN403" s="381"/>
      <c r="FO403" s="381"/>
      <c r="FP403" s="381"/>
      <c r="FQ403" s="381"/>
      <c r="FR403" s="381"/>
      <c r="FS403" s="381"/>
      <c r="FT403" s="381"/>
      <c r="FU403" s="381"/>
      <c r="FV403" s="381"/>
      <c r="FW403" s="381"/>
      <c r="FX403" s="381"/>
      <c r="FY403" s="381"/>
      <c r="FZ403" s="381"/>
      <c r="GA403" s="381"/>
      <c r="GB403" s="381"/>
      <c r="GC403" s="381"/>
    </row>
    <row r="404" spans="1:185" s="382" customFormat="1" ht="13.8">
      <c r="A404" s="390" t="s">
        <v>6211</v>
      </c>
      <c r="B404" s="388" t="s">
        <v>5956</v>
      </c>
      <c r="C404" s="202">
        <v>4</v>
      </c>
      <c r="D404" s="146">
        <v>20572.099999999999</v>
      </c>
      <c r="E404" s="146">
        <v>20877.46</v>
      </c>
      <c r="F404" s="157"/>
      <c r="G404" s="157"/>
      <c r="H404" s="157"/>
      <c r="I404" s="381"/>
      <c r="J404" s="381"/>
      <c r="K404" s="381"/>
      <c r="L404" s="381"/>
      <c r="M404" s="381"/>
      <c r="N404" s="381"/>
      <c r="O404" s="381"/>
      <c r="P404" s="381"/>
      <c r="Q404" s="381"/>
      <c r="R404" s="381"/>
      <c r="S404" s="381"/>
      <c r="T404" s="381"/>
      <c r="U404" s="381"/>
      <c r="V404" s="381"/>
      <c r="W404" s="381"/>
      <c r="X404" s="381"/>
      <c r="Y404" s="381"/>
      <c r="Z404" s="381"/>
      <c r="AA404" s="381"/>
      <c r="AB404" s="381"/>
      <c r="AC404" s="381"/>
      <c r="AD404" s="381"/>
      <c r="AE404" s="381"/>
      <c r="AF404" s="381"/>
      <c r="AG404" s="381"/>
      <c r="AH404" s="381"/>
      <c r="AI404" s="381"/>
      <c r="AJ404" s="381"/>
      <c r="AK404" s="381"/>
      <c r="AL404" s="381"/>
      <c r="AM404" s="381"/>
      <c r="AN404" s="381"/>
      <c r="AO404" s="381"/>
      <c r="AP404" s="381"/>
      <c r="AQ404" s="381"/>
      <c r="AR404" s="381"/>
      <c r="AS404" s="381"/>
      <c r="AT404" s="381"/>
      <c r="AU404" s="381"/>
      <c r="AV404" s="381"/>
      <c r="AW404" s="381"/>
      <c r="AX404" s="381"/>
      <c r="AY404" s="381"/>
      <c r="AZ404" s="381"/>
      <c r="BA404" s="381"/>
      <c r="BB404" s="381"/>
      <c r="BC404" s="381"/>
      <c r="BD404" s="381"/>
      <c r="BE404" s="381"/>
      <c r="BF404" s="381"/>
      <c r="BG404" s="381"/>
      <c r="BH404" s="381"/>
      <c r="BI404" s="381"/>
      <c r="BJ404" s="381"/>
      <c r="BK404" s="381"/>
      <c r="BL404" s="381"/>
      <c r="BM404" s="381"/>
      <c r="BN404" s="381"/>
      <c r="BO404" s="381"/>
      <c r="BP404" s="381"/>
      <c r="BQ404" s="381"/>
      <c r="BR404" s="381"/>
      <c r="BS404" s="381"/>
      <c r="BT404" s="381"/>
      <c r="BU404" s="381"/>
      <c r="BV404" s="381"/>
      <c r="BW404" s="381"/>
      <c r="BX404" s="381"/>
      <c r="BY404" s="381"/>
      <c r="BZ404" s="381"/>
      <c r="CA404" s="381"/>
      <c r="CB404" s="381"/>
      <c r="CC404" s="381"/>
      <c r="CD404" s="381"/>
      <c r="CE404" s="381"/>
      <c r="CF404" s="381"/>
      <c r="CG404" s="381"/>
      <c r="CH404" s="381"/>
      <c r="CI404" s="381"/>
      <c r="CJ404" s="381"/>
      <c r="CK404" s="381"/>
      <c r="CL404" s="381"/>
      <c r="CM404" s="381"/>
      <c r="CN404" s="381"/>
      <c r="CO404" s="381"/>
      <c r="CP404" s="381"/>
      <c r="CQ404" s="381"/>
      <c r="CR404" s="381"/>
      <c r="CS404" s="381"/>
      <c r="CT404" s="381"/>
      <c r="CU404" s="381"/>
      <c r="CV404" s="381"/>
      <c r="CW404" s="381"/>
      <c r="CX404" s="381"/>
      <c r="CY404" s="381"/>
      <c r="CZ404" s="381"/>
      <c r="DA404" s="381"/>
      <c r="DB404" s="381"/>
      <c r="DC404" s="381"/>
      <c r="DD404" s="381"/>
      <c r="DE404" s="381"/>
      <c r="DF404" s="381"/>
      <c r="DG404" s="381"/>
      <c r="DH404" s="381"/>
      <c r="DI404" s="381"/>
      <c r="DJ404" s="381"/>
      <c r="DK404" s="381"/>
      <c r="DL404" s="381"/>
      <c r="DM404" s="381"/>
      <c r="DN404" s="381"/>
      <c r="DO404" s="381"/>
      <c r="DP404" s="381"/>
      <c r="DQ404" s="381"/>
      <c r="DR404" s="381"/>
      <c r="DS404" s="381"/>
      <c r="DT404" s="381"/>
      <c r="DU404" s="381"/>
      <c r="DV404" s="381"/>
      <c r="DW404" s="381"/>
      <c r="DX404" s="381"/>
      <c r="DY404" s="381"/>
      <c r="DZ404" s="381"/>
      <c r="EA404" s="381"/>
      <c r="EB404" s="381"/>
      <c r="EC404" s="381"/>
      <c r="ED404" s="381"/>
      <c r="EE404" s="381"/>
      <c r="EF404" s="381"/>
      <c r="EG404" s="381"/>
      <c r="EH404" s="381"/>
      <c r="EI404" s="381"/>
      <c r="EJ404" s="381"/>
      <c r="EK404" s="381"/>
      <c r="EL404" s="381"/>
      <c r="EM404" s="381"/>
      <c r="EN404" s="381"/>
      <c r="EO404" s="381"/>
      <c r="EP404" s="381"/>
      <c r="EQ404" s="381"/>
      <c r="ER404" s="381"/>
      <c r="ES404" s="381"/>
      <c r="ET404" s="381"/>
      <c r="EU404" s="381"/>
      <c r="EV404" s="381"/>
      <c r="EW404" s="381"/>
      <c r="EX404" s="381"/>
      <c r="EY404" s="381"/>
      <c r="EZ404" s="381"/>
      <c r="FA404" s="381"/>
      <c r="FB404" s="381"/>
      <c r="FC404" s="381"/>
      <c r="FD404" s="381"/>
      <c r="FE404" s="381"/>
      <c r="FF404" s="381"/>
      <c r="FG404" s="381"/>
      <c r="FH404" s="381"/>
      <c r="FI404" s="381"/>
      <c r="FJ404" s="381"/>
      <c r="FK404" s="381"/>
      <c r="FL404" s="381"/>
      <c r="FM404" s="381"/>
      <c r="FN404" s="381"/>
      <c r="FO404" s="381"/>
      <c r="FP404" s="381"/>
      <c r="FQ404" s="381"/>
      <c r="FR404" s="381"/>
      <c r="FS404" s="381"/>
      <c r="FT404" s="381"/>
      <c r="FU404" s="381"/>
      <c r="FV404" s="381"/>
      <c r="FW404" s="381"/>
      <c r="FX404" s="381"/>
      <c r="FY404" s="381"/>
      <c r="FZ404" s="381"/>
      <c r="GA404" s="381"/>
      <c r="GB404" s="381"/>
      <c r="GC404" s="381"/>
    </row>
    <row r="405" spans="1:185" s="382" customFormat="1" ht="13.8">
      <c r="A405" s="390" t="s">
        <v>6212</v>
      </c>
      <c r="B405" s="388" t="s">
        <v>5960</v>
      </c>
      <c r="C405" s="202">
        <v>1</v>
      </c>
      <c r="D405" s="146">
        <v>19176.5</v>
      </c>
      <c r="E405" s="146">
        <v>19176.5</v>
      </c>
      <c r="F405" s="157"/>
      <c r="G405" s="157"/>
      <c r="H405" s="157"/>
      <c r="I405" s="381"/>
      <c r="J405" s="381"/>
      <c r="K405" s="381"/>
      <c r="L405" s="381"/>
      <c r="M405" s="381"/>
      <c r="N405" s="381"/>
      <c r="O405" s="381"/>
      <c r="P405" s="381"/>
      <c r="Q405" s="381"/>
      <c r="R405" s="381"/>
      <c r="S405" s="381"/>
      <c r="T405" s="381"/>
      <c r="U405" s="381"/>
      <c r="V405" s="381"/>
      <c r="W405" s="381"/>
      <c r="X405" s="381"/>
      <c r="Y405" s="381"/>
      <c r="Z405" s="381"/>
      <c r="AA405" s="381"/>
      <c r="AB405" s="381"/>
      <c r="AC405" s="381"/>
      <c r="AD405" s="381"/>
      <c r="AE405" s="381"/>
      <c r="AF405" s="381"/>
      <c r="AG405" s="381"/>
      <c r="AH405" s="381"/>
      <c r="AI405" s="381"/>
      <c r="AJ405" s="381"/>
      <c r="AK405" s="381"/>
      <c r="AL405" s="381"/>
      <c r="AM405" s="381"/>
      <c r="AN405" s="381"/>
      <c r="AO405" s="381"/>
      <c r="AP405" s="381"/>
      <c r="AQ405" s="381"/>
      <c r="AR405" s="381"/>
      <c r="AS405" s="381"/>
      <c r="AT405" s="381"/>
      <c r="AU405" s="381"/>
      <c r="AV405" s="381"/>
      <c r="AW405" s="381"/>
      <c r="AX405" s="381"/>
      <c r="AY405" s="381"/>
      <c r="AZ405" s="381"/>
      <c r="BA405" s="381"/>
      <c r="BB405" s="381"/>
      <c r="BC405" s="381"/>
      <c r="BD405" s="381"/>
      <c r="BE405" s="381"/>
      <c r="BF405" s="381"/>
      <c r="BG405" s="381"/>
      <c r="BH405" s="381"/>
      <c r="BI405" s="381"/>
      <c r="BJ405" s="381"/>
      <c r="BK405" s="381"/>
      <c r="BL405" s="381"/>
      <c r="BM405" s="381"/>
      <c r="BN405" s="381"/>
      <c r="BO405" s="381"/>
      <c r="BP405" s="381"/>
      <c r="BQ405" s="381"/>
      <c r="BR405" s="381"/>
      <c r="BS405" s="381"/>
      <c r="BT405" s="381"/>
      <c r="BU405" s="381"/>
      <c r="BV405" s="381"/>
      <c r="BW405" s="381"/>
      <c r="BX405" s="381"/>
      <c r="BY405" s="381"/>
      <c r="BZ405" s="381"/>
      <c r="CA405" s="381"/>
      <c r="CB405" s="381"/>
      <c r="CC405" s="381"/>
      <c r="CD405" s="381"/>
      <c r="CE405" s="381"/>
      <c r="CF405" s="381"/>
      <c r="CG405" s="381"/>
      <c r="CH405" s="381"/>
      <c r="CI405" s="381"/>
      <c r="CJ405" s="381"/>
      <c r="CK405" s="381"/>
      <c r="CL405" s="381"/>
      <c r="CM405" s="381"/>
      <c r="CN405" s="381"/>
      <c r="CO405" s="381"/>
      <c r="CP405" s="381"/>
      <c r="CQ405" s="381"/>
      <c r="CR405" s="381"/>
      <c r="CS405" s="381"/>
      <c r="CT405" s="381"/>
      <c r="CU405" s="381"/>
      <c r="CV405" s="381"/>
      <c r="CW405" s="381"/>
      <c r="CX405" s="381"/>
      <c r="CY405" s="381"/>
      <c r="CZ405" s="381"/>
      <c r="DA405" s="381"/>
      <c r="DB405" s="381"/>
      <c r="DC405" s="381"/>
      <c r="DD405" s="381"/>
      <c r="DE405" s="381"/>
      <c r="DF405" s="381"/>
      <c r="DG405" s="381"/>
      <c r="DH405" s="381"/>
      <c r="DI405" s="381"/>
      <c r="DJ405" s="381"/>
      <c r="DK405" s="381"/>
      <c r="DL405" s="381"/>
      <c r="DM405" s="381"/>
      <c r="DN405" s="381"/>
      <c r="DO405" s="381"/>
      <c r="DP405" s="381"/>
      <c r="DQ405" s="381"/>
      <c r="DR405" s="381"/>
      <c r="DS405" s="381"/>
      <c r="DT405" s="381"/>
      <c r="DU405" s="381"/>
      <c r="DV405" s="381"/>
      <c r="DW405" s="381"/>
      <c r="DX405" s="381"/>
      <c r="DY405" s="381"/>
      <c r="DZ405" s="381"/>
      <c r="EA405" s="381"/>
      <c r="EB405" s="381"/>
      <c r="EC405" s="381"/>
      <c r="ED405" s="381"/>
      <c r="EE405" s="381"/>
      <c r="EF405" s="381"/>
      <c r="EG405" s="381"/>
      <c r="EH405" s="381"/>
      <c r="EI405" s="381"/>
      <c r="EJ405" s="381"/>
      <c r="EK405" s="381"/>
      <c r="EL405" s="381"/>
      <c r="EM405" s="381"/>
      <c r="EN405" s="381"/>
      <c r="EO405" s="381"/>
      <c r="EP405" s="381"/>
      <c r="EQ405" s="381"/>
      <c r="ER405" s="381"/>
      <c r="ES405" s="381"/>
      <c r="ET405" s="381"/>
      <c r="EU405" s="381"/>
      <c r="EV405" s="381"/>
      <c r="EW405" s="381"/>
      <c r="EX405" s="381"/>
      <c r="EY405" s="381"/>
      <c r="EZ405" s="381"/>
      <c r="FA405" s="381"/>
      <c r="FB405" s="381"/>
      <c r="FC405" s="381"/>
      <c r="FD405" s="381"/>
      <c r="FE405" s="381"/>
      <c r="FF405" s="381"/>
      <c r="FG405" s="381"/>
      <c r="FH405" s="381"/>
      <c r="FI405" s="381"/>
      <c r="FJ405" s="381"/>
      <c r="FK405" s="381"/>
      <c r="FL405" s="381"/>
      <c r="FM405" s="381"/>
      <c r="FN405" s="381"/>
      <c r="FO405" s="381"/>
      <c r="FP405" s="381"/>
      <c r="FQ405" s="381"/>
      <c r="FR405" s="381"/>
      <c r="FS405" s="381"/>
      <c r="FT405" s="381"/>
      <c r="FU405" s="381"/>
      <c r="FV405" s="381"/>
      <c r="FW405" s="381"/>
      <c r="FX405" s="381"/>
      <c r="FY405" s="381"/>
      <c r="FZ405" s="381"/>
      <c r="GA405" s="381"/>
      <c r="GB405" s="381"/>
      <c r="GC405" s="381"/>
    </row>
    <row r="406" spans="1:185" s="382" customFormat="1" ht="13.8">
      <c r="A406" s="390" t="s">
        <v>6213</v>
      </c>
      <c r="B406" s="388" t="s">
        <v>5962</v>
      </c>
      <c r="C406" s="202">
        <v>3</v>
      </c>
      <c r="D406" s="146">
        <v>20688</v>
      </c>
      <c r="E406" s="146">
        <v>21896.7</v>
      </c>
      <c r="F406" s="157"/>
      <c r="G406" s="157"/>
      <c r="H406" s="157"/>
      <c r="I406" s="381"/>
      <c r="J406" s="381"/>
      <c r="K406" s="381"/>
      <c r="L406" s="381"/>
      <c r="M406" s="381"/>
      <c r="N406" s="381"/>
      <c r="O406" s="381"/>
      <c r="P406" s="381"/>
      <c r="Q406" s="381"/>
      <c r="R406" s="381"/>
      <c r="S406" s="381"/>
      <c r="T406" s="381"/>
      <c r="U406" s="381"/>
      <c r="V406" s="381"/>
      <c r="W406" s="381"/>
      <c r="X406" s="381"/>
      <c r="Y406" s="381"/>
      <c r="Z406" s="381"/>
      <c r="AA406" s="381"/>
      <c r="AB406" s="381"/>
      <c r="AC406" s="381"/>
      <c r="AD406" s="381"/>
      <c r="AE406" s="381"/>
      <c r="AF406" s="381"/>
      <c r="AG406" s="381"/>
      <c r="AH406" s="381"/>
      <c r="AI406" s="381"/>
      <c r="AJ406" s="381"/>
      <c r="AK406" s="381"/>
      <c r="AL406" s="381"/>
      <c r="AM406" s="381"/>
      <c r="AN406" s="381"/>
      <c r="AO406" s="381"/>
      <c r="AP406" s="381"/>
      <c r="AQ406" s="381"/>
      <c r="AR406" s="381"/>
      <c r="AS406" s="381"/>
      <c r="AT406" s="381"/>
      <c r="AU406" s="381"/>
      <c r="AV406" s="381"/>
      <c r="AW406" s="381"/>
      <c r="AX406" s="381"/>
      <c r="AY406" s="381"/>
      <c r="AZ406" s="381"/>
      <c r="BA406" s="381"/>
      <c r="BB406" s="381"/>
      <c r="BC406" s="381"/>
      <c r="BD406" s="381"/>
      <c r="BE406" s="381"/>
      <c r="BF406" s="381"/>
      <c r="BG406" s="381"/>
      <c r="BH406" s="381"/>
      <c r="BI406" s="381"/>
      <c r="BJ406" s="381"/>
      <c r="BK406" s="381"/>
      <c r="BL406" s="381"/>
      <c r="BM406" s="381"/>
      <c r="BN406" s="381"/>
      <c r="BO406" s="381"/>
      <c r="BP406" s="381"/>
      <c r="BQ406" s="381"/>
      <c r="BR406" s="381"/>
      <c r="BS406" s="381"/>
      <c r="BT406" s="381"/>
      <c r="BU406" s="381"/>
      <c r="BV406" s="381"/>
      <c r="BW406" s="381"/>
      <c r="BX406" s="381"/>
      <c r="BY406" s="381"/>
      <c r="BZ406" s="381"/>
      <c r="CA406" s="381"/>
      <c r="CB406" s="381"/>
      <c r="CC406" s="381"/>
      <c r="CD406" s="381"/>
      <c r="CE406" s="381"/>
      <c r="CF406" s="381"/>
      <c r="CG406" s="381"/>
      <c r="CH406" s="381"/>
      <c r="CI406" s="381"/>
      <c r="CJ406" s="381"/>
      <c r="CK406" s="381"/>
      <c r="CL406" s="381"/>
      <c r="CM406" s="381"/>
      <c r="CN406" s="381"/>
      <c r="CO406" s="381"/>
      <c r="CP406" s="381"/>
      <c r="CQ406" s="381"/>
      <c r="CR406" s="381"/>
      <c r="CS406" s="381"/>
      <c r="CT406" s="381"/>
      <c r="CU406" s="381"/>
      <c r="CV406" s="381"/>
      <c r="CW406" s="381"/>
      <c r="CX406" s="381"/>
      <c r="CY406" s="381"/>
      <c r="CZ406" s="381"/>
      <c r="DA406" s="381"/>
      <c r="DB406" s="381"/>
      <c r="DC406" s="381"/>
      <c r="DD406" s="381"/>
      <c r="DE406" s="381"/>
      <c r="DF406" s="381"/>
      <c r="DG406" s="381"/>
      <c r="DH406" s="381"/>
      <c r="DI406" s="381"/>
      <c r="DJ406" s="381"/>
      <c r="DK406" s="381"/>
      <c r="DL406" s="381"/>
      <c r="DM406" s="381"/>
      <c r="DN406" s="381"/>
      <c r="DO406" s="381"/>
      <c r="DP406" s="381"/>
      <c r="DQ406" s="381"/>
      <c r="DR406" s="381"/>
      <c r="DS406" s="381"/>
      <c r="DT406" s="381"/>
      <c r="DU406" s="381"/>
      <c r="DV406" s="381"/>
      <c r="DW406" s="381"/>
      <c r="DX406" s="381"/>
      <c r="DY406" s="381"/>
      <c r="DZ406" s="381"/>
      <c r="EA406" s="381"/>
      <c r="EB406" s="381"/>
      <c r="EC406" s="381"/>
      <c r="ED406" s="381"/>
      <c r="EE406" s="381"/>
      <c r="EF406" s="381"/>
      <c r="EG406" s="381"/>
      <c r="EH406" s="381"/>
      <c r="EI406" s="381"/>
      <c r="EJ406" s="381"/>
      <c r="EK406" s="381"/>
      <c r="EL406" s="381"/>
      <c r="EM406" s="381"/>
      <c r="EN406" s="381"/>
      <c r="EO406" s="381"/>
      <c r="EP406" s="381"/>
      <c r="EQ406" s="381"/>
      <c r="ER406" s="381"/>
      <c r="ES406" s="381"/>
      <c r="ET406" s="381"/>
      <c r="EU406" s="381"/>
      <c r="EV406" s="381"/>
      <c r="EW406" s="381"/>
      <c r="EX406" s="381"/>
      <c r="EY406" s="381"/>
      <c r="EZ406" s="381"/>
      <c r="FA406" s="381"/>
      <c r="FB406" s="381"/>
      <c r="FC406" s="381"/>
      <c r="FD406" s="381"/>
      <c r="FE406" s="381"/>
      <c r="FF406" s="381"/>
      <c r="FG406" s="381"/>
      <c r="FH406" s="381"/>
      <c r="FI406" s="381"/>
      <c r="FJ406" s="381"/>
      <c r="FK406" s="381"/>
      <c r="FL406" s="381"/>
      <c r="FM406" s="381"/>
      <c r="FN406" s="381"/>
      <c r="FO406" s="381"/>
      <c r="FP406" s="381"/>
      <c r="FQ406" s="381"/>
      <c r="FR406" s="381"/>
      <c r="FS406" s="381"/>
      <c r="FT406" s="381"/>
      <c r="FU406" s="381"/>
      <c r="FV406" s="381"/>
      <c r="FW406" s="381"/>
      <c r="FX406" s="381"/>
      <c r="FY406" s="381"/>
      <c r="FZ406" s="381"/>
      <c r="GA406" s="381"/>
      <c r="GB406" s="381"/>
      <c r="GC406" s="381"/>
    </row>
    <row r="407" spans="1:185" s="382" customFormat="1" ht="13.8">
      <c r="A407" s="390" t="s">
        <v>6214</v>
      </c>
      <c r="B407" s="388" t="s">
        <v>5964</v>
      </c>
      <c r="C407" s="202">
        <v>11</v>
      </c>
      <c r="D407" s="146">
        <v>21734</v>
      </c>
      <c r="E407" s="146">
        <v>22593.66</v>
      </c>
      <c r="F407" s="157"/>
      <c r="G407" s="157"/>
      <c r="H407" s="157"/>
      <c r="I407" s="381"/>
      <c r="J407" s="381"/>
      <c r="K407" s="381"/>
      <c r="L407" s="381"/>
      <c r="M407" s="381"/>
      <c r="N407" s="381"/>
      <c r="O407" s="381"/>
      <c r="P407" s="381"/>
      <c r="Q407" s="381"/>
      <c r="R407" s="381"/>
      <c r="S407" s="381"/>
      <c r="T407" s="381"/>
      <c r="U407" s="381"/>
      <c r="V407" s="381"/>
      <c r="W407" s="381"/>
      <c r="X407" s="381"/>
      <c r="Y407" s="381"/>
      <c r="Z407" s="381"/>
      <c r="AA407" s="381"/>
      <c r="AB407" s="381"/>
      <c r="AC407" s="381"/>
      <c r="AD407" s="381"/>
      <c r="AE407" s="381"/>
      <c r="AF407" s="381"/>
      <c r="AG407" s="381"/>
      <c r="AH407" s="381"/>
      <c r="AI407" s="381"/>
      <c r="AJ407" s="381"/>
      <c r="AK407" s="381"/>
      <c r="AL407" s="381"/>
      <c r="AM407" s="381"/>
      <c r="AN407" s="381"/>
      <c r="AO407" s="381"/>
      <c r="AP407" s="381"/>
      <c r="AQ407" s="381"/>
      <c r="AR407" s="381"/>
      <c r="AS407" s="381"/>
      <c r="AT407" s="381"/>
      <c r="AU407" s="381"/>
      <c r="AV407" s="381"/>
      <c r="AW407" s="381"/>
      <c r="AX407" s="381"/>
      <c r="AY407" s="381"/>
      <c r="AZ407" s="381"/>
      <c r="BA407" s="381"/>
      <c r="BB407" s="381"/>
      <c r="BC407" s="381"/>
      <c r="BD407" s="381"/>
      <c r="BE407" s="381"/>
      <c r="BF407" s="381"/>
      <c r="BG407" s="381"/>
      <c r="BH407" s="381"/>
      <c r="BI407" s="381"/>
      <c r="BJ407" s="381"/>
      <c r="BK407" s="381"/>
      <c r="BL407" s="381"/>
      <c r="BM407" s="381"/>
      <c r="BN407" s="381"/>
      <c r="BO407" s="381"/>
      <c r="BP407" s="381"/>
      <c r="BQ407" s="381"/>
      <c r="BR407" s="381"/>
      <c r="BS407" s="381"/>
      <c r="BT407" s="381"/>
      <c r="BU407" s="381"/>
      <c r="BV407" s="381"/>
      <c r="BW407" s="381"/>
      <c r="BX407" s="381"/>
      <c r="BY407" s="381"/>
      <c r="BZ407" s="381"/>
      <c r="CA407" s="381"/>
      <c r="CB407" s="381"/>
      <c r="CC407" s="381"/>
      <c r="CD407" s="381"/>
      <c r="CE407" s="381"/>
      <c r="CF407" s="381"/>
      <c r="CG407" s="381"/>
      <c r="CH407" s="381"/>
      <c r="CI407" s="381"/>
      <c r="CJ407" s="381"/>
      <c r="CK407" s="381"/>
      <c r="CL407" s="381"/>
      <c r="CM407" s="381"/>
      <c r="CN407" s="381"/>
      <c r="CO407" s="381"/>
      <c r="CP407" s="381"/>
      <c r="CQ407" s="381"/>
      <c r="CR407" s="381"/>
      <c r="CS407" s="381"/>
      <c r="CT407" s="381"/>
      <c r="CU407" s="381"/>
      <c r="CV407" s="381"/>
      <c r="CW407" s="381"/>
      <c r="CX407" s="381"/>
      <c r="CY407" s="381"/>
      <c r="CZ407" s="381"/>
      <c r="DA407" s="381"/>
      <c r="DB407" s="381"/>
      <c r="DC407" s="381"/>
      <c r="DD407" s="381"/>
      <c r="DE407" s="381"/>
      <c r="DF407" s="381"/>
      <c r="DG407" s="381"/>
      <c r="DH407" s="381"/>
      <c r="DI407" s="381"/>
      <c r="DJ407" s="381"/>
      <c r="DK407" s="381"/>
      <c r="DL407" s="381"/>
      <c r="DM407" s="381"/>
      <c r="DN407" s="381"/>
      <c r="DO407" s="381"/>
      <c r="DP407" s="381"/>
      <c r="DQ407" s="381"/>
      <c r="DR407" s="381"/>
      <c r="DS407" s="381"/>
      <c r="DT407" s="381"/>
      <c r="DU407" s="381"/>
      <c r="DV407" s="381"/>
      <c r="DW407" s="381"/>
      <c r="DX407" s="381"/>
      <c r="DY407" s="381"/>
      <c r="DZ407" s="381"/>
      <c r="EA407" s="381"/>
      <c r="EB407" s="381"/>
      <c r="EC407" s="381"/>
      <c r="ED407" s="381"/>
      <c r="EE407" s="381"/>
      <c r="EF407" s="381"/>
      <c r="EG407" s="381"/>
      <c r="EH407" s="381"/>
      <c r="EI407" s="381"/>
      <c r="EJ407" s="381"/>
      <c r="EK407" s="381"/>
      <c r="EL407" s="381"/>
      <c r="EM407" s="381"/>
      <c r="EN407" s="381"/>
      <c r="EO407" s="381"/>
      <c r="EP407" s="381"/>
      <c r="EQ407" s="381"/>
      <c r="ER407" s="381"/>
      <c r="ES407" s="381"/>
      <c r="ET407" s="381"/>
      <c r="EU407" s="381"/>
      <c r="EV407" s="381"/>
      <c r="EW407" s="381"/>
      <c r="EX407" s="381"/>
      <c r="EY407" s="381"/>
      <c r="EZ407" s="381"/>
      <c r="FA407" s="381"/>
      <c r="FB407" s="381"/>
      <c r="FC407" s="381"/>
      <c r="FD407" s="381"/>
      <c r="FE407" s="381"/>
      <c r="FF407" s="381"/>
      <c r="FG407" s="381"/>
      <c r="FH407" s="381"/>
      <c r="FI407" s="381"/>
      <c r="FJ407" s="381"/>
      <c r="FK407" s="381"/>
      <c r="FL407" s="381"/>
      <c r="FM407" s="381"/>
      <c r="FN407" s="381"/>
      <c r="FO407" s="381"/>
      <c r="FP407" s="381"/>
      <c r="FQ407" s="381"/>
      <c r="FR407" s="381"/>
      <c r="FS407" s="381"/>
      <c r="FT407" s="381"/>
      <c r="FU407" s="381"/>
      <c r="FV407" s="381"/>
      <c r="FW407" s="381"/>
      <c r="FX407" s="381"/>
      <c r="FY407" s="381"/>
      <c r="FZ407" s="381"/>
      <c r="GA407" s="381"/>
      <c r="GB407" s="381"/>
      <c r="GC407" s="381"/>
    </row>
    <row r="408" spans="1:185" s="382" customFormat="1" ht="13.8">
      <c r="A408" s="390" t="s">
        <v>6215</v>
      </c>
      <c r="B408" s="388" t="s">
        <v>5966</v>
      </c>
      <c r="C408" s="202">
        <v>12</v>
      </c>
      <c r="D408" s="146">
        <v>20559</v>
      </c>
      <c r="E408" s="146">
        <v>21411.24</v>
      </c>
      <c r="F408" s="157"/>
      <c r="G408" s="157"/>
      <c r="H408" s="157"/>
      <c r="I408" s="381"/>
      <c r="J408" s="381"/>
      <c r="K408" s="381"/>
      <c r="L408" s="381"/>
      <c r="M408" s="381"/>
      <c r="N408" s="381"/>
      <c r="O408" s="381"/>
      <c r="P408" s="381"/>
      <c r="Q408" s="381"/>
      <c r="R408" s="381"/>
      <c r="S408" s="381"/>
      <c r="T408" s="381"/>
      <c r="U408" s="381"/>
      <c r="V408" s="381"/>
      <c r="W408" s="381"/>
      <c r="X408" s="381"/>
      <c r="Y408" s="381"/>
      <c r="Z408" s="381"/>
      <c r="AA408" s="381"/>
      <c r="AB408" s="381"/>
      <c r="AC408" s="381"/>
      <c r="AD408" s="381"/>
      <c r="AE408" s="381"/>
      <c r="AF408" s="381"/>
      <c r="AG408" s="381"/>
      <c r="AH408" s="381"/>
      <c r="AI408" s="381"/>
      <c r="AJ408" s="381"/>
      <c r="AK408" s="381"/>
      <c r="AL408" s="381"/>
      <c r="AM408" s="381"/>
      <c r="AN408" s="381"/>
      <c r="AO408" s="381"/>
      <c r="AP408" s="381"/>
      <c r="AQ408" s="381"/>
      <c r="AR408" s="381"/>
      <c r="AS408" s="381"/>
      <c r="AT408" s="381"/>
      <c r="AU408" s="381"/>
      <c r="AV408" s="381"/>
      <c r="AW408" s="381"/>
      <c r="AX408" s="381"/>
      <c r="AY408" s="381"/>
      <c r="AZ408" s="381"/>
      <c r="BA408" s="381"/>
      <c r="BB408" s="381"/>
      <c r="BC408" s="381"/>
      <c r="BD408" s="381"/>
      <c r="BE408" s="381"/>
      <c r="BF408" s="381"/>
      <c r="BG408" s="381"/>
      <c r="BH408" s="381"/>
      <c r="BI408" s="381"/>
      <c r="BJ408" s="381"/>
      <c r="BK408" s="381"/>
      <c r="BL408" s="381"/>
      <c r="BM408" s="381"/>
      <c r="BN408" s="381"/>
      <c r="BO408" s="381"/>
      <c r="BP408" s="381"/>
      <c r="BQ408" s="381"/>
      <c r="BR408" s="381"/>
      <c r="BS408" s="381"/>
      <c r="BT408" s="381"/>
      <c r="BU408" s="381"/>
      <c r="BV408" s="381"/>
      <c r="BW408" s="381"/>
      <c r="BX408" s="381"/>
      <c r="BY408" s="381"/>
      <c r="BZ408" s="381"/>
      <c r="CA408" s="381"/>
      <c r="CB408" s="381"/>
      <c r="CC408" s="381"/>
      <c r="CD408" s="381"/>
      <c r="CE408" s="381"/>
      <c r="CF408" s="381"/>
      <c r="CG408" s="381"/>
      <c r="CH408" s="381"/>
      <c r="CI408" s="381"/>
      <c r="CJ408" s="381"/>
      <c r="CK408" s="381"/>
      <c r="CL408" s="381"/>
      <c r="CM408" s="381"/>
      <c r="CN408" s="381"/>
      <c r="CO408" s="381"/>
      <c r="CP408" s="381"/>
      <c r="CQ408" s="381"/>
      <c r="CR408" s="381"/>
      <c r="CS408" s="381"/>
      <c r="CT408" s="381"/>
      <c r="CU408" s="381"/>
      <c r="CV408" s="381"/>
      <c r="CW408" s="381"/>
      <c r="CX408" s="381"/>
      <c r="CY408" s="381"/>
      <c r="CZ408" s="381"/>
      <c r="DA408" s="381"/>
      <c r="DB408" s="381"/>
      <c r="DC408" s="381"/>
      <c r="DD408" s="381"/>
      <c r="DE408" s="381"/>
      <c r="DF408" s="381"/>
      <c r="DG408" s="381"/>
      <c r="DH408" s="381"/>
      <c r="DI408" s="381"/>
      <c r="DJ408" s="381"/>
      <c r="DK408" s="381"/>
      <c r="DL408" s="381"/>
      <c r="DM408" s="381"/>
      <c r="DN408" s="381"/>
      <c r="DO408" s="381"/>
      <c r="DP408" s="381"/>
      <c r="DQ408" s="381"/>
      <c r="DR408" s="381"/>
      <c r="DS408" s="381"/>
      <c r="DT408" s="381"/>
      <c r="DU408" s="381"/>
      <c r="DV408" s="381"/>
      <c r="DW408" s="381"/>
      <c r="DX408" s="381"/>
      <c r="DY408" s="381"/>
      <c r="DZ408" s="381"/>
      <c r="EA408" s="381"/>
      <c r="EB408" s="381"/>
      <c r="EC408" s="381"/>
      <c r="ED408" s="381"/>
      <c r="EE408" s="381"/>
      <c r="EF408" s="381"/>
      <c r="EG408" s="381"/>
      <c r="EH408" s="381"/>
      <c r="EI408" s="381"/>
      <c r="EJ408" s="381"/>
      <c r="EK408" s="381"/>
      <c r="EL408" s="381"/>
      <c r="EM408" s="381"/>
      <c r="EN408" s="381"/>
      <c r="EO408" s="381"/>
      <c r="EP408" s="381"/>
      <c r="EQ408" s="381"/>
      <c r="ER408" s="381"/>
      <c r="ES408" s="381"/>
      <c r="ET408" s="381"/>
      <c r="EU408" s="381"/>
      <c r="EV408" s="381"/>
      <c r="EW408" s="381"/>
      <c r="EX408" s="381"/>
      <c r="EY408" s="381"/>
      <c r="EZ408" s="381"/>
      <c r="FA408" s="381"/>
      <c r="FB408" s="381"/>
      <c r="FC408" s="381"/>
      <c r="FD408" s="381"/>
      <c r="FE408" s="381"/>
      <c r="FF408" s="381"/>
      <c r="FG408" s="381"/>
      <c r="FH408" s="381"/>
      <c r="FI408" s="381"/>
      <c r="FJ408" s="381"/>
      <c r="FK408" s="381"/>
      <c r="FL408" s="381"/>
      <c r="FM408" s="381"/>
      <c r="FN408" s="381"/>
      <c r="FO408" s="381"/>
      <c r="FP408" s="381"/>
      <c r="FQ408" s="381"/>
      <c r="FR408" s="381"/>
      <c r="FS408" s="381"/>
      <c r="FT408" s="381"/>
      <c r="FU408" s="381"/>
      <c r="FV408" s="381"/>
      <c r="FW408" s="381"/>
      <c r="FX408" s="381"/>
      <c r="FY408" s="381"/>
      <c r="FZ408" s="381"/>
      <c r="GA408" s="381"/>
      <c r="GB408" s="381"/>
      <c r="GC408" s="381"/>
    </row>
    <row r="409" spans="1:185" s="382" customFormat="1" ht="13.8">
      <c r="A409" s="390" t="s">
        <v>6216</v>
      </c>
      <c r="B409" s="388" t="s">
        <v>5968</v>
      </c>
      <c r="C409" s="202">
        <v>4</v>
      </c>
      <c r="D409" s="146">
        <v>20375</v>
      </c>
      <c r="E409" s="146">
        <v>21219.82</v>
      </c>
      <c r="F409" s="157"/>
      <c r="G409" s="157"/>
      <c r="H409" s="157"/>
      <c r="I409" s="381"/>
      <c r="J409" s="381"/>
      <c r="K409" s="381"/>
      <c r="L409" s="381"/>
      <c r="M409" s="381"/>
      <c r="N409" s="381"/>
      <c r="O409" s="381"/>
      <c r="P409" s="381"/>
      <c r="Q409" s="381"/>
      <c r="R409" s="381"/>
      <c r="S409" s="381"/>
      <c r="T409" s="381"/>
      <c r="U409" s="381"/>
      <c r="V409" s="381"/>
      <c r="W409" s="381"/>
      <c r="X409" s="381"/>
      <c r="Y409" s="381"/>
      <c r="Z409" s="381"/>
      <c r="AA409" s="381"/>
      <c r="AB409" s="381"/>
      <c r="AC409" s="381"/>
      <c r="AD409" s="381"/>
      <c r="AE409" s="381"/>
      <c r="AF409" s="381"/>
      <c r="AG409" s="381"/>
      <c r="AH409" s="381"/>
      <c r="AI409" s="381"/>
      <c r="AJ409" s="381"/>
      <c r="AK409" s="381"/>
      <c r="AL409" s="381"/>
      <c r="AM409" s="381"/>
      <c r="AN409" s="381"/>
      <c r="AO409" s="381"/>
      <c r="AP409" s="381"/>
      <c r="AQ409" s="381"/>
      <c r="AR409" s="381"/>
      <c r="AS409" s="381"/>
      <c r="AT409" s="381"/>
      <c r="AU409" s="381"/>
      <c r="AV409" s="381"/>
      <c r="AW409" s="381"/>
      <c r="AX409" s="381"/>
      <c r="AY409" s="381"/>
      <c r="AZ409" s="381"/>
      <c r="BA409" s="381"/>
      <c r="BB409" s="381"/>
      <c r="BC409" s="381"/>
      <c r="BD409" s="381"/>
      <c r="BE409" s="381"/>
      <c r="BF409" s="381"/>
      <c r="BG409" s="381"/>
      <c r="BH409" s="381"/>
      <c r="BI409" s="381"/>
      <c r="BJ409" s="381"/>
      <c r="BK409" s="381"/>
      <c r="BL409" s="381"/>
      <c r="BM409" s="381"/>
      <c r="BN409" s="381"/>
      <c r="BO409" s="381"/>
      <c r="BP409" s="381"/>
      <c r="BQ409" s="381"/>
      <c r="BR409" s="381"/>
      <c r="BS409" s="381"/>
      <c r="BT409" s="381"/>
      <c r="BU409" s="381"/>
      <c r="BV409" s="381"/>
      <c r="BW409" s="381"/>
      <c r="BX409" s="381"/>
      <c r="BY409" s="381"/>
      <c r="BZ409" s="381"/>
      <c r="CA409" s="381"/>
      <c r="CB409" s="381"/>
      <c r="CC409" s="381"/>
      <c r="CD409" s="381"/>
      <c r="CE409" s="381"/>
      <c r="CF409" s="381"/>
      <c r="CG409" s="381"/>
      <c r="CH409" s="381"/>
      <c r="CI409" s="381"/>
      <c r="CJ409" s="381"/>
      <c r="CK409" s="381"/>
      <c r="CL409" s="381"/>
      <c r="CM409" s="381"/>
      <c r="CN409" s="381"/>
      <c r="CO409" s="381"/>
      <c r="CP409" s="381"/>
      <c r="CQ409" s="381"/>
      <c r="CR409" s="381"/>
      <c r="CS409" s="381"/>
      <c r="CT409" s="381"/>
      <c r="CU409" s="381"/>
      <c r="CV409" s="381"/>
      <c r="CW409" s="381"/>
      <c r="CX409" s="381"/>
      <c r="CY409" s="381"/>
      <c r="CZ409" s="381"/>
      <c r="DA409" s="381"/>
      <c r="DB409" s="381"/>
      <c r="DC409" s="381"/>
      <c r="DD409" s="381"/>
      <c r="DE409" s="381"/>
      <c r="DF409" s="381"/>
      <c r="DG409" s="381"/>
      <c r="DH409" s="381"/>
      <c r="DI409" s="381"/>
      <c r="DJ409" s="381"/>
      <c r="DK409" s="381"/>
      <c r="DL409" s="381"/>
      <c r="DM409" s="381"/>
      <c r="DN409" s="381"/>
      <c r="DO409" s="381"/>
      <c r="DP409" s="381"/>
      <c r="DQ409" s="381"/>
      <c r="DR409" s="381"/>
      <c r="DS409" s="381"/>
      <c r="DT409" s="381"/>
      <c r="DU409" s="381"/>
      <c r="DV409" s="381"/>
      <c r="DW409" s="381"/>
      <c r="DX409" s="381"/>
      <c r="DY409" s="381"/>
      <c r="DZ409" s="381"/>
      <c r="EA409" s="381"/>
      <c r="EB409" s="381"/>
      <c r="EC409" s="381"/>
      <c r="ED409" s="381"/>
      <c r="EE409" s="381"/>
      <c r="EF409" s="381"/>
      <c r="EG409" s="381"/>
      <c r="EH409" s="381"/>
      <c r="EI409" s="381"/>
      <c r="EJ409" s="381"/>
      <c r="EK409" s="381"/>
      <c r="EL409" s="381"/>
      <c r="EM409" s="381"/>
      <c r="EN409" s="381"/>
      <c r="EO409" s="381"/>
      <c r="EP409" s="381"/>
      <c r="EQ409" s="381"/>
      <c r="ER409" s="381"/>
      <c r="ES409" s="381"/>
      <c r="ET409" s="381"/>
      <c r="EU409" s="381"/>
      <c r="EV409" s="381"/>
      <c r="EW409" s="381"/>
      <c r="EX409" s="381"/>
      <c r="EY409" s="381"/>
      <c r="EZ409" s="381"/>
      <c r="FA409" s="381"/>
      <c r="FB409" s="381"/>
      <c r="FC409" s="381"/>
      <c r="FD409" s="381"/>
      <c r="FE409" s="381"/>
      <c r="FF409" s="381"/>
      <c r="FG409" s="381"/>
      <c r="FH409" s="381"/>
      <c r="FI409" s="381"/>
      <c r="FJ409" s="381"/>
      <c r="FK409" s="381"/>
      <c r="FL409" s="381"/>
      <c r="FM409" s="381"/>
      <c r="FN409" s="381"/>
      <c r="FO409" s="381"/>
      <c r="FP409" s="381"/>
      <c r="FQ409" s="381"/>
      <c r="FR409" s="381"/>
      <c r="FS409" s="381"/>
      <c r="FT409" s="381"/>
      <c r="FU409" s="381"/>
      <c r="FV409" s="381"/>
      <c r="FW409" s="381"/>
      <c r="FX409" s="381"/>
      <c r="FY409" s="381"/>
      <c r="FZ409" s="381"/>
      <c r="GA409" s="381"/>
      <c r="GB409" s="381"/>
      <c r="GC409" s="381"/>
    </row>
    <row r="410" spans="1:185" s="382" customFormat="1" ht="13.8">
      <c r="A410" s="390" t="s">
        <v>6217</v>
      </c>
      <c r="B410" s="388" t="s">
        <v>5970</v>
      </c>
      <c r="C410" s="202">
        <v>3</v>
      </c>
      <c r="D410" s="146">
        <v>20111</v>
      </c>
      <c r="E410" s="146">
        <v>20763.400000000001</v>
      </c>
      <c r="F410" s="157"/>
      <c r="G410" s="157"/>
      <c r="H410" s="157"/>
      <c r="I410" s="381"/>
      <c r="J410" s="381"/>
      <c r="K410" s="381"/>
      <c r="L410" s="381"/>
      <c r="M410" s="381"/>
      <c r="N410" s="381"/>
      <c r="O410" s="381"/>
      <c r="P410" s="381"/>
      <c r="Q410" s="381"/>
      <c r="R410" s="381"/>
      <c r="S410" s="381"/>
      <c r="T410" s="381"/>
      <c r="U410" s="381"/>
      <c r="V410" s="381"/>
      <c r="W410" s="381"/>
      <c r="X410" s="381"/>
      <c r="Y410" s="381"/>
      <c r="Z410" s="381"/>
      <c r="AA410" s="381"/>
      <c r="AB410" s="381"/>
      <c r="AC410" s="381"/>
      <c r="AD410" s="381"/>
      <c r="AE410" s="381"/>
      <c r="AF410" s="381"/>
      <c r="AG410" s="381"/>
      <c r="AH410" s="381"/>
      <c r="AI410" s="381"/>
      <c r="AJ410" s="381"/>
      <c r="AK410" s="381"/>
      <c r="AL410" s="381"/>
      <c r="AM410" s="381"/>
      <c r="AN410" s="381"/>
      <c r="AO410" s="381"/>
      <c r="AP410" s="381"/>
      <c r="AQ410" s="381"/>
      <c r="AR410" s="381"/>
      <c r="AS410" s="381"/>
      <c r="AT410" s="381"/>
      <c r="AU410" s="381"/>
      <c r="AV410" s="381"/>
      <c r="AW410" s="381"/>
      <c r="AX410" s="381"/>
      <c r="AY410" s="381"/>
      <c r="AZ410" s="381"/>
      <c r="BA410" s="381"/>
      <c r="BB410" s="381"/>
      <c r="BC410" s="381"/>
      <c r="BD410" s="381"/>
      <c r="BE410" s="381"/>
      <c r="BF410" s="381"/>
      <c r="BG410" s="381"/>
      <c r="BH410" s="381"/>
      <c r="BI410" s="381"/>
      <c r="BJ410" s="381"/>
      <c r="BK410" s="381"/>
      <c r="BL410" s="381"/>
      <c r="BM410" s="381"/>
      <c r="BN410" s="381"/>
      <c r="BO410" s="381"/>
      <c r="BP410" s="381"/>
      <c r="BQ410" s="381"/>
      <c r="BR410" s="381"/>
      <c r="BS410" s="381"/>
      <c r="BT410" s="381"/>
      <c r="BU410" s="381"/>
      <c r="BV410" s="381"/>
      <c r="BW410" s="381"/>
      <c r="BX410" s="381"/>
      <c r="BY410" s="381"/>
      <c r="BZ410" s="381"/>
      <c r="CA410" s="381"/>
      <c r="CB410" s="381"/>
      <c r="CC410" s="381"/>
      <c r="CD410" s="381"/>
      <c r="CE410" s="381"/>
      <c r="CF410" s="381"/>
      <c r="CG410" s="381"/>
      <c r="CH410" s="381"/>
      <c r="CI410" s="381"/>
      <c r="CJ410" s="381"/>
      <c r="CK410" s="381"/>
      <c r="CL410" s="381"/>
      <c r="CM410" s="381"/>
      <c r="CN410" s="381"/>
      <c r="CO410" s="381"/>
      <c r="CP410" s="381"/>
      <c r="CQ410" s="381"/>
      <c r="CR410" s="381"/>
      <c r="CS410" s="381"/>
      <c r="CT410" s="381"/>
      <c r="CU410" s="381"/>
      <c r="CV410" s="381"/>
      <c r="CW410" s="381"/>
      <c r="CX410" s="381"/>
      <c r="CY410" s="381"/>
      <c r="CZ410" s="381"/>
      <c r="DA410" s="381"/>
      <c r="DB410" s="381"/>
      <c r="DC410" s="381"/>
      <c r="DD410" s="381"/>
      <c r="DE410" s="381"/>
      <c r="DF410" s="381"/>
      <c r="DG410" s="381"/>
      <c r="DH410" s="381"/>
      <c r="DI410" s="381"/>
      <c r="DJ410" s="381"/>
      <c r="DK410" s="381"/>
      <c r="DL410" s="381"/>
      <c r="DM410" s="381"/>
      <c r="DN410" s="381"/>
      <c r="DO410" s="381"/>
      <c r="DP410" s="381"/>
      <c r="DQ410" s="381"/>
      <c r="DR410" s="381"/>
      <c r="DS410" s="381"/>
      <c r="DT410" s="381"/>
      <c r="DU410" s="381"/>
      <c r="DV410" s="381"/>
      <c r="DW410" s="381"/>
      <c r="DX410" s="381"/>
      <c r="DY410" s="381"/>
      <c r="DZ410" s="381"/>
      <c r="EA410" s="381"/>
      <c r="EB410" s="381"/>
      <c r="EC410" s="381"/>
      <c r="ED410" s="381"/>
      <c r="EE410" s="381"/>
      <c r="EF410" s="381"/>
      <c r="EG410" s="381"/>
      <c r="EH410" s="381"/>
      <c r="EI410" s="381"/>
      <c r="EJ410" s="381"/>
      <c r="EK410" s="381"/>
      <c r="EL410" s="381"/>
      <c r="EM410" s="381"/>
      <c r="EN410" s="381"/>
      <c r="EO410" s="381"/>
      <c r="EP410" s="381"/>
      <c r="EQ410" s="381"/>
      <c r="ER410" s="381"/>
      <c r="ES410" s="381"/>
      <c r="ET410" s="381"/>
      <c r="EU410" s="381"/>
      <c r="EV410" s="381"/>
      <c r="EW410" s="381"/>
      <c r="EX410" s="381"/>
      <c r="EY410" s="381"/>
      <c r="EZ410" s="381"/>
      <c r="FA410" s="381"/>
      <c r="FB410" s="381"/>
      <c r="FC410" s="381"/>
      <c r="FD410" s="381"/>
      <c r="FE410" s="381"/>
      <c r="FF410" s="381"/>
      <c r="FG410" s="381"/>
      <c r="FH410" s="381"/>
      <c r="FI410" s="381"/>
      <c r="FJ410" s="381"/>
      <c r="FK410" s="381"/>
      <c r="FL410" s="381"/>
      <c r="FM410" s="381"/>
      <c r="FN410" s="381"/>
      <c r="FO410" s="381"/>
      <c r="FP410" s="381"/>
      <c r="FQ410" s="381"/>
      <c r="FR410" s="381"/>
      <c r="FS410" s="381"/>
      <c r="FT410" s="381"/>
      <c r="FU410" s="381"/>
      <c r="FV410" s="381"/>
      <c r="FW410" s="381"/>
      <c r="FX410" s="381"/>
      <c r="FY410" s="381"/>
      <c r="FZ410" s="381"/>
      <c r="GA410" s="381"/>
      <c r="GB410" s="381"/>
      <c r="GC410" s="381"/>
    </row>
    <row r="411" spans="1:185" s="382" customFormat="1" ht="13.8">
      <c r="A411" s="390" t="s">
        <v>6218</v>
      </c>
      <c r="B411" s="388" t="s">
        <v>5972</v>
      </c>
      <c r="C411" s="202">
        <v>17</v>
      </c>
      <c r="D411" s="146">
        <v>19119</v>
      </c>
      <c r="E411" s="146">
        <v>20213.72</v>
      </c>
      <c r="F411" s="157"/>
      <c r="G411" s="157"/>
      <c r="H411" s="157"/>
      <c r="I411" s="381"/>
      <c r="J411" s="381"/>
      <c r="K411" s="381"/>
      <c r="L411" s="381"/>
      <c r="M411" s="381"/>
      <c r="N411" s="381"/>
      <c r="O411" s="381"/>
      <c r="P411" s="381"/>
      <c r="Q411" s="381"/>
      <c r="R411" s="381"/>
      <c r="S411" s="381"/>
      <c r="T411" s="381"/>
      <c r="U411" s="381"/>
      <c r="V411" s="381"/>
      <c r="W411" s="381"/>
      <c r="X411" s="381"/>
      <c r="Y411" s="381"/>
      <c r="Z411" s="381"/>
      <c r="AA411" s="381"/>
      <c r="AB411" s="381"/>
      <c r="AC411" s="381"/>
      <c r="AD411" s="381"/>
      <c r="AE411" s="381"/>
      <c r="AF411" s="381"/>
      <c r="AG411" s="381"/>
      <c r="AH411" s="381"/>
      <c r="AI411" s="381"/>
      <c r="AJ411" s="381"/>
      <c r="AK411" s="381"/>
      <c r="AL411" s="381"/>
      <c r="AM411" s="381"/>
      <c r="AN411" s="381"/>
      <c r="AO411" s="381"/>
      <c r="AP411" s="381"/>
      <c r="AQ411" s="381"/>
      <c r="AR411" s="381"/>
      <c r="AS411" s="381"/>
      <c r="AT411" s="381"/>
      <c r="AU411" s="381"/>
      <c r="AV411" s="381"/>
      <c r="AW411" s="381"/>
      <c r="AX411" s="381"/>
      <c r="AY411" s="381"/>
      <c r="AZ411" s="381"/>
      <c r="BA411" s="381"/>
      <c r="BB411" s="381"/>
      <c r="BC411" s="381"/>
      <c r="BD411" s="381"/>
      <c r="BE411" s="381"/>
      <c r="BF411" s="381"/>
      <c r="BG411" s="381"/>
      <c r="BH411" s="381"/>
      <c r="BI411" s="381"/>
      <c r="BJ411" s="381"/>
      <c r="BK411" s="381"/>
      <c r="BL411" s="381"/>
      <c r="BM411" s="381"/>
      <c r="BN411" s="381"/>
      <c r="BO411" s="381"/>
      <c r="BP411" s="381"/>
      <c r="BQ411" s="381"/>
      <c r="BR411" s="381"/>
      <c r="BS411" s="381"/>
      <c r="BT411" s="381"/>
      <c r="BU411" s="381"/>
      <c r="BV411" s="381"/>
      <c r="BW411" s="381"/>
      <c r="BX411" s="381"/>
      <c r="BY411" s="381"/>
      <c r="BZ411" s="381"/>
      <c r="CA411" s="381"/>
      <c r="CB411" s="381"/>
      <c r="CC411" s="381"/>
      <c r="CD411" s="381"/>
      <c r="CE411" s="381"/>
      <c r="CF411" s="381"/>
      <c r="CG411" s="381"/>
      <c r="CH411" s="381"/>
      <c r="CI411" s="381"/>
      <c r="CJ411" s="381"/>
      <c r="CK411" s="381"/>
      <c r="CL411" s="381"/>
      <c r="CM411" s="381"/>
      <c r="CN411" s="381"/>
      <c r="CO411" s="381"/>
      <c r="CP411" s="381"/>
      <c r="CQ411" s="381"/>
      <c r="CR411" s="381"/>
      <c r="CS411" s="381"/>
      <c r="CT411" s="381"/>
      <c r="CU411" s="381"/>
      <c r="CV411" s="381"/>
      <c r="CW411" s="381"/>
      <c r="CX411" s="381"/>
      <c r="CY411" s="381"/>
      <c r="CZ411" s="381"/>
      <c r="DA411" s="381"/>
      <c r="DB411" s="381"/>
      <c r="DC411" s="381"/>
      <c r="DD411" s="381"/>
      <c r="DE411" s="381"/>
      <c r="DF411" s="381"/>
      <c r="DG411" s="381"/>
      <c r="DH411" s="381"/>
      <c r="DI411" s="381"/>
      <c r="DJ411" s="381"/>
      <c r="DK411" s="381"/>
      <c r="DL411" s="381"/>
      <c r="DM411" s="381"/>
      <c r="DN411" s="381"/>
      <c r="DO411" s="381"/>
      <c r="DP411" s="381"/>
      <c r="DQ411" s="381"/>
      <c r="DR411" s="381"/>
      <c r="DS411" s="381"/>
      <c r="DT411" s="381"/>
      <c r="DU411" s="381"/>
      <c r="DV411" s="381"/>
      <c r="DW411" s="381"/>
      <c r="DX411" s="381"/>
      <c r="DY411" s="381"/>
      <c r="DZ411" s="381"/>
      <c r="EA411" s="381"/>
      <c r="EB411" s="381"/>
      <c r="EC411" s="381"/>
      <c r="ED411" s="381"/>
      <c r="EE411" s="381"/>
      <c r="EF411" s="381"/>
      <c r="EG411" s="381"/>
      <c r="EH411" s="381"/>
      <c r="EI411" s="381"/>
      <c r="EJ411" s="381"/>
      <c r="EK411" s="381"/>
      <c r="EL411" s="381"/>
      <c r="EM411" s="381"/>
      <c r="EN411" s="381"/>
      <c r="EO411" s="381"/>
      <c r="EP411" s="381"/>
      <c r="EQ411" s="381"/>
      <c r="ER411" s="381"/>
      <c r="ES411" s="381"/>
      <c r="ET411" s="381"/>
      <c r="EU411" s="381"/>
      <c r="EV411" s="381"/>
      <c r="EW411" s="381"/>
      <c r="EX411" s="381"/>
      <c r="EY411" s="381"/>
      <c r="EZ411" s="381"/>
      <c r="FA411" s="381"/>
      <c r="FB411" s="381"/>
      <c r="FC411" s="381"/>
      <c r="FD411" s="381"/>
      <c r="FE411" s="381"/>
      <c r="FF411" s="381"/>
      <c r="FG411" s="381"/>
      <c r="FH411" s="381"/>
      <c r="FI411" s="381"/>
      <c r="FJ411" s="381"/>
      <c r="FK411" s="381"/>
      <c r="FL411" s="381"/>
      <c r="FM411" s="381"/>
      <c r="FN411" s="381"/>
      <c r="FO411" s="381"/>
      <c r="FP411" s="381"/>
      <c r="FQ411" s="381"/>
      <c r="FR411" s="381"/>
      <c r="FS411" s="381"/>
      <c r="FT411" s="381"/>
      <c r="FU411" s="381"/>
      <c r="FV411" s="381"/>
      <c r="FW411" s="381"/>
      <c r="FX411" s="381"/>
      <c r="FY411" s="381"/>
      <c r="FZ411" s="381"/>
      <c r="GA411" s="381"/>
      <c r="GB411" s="381"/>
      <c r="GC411" s="381"/>
    </row>
    <row r="412" spans="1:185" s="382" customFormat="1" ht="13.8">
      <c r="A412" s="390" t="s">
        <v>6219</v>
      </c>
      <c r="B412" s="388" t="s">
        <v>5974</v>
      </c>
      <c r="C412" s="202">
        <v>5</v>
      </c>
      <c r="D412" s="146">
        <v>18646</v>
      </c>
      <c r="E412" s="146">
        <v>19283.559999999998</v>
      </c>
      <c r="F412" s="157"/>
      <c r="G412" s="157"/>
      <c r="H412" s="157"/>
      <c r="I412" s="381"/>
      <c r="J412" s="381"/>
      <c r="K412" s="381"/>
      <c r="L412" s="381"/>
      <c r="M412" s="381"/>
      <c r="N412" s="381"/>
      <c r="O412" s="381"/>
      <c r="P412" s="381"/>
      <c r="Q412" s="381"/>
      <c r="R412" s="381"/>
      <c r="S412" s="381"/>
      <c r="T412" s="381"/>
      <c r="U412" s="381"/>
      <c r="V412" s="381"/>
      <c r="W412" s="381"/>
      <c r="X412" s="381"/>
      <c r="Y412" s="381"/>
      <c r="Z412" s="381"/>
      <c r="AA412" s="381"/>
      <c r="AB412" s="381"/>
      <c r="AC412" s="381"/>
      <c r="AD412" s="381"/>
      <c r="AE412" s="381"/>
      <c r="AF412" s="381"/>
      <c r="AG412" s="381"/>
      <c r="AH412" s="381"/>
      <c r="AI412" s="381"/>
      <c r="AJ412" s="381"/>
      <c r="AK412" s="381"/>
      <c r="AL412" s="381"/>
      <c r="AM412" s="381"/>
      <c r="AN412" s="381"/>
      <c r="AO412" s="381"/>
      <c r="AP412" s="381"/>
      <c r="AQ412" s="381"/>
      <c r="AR412" s="381"/>
      <c r="AS412" s="381"/>
      <c r="AT412" s="381"/>
      <c r="AU412" s="381"/>
      <c r="AV412" s="381"/>
      <c r="AW412" s="381"/>
      <c r="AX412" s="381"/>
      <c r="AY412" s="381"/>
      <c r="AZ412" s="381"/>
      <c r="BA412" s="381"/>
      <c r="BB412" s="381"/>
      <c r="BC412" s="381"/>
      <c r="BD412" s="381"/>
      <c r="BE412" s="381"/>
      <c r="BF412" s="381"/>
      <c r="BG412" s="381"/>
      <c r="BH412" s="381"/>
      <c r="BI412" s="381"/>
      <c r="BJ412" s="381"/>
      <c r="BK412" s="381"/>
      <c r="BL412" s="381"/>
      <c r="BM412" s="381"/>
      <c r="BN412" s="381"/>
      <c r="BO412" s="381"/>
      <c r="BP412" s="381"/>
      <c r="BQ412" s="381"/>
      <c r="BR412" s="381"/>
      <c r="BS412" s="381"/>
      <c r="BT412" s="381"/>
      <c r="BU412" s="381"/>
      <c r="BV412" s="381"/>
      <c r="BW412" s="381"/>
      <c r="BX412" s="381"/>
      <c r="BY412" s="381"/>
      <c r="BZ412" s="381"/>
      <c r="CA412" s="381"/>
      <c r="CB412" s="381"/>
      <c r="CC412" s="381"/>
      <c r="CD412" s="381"/>
      <c r="CE412" s="381"/>
      <c r="CF412" s="381"/>
      <c r="CG412" s="381"/>
      <c r="CH412" s="381"/>
      <c r="CI412" s="381"/>
      <c r="CJ412" s="381"/>
      <c r="CK412" s="381"/>
      <c r="CL412" s="381"/>
      <c r="CM412" s="381"/>
      <c r="CN412" s="381"/>
      <c r="CO412" s="381"/>
      <c r="CP412" s="381"/>
      <c r="CQ412" s="381"/>
      <c r="CR412" s="381"/>
      <c r="CS412" s="381"/>
      <c r="CT412" s="381"/>
      <c r="CU412" s="381"/>
      <c r="CV412" s="381"/>
      <c r="CW412" s="381"/>
      <c r="CX412" s="381"/>
      <c r="CY412" s="381"/>
      <c r="CZ412" s="381"/>
      <c r="DA412" s="381"/>
      <c r="DB412" s="381"/>
      <c r="DC412" s="381"/>
      <c r="DD412" s="381"/>
      <c r="DE412" s="381"/>
      <c r="DF412" s="381"/>
      <c r="DG412" s="381"/>
      <c r="DH412" s="381"/>
      <c r="DI412" s="381"/>
      <c r="DJ412" s="381"/>
      <c r="DK412" s="381"/>
      <c r="DL412" s="381"/>
      <c r="DM412" s="381"/>
      <c r="DN412" s="381"/>
      <c r="DO412" s="381"/>
      <c r="DP412" s="381"/>
      <c r="DQ412" s="381"/>
      <c r="DR412" s="381"/>
      <c r="DS412" s="381"/>
      <c r="DT412" s="381"/>
      <c r="DU412" s="381"/>
      <c r="DV412" s="381"/>
      <c r="DW412" s="381"/>
      <c r="DX412" s="381"/>
      <c r="DY412" s="381"/>
      <c r="DZ412" s="381"/>
      <c r="EA412" s="381"/>
      <c r="EB412" s="381"/>
      <c r="EC412" s="381"/>
      <c r="ED412" s="381"/>
      <c r="EE412" s="381"/>
      <c r="EF412" s="381"/>
      <c r="EG412" s="381"/>
      <c r="EH412" s="381"/>
      <c r="EI412" s="381"/>
      <c r="EJ412" s="381"/>
      <c r="EK412" s="381"/>
      <c r="EL412" s="381"/>
      <c r="EM412" s="381"/>
      <c r="EN412" s="381"/>
      <c r="EO412" s="381"/>
      <c r="EP412" s="381"/>
      <c r="EQ412" s="381"/>
      <c r="ER412" s="381"/>
      <c r="ES412" s="381"/>
      <c r="ET412" s="381"/>
      <c r="EU412" s="381"/>
      <c r="EV412" s="381"/>
      <c r="EW412" s="381"/>
      <c r="EX412" s="381"/>
      <c r="EY412" s="381"/>
      <c r="EZ412" s="381"/>
      <c r="FA412" s="381"/>
      <c r="FB412" s="381"/>
      <c r="FC412" s="381"/>
      <c r="FD412" s="381"/>
      <c r="FE412" s="381"/>
      <c r="FF412" s="381"/>
      <c r="FG412" s="381"/>
      <c r="FH412" s="381"/>
      <c r="FI412" s="381"/>
      <c r="FJ412" s="381"/>
      <c r="FK412" s="381"/>
      <c r="FL412" s="381"/>
      <c r="FM412" s="381"/>
      <c r="FN412" s="381"/>
      <c r="FO412" s="381"/>
      <c r="FP412" s="381"/>
      <c r="FQ412" s="381"/>
      <c r="FR412" s="381"/>
      <c r="FS412" s="381"/>
      <c r="FT412" s="381"/>
      <c r="FU412" s="381"/>
      <c r="FV412" s="381"/>
      <c r="FW412" s="381"/>
      <c r="FX412" s="381"/>
      <c r="FY412" s="381"/>
      <c r="FZ412" s="381"/>
      <c r="GA412" s="381"/>
      <c r="GB412" s="381"/>
      <c r="GC412" s="381"/>
    </row>
    <row r="413" spans="1:185" s="382" customFormat="1" ht="13.8">
      <c r="A413" s="390" t="s">
        <v>6220</v>
      </c>
      <c r="B413" s="388" t="s">
        <v>5976</v>
      </c>
      <c r="C413" s="202">
        <v>2</v>
      </c>
      <c r="D413" s="146">
        <v>18403</v>
      </c>
      <c r="E413" s="146">
        <v>19481.59</v>
      </c>
      <c r="F413" s="157"/>
      <c r="G413" s="157"/>
      <c r="H413" s="157"/>
      <c r="I413" s="381"/>
      <c r="J413" s="381"/>
      <c r="K413" s="381"/>
      <c r="L413" s="381"/>
      <c r="M413" s="381"/>
      <c r="N413" s="381"/>
      <c r="O413" s="381"/>
      <c r="P413" s="381"/>
      <c r="Q413" s="381"/>
      <c r="R413" s="381"/>
      <c r="S413" s="381"/>
      <c r="T413" s="381"/>
      <c r="U413" s="381"/>
      <c r="V413" s="381"/>
      <c r="W413" s="381"/>
      <c r="X413" s="381"/>
      <c r="Y413" s="381"/>
      <c r="Z413" s="381"/>
      <c r="AA413" s="381"/>
      <c r="AB413" s="381"/>
      <c r="AC413" s="381"/>
      <c r="AD413" s="381"/>
      <c r="AE413" s="381"/>
      <c r="AF413" s="381"/>
      <c r="AG413" s="381"/>
      <c r="AH413" s="381"/>
      <c r="AI413" s="381"/>
      <c r="AJ413" s="381"/>
      <c r="AK413" s="381"/>
      <c r="AL413" s="381"/>
      <c r="AM413" s="381"/>
      <c r="AN413" s="381"/>
      <c r="AO413" s="381"/>
      <c r="AP413" s="381"/>
      <c r="AQ413" s="381"/>
      <c r="AR413" s="381"/>
      <c r="AS413" s="381"/>
      <c r="AT413" s="381"/>
      <c r="AU413" s="381"/>
      <c r="AV413" s="381"/>
      <c r="AW413" s="381"/>
      <c r="AX413" s="381"/>
      <c r="AY413" s="381"/>
      <c r="AZ413" s="381"/>
      <c r="BA413" s="381"/>
      <c r="BB413" s="381"/>
      <c r="BC413" s="381"/>
      <c r="BD413" s="381"/>
      <c r="BE413" s="381"/>
      <c r="BF413" s="381"/>
      <c r="BG413" s="381"/>
      <c r="BH413" s="381"/>
      <c r="BI413" s="381"/>
      <c r="BJ413" s="381"/>
      <c r="BK413" s="381"/>
      <c r="BL413" s="381"/>
      <c r="BM413" s="381"/>
      <c r="BN413" s="381"/>
      <c r="BO413" s="381"/>
      <c r="BP413" s="381"/>
      <c r="BQ413" s="381"/>
      <c r="BR413" s="381"/>
      <c r="BS413" s="381"/>
      <c r="BT413" s="381"/>
      <c r="BU413" s="381"/>
      <c r="BV413" s="381"/>
      <c r="BW413" s="381"/>
      <c r="BX413" s="381"/>
      <c r="BY413" s="381"/>
      <c r="BZ413" s="381"/>
      <c r="CA413" s="381"/>
      <c r="CB413" s="381"/>
      <c r="CC413" s="381"/>
      <c r="CD413" s="381"/>
      <c r="CE413" s="381"/>
      <c r="CF413" s="381"/>
      <c r="CG413" s="381"/>
      <c r="CH413" s="381"/>
      <c r="CI413" s="381"/>
      <c r="CJ413" s="381"/>
      <c r="CK413" s="381"/>
      <c r="CL413" s="381"/>
      <c r="CM413" s="381"/>
      <c r="CN413" s="381"/>
      <c r="CO413" s="381"/>
      <c r="CP413" s="381"/>
      <c r="CQ413" s="381"/>
      <c r="CR413" s="381"/>
      <c r="CS413" s="381"/>
      <c r="CT413" s="381"/>
      <c r="CU413" s="381"/>
      <c r="CV413" s="381"/>
      <c r="CW413" s="381"/>
      <c r="CX413" s="381"/>
      <c r="CY413" s="381"/>
      <c r="CZ413" s="381"/>
      <c r="DA413" s="381"/>
      <c r="DB413" s="381"/>
      <c r="DC413" s="381"/>
      <c r="DD413" s="381"/>
      <c r="DE413" s="381"/>
      <c r="DF413" s="381"/>
      <c r="DG413" s="381"/>
      <c r="DH413" s="381"/>
      <c r="DI413" s="381"/>
      <c r="DJ413" s="381"/>
      <c r="DK413" s="381"/>
      <c r="DL413" s="381"/>
      <c r="DM413" s="381"/>
      <c r="DN413" s="381"/>
      <c r="DO413" s="381"/>
      <c r="DP413" s="381"/>
      <c r="DQ413" s="381"/>
      <c r="DR413" s="381"/>
      <c r="DS413" s="381"/>
      <c r="DT413" s="381"/>
      <c r="DU413" s="381"/>
      <c r="DV413" s="381"/>
      <c r="DW413" s="381"/>
      <c r="DX413" s="381"/>
      <c r="DY413" s="381"/>
      <c r="DZ413" s="381"/>
      <c r="EA413" s="381"/>
      <c r="EB413" s="381"/>
      <c r="EC413" s="381"/>
      <c r="ED413" s="381"/>
      <c r="EE413" s="381"/>
      <c r="EF413" s="381"/>
      <c r="EG413" s="381"/>
      <c r="EH413" s="381"/>
      <c r="EI413" s="381"/>
      <c r="EJ413" s="381"/>
      <c r="EK413" s="381"/>
      <c r="EL413" s="381"/>
      <c r="EM413" s="381"/>
      <c r="EN413" s="381"/>
      <c r="EO413" s="381"/>
      <c r="EP413" s="381"/>
      <c r="EQ413" s="381"/>
      <c r="ER413" s="381"/>
      <c r="ES413" s="381"/>
      <c r="ET413" s="381"/>
      <c r="EU413" s="381"/>
      <c r="EV413" s="381"/>
      <c r="EW413" s="381"/>
      <c r="EX413" s="381"/>
      <c r="EY413" s="381"/>
      <c r="EZ413" s="381"/>
      <c r="FA413" s="381"/>
      <c r="FB413" s="381"/>
      <c r="FC413" s="381"/>
      <c r="FD413" s="381"/>
      <c r="FE413" s="381"/>
      <c r="FF413" s="381"/>
      <c r="FG413" s="381"/>
      <c r="FH413" s="381"/>
      <c r="FI413" s="381"/>
      <c r="FJ413" s="381"/>
      <c r="FK413" s="381"/>
      <c r="FL413" s="381"/>
      <c r="FM413" s="381"/>
      <c r="FN413" s="381"/>
      <c r="FO413" s="381"/>
      <c r="FP413" s="381"/>
      <c r="FQ413" s="381"/>
      <c r="FR413" s="381"/>
      <c r="FS413" s="381"/>
      <c r="FT413" s="381"/>
      <c r="FU413" s="381"/>
      <c r="FV413" s="381"/>
      <c r="FW413" s="381"/>
      <c r="FX413" s="381"/>
      <c r="FY413" s="381"/>
      <c r="FZ413" s="381"/>
      <c r="GA413" s="381"/>
      <c r="GB413" s="381"/>
      <c r="GC413" s="381"/>
    </row>
    <row r="414" spans="1:185" s="382" customFormat="1" ht="13.8">
      <c r="A414" s="390" t="s">
        <v>6221</v>
      </c>
      <c r="B414" s="388" t="s">
        <v>5978</v>
      </c>
      <c r="C414" s="202">
        <v>174</v>
      </c>
      <c r="D414" s="146">
        <v>18344</v>
      </c>
      <c r="E414" s="146">
        <v>19442.199999999997</v>
      </c>
      <c r="F414" s="157"/>
      <c r="G414" s="157"/>
      <c r="H414" s="157"/>
      <c r="I414" s="381"/>
      <c r="J414" s="381"/>
      <c r="K414" s="381"/>
      <c r="L414" s="381"/>
      <c r="M414" s="381"/>
      <c r="N414" s="381"/>
      <c r="O414" s="381"/>
      <c r="P414" s="381"/>
      <c r="Q414" s="381"/>
      <c r="R414" s="381"/>
      <c r="S414" s="381"/>
      <c r="T414" s="381"/>
      <c r="U414" s="381"/>
      <c r="V414" s="381"/>
      <c r="W414" s="381"/>
      <c r="X414" s="381"/>
      <c r="Y414" s="381"/>
      <c r="Z414" s="381"/>
      <c r="AA414" s="381"/>
      <c r="AB414" s="381"/>
      <c r="AC414" s="381"/>
      <c r="AD414" s="381"/>
      <c r="AE414" s="381"/>
      <c r="AF414" s="381"/>
      <c r="AG414" s="381"/>
      <c r="AH414" s="381"/>
      <c r="AI414" s="381"/>
      <c r="AJ414" s="381"/>
      <c r="AK414" s="381"/>
      <c r="AL414" s="381"/>
      <c r="AM414" s="381"/>
      <c r="AN414" s="381"/>
      <c r="AO414" s="381"/>
      <c r="AP414" s="381"/>
      <c r="AQ414" s="381"/>
      <c r="AR414" s="381"/>
      <c r="AS414" s="381"/>
      <c r="AT414" s="381"/>
      <c r="AU414" s="381"/>
      <c r="AV414" s="381"/>
      <c r="AW414" s="381"/>
      <c r="AX414" s="381"/>
      <c r="AY414" s="381"/>
      <c r="AZ414" s="381"/>
      <c r="BA414" s="381"/>
      <c r="BB414" s="381"/>
      <c r="BC414" s="381"/>
      <c r="BD414" s="381"/>
      <c r="BE414" s="381"/>
      <c r="BF414" s="381"/>
      <c r="BG414" s="381"/>
      <c r="BH414" s="381"/>
      <c r="BI414" s="381"/>
      <c r="BJ414" s="381"/>
      <c r="BK414" s="381"/>
      <c r="BL414" s="381"/>
      <c r="BM414" s="381"/>
      <c r="BN414" s="381"/>
      <c r="BO414" s="381"/>
      <c r="BP414" s="381"/>
      <c r="BQ414" s="381"/>
      <c r="BR414" s="381"/>
      <c r="BS414" s="381"/>
      <c r="BT414" s="381"/>
      <c r="BU414" s="381"/>
      <c r="BV414" s="381"/>
      <c r="BW414" s="381"/>
      <c r="BX414" s="381"/>
      <c r="BY414" s="381"/>
      <c r="BZ414" s="381"/>
      <c r="CA414" s="381"/>
      <c r="CB414" s="381"/>
      <c r="CC414" s="381"/>
      <c r="CD414" s="381"/>
      <c r="CE414" s="381"/>
      <c r="CF414" s="381"/>
      <c r="CG414" s="381"/>
      <c r="CH414" s="381"/>
      <c r="CI414" s="381"/>
      <c r="CJ414" s="381"/>
      <c r="CK414" s="381"/>
      <c r="CL414" s="381"/>
      <c r="CM414" s="381"/>
      <c r="CN414" s="381"/>
      <c r="CO414" s="381"/>
      <c r="CP414" s="381"/>
      <c r="CQ414" s="381"/>
      <c r="CR414" s="381"/>
      <c r="CS414" s="381"/>
      <c r="CT414" s="381"/>
      <c r="CU414" s="381"/>
      <c r="CV414" s="381"/>
      <c r="CW414" s="381"/>
      <c r="CX414" s="381"/>
      <c r="CY414" s="381"/>
      <c r="CZ414" s="381"/>
      <c r="DA414" s="381"/>
      <c r="DB414" s="381"/>
      <c r="DC414" s="381"/>
      <c r="DD414" s="381"/>
      <c r="DE414" s="381"/>
      <c r="DF414" s="381"/>
      <c r="DG414" s="381"/>
      <c r="DH414" s="381"/>
      <c r="DI414" s="381"/>
      <c r="DJ414" s="381"/>
      <c r="DK414" s="381"/>
      <c r="DL414" s="381"/>
      <c r="DM414" s="381"/>
      <c r="DN414" s="381"/>
      <c r="DO414" s="381"/>
      <c r="DP414" s="381"/>
      <c r="DQ414" s="381"/>
      <c r="DR414" s="381"/>
      <c r="DS414" s="381"/>
      <c r="DT414" s="381"/>
      <c r="DU414" s="381"/>
      <c r="DV414" s="381"/>
      <c r="DW414" s="381"/>
      <c r="DX414" s="381"/>
      <c r="DY414" s="381"/>
      <c r="DZ414" s="381"/>
      <c r="EA414" s="381"/>
      <c r="EB414" s="381"/>
      <c r="EC414" s="381"/>
      <c r="ED414" s="381"/>
      <c r="EE414" s="381"/>
      <c r="EF414" s="381"/>
      <c r="EG414" s="381"/>
      <c r="EH414" s="381"/>
      <c r="EI414" s="381"/>
      <c r="EJ414" s="381"/>
      <c r="EK414" s="381"/>
      <c r="EL414" s="381"/>
      <c r="EM414" s="381"/>
      <c r="EN414" s="381"/>
      <c r="EO414" s="381"/>
      <c r="EP414" s="381"/>
      <c r="EQ414" s="381"/>
      <c r="ER414" s="381"/>
      <c r="ES414" s="381"/>
      <c r="ET414" s="381"/>
      <c r="EU414" s="381"/>
      <c r="EV414" s="381"/>
      <c r="EW414" s="381"/>
      <c r="EX414" s="381"/>
      <c r="EY414" s="381"/>
      <c r="EZ414" s="381"/>
      <c r="FA414" s="381"/>
      <c r="FB414" s="381"/>
      <c r="FC414" s="381"/>
      <c r="FD414" s="381"/>
      <c r="FE414" s="381"/>
      <c r="FF414" s="381"/>
      <c r="FG414" s="381"/>
      <c r="FH414" s="381"/>
      <c r="FI414" s="381"/>
      <c r="FJ414" s="381"/>
      <c r="FK414" s="381"/>
      <c r="FL414" s="381"/>
      <c r="FM414" s="381"/>
      <c r="FN414" s="381"/>
      <c r="FO414" s="381"/>
      <c r="FP414" s="381"/>
      <c r="FQ414" s="381"/>
      <c r="FR414" s="381"/>
      <c r="FS414" s="381"/>
      <c r="FT414" s="381"/>
      <c r="FU414" s="381"/>
      <c r="FV414" s="381"/>
      <c r="FW414" s="381"/>
      <c r="FX414" s="381"/>
      <c r="FY414" s="381"/>
      <c r="FZ414" s="381"/>
      <c r="GA414" s="381"/>
      <c r="GB414" s="381"/>
      <c r="GC414" s="381"/>
    </row>
    <row r="415" spans="1:185" s="531" customFormat="1" ht="13.8">
      <c r="A415" s="532"/>
      <c r="B415" s="537" t="s">
        <v>4244</v>
      </c>
      <c r="C415" s="534">
        <f>SUM(C107:C414)</f>
        <v>6750</v>
      </c>
      <c r="D415" s="538"/>
      <c r="E415" s="538"/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  <c r="AA415" s="157"/>
      <c r="AB415" s="157"/>
      <c r="AC415" s="157"/>
      <c r="AD415" s="157"/>
      <c r="AE415" s="157"/>
      <c r="AF415" s="157"/>
      <c r="AG415" s="157"/>
      <c r="AH415" s="157"/>
      <c r="AI415" s="157"/>
      <c r="AJ415" s="157"/>
      <c r="AK415" s="157"/>
      <c r="AL415" s="157"/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7"/>
      <c r="BK415" s="157"/>
      <c r="BL415" s="157"/>
      <c r="BM415" s="157"/>
      <c r="BN415" s="157"/>
      <c r="BO415" s="157"/>
      <c r="BP415" s="157"/>
      <c r="BQ415" s="157"/>
      <c r="BR415" s="157"/>
      <c r="BS415" s="157"/>
      <c r="BT415" s="157"/>
      <c r="BU415" s="157"/>
      <c r="BV415" s="157"/>
      <c r="BW415" s="157"/>
      <c r="BX415" s="157"/>
      <c r="BY415" s="157"/>
      <c r="BZ415" s="157"/>
      <c r="CA415" s="157"/>
      <c r="CB415" s="157"/>
      <c r="CC415" s="157"/>
      <c r="CD415" s="157"/>
      <c r="CE415" s="157"/>
      <c r="CF415" s="157"/>
      <c r="CG415" s="157"/>
      <c r="CH415" s="157"/>
      <c r="CI415" s="157"/>
      <c r="CJ415" s="157"/>
      <c r="CK415" s="157"/>
      <c r="CL415" s="157"/>
      <c r="CM415" s="157"/>
      <c r="CN415" s="157"/>
      <c r="CO415" s="157"/>
      <c r="CP415" s="157"/>
      <c r="CQ415" s="157"/>
      <c r="CR415" s="157"/>
      <c r="CS415" s="157"/>
      <c r="CT415" s="157"/>
      <c r="CU415" s="157"/>
      <c r="CV415" s="157"/>
      <c r="CW415" s="157"/>
      <c r="CX415" s="157"/>
      <c r="CY415" s="157"/>
      <c r="CZ415" s="157"/>
      <c r="DA415" s="157"/>
      <c r="DB415" s="157"/>
      <c r="DC415" s="157"/>
      <c r="DD415" s="157"/>
      <c r="DE415" s="157"/>
      <c r="DF415" s="157"/>
      <c r="DG415" s="157"/>
      <c r="DH415" s="157"/>
      <c r="DI415" s="157"/>
      <c r="DJ415" s="157"/>
      <c r="DK415" s="157"/>
      <c r="DL415" s="157"/>
      <c r="DM415" s="157"/>
      <c r="DN415" s="157"/>
      <c r="DO415" s="157"/>
      <c r="DP415" s="157"/>
      <c r="DQ415" s="157"/>
      <c r="DR415" s="157"/>
      <c r="DS415" s="157"/>
      <c r="DT415" s="157"/>
      <c r="DU415" s="157"/>
      <c r="DV415" s="157"/>
      <c r="DW415" s="157"/>
      <c r="DX415" s="157"/>
      <c r="DY415" s="157"/>
      <c r="DZ415" s="157"/>
      <c r="EA415" s="157"/>
      <c r="EB415" s="157"/>
      <c r="EC415" s="157"/>
      <c r="ED415" s="157"/>
      <c r="EE415" s="157"/>
      <c r="EF415" s="157"/>
      <c r="EG415" s="157"/>
      <c r="EH415" s="157"/>
      <c r="EI415" s="157"/>
      <c r="EJ415" s="157"/>
      <c r="EK415" s="157"/>
      <c r="EL415" s="157"/>
      <c r="EM415" s="157"/>
      <c r="EN415" s="157"/>
      <c r="EO415" s="157"/>
      <c r="EP415" s="157"/>
      <c r="EQ415" s="157"/>
      <c r="ER415" s="157"/>
      <c r="ES415" s="157"/>
      <c r="ET415" s="157"/>
      <c r="EU415" s="157"/>
      <c r="EV415" s="157"/>
      <c r="EW415" s="157"/>
      <c r="EX415" s="157"/>
      <c r="EY415" s="157"/>
      <c r="EZ415" s="157"/>
      <c r="FA415" s="157"/>
      <c r="FB415" s="157"/>
      <c r="FC415" s="157"/>
      <c r="FD415" s="157"/>
      <c r="FE415" s="157"/>
      <c r="FF415" s="157"/>
      <c r="FG415" s="157"/>
      <c r="FH415" s="157"/>
      <c r="FI415" s="157"/>
      <c r="FJ415" s="157"/>
      <c r="FK415" s="157"/>
      <c r="FL415" s="157"/>
      <c r="FM415" s="157"/>
      <c r="FN415" s="157"/>
      <c r="FO415" s="157"/>
      <c r="FP415" s="157"/>
      <c r="FQ415" s="157"/>
      <c r="FR415" s="157"/>
      <c r="FS415" s="157"/>
      <c r="FT415" s="157"/>
      <c r="FU415" s="157"/>
      <c r="FV415" s="157"/>
      <c r="FW415" s="157"/>
      <c r="FX415" s="157"/>
      <c r="FY415" s="157"/>
      <c r="FZ415" s="157"/>
      <c r="GA415" s="157"/>
      <c r="GB415" s="157"/>
      <c r="GC415" s="157"/>
    </row>
    <row r="416" spans="1:185" s="541" customFormat="1" ht="13.8">
      <c r="A416" s="532"/>
      <c r="B416" s="539"/>
      <c r="C416" s="540"/>
      <c r="D416" s="142"/>
      <c r="E416" s="142"/>
    </row>
    <row r="417" spans="1:185" s="531" customFormat="1" ht="13.8">
      <c r="A417" s="542"/>
      <c r="B417" s="543"/>
      <c r="C417" s="542"/>
      <c r="D417" s="538"/>
      <c r="E417" s="538"/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  <c r="Z417" s="157"/>
      <c r="AA417" s="157"/>
      <c r="AB417" s="157"/>
      <c r="AC417" s="157"/>
      <c r="AD417" s="157"/>
      <c r="AE417" s="157"/>
      <c r="AF417" s="157"/>
      <c r="AG417" s="157"/>
      <c r="AH417" s="157"/>
      <c r="AI417" s="157"/>
      <c r="AJ417" s="157"/>
      <c r="AK417" s="157"/>
      <c r="AL417" s="157"/>
      <c r="AM417" s="157"/>
      <c r="AN417" s="157"/>
      <c r="AO417" s="157"/>
      <c r="AP417" s="157"/>
      <c r="AQ417" s="157"/>
      <c r="AR417" s="157"/>
      <c r="AS417" s="157"/>
      <c r="AT417" s="157"/>
      <c r="AU417" s="157"/>
      <c r="AV417" s="157"/>
      <c r="AW417" s="157"/>
      <c r="AX417" s="157"/>
      <c r="AY417" s="157"/>
      <c r="AZ417" s="157"/>
      <c r="BA417" s="157"/>
      <c r="BB417" s="157"/>
      <c r="BC417" s="157"/>
      <c r="BD417" s="157"/>
      <c r="BE417" s="157"/>
      <c r="BF417" s="157"/>
      <c r="BG417" s="157"/>
      <c r="BH417" s="157"/>
      <c r="BI417" s="157"/>
      <c r="BJ417" s="157"/>
      <c r="BK417" s="157"/>
      <c r="BL417" s="157"/>
      <c r="BM417" s="157"/>
      <c r="BN417" s="157"/>
      <c r="BO417" s="157"/>
      <c r="BP417" s="157"/>
      <c r="BQ417" s="157"/>
      <c r="BR417" s="157"/>
      <c r="BS417" s="157"/>
      <c r="BT417" s="157"/>
      <c r="BU417" s="157"/>
      <c r="BV417" s="157"/>
      <c r="BW417" s="157"/>
      <c r="BX417" s="157"/>
      <c r="BY417" s="157"/>
      <c r="BZ417" s="157"/>
      <c r="CA417" s="157"/>
      <c r="CB417" s="157"/>
      <c r="CC417" s="157"/>
      <c r="CD417" s="157"/>
      <c r="CE417" s="157"/>
      <c r="CF417" s="157"/>
      <c r="CG417" s="157"/>
      <c r="CH417" s="157"/>
      <c r="CI417" s="157"/>
      <c r="CJ417" s="157"/>
      <c r="CK417" s="157"/>
      <c r="CL417" s="157"/>
      <c r="CM417" s="157"/>
      <c r="CN417" s="157"/>
      <c r="CO417" s="157"/>
      <c r="CP417" s="157"/>
      <c r="CQ417" s="157"/>
      <c r="CR417" s="157"/>
      <c r="CS417" s="157"/>
      <c r="CT417" s="157"/>
      <c r="CU417" s="157"/>
      <c r="CV417" s="157"/>
      <c r="CW417" s="157"/>
      <c r="CX417" s="157"/>
      <c r="CY417" s="157"/>
      <c r="CZ417" s="157"/>
      <c r="DA417" s="157"/>
      <c r="DB417" s="157"/>
      <c r="DC417" s="157"/>
      <c r="DD417" s="157"/>
      <c r="DE417" s="157"/>
      <c r="DF417" s="157"/>
      <c r="DG417" s="157"/>
      <c r="DH417" s="157"/>
      <c r="DI417" s="157"/>
      <c r="DJ417" s="157"/>
      <c r="DK417" s="157"/>
      <c r="DL417" s="157"/>
      <c r="DM417" s="157"/>
      <c r="DN417" s="157"/>
      <c r="DO417" s="157"/>
      <c r="DP417" s="157"/>
      <c r="DQ417" s="157"/>
      <c r="DR417" s="157"/>
      <c r="DS417" s="157"/>
      <c r="DT417" s="157"/>
      <c r="DU417" s="157"/>
      <c r="DV417" s="157"/>
      <c r="DW417" s="157"/>
      <c r="DX417" s="157"/>
      <c r="DY417" s="157"/>
      <c r="DZ417" s="157"/>
      <c r="EA417" s="157"/>
      <c r="EB417" s="157"/>
      <c r="EC417" s="157"/>
      <c r="ED417" s="157"/>
      <c r="EE417" s="157"/>
      <c r="EF417" s="157"/>
      <c r="EG417" s="157"/>
      <c r="EH417" s="157"/>
      <c r="EI417" s="157"/>
      <c r="EJ417" s="157"/>
      <c r="EK417" s="157"/>
      <c r="EL417" s="157"/>
      <c r="EM417" s="157"/>
      <c r="EN417" s="157"/>
      <c r="EO417" s="157"/>
      <c r="EP417" s="157"/>
      <c r="EQ417" s="157"/>
      <c r="ER417" s="157"/>
      <c r="ES417" s="157"/>
      <c r="ET417" s="157"/>
      <c r="EU417" s="157"/>
      <c r="EV417" s="157"/>
      <c r="EW417" s="157"/>
      <c r="EX417" s="157"/>
      <c r="EY417" s="157"/>
      <c r="EZ417" s="157"/>
      <c r="FA417" s="157"/>
      <c r="FB417" s="157"/>
      <c r="FC417" s="157"/>
      <c r="FD417" s="157"/>
      <c r="FE417" s="157"/>
      <c r="FF417" s="157"/>
      <c r="FG417" s="157"/>
      <c r="FH417" s="157"/>
      <c r="FI417" s="157"/>
      <c r="FJ417" s="157"/>
      <c r="FK417" s="157"/>
      <c r="FL417" s="157"/>
      <c r="FM417" s="157"/>
      <c r="FN417" s="157"/>
      <c r="FO417" s="157"/>
      <c r="FP417" s="157"/>
      <c r="FQ417" s="157"/>
      <c r="FR417" s="157"/>
      <c r="FS417" s="157"/>
      <c r="FT417" s="157"/>
      <c r="FU417" s="157"/>
      <c r="FV417" s="157"/>
      <c r="FW417" s="157"/>
      <c r="FX417" s="157"/>
      <c r="FY417" s="157"/>
      <c r="FZ417" s="157"/>
      <c r="GA417" s="157"/>
      <c r="GB417" s="157"/>
      <c r="GC417" s="157"/>
    </row>
    <row r="418" spans="1:185" s="49" customFormat="1" ht="15" customHeight="1">
      <c r="A418" s="1256" t="s">
        <v>4104</v>
      </c>
      <c r="B418" s="1256" t="s">
        <v>4103</v>
      </c>
      <c r="C418" s="82" t="s">
        <v>529</v>
      </c>
      <c r="D418" s="83" t="s">
        <v>529</v>
      </c>
      <c r="E418" s="83" t="s">
        <v>529</v>
      </c>
    </row>
    <row r="419" spans="1:185" s="531" customFormat="1" ht="13.8">
      <c r="A419" s="154" t="s">
        <v>6222</v>
      </c>
      <c r="B419" s="126" t="s">
        <v>6223</v>
      </c>
      <c r="C419" s="202">
        <v>3</v>
      </c>
      <c r="D419" s="146">
        <v>21666.6</v>
      </c>
      <c r="E419" s="146">
        <v>21666.6</v>
      </c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  <c r="Z419" s="157"/>
      <c r="AA419" s="157"/>
      <c r="AB419" s="157"/>
      <c r="AC419" s="157"/>
      <c r="AD419" s="157"/>
      <c r="AE419" s="157"/>
      <c r="AF419" s="157"/>
      <c r="AG419" s="157"/>
      <c r="AH419" s="157"/>
      <c r="AI419" s="157"/>
      <c r="AJ419" s="157"/>
      <c r="AK419" s="157"/>
      <c r="AL419" s="157"/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  <c r="BG419" s="157"/>
      <c r="BH419" s="157"/>
      <c r="BI419" s="157"/>
      <c r="BJ419" s="157"/>
      <c r="BK419" s="157"/>
      <c r="BL419" s="157"/>
      <c r="BM419" s="157"/>
      <c r="BN419" s="157"/>
      <c r="BO419" s="157"/>
      <c r="BP419" s="157"/>
      <c r="BQ419" s="157"/>
      <c r="BR419" s="157"/>
      <c r="BS419" s="157"/>
      <c r="BT419" s="157"/>
      <c r="BU419" s="157"/>
      <c r="BV419" s="157"/>
      <c r="BW419" s="157"/>
      <c r="BX419" s="157"/>
      <c r="BY419" s="157"/>
      <c r="BZ419" s="157"/>
      <c r="CA419" s="157"/>
      <c r="CB419" s="157"/>
      <c r="CC419" s="157"/>
      <c r="CD419" s="157"/>
      <c r="CE419" s="157"/>
      <c r="CF419" s="157"/>
      <c r="CG419" s="157"/>
      <c r="CH419" s="157"/>
      <c r="CI419" s="157"/>
      <c r="CJ419" s="157"/>
      <c r="CK419" s="157"/>
      <c r="CL419" s="157"/>
      <c r="CM419" s="157"/>
      <c r="CN419" s="157"/>
      <c r="CO419" s="157"/>
      <c r="CP419" s="157"/>
      <c r="CQ419" s="157"/>
      <c r="CR419" s="157"/>
      <c r="CS419" s="157"/>
      <c r="CT419" s="157"/>
      <c r="CU419" s="157"/>
      <c r="CV419" s="157"/>
      <c r="CW419" s="157"/>
      <c r="CX419" s="157"/>
      <c r="CY419" s="157"/>
      <c r="CZ419" s="157"/>
      <c r="DA419" s="157"/>
      <c r="DB419" s="157"/>
      <c r="DC419" s="157"/>
      <c r="DD419" s="157"/>
      <c r="DE419" s="157"/>
      <c r="DF419" s="157"/>
      <c r="DG419" s="157"/>
      <c r="DH419" s="157"/>
      <c r="DI419" s="157"/>
      <c r="DJ419" s="157"/>
      <c r="DK419" s="157"/>
      <c r="DL419" s="157"/>
      <c r="DM419" s="157"/>
      <c r="DN419" s="157"/>
      <c r="DO419" s="157"/>
      <c r="DP419" s="157"/>
      <c r="DQ419" s="157"/>
      <c r="DR419" s="157"/>
      <c r="DS419" s="157"/>
      <c r="DT419" s="157"/>
      <c r="DU419" s="157"/>
      <c r="DV419" s="157"/>
      <c r="DW419" s="157"/>
      <c r="DX419" s="157"/>
      <c r="DY419" s="157"/>
      <c r="DZ419" s="157"/>
      <c r="EA419" s="157"/>
      <c r="EB419" s="157"/>
      <c r="EC419" s="157"/>
      <c r="ED419" s="157"/>
      <c r="EE419" s="157"/>
      <c r="EF419" s="157"/>
      <c r="EG419" s="157"/>
      <c r="EH419" s="157"/>
      <c r="EI419" s="157"/>
      <c r="EJ419" s="157"/>
      <c r="EK419" s="157"/>
      <c r="EL419" s="157"/>
      <c r="EM419" s="157"/>
      <c r="EN419" s="157"/>
      <c r="EO419" s="157"/>
      <c r="EP419" s="157"/>
      <c r="EQ419" s="157"/>
      <c r="ER419" s="157"/>
      <c r="ES419" s="157"/>
      <c r="ET419" s="157"/>
      <c r="EU419" s="157"/>
      <c r="EV419" s="157"/>
      <c r="EW419" s="157"/>
      <c r="EX419" s="157"/>
      <c r="EY419" s="157"/>
      <c r="EZ419" s="157"/>
      <c r="FA419" s="157"/>
      <c r="FB419" s="157"/>
      <c r="FC419" s="157"/>
      <c r="FD419" s="157"/>
      <c r="FE419" s="157"/>
      <c r="FF419" s="157"/>
      <c r="FG419" s="157"/>
      <c r="FH419" s="157"/>
      <c r="FI419" s="157"/>
      <c r="FJ419" s="157"/>
      <c r="FK419" s="157"/>
      <c r="FL419" s="157"/>
      <c r="FM419" s="157"/>
      <c r="FN419" s="157"/>
      <c r="FO419" s="157"/>
      <c r="FP419" s="157"/>
      <c r="FQ419" s="157"/>
      <c r="FR419" s="157"/>
      <c r="FS419" s="157"/>
      <c r="FT419" s="157"/>
      <c r="FU419" s="157"/>
      <c r="FV419" s="157"/>
      <c r="FW419" s="157"/>
      <c r="FX419" s="157"/>
      <c r="FY419" s="157"/>
      <c r="FZ419" s="157"/>
      <c r="GA419" s="157"/>
      <c r="GB419" s="157"/>
      <c r="GC419" s="157"/>
    </row>
    <row r="420" spans="1:185" s="531" customFormat="1" ht="13.8">
      <c r="A420" s="154" t="s">
        <v>6224</v>
      </c>
      <c r="B420" s="126" t="s">
        <v>5812</v>
      </c>
      <c r="C420" s="202">
        <v>73</v>
      </c>
      <c r="D420" s="146">
        <v>23148.959999999999</v>
      </c>
      <c r="E420" s="146">
        <v>23148.959999999999</v>
      </c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  <c r="Z420" s="157"/>
      <c r="AA420" s="157"/>
      <c r="AB420" s="157"/>
      <c r="AC420" s="157"/>
      <c r="AD420" s="157"/>
      <c r="AE420" s="157"/>
      <c r="AF420" s="157"/>
      <c r="AG420" s="157"/>
      <c r="AH420" s="157"/>
      <c r="AI420" s="157"/>
      <c r="AJ420" s="157"/>
      <c r="AK420" s="157"/>
      <c r="AL420" s="157"/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157"/>
      <c r="AZ420" s="157"/>
      <c r="BA420" s="157"/>
      <c r="BB420" s="157"/>
      <c r="BC420" s="157"/>
      <c r="BD420" s="157"/>
      <c r="BE420" s="157"/>
      <c r="BF420" s="157"/>
      <c r="BG420" s="157"/>
      <c r="BH420" s="157"/>
      <c r="BI420" s="157"/>
      <c r="BJ420" s="157"/>
      <c r="BK420" s="157"/>
      <c r="BL420" s="157"/>
      <c r="BM420" s="157"/>
      <c r="BN420" s="157"/>
      <c r="BO420" s="157"/>
      <c r="BP420" s="157"/>
      <c r="BQ420" s="157"/>
      <c r="BR420" s="157"/>
      <c r="BS420" s="157"/>
      <c r="BT420" s="157"/>
      <c r="BU420" s="157"/>
      <c r="BV420" s="157"/>
      <c r="BW420" s="157"/>
      <c r="BX420" s="157"/>
      <c r="BY420" s="157"/>
      <c r="BZ420" s="157"/>
      <c r="CA420" s="157"/>
      <c r="CB420" s="157"/>
      <c r="CC420" s="157"/>
      <c r="CD420" s="157"/>
      <c r="CE420" s="157"/>
      <c r="CF420" s="157"/>
      <c r="CG420" s="157"/>
      <c r="CH420" s="157"/>
      <c r="CI420" s="157"/>
      <c r="CJ420" s="157"/>
      <c r="CK420" s="157"/>
      <c r="CL420" s="157"/>
      <c r="CM420" s="157"/>
      <c r="CN420" s="157"/>
      <c r="CO420" s="157"/>
      <c r="CP420" s="157"/>
      <c r="CQ420" s="157"/>
      <c r="CR420" s="157"/>
      <c r="CS420" s="157"/>
      <c r="CT420" s="157"/>
      <c r="CU420" s="157"/>
      <c r="CV420" s="157"/>
      <c r="CW420" s="157"/>
      <c r="CX420" s="157"/>
      <c r="CY420" s="157"/>
      <c r="CZ420" s="157"/>
      <c r="DA420" s="157"/>
      <c r="DB420" s="157"/>
      <c r="DC420" s="157"/>
      <c r="DD420" s="157"/>
      <c r="DE420" s="157"/>
      <c r="DF420" s="157"/>
      <c r="DG420" s="157"/>
      <c r="DH420" s="157"/>
      <c r="DI420" s="157"/>
      <c r="DJ420" s="157"/>
      <c r="DK420" s="157"/>
      <c r="DL420" s="157"/>
      <c r="DM420" s="157"/>
      <c r="DN420" s="157"/>
      <c r="DO420" s="157"/>
      <c r="DP420" s="157"/>
      <c r="DQ420" s="157"/>
      <c r="DR420" s="157"/>
      <c r="DS420" s="157"/>
      <c r="DT420" s="157"/>
      <c r="DU420" s="157"/>
      <c r="DV420" s="157"/>
      <c r="DW420" s="157"/>
      <c r="DX420" s="157"/>
      <c r="DY420" s="157"/>
      <c r="DZ420" s="157"/>
      <c r="EA420" s="157"/>
      <c r="EB420" s="157"/>
      <c r="EC420" s="157"/>
      <c r="ED420" s="157"/>
      <c r="EE420" s="157"/>
      <c r="EF420" s="157"/>
      <c r="EG420" s="157"/>
      <c r="EH420" s="157"/>
      <c r="EI420" s="157"/>
      <c r="EJ420" s="157"/>
      <c r="EK420" s="157"/>
      <c r="EL420" s="157"/>
      <c r="EM420" s="157"/>
      <c r="EN420" s="157"/>
      <c r="EO420" s="157"/>
      <c r="EP420" s="157"/>
      <c r="EQ420" s="157"/>
      <c r="ER420" s="157"/>
      <c r="ES420" s="157"/>
      <c r="ET420" s="157"/>
      <c r="EU420" s="157"/>
      <c r="EV420" s="157"/>
      <c r="EW420" s="157"/>
      <c r="EX420" s="157"/>
      <c r="EY420" s="157"/>
      <c r="EZ420" s="157"/>
      <c r="FA420" s="157"/>
      <c r="FB420" s="157"/>
      <c r="FC420" s="157"/>
      <c r="FD420" s="157"/>
      <c r="FE420" s="157"/>
      <c r="FF420" s="157"/>
      <c r="FG420" s="157"/>
      <c r="FH420" s="157"/>
      <c r="FI420" s="157"/>
      <c r="FJ420" s="157"/>
      <c r="FK420" s="157"/>
      <c r="FL420" s="157"/>
      <c r="FM420" s="157"/>
      <c r="FN420" s="157"/>
      <c r="FO420" s="157"/>
      <c r="FP420" s="157"/>
      <c r="FQ420" s="157"/>
      <c r="FR420" s="157"/>
      <c r="FS420" s="157"/>
      <c r="FT420" s="157"/>
      <c r="FU420" s="157"/>
      <c r="FV420" s="157"/>
      <c r="FW420" s="157"/>
      <c r="FX420" s="157"/>
      <c r="FY420" s="157"/>
      <c r="FZ420" s="157"/>
      <c r="GA420" s="157"/>
      <c r="GB420" s="157"/>
      <c r="GC420" s="157"/>
    </row>
    <row r="421" spans="1:185" s="531" customFormat="1" ht="13.8">
      <c r="A421" s="154" t="s">
        <v>6225</v>
      </c>
      <c r="B421" s="126" t="s">
        <v>5812</v>
      </c>
      <c r="C421" s="202">
        <v>1</v>
      </c>
      <c r="D421" s="146">
        <v>23855.5</v>
      </c>
      <c r="E421" s="146">
        <v>23855.5</v>
      </c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  <c r="AA421" s="157"/>
      <c r="AB421" s="157"/>
      <c r="AC421" s="157"/>
      <c r="AD421" s="157"/>
      <c r="AE421" s="157"/>
      <c r="AF421" s="157"/>
      <c r="AG421" s="157"/>
      <c r="AH421" s="157"/>
      <c r="AI421" s="157"/>
      <c r="AJ421" s="157"/>
      <c r="AK421" s="157"/>
      <c r="AL421" s="157"/>
      <c r="AM421" s="157"/>
      <c r="AN421" s="157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157"/>
      <c r="AZ421" s="157"/>
      <c r="BA421" s="157"/>
      <c r="BB421" s="157"/>
      <c r="BC421" s="157"/>
      <c r="BD421" s="157"/>
      <c r="BE421" s="157"/>
      <c r="BF421" s="157"/>
      <c r="BG421" s="157"/>
      <c r="BH421" s="157"/>
      <c r="BI421" s="157"/>
      <c r="BJ421" s="157"/>
      <c r="BK421" s="157"/>
      <c r="BL421" s="157"/>
      <c r="BM421" s="157"/>
      <c r="BN421" s="157"/>
      <c r="BO421" s="157"/>
      <c r="BP421" s="157"/>
      <c r="BQ421" s="157"/>
      <c r="BR421" s="157"/>
      <c r="BS421" s="157"/>
      <c r="BT421" s="157"/>
      <c r="BU421" s="157"/>
      <c r="BV421" s="157"/>
      <c r="BW421" s="157"/>
      <c r="BX421" s="157"/>
      <c r="BY421" s="157"/>
      <c r="BZ421" s="157"/>
      <c r="CA421" s="157"/>
      <c r="CB421" s="157"/>
      <c r="CC421" s="157"/>
      <c r="CD421" s="157"/>
      <c r="CE421" s="157"/>
      <c r="CF421" s="157"/>
      <c r="CG421" s="157"/>
      <c r="CH421" s="157"/>
      <c r="CI421" s="157"/>
      <c r="CJ421" s="157"/>
      <c r="CK421" s="157"/>
      <c r="CL421" s="157"/>
      <c r="CM421" s="157"/>
      <c r="CN421" s="157"/>
      <c r="CO421" s="157"/>
      <c r="CP421" s="157"/>
      <c r="CQ421" s="157"/>
      <c r="CR421" s="157"/>
      <c r="CS421" s="157"/>
      <c r="CT421" s="157"/>
      <c r="CU421" s="157"/>
      <c r="CV421" s="157"/>
      <c r="CW421" s="157"/>
      <c r="CX421" s="157"/>
      <c r="CY421" s="157"/>
      <c r="CZ421" s="157"/>
      <c r="DA421" s="157"/>
      <c r="DB421" s="157"/>
      <c r="DC421" s="157"/>
      <c r="DD421" s="157"/>
      <c r="DE421" s="157"/>
      <c r="DF421" s="157"/>
      <c r="DG421" s="157"/>
      <c r="DH421" s="157"/>
      <c r="DI421" s="157"/>
      <c r="DJ421" s="157"/>
      <c r="DK421" s="157"/>
      <c r="DL421" s="157"/>
      <c r="DM421" s="157"/>
      <c r="DN421" s="157"/>
      <c r="DO421" s="157"/>
      <c r="DP421" s="157"/>
      <c r="DQ421" s="157"/>
      <c r="DR421" s="157"/>
      <c r="DS421" s="157"/>
      <c r="DT421" s="157"/>
      <c r="DU421" s="157"/>
      <c r="DV421" s="157"/>
      <c r="DW421" s="157"/>
      <c r="DX421" s="157"/>
      <c r="DY421" s="157"/>
      <c r="DZ421" s="157"/>
      <c r="EA421" s="157"/>
      <c r="EB421" s="157"/>
      <c r="EC421" s="157"/>
      <c r="ED421" s="157"/>
      <c r="EE421" s="157"/>
      <c r="EF421" s="157"/>
      <c r="EG421" s="157"/>
      <c r="EH421" s="157"/>
      <c r="EI421" s="157"/>
      <c r="EJ421" s="157"/>
      <c r="EK421" s="157"/>
      <c r="EL421" s="157"/>
      <c r="EM421" s="157"/>
      <c r="EN421" s="157"/>
      <c r="EO421" s="157"/>
      <c r="EP421" s="157"/>
      <c r="EQ421" s="157"/>
      <c r="ER421" s="157"/>
      <c r="ES421" s="157"/>
      <c r="ET421" s="157"/>
      <c r="EU421" s="157"/>
      <c r="EV421" s="157"/>
      <c r="EW421" s="157"/>
      <c r="EX421" s="157"/>
      <c r="EY421" s="157"/>
      <c r="EZ421" s="157"/>
      <c r="FA421" s="157"/>
      <c r="FB421" s="157"/>
      <c r="FC421" s="157"/>
      <c r="FD421" s="157"/>
      <c r="FE421" s="157"/>
      <c r="FF421" s="157"/>
      <c r="FG421" s="157"/>
      <c r="FH421" s="157"/>
      <c r="FI421" s="157"/>
      <c r="FJ421" s="157"/>
      <c r="FK421" s="157"/>
      <c r="FL421" s="157"/>
      <c r="FM421" s="157"/>
      <c r="FN421" s="157"/>
      <c r="FO421" s="157"/>
      <c r="FP421" s="157"/>
      <c r="FQ421" s="157"/>
      <c r="FR421" s="157"/>
      <c r="FS421" s="157"/>
      <c r="FT421" s="157"/>
      <c r="FU421" s="157"/>
      <c r="FV421" s="157"/>
      <c r="FW421" s="157"/>
      <c r="FX421" s="157"/>
      <c r="FY421" s="157"/>
      <c r="FZ421" s="157"/>
      <c r="GA421" s="157"/>
      <c r="GB421" s="157"/>
      <c r="GC421" s="157"/>
    </row>
    <row r="422" spans="1:185" s="531" customFormat="1" ht="13.8">
      <c r="A422" s="154" t="s">
        <v>6226</v>
      </c>
      <c r="B422" s="126" t="s">
        <v>5816</v>
      </c>
      <c r="C422" s="202">
        <v>1</v>
      </c>
      <c r="D422" s="146">
        <v>23592</v>
      </c>
      <c r="E422" s="146">
        <v>23592</v>
      </c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  <c r="Z422" s="157"/>
      <c r="AA422" s="157"/>
      <c r="AB422" s="157"/>
      <c r="AC422" s="157"/>
      <c r="AD422" s="157"/>
      <c r="AE422" s="157"/>
      <c r="AF422" s="157"/>
      <c r="AG422" s="157"/>
      <c r="AH422" s="157"/>
      <c r="AI422" s="157"/>
      <c r="AJ422" s="157"/>
      <c r="AK422" s="157"/>
      <c r="AL422" s="157"/>
      <c r="AM422" s="157"/>
      <c r="AN422" s="157"/>
      <c r="AO422" s="157"/>
      <c r="AP422" s="157"/>
      <c r="AQ422" s="157"/>
      <c r="AR422" s="157"/>
      <c r="AS422" s="157"/>
      <c r="AT422" s="157"/>
      <c r="AU422" s="157"/>
      <c r="AV422" s="157"/>
      <c r="AW422" s="157"/>
      <c r="AX422" s="157"/>
      <c r="AY422" s="157"/>
      <c r="AZ422" s="157"/>
      <c r="BA422" s="157"/>
      <c r="BB422" s="157"/>
      <c r="BC422" s="157"/>
      <c r="BD422" s="157"/>
      <c r="BE422" s="157"/>
      <c r="BF422" s="157"/>
      <c r="BG422" s="157"/>
      <c r="BH422" s="157"/>
      <c r="BI422" s="157"/>
      <c r="BJ422" s="157"/>
      <c r="BK422" s="157"/>
      <c r="BL422" s="157"/>
      <c r="BM422" s="157"/>
      <c r="BN422" s="157"/>
      <c r="BO422" s="157"/>
      <c r="BP422" s="157"/>
      <c r="BQ422" s="157"/>
      <c r="BR422" s="157"/>
      <c r="BS422" s="157"/>
      <c r="BT422" s="157"/>
      <c r="BU422" s="157"/>
      <c r="BV422" s="157"/>
      <c r="BW422" s="157"/>
      <c r="BX422" s="157"/>
      <c r="BY422" s="157"/>
      <c r="BZ422" s="157"/>
      <c r="CA422" s="157"/>
      <c r="CB422" s="157"/>
      <c r="CC422" s="157"/>
      <c r="CD422" s="157"/>
      <c r="CE422" s="157"/>
      <c r="CF422" s="157"/>
      <c r="CG422" s="157"/>
      <c r="CH422" s="157"/>
      <c r="CI422" s="157"/>
      <c r="CJ422" s="157"/>
      <c r="CK422" s="157"/>
      <c r="CL422" s="157"/>
      <c r="CM422" s="157"/>
      <c r="CN422" s="157"/>
      <c r="CO422" s="157"/>
      <c r="CP422" s="157"/>
      <c r="CQ422" s="157"/>
      <c r="CR422" s="157"/>
      <c r="CS422" s="157"/>
      <c r="CT422" s="157"/>
      <c r="CU422" s="157"/>
      <c r="CV422" s="157"/>
      <c r="CW422" s="157"/>
      <c r="CX422" s="157"/>
      <c r="CY422" s="157"/>
      <c r="CZ422" s="157"/>
      <c r="DA422" s="157"/>
      <c r="DB422" s="157"/>
      <c r="DC422" s="157"/>
      <c r="DD422" s="157"/>
      <c r="DE422" s="157"/>
      <c r="DF422" s="157"/>
      <c r="DG422" s="157"/>
      <c r="DH422" s="157"/>
      <c r="DI422" s="157"/>
      <c r="DJ422" s="157"/>
      <c r="DK422" s="157"/>
      <c r="DL422" s="157"/>
      <c r="DM422" s="157"/>
      <c r="DN422" s="157"/>
      <c r="DO422" s="157"/>
      <c r="DP422" s="157"/>
      <c r="DQ422" s="157"/>
      <c r="DR422" s="157"/>
      <c r="DS422" s="157"/>
      <c r="DT422" s="157"/>
      <c r="DU422" s="157"/>
      <c r="DV422" s="157"/>
      <c r="DW422" s="157"/>
      <c r="DX422" s="157"/>
      <c r="DY422" s="157"/>
      <c r="DZ422" s="157"/>
      <c r="EA422" s="157"/>
      <c r="EB422" s="157"/>
      <c r="EC422" s="157"/>
      <c r="ED422" s="157"/>
      <c r="EE422" s="157"/>
      <c r="EF422" s="157"/>
      <c r="EG422" s="157"/>
      <c r="EH422" s="157"/>
      <c r="EI422" s="157"/>
      <c r="EJ422" s="157"/>
      <c r="EK422" s="157"/>
      <c r="EL422" s="157"/>
      <c r="EM422" s="157"/>
      <c r="EN422" s="157"/>
      <c r="EO422" s="157"/>
      <c r="EP422" s="157"/>
      <c r="EQ422" s="157"/>
      <c r="ER422" s="157"/>
      <c r="ES422" s="157"/>
      <c r="ET422" s="157"/>
      <c r="EU422" s="157"/>
      <c r="EV422" s="157"/>
      <c r="EW422" s="157"/>
      <c r="EX422" s="157"/>
      <c r="EY422" s="157"/>
      <c r="EZ422" s="157"/>
      <c r="FA422" s="157"/>
      <c r="FB422" s="157"/>
      <c r="FC422" s="157"/>
      <c r="FD422" s="157"/>
      <c r="FE422" s="157"/>
      <c r="FF422" s="157"/>
      <c r="FG422" s="157"/>
      <c r="FH422" s="157"/>
      <c r="FI422" s="157"/>
      <c r="FJ422" s="157"/>
      <c r="FK422" s="157"/>
      <c r="FL422" s="157"/>
      <c r="FM422" s="157"/>
      <c r="FN422" s="157"/>
      <c r="FO422" s="157"/>
      <c r="FP422" s="157"/>
      <c r="FQ422" s="157"/>
      <c r="FR422" s="157"/>
      <c r="FS422" s="157"/>
      <c r="FT422" s="157"/>
      <c r="FU422" s="157"/>
      <c r="FV422" s="157"/>
      <c r="FW422" s="157"/>
      <c r="FX422" s="157"/>
      <c r="FY422" s="157"/>
      <c r="FZ422" s="157"/>
      <c r="GA422" s="157"/>
      <c r="GB422" s="157"/>
      <c r="GC422" s="157"/>
    </row>
    <row r="423" spans="1:185" s="531" customFormat="1" ht="13.8">
      <c r="A423" s="154" t="s">
        <v>6227</v>
      </c>
      <c r="B423" s="126" t="s">
        <v>5816</v>
      </c>
      <c r="C423" s="202">
        <v>153</v>
      </c>
      <c r="D423" s="146">
        <v>17650</v>
      </c>
      <c r="E423" s="146">
        <v>17650</v>
      </c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  <c r="AA423" s="157"/>
      <c r="AB423" s="157"/>
      <c r="AC423" s="157"/>
      <c r="AD423" s="157"/>
      <c r="AE423" s="157"/>
      <c r="AF423" s="157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  <c r="BG423" s="157"/>
      <c r="BH423" s="157"/>
      <c r="BI423" s="157"/>
      <c r="BJ423" s="157"/>
      <c r="BK423" s="157"/>
      <c r="BL423" s="157"/>
      <c r="BM423" s="157"/>
      <c r="BN423" s="157"/>
      <c r="BO423" s="157"/>
      <c r="BP423" s="157"/>
      <c r="BQ423" s="157"/>
      <c r="BR423" s="157"/>
      <c r="BS423" s="157"/>
      <c r="BT423" s="157"/>
      <c r="BU423" s="157"/>
      <c r="BV423" s="157"/>
      <c r="BW423" s="157"/>
      <c r="BX423" s="157"/>
      <c r="BY423" s="157"/>
      <c r="BZ423" s="157"/>
      <c r="CA423" s="157"/>
      <c r="CB423" s="157"/>
      <c r="CC423" s="157"/>
      <c r="CD423" s="157"/>
      <c r="CE423" s="157"/>
      <c r="CF423" s="157"/>
      <c r="CG423" s="157"/>
      <c r="CH423" s="157"/>
      <c r="CI423" s="157"/>
      <c r="CJ423" s="157"/>
      <c r="CK423" s="157"/>
      <c r="CL423" s="157"/>
      <c r="CM423" s="157"/>
      <c r="CN423" s="157"/>
      <c r="CO423" s="157"/>
      <c r="CP423" s="157"/>
      <c r="CQ423" s="157"/>
      <c r="CR423" s="157"/>
      <c r="CS423" s="157"/>
      <c r="CT423" s="157"/>
      <c r="CU423" s="157"/>
      <c r="CV423" s="157"/>
      <c r="CW423" s="157"/>
      <c r="CX423" s="157"/>
      <c r="CY423" s="157"/>
      <c r="CZ423" s="157"/>
      <c r="DA423" s="157"/>
      <c r="DB423" s="157"/>
      <c r="DC423" s="157"/>
      <c r="DD423" s="157"/>
      <c r="DE423" s="157"/>
      <c r="DF423" s="157"/>
      <c r="DG423" s="157"/>
      <c r="DH423" s="157"/>
      <c r="DI423" s="157"/>
      <c r="DJ423" s="157"/>
      <c r="DK423" s="157"/>
      <c r="DL423" s="157"/>
      <c r="DM423" s="157"/>
      <c r="DN423" s="157"/>
      <c r="DO423" s="157"/>
      <c r="DP423" s="157"/>
      <c r="DQ423" s="157"/>
      <c r="DR423" s="157"/>
      <c r="DS423" s="157"/>
      <c r="DT423" s="157"/>
      <c r="DU423" s="157"/>
      <c r="DV423" s="157"/>
      <c r="DW423" s="157"/>
      <c r="DX423" s="157"/>
      <c r="DY423" s="157"/>
      <c r="DZ423" s="157"/>
      <c r="EA423" s="157"/>
      <c r="EB423" s="157"/>
      <c r="EC423" s="157"/>
      <c r="ED423" s="157"/>
      <c r="EE423" s="157"/>
      <c r="EF423" s="157"/>
      <c r="EG423" s="157"/>
      <c r="EH423" s="157"/>
      <c r="EI423" s="157"/>
      <c r="EJ423" s="157"/>
      <c r="EK423" s="157"/>
      <c r="EL423" s="157"/>
      <c r="EM423" s="157"/>
      <c r="EN423" s="157"/>
      <c r="EO423" s="157"/>
      <c r="EP423" s="157"/>
      <c r="EQ423" s="157"/>
      <c r="ER423" s="157"/>
      <c r="ES423" s="157"/>
      <c r="ET423" s="157"/>
      <c r="EU423" s="157"/>
      <c r="EV423" s="157"/>
      <c r="EW423" s="157"/>
      <c r="EX423" s="157"/>
      <c r="EY423" s="157"/>
      <c r="EZ423" s="157"/>
      <c r="FA423" s="157"/>
      <c r="FB423" s="157"/>
      <c r="FC423" s="157"/>
      <c r="FD423" s="157"/>
      <c r="FE423" s="157"/>
      <c r="FF423" s="157"/>
      <c r="FG423" s="157"/>
      <c r="FH423" s="157"/>
      <c r="FI423" s="157"/>
      <c r="FJ423" s="157"/>
      <c r="FK423" s="157"/>
      <c r="FL423" s="157"/>
      <c r="FM423" s="157"/>
      <c r="FN423" s="157"/>
      <c r="FO423" s="157"/>
      <c r="FP423" s="157"/>
      <c r="FQ423" s="157"/>
      <c r="FR423" s="157"/>
      <c r="FS423" s="157"/>
      <c r="FT423" s="157"/>
      <c r="FU423" s="157"/>
      <c r="FV423" s="157"/>
      <c r="FW423" s="157"/>
      <c r="FX423" s="157"/>
      <c r="FY423" s="157"/>
      <c r="FZ423" s="157"/>
      <c r="GA423" s="157"/>
      <c r="GB423" s="157"/>
      <c r="GC423" s="157"/>
    </row>
    <row r="424" spans="1:185" s="531" customFormat="1" ht="13.8">
      <c r="A424" s="154" t="s">
        <v>6228</v>
      </c>
      <c r="B424" s="126" t="s">
        <v>5816</v>
      </c>
      <c r="C424" s="202">
        <v>1</v>
      </c>
      <c r="D424" s="146">
        <v>23792</v>
      </c>
      <c r="E424" s="146">
        <v>23792</v>
      </c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  <c r="Z424" s="157"/>
      <c r="AA424" s="157"/>
      <c r="AB424" s="157"/>
      <c r="AC424" s="157"/>
      <c r="AD424" s="157"/>
      <c r="AE424" s="157"/>
      <c r="AF424" s="157"/>
      <c r="AG424" s="157"/>
      <c r="AH424" s="157"/>
      <c r="AI424" s="157"/>
      <c r="AJ424" s="157"/>
      <c r="AK424" s="157"/>
      <c r="AL424" s="157"/>
      <c r="AM424" s="157"/>
      <c r="AN424" s="157"/>
      <c r="AO424" s="157"/>
      <c r="AP424" s="157"/>
      <c r="AQ424" s="157"/>
      <c r="AR424" s="157"/>
      <c r="AS424" s="157"/>
      <c r="AT424" s="157"/>
      <c r="AU424" s="157"/>
      <c r="AV424" s="157"/>
      <c r="AW424" s="157"/>
      <c r="AX424" s="157"/>
      <c r="AY424" s="157"/>
      <c r="AZ424" s="157"/>
      <c r="BA424" s="157"/>
      <c r="BB424" s="157"/>
      <c r="BC424" s="157"/>
      <c r="BD424" s="157"/>
      <c r="BE424" s="157"/>
      <c r="BF424" s="157"/>
      <c r="BG424" s="157"/>
      <c r="BH424" s="157"/>
      <c r="BI424" s="157"/>
      <c r="BJ424" s="157"/>
      <c r="BK424" s="157"/>
      <c r="BL424" s="157"/>
      <c r="BM424" s="157"/>
      <c r="BN424" s="157"/>
      <c r="BO424" s="157"/>
      <c r="BP424" s="157"/>
      <c r="BQ424" s="157"/>
      <c r="BR424" s="157"/>
      <c r="BS424" s="157"/>
      <c r="BT424" s="157"/>
      <c r="BU424" s="157"/>
      <c r="BV424" s="157"/>
      <c r="BW424" s="157"/>
      <c r="BX424" s="157"/>
      <c r="BY424" s="157"/>
      <c r="BZ424" s="157"/>
      <c r="CA424" s="157"/>
      <c r="CB424" s="157"/>
      <c r="CC424" s="157"/>
      <c r="CD424" s="157"/>
      <c r="CE424" s="157"/>
      <c r="CF424" s="157"/>
      <c r="CG424" s="157"/>
      <c r="CH424" s="157"/>
      <c r="CI424" s="157"/>
      <c r="CJ424" s="157"/>
      <c r="CK424" s="157"/>
      <c r="CL424" s="157"/>
      <c r="CM424" s="157"/>
      <c r="CN424" s="157"/>
      <c r="CO424" s="157"/>
      <c r="CP424" s="157"/>
      <c r="CQ424" s="157"/>
      <c r="CR424" s="157"/>
      <c r="CS424" s="157"/>
      <c r="CT424" s="157"/>
      <c r="CU424" s="157"/>
      <c r="CV424" s="157"/>
      <c r="CW424" s="157"/>
      <c r="CX424" s="157"/>
      <c r="CY424" s="157"/>
      <c r="CZ424" s="157"/>
      <c r="DA424" s="157"/>
      <c r="DB424" s="157"/>
      <c r="DC424" s="157"/>
      <c r="DD424" s="157"/>
      <c r="DE424" s="157"/>
      <c r="DF424" s="157"/>
      <c r="DG424" s="157"/>
      <c r="DH424" s="157"/>
      <c r="DI424" s="157"/>
      <c r="DJ424" s="157"/>
      <c r="DK424" s="157"/>
      <c r="DL424" s="157"/>
      <c r="DM424" s="157"/>
      <c r="DN424" s="157"/>
      <c r="DO424" s="157"/>
      <c r="DP424" s="157"/>
      <c r="DQ424" s="157"/>
      <c r="DR424" s="157"/>
      <c r="DS424" s="157"/>
      <c r="DT424" s="157"/>
      <c r="DU424" s="157"/>
      <c r="DV424" s="157"/>
      <c r="DW424" s="157"/>
      <c r="DX424" s="157"/>
      <c r="DY424" s="157"/>
      <c r="DZ424" s="157"/>
      <c r="EA424" s="157"/>
      <c r="EB424" s="157"/>
      <c r="EC424" s="157"/>
      <c r="ED424" s="157"/>
      <c r="EE424" s="157"/>
      <c r="EF424" s="157"/>
      <c r="EG424" s="157"/>
      <c r="EH424" s="157"/>
      <c r="EI424" s="157"/>
      <c r="EJ424" s="157"/>
      <c r="EK424" s="157"/>
      <c r="EL424" s="157"/>
      <c r="EM424" s="157"/>
      <c r="EN424" s="157"/>
      <c r="EO424" s="157"/>
      <c r="EP424" s="157"/>
      <c r="EQ424" s="157"/>
      <c r="ER424" s="157"/>
      <c r="ES424" s="157"/>
      <c r="ET424" s="157"/>
      <c r="EU424" s="157"/>
      <c r="EV424" s="157"/>
      <c r="EW424" s="157"/>
      <c r="EX424" s="157"/>
      <c r="EY424" s="157"/>
      <c r="EZ424" s="157"/>
      <c r="FA424" s="157"/>
      <c r="FB424" s="157"/>
      <c r="FC424" s="157"/>
      <c r="FD424" s="157"/>
      <c r="FE424" s="157"/>
      <c r="FF424" s="157"/>
      <c r="FG424" s="157"/>
      <c r="FH424" s="157"/>
      <c r="FI424" s="157"/>
      <c r="FJ424" s="157"/>
      <c r="FK424" s="157"/>
      <c r="FL424" s="157"/>
      <c r="FM424" s="157"/>
      <c r="FN424" s="157"/>
      <c r="FO424" s="157"/>
      <c r="FP424" s="157"/>
      <c r="FQ424" s="157"/>
      <c r="FR424" s="157"/>
      <c r="FS424" s="157"/>
      <c r="FT424" s="157"/>
      <c r="FU424" s="157"/>
      <c r="FV424" s="157"/>
      <c r="FW424" s="157"/>
      <c r="FX424" s="157"/>
      <c r="FY424" s="157"/>
      <c r="FZ424" s="157"/>
      <c r="GA424" s="157"/>
      <c r="GB424" s="157"/>
      <c r="GC424" s="157"/>
    </row>
    <row r="425" spans="1:185" s="531" customFormat="1" ht="13.8">
      <c r="A425" s="154" t="s">
        <v>6229</v>
      </c>
      <c r="B425" s="126" t="s">
        <v>5816</v>
      </c>
      <c r="C425" s="202">
        <v>1</v>
      </c>
      <c r="D425" s="146">
        <v>23855.5</v>
      </c>
      <c r="E425" s="146">
        <v>23855.5</v>
      </c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  <c r="Z425" s="157"/>
      <c r="AA425" s="157"/>
      <c r="AB425" s="157"/>
      <c r="AC425" s="157"/>
      <c r="AD425" s="157"/>
      <c r="AE425" s="157"/>
      <c r="AF425" s="157"/>
      <c r="AG425" s="157"/>
      <c r="AH425" s="157"/>
      <c r="AI425" s="157"/>
      <c r="AJ425" s="157"/>
      <c r="AK425" s="157"/>
      <c r="AL425" s="157"/>
      <c r="AM425" s="157"/>
      <c r="AN425" s="157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7"/>
      <c r="AY425" s="157"/>
      <c r="AZ425" s="157"/>
      <c r="BA425" s="157"/>
      <c r="BB425" s="157"/>
      <c r="BC425" s="157"/>
      <c r="BD425" s="157"/>
      <c r="BE425" s="157"/>
      <c r="BF425" s="157"/>
      <c r="BG425" s="157"/>
      <c r="BH425" s="157"/>
      <c r="BI425" s="157"/>
      <c r="BJ425" s="157"/>
      <c r="BK425" s="157"/>
      <c r="BL425" s="157"/>
      <c r="BM425" s="157"/>
      <c r="BN425" s="157"/>
      <c r="BO425" s="157"/>
      <c r="BP425" s="157"/>
      <c r="BQ425" s="157"/>
      <c r="BR425" s="157"/>
      <c r="BS425" s="157"/>
      <c r="BT425" s="157"/>
      <c r="BU425" s="157"/>
      <c r="BV425" s="157"/>
      <c r="BW425" s="157"/>
      <c r="BX425" s="157"/>
      <c r="BY425" s="157"/>
      <c r="BZ425" s="157"/>
      <c r="CA425" s="157"/>
      <c r="CB425" s="157"/>
      <c r="CC425" s="157"/>
      <c r="CD425" s="157"/>
      <c r="CE425" s="157"/>
      <c r="CF425" s="157"/>
      <c r="CG425" s="157"/>
      <c r="CH425" s="157"/>
      <c r="CI425" s="157"/>
      <c r="CJ425" s="157"/>
      <c r="CK425" s="157"/>
      <c r="CL425" s="157"/>
      <c r="CM425" s="157"/>
      <c r="CN425" s="157"/>
      <c r="CO425" s="157"/>
      <c r="CP425" s="157"/>
      <c r="CQ425" s="157"/>
      <c r="CR425" s="157"/>
      <c r="CS425" s="157"/>
      <c r="CT425" s="157"/>
      <c r="CU425" s="157"/>
      <c r="CV425" s="157"/>
      <c r="CW425" s="157"/>
      <c r="CX425" s="157"/>
      <c r="CY425" s="157"/>
      <c r="CZ425" s="157"/>
      <c r="DA425" s="157"/>
      <c r="DB425" s="157"/>
      <c r="DC425" s="157"/>
      <c r="DD425" s="157"/>
      <c r="DE425" s="157"/>
      <c r="DF425" s="157"/>
      <c r="DG425" s="157"/>
      <c r="DH425" s="157"/>
      <c r="DI425" s="157"/>
      <c r="DJ425" s="157"/>
      <c r="DK425" s="157"/>
      <c r="DL425" s="157"/>
      <c r="DM425" s="157"/>
      <c r="DN425" s="157"/>
      <c r="DO425" s="157"/>
      <c r="DP425" s="157"/>
      <c r="DQ425" s="157"/>
      <c r="DR425" s="157"/>
      <c r="DS425" s="157"/>
      <c r="DT425" s="157"/>
      <c r="DU425" s="157"/>
      <c r="DV425" s="157"/>
      <c r="DW425" s="157"/>
      <c r="DX425" s="157"/>
      <c r="DY425" s="157"/>
      <c r="DZ425" s="157"/>
      <c r="EA425" s="157"/>
      <c r="EB425" s="157"/>
      <c r="EC425" s="157"/>
      <c r="ED425" s="157"/>
      <c r="EE425" s="157"/>
      <c r="EF425" s="157"/>
      <c r="EG425" s="157"/>
      <c r="EH425" s="157"/>
      <c r="EI425" s="157"/>
      <c r="EJ425" s="157"/>
      <c r="EK425" s="157"/>
      <c r="EL425" s="157"/>
      <c r="EM425" s="157"/>
      <c r="EN425" s="157"/>
      <c r="EO425" s="157"/>
      <c r="EP425" s="157"/>
      <c r="EQ425" s="157"/>
      <c r="ER425" s="157"/>
      <c r="ES425" s="157"/>
      <c r="ET425" s="157"/>
      <c r="EU425" s="157"/>
      <c r="EV425" s="157"/>
      <c r="EW425" s="157"/>
      <c r="EX425" s="157"/>
      <c r="EY425" s="157"/>
      <c r="EZ425" s="157"/>
      <c r="FA425" s="157"/>
      <c r="FB425" s="157"/>
      <c r="FC425" s="157"/>
      <c r="FD425" s="157"/>
      <c r="FE425" s="157"/>
      <c r="FF425" s="157"/>
      <c r="FG425" s="157"/>
      <c r="FH425" s="157"/>
      <c r="FI425" s="157"/>
      <c r="FJ425" s="157"/>
      <c r="FK425" s="157"/>
      <c r="FL425" s="157"/>
      <c r="FM425" s="157"/>
      <c r="FN425" s="157"/>
      <c r="FO425" s="157"/>
      <c r="FP425" s="157"/>
      <c r="FQ425" s="157"/>
      <c r="FR425" s="157"/>
      <c r="FS425" s="157"/>
      <c r="FT425" s="157"/>
      <c r="FU425" s="157"/>
      <c r="FV425" s="157"/>
      <c r="FW425" s="157"/>
      <c r="FX425" s="157"/>
      <c r="FY425" s="157"/>
      <c r="FZ425" s="157"/>
      <c r="GA425" s="157"/>
      <c r="GB425" s="157"/>
      <c r="GC425" s="157"/>
    </row>
    <row r="426" spans="1:185" s="531" customFormat="1" ht="13.8">
      <c r="A426" s="154" t="s">
        <v>6230</v>
      </c>
      <c r="B426" s="126" t="s">
        <v>5816</v>
      </c>
      <c r="C426" s="202">
        <v>1</v>
      </c>
      <c r="D426" s="146">
        <v>28105</v>
      </c>
      <c r="E426" s="146">
        <v>28105</v>
      </c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  <c r="Z426" s="157"/>
      <c r="AA426" s="157"/>
      <c r="AB426" s="157"/>
      <c r="AC426" s="157"/>
      <c r="AD426" s="157"/>
      <c r="AE426" s="157"/>
      <c r="AF426" s="157"/>
      <c r="AG426" s="157"/>
      <c r="AH426" s="157"/>
      <c r="AI426" s="157"/>
      <c r="AJ426" s="157"/>
      <c r="AK426" s="157"/>
      <c r="AL426" s="157"/>
      <c r="AM426" s="157"/>
      <c r="AN426" s="157"/>
      <c r="AO426" s="157"/>
      <c r="AP426" s="157"/>
      <c r="AQ426" s="157"/>
      <c r="AR426" s="157"/>
      <c r="AS426" s="157"/>
      <c r="AT426" s="157"/>
      <c r="AU426" s="157"/>
      <c r="AV426" s="157"/>
      <c r="AW426" s="157"/>
      <c r="AX426" s="157"/>
      <c r="AY426" s="157"/>
      <c r="AZ426" s="157"/>
      <c r="BA426" s="157"/>
      <c r="BB426" s="157"/>
      <c r="BC426" s="157"/>
      <c r="BD426" s="157"/>
      <c r="BE426" s="157"/>
      <c r="BF426" s="157"/>
      <c r="BG426" s="157"/>
      <c r="BH426" s="157"/>
      <c r="BI426" s="157"/>
      <c r="BJ426" s="157"/>
      <c r="BK426" s="157"/>
      <c r="BL426" s="157"/>
      <c r="BM426" s="157"/>
      <c r="BN426" s="157"/>
      <c r="BO426" s="157"/>
      <c r="BP426" s="157"/>
      <c r="BQ426" s="157"/>
      <c r="BR426" s="157"/>
      <c r="BS426" s="157"/>
      <c r="BT426" s="157"/>
      <c r="BU426" s="157"/>
      <c r="BV426" s="157"/>
      <c r="BW426" s="157"/>
      <c r="BX426" s="157"/>
      <c r="BY426" s="157"/>
      <c r="BZ426" s="157"/>
      <c r="CA426" s="157"/>
      <c r="CB426" s="157"/>
      <c r="CC426" s="157"/>
      <c r="CD426" s="157"/>
      <c r="CE426" s="157"/>
      <c r="CF426" s="157"/>
      <c r="CG426" s="157"/>
      <c r="CH426" s="157"/>
      <c r="CI426" s="157"/>
      <c r="CJ426" s="157"/>
      <c r="CK426" s="157"/>
      <c r="CL426" s="157"/>
      <c r="CM426" s="157"/>
      <c r="CN426" s="157"/>
      <c r="CO426" s="157"/>
      <c r="CP426" s="157"/>
      <c r="CQ426" s="157"/>
      <c r="CR426" s="157"/>
      <c r="CS426" s="157"/>
      <c r="CT426" s="157"/>
      <c r="CU426" s="157"/>
      <c r="CV426" s="157"/>
      <c r="CW426" s="157"/>
      <c r="CX426" s="157"/>
      <c r="CY426" s="157"/>
      <c r="CZ426" s="157"/>
      <c r="DA426" s="157"/>
      <c r="DB426" s="157"/>
      <c r="DC426" s="157"/>
      <c r="DD426" s="157"/>
      <c r="DE426" s="157"/>
      <c r="DF426" s="157"/>
      <c r="DG426" s="157"/>
      <c r="DH426" s="157"/>
      <c r="DI426" s="157"/>
      <c r="DJ426" s="157"/>
      <c r="DK426" s="157"/>
      <c r="DL426" s="157"/>
      <c r="DM426" s="157"/>
      <c r="DN426" s="157"/>
      <c r="DO426" s="157"/>
      <c r="DP426" s="157"/>
      <c r="DQ426" s="157"/>
      <c r="DR426" s="157"/>
      <c r="DS426" s="157"/>
      <c r="DT426" s="157"/>
      <c r="DU426" s="157"/>
      <c r="DV426" s="157"/>
      <c r="DW426" s="157"/>
      <c r="DX426" s="157"/>
      <c r="DY426" s="157"/>
      <c r="DZ426" s="157"/>
      <c r="EA426" s="157"/>
      <c r="EB426" s="157"/>
      <c r="EC426" s="157"/>
      <c r="ED426" s="157"/>
      <c r="EE426" s="157"/>
      <c r="EF426" s="157"/>
      <c r="EG426" s="157"/>
      <c r="EH426" s="157"/>
      <c r="EI426" s="157"/>
      <c r="EJ426" s="157"/>
      <c r="EK426" s="157"/>
      <c r="EL426" s="157"/>
      <c r="EM426" s="157"/>
      <c r="EN426" s="157"/>
      <c r="EO426" s="157"/>
      <c r="EP426" s="157"/>
      <c r="EQ426" s="157"/>
      <c r="ER426" s="157"/>
      <c r="ES426" s="157"/>
      <c r="ET426" s="157"/>
      <c r="EU426" s="157"/>
      <c r="EV426" s="157"/>
      <c r="EW426" s="157"/>
      <c r="EX426" s="157"/>
      <c r="EY426" s="157"/>
      <c r="EZ426" s="157"/>
      <c r="FA426" s="157"/>
      <c r="FB426" s="157"/>
      <c r="FC426" s="157"/>
      <c r="FD426" s="157"/>
      <c r="FE426" s="157"/>
      <c r="FF426" s="157"/>
      <c r="FG426" s="157"/>
      <c r="FH426" s="157"/>
      <c r="FI426" s="157"/>
      <c r="FJ426" s="157"/>
      <c r="FK426" s="157"/>
      <c r="FL426" s="157"/>
      <c r="FM426" s="157"/>
      <c r="FN426" s="157"/>
      <c r="FO426" s="157"/>
      <c r="FP426" s="157"/>
      <c r="FQ426" s="157"/>
      <c r="FR426" s="157"/>
      <c r="FS426" s="157"/>
      <c r="FT426" s="157"/>
      <c r="FU426" s="157"/>
      <c r="FV426" s="157"/>
      <c r="FW426" s="157"/>
      <c r="FX426" s="157"/>
      <c r="FY426" s="157"/>
      <c r="FZ426" s="157"/>
      <c r="GA426" s="157"/>
      <c r="GB426" s="157"/>
      <c r="GC426" s="157"/>
    </row>
    <row r="427" spans="1:185" s="531" customFormat="1" ht="13.8">
      <c r="A427" s="154" t="s">
        <v>6231</v>
      </c>
      <c r="B427" s="126" t="s">
        <v>5816</v>
      </c>
      <c r="C427" s="202">
        <v>2</v>
      </c>
      <c r="D427" s="146">
        <v>19600</v>
      </c>
      <c r="E427" s="146">
        <v>19600</v>
      </c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  <c r="Z427" s="157"/>
      <c r="AA427" s="157"/>
      <c r="AB427" s="157"/>
      <c r="AC427" s="157"/>
      <c r="AD427" s="157"/>
      <c r="AE427" s="157"/>
      <c r="AF427" s="157"/>
      <c r="AG427" s="157"/>
      <c r="AH427" s="157"/>
      <c r="AI427" s="157"/>
      <c r="AJ427" s="157"/>
      <c r="AK427" s="157"/>
      <c r="AL427" s="157"/>
      <c r="AM427" s="157"/>
      <c r="AN427" s="157"/>
      <c r="AO427" s="157"/>
      <c r="AP427" s="157"/>
      <c r="AQ427" s="157"/>
      <c r="AR427" s="157"/>
      <c r="AS427" s="157"/>
      <c r="AT427" s="157"/>
      <c r="AU427" s="157"/>
      <c r="AV427" s="157"/>
      <c r="AW427" s="157"/>
      <c r="AX427" s="157"/>
      <c r="AY427" s="157"/>
      <c r="AZ427" s="157"/>
      <c r="BA427" s="157"/>
      <c r="BB427" s="157"/>
      <c r="BC427" s="157"/>
      <c r="BD427" s="157"/>
      <c r="BE427" s="157"/>
      <c r="BF427" s="157"/>
      <c r="BG427" s="157"/>
      <c r="BH427" s="157"/>
      <c r="BI427" s="157"/>
      <c r="BJ427" s="157"/>
      <c r="BK427" s="157"/>
      <c r="BL427" s="157"/>
      <c r="BM427" s="157"/>
      <c r="BN427" s="157"/>
      <c r="BO427" s="157"/>
      <c r="BP427" s="157"/>
      <c r="BQ427" s="157"/>
      <c r="BR427" s="157"/>
      <c r="BS427" s="157"/>
      <c r="BT427" s="157"/>
      <c r="BU427" s="157"/>
      <c r="BV427" s="157"/>
      <c r="BW427" s="157"/>
      <c r="BX427" s="157"/>
      <c r="BY427" s="157"/>
      <c r="BZ427" s="157"/>
      <c r="CA427" s="157"/>
      <c r="CB427" s="157"/>
      <c r="CC427" s="157"/>
      <c r="CD427" s="157"/>
      <c r="CE427" s="157"/>
      <c r="CF427" s="157"/>
      <c r="CG427" s="157"/>
      <c r="CH427" s="157"/>
      <c r="CI427" s="157"/>
      <c r="CJ427" s="157"/>
      <c r="CK427" s="157"/>
      <c r="CL427" s="157"/>
      <c r="CM427" s="157"/>
      <c r="CN427" s="157"/>
      <c r="CO427" s="157"/>
      <c r="CP427" s="157"/>
      <c r="CQ427" s="157"/>
      <c r="CR427" s="157"/>
      <c r="CS427" s="157"/>
      <c r="CT427" s="157"/>
      <c r="CU427" s="157"/>
      <c r="CV427" s="157"/>
      <c r="CW427" s="157"/>
      <c r="CX427" s="157"/>
      <c r="CY427" s="157"/>
      <c r="CZ427" s="157"/>
      <c r="DA427" s="157"/>
      <c r="DB427" s="157"/>
      <c r="DC427" s="157"/>
      <c r="DD427" s="157"/>
      <c r="DE427" s="157"/>
      <c r="DF427" s="157"/>
      <c r="DG427" s="157"/>
      <c r="DH427" s="157"/>
      <c r="DI427" s="157"/>
      <c r="DJ427" s="157"/>
      <c r="DK427" s="157"/>
      <c r="DL427" s="157"/>
      <c r="DM427" s="157"/>
      <c r="DN427" s="157"/>
      <c r="DO427" s="157"/>
      <c r="DP427" s="157"/>
      <c r="DQ427" s="157"/>
      <c r="DR427" s="157"/>
      <c r="DS427" s="157"/>
      <c r="DT427" s="157"/>
      <c r="DU427" s="157"/>
      <c r="DV427" s="157"/>
      <c r="DW427" s="157"/>
      <c r="DX427" s="157"/>
      <c r="DY427" s="157"/>
      <c r="DZ427" s="157"/>
      <c r="EA427" s="157"/>
      <c r="EB427" s="157"/>
      <c r="EC427" s="157"/>
      <c r="ED427" s="157"/>
      <c r="EE427" s="157"/>
      <c r="EF427" s="157"/>
      <c r="EG427" s="157"/>
      <c r="EH427" s="157"/>
      <c r="EI427" s="157"/>
      <c r="EJ427" s="157"/>
      <c r="EK427" s="157"/>
      <c r="EL427" s="157"/>
      <c r="EM427" s="157"/>
      <c r="EN427" s="157"/>
      <c r="EO427" s="157"/>
      <c r="EP427" s="157"/>
      <c r="EQ427" s="157"/>
      <c r="ER427" s="157"/>
      <c r="ES427" s="157"/>
      <c r="ET427" s="157"/>
      <c r="EU427" s="157"/>
      <c r="EV427" s="157"/>
      <c r="EW427" s="157"/>
      <c r="EX427" s="157"/>
      <c r="EY427" s="157"/>
      <c r="EZ427" s="157"/>
      <c r="FA427" s="157"/>
      <c r="FB427" s="157"/>
      <c r="FC427" s="157"/>
      <c r="FD427" s="157"/>
      <c r="FE427" s="157"/>
      <c r="FF427" s="157"/>
      <c r="FG427" s="157"/>
      <c r="FH427" s="157"/>
      <c r="FI427" s="157"/>
      <c r="FJ427" s="157"/>
      <c r="FK427" s="157"/>
      <c r="FL427" s="157"/>
      <c r="FM427" s="157"/>
      <c r="FN427" s="157"/>
      <c r="FO427" s="157"/>
      <c r="FP427" s="157"/>
      <c r="FQ427" s="157"/>
      <c r="FR427" s="157"/>
      <c r="FS427" s="157"/>
      <c r="FT427" s="157"/>
      <c r="FU427" s="157"/>
      <c r="FV427" s="157"/>
      <c r="FW427" s="157"/>
      <c r="FX427" s="157"/>
      <c r="FY427" s="157"/>
      <c r="FZ427" s="157"/>
      <c r="GA427" s="157"/>
      <c r="GB427" s="157"/>
      <c r="GC427" s="157"/>
    </row>
    <row r="428" spans="1:185" s="531" customFormat="1" ht="13.8">
      <c r="A428" s="154" t="s">
        <v>6232</v>
      </c>
      <c r="B428" s="126" t="s">
        <v>5816</v>
      </c>
      <c r="C428" s="202">
        <v>1</v>
      </c>
      <c r="D428" s="146">
        <v>20000</v>
      </c>
      <c r="E428" s="146">
        <v>20000</v>
      </c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  <c r="AA428" s="157"/>
      <c r="AB428" s="157"/>
      <c r="AC428" s="157"/>
      <c r="AD428" s="157"/>
      <c r="AE428" s="157"/>
      <c r="AF428" s="157"/>
      <c r="AG428" s="157"/>
      <c r="AH428" s="157"/>
      <c r="AI428" s="157"/>
      <c r="AJ428" s="157"/>
      <c r="AK428" s="157"/>
      <c r="AL428" s="157"/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  <c r="BG428" s="157"/>
      <c r="BH428" s="157"/>
      <c r="BI428" s="157"/>
      <c r="BJ428" s="157"/>
      <c r="BK428" s="157"/>
      <c r="BL428" s="157"/>
      <c r="BM428" s="157"/>
      <c r="BN428" s="157"/>
      <c r="BO428" s="157"/>
      <c r="BP428" s="157"/>
      <c r="BQ428" s="157"/>
      <c r="BR428" s="157"/>
      <c r="BS428" s="157"/>
      <c r="BT428" s="157"/>
      <c r="BU428" s="157"/>
      <c r="BV428" s="157"/>
      <c r="BW428" s="157"/>
      <c r="BX428" s="157"/>
      <c r="BY428" s="157"/>
      <c r="BZ428" s="157"/>
      <c r="CA428" s="157"/>
      <c r="CB428" s="157"/>
      <c r="CC428" s="157"/>
      <c r="CD428" s="157"/>
      <c r="CE428" s="157"/>
      <c r="CF428" s="157"/>
      <c r="CG428" s="157"/>
      <c r="CH428" s="157"/>
      <c r="CI428" s="157"/>
      <c r="CJ428" s="157"/>
      <c r="CK428" s="157"/>
      <c r="CL428" s="157"/>
      <c r="CM428" s="157"/>
      <c r="CN428" s="157"/>
      <c r="CO428" s="157"/>
      <c r="CP428" s="157"/>
      <c r="CQ428" s="157"/>
      <c r="CR428" s="157"/>
      <c r="CS428" s="157"/>
      <c r="CT428" s="157"/>
      <c r="CU428" s="157"/>
      <c r="CV428" s="157"/>
      <c r="CW428" s="157"/>
      <c r="CX428" s="157"/>
      <c r="CY428" s="157"/>
      <c r="CZ428" s="157"/>
      <c r="DA428" s="157"/>
      <c r="DB428" s="157"/>
      <c r="DC428" s="157"/>
      <c r="DD428" s="157"/>
      <c r="DE428" s="157"/>
      <c r="DF428" s="157"/>
      <c r="DG428" s="157"/>
      <c r="DH428" s="157"/>
      <c r="DI428" s="157"/>
      <c r="DJ428" s="157"/>
      <c r="DK428" s="157"/>
      <c r="DL428" s="157"/>
      <c r="DM428" s="157"/>
      <c r="DN428" s="157"/>
      <c r="DO428" s="157"/>
      <c r="DP428" s="157"/>
      <c r="DQ428" s="157"/>
      <c r="DR428" s="157"/>
      <c r="DS428" s="157"/>
      <c r="DT428" s="157"/>
      <c r="DU428" s="157"/>
      <c r="DV428" s="157"/>
      <c r="DW428" s="157"/>
      <c r="DX428" s="157"/>
      <c r="DY428" s="157"/>
      <c r="DZ428" s="157"/>
      <c r="EA428" s="157"/>
      <c r="EB428" s="157"/>
      <c r="EC428" s="157"/>
      <c r="ED428" s="157"/>
      <c r="EE428" s="157"/>
      <c r="EF428" s="157"/>
      <c r="EG428" s="157"/>
      <c r="EH428" s="157"/>
      <c r="EI428" s="157"/>
      <c r="EJ428" s="157"/>
      <c r="EK428" s="157"/>
      <c r="EL428" s="157"/>
      <c r="EM428" s="157"/>
      <c r="EN428" s="157"/>
      <c r="EO428" s="157"/>
      <c r="EP428" s="157"/>
      <c r="EQ428" s="157"/>
      <c r="ER428" s="157"/>
      <c r="ES428" s="157"/>
      <c r="ET428" s="157"/>
      <c r="EU428" s="157"/>
      <c r="EV428" s="157"/>
      <c r="EW428" s="157"/>
      <c r="EX428" s="157"/>
      <c r="EY428" s="157"/>
      <c r="EZ428" s="157"/>
      <c r="FA428" s="157"/>
      <c r="FB428" s="157"/>
      <c r="FC428" s="157"/>
      <c r="FD428" s="157"/>
      <c r="FE428" s="157"/>
      <c r="FF428" s="157"/>
      <c r="FG428" s="157"/>
      <c r="FH428" s="157"/>
      <c r="FI428" s="157"/>
      <c r="FJ428" s="157"/>
      <c r="FK428" s="157"/>
      <c r="FL428" s="157"/>
      <c r="FM428" s="157"/>
      <c r="FN428" s="157"/>
      <c r="FO428" s="157"/>
      <c r="FP428" s="157"/>
      <c r="FQ428" s="157"/>
      <c r="FR428" s="157"/>
      <c r="FS428" s="157"/>
      <c r="FT428" s="157"/>
      <c r="FU428" s="157"/>
      <c r="FV428" s="157"/>
      <c r="FW428" s="157"/>
      <c r="FX428" s="157"/>
      <c r="FY428" s="157"/>
      <c r="FZ428" s="157"/>
      <c r="GA428" s="157"/>
      <c r="GB428" s="157"/>
      <c r="GC428" s="157"/>
    </row>
    <row r="429" spans="1:185" s="531" customFormat="1" ht="13.8">
      <c r="A429" s="154" t="s">
        <v>6233</v>
      </c>
      <c r="B429" s="126" t="s">
        <v>5818</v>
      </c>
      <c r="C429" s="202">
        <v>8</v>
      </c>
      <c r="D429" s="146">
        <v>11288</v>
      </c>
      <c r="E429" s="146">
        <v>11288</v>
      </c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  <c r="Z429" s="157"/>
      <c r="AA429" s="157"/>
      <c r="AB429" s="157"/>
      <c r="AC429" s="157"/>
      <c r="AD429" s="157"/>
      <c r="AE429" s="157"/>
      <c r="AF429" s="157"/>
      <c r="AG429" s="157"/>
      <c r="AH429" s="157"/>
      <c r="AI429" s="157"/>
      <c r="AJ429" s="157"/>
      <c r="AK429" s="157"/>
      <c r="AL429" s="157"/>
      <c r="AM429" s="157"/>
      <c r="AN429" s="157"/>
      <c r="AO429" s="157"/>
      <c r="AP429" s="157"/>
      <c r="AQ429" s="157"/>
      <c r="AR429" s="157"/>
      <c r="AS429" s="157"/>
      <c r="AT429" s="157"/>
      <c r="AU429" s="157"/>
      <c r="AV429" s="157"/>
      <c r="AW429" s="157"/>
      <c r="AX429" s="157"/>
      <c r="AY429" s="157"/>
      <c r="AZ429" s="157"/>
      <c r="BA429" s="157"/>
      <c r="BB429" s="157"/>
      <c r="BC429" s="157"/>
      <c r="BD429" s="157"/>
      <c r="BE429" s="157"/>
      <c r="BF429" s="157"/>
      <c r="BG429" s="157"/>
      <c r="BH429" s="157"/>
      <c r="BI429" s="157"/>
      <c r="BJ429" s="157"/>
      <c r="BK429" s="157"/>
      <c r="BL429" s="157"/>
      <c r="BM429" s="157"/>
      <c r="BN429" s="157"/>
      <c r="BO429" s="157"/>
      <c r="BP429" s="157"/>
      <c r="BQ429" s="157"/>
      <c r="BR429" s="157"/>
      <c r="BS429" s="157"/>
      <c r="BT429" s="157"/>
      <c r="BU429" s="157"/>
      <c r="BV429" s="157"/>
      <c r="BW429" s="157"/>
      <c r="BX429" s="157"/>
      <c r="BY429" s="157"/>
      <c r="BZ429" s="157"/>
      <c r="CA429" s="157"/>
      <c r="CB429" s="157"/>
      <c r="CC429" s="157"/>
      <c r="CD429" s="157"/>
      <c r="CE429" s="157"/>
      <c r="CF429" s="157"/>
      <c r="CG429" s="157"/>
      <c r="CH429" s="157"/>
      <c r="CI429" s="157"/>
      <c r="CJ429" s="157"/>
      <c r="CK429" s="157"/>
      <c r="CL429" s="157"/>
      <c r="CM429" s="157"/>
      <c r="CN429" s="157"/>
      <c r="CO429" s="157"/>
      <c r="CP429" s="157"/>
      <c r="CQ429" s="157"/>
      <c r="CR429" s="157"/>
      <c r="CS429" s="157"/>
      <c r="CT429" s="157"/>
      <c r="CU429" s="157"/>
      <c r="CV429" s="157"/>
      <c r="CW429" s="157"/>
      <c r="CX429" s="157"/>
      <c r="CY429" s="157"/>
      <c r="CZ429" s="157"/>
      <c r="DA429" s="157"/>
      <c r="DB429" s="157"/>
      <c r="DC429" s="157"/>
      <c r="DD429" s="157"/>
      <c r="DE429" s="157"/>
      <c r="DF429" s="157"/>
      <c r="DG429" s="157"/>
      <c r="DH429" s="157"/>
      <c r="DI429" s="157"/>
      <c r="DJ429" s="157"/>
      <c r="DK429" s="157"/>
      <c r="DL429" s="157"/>
      <c r="DM429" s="157"/>
      <c r="DN429" s="157"/>
      <c r="DO429" s="157"/>
      <c r="DP429" s="157"/>
      <c r="DQ429" s="157"/>
      <c r="DR429" s="157"/>
      <c r="DS429" s="157"/>
      <c r="DT429" s="157"/>
      <c r="DU429" s="157"/>
      <c r="DV429" s="157"/>
      <c r="DW429" s="157"/>
      <c r="DX429" s="157"/>
      <c r="DY429" s="157"/>
      <c r="DZ429" s="157"/>
      <c r="EA429" s="157"/>
      <c r="EB429" s="157"/>
      <c r="EC429" s="157"/>
      <c r="ED429" s="157"/>
      <c r="EE429" s="157"/>
      <c r="EF429" s="157"/>
      <c r="EG429" s="157"/>
      <c r="EH429" s="157"/>
      <c r="EI429" s="157"/>
      <c r="EJ429" s="157"/>
      <c r="EK429" s="157"/>
      <c r="EL429" s="157"/>
      <c r="EM429" s="157"/>
      <c r="EN429" s="157"/>
      <c r="EO429" s="157"/>
      <c r="EP429" s="157"/>
      <c r="EQ429" s="157"/>
      <c r="ER429" s="157"/>
      <c r="ES429" s="157"/>
      <c r="ET429" s="157"/>
      <c r="EU429" s="157"/>
      <c r="EV429" s="157"/>
      <c r="EW429" s="157"/>
      <c r="EX429" s="157"/>
      <c r="EY429" s="157"/>
      <c r="EZ429" s="157"/>
      <c r="FA429" s="157"/>
      <c r="FB429" s="157"/>
      <c r="FC429" s="157"/>
      <c r="FD429" s="157"/>
      <c r="FE429" s="157"/>
      <c r="FF429" s="157"/>
      <c r="FG429" s="157"/>
      <c r="FH429" s="157"/>
      <c r="FI429" s="157"/>
      <c r="FJ429" s="157"/>
      <c r="FK429" s="157"/>
      <c r="FL429" s="157"/>
      <c r="FM429" s="157"/>
      <c r="FN429" s="157"/>
      <c r="FO429" s="157"/>
      <c r="FP429" s="157"/>
      <c r="FQ429" s="157"/>
      <c r="FR429" s="157"/>
      <c r="FS429" s="157"/>
      <c r="FT429" s="157"/>
      <c r="FU429" s="157"/>
      <c r="FV429" s="157"/>
      <c r="FW429" s="157"/>
      <c r="FX429" s="157"/>
      <c r="FY429" s="157"/>
      <c r="FZ429" s="157"/>
      <c r="GA429" s="157"/>
      <c r="GB429" s="157"/>
      <c r="GC429" s="157"/>
    </row>
    <row r="430" spans="1:185" s="531" customFormat="1" ht="13.8">
      <c r="A430" s="154" t="s">
        <v>6234</v>
      </c>
      <c r="B430" s="126" t="s">
        <v>5818</v>
      </c>
      <c r="C430" s="202">
        <v>2</v>
      </c>
      <c r="D430" s="146">
        <v>12782</v>
      </c>
      <c r="E430" s="146">
        <v>12782</v>
      </c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  <c r="Z430" s="157"/>
      <c r="AA430" s="157"/>
      <c r="AB430" s="157"/>
      <c r="AC430" s="157"/>
      <c r="AD430" s="157"/>
      <c r="AE430" s="157"/>
      <c r="AF430" s="157"/>
      <c r="AG430" s="157"/>
      <c r="AH430" s="157"/>
      <c r="AI430" s="157"/>
      <c r="AJ430" s="157"/>
      <c r="AK430" s="157"/>
      <c r="AL430" s="157"/>
      <c r="AM430" s="157"/>
      <c r="AN430" s="157"/>
      <c r="AO430" s="157"/>
      <c r="AP430" s="157"/>
      <c r="AQ430" s="157"/>
      <c r="AR430" s="157"/>
      <c r="AS430" s="157"/>
      <c r="AT430" s="157"/>
      <c r="AU430" s="157"/>
      <c r="AV430" s="157"/>
      <c r="AW430" s="157"/>
      <c r="AX430" s="157"/>
      <c r="AY430" s="157"/>
      <c r="AZ430" s="157"/>
      <c r="BA430" s="157"/>
      <c r="BB430" s="157"/>
      <c r="BC430" s="157"/>
      <c r="BD430" s="157"/>
      <c r="BE430" s="157"/>
      <c r="BF430" s="157"/>
      <c r="BG430" s="157"/>
      <c r="BH430" s="157"/>
      <c r="BI430" s="157"/>
      <c r="BJ430" s="157"/>
      <c r="BK430" s="157"/>
      <c r="BL430" s="157"/>
      <c r="BM430" s="157"/>
      <c r="BN430" s="157"/>
      <c r="BO430" s="157"/>
      <c r="BP430" s="157"/>
      <c r="BQ430" s="157"/>
      <c r="BR430" s="157"/>
      <c r="BS430" s="157"/>
      <c r="BT430" s="157"/>
      <c r="BU430" s="157"/>
      <c r="BV430" s="157"/>
      <c r="BW430" s="157"/>
      <c r="BX430" s="157"/>
      <c r="BY430" s="157"/>
      <c r="BZ430" s="157"/>
      <c r="CA430" s="157"/>
      <c r="CB430" s="157"/>
      <c r="CC430" s="157"/>
      <c r="CD430" s="157"/>
      <c r="CE430" s="157"/>
      <c r="CF430" s="157"/>
      <c r="CG430" s="157"/>
      <c r="CH430" s="157"/>
      <c r="CI430" s="157"/>
      <c r="CJ430" s="157"/>
      <c r="CK430" s="157"/>
      <c r="CL430" s="157"/>
      <c r="CM430" s="157"/>
      <c r="CN430" s="157"/>
      <c r="CO430" s="157"/>
      <c r="CP430" s="157"/>
      <c r="CQ430" s="157"/>
      <c r="CR430" s="157"/>
      <c r="CS430" s="157"/>
      <c r="CT430" s="157"/>
      <c r="CU430" s="157"/>
      <c r="CV430" s="157"/>
      <c r="CW430" s="157"/>
      <c r="CX430" s="157"/>
      <c r="CY430" s="157"/>
      <c r="CZ430" s="157"/>
      <c r="DA430" s="157"/>
      <c r="DB430" s="157"/>
      <c r="DC430" s="157"/>
      <c r="DD430" s="157"/>
      <c r="DE430" s="157"/>
      <c r="DF430" s="157"/>
      <c r="DG430" s="157"/>
      <c r="DH430" s="157"/>
      <c r="DI430" s="157"/>
      <c r="DJ430" s="157"/>
      <c r="DK430" s="157"/>
      <c r="DL430" s="157"/>
      <c r="DM430" s="157"/>
      <c r="DN430" s="157"/>
      <c r="DO430" s="157"/>
      <c r="DP430" s="157"/>
      <c r="DQ430" s="157"/>
      <c r="DR430" s="157"/>
      <c r="DS430" s="157"/>
      <c r="DT430" s="157"/>
      <c r="DU430" s="157"/>
      <c r="DV430" s="157"/>
      <c r="DW430" s="157"/>
      <c r="DX430" s="157"/>
      <c r="DY430" s="157"/>
      <c r="DZ430" s="157"/>
      <c r="EA430" s="157"/>
      <c r="EB430" s="157"/>
      <c r="EC430" s="157"/>
      <c r="ED430" s="157"/>
      <c r="EE430" s="157"/>
      <c r="EF430" s="157"/>
      <c r="EG430" s="157"/>
      <c r="EH430" s="157"/>
      <c r="EI430" s="157"/>
      <c r="EJ430" s="157"/>
      <c r="EK430" s="157"/>
      <c r="EL430" s="157"/>
      <c r="EM430" s="157"/>
      <c r="EN430" s="157"/>
      <c r="EO430" s="157"/>
      <c r="EP430" s="157"/>
      <c r="EQ430" s="157"/>
      <c r="ER430" s="157"/>
      <c r="ES430" s="157"/>
      <c r="ET430" s="157"/>
      <c r="EU430" s="157"/>
      <c r="EV430" s="157"/>
      <c r="EW430" s="157"/>
      <c r="EX430" s="157"/>
      <c r="EY430" s="157"/>
      <c r="EZ430" s="157"/>
      <c r="FA430" s="157"/>
      <c r="FB430" s="157"/>
      <c r="FC430" s="157"/>
      <c r="FD430" s="157"/>
      <c r="FE430" s="157"/>
      <c r="FF430" s="157"/>
      <c r="FG430" s="157"/>
      <c r="FH430" s="157"/>
      <c r="FI430" s="157"/>
      <c r="FJ430" s="157"/>
      <c r="FK430" s="157"/>
      <c r="FL430" s="157"/>
      <c r="FM430" s="157"/>
      <c r="FN430" s="157"/>
      <c r="FO430" s="157"/>
      <c r="FP430" s="157"/>
      <c r="FQ430" s="157"/>
      <c r="FR430" s="157"/>
      <c r="FS430" s="157"/>
      <c r="FT430" s="157"/>
      <c r="FU430" s="157"/>
      <c r="FV430" s="157"/>
      <c r="FW430" s="157"/>
      <c r="FX430" s="157"/>
      <c r="FY430" s="157"/>
      <c r="FZ430" s="157"/>
      <c r="GA430" s="157"/>
      <c r="GB430" s="157"/>
      <c r="GC430" s="157"/>
    </row>
    <row r="431" spans="1:185" s="531" customFormat="1" ht="13.8">
      <c r="A431" s="154" t="s">
        <v>6235</v>
      </c>
      <c r="B431" s="126" t="s">
        <v>6236</v>
      </c>
      <c r="C431" s="202">
        <v>3</v>
      </c>
      <c r="D431" s="146">
        <v>23800</v>
      </c>
      <c r="E431" s="146">
        <v>23800</v>
      </c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  <c r="Z431" s="157"/>
      <c r="AA431" s="157"/>
      <c r="AB431" s="157"/>
      <c r="AC431" s="157"/>
      <c r="AD431" s="157"/>
      <c r="AE431" s="157"/>
      <c r="AF431" s="157"/>
      <c r="AG431" s="157"/>
      <c r="AH431" s="157"/>
      <c r="AI431" s="157"/>
      <c r="AJ431" s="157"/>
      <c r="AK431" s="157"/>
      <c r="AL431" s="157"/>
      <c r="AM431" s="157"/>
      <c r="AN431" s="157"/>
      <c r="AO431" s="157"/>
      <c r="AP431" s="157"/>
      <c r="AQ431" s="157"/>
      <c r="AR431" s="157"/>
      <c r="AS431" s="157"/>
      <c r="AT431" s="157"/>
      <c r="AU431" s="157"/>
      <c r="AV431" s="157"/>
      <c r="AW431" s="157"/>
      <c r="AX431" s="157"/>
      <c r="AY431" s="157"/>
      <c r="AZ431" s="157"/>
      <c r="BA431" s="157"/>
      <c r="BB431" s="157"/>
      <c r="BC431" s="157"/>
      <c r="BD431" s="157"/>
      <c r="BE431" s="157"/>
      <c r="BF431" s="157"/>
      <c r="BG431" s="157"/>
      <c r="BH431" s="157"/>
      <c r="BI431" s="157"/>
      <c r="BJ431" s="157"/>
      <c r="BK431" s="157"/>
      <c r="BL431" s="157"/>
      <c r="BM431" s="157"/>
      <c r="BN431" s="157"/>
      <c r="BO431" s="157"/>
      <c r="BP431" s="157"/>
      <c r="BQ431" s="157"/>
      <c r="BR431" s="157"/>
      <c r="BS431" s="157"/>
      <c r="BT431" s="157"/>
      <c r="BU431" s="157"/>
      <c r="BV431" s="157"/>
      <c r="BW431" s="157"/>
      <c r="BX431" s="157"/>
      <c r="BY431" s="157"/>
      <c r="BZ431" s="157"/>
      <c r="CA431" s="157"/>
      <c r="CB431" s="157"/>
      <c r="CC431" s="157"/>
      <c r="CD431" s="157"/>
      <c r="CE431" s="157"/>
      <c r="CF431" s="157"/>
      <c r="CG431" s="157"/>
      <c r="CH431" s="157"/>
      <c r="CI431" s="157"/>
      <c r="CJ431" s="157"/>
      <c r="CK431" s="157"/>
      <c r="CL431" s="157"/>
      <c r="CM431" s="157"/>
      <c r="CN431" s="157"/>
      <c r="CO431" s="157"/>
      <c r="CP431" s="157"/>
      <c r="CQ431" s="157"/>
      <c r="CR431" s="157"/>
      <c r="CS431" s="157"/>
      <c r="CT431" s="157"/>
      <c r="CU431" s="157"/>
      <c r="CV431" s="157"/>
      <c r="CW431" s="157"/>
      <c r="CX431" s="157"/>
      <c r="CY431" s="157"/>
      <c r="CZ431" s="157"/>
      <c r="DA431" s="157"/>
      <c r="DB431" s="157"/>
      <c r="DC431" s="157"/>
      <c r="DD431" s="157"/>
      <c r="DE431" s="157"/>
      <c r="DF431" s="157"/>
      <c r="DG431" s="157"/>
      <c r="DH431" s="157"/>
      <c r="DI431" s="157"/>
      <c r="DJ431" s="157"/>
      <c r="DK431" s="157"/>
      <c r="DL431" s="157"/>
      <c r="DM431" s="157"/>
      <c r="DN431" s="157"/>
      <c r="DO431" s="157"/>
      <c r="DP431" s="157"/>
      <c r="DQ431" s="157"/>
      <c r="DR431" s="157"/>
      <c r="DS431" s="157"/>
      <c r="DT431" s="157"/>
      <c r="DU431" s="157"/>
      <c r="DV431" s="157"/>
      <c r="DW431" s="157"/>
      <c r="DX431" s="157"/>
      <c r="DY431" s="157"/>
      <c r="DZ431" s="157"/>
      <c r="EA431" s="157"/>
      <c r="EB431" s="157"/>
      <c r="EC431" s="157"/>
      <c r="ED431" s="157"/>
      <c r="EE431" s="157"/>
      <c r="EF431" s="157"/>
      <c r="EG431" s="157"/>
      <c r="EH431" s="157"/>
      <c r="EI431" s="157"/>
      <c r="EJ431" s="157"/>
      <c r="EK431" s="157"/>
      <c r="EL431" s="157"/>
      <c r="EM431" s="157"/>
      <c r="EN431" s="157"/>
      <c r="EO431" s="157"/>
      <c r="EP431" s="157"/>
      <c r="EQ431" s="157"/>
      <c r="ER431" s="157"/>
      <c r="ES431" s="157"/>
      <c r="ET431" s="157"/>
      <c r="EU431" s="157"/>
      <c r="EV431" s="157"/>
      <c r="EW431" s="157"/>
      <c r="EX431" s="157"/>
      <c r="EY431" s="157"/>
      <c r="EZ431" s="157"/>
      <c r="FA431" s="157"/>
      <c r="FB431" s="157"/>
      <c r="FC431" s="157"/>
      <c r="FD431" s="157"/>
      <c r="FE431" s="157"/>
      <c r="FF431" s="157"/>
      <c r="FG431" s="157"/>
      <c r="FH431" s="157"/>
      <c r="FI431" s="157"/>
      <c r="FJ431" s="157"/>
      <c r="FK431" s="157"/>
      <c r="FL431" s="157"/>
      <c r="FM431" s="157"/>
      <c r="FN431" s="157"/>
      <c r="FO431" s="157"/>
      <c r="FP431" s="157"/>
      <c r="FQ431" s="157"/>
      <c r="FR431" s="157"/>
      <c r="FS431" s="157"/>
      <c r="FT431" s="157"/>
      <c r="FU431" s="157"/>
      <c r="FV431" s="157"/>
      <c r="FW431" s="157"/>
      <c r="FX431" s="157"/>
      <c r="FY431" s="157"/>
      <c r="FZ431" s="157"/>
      <c r="GA431" s="157"/>
      <c r="GB431" s="157"/>
      <c r="GC431" s="157"/>
    </row>
    <row r="432" spans="1:185" s="531" customFormat="1" ht="13.8">
      <c r="A432" s="154" t="s">
        <v>6237</v>
      </c>
      <c r="B432" s="126" t="s">
        <v>5834</v>
      </c>
      <c r="C432" s="202">
        <v>15</v>
      </c>
      <c r="D432" s="146">
        <v>11733</v>
      </c>
      <c r="E432" s="146">
        <v>11733</v>
      </c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  <c r="Z432" s="157"/>
      <c r="AA432" s="157"/>
      <c r="AB432" s="157"/>
      <c r="AC432" s="157"/>
      <c r="AD432" s="157"/>
      <c r="AE432" s="157"/>
      <c r="AF432" s="157"/>
      <c r="AG432" s="157"/>
      <c r="AH432" s="157"/>
      <c r="AI432" s="157"/>
      <c r="AJ432" s="157"/>
      <c r="AK432" s="157"/>
      <c r="AL432" s="157"/>
      <c r="AM432" s="157"/>
      <c r="AN432" s="157"/>
      <c r="AO432" s="157"/>
      <c r="AP432" s="157"/>
      <c r="AQ432" s="157"/>
      <c r="AR432" s="157"/>
      <c r="AS432" s="157"/>
      <c r="AT432" s="157"/>
      <c r="AU432" s="157"/>
      <c r="AV432" s="157"/>
      <c r="AW432" s="157"/>
      <c r="AX432" s="157"/>
      <c r="AY432" s="157"/>
      <c r="AZ432" s="157"/>
      <c r="BA432" s="157"/>
      <c r="BB432" s="157"/>
      <c r="BC432" s="157"/>
      <c r="BD432" s="157"/>
      <c r="BE432" s="157"/>
      <c r="BF432" s="157"/>
      <c r="BG432" s="157"/>
      <c r="BH432" s="157"/>
      <c r="BI432" s="157"/>
      <c r="BJ432" s="157"/>
      <c r="BK432" s="157"/>
      <c r="BL432" s="157"/>
      <c r="BM432" s="157"/>
      <c r="BN432" s="157"/>
      <c r="BO432" s="157"/>
      <c r="BP432" s="157"/>
      <c r="BQ432" s="157"/>
      <c r="BR432" s="157"/>
      <c r="BS432" s="157"/>
      <c r="BT432" s="157"/>
      <c r="BU432" s="157"/>
      <c r="BV432" s="157"/>
      <c r="BW432" s="157"/>
      <c r="BX432" s="157"/>
      <c r="BY432" s="157"/>
      <c r="BZ432" s="157"/>
      <c r="CA432" s="157"/>
      <c r="CB432" s="157"/>
      <c r="CC432" s="157"/>
      <c r="CD432" s="157"/>
      <c r="CE432" s="157"/>
      <c r="CF432" s="157"/>
      <c r="CG432" s="157"/>
      <c r="CH432" s="157"/>
      <c r="CI432" s="157"/>
      <c r="CJ432" s="157"/>
      <c r="CK432" s="157"/>
      <c r="CL432" s="157"/>
      <c r="CM432" s="157"/>
      <c r="CN432" s="157"/>
      <c r="CO432" s="157"/>
      <c r="CP432" s="157"/>
      <c r="CQ432" s="157"/>
      <c r="CR432" s="157"/>
      <c r="CS432" s="157"/>
      <c r="CT432" s="157"/>
      <c r="CU432" s="157"/>
      <c r="CV432" s="157"/>
      <c r="CW432" s="157"/>
      <c r="CX432" s="157"/>
      <c r="CY432" s="157"/>
      <c r="CZ432" s="157"/>
      <c r="DA432" s="157"/>
      <c r="DB432" s="157"/>
      <c r="DC432" s="157"/>
      <c r="DD432" s="157"/>
      <c r="DE432" s="157"/>
      <c r="DF432" s="157"/>
      <c r="DG432" s="157"/>
      <c r="DH432" s="157"/>
      <c r="DI432" s="157"/>
      <c r="DJ432" s="157"/>
      <c r="DK432" s="157"/>
      <c r="DL432" s="157"/>
      <c r="DM432" s="157"/>
      <c r="DN432" s="157"/>
      <c r="DO432" s="157"/>
      <c r="DP432" s="157"/>
      <c r="DQ432" s="157"/>
      <c r="DR432" s="157"/>
      <c r="DS432" s="157"/>
      <c r="DT432" s="157"/>
      <c r="DU432" s="157"/>
      <c r="DV432" s="157"/>
      <c r="DW432" s="157"/>
      <c r="DX432" s="157"/>
      <c r="DY432" s="157"/>
      <c r="DZ432" s="157"/>
      <c r="EA432" s="157"/>
      <c r="EB432" s="157"/>
      <c r="EC432" s="157"/>
      <c r="ED432" s="157"/>
      <c r="EE432" s="157"/>
      <c r="EF432" s="157"/>
      <c r="EG432" s="157"/>
      <c r="EH432" s="157"/>
      <c r="EI432" s="157"/>
      <c r="EJ432" s="157"/>
      <c r="EK432" s="157"/>
      <c r="EL432" s="157"/>
      <c r="EM432" s="157"/>
      <c r="EN432" s="157"/>
      <c r="EO432" s="157"/>
      <c r="EP432" s="157"/>
      <c r="EQ432" s="157"/>
      <c r="ER432" s="157"/>
      <c r="ES432" s="157"/>
      <c r="ET432" s="157"/>
      <c r="EU432" s="157"/>
      <c r="EV432" s="157"/>
      <c r="EW432" s="157"/>
      <c r="EX432" s="157"/>
      <c r="EY432" s="157"/>
      <c r="EZ432" s="157"/>
      <c r="FA432" s="157"/>
      <c r="FB432" s="157"/>
      <c r="FC432" s="157"/>
      <c r="FD432" s="157"/>
      <c r="FE432" s="157"/>
      <c r="FF432" s="157"/>
      <c r="FG432" s="157"/>
      <c r="FH432" s="157"/>
      <c r="FI432" s="157"/>
      <c r="FJ432" s="157"/>
      <c r="FK432" s="157"/>
      <c r="FL432" s="157"/>
      <c r="FM432" s="157"/>
      <c r="FN432" s="157"/>
      <c r="FO432" s="157"/>
      <c r="FP432" s="157"/>
      <c r="FQ432" s="157"/>
      <c r="FR432" s="157"/>
      <c r="FS432" s="157"/>
      <c r="FT432" s="157"/>
      <c r="FU432" s="157"/>
      <c r="FV432" s="157"/>
      <c r="FW432" s="157"/>
      <c r="FX432" s="157"/>
      <c r="FY432" s="157"/>
      <c r="FZ432" s="157"/>
      <c r="GA432" s="157"/>
      <c r="GB432" s="157"/>
      <c r="GC432" s="157"/>
    </row>
    <row r="433" spans="1:185" s="531" customFormat="1" ht="13.8">
      <c r="A433" s="154" t="s">
        <v>6238</v>
      </c>
      <c r="B433" s="126" t="s">
        <v>5834</v>
      </c>
      <c r="C433" s="202">
        <v>3</v>
      </c>
      <c r="D433" s="146">
        <v>12296</v>
      </c>
      <c r="E433" s="146">
        <v>12296</v>
      </c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157"/>
      <c r="BN433" s="157"/>
      <c r="BO433" s="157"/>
      <c r="BP433" s="157"/>
      <c r="BQ433" s="157"/>
      <c r="BR433" s="157"/>
      <c r="BS433" s="157"/>
      <c r="BT433" s="157"/>
      <c r="BU433" s="157"/>
      <c r="BV433" s="157"/>
      <c r="BW433" s="157"/>
      <c r="BX433" s="157"/>
      <c r="BY433" s="157"/>
      <c r="BZ433" s="157"/>
      <c r="CA433" s="157"/>
      <c r="CB433" s="157"/>
      <c r="CC433" s="157"/>
      <c r="CD433" s="157"/>
      <c r="CE433" s="157"/>
      <c r="CF433" s="157"/>
      <c r="CG433" s="157"/>
      <c r="CH433" s="157"/>
      <c r="CI433" s="157"/>
      <c r="CJ433" s="157"/>
      <c r="CK433" s="157"/>
      <c r="CL433" s="157"/>
      <c r="CM433" s="157"/>
      <c r="CN433" s="157"/>
      <c r="CO433" s="157"/>
      <c r="CP433" s="157"/>
      <c r="CQ433" s="157"/>
      <c r="CR433" s="157"/>
      <c r="CS433" s="157"/>
      <c r="CT433" s="157"/>
      <c r="CU433" s="157"/>
      <c r="CV433" s="157"/>
      <c r="CW433" s="157"/>
      <c r="CX433" s="157"/>
      <c r="CY433" s="157"/>
      <c r="CZ433" s="157"/>
      <c r="DA433" s="157"/>
      <c r="DB433" s="157"/>
      <c r="DC433" s="157"/>
      <c r="DD433" s="157"/>
      <c r="DE433" s="157"/>
      <c r="DF433" s="157"/>
      <c r="DG433" s="157"/>
      <c r="DH433" s="157"/>
      <c r="DI433" s="157"/>
      <c r="DJ433" s="157"/>
      <c r="DK433" s="157"/>
      <c r="DL433" s="157"/>
      <c r="DM433" s="157"/>
      <c r="DN433" s="157"/>
      <c r="DO433" s="157"/>
      <c r="DP433" s="157"/>
      <c r="DQ433" s="157"/>
      <c r="DR433" s="157"/>
      <c r="DS433" s="157"/>
      <c r="DT433" s="157"/>
      <c r="DU433" s="157"/>
      <c r="DV433" s="157"/>
      <c r="DW433" s="157"/>
      <c r="DX433" s="157"/>
      <c r="DY433" s="157"/>
      <c r="DZ433" s="157"/>
      <c r="EA433" s="157"/>
      <c r="EB433" s="157"/>
      <c r="EC433" s="157"/>
      <c r="ED433" s="157"/>
      <c r="EE433" s="157"/>
      <c r="EF433" s="157"/>
      <c r="EG433" s="157"/>
      <c r="EH433" s="157"/>
      <c r="EI433" s="157"/>
      <c r="EJ433" s="157"/>
      <c r="EK433" s="157"/>
      <c r="EL433" s="157"/>
      <c r="EM433" s="157"/>
      <c r="EN433" s="157"/>
      <c r="EO433" s="157"/>
      <c r="EP433" s="157"/>
      <c r="EQ433" s="157"/>
      <c r="ER433" s="157"/>
      <c r="ES433" s="157"/>
      <c r="ET433" s="157"/>
      <c r="EU433" s="157"/>
      <c r="EV433" s="157"/>
      <c r="EW433" s="157"/>
      <c r="EX433" s="157"/>
      <c r="EY433" s="157"/>
      <c r="EZ433" s="157"/>
      <c r="FA433" s="157"/>
      <c r="FB433" s="157"/>
      <c r="FC433" s="157"/>
      <c r="FD433" s="157"/>
      <c r="FE433" s="157"/>
      <c r="FF433" s="157"/>
      <c r="FG433" s="157"/>
      <c r="FH433" s="157"/>
      <c r="FI433" s="157"/>
      <c r="FJ433" s="157"/>
      <c r="FK433" s="157"/>
      <c r="FL433" s="157"/>
      <c r="FM433" s="157"/>
      <c r="FN433" s="157"/>
      <c r="FO433" s="157"/>
      <c r="FP433" s="157"/>
      <c r="FQ433" s="157"/>
      <c r="FR433" s="157"/>
      <c r="FS433" s="157"/>
      <c r="FT433" s="157"/>
      <c r="FU433" s="157"/>
      <c r="FV433" s="157"/>
      <c r="FW433" s="157"/>
      <c r="FX433" s="157"/>
      <c r="FY433" s="157"/>
      <c r="FZ433" s="157"/>
      <c r="GA433" s="157"/>
      <c r="GB433" s="157"/>
      <c r="GC433" s="157"/>
    </row>
    <row r="434" spans="1:185" s="531" customFormat="1" ht="13.8">
      <c r="A434" s="154" t="s">
        <v>6239</v>
      </c>
      <c r="B434" s="126" t="s">
        <v>5834</v>
      </c>
      <c r="C434" s="202">
        <v>10</v>
      </c>
      <c r="D434" s="146">
        <v>7632</v>
      </c>
      <c r="E434" s="146">
        <v>7632</v>
      </c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  <c r="Z434" s="157"/>
      <c r="AA434" s="157"/>
      <c r="AB434" s="157"/>
      <c r="AC434" s="157"/>
      <c r="AD434" s="157"/>
      <c r="AE434" s="157"/>
      <c r="AF434" s="157"/>
      <c r="AG434" s="157"/>
      <c r="AH434" s="157"/>
      <c r="AI434" s="157"/>
      <c r="AJ434" s="157"/>
      <c r="AK434" s="157"/>
      <c r="AL434" s="157"/>
      <c r="AM434" s="157"/>
      <c r="AN434" s="157"/>
      <c r="AO434" s="157"/>
      <c r="AP434" s="157"/>
      <c r="AQ434" s="157"/>
      <c r="AR434" s="157"/>
      <c r="AS434" s="157"/>
      <c r="AT434" s="157"/>
      <c r="AU434" s="157"/>
      <c r="AV434" s="157"/>
      <c r="AW434" s="157"/>
      <c r="AX434" s="157"/>
      <c r="AY434" s="157"/>
      <c r="AZ434" s="157"/>
      <c r="BA434" s="157"/>
      <c r="BB434" s="157"/>
      <c r="BC434" s="157"/>
      <c r="BD434" s="157"/>
      <c r="BE434" s="157"/>
      <c r="BF434" s="157"/>
      <c r="BG434" s="157"/>
      <c r="BH434" s="157"/>
      <c r="BI434" s="157"/>
      <c r="BJ434" s="157"/>
      <c r="BK434" s="157"/>
      <c r="BL434" s="157"/>
      <c r="BM434" s="157"/>
      <c r="BN434" s="157"/>
      <c r="BO434" s="157"/>
      <c r="BP434" s="157"/>
      <c r="BQ434" s="157"/>
      <c r="BR434" s="157"/>
      <c r="BS434" s="157"/>
      <c r="BT434" s="157"/>
      <c r="BU434" s="157"/>
      <c r="BV434" s="157"/>
      <c r="BW434" s="157"/>
      <c r="BX434" s="157"/>
      <c r="BY434" s="157"/>
      <c r="BZ434" s="157"/>
      <c r="CA434" s="157"/>
      <c r="CB434" s="157"/>
      <c r="CC434" s="157"/>
      <c r="CD434" s="157"/>
      <c r="CE434" s="157"/>
      <c r="CF434" s="157"/>
      <c r="CG434" s="157"/>
      <c r="CH434" s="157"/>
      <c r="CI434" s="157"/>
      <c r="CJ434" s="157"/>
      <c r="CK434" s="157"/>
      <c r="CL434" s="157"/>
      <c r="CM434" s="157"/>
      <c r="CN434" s="157"/>
      <c r="CO434" s="157"/>
      <c r="CP434" s="157"/>
      <c r="CQ434" s="157"/>
      <c r="CR434" s="157"/>
      <c r="CS434" s="157"/>
      <c r="CT434" s="157"/>
      <c r="CU434" s="157"/>
      <c r="CV434" s="157"/>
      <c r="CW434" s="157"/>
      <c r="CX434" s="157"/>
      <c r="CY434" s="157"/>
      <c r="CZ434" s="157"/>
      <c r="DA434" s="157"/>
      <c r="DB434" s="157"/>
      <c r="DC434" s="157"/>
      <c r="DD434" s="157"/>
      <c r="DE434" s="157"/>
      <c r="DF434" s="157"/>
      <c r="DG434" s="157"/>
      <c r="DH434" s="157"/>
      <c r="DI434" s="157"/>
      <c r="DJ434" s="157"/>
      <c r="DK434" s="157"/>
      <c r="DL434" s="157"/>
      <c r="DM434" s="157"/>
      <c r="DN434" s="157"/>
      <c r="DO434" s="157"/>
      <c r="DP434" s="157"/>
      <c r="DQ434" s="157"/>
      <c r="DR434" s="157"/>
      <c r="DS434" s="157"/>
      <c r="DT434" s="157"/>
      <c r="DU434" s="157"/>
      <c r="DV434" s="157"/>
      <c r="DW434" s="157"/>
      <c r="DX434" s="157"/>
      <c r="DY434" s="157"/>
      <c r="DZ434" s="157"/>
      <c r="EA434" s="157"/>
      <c r="EB434" s="157"/>
      <c r="EC434" s="157"/>
      <c r="ED434" s="157"/>
      <c r="EE434" s="157"/>
      <c r="EF434" s="157"/>
      <c r="EG434" s="157"/>
      <c r="EH434" s="157"/>
      <c r="EI434" s="157"/>
      <c r="EJ434" s="157"/>
      <c r="EK434" s="157"/>
      <c r="EL434" s="157"/>
      <c r="EM434" s="157"/>
      <c r="EN434" s="157"/>
      <c r="EO434" s="157"/>
      <c r="EP434" s="157"/>
      <c r="EQ434" s="157"/>
      <c r="ER434" s="157"/>
      <c r="ES434" s="157"/>
      <c r="ET434" s="157"/>
      <c r="EU434" s="157"/>
      <c r="EV434" s="157"/>
      <c r="EW434" s="157"/>
      <c r="EX434" s="157"/>
      <c r="EY434" s="157"/>
      <c r="EZ434" s="157"/>
      <c r="FA434" s="157"/>
      <c r="FB434" s="157"/>
      <c r="FC434" s="157"/>
      <c r="FD434" s="157"/>
      <c r="FE434" s="157"/>
      <c r="FF434" s="157"/>
      <c r="FG434" s="157"/>
      <c r="FH434" s="157"/>
      <c r="FI434" s="157"/>
      <c r="FJ434" s="157"/>
      <c r="FK434" s="157"/>
      <c r="FL434" s="157"/>
      <c r="FM434" s="157"/>
      <c r="FN434" s="157"/>
      <c r="FO434" s="157"/>
      <c r="FP434" s="157"/>
      <c r="FQ434" s="157"/>
      <c r="FR434" s="157"/>
      <c r="FS434" s="157"/>
      <c r="FT434" s="157"/>
      <c r="FU434" s="157"/>
      <c r="FV434" s="157"/>
      <c r="FW434" s="157"/>
      <c r="FX434" s="157"/>
      <c r="FY434" s="157"/>
      <c r="FZ434" s="157"/>
      <c r="GA434" s="157"/>
      <c r="GB434" s="157"/>
      <c r="GC434" s="157"/>
    </row>
    <row r="435" spans="1:185" s="531" customFormat="1" ht="13.8">
      <c r="A435" s="154" t="s">
        <v>6240</v>
      </c>
      <c r="B435" s="126" t="s">
        <v>5834</v>
      </c>
      <c r="C435" s="202">
        <v>24</v>
      </c>
      <c r="D435" s="146">
        <v>12900</v>
      </c>
      <c r="E435" s="146">
        <v>12900</v>
      </c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  <c r="AA435" s="157"/>
      <c r="AB435" s="157"/>
      <c r="AC435" s="157"/>
      <c r="AD435" s="157"/>
      <c r="AE435" s="157"/>
      <c r="AF435" s="157"/>
      <c r="AG435" s="157"/>
      <c r="AH435" s="157"/>
      <c r="AI435" s="157"/>
      <c r="AJ435" s="157"/>
      <c r="AK435" s="157"/>
      <c r="AL435" s="157"/>
      <c r="AM435" s="157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157"/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  <c r="BK435" s="157"/>
      <c r="BL435" s="157"/>
      <c r="BM435" s="157"/>
      <c r="BN435" s="157"/>
      <c r="BO435" s="157"/>
      <c r="BP435" s="157"/>
      <c r="BQ435" s="157"/>
      <c r="BR435" s="157"/>
      <c r="BS435" s="157"/>
      <c r="BT435" s="157"/>
      <c r="BU435" s="157"/>
      <c r="BV435" s="157"/>
      <c r="BW435" s="157"/>
      <c r="BX435" s="157"/>
      <c r="BY435" s="157"/>
      <c r="BZ435" s="157"/>
      <c r="CA435" s="157"/>
      <c r="CB435" s="157"/>
      <c r="CC435" s="157"/>
      <c r="CD435" s="157"/>
      <c r="CE435" s="157"/>
      <c r="CF435" s="157"/>
      <c r="CG435" s="157"/>
      <c r="CH435" s="157"/>
      <c r="CI435" s="157"/>
      <c r="CJ435" s="157"/>
      <c r="CK435" s="157"/>
      <c r="CL435" s="157"/>
      <c r="CM435" s="157"/>
      <c r="CN435" s="157"/>
      <c r="CO435" s="157"/>
      <c r="CP435" s="157"/>
      <c r="CQ435" s="157"/>
      <c r="CR435" s="157"/>
      <c r="CS435" s="157"/>
      <c r="CT435" s="157"/>
      <c r="CU435" s="157"/>
      <c r="CV435" s="157"/>
      <c r="CW435" s="157"/>
      <c r="CX435" s="157"/>
      <c r="CY435" s="157"/>
      <c r="CZ435" s="157"/>
      <c r="DA435" s="157"/>
      <c r="DB435" s="157"/>
      <c r="DC435" s="157"/>
      <c r="DD435" s="157"/>
      <c r="DE435" s="157"/>
      <c r="DF435" s="157"/>
      <c r="DG435" s="157"/>
      <c r="DH435" s="157"/>
      <c r="DI435" s="157"/>
      <c r="DJ435" s="157"/>
      <c r="DK435" s="157"/>
      <c r="DL435" s="157"/>
      <c r="DM435" s="157"/>
      <c r="DN435" s="157"/>
      <c r="DO435" s="157"/>
      <c r="DP435" s="157"/>
      <c r="DQ435" s="157"/>
      <c r="DR435" s="157"/>
      <c r="DS435" s="157"/>
      <c r="DT435" s="157"/>
      <c r="DU435" s="157"/>
      <c r="DV435" s="157"/>
      <c r="DW435" s="157"/>
      <c r="DX435" s="157"/>
      <c r="DY435" s="157"/>
      <c r="DZ435" s="157"/>
      <c r="EA435" s="157"/>
      <c r="EB435" s="157"/>
      <c r="EC435" s="157"/>
      <c r="ED435" s="157"/>
      <c r="EE435" s="157"/>
      <c r="EF435" s="157"/>
      <c r="EG435" s="157"/>
      <c r="EH435" s="157"/>
      <c r="EI435" s="157"/>
      <c r="EJ435" s="157"/>
      <c r="EK435" s="157"/>
      <c r="EL435" s="157"/>
      <c r="EM435" s="157"/>
      <c r="EN435" s="157"/>
      <c r="EO435" s="157"/>
      <c r="EP435" s="157"/>
      <c r="EQ435" s="157"/>
      <c r="ER435" s="157"/>
      <c r="ES435" s="157"/>
      <c r="ET435" s="157"/>
      <c r="EU435" s="157"/>
      <c r="EV435" s="157"/>
      <c r="EW435" s="157"/>
      <c r="EX435" s="157"/>
      <c r="EY435" s="157"/>
      <c r="EZ435" s="157"/>
      <c r="FA435" s="157"/>
      <c r="FB435" s="157"/>
      <c r="FC435" s="157"/>
      <c r="FD435" s="157"/>
      <c r="FE435" s="157"/>
      <c r="FF435" s="157"/>
      <c r="FG435" s="157"/>
      <c r="FH435" s="157"/>
      <c r="FI435" s="157"/>
      <c r="FJ435" s="157"/>
      <c r="FK435" s="157"/>
      <c r="FL435" s="157"/>
      <c r="FM435" s="157"/>
      <c r="FN435" s="157"/>
      <c r="FO435" s="157"/>
      <c r="FP435" s="157"/>
      <c r="FQ435" s="157"/>
      <c r="FR435" s="157"/>
      <c r="FS435" s="157"/>
      <c r="FT435" s="157"/>
      <c r="FU435" s="157"/>
      <c r="FV435" s="157"/>
      <c r="FW435" s="157"/>
      <c r="FX435" s="157"/>
      <c r="FY435" s="157"/>
      <c r="FZ435" s="157"/>
      <c r="GA435" s="157"/>
      <c r="GB435" s="157"/>
      <c r="GC435" s="157"/>
    </row>
    <row r="436" spans="1:185" s="531" customFormat="1" ht="13.8">
      <c r="A436" s="154" t="s">
        <v>6241</v>
      </c>
      <c r="B436" s="126" t="s">
        <v>5838</v>
      </c>
      <c r="C436" s="202">
        <v>1</v>
      </c>
      <c r="D436" s="146">
        <v>6910</v>
      </c>
      <c r="E436" s="146">
        <v>6910</v>
      </c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  <c r="Z436" s="157"/>
      <c r="AA436" s="157"/>
      <c r="AB436" s="157"/>
      <c r="AC436" s="157"/>
      <c r="AD436" s="157"/>
      <c r="AE436" s="157"/>
      <c r="AF436" s="157"/>
      <c r="AG436" s="157"/>
      <c r="AH436" s="157"/>
      <c r="AI436" s="157"/>
      <c r="AJ436" s="157"/>
      <c r="AK436" s="157"/>
      <c r="AL436" s="157"/>
      <c r="AM436" s="157"/>
      <c r="AN436" s="157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157"/>
      <c r="AZ436" s="157"/>
      <c r="BA436" s="157"/>
      <c r="BB436" s="157"/>
      <c r="BC436" s="157"/>
      <c r="BD436" s="157"/>
      <c r="BE436" s="157"/>
      <c r="BF436" s="157"/>
      <c r="BG436" s="157"/>
      <c r="BH436" s="157"/>
      <c r="BI436" s="157"/>
      <c r="BJ436" s="157"/>
      <c r="BK436" s="157"/>
      <c r="BL436" s="157"/>
      <c r="BM436" s="157"/>
      <c r="BN436" s="157"/>
      <c r="BO436" s="157"/>
      <c r="BP436" s="157"/>
      <c r="BQ436" s="157"/>
      <c r="BR436" s="157"/>
      <c r="BS436" s="157"/>
      <c r="BT436" s="157"/>
      <c r="BU436" s="157"/>
      <c r="BV436" s="157"/>
      <c r="BW436" s="157"/>
      <c r="BX436" s="157"/>
      <c r="BY436" s="157"/>
      <c r="BZ436" s="157"/>
      <c r="CA436" s="157"/>
      <c r="CB436" s="157"/>
      <c r="CC436" s="157"/>
      <c r="CD436" s="157"/>
      <c r="CE436" s="157"/>
      <c r="CF436" s="157"/>
      <c r="CG436" s="157"/>
      <c r="CH436" s="157"/>
      <c r="CI436" s="157"/>
      <c r="CJ436" s="157"/>
      <c r="CK436" s="157"/>
      <c r="CL436" s="157"/>
      <c r="CM436" s="157"/>
      <c r="CN436" s="157"/>
      <c r="CO436" s="157"/>
      <c r="CP436" s="157"/>
      <c r="CQ436" s="157"/>
      <c r="CR436" s="157"/>
      <c r="CS436" s="157"/>
      <c r="CT436" s="157"/>
      <c r="CU436" s="157"/>
      <c r="CV436" s="157"/>
      <c r="CW436" s="157"/>
      <c r="CX436" s="157"/>
      <c r="CY436" s="157"/>
      <c r="CZ436" s="157"/>
      <c r="DA436" s="157"/>
      <c r="DB436" s="157"/>
      <c r="DC436" s="157"/>
      <c r="DD436" s="157"/>
      <c r="DE436" s="157"/>
      <c r="DF436" s="157"/>
      <c r="DG436" s="157"/>
      <c r="DH436" s="157"/>
      <c r="DI436" s="157"/>
      <c r="DJ436" s="157"/>
      <c r="DK436" s="157"/>
      <c r="DL436" s="157"/>
      <c r="DM436" s="157"/>
      <c r="DN436" s="157"/>
      <c r="DO436" s="157"/>
      <c r="DP436" s="157"/>
      <c r="DQ436" s="157"/>
      <c r="DR436" s="157"/>
      <c r="DS436" s="157"/>
      <c r="DT436" s="157"/>
      <c r="DU436" s="157"/>
      <c r="DV436" s="157"/>
      <c r="DW436" s="157"/>
      <c r="DX436" s="157"/>
      <c r="DY436" s="157"/>
      <c r="DZ436" s="157"/>
      <c r="EA436" s="157"/>
      <c r="EB436" s="157"/>
      <c r="EC436" s="157"/>
      <c r="ED436" s="157"/>
      <c r="EE436" s="157"/>
      <c r="EF436" s="157"/>
      <c r="EG436" s="157"/>
      <c r="EH436" s="157"/>
      <c r="EI436" s="157"/>
      <c r="EJ436" s="157"/>
      <c r="EK436" s="157"/>
      <c r="EL436" s="157"/>
      <c r="EM436" s="157"/>
      <c r="EN436" s="157"/>
      <c r="EO436" s="157"/>
      <c r="EP436" s="157"/>
      <c r="EQ436" s="157"/>
      <c r="ER436" s="157"/>
      <c r="ES436" s="157"/>
      <c r="ET436" s="157"/>
      <c r="EU436" s="157"/>
      <c r="EV436" s="157"/>
      <c r="EW436" s="157"/>
      <c r="EX436" s="157"/>
      <c r="EY436" s="157"/>
      <c r="EZ436" s="157"/>
      <c r="FA436" s="157"/>
      <c r="FB436" s="157"/>
      <c r="FC436" s="157"/>
      <c r="FD436" s="157"/>
      <c r="FE436" s="157"/>
      <c r="FF436" s="157"/>
      <c r="FG436" s="157"/>
      <c r="FH436" s="157"/>
      <c r="FI436" s="157"/>
      <c r="FJ436" s="157"/>
      <c r="FK436" s="157"/>
      <c r="FL436" s="157"/>
      <c r="FM436" s="157"/>
      <c r="FN436" s="157"/>
      <c r="FO436" s="157"/>
      <c r="FP436" s="157"/>
      <c r="FQ436" s="157"/>
      <c r="FR436" s="157"/>
      <c r="FS436" s="157"/>
      <c r="FT436" s="157"/>
      <c r="FU436" s="157"/>
      <c r="FV436" s="157"/>
      <c r="FW436" s="157"/>
      <c r="FX436" s="157"/>
      <c r="FY436" s="157"/>
      <c r="FZ436" s="157"/>
      <c r="GA436" s="157"/>
      <c r="GB436" s="157"/>
      <c r="GC436" s="157"/>
    </row>
    <row r="437" spans="1:185" s="531" customFormat="1" ht="13.8">
      <c r="A437" s="154" t="s">
        <v>6242</v>
      </c>
      <c r="B437" s="126" t="s">
        <v>6243</v>
      </c>
      <c r="C437" s="202">
        <v>1</v>
      </c>
      <c r="D437" s="146">
        <v>6553</v>
      </c>
      <c r="E437" s="146">
        <v>6553</v>
      </c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  <c r="Z437" s="157"/>
      <c r="AA437" s="157"/>
      <c r="AB437" s="157"/>
      <c r="AC437" s="157"/>
      <c r="AD437" s="157"/>
      <c r="AE437" s="157"/>
      <c r="AF437" s="157"/>
      <c r="AG437" s="157"/>
      <c r="AH437" s="157"/>
      <c r="AI437" s="157"/>
      <c r="AJ437" s="157"/>
      <c r="AK437" s="157"/>
      <c r="AL437" s="157"/>
      <c r="AM437" s="157"/>
      <c r="AN437" s="157"/>
      <c r="AO437" s="157"/>
      <c r="AP437" s="157"/>
      <c r="AQ437" s="157"/>
      <c r="AR437" s="157"/>
      <c r="AS437" s="157"/>
      <c r="AT437" s="157"/>
      <c r="AU437" s="157"/>
      <c r="AV437" s="157"/>
      <c r="AW437" s="157"/>
      <c r="AX437" s="157"/>
      <c r="AY437" s="157"/>
      <c r="AZ437" s="157"/>
      <c r="BA437" s="157"/>
      <c r="BB437" s="157"/>
      <c r="BC437" s="157"/>
      <c r="BD437" s="157"/>
      <c r="BE437" s="157"/>
      <c r="BF437" s="157"/>
      <c r="BG437" s="157"/>
      <c r="BH437" s="157"/>
      <c r="BI437" s="157"/>
      <c r="BJ437" s="157"/>
      <c r="BK437" s="157"/>
      <c r="BL437" s="157"/>
      <c r="BM437" s="157"/>
      <c r="BN437" s="157"/>
      <c r="BO437" s="157"/>
      <c r="BP437" s="157"/>
      <c r="BQ437" s="157"/>
      <c r="BR437" s="157"/>
      <c r="BS437" s="157"/>
      <c r="BT437" s="157"/>
      <c r="BU437" s="157"/>
      <c r="BV437" s="157"/>
      <c r="BW437" s="157"/>
      <c r="BX437" s="157"/>
      <c r="BY437" s="157"/>
      <c r="BZ437" s="157"/>
      <c r="CA437" s="157"/>
      <c r="CB437" s="157"/>
      <c r="CC437" s="157"/>
      <c r="CD437" s="157"/>
      <c r="CE437" s="157"/>
      <c r="CF437" s="157"/>
      <c r="CG437" s="157"/>
      <c r="CH437" s="157"/>
      <c r="CI437" s="157"/>
      <c r="CJ437" s="157"/>
      <c r="CK437" s="157"/>
      <c r="CL437" s="157"/>
      <c r="CM437" s="157"/>
      <c r="CN437" s="157"/>
      <c r="CO437" s="157"/>
      <c r="CP437" s="157"/>
      <c r="CQ437" s="157"/>
      <c r="CR437" s="157"/>
      <c r="CS437" s="157"/>
      <c r="CT437" s="157"/>
      <c r="CU437" s="157"/>
      <c r="CV437" s="157"/>
      <c r="CW437" s="157"/>
      <c r="CX437" s="157"/>
      <c r="CY437" s="157"/>
      <c r="CZ437" s="157"/>
      <c r="DA437" s="157"/>
      <c r="DB437" s="157"/>
      <c r="DC437" s="157"/>
      <c r="DD437" s="157"/>
      <c r="DE437" s="157"/>
      <c r="DF437" s="157"/>
      <c r="DG437" s="157"/>
      <c r="DH437" s="157"/>
      <c r="DI437" s="157"/>
      <c r="DJ437" s="157"/>
      <c r="DK437" s="157"/>
      <c r="DL437" s="157"/>
      <c r="DM437" s="157"/>
      <c r="DN437" s="157"/>
      <c r="DO437" s="157"/>
      <c r="DP437" s="157"/>
      <c r="DQ437" s="157"/>
      <c r="DR437" s="157"/>
      <c r="DS437" s="157"/>
      <c r="DT437" s="157"/>
      <c r="DU437" s="157"/>
      <c r="DV437" s="157"/>
      <c r="DW437" s="157"/>
      <c r="DX437" s="157"/>
      <c r="DY437" s="157"/>
      <c r="DZ437" s="157"/>
      <c r="EA437" s="157"/>
      <c r="EB437" s="157"/>
      <c r="EC437" s="157"/>
      <c r="ED437" s="157"/>
      <c r="EE437" s="157"/>
      <c r="EF437" s="157"/>
      <c r="EG437" s="157"/>
      <c r="EH437" s="157"/>
      <c r="EI437" s="157"/>
      <c r="EJ437" s="157"/>
      <c r="EK437" s="157"/>
      <c r="EL437" s="157"/>
      <c r="EM437" s="157"/>
      <c r="EN437" s="157"/>
      <c r="EO437" s="157"/>
      <c r="EP437" s="157"/>
      <c r="EQ437" s="157"/>
      <c r="ER437" s="157"/>
      <c r="ES437" s="157"/>
      <c r="ET437" s="157"/>
      <c r="EU437" s="157"/>
      <c r="EV437" s="157"/>
      <c r="EW437" s="157"/>
      <c r="EX437" s="157"/>
      <c r="EY437" s="157"/>
      <c r="EZ437" s="157"/>
      <c r="FA437" s="157"/>
      <c r="FB437" s="157"/>
      <c r="FC437" s="157"/>
      <c r="FD437" s="157"/>
      <c r="FE437" s="157"/>
      <c r="FF437" s="157"/>
      <c r="FG437" s="157"/>
      <c r="FH437" s="157"/>
      <c r="FI437" s="157"/>
      <c r="FJ437" s="157"/>
      <c r="FK437" s="157"/>
      <c r="FL437" s="157"/>
      <c r="FM437" s="157"/>
      <c r="FN437" s="157"/>
      <c r="FO437" s="157"/>
      <c r="FP437" s="157"/>
      <c r="FQ437" s="157"/>
      <c r="FR437" s="157"/>
      <c r="FS437" s="157"/>
      <c r="FT437" s="157"/>
      <c r="FU437" s="157"/>
      <c r="FV437" s="157"/>
      <c r="FW437" s="157"/>
      <c r="FX437" s="157"/>
      <c r="FY437" s="157"/>
      <c r="FZ437" s="157"/>
      <c r="GA437" s="157"/>
      <c r="GB437" s="157"/>
      <c r="GC437" s="157"/>
    </row>
    <row r="438" spans="1:185" s="531" customFormat="1" ht="13.8">
      <c r="A438" s="154" t="s">
        <v>6244</v>
      </c>
      <c r="B438" s="126" t="s">
        <v>5842</v>
      </c>
      <c r="C438" s="202">
        <v>2</v>
      </c>
      <c r="D438" s="146">
        <v>6165</v>
      </c>
      <c r="E438" s="146">
        <v>6165</v>
      </c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  <c r="AA438" s="157"/>
      <c r="AB438" s="157"/>
      <c r="AC438" s="157"/>
      <c r="AD438" s="157"/>
      <c r="AE438" s="157"/>
      <c r="AF438" s="157"/>
      <c r="AG438" s="157"/>
      <c r="AH438" s="157"/>
      <c r="AI438" s="157"/>
      <c r="AJ438" s="157"/>
      <c r="AK438" s="157"/>
      <c r="AL438" s="157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  <c r="BK438" s="157"/>
      <c r="BL438" s="157"/>
      <c r="BM438" s="157"/>
      <c r="BN438" s="157"/>
      <c r="BO438" s="157"/>
      <c r="BP438" s="157"/>
      <c r="BQ438" s="157"/>
      <c r="BR438" s="157"/>
      <c r="BS438" s="157"/>
      <c r="BT438" s="157"/>
      <c r="BU438" s="157"/>
      <c r="BV438" s="157"/>
      <c r="BW438" s="157"/>
      <c r="BX438" s="157"/>
      <c r="BY438" s="157"/>
      <c r="BZ438" s="157"/>
      <c r="CA438" s="157"/>
      <c r="CB438" s="157"/>
      <c r="CC438" s="157"/>
      <c r="CD438" s="157"/>
      <c r="CE438" s="157"/>
      <c r="CF438" s="157"/>
      <c r="CG438" s="157"/>
      <c r="CH438" s="157"/>
      <c r="CI438" s="157"/>
      <c r="CJ438" s="157"/>
      <c r="CK438" s="157"/>
      <c r="CL438" s="157"/>
      <c r="CM438" s="157"/>
      <c r="CN438" s="157"/>
      <c r="CO438" s="157"/>
      <c r="CP438" s="157"/>
      <c r="CQ438" s="157"/>
      <c r="CR438" s="157"/>
      <c r="CS438" s="157"/>
      <c r="CT438" s="157"/>
      <c r="CU438" s="157"/>
      <c r="CV438" s="157"/>
      <c r="CW438" s="157"/>
      <c r="CX438" s="157"/>
      <c r="CY438" s="157"/>
      <c r="CZ438" s="157"/>
      <c r="DA438" s="157"/>
      <c r="DB438" s="157"/>
      <c r="DC438" s="157"/>
      <c r="DD438" s="157"/>
      <c r="DE438" s="157"/>
      <c r="DF438" s="157"/>
      <c r="DG438" s="157"/>
      <c r="DH438" s="157"/>
      <c r="DI438" s="157"/>
      <c r="DJ438" s="157"/>
      <c r="DK438" s="157"/>
      <c r="DL438" s="157"/>
      <c r="DM438" s="157"/>
      <c r="DN438" s="157"/>
      <c r="DO438" s="157"/>
      <c r="DP438" s="157"/>
      <c r="DQ438" s="157"/>
      <c r="DR438" s="157"/>
      <c r="DS438" s="157"/>
      <c r="DT438" s="157"/>
      <c r="DU438" s="157"/>
      <c r="DV438" s="157"/>
      <c r="DW438" s="157"/>
      <c r="DX438" s="157"/>
      <c r="DY438" s="157"/>
      <c r="DZ438" s="157"/>
      <c r="EA438" s="157"/>
      <c r="EB438" s="157"/>
      <c r="EC438" s="157"/>
      <c r="ED438" s="157"/>
      <c r="EE438" s="157"/>
      <c r="EF438" s="157"/>
      <c r="EG438" s="157"/>
      <c r="EH438" s="157"/>
      <c r="EI438" s="157"/>
      <c r="EJ438" s="157"/>
      <c r="EK438" s="157"/>
      <c r="EL438" s="157"/>
      <c r="EM438" s="157"/>
      <c r="EN438" s="157"/>
      <c r="EO438" s="157"/>
      <c r="EP438" s="157"/>
      <c r="EQ438" s="157"/>
      <c r="ER438" s="157"/>
      <c r="ES438" s="157"/>
      <c r="ET438" s="157"/>
      <c r="EU438" s="157"/>
      <c r="EV438" s="157"/>
      <c r="EW438" s="157"/>
      <c r="EX438" s="157"/>
      <c r="EY438" s="157"/>
      <c r="EZ438" s="157"/>
      <c r="FA438" s="157"/>
      <c r="FB438" s="157"/>
      <c r="FC438" s="157"/>
      <c r="FD438" s="157"/>
      <c r="FE438" s="157"/>
      <c r="FF438" s="157"/>
      <c r="FG438" s="157"/>
      <c r="FH438" s="157"/>
      <c r="FI438" s="157"/>
      <c r="FJ438" s="157"/>
      <c r="FK438" s="157"/>
      <c r="FL438" s="157"/>
      <c r="FM438" s="157"/>
      <c r="FN438" s="157"/>
      <c r="FO438" s="157"/>
      <c r="FP438" s="157"/>
      <c r="FQ438" s="157"/>
      <c r="FR438" s="157"/>
      <c r="FS438" s="157"/>
      <c r="FT438" s="157"/>
      <c r="FU438" s="157"/>
      <c r="FV438" s="157"/>
      <c r="FW438" s="157"/>
      <c r="FX438" s="157"/>
      <c r="FY438" s="157"/>
      <c r="FZ438" s="157"/>
      <c r="GA438" s="157"/>
      <c r="GB438" s="157"/>
      <c r="GC438" s="157"/>
    </row>
    <row r="439" spans="1:185" s="531" customFormat="1" ht="13.8">
      <c r="A439" s="154" t="s">
        <v>6245</v>
      </c>
      <c r="B439" s="126" t="s">
        <v>5842</v>
      </c>
      <c r="C439" s="202">
        <v>3</v>
      </c>
      <c r="D439" s="146">
        <v>7963</v>
      </c>
      <c r="E439" s="146">
        <v>7963</v>
      </c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  <c r="AA439" s="157"/>
      <c r="AB439" s="157"/>
      <c r="AC439" s="157"/>
      <c r="AD439" s="157"/>
      <c r="AE439" s="157"/>
      <c r="AF439" s="157"/>
      <c r="AG439" s="157"/>
      <c r="AH439" s="157"/>
      <c r="AI439" s="157"/>
      <c r="AJ439" s="157"/>
      <c r="AK439" s="157"/>
      <c r="AL439" s="157"/>
      <c r="AM439" s="157"/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157"/>
      <c r="AZ439" s="157"/>
      <c r="BA439" s="157"/>
      <c r="BB439" s="157"/>
      <c r="BC439" s="157"/>
      <c r="BD439" s="157"/>
      <c r="BE439" s="157"/>
      <c r="BF439" s="157"/>
      <c r="BG439" s="157"/>
      <c r="BH439" s="157"/>
      <c r="BI439" s="157"/>
      <c r="BJ439" s="157"/>
      <c r="BK439" s="157"/>
      <c r="BL439" s="157"/>
      <c r="BM439" s="157"/>
      <c r="BN439" s="157"/>
      <c r="BO439" s="157"/>
      <c r="BP439" s="157"/>
      <c r="BQ439" s="157"/>
      <c r="BR439" s="157"/>
      <c r="BS439" s="157"/>
      <c r="BT439" s="157"/>
      <c r="BU439" s="157"/>
      <c r="BV439" s="157"/>
      <c r="BW439" s="157"/>
      <c r="BX439" s="157"/>
      <c r="BY439" s="157"/>
      <c r="BZ439" s="157"/>
      <c r="CA439" s="157"/>
      <c r="CB439" s="157"/>
      <c r="CC439" s="157"/>
      <c r="CD439" s="157"/>
      <c r="CE439" s="157"/>
      <c r="CF439" s="157"/>
      <c r="CG439" s="157"/>
      <c r="CH439" s="157"/>
      <c r="CI439" s="157"/>
      <c r="CJ439" s="157"/>
      <c r="CK439" s="157"/>
      <c r="CL439" s="157"/>
      <c r="CM439" s="157"/>
      <c r="CN439" s="157"/>
      <c r="CO439" s="157"/>
      <c r="CP439" s="157"/>
      <c r="CQ439" s="157"/>
      <c r="CR439" s="157"/>
      <c r="CS439" s="157"/>
      <c r="CT439" s="157"/>
      <c r="CU439" s="157"/>
      <c r="CV439" s="157"/>
      <c r="CW439" s="157"/>
      <c r="CX439" s="157"/>
      <c r="CY439" s="157"/>
      <c r="CZ439" s="157"/>
      <c r="DA439" s="157"/>
      <c r="DB439" s="157"/>
      <c r="DC439" s="157"/>
      <c r="DD439" s="157"/>
      <c r="DE439" s="157"/>
      <c r="DF439" s="157"/>
      <c r="DG439" s="157"/>
      <c r="DH439" s="157"/>
      <c r="DI439" s="157"/>
      <c r="DJ439" s="157"/>
      <c r="DK439" s="157"/>
      <c r="DL439" s="157"/>
      <c r="DM439" s="157"/>
      <c r="DN439" s="157"/>
      <c r="DO439" s="157"/>
      <c r="DP439" s="157"/>
      <c r="DQ439" s="157"/>
      <c r="DR439" s="157"/>
      <c r="DS439" s="157"/>
      <c r="DT439" s="157"/>
      <c r="DU439" s="157"/>
      <c r="DV439" s="157"/>
      <c r="DW439" s="157"/>
      <c r="DX439" s="157"/>
      <c r="DY439" s="157"/>
      <c r="DZ439" s="157"/>
      <c r="EA439" s="157"/>
      <c r="EB439" s="157"/>
      <c r="EC439" s="157"/>
      <c r="ED439" s="157"/>
      <c r="EE439" s="157"/>
      <c r="EF439" s="157"/>
      <c r="EG439" s="157"/>
      <c r="EH439" s="157"/>
      <c r="EI439" s="157"/>
      <c r="EJ439" s="157"/>
      <c r="EK439" s="157"/>
      <c r="EL439" s="157"/>
      <c r="EM439" s="157"/>
      <c r="EN439" s="157"/>
      <c r="EO439" s="157"/>
      <c r="EP439" s="157"/>
      <c r="EQ439" s="157"/>
      <c r="ER439" s="157"/>
      <c r="ES439" s="157"/>
      <c r="ET439" s="157"/>
      <c r="EU439" s="157"/>
      <c r="EV439" s="157"/>
      <c r="EW439" s="157"/>
      <c r="EX439" s="157"/>
      <c r="EY439" s="157"/>
      <c r="EZ439" s="157"/>
      <c r="FA439" s="157"/>
      <c r="FB439" s="157"/>
      <c r="FC439" s="157"/>
      <c r="FD439" s="157"/>
      <c r="FE439" s="157"/>
      <c r="FF439" s="157"/>
      <c r="FG439" s="157"/>
      <c r="FH439" s="157"/>
      <c r="FI439" s="157"/>
      <c r="FJ439" s="157"/>
      <c r="FK439" s="157"/>
      <c r="FL439" s="157"/>
      <c r="FM439" s="157"/>
      <c r="FN439" s="157"/>
      <c r="FO439" s="157"/>
      <c r="FP439" s="157"/>
      <c r="FQ439" s="157"/>
      <c r="FR439" s="157"/>
      <c r="FS439" s="157"/>
      <c r="FT439" s="157"/>
      <c r="FU439" s="157"/>
      <c r="FV439" s="157"/>
      <c r="FW439" s="157"/>
      <c r="FX439" s="157"/>
      <c r="FY439" s="157"/>
      <c r="FZ439" s="157"/>
      <c r="GA439" s="157"/>
      <c r="GB439" s="157"/>
      <c r="GC439" s="157"/>
    </row>
    <row r="440" spans="1:185" s="531" customFormat="1" ht="13.8">
      <c r="A440" s="154" t="s">
        <v>6246</v>
      </c>
      <c r="B440" s="126" t="s">
        <v>5842</v>
      </c>
      <c r="C440" s="202">
        <v>5</v>
      </c>
      <c r="D440" s="146">
        <v>14638</v>
      </c>
      <c r="E440" s="146">
        <v>14638</v>
      </c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Z440" s="157"/>
      <c r="AA440" s="157"/>
      <c r="AB440" s="157"/>
      <c r="AC440" s="157"/>
      <c r="AD440" s="157"/>
      <c r="AE440" s="157"/>
      <c r="AF440" s="157"/>
      <c r="AG440" s="157"/>
      <c r="AH440" s="157"/>
      <c r="AI440" s="157"/>
      <c r="AJ440" s="157"/>
      <c r="AK440" s="157"/>
      <c r="AL440" s="157"/>
      <c r="AM440" s="157"/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157"/>
      <c r="AZ440" s="157"/>
      <c r="BA440" s="157"/>
      <c r="BB440" s="157"/>
      <c r="BC440" s="157"/>
      <c r="BD440" s="157"/>
      <c r="BE440" s="157"/>
      <c r="BF440" s="157"/>
      <c r="BG440" s="157"/>
      <c r="BH440" s="157"/>
      <c r="BI440" s="157"/>
      <c r="BJ440" s="157"/>
      <c r="BK440" s="157"/>
      <c r="BL440" s="157"/>
      <c r="BM440" s="157"/>
      <c r="BN440" s="157"/>
      <c r="BO440" s="157"/>
      <c r="BP440" s="157"/>
      <c r="BQ440" s="157"/>
      <c r="BR440" s="157"/>
      <c r="BS440" s="157"/>
      <c r="BT440" s="157"/>
      <c r="BU440" s="157"/>
      <c r="BV440" s="157"/>
      <c r="BW440" s="157"/>
      <c r="BX440" s="157"/>
      <c r="BY440" s="157"/>
      <c r="BZ440" s="157"/>
      <c r="CA440" s="157"/>
      <c r="CB440" s="157"/>
      <c r="CC440" s="157"/>
      <c r="CD440" s="157"/>
      <c r="CE440" s="157"/>
      <c r="CF440" s="157"/>
      <c r="CG440" s="157"/>
      <c r="CH440" s="157"/>
      <c r="CI440" s="157"/>
      <c r="CJ440" s="157"/>
      <c r="CK440" s="157"/>
      <c r="CL440" s="157"/>
      <c r="CM440" s="157"/>
      <c r="CN440" s="157"/>
      <c r="CO440" s="157"/>
      <c r="CP440" s="157"/>
      <c r="CQ440" s="157"/>
      <c r="CR440" s="157"/>
      <c r="CS440" s="157"/>
      <c r="CT440" s="157"/>
      <c r="CU440" s="157"/>
      <c r="CV440" s="157"/>
      <c r="CW440" s="157"/>
      <c r="CX440" s="157"/>
      <c r="CY440" s="157"/>
      <c r="CZ440" s="157"/>
      <c r="DA440" s="157"/>
      <c r="DB440" s="157"/>
      <c r="DC440" s="157"/>
      <c r="DD440" s="157"/>
      <c r="DE440" s="157"/>
      <c r="DF440" s="157"/>
      <c r="DG440" s="157"/>
      <c r="DH440" s="157"/>
      <c r="DI440" s="157"/>
      <c r="DJ440" s="157"/>
      <c r="DK440" s="157"/>
      <c r="DL440" s="157"/>
      <c r="DM440" s="157"/>
      <c r="DN440" s="157"/>
      <c r="DO440" s="157"/>
      <c r="DP440" s="157"/>
      <c r="DQ440" s="157"/>
      <c r="DR440" s="157"/>
      <c r="DS440" s="157"/>
      <c r="DT440" s="157"/>
      <c r="DU440" s="157"/>
      <c r="DV440" s="157"/>
      <c r="DW440" s="157"/>
      <c r="DX440" s="157"/>
      <c r="DY440" s="157"/>
      <c r="DZ440" s="157"/>
      <c r="EA440" s="157"/>
      <c r="EB440" s="157"/>
      <c r="EC440" s="157"/>
      <c r="ED440" s="157"/>
      <c r="EE440" s="157"/>
      <c r="EF440" s="157"/>
      <c r="EG440" s="157"/>
      <c r="EH440" s="157"/>
      <c r="EI440" s="157"/>
      <c r="EJ440" s="157"/>
      <c r="EK440" s="157"/>
      <c r="EL440" s="157"/>
      <c r="EM440" s="157"/>
      <c r="EN440" s="157"/>
      <c r="EO440" s="157"/>
      <c r="EP440" s="157"/>
      <c r="EQ440" s="157"/>
      <c r="ER440" s="157"/>
      <c r="ES440" s="157"/>
      <c r="ET440" s="157"/>
      <c r="EU440" s="157"/>
      <c r="EV440" s="157"/>
      <c r="EW440" s="157"/>
      <c r="EX440" s="157"/>
      <c r="EY440" s="157"/>
      <c r="EZ440" s="157"/>
      <c r="FA440" s="157"/>
      <c r="FB440" s="157"/>
      <c r="FC440" s="157"/>
      <c r="FD440" s="157"/>
      <c r="FE440" s="157"/>
      <c r="FF440" s="157"/>
      <c r="FG440" s="157"/>
      <c r="FH440" s="157"/>
      <c r="FI440" s="157"/>
      <c r="FJ440" s="157"/>
      <c r="FK440" s="157"/>
      <c r="FL440" s="157"/>
      <c r="FM440" s="157"/>
      <c r="FN440" s="157"/>
      <c r="FO440" s="157"/>
      <c r="FP440" s="157"/>
      <c r="FQ440" s="157"/>
      <c r="FR440" s="157"/>
      <c r="FS440" s="157"/>
      <c r="FT440" s="157"/>
      <c r="FU440" s="157"/>
      <c r="FV440" s="157"/>
      <c r="FW440" s="157"/>
      <c r="FX440" s="157"/>
      <c r="FY440" s="157"/>
      <c r="FZ440" s="157"/>
      <c r="GA440" s="157"/>
      <c r="GB440" s="157"/>
      <c r="GC440" s="157"/>
    </row>
    <row r="441" spans="1:185" s="531" customFormat="1" ht="13.8">
      <c r="A441" s="154" t="s">
        <v>6247</v>
      </c>
      <c r="B441" s="126" t="s">
        <v>5848</v>
      </c>
      <c r="C441" s="202">
        <v>1</v>
      </c>
      <c r="D441" s="146">
        <v>12879</v>
      </c>
      <c r="E441" s="146">
        <v>12879</v>
      </c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  <c r="Z441" s="157"/>
      <c r="AA441" s="157"/>
      <c r="AB441" s="157"/>
      <c r="AC441" s="157"/>
      <c r="AD441" s="157"/>
      <c r="AE441" s="157"/>
      <c r="AF441" s="157"/>
      <c r="AG441" s="157"/>
      <c r="AH441" s="157"/>
      <c r="AI441" s="157"/>
      <c r="AJ441" s="157"/>
      <c r="AK441" s="157"/>
      <c r="AL441" s="157"/>
      <c r="AM441" s="157"/>
      <c r="AN441" s="157"/>
      <c r="AO441" s="157"/>
      <c r="AP441" s="157"/>
      <c r="AQ441" s="157"/>
      <c r="AR441" s="157"/>
      <c r="AS441" s="157"/>
      <c r="AT441" s="157"/>
      <c r="AU441" s="157"/>
      <c r="AV441" s="157"/>
      <c r="AW441" s="157"/>
      <c r="AX441" s="157"/>
      <c r="AY441" s="157"/>
      <c r="AZ441" s="157"/>
      <c r="BA441" s="157"/>
      <c r="BB441" s="157"/>
      <c r="BC441" s="157"/>
      <c r="BD441" s="157"/>
      <c r="BE441" s="157"/>
      <c r="BF441" s="157"/>
      <c r="BG441" s="157"/>
      <c r="BH441" s="157"/>
      <c r="BI441" s="157"/>
      <c r="BJ441" s="157"/>
      <c r="BK441" s="157"/>
      <c r="BL441" s="157"/>
      <c r="BM441" s="157"/>
      <c r="BN441" s="157"/>
      <c r="BO441" s="157"/>
      <c r="BP441" s="157"/>
      <c r="BQ441" s="157"/>
      <c r="BR441" s="157"/>
      <c r="BS441" s="157"/>
      <c r="BT441" s="157"/>
      <c r="BU441" s="157"/>
      <c r="BV441" s="157"/>
      <c r="BW441" s="157"/>
      <c r="BX441" s="157"/>
      <c r="BY441" s="157"/>
      <c r="BZ441" s="157"/>
      <c r="CA441" s="157"/>
      <c r="CB441" s="157"/>
      <c r="CC441" s="157"/>
      <c r="CD441" s="157"/>
      <c r="CE441" s="157"/>
      <c r="CF441" s="157"/>
      <c r="CG441" s="157"/>
      <c r="CH441" s="157"/>
      <c r="CI441" s="157"/>
      <c r="CJ441" s="157"/>
      <c r="CK441" s="157"/>
      <c r="CL441" s="157"/>
      <c r="CM441" s="157"/>
      <c r="CN441" s="157"/>
      <c r="CO441" s="157"/>
      <c r="CP441" s="157"/>
      <c r="CQ441" s="157"/>
      <c r="CR441" s="157"/>
      <c r="CS441" s="157"/>
      <c r="CT441" s="157"/>
      <c r="CU441" s="157"/>
      <c r="CV441" s="157"/>
      <c r="CW441" s="157"/>
      <c r="CX441" s="157"/>
      <c r="CY441" s="157"/>
      <c r="CZ441" s="157"/>
      <c r="DA441" s="157"/>
      <c r="DB441" s="157"/>
      <c r="DC441" s="157"/>
      <c r="DD441" s="157"/>
      <c r="DE441" s="157"/>
      <c r="DF441" s="157"/>
      <c r="DG441" s="157"/>
      <c r="DH441" s="157"/>
      <c r="DI441" s="157"/>
      <c r="DJ441" s="157"/>
      <c r="DK441" s="157"/>
      <c r="DL441" s="157"/>
      <c r="DM441" s="157"/>
      <c r="DN441" s="157"/>
      <c r="DO441" s="157"/>
      <c r="DP441" s="157"/>
      <c r="DQ441" s="157"/>
      <c r="DR441" s="157"/>
      <c r="DS441" s="157"/>
      <c r="DT441" s="157"/>
      <c r="DU441" s="157"/>
      <c r="DV441" s="157"/>
      <c r="DW441" s="157"/>
      <c r="DX441" s="157"/>
      <c r="DY441" s="157"/>
      <c r="DZ441" s="157"/>
      <c r="EA441" s="157"/>
      <c r="EB441" s="157"/>
      <c r="EC441" s="157"/>
      <c r="ED441" s="157"/>
      <c r="EE441" s="157"/>
      <c r="EF441" s="157"/>
      <c r="EG441" s="157"/>
      <c r="EH441" s="157"/>
      <c r="EI441" s="157"/>
      <c r="EJ441" s="157"/>
      <c r="EK441" s="157"/>
      <c r="EL441" s="157"/>
      <c r="EM441" s="157"/>
      <c r="EN441" s="157"/>
      <c r="EO441" s="157"/>
      <c r="EP441" s="157"/>
      <c r="EQ441" s="157"/>
      <c r="ER441" s="157"/>
      <c r="ES441" s="157"/>
      <c r="ET441" s="157"/>
      <c r="EU441" s="157"/>
      <c r="EV441" s="157"/>
      <c r="EW441" s="157"/>
      <c r="EX441" s="157"/>
      <c r="EY441" s="157"/>
      <c r="EZ441" s="157"/>
      <c r="FA441" s="157"/>
      <c r="FB441" s="157"/>
      <c r="FC441" s="157"/>
      <c r="FD441" s="157"/>
      <c r="FE441" s="157"/>
      <c r="FF441" s="157"/>
      <c r="FG441" s="157"/>
      <c r="FH441" s="157"/>
      <c r="FI441" s="157"/>
      <c r="FJ441" s="157"/>
      <c r="FK441" s="157"/>
      <c r="FL441" s="157"/>
      <c r="FM441" s="157"/>
      <c r="FN441" s="157"/>
      <c r="FO441" s="157"/>
      <c r="FP441" s="157"/>
      <c r="FQ441" s="157"/>
      <c r="FR441" s="157"/>
      <c r="FS441" s="157"/>
      <c r="FT441" s="157"/>
      <c r="FU441" s="157"/>
      <c r="FV441" s="157"/>
      <c r="FW441" s="157"/>
      <c r="FX441" s="157"/>
      <c r="FY441" s="157"/>
      <c r="FZ441" s="157"/>
      <c r="GA441" s="157"/>
      <c r="GB441" s="157"/>
      <c r="GC441" s="157"/>
    </row>
    <row r="442" spans="1:185" s="531" customFormat="1" ht="13.8">
      <c r="A442" s="154" t="s">
        <v>6248</v>
      </c>
      <c r="B442" s="126" t="s">
        <v>5850</v>
      </c>
      <c r="C442" s="202">
        <v>6</v>
      </c>
      <c r="D442" s="146">
        <v>22049</v>
      </c>
      <c r="E442" s="146">
        <v>22049</v>
      </c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  <c r="Z442" s="157"/>
      <c r="AA442" s="157"/>
      <c r="AB442" s="157"/>
      <c r="AC442" s="157"/>
      <c r="AD442" s="157"/>
      <c r="AE442" s="157"/>
      <c r="AF442" s="157"/>
      <c r="AG442" s="157"/>
      <c r="AH442" s="157"/>
      <c r="AI442" s="157"/>
      <c r="AJ442" s="157"/>
      <c r="AK442" s="157"/>
      <c r="AL442" s="157"/>
      <c r="AM442" s="157"/>
      <c r="AN442" s="157"/>
      <c r="AO442" s="157"/>
      <c r="AP442" s="157"/>
      <c r="AQ442" s="157"/>
      <c r="AR442" s="157"/>
      <c r="AS442" s="157"/>
      <c r="AT442" s="157"/>
      <c r="AU442" s="157"/>
      <c r="AV442" s="157"/>
      <c r="AW442" s="157"/>
      <c r="AX442" s="157"/>
      <c r="AY442" s="157"/>
      <c r="AZ442" s="157"/>
      <c r="BA442" s="157"/>
      <c r="BB442" s="157"/>
      <c r="BC442" s="157"/>
      <c r="BD442" s="157"/>
      <c r="BE442" s="157"/>
      <c r="BF442" s="157"/>
      <c r="BG442" s="157"/>
      <c r="BH442" s="157"/>
      <c r="BI442" s="157"/>
      <c r="BJ442" s="157"/>
      <c r="BK442" s="157"/>
      <c r="BL442" s="157"/>
      <c r="BM442" s="157"/>
      <c r="BN442" s="157"/>
      <c r="BO442" s="157"/>
      <c r="BP442" s="157"/>
      <c r="BQ442" s="157"/>
      <c r="BR442" s="157"/>
      <c r="BS442" s="157"/>
      <c r="BT442" s="157"/>
      <c r="BU442" s="157"/>
      <c r="BV442" s="157"/>
      <c r="BW442" s="157"/>
      <c r="BX442" s="157"/>
      <c r="BY442" s="157"/>
      <c r="BZ442" s="157"/>
      <c r="CA442" s="157"/>
      <c r="CB442" s="157"/>
      <c r="CC442" s="157"/>
      <c r="CD442" s="157"/>
      <c r="CE442" s="157"/>
      <c r="CF442" s="157"/>
      <c r="CG442" s="157"/>
      <c r="CH442" s="157"/>
      <c r="CI442" s="157"/>
      <c r="CJ442" s="157"/>
      <c r="CK442" s="157"/>
      <c r="CL442" s="157"/>
      <c r="CM442" s="157"/>
      <c r="CN442" s="157"/>
      <c r="CO442" s="157"/>
      <c r="CP442" s="157"/>
      <c r="CQ442" s="157"/>
      <c r="CR442" s="157"/>
      <c r="CS442" s="157"/>
      <c r="CT442" s="157"/>
      <c r="CU442" s="157"/>
      <c r="CV442" s="157"/>
      <c r="CW442" s="157"/>
      <c r="CX442" s="157"/>
      <c r="CY442" s="157"/>
      <c r="CZ442" s="157"/>
      <c r="DA442" s="157"/>
      <c r="DB442" s="157"/>
      <c r="DC442" s="157"/>
      <c r="DD442" s="157"/>
      <c r="DE442" s="157"/>
      <c r="DF442" s="157"/>
      <c r="DG442" s="157"/>
      <c r="DH442" s="157"/>
      <c r="DI442" s="157"/>
      <c r="DJ442" s="157"/>
      <c r="DK442" s="157"/>
      <c r="DL442" s="157"/>
      <c r="DM442" s="157"/>
      <c r="DN442" s="157"/>
      <c r="DO442" s="157"/>
      <c r="DP442" s="157"/>
      <c r="DQ442" s="157"/>
      <c r="DR442" s="157"/>
      <c r="DS442" s="157"/>
      <c r="DT442" s="157"/>
      <c r="DU442" s="157"/>
      <c r="DV442" s="157"/>
      <c r="DW442" s="157"/>
      <c r="DX442" s="157"/>
      <c r="DY442" s="157"/>
      <c r="DZ442" s="157"/>
      <c r="EA442" s="157"/>
      <c r="EB442" s="157"/>
      <c r="EC442" s="157"/>
      <c r="ED442" s="157"/>
      <c r="EE442" s="157"/>
      <c r="EF442" s="157"/>
      <c r="EG442" s="157"/>
      <c r="EH442" s="157"/>
      <c r="EI442" s="157"/>
      <c r="EJ442" s="157"/>
      <c r="EK442" s="157"/>
      <c r="EL442" s="157"/>
      <c r="EM442" s="157"/>
      <c r="EN442" s="157"/>
      <c r="EO442" s="157"/>
      <c r="EP442" s="157"/>
      <c r="EQ442" s="157"/>
      <c r="ER442" s="157"/>
      <c r="ES442" s="157"/>
      <c r="ET442" s="157"/>
      <c r="EU442" s="157"/>
      <c r="EV442" s="157"/>
      <c r="EW442" s="157"/>
      <c r="EX442" s="157"/>
      <c r="EY442" s="157"/>
      <c r="EZ442" s="157"/>
      <c r="FA442" s="157"/>
      <c r="FB442" s="157"/>
      <c r="FC442" s="157"/>
      <c r="FD442" s="157"/>
      <c r="FE442" s="157"/>
      <c r="FF442" s="157"/>
      <c r="FG442" s="157"/>
      <c r="FH442" s="157"/>
      <c r="FI442" s="157"/>
      <c r="FJ442" s="157"/>
      <c r="FK442" s="157"/>
      <c r="FL442" s="157"/>
      <c r="FM442" s="157"/>
      <c r="FN442" s="157"/>
      <c r="FO442" s="157"/>
      <c r="FP442" s="157"/>
      <c r="FQ442" s="157"/>
      <c r="FR442" s="157"/>
      <c r="FS442" s="157"/>
      <c r="FT442" s="157"/>
      <c r="FU442" s="157"/>
      <c r="FV442" s="157"/>
      <c r="FW442" s="157"/>
      <c r="FX442" s="157"/>
      <c r="FY442" s="157"/>
      <c r="FZ442" s="157"/>
      <c r="GA442" s="157"/>
      <c r="GB442" s="157"/>
      <c r="GC442" s="157"/>
    </row>
    <row r="443" spans="1:185" s="531" customFormat="1" ht="13.8">
      <c r="A443" s="154" t="s">
        <v>6249</v>
      </c>
      <c r="B443" s="126" t="s">
        <v>5850</v>
      </c>
      <c r="C443" s="202">
        <v>6</v>
      </c>
      <c r="D443" s="146">
        <v>8000</v>
      </c>
      <c r="E443" s="146">
        <v>8000</v>
      </c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  <c r="AA443" s="157"/>
      <c r="AB443" s="157"/>
      <c r="AC443" s="157"/>
      <c r="AD443" s="157"/>
      <c r="AE443" s="157"/>
      <c r="AF443" s="157"/>
      <c r="AG443" s="157"/>
      <c r="AH443" s="157"/>
      <c r="AI443" s="157"/>
      <c r="AJ443" s="157"/>
      <c r="AK443" s="157"/>
      <c r="AL443" s="157"/>
      <c r="AM443" s="157"/>
      <c r="AN443" s="157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157"/>
      <c r="AZ443" s="157"/>
      <c r="BA443" s="157"/>
      <c r="BB443" s="157"/>
      <c r="BC443" s="157"/>
      <c r="BD443" s="157"/>
      <c r="BE443" s="157"/>
      <c r="BF443" s="157"/>
      <c r="BG443" s="157"/>
      <c r="BH443" s="157"/>
      <c r="BI443" s="157"/>
      <c r="BJ443" s="157"/>
      <c r="BK443" s="157"/>
      <c r="BL443" s="157"/>
      <c r="BM443" s="157"/>
      <c r="BN443" s="157"/>
      <c r="BO443" s="157"/>
      <c r="BP443" s="157"/>
      <c r="BQ443" s="157"/>
      <c r="BR443" s="157"/>
      <c r="BS443" s="157"/>
      <c r="BT443" s="157"/>
      <c r="BU443" s="157"/>
      <c r="BV443" s="157"/>
      <c r="BW443" s="157"/>
      <c r="BX443" s="157"/>
      <c r="BY443" s="157"/>
      <c r="BZ443" s="157"/>
      <c r="CA443" s="157"/>
      <c r="CB443" s="157"/>
      <c r="CC443" s="157"/>
      <c r="CD443" s="157"/>
      <c r="CE443" s="157"/>
      <c r="CF443" s="157"/>
      <c r="CG443" s="157"/>
      <c r="CH443" s="157"/>
      <c r="CI443" s="157"/>
      <c r="CJ443" s="157"/>
      <c r="CK443" s="157"/>
      <c r="CL443" s="157"/>
      <c r="CM443" s="157"/>
      <c r="CN443" s="157"/>
      <c r="CO443" s="157"/>
      <c r="CP443" s="157"/>
      <c r="CQ443" s="157"/>
      <c r="CR443" s="157"/>
      <c r="CS443" s="157"/>
      <c r="CT443" s="157"/>
      <c r="CU443" s="157"/>
      <c r="CV443" s="157"/>
      <c r="CW443" s="157"/>
      <c r="CX443" s="157"/>
      <c r="CY443" s="157"/>
      <c r="CZ443" s="157"/>
      <c r="DA443" s="157"/>
      <c r="DB443" s="157"/>
      <c r="DC443" s="157"/>
      <c r="DD443" s="157"/>
      <c r="DE443" s="157"/>
      <c r="DF443" s="157"/>
      <c r="DG443" s="157"/>
      <c r="DH443" s="157"/>
      <c r="DI443" s="157"/>
      <c r="DJ443" s="157"/>
      <c r="DK443" s="157"/>
      <c r="DL443" s="157"/>
      <c r="DM443" s="157"/>
      <c r="DN443" s="157"/>
      <c r="DO443" s="157"/>
      <c r="DP443" s="157"/>
      <c r="DQ443" s="157"/>
      <c r="DR443" s="157"/>
      <c r="DS443" s="157"/>
      <c r="DT443" s="157"/>
      <c r="DU443" s="157"/>
      <c r="DV443" s="157"/>
      <c r="DW443" s="157"/>
      <c r="DX443" s="157"/>
      <c r="DY443" s="157"/>
      <c r="DZ443" s="157"/>
      <c r="EA443" s="157"/>
      <c r="EB443" s="157"/>
      <c r="EC443" s="157"/>
      <c r="ED443" s="157"/>
      <c r="EE443" s="157"/>
      <c r="EF443" s="157"/>
      <c r="EG443" s="157"/>
      <c r="EH443" s="157"/>
      <c r="EI443" s="157"/>
      <c r="EJ443" s="157"/>
      <c r="EK443" s="157"/>
      <c r="EL443" s="157"/>
      <c r="EM443" s="157"/>
      <c r="EN443" s="157"/>
      <c r="EO443" s="157"/>
      <c r="EP443" s="157"/>
      <c r="EQ443" s="157"/>
      <c r="ER443" s="157"/>
      <c r="ES443" s="157"/>
      <c r="ET443" s="157"/>
      <c r="EU443" s="157"/>
      <c r="EV443" s="157"/>
      <c r="EW443" s="157"/>
      <c r="EX443" s="157"/>
      <c r="EY443" s="157"/>
      <c r="EZ443" s="157"/>
      <c r="FA443" s="157"/>
      <c r="FB443" s="157"/>
      <c r="FC443" s="157"/>
      <c r="FD443" s="157"/>
      <c r="FE443" s="157"/>
      <c r="FF443" s="157"/>
      <c r="FG443" s="157"/>
      <c r="FH443" s="157"/>
      <c r="FI443" s="157"/>
      <c r="FJ443" s="157"/>
      <c r="FK443" s="157"/>
      <c r="FL443" s="157"/>
      <c r="FM443" s="157"/>
      <c r="FN443" s="157"/>
      <c r="FO443" s="157"/>
      <c r="FP443" s="157"/>
      <c r="FQ443" s="157"/>
      <c r="FR443" s="157"/>
      <c r="FS443" s="157"/>
      <c r="FT443" s="157"/>
      <c r="FU443" s="157"/>
      <c r="FV443" s="157"/>
      <c r="FW443" s="157"/>
      <c r="FX443" s="157"/>
      <c r="FY443" s="157"/>
      <c r="FZ443" s="157"/>
      <c r="GA443" s="157"/>
      <c r="GB443" s="157"/>
      <c r="GC443" s="157"/>
    </row>
    <row r="444" spans="1:185" s="531" customFormat="1" ht="13.8">
      <c r="A444" s="154" t="s">
        <v>6250</v>
      </c>
      <c r="B444" s="126" t="s">
        <v>5850</v>
      </c>
      <c r="C444" s="202">
        <v>1</v>
      </c>
      <c r="D444" s="146">
        <v>17112</v>
      </c>
      <c r="E444" s="146">
        <v>17112</v>
      </c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  <c r="Z444" s="157"/>
      <c r="AA444" s="157"/>
      <c r="AB444" s="157"/>
      <c r="AC444" s="157"/>
      <c r="AD444" s="157"/>
      <c r="AE444" s="157"/>
      <c r="AF444" s="157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  <c r="BK444" s="157"/>
      <c r="BL444" s="157"/>
      <c r="BM444" s="157"/>
      <c r="BN444" s="157"/>
      <c r="BO444" s="157"/>
      <c r="BP444" s="157"/>
      <c r="BQ444" s="157"/>
      <c r="BR444" s="157"/>
      <c r="BS444" s="157"/>
      <c r="BT444" s="157"/>
      <c r="BU444" s="157"/>
      <c r="BV444" s="157"/>
      <c r="BW444" s="157"/>
      <c r="BX444" s="157"/>
      <c r="BY444" s="157"/>
      <c r="BZ444" s="157"/>
      <c r="CA444" s="157"/>
      <c r="CB444" s="157"/>
      <c r="CC444" s="157"/>
      <c r="CD444" s="157"/>
      <c r="CE444" s="157"/>
      <c r="CF444" s="157"/>
      <c r="CG444" s="157"/>
      <c r="CH444" s="157"/>
      <c r="CI444" s="157"/>
      <c r="CJ444" s="157"/>
      <c r="CK444" s="157"/>
      <c r="CL444" s="157"/>
      <c r="CM444" s="157"/>
      <c r="CN444" s="157"/>
      <c r="CO444" s="157"/>
      <c r="CP444" s="157"/>
      <c r="CQ444" s="157"/>
      <c r="CR444" s="157"/>
      <c r="CS444" s="157"/>
      <c r="CT444" s="157"/>
      <c r="CU444" s="157"/>
      <c r="CV444" s="157"/>
      <c r="CW444" s="157"/>
      <c r="CX444" s="157"/>
      <c r="CY444" s="157"/>
      <c r="CZ444" s="157"/>
      <c r="DA444" s="157"/>
      <c r="DB444" s="157"/>
      <c r="DC444" s="157"/>
      <c r="DD444" s="157"/>
      <c r="DE444" s="157"/>
      <c r="DF444" s="157"/>
      <c r="DG444" s="157"/>
      <c r="DH444" s="157"/>
      <c r="DI444" s="157"/>
      <c r="DJ444" s="157"/>
      <c r="DK444" s="157"/>
      <c r="DL444" s="157"/>
      <c r="DM444" s="157"/>
      <c r="DN444" s="157"/>
      <c r="DO444" s="157"/>
      <c r="DP444" s="157"/>
      <c r="DQ444" s="157"/>
      <c r="DR444" s="157"/>
      <c r="DS444" s="157"/>
      <c r="DT444" s="157"/>
      <c r="DU444" s="157"/>
      <c r="DV444" s="157"/>
      <c r="DW444" s="157"/>
      <c r="DX444" s="157"/>
      <c r="DY444" s="157"/>
      <c r="DZ444" s="157"/>
      <c r="EA444" s="157"/>
      <c r="EB444" s="157"/>
      <c r="EC444" s="157"/>
      <c r="ED444" s="157"/>
      <c r="EE444" s="157"/>
      <c r="EF444" s="157"/>
      <c r="EG444" s="157"/>
      <c r="EH444" s="157"/>
      <c r="EI444" s="157"/>
      <c r="EJ444" s="157"/>
      <c r="EK444" s="157"/>
      <c r="EL444" s="157"/>
      <c r="EM444" s="157"/>
      <c r="EN444" s="157"/>
      <c r="EO444" s="157"/>
      <c r="EP444" s="157"/>
      <c r="EQ444" s="157"/>
      <c r="ER444" s="157"/>
      <c r="ES444" s="157"/>
      <c r="ET444" s="157"/>
      <c r="EU444" s="157"/>
      <c r="EV444" s="157"/>
      <c r="EW444" s="157"/>
      <c r="EX444" s="157"/>
      <c r="EY444" s="157"/>
      <c r="EZ444" s="157"/>
      <c r="FA444" s="157"/>
      <c r="FB444" s="157"/>
      <c r="FC444" s="157"/>
      <c r="FD444" s="157"/>
      <c r="FE444" s="157"/>
      <c r="FF444" s="157"/>
      <c r="FG444" s="157"/>
      <c r="FH444" s="157"/>
      <c r="FI444" s="157"/>
      <c r="FJ444" s="157"/>
      <c r="FK444" s="157"/>
      <c r="FL444" s="157"/>
      <c r="FM444" s="157"/>
      <c r="FN444" s="157"/>
      <c r="FO444" s="157"/>
      <c r="FP444" s="157"/>
      <c r="FQ444" s="157"/>
      <c r="FR444" s="157"/>
      <c r="FS444" s="157"/>
      <c r="FT444" s="157"/>
      <c r="FU444" s="157"/>
      <c r="FV444" s="157"/>
      <c r="FW444" s="157"/>
      <c r="FX444" s="157"/>
      <c r="FY444" s="157"/>
      <c r="FZ444" s="157"/>
      <c r="GA444" s="157"/>
      <c r="GB444" s="157"/>
      <c r="GC444" s="157"/>
    </row>
    <row r="445" spans="1:185" s="531" customFormat="1" ht="13.8">
      <c r="A445" s="154" t="s">
        <v>6251</v>
      </c>
      <c r="B445" s="126" t="s">
        <v>5850</v>
      </c>
      <c r="C445" s="202">
        <v>1</v>
      </c>
      <c r="D445" s="146">
        <v>8500</v>
      </c>
      <c r="E445" s="146">
        <v>8500</v>
      </c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  <c r="BK445" s="157"/>
      <c r="BL445" s="157"/>
      <c r="BM445" s="157"/>
      <c r="BN445" s="157"/>
      <c r="BO445" s="157"/>
      <c r="BP445" s="157"/>
      <c r="BQ445" s="157"/>
      <c r="BR445" s="157"/>
      <c r="BS445" s="157"/>
      <c r="BT445" s="157"/>
      <c r="BU445" s="157"/>
      <c r="BV445" s="157"/>
      <c r="BW445" s="157"/>
      <c r="BX445" s="157"/>
      <c r="BY445" s="157"/>
      <c r="BZ445" s="157"/>
      <c r="CA445" s="157"/>
      <c r="CB445" s="157"/>
      <c r="CC445" s="157"/>
      <c r="CD445" s="157"/>
      <c r="CE445" s="157"/>
      <c r="CF445" s="157"/>
      <c r="CG445" s="157"/>
      <c r="CH445" s="157"/>
      <c r="CI445" s="157"/>
      <c r="CJ445" s="157"/>
      <c r="CK445" s="157"/>
      <c r="CL445" s="157"/>
      <c r="CM445" s="157"/>
      <c r="CN445" s="157"/>
      <c r="CO445" s="157"/>
      <c r="CP445" s="157"/>
      <c r="CQ445" s="157"/>
      <c r="CR445" s="157"/>
      <c r="CS445" s="157"/>
      <c r="CT445" s="157"/>
      <c r="CU445" s="157"/>
      <c r="CV445" s="157"/>
      <c r="CW445" s="157"/>
      <c r="CX445" s="157"/>
      <c r="CY445" s="157"/>
      <c r="CZ445" s="157"/>
      <c r="DA445" s="157"/>
      <c r="DB445" s="157"/>
      <c r="DC445" s="157"/>
      <c r="DD445" s="157"/>
      <c r="DE445" s="157"/>
      <c r="DF445" s="157"/>
      <c r="DG445" s="157"/>
      <c r="DH445" s="157"/>
      <c r="DI445" s="157"/>
      <c r="DJ445" s="157"/>
      <c r="DK445" s="157"/>
      <c r="DL445" s="157"/>
      <c r="DM445" s="157"/>
      <c r="DN445" s="157"/>
      <c r="DO445" s="157"/>
      <c r="DP445" s="157"/>
      <c r="DQ445" s="157"/>
      <c r="DR445" s="157"/>
      <c r="DS445" s="157"/>
      <c r="DT445" s="157"/>
      <c r="DU445" s="157"/>
      <c r="DV445" s="157"/>
      <c r="DW445" s="157"/>
      <c r="DX445" s="157"/>
      <c r="DY445" s="157"/>
      <c r="DZ445" s="157"/>
      <c r="EA445" s="157"/>
      <c r="EB445" s="157"/>
      <c r="EC445" s="157"/>
      <c r="ED445" s="157"/>
      <c r="EE445" s="157"/>
      <c r="EF445" s="157"/>
      <c r="EG445" s="157"/>
      <c r="EH445" s="157"/>
      <c r="EI445" s="157"/>
      <c r="EJ445" s="157"/>
      <c r="EK445" s="157"/>
      <c r="EL445" s="157"/>
      <c r="EM445" s="157"/>
      <c r="EN445" s="157"/>
      <c r="EO445" s="157"/>
      <c r="EP445" s="157"/>
      <c r="EQ445" s="157"/>
      <c r="ER445" s="157"/>
      <c r="ES445" s="157"/>
      <c r="ET445" s="157"/>
      <c r="EU445" s="157"/>
      <c r="EV445" s="157"/>
      <c r="EW445" s="157"/>
      <c r="EX445" s="157"/>
      <c r="EY445" s="157"/>
      <c r="EZ445" s="157"/>
      <c r="FA445" s="157"/>
      <c r="FB445" s="157"/>
      <c r="FC445" s="157"/>
      <c r="FD445" s="157"/>
      <c r="FE445" s="157"/>
      <c r="FF445" s="157"/>
      <c r="FG445" s="157"/>
      <c r="FH445" s="157"/>
      <c r="FI445" s="157"/>
      <c r="FJ445" s="157"/>
      <c r="FK445" s="157"/>
      <c r="FL445" s="157"/>
      <c r="FM445" s="157"/>
      <c r="FN445" s="157"/>
      <c r="FO445" s="157"/>
      <c r="FP445" s="157"/>
      <c r="FQ445" s="157"/>
      <c r="FR445" s="157"/>
      <c r="FS445" s="157"/>
      <c r="FT445" s="157"/>
      <c r="FU445" s="157"/>
      <c r="FV445" s="157"/>
      <c r="FW445" s="157"/>
      <c r="FX445" s="157"/>
      <c r="FY445" s="157"/>
      <c r="FZ445" s="157"/>
      <c r="GA445" s="157"/>
      <c r="GB445" s="157"/>
      <c r="GC445" s="157"/>
    </row>
    <row r="446" spans="1:185" s="531" customFormat="1" ht="13.8">
      <c r="A446" s="154" t="s">
        <v>6252</v>
      </c>
      <c r="B446" s="126" t="s">
        <v>5850</v>
      </c>
      <c r="C446" s="202">
        <v>3</v>
      </c>
      <c r="D446" s="146">
        <v>10945</v>
      </c>
      <c r="E446" s="146">
        <v>10945</v>
      </c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  <c r="Z446" s="157"/>
      <c r="AA446" s="157"/>
      <c r="AB446" s="157"/>
      <c r="AC446" s="157"/>
      <c r="AD446" s="157"/>
      <c r="AE446" s="157"/>
      <c r="AF446" s="157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  <c r="BK446" s="157"/>
      <c r="BL446" s="157"/>
      <c r="BM446" s="157"/>
      <c r="BN446" s="157"/>
      <c r="BO446" s="157"/>
      <c r="BP446" s="157"/>
      <c r="BQ446" s="157"/>
      <c r="BR446" s="157"/>
      <c r="BS446" s="157"/>
      <c r="BT446" s="157"/>
      <c r="BU446" s="157"/>
      <c r="BV446" s="157"/>
      <c r="BW446" s="157"/>
      <c r="BX446" s="157"/>
      <c r="BY446" s="157"/>
      <c r="BZ446" s="157"/>
      <c r="CA446" s="157"/>
      <c r="CB446" s="157"/>
      <c r="CC446" s="157"/>
      <c r="CD446" s="157"/>
      <c r="CE446" s="157"/>
      <c r="CF446" s="157"/>
      <c r="CG446" s="157"/>
      <c r="CH446" s="157"/>
      <c r="CI446" s="157"/>
      <c r="CJ446" s="157"/>
      <c r="CK446" s="157"/>
      <c r="CL446" s="157"/>
      <c r="CM446" s="157"/>
      <c r="CN446" s="157"/>
      <c r="CO446" s="157"/>
      <c r="CP446" s="157"/>
      <c r="CQ446" s="157"/>
      <c r="CR446" s="157"/>
      <c r="CS446" s="157"/>
      <c r="CT446" s="157"/>
      <c r="CU446" s="157"/>
      <c r="CV446" s="157"/>
      <c r="CW446" s="157"/>
      <c r="CX446" s="157"/>
      <c r="CY446" s="157"/>
      <c r="CZ446" s="157"/>
      <c r="DA446" s="157"/>
      <c r="DB446" s="157"/>
      <c r="DC446" s="157"/>
      <c r="DD446" s="157"/>
      <c r="DE446" s="157"/>
      <c r="DF446" s="157"/>
      <c r="DG446" s="157"/>
      <c r="DH446" s="157"/>
      <c r="DI446" s="157"/>
      <c r="DJ446" s="157"/>
      <c r="DK446" s="157"/>
      <c r="DL446" s="157"/>
      <c r="DM446" s="157"/>
      <c r="DN446" s="157"/>
      <c r="DO446" s="157"/>
      <c r="DP446" s="157"/>
      <c r="DQ446" s="157"/>
      <c r="DR446" s="157"/>
      <c r="DS446" s="157"/>
      <c r="DT446" s="157"/>
      <c r="DU446" s="157"/>
      <c r="DV446" s="157"/>
      <c r="DW446" s="157"/>
      <c r="DX446" s="157"/>
      <c r="DY446" s="157"/>
      <c r="DZ446" s="157"/>
      <c r="EA446" s="157"/>
      <c r="EB446" s="157"/>
      <c r="EC446" s="157"/>
      <c r="ED446" s="157"/>
      <c r="EE446" s="157"/>
      <c r="EF446" s="157"/>
      <c r="EG446" s="157"/>
      <c r="EH446" s="157"/>
      <c r="EI446" s="157"/>
      <c r="EJ446" s="157"/>
      <c r="EK446" s="157"/>
      <c r="EL446" s="157"/>
      <c r="EM446" s="157"/>
      <c r="EN446" s="157"/>
      <c r="EO446" s="157"/>
      <c r="EP446" s="157"/>
      <c r="EQ446" s="157"/>
      <c r="ER446" s="157"/>
      <c r="ES446" s="157"/>
      <c r="ET446" s="157"/>
      <c r="EU446" s="157"/>
      <c r="EV446" s="157"/>
      <c r="EW446" s="157"/>
      <c r="EX446" s="157"/>
      <c r="EY446" s="157"/>
      <c r="EZ446" s="157"/>
      <c r="FA446" s="157"/>
      <c r="FB446" s="157"/>
      <c r="FC446" s="157"/>
      <c r="FD446" s="157"/>
      <c r="FE446" s="157"/>
      <c r="FF446" s="157"/>
      <c r="FG446" s="157"/>
      <c r="FH446" s="157"/>
      <c r="FI446" s="157"/>
      <c r="FJ446" s="157"/>
      <c r="FK446" s="157"/>
      <c r="FL446" s="157"/>
      <c r="FM446" s="157"/>
      <c r="FN446" s="157"/>
      <c r="FO446" s="157"/>
      <c r="FP446" s="157"/>
      <c r="FQ446" s="157"/>
      <c r="FR446" s="157"/>
      <c r="FS446" s="157"/>
      <c r="FT446" s="157"/>
      <c r="FU446" s="157"/>
      <c r="FV446" s="157"/>
      <c r="FW446" s="157"/>
      <c r="FX446" s="157"/>
      <c r="FY446" s="157"/>
      <c r="FZ446" s="157"/>
      <c r="GA446" s="157"/>
      <c r="GB446" s="157"/>
      <c r="GC446" s="157"/>
    </row>
    <row r="447" spans="1:185" s="531" customFormat="1" ht="13.8">
      <c r="A447" s="154" t="s">
        <v>6253</v>
      </c>
      <c r="B447" s="126" t="s">
        <v>5850</v>
      </c>
      <c r="C447" s="202">
        <v>12</v>
      </c>
      <c r="D447" s="146">
        <v>11470</v>
      </c>
      <c r="E447" s="146">
        <v>11470</v>
      </c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  <c r="Z447" s="157"/>
      <c r="AA447" s="157"/>
      <c r="AB447" s="157"/>
      <c r="AC447" s="157"/>
      <c r="AD447" s="157"/>
      <c r="AE447" s="157"/>
      <c r="AF447" s="157"/>
      <c r="AG447" s="157"/>
      <c r="AH447" s="157"/>
      <c r="AI447" s="157"/>
      <c r="AJ447" s="157"/>
      <c r="AK447" s="157"/>
      <c r="AL447" s="157"/>
      <c r="AM447" s="157"/>
      <c r="AN447" s="157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157"/>
      <c r="AZ447" s="157"/>
      <c r="BA447" s="157"/>
      <c r="BB447" s="157"/>
      <c r="BC447" s="157"/>
      <c r="BD447" s="157"/>
      <c r="BE447" s="157"/>
      <c r="BF447" s="157"/>
      <c r="BG447" s="157"/>
      <c r="BH447" s="157"/>
      <c r="BI447" s="157"/>
      <c r="BJ447" s="157"/>
      <c r="BK447" s="157"/>
      <c r="BL447" s="157"/>
      <c r="BM447" s="157"/>
      <c r="BN447" s="157"/>
      <c r="BO447" s="157"/>
      <c r="BP447" s="157"/>
      <c r="BQ447" s="157"/>
      <c r="BR447" s="157"/>
      <c r="BS447" s="157"/>
      <c r="BT447" s="157"/>
      <c r="BU447" s="157"/>
      <c r="BV447" s="157"/>
      <c r="BW447" s="157"/>
      <c r="BX447" s="157"/>
      <c r="BY447" s="157"/>
      <c r="BZ447" s="157"/>
      <c r="CA447" s="157"/>
      <c r="CB447" s="157"/>
      <c r="CC447" s="157"/>
      <c r="CD447" s="157"/>
      <c r="CE447" s="157"/>
      <c r="CF447" s="157"/>
      <c r="CG447" s="157"/>
      <c r="CH447" s="157"/>
      <c r="CI447" s="157"/>
      <c r="CJ447" s="157"/>
      <c r="CK447" s="157"/>
      <c r="CL447" s="157"/>
      <c r="CM447" s="157"/>
      <c r="CN447" s="157"/>
      <c r="CO447" s="157"/>
      <c r="CP447" s="157"/>
      <c r="CQ447" s="157"/>
      <c r="CR447" s="157"/>
      <c r="CS447" s="157"/>
      <c r="CT447" s="157"/>
      <c r="CU447" s="157"/>
      <c r="CV447" s="157"/>
      <c r="CW447" s="157"/>
      <c r="CX447" s="157"/>
      <c r="CY447" s="157"/>
      <c r="CZ447" s="157"/>
      <c r="DA447" s="157"/>
      <c r="DB447" s="157"/>
      <c r="DC447" s="157"/>
      <c r="DD447" s="157"/>
      <c r="DE447" s="157"/>
      <c r="DF447" s="157"/>
      <c r="DG447" s="157"/>
      <c r="DH447" s="157"/>
      <c r="DI447" s="157"/>
      <c r="DJ447" s="157"/>
      <c r="DK447" s="157"/>
      <c r="DL447" s="157"/>
      <c r="DM447" s="157"/>
      <c r="DN447" s="157"/>
      <c r="DO447" s="157"/>
      <c r="DP447" s="157"/>
      <c r="DQ447" s="157"/>
      <c r="DR447" s="157"/>
      <c r="DS447" s="157"/>
      <c r="DT447" s="157"/>
      <c r="DU447" s="157"/>
      <c r="DV447" s="157"/>
      <c r="DW447" s="157"/>
      <c r="DX447" s="157"/>
      <c r="DY447" s="157"/>
      <c r="DZ447" s="157"/>
      <c r="EA447" s="157"/>
      <c r="EB447" s="157"/>
      <c r="EC447" s="157"/>
      <c r="ED447" s="157"/>
      <c r="EE447" s="157"/>
      <c r="EF447" s="157"/>
      <c r="EG447" s="157"/>
      <c r="EH447" s="157"/>
      <c r="EI447" s="157"/>
      <c r="EJ447" s="157"/>
      <c r="EK447" s="157"/>
      <c r="EL447" s="157"/>
      <c r="EM447" s="157"/>
      <c r="EN447" s="157"/>
      <c r="EO447" s="157"/>
      <c r="EP447" s="157"/>
      <c r="EQ447" s="157"/>
      <c r="ER447" s="157"/>
      <c r="ES447" s="157"/>
      <c r="ET447" s="157"/>
      <c r="EU447" s="157"/>
      <c r="EV447" s="157"/>
      <c r="EW447" s="157"/>
      <c r="EX447" s="157"/>
      <c r="EY447" s="157"/>
      <c r="EZ447" s="157"/>
      <c r="FA447" s="157"/>
      <c r="FB447" s="157"/>
      <c r="FC447" s="157"/>
      <c r="FD447" s="157"/>
      <c r="FE447" s="157"/>
      <c r="FF447" s="157"/>
      <c r="FG447" s="157"/>
      <c r="FH447" s="157"/>
      <c r="FI447" s="157"/>
      <c r="FJ447" s="157"/>
      <c r="FK447" s="157"/>
      <c r="FL447" s="157"/>
      <c r="FM447" s="157"/>
      <c r="FN447" s="157"/>
      <c r="FO447" s="157"/>
      <c r="FP447" s="157"/>
      <c r="FQ447" s="157"/>
      <c r="FR447" s="157"/>
      <c r="FS447" s="157"/>
      <c r="FT447" s="157"/>
      <c r="FU447" s="157"/>
      <c r="FV447" s="157"/>
      <c r="FW447" s="157"/>
      <c r="FX447" s="157"/>
      <c r="FY447" s="157"/>
      <c r="FZ447" s="157"/>
      <c r="GA447" s="157"/>
      <c r="GB447" s="157"/>
      <c r="GC447" s="157"/>
    </row>
    <row r="448" spans="1:185" s="531" customFormat="1" ht="13.8">
      <c r="A448" s="154" t="s">
        <v>6254</v>
      </c>
      <c r="B448" s="126" t="s">
        <v>6255</v>
      </c>
      <c r="C448" s="202">
        <v>1</v>
      </c>
      <c r="D448" s="146">
        <v>12879</v>
      </c>
      <c r="E448" s="146">
        <v>12879</v>
      </c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  <c r="Z448" s="157"/>
      <c r="AA448" s="157"/>
      <c r="AB448" s="157"/>
      <c r="AC448" s="157"/>
      <c r="AD448" s="157"/>
      <c r="AE448" s="157"/>
      <c r="AF448" s="157"/>
      <c r="AG448" s="157"/>
      <c r="AH448" s="157"/>
      <c r="AI448" s="157"/>
      <c r="AJ448" s="157"/>
      <c r="AK448" s="157"/>
      <c r="AL448" s="157"/>
      <c r="AM448" s="157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  <c r="BG448" s="157"/>
      <c r="BH448" s="157"/>
      <c r="BI448" s="157"/>
      <c r="BJ448" s="157"/>
      <c r="BK448" s="157"/>
      <c r="BL448" s="157"/>
      <c r="BM448" s="157"/>
      <c r="BN448" s="157"/>
      <c r="BO448" s="157"/>
      <c r="BP448" s="157"/>
      <c r="BQ448" s="157"/>
      <c r="BR448" s="157"/>
      <c r="BS448" s="157"/>
      <c r="BT448" s="157"/>
      <c r="BU448" s="157"/>
      <c r="BV448" s="157"/>
      <c r="BW448" s="157"/>
      <c r="BX448" s="157"/>
      <c r="BY448" s="157"/>
      <c r="BZ448" s="157"/>
      <c r="CA448" s="157"/>
      <c r="CB448" s="157"/>
      <c r="CC448" s="157"/>
      <c r="CD448" s="157"/>
      <c r="CE448" s="157"/>
      <c r="CF448" s="157"/>
      <c r="CG448" s="157"/>
      <c r="CH448" s="157"/>
      <c r="CI448" s="157"/>
      <c r="CJ448" s="157"/>
      <c r="CK448" s="157"/>
      <c r="CL448" s="157"/>
      <c r="CM448" s="157"/>
      <c r="CN448" s="157"/>
      <c r="CO448" s="157"/>
      <c r="CP448" s="157"/>
      <c r="CQ448" s="157"/>
      <c r="CR448" s="157"/>
      <c r="CS448" s="157"/>
      <c r="CT448" s="157"/>
      <c r="CU448" s="157"/>
      <c r="CV448" s="157"/>
      <c r="CW448" s="157"/>
      <c r="CX448" s="157"/>
      <c r="CY448" s="157"/>
      <c r="CZ448" s="157"/>
      <c r="DA448" s="157"/>
      <c r="DB448" s="157"/>
      <c r="DC448" s="157"/>
      <c r="DD448" s="157"/>
      <c r="DE448" s="157"/>
      <c r="DF448" s="157"/>
      <c r="DG448" s="157"/>
      <c r="DH448" s="157"/>
      <c r="DI448" s="157"/>
      <c r="DJ448" s="157"/>
      <c r="DK448" s="157"/>
      <c r="DL448" s="157"/>
      <c r="DM448" s="157"/>
      <c r="DN448" s="157"/>
      <c r="DO448" s="157"/>
      <c r="DP448" s="157"/>
      <c r="DQ448" s="157"/>
      <c r="DR448" s="157"/>
      <c r="DS448" s="157"/>
      <c r="DT448" s="157"/>
      <c r="DU448" s="157"/>
      <c r="DV448" s="157"/>
      <c r="DW448" s="157"/>
      <c r="DX448" s="157"/>
      <c r="DY448" s="157"/>
      <c r="DZ448" s="157"/>
      <c r="EA448" s="157"/>
      <c r="EB448" s="157"/>
      <c r="EC448" s="157"/>
      <c r="ED448" s="157"/>
      <c r="EE448" s="157"/>
      <c r="EF448" s="157"/>
      <c r="EG448" s="157"/>
      <c r="EH448" s="157"/>
      <c r="EI448" s="157"/>
      <c r="EJ448" s="157"/>
      <c r="EK448" s="157"/>
      <c r="EL448" s="157"/>
      <c r="EM448" s="157"/>
      <c r="EN448" s="157"/>
      <c r="EO448" s="157"/>
      <c r="EP448" s="157"/>
      <c r="EQ448" s="157"/>
      <c r="ER448" s="157"/>
      <c r="ES448" s="157"/>
      <c r="ET448" s="157"/>
      <c r="EU448" s="157"/>
      <c r="EV448" s="157"/>
      <c r="EW448" s="157"/>
      <c r="EX448" s="157"/>
      <c r="EY448" s="157"/>
      <c r="EZ448" s="157"/>
      <c r="FA448" s="157"/>
      <c r="FB448" s="157"/>
      <c r="FC448" s="157"/>
      <c r="FD448" s="157"/>
      <c r="FE448" s="157"/>
      <c r="FF448" s="157"/>
      <c r="FG448" s="157"/>
      <c r="FH448" s="157"/>
      <c r="FI448" s="157"/>
      <c r="FJ448" s="157"/>
      <c r="FK448" s="157"/>
      <c r="FL448" s="157"/>
      <c r="FM448" s="157"/>
      <c r="FN448" s="157"/>
      <c r="FO448" s="157"/>
      <c r="FP448" s="157"/>
      <c r="FQ448" s="157"/>
      <c r="FR448" s="157"/>
      <c r="FS448" s="157"/>
      <c r="FT448" s="157"/>
      <c r="FU448" s="157"/>
      <c r="FV448" s="157"/>
      <c r="FW448" s="157"/>
      <c r="FX448" s="157"/>
      <c r="FY448" s="157"/>
      <c r="FZ448" s="157"/>
      <c r="GA448" s="157"/>
      <c r="GB448" s="157"/>
      <c r="GC448" s="157"/>
    </row>
    <row r="449" spans="1:185" s="531" customFormat="1" ht="13.8">
      <c r="A449" s="154" t="s">
        <v>6256</v>
      </c>
      <c r="B449" s="126" t="s">
        <v>5860</v>
      </c>
      <c r="C449" s="202">
        <v>3</v>
      </c>
      <c r="D449" s="146">
        <v>8122</v>
      </c>
      <c r="E449" s="146">
        <v>8122</v>
      </c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  <c r="Z449" s="157"/>
      <c r="AA449" s="157"/>
      <c r="AB449" s="157"/>
      <c r="AC449" s="157"/>
      <c r="AD449" s="157"/>
      <c r="AE449" s="157"/>
      <c r="AF449" s="157"/>
      <c r="AG449" s="157"/>
      <c r="AH449" s="157"/>
      <c r="AI449" s="157"/>
      <c r="AJ449" s="157"/>
      <c r="AK449" s="157"/>
      <c r="AL449" s="157"/>
      <c r="AM449" s="157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  <c r="BG449" s="157"/>
      <c r="BH449" s="157"/>
      <c r="BI449" s="157"/>
      <c r="BJ449" s="157"/>
      <c r="BK449" s="157"/>
      <c r="BL449" s="157"/>
      <c r="BM449" s="157"/>
      <c r="BN449" s="157"/>
      <c r="BO449" s="157"/>
      <c r="BP449" s="157"/>
      <c r="BQ449" s="157"/>
      <c r="BR449" s="157"/>
      <c r="BS449" s="157"/>
      <c r="BT449" s="157"/>
      <c r="BU449" s="157"/>
      <c r="BV449" s="157"/>
      <c r="BW449" s="157"/>
      <c r="BX449" s="157"/>
      <c r="BY449" s="157"/>
      <c r="BZ449" s="157"/>
      <c r="CA449" s="157"/>
      <c r="CB449" s="157"/>
      <c r="CC449" s="157"/>
      <c r="CD449" s="157"/>
      <c r="CE449" s="157"/>
      <c r="CF449" s="157"/>
      <c r="CG449" s="157"/>
      <c r="CH449" s="157"/>
      <c r="CI449" s="157"/>
      <c r="CJ449" s="157"/>
      <c r="CK449" s="157"/>
      <c r="CL449" s="157"/>
      <c r="CM449" s="157"/>
      <c r="CN449" s="157"/>
      <c r="CO449" s="157"/>
      <c r="CP449" s="157"/>
      <c r="CQ449" s="157"/>
      <c r="CR449" s="157"/>
      <c r="CS449" s="157"/>
      <c r="CT449" s="157"/>
      <c r="CU449" s="157"/>
      <c r="CV449" s="157"/>
      <c r="CW449" s="157"/>
      <c r="CX449" s="157"/>
      <c r="CY449" s="157"/>
      <c r="CZ449" s="157"/>
      <c r="DA449" s="157"/>
      <c r="DB449" s="157"/>
      <c r="DC449" s="157"/>
      <c r="DD449" s="157"/>
      <c r="DE449" s="157"/>
      <c r="DF449" s="157"/>
      <c r="DG449" s="157"/>
      <c r="DH449" s="157"/>
      <c r="DI449" s="157"/>
      <c r="DJ449" s="157"/>
      <c r="DK449" s="157"/>
      <c r="DL449" s="157"/>
      <c r="DM449" s="157"/>
      <c r="DN449" s="157"/>
      <c r="DO449" s="157"/>
      <c r="DP449" s="157"/>
      <c r="DQ449" s="157"/>
      <c r="DR449" s="157"/>
      <c r="DS449" s="157"/>
      <c r="DT449" s="157"/>
      <c r="DU449" s="157"/>
      <c r="DV449" s="157"/>
      <c r="DW449" s="157"/>
      <c r="DX449" s="157"/>
      <c r="DY449" s="157"/>
      <c r="DZ449" s="157"/>
      <c r="EA449" s="157"/>
      <c r="EB449" s="157"/>
      <c r="EC449" s="157"/>
      <c r="ED449" s="157"/>
      <c r="EE449" s="157"/>
      <c r="EF449" s="157"/>
      <c r="EG449" s="157"/>
      <c r="EH449" s="157"/>
      <c r="EI449" s="157"/>
      <c r="EJ449" s="157"/>
      <c r="EK449" s="157"/>
      <c r="EL449" s="157"/>
      <c r="EM449" s="157"/>
      <c r="EN449" s="157"/>
      <c r="EO449" s="157"/>
      <c r="EP449" s="157"/>
      <c r="EQ449" s="157"/>
      <c r="ER449" s="157"/>
      <c r="ES449" s="157"/>
      <c r="ET449" s="157"/>
      <c r="EU449" s="157"/>
      <c r="EV449" s="157"/>
      <c r="EW449" s="157"/>
      <c r="EX449" s="157"/>
      <c r="EY449" s="157"/>
      <c r="EZ449" s="157"/>
      <c r="FA449" s="157"/>
      <c r="FB449" s="157"/>
      <c r="FC449" s="157"/>
      <c r="FD449" s="157"/>
      <c r="FE449" s="157"/>
      <c r="FF449" s="157"/>
      <c r="FG449" s="157"/>
      <c r="FH449" s="157"/>
      <c r="FI449" s="157"/>
      <c r="FJ449" s="157"/>
      <c r="FK449" s="157"/>
      <c r="FL449" s="157"/>
      <c r="FM449" s="157"/>
      <c r="FN449" s="157"/>
      <c r="FO449" s="157"/>
      <c r="FP449" s="157"/>
      <c r="FQ449" s="157"/>
      <c r="FR449" s="157"/>
      <c r="FS449" s="157"/>
      <c r="FT449" s="157"/>
      <c r="FU449" s="157"/>
      <c r="FV449" s="157"/>
      <c r="FW449" s="157"/>
      <c r="FX449" s="157"/>
      <c r="FY449" s="157"/>
      <c r="FZ449" s="157"/>
      <c r="GA449" s="157"/>
      <c r="GB449" s="157"/>
      <c r="GC449" s="157"/>
    </row>
    <row r="450" spans="1:185" s="531" customFormat="1" ht="13.8">
      <c r="A450" s="154" t="s">
        <v>6257</v>
      </c>
      <c r="B450" s="126" t="s">
        <v>5860</v>
      </c>
      <c r="C450" s="202">
        <v>103</v>
      </c>
      <c r="D450" s="146">
        <v>8512</v>
      </c>
      <c r="E450" s="146">
        <v>8512</v>
      </c>
      <c r="F450" s="157"/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  <c r="Z450" s="157"/>
      <c r="AA450" s="157"/>
      <c r="AB450" s="157"/>
      <c r="AC450" s="157"/>
      <c r="AD450" s="157"/>
      <c r="AE450" s="157"/>
      <c r="AF450" s="157"/>
      <c r="AG450" s="157"/>
      <c r="AH450" s="157"/>
      <c r="AI450" s="157"/>
      <c r="AJ450" s="157"/>
      <c r="AK450" s="157"/>
      <c r="AL450" s="157"/>
      <c r="AM450" s="157"/>
      <c r="AN450" s="157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157"/>
      <c r="AZ450" s="157"/>
      <c r="BA450" s="157"/>
      <c r="BB450" s="157"/>
      <c r="BC450" s="157"/>
      <c r="BD450" s="157"/>
      <c r="BE450" s="157"/>
      <c r="BF450" s="157"/>
      <c r="BG450" s="157"/>
      <c r="BH450" s="157"/>
      <c r="BI450" s="157"/>
      <c r="BJ450" s="157"/>
      <c r="BK450" s="157"/>
      <c r="BL450" s="157"/>
      <c r="BM450" s="157"/>
      <c r="BN450" s="157"/>
      <c r="BO450" s="157"/>
      <c r="BP450" s="157"/>
      <c r="BQ450" s="157"/>
      <c r="BR450" s="157"/>
      <c r="BS450" s="157"/>
      <c r="BT450" s="157"/>
      <c r="BU450" s="157"/>
      <c r="BV450" s="157"/>
      <c r="BW450" s="157"/>
      <c r="BX450" s="157"/>
      <c r="BY450" s="157"/>
      <c r="BZ450" s="157"/>
      <c r="CA450" s="157"/>
      <c r="CB450" s="157"/>
      <c r="CC450" s="157"/>
      <c r="CD450" s="157"/>
      <c r="CE450" s="157"/>
      <c r="CF450" s="157"/>
      <c r="CG450" s="157"/>
      <c r="CH450" s="157"/>
      <c r="CI450" s="157"/>
      <c r="CJ450" s="157"/>
      <c r="CK450" s="157"/>
      <c r="CL450" s="157"/>
      <c r="CM450" s="157"/>
      <c r="CN450" s="157"/>
      <c r="CO450" s="157"/>
      <c r="CP450" s="157"/>
      <c r="CQ450" s="157"/>
      <c r="CR450" s="157"/>
      <c r="CS450" s="157"/>
      <c r="CT450" s="157"/>
      <c r="CU450" s="157"/>
      <c r="CV450" s="157"/>
      <c r="CW450" s="157"/>
      <c r="CX450" s="157"/>
      <c r="CY450" s="157"/>
      <c r="CZ450" s="157"/>
      <c r="DA450" s="157"/>
      <c r="DB450" s="157"/>
      <c r="DC450" s="157"/>
      <c r="DD450" s="157"/>
      <c r="DE450" s="157"/>
      <c r="DF450" s="157"/>
      <c r="DG450" s="157"/>
      <c r="DH450" s="157"/>
      <c r="DI450" s="157"/>
      <c r="DJ450" s="157"/>
      <c r="DK450" s="157"/>
      <c r="DL450" s="157"/>
      <c r="DM450" s="157"/>
      <c r="DN450" s="157"/>
      <c r="DO450" s="157"/>
      <c r="DP450" s="157"/>
      <c r="DQ450" s="157"/>
      <c r="DR450" s="157"/>
      <c r="DS450" s="157"/>
      <c r="DT450" s="157"/>
      <c r="DU450" s="157"/>
      <c r="DV450" s="157"/>
      <c r="DW450" s="157"/>
      <c r="DX450" s="157"/>
      <c r="DY450" s="157"/>
      <c r="DZ450" s="157"/>
      <c r="EA450" s="157"/>
      <c r="EB450" s="157"/>
      <c r="EC450" s="157"/>
      <c r="ED450" s="157"/>
      <c r="EE450" s="157"/>
      <c r="EF450" s="157"/>
      <c r="EG450" s="157"/>
      <c r="EH450" s="157"/>
      <c r="EI450" s="157"/>
      <c r="EJ450" s="157"/>
      <c r="EK450" s="157"/>
      <c r="EL450" s="157"/>
      <c r="EM450" s="157"/>
      <c r="EN450" s="157"/>
      <c r="EO450" s="157"/>
      <c r="EP450" s="157"/>
      <c r="EQ450" s="157"/>
      <c r="ER450" s="157"/>
      <c r="ES450" s="157"/>
      <c r="ET450" s="157"/>
      <c r="EU450" s="157"/>
      <c r="EV450" s="157"/>
      <c r="EW450" s="157"/>
      <c r="EX450" s="157"/>
      <c r="EY450" s="157"/>
      <c r="EZ450" s="157"/>
      <c r="FA450" s="157"/>
      <c r="FB450" s="157"/>
      <c r="FC450" s="157"/>
      <c r="FD450" s="157"/>
      <c r="FE450" s="157"/>
      <c r="FF450" s="157"/>
      <c r="FG450" s="157"/>
      <c r="FH450" s="157"/>
      <c r="FI450" s="157"/>
      <c r="FJ450" s="157"/>
      <c r="FK450" s="157"/>
      <c r="FL450" s="157"/>
      <c r="FM450" s="157"/>
      <c r="FN450" s="157"/>
      <c r="FO450" s="157"/>
      <c r="FP450" s="157"/>
      <c r="FQ450" s="157"/>
      <c r="FR450" s="157"/>
      <c r="FS450" s="157"/>
      <c r="FT450" s="157"/>
      <c r="FU450" s="157"/>
      <c r="FV450" s="157"/>
      <c r="FW450" s="157"/>
      <c r="FX450" s="157"/>
      <c r="FY450" s="157"/>
      <c r="FZ450" s="157"/>
      <c r="GA450" s="157"/>
      <c r="GB450" s="157"/>
      <c r="GC450" s="157"/>
    </row>
    <row r="451" spans="1:185" s="531" customFormat="1" ht="13.8">
      <c r="A451" s="154" t="s">
        <v>6258</v>
      </c>
      <c r="B451" s="126" t="s">
        <v>5860</v>
      </c>
      <c r="C451" s="202">
        <v>2</v>
      </c>
      <c r="D451" s="146">
        <v>17128</v>
      </c>
      <c r="E451" s="146">
        <v>17128</v>
      </c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  <c r="Z451" s="157"/>
      <c r="AA451" s="157"/>
      <c r="AB451" s="157"/>
      <c r="AC451" s="157"/>
      <c r="AD451" s="157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  <c r="BK451" s="157"/>
      <c r="BL451" s="157"/>
      <c r="BM451" s="157"/>
      <c r="BN451" s="157"/>
      <c r="BO451" s="157"/>
      <c r="BP451" s="157"/>
      <c r="BQ451" s="157"/>
      <c r="BR451" s="157"/>
      <c r="BS451" s="157"/>
      <c r="BT451" s="157"/>
      <c r="BU451" s="157"/>
      <c r="BV451" s="157"/>
      <c r="BW451" s="157"/>
      <c r="BX451" s="157"/>
      <c r="BY451" s="157"/>
      <c r="BZ451" s="157"/>
      <c r="CA451" s="157"/>
      <c r="CB451" s="157"/>
      <c r="CC451" s="157"/>
      <c r="CD451" s="157"/>
      <c r="CE451" s="157"/>
      <c r="CF451" s="157"/>
      <c r="CG451" s="157"/>
      <c r="CH451" s="157"/>
      <c r="CI451" s="157"/>
      <c r="CJ451" s="157"/>
      <c r="CK451" s="157"/>
      <c r="CL451" s="157"/>
      <c r="CM451" s="157"/>
      <c r="CN451" s="157"/>
      <c r="CO451" s="157"/>
      <c r="CP451" s="157"/>
      <c r="CQ451" s="157"/>
      <c r="CR451" s="157"/>
      <c r="CS451" s="157"/>
      <c r="CT451" s="157"/>
      <c r="CU451" s="157"/>
      <c r="CV451" s="157"/>
      <c r="CW451" s="157"/>
      <c r="CX451" s="157"/>
      <c r="CY451" s="157"/>
      <c r="CZ451" s="157"/>
      <c r="DA451" s="157"/>
      <c r="DB451" s="157"/>
      <c r="DC451" s="157"/>
      <c r="DD451" s="157"/>
      <c r="DE451" s="157"/>
      <c r="DF451" s="157"/>
      <c r="DG451" s="157"/>
      <c r="DH451" s="157"/>
      <c r="DI451" s="157"/>
      <c r="DJ451" s="157"/>
      <c r="DK451" s="157"/>
      <c r="DL451" s="157"/>
      <c r="DM451" s="157"/>
      <c r="DN451" s="157"/>
      <c r="DO451" s="157"/>
      <c r="DP451" s="157"/>
      <c r="DQ451" s="157"/>
      <c r="DR451" s="157"/>
      <c r="DS451" s="157"/>
      <c r="DT451" s="157"/>
      <c r="DU451" s="157"/>
      <c r="DV451" s="157"/>
      <c r="DW451" s="157"/>
      <c r="DX451" s="157"/>
      <c r="DY451" s="157"/>
      <c r="DZ451" s="157"/>
      <c r="EA451" s="157"/>
      <c r="EB451" s="157"/>
      <c r="EC451" s="157"/>
      <c r="ED451" s="157"/>
      <c r="EE451" s="157"/>
      <c r="EF451" s="157"/>
      <c r="EG451" s="157"/>
      <c r="EH451" s="157"/>
      <c r="EI451" s="157"/>
      <c r="EJ451" s="157"/>
      <c r="EK451" s="157"/>
      <c r="EL451" s="157"/>
      <c r="EM451" s="157"/>
      <c r="EN451" s="157"/>
      <c r="EO451" s="157"/>
      <c r="EP451" s="157"/>
      <c r="EQ451" s="157"/>
      <c r="ER451" s="157"/>
      <c r="ES451" s="157"/>
      <c r="ET451" s="157"/>
      <c r="EU451" s="157"/>
      <c r="EV451" s="157"/>
      <c r="EW451" s="157"/>
      <c r="EX451" s="157"/>
      <c r="EY451" s="157"/>
      <c r="EZ451" s="157"/>
      <c r="FA451" s="157"/>
      <c r="FB451" s="157"/>
      <c r="FC451" s="157"/>
      <c r="FD451" s="157"/>
      <c r="FE451" s="157"/>
      <c r="FF451" s="157"/>
      <c r="FG451" s="157"/>
      <c r="FH451" s="157"/>
      <c r="FI451" s="157"/>
      <c r="FJ451" s="157"/>
      <c r="FK451" s="157"/>
      <c r="FL451" s="157"/>
      <c r="FM451" s="157"/>
      <c r="FN451" s="157"/>
      <c r="FO451" s="157"/>
      <c r="FP451" s="157"/>
      <c r="FQ451" s="157"/>
      <c r="FR451" s="157"/>
      <c r="FS451" s="157"/>
      <c r="FT451" s="157"/>
      <c r="FU451" s="157"/>
      <c r="FV451" s="157"/>
      <c r="FW451" s="157"/>
      <c r="FX451" s="157"/>
      <c r="FY451" s="157"/>
      <c r="FZ451" s="157"/>
      <c r="GA451" s="157"/>
      <c r="GB451" s="157"/>
      <c r="GC451" s="157"/>
    </row>
    <row r="452" spans="1:185" s="531" customFormat="1" ht="13.8">
      <c r="A452" s="154" t="s">
        <v>6259</v>
      </c>
      <c r="B452" s="126" t="s">
        <v>5860</v>
      </c>
      <c r="C452" s="202">
        <v>1</v>
      </c>
      <c r="D452" s="146">
        <v>17705</v>
      </c>
      <c r="E452" s="146">
        <v>17705</v>
      </c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  <c r="Z452" s="157"/>
      <c r="AA452" s="157"/>
      <c r="AB452" s="157"/>
      <c r="AC452" s="157"/>
      <c r="AD452" s="157"/>
      <c r="AE452" s="157"/>
      <c r="AF452" s="157"/>
      <c r="AG452" s="157"/>
      <c r="AH452" s="157"/>
      <c r="AI452" s="157"/>
      <c r="AJ452" s="157"/>
      <c r="AK452" s="157"/>
      <c r="AL452" s="157"/>
      <c r="AM452" s="157"/>
      <c r="AN452" s="157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157"/>
      <c r="AZ452" s="157"/>
      <c r="BA452" s="157"/>
      <c r="BB452" s="157"/>
      <c r="BC452" s="157"/>
      <c r="BD452" s="157"/>
      <c r="BE452" s="157"/>
      <c r="BF452" s="157"/>
      <c r="BG452" s="157"/>
      <c r="BH452" s="157"/>
      <c r="BI452" s="157"/>
      <c r="BJ452" s="157"/>
      <c r="BK452" s="157"/>
      <c r="BL452" s="157"/>
      <c r="BM452" s="157"/>
      <c r="BN452" s="157"/>
      <c r="BO452" s="157"/>
      <c r="BP452" s="157"/>
      <c r="BQ452" s="157"/>
      <c r="BR452" s="157"/>
      <c r="BS452" s="157"/>
      <c r="BT452" s="157"/>
      <c r="BU452" s="157"/>
      <c r="BV452" s="157"/>
      <c r="BW452" s="157"/>
      <c r="BX452" s="157"/>
      <c r="BY452" s="157"/>
      <c r="BZ452" s="157"/>
      <c r="CA452" s="157"/>
      <c r="CB452" s="157"/>
      <c r="CC452" s="157"/>
      <c r="CD452" s="157"/>
      <c r="CE452" s="157"/>
      <c r="CF452" s="157"/>
      <c r="CG452" s="157"/>
      <c r="CH452" s="157"/>
      <c r="CI452" s="157"/>
      <c r="CJ452" s="157"/>
      <c r="CK452" s="157"/>
      <c r="CL452" s="157"/>
      <c r="CM452" s="157"/>
      <c r="CN452" s="157"/>
      <c r="CO452" s="157"/>
      <c r="CP452" s="157"/>
      <c r="CQ452" s="157"/>
      <c r="CR452" s="157"/>
      <c r="CS452" s="157"/>
      <c r="CT452" s="157"/>
      <c r="CU452" s="157"/>
      <c r="CV452" s="157"/>
      <c r="CW452" s="157"/>
      <c r="CX452" s="157"/>
      <c r="CY452" s="157"/>
      <c r="CZ452" s="157"/>
      <c r="DA452" s="157"/>
      <c r="DB452" s="157"/>
      <c r="DC452" s="157"/>
      <c r="DD452" s="157"/>
      <c r="DE452" s="157"/>
      <c r="DF452" s="157"/>
      <c r="DG452" s="157"/>
      <c r="DH452" s="157"/>
      <c r="DI452" s="157"/>
      <c r="DJ452" s="157"/>
      <c r="DK452" s="157"/>
      <c r="DL452" s="157"/>
      <c r="DM452" s="157"/>
      <c r="DN452" s="157"/>
      <c r="DO452" s="157"/>
      <c r="DP452" s="157"/>
      <c r="DQ452" s="157"/>
      <c r="DR452" s="157"/>
      <c r="DS452" s="157"/>
      <c r="DT452" s="157"/>
      <c r="DU452" s="157"/>
      <c r="DV452" s="157"/>
      <c r="DW452" s="157"/>
      <c r="DX452" s="157"/>
      <c r="DY452" s="157"/>
      <c r="DZ452" s="157"/>
      <c r="EA452" s="157"/>
      <c r="EB452" s="157"/>
      <c r="EC452" s="157"/>
      <c r="ED452" s="157"/>
      <c r="EE452" s="157"/>
      <c r="EF452" s="157"/>
      <c r="EG452" s="157"/>
      <c r="EH452" s="157"/>
      <c r="EI452" s="157"/>
      <c r="EJ452" s="157"/>
      <c r="EK452" s="157"/>
      <c r="EL452" s="157"/>
      <c r="EM452" s="157"/>
      <c r="EN452" s="157"/>
      <c r="EO452" s="157"/>
      <c r="EP452" s="157"/>
      <c r="EQ452" s="157"/>
      <c r="ER452" s="157"/>
      <c r="ES452" s="157"/>
      <c r="ET452" s="157"/>
      <c r="EU452" s="157"/>
      <c r="EV452" s="157"/>
      <c r="EW452" s="157"/>
      <c r="EX452" s="157"/>
      <c r="EY452" s="157"/>
      <c r="EZ452" s="157"/>
      <c r="FA452" s="157"/>
      <c r="FB452" s="157"/>
      <c r="FC452" s="157"/>
      <c r="FD452" s="157"/>
      <c r="FE452" s="157"/>
      <c r="FF452" s="157"/>
      <c r="FG452" s="157"/>
      <c r="FH452" s="157"/>
      <c r="FI452" s="157"/>
      <c r="FJ452" s="157"/>
      <c r="FK452" s="157"/>
      <c r="FL452" s="157"/>
      <c r="FM452" s="157"/>
      <c r="FN452" s="157"/>
      <c r="FO452" s="157"/>
      <c r="FP452" s="157"/>
      <c r="FQ452" s="157"/>
      <c r="FR452" s="157"/>
      <c r="FS452" s="157"/>
      <c r="FT452" s="157"/>
      <c r="FU452" s="157"/>
      <c r="FV452" s="157"/>
      <c r="FW452" s="157"/>
      <c r="FX452" s="157"/>
      <c r="FY452" s="157"/>
      <c r="FZ452" s="157"/>
      <c r="GA452" s="157"/>
      <c r="GB452" s="157"/>
      <c r="GC452" s="157"/>
    </row>
    <row r="453" spans="1:185" s="531" customFormat="1" ht="13.8">
      <c r="A453" s="154" t="s">
        <v>6260</v>
      </c>
      <c r="B453" s="126" t="s">
        <v>5860</v>
      </c>
      <c r="C453" s="202">
        <v>2</v>
      </c>
      <c r="D453" s="146">
        <v>12182.67</v>
      </c>
      <c r="E453" s="146">
        <v>12182.67</v>
      </c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  <c r="AA453" s="157"/>
      <c r="AB453" s="157"/>
      <c r="AC453" s="157"/>
      <c r="AD453" s="157"/>
      <c r="AE453" s="157"/>
      <c r="AF453" s="157"/>
      <c r="AG453" s="157"/>
      <c r="AH453" s="157"/>
      <c r="AI453" s="157"/>
      <c r="AJ453" s="157"/>
      <c r="AK453" s="157"/>
      <c r="AL453" s="157"/>
      <c r="AM453" s="157"/>
      <c r="AN453" s="157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157"/>
      <c r="AZ453" s="157"/>
      <c r="BA453" s="157"/>
      <c r="BB453" s="157"/>
      <c r="BC453" s="157"/>
      <c r="BD453" s="157"/>
      <c r="BE453" s="157"/>
      <c r="BF453" s="157"/>
      <c r="BG453" s="157"/>
      <c r="BH453" s="157"/>
      <c r="BI453" s="157"/>
      <c r="BJ453" s="157"/>
      <c r="BK453" s="157"/>
      <c r="BL453" s="157"/>
      <c r="BM453" s="157"/>
      <c r="BN453" s="157"/>
      <c r="BO453" s="157"/>
      <c r="BP453" s="157"/>
      <c r="BQ453" s="157"/>
      <c r="BR453" s="157"/>
      <c r="BS453" s="157"/>
      <c r="BT453" s="157"/>
      <c r="BU453" s="157"/>
      <c r="BV453" s="157"/>
      <c r="BW453" s="157"/>
      <c r="BX453" s="157"/>
      <c r="BY453" s="157"/>
      <c r="BZ453" s="157"/>
      <c r="CA453" s="157"/>
      <c r="CB453" s="157"/>
      <c r="CC453" s="157"/>
      <c r="CD453" s="157"/>
      <c r="CE453" s="157"/>
      <c r="CF453" s="157"/>
      <c r="CG453" s="157"/>
      <c r="CH453" s="157"/>
      <c r="CI453" s="157"/>
      <c r="CJ453" s="157"/>
      <c r="CK453" s="157"/>
      <c r="CL453" s="157"/>
      <c r="CM453" s="157"/>
      <c r="CN453" s="157"/>
      <c r="CO453" s="157"/>
      <c r="CP453" s="157"/>
      <c r="CQ453" s="157"/>
      <c r="CR453" s="157"/>
      <c r="CS453" s="157"/>
      <c r="CT453" s="157"/>
      <c r="CU453" s="157"/>
      <c r="CV453" s="157"/>
      <c r="CW453" s="157"/>
      <c r="CX453" s="157"/>
      <c r="CY453" s="157"/>
      <c r="CZ453" s="157"/>
      <c r="DA453" s="157"/>
      <c r="DB453" s="157"/>
      <c r="DC453" s="157"/>
      <c r="DD453" s="157"/>
      <c r="DE453" s="157"/>
      <c r="DF453" s="157"/>
      <c r="DG453" s="157"/>
      <c r="DH453" s="157"/>
      <c r="DI453" s="157"/>
      <c r="DJ453" s="157"/>
      <c r="DK453" s="157"/>
      <c r="DL453" s="157"/>
      <c r="DM453" s="157"/>
      <c r="DN453" s="157"/>
      <c r="DO453" s="157"/>
      <c r="DP453" s="157"/>
      <c r="DQ453" s="157"/>
      <c r="DR453" s="157"/>
      <c r="DS453" s="157"/>
      <c r="DT453" s="157"/>
      <c r="DU453" s="157"/>
      <c r="DV453" s="157"/>
      <c r="DW453" s="157"/>
      <c r="DX453" s="157"/>
      <c r="DY453" s="157"/>
      <c r="DZ453" s="157"/>
      <c r="EA453" s="157"/>
      <c r="EB453" s="157"/>
      <c r="EC453" s="157"/>
      <c r="ED453" s="157"/>
      <c r="EE453" s="157"/>
      <c r="EF453" s="157"/>
      <c r="EG453" s="157"/>
      <c r="EH453" s="157"/>
      <c r="EI453" s="157"/>
      <c r="EJ453" s="157"/>
      <c r="EK453" s="157"/>
      <c r="EL453" s="157"/>
      <c r="EM453" s="157"/>
      <c r="EN453" s="157"/>
      <c r="EO453" s="157"/>
      <c r="EP453" s="157"/>
      <c r="EQ453" s="157"/>
      <c r="ER453" s="157"/>
      <c r="ES453" s="157"/>
      <c r="ET453" s="157"/>
      <c r="EU453" s="157"/>
      <c r="EV453" s="157"/>
      <c r="EW453" s="157"/>
      <c r="EX453" s="157"/>
      <c r="EY453" s="157"/>
      <c r="EZ453" s="157"/>
      <c r="FA453" s="157"/>
      <c r="FB453" s="157"/>
      <c r="FC453" s="157"/>
      <c r="FD453" s="157"/>
      <c r="FE453" s="157"/>
      <c r="FF453" s="157"/>
      <c r="FG453" s="157"/>
      <c r="FH453" s="157"/>
      <c r="FI453" s="157"/>
      <c r="FJ453" s="157"/>
      <c r="FK453" s="157"/>
      <c r="FL453" s="157"/>
      <c r="FM453" s="157"/>
      <c r="FN453" s="157"/>
      <c r="FO453" s="157"/>
      <c r="FP453" s="157"/>
      <c r="FQ453" s="157"/>
      <c r="FR453" s="157"/>
      <c r="FS453" s="157"/>
      <c r="FT453" s="157"/>
      <c r="FU453" s="157"/>
      <c r="FV453" s="157"/>
      <c r="FW453" s="157"/>
      <c r="FX453" s="157"/>
      <c r="FY453" s="157"/>
      <c r="FZ453" s="157"/>
      <c r="GA453" s="157"/>
      <c r="GB453" s="157"/>
      <c r="GC453" s="157"/>
    </row>
    <row r="454" spans="1:185" s="531" customFormat="1" ht="13.8">
      <c r="A454" s="154" t="s">
        <v>6261</v>
      </c>
      <c r="B454" s="126" t="s">
        <v>5860</v>
      </c>
      <c r="C454" s="202">
        <v>7</v>
      </c>
      <c r="D454" s="146">
        <v>8257.82</v>
      </c>
      <c r="E454" s="146">
        <v>8257.82</v>
      </c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  <c r="Z454" s="157"/>
      <c r="AA454" s="157"/>
      <c r="AB454" s="157"/>
      <c r="AC454" s="157"/>
      <c r="AD454" s="157"/>
      <c r="AE454" s="157"/>
      <c r="AF454" s="157"/>
      <c r="AG454" s="157"/>
      <c r="AH454" s="157"/>
      <c r="AI454" s="157"/>
      <c r="AJ454" s="157"/>
      <c r="AK454" s="157"/>
      <c r="AL454" s="157"/>
      <c r="AM454" s="157"/>
      <c r="AN454" s="157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157"/>
      <c r="AZ454" s="157"/>
      <c r="BA454" s="157"/>
      <c r="BB454" s="157"/>
      <c r="BC454" s="157"/>
      <c r="BD454" s="157"/>
      <c r="BE454" s="157"/>
      <c r="BF454" s="157"/>
      <c r="BG454" s="157"/>
      <c r="BH454" s="157"/>
      <c r="BI454" s="157"/>
      <c r="BJ454" s="157"/>
      <c r="BK454" s="157"/>
      <c r="BL454" s="157"/>
      <c r="BM454" s="157"/>
      <c r="BN454" s="157"/>
      <c r="BO454" s="157"/>
      <c r="BP454" s="157"/>
      <c r="BQ454" s="157"/>
      <c r="BR454" s="157"/>
      <c r="BS454" s="157"/>
      <c r="BT454" s="157"/>
      <c r="BU454" s="157"/>
      <c r="BV454" s="157"/>
      <c r="BW454" s="157"/>
      <c r="BX454" s="157"/>
      <c r="BY454" s="157"/>
      <c r="BZ454" s="157"/>
      <c r="CA454" s="157"/>
      <c r="CB454" s="157"/>
      <c r="CC454" s="157"/>
      <c r="CD454" s="157"/>
      <c r="CE454" s="157"/>
      <c r="CF454" s="157"/>
      <c r="CG454" s="157"/>
      <c r="CH454" s="157"/>
      <c r="CI454" s="157"/>
      <c r="CJ454" s="157"/>
      <c r="CK454" s="157"/>
      <c r="CL454" s="157"/>
      <c r="CM454" s="157"/>
      <c r="CN454" s="157"/>
      <c r="CO454" s="157"/>
      <c r="CP454" s="157"/>
      <c r="CQ454" s="157"/>
      <c r="CR454" s="157"/>
      <c r="CS454" s="157"/>
      <c r="CT454" s="157"/>
      <c r="CU454" s="157"/>
      <c r="CV454" s="157"/>
      <c r="CW454" s="157"/>
      <c r="CX454" s="157"/>
      <c r="CY454" s="157"/>
      <c r="CZ454" s="157"/>
      <c r="DA454" s="157"/>
      <c r="DB454" s="157"/>
      <c r="DC454" s="157"/>
      <c r="DD454" s="157"/>
      <c r="DE454" s="157"/>
      <c r="DF454" s="157"/>
      <c r="DG454" s="157"/>
      <c r="DH454" s="157"/>
      <c r="DI454" s="157"/>
      <c r="DJ454" s="157"/>
      <c r="DK454" s="157"/>
      <c r="DL454" s="157"/>
      <c r="DM454" s="157"/>
      <c r="DN454" s="157"/>
      <c r="DO454" s="157"/>
      <c r="DP454" s="157"/>
      <c r="DQ454" s="157"/>
      <c r="DR454" s="157"/>
      <c r="DS454" s="157"/>
      <c r="DT454" s="157"/>
      <c r="DU454" s="157"/>
      <c r="DV454" s="157"/>
      <c r="DW454" s="157"/>
      <c r="DX454" s="157"/>
      <c r="DY454" s="157"/>
      <c r="DZ454" s="157"/>
      <c r="EA454" s="157"/>
      <c r="EB454" s="157"/>
      <c r="EC454" s="157"/>
      <c r="ED454" s="157"/>
      <c r="EE454" s="157"/>
      <c r="EF454" s="157"/>
      <c r="EG454" s="157"/>
      <c r="EH454" s="157"/>
      <c r="EI454" s="157"/>
      <c r="EJ454" s="157"/>
      <c r="EK454" s="157"/>
      <c r="EL454" s="157"/>
      <c r="EM454" s="157"/>
      <c r="EN454" s="157"/>
      <c r="EO454" s="157"/>
      <c r="EP454" s="157"/>
      <c r="EQ454" s="157"/>
      <c r="ER454" s="157"/>
      <c r="ES454" s="157"/>
      <c r="ET454" s="157"/>
      <c r="EU454" s="157"/>
      <c r="EV454" s="157"/>
      <c r="EW454" s="157"/>
      <c r="EX454" s="157"/>
      <c r="EY454" s="157"/>
      <c r="EZ454" s="157"/>
      <c r="FA454" s="157"/>
      <c r="FB454" s="157"/>
      <c r="FC454" s="157"/>
      <c r="FD454" s="157"/>
      <c r="FE454" s="157"/>
      <c r="FF454" s="157"/>
      <c r="FG454" s="157"/>
      <c r="FH454" s="157"/>
      <c r="FI454" s="157"/>
      <c r="FJ454" s="157"/>
      <c r="FK454" s="157"/>
      <c r="FL454" s="157"/>
      <c r="FM454" s="157"/>
      <c r="FN454" s="157"/>
      <c r="FO454" s="157"/>
      <c r="FP454" s="157"/>
      <c r="FQ454" s="157"/>
      <c r="FR454" s="157"/>
      <c r="FS454" s="157"/>
      <c r="FT454" s="157"/>
      <c r="FU454" s="157"/>
      <c r="FV454" s="157"/>
      <c r="FW454" s="157"/>
      <c r="FX454" s="157"/>
      <c r="FY454" s="157"/>
      <c r="FZ454" s="157"/>
      <c r="GA454" s="157"/>
      <c r="GB454" s="157"/>
      <c r="GC454" s="157"/>
    </row>
    <row r="455" spans="1:185" s="531" customFormat="1" ht="13.8">
      <c r="A455" s="154" t="s">
        <v>6262</v>
      </c>
      <c r="B455" s="126" t="s">
        <v>5860</v>
      </c>
      <c r="C455" s="202">
        <v>1</v>
      </c>
      <c r="D455" s="146">
        <v>24096</v>
      </c>
      <c r="E455" s="146">
        <v>24096</v>
      </c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  <c r="Z455" s="157"/>
      <c r="AA455" s="157"/>
      <c r="AB455" s="157"/>
      <c r="AC455" s="157"/>
      <c r="AD455" s="157"/>
      <c r="AE455" s="157"/>
      <c r="AF455" s="157"/>
      <c r="AG455" s="157"/>
      <c r="AH455" s="157"/>
      <c r="AI455" s="157"/>
      <c r="AJ455" s="157"/>
      <c r="AK455" s="157"/>
      <c r="AL455" s="157"/>
      <c r="AM455" s="157"/>
      <c r="AN455" s="157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157"/>
      <c r="AZ455" s="157"/>
      <c r="BA455" s="157"/>
      <c r="BB455" s="157"/>
      <c r="BC455" s="157"/>
      <c r="BD455" s="157"/>
      <c r="BE455" s="157"/>
      <c r="BF455" s="157"/>
      <c r="BG455" s="157"/>
      <c r="BH455" s="157"/>
      <c r="BI455" s="157"/>
      <c r="BJ455" s="157"/>
      <c r="BK455" s="157"/>
      <c r="BL455" s="157"/>
      <c r="BM455" s="157"/>
      <c r="BN455" s="157"/>
      <c r="BO455" s="157"/>
      <c r="BP455" s="157"/>
      <c r="BQ455" s="157"/>
      <c r="BR455" s="157"/>
      <c r="BS455" s="157"/>
      <c r="BT455" s="157"/>
      <c r="BU455" s="157"/>
      <c r="BV455" s="157"/>
      <c r="BW455" s="157"/>
      <c r="BX455" s="157"/>
      <c r="BY455" s="157"/>
      <c r="BZ455" s="157"/>
      <c r="CA455" s="157"/>
      <c r="CB455" s="157"/>
      <c r="CC455" s="157"/>
      <c r="CD455" s="157"/>
      <c r="CE455" s="157"/>
      <c r="CF455" s="157"/>
      <c r="CG455" s="157"/>
      <c r="CH455" s="157"/>
      <c r="CI455" s="157"/>
      <c r="CJ455" s="157"/>
      <c r="CK455" s="157"/>
      <c r="CL455" s="157"/>
      <c r="CM455" s="157"/>
      <c r="CN455" s="157"/>
      <c r="CO455" s="157"/>
      <c r="CP455" s="157"/>
      <c r="CQ455" s="157"/>
      <c r="CR455" s="157"/>
      <c r="CS455" s="157"/>
      <c r="CT455" s="157"/>
      <c r="CU455" s="157"/>
      <c r="CV455" s="157"/>
      <c r="CW455" s="157"/>
      <c r="CX455" s="157"/>
      <c r="CY455" s="157"/>
      <c r="CZ455" s="157"/>
      <c r="DA455" s="157"/>
      <c r="DB455" s="157"/>
      <c r="DC455" s="157"/>
      <c r="DD455" s="157"/>
      <c r="DE455" s="157"/>
      <c r="DF455" s="157"/>
      <c r="DG455" s="157"/>
      <c r="DH455" s="157"/>
      <c r="DI455" s="157"/>
      <c r="DJ455" s="157"/>
      <c r="DK455" s="157"/>
      <c r="DL455" s="157"/>
      <c r="DM455" s="157"/>
      <c r="DN455" s="157"/>
      <c r="DO455" s="157"/>
      <c r="DP455" s="157"/>
      <c r="DQ455" s="157"/>
      <c r="DR455" s="157"/>
      <c r="DS455" s="157"/>
      <c r="DT455" s="157"/>
      <c r="DU455" s="157"/>
      <c r="DV455" s="157"/>
      <c r="DW455" s="157"/>
      <c r="DX455" s="157"/>
      <c r="DY455" s="157"/>
      <c r="DZ455" s="157"/>
      <c r="EA455" s="157"/>
      <c r="EB455" s="157"/>
      <c r="EC455" s="157"/>
      <c r="ED455" s="157"/>
      <c r="EE455" s="157"/>
      <c r="EF455" s="157"/>
      <c r="EG455" s="157"/>
      <c r="EH455" s="157"/>
      <c r="EI455" s="157"/>
      <c r="EJ455" s="157"/>
      <c r="EK455" s="157"/>
      <c r="EL455" s="157"/>
      <c r="EM455" s="157"/>
      <c r="EN455" s="157"/>
      <c r="EO455" s="157"/>
      <c r="EP455" s="157"/>
      <c r="EQ455" s="157"/>
      <c r="ER455" s="157"/>
      <c r="ES455" s="157"/>
      <c r="ET455" s="157"/>
      <c r="EU455" s="157"/>
      <c r="EV455" s="157"/>
      <c r="EW455" s="157"/>
      <c r="EX455" s="157"/>
      <c r="EY455" s="157"/>
      <c r="EZ455" s="157"/>
      <c r="FA455" s="157"/>
      <c r="FB455" s="157"/>
      <c r="FC455" s="157"/>
      <c r="FD455" s="157"/>
      <c r="FE455" s="157"/>
      <c r="FF455" s="157"/>
      <c r="FG455" s="157"/>
      <c r="FH455" s="157"/>
      <c r="FI455" s="157"/>
      <c r="FJ455" s="157"/>
      <c r="FK455" s="157"/>
      <c r="FL455" s="157"/>
      <c r="FM455" s="157"/>
      <c r="FN455" s="157"/>
      <c r="FO455" s="157"/>
      <c r="FP455" s="157"/>
      <c r="FQ455" s="157"/>
      <c r="FR455" s="157"/>
      <c r="FS455" s="157"/>
      <c r="FT455" s="157"/>
      <c r="FU455" s="157"/>
      <c r="FV455" s="157"/>
      <c r="FW455" s="157"/>
      <c r="FX455" s="157"/>
      <c r="FY455" s="157"/>
      <c r="FZ455" s="157"/>
      <c r="GA455" s="157"/>
      <c r="GB455" s="157"/>
      <c r="GC455" s="157"/>
    </row>
    <row r="456" spans="1:185" s="531" customFormat="1" ht="13.8">
      <c r="A456" s="154" t="s">
        <v>6263</v>
      </c>
      <c r="B456" s="126" t="s">
        <v>5860</v>
      </c>
      <c r="C456" s="202">
        <v>4</v>
      </c>
      <c r="D456" s="146">
        <v>9920</v>
      </c>
      <c r="E456" s="146">
        <v>9920</v>
      </c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  <c r="Z456" s="157"/>
      <c r="AA456" s="157"/>
      <c r="AB456" s="157"/>
      <c r="AC456" s="157"/>
      <c r="AD456" s="157"/>
      <c r="AE456" s="157"/>
      <c r="AF456" s="157"/>
      <c r="AG456" s="157"/>
      <c r="AH456" s="157"/>
      <c r="AI456" s="157"/>
      <c r="AJ456" s="157"/>
      <c r="AK456" s="157"/>
      <c r="AL456" s="157"/>
      <c r="AM456" s="157"/>
      <c r="AN456" s="157"/>
      <c r="AO456" s="157"/>
      <c r="AP456" s="157"/>
      <c r="AQ456" s="157"/>
      <c r="AR456" s="157"/>
      <c r="AS456" s="157"/>
      <c r="AT456" s="157"/>
      <c r="AU456" s="157"/>
      <c r="AV456" s="157"/>
      <c r="AW456" s="157"/>
      <c r="AX456" s="157"/>
      <c r="AY456" s="157"/>
      <c r="AZ456" s="157"/>
      <c r="BA456" s="157"/>
      <c r="BB456" s="157"/>
      <c r="BC456" s="157"/>
      <c r="BD456" s="157"/>
      <c r="BE456" s="157"/>
      <c r="BF456" s="157"/>
      <c r="BG456" s="157"/>
      <c r="BH456" s="157"/>
      <c r="BI456" s="157"/>
      <c r="BJ456" s="157"/>
      <c r="BK456" s="157"/>
      <c r="BL456" s="157"/>
      <c r="BM456" s="157"/>
      <c r="BN456" s="157"/>
      <c r="BO456" s="157"/>
      <c r="BP456" s="157"/>
      <c r="BQ456" s="157"/>
      <c r="BR456" s="157"/>
      <c r="BS456" s="157"/>
      <c r="BT456" s="157"/>
      <c r="BU456" s="157"/>
      <c r="BV456" s="157"/>
      <c r="BW456" s="157"/>
      <c r="BX456" s="157"/>
      <c r="BY456" s="157"/>
      <c r="BZ456" s="157"/>
      <c r="CA456" s="157"/>
      <c r="CB456" s="157"/>
      <c r="CC456" s="157"/>
      <c r="CD456" s="157"/>
      <c r="CE456" s="157"/>
      <c r="CF456" s="157"/>
      <c r="CG456" s="157"/>
      <c r="CH456" s="157"/>
      <c r="CI456" s="157"/>
      <c r="CJ456" s="157"/>
      <c r="CK456" s="157"/>
      <c r="CL456" s="157"/>
      <c r="CM456" s="157"/>
      <c r="CN456" s="157"/>
      <c r="CO456" s="157"/>
      <c r="CP456" s="157"/>
      <c r="CQ456" s="157"/>
      <c r="CR456" s="157"/>
      <c r="CS456" s="157"/>
      <c r="CT456" s="157"/>
      <c r="CU456" s="157"/>
      <c r="CV456" s="157"/>
      <c r="CW456" s="157"/>
      <c r="CX456" s="157"/>
      <c r="CY456" s="157"/>
      <c r="CZ456" s="157"/>
      <c r="DA456" s="157"/>
      <c r="DB456" s="157"/>
      <c r="DC456" s="157"/>
      <c r="DD456" s="157"/>
      <c r="DE456" s="157"/>
      <c r="DF456" s="157"/>
      <c r="DG456" s="157"/>
      <c r="DH456" s="157"/>
      <c r="DI456" s="157"/>
      <c r="DJ456" s="157"/>
      <c r="DK456" s="157"/>
      <c r="DL456" s="157"/>
      <c r="DM456" s="157"/>
      <c r="DN456" s="157"/>
      <c r="DO456" s="157"/>
      <c r="DP456" s="157"/>
      <c r="DQ456" s="157"/>
      <c r="DR456" s="157"/>
      <c r="DS456" s="157"/>
      <c r="DT456" s="157"/>
      <c r="DU456" s="157"/>
      <c r="DV456" s="157"/>
      <c r="DW456" s="157"/>
      <c r="DX456" s="157"/>
      <c r="DY456" s="157"/>
      <c r="DZ456" s="157"/>
      <c r="EA456" s="157"/>
      <c r="EB456" s="157"/>
      <c r="EC456" s="157"/>
      <c r="ED456" s="157"/>
      <c r="EE456" s="157"/>
      <c r="EF456" s="157"/>
      <c r="EG456" s="157"/>
      <c r="EH456" s="157"/>
      <c r="EI456" s="157"/>
      <c r="EJ456" s="157"/>
      <c r="EK456" s="157"/>
      <c r="EL456" s="157"/>
      <c r="EM456" s="157"/>
      <c r="EN456" s="157"/>
      <c r="EO456" s="157"/>
      <c r="EP456" s="157"/>
      <c r="EQ456" s="157"/>
      <c r="ER456" s="157"/>
      <c r="ES456" s="157"/>
      <c r="ET456" s="157"/>
      <c r="EU456" s="157"/>
      <c r="EV456" s="157"/>
      <c r="EW456" s="157"/>
      <c r="EX456" s="157"/>
      <c r="EY456" s="157"/>
      <c r="EZ456" s="157"/>
      <c r="FA456" s="157"/>
      <c r="FB456" s="157"/>
      <c r="FC456" s="157"/>
      <c r="FD456" s="157"/>
      <c r="FE456" s="157"/>
      <c r="FF456" s="157"/>
      <c r="FG456" s="157"/>
      <c r="FH456" s="157"/>
      <c r="FI456" s="157"/>
      <c r="FJ456" s="157"/>
      <c r="FK456" s="157"/>
      <c r="FL456" s="157"/>
      <c r="FM456" s="157"/>
      <c r="FN456" s="157"/>
      <c r="FO456" s="157"/>
      <c r="FP456" s="157"/>
      <c r="FQ456" s="157"/>
      <c r="FR456" s="157"/>
      <c r="FS456" s="157"/>
      <c r="FT456" s="157"/>
      <c r="FU456" s="157"/>
      <c r="FV456" s="157"/>
      <c r="FW456" s="157"/>
      <c r="FX456" s="157"/>
      <c r="FY456" s="157"/>
      <c r="FZ456" s="157"/>
      <c r="GA456" s="157"/>
      <c r="GB456" s="157"/>
      <c r="GC456" s="157"/>
    </row>
    <row r="457" spans="1:185" s="531" customFormat="1" ht="13.8">
      <c r="A457" s="154" t="s">
        <v>6264</v>
      </c>
      <c r="B457" s="126" t="s">
        <v>5862</v>
      </c>
      <c r="C457" s="202">
        <v>2</v>
      </c>
      <c r="D457" s="146">
        <v>12694</v>
      </c>
      <c r="E457" s="146">
        <v>12694</v>
      </c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  <c r="Z457" s="157"/>
      <c r="AA457" s="157"/>
      <c r="AB457" s="157"/>
      <c r="AC457" s="157"/>
      <c r="AD457" s="157"/>
      <c r="AE457" s="157"/>
      <c r="AF457" s="157"/>
      <c r="AG457" s="157"/>
      <c r="AH457" s="157"/>
      <c r="AI457" s="157"/>
      <c r="AJ457" s="157"/>
      <c r="AK457" s="157"/>
      <c r="AL457" s="157"/>
      <c r="AM457" s="157"/>
      <c r="AN457" s="157"/>
      <c r="AO457" s="157"/>
      <c r="AP457" s="157"/>
      <c r="AQ457" s="157"/>
      <c r="AR457" s="157"/>
      <c r="AS457" s="157"/>
      <c r="AT457" s="157"/>
      <c r="AU457" s="157"/>
      <c r="AV457" s="157"/>
      <c r="AW457" s="157"/>
      <c r="AX457" s="157"/>
      <c r="AY457" s="157"/>
      <c r="AZ457" s="157"/>
      <c r="BA457" s="157"/>
      <c r="BB457" s="157"/>
      <c r="BC457" s="157"/>
      <c r="BD457" s="157"/>
      <c r="BE457" s="157"/>
      <c r="BF457" s="157"/>
      <c r="BG457" s="157"/>
      <c r="BH457" s="157"/>
      <c r="BI457" s="157"/>
      <c r="BJ457" s="157"/>
      <c r="BK457" s="157"/>
      <c r="BL457" s="157"/>
      <c r="BM457" s="157"/>
      <c r="BN457" s="157"/>
      <c r="BO457" s="157"/>
      <c r="BP457" s="157"/>
      <c r="BQ457" s="157"/>
      <c r="BR457" s="157"/>
      <c r="BS457" s="157"/>
      <c r="BT457" s="157"/>
      <c r="BU457" s="157"/>
      <c r="BV457" s="157"/>
      <c r="BW457" s="157"/>
      <c r="BX457" s="157"/>
      <c r="BY457" s="157"/>
      <c r="BZ457" s="157"/>
      <c r="CA457" s="157"/>
      <c r="CB457" s="157"/>
      <c r="CC457" s="157"/>
      <c r="CD457" s="157"/>
      <c r="CE457" s="157"/>
      <c r="CF457" s="157"/>
      <c r="CG457" s="157"/>
      <c r="CH457" s="157"/>
      <c r="CI457" s="157"/>
      <c r="CJ457" s="157"/>
      <c r="CK457" s="157"/>
      <c r="CL457" s="157"/>
      <c r="CM457" s="157"/>
      <c r="CN457" s="157"/>
      <c r="CO457" s="157"/>
      <c r="CP457" s="157"/>
      <c r="CQ457" s="157"/>
      <c r="CR457" s="157"/>
      <c r="CS457" s="157"/>
      <c r="CT457" s="157"/>
      <c r="CU457" s="157"/>
      <c r="CV457" s="157"/>
      <c r="CW457" s="157"/>
      <c r="CX457" s="157"/>
      <c r="CY457" s="157"/>
      <c r="CZ457" s="157"/>
      <c r="DA457" s="157"/>
      <c r="DB457" s="157"/>
      <c r="DC457" s="157"/>
      <c r="DD457" s="157"/>
      <c r="DE457" s="157"/>
      <c r="DF457" s="157"/>
      <c r="DG457" s="157"/>
      <c r="DH457" s="157"/>
      <c r="DI457" s="157"/>
      <c r="DJ457" s="157"/>
      <c r="DK457" s="157"/>
      <c r="DL457" s="157"/>
      <c r="DM457" s="157"/>
      <c r="DN457" s="157"/>
      <c r="DO457" s="157"/>
      <c r="DP457" s="157"/>
      <c r="DQ457" s="157"/>
      <c r="DR457" s="157"/>
      <c r="DS457" s="157"/>
      <c r="DT457" s="157"/>
      <c r="DU457" s="157"/>
      <c r="DV457" s="157"/>
      <c r="DW457" s="157"/>
      <c r="DX457" s="157"/>
      <c r="DY457" s="157"/>
      <c r="DZ457" s="157"/>
      <c r="EA457" s="157"/>
      <c r="EB457" s="157"/>
      <c r="EC457" s="157"/>
      <c r="ED457" s="157"/>
      <c r="EE457" s="157"/>
      <c r="EF457" s="157"/>
      <c r="EG457" s="157"/>
      <c r="EH457" s="157"/>
      <c r="EI457" s="157"/>
      <c r="EJ457" s="157"/>
      <c r="EK457" s="157"/>
      <c r="EL457" s="157"/>
      <c r="EM457" s="157"/>
      <c r="EN457" s="157"/>
      <c r="EO457" s="157"/>
      <c r="EP457" s="157"/>
      <c r="EQ457" s="157"/>
      <c r="ER457" s="157"/>
      <c r="ES457" s="157"/>
      <c r="ET457" s="157"/>
      <c r="EU457" s="157"/>
      <c r="EV457" s="157"/>
      <c r="EW457" s="157"/>
      <c r="EX457" s="157"/>
      <c r="EY457" s="157"/>
      <c r="EZ457" s="157"/>
      <c r="FA457" s="157"/>
      <c r="FB457" s="157"/>
      <c r="FC457" s="157"/>
      <c r="FD457" s="157"/>
      <c r="FE457" s="157"/>
      <c r="FF457" s="157"/>
      <c r="FG457" s="157"/>
      <c r="FH457" s="157"/>
      <c r="FI457" s="157"/>
      <c r="FJ457" s="157"/>
      <c r="FK457" s="157"/>
      <c r="FL457" s="157"/>
      <c r="FM457" s="157"/>
      <c r="FN457" s="157"/>
      <c r="FO457" s="157"/>
      <c r="FP457" s="157"/>
      <c r="FQ457" s="157"/>
      <c r="FR457" s="157"/>
      <c r="FS457" s="157"/>
      <c r="FT457" s="157"/>
      <c r="FU457" s="157"/>
      <c r="FV457" s="157"/>
      <c r="FW457" s="157"/>
      <c r="FX457" s="157"/>
      <c r="FY457" s="157"/>
      <c r="FZ457" s="157"/>
      <c r="GA457" s="157"/>
      <c r="GB457" s="157"/>
      <c r="GC457" s="157"/>
    </row>
    <row r="458" spans="1:185" s="531" customFormat="1" ht="13.8">
      <c r="A458" s="154" t="s">
        <v>6265</v>
      </c>
      <c r="B458" s="126" t="s">
        <v>5862</v>
      </c>
      <c r="C458" s="202">
        <v>2</v>
      </c>
      <c r="D458" s="146">
        <v>6165</v>
      </c>
      <c r="E458" s="146">
        <v>6165</v>
      </c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  <c r="Z458" s="157"/>
      <c r="AA458" s="157"/>
      <c r="AB458" s="157"/>
      <c r="AC458" s="157"/>
      <c r="AD458" s="157"/>
      <c r="AE458" s="157"/>
      <c r="AF458" s="157"/>
      <c r="AG458" s="157"/>
      <c r="AH458" s="157"/>
      <c r="AI458" s="157"/>
      <c r="AJ458" s="157"/>
      <c r="AK458" s="157"/>
      <c r="AL458" s="157"/>
      <c r="AM458" s="157"/>
      <c r="AN458" s="157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157"/>
      <c r="AZ458" s="157"/>
      <c r="BA458" s="157"/>
      <c r="BB458" s="157"/>
      <c r="BC458" s="157"/>
      <c r="BD458" s="157"/>
      <c r="BE458" s="157"/>
      <c r="BF458" s="157"/>
      <c r="BG458" s="157"/>
      <c r="BH458" s="157"/>
      <c r="BI458" s="157"/>
      <c r="BJ458" s="157"/>
      <c r="BK458" s="157"/>
      <c r="BL458" s="157"/>
      <c r="BM458" s="157"/>
      <c r="BN458" s="157"/>
      <c r="BO458" s="157"/>
      <c r="BP458" s="157"/>
      <c r="BQ458" s="157"/>
      <c r="BR458" s="157"/>
      <c r="BS458" s="157"/>
      <c r="BT458" s="157"/>
      <c r="BU458" s="157"/>
      <c r="BV458" s="157"/>
      <c r="BW458" s="157"/>
      <c r="BX458" s="157"/>
      <c r="BY458" s="157"/>
      <c r="BZ458" s="157"/>
      <c r="CA458" s="157"/>
      <c r="CB458" s="157"/>
      <c r="CC458" s="157"/>
      <c r="CD458" s="157"/>
      <c r="CE458" s="157"/>
      <c r="CF458" s="157"/>
      <c r="CG458" s="157"/>
      <c r="CH458" s="157"/>
      <c r="CI458" s="157"/>
      <c r="CJ458" s="157"/>
      <c r="CK458" s="157"/>
      <c r="CL458" s="157"/>
      <c r="CM458" s="157"/>
      <c r="CN458" s="157"/>
      <c r="CO458" s="157"/>
      <c r="CP458" s="157"/>
      <c r="CQ458" s="157"/>
      <c r="CR458" s="157"/>
      <c r="CS458" s="157"/>
      <c r="CT458" s="157"/>
      <c r="CU458" s="157"/>
      <c r="CV458" s="157"/>
      <c r="CW458" s="157"/>
      <c r="CX458" s="157"/>
      <c r="CY458" s="157"/>
      <c r="CZ458" s="157"/>
      <c r="DA458" s="157"/>
      <c r="DB458" s="157"/>
      <c r="DC458" s="157"/>
      <c r="DD458" s="157"/>
      <c r="DE458" s="157"/>
      <c r="DF458" s="157"/>
      <c r="DG458" s="157"/>
      <c r="DH458" s="157"/>
      <c r="DI458" s="157"/>
      <c r="DJ458" s="157"/>
      <c r="DK458" s="157"/>
      <c r="DL458" s="157"/>
      <c r="DM458" s="157"/>
      <c r="DN458" s="157"/>
      <c r="DO458" s="157"/>
      <c r="DP458" s="157"/>
      <c r="DQ458" s="157"/>
      <c r="DR458" s="157"/>
      <c r="DS458" s="157"/>
      <c r="DT458" s="157"/>
      <c r="DU458" s="157"/>
      <c r="DV458" s="157"/>
      <c r="DW458" s="157"/>
      <c r="DX458" s="157"/>
      <c r="DY458" s="157"/>
      <c r="DZ458" s="157"/>
      <c r="EA458" s="157"/>
      <c r="EB458" s="157"/>
      <c r="EC458" s="157"/>
      <c r="ED458" s="157"/>
      <c r="EE458" s="157"/>
      <c r="EF458" s="157"/>
      <c r="EG458" s="157"/>
      <c r="EH458" s="157"/>
      <c r="EI458" s="157"/>
      <c r="EJ458" s="157"/>
      <c r="EK458" s="157"/>
      <c r="EL458" s="157"/>
      <c r="EM458" s="157"/>
      <c r="EN458" s="157"/>
      <c r="EO458" s="157"/>
      <c r="EP458" s="157"/>
      <c r="EQ458" s="157"/>
      <c r="ER458" s="157"/>
      <c r="ES458" s="157"/>
      <c r="ET458" s="157"/>
      <c r="EU458" s="157"/>
      <c r="EV458" s="157"/>
      <c r="EW458" s="157"/>
      <c r="EX458" s="157"/>
      <c r="EY458" s="157"/>
      <c r="EZ458" s="157"/>
      <c r="FA458" s="157"/>
      <c r="FB458" s="157"/>
      <c r="FC458" s="157"/>
      <c r="FD458" s="157"/>
      <c r="FE458" s="157"/>
      <c r="FF458" s="157"/>
      <c r="FG458" s="157"/>
      <c r="FH458" s="157"/>
      <c r="FI458" s="157"/>
      <c r="FJ458" s="157"/>
      <c r="FK458" s="157"/>
      <c r="FL458" s="157"/>
      <c r="FM458" s="157"/>
      <c r="FN458" s="157"/>
      <c r="FO458" s="157"/>
      <c r="FP458" s="157"/>
      <c r="FQ458" s="157"/>
      <c r="FR458" s="157"/>
      <c r="FS458" s="157"/>
      <c r="FT458" s="157"/>
      <c r="FU458" s="157"/>
      <c r="FV458" s="157"/>
      <c r="FW458" s="157"/>
      <c r="FX458" s="157"/>
      <c r="FY458" s="157"/>
      <c r="FZ458" s="157"/>
      <c r="GA458" s="157"/>
      <c r="GB458" s="157"/>
      <c r="GC458" s="157"/>
    </row>
    <row r="459" spans="1:185" s="531" customFormat="1" ht="13.8">
      <c r="A459" s="154" t="s">
        <v>6266</v>
      </c>
      <c r="B459" s="126" t="s">
        <v>5862</v>
      </c>
      <c r="C459" s="202">
        <v>55</v>
      </c>
      <c r="D459" s="146">
        <v>7783</v>
      </c>
      <c r="E459" s="146">
        <v>7783</v>
      </c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  <c r="Z459" s="157"/>
      <c r="AA459" s="157"/>
      <c r="AB459" s="157"/>
      <c r="AC459" s="157"/>
      <c r="AD459" s="157"/>
      <c r="AE459" s="157"/>
      <c r="AF459" s="157"/>
      <c r="AG459" s="157"/>
      <c r="AH459" s="157"/>
      <c r="AI459" s="157"/>
      <c r="AJ459" s="157"/>
      <c r="AK459" s="157"/>
      <c r="AL459" s="157"/>
      <c r="AM459" s="157"/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57"/>
      <c r="BG459" s="157"/>
      <c r="BH459" s="157"/>
      <c r="BI459" s="157"/>
      <c r="BJ459" s="157"/>
      <c r="BK459" s="157"/>
      <c r="BL459" s="157"/>
      <c r="BM459" s="157"/>
      <c r="BN459" s="157"/>
      <c r="BO459" s="157"/>
      <c r="BP459" s="157"/>
      <c r="BQ459" s="157"/>
      <c r="BR459" s="157"/>
      <c r="BS459" s="157"/>
      <c r="BT459" s="157"/>
      <c r="BU459" s="157"/>
      <c r="BV459" s="157"/>
      <c r="BW459" s="157"/>
      <c r="BX459" s="157"/>
      <c r="BY459" s="157"/>
      <c r="BZ459" s="157"/>
      <c r="CA459" s="157"/>
      <c r="CB459" s="157"/>
      <c r="CC459" s="157"/>
      <c r="CD459" s="157"/>
      <c r="CE459" s="157"/>
      <c r="CF459" s="157"/>
      <c r="CG459" s="157"/>
      <c r="CH459" s="157"/>
      <c r="CI459" s="157"/>
      <c r="CJ459" s="157"/>
      <c r="CK459" s="157"/>
      <c r="CL459" s="157"/>
      <c r="CM459" s="157"/>
      <c r="CN459" s="157"/>
      <c r="CO459" s="157"/>
      <c r="CP459" s="157"/>
      <c r="CQ459" s="157"/>
      <c r="CR459" s="157"/>
      <c r="CS459" s="157"/>
      <c r="CT459" s="157"/>
      <c r="CU459" s="157"/>
      <c r="CV459" s="157"/>
      <c r="CW459" s="157"/>
      <c r="CX459" s="157"/>
      <c r="CY459" s="157"/>
      <c r="CZ459" s="157"/>
      <c r="DA459" s="157"/>
      <c r="DB459" s="157"/>
      <c r="DC459" s="157"/>
      <c r="DD459" s="157"/>
      <c r="DE459" s="157"/>
      <c r="DF459" s="157"/>
      <c r="DG459" s="157"/>
      <c r="DH459" s="157"/>
      <c r="DI459" s="157"/>
      <c r="DJ459" s="157"/>
      <c r="DK459" s="157"/>
      <c r="DL459" s="157"/>
      <c r="DM459" s="157"/>
      <c r="DN459" s="157"/>
      <c r="DO459" s="157"/>
      <c r="DP459" s="157"/>
      <c r="DQ459" s="157"/>
      <c r="DR459" s="157"/>
      <c r="DS459" s="157"/>
      <c r="DT459" s="157"/>
      <c r="DU459" s="157"/>
      <c r="DV459" s="157"/>
      <c r="DW459" s="157"/>
      <c r="DX459" s="157"/>
      <c r="DY459" s="157"/>
      <c r="DZ459" s="157"/>
      <c r="EA459" s="157"/>
      <c r="EB459" s="157"/>
      <c r="EC459" s="157"/>
      <c r="ED459" s="157"/>
      <c r="EE459" s="157"/>
      <c r="EF459" s="157"/>
      <c r="EG459" s="157"/>
      <c r="EH459" s="157"/>
      <c r="EI459" s="157"/>
      <c r="EJ459" s="157"/>
      <c r="EK459" s="157"/>
      <c r="EL459" s="157"/>
      <c r="EM459" s="157"/>
      <c r="EN459" s="157"/>
      <c r="EO459" s="157"/>
      <c r="EP459" s="157"/>
      <c r="EQ459" s="157"/>
      <c r="ER459" s="157"/>
      <c r="ES459" s="157"/>
      <c r="ET459" s="157"/>
      <c r="EU459" s="157"/>
      <c r="EV459" s="157"/>
      <c r="EW459" s="157"/>
      <c r="EX459" s="157"/>
      <c r="EY459" s="157"/>
      <c r="EZ459" s="157"/>
      <c r="FA459" s="157"/>
      <c r="FB459" s="157"/>
      <c r="FC459" s="157"/>
      <c r="FD459" s="157"/>
      <c r="FE459" s="157"/>
      <c r="FF459" s="157"/>
      <c r="FG459" s="157"/>
      <c r="FH459" s="157"/>
      <c r="FI459" s="157"/>
      <c r="FJ459" s="157"/>
      <c r="FK459" s="157"/>
      <c r="FL459" s="157"/>
      <c r="FM459" s="157"/>
      <c r="FN459" s="157"/>
      <c r="FO459" s="157"/>
      <c r="FP459" s="157"/>
      <c r="FQ459" s="157"/>
      <c r="FR459" s="157"/>
      <c r="FS459" s="157"/>
      <c r="FT459" s="157"/>
      <c r="FU459" s="157"/>
      <c r="FV459" s="157"/>
      <c r="FW459" s="157"/>
      <c r="FX459" s="157"/>
      <c r="FY459" s="157"/>
      <c r="FZ459" s="157"/>
      <c r="GA459" s="157"/>
      <c r="GB459" s="157"/>
      <c r="GC459" s="157"/>
    </row>
    <row r="460" spans="1:185" s="531" customFormat="1" ht="13.8">
      <c r="A460" s="154" t="s">
        <v>6267</v>
      </c>
      <c r="B460" s="126" t="s">
        <v>5862</v>
      </c>
      <c r="C460" s="202">
        <v>3</v>
      </c>
      <c r="D460" s="146">
        <v>8257.82</v>
      </c>
      <c r="E460" s="146">
        <v>8257.82</v>
      </c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  <c r="Z460" s="157"/>
      <c r="AA460" s="157"/>
      <c r="AB460" s="157"/>
      <c r="AC460" s="157"/>
      <c r="AD460" s="157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157"/>
      <c r="AZ460" s="157"/>
      <c r="BA460" s="157"/>
      <c r="BB460" s="157"/>
      <c r="BC460" s="157"/>
      <c r="BD460" s="157"/>
      <c r="BE460" s="157"/>
      <c r="BF460" s="157"/>
      <c r="BG460" s="157"/>
      <c r="BH460" s="157"/>
      <c r="BI460" s="157"/>
      <c r="BJ460" s="157"/>
      <c r="BK460" s="157"/>
      <c r="BL460" s="157"/>
      <c r="BM460" s="157"/>
      <c r="BN460" s="157"/>
      <c r="BO460" s="157"/>
      <c r="BP460" s="157"/>
      <c r="BQ460" s="157"/>
      <c r="BR460" s="157"/>
      <c r="BS460" s="157"/>
      <c r="BT460" s="157"/>
      <c r="BU460" s="157"/>
      <c r="BV460" s="157"/>
      <c r="BW460" s="157"/>
      <c r="BX460" s="157"/>
      <c r="BY460" s="157"/>
      <c r="BZ460" s="157"/>
      <c r="CA460" s="157"/>
      <c r="CB460" s="157"/>
      <c r="CC460" s="157"/>
      <c r="CD460" s="157"/>
      <c r="CE460" s="157"/>
      <c r="CF460" s="157"/>
      <c r="CG460" s="157"/>
      <c r="CH460" s="157"/>
      <c r="CI460" s="157"/>
      <c r="CJ460" s="157"/>
      <c r="CK460" s="157"/>
      <c r="CL460" s="157"/>
      <c r="CM460" s="157"/>
      <c r="CN460" s="157"/>
      <c r="CO460" s="157"/>
      <c r="CP460" s="157"/>
      <c r="CQ460" s="157"/>
      <c r="CR460" s="157"/>
      <c r="CS460" s="157"/>
      <c r="CT460" s="157"/>
      <c r="CU460" s="157"/>
      <c r="CV460" s="157"/>
      <c r="CW460" s="157"/>
      <c r="CX460" s="157"/>
      <c r="CY460" s="157"/>
      <c r="CZ460" s="157"/>
      <c r="DA460" s="157"/>
      <c r="DB460" s="157"/>
      <c r="DC460" s="157"/>
      <c r="DD460" s="157"/>
      <c r="DE460" s="157"/>
      <c r="DF460" s="157"/>
      <c r="DG460" s="157"/>
      <c r="DH460" s="157"/>
      <c r="DI460" s="157"/>
      <c r="DJ460" s="157"/>
      <c r="DK460" s="157"/>
      <c r="DL460" s="157"/>
      <c r="DM460" s="157"/>
      <c r="DN460" s="157"/>
      <c r="DO460" s="157"/>
      <c r="DP460" s="157"/>
      <c r="DQ460" s="157"/>
      <c r="DR460" s="157"/>
      <c r="DS460" s="157"/>
      <c r="DT460" s="157"/>
      <c r="DU460" s="157"/>
      <c r="DV460" s="157"/>
      <c r="DW460" s="157"/>
      <c r="DX460" s="157"/>
      <c r="DY460" s="157"/>
      <c r="DZ460" s="157"/>
      <c r="EA460" s="157"/>
      <c r="EB460" s="157"/>
      <c r="EC460" s="157"/>
      <c r="ED460" s="157"/>
      <c r="EE460" s="157"/>
      <c r="EF460" s="157"/>
      <c r="EG460" s="157"/>
      <c r="EH460" s="157"/>
      <c r="EI460" s="157"/>
      <c r="EJ460" s="157"/>
      <c r="EK460" s="157"/>
      <c r="EL460" s="157"/>
      <c r="EM460" s="157"/>
      <c r="EN460" s="157"/>
      <c r="EO460" s="157"/>
      <c r="EP460" s="157"/>
      <c r="EQ460" s="157"/>
      <c r="ER460" s="157"/>
      <c r="ES460" s="157"/>
      <c r="ET460" s="157"/>
      <c r="EU460" s="157"/>
      <c r="EV460" s="157"/>
      <c r="EW460" s="157"/>
      <c r="EX460" s="157"/>
      <c r="EY460" s="157"/>
      <c r="EZ460" s="157"/>
      <c r="FA460" s="157"/>
      <c r="FB460" s="157"/>
      <c r="FC460" s="157"/>
      <c r="FD460" s="157"/>
      <c r="FE460" s="157"/>
      <c r="FF460" s="157"/>
      <c r="FG460" s="157"/>
      <c r="FH460" s="157"/>
      <c r="FI460" s="157"/>
      <c r="FJ460" s="157"/>
      <c r="FK460" s="157"/>
      <c r="FL460" s="157"/>
      <c r="FM460" s="157"/>
      <c r="FN460" s="157"/>
      <c r="FO460" s="157"/>
      <c r="FP460" s="157"/>
      <c r="FQ460" s="157"/>
      <c r="FR460" s="157"/>
      <c r="FS460" s="157"/>
      <c r="FT460" s="157"/>
      <c r="FU460" s="157"/>
      <c r="FV460" s="157"/>
      <c r="FW460" s="157"/>
      <c r="FX460" s="157"/>
      <c r="FY460" s="157"/>
      <c r="FZ460" s="157"/>
      <c r="GA460" s="157"/>
      <c r="GB460" s="157"/>
      <c r="GC460" s="157"/>
    </row>
    <row r="461" spans="1:185" s="531" customFormat="1" ht="13.8">
      <c r="A461" s="154" t="s">
        <v>6268</v>
      </c>
      <c r="B461" s="126" t="s">
        <v>5862</v>
      </c>
      <c r="C461" s="202">
        <v>6</v>
      </c>
      <c r="D461" s="146">
        <v>7115</v>
      </c>
      <c r="E461" s="146">
        <v>7115</v>
      </c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  <c r="Z461" s="157"/>
      <c r="AA461" s="157"/>
      <c r="AB461" s="157"/>
      <c r="AC461" s="157"/>
      <c r="AD461" s="157"/>
      <c r="AE461" s="157"/>
      <c r="AF461" s="157"/>
      <c r="AG461" s="157"/>
      <c r="AH461" s="157"/>
      <c r="AI461" s="157"/>
      <c r="AJ461" s="157"/>
      <c r="AK461" s="157"/>
      <c r="AL461" s="157"/>
      <c r="AM461" s="157"/>
      <c r="AN461" s="157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157"/>
      <c r="AZ461" s="157"/>
      <c r="BA461" s="157"/>
      <c r="BB461" s="157"/>
      <c r="BC461" s="157"/>
      <c r="BD461" s="157"/>
      <c r="BE461" s="157"/>
      <c r="BF461" s="157"/>
      <c r="BG461" s="157"/>
      <c r="BH461" s="157"/>
      <c r="BI461" s="157"/>
      <c r="BJ461" s="157"/>
      <c r="BK461" s="157"/>
      <c r="BL461" s="157"/>
      <c r="BM461" s="157"/>
      <c r="BN461" s="157"/>
      <c r="BO461" s="157"/>
      <c r="BP461" s="157"/>
      <c r="BQ461" s="157"/>
      <c r="BR461" s="157"/>
      <c r="BS461" s="157"/>
      <c r="BT461" s="157"/>
      <c r="BU461" s="157"/>
      <c r="BV461" s="157"/>
      <c r="BW461" s="157"/>
      <c r="BX461" s="157"/>
      <c r="BY461" s="157"/>
      <c r="BZ461" s="157"/>
      <c r="CA461" s="157"/>
      <c r="CB461" s="157"/>
      <c r="CC461" s="157"/>
      <c r="CD461" s="157"/>
      <c r="CE461" s="157"/>
      <c r="CF461" s="157"/>
      <c r="CG461" s="157"/>
      <c r="CH461" s="157"/>
      <c r="CI461" s="157"/>
      <c r="CJ461" s="157"/>
      <c r="CK461" s="157"/>
      <c r="CL461" s="157"/>
      <c r="CM461" s="157"/>
      <c r="CN461" s="157"/>
      <c r="CO461" s="157"/>
      <c r="CP461" s="157"/>
      <c r="CQ461" s="157"/>
      <c r="CR461" s="157"/>
      <c r="CS461" s="157"/>
      <c r="CT461" s="157"/>
      <c r="CU461" s="157"/>
      <c r="CV461" s="157"/>
      <c r="CW461" s="157"/>
      <c r="CX461" s="157"/>
      <c r="CY461" s="157"/>
      <c r="CZ461" s="157"/>
      <c r="DA461" s="157"/>
      <c r="DB461" s="157"/>
      <c r="DC461" s="157"/>
      <c r="DD461" s="157"/>
      <c r="DE461" s="157"/>
      <c r="DF461" s="157"/>
      <c r="DG461" s="157"/>
      <c r="DH461" s="157"/>
      <c r="DI461" s="157"/>
      <c r="DJ461" s="157"/>
      <c r="DK461" s="157"/>
      <c r="DL461" s="157"/>
      <c r="DM461" s="157"/>
      <c r="DN461" s="157"/>
      <c r="DO461" s="157"/>
      <c r="DP461" s="157"/>
      <c r="DQ461" s="157"/>
      <c r="DR461" s="157"/>
      <c r="DS461" s="157"/>
      <c r="DT461" s="157"/>
      <c r="DU461" s="157"/>
      <c r="DV461" s="157"/>
      <c r="DW461" s="157"/>
      <c r="DX461" s="157"/>
      <c r="DY461" s="157"/>
      <c r="DZ461" s="157"/>
      <c r="EA461" s="157"/>
      <c r="EB461" s="157"/>
      <c r="EC461" s="157"/>
      <c r="ED461" s="157"/>
      <c r="EE461" s="157"/>
      <c r="EF461" s="157"/>
      <c r="EG461" s="157"/>
      <c r="EH461" s="157"/>
      <c r="EI461" s="157"/>
      <c r="EJ461" s="157"/>
      <c r="EK461" s="157"/>
      <c r="EL461" s="157"/>
      <c r="EM461" s="157"/>
      <c r="EN461" s="157"/>
      <c r="EO461" s="157"/>
      <c r="EP461" s="157"/>
      <c r="EQ461" s="157"/>
      <c r="ER461" s="157"/>
      <c r="ES461" s="157"/>
      <c r="ET461" s="157"/>
      <c r="EU461" s="157"/>
      <c r="EV461" s="157"/>
      <c r="EW461" s="157"/>
      <c r="EX461" s="157"/>
      <c r="EY461" s="157"/>
      <c r="EZ461" s="157"/>
      <c r="FA461" s="157"/>
      <c r="FB461" s="157"/>
      <c r="FC461" s="157"/>
      <c r="FD461" s="157"/>
      <c r="FE461" s="157"/>
      <c r="FF461" s="157"/>
      <c r="FG461" s="157"/>
      <c r="FH461" s="157"/>
      <c r="FI461" s="157"/>
      <c r="FJ461" s="157"/>
      <c r="FK461" s="157"/>
      <c r="FL461" s="157"/>
      <c r="FM461" s="157"/>
      <c r="FN461" s="157"/>
      <c r="FO461" s="157"/>
      <c r="FP461" s="157"/>
      <c r="FQ461" s="157"/>
      <c r="FR461" s="157"/>
      <c r="FS461" s="157"/>
      <c r="FT461" s="157"/>
      <c r="FU461" s="157"/>
      <c r="FV461" s="157"/>
      <c r="FW461" s="157"/>
      <c r="FX461" s="157"/>
      <c r="FY461" s="157"/>
      <c r="FZ461" s="157"/>
      <c r="GA461" s="157"/>
      <c r="GB461" s="157"/>
      <c r="GC461" s="157"/>
    </row>
    <row r="462" spans="1:185" s="531" customFormat="1" ht="13.8">
      <c r="A462" s="154" t="s">
        <v>6269</v>
      </c>
      <c r="B462" s="126" t="s">
        <v>5862</v>
      </c>
      <c r="C462" s="202">
        <v>101</v>
      </c>
      <c r="D462" s="146">
        <v>7457</v>
      </c>
      <c r="E462" s="146">
        <v>7457</v>
      </c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  <c r="Z462" s="157"/>
      <c r="AA462" s="157"/>
      <c r="AB462" s="157"/>
      <c r="AC462" s="157"/>
      <c r="AD462" s="157"/>
      <c r="AE462" s="157"/>
      <c r="AF462" s="157"/>
      <c r="AG462" s="157"/>
      <c r="AH462" s="157"/>
      <c r="AI462" s="157"/>
      <c r="AJ462" s="157"/>
      <c r="AK462" s="157"/>
      <c r="AL462" s="157"/>
      <c r="AM462" s="157"/>
      <c r="AN462" s="157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157"/>
      <c r="AZ462" s="157"/>
      <c r="BA462" s="157"/>
      <c r="BB462" s="157"/>
      <c r="BC462" s="157"/>
      <c r="BD462" s="157"/>
      <c r="BE462" s="157"/>
      <c r="BF462" s="157"/>
      <c r="BG462" s="157"/>
      <c r="BH462" s="157"/>
      <c r="BI462" s="157"/>
      <c r="BJ462" s="157"/>
      <c r="BK462" s="157"/>
      <c r="BL462" s="157"/>
      <c r="BM462" s="157"/>
      <c r="BN462" s="157"/>
      <c r="BO462" s="157"/>
      <c r="BP462" s="157"/>
      <c r="BQ462" s="157"/>
      <c r="BR462" s="157"/>
      <c r="BS462" s="157"/>
      <c r="BT462" s="157"/>
      <c r="BU462" s="157"/>
      <c r="BV462" s="157"/>
      <c r="BW462" s="157"/>
      <c r="BX462" s="157"/>
      <c r="BY462" s="157"/>
      <c r="BZ462" s="157"/>
      <c r="CA462" s="157"/>
      <c r="CB462" s="157"/>
      <c r="CC462" s="157"/>
      <c r="CD462" s="157"/>
      <c r="CE462" s="157"/>
      <c r="CF462" s="157"/>
      <c r="CG462" s="157"/>
      <c r="CH462" s="157"/>
      <c r="CI462" s="157"/>
      <c r="CJ462" s="157"/>
      <c r="CK462" s="157"/>
      <c r="CL462" s="157"/>
      <c r="CM462" s="157"/>
      <c r="CN462" s="157"/>
      <c r="CO462" s="157"/>
      <c r="CP462" s="157"/>
      <c r="CQ462" s="157"/>
      <c r="CR462" s="157"/>
      <c r="CS462" s="157"/>
      <c r="CT462" s="157"/>
      <c r="CU462" s="157"/>
      <c r="CV462" s="157"/>
      <c r="CW462" s="157"/>
      <c r="CX462" s="157"/>
      <c r="CY462" s="157"/>
      <c r="CZ462" s="157"/>
      <c r="DA462" s="157"/>
      <c r="DB462" s="157"/>
      <c r="DC462" s="157"/>
      <c r="DD462" s="157"/>
      <c r="DE462" s="157"/>
      <c r="DF462" s="157"/>
      <c r="DG462" s="157"/>
      <c r="DH462" s="157"/>
      <c r="DI462" s="157"/>
      <c r="DJ462" s="157"/>
      <c r="DK462" s="157"/>
      <c r="DL462" s="157"/>
      <c r="DM462" s="157"/>
      <c r="DN462" s="157"/>
      <c r="DO462" s="157"/>
      <c r="DP462" s="157"/>
      <c r="DQ462" s="157"/>
      <c r="DR462" s="157"/>
      <c r="DS462" s="157"/>
      <c r="DT462" s="157"/>
      <c r="DU462" s="157"/>
      <c r="DV462" s="157"/>
      <c r="DW462" s="157"/>
      <c r="DX462" s="157"/>
      <c r="DY462" s="157"/>
      <c r="DZ462" s="157"/>
      <c r="EA462" s="157"/>
      <c r="EB462" s="157"/>
      <c r="EC462" s="157"/>
      <c r="ED462" s="157"/>
      <c r="EE462" s="157"/>
      <c r="EF462" s="157"/>
      <c r="EG462" s="157"/>
      <c r="EH462" s="157"/>
      <c r="EI462" s="157"/>
      <c r="EJ462" s="157"/>
      <c r="EK462" s="157"/>
      <c r="EL462" s="157"/>
      <c r="EM462" s="157"/>
      <c r="EN462" s="157"/>
      <c r="EO462" s="157"/>
      <c r="EP462" s="157"/>
      <c r="EQ462" s="157"/>
      <c r="ER462" s="157"/>
      <c r="ES462" s="157"/>
      <c r="ET462" s="157"/>
      <c r="EU462" s="157"/>
      <c r="EV462" s="157"/>
      <c r="EW462" s="157"/>
      <c r="EX462" s="157"/>
      <c r="EY462" s="157"/>
      <c r="EZ462" s="157"/>
      <c r="FA462" s="157"/>
      <c r="FB462" s="157"/>
      <c r="FC462" s="157"/>
      <c r="FD462" s="157"/>
      <c r="FE462" s="157"/>
      <c r="FF462" s="157"/>
      <c r="FG462" s="157"/>
      <c r="FH462" s="157"/>
      <c r="FI462" s="157"/>
      <c r="FJ462" s="157"/>
      <c r="FK462" s="157"/>
      <c r="FL462" s="157"/>
      <c r="FM462" s="157"/>
      <c r="FN462" s="157"/>
      <c r="FO462" s="157"/>
      <c r="FP462" s="157"/>
      <c r="FQ462" s="157"/>
      <c r="FR462" s="157"/>
      <c r="FS462" s="157"/>
      <c r="FT462" s="157"/>
      <c r="FU462" s="157"/>
      <c r="FV462" s="157"/>
      <c r="FW462" s="157"/>
      <c r="FX462" s="157"/>
      <c r="FY462" s="157"/>
      <c r="FZ462" s="157"/>
      <c r="GA462" s="157"/>
      <c r="GB462" s="157"/>
      <c r="GC462" s="157"/>
    </row>
    <row r="463" spans="1:185" s="531" customFormat="1" ht="13.8">
      <c r="A463" s="154" t="s">
        <v>6270</v>
      </c>
      <c r="B463" s="126" t="s">
        <v>5862</v>
      </c>
      <c r="C463" s="202">
        <v>1</v>
      </c>
      <c r="D463" s="146">
        <v>7000</v>
      </c>
      <c r="E463" s="146">
        <v>7000</v>
      </c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  <c r="AD463" s="157"/>
      <c r="AE463" s="157"/>
      <c r="AF463" s="157"/>
      <c r="AG463" s="157"/>
      <c r="AH463" s="157"/>
      <c r="AI463" s="157"/>
      <c r="AJ463" s="157"/>
      <c r="AK463" s="157"/>
      <c r="AL463" s="157"/>
      <c r="AM463" s="157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  <c r="BK463" s="157"/>
      <c r="BL463" s="157"/>
      <c r="BM463" s="157"/>
      <c r="BN463" s="157"/>
      <c r="BO463" s="157"/>
      <c r="BP463" s="157"/>
      <c r="BQ463" s="157"/>
      <c r="BR463" s="157"/>
      <c r="BS463" s="157"/>
      <c r="BT463" s="157"/>
      <c r="BU463" s="157"/>
      <c r="BV463" s="157"/>
      <c r="BW463" s="157"/>
      <c r="BX463" s="157"/>
      <c r="BY463" s="157"/>
      <c r="BZ463" s="157"/>
      <c r="CA463" s="157"/>
      <c r="CB463" s="157"/>
      <c r="CC463" s="157"/>
      <c r="CD463" s="157"/>
      <c r="CE463" s="157"/>
      <c r="CF463" s="157"/>
      <c r="CG463" s="157"/>
      <c r="CH463" s="157"/>
      <c r="CI463" s="157"/>
      <c r="CJ463" s="157"/>
      <c r="CK463" s="157"/>
      <c r="CL463" s="157"/>
      <c r="CM463" s="157"/>
      <c r="CN463" s="157"/>
      <c r="CO463" s="157"/>
      <c r="CP463" s="157"/>
      <c r="CQ463" s="157"/>
      <c r="CR463" s="157"/>
      <c r="CS463" s="157"/>
      <c r="CT463" s="157"/>
      <c r="CU463" s="157"/>
      <c r="CV463" s="157"/>
      <c r="CW463" s="157"/>
      <c r="CX463" s="157"/>
      <c r="CY463" s="157"/>
      <c r="CZ463" s="157"/>
      <c r="DA463" s="157"/>
      <c r="DB463" s="157"/>
      <c r="DC463" s="157"/>
      <c r="DD463" s="157"/>
      <c r="DE463" s="157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7"/>
      <c r="DT463" s="157"/>
      <c r="DU463" s="157"/>
      <c r="DV463" s="157"/>
      <c r="DW463" s="157"/>
      <c r="DX463" s="157"/>
      <c r="DY463" s="157"/>
      <c r="DZ463" s="157"/>
      <c r="EA463" s="157"/>
      <c r="EB463" s="157"/>
      <c r="EC463" s="157"/>
      <c r="ED463" s="157"/>
      <c r="EE463" s="157"/>
      <c r="EF463" s="157"/>
      <c r="EG463" s="157"/>
      <c r="EH463" s="157"/>
      <c r="EI463" s="157"/>
      <c r="EJ463" s="157"/>
      <c r="EK463" s="157"/>
      <c r="EL463" s="157"/>
      <c r="EM463" s="157"/>
      <c r="EN463" s="157"/>
      <c r="EO463" s="157"/>
      <c r="EP463" s="157"/>
      <c r="EQ463" s="157"/>
      <c r="ER463" s="157"/>
      <c r="ES463" s="157"/>
      <c r="ET463" s="157"/>
      <c r="EU463" s="157"/>
      <c r="EV463" s="157"/>
      <c r="EW463" s="157"/>
      <c r="EX463" s="157"/>
      <c r="EY463" s="157"/>
      <c r="EZ463" s="157"/>
      <c r="FA463" s="157"/>
      <c r="FB463" s="157"/>
      <c r="FC463" s="157"/>
      <c r="FD463" s="157"/>
      <c r="FE463" s="157"/>
      <c r="FF463" s="157"/>
      <c r="FG463" s="157"/>
      <c r="FH463" s="157"/>
      <c r="FI463" s="157"/>
      <c r="FJ463" s="157"/>
      <c r="FK463" s="157"/>
      <c r="FL463" s="157"/>
      <c r="FM463" s="157"/>
      <c r="FN463" s="157"/>
      <c r="FO463" s="157"/>
      <c r="FP463" s="157"/>
      <c r="FQ463" s="157"/>
      <c r="FR463" s="157"/>
      <c r="FS463" s="157"/>
      <c r="FT463" s="157"/>
      <c r="FU463" s="157"/>
      <c r="FV463" s="157"/>
      <c r="FW463" s="157"/>
      <c r="FX463" s="157"/>
      <c r="FY463" s="157"/>
      <c r="FZ463" s="157"/>
      <c r="GA463" s="157"/>
      <c r="GB463" s="157"/>
      <c r="GC463" s="157"/>
    </row>
    <row r="464" spans="1:185" s="531" customFormat="1" ht="13.8">
      <c r="A464" s="154" t="s">
        <v>6271</v>
      </c>
      <c r="B464" s="126" t="s">
        <v>5862</v>
      </c>
      <c r="C464" s="202">
        <v>5</v>
      </c>
      <c r="D464" s="146">
        <v>14641</v>
      </c>
      <c r="E464" s="146">
        <v>14641</v>
      </c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157"/>
      <c r="BN464" s="157"/>
      <c r="BO464" s="157"/>
      <c r="BP464" s="157"/>
      <c r="BQ464" s="157"/>
      <c r="BR464" s="157"/>
      <c r="BS464" s="157"/>
      <c r="BT464" s="157"/>
      <c r="BU464" s="157"/>
      <c r="BV464" s="157"/>
      <c r="BW464" s="157"/>
      <c r="BX464" s="157"/>
      <c r="BY464" s="157"/>
      <c r="BZ464" s="157"/>
      <c r="CA464" s="157"/>
      <c r="CB464" s="157"/>
      <c r="CC464" s="157"/>
      <c r="CD464" s="157"/>
      <c r="CE464" s="157"/>
      <c r="CF464" s="157"/>
      <c r="CG464" s="157"/>
      <c r="CH464" s="157"/>
      <c r="CI464" s="157"/>
      <c r="CJ464" s="157"/>
      <c r="CK464" s="157"/>
      <c r="CL464" s="157"/>
      <c r="CM464" s="157"/>
      <c r="CN464" s="157"/>
      <c r="CO464" s="157"/>
      <c r="CP464" s="157"/>
      <c r="CQ464" s="157"/>
      <c r="CR464" s="157"/>
      <c r="CS464" s="157"/>
      <c r="CT464" s="157"/>
      <c r="CU464" s="157"/>
      <c r="CV464" s="157"/>
      <c r="CW464" s="157"/>
      <c r="CX464" s="157"/>
      <c r="CY464" s="157"/>
      <c r="CZ464" s="157"/>
      <c r="DA464" s="157"/>
      <c r="DB464" s="157"/>
      <c r="DC464" s="157"/>
      <c r="DD464" s="157"/>
      <c r="DE464" s="157"/>
      <c r="DF464" s="157"/>
      <c r="DG464" s="157"/>
      <c r="DH464" s="157"/>
      <c r="DI464" s="157"/>
      <c r="DJ464" s="157"/>
      <c r="DK464" s="157"/>
      <c r="DL464" s="157"/>
      <c r="DM464" s="157"/>
      <c r="DN464" s="157"/>
      <c r="DO464" s="157"/>
      <c r="DP464" s="157"/>
      <c r="DQ464" s="157"/>
      <c r="DR464" s="157"/>
      <c r="DS464" s="157"/>
      <c r="DT464" s="157"/>
      <c r="DU464" s="157"/>
      <c r="DV464" s="157"/>
      <c r="DW464" s="157"/>
      <c r="DX464" s="157"/>
      <c r="DY464" s="157"/>
      <c r="DZ464" s="157"/>
      <c r="EA464" s="157"/>
      <c r="EB464" s="157"/>
      <c r="EC464" s="157"/>
      <c r="ED464" s="157"/>
      <c r="EE464" s="157"/>
      <c r="EF464" s="157"/>
      <c r="EG464" s="157"/>
      <c r="EH464" s="157"/>
      <c r="EI464" s="157"/>
      <c r="EJ464" s="157"/>
      <c r="EK464" s="157"/>
      <c r="EL464" s="157"/>
      <c r="EM464" s="157"/>
      <c r="EN464" s="157"/>
      <c r="EO464" s="157"/>
      <c r="EP464" s="157"/>
      <c r="EQ464" s="157"/>
      <c r="ER464" s="157"/>
      <c r="ES464" s="157"/>
      <c r="ET464" s="157"/>
      <c r="EU464" s="157"/>
      <c r="EV464" s="157"/>
      <c r="EW464" s="157"/>
      <c r="EX464" s="157"/>
      <c r="EY464" s="157"/>
      <c r="EZ464" s="157"/>
      <c r="FA464" s="157"/>
      <c r="FB464" s="157"/>
      <c r="FC464" s="157"/>
      <c r="FD464" s="157"/>
      <c r="FE464" s="157"/>
      <c r="FF464" s="157"/>
      <c r="FG464" s="157"/>
      <c r="FH464" s="157"/>
      <c r="FI464" s="157"/>
      <c r="FJ464" s="157"/>
      <c r="FK464" s="157"/>
      <c r="FL464" s="157"/>
      <c r="FM464" s="157"/>
      <c r="FN464" s="157"/>
      <c r="FO464" s="157"/>
      <c r="FP464" s="157"/>
      <c r="FQ464" s="157"/>
      <c r="FR464" s="157"/>
      <c r="FS464" s="157"/>
      <c r="FT464" s="157"/>
      <c r="FU464" s="157"/>
      <c r="FV464" s="157"/>
      <c r="FW464" s="157"/>
      <c r="FX464" s="157"/>
      <c r="FY464" s="157"/>
      <c r="FZ464" s="157"/>
      <c r="GA464" s="157"/>
      <c r="GB464" s="157"/>
      <c r="GC464" s="157"/>
    </row>
    <row r="465" spans="1:185" s="531" customFormat="1" ht="13.8">
      <c r="A465" s="154" t="s">
        <v>6272</v>
      </c>
      <c r="B465" s="126" t="s">
        <v>5862</v>
      </c>
      <c r="C465" s="202">
        <v>3</v>
      </c>
      <c r="D465" s="146">
        <v>15150</v>
      </c>
      <c r="E465" s="146">
        <v>15150</v>
      </c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7"/>
      <c r="BJ465" s="157"/>
      <c r="BK465" s="157"/>
      <c r="BL465" s="157"/>
      <c r="BM465" s="157"/>
      <c r="BN465" s="157"/>
      <c r="BO465" s="157"/>
      <c r="BP465" s="157"/>
      <c r="BQ465" s="157"/>
      <c r="BR465" s="157"/>
      <c r="BS465" s="157"/>
      <c r="BT465" s="157"/>
      <c r="BU465" s="157"/>
      <c r="BV465" s="157"/>
      <c r="BW465" s="157"/>
      <c r="BX465" s="157"/>
      <c r="BY465" s="157"/>
      <c r="BZ465" s="157"/>
      <c r="CA465" s="157"/>
      <c r="CB465" s="157"/>
      <c r="CC465" s="157"/>
      <c r="CD465" s="157"/>
      <c r="CE465" s="157"/>
      <c r="CF465" s="157"/>
      <c r="CG465" s="157"/>
      <c r="CH465" s="157"/>
      <c r="CI465" s="157"/>
      <c r="CJ465" s="157"/>
      <c r="CK465" s="157"/>
      <c r="CL465" s="157"/>
      <c r="CM465" s="157"/>
      <c r="CN465" s="157"/>
      <c r="CO465" s="157"/>
      <c r="CP465" s="157"/>
      <c r="CQ465" s="157"/>
      <c r="CR465" s="157"/>
      <c r="CS465" s="157"/>
      <c r="CT465" s="157"/>
      <c r="CU465" s="157"/>
      <c r="CV465" s="157"/>
      <c r="CW465" s="157"/>
      <c r="CX465" s="157"/>
      <c r="CY465" s="157"/>
      <c r="CZ465" s="157"/>
      <c r="DA465" s="157"/>
      <c r="DB465" s="157"/>
      <c r="DC465" s="157"/>
      <c r="DD465" s="157"/>
      <c r="DE465" s="157"/>
      <c r="DF465" s="157"/>
      <c r="DG465" s="157"/>
      <c r="DH465" s="157"/>
      <c r="DI465" s="157"/>
      <c r="DJ465" s="157"/>
      <c r="DK465" s="157"/>
      <c r="DL465" s="157"/>
      <c r="DM465" s="157"/>
      <c r="DN465" s="157"/>
      <c r="DO465" s="157"/>
      <c r="DP465" s="157"/>
      <c r="DQ465" s="157"/>
      <c r="DR465" s="157"/>
      <c r="DS465" s="157"/>
      <c r="DT465" s="157"/>
      <c r="DU465" s="157"/>
      <c r="DV465" s="157"/>
      <c r="DW465" s="157"/>
      <c r="DX465" s="157"/>
      <c r="DY465" s="157"/>
      <c r="DZ465" s="157"/>
      <c r="EA465" s="157"/>
      <c r="EB465" s="157"/>
      <c r="EC465" s="157"/>
      <c r="ED465" s="157"/>
      <c r="EE465" s="157"/>
      <c r="EF465" s="157"/>
      <c r="EG465" s="157"/>
      <c r="EH465" s="157"/>
      <c r="EI465" s="157"/>
      <c r="EJ465" s="157"/>
      <c r="EK465" s="157"/>
      <c r="EL465" s="157"/>
      <c r="EM465" s="157"/>
      <c r="EN465" s="157"/>
      <c r="EO465" s="157"/>
      <c r="EP465" s="157"/>
      <c r="EQ465" s="157"/>
      <c r="ER465" s="157"/>
      <c r="ES465" s="157"/>
      <c r="ET465" s="157"/>
      <c r="EU465" s="157"/>
      <c r="EV465" s="157"/>
      <c r="EW465" s="157"/>
      <c r="EX465" s="157"/>
      <c r="EY465" s="157"/>
      <c r="EZ465" s="157"/>
      <c r="FA465" s="157"/>
      <c r="FB465" s="157"/>
      <c r="FC465" s="157"/>
      <c r="FD465" s="157"/>
      <c r="FE465" s="157"/>
      <c r="FF465" s="157"/>
      <c r="FG465" s="157"/>
      <c r="FH465" s="157"/>
      <c r="FI465" s="157"/>
      <c r="FJ465" s="157"/>
      <c r="FK465" s="157"/>
      <c r="FL465" s="157"/>
      <c r="FM465" s="157"/>
      <c r="FN465" s="157"/>
      <c r="FO465" s="157"/>
      <c r="FP465" s="157"/>
      <c r="FQ465" s="157"/>
      <c r="FR465" s="157"/>
      <c r="FS465" s="157"/>
      <c r="FT465" s="157"/>
      <c r="FU465" s="157"/>
      <c r="FV465" s="157"/>
      <c r="FW465" s="157"/>
      <c r="FX465" s="157"/>
      <c r="FY465" s="157"/>
      <c r="FZ465" s="157"/>
      <c r="GA465" s="157"/>
      <c r="GB465" s="157"/>
      <c r="GC465" s="157"/>
    </row>
    <row r="466" spans="1:185" s="531" customFormat="1" ht="13.8">
      <c r="A466" s="154" t="s">
        <v>6273</v>
      </c>
      <c r="B466" s="126" t="s">
        <v>5862</v>
      </c>
      <c r="C466" s="202">
        <v>2</v>
      </c>
      <c r="D466" s="146">
        <v>9920</v>
      </c>
      <c r="E466" s="146">
        <v>9920</v>
      </c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  <c r="Z466" s="157"/>
      <c r="AA466" s="157"/>
      <c r="AB466" s="157"/>
      <c r="AC466" s="157"/>
      <c r="AD466" s="157"/>
      <c r="AE466" s="157"/>
      <c r="AF466" s="157"/>
      <c r="AG466" s="157"/>
      <c r="AH466" s="157"/>
      <c r="AI466" s="157"/>
      <c r="AJ466" s="157"/>
      <c r="AK466" s="157"/>
      <c r="AL466" s="157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  <c r="BG466" s="157"/>
      <c r="BH466" s="157"/>
      <c r="BI466" s="157"/>
      <c r="BJ466" s="157"/>
      <c r="BK466" s="157"/>
      <c r="BL466" s="157"/>
      <c r="BM466" s="157"/>
      <c r="BN466" s="157"/>
      <c r="BO466" s="157"/>
      <c r="BP466" s="157"/>
      <c r="BQ466" s="157"/>
      <c r="BR466" s="157"/>
      <c r="BS466" s="157"/>
      <c r="BT466" s="157"/>
      <c r="BU466" s="157"/>
      <c r="BV466" s="157"/>
      <c r="BW466" s="157"/>
      <c r="BX466" s="157"/>
      <c r="BY466" s="157"/>
      <c r="BZ466" s="157"/>
      <c r="CA466" s="157"/>
      <c r="CB466" s="157"/>
      <c r="CC466" s="157"/>
      <c r="CD466" s="157"/>
      <c r="CE466" s="157"/>
      <c r="CF466" s="157"/>
      <c r="CG466" s="157"/>
      <c r="CH466" s="157"/>
      <c r="CI466" s="157"/>
      <c r="CJ466" s="157"/>
      <c r="CK466" s="157"/>
      <c r="CL466" s="157"/>
      <c r="CM466" s="157"/>
      <c r="CN466" s="157"/>
      <c r="CO466" s="157"/>
      <c r="CP466" s="157"/>
      <c r="CQ466" s="157"/>
      <c r="CR466" s="157"/>
      <c r="CS466" s="157"/>
      <c r="CT466" s="157"/>
      <c r="CU466" s="157"/>
      <c r="CV466" s="157"/>
      <c r="CW466" s="157"/>
      <c r="CX466" s="157"/>
      <c r="CY466" s="157"/>
      <c r="CZ466" s="157"/>
      <c r="DA466" s="157"/>
      <c r="DB466" s="157"/>
      <c r="DC466" s="157"/>
      <c r="DD466" s="157"/>
      <c r="DE466" s="157"/>
      <c r="DF466" s="157"/>
      <c r="DG466" s="157"/>
      <c r="DH466" s="157"/>
      <c r="DI466" s="157"/>
      <c r="DJ466" s="157"/>
      <c r="DK466" s="157"/>
      <c r="DL466" s="157"/>
      <c r="DM466" s="157"/>
      <c r="DN466" s="157"/>
      <c r="DO466" s="157"/>
      <c r="DP466" s="157"/>
      <c r="DQ466" s="157"/>
      <c r="DR466" s="157"/>
      <c r="DS466" s="157"/>
      <c r="DT466" s="157"/>
      <c r="DU466" s="157"/>
      <c r="DV466" s="157"/>
      <c r="DW466" s="157"/>
      <c r="DX466" s="157"/>
      <c r="DY466" s="157"/>
      <c r="DZ466" s="157"/>
      <c r="EA466" s="157"/>
      <c r="EB466" s="157"/>
      <c r="EC466" s="157"/>
      <c r="ED466" s="157"/>
      <c r="EE466" s="157"/>
      <c r="EF466" s="157"/>
      <c r="EG466" s="157"/>
      <c r="EH466" s="157"/>
      <c r="EI466" s="157"/>
      <c r="EJ466" s="157"/>
      <c r="EK466" s="157"/>
      <c r="EL466" s="157"/>
      <c r="EM466" s="157"/>
      <c r="EN466" s="157"/>
      <c r="EO466" s="157"/>
      <c r="EP466" s="157"/>
      <c r="EQ466" s="157"/>
      <c r="ER466" s="157"/>
      <c r="ES466" s="157"/>
      <c r="ET466" s="157"/>
      <c r="EU466" s="157"/>
      <c r="EV466" s="157"/>
      <c r="EW466" s="157"/>
      <c r="EX466" s="157"/>
      <c r="EY466" s="157"/>
      <c r="EZ466" s="157"/>
      <c r="FA466" s="157"/>
      <c r="FB466" s="157"/>
      <c r="FC466" s="157"/>
      <c r="FD466" s="157"/>
      <c r="FE466" s="157"/>
      <c r="FF466" s="157"/>
      <c r="FG466" s="157"/>
      <c r="FH466" s="157"/>
      <c r="FI466" s="157"/>
      <c r="FJ466" s="157"/>
      <c r="FK466" s="157"/>
      <c r="FL466" s="157"/>
      <c r="FM466" s="157"/>
      <c r="FN466" s="157"/>
      <c r="FO466" s="157"/>
      <c r="FP466" s="157"/>
      <c r="FQ466" s="157"/>
      <c r="FR466" s="157"/>
      <c r="FS466" s="157"/>
      <c r="FT466" s="157"/>
      <c r="FU466" s="157"/>
      <c r="FV466" s="157"/>
      <c r="FW466" s="157"/>
      <c r="FX466" s="157"/>
      <c r="FY466" s="157"/>
      <c r="FZ466" s="157"/>
      <c r="GA466" s="157"/>
      <c r="GB466" s="157"/>
      <c r="GC466" s="157"/>
    </row>
    <row r="467" spans="1:185" s="531" customFormat="1" ht="13.8">
      <c r="A467" s="154" t="s">
        <v>6274</v>
      </c>
      <c r="B467" s="126" t="s">
        <v>5866</v>
      </c>
      <c r="C467" s="202">
        <v>2</v>
      </c>
      <c r="D467" s="146">
        <v>7802</v>
      </c>
      <c r="E467" s="146">
        <v>7802</v>
      </c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  <c r="AD467" s="157"/>
      <c r="AE467" s="157"/>
      <c r="AF467" s="157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  <c r="BK467" s="157"/>
      <c r="BL467" s="157"/>
      <c r="BM467" s="157"/>
      <c r="BN467" s="157"/>
      <c r="BO467" s="157"/>
      <c r="BP467" s="157"/>
      <c r="BQ467" s="157"/>
      <c r="BR467" s="157"/>
      <c r="BS467" s="157"/>
      <c r="BT467" s="157"/>
      <c r="BU467" s="157"/>
      <c r="BV467" s="157"/>
      <c r="BW467" s="157"/>
      <c r="BX467" s="157"/>
      <c r="BY467" s="157"/>
      <c r="BZ467" s="157"/>
      <c r="CA467" s="157"/>
      <c r="CB467" s="157"/>
      <c r="CC467" s="157"/>
      <c r="CD467" s="157"/>
      <c r="CE467" s="157"/>
      <c r="CF467" s="157"/>
      <c r="CG467" s="157"/>
      <c r="CH467" s="157"/>
      <c r="CI467" s="157"/>
      <c r="CJ467" s="157"/>
      <c r="CK467" s="157"/>
      <c r="CL467" s="157"/>
      <c r="CM467" s="157"/>
      <c r="CN467" s="157"/>
      <c r="CO467" s="157"/>
      <c r="CP467" s="157"/>
      <c r="CQ467" s="157"/>
      <c r="CR467" s="157"/>
      <c r="CS467" s="157"/>
      <c r="CT467" s="157"/>
      <c r="CU467" s="157"/>
      <c r="CV467" s="157"/>
      <c r="CW467" s="157"/>
      <c r="CX467" s="157"/>
      <c r="CY467" s="157"/>
      <c r="CZ467" s="157"/>
      <c r="DA467" s="157"/>
      <c r="DB467" s="157"/>
      <c r="DC467" s="157"/>
      <c r="DD467" s="157"/>
      <c r="DE467" s="157"/>
      <c r="DF467" s="157"/>
      <c r="DG467" s="157"/>
      <c r="DH467" s="157"/>
      <c r="DI467" s="157"/>
      <c r="DJ467" s="157"/>
      <c r="DK467" s="157"/>
      <c r="DL467" s="157"/>
      <c r="DM467" s="157"/>
      <c r="DN467" s="157"/>
      <c r="DO467" s="157"/>
      <c r="DP467" s="157"/>
      <c r="DQ467" s="157"/>
      <c r="DR467" s="157"/>
      <c r="DS467" s="157"/>
      <c r="DT467" s="157"/>
      <c r="DU467" s="157"/>
      <c r="DV467" s="157"/>
      <c r="DW467" s="157"/>
      <c r="DX467" s="157"/>
      <c r="DY467" s="157"/>
      <c r="DZ467" s="157"/>
      <c r="EA467" s="157"/>
      <c r="EB467" s="157"/>
      <c r="EC467" s="157"/>
      <c r="ED467" s="157"/>
      <c r="EE467" s="157"/>
      <c r="EF467" s="157"/>
      <c r="EG467" s="157"/>
      <c r="EH467" s="157"/>
      <c r="EI467" s="157"/>
      <c r="EJ467" s="157"/>
      <c r="EK467" s="157"/>
      <c r="EL467" s="157"/>
      <c r="EM467" s="157"/>
      <c r="EN467" s="157"/>
      <c r="EO467" s="157"/>
      <c r="EP467" s="157"/>
      <c r="EQ467" s="157"/>
      <c r="ER467" s="157"/>
      <c r="ES467" s="157"/>
      <c r="ET467" s="157"/>
      <c r="EU467" s="157"/>
      <c r="EV467" s="157"/>
      <c r="EW467" s="157"/>
      <c r="EX467" s="157"/>
      <c r="EY467" s="157"/>
      <c r="EZ467" s="157"/>
      <c r="FA467" s="157"/>
      <c r="FB467" s="157"/>
      <c r="FC467" s="157"/>
      <c r="FD467" s="157"/>
      <c r="FE467" s="157"/>
      <c r="FF467" s="157"/>
      <c r="FG467" s="157"/>
      <c r="FH467" s="157"/>
      <c r="FI467" s="157"/>
      <c r="FJ467" s="157"/>
      <c r="FK467" s="157"/>
      <c r="FL467" s="157"/>
      <c r="FM467" s="157"/>
      <c r="FN467" s="157"/>
      <c r="FO467" s="157"/>
      <c r="FP467" s="157"/>
      <c r="FQ467" s="157"/>
      <c r="FR467" s="157"/>
      <c r="FS467" s="157"/>
      <c r="FT467" s="157"/>
      <c r="FU467" s="157"/>
      <c r="FV467" s="157"/>
      <c r="FW467" s="157"/>
      <c r="FX467" s="157"/>
      <c r="FY467" s="157"/>
      <c r="FZ467" s="157"/>
      <c r="GA467" s="157"/>
      <c r="GB467" s="157"/>
      <c r="GC467" s="157"/>
    </row>
    <row r="468" spans="1:185" s="531" customFormat="1" ht="13.8">
      <c r="A468" s="154" t="s">
        <v>6275</v>
      </c>
      <c r="B468" s="126" t="s">
        <v>5866</v>
      </c>
      <c r="C468" s="202">
        <v>1</v>
      </c>
      <c r="D468" s="146">
        <v>10200</v>
      </c>
      <c r="E468" s="146">
        <v>10200</v>
      </c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  <c r="AD468" s="157"/>
      <c r="AE468" s="157"/>
      <c r="AF468" s="157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  <c r="BK468" s="157"/>
      <c r="BL468" s="157"/>
      <c r="BM468" s="157"/>
      <c r="BN468" s="157"/>
      <c r="BO468" s="157"/>
      <c r="BP468" s="157"/>
      <c r="BQ468" s="157"/>
      <c r="BR468" s="157"/>
      <c r="BS468" s="157"/>
      <c r="BT468" s="157"/>
      <c r="BU468" s="157"/>
      <c r="BV468" s="157"/>
      <c r="BW468" s="157"/>
      <c r="BX468" s="157"/>
      <c r="BY468" s="157"/>
      <c r="BZ468" s="157"/>
      <c r="CA468" s="157"/>
      <c r="CB468" s="157"/>
      <c r="CC468" s="157"/>
      <c r="CD468" s="157"/>
      <c r="CE468" s="157"/>
      <c r="CF468" s="157"/>
      <c r="CG468" s="157"/>
      <c r="CH468" s="157"/>
      <c r="CI468" s="157"/>
      <c r="CJ468" s="157"/>
      <c r="CK468" s="157"/>
      <c r="CL468" s="157"/>
      <c r="CM468" s="157"/>
      <c r="CN468" s="157"/>
      <c r="CO468" s="157"/>
      <c r="CP468" s="157"/>
      <c r="CQ468" s="157"/>
      <c r="CR468" s="157"/>
      <c r="CS468" s="157"/>
      <c r="CT468" s="157"/>
      <c r="CU468" s="157"/>
      <c r="CV468" s="157"/>
      <c r="CW468" s="157"/>
      <c r="CX468" s="157"/>
      <c r="CY468" s="157"/>
      <c r="CZ468" s="157"/>
      <c r="DA468" s="157"/>
      <c r="DB468" s="157"/>
      <c r="DC468" s="157"/>
      <c r="DD468" s="157"/>
      <c r="DE468" s="157"/>
      <c r="DF468" s="157"/>
      <c r="DG468" s="157"/>
      <c r="DH468" s="157"/>
      <c r="DI468" s="157"/>
      <c r="DJ468" s="157"/>
      <c r="DK468" s="157"/>
      <c r="DL468" s="157"/>
      <c r="DM468" s="157"/>
      <c r="DN468" s="157"/>
      <c r="DO468" s="157"/>
      <c r="DP468" s="157"/>
      <c r="DQ468" s="157"/>
      <c r="DR468" s="157"/>
      <c r="DS468" s="157"/>
      <c r="DT468" s="157"/>
      <c r="DU468" s="157"/>
      <c r="DV468" s="157"/>
      <c r="DW468" s="157"/>
      <c r="DX468" s="157"/>
      <c r="DY468" s="157"/>
      <c r="DZ468" s="157"/>
      <c r="EA468" s="157"/>
      <c r="EB468" s="157"/>
      <c r="EC468" s="157"/>
      <c r="ED468" s="157"/>
      <c r="EE468" s="157"/>
      <c r="EF468" s="157"/>
      <c r="EG468" s="157"/>
      <c r="EH468" s="157"/>
      <c r="EI468" s="157"/>
      <c r="EJ468" s="157"/>
      <c r="EK468" s="157"/>
      <c r="EL468" s="157"/>
      <c r="EM468" s="157"/>
      <c r="EN468" s="157"/>
      <c r="EO468" s="157"/>
      <c r="EP468" s="157"/>
      <c r="EQ468" s="157"/>
      <c r="ER468" s="157"/>
      <c r="ES468" s="157"/>
      <c r="ET468" s="157"/>
      <c r="EU468" s="157"/>
      <c r="EV468" s="157"/>
      <c r="EW468" s="157"/>
      <c r="EX468" s="157"/>
      <c r="EY468" s="157"/>
      <c r="EZ468" s="157"/>
      <c r="FA468" s="157"/>
      <c r="FB468" s="157"/>
      <c r="FC468" s="157"/>
      <c r="FD468" s="157"/>
      <c r="FE468" s="157"/>
      <c r="FF468" s="157"/>
      <c r="FG468" s="157"/>
      <c r="FH468" s="157"/>
      <c r="FI468" s="157"/>
      <c r="FJ468" s="157"/>
      <c r="FK468" s="157"/>
      <c r="FL468" s="157"/>
      <c r="FM468" s="157"/>
      <c r="FN468" s="157"/>
      <c r="FO468" s="157"/>
      <c r="FP468" s="157"/>
      <c r="FQ468" s="157"/>
      <c r="FR468" s="157"/>
      <c r="FS468" s="157"/>
      <c r="FT468" s="157"/>
      <c r="FU468" s="157"/>
      <c r="FV468" s="157"/>
      <c r="FW468" s="157"/>
      <c r="FX468" s="157"/>
      <c r="FY468" s="157"/>
      <c r="FZ468" s="157"/>
      <c r="GA468" s="157"/>
      <c r="GB468" s="157"/>
      <c r="GC468" s="157"/>
    </row>
    <row r="469" spans="1:185" s="531" customFormat="1" ht="13.8">
      <c r="A469" s="154" t="s">
        <v>6276</v>
      </c>
      <c r="B469" s="126" t="s">
        <v>5866</v>
      </c>
      <c r="C469" s="202">
        <v>4</v>
      </c>
      <c r="D469" s="146">
        <v>9370.39</v>
      </c>
      <c r="E469" s="146">
        <v>9370.39</v>
      </c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157"/>
      <c r="BN469" s="157"/>
      <c r="BO469" s="157"/>
      <c r="BP469" s="157"/>
      <c r="BQ469" s="157"/>
      <c r="BR469" s="157"/>
      <c r="BS469" s="157"/>
      <c r="BT469" s="157"/>
      <c r="BU469" s="157"/>
      <c r="BV469" s="157"/>
      <c r="BW469" s="157"/>
      <c r="BX469" s="157"/>
      <c r="BY469" s="157"/>
      <c r="BZ469" s="157"/>
      <c r="CA469" s="157"/>
      <c r="CB469" s="157"/>
      <c r="CC469" s="157"/>
      <c r="CD469" s="157"/>
      <c r="CE469" s="157"/>
      <c r="CF469" s="157"/>
      <c r="CG469" s="157"/>
      <c r="CH469" s="157"/>
      <c r="CI469" s="157"/>
      <c r="CJ469" s="157"/>
      <c r="CK469" s="157"/>
      <c r="CL469" s="157"/>
      <c r="CM469" s="157"/>
      <c r="CN469" s="157"/>
      <c r="CO469" s="157"/>
      <c r="CP469" s="157"/>
      <c r="CQ469" s="157"/>
      <c r="CR469" s="157"/>
      <c r="CS469" s="157"/>
      <c r="CT469" s="157"/>
      <c r="CU469" s="157"/>
      <c r="CV469" s="157"/>
      <c r="CW469" s="157"/>
      <c r="CX469" s="157"/>
      <c r="CY469" s="157"/>
      <c r="CZ469" s="157"/>
      <c r="DA469" s="157"/>
      <c r="DB469" s="157"/>
      <c r="DC469" s="157"/>
      <c r="DD469" s="157"/>
      <c r="DE469" s="157"/>
      <c r="DF469" s="157"/>
      <c r="DG469" s="157"/>
      <c r="DH469" s="157"/>
      <c r="DI469" s="157"/>
      <c r="DJ469" s="157"/>
      <c r="DK469" s="157"/>
      <c r="DL469" s="157"/>
      <c r="DM469" s="157"/>
      <c r="DN469" s="157"/>
      <c r="DO469" s="157"/>
      <c r="DP469" s="157"/>
      <c r="DQ469" s="157"/>
      <c r="DR469" s="157"/>
      <c r="DS469" s="157"/>
      <c r="DT469" s="157"/>
      <c r="DU469" s="157"/>
      <c r="DV469" s="157"/>
      <c r="DW469" s="157"/>
      <c r="DX469" s="157"/>
      <c r="DY469" s="157"/>
      <c r="DZ469" s="157"/>
      <c r="EA469" s="157"/>
      <c r="EB469" s="157"/>
      <c r="EC469" s="157"/>
      <c r="ED469" s="157"/>
      <c r="EE469" s="157"/>
      <c r="EF469" s="157"/>
      <c r="EG469" s="157"/>
      <c r="EH469" s="157"/>
      <c r="EI469" s="157"/>
      <c r="EJ469" s="157"/>
      <c r="EK469" s="157"/>
      <c r="EL469" s="157"/>
      <c r="EM469" s="157"/>
      <c r="EN469" s="157"/>
      <c r="EO469" s="157"/>
      <c r="EP469" s="157"/>
      <c r="EQ469" s="157"/>
      <c r="ER469" s="157"/>
      <c r="ES469" s="157"/>
      <c r="ET469" s="157"/>
      <c r="EU469" s="157"/>
      <c r="EV469" s="157"/>
      <c r="EW469" s="157"/>
      <c r="EX469" s="157"/>
      <c r="EY469" s="157"/>
      <c r="EZ469" s="157"/>
      <c r="FA469" s="157"/>
      <c r="FB469" s="157"/>
      <c r="FC469" s="157"/>
      <c r="FD469" s="157"/>
      <c r="FE469" s="157"/>
      <c r="FF469" s="157"/>
      <c r="FG469" s="157"/>
      <c r="FH469" s="157"/>
      <c r="FI469" s="157"/>
      <c r="FJ469" s="157"/>
      <c r="FK469" s="157"/>
      <c r="FL469" s="157"/>
      <c r="FM469" s="157"/>
      <c r="FN469" s="157"/>
      <c r="FO469" s="157"/>
      <c r="FP469" s="157"/>
      <c r="FQ469" s="157"/>
      <c r="FR469" s="157"/>
      <c r="FS469" s="157"/>
      <c r="FT469" s="157"/>
      <c r="FU469" s="157"/>
      <c r="FV469" s="157"/>
      <c r="FW469" s="157"/>
      <c r="FX469" s="157"/>
      <c r="FY469" s="157"/>
      <c r="FZ469" s="157"/>
      <c r="GA469" s="157"/>
      <c r="GB469" s="157"/>
      <c r="GC469" s="157"/>
    </row>
    <row r="470" spans="1:185" s="531" customFormat="1" ht="13.8">
      <c r="A470" s="154" t="s">
        <v>6277</v>
      </c>
      <c r="B470" s="126" t="s">
        <v>6278</v>
      </c>
      <c r="C470" s="202">
        <v>5</v>
      </c>
      <c r="D470" s="146">
        <v>5883</v>
      </c>
      <c r="E470" s="146">
        <v>5883</v>
      </c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  <c r="Z470" s="157"/>
      <c r="AA470" s="157"/>
      <c r="AB470" s="157"/>
      <c r="AC470" s="157"/>
      <c r="AD470" s="157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157"/>
      <c r="BN470" s="157"/>
      <c r="BO470" s="157"/>
      <c r="BP470" s="157"/>
      <c r="BQ470" s="157"/>
      <c r="BR470" s="157"/>
      <c r="BS470" s="157"/>
      <c r="BT470" s="157"/>
      <c r="BU470" s="157"/>
      <c r="BV470" s="157"/>
      <c r="BW470" s="157"/>
      <c r="BX470" s="157"/>
      <c r="BY470" s="157"/>
      <c r="BZ470" s="157"/>
      <c r="CA470" s="157"/>
      <c r="CB470" s="157"/>
      <c r="CC470" s="157"/>
      <c r="CD470" s="157"/>
      <c r="CE470" s="157"/>
      <c r="CF470" s="157"/>
      <c r="CG470" s="157"/>
      <c r="CH470" s="157"/>
      <c r="CI470" s="157"/>
      <c r="CJ470" s="157"/>
      <c r="CK470" s="157"/>
      <c r="CL470" s="157"/>
      <c r="CM470" s="157"/>
      <c r="CN470" s="157"/>
      <c r="CO470" s="157"/>
      <c r="CP470" s="157"/>
      <c r="CQ470" s="157"/>
      <c r="CR470" s="157"/>
      <c r="CS470" s="157"/>
      <c r="CT470" s="157"/>
      <c r="CU470" s="157"/>
      <c r="CV470" s="157"/>
      <c r="CW470" s="157"/>
      <c r="CX470" s="157"/>
      <c r="CY470" s="157"/>
      <c r="CZ470" s="157"/>
      <c r="DA470" s="157"/>
      <c r="DB470" s="157"/>
      <c r="DC470" s="157"/>
      <c r="DD470" s="157"/>
      <c r="DE470" s="157"/>
      <c r="DF470" s="157"/>
      <c r="DG470" s="157"/>
      <c r="DH470" s="157"/>
      <c r="DI470" s="157"/>
      <c r="DJ470" s="157"/>
      <c r="DK470" s="157"/>
      <c r="DL470" s="157"/>
      <c r="DM470" s="157"/>
      <c r="DN470" s="157"/>
      <c r="DO470" s="157"/>
      <c r="DP470" s="157"/>
      <c r="DQ470" s="157"/>
      <c r="DR470" s="157"/>
      <c r="DS470" s="157"/>
      <c r="DT470" s="157"/>
      <c r="DU470" s="157"/>
      <c r="DV470" s="157"/>
      <c r="DW470" s="157"/>
      <c r="DX470" s="157"/>
      <c r="DY470" s="157"/>
      <c r="DZ470" s="157"/>
      <c r="EA470" s="157"/>
      <c r="EB470" s="157"/>
      <c r="EC470" s="157"/>
      <c r="ED470" s="157"/>
      <c r="EE470" s="157"/>
      <c r="EF470" s="157"/>
      <c r="EG470" s="157"/>
      <c r="EH470" s="157"/>
      <c r="EI470" s="157"/>
      <c r="EJ470" s="157"/>
      <c r="EK470" s="157"/>
      <c r="EL470" s="157"/>
      <c r="EM470" s="157"/>
      <c r="EN470" s="157"/>
      <c r="EO470" s="157"/>
      <c r="EP470" s="157"/>
      <c r="EQ470" s="157"/>
      <c r="ER470" s="157"/>
      <c r="ES470" s="157"/>
      <c r="ET470" s="157"/>
      <c r="EU470" s="157"/>
      <c r="EV470" s="157"/>
      <c r="EW470" s="157"/>
      <c r="EX470" s="157"/>
      <c r="EY470" s="157"/>
      <c r="EZ470" s="157"/>
      <c r="FA470" s="157"/>
      <c r="FB470" s="157"/>
      <c r="FC470" s="157"/>
      <c r="FD470" s="157"/>
      <c r="FE470" s="157"/>
      <c r="FF470" s="157"/>
      <c r="FG470" s="157"/>
      <c r="FH470" s="157"/>
      <c r="FI470" s="157"/>
      <c r="FJ470" s="157"/>
      <c r="FK470" s="157"/>
      <c r="FL470" s="157"/>
      <c r="FM470" s="157"/>
      <c r="FN470" s="157"/>
      <c r="FO470" s="157"/>
      <c r="FP470" s="157"/>
      <c r="FQ470" s="157"/>
      <c r="FR470" s="157"/>
      <c r="FS470" s="157"/>
      <c r="FT470" s="157"/>
      <c r="FU470" s="157"/>
      <c r="FV470" s="157"/>
      <c r="FW470" s="157"/>
      <c r="FX470" s="157"/>
      <c r="FY470" s="157"/>
      <c r="FZ470" s="157"/>
      <c r="GA470" s="157"/>
      <c r="GB470" s="157"/>
      <c r="GC470" s="157"/>
    </row>
    <row r="471" spans="1:185" s="531" customFormat="1" ht="13.8">
      <c r="A471" s="154" t="s">
        <v>6279</v>
      </c>
      <c r="B471" s="126" t="s">
        <v>6278</v>
      </c>
      <c r="C471" s="202">
        <v>12</v>
      </c>
      <c r="D471" s="146">
        <v>6165</v>
      </c>
      <c r="E471" s="146">
        <v>6165</v>
      </c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  <c r="Z471" s="157"/>
      <c r="AA471" s="157"/>
      <c r="AB471" s="157"/>
      <c r="AC471" s="157"/>
      <c r="AD471" s="157"/>
      <c r="AE471" s="157"/>
      <c r="AF471" s="157"/>
      <c r="AG471" s="157"/>
      <c r="AH471" s="157"/>
      <c r="AI471" s="157"/>
      <c r="AJ471" s="157"/>
      <c r="AK471" s="157"/>
      <c r="AL471" s="157"/>
      <c r="AM471" s="157"/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157"/>
      <c r="AZ471" s="157"/>
      <c r="BA471" s="157"/>
      <c r="BB471" s="157"/>
      <c r="BC471" s="157"/>
      <c r="BD471" s="157"/>
      <c r="BE471" s="157"/>
      <c r="BF471" s="157"/>
      <c r="BG471" s="157"/>
      <c r="BH471" s="157"/>
      <c r="BI471" s="157"/>
      <c r="BJ471" s="157"/>
      <c r="BK471" s="157"/>
      <c r="BL471" s="157"/>
      <c r="BM471" s="157"/>
      <c r="BN471" s="157"/>
      <c r="BO471" s="157"/>
      <c r="BP471" s="157"/>
      <c r="BQ471" s="157"/>
      <c r="BR471" s="157"/>
      <c r="BS471" s="157"/>
      <c r="BT471" s="157"/>
      <c r="BU471" s="157"/>
      <c r="BV471" s="157"/>
      <c r="BW471" s="157"/>
      <c r="BX471" s="157"/>
      <c r="BY471" s="157"/>
      <c r="BZ471" s="157"/>
      <c r="CA471" s="157"/>
      <c r="CB471" s="157"/>
      <c r="CC471" s="157"/>
      <c r="CD471" s="157"/>
      <c r="CE471" s="157"/>
      <c r="CF471" s="157"/>
      <c r="CG471" s="157"/>
      <c r="CH471" s="157"/>
      <c r="CI471" s="157"/>
      <c r="CJ471" s="157"/>
      <c r="CK471" s="157"/>
      <c r="CL471" s="157"/>
      <c r="CM471" s="157"/>
      <c r="CN471" s="157"/>
      <c r="CO471" s="157"/>
      <c r="CP471" s="157"/>
      <c r="CQ471" s="157"/>
      <c r="CR471" s="157"/>
      <c r="CS471" s="157"/>
      <c r="CT471" s="157"/>
      <c r="CU471" s="157"/>
      <c r="CV471" s="157"/>
      <c r="CW471" s="157"/>
      <c r="CX471" s="157"/>
      <c r="CY471" s="157"/>
      <c r="CZ471" s="157"/>
      <c r="DA471" s="157"/>
      <c r="DB471" s="157"/>
      <c r="DC471" s="157"/>
      <c r="DD471" s="157"/>
      <c r="DE471" s="157"/>
      <c r="DF471" s="157"/>
      <c r="DG471" s="157"/>
      <c r="DH471" s="157"/>
      <c r="DI471" s="157"/>
      <c r="DJ471" s="157"/>
      <c r="DK471" s="157"/>
      <c r="DL471" s="157"/>
      <c r="DM471" s="157"/>
      <c r="DN471" s="157"/>
      <c r="DO471" s="157"/>
      <c r="DP471" s="157"/>
      <c r="DQ471" s="157"/>
      <c r="DR471" s="157"/>
      <c r="DS471" s="157"/>
      <c r="DT471" s="157"/>
      <c r="DU471" s="157"/>
      <c r="DV471" s="157"/>
      <c r="DW471" s="157"/>
      <c r="DX471" s="157"/>
      <c r="DY471" s="157"/>
      <c r="DZ471" s="157"/>
      <c r="EA471" s="157"/>
      <c r="EB471" s="157"/>
      <c r="EC471" s="157"/>
      <c r="ED471" s="157"/>
      <c r="EE471" s="157"/>
      <c r="EF471" s="157"/>
      <c r="EG471" s="157"/>
      <c r="EH471" s="157"/>
      <c r="EI471" s="157"/>
      <c r="EJ471" s="157"/>
      <c r="EK471" s="157"/>
      <c r="EL471" s="157"/>
      <c r="EM471" s="157"/>
      <c r="EN471" s="157"/>
      <c r="EO471" s="157"/>
      <c r="EP471" s="157"/>
      <c r="EQ471" s="157"/>
      <c r="ER471" s="157"/>
      <c r="ES471" s="157"/>
      <c r="ET471" s="157"/>
      <c r="EU471" s="157"/>
      <c r="EV471" s="157"/>
      <c r="EW471" s="157"/>
      <c r="EX471" s="157"/>
      <c r="EY471" s="157"/>
      <c r="EZ471" s="157"/>
      <c r="FA471" s="157"/>
      <c r="FB471" s="157"/>
      <c r="FC471" s="157"/>
      <c r="FD471" s="157"/>
      <c r="FE471" s="157"/>
      <c r="FF471" s="157"/>
      <c r="FG471" s="157"/>
      <c r="FH471" s="157"/>
      <c r="FI471" s="157"/>
      <c r="FJ471" s="157"/>
      <c r="FK471" s="157"/>
      <c r="FL471" s="157"/>
      <c r="FM471" s="157"/>
      <c r="FN471" s="157"/>
      <c r="FO471" s="157"/>
      <c r="FP471" s="157"/>
      <c r="FQ471" s="157"/>
      <c r="FR471" s="157"/>
      <c r="FS471" s="157"/>
      <c r="FT471" s="157"/>
      <c r="FU471" s="157"/>
      <c r="FV471" s="157"/>
      <c r="FW471" s="157"/>
      <c r="FX471" s="157"/>
      <c r="FY471" s="157"/>
      <c r="FZ471" s="157"/>
      <c r="GA471" s="157"/>
      <c r="GB471" s="157"/>
      <c r="GC471" s="157"/>
    </row>
    <row r="472" spans="1:185" s="531" customFormat="1" ht="13.8">
      <c r="A472" s="154" t="s">
        <v>6280</v>
      </c>
      <c r="B472" s="126" t="s">
        <v>5878</v>
      </c>
      <c r="C472" s="202">
        <v>4</v>
      </c>
      <c r="D472" s="146">
        <v>11147.67</v>
      </c>
      <c r="E472" s="146">
        <v>11147.67</v>
      </c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  <c r="BK472" s="157"/>
      <c r="BL472" s="157"/>
      <c r="BM472" s="157"/>
      <c r="BN472" s="157"/>
      <c r="BO472" s="157"/>
      <c r="BP472" s="157"/>
      <c r="BQ472" s="157"/>
      <c r="BR472" s="157"/>
      <c r="BS472" s="157"/>
      <c r="BT472" s="157"/>
      <c r="BU472" s="157"/>
      <c r="BV472" s="157"/>
      <c r="BW472" s="157"/>
      <c r="BX472" s="157"/>
      <c r="BY472" s="157"/>
      <c r="BZ472" s="157"/>
      <c r="CA472" s="157"/>
      <c r="CB472" s="157"/>
      <c r="CC472" s="157"/>
      <c r="CD472" s="157"/>
      <c r="CE472" s="157"/>
      <c r="CF472" s="157"/>
      <c r="CG472" s="157"/>
      <c r="CH472" s="157"/>
      <c r="CI472" s="157"/>
      <c r="CJ472" s="157"/>
      <c r="CK472" s="157"/>
      <c r="CL472" s="157"/>
      <c r="CM472" s="157"/>
      <c r="CN472" s="157"/>
      <c r="CO472" s="157"/>
      <c r="CP472" s="157"/>
      <c r="CQ472" s="157"/>
      <c r="CR472" s="157"/>
      <c r="CS472" s="157"/>
      <c r="CT472" s="157"/>
      <c r="CU472" s="157"/>
      <c r="CV472" s="157"/>
      <c r="CW472" s="157"/>
      <c r="CX472" s="157"/>
      <c r="CY472" s="157"/>
      <c r="CZ472" s="157"/>
      <c r="DA472" s="157"/>
      <c r="DB472" s="157"/>
      <c r="DC472" s="157"/>
      <c r="DD472" s="157"/>
      <c r="DE472" s="157"/>
      <c r="DF472" s="157"/>
      <c r="DG472" s="157"/>
      <c r="DH472" s="157"/>
      <c r="DI472" s="157"/>
      <c r="DJ472" s="157"/>
      <c r="DK472" s="157"/>
      <c r="DL472" s="157"/>
      <c r="DM472" s="157"/>
      <c r="DN472" s="157"/>
      <c r="DO472" s="157"/>
      <c r="DP472" s="157"/>
      <c r="DQ472" s="157"/>
      <c r="DR472" s="157"/>
      <c r="DS472" s="157"/>
      <c r="DT472" s="157"/>
      <c r="DU472" s="157"/>
      <c r="DV472" s="157"/>
      <c r="DW472" s="157"/>
      <c r="DX472" s="157"/>
      <c r="DY472" s="157"/>
      <c r="DZ472" s="157"/>
      <c r="EA472" s="157"/>
      <c r="EB472" s="157"/>
      <c r="EC472" s="157"/>
      <c r="ED472" s="157"/>
      <c r="EE472" s="157"/>
      <c r="EF472" s="157"/>
      <c r="EG472" s="157"/>
      <c r="EH472" s="157"/>
      <c r="EI472" s="157"/>
      <c r="EJ472" s="157"/>
      <c r="EK472" s="157"/>
      <c r="EL472" s="157"/>
      <c r="EM472" s="157"/>
      <c r="EN472" s="157"/>
      <c r="EO472" s="157"/>
      <c r="EP472" s="157"/>
      <c r="EQ472" s="157"/>
      <c r="ER472" s="157"/>
      <c r="ES472" s="157"/>
      <c r="ET472" s="157"/>
      <c r="EU472" s="157"/>
      <c r="EV472" s="157"/>
      <c r="EW472" s="157"/>
      <c r="EX472" s="157"/>
      <c r="EY472" s="157"/>
      <c r="EZ472" s="157"/>
      <c r="FA472" s="157"/>
      <c r="FB472" s="157"/>
      <c r="FC472" s="157"/>
      <c r="FD472" s="157"/>
      <c r="FE472" s="157"/>
      <c r="FF472" s="157"/>
      <c r="FG472" s="157"/>
      <c r="FH472" s="157"/>
      <c r="FI472" s="157"/>
      <c r="FJ472" s="157"/>
      <c r="FK472" s="157"/>
      <c r="FL472" s="157"/>
      <c r="FM472" s="157"/>
      <c r="FN472" s="157"/>
      <c r="FO472" s="157"/>
      <c r="FP472" s="157"/>
      <c r="FQ472" s="157"/>
      <c r="FR472" s="157"/>
      <c r="FS472" s="157"/>
      <c r="FT472" s="157"/>
      <c r="FU472" s="157"/>
      <c r="FV472" s="157"/>
      <c r="FW472" s="157"/>
      <c r="FX472" s="157"/>
      <c r="FY472" s="157"/>
      <c r="FZ472" s="157"/>
      <c r="GA472" s="157"/>
      <c r="GB472" s="157"/>
      <c r="GC472" s="157"/>
    </row>
    <row r="473" spans="1:185" s="531" customFormat="1" ht="13.8">
      <c r="A473" s="154" t="s">
        <v>6281</v>
      </c>
      <c r="B473" s="126" t="s">
        <v>5878</v>
      </c>
      <c r="C473" s="202">
        <v>8</v>
      </c>
      <c r="D473" s="146">
        <v>18313</v>
      </c>
      <c r="E473" s="146">
        <v>18313</v>
      </c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  <c r="Z473" s="157"/>
      <c r="AA473" s="157"/>
      <c r="AB473" s="157"/>
      <c r="AC473" s="157"/>
      <c r="AD473" s="157"/>
      <c r="AE473" s="157"/>
      <c r="AF473" s="157"/>
      <c r="AG473" s="157"/>
      <c r="AH473" s="157"/>
      <c r="AI473" s="157"/>
      <c r="AJ473" s="157"/>
      <c r="AK473" s="157"/>
      <c r="AL473" s="157"/>
      <c r="AM473" s="157"/>
      <c r="AN473" s="157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7"/>
      <c r="AY473" s="157"/>
      <c r="AZ473" s="157"/>
      <c r="BA473" s="157"/>
      <c r="BB473" s="157"/>
      <c r="BC473" s="157"/>
      <c r="BD473" s="157"/>
      <c r="BE473" s="157"/>
      <c r="BF473" s="157"/>
      <c r="BG473" s="157"/>
      <c r="BH473" s="157"/>
      <c r="BI473" s="157"/>
      <c r="BJ473" s="157"/>
      <c r="BK473" s="157"/>
      <c r="BL473" s="157"/>
      <c r="BM473" s="157"/>
      <c r="BN473" s="157"/>
      <c r="BO473" s="157"/>
      <c r="BP473" s="157"/>
      <c r="BQ473" s="157"/>
      <c r="BR473" s="157"/>
      <c r="BS473" s="157"/>
      <c r="BT473" s="157"/>
      <c r="BU473" s="157"/>
      <c r="BV473" s="157"/>
      <c r="BW473" s="157"/>
      <c r="BX473" s="157"/>
      <c r="BY473" s="157"/>
      <c r="BZ473" s="157"/>
      <c r="CA473" s="157"/>
      <c r="CB473" s="157"/>
      <c r="CC473" s="157"/>
      <c r="CD473" s="157"/>
      <c r="CE473" s="157"/>
      <c r="CF473" s="157"/>
      <c r="CG473" s="157"/>
      <c r="CH473" s="157"/>
      <c r="CI473" s="157"/>
      <c r="CJ473" s="157"/>
      <c r="CK473" s="157"/>
      <c r="CL473" s="157"/>
      <c r="CM473" s="157"/>
      <c r="CN473" s="157"/>
      <c r="CO473" s="157"/>
      <c r="CP473" s="157"/>
      <c r="CQ473" s="157"/>
      <c r="CR473" s="157"/>
      <c r="CS473" s="157"/>
      <c r="CT473" s="157"/>
      <c r="CU473" s="157"/>
      <c r="CV473" s="157"/>
      <c r="CW473" s="157"/>
      <c r="CX473" s="157"/>
      <c r="CY473" s="157"/>
      <c r="CZ473" s="157"/>
      <c r="DA473" s="157"/>
      <c r="DB473" s="157"/>
      <c r="DC473" s="157"/>
      <c r="DD473" s="157"/>
      <c r="DE473" s="157"/>
      <c r="DF473" s="157"/>
      <c r="DG473" s="157"/>
      <c r="DH473" s="157"/>
      <c r="DI473" s="157"/>
      <c r="DJ473" s="157"/>
      <c r="DK473" s="157"/>
      <c r="DL473" s="157"/>
      <c r="DM473" s="157"/>
      <c r="DN473" s="157"/>
      <c r="DO473" s="157"/>
      <c r="DP473" s="157"/>
      <c r="DQ473" s="157"/>
      <c r="DR473" s="157"/>
      <c r="DS473" s="157"/>
      <c r="DT473" s="157"/>
      <c r="DU473" s="157"/>
      <c r="DV473" s="157"/>
      <c r="DW473" s="157"/>
      <c r="DX473" s="157"/>
      <c r="DY473" s="157"/>
      <c r="DZ473" s="157"/>
      <c r="EA473" s="157"/>
      <c r="EB473" s="157"/>
      <c r="EC473" s="157"/>
      <c r="ED473" s="157"/>
      <c r="EE473" s="157"/>
      <c r="EF473" s="157"/>
      <c r="EG473" s="157"/>
      <c r="EH473" s="157"/>
      <c r="EI473" s="157"/>
      <c r="EJ473" s="157"/>
      <c r="EK473" s="157"/>
      <c r="EL473" s="157"/>
      <c r="EM473" s="157"/>
      <c r="EN473" s="157"/>
      <c r="EO473" s="157"/>
      <c r="EP473" s="157"/>
      <c r="EQ473" s="157"/>
      <c r="ER473" s="157"/>
      <c r="ES473" s="157"/>
      <c r="ET473" s="157"/>
      <c r="EU473" s="157"/>
      <c r="EV473" s="157"/>
      <c r="EW473" s="157"/>
      <c r="EX473" s="157"/>
      <c r="EY473" s="157"/>
      <c r="EZ473" s="157"/>
      <c r="FA473" s="157"/>
      <c r="FB473" s="157"/>
      <c r="FC473" s="157"/>
      <c r="FD473" s="157"/>
      <c r="FE473" s="157"/>
      <c r="FF473" s="157"/>
      <c r="FG473" s="157"/>
      <c r="FH473" s="157"/>
      <c r="FI473" s="157"/>
      <c r="FJ473" s="157"/>
      <c r="FK473" s="157"/>
      <c r="FL473" s="157"/>
      <c r="FM473" s="157"/>
      <c r="FN473" s="157"/>
      <c r="FO473" s="157"/>
      <c r="FP473" s="157"/>
      <c r="FQ473" s="157"/>
      <c r="FR473" s="157"/>
      <c r="FS473" s="157"/>
      <c r="FT473" s="157"/>
      <c r="FU473" s="157"/>
      <c r="FV473" s="157"/>
      <c r="FW473" s="157"/>
      <c r="FX473" s="157"/>
      <c r="FY473" s="157"/>
      <c r="FZ473" s="157"/>
      <c r="GA473" s="157"/>
      <c r="GB473" s="157"/>
      <c r="GC473" s="157"/>
    </row>
    <row r="474" spans="1:185" s="531" customFormat="1" ht="13.8">
      <c r="A474" s="154" t="s">
        <v>6282</v>
      </c>
      <c r="B474" s="126" t="s">
        <v>6073</v>
      </c>
      <c r="C474" s="202">
        <v>2</v>
      </c>
      <c r="D474" s="146">
        <v>7656</v>
      </c>
      <c r="E474" s="146">
        <v>7656</v>
      </c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  <c r="Z474" s="157"/>
      <c r="AA474" s="157"/>
      <c r="AB474" s="157"/>
      <c r="AC474" s="157"/>
      <c r="AD474" s="157"/>
      <c r="AE474" s="157"/>
      <c r="AF474" s="157"/>
      <c r="AG474" s="157"/>
      <c r="AH474" s="157"/>
      <c r="AI474" s="157"/>
      <c r="AJ474" s="157"/>
      <c r="AK474" s="157"/>
      <c r="AL474" s="157"/>
      <c r="AM474" s="157"/>
      <c r="AN474" s="157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157"/>
      <c r="AZ474" s="157"/>
      <c r="BA474" s="157"/>
      <c r="BB474" s="157"/>
      <c r="BC474" s="157"/>
      <c r="BD474" s="157"/>
      <c r="BE474" s="157"/>
      <c r="BF474" s="157"/>
      <c r="BG474" s="157"/>
      <c r="BH474" s="157"/>
      <c r="BI474" s="157"/>
      <c r="BJ474" s="157"/>
      <c r="BK474" s="157"/>
      <c r="BL474" s="157"/>
      <c r="BM474" s="157"/>
      <c r="BN474" s="157"/>
      <c r="BO474" s="157"/>
      <c r="BP474" s="157"/>
      <c r="BQ474" s="157"/>
      <c r="BR474" s="157"/>
      <c r="BS474" s="157"/>
      <c r="BT474" s="157"/>
      <c r="BU474" s="157"/>
      <c r="BV474" s="157"/>
      <c r="BW474" s="157"/>
      <c r="BX474" s="157"/>
      <c r="BY474" s="157"/>
      <c r="BZ474" s="157"/>
      <c r="CA474" s="157"/>
      <c r="CB474" s="157"/>
      <c r="CC474" s="157"/>
      <c r="CD474" s="157"/>
      <c r="CE474" s="157"/>
      <c r="CF474" s="157"/>
      <c r="CG474" s="157"/>
      <c r="CH474" s="157"/>
      <c r="CI474" s="157"/>
      <c r="CJ474" s="157"/>
      <c r="CK474" s="157"/>
      <c r="CL474" s="157"/>
      <c r="CM474" s="157"/>
      <c r="CN474" s="157"/>
      <c r="CO474" s="157"/>
      <c r="CP474" s="157"/>
      <c r="CQ474" s="157"/>
      <c r="CR474" s="157"/>
      <c r="CS474" s="157"/>
      <c r="CT474" s="157"/>
      <c r="CU474" s="157"/>
      <c r="CV474" s="157"/>
      <c r="CW474" s="157"/>
      <c r="CX474" s="157"/>
      <c r="CY474" s="157"/>
      <c r="CZ474" s="157"/>
      <c r="DA474" s="157"/>
      <c r="DB474" s="157"/>
      <c r="DC474" s="157"/>
      <c r="DD474" s="157"/>
      <c r="DE474" s="157"/>
      <c r="DF474" s="157"/>
      <c r="DG474" s="157"/>
      <c r="DH474" s="157"/>
      <c r="DI474" s="157"/>
      <c r="DJ474" s="157"/>
      <c r="DK474" s="157"/>
      <c r="DL474" s="157"/>
      <c r="DM474" s="157"/>
      <c r="DN474" s="157"/>
      <c r="DO474" s="157"/>
      <c r="DP474" s="157"/>
      <c r="DQ474" s="157"/>
      <c r="DR474" s="157"/>
      <c r="DS474" s="157"/>
      <c r="DT474" s="157"/>
      <c r="DU474" s="157"/>
      <c r="DV474" s="157"/>
      <c r="DW474" s="157"/>
      <c r="DX474" s="157"/>
      <c r="DY474" s="157"/>
      <c r="DZ474" s="157"/>
      <c r="EA474" s="157"/>
      <c r="EB474" s="157"/>
      <c r="EC474" s="157"/>
      <c r="ED474" s="157"/>
      <c r="EE474" s="157"/>
      <c r="EF474" s="157"/>
      <c r="EG474" s="157"/>
      <c r="EH474" s="157"/>
      <c r="EI474" s="157"/>
      <c r="EJ474" s="157"/>
      <c r="EK474" s="157"/>
      <c r="EL474" s="157"/>
      <c r="EM474" s="157"/>
      <c r="EN474" s="157"/>
      <c r="EO474" s="157"/>
      <c r="EP474" s="157"/>
      <c r="EQ474" s="157"/>
      <c r="ER474" s="157"/>
      <c r="ES474" s="157"/>
      <c r="ET474" s="157"/>
      <c r="EU474" s="157"/>
      <c r="EV474" s="157"/>
      <c r="EW474" s="157"/>
      <c r="EX474" s="157"/>
      <c r="EY474" s="157"/>
      <c r="EZ474" s="157"/>
      <c r="FA474" s="157"/>
      <c r="FB474" s="157"/>
      <c r="FC474" s="157"/>
      <c r="FD474" s="157"/>
      <c r="FE474" s="157"/>
      <c r="FF474" s="157"/>
      <c r="FG474" s="157"/>
      <c r="FH474" s="157"/>
      <c r="FI474" s="157"/>
      <c r="FJ474" s="157"/>
      <c r="FK474" s="157"/>
      <c r="FL474" s="157"/>
      <c r="FM474" s="157"/>
      <c r="FN474" s="157"/>
      <c r="FO474" s="157"/>
      <c r="FP474" s="157"/>
      <c r="FQ474" s="157"/>
      <c r="FR474" s="157"/>
      <c r="FS474" s="157"/>
      <c r="FT474" s="157"/>
      <c r="FU474" s="157"/>
      <c r="FV474" s="157"/>
      <c r="FW474" s="157"/>
      <c r="FX474" s="157"/>
      <c r="FY474" s="157"/>
      <c r="FZ474" s="157"/>
      <c r="GA474" s="157"/>
      <c r="GB474" s="157"/>
      <c r="GC474" s="157"/>
    </row>
    <row r="475" spans="1:185" s="531" customFormat="1" ht="13.8">
      <c r="A475" s="154" t="s">
        <v>6283</v>
      </c>
      <c r="B475" s="126" t="s">
        <v>6073</v>
      </c>
      <c r="C475" s="202">
        <v>1</v>
      </c>
      <c r="D475" s="146">
        <v>8023</v>
      </c>
      <c r="E475" s="146">
        <v>8023</v>
      </c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  <c r="Z475" s="157"/>
      <c r="AA475" s="157"/>
      <c r="AB475" s="157"/>
      <c r="AC475" s="157"/>
      <c r="AD475" s="157"/>
      <c r="AE475" s="157"/>
      <c r="AF475" s="157"/>
      <c r="AG475" s="157"/>
      <c r="AH475" s="157"/>
      <c r="AI475" s="157"/>
      <c r="AJ475" s="157"/>
      <c r="AK475" s="157"/>
      <c r="AL475" s="157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  <c r="BG475" s="157"/>
      <c r="BH475" s="157"/>
      <c r="BI475" s="157"/>
      <c r="BJ475" s="157"/>
      <c r="BK475" s="157"/>
      <c r="BL475" s="157"/>
      <c r="BM475" s="157"/>
      <c r="BN475" s="157"/>
      <c r="BO475" s="157"/>
      <c r="BP475" s="157"/>
      <c r="BQ475" s="157"/>
      <c r="BR475" s="157"/>
      <c r="BS475" s="157"/>
      <c r="BT475" s="157"/>
      <c r="BU475" s="157"/>
      <c r="BV475" s="157"/>
      <c r="BW475" s="157"/>
      <c r="BX475" s="157"/>
      <c r="BY475" s="157"/>
      <c r="BZ475" s="157"/>
      <c r="CA475" s="157"/>
      <c r="CB475" s="157"/>
      <c r="CC475" s="157"/>
      <c r="CD475" s="157"/>
      <c r="CE475" s="157"/>
      <c r="CF475" s="157"/>
      <c r="CG475" s="157"/>
      <c r="CH475" s="157"/>
      <c r="CI475" s="157"/>
      <c r="CJ475" s="157"/>
      <c r="CK475" s="157"/>
      <c r="CL475" s="157"/>
      <c r="CM475" s="157"/>
      <c r="CN475" s="157"/>
      <c r="CO475" s="157"/>
      <c r="CP475" s="157"/>
      <c r="CQ475" s="157"/>
      <c r="CR475" s="157"/>
      <c r="CS475" s="157"/>
      <c r="CT475" s="157"/>
      <c r="CU475" s="157"/>
      <c r="CV475" s="157"/>
      <c r="CW475" s="157"/>
      <c r="CX475" s="157"/>
      <c r="CY475" s="157"/>
      <c r="CZ475" s="157"/>
      <c r="DA475" s="157"/>
      <c r="DB475" s="157"/>
      <c r="DC475" s="157"/>
      <c r="DD475" s="157"/>
      <c r="DE475" s="157"/>
      <c r="DF475" s="157"/>
      <c r="DG475" s="157"/>
      <c r="DH475" s="157"/>
      <c r="DI475" s="157"/>
      <c r="DJ475" s="157"/>
      <c r="DK475" s="157"/>
      <c r="DL475" s="157"/>
      <c r="DM475" s="157"/>
      <c r="DN475" s="157"/>
      <c r="DO475" s="157"/>
      <c r="DP475" s="157"/>
      <c r="DQ475" s="157"/>
      <c r="DR475" s="157"/>
      <c r="DS475" s="157"/>
      <c r="DT475" s="157"/>
      <c r="DU475" s="157"/>
      <c r="DV475" s="157"/>
      <c r="DW475" s="157"/>
      <c r="DX475" s="157"/>
      <c r="DY475" s="157"/>
      <c r="DZ475" s="157"/>
      <c r="EA475" s="157"/>
      <c r="EB475" s="157"/>
      <c r="EC475" s="157"/>
      <c r="ED475" s="157"/>
      <c r="EE475" s="157"/>
      <c r="EF475" s="157"/>
      <c r="EG475" s="157"/>
      <c r="EH475" s="157"/>
      <c r="EI475" s="157"/>
      <c r="EJ475" s="157"/>
      <c r="EK475" s="157"/>
      <c r="EL475" s="157"/>
      <c r="EM475" s="157"/>
      <c r="EN475" s="157"/>
      <c r="EO475" s="157"/>
      <c r="EP475" s="157"/>
      <c r="EQ475" s="157"/>
      <c r="ER475" s="157"/>
      <c r="ES475" s="157"/>
      <c r="ET475" s="157"/>
      <c r="EU475" s="157"/>
      <c r="EV475" s="157"/>
      <c r="EW475" s="157"/>
      <c r="EX475" s="157"/>
      <c r="EY475" s="157"/>
      <c r="EZ475" s="157"/>
      <c r="FA475" s="157"/>
      <c r="FB475" s="157"/>
      <c r="FC475" s="157"/>
      <c r="FD475" s="157"/>
      <c r="FE475" s="157"/>
      <c r="FF475" s="157"/>
      <c r="FG475" s="157"/>
      <c r="FH475" s="157"/>
      <c r="FI475" s="157"/>
      <c r="FJ475" s="157"/>
      <c r="FK475" s="157"/>
      <c r="FL475" s="157"/>
      <c r="FM475" s="157"/>
      <c r="FN475" s="157"/>
      <c r="FO475" s="157"/>
      <c r="FP475" s="157"/>
      <c r="FQ475" s="157"/>
      <c r="FR475" s="157"/>
      <c r="FS475" s="157"/>
      <c r="FT475" s="157"/>
      <c r="FU475" s="157"/>
      <c r="FV475" s="157"/>
      <c r="FW475" s="157"/>
      <c r="FX475" s="157"/>
      <c r="FY475" s="157"/>
      <c r="FZ475" s="157"/>
      <c r="GA475" s="157"/>
      <c r="GB475" s="157"/>
      <c r="GC475" s="157"/>
    </row>
    <row r="476" spans="1:185" s="531" customFormat="1" ht="13.8">
      <c r="A476" s="154" t="s">
        <v>6284</v>
      </c>
      <c r="B476" s="126" t="s">
        <v>5903</v>
      </c>
      <c r="C476" s="202">
        <v>1</v>
      </c>
      <c r="D476" s="146">
        <v>5400</v>
      </c>
      <c r="E476" s="146">
        <v>5400</v>
      </c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  <c r="Z476" s="157"/>
      <c r="AA476" s="157"/>
      <c r="AB476" s="157"/>
      <c r="AC476" s="157"/>
      <c r="AD476" s="157"/>
      <c r="AE476" s="157"/>
      <c r="AF476" s="157"/>
      <c r="AG476" s="157"/>
      <c r="AH476" s="157"/>
      <c r="AI476" s="157"/>
      <c r="AJ476" s="157"/>
      <c r="AK476" s="157"/>
      <c r="AL476" s="157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/>
      <c r="BG476" s="157"/>
      <c r="BH476" s="157"/>
      <c r="BI476" s="157"/>
      <c r="BJ476" s="157"/>
      <c r="BK476" s="157"/>
      <c r="BL476" s="157"/>
      <c r="BM476" s="157"/>
      <c r="BN476" s="157"/>
      <c r="BO476" s="157"/>
      <c r="BP476" s="157"/>
      <c r="BQ476" s="157"/>
      <c r="BR476" s="157"/>
      <c r="BS476" s="157"/>
      <c r="BT476" s="157"/>
      <c r="BU476" s="157"/>
      <c r="BV476" s="157"/>
      <c r="BW476" s="157"/>
      <c r="BX476" s="157"/>
      <c r="BY476" s="157"/>
      <c r="BZ476" s="157"/>
      <c r="CA476" s="157"/>
      <c r="CB476" s="157"/>
      <c r="CC476" s="157"/>
      <c r="CD476" s="157"/>
      <c r="CE476" s="157"/>
      <c r="CF476" s="157"/>
      <c r="CG476" s="157"/>
      <c r="CH476" s="157"/>
      <c r="CI476" s="157"/>
      <c r="CJ476" s="157"/>
      <c r="CK476" s="157"/>
      <c r="CL476" s="157"/>
      <c r="CM476" s="157"/>
      <c r="CN476" s="157"/>
      <c r="CO476" s="157"/>
      <c r="CP476" s="157"/>
      <c r="CQ476" s="157"/>
      <c r="CR476" s="157"/>
      <c r="CS476" s="157"/>
      <c r="CT476" s="157"/>
      <c r="CU476" s="157"/>
      <c r="CV476" s="157"/>
      <c r="CW476" s="157"/>
      <c r="CX476" s="157"/>
      <c r="CY476" s="157"/>
      <c r="CZ476" s="157"/>
      <c r="DA476" s="157"/>
      <c r="DB476" s="157"/>
      <c r="DC476" s="157"/>
      <c r="DD476" s="157"/>
      <c r="DE476" s="157"/>
      <c r="DF476" s="157"/>
      <c r="DG476" s="157"/>
      <c r="DH476" s="157"/>
      <c r="DI476" s="157"/>
      <c r="DJ476" s="157"/>
      <c r="DK476" s="157"/>
      <c r="DL476" s="157"/>
      <c r="DM476" s="157"/>
      <c r="DN476" s="157"/>
      <c r="DO476" s="157"/>
      <c r="DP476" s="157"/>
      <c r="DQ476" s="157"/>
      <c r="DR476" s="157"/>
      <c r="DS476" s="157"/>
      <c r="DT476" s="157"/>
      <c r="DU476" s="157"/>
      <c r="DV476" s="157"/>
      <c r="DW476" s="157"/>
      <c r="DX476" s="157"/>
      <c r="DY476" s="157"/>
      <c r="DZ476" s="157"/>
      <c r="EA476" s="157"/>
      <c r="EB476" s="157"/>
      <c r="EC476" s="157"/>
      <c r="ED476" s="157"/>
      <c r="EE476" s="157"/>
      <c r="EF476" s="157"/>
      <c r="EG476" s="157"/>
      <c r="EH476" s="157"/>
      <c r="EI476" s="157"/>
      <c r="EJ476" s="157"/>
      <c r="EK476" s="157"/>
      <c r="EL476" s="157"/>
      <c r="EM476" s="157"/>
      <c r="EN476" s="157"/>
      <c r="EO476" s="157"/>
      <c r="EP476" s="157"/>
      <c r="EQ476" s="157"/>
      <c r="ER476" s="157"/>
      <c r="ES476" s="157"/>
      <c r="ET476" s="157"/>
      <c r="EU476" s="157"/>
      <c r="EV476" s="157"/>
      <c r="EW476" s="157"/>
      <c r="EX476" s="157"/>
      <c r="EY476" s="157"/>
      <c r="EZ476" s="157"/>
      <c r="FA476" s="157"/>
      <c r="FB476" s="157"/>
      <c r="FC476" s="157"/>
      <c r="FD476" s="157"/>
      <c r="FE476" s="157"/>
      <c r="FF476" s="157"/>
      <c r="FG476" s="157"/>
      <c r="FH476" s="157"/>
      <c r="FI476" s="157"/>
      <c r="FJ476" s="157"/>
      <c r="FK476" s="157"/>
      <c r="FL476" s="157"/>
      <c r="FM476" s="157"/>
      <c r="FN476" s="157"/>
      <c r="FO476" s="157"/>
      <c r="FP476" s="157"/>
      <c r="FQ476" s="157"/>
      <c r="FR476" s="157"/>
      <c r="FS476" s="157"/>
      <c r="FT476" s="157"/>
      <c r="FU476" s="157"/>
      <c r="FV476" s="157"/>
      <c r="FW476" s="157"/>
      <c r="FX476" s="157"/>
      <c r="FY476" s="157"/>
      <c r="FZ476" s="157"/>
      <c r="GA476" s="157"/>
      <c r="GB476" s="157"/>
      <c r="GC476" s="157"/>
    </row>
    <row r="477" spans="1:185" s="531" customFormat="1" ht="13.8">
      <c r="A477" s="154" t="s">
        <v>6285</v>
      </c>
      <c r="B477" s="126" t="s">
        <v>5903</v>
      </c>
      <c r="C477" s="202">
        <v>1</v>
      </c>
      <c r="D477" s="146">
        <v>8760.58</v>
      </c>
      <c r="E477" s="146">
        <v>8760.58</v>
      </c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  <c r="AA477" s="157"/>
      <c r="AB477" s="157"/>
      <c r="AC477" s="157"/>
      <c r="AD477" s="157"/>
      <c r="AE477" s="157"/>
      <c r="AF477" s="157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7"/>
      <c r="BH477" s="157"/>
      <c r="BI477" s="157"/>
      <c r="BJ477" s="157"/>
      <c r="BK477" s="157"/>
      <c r="BL477" s="157"/>
      <c r="BM477" s="157"/>
      <c r="BN477" s="157"/>
      <c r="BO477" s="157"/>
      <c r="BP477" s="157"/>
      <c r="BQ477" s="157"/>
      <c r="BR477" s="157"/>
      <c r="BS477" s="157"/>
      <c r="BT477" s="157"/>
      <c r="BU477" s="157"/>
      <c r="BV477" s="157"/>
      <c r="BW477" s="157"/>
      <c r="BX477" s="157"/>
      <c r="BY477" s="157"/>
      <c r="BZ477" s="157"/>
      <c r="CA477" s="157"/>
      <c r="CB477" s="157"/>
      <c r="CC477" s="157"/>
      <c r="CD477" s="157"/>
      <c r="CE477" s="157"/>
      <c r="CF477" s="157"/>
      <c r="CG477" s="157"/>
      <c r="CH477" s="157"/>
      <c r="CI477" s="157"/>
      <c r="CJ477" s="157"/>
      <c r="CK477" s="157"/>
      <c r="CL477" s="157"/>
      <c r="CM477" s="157"/>
      <c r="CN477" s="157"/>
      <c r="CO477" s="157"/>
      <c r="CP477" s="157"/>
      <c r="CQ477" s="157"/>
      <c r="CR477" s="157"/>
      <c r="CS477" s="157"/>
      <c r="CT477" s="157"/>
      <c r="CU477" s="157"/>
      <c r="CV477" s="157"/>
      <c r="CW477" s="157"/>
      <c r="CX477" s="157"/>
      <c r="CY477" s="157"/>
      <c r="CZ477" s="157"/>
      <c r="DA477" s="157"/>
      <c r="DB477" s="157"/>
      <c r="DC477" s="157"/>
      <c r="DD477" s="157"/>
      <c r="DE477" s="157"/>
      <c r="DF477" s="157"/>
      <c r="DG477" s="157"/>
      <c r="DH477" s="157"/>
      <c r="DI477" s="157"/>
      <c r="DJ477" s="157"/>
      <c r="DK477" s="157"/>
      <c r="DL477" s="157"/>
      <c r="DM477" s="157"/>
      <c r="DN477" s="157"/>
      <c r="DO477" s="157"/>
      <c r="DP477" s="157"/>
      <c r="DQ477" s="157"/>
      <c r="DR477" s="157"/>
      <c r="DS477" s="157"/>
      <c r="DT477" s="157"/>
      <c r="DU477" s="157"/>
      <c r="DV477" s="157"/>
      <c r="DW477" s="157"/>
      <c r="DX477" s="157"/>
      <c r="DY477" s="157"/>
      <c r="DZ477" s="157"/>
      <c r="EA477" s="157"/>
      <c r="EB477" s="157"/>
      <c r="EC477" s="157"/>
      <c r="ED477" s="157"/>
      <c r="EE477" s="157"/>
      <c r="EF477" s="157"/>
      <c r="EG477" s="157"/>
      <c r="EH477" s="157"/>
      <c r="EI477" s="157"/>
      <c r="EJ477" s="157"/>
      <c r="EK477" s="157"/>
      <c r="EL477" s="157"/>
      <c r="EM477" s="157"/>
      <c r="EN477" s="157"/>
      <c r="EO477" s="157"/>
      <c r="EP477" s="157"/>
      <c r="EQ477" s="157"/>
      <c r="ER477" s="157"/>
      <c r="ES477" s="157"/>
      <c r="ET477" s="157"/>
      <c r="EU477" s="157"/>
      <c r="EV477" s="157"/>
      <c r="EW477" s="157"/>
      <c r="EX477" s="157"/>
      <c r="EY477" s="157"/>
      <c r="EZ477" s="157"/>
      <c r="FA477" s="157"/>
      <c r="FB477" s="157"/>
      <c r="FC477" s="157"/>
      <c r="FD477" s="157"/>
      <c r="FE477" s="157"/>
      <c r="FF477" s="157"/>
      <c r="FG477" s="157"/>
      <c r="FH477" s="157"/>
      <c r="FI477" s="157"/>
      <c r="FJ477" s="157"/>
      <c r="FK477" s="157"/>
      <c r="FL477" s="157"/>
      <c r="FM477" s="157"/>
      <c r="FN477" s="157"/>
      <c r="FO477" s="157"/>
      <c r="FP477" s="157"/>
      <c r="FQ477" s="157"/>
      <c r="FR477" s="157"/>
      <c r="FS477" s="157"/>
      <c r="FT477" s="157"/>
      <c r="FU477" s="157"/>
      <c r="FV477" s="157"/>
      <c r="FW477" s="157"/>
      <c r="FX477" s="157"/>
      <c r="FY477" s="157"/>
      <c r="FZ477" s="157"/>
      <c r="GA477" s="157"/>
      <c r="GB477" s="157"/>
      <c r="GC477" s="157"/>
    </row>
    <row r="478" spans="1:185" s="531" customFormat="1" ht="13.8">
      <c r="A478" s="154" t="s">
        <v>6286</v>
      </c>
      <c r="B478" s="126" t="s">
        <v>5903</v>
      </c>
      <c r="C478" s="202">
        <v>3</v>
      </c>
      <c r="D478" s="146">
        <v>6600</v>
      </c>
      <c r="E478" s="146">
        <v>6600</v>
      </c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  <c r="Z478" s="157"/>
      <c r="AA478" s="157"/>
      <c r="AB478" s="157"/>
      <c r="AC478" s="157"/>
      <c r="AD478" s="157"/>
      <c r="AE478" s="157"/>
      <c r="AF478" s="157"/>
      <c r="AG478" s="157"/>
      <c r="AH478" s="157"/>
      <c r="AI478" s="157"/>
      <c r="AJ478" s="157"/>
      <c r="AK478" s="157"/>
      <c r="AL478" s="157"/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/>
      <c r="BG478" s="157"/>
      <c r="BH478" s="157"/>
      <c r="BI478" s="157"/>
      <c r="BJ478" s="157"/>
      <c r="BK478" s="157"/>
      <c r="BL478" s="157"/>
      <c r="BM478" s="157"/>
      <c r="BN478" s="157"/>
      <c r="BO478" s="157"/>
      <c r="BP478" s="157"/>
      <c r="BQ478" s="157"/>
      <c r="BR478" s="157"/>
      <c r="BS478" s="157"/>
      <c r="BT478" s="157"/>
      <c r="BU478" s="157"/>
      <c r="BV478" s="157"/>
      <c r="BW478" s="157"/>
      <c r="BX478" s="157"/>
      <c r="BY478" s="157"/>
      <c r="BZ478" s="157"/>
      <c r="CA478" s="157"/>
      <c r="CB478" s="157"/>
      <c r="CC478" s="157"/>
      <c r="CD478" s="157"/>
      <c r="CE478" s="157"/>
      <c r="CF478" s="157"/>
      <c r="CG478" s="157"/>
      <c r="CH478" s="157"/>
      <c r="CI478" s="157"/>
      <c r="CJ478" s="157"/>
      <c r="CK478" s="157"/>
      <c r="CL478" s="157"/>
      <c r="CM478" s="157"/>
      <c r="CN478" s="157"/>
      <c r="CO478" s="157"/>
      <c r="CP478" s="157"/>
      <c r="CQ478" s="157"/>
      <c r="CR478" s="157"/>
      <c r="CS478" s="157"/>
      <c r="CT478" s="157"/>
      <c r="CU478" s="157"/>
      <c r="CV478" s="157"/>
      <c r="CW478" s="157"/>
      <c r="CX478" s="157"/>
      <c r="CY478" s="157"/>
      <c r="CZ478" s="157"/>
      <c r="DA478" s="157"/>
      <c r="DB478" s="157"/>
      <c r="DC478" s="157"/>
      <c r="DD478" s="157"/>
      <c r="DE478" s="157"/>
      <c r="DF478" s="157"/>
      <c r="DG478" s="157"/>
      <c r="DH478" s="157"/>
      <c r="DI478" s="157"/>
      <c r="DJ478" s="157"/>
      <c r="DK478" s="157"/>
      <c r="DL478" s="157"/>
      <c r="DM478" s="157"/>
      <c r="DN478" s="157"/>
      <c r="DO478" s="157"/>
      <c r="DP478" s="157"/>
      <c r="DQ478" s="157"/>
      <c r="DR478" s="157"/>
      <c r="DS478" s="157"/>
      <c r="DT478" s="157"/>
      <c r="DU478" s="157"/>
      <c r="DV478" s="157"/>
      <c r="DW478" s="157"/>
      <c r="DX478" s="157"/>
      <c r="DY478" s="157"/>
      <c r="DZ478" s="157"/>
      <c r="EA478" s="157"/>
      <c r="EB478" s="157"/>
      <c r="EC478" s="157"/>
      <c r="ED478" s="157"/>
      <c r="EE478" s="157"/>
      <c r="EF478" s="157"/>
      <c r="EG478" s="157"/>
      <c r="EH478" s="157"/>
      <c r="EI478" s="157"/>
      <c r="EJ478" s="157"/>
      <c r="EK478" s="157"/>
      <c r="EL478" s="157"/>
      <c r="EM478" s="157"/>
      <c r="EN478" s="157"/>
      <c r="EO478" s="157"/>
      <c r="EP478" s="157"/>
      <c r="EQ478" s="157"/>
      <c r="ER478" s="157"/>
      <c r="ES478" s="157"/>
      <c r="ET478" s="157"/>
      <c r="EU478" s="157"/>
      <c r="EV478" s="157"/>
      <c r="EW478" s="157"/>
      <c r="EX478" s="157"/>
      <c r="EY478" s="157"/>
      <c r="EZ478" s="157"/>
      <c r="FA478" s="157"/>
      <c r="FB478" s="157"/>
      <c r="FC478" s="157"/>
      <c r="FD478" s="157"/>
      <c r="FE478" s="157"/>
      <c r="FF478" s="157"/>
      <c r="FG478" s="157"/>
      <c r="FH478" s="157"/>
      <c r="FI478" s="157"/>
      <c r="FJ478" s="157"/>
      <c r="FK478" s="157"/>
      <c r="FL478" s="157"/>
      <c r="FM478" s="157"/>
      <c r="FN478" s="157"/>
      <c r="FO478" s="157"/>
      <c r="FP478" s="157"/>
      <c r="FQ478" s="157"/>
      <c r="FR478" s="157"/>
      <c r="FS478" s="157"/>
      <c r="FT478" s="157"/>
      <c r="FU478" s="157"/>
      <c r="FV478" s="157"/>
      <c r="FW478" s="157"/>
      <c r="FX478" s="157"/>
      <c r="FY478" s="157"/>
      <c r="FZ478" s="157"/>
      <c r="GA478" s="157"/>
      <c r="GB478" s="157"/>
      <c r="GC478" s="157"/>
    </row>
    <row r="479" spans="1:185" s="531" customFormat="1" ht="13.8">
      <c r="A479" s="154" t="s">
        <v>6287</v>
      </c>
      <c r="B479" s="126" t="s">
        <v>5903</v>
      </c>
      <c r="C479" s="202">
        <v>7</v>
      </c>
      <c r="D479" s="146">
        <v>7474</v>
      </c>
      <c r="E479" s="146">
        <v>7474</v>
      </c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  <c r="BK479" s="157"/>
      <c r="BL479" s="157"/>
      <c r="BM479" s="157"/>
      <c r="BN479" s="157"/>
      <c r="BO479" s="157"/>
      <c r="BP479" s="157"/>
      <c r="BQ479" s="157"/>
      <c r="BR479" s="157"/>
      <c r="BS479" s="157"/>
      <c r="BT479" s="157"/>
      <c r="BU479" s="157"/>
      <c r="BV479" s="157"/>
      <c r="BW479" s="157"/>
      <c r="BX479" s="157"/>
      <c r="BY479" s="157"/>
      <c r="BZ479" s="157"/>
      <c r="CA479" s="157"/>
      <c r="CB479" s="157"/>
      <c r="CC479" s="157"/>
      <c r="CD479" s="157"/>
      <c r="CE479" s="157"/>
      <c r="CF479" s="157"/>
      <c r="CG479" s="157"/>
      <c r="CH479" s="157"/>
      <c r="CI479" s="157"/>
      <c r="CJ479" s="157"/>
      <c r="CK479" s="157"/>
      <c r="CL479" s="157"/>
      <c r="CM479" s="157"/>
      <c r="CN479" s="157"/>
      <c r="CO479" s="157"/>
      <c r="CP479" s="157"/>
      <c r="CQ479" s="157"/>
      <c r="CR479" s="157"/>
      <c r="CS479" s="157"/>
      <c r="CT479" s="157"/>
      <c r="CU479" s="157"/>
      <c r="CV479" s="157"/>
      <c r="CW479" s="157"/>
      <c r="CX479" s="157"/>
      <c r="CY479" s="157"/>
      <c r="CZ479" s="157"/>
      <c r="DA479" s="157"/>
      <c r="DB479" s="157"/>
      <c r="DC479" s="157"/>
      <c r="DD479" s="157"/>
      <c r="DE479" s="157"/>
      <c r="DF479" s="157"/>
      <c r="DG479" s="157"/>
      <c r="DH479" s="157"/>
      <c r="DI479" s="157"/>
      <c r="DJ479" s="157"/>
      <c r="DK479" s="157"/>
      <c r="DL479" s="157"/>
      <c r="DM479" s="157"/>
      <c r="DN479" s="157"/>
      <c r="DO479" s="157"/>
      <c r="DP479" s="157"/>
      <c r="DQ479" s="157"/>
      <c r="DR479" s="157"/>
      <c r="DS479" s="157"/>
      <c r="DT479" s="157"/>
      <c r="DU479" s="157"/>
      <c r="DV479" s="157"/>
      <c r="DW479" s="157"/>
      <c r="DX479" s="157"/>
      <c r="DY479" s="157"/>
      <c r="DZ479" s="157"/>
      <c r="EA479" s="157"/>
      <c r="EB479" s="157"/>
      <c r="EC479" s="157"/>
      <c r="ED479" s="157"/>
      <c r="EE479" s="157"/>
      <c r="EF479" s="157"/>
      <c r="EG479" s="157"/>
      <c r="EH479" s="157"/>
      <c r="EI479" s="157"/>
      <c r="EJ479" s="157"/>
      <c r="EK479" s="157"/>
      <c r="EL479" s="157"/>
      <c r="EM479" s="157"/>
      <c r="EN479" s="157"/>
      <c r="EO479" s="157"/>
      <c r="EP479" s="157"/>
      <c r="EQ479" s="157"/>
      <c r="ER479" s="157"/>
      <c r="ES479" s="157"/>
      <c r="ET479" s="157"/>
      <c r="EU479" s="157"/>
      <c r="EV479" s="157"/>
      <c r="EW479" s="157"/>
      <c r="EX479" s="157"/>
      <c r="EY479" s="157"/>
      <c r="EZ479" s="157"/>
      <c r="FA479" s="157"/>
      <c r="FB479" s="157"/>
      <c r="FC479" s="157"/>
      <c r="FD479" s="157"/>
      <c r="FE479" s="157"/>
      <c r="FF479" s="157"/>
      <c r="FG479" s="157"/>
      <c r="FH479" s="157"/>
      <c r="FI479" s="157"/>
      <c r="FJ479" s="157"/>
      <c r="FK479" s="157"/>
      <c r="FL479" s="157"/>
      <c r="FM479" s="157"/>
      <c r="FN479" s="157"/>
      <c r="FO479" s="157"/>
      <c r="FP479" s="157"/>
      <c r="FQ479" s="157"/>
      <c r="FR479" s="157"/>
      <c r="FS479" s="157"/>
      <c r="FT479" s="157"/>
      <c r="FU479" s="157"/>
      <c r="FV479" s="157"/>
      <c r="FW479" s="157"/>
      <c r="FX479" s="157"/>
      <c r="FY479" s="157"/>
      <c r="FZ479" s="157"/>
      <c r="GA479" s="157"/>
      <c r="GB479" s="157"/>
      <c r="GC479" s="157"/>
    </row>
    <row r="480" spans="1:185" s="531" customFormat="1" ht="13.8">
      <c r="A480" s="154" t="s">
        <v>6288</v>
      </c>
      <c r="B480" s="126" t="s">
        <v>4699</v>
      </c>
      <c r="C480" s="202">
        <v>2</v>
      </c>
      <c r="D480" s="146">
        <v>7719</v>
      </c>
      <c r="E480" s="146">
        <v>7719</v>
      </c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  <c r="Z480" s="157"/>
      <c r="AA480" s="157"/>
      <c r="AB480" s="157"/>
      <c r="AC480" s="157"/>
      <c r="AD480" s="157"/>
      <c r="AE480" s="157"/>
      <c r="AF480" s="157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  <c r="BK480" s="157"/>
      <c r="BL480" s="157"/>
      <c r="BM480" s="157"/>
      <c r="BN480" s="157"/>
      <c r="BO480" s="157"/>
      <c r="BP480" s="157"/>
      <c r="BQ480" s="157"/>
      <c r="BR480" s="157"/>
      <c r="BS480" s="157"/>
      <c r="BT480" s="157"/>
      <c r="BU480" s="157"/>
      <c r="BV480" s="157"/>
      <c r="BW480" s="157"/>
      <c r="BX480" s="157"/>
      <c r="BY480" s="157"/>
      <c r="BZ480" s="157"/>
      <c r="CA480" s="157"/>
      <c r="CB480" s="157"/>
      <c r="CC480" s="157"/>
      <c r="CD480" s="157"/>
      <c r="CE480" s="157"/>
      <c r="CF480" s="157"/>
      <c r="CG480" s="157"/>
      <c r="CH480" s="157"/>
      <c r="CI480" s="157"/>
      <c r="CJ480" s="157"/>
      <c r="CK480" s="157"/>
      <c r="CL480" s="157"/>
      <c r="CM480" s="157"/>
      <c r="CN480" s="157"/>
      <c r="CO480" s="157"/>
      <c r="CP480" s="157"/>
      <c r="CQ480" s="157"/>
      <c r="CR480" s="157"/>
      <c r="CS480" s="157"/>
      <c r="CT480" s="157"/>
      <c r="CU480" s="157"/>
      <c r="CV480" s="157"/>
      <c r="CW480" s="157"/>
      <c r="CX480" s="157"/>
      <c r="CY480" s="157"/>
      <c r="CZ480" s="157"/>
      <c r="DA480" s="157"/>
      <c r="DB480" s="157"/>
      <c r="DC480" s="157"/>
      <c r="DD480" s="157"/>
      <c r="DE480" s="157"/>
      <c r="DF480" s="157"/>
      <c r="DG480" s="157"/>
      <c r="DH480" s="157"/>
      <c r="DI480" s="157"/>
      <c r="DJ480" s="157"/>
      <c r="DK480" s="157"/>
      <c r="DL480" s="157"/>
      <c r="DM480" s="157"/>
      <c r="DN480" s="157"/>
      <c r="DO480" s="157"/>
      <c r="DP480" s="157"/>
      <c r="DQ480" s="157"/>
      <c r="DR480" s="157"/>
      <c r="DS480" s="157"/>
      <c r="DT480" s="157"/>
      <c r="DU480" s="157"/>
      <c r="DV480" s="157"/>
      <c r="DW480" s="157"/>
      <c r="DX480" s="157"/>
      <c r="DY480" s="157"/>
      <c r="DZ480" s="157"/>
      <c r="EA480" s="157"/>
      <c r="EB480" s="157"/>
      <c r="EC480" s="157"/>
      <c r="ED480" s="157"/>
      <c r="EE480" s="157"/>
      <c r="EF480" s="157"/>
      <c r="EG480" s="157"/>
      <c r="EH480" s="157"/>
      <c r="EI480" s="157"/>
      <c r="EJ480" s="157"/>
      <c r="EK480" s="157"/>
      <c r="EL480" s="157"/>
      <c r="EM480" s="157"/>
      <c r="EN480" s="157"/>
      <c r="EO480" s="157"/>
      <c r="EP480" s="157"/>
      <c r="EQ480" s="157"/>
      <c r="ER480" s="157"/>
      <c r="ES480" s="157"/>
      <c r="ET480" s="157"/>
      <c r="EU480" s="157"/>
      <c r="EV480" s="157"/>
      <c r="EW480" s="157"/>
      <c r="EX480" s="157"/>
      <c r="EY480" s="157"/>
      <c r="EZ480" s="157"/>
      <c r="FA480" s="157"/>
      <c r="FB480" s="157"/>
      <c r="FC480" s="157"/>
      <c r="FD480" s="157"/>
      <c r="FE480" s="157"/>
      <c r="FF480" s="157"/>
      <c r="FG480" s="157"/>
      <c r="FH480" s="157"/>
      <c r="FI480" s="157"/>
      <c r="FJ480" s="157"/>
      <c r="FK480" s="157"/>
      <c r="FL480" s="157"/>
      <c r="FM480" s="157"/>
      <c r="FN480" s="157"/>
      <c r="FO480" s="157"/>
      <c r="FP480" s="157"/>
      <c r="FQ480" s="157"/>
      <c r="FR480" s="157"/>
      <c r="FS480" s="157"/>
      <c r="FT480" s="157"/>
      <c r="FU480" s="157"/>
      <c r="FV480" s="157"/>
      <c r="FW480" s="157"/>
      <c r="FX480" s="157"/>
      <c r="FY480" s="157"/>
      <c r="FZ480" s="157"/>
      <c r="GA480" s="157"/>
      <c r="GB480" s="157"/>
      <c r="GC480" s="157"/>
    </row>
    <row r="481" spans="1:185" s="531" customFormat="1" ht="13.8">
      <c r="A481" s="154" t="s">
        <v>6289</v>
      </c>
      <c r="B481" s="126" t="s">
        <v>5918</v>
      </c>
      <c r="C481" s="202">
        <v>3</v>
      </c>
      <c r="D481" s="146">
        <v>7457</v>
      </c>
      <c r="E481" s="146">
        <v>7457</v>
      </c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157"/>
      <c r="BN481" s="157"/>
      <c r="BO481" s="157"/>
      <c r="BP481" s="157"/>
      <c r="BQ481" s="157"/>
      <c r="BR481" s="157"/>
      <c r="BS481" s="157"/>
      <c r="BT481" s="157"/>
      <c r="BU481" s="157"/>
      <c r="BV481" s="157"/>
      <c r="BW481" s="157"/>
      <c r="BX481" s="157"/>
      <c r="BY481" s="157"/>
      <c r="BZ481" s="157"/>
      <c r="CA481" s="157"/>
      <c r="CB481" s="157"/>
      <c r="CC481" s="157"/>
      <c r="CD481" s="157"/>
      <c r="CE481" s="157"/>
      <c r="CF481" s="157"/>
      <c r="CG481" s="157"/>
      <c r="CH481" s="157"/>
      <c r="CI481" s="157"/>
      <c r="CJ481" s="157"/>
      <c r="CK481" s="157"/>
      <c r="CL481" s="157"/>
      <c r="CM481" s="157"/>
      <c r="CN481" s="157"/>
      <c r="CO481" s="157"/>
      <c r="CP481" s="157"/>
      <c r="CQ481" s="157"/>
      <c r="CR481" s="157"/>
      <c r="CS481" s="157"/>
      <c r="CT481" s="157"/>
      <c r="CU481" s="157"/>
      <c r="CV481" s="157"/>
      <c r="CW481" s="157"/>
      <c r="CX481" s="157"/>
      <c r="CY481" s="157"/>
      <c r="CZ481" s="157"/>
      <c r="DA481" s="157"/>
      <c r="DB481" s="157"/>
      <c r="DC481" s="157"/>
      <c r="DD481" s="157"/>
      <c r="DE481" s="157"/>
      <c r="DF481" s="157"/>
      <c r="DG481" s="157"/>
      <c r="DH481" s="157"/>
      <c r="DI481" s="157"/>
      <c r="DJ481" s="157"/>
      <c r="DK481" s="157"/>
      <c r="DL481" s="157"/>
      <c r="DM481" s="157"/>
      <c r="DN481" s="157"/>
      <c r="DO481" s="157"/>
      <c r="DP481" s="157"/>
      <c r="DQ481" s="157"/>
      <c r="DR481" s="157"/>
      <c r="DS481" s="157"/>
      <c r="DT481" s="157"/>
      <c r="DU481" s="157"/>
      <c r="DV481" s="157"/>
      <c r="DW481" s="157"/>
      <c r="DX481" s="157"/>
      <c r="DY481" s="157"/>
      <c r="DZ481" s="157"/>
      <c r="EA481" s="157"/>
      <c r="EB481" s="157"/>
      <c r="EC481" s="157"/>
      <c r="ED481" s="157"/>
      <c r="EE481" s="157"/>
      <c r="EF481" s="157"/>
      <c r="EG481" s="157"/>
      <c r="EH481" s="157"/>
      <c r="EI481" s="157"/>
      <c r="EJ481" s="157"/>
      <c r="EK481" s="157"/>
      <c r="EL481" s="157"/>
      <c r="EM481" s="157"/>
      <c r="EN481" s="157"/>
      <c r="EO481" s="157"/>
      <c r="EP481" s="157"/>
      <c r="EQ481" s="157"/>
      <c r="ER481" s="157"/>
      <c r="ES481" s="157"/>
      <c r="ET481" s="157"/>
      <c r="EU481" s="157"/>
      <c r="EV481" s="157"/>
      <c r="EW481" s="157"/>
      <c r="EX481" s="157"/>
      <c r="EY481" s="157"/>
      <c r="EZ481" s="157"/>
      <c r="FA481" s="157"/>
      <c r="FB481" s="157"/>
      <c r="FC481" s="157"/>
      <c r="FD481" s="157"/>
      <c r="FE481" s="157"/>
      <c r="FF481" s="157"/>
      <c r="FG481" s="157"/>
      <c r="FH481" s="157"/>
      <c r="FI481" s="157"/>
      <c r="FJ481" s="157"/>
      <c r="FK481" s="157"/>
      <c r="FL481" s="157"/>
      <c r="FM481" s="157"/>
      <c r="FN481" s="157"/>
      <c r="FO481" s="157"/>
      <c r="FP481" s="157"/>
      <c r="FQ481" s="157"/>
      <c r="FR481" s="157"/>
      <c r="FS481" s="157"/>
      <c r="FT481" s="157"/>
      <c r="FU481" s="157"/>
      <c r="FV481" s="157"/>
      <c r="FW481" s="157"/>
      <c r="FX481" s="157"/>
      <c r="FY481" s="157"/>
      <c r="FZ481" s="157"/>
      <c r="GA481" s="157"/>
      <c r="GB481" s="157"/>
      <c r="GC481" s="157"/>
    </row>
    <row r="482" spans="1:185" s="531" customFormat="1" ht="13.8">
      <c r="A482" s="154" t="s">
        <v>6290</v>
      </c>
      <c r="B482" s="126" t="s">
        <v>5938</v>
      </c>
      <c r="C482" s="202">
        <v>3</v>
      </c>
      <c r="D482" s="146">
        <v>11470</v>
      </c>
      <c r="E482" s="146">
        <v>11470</v>
      </c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157"/>
      <c r="BN482" s="157"/>
      <c r="BO482" s="157"/>
      <c r="BP482" s="157"/>
      <c r="BQ482" s="157"/>
      <c r="BR482" s="157"/>
      <c r="BS482" s="157"/>
      <c r="BT482" s="157"/>
      <c r="BU482" s="157"/>
      <c r="BV482" s="157"/>
      <c r="BW482" s="157"/>
      <c r="BX482" s="157"/>
      <c r="BY482" s="157"/>
      <c r="BZ482" s="157"/>
      <c r="CA482" s="157"/>
      <c r="CB482" s="157"/>
      <c r="CC482" s="157"/>
      <c r="CD482" s="157"/>
      <c r="CE482" s="157"/>
      <c r="CF482" s="157"/>
      <c r="CG482" s="157"/>
      <c r="CH482" s="157"/>
      <c r="CI482" s="157"/>
      <c r="CJ482" s="157"/>
      <c r="CK482" s="157"/>
      <c r="CL482" s="157"/>
      <c r="CM482" s="157"/>
      <c r="CN482" s="157"/>
      <c r="CO482" s="157"/>
      <c r="CP482" s="157"/>
      <c r="CQ482" s="157"/>
      <c r="CR482" s="157"/>
      <c r="CS482" s="157"/>
      <c r="CT482" s="157"/>
      <c r="CU482" s="157"/>
      <c r="CV482" s="157"/>
      <c r="CW482" s="157"/>
      <c r="CX482" s="157"/>
      <c r="CY482" s="157"/>
      <c r="CZ482" s="157"/>
      <c r="DA482" s="157"/>
      <c r="DB482" s="157"/>
      <c r="DC482" s="157"/>
      <c r="DD482" s="157"/>
      <c r="DE482" s="157"/>
      <c r="DF482" s="157"/>
      <c r="DG482" s="157"/>
      <c r="DH482" s="157"/>
      <c r="DI482" s="157"/>
      <c r="DJ482" s="157"/>
      <c r="DK482" s="157"/>
      <c r="DL482" s="157"/>
      <c r="DM482" s="157"/>
      <c r="DN482" s="157"/>
      <c r="DO482" s="157"/>
      <c r="DP482" s="157"/>
      <c r="DQ482" s="157"/>
      <c r="DR482" s="157"/>
      <c r="DS482" s="157"/>
      <c r="DT482" s="157"/>
      <c r="DU482" s="157"/>
      <c r="DV482" s="157"/>
      <c r="DW482" s="157"/>
      <c r="DX482" s="157"/>
      <c r="DY482" s="157"/>
      <c r="DZ482" s="157"/>
      <c r="EA482" s="157"/>
      <c r="EB482" s="157"/>
      <c r="EC482" s="157"/>
      <c r="ED482" s="157"/>
      <c r="EE482" s="157"/>
      <c r="EF482" s="157"/>
      <c r="EG482" s="157"/>
      <c r="EH482" s="157"/>
      <c r="EI482" s="157"/>
      <c r="EJ482" s="157"/>
      <c r="EK482" s="157"/>
      <c r="EL482" s="157"/>
      <c r="EM482" s="157"/>
      <c r="EN482" s="157"/>
      <c r="EO482" s="157"/>
      <c r="EP482" s="157"/>
      <c r="EQ482" s="157"/>
      <c r="ER482" s="157"/>
      <c r="ES482" s="157"/>
      <c r="ET482" s="157"/>
      <c r="EU482" s="157"/>
      <c r="EV482" s="157"/>
      <c r="EW482" s="157"/>
      <c r="EX482" s="157"/>
      <c r="EY482" s="157"/>
      <c r="EZ482" s="157"/>
      <c r="FA482" s="157"/>
      <c r="FB482" s="157"/>
      <c r="FC482" s="157"/>
      <c r="FD482" s="157"/>
      <c r="FE482" s="157"/>
      <c r="FF482" s="157"/>
      <c r="FG482" s="157"/>
      <c r="FH482" s="157"/>
      <c r="FI482" s="157"/>
      <c r="FJ482" s="157"/>
      <c r="FK482" s="157"/>
      <c r="FL482" s="157"/>
      <c r="FM482" s="157"/>
      <c r="FN482" s="157"/>
      <c r="FO482" s="157"/>
      <c r="FP482" s="157"/>
      <c r="FQ482" s="157"/>
      <c r="FR482" s="157"/>
      <c r="FS482" s="157"/>
      <c r="FT482" s="157"/>
      <c r="FU482" s="157"/>
      <c r="FV482" s="157"/>
      <c r="FW482" s="157"/>
      <c r="FX482" s="157"/>
      <c r="FY482" s="157"/>
      <c r="FZ482" s="157"/>
      <c r="GA482" s="157"/>
      <c r="GB482" s="157"/>
      <c r="GC482" s="157"/>
    </row>
    <row r="483" spans="1:185" s="531" customFormat="1" ht="13.8">
      <c r="A483" s="154" t="s">
        <v>6291</v>
      </c>
      <c r="B483" s="126" t="s">
        <v>5948</v>
      </c>
      <c r="C483" s="202">
        <v>5</v>
      </c>
      <c r="D483" s="146">
        <v>10701.76</v>
      </c>
      <c r="E483" s="146">
        <v>10701.76</v>
      </c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  <c r="Z483" s="157"/>
      <c r="AA483" s="157"/>
      <c r="AB483" s="157"/>
      <c r="AC483" s="157"/>
      <c r="AD483" s="157"/>
      <c r="AE483" s="157"/>
      <c r="AF483" s="157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57"/>
      <c r="BN483" s="157"/>
      <c r="BO483" s="157"/>
      <c r="BP483" s="157"/>
      <c r="BQ483" s="157"/>
      <c r="BR483" s="157"/>
      <c r="BS483" s="157"/>
      <c r="BT483" s="157"/>
      <c r="BU483" s="157"/>
      <c r="BV483" s="157"/>
      <c r="BW483" s="157"/>
      <c r="BX483" s="157"/>
      <c r="BY483" s="157"/>
      <c r="BZ483" s="157"/>
      <c r="CA483" s="157"/>
      <c r="CB483" s="157"/>
      <c r="CC483" s="157"/>
      <c r="CD483" s="157"/>
      <c r="CE483" s="157"/>
      <c r="CF483" s="157"/>
      <c r="CG483" s="157"/>
      <c r="CH483" s="157"/>
      <c r="CI483" s="157"/>
      <c r="CJ483" s="157"/>
      <c r="CK483" s="157"/>
      <c r="CL483" s="157"/>
      <c r="CM483" s="157"/>
      <c r="CN483" s="157"/>
      <c r="CO483" s="157"/>
      <c r="CP483" s="157"/>
      <c r="CQ483" s="157"/>
      <c r="CR483" s="157"/>
      <c r="CS483" s="157"/>
      <c r="CT483" s="157"/>
      <c r="CU483" s="157"/>
      <c r="CV483" s="157"/>
      <c r="CW483" s="157"/>
      <c r="CX483" s="157"/>
      <c r="CY483" s="157"/>
      <c r="CZ483" s="157"/>
      <c r="DA483" s="157"/>
      <c r="DB483" s="157"/>
      <c r="DC483" s="157"/>
      <c r="DD483" s="157"/>
      <c r="DE483" s="157"/>
      <c r="DF483" s="157"/>
      <c r="DG483" s="157"/>
      <c r="DH483" s="157"/>
      <c r="DI483" s="157"/>
      <c r="DJ483" s="157"/>
      <c r="DK483" s="157"/>
      <c r="DL483" s="157"/>
      <c r="DM483" s="157"/>
      <c r="DN483" s="157"/>
      <c r="DO483" s="157"/>
      <c r="DP483" s="157"/>
      <c r="DQ483" s="157"/>
      <c r="DR483" s="157"/>
      <c r="DS483" s="157"/>
      <c r="DT483" s="157"/>
      <c r="DU483" s="157"/>
      <c r="DV483" s="157"/>
      <c r="DW483" s="157"/>
      <c r="DX483" s="157"/>
      <c r="DY483" s="157"/>
      <c r="DZ483" s="157"/>
      <c r="EA483" s="157"/>
      <c r="EB483" s="157"/>
      <c r="EC483" s="157"/>
      <c r="ED483" s="157"/>
      <c r="EE483" s="157"/>
      <c r="EF483" s="157"/>
      <c r="EG483" s="157"/>
      <c r="EH483" s="157"/>
      <c r="EI483" s="157"/>
      <c r="EJ483" s="157"/>
      <c r="EK483" s="157"/>
      <c r="EL483" s="157"/>
      <c r="EM483" s="157"/>
      <c r="EN483" s="157"/>
      <c r="EO483" s="157"/>
      <c r="EP483" s="157"/>
      <c r="EQ483" s="157"/>
      <c r="ER483" s="157"/>
      <c r="ES483" s="157"/>
      <c r="ET483" s="157"/>
      <c r="EU483" s="157"/>
      <c r="EV483" s="157"/>
      <c r="EW483" s="157"/>
      <c r="EX483" s="157"/>
      <c r="EY483" s="157"/>
      <c r="EZ483" s="157"/>
      <c r="FA483" s="157"/>
      <c r="FB483" s="157"/>
      <c r="FC483" s="157"/>
      <c r="FD483" s="157"/>
      <c r="FE483" s="157"/>
      <c r="FF483" s="157"/>
      <c r="FG483" s="157"/>
      <c r="FH483" s="157"/>
      <c r="FI483" s="157"/>
      <c r="FJ483" s="157"/>
      <c r="FK483" s="157"/>
      <c r="FL483" s="157"/>
      <c r="FM483" s="157"/>
      <c r="FN483" s="157"/>
      <c r="FO483" s="157"/>
      <c r="FP483" s="157"/>
      <c r="FQ483" s="157"/>
      <c r="FR483" s="157"/>
      <c r="FS483" s="157"/>
      <c r="FT483" s="157"/>
      <c r="FU483" s="157"/>
      <c r="FV483" s="157"/>
      <c r="FW483" s="157"/>
      <c r="FX483" s="157"/>
      <c r="FY483" s="157"/>
      <c r="FZ483" s="157"/>
      <c r="GA483" s="157"/>
      <c r="GB483" s="157"/>
      <c r="GC483" s="157"/>
    </row>
    <row r="484" spans="1:185" s="531" customFormat="1" ht="13.8">
      <c r="A484" s="154" t="s">
        <v>6292</v>
      </c>
      <c r="B484" s="126" t="s">
        <v>5948</v>
      </c>
      <c r="C484" s="202">
        <v>7</v>
      </c>
      <c r="D484" s="146">
        <v>15960</v>
      </c>
      <c r="E484" s="146">
        <v>15960</v>
      </c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  <c r="BK484" s="157"/>
      <c r="BL484" s="157"/>
      <c r="BM484" s="157"/>
      <c r="BN484" s="157"/>
      <c r="BO484" s="157"/>
      <c r="BP484" s="157"/>
      <c r="BQ484" s="157"/>
      <c r="BR484" s="157"/>
      <c r="BS484" s="157"/>
      <c r="BT484" s="157"/>
      <c r="BU484" s="157"/>
      <c r="BV484" s="157"/>
      <c r="BW484" s="157"/>
      <c r="BX484" s="157"/>
      <c r="BY484" s="157"/>
      <c r="BZ484" s="157"/>
      <c r="CA484" s="157"/>
      <c r="CB484" s="157"/>
      <c r="CC484" s="157"/>
      <c r="CD484" s="157"/>
      <c r="CE484" s="157"/>
      <c r="CF484" s="157"/>
      <c r="CG484" s="157"/>
      <c r="CH484" s="157"/>
      <c r="CI484" s="157"/>
      <c r="CJ484" s="157"/>
      <c r="CK484" s="157"/>
      <c r="CL484" s="157"/>
      <c r="CM484" s="157"/>
      <c r="CN484" s="157"/>
      <c r="CO484" s="157"/>
      <c r="CP484" s="157"/>
      <c r="CQ484" s="157"/>
      <c r="CR484" s="157"/>
      <c r="CS484" s="157"/>
      <c r="CT484" s="157"/>
      <c r="CU484" s="157"/>
      <c r="CV484" s="157"/>
      <c r="CW484" s="157"/>
      <c r="CX484" s="157"/>
      <c r="CY484" s="157"/>
      <c r="CZ484" s="157"/>
      <c r="DA484" s="157"/>
      <c r="DB484" s="157"/>
      <c r="DC484" s="157"/>
      <c r="DD484" s="157"/>
      <c r="DE484" s="157"/>
      <c r="DF484" s="157"/>
      <c r="DG484" s="157"/>
      <c r="DH484" s="157"/>
      <c r="DI484" s="157"/>
      <c r="DJ484" s="157"/>
      <c r="DK484" s="157"/>
      <c r="DL484" s="157"/>
      <c r="DM484" s="157"/>
      <c r="DN484" s="157"/>
      <c r="DO484" s="157"/>
      <c r="DP484" s="157"/>
      <c r="DQ484" s="157"/>
      <c r="DR484" s="157"/>
      <c r="DS484" s="157"/>
      <c r="DT484" s="157"/>
      <c r="DU484" s="157"/>
      <c r="DV484" s="157"/>
      <c r="DW484" s="157"/>
      <c r="DX484" s="157"/>
      <c r="DY484" s="157"/>
      <c r="DZ484" s="157"/>
      <c r="EA484" s="157"/>
      <c r="EB484" s="157"/>
      <c r="EC484" s="157"/>
      <c r="ED484" s="157"/>
      <c r="EE484" s="157"/>
      <c r="EF484" s="157"/>
      <c r="EG484" s="157"/>
      <c r="EH484" s="157"/>
      <c r="EI484" s="157"/>
      <c r="EJ484" s="157"/>
      <c r="EK484" s="157"/>
      <c r="EL484" s="157"/>
      <c r="EM484" s="157"/>
      <c r="EN484" s="157"/>
      <c r="EO484" s="157"/>
      <c r="EP484" s="157"/>
      <c r="EQ484" s="157"/>
      <c r="ER484" s="157"/>
      <c r="ES484" s="157"/>
      <c r="ET484" s="157"/>
      <c r="EU484" s="157"/>
      <c r="EV484" s="157"/>
      <c r="EW484" s="157"/>
      <c r="EX484" s="157"/>
      <c r="EY484" s="157"/>
      <c r="EZ484" s="157"/>
      <c r="FA484" s="157"/>
      <c r="FB484" s="157"/>
      <c r="FC484" s="157"/>
      <c r="FD484" s="157"/>
      <c r="FE484" s="157"/>
      <c r="FF484" s="157"/>
      <c r="FG484" s="157"/>
      <c r="FH484" s="157"/>
      <c r="FI484" s="157"/>
      <c r="FJ484" s="157"/>
      <c r="FK484" s="157"/>
      <c r="FL484" s="157"/>
      <c r="FM484" s="157"/>
      <c r="FN484" s="157"/>
      <c r="FO484" s="157"/>
      <c r="FP484" s="157"/>
      <c r="FQ484" s="157"/>
      <c r="FR484" s="157"/>
      <c r="FS484" s="157"/>
      <c r="FT484" s="157"/>
      <c r="FU484" s="157"/>
      <c r="FV484" s="157"/>
      <c r="FW484" s="157"/>
      <c r="FX484" s="157"/>
      <c r="FY484" s="157"/>
      <c r="FZ484" s="157"/>
      <c r="GA484" s="157"/>
      <c r="GB484" s="157"/>
      <c r="GC484" s="157"/>
    </row>
    <row r="485" spans="1:185" s="531" customFormat="1" ht="13.8">
      <c r="A485" s="154" t="s">
        <v>6293</v>
      </c>
      <c r="B485" s="126" t="s">
        <v>6294</v>
      </c>
      <c r="C485" s="202">
        <v>5</v>
      </c>
      <c r="D485" s="146">
        <v>13788</v>
      </c>
      <c r="E485" s="146">
        <v>13788</v>
      </c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  <c r="Z485" s="157"/>
      <c r="AA485" s="157"/>
      <c r="AB485" s="157"/>
      <c r="AC485" s="157"/>
      <c r="AD485" s="157"/>
      <c r="AE485" s="157"/>
      <c r="AF485" s="157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  <c r="BK485" s="157"/>
      <c r="BL485" s="157"/>
      <c r="BM485" s="157"/>
      <c r="BN485" s="157"/>
      <c r="BO485" s="157"/>
      <c r="BP485" s="157"/>
      <c r="BQ485" s="157"/>
      <c r="BR485" s="157"/>
      <c r="BS485" s="157"/>
      <c r="BT485" s="157"/>
      <c r="BU485" s="157"/>
      <c r="BV485" s="157"/>
      <c r="BW485" s="157"/>
      <c r="BX485" s="157"/>
      <c r="BY485" s="157"/>
      <c r="BZ485" s="157"/>
      <c r="CA485" s="157"/>
      <c r="CB485" s="157"/>
      <c r="CC485" s="157"/>
      <c r="CD485" s="157"/>
      <c r="CE485" s="157"/>
      <c r="CF485" s="157"/>
      <c r="CG485" s="157"/>
      <c r="CH485" s="157"/>
      <c r="CI485" s="157"/>
      <c r="CJ485" s="157"/>
      <c r="CK485" s="157"/>
      <c r="CL485" s="157"/>
      <c r="CM485" s="157"/>
      <c r="CN485" s="157"/>
      <c r="CO485" s="157"/>
      <c r="CP485" s="157"/>
      <c r="CQ485" s="157"/>
      <c r="CR485" s="157"/>
      <c r="CS485" s="157"/>
      <c r="CT485" s="157"/>
      <c r="CU485" s="157"/>
      <c r="CV485" s="157"/>
      <c r="CW485" s="157"/>
      <c r="CX485" s="157"/>
      <c r="CY485" s="157"/>
      <c r="CZ485" s="157"/>
      <c r="DA485" s="157"/>
      <c r="DB485" s="157"/>
      <c r="DC485" s="157"/>
      <c r="DD485" s="157"/>
      <c r="DE485" s="157"/>
      <c r="DF485" s="157"/>
      <c r="DG485" s="157"/>
      <c r="DH485" s="157"/>
      <c r="DI485" s="157"/>
      <c r="DJ485" s="157"/>
      <c r="DK485" s="157"/>
      <c r="DL485" s="157"/>
      <c r="DM485" s="157"/>
      <c r="DN485" s="157"/>
      <c r="DO485" s="157"/>
      <c r="DP485" s="157"/>
      <c r="DQ485" s="157"/>
      <c r="DR485" s="157"/>
      <c r="DS485" s="157"/>
      <c r="DT485" s="157"/>
      <c r="DU485" s="157"/>
      <c r="DV485" s="157"/>
      <c r="DW485" s="157"/>
      <c r="DX485" s="157"/>
      <c r="DY485" s="157"/>
      <c r="DZ485" s="157"/>
      <c r="EA485" s="157"/>
      <c r="EB485" s="157"/>
      <c r="EC485" s="157"/>
      <c r="ED485" s="157"/>
      <c r="EE485" s="157"/>
      <c r="EF485" s="157"/>
      <c r="EG485" s="157"/>
      <c r="EH485" s="157"/>
      <c r="EI485" s="157"/>
      <c r="EJ485" s="157"/>
      <c r="EK485" s="157"/>
      <c r="EL485" s="157"/>
      <c r="EM485" s="157"/>
      <c r="EN485" s="157"/>
      <c r="EO485" s="157"/>
      <c r="EP485" s="157"/>
      <c r="EQ485" s="157"/>
      <c r="ER485" s="157"/>
      <c r="ES485" s="157"/>
      <c r="ET485" s="157"/>
      <c r="EU485" s="157"/>
      <c r="EV485" s="157"/>
      <c r="EW485" s="157"/>
      <c r="EX485" s="157"/>
      <c r="EY485" s="157"/>
      <c r="EZ485" s="157"/>
      <c r="FA485" s="157"/>
      <c r="FB485" s="157"/>
      <c r="FC485" s="157"/>
      <c r="FD485" s="157"/>
      <c r="FE485" s="157"/>
      <c r="FF485" s="157"/>
      <c r="FG485" s="157"/>
      <c r="FH485" s="157"/>
      <c r="FI485" s="157"/>
      <c r="FJ485" s="157"/>
      <c r="FK485" s="157"/>
      <c r="FL485" s="157"/>
      <c r="FM485" s="157"/>
      <c r="FN485" s="157"/>
      <c r="FO485" s="157"/>
      <c r="FP485" s="157"/>
      <c r="FQ485" s="157"/>
      <c r="FR485" s="157"/>
      <c r="FS485" s="157"/>
      <c r="FT485" s="157"/>
      <c r="FU485" s="157"/>
      <c r="FV485" s="157"/>
      <c r="FW485" s="157"/>
      <c r="FX485" s="157"/>
      <c r="FY485" s="157"/>
      <c r="FZ485" s="157"/>
      <c r="GA485" s="157"/>
      <c r="GB485" s="157"/>
      <c r="GC485" s="157"/>
    </row>
    <row r="486" spans="1:185" s="531" customFormat="1" ht="13.8">
      <c r="A486" s="154" t="s">
        <v>6295</v>
      </c>
      <c r="B486" s="126" t="s">
        <v>5950</v>
      </c>
      <c r="C486" s="202">
        <v>1</v>
      </c>
      <c r="D486" s="146">
        <v>12296</v>
      </c>
      <c r="E486" s="146">
        <v>12296</v>
      </c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  <c r="Z486" s="157"/>
      <c r="AA486" s="157"/>
      <c r="AB486" s="157"/>
      <c r="AC486" s="157"/>
      <c r="AD486" s="157"/>
      <c r="AE486" s="157"/>
      <c r="AF486" s="157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  <c r="BK486" s="157"/>
      <c r="BL486" s="157"/>
      <c r="BM486" s="157"/>
      <c r="BN486" s="157"/>
      <c r="BO486" s="157"/>
      <c r="BP486" s="157"/>
      <c r="BQ486" s="157"/>
      <c r="BR486" s="157"/>
      <c r="BS486" s="157"/>
      <c r="BT486" s="157"/>
      <c r="BU486" s="157"/>
      <c r="BV486" s="157"/>
      <c r="BW486" s="157"/>
      <c r="BX486" s="157"/>
      <c r="BY486" s="157"/>
      <c r="BZ486" s="157"/>
      <c r="CA486" s="157"/>
      <c r="CB486" s="157"/>
      <c r="CC486" s="157"/>
      <c r="CD486" s="157"/>
      <c r="CE486" s="157"/>
      <c r="CF486" s="157"/>
      <c r="CG486" s="157"/>
      <c r="CH486" s="157"/>
      <c r="CI486" s="157"/>
      <c r="CJ486" s="157"/>
      <c r="CK486" s="157"/>
      <c r="CL486" s="157"/>
      <c r="CM486" s="157"/>
      <c r="CN486" s="157"/>
      <c r="CO486" s="157"/>
      <c r="CP486" s="157"/>
      <c r="CQ486" s="157"/>
      <c r="CR486" s="157"/>
      <c r="CS486" s="157"/>
      <c r="CT486" s="157"/>
      <c r="CU486" s="157"/>
      <c r="CV486" s="157"/>
      <c r="CW486" s="157"/>
      <c r="CX486" s="157"/>
      <c r="CY486" s="157"/>
      <c r="CZ486" s="157"/>
      <c r="DA486" s="157"/>
      <c r="DB486" s="157"/>
      <c r="DC486" s="157"/>
      <c r="DD486" s="157"/>
      <c r="DE486" s="157"/>
      <c r="DF486" s="157"/>
      <c r="DG486" s="157"/>
      <c r="DH486" s="157"/>
      <c r="DI486" s="157"/>
      <c r="DJ486" s="157"/>
      <c r="DK486" s="157"/>
      <c r="DL486" s="157"/>
      <c r="DM486" s="157"/>
      <c r="DN486" s="157"/>
      <c r="DO486" s="157"/>
      <c r="DP486" s="157"/>
      <c r="DQ486" s="157"/>
      <c r="DR486" s="157"/>
      <c r="DS486" s="157"/>
      <c r="DT486" s="157"/>
      <c r="DU486" s="157"/>
      <c r="DV486" s="157"/>
      <c r="DW486" s="157"/>
      <c r="DX486" s="157"/>
      <c r="DY486" s="157"/>
      <c r="DZ486" s="157"/>
      <c r="EA486" s="157"/>
      <c r="EB486" s="157"/>
      <c r="EC486" s="157"/>
      <c r="ED486" s="157"/>
      <c r="EE486" s="157"/>
      <c r="EF486" s="157"/>
      <c r="EG486" s="157"/>
      <c r="EH486" s="157"/>
      <c r="EI486" s="157"/>
      <c r="EJ486" s="157"/>
      <c r="EK486" s="157"/>
      <c r="EL486" s="157"/>
      <c r="EM486" s="157"/>
      <c r="EN486" s="157"/>
      <c r="EO486" s="157"/>
      <c r="EP486" s="157"/>
      <c r="EQ486" s="157"/>
      <c r="ER486" s="157"/>
      <c r="ES486" s="157"/>
      <c r="ET486" s="157"/>
      <c r="EU486" s="157"/>
      <c r="EV486" s="157"/>
      <c r="EW486" s="157"/>
      <c r="EX486" s="157"/>
      <c r="EY486" s="157"/>
      <c r="EZ486" s="157"/>
      <c r="FA486" s="157"/>
      <c r="FB486" s="157"/>
      <c r="FC486" s="157"/>
      <c r="FD486" s="157"/>
      <c r="FE486" s="157"/>
      <c r="FF486" s="157"/>
      <c r="FG486" s="157"/>
      <c r="FH486" s="157"/>
      <c r="FI486" s="157"/>
      <c r="FJ486" s="157"/>
      <c r="FK486" s="157"/>
      <c r="FL486" s="157"/>
      <c r="FM486" s="157"/>
      <c r="FN486" s="157"/>
      <c r="FO486" s="157"/>
      <c r="FP486" s="157"/>
      <c r="FQ486" s="157"/>
      <c r="FR486" s="157"/>
      <c r="FS486" s="157"/>
      <c r="FT486" s="157"/>
      <c r="FU486" s="157"/>
      <c r="FV486" s="157"/>
      <c r="FW486" s="157"/>
      <c r="FX486" s="157"/>
      <c r="FY486" s="157"/>
      <c r="FZ486" s="157"/>
      <c r="GA486" s="157"/>
      <c r="GB486" s="157"/>
      <c r="GC486" s="157"/>
    </row>
    <row r="487" spans="1:185" s="531" customFormat="1" ht="13.8">
      <c r="A487" s="154" t="s">
        <v>6296</v>
      </c>
      <c r="B487" s="126" t="s">
        <v>5952</v>
      </c>
      <c r="C487" s="202">
        <v>2</v>
      </c>
      <c r="D487" s="146">
        <v>10773</v>
      </c>
      <c r="E487" s="146">
        <v>10773</v>
      </c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157"/>
      <c r="BN487" s="157"/>
      <c r="BO487" s="157"/>
      <c r="BP487" s="157"/>
      <c r="BQ487" s="157"/>
      <c r="BR487" s="157"/>
      <c r="BS487" s="157"/>
      <c r="BT487" s="157"/>
      <c r="BU487" s="157"/>
      <c r="BV487" s="157"/>
      <c r="BW487" s="157"/>
      <c r="BX487" s="157"/>
      <c r="BY487" s="157"/>
      <c r="BZ487" s="157"/>
      <c r="CA487" s="157"/>
      <c r="CB487" s="157"/>
      <c r="CC487" s="157"/>
      <c r="CD487" s="157"/>
      <c r="CE487" s="157"/>
      <c r="CF487" s="157"/>
      <c r="CG487" s="157"/>
      <c r="CH487" s="157"/>
      <c r="CI487" s="157"/>
      <c r="CJ487" s="157"/>
      <c r="CK487" s="157"/>
      <c r="CL487" s="157"/>
      <c r="CM487" s="157"/>
      <c r="CN487" s="157"/>
      <c r="CO487" s="157"/>
      <c r="CP487" s="157"/>
      <c r="CQ487" s="157"/>
      <c r="CR487" s="157"/>
      <c r="CS487" s="157"/>
      <c r="CT487" s="157"/>
      <c r="CU487" s="157"/>
      <c r="CV487" s="157"/>
      <c r="CW487" s="157"/>
      <c r="CX487" s="157"/>
      <c r="CY487" s="157"/>
      <c r="CZ487" s="157"/>
      <c r="DA487" s="157"/>
      <c r="DB487" s="157"/>
      <c r="DC487" s="157"/>
      <c r="DD487" s="157"/>
      <c r="DE487" s="157"/>
      <c r="DF487" s="157"/>
      <c r="DG487" s="157"/>
      <c r="DH487" s="157"/>
      <c r="DI487" s="157"/>
      <c r="DJ487" s="157"/>
      <c r="DK487" s="157"/>
      <c r="DL487" s="157"/>
      <c r="DM487" s="157"/>
      <c r="DN487" s="157"/>
      <c r="DO487" s="157"/>
      <c r="DP487" s="157"/>
      <c r="DQ487" s="157"/>
      <c r="DR487" s="157"/>
      <c r="DS487" s="157"/>
      <c r="DT487" s="157"/>
      <c r="DU487" s="157"/>
      <c r="DV487" s="157"/>
      <c r="DW487" s="157"/>
      <c r="DX487" s="157"/>
      <c r="DY487" s="157"/>
      <c r="DZ487" s="157"/>
      <c r="EA487" s="157"/>
      <c r="EB487" s="157"/>
      <c r="EC487" s="157"/>
      <c r="ED487" s="157"/>
      <c r="EE487" s="157"/>
      <c r="EF487" s="157"/>
      <c r="EG487" s="157"/>
      <c r="EH487" s="157"/>
      <c r="EI487" s="157"/>
      <c r="EJ487" s="157"/>
      <c r="EK487" s="157"/>
      <c r="EL487" s="157"/>
      <c r="EM487" s="157"/>
      <c r="EN487" s="157"/>
      <c r="EO487" s="157"/>
      <c r="EP487" s="157"/>
      <c r="EQ487" s="157"/>
      <c r="ER487" s="157"/>
      <c r="ES487" s="157"/>
      <c r="ET487" s="157"/>
      <c r="EU487" s="157"/>
      <c r="EV487" s="157"/>
      <c r="EW487" s="157"/>
      <c r="EX487" s="157"/>
      <c r="EY487" s="157"/>
      <c r="EZ487" s="157"/>
      <c r="FA487" s="157"/>
      <c r="FB487" s="157"/>
      <c r="FC487" s="157"/>
      <c r="FD487" s="157"/>
      <c r="FE487" s="157"/>
      <c r="FF487" s="157"/>
      <c r="FG487" s="157"/>
      <c r="FH487" s="157"/>
      <c r="FI487" s="157"/>
      <c r="FJ487" s="157"/>
      <c r="FK487" s="157"/>
      <c r="FL487" s="157"/>
      <c r="FM487" s="157"/>
      <c r="FN487" s="157"/>
      <c r="FO487" s="157"/>
      <c r="FP487" s="157"/>
      <c r="FQ487" s="157"/>
      <c r="FR487" s="157"/>
      <c r="FS487" s="157"/>
      <c r="FT487" s="157"/>
      <c r="FU487" s="157"/>
      <c r="FV487" s="157"/>
      <c r="FW487" s="157"/>
      <c r="FX487" s="157"/>
      <c r="FY487" s="157"/>
      <c r="FZ487" s="157"/>
      <c r="GA487" s="157"/>
      <c r="GB487" s="157"/>
      <c r="GC487" s="157"/>
    </row>
    <row r="488" spans="1:185" s="531" customFormat="1" ht="13.8">
      <c r="A488" s="154" t="s">
        <v>6297</v>
      </c>
      <c r="B488" s="126" t="s">
        <v>5952</v>
      </c>
      <c r="C488" s="202">
        <v>3</v>
      </c>
      <c r="D488" s="146">
        <v>7365</v>
      </c>
      <c r="E488" s="146">
        <v>7365</v>
      </c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  <c r="Z488" s="157"/>
      <c r="AA488" s="157"/>
      <c r="AB488" s="157"/>
      <c r="AC488" s="157"/>
      <c r="AD488" s="157"/>
      <c r="AE488" s="157"/>
      <c r="AF488" s="157"/>
      <c r="AG488" s="157"/>
      <c r="AH488" s="157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157"/>
      <c r="AZ488" s="157"/>
      <c r="BA488" s="157"/>
      <c r="BB488" s="157"/>
      <c r="BC488" s="157"/>
      <c r="BD488" s="157"/>
      <c r="BE488" s="157"/>
      <c r="BF488" s="157"/>
      <c r="BG488" s="157"/>
      <c r="BH488" s="157"/>
      <c r="BI488" s="157"/>
      <c r="BJ488" s="157"/>
      <c r="BK488" s="157"/>
      <c r="BL488" s="157"/>
      <c r="BM488" s="157"/>
      <c r="BN488" s="157"/>
      <c r="BO488" s="157"/>
      <c r="BP488" s="157"/>
      <c r="BQ488" s="157"/>
      <c r="BR488" s="157"/>
      <c r="BS488" s="157"/>
      <c r="BT488" s="157"/>
      <c r="BU488" s="157"/>
      <c r="BV488" s="157"/>
      <c r="BW488" s="157"/>
      <c r="BX488" s="157"/>
      <c r="BY488" s="157"/>
      <c r="BZ488" s="157"/>
      <c r="CA488" s="157"/>
      <c r="CB488" s="157"/>
      <c r="CC488" s="157"/>
      <c r="CD488" s="157"/>
      <c r="CE488" s="157"/>
      <c r="CF488" s="157"/>
      <c r="CG488" s="157"/>
      <c r="CH488" s="157"/>
      <c r="CI488" s="157"/>
      <c r="CJ488" s="157"/>
      <c r="CK488" s="157"/>
      <c r="CL488" s="157"/>
      <c r="CM488" s="157"/>
      <c r="CN488" s="157"/>
      <c r="CO488" s="157"/>
      <c r="CP488" s="157"/>
      <c r="CQ488" s="157"/>
      <c r="CR488" s="157"/>
      <c r="CS488" s="157"/>
      <c r="CT488" s="157"/>
      <c r="CU488" s="157"/>
      <c r="CV488" s="157"/>
      <c r="CW488" s="157"/>
      <c r="CX488" s="157"/>
      <c r="CY488" s="157"/>
      <c r="CZ488" s="157"/>
      <c r="DA488" s="157"/>
      <c r="DB488" s="157"/>
      <c r="DC488" s="157"/>
      <c r="DD488" s="157"/>
      <c r="DE488" s="157"/>
      <c r="DF488" s="157"/>
      <c r="DG488" s="157"/>
      <c r="DH488" s="157"/>
      <c r="DI488" s="157"/>
      <c r="DJ488" s="157"/>
      <c r="DK488" s="157"/>
      <c r="DL488" s="157"/>
      <c r="DM488" s="157"/>
      <c r="DN488" s="157"/>
      <c r="DO488" s="157"/>
      <c r="DP488" s="157"/>
      <c r="DQ488" s="157"/>
      <c r="DR488" s="157"/>
      <c r="DS488" s="157"/>
      <c r="DT488" s="157"/>
      <c r="DU488" s="157"/>
      <c r="DV488" s="157"/>
      <c r="DW488" s="157"/>
      <c r="DX488" s="157"/>
      <c r="DY488" s="157"/>
      <c r="DZ488" s="157"/>
      <c r="EA488" s="157"/>
      <c r="EB488" s="157"/>
      <c r="EC488" s="157"/>
      <c r="ED488" s="157"/>
      <c r="EE488" s="157"/>
      <c r="EF488" s="157"/>
      <c r="EG488" s="157"/>
      <c r="EH488" s="157"/>
      <c r="EI488" s="157"/>
      <c r="EJ488" s="157"/>
      <c r="EK488" s="157"/>
      <c r="EL488" s="157"/>
      <c r="EM488" s="157"/>
      <c r="EN488" s="157"/>
      <c r="EO488" s="157"/>
      <c r="EP488" s="157"/>
      <c r="EQ488" s="157"/>
      <c r="ER488" s="157"/>
      <c r="ES488" s="157"/>
      <c r="ET488" s="157"/>
      <c r="EU488" s="157"/>
      <c r="EV488" s="157"/>
      <c r="EW488" s="157"/>
      <c r="EX488" s="157"/>
      <c r="EY488" s="157"/>
      <c r="EZ488" s="157"/>
      <c r="FA488" s="157"/>
      <c r="FB488" s="157"/>
      <c r="FC488" s="157"/>
      <c r="FD488" s="157"/>
      <c r="FE488" s="157"/>
      <c r="FF488" s="157"/>
      <c r="FG488" s="157"/>
      <c r="FH488" s="157"/>
      <c r="FI488" s="157"/>
      <c r="FJ488" s="157"/>
      <c r="FK488" s="157"/>
      <c r="FL488" s="157"/>
      <c r="FM488" s="157"/>
      <c r="FN488" s="157"/>
      <c r="FO488" s="157"/>
      <c r="FP488" s="157"/>
      <c r="FQ488" s="157"/>
      <c r="FR488" s="157"/>
      <c r="FS488" s="157"/>
      <c r="FT488" s="157"/>
      <c r="FU488" s="157"/>
      <c r="FV488" s="157"/>
      <c r="FW488" s="157"/>
      <c r="FX488" s="157"/>
      <c r="FY488" s="157"/>
      <c r="FZ488" s="157"/>
      <c r="GA488" s="157"/>
      <c r="GB488" s="157"/>
      <c r="GC488" s="157"/>
    </row>
    <row r="489" spans="1:185" s="531" customFormat="1" ht="13.8">
      <c r="A489" s="154" t="s">
        <v>6298</v>
      </c>
      <c r="B489" s="126" t="s">
        <v>5952</v>
      </c>
      <c r="C489" s="202">
        <v>1</v>
      </c>
      <c r="D489" s="146">
        <v>7719</v>
      </c>
      <c r="E489" s="146">
        <v>7719</v>
      </c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  <c r="Z489" s="157"/>
      <c r="AA489" s="157"/>
      <c r="AB489" s="157"/>
      <c r="AC489" s="157"/>
      <c r="AD489" s="157"/>
      <c r="AE489" s="157"/>
      <c r="AF489" s="157"/>
      <c r="AG489" s="157"/>
      <c r="AH489" s="157"/>
      <c r="AI489" s="157"/>
      <c r="AJ489" s="157"/>
      <c r="AK489" s="157"/>
      <c r="AL489" s="157"/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/>
      <c r="BG489" s="157"/>
      <c r="BH489" s="157"/>
      <c r="BI489" s="157"/>
      <c r="BJ489" s="157"/>
      <c r="BK489" s="157"/>
      <c r="BL489" s="157"/>
      <c r="BM489" s="157"/>
      <c r="BN489" s="157"/>
      <c r="BO489" s="157"/>
      <c r="BP489" s="157"/>
      <c r="BQ489" s="157"/>
      <c r="BR489" s="157"/>
      <c r="BS489" s="157"/>
      <c r="BT489" s="157"/>
      <c r="BU489" s="157"/>
      <c r="BV489" s="157"/>
      <c r="BW489" s="157"/>
      <c r="BX489" s="157"/>
      <c r="BY489" s="157"/>
      <c r="BZ489" s="157"/>
      <c r="CA489" s="157"/>
      <c r="CB489" s="157"/>
      <c r="CC489" s="157"/>
      <c r="CD489" s="157"/>
      <c r="CE489" s="157"/>
      <c r="CF489" s="157"/>
      <c r="CG489" s="157"/>
      <c r="CH489" s="157"/>
      <c r="CI489" s="157"/>
      <c r="CJ489" s="157"/>
      <c r="CK489" s="157"/>
      <c r="CL489" s="157"/>
      <c r="CM489" s="157"/>
      <c r="CN489" s="157"/>
      <c r="CO489" s="157"/>
      <c r="CP489" s="157"/>
      <c r="CQ489" s="157"/>
      <c r="CR489" s="157"/>
      <c r="CS489" s="157"/>
      <c r="CT489" s="157"/>
      <c r="CU489" s="157"/>
      <c r="CV489" s="157"/>
      <c r="CW489" s="157"/>
      <c r="CX489" s="157"/>
      <c r="CY489" s="157"/>
      <c r="CZ489" s="157"/>
      <c r="DA489" s="157"/>
      <c r="DB489" s="157"/>
      <c r="DC489" s="157"/>
      <c r="DD489" s="157"/>
      <c r="DE489" s="157"/>
      <c r="DF489" s="157"/>
      <c r="DG489" s="157"/>
      <c r="DH489" s="157"/>
      <c r="DI489" s="157"/>
      <c r="DJ489" s="157"/>
      <c r="DK489" s="157"/>
      <c r="DL489" s="157"/>
      <c r="DM489" s="157"/>
      <c r="DN489" s="157"/>
      <c r="DO489" s="157"/>
      <c r="DP489" s="157"/>
      <c r="DQ489" s="157"/>
      <c r="DR489" s="157"/>
      <c r="DS489" s="157"/>
      <c r="DT489" s="157"/>
      <c r="DU489" s="157"/>
      <c r="DV489" s="157"/>
      <c r="DW489" s="157"/>
      <c r="DX489" s="157"/>
      <c r="DY489" s="157"/>
      <c r="DZ489" s="157"/>
      <c r="EA489" s="157"/>
      <c r="EB489" s="157"/>
      <c r="EC489" s="157"/>
      <c r="ED489" s="157"/>
      <c r="EE489" s="157"/>
      <c r="EF489" s="157"/>
      <c r="EG489" s="157"/>
      <c r="EH489" s="157"/>
      <c r="EI489" s="157"/>
      <c r="EJ489" s="157"/>
      <c r="EK489" s="157"/>
      <c r="EL489" s="157"/>
      <c r="EM489" s="157"/>
      <c r="EN489" s="157"/>
      <c r="EO489" s="157"/>
      <c r="EP489" s="157"/>
      <c r="EQ489" s="157"/>
      <c r="ER489" s="157"/>
      <c r="ES489" s="157"/>
      <c r="ET489" s="157"/>
      <c r="EU489" s="157"/>
      <c r="EV489" s="157"/>
      <c r="EW489" s="157"/>
      <c r="EX489" s="157"/>
      <c r="EY489" s="157"/>
      <c r="EZ489" s="157"/>
      <c r="FA489" s="157"/>
      <c r="FB489" s="157"/>
      <c r="FC489" s="157"/>
      <c r="FD489" s="157"/>
      <c r="FE489" s="157"/>
      <c r="FF489" s="157"/>
      <c r="FG489" s="157"/>
      <c r="FH489" s="157"/>
      <c r="FI489" s="157"/>
      <c r="FJ489" s="157"/>
      <c r="FK489" s="157"/>
      <c r="FL489" s="157"/>
      <c r="FM489" s="157"/>
      <c r="FN489" s="157"/>
      <c r="FO489" s="157"/>
      <c r="FP489" s="157"/>
      <c r="FQ489" s="157"/>
      <c r="FR489" s="157"/>
      <c r="FS489" s="157"/>
      <c r="FT489" s="157"/>
      <c r="FU489" s="157"/>
      <c r="FV489" s="157"/>
      <c r="FW489" s="157"/>
      <c r="FX489" s="157"/>
      <c r="FY489" s="157"/>
      <c r="FZ489" s="157"/>
      <c r="GA489" s="157"/>
      <c r="GB489" s="157"/>
      <c r="GC489" s="157"/>
    </row>
    <row r="490" spans="1:185" s="531" customFormat="1" ht="13.8">
      <c r="A490" s="154" t="s">
        <v>6299</v>
      </c>
      <c r="B490" s="126" t="s">
        <v>5952</v>
      </c>
      <c r="C490" s="202">
        <v>3</v>
      </c>
      <c r="D490" s="146">
        <v>11364</v>
      </c>
      <c r="E490" s="146">
        <v>11364</v>
      </c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  <c r="Z490" s="157"/>
      <c r="AA490" s="157"/>
      <c r="AB490" s="157"/>
      <c r="AC490" s="157"/>
      <c r="AD490" s="157"/>
      <c r="AE490" s="157"/>
      <c r="AF490" s="157"/>
      <c r="AG490" s="157"/>
      <c r="AH490" s="157"/>
      <c r="AI490" s="157"/>
      <c r="AJ490" s="157"/>
      <c r="AK490" s="157"/>
      <c r="AL490" s="157"/>
      <c r="AM490" s="157"/>
      <c r="AN490" s="157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157"/>
      <c r="AZ490" s="157"/>
      <c r="BA490" s="157"/>
      <c r="BB490" s="157"/>
      <c r="BC490" s="157"/>
      <c r="BD490" s="157"/>
      <c r="BE490" s="157"/>
      <c r="BF490" s="157"/>
      <c r="BG490" s="157"/>
      <c r="BH490" s="157"/>
      <c r="BI490" s="157"/>
      <c r="BJ490" s="157"/>
      <c r="BK490" s="157"/>
      <c r="BL490" s="157"/>
      <c r="BM490" s="157"/>
      <c r="BN490" s="157"/>
      <c r="BO490" s="157"/>
      <c r="BP490" s="157"/>
      <c r="BQ490" s="157"/>
      <c r="BR490" s="157"/>
      <c r="BS490" s="157"/>
      <c r="BT490" s="157"/>
      <c r="BU490" s="157"/>
      <c r="BV490" s="157"/>
      <c r="BW490" s="157"/>
      <c r="BX490" s="157"/>
      <c r="BY490" s="157"/>
      <c r="BZ490" s="157"/>
      <c r="CA490" s="157"/>
      <c r="CB490" s="157"/>
      <c r="CC490" s="157"/>
      <c r="CD490" s="157"/>
      <c r="CE490" s="157"/>
      <c r="CF490" s="157"/>
      <c r="CG490" s="157"/>
      <c r="CH490" s="157"/>
      <c r="CI490" s="157"/>
      <c r="CJ490" s="157"/>
      <c r="CK490" s="157"/>
      <c r="CL490" s="157"/>
      <c r="CM490" s="157"/>
      <c r="CN490" s="157"/>
      <c r="CO490" s="157"/>
      <c r="CP490" s="157"/>
      <c r="CQ490" s="157"/>
      <c r="CR490" s="157"/>
      <c r="CS490" s="157"/>
      <c r="CT490" s="157"/>
      <c r="CU490" s="157"/>
      <c r="CV490" s="157"/>
      <c r="CW490" s="157"/>
      <c r="CX490" s="157"/>
      <c r="CY490" s="157"/>
      <c r="CZ490" s="157"/>
      <c r="DA490" s="157"/>
      <c r="DB490" s="157"/>
      <c r="DC490" s="157"/>
      <c r="DD490" s="157"/>
      <c r="DE490" s="157"/>
      <c r="DF490" s="157"/>
      <c r="DG490" s="157"/>
      <c r="DH490" s="157"/>
      <c r="DI490" s="157"/>
      <c r="DJ490" s="157"/>
      <c r="DK490" s="157"/>
      <c r="DL490" s="157"/>
      <c r="DM490" s="157"/>
      <c r="DN490" s="157"/>
      <c r="DO490" s="157"/>
      <c r="DP490" s="157"/>
      <c r="DQ490" s="157"/>
      <c r="DR490" s="157"/>
      <c r="DS490" s="157"/>
      <c r="DT490" s="157"/>
      <c r="DU490" s="157"/>
      <c r="DV490" s="157"/>
      <c r="DW490" s="157"/>
      <c r="DX490" s="157"/>
      <c r="DY490" s="157"/>
      <c r="DZ490" s="157"/>
      <c r="EA490" s="157"/>
      <c r="EB490" s="157"/>
      <c r="EC490" s="157"/>
      <c r="ED490" s="157"/>
      <c r="EE490" s="157"/>
      <c r="EF490" s="157"/>
      <c r="EG490" s="157"/>
      <c r="EH490" s="157"/>
      <c r="EI490" s="157"/>
      <c r="EJ490" s="157"/>
      <c r="EK490" s="157"/>
      <c r="EL490" s="157"/>
      <c r="EM490" s="157"/>
      <c r="EN490" s="157"/>
      <c r="EO490" s="157"/>
      <c r="EP490" s="157"/>
      <c r="EQ490" s="157"/>
      <c r="ER490" s="157"/>
      <c r="ES490" s="157"/>
      <c r="ET490" s="157"/>
      <c r="EU490" s="157"/>
      <c r="EV490" s="157"/>
      <c r="EW490" s="157"/>
      <c r="EX490" s="157"/>
      <c r="EY490" s="157"/>
      <c r="EZ490" s="157"/>
      <c r="FA490" s="157"/>
      <c r="FB490" s="157"/>
      <c r="FC490" s="157"/>
      <c r="FD490" s="157"/>
      <c r="FE490" s="157"/>
      <c r="FF490" s="157"/>
      <c r="FG490" s="157"/>
      <c r="FH490" s="157"/>
      <c r="FI490" s="157"/>
      <c r="FJ490" s="157"/>
      <c r="FK490" s="157"/>
      <c r="FL490" s="157"/>
      <c r="FM490" s="157"/>
      <c r="FN490" s="157"/>
      <c r="FO490" s="157"/>
      <c r="FP490" s="157"/>
      <c r="FQ490" s="157"/>
      <c r="FR490" s="157"/>
      <c r="FS490" s="157"/>
      <c r="FT490" s="157"/>
      <c r="FU490" s="157"/>
      <c r="FV490" s="157"/>
      <c r="FW490" s="157"/>
      <c r="FX490" s="157"/>
      <c r="FY490" s="157"/>
      <c r="FZ490" s="157"/>
      <c r="GA490" s="157"/>
      <c r="GB490" s="157"/>
      <c r="GC490" s="157"/>
    </row>
    <row r="491" spans="1:185" s="531" customFormat="1" ht="13.8">
      <c r="A491" s="154" t="s">
        <v>6300</v>
      </c>
      <c r="B491" s="126" t="s">
        <v>5952</v>
      </c>
      <c r="C491" s="202">
        <v>1</v>
      </c>
      <c r="D491" s="146">
        <v>13794</v>
      </c>
      <c r="E491" s="146">
        <v>13794</v>
      </c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  <c r="AA491" s="157"/>
      <c r="AB491" s="157"/>
      <c r="AC491" s="157"/>
      <c r="AD491" s="157"/>
      <c r="AE491" s="157"/>
      <c r="AF491" s="157"/>
      <c r="AG491" s="157"/>
      <c r="AH491" s="157"/>
      <c r="AI491" s="157"/>
      <c r="AJ491" s="157"/>
      <c r="AK491" s="157"/>
      <c r="AL491" s="157"/>
      <c r="AM491" s="157"/>
      <c r="AN491" s="157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157"/>
      <c r="AZ491" s="157"/>
      <c r="BA491" s="157"/>
      <c r="BB491" s="157"/>
      <c r="BC491" s="157"/>
      <c r="BD491" s="157"/>
      <c r="BE491" s="157"/>
      <c r="BF491" s="157"/>
      <c r="BG491" s="157"/>
      <c r="BH491" s="157"/>
      <c r="BI491" s="157"/>
      <c r="BJ491" s="157"/>
      <c r="BK491" s="157"/>
      <c r="BL491" s="157"/>
      <c r="BM491" s="157"/>
      <c r="BN491" s="157"/>
      <c r="BO491" s="157"/>
      <c r="BP491" s="157"/>
      <c r="BQ491" s="157"/>
      <c r="BR491" s="157"/>
      <c r="BS491" s="157"/>
      <c r="BT491" s="157"/>
      <c r="BU491" s="157"/>
      <c r="BV491" s="157"/>
      <c r="BW491" s="157"/>
      <c r="BX491" s="157"/>
      <c r="BY491" s="157"/>
      <c r="BZ491" s="157"/>
      <c r="CA491" s="157"/>
      <c r="CB491" s="157"/>
      <c r="CC491" s="157"/>
      <c r="CD491" s="157"/>
      <c r="CE491" s="157"/>
      <c r="CF491" s="157"/>
      <c r="CG491" s="157"/>
      <c r="CH491" s="157"/>
      <c r="CI491" s="157"/>
      <c r="CJ491" s="157"/>
      <c r="CK491" s="157"/>
      <c r="CL491" s="157"/>
      <c r="CM491" s="157"/>
      <c r="CN491" s="157"/>
      <c r="CO491" s="157"/>
      <c r="CP491" s="157"/>
      <c r="CQ491" s="157"/>
      <c r="CR491" s="157"/>
      <c r="CS491" s="157"/>
      <c r="CT491" s="157"/>
      <c r="CU491" s="157"/>
      <c r="CV491" s="157"/>
      <c r="CW491" s="157"/>
      <c r="CX491" s="157"/>
      <c r="CY491" s="157"/>
      <c r="CZ491" s="157"/>
      <c r="DA491" s="157"/>
      <c r="DB491" s="157"/>
      <c r="DC491" s="157"/>
      <c r="DD491" s="157"/>
      <c r="DE491" s="157"/>
      <c r="DF491" s="157"/>
      <c r="DG491" s="157"/>
      <c r="DH491" s="157"/>
      <c r="DI491" s="157"/>
      <c r="DJ491" s="157"/>
      <c r="DK491" s="157"/>
      <c r="DL491" s="157"/>
      <c r="DM491" s="157"/>
      <c r="DN491" s="157"/>
      <c r="DO491" s="157"/>
      <c r="DP491" s="157"/>
      <c r="DQ491" s="157"/>
      <c r="DR491" s="157"/>
      <c r="DS491" s="157"/>
      <c r="DT491" s="157"/>
      <c r="DU491" s="157"/>
      <c r="DV491" s="157"/>
      <c r="DW491" s="157"/>
      <c r="DX491" s="157"/>
      <c r="DY491" s="157"/>
      <c r="DZ491" s="157"/>
      <c r="EA491" s="157"/>
      <c r="EB491" s="157"/>
      <c r="EC491" s="157"/>
      <c r="ED491" s="157"/>
      <c r="EE491" s="157"/>
      <c r="EF491" s="157"/>
      <c r="EG491" s="157"/>
      <c r="EH491" s="157"/>
      <c r="EI491" s="157"/>
      <c r="EJ491" s="157"/>
      <c r="EK491" s="157"/>
      <c r="EL491" s="157"/>
      <c r="EM491" s="157"/>
      <c r="EN491" s="157"/>
      <c r="EO491" s="157"/>
      <c r="EP491" s="157"/>
      <c r="EQ491" s="157"/>
      <c r="ER491" s="157"/>
      <c r="ES491" s="157"/>
      <c r="ET491" s="157"/>
      <c r="EU491" s="157"/>
      <c r="EV491" s="157"/>
      <c r="EW491" s="157"/>
      <c r="EX491" s="157"/>
      <c r="EY491" s="157"/>
      <c r="EZ491" s="157"/>
      <c r="FA491" s="157"/>
      <c r="FB491" s="157"/>
      <c r="FC491" s="157"/>
      <c r="FD491" s="157"/>
      <c r="FE491" s="157"/>
      <c r="FF491" s="157"/>
      <c r="FG491" s="157"/>
      <c r="FH491" s="157"/>
      <c r="FI491" s="157"/>
      <c r="FJ491" s="157"/>
      <c r="FK491" s="157"/>
      <c r="FL491" s="157"/>
      <c r="FM491" s="157"/>
      <c r="FN491" s="157"/>
      <c r="FO491" s="157"/>
      <c r="FP491" s="157"/>
      <c r="FQ491" s="157"/>
      <c r="FR491" s="157"/>
      <c r="FS491" s="157"/>
      <c r="FT491" s="157"/>
      <c r="FU491" s="157"/>
      <c r="FV491" s="157"/>
      <c r="FW491" s="157"/>
      <c r="FX491" s="157"/>
      <c r="FY491" s="157"/>
      <c r="FZ491" s="157"/>
      <c r="GA491" s="157"/>
      <c r="GB491" s="157"/>
      <c r="GC491" s="157"/>
    </row>
    <row r="492" spans="1:185" s="531" customFormat="1" ht="13.8">
      <c r="A492" s="154" t="s">
        <v>6301</v>
      </c>
      <c r="B492" s="126" t="s">
        <v>5954</v>
      </c>
      <c r="C492" s="202">
        <v>23</v>
      </c>
      <c r="D492" s="146">
        <v>5883</v>
      </c>
      <c r="E492" s="146">
        <v>5883</v>
      </c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  <c r="AA492" s="157"/>
      <c r="AB492" s="157"/>
      <c r="AC492" s="157"/>
      <c r="AD492" s="157"/>
      <c r="AE492" s="157"/>
      <c r="AF492" s="157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7"/>
      <c r="BH492" s="157"/>
      <c r="BI492" s="157"/>
      <c r="BJ492" s="157"/>
      <c r="BK492" s="157"/>
      <c r="BL492" s="157"/>
      <c r="BM492" s="157"/>
      <c r="BN492" s="157"/>
      <c r="BO492" s="157"/>
      <c r="BP492" s="157"/>
      <c r="BQ492" s="157"/>
      <c r="BR492" s="157"/>
      <c r="BS492" s="157"/>
      <c r="BT492" s="157"/>
      <c r="BU492" s="157"/>
      <c r="BV492" s="157"/>
      <c r="BW492" s="157"/>
      <c r="BX492" s="157"/>
      <c r="BY492" s="157"/>
      <c r="BZ492" s="157"/>
      <c r="CA492" s="157"/>
      <c r="CB492" s="157"/>
      <c r="CC492" s="157"/>
      <c r="CD492" s="157"/>
      <c r="CE492" s="157"/>
      <c r="CF492" s="157"/>
      <c r="CG492" s="157"/>
      <c r="CH492" s="157"/>
      <c r="CI492" s="157"/>
      <c r="CJ492" s="157"/>
      <c r="CK492" s="157"/>
      <c r="CL492" s="157"/>
      <c r="CM492" s="157"/>
      <c r="CN492" s="157"/>
      <c r="CO492" s="157"/>
      <c r="CP492" s="157"/>
      <c r="CQ492" s="157"/>
      <c r="CR492" s="157"/>
      <c r="CS492" s="157"/>
      <c r="CT492" s="157"/>
      <c r="CU492" s="157"/>
      <c r="CV492" s="157"/>
      <c r="CW492" s="157"/>
      <c r="CX492" s="157"/>
      <c r="CY492" s="157"/>
      <c r="CZ492" s="157"/>
      <c r="DA492" s="157"/>
      <c r="DB492" s="157"/>
      <c r="DC492" s="157"/>
      <c r="DD492" s="157"/>
      <c r="DE492" s="157"/>
      <c r="DF492" s="157"/>
      <c r="DG492" s="157"/>
      <c r="DH492" s="157"/>
      <c r="DI492" s="157"/>
      <c r="DJ492" s="157"/>
      <c r="DK492" s="157"/>
      <c r="DL492" s="157"/>
      <c r="DM492" s="157"/>
      <c r="DN492" s="157"/>
      <c r="DO492" s="157"/>
      <c r="DP492" s="157"/>
      <c r="DQ492" s="157"/>
      <c r="DR492" s="157"/>
      <c r="DS492" s="157"/>
      <c r="DT492" s="157"/>
      <c r="DU492" s="157"/>
      <c r="DV492" s="157"/>
      <c r="DW492" s="157"/>
      <c r="DX492" s="157"/>
      <c r="DY492" s="157"/>
      <c r="DZ492" s="157"/>
      <c r="EA492" s="157"/>
      <c r="EB492" s="157"/>
      <c r="EC492" s="157"/>
      <c r="ED492" s="157"/>
      <c r="EE492" s="157"/>
      <c r="EF492" s="157"/>
      <c r="EG492" s="157"/>
      <c r="EH492" s="157"/>
      <c r="EI492" s="157"/>
      <c r="EJ492" s="157"/>
      <c r="EK492" s="157"/>
      <c r="EL492" s="157"/>
      <c r="EM492" s="157"/>
      <c r="EN492" s="157"/>
      <c r="EO492" s="157"/>
      <c r="EP492" s="157"/>
      <c r="EQ492" s="157"/>
      <c r="ER492" s="157"/>
      <c r="ES492" s="157"/>
      <c r="ET492" s="157"/>
      <c r="EU492" s="157"/>
      <c r="EV492" s="157"/>
      <c r="EW492" s="157"/>
      <c r="EX492" s="157"/>
      <c r="EY492" s="157"/>
      <c r="EZ492" s="157"/>
      <c r="FA492" s="157"/>
      <c r="FB492" s="157"/>
      <c r="FC492" s="157"/>
      <c r="FD492" s="157"/>
      <c r="FE492" s="157"/>
      <c r="FF492" s="157"/>
      <c r="FG492" s="157"/>
      <c r="FH492" s="157"/>
      <c r="FI492" s="157"/>
      <c r="FJ492" s="157"/>
      <c r="FK492" s="157"/>
      <c r="FL492" s="157"/>
      <c r="FM492" s="157"/>
      <c r="FN492" s="157"/>
      <c r="FO492" s="157"/>
      <c r="FP492" s="157"/>
      <c r="FQ492" s="157"/>
      <c r="FR492" s="157"/>
      <c r="FS492" s="157"/>
      <c r="FT492" s="157"/>
      <c r="FU492" s="157"/>
      <c r="FV492" s="157"/>
      <c r="FW492" s="157"/>
      <c r="FX492" s="157"/>
      <c r="FY492" s="157"/>
      <c r="FZ492" s="157"/>
      <c r="GA492" s="157"/>
      <c r="GB492" s="157"/>
      <c r="GC492" s="157"/>
    </row>
    <row r="493" spans="1:185" s="531" customFormat="1" ht="13.8">
      <c r="A493" s="154" t="s">
        <v>6302</v>
      </c>
      <c r="B493" s="126" t="s">
        <v>5954</v>
      </c>
      <c r="C493" s="202">
        <v>35</v>
      </c>
      <c r="D493" s="146">
        <v>6165</v>
      </c>
      <c r="E493" s="146">
        <v>6165</v>
      </c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  <c r="AA493" s="157"/>
      <c r="AB493" s="157"/>
      <c r="AC493" s="157"/>
      <c r="AD493" s="157"/>
      <c r="AE493" s="157"/>
      <c r="AF493" s="157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  <c r="BK493" s="157"/>
      <c r="BL493" s="157"/>
      <c r="BM493" s="157"/>
      <c r="BN493" s="157"/>
      <c r="BO493" s="157"/>
      <c r="BP493" s="157"/>
      <c r="BQ493" s="157"/>
      <c r="BR493" s="157"/>
      <c r="BS493" s="157"/>
      <c r="BT493" s="157"/>
      <c r="BU493" s="157"/>
      <c r="BV493" s="157"/>
      <c r="BW493" s="157"/>
      <c r="BX493" s="157"/>
      <c r="BY493" s="157"/>
      <c r="BZ493" s="157"/>
      <c r="CA493" s="157"/>
      <c r="CB493" s="157"/>
      <c r="CC493" s="157"/>
      <c r="CD493" s="157"/>
      <c r="CE493" s="157"/>
      <c r="CF493" s="157"/>
      <c r="CG493" s="157"/>
      <c r="CH493" s="157"/>
      <c r="CI493" s="157"/>
      <c r="CJ493" s="157"/>
      <c r="CK493" s="157"/>
      <c r="CL493" s="157"/>
      <c r="CM493" s="157"/>
      <c r="CN493" s="157"/>
      <c r="CO493" s="157"/>
      <c r="CP493" s="157"/>
      <c r="CQ493" s="157"/>
      <c r="CR493" s="157"/>
      <c r="CS493" s="157"/>
      <c r="CT493" s="157"/>
      <c r="CU493" s="157"/>
      <c r="CV493" s="157"/>
      <c r="CW493" s="157"/>
      <c r="CX493" s="157"/>
      <c r="CY493" s="157"/>
      <c r="CZ493" s="157"/>
      <c r="DA493" s="157"/>
      <c r="DB493" s="157"/>
      <c r="DC493" s="157"/>
      <c r="DD493" s="157"/>
      <c r="DE493" s="157"/>
      <c r="DF493" s="157"/>
      <c r="DG493" s="157"/>
      <c r="DH493" s="157"/>
      <c r="DI493" s="157"/>
      <c r="DJ493" s="157"/>
      <c r="DK493" s="157"/>
      <c r="DL493" s="157"/>
      <c r="DM493" s="157"/>
      <c r="DN493" s="157"/>
      <c r="DO493" s="157"/>
      <c r="DP493" s="157"/>
      <c r="DQ493" s="157"/>
      <c r="DR493" s="157"/>
      <c r="DS493" s="157"/>
      <c r="DT493" s="157"/>
      <c r="DU493" s="157"/>
      <c r="DV493" s="157"/>
      <c r="DW493" s="157"/>
      <c r="DX493" s="157"/>
      <c r="DY493" s="157"/>
      <c r="DZ493" s="157"/>
      <c r="EA493" s="157"/>
      <c r="EB493" s="157"/>
      <c r="EC493" s="157"/>
      <c r="ED493" s="157"/>
      <c r="EE493" s="157"/>
      <c r="EF493" s="157"/>
      <c r="EG493" s="157"/>
      <c r="EH493" s="157"/>
      <c r="EI493" s="157"/>
      <c r="EJ493" s="157"/>
      <c r="EK493" s="157"/>
      <c r="EL493" s="157"/>
      <c r="EM493" s="157"/>
      <c r="EN493" s="157"/>
      <c r="EO493" s="157"/>
      <c r="EP493" s="157"/>
      <c r="EQ493" s="157"/>
      <c r="ER493" s="157"/>
      <c r="ES493" s="157"/>
      <c r="ET493" s="157"/>
      <c r="EU493" s="157"/>
      <c r="EV493" s="157"/>
      <c r="EW493" s="157"/>
      <c r="EX493" s="157"/>
      <c r="EY493" s="157"/>
      <c r="EZ493" s="157"/>
      <c r="FA493" s="157"/>
      <c r="FB493" s="157"/>
      <c r="FC493" s="157"/>
      <c r="FD493" s="157"/>
      <c r="FE493" s="157"/>
      <c r="FF493" s="157"/>
      <c r="FG493" s="157"/>
      <c r="FH493" s="157"/>
      <c r="FI493" s="157"/>
      <c r="FJ493" s="157"/>
      <c r="FK493" s="157"/>
      <c r="FL493" s="157"/>
      <c r="FM493" s="157"/>
      <c r="FN493" s="157"/>
      <c r="FO493" s="157"/>
      <c r="FP493" s="157"/>
      <c r="FQ493" s="157"/>
      <c r="FR493" s="157"/>
      <c r="FS493" s="157"/>
      <c r="FT493" s="157"/>
      <c r="FU493" s="157"/>
      <c r="FV493" s="157"/>
      <c r="FW493" s="157"/>
      <c r="FX493" s="157"/>
      <c r="FY493" s="157"/>
      <c r="FZ493" s="157"/>
      <c r="GA493" s="157"/>
      <c r="GB493" s="157"/>
      <c r="GC493" s="157"/>
    </row>
    <row r="494" spans="1:185" s="531" customFormat="1" ht="13.8">
      <c r="A494" s="154" t="s">
        <v>6303</v>
      </c>
      <c r="B494" s="126" t="s">
        <v>5954</v>
      </c>
      <c r="C494" s="202">
        <v>8</v>
      </c>
      <c r="D494" s="146">
        <v>4271.3999999999996</v>
      </c>
      <c r="E494" s="146">
        <v>4271.3999999999996</v>
      </c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  <c r="AA494" s="157"/>
      <c r="AB494" s="157"/>
      <c r="AC494" s="157"/>
      <c r="AD494" s="157"/>
      <c r="AE494" s="157"/>
      <c r="AF494" s="157"/>
      <c r="AG494" s="157"/>
      <c r="AH494" s="157"/>
      <c r="AI494" s="157"/>
      <c r="AJ494" s="157"/>
      <c r="AK494" s="157"/>
      <c r="AL494" s="157"/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  <c r="BK494" s="157"/>
      <c r="BL494" s="157"/>
      <c r="BM494" s="157"/>
      <c r="BN494" s="157"/>
      <c r="BO494" s="157"/>
      <c r="BP494" s="157"/>
      <c r="BQ494" s="157"/>
      <c r="BR494" s="157"/>
      <c r="BS494" s="157"/>
      <c r="BT494" s="157"/>
      <c r="BU494" s="157"/>
      <c r="BV494" s="157"/>
      <c r="BW494" s="157"/>
      <c r="BX494" s="157"/>
      <c r="BY494" s="157"/>
      <c r="BZ494" s="157"/>
      <c r="CA494" s="157"/>
      <c r="CB494" s="157"/>
      <c r="CC494" s="157"/>
      <c r="CD494" s="157"/>
      <c r="CE494" s="157"/>
      <c r="CF494" s="157"/>
      <c r="CG494" s="157"/>
      <c r="CH494" s="157"/>
      <c r="CI494" s="157"/>
      <c r="CJ494" s="157"/>
      <c r="CK494" s="157"/>
      <c r="CL494" s="157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7"/>
      <c r="DA494" s="157"/>
      <c r="DB494" s="157"/>
      <c r="DC494" s="157"/>
      <c r="DD494" s="157"/>
      <c r="DE494" s="157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7"/>
      <c r="DT494" s="157"/>
      <c r="DU494" s="157"/>
      <c r="DV494" s="157"/>
      <c r="DW494" s="157"/>
      <c r="DX494" s="157"/>
      <c r="DY494" s="157"/>
      <c r="DZ494" s="157"/>
      <c r="EA494" s="157"/>
      <c r="EB494" s="157"/>
      <c r="EC494" s="157"/>
      <c r="ED494" s="157"/>
      <c r="EE494" s="157"/>
      <c r="EF494" s="157"/>
      <c r="EG494" s="157"/>
      <c r="EH494" s="157"/>
      <c r="EI494" s="157"/>
      <c r="EJ494" s="157"/>
      <c r="EK494" s="157"/>
      <c r="EL494" s="157"/>
      <c r="EM494" s="157"/>
      <c r="EN494" s="157"/>
      <c r="EO494" s="157"/>
      <c r="EP494" s="157"/>
      <c r="EQ494" s="157"/>
      <c r="ER494" s="157"/>
      <c r="ES494" s="157"/>
      <c r="ET494" s="157"/>
      <c r="EU494" s="157"/>
      <c r="EV494" s="157"/>
      <c r="EW494" s="157"/>
      <c r="EX494" s="157"/>
      <c r="EY494" s="157"/>
      <c r="EZ494" s="157"/>
      <c r="FA494" s="157"/>
      <c r="FB494" s="157"/>
      <c r="FC494" s="157"/>
      <c r="FD494" s="157"/>
      <c r="FE494" s="157"/>
      <c r="FF494" s="157"/>
      <c r="FG494" s="157"/>
      <c r="FH494" s="157"/>
      <c r="FI494" s="157"/>
      <c r="FJ494" s="157"/>
      <c r="FK494" s="157"/>
      <c r="FL494" s="157"/>
      <c r="FM494" s="157"/>
      <c r="FN494" s="157"/>
      <c r="FO494" s="157"/>
      <c r="FP494" s="157"/>
      <c r="FQ494" s="157"/>
      <c r="FR494" s="157"/>
      <c r="FS494" s="157"/>
      <c r="FT494" s="157"/>
      <c r="FU494" s="157"/>
      <c r="FV494" s="157"/>
      <c r="FW494" s="157"/>
      <c r="FX494" s="157"/>
      <c r="FY494" s="157"/>
      <c r="FZ494" s="157"/>
      <c r="GA494" s="157"/>
      <c r="GB494" s="157"/>
      <c r="GC494" s="157"/>
    </row>
    <row r="495" spans="1:185" s="531" customFormat="1" ht="13.8">
      <c r="A495" s="154" t="s">
        <v>6304</v>
      </c>
      <c r="B495" s="126" t="s">
        <v>5954</v>
      </c>
      <c r="C495" s="202">
        <v>2</v>
      </c>
      <c r="D495" s="146">
        <v>3388</v>
      </c>
      <c r="E495" s="146">
        <v>3388</v>
      </c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  <c r="AA495" s="157"/>
      <c r="AB495" s="157"/>
      <c r="AC495" s="157"/>
      <c r="AD495" s="157"/>
      <c r="AE495" s="157"/>
      <c r="AF495" s="157"/>
      <c r="AG495" s="157"/>
      <c r="AH495" s="157"/>
      <c r="AI495" s="157"/>
      <c r="AJ495" s="157"/>
      <c r="AK495" s="157"/>
      <c r="AL495" s="157"/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157"/>
      <c r="BK495" s="157"/>
      <c r="BL495" s="157"/>
      <c r="BM495" s="157"/>
      <c r="BN495" s="157"/>
      <c r="BO495" s="157"/>
      <c r="BP495" s="157"/>
      <c r="BQ495" s="157"/>
      <c r="BR495" s="157"/>
      <c r="BS495" s="157"/>
      <c r="BT495" s="157"/>
      <c r="BU495" s="157"/>
      <c r="BV495" s="157"/>
      <c r="BW495" s="157"/>
      <c r="BX495" s="157"/>
      <c r="BY495" s="157"/>
      <c r="BZ495" s="157"/>
      <c r="CA495" s="157"/>
      <c r="CB495" s="157"/>
      <c r="CC495" s="157"/>
      <c r="CD495" s="157"/>
      <c r="CE495" s="157"/>
      <c r="CF495" s="157"/>
      <c r="CG495" s="157"/>
      <c r="CH495" s="157"/>
      <c r="CI495" s="157"/>
      <c r="CJ495" s="157"/>
      <c r="CK495" s="157"/>
      <c r="CL495" s="157"/>
      <c r="CM495" s="157"/>
      <c r="CN495" s="157"/>
      <c r="CO495" s="157"/>
      <c r="CP495" s="157"/>
      <c r="CQ495" s="157"/>
      <c r="CR495" s="157"/>
      <c r="CS495" s="157"/>
      <c r="CT495" s="157"/>
      <c r="CU495" s="157"/>
      <c r="CV495" s="157"/>
      <c r="CW495" s="157"/>
      <c r="CX495" s="157"/>
      <c r="CY495" s="157"/>
      <c r="CZ495" s="157"/>
      <c r="DA495" s="157"/>
      <c r="DB495" s="157"/>
      <c r="DC495" s="157"/>
      <c r="DD495" s="157"/>
      <c r="DE495" s="157"/>
      <c r="DF495" s="157"/>
      <c r="DG495" s="157"/>
      <c r="DH495" s="157"/>
      <c r="DI495" s="157"/>
      <c r="DJ495" s="157"/>
      <c r="DK495" s="157"/>
      <c r="DL495" s="157"/>
      <c r="DM495" s="157"/>
      <c r="DN495" s="157"/>
      <c r="DO495" s="157"/>
      <c r="DP495" s="157"/>
      <c r="DQ495" s="157"/>
      <c r="DR495" s="157"/>
      <c r="DS495" s="157"/>
      <c r="DT495" s="157"/>
      <c r="DU495" s="157"/>
      <c r="DV495" s="157"/>
      <c r="DW495" s="157"/>
      <c r="DX495" s="157"/>
      <c r="DY495" s="157"/>
      <c r="DZ495" s="157"/>
      <c r="EA495" s="157"/>
      <c r="EB495" s="157"/>
      <c r="EC495" s="157"/>
      <c r="ED495" s="157"/>
      <c r="EE495" s="157"/>
      <c r="EF495" s="157"/>
      <c r="EG495" s="157"/>
      <c r="EH495" s="157"/>
      <c r="EI495" s="157"/>
      <c r="EJ495" s="157"/>
      <c r="EK495" s="157"/>
      <c r="EL495" s="157"/>
      <c r="EM495" s="157"/>
      <c r="EN495" s="157"/>
      <c r="EO495" s="157"/>
      <c r="EP495" s="157"/>
      <c r="EQ495" s="157"/>
      <c r="ER495" s="157"/>
      <c r="ES495" s="157"/>
      <c r="ET495" s="157"/>
      <c r="EU495" s="157"/>
      <c r="EV495" s="157"/>
      <c r="EW495" s="157"/>
      <c r="EX495" s="157"/>
      <c r="EY495" s="157"/>
      <c r="EZ495" s="157"/>
      <c r="FA495" s="157"/>
      <c r="FB495" s="157"/>
      <c r="FC495" s="157"/>
      <c r="FD495" s="157"/>
      <c r="FE495" s="157"/>
      <c r="FF495" s="157"/>
      <c r="FG495" s="157"/>
      <c r="FH495" s="157"/>
      <c r="FI495" s="157"/>
      <c r="FJ495" s="157"/>
      <c r="FK495" s="157"/>
      <c r="FL495" s="157"/>
      <c r="FM495" s="157"/>
      <c r="FN495" s="157"/>
      <c r="FO495" s="157"/>
      <c r="FP495" s="157"/>
      <c r="FQ495" s="157"/>
      <c r="FR495" s="157"/>
      <c r="FS495" s="157"/>
      <c r="FT495" s="157"/>
      <c r="FU495" s="157"/>
      <c r="FV495" s="157"/>
      <c r="FW495" s="157"/>
      <c r="FX495" s="157"/>
      <c r="FY495" s="157"/>
      <c r="FZ495" s="157"/>
      <c r="GA495" s="157"/>
      <c r="GB495" s="157"/>
      <c r="GC495" s="157"/>
    </row>
    <row r="496" spans="1:185" s="531" customFormat="1" ht="13.8">
      <c r="A496" s="154" t="s">
        <v>6305</v>
      </c>
      <c r="B496" s="126" t="s">
        <v>5954</v>
      </c>
      <c r="C496" s="202">
        <v>2</v>
      </c>
      <c r="D496" s="146">
        <v>5010</v>
      </c>
      <c r="E496" s="146">
        <v>5010</v>
      </c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  <c r="AA496" s="157"/>
      <c r="AB496" s="157"/>
      <c r="AC496" s="157"/>
      <c r="AD496" s="157"/>
      <c r="AE496" s="157"/>
      <c r="AF496" s="157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  <c r="BK496" s="157"/>
      <c r="BL496" s="157"/>
      <c r="BM496" s="157"/>
      <c r="BN496" s="157"/>
      <c r="BO496" s="157"/>
      <c r="BP496" s="157"/>
      <c r="BQ496" s="157"/>
      <c r="BR496" s="157"/>
      <c r="BS496" s="157"/>
      <c r="BT496" s="157"/>
      <c r="BU496" s="157"/>
      <c r="BV496" s="157"/>
      <c r="BW496" s="157"/>
      <c r="BX496" s="157"/>
      <c r="BY496" s="157"/>
      <c r="BZ496" s="157"/>
      <c r="CA496" s="157"/>
      <c r="CB496" s="157"/>
      <c r="CC496" s="157"/>
      <c r="CD496" s="157"/>
      <c r="CE496" s="157"/>
      <c r="CF496" s="157"/>
      <c r="CG496" s="157"/>
      <c r="CH496" s="157"/>
      <c r="CI496" s="157"/>
      <c r="CJ496" s="157"/>
      <c r="CK496" s="157"/>
      <c r="CL496" s="157"/>
      <c r="CM496" s="157"/>
      <c r="CN496" s="157"/>
      <c r="CO496" s="157"/>
      <c r="CP496" s="157"/>
      <c r="CQ496" s="157"/>
      <c r="CR496" s="157"/>
      <c r="CS496" s="157"/>
      <c r="CT496" s="157"/>
      <c r="CU496" s="157"/>
      <c r="CV496" s="157"/>
      <c r="CW496" s="157"/>
      <c r="CX496" s="157"/>
      <c r="CY496" s="157"/>
      <c r="CZ496" s="157"/>
      <c r="DA496" s="157"/>
      <c r="DB496" s="157"/>
      <c r="DC496" s="157"/>
      <c r="DD496" s="157"/>
      <c r="DE496" s="157"/>
      <c r="DF496" s="157"/>
      <c r="DG496" s="157"/>
      <c r="DH496" s="157"/>
      <c r="DI496" s="157"/>
      <c r="DJ496" s="157"/>
      <c r="DK496" s="157"/>
      <c r="DL496" s="157"/>
      <c r="DM496" s="157"/>
      <c r="DN496" s="157"/>
      <c r="DO496" s="157"/>
      <c r="DP496" s="157"/>
      <c r="DQ496" s="157"/>
      <c r="DR496" s="157"/>
      <c r="DS496" s="157"/>
      <c r="DT496" s="157"/>
      <c r="DU496" s="157"/>
      <c r="DV496" s="157"/>
      <c r="DW496" s="157"/>
      <c r="DX496" s="157"/>
      <c r="DY496" s="157"/>
      <c r="DZ496" s="157"/>
      <c r="EA496" s="157"/>
      <c r="EB496" s="157"/>
      <c r="EC496" s="157"/>
      <c r="ED496" s="157"/>
      <c r="EE496" s="157"/>
      <c r="EF496" s="157"/>
      <c r="EG496" s="157"/>
      <c r="EH496" s="157"/>
      <c r="EI496" s="157"/>
      <c r="EJ496" s="157"/>
      <c r="EK496" s="157"/>
      <c r="EL496" s="157"/>
      <c r="EM496" s="157"/>
      <c r="EN496" s="157"/>
      <c r="EO496" s="157"/>
      <c r="EP496" s="157"/>
      <c r="EQ496" s="157"/>
      <c r="ER496" s="157"/>
      <c r="ES496" s="157"/>
      <c r="ET496" s="157"/>
      <c r="EU496" s="157"/>
      <c r="EV496" s="157"/>
      <c r="EW496" s="157"/>
      <c r="EX496" s="157"/>
      <c r="EY496" s="157"/>
      <c r="EZ496" s="157"/>
      <c r="FA496" s="157"/>
      <c r="FB496" s="157"/>
      <c r="FC496" s="157"/>
      <c r="FD496" s="157"/>
      <c r="FE496" s="157"/>
      <c r="FF496" s="157"/>
      <c r="FG496" s="157"/>
      <c r="FH496" s="157"/>
      <c r="FI496" s="157"/>
      <c r="FJ496" s="157"/>
      <c r="FK496" s="157"/>
      <c r="FL496" s="157"/>
      <c r="FM496" s="157"/>
      <c r="FN496" s="157"/>
      <c r="FO496" s="157"/>
      <c r="FP496" s="157"/>
      <c r="FQ496" s="157"/>
      <c r="FR496" s="157"/>
      <c r="FS496" s="157"/>
      <c r="FT496" s="157"/>
      <c r="FU496" s="157"/>
      <c r="FV496" s="157"/>
      <c r="FW496" s="157"/>
      <c r="FX496" s="157"/>
      <c r="FY496" s="157"/>
      <c r="FZ496" s="157"/>
      <c r="GA496" s="157"/>
      <c r="GB496" s="157"/>
      <c r="GC496" s="157"/>
    </row>
    <row r="497" spans="1:185" s="531" customFormat="1" ht="13.8">
      <c r="A497" s="154" t="s">
        <v>6306</v>
      </c>
      <c r="B497" s="126" t="s">
        <v>5956</v>
      </c>
      <c r="C497" s="202">
        <v>1</v>
      </c>
      <c r="D497" s="146">
        <v>5883</v>
      </c>
      <c r="E497" s="146">
        <v>5883</v>
      </c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  <c r="AA497" s="157"/>
      <c r="AB497" s="157"/>
      <c r="AC497" s="157"/>
      <c r="AD497" s="157"/>
      <c r="AE497" s="157"/>
      <c r="AF497" s="157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  <c r="BK497" s="157"/>
      <c r="BL497" s="157"/>
      <c r="BM497" s="157"/>
      <c r="BN497" s="157"/>
      <c r="BO497" s="157"/>
      <c r="BP497" s="157"/>
      <c r="BQ497" s="157"/>
      <c r="BR497" s="157"/>
      <c r="BS497" s="157"/>
      <c r="BT497" s="157"/>
      <c r="BU497" s="157"/>
      <c r="BV497" s="157"/>
      <c r="BW497" s="157"/>
      <c r="BX497" s="157"/>
      <c r="BY497" s="157"/>
      <c r="BZ497" s="157"/>
      <c r="CA497" s="157"/>
      <c r="CB497" s="157"/>
      <c r="CC497" s="157"/>
      <c r="CD497" s="157"/>
      <c r="CE497" s="157"/>
      <c r="CF497" s="157"/>
      <c r="CG497" s="157"/>
      <c r="CH497" s="157"/>
      <c r="CI497" s="157"/>
      <c r="CJ497" s="157"/>
      <c r="CK497" s="157"/>
      <c r="CL497" s="157"/>
      <c r="CM497" s="157"/>
      <c r="CN497" s="157"/>
      <c r="CO497" s="157"/>
      <c r="CP497" s="157"/>
      <c r="CQ497" s="157"/>
      <c r="CR497" s="157"/>
      <c r="CS497" s="157"/>
      <c r="CT497" s="157"/>
      <c r="CU497" s="157"/>
      <c r="CV497" s="157"/>
      <c r="CW497" s="157"/>
      <c r="CX497" s="157"/>
      <c r="CY497" s="157"/>
      <c r="CZ497" s="157"/>
      <c r="DA497" s="157"/>
      <c r="DB497" s="157"/>
      <c r="DC497" s="157"/>
      <c r="DD497" s="157"/>
      <c r="DE497" s="157"/>
      <c r="DF497" s="157"/>
      <c r="DG497" s="157"/>
      <c r="DH497" s="157"/>
      <c r="DI497" s="157"/>
      <c r="DJ497" s="157"/>
      <c r="DK497" s="157"/>
      <c r="DL497" s="157"/>
      <c r="DM497" s="157"/>
      <c r="DN497" s="157"/>
      <c r="DO497" s="157"/>
      <c r="DP497" s="157"/>
      <c r="DQ497" s="157"/>
      <c r="DR497" s="157"/>
      <c r="DS497" s="157"/>
      <c r="DT497" s="157"/>
      <c r="DU497" s="157"/>
      <c r="DV497" s="157"/>
      <c r="DW497" s="157"/>
      <c r="DX497" s="157"/>
      <c r="DY497" s="157"/>
      <c r="DZ497" s="157"/>
      <c r="EA497" s="157"/>
      <c r="EB497" s="157"/>
      <c r="EC497" s="157"/>
      <c r="ED497" s="157"/>
      <c r="EE497" s="157"/>
      <c r="EF497" s="157"/>
      <c r="EG497" s="157"/>
      <c r="EH497" s="157"/>
      <c r="EI497" s="157"/>
      <c r="EJ497" s="157"/>
      <c r="EK497" s="157"/>
      <c r="EL497" s="157"/>
      <c r="EM497" s="157"/>
      <c r="EN497" s="157"/>
      <c r="EO497" s="157"/>
      <c r="EP497" s="157"/>
      <c r="EQ497" s="157"/>
      <c r="ER497" s="157"/>
      <c r="ES497" s="157"/>
      <c r="ET497" s="157"/>
      <c r="EU497" s="157"/>
      <c r="EV497" s="157"/>
      <c r="EW497" s="157"/>
      <c r="EX497" s="157"/>
      <c r="EY497" s="157"/>
      <c r="EZ497" s="157"/>
      <c r="FA497" s="157"/>
      <c r="FB497" s="157"/>
      <c r="FC497" s="157"/>
      <c r="FD497" s="157"/>
      <c r="FE497" s="157"/>
      <c r="FF497" s="157"/>
      <c r="FG497" s="157"/>
      <c r="FH497" s="157"/>
      <c r="FI497" s="157"/>
      <c r="FJ497" s="157"/>
      <c r="FK497" s="157"/>
      <c r="FL497" s="157"/>
      <c r="FM497" s="157"/>
      <c r="FN497" s="157"/>
      <c r="FO497" s="157"/>
      <c r="FP497" s="157"/>
      <c r="FQ497" s="157"/>
      <c r="FR497" s="157"/>
      <c r="FS497" s="157"/>
      <c r="FT497" s="157"/>
      <c r="FU497" s="157"/>
      <c r="FV497" s="157"/>
      <c r="FW497" s="157"/>
      <c r="FX497" s="157"/>
      <c r="FY497" s="157"/>
      <c r="FZ497" s="157"/>
      <c r="GA497" s="157"/>
      <c r="GB497" s="157"/>
      <c r="GC497" s="157"/>
    </row>
    <row r="498" spans="1:185" s="531" customFormat="1" ht="13.8">
      <c r="A498" s="154" t="s">
        <v>6307</v>
      </c>
      <c r="B498" s="126" t="s">
        <v>5956</v>
      </c>
      <c r="C498" s="202">
        <v>7</v>
      </c>
      <c r="D498" s="146">
        <v>6165</v>
      </c>
      <c r="E498" s="146">
        <v>6165</v>
      </c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  <c r="AA498" s="157"/>
      <c r="AB498" s="157"/>
      <c r="AC498" s="157"/>
      <c r="AD498" s="157"/>
      <c r="AE498" s="157"/>
      <c r="AF498" s="157"/>
      <c r="AG498" s="157"/>
      <c r="AH498" s="157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7"/>
      <c r="BK498" s="157"/>
      <c r="BL498" s="157"/>
      <c r="BM498" s="157"/>
      <c r="BN498" s="157"/>
      <c r="BO498" s="157"/>
      <c r="BP498" s="157"/>
      <c r="BQ498" s="157"/>
      <c r="BR498" s="157"/>
      <c r="BS498" s="157"/>
      <c r="BT498" s="157"/>
      <c r="BU498" s="157"/>
      <c r="BV498" s="157"/>
      <c r="BW498" s="157"/>
      <c r="BX498" s="157"/>
      <c r="BY498" s="157"/>
      <c r="BZ498" s="157"/>
      <c r="CA498" s="157"/>
      <c r="CB498" s="157"/>
      <c r="CC498" s="157"/>
      <c r="CD498" s="157"/>
      <c r="CE498" s="157"/>
      <c r="CF498" s="157"/>
      <c r="CG498" s="157"/>
      <c r="CH498" s="157"/>
      <c r="CI498" s="157"/>
      <c r="CJ498" s="157"/>
      <c r="CK498" s="157"/>
      <c r="CL498" s="157"/>
      <c r="CM498" s="157"/>
      <c r="CN498" s="157"/>
      <c r="CO498" s="157"/>
      <c r="CP498" s="157"/>
      <c r="CQ498" s="157"/>
      <c r="CR498" s="157"/>
      <c r="CS498" s="157"/>
      <c r="CT498" s="157"/>
      <c r="CU498" s="157"/>
      <c r="CV498" s="157"/>
      <c r="CW498" s="157"/>
      <c r="CX498" s="157"/>
      <c r="CY498" s="157"/>
      <c r="CZ498" s="157"/>
      <c r="DA498" s="157"/>
      <c r="DB498" s="157"/>
      <c r="DC498" s="157"/>
      <c r="DD498" s="157"/>
      <c r="DE498" s="157"/>
      <c r="DF498" s="157"/>
      <c r="DG498" s="157"/>
      <c r="DH498" s="157"/>
      <c r="DI498" s="157"/>
      <c r="DJ498" s="157"/>
      <c r="DK498" s="157"/>
      <c r="DL498" s="157"/>
      <c r="DM498" s="157"/>
      <c r="DN498" s="157"/>
      <c r="DO498" s="157"/>
      <c r="DP498" s="157"/>
      <c r="DQ498" s="157"/>
      <c r="DR498" s="157"/>
      <c r="DS498" s="157"/>
      <c r="DT498" s="157"/>
      <c r="DU498" s="157"/>
      <c r="DV498" s="157"/>
      <c r="DW498" s="157"/>
      <c r="DX498" s="157"/>
      <c r="DY498" s="157"/>
      <c r="DZ498" s="157"/>
      <c r="EA498" s="157"/>
      <c r="EB498" s="157"/>
      <c r="EC498" s="157"/>
      <c r="ED498" s="157"/>
      <c r="EE498" s="157"/>
      <c r="EF498" s="157"/>
      <c r="EG498" s="157"/>
      <c r="EH498" s="157"/>
      <c r="EI498" s="157"/>
      <c r="EJ498" s="157"/>
      <c r="EK498" s="157"/>
      <c r="EL498" s="157"/>
      <c r="EM498" s="157"/>
      <c r="EN498" s="157"/>
      <c r="EO498" s="157"/>
      <c r="EP498" s="157"/>
      <c r="EQ498" s="157"/>
      <c r="ER498" s="157"/>
      <c r="ES498" s="157"/>
      <c r="ET498" s="157"/>
      <c r="EU498" s="157"/>
      <c r="EV498" s="157"/>
      <c r="EW498" s="157"/>
      <c r="EX498" s="157"/>
      <c r="EY498" s="157"/>
      <c r="EZ498" s="157"/>
      <c r="FA498" s="157"/>
      <c r="FB498" s="157"/>
      <c r="FC498" s="157"/>
      <c r="FD498" s="157"/>
      <c r="FE498" s="157"/>
      <c r="FF498" s="157"/>
      <c r="FG498" s="157"/>
      <c r="FH498" s="157"/>
      <c r="FI498" s="157"/>
      <c r="FJ498" s="157"/>
      <c r="FK498" s="157"/>
      <c r="FL498" s="157"/>
      <c r="FM498" s="157"/>
      <c r="FN498" s="157"/>
      <c r="FO498" s="157"/>
      <c r="FP498" s="157"/>
      <c r="FQ498" s="157"/>
      <c r="FR498" s="157"/>
      <c r="FS498" s="157"/>
      <c r="FT498" s="157"/>
      <c r="FU498" s="157"/>
      <c r="FV498" s="157"/>
      <c r="FW498" s="157"/>
      <c r="FX498" s="157"/>
      <c r="FY498" s="157"/>
      <c r="FZ498" s="157"/>
      <c r="GA498" s="157"/>
      <c r="GB498" s="157"/>
      <c r="GC498" s="157"/>
    </row>
    <row r="499" spans="1:185" s="531" customFormat="1" ht="13.8">
      <c r="A499" s="154" t="s">
        <v>6308</v>
      </c>
      <c r="B499" s="126" t="s">
        <v>5956</v>
      </c>
      <c r="C499" s="202">
        <v>1</v>
      </c>
      <c r="D499" s="146">
        <v>5748</v>
      </c>
      <c r="E499" s="146">
        <v>5748</v>
      </c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  <c r="AA499" s="157"/>
      <c r="AB499" s="157"/>
      <c r="AC499" s="157"/>
      <c r="AD499" s="157"/>
      <c r="AE499" s="157"/>
      <c r="AF499" s="157"/>
      <c r="AG499" s="157"/>
      <c r="AH499" s="157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157"/>
      <c r="AZ499" s="157"/>
      <c r="BA499" s="157"/>
      <c r="BB499" s="157"/>
      <c r="BC499" s="157"/>
      <c r="BD499" s="157"/>
      <c r="BE499" s="157"/>
      <c r="BF499" s="157"/>
      <c r="BG499" s="157"/>
      <c r="BH499" s="157"/>
      <c r="BI499" s="157"/>
      <c r="BJ499" s="157"/>
      <c r="BK499" s="157"/>
      <c r="BL499" s="157"/>
      <c r="BM499" s="157"/>
      <c r="BN499" s="157"/>
      <c r="BO499" s="157"/>
      <c r="BP499" s="157"/>
      <c r="BQ499" s="157"/>
      <c r="BR499" s="157"/>
      <c r="BS499" s="157"/>
      <c r="BT499" s="157"/>
      <c r="BU499" s="157"/>
      <c r="BV499" s="157"/>
      <c r="BW499" s="157"/>
      <c r="BX499" s="157"/>
      <c r="BY499" s="157"/>
      <c r="BZ499" s="157"/>
      <c r="CA499" s="157"/>
      <c r="CB499" s="157"/>
      <c r="CC499" s="157"/>
      <c r="CD499" s="157"/>
      <c r="CE499" s="157"/>
      <c r="CF499" s="157"/>
      <c r="CG499" s="157"/>
      <c r="CH499" s="157"/>
      <c r="CI499" s="157"/>
      <c r="CJ499" s="157"/>
      <c r="CK499" s="157"/>
      <c r="CL499" s="157"/>
      <c r="CM499" s="157"/>
      <c r="CN499" s="157"/>
      <c r="CO499" s="157"/>
      <c r="CP499" s="157"/>
      <c r="CQ499" s="157"/>
      <c r="CR499" s="157"/>
      <c r="CS499" s="157"/>
      <c r="CT499" s="157"/>
      <c r="CU499" s="157"/>
      <c r="CV499" s="157"/>
      <c r="CW499" s="157"/>
      <c r="CX499" s="157"/>
      <c r="CY499" s="157"/>
      <c r="CZ499" s="157"/>
      <c r="DA499" s="157"/>
      <c r="DB499" s="157"/>
      <c r="DC499" s="157"/>
      <c r="DD499" s="157"/>
      <c r="DE499" s="157"/>
      <c r="DF499" s="157"/>
      <c r="DG499" s="157"/>
      <c r="DH499" s="157"/>
      <c r="DI499" s="157"/>
      <c r="DJ499" s="157"/>
      <c r="DK499" s="157"/>
      <c r="DL499" s="157"/>
      <c r="DM499" s="157"/>
      <c r="DN499" s="157"/>
      <c r="DO499" s="157"/>
      <c r="DP499" s="157"/>
      <c r="DQ499" s="157"/>
      <c r="DR499" s="157"/>
      <c r="DS499" s="157"/>
      <c r="DT499" s="157"/>
      <c r="DU499" s="157"/>
      <c r="DV499" s="157"/>
      <c r="DW499" s="157"/>
      <c r="DX499" s="157"/>
      <c r="DY499" s="157"/>
      <c r="DZ499" s="157"/>
      <c r="EA499" s="157"/>
      <c r="EB499" s="157"/>
      <c r="EC499" s="157"/>
      <c r="ED499" s="157"/>
      <c r="EE499" s="157"/>
      <c r="EF499" s="157"/>
      <c r="EG499" s="157"/>
      <c r="EH499" s="157"/>
      <c r="EI499" s="157"/>
      <c r="EJ499" s="157"/>
      <c r="EK499" s="157"/>
      <c r="EL499" s="157"/>
      <c r="EM499" s="157"/>
      <c r="EN499" s="157"/>
      <c r="EO499" s="157"/>
      <c r="EP499" s="157"/>
      <c r="EQ499" s="157"/>
      <c r="ER499" s="157"/>
      <c r="ES499" s="157"/>
      <c r="ET499" s="157"/>
      <c r="EU499" s="157"/>
      <c r="EV499" s="157"/>
      <c r="EW499" s="157"/>
      <c r="EX499" s="157"/>
      <c r="EY499" s="157"/>
      <c r="EZ499" s="157"/>
      <c r="FA499" s="157"/>
      <c r="FB499" s="157"/>
      <c r="FC499" s="157"/>
      <c r="FD499" s="157"/>
      <c r="FE499" s="157"/>
      <c r="FF499" s="157"/>
      <c r="FG499" s="157"/>
      <c r="FH499" s="157"/>
      <c r="FI499" s="157"/>
      <c r="FJ499" s="157"/>
      <c r="FK499" s="157"/>
      <c r="FL499" s="157"/>
      <c r="FM499" s="157"/>
      <c r="FN499" s="157"/>
      <c r="FO499" s="157"/>
      <c r="FP499" s="157"/>
      <c r="FQ499" s="157"/>
      <c r="FR499" s="157"/>
      <c r="FS499" s="157"/>
      <c r="FT499" s="157"/>
      <c r="FU499" s="157"/>
      <c r="FV499" s="157"/>
      <c r="FW499" s="157"/>
      <c r="FX499" s="157"/>
      <c r="FY499" s="157"/>
      <c r="FZ499" s="157"/>
      <c r="GA499" s="157"/>
      <c r="GB499" s="157"/>
      <c r="GC499" s="157"/>
    </row>
    <row r="500" spans="1:185" s="531" customFormat="1" ht="13.8">
      <c r="A500" s="154" t="s">
        <v>6309</v>
      </c>
      <c r="B500" s="126" t="s">
        <v>5990</v>
      </c>
      <c r="C500" s="202">
        <v>1</v>
      </c>
      <c r="D500" s="146">
        <v>12879</v>
      </c>
      <c r="E500" s="146">
        <v>12879</v>
      </c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  <c r="Z500" s="157"/>
      <c r="AA500" s="157"/>
      <c r="AB500" s="157"/>
      <c r="AC500" s="157"/>
      <c r="AD500" s="157"/>
      <c r="AE500" s="157"/>
      <c r="AF500" s="157"/>
      <c r="AG500" s="157"/>
      <c r="AH500" s="157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157"/>
      <c r="AZ500" s="157"/>
      <c r="BA500" s="157"/>
      <c r="BB500" s="157"/>
      <c r="BC500" s="157"/>
      <c r="BD500" s="157"/>
      <c r="BE500" s="157"/>
      <c r="BF500" s="157"/>
      <c r="BG500" s="157"/>
      <c r="BH500" s="157"/>
      <c r="BI500" s="157"/>
      <c r="BJ500" s="157"/>
      <c r="BK500" s="157"/>
      <c r="BL500" s="157"/>
      <c r="BM500" s="157"/>
      <c r="BN500" s="157"/>
      <c r="BO500" s="157"/>
      <c r="BP500" s="157"/>
      <c r="BQ500" s="157"/>
      <c r="BR500" s="157"/>
      <c r="BS500" s="157"/>
      <c r="BT500" s="157"/>
      <c r="BU500" s="157"/>
      <c r="BV500" s="157"/>
      <c r="BW500" s="157"/>
      <c r="BX500" s="157"/>
      <c r="BY500" s="157"/>
      <c r="BZ500" s="157"/>
      <c r="CA500" s="157"/>
      <c r="CB500" s="157"/>
      <c r="CC500" s="157"/>
      <c r="CD500" s="157"/>
      <c r="CE500" s="157"/>
      <c r="CF500" s="157"/>
      <c r="CG500" s="157"/>
      <c r="CH500" s="157"/>
      <c r="CI500" s="157"/>
      <c r="CJ500" s="157"/>
      <c r="CK500" s="157"/>
      <c r="CL500" s="157"/>
      <c r="CM500" s="157"/>
      <c r="CN500" s="157"/>
      <c r="CO500" s="157"/>
      <c r="CP500" s="157"/>
      <c r="CQ500" s="157"/>
      <c r="CR500" s="157"/>
      <c r="CS500" s="157"/>
      <c r="CT500" s="157"/>
      <c r="CU500" s="157"/>
      <c r="CV500" s="157"/>
      <c r="CW500" s="157"/>
      <c r="CX500" s="157"/>
      <c r="CY500" s="157"/>
      <c r="CZ500" s="157"/>
      <c r="DA500" s="157"/>
      <c r="DB500" s="157"/>
      <c r="DC500" s="157"/>
      <c r="DD500" s="157"/>
      <c r="DE500" s="157"/>
      <c r="DF500" s="157"/>
      <c r="DG500" s="157"/>
      <c r="DH500" s="157"/>
      <c r="DI500" s="157"/>
      <c r="DJ500" s="157"/>
      <c r="DK500" s="157"/>
      <c r="DL500" s="157"/>
      <c r="DM500" s="157"/>
      <c r="DN500" s="157"/>
      <c r="DO500" s="157"/>
      <c r="DP500" s="157"/>
      <c r="DQ500" s="157"/>
      <c r="DR500" s="157"/>
      <c r="DS500" s="157"/>
      <c r="DT500" s="157"/>
      <c r="DU500" s="157"/>
      <c r="DV500" s="157"/>
      <c r="DW500" s="157"/>
      <c r="DX500" s="157"/>
      <c r="DY500" s="157"/>
      <c r="DZ500" s="157"/>
      <c r="EA500" s="157"/>
      <c r="EB500" s="157"/>
      <c r="EC500" s="157"/>
      <c r="ED500" s="157"/>
      <c r="EE500" s="157"/>
      <c r="EF500" s="157"/>
      <c r="EG500" s="157"/>
      <c r="EH500" s="157"/>
      <c r="EI500" s="157"/>
      <c r="EJ500" s="157"/>
      <c r="EK500" s="157"/>
      <c r="EL500" s="157"/>
      <c r="EM500" s="157"/>
      <c r="EN500" s="157"/>
      <c r="EO500" s="157"/>
      <c r="EP500" s="157"/>
      <c r="EQ500" s="157"/>
      <c r="ER500" s="157"/>
      <c r="ES500" s="157"/>
      <c r="ET500" s="157"/>
      <c r="EU500" s="157"/>
      <c r="EV500" s="157"/>
      <c r="EW500" s="157"/>
      <c r="EX500" s="157"/>
      <c r="EY500" s="157"/>
      <c r="EZ500" s="157"/>
      <c r="FA500" s="157"/>
      <c r="FB500" s="157"/>
      <c r="FC500" s="157"/>
      <c r="FD500" s="157"/>
      <c r="FE500" s="157"/>
      <c r="FF500" s="157"/>
      <c r="FG500" s="157"/>
      <c r="FH500" s="157"/>
      <c r="FI500" s="157"/>
      <c r="FJ500" s="157"/>
      <c r="FK500" s="157"/>
      <c r="FL500" s="157"/>
      <c r="FM500" s="157"/>
      <c r="FN500" s="157"/>
      <c r="FO500" s="157"/>
      <c r="FP500" s="157"/>
      <c r="FQ500" s="157"/>
      <c r="FR500" s="157"/>
      <c r="FS500" s="157"/>
      <c r="FT500" s="157"/>
      <c r="FU500" s="157"/>
      <c r="FV500" s="157"/>
      <c r="FW500" s="157"/>
      <c r="FX500" s="157"/>
      <c r="FY500" s="157"/>
      <c r="FZ500" s="157"/>
      <c r="GA500" s="157"/>
      <c r="GB500" s="157"/>
      <c r="GC500" s="157"/>
    </row>
    <row r="501" spans="1:185" s="531" customFormat="1" ht="13.8">
      <c r="A501" s="154" t="s">
        <v>6310</v>
      </c>
      <c r="B501" s="126" t="s">
        <v>5990</v>
      </c>
      <c r="C501" s="202">
        <v>2</v>
      </c>
      <c r="D501" s="146">
        <v>13383</v>
      </c>
      <c r="E501" s="146">
        <v>13383</v>
      </c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  <c r="Z501" s="157"/>
      <c r="AA501" s="157"/>
      <c r="AB501" s="157"/>
      <c r="AC501" s="157"/>
      <c r="AD501" s="157"/>
      <c r="AE501" s="157"/>
      <c r="AF501" s="157"/>
      <c r="AG501" s="157"/>
      <c r="AH501" s="157"/>
      <c r="AI501" s="157"/>
      <c r="AJ501" s="157"/>
      <c r="AK501" s="157"/>
      <c r="AL501" s="157"/>
      <c r="AM501" s="157"/>
      <c r="AN501" s="157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157"/>
      <c r="AZ501" s="157"/>
      <c r="BA501" s="157"/>
      <c r="BB501" s="157"/>
      <c r="BC501" s="157"/>
      <c r="BD501" s="157"/>
      <c r="BE501" s="157"/>
      <c r="BF501" s="157"/>
      <c r="BG501" s="157"/>
      <c r="BH501" s="157"/>
      <c r="BI501" s="157"/>
      <c r="BJ501" s="157"/>
      <c r="BK501" s="157"/>
      <c r="BL501" s="157"/>
      <c r="BM501" s="157"/>
      <c r="BN501" s="157"/>
      <c r="BO501" s="157"/>
      <c r="BP501" s="157"/>
      <c r="BQ501" s="157"/>
      <c r="BR501" s="157"/>
      <c r="BS501" s="157"/>
      <c r="BT501" s="157"/>
      <c r="BU501" s="157"/>
      <c r="BV501" s="157"/>
      <c r="BW501" s="157"/>
      <c r="BX501" s="157"/>
      <c r="BY501" s="157"/>
      <c r="BZ501" s="157"/>
      <c r="CA501" s="157"/>
      <c r="CB501" s="157"/>
      <c r="CC501" s="157"/>
      <c r="CD501" s="157"/>
      <c r="CE501" s="157"/>
      <c r="CF501" s="157"/>
      <c r="CG501" s="157"/>
      <c r="CH501" s="157"/>
      <c r="CI501" s="157"/>
      <c r="CJ501" s="157"/>
      <c r="CK501" s="157"/>
      <c r="CL501" s="157"/>
      <c r="CM501" s="157"/>
      <c r="CN501" s="157"/>
      <c r="CO501" s="157"/>
      <c r="CP501" s="157"/>
      <c r="CQ501" s="157"/>
      <c r="CR501" s="157"/>
      <c r="CS501" s="157"/>
      <c r="CT501" s="157"/>
      <c r="CU501" s="157"/>
      <c r="CV501" s="157"/>
      <c r="CW501" s="157"/>
      <c r="CX501" s="157"/>
      <c r="CY501" s="157"/>
      <c r="CZ501" s="157"/>
      <c r="DA501" s="157"/>
      <c r="DB501" s="157"/>
      <c r="DC501" s="157"/>
      <c r="DD501" s="157"/>
      <c r="DE501" s="157"/>
      <c r="DF501" s="157"/>
      <c r="DG501" s="157"/>
      <c r="DH501" s="157"/>
      <c r="DI501" s="157"/>
      <c r="DJ501" s="157"/>
      <c r="DK501" s="157"/>
      <c r="DL501" s="157"/>
      <c r="DM501" s="157"/>
      <c r="DN501" s="157"/>
      <c r="DO501" s="157"/>
      <c r="DP501" s="157"/>
      <c r="DQ501" s="157"/>
      <c r="DR501" s="157"/>
      <c r="DS501" s="157"/>
      <c r="DT501" s="157"/>
      <c r="DU501" s="157"/>
      <c r="DV501" s="157"/>
      <c r="DW501" s="157"/>
      <c r="DX501" s="157"/>
      <c r="DY501" s="157"/>
      <c r="DZ501" s="157"/>
      <c r="EA501" s="157"/>
      <c r="EB501" s="157"/>
      <c r="EC501" s="157"/>
      <c r="ED501" s="157"/>
      <c r="EE501" s="157"/>
      <c r="EF501" s="157"/>
      <c r="EG501" s="157"/>
      <c r="EH501" s="157"/>
      <c r="EI501" s="157"/>
      <c r="EJ501" s="157"/>
      <c r="EK501" s="157"/>
      <c r="EL501" s="157"/>
      <c r="EM501" s="157"/>
      <c r="EN501" s="157"/>
      <c r="EO501" s="157"/>
      <c r="EP501" s="157"/>
      <c r="EQ501" s="157"/>
      <c r="ER501" s="157"/>
      <c r="ES501" s="157"/>
      <c r="ET501" s="157"/>
      <c r="EU501" s="157"/>
      <c r="EV501" s="157"/>
      <c r="EW501" s="157"/>
      <c r="EX501" s="157"/>
      <c r="EY501" s="157"/>
      <c r="EZ501" s="157"/>
      <c r="FA501" s="157"/>
      <c r="FB501" s="157"/>
      <c r="FC501" s="157"/>
      <c r="FD501" s="157"/>
      <c r="FE501" s="157"/>
      <c r="FF501" s="157"/>
      <c r="FG501" s="157"/>
      <c r="FH501" s="157"/>
      <c r="FI501" s="157"/>
      <c r="FJ501" s="157"/>
      <c r="FK501" s="157"/>
      <c r="FL501" s="157"/>
      <c r="FM501" s="157"/>
      <c r="FN501" s="157"/>
      <c r="FO501" s="157"/>
      <c r="FP501" s="157"/>
      <c r="FQ501" s="157"/>
      <c r="FR501" s="157"/>
      <c r="FS501" s="157"/>
      <c r="FT501" s="157"/>
      <c r="FU501" s="157"/>
      <c r="FV501" s="157"/>
      <c r="FW501" s="157"/>
      <c r="FX501" s="157"/>
      <c r="FY501" s="157"/>
      <c r="FZ501" s="157"/>
      <c r="GA501" s="157"/>
      <c r="GB501" s="157"/>
      <c r="GC501" s="157"/>
    </row>
    <row r="502" spans="1:185" s="531" customFormat="1" ht="13.8">
      <c r="A502" s="154" t="s">
        <v>6311</v>
      </c>
      <c r="B502" s="126" t="s">
        <v>5990</v>
      </c>
      <c r="C502" s="202">
        <v>2</v>
      </c>
      <c r="D502" s="146">
        <v>28170</v>
      </c>
      <c r="E502" s="146">
        <v>28170</v>
      </c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  <c r="Z502" s="157"/>
      <c r="AA502" s="157"/>
      <c r="AB502" s="157"/>
      <c r="AC502" s="157"/>
      <c r="AD502" s="157"/>
      <c r="AE502" s="157"/>
      <c r="AF502" s="157"/>
      <c r="AG502" s="157"/>
      <c r="AH502" s="157"/>
      <c r="AI502" s="157"/>
      <c r="AJ502" s="157"/>
      <c r="AK502" s="157"/>
      <c r="AL502" s="157"/>
      <c r="AM502" s="157"/>
      <c r="AN502" s="157"/>
      <c r="AO502" s="157"/>
      <c r="AP502" s="157"/>
      <c r="AQ502" s="157"/>
      <c r="AR502" s="157"/>
      <c r="AS502" s="157"/>
      <c r="AT502" s="157"/>
      <c r="AU502" s="157"/>
      <c r="AV502" s="157"/>
      <c r="AW502" s="157"/>
      <c r="AX502" s="157"/>
      <c r="AY502" s="157"/>
      <c r="AZ502" s="157"/>
      <c r="BA502" s="157"/>
      <c r="BB502" s="157"/>
      <c r="BC502" s="157"/>
      <c r="BD502" s="157"/>
      <c r="BE502" s="157"/>
      <c r="BF502" s="157"/>
      <c r="BG502" s="157"/>
      <c r="BH502" s="157"/>
      <c r="BI502" s="157"/>
      <c r="BJ502" s="157"/>
      <c r="BK502" s="157"/>
      <c r="BL502" s="157"/>
      <c r="BM502" s="157"/>
      <c r="BN502" s="157"/>
      <c r="BO502" s="157"/>
      <c r="BP502" s="157"/>
      <c r="BQ502" s="157"/>
      <c r="BR502" s="157"/>
      <c r="BS502" s="157"/>
      <c r="BT502" s="157"/>
      <c r="BU502" s="157"/>
      <c r="BV502" s="157"/>
      <c r="BW502" s="157"/>
      <c r="BX502" s="157"/>
      <c r="BY502" s="157"/>
      <c r="BZ502" s="157"/>
      <c r="CA502" s="157"/>
      <c r="CB502" s="157"/>
      <c r="CC502" s="157"/>
      <c r="CD502" s="157"/>
      <c r="CE502" s="157"/>
      <c r="CF502" s="157"/>
      <c r="CG502" s="157"/>
      <c r="CH502" s="157"/>
      <c r="CI502" s="157"/>
      <c r="CJ502" s="157"/>
      <c r="CK502" s="157"/>
      <c r="CL502" s="157"/>
      <c r="CM502" s="157"/>
      <c r="CN502" s="157"/>
      <c r="CO502" s="157"/>
      <c r="CP502" s="157"/>
      <c r="CQ502" s="157"/>
      <c r="CR502" s="157"/>
      <c r="CS502" s="157"/>
      <c r="CT502" s="157"/>
      <c r="CU502" s="157"/>
      <c r="CV502" s="157"/>
      <c r="CW502" s="157"/>
      <c r="CX502" s="157"/>
      <c r="CY502" s="157"/>
      <c r="CZ502" s="157"/>
      <c r="DA502" s="157"/>
      <c r="DB502" s="157"/>
      <c r="DC502" s="157"/>
      <c r="DD502" s="157"/>
      <c r="DE502" s="157"/>
      <c r="DF502" s="157"/>
      <c r="DG502" s="157"/>
      <c r="DH502" s="157"/>
      <c r="DI502" s="157"/>
      <c r="DJ502" s="157"/>
      <c r="DK502" s="157"/>
      <c r="DL502" s="157"/>
      <c r="DM502" s="157"/>
      <c r="DN502" s="157"/>
      <c r="DO502" s="157"/>
      <c r="DP502" s="157"/>
      <c r="DQ502" s="157"/>
      <c r="DR502" s="157"/>
      <c r="DS502" s="157"/>
      <c r="DT502" s="157"/>
      <c r="DU502" s="157"/>
      <c r="DV502" s="157"/>
      <c r="DW502" s="157"/>
      <c r="DX502" s="157"/>
      <c r="DY502" s="157"/>
      <c r="DZ502" s="157"/>
      <c r="EA502" s="157"/>
      <c r="EB502" s="157"/>
      <c r="EC502" s="157"/>
      <c r="ED502" s="157"/>
      <c r="EE502" s="157"/>
      <c r="EF502" s="157"/>
      <c r="EG502" s="157"/>
      <c r="EH502" s="157"/>
      <c r="EI502" s="157"/>
      <c r="EJ502" s="157"/>
      <c r="EK502" s="157"/>
      <c r="EL502" s="157"/>
      <c r="EM502" s="157"/>
      <c r="EN502" s="157"/>
      <c r="EO502" s="157"/>
      <c r="EP502" s="157"/>
      <c r="EQ502" s="157"/>
      <c r="ER502" s="157"/>
      <c r="ES502" s="157"/>
      <c r="ET502" s="157"/>
      <c r="EU502" s="157"/>
      <c r="EV502" s="157"/>
      <c r="EW502" s="157"/>
      <c r="EX502" s="157"/>
      <c r="EY502" s="157"/>
      <c r="EZ502" s="157"/>
      <c r="FA502" s="157"/>
      <c r="FB502" s="157"/>
      <c r="FC502" s="157"/>
      <c r="FD502" s="157"/>
      <c r="FE502" s="157"/>
      <c r="FF502" s="157"/>
      <c r="FG502" s="157"/>
      <c r="FH502" s="157"/>
      <c r="FI502" s="157"/>
      <c r="FJ502" s="157"/>
      <c r="FK502" s="157"/>
      <c r="FL502" s="157"/>
      <c r="FM502" s="157"/>
      <c r="FN502" s="157"/>
      <c r="FO502" s="157"/>
      <c r="FP502" s="157"/>
      <c r="FQ502" s="157"/>
      <c r="FR502" s="157"/>
      <c r="FS502" s="157"/>
      <c r="FT502" s="157"/>
      <c r="FU502" s="157"/>
      <c r="FV502" s="157"/>
      <c r="FW502" s="157"/>
      <c r="FX502" s="157"/>
      <c r="FY502" s="157"/>
      <c r="FZ502" s="157"/>
      <c r="GA502" s="157"/>
      <c r="GB502" s="157"/>
      <c r="GC502" s="157"/>
    </row>
    <row r="503" spans="1:185" s="531" customFormat="1" ht="13.8">
      <c r="A503" s="154" t="s">
        <v>6312</v>
      </c>
      <c r="B503" s="126" t="s">
        <v>5990</v>
      </c>
      <c r="C503" s="202">
        <v>1</v>
      </c>
      <c r="D503" s="146">
        <v>10377</v>
      </c>
      <c r="E503" s="146">
        <v>10377</v>
      </c>
      <c r="F503" s="157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  <c r="Z503" s="157"/>
      <c r="AA503" s="157"/>
      <c r="AB503" s="157"/>
      <c r="AC503" s="157"/>
      <c r="AD503" s="157"/>
      <c r="AE503" s="157"/>
      <c r="AF503" s="157"/>
      <c r="AG503" s="157"/>
      <c r="AH503" s="157"/>
      <c r="AI503" s="157"/>
      <c r="AJ503" s="157"/>
      <c r="AK503" s="157"/>
      <c r="AL503" s="157"/>
      <c r="AM503" s="157"/>
      <c r="AN503" s="157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157"/>
      <c r="AZ503" s="157"/>
      <c r="BA503" s="157"/>
      <c r="BB503" s="157"/>
      <c r="BC503" s="157"/>
      <c r="BD503" s="157"/>
      <c r="BE503" s="157"/>
      <c r="BF503" s="157"/>
      <c r="BG503" s="157"/>
      <c r="BH503" s="157"/>
      <c r="BI503" s="157"/>
      <c r="BJ503" s="157"/>
      <c r="BK503" s="157"/>
      <c r="BL503" s="157"/>
      <c r="BM503" s="157"/>
      <c r="BN503" s="157"/>
      <c r="BO503" s="157"/>
      <c r="BP503" s="157"/>
      <c r="BQ503" s="157"/>
      <c r="BR503" s="157"/>
      <c r="BS503" s="157"/>
      <c r="BT503" s="157"/>
      <c r="BU503" s="157"/>
      <c r="BV503" s="157"/>
      <c r="BW503" s="157"/>
      <c r="BX503" s="157"/>
      <c r="BY503" s="157"/>
      <c r="BZ503" s="157"/>
      <c r="CA503" s="157"/>
      <c r="CB503" s="157"/>
      <c r="CC503" s="157"/>
      <c r="CD503" s="157"/>
      <c r="CE503" s="157"/>
      <c r="CF503" s="157"/>
      <c r="CG503" s="157"/>
      <c r="CH503" s="157"/>
      <c r="CI503" s="157"/>
      <c r="CJ503" s="157"/>
      <c r="CK503" s="157"/>
      <c r="CL503" s="157"/>
      <c r="CM503" s="157"/>
      <c r="CN503" s="157"/>
      <c r="CO503" s="157"/>
      <c r="CP503" s="157"/>
      <c r="CQ503" s="157"/>
      <c r="CR503" s="157"/>
      <c r="CS503" s="157"/>
      <c r="CT503" s="157"/>
      <c r="CU503" s="157"/>
      <c r="CV503" s="157"/>
      <c r="CW503" s="157"/>
      <c r="CX503" s="157"/>
      <c r="CY503" s="157"/>
      <c r="CZ503" s="157"/>
      <c r="DA503" s="157"/>
      <c r="DB503" s="157"/>
      <c r="DC503" s="157"/>
      <c r="DD503" s="157"/>
      <c r="DE503" s="157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7"/>
      <c r="DT503" s="157"/>
      <c r="DU503" s="157"/>
      <c r="DV503" s="157"/>
      <c r="DW503" s="157"/>
      <c r="DX503" s="157"/>
      <c r="DY503" s="157"/>
      <c r="DZ503" s="157"/>
      <c r="EA503" s="157"/>
      <c r="EB503" s="157"/>
      <c r="EC503" s="157"/>
      <c r="ED503" s="157"/>
      <c r="EE503" s="157"/>
      <c r="EF503" s="157"/>
      <c r="EG503" s="157"/>
      <c r="EH503" s="157"/>
      <c r="EI503" s="157"/>
      <c r="EJ503" s="157"/>
      <c r="EK503" s="157"/>
      <c r="EL503" s="157"/>
      <c r="EM503" s="157"/>
      <c r="EN503" s="157"/>
      <c r="EO503" s="157"/>
      <c r="EP503" s="157"/>
      <c r="EQ503" s="157"/>
      <c r="ER503" s="157"/>
      <c r="ES503" s="157"/>
      <c r="ET503" s="157"/>
      <c r="EU503" s="157"/>
      <c r="EV503" s="157"/>
      <c r="EW503" s="157"/>
      <c r="EX503" s="157"/>
      <c r="EY503" s="157"/>
      <c r="EZ503" s="157"/>
      <c r="FA503" s="157"/>
      <c r="FB503" s="157"/>
      <c r="FC503" s="157"/>
      <c r="FD503" s="157"/>
      <c r="FE503" s="157"/>
      <c r="FF503" s="157"/>
      <c r="FG503" s="157"/>
      <c r="FH503" s="157"/>
      <c r="FI503" s="157"/>
      <c r="FJ503" s="157"/>
      <c r="FK503" s="157"/>
      <c r="FL503" s="157"/>
      <c r="FM503" s="157"/>
      <c r="FN503" s="157"/>
      <c r="FO503" s="157"/>
      <c r="FP503" s="157"/>
      <c r="FQ503" s="157"/>
      <c r="FR503" s="157"/>
      <c r="FS503" s="157"/>
      <c r="FT503" s="157"/>
      <c r="FU503" s="157"/>
      <c r="FV503" s="157"/>
      <c r="FW503" s="157"/>
      <c r="FX503" s="157"/>
      <c r="FY503" s="157"/>
      <c r="FZ503" s="157"/>
      <c r="GA503" s="157"/>
      <c r="GB503" s="157"/>
      <c r="GC503" s="157"/>
    </row>
    <row r="504" spans="1:185" s="531" customFormat="1" ht="13.8">
      <c r="A504" s="154" t="s">
        <v>6313</v>
      </c>
      <c r="B504" s="126" t="s">
        <v>5990</v>
      </c>
      <c r="C504" s="202">
        <v>2</v>
      </c>
      <c r="D504" s="146">
        <v>18000</v>
      </c>
      <c r="E504" s="146">
        <v>18000</v>
      </c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  <c r="Z504" s="157"/>
      <c r="AA504" s="157"/>
      <c r="AB504" s="157"/>
      <c r="AC504" s="157"/>
      <c r="AD504" s="157"/>
      <c r="AE504" s="157"/>
      <c r="AF504" s="157"/>
      <c r="AG504" s="157"/>
      <c r="AH504" s="157"/>
      <c r="AI504" s="157"/>
      <c r="AJ504" s="157"/>
      <c r="AK504" s="157"/>
      <c r="AL504" s="157"/>
      <c r="AM504" s="157"/>
      <c r="AN504" s="157"/>
      <c r="AO504" s="157"/>
      <c r="AP504" s="157"/>
      <c r="AQ504" s="157"/>
      <c r="AR504" s="157"/>
      <c r="AS504" s="157"/>
      <c r="AT504" s="157"/>
      <c r="AU504" s="157"/>
      <c r="AV504" s="157"/>
      <c r="AW504" s="157"/>
      <c r="AX504" s="157"/>
      <c r="AY504" s="157"/>
      <c r="AZ504" s="157"/>
      <c r="BA504" s="157"/>
      <c r="BB504" s="157"/>
      <c r="BC504" s="157"/>
      <c r="BD504" s="157"/>
      <c r="BE504" s="157"/>
      <c r="BF504" s="157"/>
      <c r="BG504" s="157"/>
      <c r="BH504" s="157"/>
      <c r="BI504" s="157"/>
      <c r="BJ504" s="157"/>
      <c r="BK504" s="157"/>
      <c r="BL504" s="157"/>
      <c r="BM504" s="157"/>
      <c r="BN504" s="157"/>
      <c r="BO504" s="157"/>
      <c r="BP504" s="157"/>
      <c r="BQ504" s="157"/>
      <c r="BR504" s="157"/>
      <c r="BS504" s="157"/>
      <c r="BT504" s="157"/>
      <c r="BU504" s="157"/>
      <c r="BV504" s="157"/>
      <c r="BW504" s="157"/>
      <c r="BX504" s="157"/>
      <c r="BY504" s="157"/>
      <c r="BZ504" s="157"/>
      <c r="CA504" s="157"/>
      <c r="CB504" s="157"/>
      <c r="CC504" s="157"/>
      <c r="CD504" s="157"/>
      <c r="CE504" s="157"/>
      <c r="CF504" s="157"/>
      <c r="CG504" s="157"/>
      <c r="CH504" s="157"/>
      <c r="CI504" s="157"/>
      <c r="CJ504" s="157"/>
      <c r="CK504" s="157"/>
      <c r="CL504" s="157"/>
      <c r="CM504" s="157"/>
      <c r="CN504" s="157"/>
      <c r="CO504" s="157"/>
      <c r="CP504" s="157"/>
      <c r="CQ504" s="157"/>
      <c r="CR504" s="157"/>
      <c r="CS504" s="157"/>
      <c r="CT504" s="157"/>
      <c r="CU504" s="157"/>
      <c r="CV504" s="157"/>
      <c r="CW504" s="157"/>
      <c r="CX504" s="157"/>
      <c r="CY504" s="157"/>
      <c r="CZ504" s="157"/>
      <c r="DA504" s="157"/>
      <c r="DB504" s="157"/>
      <c r="DC504" s="157"/>
      <c r="DD504" s="157"/>
      <c r="DE504" s="157"/>
      <c r="DF504" s="157"/>
      <c r="DG504" s="157"/>
      <c r="DH504" s="157"/>
      <c r="DI504" s="157"/>
      <c r="DJ504" s="157"/>
      <c r="DK504" s="157"/>
      <c r="DL504" s="157"/>
      <c r="DM504" s="157"/>
      <c r="DN504" s="157"/>
      <c r="DO504" s="157"/>
      <c r="DP504" s="157"/>
      <c r="DQ504" s="157"/>
      <c r="DR504" s="157"/>
      <c r="DS504" s="157"/>
      <c r="DT504" s="157"/>
      <c r="DU504" s="157"/>
      <c r="DV504" s="157"/>
      <c r="DW504" s="157"/>
      <c r="DX504" s="157"/>
      <c r="DY504" s="157"/>
      <c r="DZ504" s="157"/>
      <c r="EA504" s="157"/>
      <c r="EB504" s="157"/>
      <c r="EC504" s="157"/>
      <c r="ED504" s="157"/>
      <c r="EE504" s="157"/>
      <c r="EF504" s="157"/>
      <c r="EG504" s="157"/>
      <c r="EH504" s="157"/>
      <c r="EI504" s="157"/>
      <c r="EJ504" s="157"/>
      <c r="EK504" s="157"/>
      <c r="EL504" s="157"/>
      <c r="EM504" s="157"/>
      <c r="EN504" s="157"/>
      <c r="EO504" s="157"/>
      <c r="EP504" s="157"/>
      <c r="EQ504" s="157"/>
      <c r="ER504" s="157"/>
      <c r="ES504" s="157"/>
      <c r="ET504" s="157"/>
      <c r="EU504" s="157"/>
      <c r="EV504" s="157"/>
      <c r="EW504" s="157"/>
      <c r="EX504" s="157"/>
      <c r="EY504" s="157"/>
      <c r="EZ504" s="157"/>
      <c r="FA504" s="157"/>
      <c r="FB504" s="157"/>
      <c r="FC504" s="157"/>
      <c r="FD504" s="157"/>
      <c r="FE504" s="157"/>
      <c r="FF504" s="157"/>
      <c r="FG504" s="157"/>
      <c r="FH504" s="157"/>
      <c r="FI504" s="157"/>
      <c r="FJ504" s="157"/>
      <c r="FK504" s="157"/>
      <c r="FL504" s="157"/>
      <c r="FM504" s="157"/>
      <c r="FN504" s="157"/>
      <c r="FO504" s="157"/>
      <c r="FP504" s="157"/>
      <c r="FQ504" s="157"/>
      <c r="FR504" s="157"/>
      <c r="FS504" s="157"/>
      <c r="FT504" s="157"/>
      <c r="FU504" s="157"/>
      <c r="FV504" s="157"/>
      <c r="FW504" s="157"/>
      <c r="FX504" s="157"/>
      <c r="FY504" s="157"/>
      <c r="FZ504" s="157"/>
      <c r="GA504" s="157"/>
      <c r="GB504" s="157"/>
      <c r="GC504" s="157"/>
    </row>
    <row r="505" spans="1:185" s="531" customFormat="1" ht="13.8">
      <c r="A505" s="154" t="s">
        <v>6314</v>
      </c>
      <c r="B505" s="126" t="s">
        <v>5990</v>
      </c>
      <c r="C505" s="202">
        <v>5</v>
      </c>
      <c r="D505" s="146">
        <v>23788</v>
      </c>
      <c r="E505" s="146">
        <v>23788</v>
      </c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  <c r="Z505" s="157"/>
      <c r="AA505" s="157"/>
      <c r="AB505" s="157"/>
      <c r="AC505" s="157"/>
      <c r="AD505" s="157"/>
      <c r="AE505" s="157"/>
      <c r="AF505" s="157"/>
      <c r="AG505" s="157"/>
      <c r="AH505" s="157"/>
      <c r="AI505" s="157"/>
      <c r="AJ505" s="157"/>
      <c r="AK505" s="157"/>
      <c r="AL505" s="157"/>
      <c r="AM505" s="157"/>
      <c r="AN505" s="157"/>
      <c r="AO505" s="157"/>
      <c r="AP505" s="157"/>
      <c r="AQ505" s="157"/>
      <c r="AR505" s="157"/>
      <c r="AS505" s="157"/>
      <c r="AT505" s="157"/>
      <c r="AU505" s="157"/>
      <c r="AV505" s="157"/>
      <c r="AW505" s="157"/>
      <c r="AX505" s="157"/>
      <c r="AY505" s="157"/>
      <c r="AZ505" s="157"/>
      <c r="BA505" s="157"/>
      <c r="BB505" s="157"/>
      <c r="BC505" s="157"/>
      <c r="BD505" s="157"/>
      <c r="BE505" s="157"/>
      <c r="BF505" s="157"/>
      <c r="BG505" s="157"/>
      <c r="BH505" s="157"/>
      <c r="BI505" s="157"/>
      <c r="BJ505" s="157"/>
      <c r="BK505" s="157"/>
      <c r="BL505" s="157"/>
      <c r="BM505" s="157"/>
      <c r="BN505" s="157"/>
      <c r="BO505" s="157"/>
      <c r="BP505" s="157"/>
      <c r="BQ505" s="157"/>
      <c r="BR505" s="157"/>
      <c r="BS505" s="157"/>
      <c r="BT505" s="157"/>
      <c r="BU505" s="157"/>
      <c r="BV505" s="157"/>
      <c r="BW505" s="157"/>
      <c r="BX505" s="157"/>
      <c r="BY505" s="157"/>
      <c r="BZ505" s="157"/>
      <c r="CA505" s="157"/>
      <c r="CB505" s="157"/>
      <c r="CC505" s="157"/>
      <c r="CD505" s="157"/>
      <c r="CE505" s="157"/>
      <c r="CF505" s="157"/>
      <c r="CG505" s="157"/>
      <c r="CH505" s="157"/>
      <c r="CI505" s="157"/>
      <c r="CJ505" s="157"/>
      <c r="CK505" s="157"/>
      <c r="CL505" s="157"/>
      <c r="CM505" s="157"/>
      <c r="CN505" s="157"/>
      <c r="CO505" s="157"/>
      <c r="CP505" s="157"/>
      <c r="CQ505" s="157"/>
      <c r="CR505" s="157"/>
      <c r="CS505" s="157"/>
      <c r="CT505" s="157"/>
      <c r="CU505" s="157"/>
      <c r="CV505" s="157"/>
      <c r="CW505" s="157"/>
      <c r="CX505" s="157"/>
      <c r="CY505" s="157"/>
      <c r="CZ505" s="157"/>
      <c r="DA505" s="157"/>
      <c r="DB505" s="157"/>
      <c r="DC505" s="157"/>
      <c r="DD505" s="157"/>
      <c r="DE505" s="157"/>
      <c r="DF505" s="157"/>
      <c r="DG505" s="157"/>
      <c r="DH505" s="157"/>
      <c r="DI505" s="157"/>
      <c r="DJ505" s="157"/>
      <c r="DK505" s="157"/>
      <c r="DL505" s="157"/>
      <c r="DM505" s="157"/>
      <c r="DN505" s="157"/>
      <c r="DO505" s="157"/>
      <c r="DP505" s="157"/>
      <c r="DQ505" s="157"/>
      <c r="DR505" s="157"/>
      <c r="DS505" s="157"/>
      <c r="DT505" s="157"/>
      <c r="DU505" s="157"/>
      <c r="DV505" s="157"/>
      <c r="DW505" s="157"/>
      <c r="DX505" s="157"/>
      <c r="DY505" s="157"/>
      <c r="DZ505" s="157"/>
      <c r="EA505" s="157"/>
      <c r="EB505" s="157"/>
      <c r="EC505" s="157"/>
      <c r="ED505" s="157"/>
      <c r="EE505" s="157"/>
      <c r="EF505" s="157"/>
      <c r="EG505" s="157"/>
      <c r="EH505" s="157"/>
      <c r="EI505" s="157"/>
      <c r="EJ505" s="157"/>
      <c r="EK505" s="157"/>
      <c r="EL505" s="157"/>
      <c r="EM505" s="157"/>
      <c r="EN505" s="157"/>
      <c r="EO505" s="157"/>
      <c r="EP505" s="157"/>
      <c r="EQ505" s="157"/>
      <c r="ER505" s="157"/>
      <c r="ES505" s="157"/>
      <c r="ET505" s="157"/>
      <c r="EU505" s="157"/>
      <c r="EV505" s="157"/>
      <c r="EW505" s="157"/>
      <c r="EX505" s="157"/>
      <c r="EY505" s="157"/>
      <c r="EZ505" s="157"/>
      <c r="FA505" s="157"/>
      <c r="FB505" s="157"/>
      <c r="FC505" s="157"/>
      <c r="FD505" s="157"/>
      <c r="FE505" s="157"/>
      <c r="FF505" s="157"/>
      <c r="FG505" s="157"/>
      <c r="FH505" s="157"/>
      <c r="FI505" s="157"/>
      <c r="FJ505" s="157"/>
      <c r="FK505" s="157"/>
      <c r="FL505" s="157"/>
      <c r="FM505" s="157"/>
      <c r="FN505" s="157"/>
      <c r="FO505" s="157"/>
      <c r="FP505" s="157"/>
      <c r="FQ505" s="157"/>
      <c r="FR505" s="157"/>
      <c r="FS505" s="157"/>
      <c r="FT505" s="157"/>
      <c r="FU505" s="157"/>
      <c r="FV505" s="157"/>
      <c r="FW505" s="157"/>
      <c r="FX505" s="157"/>
      <c r="FY505" s="157"/>
      <c r="FZ505" s="157"/>
      <c r="GA505" s="157"/>
      <c r="GB505" s="157"/>
      <c r="GC505" s="157"/>
    </row>
    <row r="506" spans="1:185" s="531" customFormat="1" ht="13.8">
      <c r="A506" s="154" t="s">
        <v>6315</v>
      </c>
      <c r="B506" s="126" t="s">
        <v>5997</v>
      </c>
      <c r="C506" s="202">
        <v>4</v>
      </c>
      <c r="D506" s="146">
        <v>24885</v>
      </c>
      <c r="E506" s="146">
        <v>24885</v>
      </c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  <c r="Z506" s="157"/>
      <c r="AA506" s="157"/>
      <c r="AB506" s="157"/>
      <c r="AC506" s="157"/>
      <c r="AD506" s="157"/>
      <c r="AE506" s="157"/>
      <c r="AF506" s="157"/>
      <c r="AG506" s="157"/>
      <c r="AH506" s="157"/>
      <c r="AI506" s="157"/>
      <c r="AJ506" s="157"/>
      <c r="AK506" s="157"/>
      <c r="AL506" s="157"/>
      <c r="AM506" s="157"/>
      <c r="AN506" s="157"/>
      <c r="AO506" s="157"/>
      <c r="AP506" s="157"/>
      <c r="AQ506" s="157"/>
      <c r="AR506" s="157"/>
      <c r="AS506" s="157"/>
      <c r="AT506" s="157"/>
      <c r="AU506" s="157"/>
      <c r="AV506" s="157"/>
      <c r="AW506" s="157"/>
      <c r="AX506" s="157"/>
      <c r="AY506" s="157"/>
      <c r="AZ506" s="157"/>
      <c r="BA506" s="157"/>
      <c r="BB506" s="157"/>
      <c r="BC506" s="157"/>
      <c r="BD506" s="157"/>
      <c r="BE506" s="157"/>
      <c r="BF506" s="157"/>
      <c r="BG506" s="157"/>
      <c r="BH506" s="157"/>
      <c r="BI506" s="157"/>
      <c r="BJ506" s="157"/>
      <c r="BK506" s="157"/>
      <c r="BL506" s="157"/>
      <c r="BM506" s="157"/>
      <c r="BN506" s="157"/>
      <c r="BO506" s="157"/>
      <c r="BP506" s="157"/>
      <c r="BQ506" s="157"/>
      <c r="BR506" s="157"/>
      <c r="BS506" s="157"/>
      <c r="BT506" s="157"/>
      <c r="BU506" s="157"/>
      <c r="BV506" s="157"/>
      <c r="BW506" s="157"/>
      <c r="BX506" s="157"/>
      <c r="BY506" s="157"/>
      <c r="BZ506" s="157"/>
      <c r="CA506" s="157"/>
      <c r="CB506" s="157"/>
      <c r="CC506" s="157"/>
      <c r="CD506" s="157"/>
      <c r="CE506" s="157"/>
      <c r="CF506" s="157"/>
      <c r="CG506" s="157"/>
      <c r="CH506" s="157"/>
      <c r="CI506" s="157"/>
      <c r="CJ506" s="157"/>
      <c r="CK506" s="157"/>
      <c r="CL506" s="157"/>
      <c r="CM506" s="157"/>
      <c r="CN506" s="157"/>
      <c r="CO506" s="157"/>
      <c r="CP506" s="157"/>
      <c r="CQ506" s="157"/>
      <c r="CR506" s="157"/>
      <c r="CS506" s="157"/>
      <c r="CT506" s="157"/>
      <c r="CU506" s="157"/>
      <c r="CV506" s="157"/>
      <c r="CW506" s="157"/>
      <c r="CX506" s="157"/>
      <c r="CY506" s="157"/>
      <c r="CZ506" s="157"/>
      <c r="DA506" s="157"/>
      <c r="DB506" s="157"/>
      <c r="DC506" s="157"/>
      <c r="DD506" s="157"/>
      <c r="DE506" s="157"/>
      <c r="DF506" s="157"/>
      <c r="DG506" s="157"/>
      <c r="DH506" s="157"/>
      <c r="DI506" s="157"/>
      <c r="DJ506" s="157"/>
      <c r="DK506" s="157"/>
      <c r="DL506" s="157"/>
      <c r="DM506" s="157"/>
      <c r="DN506" s="157"/>
      <c r="DO506" s="157"/>
      <c r="DP506" s="157"/>
      <c r="DQ506" s="157"/>
      <c r="DR506" s="157"/>
      <c r="DS506" s="157"/>
      <c r="DT506" s="157"/>
      <c r="DU506" s="157"/>
      <c r="DV506" s="157"/>
      <c r="DW506" s="157"/>
      <c r="DX506" s="157"/>
      <c r="DY506" s="157"/>
      <c r="DZ506" s="157"/>
      <c r="EA506" s="157"/>
      <c r="EB506" s="157"/>
      <c r="EC506" s="157"/>
      <c r="ED506" s="157"/>
      <c r="EE506" s="157"/>
      <c r="EF506" s="157"/>
      <c r="EG506" s="157"/>
      <c r="EH506" s="157"/>
      <c r="EI506" s="157"/>
      <c r="EJ506" s="157"/>
      <c r="EK506" s="157"/>
      <c r="EL506" s="157"/>
      <c r="EM506" s="157"/>
      <c r="EN506" s="157"/>
      <c r="EO506" s="157"/>
      <c r="EP506" s="157"/>
      <c r="EQ506" s="157"/>
      <c r="ER506" s="157"/>
      <c r="ES506" s="157"/>
      <c r="ET506" s="157"/>
      <c r="EU506" s="157"/>
      <c r="EV506" s="157"/>
      <c r="EW506" s="157"/>
      <c r="EX506" s="157"/>
      <c r="EY506" s="157"/>
      <c r="EZ506" s="157"/>
      <c r="FA506" s="157"/>
      <c r="FB506" s="157"/>
      <c r="FC506" s="157"/>
      <c r="FD506" s="157"/>
      <c r="FE506" s="157"/>
      <c r="FF506" s="157"/>
      <c r="FG506" s="157"/>
      <c r="FH506" s="157"/>
      <c r="FI506" s="157"/>
      <c r="FJ506" s="157"/>
      <c r="FK506" s="157"/>
      <c r="FL506" s="157"/>
      <c r="FM506" s="157"/>
      <c r="FN506" s="157"/>
      <c r="FO506" s="157"/>
      <c r="FP506" s="157"/>
      <c r="FQ506" s="157"/>
      <c r="FR506" s="157"/>
      <c r="FS506" s="157"/>
      <c r="FT506" s="157"/>
      <c r="FU506" s="157"/>
      <c r="FV506" s="157"/>
      <c r="FW506" s="157"/>
      <c r="FX506" s="157"/>
      <c r="FY506" s="157"/>
      <c r="FZ506" s="157"/>
      <c r="GA506" s="157"/>
      <c r="GB506" s="157"/>
      <c r="GC506" s="157"/>
    </row>
    <row r="507" spans="1:185" s="531" customFormat="1" ht="13.8">
      <c r="A507" s="154" t="s">
        <v>6316</v>
      </c>
      <c r="B507" s="126" t="s">
        <v>5997</v>
      </c>
      <c r="C507" s="202">
        <v>9</v>
      </c>
      <c r="D507" s="146">
        <v>15000</v>
      </c>
      <c r="E507" s="146">
        <v>15000</v>
      </c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  <c r="AA507" s="157"/>
      <c r="AB507" s="157"/>
      <c r="AC507" s="157"/>
      <c r="AD507" s="157"/>
      <c r="AE507" s="157"/>
      <c r="AF507" s="157"/>
      <c r="AG507" s="157"/>
      <c r="AH507" s="157"/>
      <c r="AI507" s="157"/>
      <c r="AJ507" s="157"/>
      <c r="AK507" s="157"/>
      <c r="AL507" s="157"/>
      <c r="AM507" s="157"/>
      <c r="AN507" s="157"/>
      <c r="AO507" s="157"/>
      <c r="AP507" s="157"/>
      <c r="AQ507" s="157"/>
      <c r="AR507" s="157"/>
      <c r="AS507" s="157"/>
      <c r="AT507" s="157"/>
      <c r="AU507" s="157"/>
      <c r="AV507" s="157"/>
      <c r="AW507" s="157"/>
      <c r="AX507" s="157"/>
      <c r="AY507" s="157"/>
      <c r="AZ507" s="157"/>
      <c r="BA507" s="157"/>
      <c r="BB507" s="157"/>
      <c r="BC507" s="157"/>
      <c r="BD507" s="157"/>
      <c r="BE507" s="157"/>
      <c r="BF507" s="157"/>
      <c r="BG507" s="157"/>
      <c r="BH507" s="157"/>
      <c r="BI507" s="157"/>
      <c r="BJ507" s="157"/>
      <c r="BK507" s="157"/>
      <c r="BL507" s="157"/>
      <c r="BM507" s="157"/>
      <c r="BN507" s="157"/>
      <c r="BO507" s="157"/>
      <c r="BP507" s="157"/>
      <c r="BQ507" s="157"/>
      <c r="BR507" s="157"/>
      <c r="BS507" s="157"/>
      <c r="BT507" s="157"/>
      <c r="BU507" s="157"/>
      <c r="BV507" s="157"/>
      <c r="BW507" s="157"/>
      <c r="BX507" s="157"/>
      <c r="BY507" s="157"/>
      <c r="BZ507" s="157"/>
      <c r="CA507" s="157"/>
      <c r="CB507" s="157"/>
      <c r="CC507" s="157"/>
      <c r="CD507" s="157"/>
      <c r="CE507" s="157"/>
      <c r="CF507" s="157"/>
      <c r="CG507" s="157"/>
      <c r="CH507" s="157"/>
      <c r="CI507" s="157"/>
      <c r="CJ507" s="157"/>
      <c r="CK507" s="157"/>
      <c r="CL507" s="157"/>
      <c r="CM507" s="157"/>
      <c r="CN507" s="157"/>
      <c r="CO507" s="157"/>
      <c r="CP507" s="157"/>
      <c r="CQ507" s="157"/>
      <c r="CR507" s="157"/>
      <c r="CS507" s="157"/>
      <c r="CT507" s="157"/>
      <c r="CU507" s="157"/>
      <c r="CV507" s="157"/>
      <c r="CW507" s="157"/>
      <c r="CX507" s="157"/>
      <c r="CY507" s="157"/>
      <c r="CZ507" s="157"/>
      <c r="DA507" s="157"/>
      <c r="DB507" s="157"/>
      <c r="DC507" s="157"/>
      <c r="DD507" s="157"/>
      <c r="DE507" s="157"/>
      <c r="DF507" s="157"/>
      <c r="DG507" s="157"/>
      <c r="DH507" s="157"/>
      <c r="DI507" s="157"/>
      <c r="DJ507" s="157"/>
      <c r="DK507" s="157"/>
      <c r="DL507" s="157"/>
      <c r="DM507" s="157"/>
      <c r="DN507" s="157"/>
      <c r="DO507" s="157"/>
      <c r="DP507" s="157"/>
      <c r="DQ507" s="157"/>
      <c r="DR507" s="157"/>
      <c r="DS507" s="157"/>
      <c r="DT507" s="157"/>
      <c r="DU507" s="157"/>
      <c r="DV507" s="157"/>
      <c r="DW507" s="157"/>
      <c r="DX507" s="157"/>
      <c r="DY507" s="157"/>
      <c r="DZ507" s="157"/>
      <c r="EA507" s="157"/>
      <c r="EB507" s="157"/>
      <c r="EC507" s="157"/>
      <c r="ED507" s="157"/>
      <c r="EE507" s="157"/>
      <c r="EF507" s="157"/>
      <c r="EG507" s="157"/>
      <c r="EH507" s="157"/>
      <c r="EI507" s="157"/>
      <c r="EJ507" s="157"/>
      <c r="EK507" s="157"/>
      <c r="EL507" s="157"/>
      <c r="EM507" s="157"/>
      <c r="EN507" s="157"/>
      <c r="EO507" s="157"/>
      <c r="EP507" s="157"/>
      <c r="EQ507" s="157"/>
      <c r="ER507" s="157"/>
      <c r="ES507" s="157"/>
      <c r="ET507" s="157"/>
      <c r="EU507" s="157"/>
      <c r="EV507" s="157"/>
      <c r="EW507" s="157"/>
      <c r="EX507" s="157"/>
      <c r="EY507" s="157"/>
      <c r="EZ507" s="157"/>
      <c r="FA507" s="157"/>
      <c r="FB507" s="157"/>
      <c r="FC507" s="157"/>
      <c r="FD507" s="157"/>
      <c r="FE507" s="157"/>
      <c r="FF507" s="157"/>
      <c r="FG507" s="157"/>
      <c r="FH507" s="157"/>
      <c r="FI507" s="157"/>
      <c r="FJ507" s="157"/>
      <c r="FK507" s="157"/>
      <c r="FL507" s="157"/>
      <c r="FM507" s="157"/>
      <c r="FN507" s="157"/>
      <c r="FO507" s="157"/>
      <c r="FP507" s="157"/>
      <c r="FQ507" s="157"/>
      <c r="FR507" s="157"/>
      <c r="FS507" s="157"/>
      <c r="FT507" s="157"/>
      <c r="FU507" s="157"/>
      <c r="FV507" s="157"/>
      <c r="FW507" s="157"/>
      <c r="FX507" s="157"/>
      <c r="FY507" s="157"/>
      <c r="FZ507" s="157"/>
      <c r="GA507" s="157"/>
      <c r="GB507" s="157"/>
      <c r="GC507" s="157"/>
    </row>
    <row r="508" spans="1:185" s="531" customFormat="1" ht="13.8">
      <c r="A508" s="154" t="s">
        <v>6317</v>
      </c>
      <c r="B508" s="126" t="s">
        <v>6005</v>
      </c>
      <c r="C508" s="202">
        <v>4</v>
      </c>
      <c r="D508" s="146">
        <v>10000</v>
      </c>
      <c r="E508" s="146">
        <v>10000</v>
      </c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  <c r="Z508" s="157"/>
      <c r="AA508" s="157"/>
      <c r="AB508" s="157"/>
      <c r="AC508" s="157"/>
      <c r="AD508" s="157"/>
      <c r="AE508" s="157"/>
      <c r="AF508" s="157"/>
      <c r="AG508" s="157"/>
      <c r="AH508" s="157"/>
      <c r="AI508" s="157"/>
      <c r="AJ508" s="157"/>
      <c r="AK508" s="157"/>
      <c r="AL508" s="157"/>
      <c r="AM508" s="157"/>
      <c r="AN508" s="157"/>
      <c r="AO508" s="157"/>
      <c r="AP508" s="157"/>
      <c r="AQ508" s="157"/>
      <c r="AR508" s="157"/>
      <c r="AS508" s="157"/>
      <c r="AT508" s="157"/>
      <c r="AU508" s="157"/>
      <c r="AV508" s="157"/>
      <c r="AW508" s="157"/>
      <c r="AX508" s="157"/>
      <c r="AY508" s="157"/>
      <c r="AZ508" s="157"/>
      <c r="BA508" s="157"/>
      <c r="BB508" s="157"/>
      <c r="BC508" s="157"/>
      <c r="BD508" s="157"/>
      <c r="BE508" s="157"/>
      <c r="BF508" s="157"/>
      <c r="BG508" s="157"/>
      <c r="BH508" s="157"/>
      <c r="BI508" s="157"/>
      <c r="BJ508" s="157"/>
      <c r="BK508" s="157"/>
      <c r="BL508" s="157"/>
      <c r="BM508" s="157"/>
      <c r="BN508" s="157"/>
      <c r="BO508" s="157"/>
      <c r="BP508" s="157"/>
      <c r="BQ508" s="157"/>
      <c r="BR508" s="157"/>
      <c r="BS508" s="157"/>
      <c r="BT508" s="157"/>
      <c r="BU508" s="157"/>
      <c r="BV508" s="157"/>
      <c r="BW508" s="157"/>
      <c r="BX508" s="157"/>
      <c r="BY508" s="157"/>
      <c r="BZ508" s="157"/>
      <c r="CA508" s="157"/>
      <c r="CB508" s="157"/>
      <c r="CC508" s="157"/>
      <c r="CD508" s="157"/>
      <c r="CE508" s="157"/>
      <c r="CF508" s="157"/>
      <c r="CG508" s="157"/>
      <c r="CH508" s="157"/>
      <c r="CI508" s="157"/>
      <c r="CJ508" s="157"/>
      <c r="CK508" s="157"/>
      <c r="CL508" s="157"/>
      <c r="CM508" s="157"/>
      <c r="CN508" s="157"/>
      <c r="CO508" s="157"/>
      <c r="CP508" s="157"/>
      <c r="CQ508" s="157"/>
      <c r="CR508" s="157"/>
      <c r="CS508" s="157"/>
      <c r="CT508" s="157"/>
      <c r="CU508" s="157"/>
      <c r="CV508" s="157"/>
      <c r="CW508" s="157"/>
      <c r="CX508" s="157"/>
      <c r="CY508" s="157"/>
      <c r="CZ508" s="157"/>
      <c r="DA508" s="157"/>
      <c r="DB508" s="157"/>
      <c r="DC508" s="157"/>
      <c r="DD508" s="157"/>
      <c r="DE508" s="157"/>
      <c r="DF508" s="157"/>
      <c r="DG508" s="157"/>
      <c r="DH508" s="157"/>
      <c r="DI508" s="157"/>
      <c r="DJ508" s="157"/>
      <c r="DK508" s="157"/>
      <c r="DL508" s="157"/>
      <c r="DM508" s="157"/>
      <c r="DN508" s="157"/>
      <c r="DO508" s="157"/>
      <c r="DP508" s="157"/>
      <c r="DQ508" s="157"/>
      <c r="DR508" s="157"/>
      <c r="DS508" s="157"/>
      <c r="DT508" s="157"/>
      <c r="DU508" s="157"/>
      <c r="DV508" s="157"/>
      <c r="DW508" s="157"/>
      <c r="DX508" s="157"/>
      <c r="DY508" s="157"/>
      <c r="DZ508" s="157"/>
      <c r="EA508" s="157"/>
      <c r="EB508" s="157"/>
      <c r="EC508" s="157"/>
      <c r="ED508" s="157"/>
      <c r="EE508" s="157"/>
      <c r="EF508" s="157"/>
      <c r="EG508" s="157"/>
      <c r="EH508" s="157"/>
      <c r="EI508" s="157"/>
      <c r="EJ508" s="157"/>
      <c r="EK508" s="157"/>
      <c r="EL508" s="157"/>
      <c r="EM508" s="157"/>
      <c r="EN508" s="157"/>
      <c r="EO508" s="157"/>
      <c r="EP508" s="157"/>
      <c r="EQ508" s="157"/>
      <c r="ER508" s="157"/>
      <c r="ES508" s="157"/>
      <c r="ET508" s="157"/>
      <c r="EU508" s="157"/>
      <c r="EV508" s="157"/>
      <c r="EW508" s="157"/>
      <c r="EX508" s="157"/>
      <c r="EY508" s="157"/>
      <c r="EZ508" s="157"/>
      <c r="FA508" s="157"/>
      <c r="FB508" s="157"/>
      <c r="FC508" s="157"/>
      <c r="FD508" s="157"/>
      <c r="FE508" s="157"/>
      <c r="FF508" s="157"/>
      <c r="FG508" s="157"/>
      <c r="FH508" s="157"/>
      <c r="FI508" s="157"/>
      <c r="FJ508" s="157"/>
      <c r="FK508" s="157"/>
      <c r="FL508" s="157"/>
      <c r="FM508" s="157"/>
      <c r="FN508" s="157"/>
      <c r="FO508" s="157"/>
      <c r="FP508" s="157"/>
      <c r="FQ508" s="157"/>
      <c r="FR508" s="157"/>
      <c r="FS508" s="157"/>
      <c r="FT508" s="157"/>
      <c r="FU508" s="157"/>
      <c r="FV508" s="157"/>
      <c r="FW508" s="157"/>
      <c r="FX508" s="157"/>
      <c r="FY508" s="157"/>
      <c r="FZ508" s="157"/>
      <c r="GA508" s="157"/>
      <c r="GB508" s="157"/>
      <c r="GC508" s="157"/>
    </row>
    <row r="509" spans="1:185" s="531" customFormat="1" ht="13.8">
      <c r="A509" s="154" t="s">
        <v>6318</v>
      </c>
      <c r="B509" s="126" t="s">
        <v>6005</v>
      </c>
      <c r="C509" s="202">
        <v>8</v>
      </c>
      <c r="D509" s="146">
        <v>13788</v>
      </c>
      <c r="E509" s="146">
        <v>13788</v>
      </c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  <c r="Z509" s="157"/>
      <c r="AA509" s="157"/>
      <c r="AB509" s="157"/>
      <c r="AC509" s="157"/>
      <c r="AD509" s="157"/>
      <c r="AE509" s="157"/>
      <c r="AF509" s="157"/>
      <c r="AG509" s="157"/>
      <c r="AH509" s="157"/>
      <c r="AI509" s="157"/>
      <c r="AJ509" s="157"/>
      <c r="AK509" s="157"/>
      <c r="AL509" s="157"/>
      <c r="AM509" s="157"/>
      <c r="AN509" s="157"/>
      <c r="AO509" s="157"/>
      <c r="AP509" s="157"/>
      <c r="AQ509" s="157"/>
      <c r="AR509" s="157"/>
      <c r="AS509" s="157"/>
      <c r="AT509" s="157"/>
      <c r="AU509" s="157"/>
      <c r="AV509" s="157"/>
      <c r="AW509" s="157"/>
      <c r="AX509" s="157"/>
      <c r="AY509" s="157"/>
      <c r="AZ509" s="157"/>
      <c r="BA509" s="157"/>
      <c r="BB509" s="157"/>
      <c r="BC509" s="157"/>
      <c r="BD509" s="157"/>
      <c r="BE509" s="157"/>
      <c r="BF509" s="157"/>
      <c r="BG509" s="157"/>
      <c r="BH509" s="157"/>
      <c r="BI509" s="157"/>
      <c r="BJ509" s="157"/>
      <c r="BK509" s="157"/>
      <c r="BL509" s="157"/>
      <c r="BM509" s="157"/>
      <c r="BN509" s="157"/>
      <c r="BO509" s="157"/>
      <c r="BP509" s="157"/>
      <c r="BQ509" s="157"/>
      <c r="BR509" s="157"/>
      <c r="BS509" s="157"/>
      <c r="BT509" s="157"/>
      <c r="BU509" s="157"/>
      <c r="BV509" s="157"/>
      <c r="BW509" s="157"/>
      <c r="BX509" s="157"/>
      <c r="BY509" s="157"/>
      <c r="BZ509" s="157"/>
      <c r="CA509" s="157"/>
      <c r="CB509" s="157"/>
      <c r="CC509" s="157"/>
      <c r="CD509" s="157"/>
      <c r="CE509" s="157"/>
      <c r="CF509" s="157"/>
      <c r="CG509" s="157"/>
      <c r="CH509" s="157"/>
      <c r="CI509" s="157"/>
      <c r="CJ509" s="157"/>
      <c r="CK509" s="157"/>
      <c r="CL509" s="157"/>
      <c r="CM509" s="157"/>
      <c r="CN509" s="157"/>
      <c r="CO509" s="157"/>
      <c r="CP509" s="157"/>
      <c r="CQ509" s="157"/>
      <c r="CR509" s="157"/>
      <c r="CS509" s="157"/>
      <c r="CT509" s="157"/>
      <c r="CU509" s="157"/>
      <c r="CV509" s="157"/>
      <c r="CW509" s="157"/>
      <c r="CX509" s="157"/>
      <c r="CY509" s="157"/>
      <c r="CZ509" s="157"/>
      <c r="DA509" s="157"/>
      <c r="DB509" s="157"/>
      <c r="DC509" s="157"/>
      <c r="DD509" s="157"/>
      <c r="DE509" s="157"/>
      <c r="DF509" s="157"/>
      <c r="DG509" s="157"/>
      <c r="DH509" s="157"/>
      <c r="DI509" s="157"/>
      <c r="DJ509" s="157"/>
      <c r="DK509" s="157"/>
      <c r="DL509" s="157"/>
      <c r="DM509" s="157"/>
      <c r="DN509" s="157"/>
      <c r="DO509" s="157"/>
      <c r="DP509" s="157"/>
      <c r="DQ509" s="157"/>
      <c r="DR509" s="157"/>
      <c r="DS509" s="157"/>
      <c r="DT509" s="157"/>
      <c r="DU509" s="157"/>
      <c r="DV509" s="157"/>
      <c r="DW509" s="157"/>
      <c r="DX509" s="157"/>
      <c r="DY509" s="157"/>
      <c r="DZ509" s="157"/>
      <c r="EA509" s="157"/>
      <c r="EB509" s="157"/>
      <c r="EC509" s="157"/>
      <c r="ED509" s="157"/>
      <c r="EE509" s="157"/>
      <c r="EF509" s="157"/>
      <c r="EG509" s="157"/>
      <c r="EH509" s="157"/>
      <c r="EI509" s="157"/>
      <c r="EJ509" s="157"/>
      <c r="EK509" s="157"/>
      <c r="EL509" s="157"/>
      <c r="EM509" s="157"/>
      <c r="EN509" s="157"/>
      <c r="EO509" s="157"/>
      <c r="EP509" s="157"/>
      <c r="EQ509" s="157"/>
      <c r="ER509" s="157"/>
      <c r="ES509" s="157"/>
      <c r="ET509" s="157"/>
      <c r="EU509" s="157"/>
      <c r="EV509" s="157"/>
      <c r="EW509" s="157"/>
      <c r="EX509" s="157"/>
      <c r="EY509" s="157"/>
      <c r="EZ509" s="157"/>
      <c r="FA509" s="157"/>
      <c r="FB509" s="157"/>
      <c r="FC509" s="157"/>
      <c r="FD509" s="157"/>
      <c r="FE509" s="157"/>
      <c r="FF509" s="157"/>
      <c r="FG509" s="157"/>
      <c r="FH509" s="157"/>
      <c r="FI509" s="157"/>
      <c r="FJ509" s="157"/>
      <c r="FK509" s="157"/>
      <c r="FL509" s="157"/>
      <c r="FM509" s="157"/>
      <c r="FN509" s="157"/>
      <c r="FO509" s="157"/>
      <c r="FP509" s="157"/>
      <c r="FQ509" s="157"/>
      <c r="FR509" s="157"/>
      <c r="FS509" s="157"/>
      <c r="FT509" s="157"/>
      <c r="FU509" s="157"/>
      <c r="FV509" s="157"/>
      <c r="FW509" s="157"/>
      <c r="FX509" s="157"/>
      <c r="FY509" s="157"/>
      <c r="FZ509" s="157"/>
      <c r="GA509" s="157"/>
      <c r="GB509" s="157"/>
      <c r="GC509" s="157"/>
    </row>
    <row r="510" spans="1:185" s="531" customFormat="1" ht="13.8">
      <c r="A510" s="154" t="s">
        <v>6319</v>
      </c>
      <c r="B510" s="126" t="s">
        <v>6005</v>
      </c>
      <c r="C510" s="202">
        <v>1</v>
      </c>
      <c r="D510" s="146">
        <v>16286</v>
      </c>
      <c r="E510" s="146">
        <v>16286</v>
      </c>
      <c r="F510" s="157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  <c r="Z510" s="157"/>
      <c r="AA510" s="157"/>
      <c r="AB510" s="157"/>
      <c r="AC510" s="157"/>
      <c r="AD510" s="157"/>
      <c r="AE510" s="157"/>
      <c r="AF510" s="157"/>
      <c r="AG510" s="157"/>
      <c r="AH510" s="157"/>
      <c r="AI510" s="157"/>
      <c r="AJ510" s="157"/>
      <c r="AK510" s="157"/>
      <c r="AL510" s="157"/>
      <c r="AM510" s="157"/>
      <c r="AN510" s="157"/>
      <c r="AO510" s="157"/>
      <c r="AP510" s="157"/>
      <c r="AQ510" s="157"/>
      <c r="AR510" s="157"/>
      <c r="AS510" s="157"/>
      <c r="AT510" s="157"/>
      <c r="AU510" s="157"/>
      <c r="AV510" s="157"/>
      <c r="AW510" s="157"/>
      <c r="AX510" s="157"/>
      <c r="AY510" s="157"/>
      <c r="AZ510" s="157"/>
      <c r="BA510" s="157"/>
      <c r="BB510" s="157"/>
      <c r="BC510" s="157"/>
      <c r="BD510" s="157"/>
      <c r="BE510" s="157"/>
      <c r="BF510" s="157"/>
      <c r="BG510" s="157"/>
      <c r="BH510" s="157"/>
      <c r="BI510" s="157"/>
      <c r="BJ510" s="157"/>
      <c r="BK510" s="157"/>
      <c r="BL510" s="157"/>
      <c r="BM510" s="157"/>
      <c r="BN510" s="157"/>
      <c r="BO510" s="157"/>
      <c r="BP510" s="157"/>
      <c r="BQ510" s="157"/>
      <c r="BR510" s="157"/>
      <c r="BS510" s="157"/>
      <c r="BT510" s="157"/>
      <c r="BU510" s="157"/>
      <c r="BV510" s="157"/>
      <c r="BW510" s="157"/>
      <c r="BX510" s="157"/>
      <c r="BY510" s="157"/>
      <c r="BZ510" s="157"/>
      <c r="CA510" s="157"/>
      <c r="CB510" s="157"/>
      <c r="CC510" s="157"/>
      <c r="CD510" s="157"/>
      <c r="CE510" s="157"/>
      <c r="CF510" s="157"/>
      <c r="CG510" s="157"/>
      <c r="CH510" s="157"/>
      <c r="CI510" s="157"/>
      <c r="CJ510" s="157"/>
      <c r="CK510" s="157"/>
      <c r="CL510" s="157"/>
      <c r="CM510" s="157"/>
      <c r="CN510" s="157"/>
      <c r="CO510" s="157"/>
      <c r="CP510" s="157"/>
      <c r="CQ510" s="157"/>
      <c r="CR510" s="157"/>
      <c r="CS510" s="157"/>
      <c r="CT510" s="157"/>
      <c r="CU510" s="157"/>
      <c r="CV510" s="157"/>
      <c r="CW510" s="157"/>
      <c r="CX510" s="157"/>
      <c r="CY510" s="157"/>
      <c r="CZ510" s="157"/>
      <c r="DA510" s="157"/>
      <c r="DB510" s="157"/>
      <c r="DC510" s="157"/>
      <c r="DD510" s="157"/>
      <c r="DE510" s="157"/>
      <c r="DF510" s="157"/>
      <c r="DG510" s="157"/>
      <c r="DH510" s="157"/>
      <c r="DI510" s="157"/>
      <c r="DJ510" s="157"/>
      <c r="DK510" s="157"/>
      <c r="DL510" s="157"/>
      <c r="DM510" s="157"/>
      <c r="DN510" s="157"/>
      <c r="DO510" s="157"/>
      <c r="DP510" s="157"/>
      <c r="DQ510" s="157"/>
      <c r="DR510" s="157"/>
      <c r="DS510" s="157"/>
      <c r="DT510" s="157"/>
      <c r="DU510" s="157"/>
      <c r="DV510" s="157"/>
      <c r="DW510" s="157"/>
      <c r="DX510" s="157"/>
      <c r="DY510" s="157"/>
      <c r="DZ510" s="157"/>
      <c r="EA510" s="157"/>
      <c r="EB510" s="157"/>
      <c r="EC510" s="157"/>
      <c r="ED510" s="157"/>
      <c r="EE510" s="157"/>
      <c r="EF510" s="157"/>
      <c r="EG510" s="157"/>
      <c r="EH510" s="157"/>
      <c r="EI510" s="157"/>
      <c r="EJ510" s="157"/>
      <c r="EK510" s="157"/>
      <c r="EL510" s="157"/>
      <c r="EM510" s="157"/>
      <c r="EN510" s="157"/>
      <c r="EO510" s="157"/>
      <c r="EP510" s="157"/>
      <c r="EQ510" s="157"/>
      <c r="ER510" s="157"/>
      <c r="ES510" s="157"/>
      <c r="ET510" s="157"/>
      <c r="EU510" s="157"/>
      <c r="EV510" s="157"/>
      <c r="EW510" s="157"/>
      <c r="EX510" s="157"/>
      <c r="EY510" s="157"/>
      <c r="EZ510" s="157"/>
      <c r="FA510" s="157"/>
      <c r="FB510" s="157"/>
      <c r="FC510" s="157"/>
      <c r="FD510" s="157"/>
      <c r="FE510" s="157"/>
      <c r="FF510" s="157"/>
      <c r="FG510" s="157"/>
      <c r="FH510" s="157"/>
      <c r="FI510" s="157"/>
      <c r="FJ510" s="157"/>
      <c r="FK510" s="157"/>
      <c r="FL510" s="157"/>
      <c r="FM510" s="157"/>
      <c r="FN510" s="157"/>
      <c r="FO510" s="157"/>
      <c r="FP510" s="157"/>
      <c r="FQ510" s="157"/>
      <c r="FR510" s="157"/>
      <c r="FS510" s="157"/>
      <c r="FT510" s="157"/>
      <c r="FU510" s="157"/>
      <c r="FV510" s="157"/>
      <c r="FW510" s="157"/>
      <c r="FX510" s="157"/>
      <c r="FY510" s="157"/>
      <c r="FZ510" s="157"/>
      <c r="GA510" s="157"/>
      <c r="GB510" s="157"/>
      <c r="GC510" s="157"/>
    </row>
    <row r="511" spans="1:185" s="531" customFormat="1" ht="13.8">
      <c r="A511" s="154" t="s">
        <v>6320</v>
      </c>
      <c r="B511" s="126" t="s">
        <v>6005</v>
      </c>
      <c r="C511" s="202">
        <v>4</v>
      </c>
      <c r="D511" s="146">
        <v>12000</v>
      </c>
      <c r="E511" s="146">
        <v>12000</v>
      </c>
      <c r="F511" s="157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  <c r="Z511" s="157"/>
      <c r="AA511" s="157"/>
      <c r="AB511" s="157"/>
      <c r="AC511" s="157"/>
      <c r="AD511" s="157"/>
      <c r="AE511" s="157"/>
      <c r="AF511" s="157"/>
      <c r="AG511" s="157"/>
      <c r="AH511" s="157"/>
      <c r="AI511" s="157"/>
      <c r="AJ511" s="157"/>
      <c r="AK511" s="157"/>
      <c r="AL511" s="157"/>
      <c r="AM511" s="157"/>
      <c r="AN511" s="157"/>
      <c r="AO511" s="157"/>
      <c r="AP511" s="157"/>
      <c r="AQ511" s="157"/>
      <c r="AR511" s="157"/>
      <c r="AS511" s="157"/>
      <c r="AT511" s="157"/>
      <c r="AU511" s="157"/>
      <c r="AV511" s="157"/>
      <c r="AW511" s="157"/>
      <c r="AX511" s="157"/>
      <c r="AY511" s="157"/>
      <c r="AZ511" s="157"/>
      <c r="BA511" s="157"/>
      <c r="BB511" s="157"/>
      <c r="BC511" s="157"/>
      <c r="BD511" s="157"/>
      <c r="BE511" s="157"/>
      <c r="BF511" s="157"/>
      <c r="BG511" s="157"/>
      <c r="BH511" s="157"/>
      <c r="BI511" s="157"/>
      <c r="BJ511" s="157"/>
      <c r="BK511" s="157"/>
      <c r="BL511" s="157"/>
      <c r="BM511" s="157"/>
      <c r="BN511" s="157"/>
      <c r="BO511" s="157"/>
      <c r="BP511" s="157"/>
      <c r="BQ511" s="157"/>
      <c r="BR511" s="157"/>
      <c r="BS511" s="157"/>
      <c r="BT511" s="157"/>
      <c r="BU511" s="157"/>
      <c r="BV511" s="157"/>
      <c r="BW511" s="157"/>
      <c r="BX511" s="157"/>
      <c r="BY511" s="157"/>
      <c r="BZ511" s="157"/>
      <c r="CA511" s="157"/>
      <c r="CB511" s="157"/>
      <c r="CC511" s="157"/>
      <c r="CD511" s="157"/>
      <c r="CE511" s="157"/>
      <c r="CF511" s="157"/>
      <c r="CG511" s="157"/>
      <c r="CH511" s="157"/>
      <c r="CI511" s="157"/>
      <c r="CJ511" s="157"/>
      <c r="CK511" s="157"/>
      <c r="CL511" s="157"/>
      <c r="CM511" s="157"/>
      <c r="CN511" s="157"/>
      <c r="CO511" s="157"/>
      <c r="CP511" s="157"/>
      <c r="CQ511" s="157"/>
      <c r="CR511" s="157"/>
      <c r="CS511" s="157"/>
      <c r="CT511" s="157"/>
      <c r="CU511" s="157"/>
      <c r="CV511" s="157"/>
      <c r="CW511" s="157"/>
      <c r="CX511" s="157"/>
      <c r="CY511" s="157"/>
      <c r="CZ511" s="157"/>
      <c r="DA511" s="157"/>
      <c r="DB511" s="157"/>
      <c r="DC511" s="157"/>
      <c r="DD511" s="157"/>
      <c r="DE511" s="157"/>
      <c r="DF511" s="157"/>
      <c r="DG511" s="157"/>
      <c r="DH511" s="157"/>
      <c r="DI511" s="157"/>
      <c r="DJ511" s="157"/>
      <c r="DK511" s="157"/>
      <c r="DL511" s="157"/>
      <c r="DM511" s="157"/>
      <c r="DN511" s="157"/>
      <c r="DO511" s="157"/>
      <c r="DP511" s="157"/>
      <c r="DQ511" s="157"/>
      <c r="DR511" s="157"/>
      <c r="DS511" s="157"/>
      <c r="DT511" s="157"/>
      <c r="DU511" s="157"/>
      <c r="DV511" s="157"/>
      <c r="DW511" s="157"/>
      <c r="DX511" s="157"/>
      <c r="DY511" s="157"/>
      <c r="DZ511" s="157"/>
      <c r="EA511" s="157"/>
      <c r="EB511" s="157"/>
      <c r="EC511" s="157"/>
      <c r="ED511" s="157"/>
      <c r="EE511" s="157"/>
      <c r="EF511" s="157"/>
      <c r="EG511" s="157"/>
      <c r="EH511" s="157"/>
      <c r="EI511" s="157"/>
      <c r="EJ511" s="157"/>
      <c r="EK511" s="157"/>
      <c r="EL511" s="157"/>
      <c r="EM511" s="157"/>
      <c r="EN511" s="157"/>
      <c r="EO511" s="157"/>
      <c r="EP511" s="157"/>
      <c r="EQ511" s="157"/>
      <c r="ER511" s="157"/>
      <c r="ES511" s="157"/>
      <c r="ET511" s="157"/>
      <c r="EU511" s="157"/>
      <c r="EV511" s="157"/>
      <c r="EW511" s="157"/>
      <c r="EX511" s="157"/>
      <c r="EY511" s="157"/>
      <c r="EZ511" s="157"/>
      <c r="FA511" s="157"/>
      <c r="FB511" s="157"/>
      <c r="FC511" s="157"/>
      <c r="FD511" s="157"/>
      <c r="FE511" s="157"/>
      <c r="FF511" s="157"/>
      <c r="FG511" s="157"/>
      <c r="FH511" s="157"/>
      <c r="FI511" s="157"/>
      <c r="FJ511" s="157"/>
      <c r="FK511" s="157"/>
      <c r="FL511" s="157"/>
      <c r="FM511" s="157"/>
      <c r="FN511" s="157"/>
      <c r="FO511" s="157"/>
      <c r="FP511" s="157"/>
      <c r="FQ511" s="157"/>
      <c r="FR511" s="157"/>
      <c r="FS511" s="157"/>
      <c r="FT511" s="157"/>
      <c r="FU511" s="157"/>
      <c r="FV511" s="157"/>
      <c r="FW511" s="157"/>
      <c r="FX511" s="157"/>
      <c r="FY511" s="157"/>
      <c r="FZ511" s="157"/>
      <c r="GA511" s="157"/>
      <c r="GB511" s="157"/>
      <c r="GC511" s="157"/>
    </row>
    <row r="512" spans="1:185" s="531" customFormat="1" ht="13.8">
      <c r="A512" s="154" t="s">
        <v>6321</v>
      </c>
      <c r="B512" s="126" t="s">
        <v>6005</v>
      </c>
      <c r="C512" s="202">
        <v>14</v>
      </c>
      <c r="D512" s="146">
        <v>9919</v>
      </c>
      <c r="E512" s="146">
        <v>9919</v>
      </c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  <c r="AA512" s="157"/>
      <c r="AB512" s="157"/>
      <c r="AC512" s="157"/>
      <c r="AD512" s="157"/>
      <c r="AE512" s="157"/>
      <c r="AF512" s="157"/>
      <c r="AG512" s="157"/>
      <c r="AH512" s="157"/>
      <c r="AI512" s="157"/>
      <c r="AJ512" s="157"/>
      <c r="AK512" s="157"/>
      <c r="AL512" s="157"/>
      <c r="AM512" s="157"/>
      <c r="AN512" s="157"/>
      <c r="AO512" s="157"/>
      <c r="AP512" s="157"/>
      <c r="AQ512" s="157"/>
      <c r="AR512" s="157"/>
      <c r="AS512" s="157"/>
      <c r="AT512" s="157"/>
      <c r="AU512" s="157"/>
      <c r="AV512" s="157"/>
      <c r="AW512" s="157"/>
      <c r="AX512" s="157"/>
      <c r="AY512" s="157"/>
      <c r="AZ512" s="157"/>
      <c r="BA512" s="157"/>
      <c r="BB512" s="157"/>
      <c r="BC512" s="157"/>
      <c r="BD512" s="157"/>
      <c r="BE512" s="157"/>
      <c r="BF512" s="157"/>
      <c r="BG512" s="157"/>
      <c r="BH512" s="157"/>
      <c r="BI512" s="157"/>
      <c r="BJ512" s="157"/>
      <c r="BK512" s="157"/>
      <c r="BL512" s="157"/>
      <c r="BM512" s="157"/>
      <c r="BN512" s="157"/>
      <c r="BO512" s="157"/>
      <c r="BP512" s="157"/>
      <c r="BQ512" s="157"/>
      <c r="BR512" s="157"/>
      <c r="BS512" s="157"/>
      <c r="BT512" s="157"/>
      <c r="BU512" s="157"/>
      <c r="BV512" s="157"/>
      <c r="BW512" s="157"/>
      <c r="BX512" s="157"/>
      <c r="BY512" s="157"/>
      <c r="BZ512" s="157"/>
      <c r="CA512" s="157"/>
      <c r="CB512" s="157"/>
      <c r="CC512" s="157"/>
      <c r="CD512" s="157"/>
      <c r="CE512" s="157"/>
      <c r="CF512" s="157"/>
      <c r="CG512" s="157"/>
      <c r="CH512" s="157"/>
      <c r="CI512" s="157"/>
      <c r="CJ512" s="157"/>
      <c r="CK512" s="157"/>
      <c r="CL512" s="157"/>
      <c r="CM512" s="157"/>
      <c r="CN512" s="157"/>
      <c r="CO512" s="157"/>
      <c r="CP512" s="157"/>
      <c r="CQ512" s="157"/>
      <c r="CR512" s="157"/>
      <c r="CS512" s="157"/>
      <c r="CT512" s="157"/>
      <c r="CU512" s="157"/>
      <c r="CV512" s="157"/>
      <c r="CW512" s="157"/>
      <c r="CX512" s="157"/>
      <c r="CY512" s="157"/>
      <c r="CZ512" s="157"/>
      <c r="DA512" s="157"/>
      <c r="DB512" s="157"/>
      <c r="DC512" s="157"/>
      <c r="DD512" s="157"/>
      <c r="DE512" s="157"/>
      <c r="DF512" s="157"/>
      <c r="DG512" s="157"/>
      <c r="DH512" s="157"/>
      <c r="DI512" s="157"/>
      <c r="DJ512" s="157"/>
      <c r="DK512" s="157"/>
      <c r="DL512" s="157"/>
      <c r="DM512" s="157"/>
      <c r="DN512" s="157"/>
      <c r="DO512" s="157"/>
      <c r="DP512" s="157"/>
      <c r="DQ512" s="157"/>
      <c r="DR512" s="157"/>
      <c r="DS512" s="157"/>
      <c r="DT512" s="157"/>
      <c r="DU512" s="157"/>
      <c r="DV512" s="157"/>
      <c r="DW512" s="157"/>
      <c r="DX512" s="157"/>
      <c r="DY512" s="157"/>
      <c r="DZ512" s="157"/>
      <c r="EA512" s="157"/>
      <c r="EB512" s="157"/>
      <c r="EC512" s="157"/>
      <c r="ED512" s="157"/>
      <c r="EE512" s="157"/>
      <c r="EF512" s="157"/>
      <c r="EG512" s="157"/>
      <c r="EH512" s="157"/>
      <c r="EI512" s="157"/>
      <c r="EJ512" s="157"/>
      <c r="EK512" s="157"/>
      <c r="EL512" s="157"/>
      <c r="EM512" s="157"/>
      <c r="EN512" s="157"/>
      <c r="EO512" s="157"/>
      <c r="EP512" s="157"/>
      <c r="EQ512" s="157"/>
      <c r="ER512" s="157"/>
      <c r="ES512" s="157"/>
      <c r="ET512" s="157"/>
      <c r="EU512" s="157"/>
      <c r="EV512" s="157"/>
      <c r="EW512" s="157"/>
      <c r="EX512" s="157"/>
      <c r="EY512" s="157"/>
      <c r="EZ512" s="157"/>
      <c r="FA512" s="157"/>
      <c r="FB512" s="157"/>
      <c r="FC512" s="157"/>
      <c r="FD512" s="157"/>
      <c r="FE512" s="157"/>
      <c r="FF512" s="157"/>
      <c r="FG512" s="157"/>
      <c r="FH512" s="157"/>
      <c r="FI512" s="157"/>
      <c r="FJ512" s="157"/>
      <c r="FK512" s="157"/>
      <c r="FL512" s="157"/>
      <c r="FM512" s="157"/>
      <c r="FN512" s="157"/>
      <c r="FO512" s="157"/>
      <c r="FP512" s="157"/>
      <c r="FQ512" s="157"/>
      <c r="FR512" s="157"/>
      <c r="FS512" s="157"/>
      <c r="FT512" s="157"/>
      <c r="FU512" s="157"/>
      <c r="FV512" s="157"/>
      <c r="FW512" s="157"/>
      <c r="FX512" s="157"/>
      <c r="FY512" s="157"/>
      <c r="FZ512" s="157"/>
      <c r="GA512" s="157"/>
      <c r="GB512" s="157"/>
      <c r="GC512" s="157"/>
    </row>
    <row r="513" spans="1:185" s="531" customFormat="1" ht="13.8">
      <c r="A513" s="154" t="s">
        <v>6322</v>
      </c>
      <c r="B513" s="126" t="s">
        <v>6008</v>
      </c>
      <c r="C513" s="202">
        <v>1</v>
      </c>
      <c r="D513" s="146">
        <v>6275</v>
      </c>
      <c r="E513" s="146">
        <v>6275</v>
      </c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57"/>
      <c r="Z513" s="157"/>
      <c r="AA513" s="157"/>
      <c r="AB513" s="157"/>
      <c r="AC513" s="157"/>
      <c r="AD513" s="157"/>
      <c r="AE513" s="157"/>
      <c r="AF513" s="157"/>
      <c r="AG513" s="157"/>
      <c r="AH513" s="157"/>
      <c r="AI513" s="157"/>
      <c r="AJ513" s="157"/>
      <c r="AK513" s="157"/>
      <c r="AL513" s="157"/>
      <c r="AM513" s="157"/>
      <c r="AN513" s="157"/>
      <c r="AO513" s="157"/>
      <c r="AP513" s="157"/>
      <c r="AQ513" s="157"/>
      <c r="AR513" s="157"/>
      <c r="AS513" s="157"/>
      <c r="AT513" s="157"/>
      <c r="AU513" s="157"/>
      <c r="AV513" s="157"/>
      <c r="AW513" s="157"/>
      <c r="AX513" s="157"/>
      <c r="AY513" s="157"/>
      <c r="AZ513" s="157"/>
      <c r="BA513" s="157"/>
      <c r="BB513" s="157"/>
      <c r="BC513" s="157"/>
      <c r="BD513" s="157"/>
      <c r="BE513" s="157"/>
      <c r="BF513" s="157"/>
      <c r="BG513" s="157"/>
      <c r="BH513" s="157"/>
      <c r="BI513" s="157"/>
      <c r="BJ513" s="157"/>
      <c r="BK513" s="157"/>
      <c r="BL513" s="157"/>
      <c r="BM513" s="157"/>
      <c r="BN513" s="157"/>
      <c r="BO513" s="157"/>
      <c r="BP513" s="157"/>
      <c r="BQ513" s="157"/>
      <c r="BR513" s="157"/>
      <c r="BS513" s="157"/>
      <c r="BT513" s="157"/>
      <c r="BU513" s="157"/>
      <c r="BV513" s="157"/>
      <c r="BW513" s="157"/>
      <c r="BX513" s="157"/>
      <c r="BY513" s="157"/>
      <c r="BZ513" s="157"/>
      <c r="CA513" s="157"/>
      <c r="CB513" s="157"/>
      <c r="CC513" s="157"/>
      <c r="CD513" s="157"/>
      <c r="CE513" s="157"/>
      <c r="CF513" s="157"/>
      <c r="CG513" s="157"/>
      <c r="CH513" s="157"/>
      <c r="CI513" s="157"/>
      <c r="CJ513" s="157"/>
      <c r="CK513" s="157"/>
      <c r="CL513" s="157"/>
      <c r="CM513" s="157"/>
      <c r="CN513" s="157"/>
      <c r="CO513" s="157"/>
      <c r="CP513" s="157"/>
      <c r="CQ513" s="157"/>
      <c r="CR513" s="157"/>
      <c r="CS513" s="157"/>
      <c r="CT513" s="157"/>
      <c r="CU513" s="157"/>
      <c r="CV513" s="157"/>
      <c r="CW513" s="157"/>
      <c r="CX513" s="157"/>
      <c r="CY513" s="157"/>
      <c r="CZ513" s="157"/>
      <c r="DA513" s="157"/>
      <c r="DB513" s="157"/>
      <c r="DC513" s="157"/>
      <c r="DD513" s="157"/>
      <c r="DE513" s="157"/>
      <c r="DF513" s="157"/>
      <c r="DG513" s="157"/>
      <c r="DH513" s="157"/>
      <c r="DI513" s="157"/>
      <c r="DJ513" s="157"/>
      <c r="DK513" s="157"/>
      <c r="DL513" s="157"/>
      <c r="DM513" s="157"/>
      <c r="DN513" s="157"/>
      <c r="DO513" s="157"/>
      <c r="DP513" s="157"/>
      <c r="DQ513" s="157"/>
      <c r="DR513" s="157"/>
      <c r="DS513" s="157"/>
      <c r="DT513" s="157"/>
      <c r="DU513" s="157"/>
      <c r="DV513" s="157"/>
      <c r="DW513" s="157"/>
      <c r="DX513" s="157"/>
      <c r="DY513" s="157"/>
      <c r="DZ513" s="157"/>
      <c r="EA513" s="157"/>
      <c r="EB513" s="157"/>
      <c r="EC513" s="157"/>
      <c r="ED513" s="157"/>
      <c r="EE513" s="157"/>
      <c r="EF513" s="157"/>
      <c r="EG513" s="157"/>
      <c r="EH513" s="157"/>
      <c r="EI513" s="157"/>
      <c r="EJ513" s="157"/>
      <c r="EK513" s="157"/>
      <c r="EL513" s="157"/>
      <c r="EM513" s="157"/>
      <c r="EN513" s="157"/>
      <c r="EO513" s="157"/>
      <c r="EP513" s="157"/>
      <c r="EQ513" s="157"/>
      <c r="ER513" s="157"/>
      <c r="ES513" s="157"/>
      <c r="ET513" s="157"/>
      <c r="EU513" s="157"/>
      <c r="EV513" s="157"/>
      <c r="EW513" s="157"/>
      <c r="EX513" s="157"/>
      <c r="EY513" s="157"/>
      <c r="EZ513" s="157"/>
      <c r="FA513" s="157"/>
      <c r="FB513" s="157"/>
      <c r="FC513" s="157"/>
      <c r="FD513" s="157"/>
      <c r="FE513" s="157"/>
      <c r="FF513" s="157"/>
      <c r="FG513" s="157"/>
      <c r="FH513" s="157"/>
      <c r="FI513" s="157"/>
      <c r="FJ513" s="157"/>
      <c r="FK513" s="157"/>
      <c r="FL513" s="157"/>
      <c r="FM513" s="157"/>
      <c r="FN513" s="157"/>
      <c r="FO513" s="157"/>
      <c r="FP513" s="157"/>
      <c r="FQ513" s="157"/>
      <c r="FR513" s="157"/>
      <c r="FS513" s="157"/>
      <c r="FT513" s="157"/>
      <c r="FU513" s="157"/>
      <c r="FV513" s="157"/>
      <c r="FW513" s="157"/>
      <c r="FX513" s="157"/>
      <c r="FY513" s="157"/>
      <c r="FZ513" s="157"/>
      <c r="GA513" s="157"/>
      <c r="GB513" s="157"/>
      <c r="GC513" s="157"/>
    </row>
    <row r="514" spans="1:185" s="531" customFormat="1" ht="13.8">
      <c r="A514" s="154" t="s">
        <v>6323</v>
      </c>
      <c r="B514" s="126" t="s">
        <v>6008</v>
      </c>
      <c r="C514" s="202">
        <v>2</v>
      </c>
      <c r="D514" s="146">
        <v>6910</v>
      </c>
      <c r="E514" s="146">
        <v>6910</v>
      </c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  <c r="AA514" s="157"/>
      <c r="AB514" s="157"/>
      <c r="AC514" s="157"/>
      <c r="AD514" s="157"/>
      <c r="AE514" s="157"/>
      <c r="AF514" s="157"/>
      <c r="AG514" s="157"/>
      <c r="AH514" s="157"/>
      <c r="AI514" s="157"/>
      <c r="AJ514" s="157"/>
      <c r="AK514" s="157"/>
      <c r="AL514" s="157"/>
      <c r="AM514" s="157"/>
      <c r="AN514" s="157"/>
      <c r="AO514" s="157"/>
      <c r="AP514" s="157"/>
      <c r="AQ514" s="157"/>
      <c r="AR514" s="157"/>
      <c r="AS514" s="157"/>
      <c r="AT514" s="157"/>
      <c r="AU514" s="157"/>
      <c r="AV514" s="157"/>
      <c r="AW514" s="157"/>
      <c r="AX514" s="157"/>
      <c r="AY514" s="157"/>
      <c r="AZ514" s="157"/>
      <c r="BA514" s="157"/>
      <c r="BB514" s="157"/>
      <c r="BC514" s="157"/>
      <c r="BD514" s="157"/>
      <c r="BE514" s="157"/>
      <c r="BF514" s="157"/>
      <c r="BG514" s="157"/>
      <c r="BH514" s="157"/>
      <c r="BI514" s="157"/>
      <c r="BJ514" s="157"/>
      <c r="BK514" s="157"/>
      <c r="BL514" s="157"/>
      <c r="BM514" s="157"/>
      <c r="BN514" s="157"/>
      <c r="BO514" s="157"/>
      <c r="BP514" s="157"/>
      <c r="BQ514" s="157"/>
      <c r="BR514" s="157"/>
      <c r="BS514" s="157"/>
      <c r="BT514" s="157"/>
      <c r="BU514" s="157"/>
      <c r="BV514" s="157"/>
      <c r="BW514" s="157"/>
      <c r="BX514" s="157"/>
      <c r="BY514" s="157"/>
      <c r="BZ514" s="157"/>
      <c r="CA514" s="157"/>
      <c r="CB514" s="157"/>
      <c r="CC514" s="157"/>
      <c r="CD514" s="157"/>
      <c r="CE514" s="157"/>
      <c r="CF514" s="157"/>
      <c r="CG514" s="157"/>
      <c r="CH514" s="157"/>
      <c r="CI514" s="157"/>
      <c r="CJ514" s="157"/>
      <c r="CK514" s="157"/>
      <c r="CL514" s="157"/>
      <c r="CM514" s="157"/>
      <c r="CN514" s="157"/>
      <c r="CO514" s="157"/>
      <c r="CP514" s="157"/>
      <c r="CQ514" s="157"/>
      <c r="CR514" s="157"/>
      <c r="CS514" s="157"/>
      <c r="CT514" s="157"/>
      <c r="CU514" s="157"/>
      <c r="CV514" s="157"/>
      <c r="CW514" s="157"/>
      <c r="CX514" s="157"/>
      <c r="CY514" s="157"/>
      <c r="CZ514" s="157"/>
      <c r="DA514" s="157"/>
      <c r="DB514" s="157"/>
      <c r="DC514" s="157"/>
      <c r="DD514" s="157"/>
      <c r="DE514" s="157"/>
      <c r="DF514" s="157"/>
      <c r="DG514" s="157"/>
      <c r="DH514" s="157"/>
      <c r="DI514" s="157"/>
      <c r="DJ514" s="157"/>
      <c r="DK514" s="157"/>
      <c r="DL514" s="157"/>
      <c r="DM514" s="157"/>
      <c r="DN514" s="157"/>
      <c r="DO514" s="157"/>
      <c r="DP514" s="157"/>
      <c r="DQ514" s="157"/>
      <c r="DR514" s="157"/>
      <c r="DS514" s="157"/>
      <c r="DT514" s="157"/>
      <c r="DU514" s="157"/>
      <c r="DV514" s="157"/>
      <c r="DW514" s="157"/>
      <c r="DX514" s="157"/>
      <c r="DY514" s="157"/>
      <c r="DZ514" s="157"/>
      <c r="EA514" s="157"/>
      <c r="EB514" s="157"/>
      <c r="EC514" s="157"/>
      <c r="ED514" s="157"/>
      <c r="EE514" s="157"/>
      <c r="EF514" s="157"/>
      <c r="EG514" s="157"/>
      <c r="EH514" s="157"/>
      <c r="EI514" s="157"/>
      <c r="EJ514" s="157"/>
      <c r="EK514" s="157"/>
      <c r="EL514" s="157"/>
      <c r="EM514" s="157"/>
      <c r="EN514" s="157"/>
      <c r="EO514" s="157"/>
      <c r="EP514" s="157"/>
      <c r="EQ514" s="157"/>
      <c r="ER514" s="157"/>
      <c r="ES514" s="157"/>
      <c r="ET514" s="157"/>
      <c r="EU514" s="157"/>
      <c r="EV514" s="157"/>
      <c r="EW514" s="157"/>
      <c r="EX514" s="157"/>
      <c r="EY514" s="157"/>
      <c r="EZ514" s="157"/>
      <c r="FA514" s="157"/>
      <c r="FB514" s="157"/>
      <c r="FC514" s="157"/>
      <c r="FD514" s="157"/>
      <c r="FE514" s="157"/>
      <c r="FF514" s="157"/>
      <c r="FG514" s="157"/>
      <c r="FH514" s="157"/>
      <c r="FI514" s="157"/>
      <c r="FJ514" s="157"/>
      <c r="FK514" s="157"/>
      <c r="FL514" s="157"/>
      <c r="FM514" s="157"/>
      <c r="FN514" s="157"/>
      <c r="FO514" s="157"/>
      <c r="FP514" s="157"/>
      <c r="FQ514" s="157"/>
      <c r="FR514" s="157"/>
      <c r="FS514" s="157"/>
      <c r="FT514" s="157"/>
      <c r="FU514" s="157"/>
      <c r="FV514" s="157"/>
      <c r="FW514" s="157"/>
      <c r="FX514" s="157"/>
      <c r="FY514" s="157"/>
      <c r="FZ514" s="157"/>
      <c r="GA514" s="157"/>
      <c r="GB514" s="157"/>
      <c r="GC514" s="157"/>
    </row>
    <row r="515" spans="1:185" s="531" customFormat="1" ht="13.8">
      <c r="A515" s="154" t="s">
        <v>6324</v>
      </c>
      <c r="B515" s="126" t="s">
        <v>6013</v>
      </c>
      <c r="C515" s="202">
        <v>1</v>
      </c>
      <c r="D515" s="146">
        <v>7115</v>
      </c>
      <c r="E515" s="146">
        <v>7115</v>
      </c>
      <c r="F515" s="157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  <c r="Z515" s="157"/>
      <c r="AA515" s="157"/>
      <c r="AB515" s="157"/>
      <c r="AC515" s="157"/>
      <c r="AD515" s="157"/>
      <c r="AE515" s="157"/>
      <c r="AF515" s="157"/>
      <c r="AG515" s="157"/>
      <c r="AH515" s="157"/>
      <c r="AI515" s="157"/>
      <c r="AJ515" s="157"/>
      <c r="AK515" s="157"/>
      <c r="AL515" s="157"/>
      <c r="AM515" s="157"/>
      <c r="AN515" s="157"/>
      <c r="AO515" s="157"/>
      <c r="AP515" s="157"/>
      <c r="AQ515" s="157"/>
      <c r="AR515" s="157"/>
      <c r="AS515" s="157"/>
      <c r="AT515" s="157"/>
      <c r="AU515" s="157"/>
      <c r="AV515" s="157"/>
      <c r="AW515" s="157"/>
      <c r="AX515" s="157"/>
      <c r="AY515" s="157"/>
      <c r="AZ515" s="157"/>
      <c r="BA515" s="157"/>
      <c r="BB515" s="157"/>
      <c r="BC515" s="157"/>
      <c r="BD515" s="157"/>
      <c r="BE515" s="157"/>
      <c r="BF515" s="157"/>
      <c r="BG515" s="157"/>
      <c r="BH515" s="157"/>
      <c r="BI515" s="157"/>
      <c r="BJ515" s="157"/>
      <c r="BK515" s="157"/>
      <c r="BL515" s="157"/>
      <c r="BM515" s="157"/>
      <c r="BN515" s="157"/>
      <c r="BO515" s="157"/>
      <c r="BP515" s="157"/>
      <c r="BQ515" s="157"/>
      <c r="BR515" s="157"/>
      <c r="BS515" s="157"/>
      <c r="BT515" s="157"/>
      <c r="BU515" s="157"/>
      <c r="BV515" s="157"/>
      <c r="BW515" s="157"/>
      <c r="BX515" s="157"/>
      <c r="BY515" s="157"/>
      <c r="BZ515" s="157"/>
      <c r="CA515" s="157"/>
      <c r="CB515" s="157"/>
      <c r="CC515" s="157"/>
      <c r="CD515" s="157"/>
      <c r="CE515" s="157"/>
      <c r="CF515" s="157"/>
      <c r="CG515" s="157"/>
      <c r="CH515" s="157"/>
      <c r="CI515" s="157"/>
      <c r="CJ515" s="157"/>
      <c r="CK515" s="157"/>
      <c r="CL515" s="157"/>
      <c r="CM515" s="157"/>
      <c r="CN515" s="157"/>
      <c r="CO515" s="157"/>
      <c r="CP515" s="157"/>
      <c r="CQ515" s="157"/>
      <c r="CR515" s="157"/>
      <c r="CS515" s="157"/>
      <c r="CT515" s="157"/>
      <c r="CU515" s="157"/>
      <c r="CV515" s="157"/>
      <c r="CW515" s="157"/>
      <c r="CX515" s="157"/>
      <c r="CY515" s="157"/>
      <c r="CZ515" s="157"/>
      <c r="DA515" s="157"/>
      <c r="DB515" s="157"/>
      <c r="DC515" s="157"/>
      <c r="DD515" s="157"/>
      <c r="DE515" s="157"/>
      <c r="DF515" s="157"/>
      <c r="DG515" s="157"/>
      <c r="DH515" s="157"/>
      <c r="DI515" s="157"/>
      <c r="DJ515" s="157"/>
      <c r="DK515" s="157"/>
      <c r="DL515" s="157"/>
      <c r="DM515" s="157"/>
      <c r="DN515" s="157"/>
      <c r="DO515" s="157"/>
      <c r="DP515" s="157"/>
      <c r="DQ515" s="157"/>
      <c r="DR515" s="157"/>
      <c r="DS515" s="157"/>
      <c r="DT515" s="157"/>
      <c r="DU515" s="157"/>
      <c r="DV515" s="157"/>
      <c r="DW515" s="157"/>
      <c r="DX515" s="157"/>
      <c r="DY515" s="157"/>
      <c r="DZ515" s="157"/>
      <c r="EA515" s="157"/>
      <c r="EB515" s="157"/>
      <c r="EC515" s="157"/>
      <c r="ED515" s="157"/>
      <c r="EE515" s="157"/>
      <c r="EF515" s="157"/>
      <c r="EG515" s="157"/>
      <c r="EH515" s="157"/>
      <c r="EI515" s="157"/>
      <c r="EJ515" s="157"/>
      <c r="EK515" s="157"/>
      <c r="EL515" s="157"/>
      <c r="EM515" s="157"/>
      <c r="EN515" s="157"/>
      <c r="EO515" s="157"/>
      <c r="EP515" s="157"/>
      <c r="EQ515" s="157"/>
      <c r="ER515" s="157"/>
      <c r="ES515" s="157"/>
      <c r="ET515" s="157"/>
      <c r="EU515" s="157"/>
      <c r="EV515" s="157"/>
      <c r="EW515" s="157"/>
      <c r="EX515" s="157"/>
      <c r="EY515" s="157"/>
      <c r="EZ515" s="157"/>
      <c r="FA515" s="157"/>
      <c r="FB515" s="157"/>
      <c r="FC515" s="157"/>
      <c r="FD515" s="157"/>
      <c r="FE515" s="157"/>
      <c r="FF515" s="157"/>
      <c r="FG515" s="157"/>
      <c r="FH515" s="157"/>
      <c r="FI515" s="157"/>
      <c r="FJ515" s="157"/>
      <c r="FK515" s="157"/>
      <c r="FL515" s="157"/>
      <c r="FM515" s="157"/>
      <c r="FN515" s="157"/>
      <c r="FO515" s="157"/>
      <c r="FP515" s="157"/>
      <c r="FQ515" s="157"/>
      <c r="FR515" s="157"/>
      <c r="FS515" s="157"/>
      <c r="FT515" s="157"/>
      <c r="FU515" s="157"/>
      <c r="FV515" s="157"/>
      <c r="FW515" s="157"/>
      <c r="FX515" s="157"/>
      <c r="FY515" s="157"/>
      <c r="FZ515" s="157"/>
      <c r="GA515" s="157"/>
      <c r="GB515" s="157"/>
      <c r="GC515" s="157"/>
    </row>
    <row r="516" spans="1:185" s="531" customFormat="1" ht="13.8">
      <c r="A516" s="154" t="s">
        <v>6325</v>
      </c>
      <c r="B516" s="126" t="s">
        <v>6013</v>
      </c>
      <c r="C516" s="202">
        <v>1</v>
      </c>
      <c r="D516" s="146">
        <v>22152.52</v>
      </c>
      <c r="E516" s="146">
        <v>22152.52</v>
      </c>
      <c r="F516" s="157"/>
      <c r="G516" s="157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  <c r="AA516" s="157"/>
      <c r="AB516" s="157"/>
      <c r="AC516" s="157"/>
      <c r="AD516" s="157"/>
      <c r="AE516" s="157"/>
      <c r="AF516" s="157"/>
      <c r="AG516" s="157"/>
      <c r="AH516" s="157"/>
      <c r="AI516" s="157"/>
      <c r="AJ516" s="157"/>
      <c r="AK516" s="157"/>
      <c r="AL516" s="157"/>
      <c r="AM516" s="157"/>
      <c r="AN516" s="157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7"/>
      <c r="BH516" s="157"/>
      <c r="BI516" s="157"/>
      <c r="BJ516" s="157"/>
      <c r="BK516" s="157"/>
      <c r="BL516" s="157"/>
      <c r="BM516" s="157"/>
      <c r="BN516" s="157"/>
      <c r="BO516" s="157"/>
      <c r="BP516" s="157"/>
      <c r="BQ516" s="157"/>
      <c r="BR516" s="157"/>
      <c r="BS516" s="157"/>
      <c r="BT516" s="157"/>
      <c r="BU516" s="157"/>
      <c r="BV516" s="157"/>
      <c r="BW516" s="157"/>
      <c r="BX516" s="157"/>
      <c r="BY516" s="157"/>
      <c r="BZ516" s="157"/>
      <c r="CA516" s="157"/>
      <c r="CB516" s="157"/>
      <c r="CC516" s="157"/>
      <c r="CD516" s="157"/>
      <c r="CE516" s="157"/>
      <c r="CF516" s="157"/>
      <c r="CG516" s="157"/>
      <c r="CH516" s="157"/>
      <c r="CI516" s="157"/>
      <c r="CJ516" s="157"/>
      <c r="CK516" s="157"/>
      <c r="CL516" s="157"/>
      <c r="CM516" s="157"/>
      <c r="CN516" s="157"/>
      <c r="CO516" s="157"/>
      <c r="CP516" s="157"/>
      <c r="CQ516" s="157"/>
      <c r="CR516" s="157"/>
      <c r="CS516" s="157"/>
      <c r="CT516" s="157"/>
      <c r="CU516" s="157"/>
      <c r="CV516" s="157"/>
      <c r="CW516" s="157"/>
      <c r="CX516" s="157"/>
      <c r="CY516" s="157"/>
      <c r="CZ516" s="157"/>
      <c r="DA516" s="157"/>
      <c r="DB516" s="157"/>
      <c r="DC516" s="157"/>
      <c r="DD516" s="157"/>
      <c r="DE516" s="157"/>
      <c r="DF516" s="157"/>
      <c r="DG516" s="157"/>
      <c r="DH516" s="157"/>
      <c r="DI516" s="157"/>
      <c r="DJ516" s="157"/>
      <c r="DK516" s="157"/>
      <c r="DL516" s="157"/>
      <c r="DM516" s="157"/>
      <c r="DN516" s="157"/>
      <c r="DO516" s="157"/>
      <c r="DP516" s="157"/>
      <c r="DQ516" s="157"/>
      <c r="DR516" s="157"/>
      <c r="DS516" s="157"/>
      <c r="DT516" s="157"/>
      <c r="DU516" s="157"/>
      <c r="DV516" s="157"/>
      <c r="DW516" s="157"/>
      <c r="DX516" s="157"/>
      <c r="DY516" s="157"/>
      <c r="DZ516" s="157"/>
      <c r="EA516" s="157"/>
      <c r="EB516" s="157"/>
      <c r="EC516" s="157"/>
      <c r="ED516" s="157"/>
      <c r="EE516" s="157"/>
      <c r="EF516" s="157"/>
      <c r="EG516" s="157"/>
      <c r="EH516" s="157"/>
      <c r="EI516" s="157"/>
      <c r="EJ516" s="157"/>
      <c r="EK516" s="157"/>
      <c r="EL516" s="157"/>
      <c r="EM516" s="157"/>
      <c r="EN516" s="157"/>
      <c r="EO516" s="157"/>
      <c r="EP516" s="157"/>
      <c r="EQ516" s="157"/>
      <c r="ER516" s="157"/>
      <c r="ES516" s="157"/>
      <c r="ET516" s="157"/>
      <c r="EU516" s="157"/>
      <c r="EV516" s="157"/>
      <c r="EW516" s="157"/>
      <c r="EX516" s="157"/>
      <c r="EY516" s="157"/>
      <c r="EZ516" s="157"/>
      <c r="FA516" s="157"/>
      <c r="FB516" s="157"/>
      <c r="FC516" s="157"/>
      <c r="FD516" s="157"/>
      <c r="FE516" s="157"/>
      <c r="FF516" s="157"/>
      <c r="FG516" s="157"/>
      <c r="FH516" s="157"/>
      <c r="FI516" s="157"/>
      <c r="FJ516" s="157"/>
      <c r="FK516" s="157"/>
      <c r="FL516" s="157"/>
      <c r="FM516" s="157"/>
      <c r="FN516" s="157"/>
      <c r="FO516" s="157"/>
      <c r="FP516" s="157"/>
      <c r="FQ516" s="157"/>
      <c r="FR516" s="157"/>
      <c r="FS516" s="157"/>
      <c r="FT516" s="157"/>
      <c r="FU516" s="157"/>
      <c r="FV516" s="157"/>
      <c r="FW516" s="157"/>
      <c r="FX516" s="157"/>
      <c r="FY516" s="157"/>
      <c r="FZ516" s="157"/>
      <c r="GA516" s="157"/>
      <c r="GB516" s="157"/>
      <c r="GC516" s="157"/>
    </row>
    <row r="517" spans="1:185" s="531" customFormat="1" ht="13.8">
      <c r="A517" s="154" t="s">
        <v>6326</v>
      </c>
      <c r="B517" s="126" t="s">
        <v>6013</v>
      </c>
      <c r="C517" s="202">
        <v>4</v>
      </c>
      <c r="D517" s="146">
        <v>20207.14</v>
      </c>
      <c r="E517" s="146">
        <v>20207.14</v>
      </c>
      <c r="F517" s="157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  <c r="Z517" s="157"/>
      <c r="AA517" s="157"/>
      <c r="AB517" s="157"/>
      <c r="AC517" s="157"/>
      <c r="AD517" s="157"/>
      <c r="AE517" s="157"/>
      <c r="AF517" s="157"/>
      <c r="AG517" s="157"/>
      <c r="AH517" s="157"/>
      <c r="AI517" s="157"/>
      <c r="AJ517" s="157"/>
      <c r="AK517" s="157"/>
      <c r="AL517" s="157"/>
      <c r="AM517" s="157"/>
      <c r="AN517" s="157"/>
      <c r="AO517" s="157"/>
      <c r="AP517" s="157"/>
      <c r="AQ517" s="157"/>
      <c r="AR517" s="157"/>
      <c r="AS517" s="157"/>
      <c r="AT517" s="157"/>
      <c r="AU517" s="157"/>
      <c r="AV517" s="157"/>
      <c r="AW517" s="157"/>
      <c r="AX517" s="157"/>
      <c r="AY517" s="157"/>
      <c r="AZ517" s="157"/>
      <c r="BA517" s="157"/>
      <c r="BB517" s="157"/>
      <c r="BC517" s="157"/>
      <c r="BD517" s="157"/>
      <c r="BE517" s="157"/>
      <c r="BF517" s="157"/>
      <c r="BG517" s="157"/>
      <c r="BH517" s="157"/>
      <c r="BI517" s="157"/>
      <c r="BJ517" s="157"/>
      <c r="BK517" s="157"/>
      <c r="BL517" s="157"/>
      <c r="BM517" s="157"/>
      <c r="BN517" s="157"/>
      <c r="BO517" s="157"/>
      <c r="BP517" s="157"/>
      <c r="BQ517" s="157"/>
      <c r="BR517" s="157"/>
      <c r="BS517" s="157"/>
      <c r="BT517" s="157"/>
      <c r="BU517" s="157"/>
      <c r="BV517" s="157"/>
      <c r="BW517" s="157"/>
      <c r="BX517" s="157"/>
      <c r="BY517" s="157"/>
      <c r="BZ517" s="157"/>
      <c r="CA517" s="157"/>
      <c r="CB517" s="157"/>
      <c r="CC517" s="157"/>
      <c r="CD517" s="157"/>
      <c r="CE517" s="157"/>
      <c r="CF517" s="157"/>
      <c r="CG517" s="157"/>
      <c r="CH517" s="157"/>
      <c r="CI517" s="157"/>
      <c r="CJ517" s="157"/>
      <c r="CK517" s="157"/>
      <c r="CL517" s="157"/>
      <c r="CM517" s="157"/>
      <c r="CN517" s="157"/>
      <c r="CO517" s="157"/>
      <c r="CP517" s="157"/>
      <c r="CQ517" s="157"/>
      <c r="CR517" s="157"/>
      <c r="CS517" s="157"/>
      <c r="CT517" s="157"/>
      <c r="CU517" s="157"/>
      <c r="CV517" s="157"/>
      <c r="CW517" s="157"/>
      <c r="CX517" s="157"/>
      <c r="CY517" s="157"/>
      <c r="CZ517" s="157"/>
      <c r="DA517" s="157"/>
      <c r="DB517" s="157"/>
      <c r="DC517" s="157"/>
      <c r="DD517" s="157"/>
      <c r="DE517" s="157"/>
      <c r="DF517" s="157"/>
      <c r="DG517" s="157"/>
      <c r="DH517" s="157"/>
      <c r="DI517" s="157"/>
      <c r="DJ517" s="157"/>
      <c r="DK517" s="157"/>
      <c r="DL517" s="157"/>
      <c r="DM517" s="157"/>
      <c r="DN517" s="157"/>
      <c r="DO517" s="157"/>
      <c r="DP517" s="157"/>
      <c r="DQ517" s="157"/>
      <c r="DR517" s="157"/>
      <c r="DS517" s="157"/>
      <c r="DT517" s="157"/>
      <c r="DU517" s="157"/>
      <c r="DV517" s="157"/>
      <c r="DW517" s="157"/>
      <c r="DX517" s="157"/>
      <c r="DY517" s="157"/>
      <c r="DZ517" s="157"/>
      <c r="EA517" s="157"/>
      <c r="EB517" s="157"/>
      <c r="EC517" s="157"/>
      <c r="ED517" s="157"/>
      <c r="EE517" s="157"/>
      <c r="EF517" s="157"/>
      <c r="EG517" s="157"/>
      <c r="EH517" s="157"/>
      <c r="EI517" s="157"/>
      <c r="EJ517" s="157"/>
      <c r="EK517" s="157"/>
      <c r="EL517" s="157"/>
      <c r="EM517" s="157"/>
      <c r="EN517" s="157"/>
      <c r="EO517" s="157"/>
      <c r="EP517" s="157"/>
      <c r="EQ517" s="157"/>
      <c r="ER517" s="157"/>
      <c r="ES517" s="157"/>
      <c r="ET517" s="157"/>
      <c r="EU517" s="157"/>
      <c r="EV517" s="157"/>
      <c r="EW517" s="157"/>
      <c r="EX517" s="157"/>
      <c r="EY517" s="157"/>
      <c r="EZ517" s="157"/>
      <c r="FA517" s="157"/>
      <c r="FB517" s="157"/>
      <c r="FC517" s="157"/>
      <c r="FD517" s="157"/>
      <c r="FE517" s="157"/>
      <c r="FF517" s="157"/>
      <c r="FG517" s="157"/>
      <c r="FH517" s="157"/>
      <c r="FI517" s="157"/>
      <c r="FJ517" s="157"/>
      <c r="FK517" s="157"/>
      <c r="FL517" s="157"/>
      <c r="FM517" s="157"/>
      <c r="FN517" s="157"/>
      <c r="FO517" s="157"/>
      <c r="FP517" s="157"/>
      <c r="FQ517" s="157"/>
      <c r="FR517" s="157"/>
      <c r="FS517" s="157"/>
      <c r="FT517" s="157"/>
      <c r="FU517" s="157"/>
      <c r="FV517" s="157"/>
      <c r="FW517" s="157"/>
      <c r="FX517" s="157"/>
      <c r="FY517" s="157"/>
      <c r="FZ517" s="157"/>
      <c r="GA517" s="157"/>
      <c r="GB517" s="157"/>
      <c r="GC517" s="157"/>
    </row>
    <row r="518" spans="1:185" s="531" customFormat="1" ht="13.8">
      <c r="A518" s="154" t="s">
        <v>6327</v>
      </c>
      <c r="B518" s="126" t="s">
        <v>6013</v>
      </c>
      <c r="C518" s="202">
        <v>3</v>
      </c>
      <c r="D518" s="146">
        <v>7042</v>
      </c>
      <c r="E518" s="146">
        <v>7042</v>
      </c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157"/>
      <c r="BN518" s="157"/>
      <c r="BO518" s="157"/>
      <c r="BP518" s="157"/>
      <c r="BQ518" s="157"/>
      <c r="BR518" s="157"/>
      <c r="BS518" s="157"/>
      <c r="BT518" s="157"/>
      <c r="BU518" s="157"/>
      <c r="BV518" s="157"/>
      <c r="BW518" s="157"/>
      <c r="BX518" s="157"/>
      <c r="BY518" s="157"/>
      <c r="BZ518" s="157"/>
      <c r="CA518" s="157"/>
      <c r="CB518" s="157"/>
      <c r="CC518" s="157"/>
      <c r="CD518" s="157"/>
      <c r="CE518" s="157"/>
      <c r="CF518" s="157"/>
      <c r="CG518" s="157"/>
      <c r="CH518" s="157"/>
      <c r="CI518" s="157"/>
      <c r="CJ518" s="157"/>
      <c r="CK518" s="157"/>
      <c r="CL518" s="157"/>
      <c r="CM518" s="157"/>
      <c r="CN518" s="157"/>
      <c r="CO518" s="157"/>
      <c r="CP518" s="157"/>
      <c r="CQ518" s="157"/>
      <c r="CR518" s="157"/>
      <c r="CS518" s="157"/>
      <c r="CT518" s="157"/>
      <c r="CU518" s="157"/>
      <c r="CV518" s="157"/>
      <c r="CW518" s="157"/>
      <c r="CX518" s="157"/>
      <c r="CY518" s="157"/>
      <c r="CZ518" s="157"/>
      <c r="DA518" s="157"/>
      <c r="DB518" s="157"/>
      <c r="DC518" s="157"/>
      <c r="DD518" s="157"/>
      <c r="DE518" s="157"/>
      <c r="DF518" s="157"/>
      <c r="DG518" s="157"/>
      <c r="DH518" s="157"/>
      <c r="DI518" s="157"/>
      <c r="DJ518" s="157"/>
      <c r="DK518" s="157"/>
      <c r="DL518" s="157"/>
      <c r="DM518" s="157"/>
      <c r="DN518" s="157"/>
      <c r="DO518" s="157"/>
      <c r="DP518" s="157"/>
      <c r="DQ518" s="157"/>
      <c r="DR518" s="157"/>
      <c r="DS518" s="157"/>
      <c r="DT518" s="157"/>
      <c r="DU518" s="157"/>
      <c r="DV518" s="157"/>
      <c r="DW518" s="157"/>
      <c r="DX518" s="157"/>
      <c r="DY518" s="157"/>
      <c r="DZ518" s="157"/>
      <c r="EA518" s="157"/>
      <c r="EB518" s="157"/>
      <c r="EC518" s="157"/>
      <c r="ED518" s="157"/>
      <c r="EE518" s="157"/>
      <c r="EF518" s="157"/>
      <c r="EG518" s="157"/>
      <c r="EH518" s="157"/>
      <c r="EI518" s="157"/>
      <c r="EJ518" s="157"/>
      <c r="EK518" s="157"/>
      <c r="EL518" s="157"/>
      <c r="EM518" s="157"/>
      <c r="EN518" s="157"/>
      <c r="EO518" s="157"/>
      <c r="EP518" s="157"/>
      <c r="EQ518" s="157"/>
      <c r="ER518" s="157"/>
      <c r="ES518" s="157"/>
      <c r="ET518" s="157"/>
      <c r="EU518" s="157"/>
      <c r="EV518" s="157"/>
      <c r="EW518" s="157"/>
      <c r="EX518" s="157"/>
      <c r="EY518" s="157"/>
      <c r="EZ518" s="157"/>
      <c r="FA518" s="157"/>
      <c r="FB518" s="157"/>
      <c r="FC518" s="157"/>
      <c r="FD518" s="157"/>
      <c r="FE518" s="157"/>
      <c r="FF518" s="157"/>
      <c r="FG518" s="157"/>
      <c r="FH518" s="157"/>
      <c r="FI518" s="157"/>
      <c r="FJ518" s="157"/>
      <c r="FK518" s="157"/>
      <c r="FL518" s="157"/>
      <c r="FM518" s="157"/>
      <c r="FN518" s="157"/>
      <c r="FO518" s="157"/>
      <c r="FP518" s="157"/>
      <c r="FQ518" s="157"/>
      <c r="FR518" s="157"/>
      <c r="FS518" s="157"/>
      <c r="FT518" s="157"/>
      <c r="FU518" s="157"/>
      <c r="FV518" s="157"/>
      <c r="FW518" s="157"/>
      <c r="FX518" s="157"/>
      <c r="FY518" s="157"/>
      <c r="FZ518" s="157"/>
      <c r="GA518" s="157"/>
      <c r="GB518" s="157"/>
      <c r="GC518" s="157"/>
    </row>
    <row r="519" spans="1:185" s="531" customFormat="1" ht="13.8">
      <c r="A519" s="154" t="s">
        <v>6328</v>
      </c>
      <c r="B519" s="126" t="s">
        <v>6013</v>
      </c>
      <c r="C519" s="202">
        <v>4</v>
      </c>
      <c r="D519" s="146">
        <v>8756</v>
      </c>
      <c r="E519" s="146">
        <v>8756</v>
      </c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  <c r="Z519" s="157"/>
      <c r="AA519" s="157"/>
      <c r="AB519" s="157"/>
      <c r="AC519" s="157"/>
      <c r="AD519" s="157"/>
      <c r="AE519" s="157"/>
      <c r="AF519" s="157"/>
      <c r="AG519" s="157"/>
      <c r="AH519" s="157"/>
      <c r="AI519" s="157"/>
      <c r="AJ519" s="157"/>
      <c r="AK519" s="157"/>
      <c r="AL519" s="157"/>
      <c r="AM519" s="157"/>
      <c r="AN519" s="157"/>
      <c r="AO519" s="157"/>
      <c r="AP519" s="157"/>
      <c r="AQ519" s="157"/>
      <c r="AR519" s="157"/>
      <c r="AS519" s="157"/>
      <c r="AT519" s="157"/>
      <c r="AU519" s="157"/>
      <c r="AV519" s="157"/>
      <c r="AW519" s="157"/>
      <c r="AX519" s="157"/>
      <c r="AY519" s="157"/>
      <c r="AZ519" s="157"/>
      <c r="BA519" s="157"/>
      <c r="BB519" s="157"/>
      <c r="BC519" s="157"/>
      <c r="BD519" s="157"/>
      <c r="BE519" s="157"/>
      <c r="BF519" s="157"/>
      <c r="BG519" s="157"/>
      <c r="BH519" s="157"/>
      <c r="BI519" s="157"/>
      <c r="BJ519" s="157"/>
      <c r="BK519" s="157"/>
      <c r="BL519" s="157"/>
      <c r="BM519" s="157"/>
      <c r="BN519" s="157"/>
      <c r="BO519" s="157"/>
      <c r="BP519" s="157"/>
      <c r="BQ519" s="157"/>
      <c r="BR519" s="157"/>
      <c r="BS519" s="157"/>
      <c r="BT519" s="157"/>
      <c r="BU519" s="157"/>
      <c r="BV519" s="157"/>
      <c r="BW519" s="157"/>
      <c r="BX519" s="157"/>
      <c r="BY519" s="157"/>
      <c r="BZ519" s="157"/>
      <c r="CA519" s="157"/>
      <c r="CB519" s="157"/>
      <c r="CC519" s="157"/>
      <c r="CD519" s="157"/>
      <c r="CE519" s="157"/>
      <c r="CF519" s="157"/>
      <c r="CG519" s="157"/>
      <c r="CH519" s="157"/>
      <c r="CI519" s="157"/>
      <c r="CJ519" s="157"/>
      <c r="CK519" s="157"/>
      <c r="CL519" s="157"/>
      <c r="CM519" s="157"/>
      <c r="CN519" s="157"/>
      <c r="CO519" s="157"/>
      <c r="CP519" s="157"/>
      <c r="CQ519" s="157"/>
      <c r="CR519" s="157"/>
      <c r="CS519" s="157"/>
      <c r="CT519" s="157"/>
      <c r="CU519" s="157"/>
      <c r="CV519" s="157"/>
      <c r="CW519" s="157"/>
      <c r="CX519" s="157"/>
      <c r="CY519" s="157"/>
      <c r="CZ519" s="157"/>
      <c r="DA519" s="157"/>
      <c r="DB519" s="157"/>
      <c r="DC519" s="157"/>
      <c r="DD519" s="157"/>
      <c r="DE519" s="157"/>
      <c r="DF519" s="157"/>
      <c r="DG519" s="157"/>
      <c r="DH519" s="157"/>
      <c r="DI519" s="157"/>
      <c r="DJ519" s="157"/>
      <c r="DK519" s="157"/>
      <c r="DL519" s="157"/>
      <c r="DM519" s="157"/>
      <c r="DN519" s="157"/>
      <c r="DO519" s="157"/>
      <c r="DP519" s="157"/>
      <c r="DQ519" s="157"/>
      <c r="DR519" s="157"/>
      <c r="DS519" s="157"/>
      <c r="DT519" s="157"/>
      <c r="DU519" s="157"/>
      <c r="DV519" s="157"/>
      <c r="DW519" s="157"/>
      <c r="DX519" s="157"/>
      <c r="DY519" s="157"/>
      <c r="DZ519" s="157"/>
      <c r="EA519" s="157"/>
      <c r="EB519" s="157"/>
      <c r="EC519" s="157"/>
      <c r="ED519" s="157"/>
      <c r="EE519" s="157"/>
      <c r="EF519" s="157"/>
      <c r="EG519" s="157"/>
      <c r="EH519" s="157"/>
      <c r="EI519" s="157"/>
      <c r="EJ519" s="157"/>
      <c r="EK519" s="157"/>
      <c r="EL519" s="157"/>
      <c r="EM519" s="157"/>
      <c r="EN519" s="157"/>
      <c r="EO519" s="157"/>
      <c r="EP519" s="157"/>
      <c r="EQ519" s="157"/>
      <c r="ER519" s="157"/>
      <c r="ES519" s="157"/>
      <c r="ET519" s="157"/>
      <c r="EU519" s="157"/>
      <c r="EV519" s="157"/>
      <c r="EW519" s="157"/>
      <c r="EX519" s="157"/>
      <c r="EY519" s="157"/>
      <c r="EZ519" s="157"/>
      <c r="FA519" s="157"/>
      <c r="FB519" s="157"/>
      <c r="FC519" s="157"/>
      <c r="FD519" s="157"/>
      <c r="FE519" s="157"/>
      <c r="FF519" s="157"/>
      <c r="FG519" s="157"/>
      <c r="FH519" s="157"/>
      <c r="FI519" s="157"/>
      <c r="FJ519" s="157"/>
      <c r="FK519" s="157"/>
      <c r="FL519" s="157"/>
      <c r="FM519" s="157"/>
      <c r="FN519" s="157"/>
      <c r="FO519" s="157"/>
      <c r="FP519" s="157"/>
      <c r="FQ519" s="157"/>
      <c r="FR519" s="157"/>
      <c r="FS519" s="157"/>
      <c r="FT519" s="157"/>
      <c r="FU519" s="157"/>
      <c r="FV519" s="157"/>
      <c r="FW519" s="157"/>
      <c r="FX519" s="157"/>
      <c r="FY519" s="157"/>
      <c r="FZ519" s="157"/>
      <c r="GA519" s="157"/>
      <c r="GB519" s="157"/>
      <c r="GC519" s="157"/>
    </row>
    <row r="520" spans="1:185" s="531" customFormat="1" ht="13.8">
      <c r="A520" s="154" t="s">
        <v>6329</v>
      </c>
      <c r="B520" s="126" t="s">
        <v>6013</v>
      </c>
      <c r="C520" s="202">
        <v>1</v>
      </c>
      <c r="D520" s="146">
        <v>7365</v>
      </c>
      <c r="E520" s="146">
        <v>7365</v>
      </c>
      <c r="F520" s="157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  <c r="Z520" s="157"/>
      <c r="AA520" s="157"/>
      <c r="AB520" s="157"/>
      <c r="AC520" s="157"/>
      <c r="AD520" s="157"/>
      <c r="AE520" s="157"/>
      <c r="AF520" s="157"/>
      <c r="AG520" s="157"/>
      <c r="AH520" s="157"/>
      <c r="AI520" s="157"/>
      <c r="AJ520" s="157"/>
      <c r="AK520" s="157"/>
      <c r="AL520" s="157"/>
      <c r="AM520" s="157"/>
      <c r="AN520" s="157"/>
      <c r="AO520" s="157"/>
      <c r="AP520" s="157"/>
      <c r="AQ520" s="157"/>
      <c r="AR520" s="157"/>
      <c r="AS520" s="157"/>
      <c r="AT520" s="157"/>
      <c r="AU520" s="157"/>
      <c r="AV520" s="157"/>
      <c r="AW520" s="157"/>
      <c r="AX520" s="157"/>
      <c r="AY520" s="157"/>
      <c r="AZ520" s="157"/>
      <c r="BA520" s="157"/>
      <c r="BB520" s="157"/>
      <c r="BC520" s="157"/>
      <c r="BD520" s="157"/>
      <c r="BE520" s="157"/>
      <c r="BF520" s="157"/>
      <c r="BG520" s="157"/>
      <c r="BH520" s="157"/>
      <c r="BI520" s="157"/>
      <c r="BJ520" s="157"/>
      <c r="BK520" s="157"/>
      <c r="BL520" s="157"/>
      <c r="BM520" s="157"/>
      <c r="BN520" s="157"/>
      <c r="BO520" s="157"/>
      <c r="BP520" s="157"/>
      <c r="BQ520" s="157"/>
      <c r="BR520" s="157"/>
      <c r="BS520" s="157"/>
      <c r="BT520" s="157"/>
      <c r="BU520" s="157"/>
      <c r="BV520" s="157"/>
      <c r="BW520" s="157"/>
      <c r="BX520" s="157"/>
      <c r="BY520" s="157"/>
      <c r="BZ520" s="157"/>
      <c r="CA520" s="157"/>
      <c r="CB520" s="157"/>
      <c r="CC520" s="157"/>
      <c r="CD520" s="157"/>
      <c r="CE520" s="157"/>
      <c r="CF520" s="157"/>
      <c r="CG520" s="157"/>
      <c r="CH520" s="157"/>
      <c r="CI520" s="157"/>
      <c r="CJ520" s="157"/>
      <c r="CK520" s="157"/>
      <c r="CL520" s="157"/>
      <c r="CM520" s="157"/>
      <c r="CN520" s="157"/>
      <c r="CO520" s="157"/>
      <c r="CP520" s="157"/>
      <c r="CQ520" s="157"/>
      <c r="CR520" s="157"/>
      <c r="CS520" s="157"/>
      <c r="CT520" s="157"/>
      <c r="CU520" s="157"/>
      <c r="CV520" s="157"/>
      <c r="CW520" s="157"/>
      <c r="CX520" s="157"/>
      <c r="CY520" s="157"/>
      <c r="CZ520" s="157"/>
      <c r="DA520" s="157"/>
      <c r="DB520" s="157"/>
      <c r="DC520" s="157"/>
      <c r="DD520" s="157"/>
      <c r="DE520" s="157"/>
      <c r="DF520" s="157"/>
      <c r="DG520" s="157"/>
      <c r="DH520" s="157"/>
      <c r="DI520" s="157"/>
      <c r="DJ520" s="157"/>
      <c r="DK520" s="157"/>
      <c r="DL520" s="157"/>
      <c r="DM520" s="157"/>
      <c r="DN520" s="157"/>
      <c r="DO520" s="157"/>
      <c r="DP520" s="157"/>
      <c r="DQ520" s="157"/>
      <c r="DR520" s="157"/>
      <c r="DS520" s="157"/>
      <c r="DT520" s="157"/>
      <c r="DU520" s="157"/>
      <c r="DV520" s="157"/>
      <c r="DW520" s="157"/>
      <c r="DX520" s="157"/>
      <c r="DY520" s="157"/>
      <c r="DZ520" s="157"/>
      <c r="EA520" s="157"/>
      <c r="EB520" s="157"/>
      <c r="EC520" s="157"/>
      <c r="ED520" s="157"/>
      <c r="EE520" s="157"/>
      <c r="EF520" s="157"/>
      <c r="EG520" s="157"/>
      <c r="EH520" s="157"/>
      <c r="EI520" s="157"/>
      <c r="EJ520" s="157"/>
      <c r="EK520" s="157"/>
      <c r="EL520" s="157"/>
      <c r="EM520" s="157"/>
      <c r="EN520" s="157"/>
      <c r="EO520" s="157"/>
      <c r="EP520" s="157"/>
      <c r="EQ520" s="157"/>
      <c r="ER520" s="157"/>
      <c r="ES520" s="157"/>
      <c r="ET520" s="157"/>
      <c r="EU520" s="157"/>
      <c r="EV520" s="157"/>
      <c r="EW520" s="157"/>
      <c r="EX520" s="157"/>
      <c r="EY520" s="157"/>
      <c r="EZ520" s="157"/>
      <c r="FA520" s="157"/>
      <c r="FB520" s="157"/>
      <c r="FC520" s="157"/>
      <c r="FD520" s="157"/>
      <c r="FE520" s="157"/>
      <c r="FF520" s="157"/>
      <c r="FG520" s="157"/>
      <c r="FH520" s="157"/>
      <c r="FI520" s="157"/>
      <c r="FJ520" s="157"/>
      <c r="FK520" s="157"/>
      <c r="FL520" s="157"/>
      <c r="FM520" s="157"/>
      <c r="FN520" s="157"/>
      <c r="FO520" s="157"/>
      <c r="FP520" s="157"/>
      <c r="FQ520" s="157"/>
      <c r="FR520" s="157"/>
      <c r="FS520" s="157"/>
      <c r="FT520" s="157"/>
      <c r="FU520" s="157"/>
      <c r="FV520" s="157"/>
      <c r="FW520" s="157"/>
      <c r="FX520" s="157"/>
      <c r="FY520" s="157"/>
      <c r="FZ520" s="157"/>
      <c r="GA520" s="157"/>
      <c r="GB520" s="157"/>
      <c r="GC520" s="157"/>
    </row>
    <row r="521" spans="1:185" s="531" customFormat="1" ht="13.8">
      <c r="A521" s="154" t="s">
        <v>6330</v>
      </c>
      <c r="B521" s="126" t="s">
        <v>6020</v>
      </c>
      <c r="C521" s="202">
        <v>1</v>
      </c>
      <c r="D521" s="146">
        <v>6350</v>
      </c>
      <c r="E521" s="146">
        <v>6350</v>
      </c>
      <c r="F521" s="157"/>
      <c r="G521" s="157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  <c r="Z521" s="157"/>
      <c r="AA521" s="157"/>
      <c r="AB521" s="157"/>
      <c r="AC521" s="157"/>
      <c r="AD521" s="157"/>
      <c r="AE521" s="157"/>
      <c r="AF521" s="157"/>
      <c r="AG521" s="157"/>
      <c r="AH521" s="157"/>
      <c r="AI521" s="157"/>
      <c r="AJ521" s="157"/>
      <c r="AK521" s="157"/>
      <c r="AL521" s="157"/>
      <c r="AM521" s="157"/>
      <c r="AN521" s="157"/>
      <c r="AO521" s="157"/>
      <c r="AP521" s="157"/>
      <c r="AQ521" s="157"/>
      <c r="AR521" s="157"/>
      <c r="AS521" s="157"/>
      <c r="AT521" s="157"/>
      <c r="AU521" s="157"/>
      <c r="AV521" s="157"/>
      <c r="AW521" s="157"/>
      <c r="AX521" s="157"/>
      <c r="AY521" s="157"/>
      <c r="AZ521" s="157"/>
      <c r="BA521" s="157"/>
      <c r="BB521" s="157"/>
      <c r="BC521" s="157"/>
      <c r="BD521" s="157"/>
      <c r="BE521" s="157"/>
      <c r="BF521" s="157"/>
      <c r="BG521" s="157"/>
      <c r="BH521" s="157"/>
      <c r="BI521" s="157"/>
      <c r="BJ521" s="157"/>
      <c r="BK521" s="157"/>
      <c r="BL521" s="157"/>
      <c r="BM521" s="157"/>
      <c r="BN521" s="157"/>
      <c r="BO521" s="157"/>
      <c r="BP521" s="157"/>
      <c r="BQ521" s="157"/>
      <c r="BR521" s="157"/>
      <c r="BS521" s="157"/>
      <c r="BT521" s="157"/>
      <c r="BU521" s="157"/>
      <c r="BV521" s="157"/>
      <c r="BW521" s="157"/>
      <c r="BX521" s="157"/>
      <c r="BY521" s="157"/>
      <c r="BZ521" s="157"/>
      <c r="CA521" s="157"/>
      <c r="CB521" s="157"/>
      <c r="CC521" s="157"/>
      <c r="CD521" s="157"/>
      <c r="CE521" s="157"/>
      <c r="CF521" s="157"/>
      <c r="CG521" s="157"/>
      <c r="CH521" s="157"/>
      <c r="CI521" s="157"/>
      <c r="CJ521" s="157"/>
      <c r="CK521" s="157"/>
      <c r="CL521" s="157"/>
      <c r="CM521" s="157"/>
      <c r="CN521" s="157"/>
      <c r="CO521" s="157"/>
      <c r="CP521" s="157"/>
      <c r="CQ521" s="157"/>
      <c r="CR521" s="157"/>
      <c r="CS521" s="157"/>
      <c r="CT521" s="157"/>
      <c r="CU521" s="157"/>
      <c r="CV521" s="157"/>
      <c r="CW521" s="157"/>
      <c r="CX521" s="157"/>
      <c r="CY521" s="157"/>
      <c r="CZ521" s="157"/>
      <c r="DA521" s="157"/>
      <c r="DB521" s="157"/>
      <c r="DC521" s="157"/>
      <c r="DD521" s="157"/>
      <c r="DE521" s="157"/>
      <c r="DF521" s="157"/>
      <c r="DG521" s="157"/>
      <c r="DH521" s="157"/>
      <c r="DI521" s="157"/>
      <c r="DJ521" s="157"/>
      <c r="DK521" s="157"/>
      <c r="DL521" s="157"/>
      <c r="DM521" s="157"/>
      <c r="DN521" s="157"/>
      <c r="DO521" s="157"/>
      <c r="DP521" s="157"/>
      <c r="DQ521" s="157"/>
      <c r="DR521" s="157"/>
      <c r="DS521" s="157"/>
      <c r="DT521" s="157"/>
      <c r="DU521" s="157"/>
      <c r="DV521" s="157"/>
      <c r="DW521" s="157"/>
      <c r="DX521" s="157"/>
      <c r="DY521" s="157"/>
      <c r="DZ521" s="157"/>
      <c r="EA521" s="157"/>
      <c r="EB521" s="157"/>
      <c r="EC521" s="157"/>
      <c r="ED521" s="157"/>
      <c r="EE521" s="157"/>
      <c r="EF521" s="157"/>
      <c r="EG521" s="157"/>
      <c r="EH521" s="157"/>
      <c r="EI521" s="157"/>
      <c r="EJ521" s="157"/>
      <c r="EK521" s="157"/>
      <c r="EL521" s="157"/>
      <c r="EM521" s="157"/>
      <c r="EN521" s="157"/>
      <c r="EO521" s="157"/>
      <c r="EP521" s="157"/>
      <c r="EQ521" s="157"/>
      <c r="ER521" s="157"/>
      <c r="ES521" s="157"/>
      <c r="ET521" s="157"/>
      <c r="EU521" s="157"/>
      <c r="EV521" s="157"/>
      <c r="EW521" s="157"/>
      <c r="EX521" s="157"/>
      <c r="EY521" s="157"/>
      <c r="EZ521" s="157"/>
      <c r="FA521" s="157"/>
      <c r="FB521" s="157"/>
      <c r="FC521" s="157"/>
      <c r="FD521" s="157"/>
      <c r="FE521" s="157"/>
      <c r="FF521" s="157"/>
      <c r="FG521" s="157"/>
      <c r="FH521" s="157"/>
      <c r="FI521" s="157"/>
      <c r="FJ521" s="157"/>
      <c r="FK521" s="157"/>
      <c r="FL521" s="157"/>
      <c r="FM521" s="157"/>
      <c r="FN521" s="157"/>
      <c r="FO521" s="157"/>
      <c r="FP521" s="157"/>
      <c r="FQ521" s="157"/>
      <c r="FR521" s="157"/>
      <c r="FS521" s="157"/>
      <c r="FT521" s="157"/>
      <c r="FU521" s="157"/>
      <c r="FV521" s="157"/>
      <c r="FW521" s="157"/>
      <c r="FX521" s="157"/>
      <c r="FY521" s="157"/>
      <c r="FZ521" s="157"/>
      <c r="GA521" s="157"/>
      <c r="GB521" s="157"/>
      <c r="GC521" s="157"/>
    </row>
    <row r="522" spans="1:185" s="531" customFormat="1" ht="13.8">
      <c r="A522" s="154" t="s">
        <v>6331</v>
      </c>
      <c r="B522" s="126" t="s">
        <v>6020</v>
      </c>
      <c r="C522" s="202">
        <v>1</v>
      </c>
      <c r="D522" s="146">
        <v>5335</v>
      </c>
      <c r="E522" s="146">
        <v>5335</v>
      </c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  <c r="Z522" s="157"/>
      <c r="AA522" s="157"/>
      <c r="AB522" s="157"/>
      <c r="AC522" s="157"/>
      <c r="AD522" s="157"/>
      <c r="AE522" s="157"/>
      <c r="AF522" s="157"/>
      <c r="AG522" s="157"/>
      <c r="AH522" s="157"/>
      <c r="AI522" s="157"/>
      <c r="AJ522" s="157"/>
      <c r="AK522" s="157"/>
      <c r="AL522" s="157"/>
      <c r="AM522" s="157"/>
      <c r="AN522" s="157"/>
      <c r="AO522" s="157"/>
      <c r="AP522" s="157"/>
      <c r="AQ522" s="157"/>
      <c r="AR522" s="157"/>
      <c r="AS522" s="157"/>
      <c r="AT522" s="157"/>
      <c r="AU522" s="157"/>
      <c r="AV522" s="157"/>
      <c r="AW522" s="157"/>
      <c r="AX522" s="157"/>
      <c r="AY522" s="157"/>
      <c r="AZ522" s="157"/>
      <c r="BA522" s="157"/>
      <c r="BB522" s="157"/>
      <c r="BC522" s="157"/>
      <c r="BD522" s="157"/>
      <c r="BE522" s="157"/>
      <c r="BF522" s="157"/>
      <c r="BG522" s="157"/>
      <c r="BH522" s="157"/>
      <c r="BI522" s="157"/>
      <c r="BJ522" s="157"/>
      <c r="BK522" s="157"/>
      <c r="BL522" s="157"/>
      <c r="BM522" s="157"/>
      <c r="BN522" s="157"/>
      <c r="BO522" s="157"/>
      <c r="BP522" s="157"/>
      <c r="BQ522" s="157"/>
      <c r="BR522" s="157"/>
      <c r="BS522" s="157"/>
      <c r="BT522" s="157"/>
      <c r="BU522" s="157"/>
      <c r="BV522" s="157"/>
      <c r="BW522" s="157"/>
      <c r="BX522" s="157"/>
      <c r="BY522" s="157"/>
      <c r="BZ522" s="157"/>
      <c r="CA522" s="157"/>
      <c r="CB522" s="157"/>
      <c r="CC522" s="157"/>
      <c r="CD522" s="157"/>
      <c r="CE522" s="157"/>
      <c r="CF522" s="157"/>
      <c r="CG522" s="157"/>
      <c r="CH522" s="157"/>
      <c r="CI522" s="157"/>
      <c r="CJ522" s="157"/>
      <c r="CK522" s="157"/>
      <c r="CL522" s="157"/>
      <c r="CM522" s="157"/>
      <c r="CN522" s="157"/>
      <c r="CO522" s="157"/>
      <c r="CP522" s="157"/>
      <c r="CQ522" s="157"/>
      <c r="CR522" s="157"/>
      <c r="CS522" s="157"/>
      <c r="CT522" s="157"/>
      <c r="CU522" s="157"/>
      <c r="CV522" s="157"/>
      <c r="CW522" s="157"/>
      <c r="CX522" s="157"/>
      <c r="CY522" s="157"/>
      <c r="CZ522" s="157"/>
      <c r="DA522" s="157"/>
      <c r="DB522" s="157"/>
      <c r="DC522" s="157"/>
      <c r="DD522" s="157"/>
      <c r="DE522" s="157"/>
      <c r="DF522" s="157"/>
      <c r="DG522" s="157"/>
      <c r="DH522" s="157"/>
      <c r="DI522" s="157"/>
      <c r="DJ522" s="157"/>
      <c r="DK522" s="157"/>
      <c r="DL522" s="157"/>
      <c r="DM522" s="157"/>
      <c r="DN522" s="157"/>
      <c r="DO522" s="157"/>
      <c r="DP522" s="157"/>
      <c r="DQ522" s="157"/>
      <c r="DR522" s="157"/>
      <c r="DS522" s="157"/>
      <c r="DT522" s="157"/>
      <c r="DU522" s="157"/>
      <c r="DV522" s="157"/>
      <c r="DW522" s="157"/>
      <c r="DX522" s="157"/>
      <c r="DY522" s="157"/>
      <c r="DZ522" s="157"/>
      <c r="EA522" s="157"/>
      <c r="EB522" s="157"/>
      <c r="EC522" s="157"/>
      <c r="ED522" s="157"/>
      <c r="EE522" s="157"/>
      <c r="EF522" s="157"/>
      <c r="EG522" s="157"/>
      <c r="EH522" s="157"/>
      <c r="EI522" s="157"/>
      <c r="EJ522" s="157"/>
      <c r="EK522" s="157"/>
      <c r="EL522" s="157"/>
      <c r="EM522" s="157"/>
      <c r="EN522" s="157"/>
      <c r="EO522" s="157"/>
      <c r="EP522" s="157"/>
      <c r="EQ522" s="157"/>
      <c r="ER522" s="157"/>
      <c r="ES522" s="157"/>
      <c r="ET522" s="157"/>
      <c r="EU522" s="157"/>
      <c r="EV522" s="157"/>
      <c r="EW522" s="157"/>
      <c r="EX522" s="157"/>
      <c r="EY522" s="157"/>
      <c r="EZ522" s="157"/>
      <c r="FA522" s="157"/>
      <c r="FB522" s="157"/>
      <c r="FC522" s="157"/>
      <c r="FD522" s="157"/>
      <c r="FE522" s="157"/>
      <c r="FF522" s="157"/>
      <c r="FG522" s="157"/>
      <c r="FH522" s="157"/>
      <c r="FI522" s="157"/>
      <c r="FJ522" s="157"/>
      <c r="FK522" s="157"/>
      <c r="FL522" s="157"/>
      <c r="FM522" s="157"/>
      <c r="FN522" s="157"/>
      <c r="FO522" s="157"/>
      <c r="FP522" s="157"/>
      <c r="FQ522" s="157"/>
      <c r="FR522" s="157"/>
      <c r="FS522" s="157"/>
      <c r="FT522" s="157"/>
      <c r="FU522" s="157"/>
      <c r="FV522" s="157"/>
      <c r="FW522" s="157"/>
      <c r="FX522" s="157"/>
      <c r="FY522" s="157"/>
      <c r="FZ522" s="157"/>
      <c r="GA522" s="157"/>
      <c r="GB522" s="157"/>
      <c r="GC522" s="157"/>
    </row>
    <row r="523" spans="1:185" s="531" customFormat="1" ht="13.8">
      <c r="A523" s="154" t="s">
        <v>6332</v>
      </c>
      <c r="B523" s="126" t="s">
        <v>6020</v>
      </c>
      <c r="C523" s="202">
        <v>5</v>
      </c>
      <c r="D523" s="146">
        <v>5845</v>
      </c>
      <c r="E523" s="146">
        <v>5845</v>
      </c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  <c r="Z523" s="157"/>
      <c r="AA523" s="157"/>
      <c r="AB523" s="157"/>
      <c r="AC523" s="157"/>
      <c r="AD523" s="157"/>
      <c r="AE523" s="157"/>
      <c r="AF523" s="157"/>
      <c r="AG523" s="157"/>
      <c r="AH523" s="157"/>
      <c r="AI523" s="157"/>
      <c r="AJ523" s="157"/>
      <c r="AK523" s="157"/>
      <c r="AL523" s="157"/>
      <c r="AM523" s="157"/>
      <c r="AN523" s="157"/>
      <c r="AO523" s="157"/>
      <c r="AP523" s="157"/>
      <c r="AQ523" s="157"/>
      <c r="AR523" s="157"/>
      <c r="AS523" s="157"/>
      <c r="AT523" s="157"/>
      <c r="AU523" s="157"/>
      <c r="AV523" s="157"/>
      <c r="AW523" s="157"/>
      <c r="AX523" s="157"/>
      <c r="AY523" s="157"/>
      <c r="AZ523" s="157"/>
      <c r="BA523" s="157"/>
      <c r="BB523" s="157"/>
      <c r="BC523" s="157"/>
      <c r="BD523" s="157"/>
      <c r="BE523" s="157"/>
      <c r="BF523" s="157"/>
      <c r="BG523" s="157"/>
      <c r="BH523" s="157"/>
      <c r="BI523" s="157"/>
      <c r="BJ523" s="157"/>
      <c r="BK523" s="157"/>
      <c r="BL523" s="157"/>
      <c r="BM523" s="157"/>
      <c r="BN523" s="157"/>
      <c r="BO523" s="157"/>
      <c r="BP523" s="157"/>
      <c r="BQ523" s="157"/>
      <c r="BR523" s="157"/>
      <c r="BS523" s="157"/>
      <c r="BT523" s="157"/>
      <c r="BU523" s="157"/>
      <c r="BV523" s="157"/>
      <c r="BW523" s="157"/>
      <c r="BX523" s="157"/>
      <c r="BY523" s="157"/>
      <c r="BZ523" s="157"/>
      <c r="CA523" s="157"/>
      <c r="CB523" s="157"/>
      <c r="CC523" s="157"/>
      <c r="CD523" s="157"/>
      <c r="CE523" s="157"/>
      <c r="CF523" s="157"/>
      <c r="CG523" s="157"/>
      <c r="CH523" s="157"/>
      <c r="CI523" s="157"/>
      <c r="CJ523" s="157"/>
      <c r="CK523" s="157"/>
      <c r="CL523" s="157"/>
      <c r="CM523" s="157"/>
      <c r="CN523" s="157"/>
      <c r="CO523" s="157"/>
      <c r="CP523" s="157"/>
      <c r="CQ523" s="157"/>
      <c r="CR523" s="157"/>
      <c r="CS523" s="157"/>
      <c r="CT523" s="157"/>
      <c r="CU523" s="157"/>
      <c r="CV523" s="157"/>
      <c r="CW523" s="157"/>
      <c r="CX523" s="157"/>
      <c r="CY523" s="157"/>
      <c r="CZ523" s="157"/>
      <c r="DA523" s="157"/>
      <c r="DB523" s="157"/>
      <c r="DC523" s="157"/>
      <c r="DD523" s="157"/>
      <c r="DE523" s="157"/>
      <c r="DF523" s="157"/>
      <c r="DG523" s="157"/>
      <c r="DH523" s="157"/>
      <c r="DI523" s="157"/>
      <c r="DJ523" s="157"/>
      <c r="DK523" s="157"/>
      <c r="DL523" s="157"/>
      <c r="DM523" s="157"/>
      <c r="DN523" s="157"/>
      <c r="DO523" s="157"/>
      <c r="DP523" s="157"/>
      <c r="DQ523" s="157"/>
      <c r="DR523" s="157"/>
      <c r="DS523" s="157"/>
      <c r="DT523" s="157"/>
      <c r="DU523" s="157"/>
      <c r="DV523" s="157"/>
      <c r="DW523" s="157"/>
      <c r="DX523" s="157"/>
      <c r="DY523" s="157"/>
      <c r="DZ523" s="157"/>
      <c r="EA523" s="157"/>
      <c r="EB523" s="157"/>
      <c r="EC523" s="157"/>
      <c r="ED523" s="157"/>
      <c r="EE523" s="157"/>
      <c r="EF523" s="157"/>
      <c r="EG523" s="157"/>
      <c r="EH523" s="157"/>
      <c r="EI523" s="157"/>
      <c r="EJ523" s="157"/>
      <c r="EK523" s="157"/>
      <c r="EL523" s="157"/>
      <c r="EM523" s="157"/>
      <c r="EN523" s="157"/>
      <c r="EO523" s="157"/>
      <c r="EP523" s="157"/>
      <c r="EQ523" s="157"/>
      <c r="ER523" s="157"/>
      <c r="ES523" s="157"/>
      <c r="ET523" s="157"/>
      <c r="EU523" s="157"/>
      <c r="EV523" s="157"/>
      <c r="EW523" s="157"/>
      <c r="EX523" s="157"/>
      <c r="EY523" s="157"/>
      <c r="EZ523" s="157"/>
      <c r="FA523" s="157"/>
      <c r="FB523" s="157"/>
      <c r="FC523" s="157"/>
      <c r="FD523" s="157"/>
      <c r="FE523" s="157"/>
      <c r="FF523" s="157"/>
      <c r="FG523" s="157"/>
      <c r="FH523" s="157"/>
      <c r="FI523" s="157"/>
      <c r="FJ523" s="157"/>
      <c r="FK523" s="157"/>
      <c r="FL523" s="157"/>
      <c r="FM523" s="157"/>
      <c r="FN523" s="157"/>
      <c r="FO523" s="157"/>
      <c r="FP523" s="157"/>
      <c r="FQ523" s="157"/>
      <c r="FR523" s="157"/>
      <c r="FS523" s="157"/>
      <c r="FT523" s="157"/>
      <c r="FU523" s="157"/>
      <c r="FV523" s="157"/>
      <c r="FW523" s="157"/>
      <c r="FX523" s="157"/>
      <c r="FY523" s="157"/>
      <c r="FZ523" s="157"/>
      <c r="GA523" s="157"/>
      <c r="GB523" s="157"/>
      <c r="GC523" s="157"/>
    </row>
    <row r="524" spans="1:185" s="531" customFormat="1" ht="13.8">
      <c r="A524" s="154" t="s">
        <v>6333</v>
      </c>
      <c r="B524" s="126" t="s">
        <v>6020</v>
      </c>
      <c r="C524" s="202">
        <v>13</v>
      </c>
      <c r="D524" s="146">
        <v>3842</v>
      </c>
      <c r="E524" s="146">
        <v>3842</v>
      </c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  <c r="Z524" s="157"/>
      <c r="AA524" s="157"/>
      <c r="AB524" s="157"/>
      <c r="AC524" s="157"/>
      <c r="AD524" s="157"/>
      <c r="AE524" s="157"/>
      <c r="AF524" s="157"/>
      <c r="AG524" s="157"/>
      <c r="AH524" s="157"/>
      <c r="AI524" s="157"/>
      <c r="AJ524" s="157"/>
      <c r="AK524" s="157"/>
      <c r="AL524" s="157"/>
      <c r="AM524" s="157"/>
      <c r="AN524" s="157"/>
      <c r="AO524" s="157"/>
      <c r="AP524" s="157"/>
      <c r="AQ524" s="157"/>
      <c r="AR524" s="157"/>
      <c r="AS524" s="157"/>
      <c r="AT524" s="157"/>
      <c r="AU524" s="157"/>
      <c r="AV524" s="157"/>
      <c r="AW524" s="157"/>
      <c r="AX524" s="157"/>
      <c r="AY524" s="157"/>
      <c r="AZ524" s="157"/>
      <c r="BA524" s="157"/>
      <c r="BB524" s="157"/>
      <c r="BC524" s="157"/>
      <c r="BD524" s="157"/>
      <c r="BE524" s="157"/>
      <c r="BF524" s="157"/>
      <c r="BG524" s="157"/>
      <c r="BH524" s="157"/>
      <c r="BI524" s="157"/>
      <c r="BJ524" s="157"/>
      <c r="BK524" s="157"/>
      <c r="BL524" s="157"/>
      <c r="BM524" s="157"/>
      <c r="BN524" s="157"/>
      <c r="BO524" s="157"/>
      <c r="BP524" s="157"/>
      <c r="BQ524" s="157"/>
      <c r="BR524" s="157"/>
      <c r="BS524" s="157"/>
      <c r="BT524" s="157"/>
      <c r="BU524" s="157"/>
      <c r="BV524" s="157"/>
      <c r="BW524" s="157"/>
      <c r="BX524" s="157"/>
      <c r="BY524" s="157"/>
      <c r="BZ524" s="157"/>
      <c r="CA524" s="157"/>
      <c r="CB524" s="157"/>
      <c r="CC524" s="157"/>
      <c r="CD524" s="157"/>
      <c r="CE524" s="157"/>
      <c r="CF524" s="157"/>
      <c r="CG524" s="157"/>
      <c r="CH524" s="157"/>
      <c r="CI524" s="157"/>
      <c r="CJ524" s="157"/>
      <c r="CK524" s="157"/>
      <c r="CL524" s="157"/>
      <c r="CM524" s="157"/>
      <c r="CN524" s="157"/>
      <c r="CO524" s="157"/>
      <c r="CP524" s="157"/>
      <c r="CQ524" s="157"/>
      <c r="CR524" s="157"/>
      <c r="CS524" s="157"/>
      <c r="CT524" s="157"/>
      <c r="CU524" s="157"/>
      <c r="CV524" s="157"/>
      <c r="CW524" s="157"/>
      <c r="CX524" s="157"/>
      <c r="CY524" s="157"/>
      <c r="CZ524" s="157"/>
      <c r="DA524" s="157"/>
      <c r="DB524" s="157"/>
      <c r="DC524" s="157"/>
      <c r="DD524" s="157"/>
      <c r="DE524" s="157"/>
      <c r="DF524" s="157"/>
      <c r="DG524" s="157"/>
      <c r="DH524" s="157"/>
      <c r="DI524" s="157"/>
      <c r="DJ524" s="157"/>
      <c r="DK524" s="157"/>
      <c r="DL524" s="157"/>
      <c r="DM524" s="157"/>
      <c r="DN524" s="157"/>
      <c r="DO524" s="157"/>
      <c r="DP524" s="157"/>
      <c r="DQ524" s="157"/>
      <c r="DR524" s="157"/>
      <c r="DS524" s="157"/>
      <c r="DT524" s="157"/>
      <c r="DU524" s="157"/>
      <c r="DV524" s="157"/>
      <c r="DW524" s="157"/>
      <c r="DX524" s="157"/>
      <c r="DY524" s="157"/>
      <c r="DZ524" s="157"/>
      <c r="EA524" s="157"/>
      <c r="EB524" s="157"/>
      <c r="EC524" s="157"/>
      <c r="ED524" s="157"/>
      <c r="EE524" s="157"/>
      <c r="EF524" s="157"/>
      <c r="EG524" s="157"/>
      <c r="EH524" s="157"/>
      <c r="EI524" s="157"/>
      <c r="EJ524" s="157"/>
      <c r="EK524" s="157"/>
      <c r="EL524" s="157"/>
      <c r="EM524" s="157"/>
      <c r="EN524" s="157"/>
      <c r="EO524" s="157"/>
      <c r="EP524" s="157"/>
      <c r="EQ524" s="157"/>
      <c r="ER524" s="157"/>
      <c r="ES524" s="157"/>
      <c r="ET524" s="157"/>
      <c r="EU524" s="157"/>
      <c r="EV524" s="157"/>
      <c r="EW524" s="157"/>
      <c r="EX524" s="157"/>
      <c r="EY524" s="157"/>
      <c r="EZ524" s="157"/>
      <c r="FA524" s="157"/>
      <c r="FB524" s="157"/>
      <c r="FC524" s="157"/>
      <c r="FD524" s="157"/>
      <c r="FE524" s="157"/>
      <c r="FF524" s="157"/>
      <c r="FG524" s="157"/>
      <c r="FH524" s="157"/>
      <c r="FI524" s="157"/>
      <c r="FJ524" s="157"/>
      <c r="FK524" s="157"/>
      <c r="FL524" s="157"/>
      <c r="FM524" s="157"/>
      <c r="FN524" s="157"/>
      <c r="FO524" s="157"/>
      <c r="FP524" s="157"/>
      <c r="FQ524" s="157"/>
      <c r="FR524" s="157"/>
      <c r="FS524" s="157"/>
      <c r="FT524" s="157"/>
      <c r="FU524" s="157"/>
      <c r="FV524" s="157"/>
      <c r="FW524" s="157"/>
      <c r="FX524" s="157"/>
      <c r="FY524" s="157"/>
      <c r="FZ524" s="157"/>
      <c r="GA524" s="157"/>
      <c r="GB524" s="157"/>
      <c r="GC524" s="157"/>
    </row>
    <row r="525" spans="1:185" s="531" customFormat="1" ht="13.8">
      <c r="A525" s="154" t="s">
        <v>6334</v>
      </c>
      <c r="B525" s="126" t="s">
        <v>6020</v>
      </c>
      <c r="C525" s="202">
        <v>1</v>
      </c>
      <c r="D525" s="146">
        <v>4000</v>
      </c>
      <c r="E525" s="146">
        <v>4000</v>
      </c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  <c r="Z525" s="157"/>
      <c r="AA525" s="157"/>
      <c r="AB525" s="157"/>
      <c r="AC525" s="157"/>
      <c r="AD525" s="157"/>
      <c r="AE525" s="157"/>
      <c r="AF525" s="157"/>
      <c r="AG525" s="157"/>
      <c r="AH525" s="157"/>
      <c r="AI525" s="157"/>
      <c r="AJ525" s="157"/>
      <c r="AK525" s="157"/>
      <c r="AL525" s="157"/>
      <c r="AM525" s="157"/>
      <c r="AN525" s="157"/>
      <c r="AO525" s="157"/>
      <c r="AP525" s="157"/>
      <c r="AQ525" s="157"/>
      <c r="AR525" s="157"/>
      <c r="AS525" s="157"/>
      <c r="AT525" s="157"/>
      <c r="AU525" s="157"/>
      <c r="AV525" s="157"/>
      <c r="AW525" s="157"/>
      <c r="AX525" s="157"/>
      <c r="AY525" s="157"/>
      <c r="AZ525" s="157"/>
      <c r="BA525" s="157"/>
      <c r="BB525" s="157"/>
      <c r="BC525" s="157"/>
      <c r="BD525" s="157"/>
      <c r="BE525" s="157"/>
      <c r="BF525" s="157"/>
      <c r="BG525" s="157"/>
      <c r="BH525" s="157"/>
      <c r="BI525" s="157"/>
      <c r="BJ525" s="157"/>
      <c r="BK525" s="157"/>
      <c r="BL525" s="157"/>
      <c r="BM525" s="157"/>
      <c r="BN525" s="157"/>
      <c r="BO525" s="157"/>
      <c r="BP525" s="157"/>
      <c r="BQ525" s="157"/>
      <c r="BR525" s="157"/>
      <c r="BS525" s="157"/>
      <c r="BT525" s="157"/>
      <c r="BU525" s="157"/>
      <c r="BV525" s="157"/>
      <c r="BW525" s="157"/>
      <c r="BX525" s="157"/>
      <c r="BY525" s="157"/>
      <c r="BZ525" s="157"/>
      <c r="CA525" s="157"/>
      <c r="CB525" s="157"/>
      <c r="CC525" s="157"/>
      <c r="CD525" s="157"/>
      <c r="CE525" s="157"/>
      <c r="CF525" s="157"/>
      <c r="CG525" s="157"/>
      <c r="CH525" s="157"/>
      <c r="CI525" s="157"/>
      <c r="CJ525" s="157"/>
      <c r="CK525" s="157"/>
      <c r="CL525" s="157"/>
      <c r="CM525" s="157"/>
      <c r="CN525" s="157"/>
      <c r="CO525" s="157"/>
      <c r="CP525" s="157"/>
      <c r="CQ525" s="157"/>
      <c r="CR525" s="157"/>
      <c r="CS525" s="157"/>
      <c r="CT525" s="157"/>
      <c r="CU525" s="157"/>
      <c r="CV525" s="157"/>
      <c r="CW525" s="157"/>
      <c r="CX525" s="157"/>
      <c r="CY525" s="157"/>
      <c r="CZ525" s="157"/>
      <c r="DA525" s="157"/>
      <c r="DB525" s="157"/>
      <c r="DC525" s="157"/>
      <c r="DD525" s="157"/>
      <c r="DE525" s="157"/>
      <c r="DF525" s="157"/>
      <c r="DG525" s="157"/>
      <c r="DH525" s="157"/>
      <c r="DI525" s="157"/>
      <c r="DJ525" s="157"/>
      <c r="DK525" s="157"/>
      <c r="DL525" s="157"/>
      <c r="DM525" s="157"/>
      <c r="DN525" s="157"/>
      <c r="DO525" s="157"/>
      <c r="DP525" s="157"/>
      <c r="DQ525" s="157"/>
      <c r="DR525" s="157"/>
      <c r="DS525" s="157"/>
      <c r="DT525" s="157"/>
      <c r="DU525" s="157"/>
      <c r="DV525" s="157"/>
      <c r="DW525" s="157"/>
      <c r="DX525" s="157"/>
      <c r="DY525" s="157"/>
      <c r="DZ525" s="157"/>
      <c r="EA525" s="157"/>
      <c r="EB525" s="157"/>
      <c r="EC525" s="157"/>
      <c r="ED525" s="157"/>
      <c r="EE525" s="157"/>
      <c r="EF525" s="157"/>
      <c r="EG525" s="157"/>
      <c r="EH525" s="157"/>
      <c r="EI525" s="157"/>
      <c r="EJ525" s="157"/>
      <c r="EK525" s="157"/>
      <c r="EL525" s="157"/>
      <c r="EM525" s="157"/>
      <c r="EN525" s="157"/>
      <c r="EO525" s="157"/>
      <c r="EP525" s="157"/>
      <c r="EQ525" s="157"/>
      <c r="ER525" s="157"/>
      <c r="ES525" s="157"/>
      <c r="ET525" s="157"/>
      <c r="EU525" s="157"/>
      <c r="EV525" s="157"/>
      <c r="EW525" s="157"/>
      <c r="EX525" s="157"/>
      <c r="EY525" s="157"/>
      <c r="EZ525" s="157"/>
      <c r="FA525" s="157"/>
      <c r="FB525" s="157"/>
      <c r="FC525" s="157"/>
      <c r="FD525" s="157"/>
      <c r="FE525" s="157"/>
      <c r="FF525" s="157"/>
      <c r="FG525" s="157"/>
      <c r="FH525" s="157"/>
      <c r="FI525" s="157"/>
      <c r="FJ525" s="157"/>
      <c r="FK525" s="157"/>
      <c r="FL525" s="157"/>
      <c r="FM525" s="157"/>
      <c r="FN525" s="157"/>
      <c r="FO525" s="157"/>
      <c r="FP525" s="157"/>
      <c r="FQ525" s="157"/>
      <c r="FR525" s="157"/>
      <c r="FS525" s="157"/>
      <c r="FT525" s="157"/>
      <c r="FU525" s="157"/>
      <c r="FV525" s="157"/>
      <c r="FW525" s="157"/>
      <c r="FX525" s="157"/>
      <c r="FY525" s="157"/>
      <c r="FZ525" s="157"/>
      <c r="GA525" s="157"/>
      <c r="GB525" s="157"/>
      <c r="GC525" s="157"/>
    </row>
    <row r="526" spans="1:185" s="531" customFormat="1" ht="13.8">
      <c r="A526" s="154" t="s">
        <v>6335</v>
      </c>
      <c r="B526" s="126" t="s">
        <v>6020</v>
      </c>
      <c r="C526" s="202">
        <v>109</v>
      </c>
      <c r="D526" s="146">
        <v>6175</v>
      </c>
      <c r="E526" s="146">
        <v>6175</v>
      </c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  <c r="AB526" s="157"/>
      <c r="AC526" s="157"/>
      <c r="AD526" s="157"/>
      <c r="AE526" s="157"/>
      <c r="AF526" s="157"/>
      <c r="AG526" s="157"/>
      <c r="AH526" s="157"/>
      <c r="AI526" s="157"/>
      <c r="AJ526" s="157"/>
      <c r="AK526" s="157"/>
      <c r="AL526" s="157"/>
      <c r="AM526" s="157"/>
      <c r="AN526" s="157"/>
      <c r="AO526" s="157"/>
      <c r="AP526" s="157"/>
      <c r="AQ526" s="157"/>
      <c r="AR526" s="157"/>
      <c r="AS526" s="157"/>
      <c r="AT526" s="157"/>
      <c r="AU526" s="157"/>
      <c r="AV526" s="157"/>
      <c r="AW526" s="157"/>
      <c r="AX526" s="157"/>
      <c r="AY526" s="157"/>
      <c r="AZ526" s="157"/>
      <c r="BA526" s="157"/>
      <c r="BB526" s="157"/>
      <c r="BC526" s="157"/>
      <c r="BD526" s="157"/>
      <c r="BE526" s="157"/>
      <c r="BF526" s="157"/>
      <c r="BG526" s="157"/>
      <c r="BH526" s="157"/>
      <c r="BI526" s="157"/>
      <c r="BJ526" s="157"/>
      <c r="BK526" s="157"/>
      <c r="BL526" s="157"/>
      <c r="BM526" s="157"/>
      <c r="BN526" s="157"/>
      <c r="BO526" s="157"/>
      <c r="BP526" s="157"/>
      <c r="BQ526" s="157"/>
      <c r="BR526" s="157"/>
      <c r="BS526" s="157"/>
      <c r="BT526" s="157"/>
      <c r="BU526" s="157"/>
      <c r="BV526" s="157"/>
      <c r="BW526" s="157"/>
      <c r="BX526" s="157"/>
      <c r="BY526" s="157"/>
      <c r="BZ526" s="157"/>
      <c r="CA526" s="157"/>
      <c r="CB526" s="157"/>
      <c r="CC526" s="157"/>
      <c r="CD526" s="157"/>
      <c r="CE526" s="157"/>
      <c r="CF526" s="157"/>
      <c r="CG526" s="157"/>
      <c r="CH526" s="157"/>
      <c r="CI526" s="157"/>
      <c r="CJ526" s="157"/>
      <c r="CK526" s="157"/>
      <c r="CL526" s="157"/>
      <c r="CM526" s="157"/>
      <c r="CN526" s="157"/>
      <c r="CO526" s="157"/>
      <c r="CP526" s="157"/>
      <c r="CQ526" s="157"/>
      <c r="CR526" s="157"/>
      <c r="CS526" s="157"/>
      <c r="CT526" s="157"/>
      <c r="CU526" s="157"/>
      <c r="CV526" s="157"/>
      <c r="CW526" s="157"/>
      <c r="CX526" s="157"/>
      <c r="CY526" s="157"/>
      <c r="CZ526" s="157"/>
      <c r="DA526" s="157"/>
      <c r="DB526" s="157"/>
      <c r="DC526" s="157"/>
      <c r="DD526" s="157"/>
      <c r="DE526" s="157"/>
      <c r="DF526" s="157"/>
      <c r="DG526" s="157"/>
      <c r="DH526" s="157"/>
      <c r="DI526" s="157"/>
      <c r="DJ526" s="157"/>
      <c r="DK526" s="157"/>
      <c r="DL526" s="157"/>
      <c r="DM526" s="157"/>
      <c r="DN526" s="157"/>
      <c r="DO526" s="157"/>
      <c r="DP526" s="157"/>
      <c r="DQ526" s="157"/>
      <c r="DR526" s="157"/>
      <c r="DS526" s="157"/>
      <c r="DT526" s="157"/>
      <c r="DU526" s="157"/>
      <c r="DV526" s="157"/>
      <c r="DW526" s="157"/>
      <c r="DX526" s="157"/>
      <c r="DY526" s="157"/>
      <c r="DZ526" s="157"/>
      <c r="EA526" s="157"/>
      <c r="EB526" s="157"/>
      <c r="EC526" s="157"/>
      <c r="ED526" s="157"/>
      <c r="EE526" s="157"/>
      <c r="EF526" s="157"/>
      <c r="EG526" s="157"/>
      <c r="EH526" s="157"/>
      <c r="EI526" s="157"/>
      <c r="EJ526" s="157"/>
      <c r="EK526" s="157"/>
      <c r="EL526" s="157"/>
      <c r="EM526" s="157"/>
      <c r="EN526" s="157"/>
      <c r="EO526" s="157"/>
      <c r="EP526" s="157"/>
      <c r="EQ526" s="157"/>
      <c r="ER526" s="157"/>
      <c r="ES526" s="157"/>
      <c r="ET526" s="157"/>
      <c r="EU526" s="157"/>
      <c r="EV526" s="157"/>
      <c r="EW526" s="157"/>
      <c r="EX526" s="157"/>
      <c r="EY526" s="157"/>
      <c r="EZ526" s="157"/>
      <c r="FA526" s="157"/>
      <c r="FB526" s="157"/>
      <c r="FC526" s="157"/>
      <c r="FD526" s="157"/>
      <c r="FE526" s="157"/>
      <c r="FF526" s="157"/>
      <c r="FG526" s="157"/>
      <c r="FH526" s="157"/>
      <c r="FI526" s="157"/>
      <c r="FJ526" s="157"/>
      <c r="FK526" s="157"/>
      <c r="FL526" s="157"/>
      <c r="FM526" s="157"/>
      <c r="FN526" s="157"/>
      <c r="FO526" s="157"/>
      <c r="FP526" s="157"/>
      <c r="FQ526" s="157"/>
      <c r="FR526" s="157"/>
      <c r="FS526" s="157"/>
      <c r="FT526" s="157"/>
      <c r="FU526" s="157"/>
      <c r="FV526" s="157"/>
      <c r="FW526" s="157"/>
      <c r="FX526" s="157"/>
      <c r="FY526" s="157"/>
      <c r="FZ526" s="157"/>
      <c r="GA526" s="157"/>
      <c r="GB526" s="157"/>
      <c r="GC526" s="157"/>
    </row>
    <row r="527" spans="1:185" s="531" customFormat="1" ht="13.8">
      <c r="A527" s="154" t="s">
        <v>6336</v>
      </c>
      <c r="B527" s="126" t="s">
        <v>6020</v>
      </c>
      <c r="C527" s="202">
        <v>14</v>
      </c>
      <c r="D527" s="146">
        <v>5010</v>
      </c>
      <c r="E527" s="146">
        <v>5010</v>
      </c>
      <c r="F527" s="157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  <c r="Z527" s="157"/>
      <c r="AA527" s="157"/>
      <c r="AB527" s="157"/>
      <c r="AC527" s="157"/>
      <c r="AD527" s="157"/>
      <c r="AE527" s="157"/>
      <c r="AF527" s="157"/>
      <c r="AG527" s="157"/>
      <c r="AH527" s="157"/>
      <c r="AI527" s="157"/>
      <c r="AJ527" s="157"/>
      <c r="AK527" s="157"/>
      <c r="AL527" s="157"/>
      <c r="AM527" s="157"/>
      <c r="AN527" s="157"/>
      <c r="AO527" s="157"/>
      <c r="AP527" s="157"/>
      <c r="AQ527" s="157"/>
      <c r="AR527" s="157"/>
      <c r="AS527" s="157"/>
      <c r="AT527" s="157"/>
      <c r="AU527" s="157"/>
      <c r="AV527" s="157"/>
      <c r="AW527" s="157"/>
      <c r="AX527" s="157"/>
      <c r="AY527" s="157"/>
      <c r="AZ527" s="157"/>
      <c r="BA527" s="157"/>
      <c r="BB527" s="157"/>
      <c r="BC527" s="157"/>
      <c r="BD527" s="157"/>
      <c r="BE527" s="157"/>
      <c r="BF527" s="157"/>
      <c r="BG527" s="157"/>
      <c r="BH527" s="157"/>
      <c r="BI527" s="157"/>
      <c r="BJ527" s="157"/>
      <c r="BK527" s="157"/>
      <c r="BL527" s="157"/>
      <c r="BM527" s="157"/>
      <c r="BN527" s="157"/>
      <c r="BO527" s="157"/>
      <c r="BP527" s="157"/>
      <c r="BQ527" s="157"/>
      <c r="BR527" s="157"/>
      <c r="BS527" s="157"/>
      <c r="BT527" s="157"/>
      <c r="BU527" s="157"/>
      <c r="BV527" s="157"/>
      <c r="BW527" s="157"/>
      <c r="BX527" s="157"/>
      <c r="BY527" s="157"/>
      <c r="BZ527" s="157"/>
      <c r="CA527" s="157"/>
      <c r="CB527" s="157"/>
      <c r="CC527" s="157"/>
      <c r="CD527" s="157"/>
      <c r="CE527" s="157"/>
      <c r="CF527" s="157"/>
      <c r="CG527" s="157"/>
      <c r="CH527" s="157"/>
      <c r="CI527" s="157"/>
      <c r="CJ527" s="157"/>
      <c r="CK527" s="157"/>
      <c r="CL527" s="157"/>
      <c r="CM527" s="157"/>
      <c r="CN527" s="157"/>
      <c r="CO527" s="157"/>
      <c r="CP527" s="157"/>
      <c r="CQ527" s="157"/>
      <c r="CR527" s="157"/>
      <c r="CS527" s="157"/>
      <c r="CT527" s="157"/>
      <c r="CU527" s="157"/>
      <c r="CV527" s="157"/>
      <c r="CW527" s="157"/>
      <c r="CX527" s="157"/>
      <c r="CY527" s="157"/>
      <c r="CZ527" s="157"/>
      <c r="DA527" s="157"/>
      <c r="DB527" s="157"/>
      <c r="DC527" s="157"/>
      <c r="DD527" s="157"/>
      <c r="DE527" s="157"/>
      <c r="DF527" s="157"/>
      <c r="DG527" s="157"/>
      <c r="DH527" s="157"/>
      <c r="DI527" s="157"/>
      <c r="DJ527" s="157"/>
      <c r="DK527" s="157"/>
      <c r="DL527" s="157"/>
      <c r="DM527" s="157"/>
      <c r="DN527" s="157"/>
      <c r="DO527" s="157"/>
      <c r="DP527" s="157"/>
      <c r="DQ527" s="157"/>
      <c r="DR527" s="157"/>
      <c r="DS527" s="157"/>
      <c r="DT527" s="157"/>
      <c r="DU527" s="157"/>
      <c r="DV527" s="157"/>
      <c r="DW527" s="157"/>
      <c r="DX527" s="157"/>
      <c r="DY527" s="157"/>
      <c r="DZ527" s="157"/>
      <c r="EA527" s="157"/>
      <c r="EB527" s="157"/>
      <c r="EC527" s="157"/>
      <c r="ED527" s="157"/>
      <c r="EE527" s="157"/>
      <c r="EF527" s="157"/>
      <c r="EG527" s="157"/>
      <c r="EH527" s="157"/>
      <c r="EI527" s="157"/>
      <c r="EJ527" s="157"/>
      <c r="EK527" s="157"/>
      <c r="EL527" s="157"/>
      <c r="EM527" s="157"/>
      <c r="EN527" s="157"/>
      <c r="EO527" s="157"/>
      <c r="EP527" s="157"/>
      <c r="EQ527" s="157"/>
      <c r="ER527" s="157"/>
      <c r="ES527" s="157"/>
      <c r="ET527" s="157"/>
      <c r="EU527" s="157"/>
      <c r="EV527" s="157"/>
      <c r="EW527" s="157"/>
      <c r="EX527" s="157"/>
      <c r="EY527" s="157"/>
      <c r="EZ527" s="157"/>
      <c r="FA527" s="157"/>
      <c r="FB527" s="157"/>
      <c r="FC527" s="157"/>
      <c r="FD527" s="157"/>
      <c r="FE527" s="157"/>
      <c r="FF527" s="157"/>
      <c r="FG527" s="157"/>
      <c r="FH527" s="157"/>
      <c r="FI527" s="157"/>
      <c r="FJ527" s="157"/>
      <c r="FK527" s="157"/>
      <c r="FL527" s="157"/>
      <c r="FM527" s="157"/>
      <c r="FN527" s="157"/>
      <c r="FO527" s="157"/>
      <c r="FP527" s="157"/>
      <c r="FQ527" s="157"/>
      <c r="FR527" s="157"/>
      <c r="FS527" s="157"/>
      <c r="FT527" s="157"/>
      <c r="FU527" s="157"/>
      <c r="FV527" s="157"/>
      <c r="FW527" s="157"/>
      <c r="FX527" s="157"/>
      <c r="FY527" s="157"/>
      <c r="FZ527" s="157"/>
      <c r="GA527" s="157"/>
      <c r="GB527" s="157"/>
      <c r="GC527" s="157"/>
    </row>
    <row r="528" spans="1:185" s="531" customFormat="1" ht="13.8">
      <c r="A528" s="154" t="s">
        <v>6337</v>
      </c>
      <c r="B528" s="126" t="s">
        <v>6020</v>
      </c>
      <c r="C528" s="202">
        <v>5</v>
      </c>
      <c r="D528" s="146">
        <v>5800</v>
      </c>
      <c r="E528" s="146">
        <v>5800</v>
      </c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  <c r="Z528" s="157"/>
      <c r="AA528" s="157"/>
      <c r="AB528" s="157"/>
      <c r="AC528" s="157"/>
      <c r="AD528" s="157"/>
      <c r="AE528" s="157"/>
      <c r="AF528" s="157"/>
      <c r="AG528" s="157"/>
      <c r="AH528" s="157"/>
      <c r="AI528" s="157"/>
      <c r="AJ528" s="157"/>
      <c r="AK528" s="157"/>
      <c r="AL528" s="157"/>
      <c r="AM528" s="157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157"/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57"/>
      <c r="BN528" s="157"/>
      <c r="BO528" s="157"/>
      <c r="BP528" s="157"/>
      <c r="BQ528" s="157"/>
      <c r="BR528" s="157"/>
      <c r="BS528" s="157"/>
      <c r="BT528" s="157"/>
      <c r="BU528" s="157"/>
      <c r="BV528" s="157"/>
      <c r="BW528" s="157"/>
      <c r="BX528" s="157"/>
      <c r="BY528" s="157"/>
      <c r="BZ528" s="157"/>
      <c r="CA528" s="157"/>
      <c r="CB528" s="157"/>
      <c r="CC528" s="157"/>
      <c r="CD528" s="157"/>
      <c r="CE528" s="157"/>
      <c r="CF528" s="157"/>
      <c r="CG528" s="157"/>
      <c r="CH528" s="157"/>
      <c r="CI528" s="157"/>
      <c r="CJ528" s="157"/>
      <c r="CK528" s="157"/>
      <c r="CL528" s="157"/>
      <c r="CM528" s="157"/>
      <c r="CN528" s="157"/>
      <c r="CO528" s="157"/>
      <c r="CP528" s="157"/>
      <c r="CQ528" s="157"/>
      <c r="CR528" s="157"/>
      <c r="CS528" s="157"/>
      <c r="CT528" s="157"/>
      <c r="CU528" s="157"/>
      <c r="CV528" s="157"/>
      <c r="CW528" s="157"/>
      <c r="CX528" s="157"/>
      <c r="CY528" s="157"/>
      <c r="CZ528" s="157"/>
      <c r="DA528" s="157"/>
      <c r="DB528" s="157"/>
      <c r="DC528" s="157"/>
      <c r="DD528" s="157"/>
      <c r="DE528" s="157"/>
      <c r="DF528" s="157"/>
      <c r="DG528" s="157"/>
      <c r="DH528" s="157"/>
      <c r="DI528" s="157"/>
      <c r="DJ528" s="157"/>
      <c r="DK528" s="157"/>
      <c r="DL528" s="157"/>
      <c r="DM528" s="157"/>
      <c r="DN528" s="157"/>
      <c r="DO528" s="157"/>
      <c r="DP528" s="157"/>
      <c r="DQ528" s="157"/>
      <c r="DR528" s="157"/>
      <c r="DS528" s="157"/>
      <c r="DT528" s="157"/>
      <c r="DU528" s="157"/>
      <c r="DV528" s="157"/>
      <c r="DW528" s="157"/>
      <c r="DX528" s="157"/>
      <c r="DY528" s="157"/>
      <c r="DZ528" s="157"/>
      <c r="EA528" s="157"/>
      <c r="EB528" s="157"/>
      <c r="EC528" s="157"/>
      <c r="ED528" s="157"/>
      <c r="EE528" s="157"/>
      <c r="EF528" s="157"/>
      <c r="EG528" s="157"/>
      <c r="EH528" s="157"/>
      <c r="EI528" s="157"/>
      <c r="EJ528" s="157"/>
      <c r="EK528" s="157"/>
      <c r="EL528" s="157"/>
      <c r="EM528" s="157"/>
      <c r="EN528" s="157"/>
      <c r="EO528" s="157"/>
      <c r="EP528" s="157"/>
      <c r="EQ528" s="157"/>
      <c r="ER528" s="157"/>
      <c r="ES528" s="157"/>
      <c r="ET528" s="157"/>
      <c r="EU528" s="157"/>
      <c r="EV528" s="157"/>
      <c r="EW528" s="157"/>
      <c r="EX528" s="157"/>
      <c r="EY528" s="157"/>
      <c r="EZ528" s="157"/>
      <c r="FA528" s="157"/>
      <c r="FB528" s="157"/>
      <c r="FC528" s="157"/>
      <c r="FD528" s="157"/>
      <c r="FE528" s="157"/>
      <c r="FF528" s="157"/>
      <c r="FG528" s="157"/>
      <c r="FH528" s="157"/>
      <c r="FI528" s="157"/>
      <c r="FJ528" s="157"/>
      <c r="FK528" s="157"/>
      <c r="FL528" s="157"/>
      <c r="FM528" s="157"/>
      <c r="FN528" s="157"/>
      <c r="FO528" s="157"/>
      <c r="FP528" s="157"/>
      <c r="FQ528" s="157"/>
      <c r="FR528" s="157"/>
      <c r="FS528" s="157"/>
      <c r="FT528" s="157"/>
      <c r="FU528" s="157"/>
      <c r="FV528" s="157"/>
      <c r="FW528" s="157"/>
      <c r="FX528" s="157"/>
      <c r="FY528" s="157"/>
      <c r="FZ528" s="157"/>
      <c r="GA528" s="157"/>
      <c r="GB528" s="157"/>
      <c r="GC528" s="157"/>
    </row>
    <row r="529" spans="1:185" s="531" customFormat="1" ht="13.8">
      <c r="A529" s="154" t="s">
        <v>6338</v>
      </c>
      <c r="B529" s="126" t="s">
        <v>6020</v>
      </c>
      <c r="C529" s="202">
        <v>3</v>
      </c>
      <c r="D529" s="146">
        <v>6165</v>
      </c>
      <c r="E529" s="146">
        <v>6165</v>
      </c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  <c r="Z529" s="157"/>
      <c r="AA529" s="157"/>
      <c r="AB529" s="157"/>
      <c r="AC529" s="157"/>
      <c r="AD529" s="157"/>
      <c r="AE529" s="157"/>
      <c r="AF529" s="157"/>
      <c r="AG529" s="157"/>
      <c r="AH529" s="157"/>
      <c r="AI529" s="157"/>
      <c r="AJ529" s="157"/>
      <c r="AK529" s="157"/>
      <c r="AL529" s="157"/>
      <c r="AM529" s="157"/>
      <c r="AN529" s="157"/>
      <c r="AO529" s="157"/>
      <c r="AP529" s="157"/>
      <c r="AQ529" s="157"/>
      <c r="AR529" s="157"/>
      <c r="AS529" s="157"/>
      <c r="AT529" s="157"/>
      <c r="AU529" s="157"/>
      <c r="AV529" s="157"/>
      <c r="AW529" s="157"/>
      <c r="AX529" s="157"/>
      <c r="AY529" s="157"/>
      <c r="AZ529" s="157"/>
      <c r="BA529" s="157"/>
      <c r="BB529" s="157"/>
      <c r="BC529" s="157"/>
      <c r="BD529" s="157"/>
      <c r="BE529" s="157"/>
      <c r="BF529" s="157"/>
      <c r="BG529" s="157"/>
      <c r="BH529" s="157"/>
      <c r="BI529" s="157"/>
      <c r="BJ529" s="157"/>
      <c r="BK529" s="157"/>
      <c r="BL529" s="157"/>
      <c r="BM529" s="157"/>
      <c r="BN529" s="157"/>
      <c r="BO529" s="157"/>
      <c r="BP529" s="157"/>
      <c r="BQ529" s="157"/>
      <c r="BR529" s="157"/>
      <c r="BS529" s="157"/>
      <c r="BT529" s="157"/>
      <c r="BU529" s="157"/>
      <c r="BV529" s="157"/>
      <c r="BW529" s="157"/>
      <c r="BX529" s="157"/>
      <c r="BY529" s="157"/>
      <c r="BZ529" s="157"/>
      <c r="CA529" s="157"/>
      <c r="CB529" s="157"/>
      <c r="CC529" s="157"/>
      <c r="CD529" s="157"/>
      <c r="CE529" s="157"/>
      <c r="CF529" s="157"/>
      <c r="CG529" s="157"/>
      <c r="CH529" s="157"/>
      <c r="CI529" s="157"/>
      <c r="CJ529" s="157"/>
      <c r="CK529" s="157"/>
      <c r="CL529" s="157"/>
      <c r="CM529" s="157"/>
      <c r="CN529" s="157"/>
      <c r="CO529" s="157"/>
      <c r="CP529" s="157"/>
      <c r="CQ529" s="157"/>
      <c r="CR529" s="157"/>
      <c r="CS529" s="157"/>
      <c r="CT529" s="157"/>
      <c r="CU529" s="157"/>
      <c r="CV529" s="157"/>
      <c r="CW529" s="157"/>
      <c r="CX529" s="157"/>
      <c r="CY529" s="157"/>
      <c r="CZ529" s="157"/>
      <c r="DA529" s="157"/>
      <c r="DB529" s="157"/>
      <c r="DC529" s="157"/>
      <c r="DD529" s="157"/>
      <c r="DE529" s="157"/>
      <c r="DF529" s="157"/>
      <c r="DG529" s="157"/>
      <c r="DH529" s="157"/>
      <c r="DI529" s="157"/>
      <c r="DJ529" s="157"/>
      <c r="DK529" s="157"/>
      <c r="DL529" s="157"/>
      <c r="DM529" s="157"/>
      <c r="DN529" s="157"/>
      <c r="DO529" s="157"/>
      <c r="DP529" s="157"/>
      <c r="DQ529" s="157"/>
      <c r="DR529" s="157"/>
      <c r="DS529" s="157"/>
      <c r="DT529" s="157"/>
      <c r="DU529" s="157"/>
      <c r="DV529" s="157"/>
      <c r="DW529" s="157"/>
      <c r="DX529" s="157"/>
      <c r="DY529" s="157"/>
      <c r="DZ529" s="157"/>
      <c r="EA529" s="157"/>
      <c r="EB529" s="157"/>
      <c r="EC529" s="157"/>
      <c r="ED529" s="157"/>
      <c r="EE529" s="157"/>
      <c r="EF529" s="157"/>
      <c r="EG529" s="157"/>
      <c r="EH529" s="157"/>
      <c r="EI529" s="157"/>
      <c r="EJ529" s="157"/>
      <c r="EK529" s="157"/>
      <c r="EL529" s="157"/>
      <c r="EM529" s="157"/>
      <c r="EN529" s="157"/>
      <c r="EO529" s="157"/>
      <c r="EP529" s="157"/>
      <c r="EQ529" s="157"/>
      <c r="ER529" s="157"/>
      <c r="ES529" s="157"/>
      <c r="ET529" s="157"/>
      <c r="EU529" s="157"/>
      <c r="EV529" s="157"/>
      <c r="EW529" s="157"/>
      <c r="EX529" s="157"/>
      <c r="EY529" s="157"/>
      <c r="EZ529" s="157"/>
      <c r="FA529" s="157"/>
      <c r="FB529" s="157"/>
      <c r="FC529" s="157"/>
      <c r="FD529" s="157"/>
      <c r="FE529" s="157"/>
      <c r="FF529" s="157"/>
      <c r="FG529" s="157"/>
      <c r="FH529" s="157"/>
      <c r="FI529" s="157"/>
      <c r="FJ529" s="157"/>
      <c r="FK529" s="157"/>
      <c r="FL529" s="157"/>
      <c r="FM529" s="157"/>
      <c r="FN529" s="157"/>
      <c r="FO529" s="157"/>
      <c r="FP529" s="157"/>
      <c r="FQ529" s="157"/>
      <c r="FR529" s="157"/>
      <c r="FS529" s="157"/>
      <c r="FT529" s="157"/>
      <c r="FU529" s="157"/>
      <c r="FV529" s="157"/>
      <c r="FW529" s="157"/>
      <c r="FX529" s="157"/>
      <c r="FY529" s="157"/>
      <c r="FZ529" s="157"/>
      <c r="GA529" s="157"/>
      <c r="GB529" s="157"/>
      <c r="GC529" s="157"/>
    </row>
    <row r="530" spans="1:185" s="531" customFormat="1" ht="13.8">
      <c r="A530" s="154" t="s">
        <v>6339</v>
      </c>
      <c r="B530" s="126" t="s">
        <v>6020</v>
      </c>
      <c r="C530" s="202">
        <v>3</v>
      </c>
      <c r="D530" s="146">
        <v>7000</v>
      </c>
      <c r="E530" s="146">
        <v>7000</v>
      </c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  <c r="AD530" s="157"/>
      <c r="AE530" s="157"/>
      <c r="AF530" s="157"/>
      <c r="AG530" s="157"/>
      <c r="AH530" s="157"/>
      <c r="AI530" s="157"/>
      <c r="AJ530" s="157"/>
      <c r="AK530" s="157"/>
      <c r="AL530" s="157"/>
      <c r="AM530" s="157"/>
      <c r="AN530" s="157"/>
      <c r="AO530" s="157"/>
      <c r="AP530" s="157"/>
      <c r="AQ530" s="157"/>
      <c r="AR530" s="157"/>
      <c r="AS530" s="157"/>
      <c r="AT530" s="157"/>
      <c r="AU530" s="157"/>
      <c r="AV530" s="157"/>
      <c r="AW530" s="157"/>
      <c r="AX530" s="157"/>
      <c r="AY530" s="157"/>
      <c r="AZ530" s="157"/>
      <c r="BA530" s="157"/>
      <c r="BB530" s="157"/>
      <c r="BC530" s="157"/>
      <c r="BD530" s="157"/>
      <c r="BE530" s="157"/>
      <c r="BF530" s="157"/>
      <c r="BG530" s="157"/>
      <c r="BH530" s="157"/>
      <c r="BI530" s="157"/>
      <c r="BJ530" s="157"/>
      <c r="BK530" s="157"/>
      <c r="BL530" s="157"/>
      <c r="BM530" s="157"/>
      <c r="BN530" s="157"/>
      <c r="BO530" s="157"/>
      <c r="BP530" s="157"/>
      <c r="BQ530" s="157"/>
      <c r="BR530" s="157"/>
      <c r="BS530" s="157"/>
      <c r="BT530" s="157"/>
      <c r="BU530" s="157"/>
      <c r="BV530" s="157"/>
      <c r="BW530" s="157"/>
      <c r="BX530" s="157"/>
      <c r="BY530" s="157"/>
      <c r="BZ530" s="157"/>
      <c r="CA530" s="157"/>
      <c r="CB530" s="157"/>
      <c r="CC530" s="157"/>
      <c r="CD530" s="157"/>
      <c r="CE530" s="157"/>
      <c r="CF530" s="157"/>
      <c r="CG530" s="157"/>
      <c r="CH530" s="157"/>
      <c r="CI530" s="157"/>
      <c r="CJ530" s="157"/>
      <c r="CK530" s="157"/>
      <c r="CL530" s="157"/>
      <c r="CM530" s="157"/>
      <c r="CN530" s="157"/>
      <c r="CO530" s="157"/>
      <c r="CP530" s="157"/>
      <c r="CQ530" s="157"/>
      <c r="CR530" s="157"/>
      <c r="CS530" s="157"/>
      <c r="CT530" s="157"/>
      <c r="CU530" s="157"/>
      <c r="CV530" s="157"/>
      <c r="CW530" s="157"/>
      <c r="CX530" s="157"/>
      <c r="CY530" s="157"/>
      <c r="CZ530" s="157"/>
      <c r="DA530" s="157"/>
      <c r="DB530" s="157"/>
      <c r="DC530" s="157"/>
      <c r="DD530" s="157"/>
      <c r="DE530" s="157"/>
      <c r="DF530" s="157"/>
      <c r="DG530" s="157"/>
      <c r="DH530" s="157"/>
      <c r="DI530" s="157"/>
      <c r="DJ530" s="157"/>
      <c r="DK530" s="157"/>
      <c r="DL530" s="157"/>
      <c r="DM530" s="157"/>
      <c r="DN530" s="157"/>
      <c r="DO530" s="157"/>
      <c r="DP530" s="157"/>
      <c r="DQ530" s="157"/>
      <c r="DR530" s="157"/>
      <c r="DS530" s="157"/>
      <c r="DT530" s="157"/>
      <c r="DU530" s="157"/>
      <c r="DV530" s="157"/>
      <c r="DW530" s="157"/>
      <c r="DX530" s="157"/>
      <c r="DY530" s="157"/>
      <c r="DZ530" s="157"/>
      <c r="EA530" s="157"/>
      <c r="EB530" s="157"/>
      <c r="EC530" s="157"/>
      <c r="ED530" s="157"/>
      <c r="EE530" s="157"/>
      <c r="EF530" s="157"/>
      <c r="EG530" s="157"/>
      <c r="EH530" s="157"/>
      <c r="EI530" s="157"/>
      <c r="EJ530" s="157"/>
      <c r="EK530" s="157"/>
      <c r="EL530" s="157"/>
      <c r="EM530" s="157"/>
      <c r="EN530" s="157"/>
      <c r="EO530" s="157"/>
      <c r="EP530" s="157"/>
      <c r="EQ530" s="157"/>
      <c r="ER530" s="157"/>
      <c r="ES530" s="157"/>
      <c r="ET530" s="157"/>
      <c r="EU530" s="157"/>
      <c r="EV530" s="157"/>
      <c r="EW530" s="157"/>
      <c r="EX530" s="157"/>
      <c r="EY530" s="157"/>
      <c r="EZ530" s="157"/>
      <c r="FA530" s="157"/>
      <c r="FB530" s="157"/>
      <c r="FC530" s="157"/>
      <c r="FD530" s="157"/>
      <c r="FE530" s="157"/>
      <c r="FF530" s="157"/>
      <c r="FG530" s="157"/>
      <c r="FH530" s="157"/>
      <c r="FI530" s="157"/>
      <c r="FJ530" s="157"/>
      <c r="FK530" s="157"/>
      <c r="FL530" s="157"/>
      <c r="FM530" s="157"/>
      <c r="FN530" s="157"/>
      <c r="FO530" s="157"/>
      <c r="FP530" s="157"/>
      <c r="FQ530" s="157"/>
      <c r="FR530" s="157"/>
      <c r="FS530" s="157"/>
      <c r="FT530" s="157"/>
      <c r="FU530" s="157"/>
      <c r="FV530" s="157"/>
      <c r="FW530" s="157"/>
      <c r="FX530" s="157"/>
      <c r="FY530" s="157"/>
      <c r="FZ530" s="157"/>
      <c r="GA530" s="157"/>
      <c r="GB530" s="157"/>
      <c r="GC530" s="157"/>
    </row>
    <row r="531" spans="1:185" s="531" customFormat="1" ht="13.8">
      <c r="A531" s="154" t="s">
        <v>6340</v>
      </c>
      <c r="B531" s="126" t="s">
        <v>6020</v>
      </c>
      <c r="C531" s="202">
        <v>20</v>
      </c>
      <c r="D531" s="146">
        <v>8000</v>
      </c>
      <c r="E531" s="146">
        <v>8000</v>
      </c>
      <c r="F531" s="157"/>
      <c r="G531" s="157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  <c r="AD531" s="157"/>
      <c r="AE531" s="157"/>
      <c r="AF531" s="157"/>
      <c r="AG531" s="157"/>
      <c r="AH531" s="157"/>
      <c r="AI531" s="157"/>
      <c r="AJ531" s="157"/>
      <c r="AK531" s="157"/>
      <c r="AL531" s="157"/>
      <c r="AM531" s="157"/>
      <c r="AN531" s="157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7"/>
      <c r="AY531" s="157"/>
      <c r="AZ531" s="157"/>
      <c r="BA531" s="157"/>
      <c r="BB531" s="157"/>
      <c r="BC531" s="157"/>
      <c r="BD531" s="157"/>
      <c r="BE531" s="157"/>
      <c r="BF531" s="157"/>
      <c r="BG531" s="157"/>
      <c r="BH531" s="157"/>
      <c r="BI531" s="157"/>
      <c r="BJ531" s="157"/>
      <c r="BK531" s="157"/>
      <c r="BL531" s="157"/>
      <c r="BM531" s="157"/>
      <c r="BN531" s="157"/>
      <c r="BO531" s="157"/>
      <c r="BP531" s="157"/>
      <c r="BQ531" s="157"/>
      <c r="BR531" s="157"/>
      <c r="BS531" s="157"/>
      <c r="BT531" s="157"/>
      <c r="BU531" s="157"/>
      <c r="BV531" s="157"/>
      <c r="BW531" s="157"/>
      <c r="BX531" s="157"/>
      <c r="BY531" s="157"/>
      <c r="BZ531" s="157"/>
      <c r="CA531" s="157"/>
      <c r="CB531" s="157"/>
      <c r="CC531" s="157"/>
      <c r="CD531" s="157"/>
      <c r="CE531" s="157"/>
      <c r="CF531" s="157"/>
      <c r="CG531" s="157"/>
      <c r="CH531" s="157"/>
      <c r="CI531" s="157"/>
      <c r="CJ531" s="157"/>
      <c r="CK531" s="157"/>
      <c r="CL531" s="157"/>
      <c r="CM531" s="157"/>
      <c r="CN531" s="157"/>
      <c r="CO531" s="157"/>
      <c r="CP531" s="157"/>
      <c r="CQ531" s="157"/>
      <c r="CR531" s="157"/>
      <c r="CS531" s="157"/>
      <c r="CT531" s="157"/>
      <c r="CU531" s="157"/>
      <c r="CV531" s="157"/>
      <c r="CW531" s="157"/>
      <c r="CX531" s="157"/>
      <c r="CY531" s="157"/>
      <c r="CZ531" s="157"/>
      <c r="DA531" s="157"/>
      <c r="DB531" s="157"/>
      <c r="DC531" s="157"/>
      <c r="DD531" s="157"/>
      <c r="DE531" s="157"/>
      <c r="DF531" s="157"/>
      <c r="DG531" s="157"/>
      <c r="DH531" s="157"/>
      <c r="DI531" s="157"/>
      <c r="DJ531" s="157"/>
      <c r="DK531" s="157"/>
      <c r="DL531" s="157"/>
      <c r="DM531" s="157"/>
      <c r="DN531" s="157"/>
      <c r="DO531" s="157"/>
      <c r="DP531" s="157"/>
      <c r="DQ531" s="157"/>
      <c r="DR531" s="157"/>
      <c r="DS531" s="157"/>
      <c r="DT531" s="157"/>
      <c r="DU531" s="157"/>
      <c r="DV531" s="157"/>
      <c r="DW531" s="157"/>
      <c r="DX531" s="157"/>
      <c r="DY531" s="157"/>
      <c r="DZ531" s="157"/>
      <c r="EA531" s="157"/>
      <c r="EB531" s="157"/>
      <c r="EC531" s="157"/>
      <c r="ED531" s="157"/>
      <c r="EE531" s="157"/>
      <c r="EF531" s="157"/>
      <c r="EG531" s="157"/>
      <c r="EH531" s="157"/>
      <c r="EI531" s="157"/>
      <c r="EJ531" s="157"/>
      <c r="EK531" s="157"/>
      <c r="EL531" s="157"/>
      <c r="EM531" s="157"/>
      <c r="EN531" s="157"/>
      <c r="EO531" s="157"/>
      <c r="EP531" s="157"/>
      <c r="EQ531" s="157"/>
      <c r="ER531" s="157"/>
      <c r="ES531" s="157"/>
      <c r="ET531" s="157"/>
      <c r="EU531" s="157"/>
      <c r="EV531" s="157"/>
      <c r="EW531" s="157"/>
      <c r="EX531" s="157"/>
      <c r="EY531" s="157"/>
      <c r="EZ531" s="157"/>
      <c r="FA531" s="157"/>
      <c r="FB531" s="157"/>
      <c r="FC531" s="157"/>
      <c r="FD531" s="157"/>
      <c r="FE531" s="157"/>
      <c r="FF531" s="157"/>
      <c r="FG531" s="157"/>
      <c r="FH531" s="157"/>
      <c r="FI531" s="157"/>
      <c r="FJ531" s="157"/>
      <c r="FK531" s="157"/>
      <c r="FL531" s="157"/>
      <c r="FM531" s="157"/>
      <c r="FN531" s="157"/>
      <c r="FO531" s="157"/>
      <c r="FP531" s="157"/>
      <c r="FQ531" s="157"/>
      <c r="FR531" s="157"/>
      <c r="FS531" s="157"/>
      <c r="FT531" s="157"/>
      <c r="FU531" s="157"/>
      <c r="FV531" s="157"/>
      <c r="FW531" s="157"/>
      <c r="FX531" s="157"/>
      <c r="FY531" s="157"/>
      <c r="FZ531" s="157"/>
      <c r="GA531" s="157"/>
      <c r="GB531" s="157"/>
      <c r="GC531" s="157"/>
    </row>
    <row r="532" spans="1:185" s="531" customFormat="1" ht="13.8">
      <c r="A532" s="154" t="s">
        <v>6341</v>
      </c>
      <c r="B532" s="126" t="s">
        <v>6020</v>
      </c>
      <c r="C532" s="202">
        <v>12</v>
      </c>
      <c r="D532" s="146">
        <v>3387.98</v>
      </c>
      <c r="E532" s="146">
        <v>3387.98</v>
      </c>
      <c r="F532" s="157"/>
      <c r="G532" s="1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  <c r="AD532" s="157"/>
      <c r="AE532" s="157"/>
      <c r="AF532" s="157"/>
      <c r="AG532" s="157"/>
      <c r="AH532" s="157"/>
      <c r="AI532" s="157"/>
      <c r="AJ532" s="157"/>
      <c r="AK532" s="157"/>
      <c r="AL532" s="157"/>
      <c r="AM532" s="157"/>
      <c r="AN532" s="157"/>
      <c r="AO532" s="157"/>
      <c r="AP532" s="157"/>
      <c r="AQ532" s="157"/>
      <c r="AR532" s="157"/>
      <c r="AS532" s="157"/>
      <c r="AT532" s="157"/>
      <c r="AU532" s="157"/>
      <c r="AV532" s="157"/>
      <c r="AW532" s="157"/>
      <c r="AX532" s="157"/>
      <c r="AY532" s="157"/>
      <c r="AZ532" s="157"/>
      <c r="BA532" s="157"/>
      <c r="BB532" s="157"/>
      <c r="BC532" s="157"/>
      <c r="BD532" s="157"/>
      <c r="BE532" s="157"/>
      <c r="BF532" s="157"/>
      <c r="BG532" s="157"/>
      <c r="BH532" s="157"/>
      <c r="BI532" s="157"/>
      <c r="BJ532" s="157"/>
      <c r="BK532" s="157"/>
      <c r="BL532" s="157"/>
      <c r="BM532" s="157"/>
      <c r="BN532" s="157"/>
      <c r="BO532" s="157"/>
      <c r="BP532" s="157"/>
      <c r="BQ532" s="157"/>
      <c r="BR532" s="157"/>
      <c r="BS532" s="157"/>
      <c r="BT532" s="157"/>
      <c r="BU532" s="157"/>
      <c r="BV532" s="157"/>
      <c r="BW532" s="157"/>
      <c r="BX532" s="157"/>
      <c r="BY532" s="157"/>
      <c r="BZ532" s="157"/>
      <c r="CA532" s="157"/>
      <c r="CB532" s="157"/>
      <c r="CC532" s="157"/>
      <c r="CD532" s="157"/>
      <c r="CE532" s="157"/>
      <c r="CF532" s="157"/>
      <c r="CG532" s="157"/>
      <c r="CH532" s="157"/>
      <c r="CI532" s="157"/>
      <c r="CJ532" s="157"/>
      <c r="CK532" s="157"/>
      <c r="CL532" s="157"/>
      <c r="CM532" s="157"/>
      <c r="CN532" s="157"/>
      <c r="CO532" s="157"/>
      <c r="CP532" s="157"/>
      <c r="CQ532" s="157"/>
      <c r="CR532" s="157"/>
      <c r="CS532" s="157"/>
      <c r="CT532" s="157"/>
      <c r="CU532" s="157"/>
      <c r="CV532" s="157"/>
      <c r="CW532" s="157"/>
      <c r="CX532" s="157"/>
      <c r="CY532" s="157"/>
      <c r="CZ532" s="157"/>
      <c r="DA532" s="157"/>
      <c r="DB532" s="157"/>
      <c r="DC532" s="157"/>
      <c r="DD532" s="157"/>
      <c r="DE532" s="157"/>
      <c r="DF532" s="157"/>
      <c r="DG532" s="157"/>
      <c r="DH532" s="157"/>
      <c r="DI532" s="157"/>
      <c r="DJ532" s="157"/>
      <c r="DK532" s="157"/>
      <c r="DL532" s="157"/>
      <c r="DM532" s="157"/>
      <c r="DN532" s="157"/>
      <c r="DO532" s="157"/>
      <c r="DP532" s="157"/>
      <c r="DQ532" s="157"/>
      <c r="DR532" s="157"/>
      <c r="DS532" s="157"/>
      <c r="DT532" s="157"/>
      <c r="DU532" s="157"/>
      <c r="DV532" s="157"/>
      <c r="DW532" s="157"/>
      <c r="DX532" s="157"/>
      <c r="DY532" s="157"/>
      <c r="DZ532" s="157"/>
      <c r="EA532" s="157"/>
      <c r="EB532" s="157"/>
      <c r="EC532" s="157"/>
      <c r="ED532" s="157"/>
      <c r="EE532" s="157"/>
      <c r="EF532" s="157"/>
      <c r="EG532" s="157"/>
      <c r="EH532" s="157"/>
      <c r="EI532" s="157"/>
      <c r="EJ532" s="157"/>
      <c r="EK532" s="157"/>
      <c r="EL532" s="157"/>
      <c r="EM532" s="157"/>
      <c r="EN532" s="157"/>
      <c r="EO532" s="157"/>
      <c r="EP532" s="157"/>
      <c r="EQ532" s="157"/>
      <c r="ER532" s="157"/>
      <c r="ES532" s="157"/>
      <c r="ET532" s="157"/>
      <c r="EU532" s="157"/>
      <c r="EV532" s="157"/>
      <c r="EW532" s="157"/>
      <c r="EX532" s="157"/>
      <c r="EY532" s="157"/>
      <c r="EZ532" s="157"/>
      <c r="FA532" s="157"/>
      <c r="FB532" s="157"/>
      <c r="FC532" s="157"/>
      <c r="FD532" s="157"/>
      <c r="FE532" s="157"/>
      <c r="FF532" s="157"/>
      <c r="FG532" s="157"/>
      <c r="FH532" s="157"/>
      <c r="FI532" s="157"/>
      <c r="FJ532" s="157"/>
      <c r="FK532" s="157"/>
      <c r="FL532" s="157"/>
      <c r="FM532" s="157"/>
      <c r="FN532" s="157"/>
      <c r="FO532" s="157"/>
      <c r="FP532" s="157"/>
      <c r="FQ532" s="157"/>
      <c r="FR532" s="157"/>
      <c r="FS532" s="157"/>
      <c r="FT532" s="157"/>
      <c r="FU532" s="157"/>
      <c r="FV532" s="157"/>
      <c r="FW532" s="157"/>
      <c r="FX532" s="157"/>
      <c r="FY532" s="157"/>
      <c r="FZ532" s="157"/>
      <c r="GA532" s="157"/>
      <c r="GB532" s="157"/>
      <c r="GC532" s="157"/>
    </row>
    <row r="533" spans="1:185" s="531" customFormat="1" ht="13.8">
      <c r="A533" s="154" t="s">
        <v>6342</v>
      </c>
      <c r="B533" s="126" t="s">
        <v>6020</v>
      </c>
      <c r="C533" s="202">
        <v>19</v>
      </c>
      <c r="D533" s="146">
        <v>8826.9599999999991</v>
      </c>
      <c r="E533" s="146">
        <v>8826.9599999999991</v>
      </c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  <c r="Z533" s="157"/>
      <c r="AA533" s="157"/>
      <c r="AB533" s="157"/>
      <c r="AC533" s="157"/>
      <c r="AD533" s="157"/>
      <c r="AE533" s="157"/>
      <c r="AF533" s="157"/>
      <c r="AG533" s="157"/>
      <c r="AH533" s="157"/>
      <c r="AI533" s="157"/>
      <c r="AJ533" s="157"/>
      <c r="AK533" s="157"/>
      <c r="AL533" s="157"/>
      <c r="AM533" s="157"/>
      <c r="AN533" s="157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7"/>
      <c r="AY533" s="157"/>
      <c r="AZ533" s="157"/>
      <c r="BA533" s="157"/>
      <c r="BB533" s="157"/>
      <c r="BC533" s="157"/>
      <c r="BD533" s="157"/>
      <c r="BE533" s="157"/>
      <c r="BF533" s="157"/>
      <c r="BG533" s="157"/>
      <c r="BH533" s="157"/>
      <c r="BI533" s="157"/>
      <c r="BJ533" s="157"/>
      <c r="BK533" s="157"/>
      <c r="BL533" s="157"/>
      <c r="BM533" s="157"/>
      <c r="BN533" s="157"/>
      <c r="BO533" s="157"/>
      <c r="BP533" s="157"/>
      <c r="BQ533" s="157"/>
      <c r="BR533" s="157"/>
      <c r="BS533" s="157"/>
      <c r="BT533" s="157"/>
      <c r="BU533" s="157"/>
      <c r="BV533" s="157"/>
      <c r="BW533" s="157"/>
      <c r="BX533" s="157"/>
      <c r="BY533" s="157"/>
      <c r="BZ533" s="157"/>
      <c r="CA533" s="157"/>
      <c r="CB533" s="157"/>
      <c r="CC533" s="157"/>
      <c r="CD533" s="157"/>
      <c r="CE533" s="157"/>
      <c r="CF533" s="157"/>
      <c r="CG533" s="157"/>
      <c r="CH533" s="157"/>
      <c r="CI533" s="157"/>
      <c r="CJ533" s="157"/>
      <c r="CK533" s="157"/>
      <c r="CL533" s="157"/>
      <c r="CM533" s="157"/>
      <c r="CN533" s="157"/>
      <c r="CO533" s="157"/>
      <c r="CP533" s="157"/>
      <c r="CQ533" s="157"/>
      <c r="CR533" s="157"/>
      <c r="CS533" s="157"/>
      <c r="CT533" s="157"/>
      <c r="CU533" s="157"/>
      <c r="CV533" s="157"/>
      <c r="CW533" s="157"/>
      <c r="CX533" s="157"/>
      <c r="CY533" s="157"/>
      <c r="CZ533" s="157"/>
      <c r="DA533" s="157"/>
      <c r="DB533" s="157"/>
      <c r="DC533" s="157"/>
      <c r="DD533" s="157"/>
      <c r="DE533" s="157"/>
      <c r="DF533" s="157"/>
      <c r="DG533" s="157"/>
      <c r="DH533" s="157"/>
      <c r="DI533" s="157"/>
      <c r="DJ533" s="157"/>
      <c r="DK533" s="157"/>
      <c r="DL533" s="157"/>
      <c r="DM533" s="157"/>
      <c r="DN533" s="157"/>
      <c r="DO533" s="157"/>
      <c r="DP533" s="157"/>
      <c r="DQ533" s="157"/>
      <c r="DR533" s="157"/>
      <c r="DS533" s="157"/>
      <c r="DT533" s="157"/>
      <c r="DU533" s="157"/>
      <c r="DV533" s="157"/>
      <c r="DW533" s="157"/>
      <c r="DX533" s="157"/>
      <c r="DY533" s="157"/>
      <c r="DZ533" s="157"/>
      <c r="EA533" s="157"/>
      <c r="EB533" s="157"/>
      <c r="EC533" s="157"/>
      <c r="ED533" s="157"/>
      <c r="EE533" s="157"/>
      <c r="EF533" s="157"/>
      <c r="EG533" s="157"/>
      <c r="EH533" s="157"/>
      <c r="EI533" s="157"/>
      <c r="EJ533" s="157"/>
      <c r="EK533" s="157"/>
      <c r="EL533" s="157"/>
      <c r="EM533" s="157"/>
      <c r="EN533" s="157"/>
      <c r="EO533" s="157"/>
      <c r="EP533" s="157"/>
      <c r="EQ533" s="157"/>
      <c r="ER533" s="157"/>
      <c r="ES533" s="157"/>
      <c r="ET533" s="157"/>
      <c r="EU533" s="157"/>
      <c r="EV533" s="157"/>
      <c r="EW533" s="157"/>
      <c r="EX533" s="157"/>
      <c r="EY533" s="157"/>
      <c r="EZ533" s="157"/>
      <c r="FA533" s="157"/>
      <c r="FB533" s="157"/>
      <c r="FC533" s="157"/>
      <c r="FD533" s="157"/>
      <c r="FE533" s="157"/>
      <c r="FF533" s="157"/>
      <c r="FG533" s="157"/>
      <c r="FH533" s="157"/>
      <c r="FI533" s="157"/>
      <c r="FJ533" s="157"/>
      <c r="FK533" s="157"/>
      <c r="FL533" s="157"/>
      <c r="FM533" s="157"/>
      <c r="FN533" s="157"/>
      <c r="FO533" s="157"/>
      <c r="FP533" s="157"/>
      <c r="FQ533" s="157"/>
      <c r="FR533" s="157"/>
      <c r="FS533" s="157"/>
      <c r="FT533" s="157"/>
      <c r="FU533" s="157"/>
      <c r="FV533" s="157"/>
      <c r="FW533" s="157"/>
      <c r="FX533" s="157"/>
      <c r="FY533" s="157"/>
      <c r="FZ533" s="157"/>
      <c r="GA533" s="157"/>
      <c r="GB533" s="157"/>
      <c r="GC533" s="157"/>
    </row>
    <row r="534" spans="1:185" s="531" customFormat="1" ht="13.8">
      <c r="A534" s="154" t="s">
        <v>6343</v>
      </c>
      <c r="B534" s="126" t="s">
        <v>6020</v>
      </c>
      <c r="C534" s="202">
        <v>6</v>
      </c>
      <c r="D534" s="146">
        <v>11288</v>
      </c>
      <c r="E534" s="146">
        <v>11288</v>
      </c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  <c r="AD534" s="157"/>
      <c r="AE534" s="157"/>
      <c r="AF534" s="157"/>
      <c r="AG534" s="157"/>
      <c r="AH534" s="157"/>
      <c r="AI534" s="157"/>
      <c r="AJ534" s="157"/>
      <c r="AK534" s="157"/>
      <c r="AL534" s="157"/>
      <c r="AM534" s="157"/>
      <c r="AN534" s="157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157"/>
      <c r="AZ534" s="157"/>
      <c r="BA534" s="157"/>
      <c r="BB534" s="157"/>
      <c r="BC534" s="157"/>
      <c r="BD534" s="157"/>
      <c r="BE534" s="157"/>
      <c r="BF534" s="157"/>
      <c r="BG534" s="157"/>
      <c r="BH534" s="157"/>
      <c r="BI534" s="157"/>
      <c r="BJ534" s="157"/>
      <c r="BK534" s="157"/>
      <c r="BL534" s="157"/>
      <c r="BM534" s="157"/>
      <c r="BN534" s="157"/>
      <c r="BO534" s="157"/>
      <c r="BP534" s="157"/>
      <c r="BQ534" s="157"/>
      <c r="BR534" s="157"/>
      <c r="BS534" s="157"/>
      <c r="BT534" s="157"/>
      <c r="BU534" s="157"/>
      <c r="BV534" s="157"/>
      <c r="BW534" s="157"/>
      <c r="BX534" s="157"/>
      <c r="BY534" s="157"/>
      <c r="BZ534" s="157"/>
      <c r="CA534" s="157"/>
      <c r="CB534" s="157"/>
      <c r="CC534" s="157"/>
      <c r="CD534" s="157"/>
      <c r="CE534" s="157"/>
      <c r="CF534" s="157"/>
      <c r="CG534" s="157"/>
      <c r="CH534" s="157"/>
      <c r="CI534" s="157"/>
      <c r="CJ534" s="157"/>
      <c r="CK534" s="157"/>
      <c r="CL534" s="157"/>
      <c r="CM534" s="157"/>
      <c r="CN534" s="157"/>
      <c r="CO534" s="157"/>
      <c r="CP534" s="157"/>
      <c r="CQ534" s="157"/>
      <c r="CR534" s="157"/>
      <c r="CS534" s="157"/>
      <c r="CT534" s="157"/>
      <c r="CU534" s="157"/>
      <c r="CV534" s="157"/>
      <c r="CW534" s="157"/>
      <c r="CX534" s="157"/>
      <c r="CY534" s="157"/>
      <c r="CZ534" s="157"/>
      <c r="DA534" s="157"/>
      <c r="DB534" s="157"/>
      <c r="DC534" s="157"/>
      <c r="DD534" s="157"/>
      <c r="DE534" s="157"/>
      <c r="DF534" s="157"/>
      <c r="DG534" s="157"/>
      <c r="DH534" s="157"/>
      <c r="DI534" s="157"/>
      <c r="DJ534" s="157"/>
      <c r="DK534" s="157"/>
      <c r="DL534" s="157"/>
      <c r="DM534" s="157"/>
      <c r="DN534" s="157"/>
      <c r="DO534" s="157"/>
      <c r="DP534" s="157"/>
      <c r="DQ534" s="157"/>
      <c r="DR534" s="157"/>
      <c r="DS534" s="157"/>
      <c r="DT534" s="157"/>
      <c r="DU534" s="157"/>
      <c r="DV534" s="157"/>
      <c r="DW534" s="157"/>
      <c r="DX534" s="157"/>
      <c r="DY534" s="157"/>
      <c r="DZ534" s="157"/>
      <c r="EA534" s="157"/>
      <c r="EB534" s="157"/>
      <c r="EC534" s="157"/>
      <c r="ED534" s="157"/>
      <c r="EE534" s="157"/>
      <c r="EF534" s="157"/>
      <c r="EG534" s="157"/>
      <c r="EH534" s="157"/>
      <c r="EI534" s="157"/>
      <c r="EJ534" s="157"/>
      <c r="EK534" s="157"/>
      <c r="EL534" s="157"/>
      <c r="EM534" s="157"/>
      <c r="EN534" s="157"/>
      <c r="EO534" s="157"/>
      <c r="EP534" s="157"/>
      <c r="EQ534" s="157"/>
      <c r="ER534" s="157"/>
      <c r="ES534" s="157"/>
      <c r="ET534" s="157"/>
      <c r="EU534" s="157"/>
      <c r="EV534" s="157"/>
      <c r="EW534" s="157"/>
      <c r="EX534" s="157"/>
      <c r="EY534" s="157"/>
      <c r="EZ534" s="157"/>
      <c r="FA534" s="157"/>
      <c r="FB534" s="157"/>
      <c r="FC534" s="157"/>
      <c r="FD534" s="157"/>
      <c r="FE534" s="157"/>
      <c r="FF534" s="157"/>
      <c r="FG534" s="157"/>
      <c r="FH534" s="157"/>
      <c r="FI534" s="157"/>
      <c r="FJ534" s="157"/>
      <c r="FK534" s="157"/>
      <c r="FL534" s="157"/>
      <c r="FM534" s="157"/>
      <c r="FN534" s="157"/>
      <c r="FO534" s="157"/>
      <c r="FP534" s="157"/>
      <c r="FQ534" s="157"/>
      <c r="FR534" s="157"/>
      <c r="FS534" s="157"/>
      <c r="FT534" s="157"/>
      <c r="FU534" s="157"/>
      <c r="FV534" s="157"/>
      <c r="FW534" s="157"/>
      <c r="FX534" s="157"/>
      <c r="FY534" s="157"/>
      <c r="FZ534" s="157"/>
      <c r="GA534" s="157"/>
      <c r="GB534" s="157"/>
      <c r="GC534" s="157"/>
    </row>
    <row r="535" spans="1:185" s="531" customFormat="1" ht="13.8">
      <c r="A535" s="154" t="s">
        <v>6344</v>
      </c>
      <c r="B535" s="126" t="s">
        <v>6020</v>
      </c>
      <c r="C535" s="202">
        <v>1</v>
      </c>
      <c r="D535" s="146">
        <v>6010</v>
      </c>
      <c r="E535" s="146">
        <v>6010</v>
      </c>
      <c r="F535" s="157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  <c r="AD535" s="157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157"/>
      <c r="BN535" s="157"/>
      <c r="BO535" s="157"/>
      <c r="BP535" s="157"/>
      <c r="BQ535" s="157"/>
      <c r="BR535" s="157"/>
      <c r="BS535" s="157"/>
      <c r="BT535" s="157"/>
      <c r="BU535" s="157"/>
      <c r="BV535" s="157"/>
      <c r="BW535" s="157"/>
      <c r="BX535" s="157"/>
      <c r="BY535" s="157"/>
      <c r="BZ535" s="157"/>
      <c r="CA535" s="157"/>
      <c r="CB535" s="157"/>
      <c r="CC535" s="157"/>
      <c r="CD535" s="157"/>
      <c r="CE535" s="157"/>
      <c r="CF535" s="157"/>
      <c r="CG535" s="157"/>
      <c r="CH535" s="157"/>
      <c r="CI535" s="157"/>
      <c r="CJ535" s="157"/>
      <c r="CK535" s="157"/>
      <c r="CL535" s="157"/>
      <c r="CM535" s="157"/>
      <c r="CN535" s="157"/>
      <c r="CO535" s="157"/>
      <c r="CP535" s="157"/>
      <c r="CQ535" s="157"/>
      <c r="CR535" s="157"/>
      <c r="CS535" s="157"/>
      <c r="CT535" s="157"/>
      <c r="CU535" s="157"/>
      <c r="CV535" s="157"/>
      <c r="CW535" s="157"/>
      <c r="CX535" s="157"/>
      <c r="CY535" s="157"/>
      <c r="CZ535" s="157"/>
      <c r="DA535" s="157"/>
      <c r="DB535" s="157"/>
      <c r="DC535" s="157"/>
      <c r="DD535" s="157"/>
      <c r="DE535" s="157"/>
      <c r="DF535" s="157"/>
      <c r="DG535" s="157"/>
      <c r="DH535" s="157"/>
      <c r="DI535" s="157"/>
      <c r="DJ535" s="157"/>
      <c r="DK535" s="157"/>
      <c r="DL535" s="157"/>
      <c r="DM535" s="157"/>
      <c r="DN535" s="157"/>
      <c r="DO535" s="157"/>
      <c r="DP535" s="157"/>
      <c r="DQ535" s="157"/>
      <c r="DR535" s="157"/>
      <c r="DS535" s="157"/>
      <c r="DT535" s="157"/>
      <c r="DU535" s="157"/>
      <c r="DV535" s="157"/>
      <c r="DW535" s="157"/>
      <c r="DX535" s="157"/>
      <c r="DY535" s="157"/>
      <c r="DZ535" s="157"/>
      <c r="EA535" s="157"/>
      <c r="EB535" s="157"/>
      <c r="EC535" s="157"/>
      <c r="ED535" s="157"/>
      <c r="EE535" s="157"/>
      <c r="EF535" s="157"/>
      <c r="EG535" s="157"/>
      <c r="EH535" s="157"/>
      <c r="EI535" s="157"/>
      <c r="EJ535" s="157"/>
      <c r="EK535" s="157"/>
      <c r="EL535" s="157"/>
      <c r="EM535" s="157"/>
      <c r="EN535" s="157"/>
      <c r="EO535" s="157"/>
      <c r="EP535" s="157"/>
      <c r="EQ535" s="157"/>
      <c r="ER535" s="157"/>
      <c r="ES535" s="157"/>
      <c r="ET535" s="157"/>
      <c r="EU535" s="157"/>
      <c r="EV535" s="157"/>
      <c r="EW535" s="157"/>
      <c r="EX535" s="157"/>
      <c r="EY535" s="157"/>
      <c r="EZ535" s="157"/>
      <c r="FA535" s="157"/>
      <c r="FB535" s="157"/>
      <c r="FC535" s="157"/>
      <c r="FD535" s="157"/>
      <c r="FE535" s="157"/>
      <c r="FF535" s="157"/>
      <c r="FG535" s="157"/>
      <c r="FH535" s="157"/>
      <c r="FI535" s="157"/>
      <c r="FJ535" s="157"/>
      <c r="FK535" s="157"/>
      <c r="FL535" s="157"/>
      <c r="FM535" s="157"/>
      <c r="FN535" s="157"/>
      <c r="FO535" s="157"/>
      <c r="FP535" s="157"/>
      <c r="FQ535" s="157"/>
      <c r="FR535" s="157"/>
      <c r="FS535" s="157"/>
      <c r="FT535" s="157"/>
      <c r="FU535" s="157"/>
      <c r="FV535" s="157"/>
      <c r="FW535" s="157"/>
      <c r="FX535" s="157"/>
      <c r="FY535" s="157"/>
      <c r="FZ535" s="157"/>
      <c r="GA535" s="157"/>
      <c r="GB535" s="157"/>
      <c r="GC535" s="157"/>
    </row>
    <row r="536" spans="1:185" s="531" customFormat="1" ht="13.8">
      <c r="A536" s="154" t="s">
        <v>6345</v>
      </c>
      <c r="B536" s="126" t="s">
        <v>6020</v>
      </c>
      <c r="C536" s="202">
        <v>9</v>
      </c>
      <c r="D536" s="146">
        <v>23856</v>
      </c>
      <c r="E536" s="146">
        <v>23856</v>
      </c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  <c r="AD536" s="157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157"/>
      <c r="BN536" s="157"/>
      <c r="BO536" s="157"/>
      <c r="BP536" s="157"/>
      <c r="BQ536" s="157"/>
      <c r="BR536" s="157"/>
      <c r="BS536" s="157"/>
      <c r="BT536" s="157"/>
      <c r="BU536" s="157"/>
      <c r="BV536" s="157"/>
      <c r="BW536" s="157"/>
      <c r="BX536" s="157"/>
      <c r="BY536" s="157"/>
      <c r="BZ536" s="157"/>
      <c r="CA536" s="157"/>
      <c r="CB536" s="157"/>
      <c r="CC536" s="157"/>
      <c r="CD536" s="157"/>
      <c r="CE536" s="157"/>
      <c r="CF536" s="157"/>
      <c r="CG536" s="157"/>
      <c r="CH536" s="157"/>
      <c r="CI536" s="157"/>
      <c r="CJ536" s="157"/>
      <c r="CK536" s="157"/>
      <c r="CL536" s="157"/>
      <c r="CM536" s="157"/>
      <c r="CN536" s="157"/>
      <c r="CO536" s="157"/>
      <c r="CP536" s="157"/>
      <c r="CQ536" s="157"/>
      <c r="CR536" s="157"/>
      <c r="CS536" s="157"/>
      <c r="CT536" s="157"/>
      <c r="CU536" s="157"/>
      <c r="CV536" s="157"/>
      <c r="CW536" s="157"/>
      <c r="CX536" s="157"/>
      <c r="CY536" s="157"/>
      <c r="CZ536" s="157"/>
      <c r="DA536" s="157"/>
      <c r="DB536" s="157"/>
      <c r="DC536" s="157"/>
      <c r="DD536" s="157"/>
      <c r="DE536" s="157"/>
      <c r="DF536" s="157"/>
      <c r="DG536" s="157"/>
      <c r="DH536" s="157"/>
      <c r="DI536" s="157"/>
      <c r="DJ536" s="157"/>
      <c r="DK536" s="157"/>
      <c r="DL536" s="157"/>
      <c r="DM536" s="157"/>
      <c r="DN536" s="157"/>
      <c r="DO536" s="157"/>
      <c r="DP536" s="157"/>
      <c r="DQ536" s="157"/>
      <c r="DR536" s="157"/>
      <c r="DS536" s="157"/>
      <c r="DT536" s="157"/>
      <c r="DU536" s="157"/>
      <c r="DV536" s="157"/>
      <c r="DW536" s="157"/>
      <c r="DX536" s="157"/>
      <c r="DY536" s="157"/>
      <c r="DZ536" s="157"/>
      <c r="EA536" s="157"/>
      <c r="EB536" s="157"/>
      <c r="EC536" s="157"/>
      <c r="ED536" s="157"/>
      <c r="EE536" s="157"/>
      <c r="EF536" s="157"/>
      <c r="EG536" s="157"/>
      <c r="EH536" s="157"/>
      <c r="EI536" s="157"/>
      <c r="EJ536" s="157"/>
      <c r="EK536" s="157"/>
      <c r="EL536" s="157"/>
      <c r="EM536" s="157"/>
      <c r="EN536" s="157"/>
      <c r="EO536" s="157"/>
      <c r="EP536" s="157"/>
      <c r="EQ536" s="157"/>
      <c r="ER536" s="157"/>
      <c r="ES536" s="157"/>
      <c r="ET536" s="157"/>
      <c r="EU536" s="157"/>
      <c r="EV536" s="157"/>
      <c r="EW536" s="157"/>
      <c r="EX536" s="157"/>
      <c r="EY536" s="157"/>
      <c r="EZ536" s="157"/>
      <c r="FA536" s="157"/>
      <c r="FB536" s="157"/>
      <c r="FC536" s="157"/>
      <c r="FD536" s="157"/>
      <c r="FE536" s="157"/>
      <c r="FF536" s="157"/>
      <c r="FG536" s="157"/>
      <c r="FH536" s="157"/>
      <c r="FI536" s="157"/>
      <c r="FJ536" s="157"/>
      <c r="FK536" s="157"/>
      <c r="FL536" s="157"/>
      <c r="FM536" s="157"/>
      <c r="FN536" s="157"/>
      <c r="FO536" s="157"/>
      <c r="FP536" s="157"/>
      <c r="FQ536" s="157"/>
      <c r="FR536" s="157"/>
      <c r="FS536" s="157"/>
      <c r="FT536" s="157"/>
      <c r="FU536" s="157"/>
      <c r="FV536" s="157"/>
      <c r="FW536" s="157"/>
      <c r="FX536" s="157"/>
      <c r="FY536" s="157"/>
      <c r="FZ536" s="157"/>
      <c r="GA536" s="157"/>
      <c r="GB536" s="157"/>
      <c r="GC536" s="157"/>
    </row>
    <row r="537" spans="1:185" s="531" customFormat="1" ht="13.8">
      <c r="A537" s="154" t="s">
        <v>6346</v>
      </c>
      <c r="B537" s="126" t="s">
        <v>6020</v>
      </c>
      <c r="C537" s="202">
        <v>4</v>
      </c>
      <c r="D537" s="146">
        <v>7631.35</v>
      </c>
      <c r="E537" s="146">
        <v>7631.35</v>
      </c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  <c r="AA537" s="157"/>
      <c r="AB537" s="157"/>
      <c r="AC537" s="157"/>
      <c r="AD537" s="157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57"/>
      <c r="BN537" s="157"/>
      <c r="BO537" s="157"/>
      <c r="BP537" s="157"/>
      <c r="BQ537" s="157"/>
      <c r="BR537" s="157"/>
      <c r="BS537" s="157"/>
      <c r="BT537" s="157"/>
      <c r="BU537" s="157"/>
      <c r="BV537" s="157"/>
      <c r="BW537" s="157"/>
      <c r="BX537" s="157"/>
      <c r="BY537" s="157"/>
      <c r="BZ537" s="157"/>
      <c r="CA537" s="157"/>
      <c r="CB537" s="157"/>
      <c r="CC537" s="157"/>
      <c r="CD537" s="157"/>
      <c r="CE537" s="157"/>
      <c r="CF537" s="157"/>
      <c r="CG537" s="157"/>
      <c r="CH537" s="157"/>
      <c r="CI537" s="157"/>
      <c r="CJ537" s="157"/>
      <c r="CK537" s="157"/>
      <c r="CL537" s="157"/>
      <c r="CM537" s="157"/>
      <c r="CN537" s="157"/>
      <c r="CO537" s="157"/>
      <c r="CP537" s="157"/>
      <c r="CQ537" s="157"/>
      <c r="CR537" s="157"/>
      <c r="CS537" s="157"/>
      <c r="CT537" s="157"/>
      <c r="CU537" s="157"/>
      <c r="CV537" s="157"/>
      <c r="CW537" s="157"/>
      <c r="CX537" s="157"/>
      <c r="CY537" s="157"/>
      <c r="CZ537" s="157"/>
      <c r="DA537" s="157"/>
      <c r="DB537" s="157"/>
      <c r="DC537" s="157"/>
      <c r="DD537" s="157"/>
      <c r="DE537" s="157"/>
      <c r="DF537" s="157"/>
      <c r="DG537" s="157"/>
      <c r="DH537" s="157"/>
      <c r="DI537" s="157"/>
      <c r="DJ537" s="157"/>
      <c r="DK537" s="157"/>
      <c r="DL537" s="157"/>
      <c r="DM537" s="157"/>
      <c r="DN537" s="157"/>
      <c r="DO537" s="157"/>
      <c r="DP537" s="157"/>
      <c r="DQ537" s="157"/>
      <c r="DR537" s="157"/>
      <c r="DS537" s="157"/>
      <c r="DT537" s="157"/>
      <c r="DU537" s="157"/>
      <c r="DV537" s="157"/>
      <c r="DW537" s="157"/>
      <c r="DX537" s="157"/>
      <c r="DY537" s="157"/>
      <c r="DZ537" s="157"/>
      <c r="EA537" s="157"/>
      <c r="EB537" s="157"/>
      <c r="EC537" s="157"/>
      <c r="ED537" s="157"/>
      <c r="EE537" s="157"/>
      <c r="EF537" s="157"/>
      <c r="EG537" s="157"/>
      <c r="EH537" s="157"/>
      <c r="EI537" s="157"/>
      <c r="EJ537" s="157"/>
      <c r="EK537" s="157"/>
      <c r="EL537" s="157"/>
      <c r="EM537" s="157"/>
      <c r="EN537" s="157"/>
      <c r="EO537" s="157"/>
      <c r="EP537" s="157"/>
      <c r="EQ537" s="157"/>
      <c r="ER537" s="157"/>
      <c r="ES537" s="157"/>
      <c r="ET537" s="157"/>
      <c r="EU537" s="157"/>
      <c r="EV537" s="157"/>
      <c r="EW537" s="157"/>
      <c r="EX537" s="157"/>
      <c r="EY537" s="157"/>
      <c r="EZ537" s="157"/>
      <c r="FA537" s="157"/>
      <c r="FB537" s="157"/>
      <c r="FC537" s="157"/>
      <c r="FD537" s="157"/>
      <c r="FE537" s="157"/>
      <c r="FF537" s="157"/>
      <c r="FG537" s="157"/>
      <c r="FH537" s="157"/>
      <c r="FI537" s="157"/>
      <c r="FJ537" s="157"/>
      <c r="FK537" s="157"/>
      <c r="FL537" s="157"/>
      <c r="FM537" s="157"/>
      <c r="FN537" s="157"/>
      <c r="FO537" s="157"/>
      <c r="FP537" s="157"/>
      <c r="FQ537" s="157"/>
      <c r="FR537" s="157"/>
      <c r="FS537" s="157"/>
      <c r="FT537" s="157"/>
      <c r="FU537" s="157"/>
      <c r="FV537" s="157"/>
      <c r="FW537" s="157"/>
      <c r="FX537" s="157"/>
      <c r="FY537" s="157"/>
      <c r="FZ537" s="157"/>
      <c r="GA537" s="157"/>
      <c r="GB537" s="157"/>
      <c r="GC537" s="157"/>
    </row>
    <row r="538" spans="1:185" s="531" customFormat="1" ht="13.8">
      <c r="A538" s="154" t="s">
        <v>6347</v>
      </c>
      <c r="B538" s="126" t="s">
        <v>6020</v>
      </c>
      <c r="C538" s="202">
        <v>1</v>
      </c>
      <c r="D538" s="146">
        <v>18500</v>
      </c>
      <c r="E538" s="146">
        <v>18500</v>
      </c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  <c r="AA538" s="157"/>
      <c r="AB538" s="157"/>
      <c r="AC538" s="157"/>
      <c r="AD538" s="157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57"/>
      <c r="BN538" s="157"/>
      <c r="BO538" s="157"/>
      <c r="BP538" s="157"/>
      <c r="BQ538" s="157"/>
      <c r="BR538" s="157"/>
      <c r="BS538" s="157"/>
      <c r="BT538" s="157"/>
      <c r="BU538" s="157"/>
      <c r="BV538" s="157"/>
      <c r="BW538" s="157"/>
      <c r="BX538" s="157"/>
      <c r="BY538" s="157"/>
      <c r="BZ538" s="157"/>
      <c r="CA538" s="157"/>
      <c r="CB538" s="157"/>
      <c r="CC538" s="157"/>
      <c r="CD538" s="157"/>
      <c r="CE538" s="157"/>
      <c r="CF538" s="157"/>
      <c r="CG538" s="157"/>
      <c r="CH538" s="157"/>
      <c r="CI538" s="157"/>
      <c r="CJ538" s="157"/>
      <c r="CK538" s="157"/>
      <c r="CL538" s="157"/>
      <c r="CM538" s="157"/>
      <c r="CN538" s="157"/>
      <c r="CO538" s="157"/>
      <c r="CP538" s="157"/>
      <c r="CQ538" s="157"/>
      <c r="CR538" s="157"/>
      <c r="CS538" s="157"/>
      <c r="CT538" s="157"/>
      <c r="CU538" s="157"/>
      <c r="CV538" s="157"/>
      <c r="CW538" s="157"/>
      <c r="CX538" s="157"/>
      <c r="CY538" s="157"/>
      <c r="CZ538" s="157"/>
      <c r="DA538" s="157"/>
      <c r="DB538" s="157"/>
      <c r="DC538" s="157"/>
      <c r="DD538" s="157"/>
      <c r="DE538" s="157"/>
      <c r="DF538" s="157"/>
      <c r="DG538" s="157"/>
      <c r="DH538" s="157"/>
      <c r="DI538" s="157"/>
      <c r="DJ538" s="157"/>
      <c r="DK538" s="157"/>
      <c r="DL538" s="157"/>
      <c r="DM538" s="157"/>
      <c r="DN538" s="157"/>
      <c r="DO538" s="157"/>
      <c r="DP538" s="157"/>
      <c r="DQ538" s="157"/>
      <c r="DR538" s="157"/>
      <c r="DS538" s="157"/>
      <c r="DT538" s="157"/>
      <c r="DU538" s="157"/>
      <c r="DV538" s="157"/>
      <c r="DW538" s="157"/>
      <c r="DX538" s="157"/>
      <c r="DY538" s="157"/>
      <c r="DZ538" s="157"/>
      <c r="EA538" s="157"/>
      <c r="EB538" s="157"/>
      <c r="EC538" s="157"/>
      <c r="ED538" s="157"/>
      <c r="EE538" s="157"/>
      <c r="EF538" s="157"/>
      <c r="EG538" s="157"/>
      <c r="EH538" s="157"/>
      <c r="EI538" s="157"/>
      <c r="EJ538" s="157"/>
      <c r="EK538" s="157"/>
      <c r="EL538" s="157"/>
      <c r="EM538" s="157"/>
      <c r="EN538" s="157"/>
      <c r="EO538" s="157"/>
      <c r="EP538" s="157"/>
      <c r="EQ538" s="157"/>
      <c r="ER538" s="157"/>
      <c r="ES538" s="157"/>
      <c r="ET538" s="157"/>
      <c r="EU538" s="157"/>
      <c r="EV538" s="157"/>
      <c r="EW538" s="157"/>
      <c r="EX538" s="157"/>
      <c r="EY538" s="157"/>
      <c r="EZ538" s="157"/>
      <c r="FA538" s="157"/>
      <c r="FB538" s="157"/>
      <c r="FC538" s="157"/>
      <c r="FD538" s="157"/>
      <c r="FE538" s="157"/>
      <c r="FF538" s="157"/>
      <c r="FG538" s="157"/>
      <c r="FH538" s="157"/>
      <c r="FI538" s="157"/>
      <c r="FJ538" s="157"/>
      <c r="FK538" s="157"/>
      <c r="FL538" s="157"/>
      <c r="FM538" s="157"/>
      <c r="FN538" s="157"/>
      <c r="FO538" s="157"/>
      <c r="FP538" s="157"/>
      <c r="FQ538" s="157"/>
      <c r="FR538" s="157"/>
      <c r="FS538" s="157"/>
      <c r="FT538" s="157"/>
      <c r="FU538" s="157"/>
      <c r="FV538" s="157"/>
      <c r="FW538" s="157"/>
      <c r="FX538" s="157"/>
      <c r="FY538" s="157"/>
      <c r="FZ538" s="157"/>
      <c r="GA538" s="157"/>
      <c r="GB538" s="157"/>
      <c r="GC538" s="157"/>
    </row>
    <row r="539" spans="1:185" s="531" customFormat="1" ht="13.8">
      <c r="A539" s="154" t="s">
        <v>6348</v>
      </c>
      <c r="B539" s="126" t="s">
        <v>6349</v>
      </c>
      <c r="C539" s="202">
        <v>1</v>
      </c>
      <c r="D539" s="146">
        <v>14000</v>
      </c>
      <c r="E539" s="146">
        <v>14000</v>
      </c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57"/>
      <c r="BN539" s="157"/>
      <c r="BO539" s="157"/>
      <c r="BP539" s="157"/>
      <c r="BQ539" s="157"/>
      <c r="BR539" s="157"/>
      <c r="BS539" s="157"/>
      <c r="BT539" s="157"/>
      <c r="BU539" s="157"/>
      <c r="BV539" s="157"/>
      <c r="BW539" s="157"/>
      <c r="BX539" s="157"/>
      <c r="BY539" s="157"/>
      <c r="BZ539" s="157"/>
      <c r="CA539" s="157"/>
      <c r="CB539" s="157"/>
      <c r="CC539" s="157"/>
      <c r="CD539" s="157"/>
      <c r="CE539" s="157"/>
      <c r="CF539" s="157"/>
      <c r="CG539" s="157"/>
      <c r="CH539" s="157"/>
      <c r="CI539" s="157"/>
      <c r="CJ539" s="157"/>
      <c r="CK539" s="157"/>
      <c r="CL539" s="157"/>
      <c r="CM539" s="157"/>
      <c r="CN539" s="157"/>
      <c r="CO539" s="157"/>
      <c r="CP539" s="157"/>
      <c r="CQ539" s="157"/>
      <c r="CR539" s="157"/>
      <c r="CS539" s="157"/>
      <c r="CT539" s="157"/>
      <c r="CU539" s="157"/>
      <c r="CV539" s="157"/>
      <c r="CW539" s="157"/>
      <c r="CX539" s="157"/>
      <c r="CY539" s="157"/>
      <c r="CZ539" s="157"/>
      <c r="DA539" s="157"/>
      <c r="DB539" s="157"/>
      <c r="DC539" s="157"/>
      <c r="DD539" s="157"/>
      <c r="DE539" s="157"/>
      <c r="DF539" s="157"/>
      <c r="DG539" s="157"/>
      <c r="DH539" s="157"/>
      <c r="DI539" s="157"/>
      <c r="DJ539" s="157"/>
      <c r="DK539" s="157"/>
      <c r="DL539" s="157"/>
      <c r="DM539" s="157"/>
      <c r="DN539" s="157"/>
      <c r="DO539" s="157"/>
      <c r="DP539" s="157"/>
      <c r="DQ539" s="157"/>
      <c r="DR539" s="157"/>
      <c r="DS539" s="157"/>
      <c r="DT539" s="157"/>
      <c r="DU539" s="157"/>
      <c r="DV539" s="157"/>
      <c r="DW539" s="157"/>
      <c r="DX539" s="157"/>
      <c r="DY539" s="157"/>
      <c r="DZ539" s="157"/>
      <c r="EA539" s="157"/>
      <c r="EB539" s="157"/>
      <c r="EC539" s="157"/>
      <c r="ED539" s="157"/>
      <c r="EE539" s="157"/>
      <c r="EF539" s="157"/>
      <c r="EG539" s="157"/>
      <c r="EH539" s="157"/>
      <c r="EI539" s="157"/>
      <c r="EJ539" s="157"/>
      <c r="EK539" s="157"/>
      <c r="EL539" s="157"/>
      <c r="EM539" s="157"/>
      <c r="EN539" s="157"/>
      <c r="EO539" s="157"/>
      <c r="EP539" s="157"/>
      <c r="EQ539" s="157"/>
      <c r="ER539" s="157"/>
      <c r="ES539" s="157"/>
      <c r="ET539" s="157"/>
      <c r="EU539" s="157"/>
      <c r="EV539" s="157"/>
      <c r="EW539" s="157"/>
      <c r="EX539" s="157"/>
      <c r="EY539" s="157"/>
      <c r="EZ539" s="157"/>
      <c r="FA539" s="157"/>
      <c r="FB539" s="157"/>
      <c r="FC539" s="157"/>
      <c r="FD539" s="157"/>
      <c r="FE539" s="157"/>
      <c r="FF539" s="157"/>
      <c r="FG539" s="157"/>
      <c r="FH539" s="157"/>
      <c r="FI539" s="157"/>
      <c r="FJ539" s="157"/>
      <c r="FK539" s="157"/>
      <c r="FL539" s="157"/>
      <c r="FM539" s="157"/>
      <c r="FN539" s="157"/>
      <c r="FO539" s="157"/>
      <c r="FP539" s="157"/>
      <c r="FQ539" s="157"/>
      <c r="FR539" s="157"/>
      <c r="FS539" s="157"/>
      <c r="FT539" s="157"/>
      <c r="FU539" s="157"/>
      <c r="FV539" s="157"/>
      <c r="FW539" s="157"/>
      <c r="FX539" s="157"/>
      <c r="FY539" s="157"/>
      <c r="FZ539" s="157"/>
      <c r="GA539" s="157"/>
      <c r="GB539" s="157"/>
      <c r="GC539" s="157"/>
    </row>
    <row r="540" spans="1:185" s="531" customFormat="1" ht="13.8">
      <c r="A540" s="154" t="s">
        <v>6350</v>
      </c>
      <c r="B540" s="126" t="s">
        <v>6005</v>
      </c>
      <c r="C540" s="202">
        <v>3</v>
      </c>
      <c r="D540" s="146">
        <v>12622</v>
      </c>
      <c r="E540" s="146">
        <v>12622</v>
      </c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  <c r="AA540" s="157"/>
      <c r="AB540" s="157"/>
      <c r="AC540" s="157"/>
      <c r="AD540" s="157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157"/>
      <c r="BN540" s="157"/>
      <c r="BO540" s="157"/>
      <c r="BP540" s="157"/>
      <c r="BQ540" s="157"/>
      <c r="BR540" s="157"/>
      <c r="BS540" s="157"/>
      <c r="BT540" s="157"/>
      <c r="BU540" s="157"/>
      <c r="BV540" s="157"/>
      <c r="BW540" s="157"/>
      <c r="BX540" s="157"/>
      <c r="BY540" s="157"/>
      <c r="BZ540" s="157"/>
      <c r="CA540" s="157"/>
      <c r="CB540" s="157"/>
      <c r="CC540" s="157"/>
      <c r="CD540" s="157"/>
      <c r="CE540" s="157"/>
      <c r="CF540" s="157"/>
      <c r="CG540" s="157"/>
      <c r="CH540" s="157"/>
      <c r="CI540" s="157"/>
      <c r="CJ540" s="157"/>
      <c r="CK540" s="157"/>
      <c r="CL540" s="157"/>
      <c r="CM540" s="157"/>
      <c r="CN540" s="157"/>
      <c r="CO540" s="157"/>
      <c r="CP540" s="157"/>
      <c r="CQ540" s="157"/>
      <c r="CR540" s="157"/>
      <c r="CS540" s="157"/>
      <c r="CT540" s="157"/>
      <c r="CU540" s="157"/>
      <c r="CV540" s="157"/>
      <c r="CW540" s="157"/>
      <c r="CX540" s="157"/>
      <c r="CY540" s="157"/>
      <c r="CZ540" s="157"/>
      <c r="DA540" s="157"/>
      <c r="DB540" s="157"/>
      <c r="DC540" s="157"/>
      <c r="DD540" s="157"/>
      <c r="DE540" s="157"/>
      <c r="DF540" s="157"/>
      <c r="DG540" s="157"/>
      <c r="DH540" s="157"/>
      <c r="DI540" s="157"/>
      <c r="DJ540" s="157"/>
      <c r="DK540" s="157"/>
      <c r="DL540" s="157"/>
      <c r="DM540" s="157"/>
      <c r="DN540" s="157"/>
      <c r="DO540" s="157"/>
      <c r="DP540" s="157"/>
      <c r="DQ540" s="157"/>
      <c r="DR540" s="157"/>
      <c r="DS540" s="157"/>
      <c r="DT540" s="157"/>
      <c r="DU540" s="157"/>
      <c r="DV540" s="157"/>
      <c r="DW540" s="157"/>
      <c r="DX540" s="157"/>
      <c r="DY540" s="157"/>
      <c r="DZ540" s="157"/>
      <c r="EA540" s="157"/>
      <c r="EB540" s="157"/>
      <c r="EC540" s="157"/>
      <c r="ED540" s="157"/>
      <c r="EE540" s="157"/>
      <c r="EF540" s="157"/>
      <c r="EG540" s="157"/>
      <c r="EH540" s="157"/>
      <c r="EI540" s="157"/>
      <c r="EJ540" s="157"/>
      <c r="EK540" s="157"/>
      <c r="EL540" s="157"/>
      <c r="EM540" s="157"/>
      <c r="EN540" s="157"/>
      <c r="EO540" s="157"/>
      <c r="EP540" s="157"/>
      <c r="EQ540" s="157"/>
      <c r="ER540" s="157"/>
      <c r="ES540" s="157"/>
      <c r="ET540" s="157"/>
      <c r="EU540" s="157"/>
      <c r="EV540" s="157"/>
      <c r="EW540" s="157"/>
      <c r="EX540" s="157"/>
      <c r="EY540" s="157"/>
      <c r="EZ540" s="157"/>
      <c r="FA540" s="157"/>
      <c r="FB540" s="157"/>
      <c r="FC540" s="157"/>
      <c r="FD540" s="157"/>
      <c r="FE540" s="157"/>
      <c r="FF540" s="157"/>
      <c r="FG540" s="157"/>
      <c r="FH540" s="157"/>
      <c r="FI540" s="157"/>
      <c r="FJ540" s="157"/>
      <c r="FK540" s="157"/>
      <c r="FL540" s="157"/>
      <c r="FM540" s="157"/>
      <c r="FN540" s="157"/>
      <c r="FO540" s="157"/>
      <c r="FP540" s="157"/>
      <c r="FQ540" s="157"/>
      <c r="FR540" s="157"/>
      <c r="FS540" s="157"/>
      <c r="FT540" s="157"/>
      <c r="FU540" s="157"/>
      <c r="FV540" s="157"/>
      <c r="FW540" s="157"/>
      <c r="FX540" s="157"/>
      <c r="FY540" s="157"/>
      <c r="FZ540" s="157"/>
      <c r="GA540" s="157"/>
      <c r="GB540" s="157"/>
      <c r="GC540" s="157"/>
    </row>
    <row r="541" spans="1:185" s="531" customFormat="1" ht="13.8">
      <c r="A541" s="154" t="s">
        <v>6351</v>
      </c>
      <c r="B541" s="126" t="s">
        <v>5769</v>
      </c>
      <c r="C541" s="202">
        <v>3</v>
      </c>
      <c r="D541" s="146">
        <v>32500</v>
      </c>
      <c r="E541" s="146">
        <v>32500</v>
      </c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157"/>
      <c r="BN541" s="157"/>
      <c r="BO541" s="157"/>
      <c r="BP541" s="157"/>
      <c r="BQ541" s="157"/>
      <c r="BR541" s="157"/>
      <c r="BS541" s="157"/>
      <c r="BT541" s="157"/>
      <c r="BU541" s="157"/>
      <c r="BV541" s="157"/>
      <c r="BW541" s="157"/>
      <c r="BX541" s="157"/>
      <c r="BY541" s="157"/>
      <c r="BZ541" s="157"/>
      <c r="CA541" s="157"/>
      <c r="CB541" s="157"/>
      <c r="CC541" s="157"/>
      <c r="CD541" s="157"/>
      <c r="CE541" s="157"/>
      <c r="CF541" s="157"/>
      <c r="CG541" s="157"/>
      <c r="CH541" s="157"/>
      <c r="CI541" s="157"/>
      <c r="CJ541" s="157"/>
      <c r="CK541" s="157"/>
      <c r="CL541" s="157"/>
      <c r="CM541" s="157"/>
      <c r="CN541" s="157"/>
      <c r="CO541" s="157"/>
      <c r="CP541" s="157"/>
      <c r="CQ541" s="157"/>
      <c r="CR541" s="157"/>
      <c r="CS541" s="157"/>
      <c r="CT541" s="157"/>
      <c r="CU541" s="157"/>
      <c r="CV541" s="157"/>
      <c r="CW541" s="157"/>
      <c r="CX541" s="157"/>
      <c r="CY541" s="157"/>
      <c r="CZ541" s="157"/>
      <c r="DA541" s="157"/>
      <c r="DB541" s="157"/>
      <c r="DC541" s="157"/>
      <c r="DD541" s="157"/>
      <c r="DE541" s="157"/>
      <c r="DF541" s="157"/>
      <c r="DG541" s="157"/>
      <c r="DH541" s="157"/>
      <c r="DI541" s="157"/>
      <c r="DJ541" s="157"/>
      <c r="DK541" s="157"/>
      <c r="DL541" s="157"/>
      <c r="DM541" s="157"/>
      <c r="DN541" s="157"/>
      <c r="DO541" s="157"/>
      <c r="DP541" s="157"/>
      <c r="DQ541" s="157"/>
      <c r="DR541" s="157"/>
      <c r="DS541" s="157"/>
      <c r="DT541" s="157"/>
      <c r="DU541" s="157"/>
      <c r="DV541" s="157"/>
      <c r="DW541" s="157"/>
      <c r="DX541" s="157"/>
      <c r="DY541" s="157"/>
      <c r="DZ541" s="157"/>
      <c r="EA541" s="157"/>
      <c r="EB541" s="157"/>
      <c r="EC541" s="157"/>
      <c r="ED541" s="157"/>
      <c r="EE541" s="157"/>
      <c r="EF541" s="157"/>
      <c r="EG541" s="157"/>
      <c r="EH541" s="157"/>
      <c r="EI541" s="157"/>
      <c r="EJ541" s="157"/>
      <c r="EK541" s="157"/>
      <c r="EL541" s="157"/>
      <c r="EM541" s="157"/>
      <c r="EN541" s="157"/>
      <c r="EO541" s="157"/>
      <c r="EP541" s="157"/>
      <c r="EQ541" s="157"/>
      <c r="ER541" s="157"/>
      <c r="ES541" s="157"/>
      <c r="ET541" s="157"/>
      <c r="EU541" s="157"/>
      <c r="EV541" s="157"/>
      <c r="EW541" s="157"/>
      <c r="EX541" s="157"/>
      <c r="EY541" s="157"/>
      <c r="EZ541" s="157"/>
      <c r="FA541" s="157"/>
      <c r="FB541" s="157"/>
      <c r="FC541" s="157"/>
      <c r="FD541" s="157"/>
      <c r="FE541" s="157"/>
      <c r="FF541" s="157"/>
      <c r="FG541" s="157"/>
      <c r="FH541" s="157"/>
      <c r="FI541" s="157"/>
      <c r="FJ541" s="157"/>
      <c r="FK541" s="157"/>
      <c r="FL541" s="157"/>
      <c r="FM541" s="157"/>
      <c r="FN541" s="157"/>
      <c r="FO541" s="157"/>
      <c r="FP541" s="157"/>
      <c r="FQ541" s="157"/>
      <c r="FR541" s="157"/>
      <c r="FS541" s="157"/>
      <c r="FT541" s="157"/>
      <c r="FU541" s="157"/>
      <c r="FV541" s="157"/>
      <c r="FW541" s="157"/>
      <c r="FX541" s="157"/>
      <c r="FY541" s="157"/>
      <c r="FZ541" s="157"/>
      <c r="GA541" s="157"/>
      <c r="GB541" s="157"/>
      <c r="GC541" s="157"/>
    </row>
    <row r="542" spans="1:185" s="531" customFormat="1" ht="13.8">
      <c r="A542" s="154" t="s">
        <v>6352</v>
      </c>
      <c r="B542" s="126" t="s">
        <v>5669</v>
      </c>
      <c r="C542" s="202">
        <v>2</v>
      </c>
      <c r="D542" s="146">
        <v>22152.52</v>
      </c>
      <c r="E542" s="146">
        <v>22152.52</v>
      </c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157"/>
      <c r="BN542" s="157"/>
      <c r="BO542" s="157"/>
      <c r="BP542" s="157"/>
      <c r="BQ542" s="157"/>
      <c r="BR542" s="157"/>
      <c r="BS542" s="157"/>
      <c r="BT542" s="157"/>
      <c r="BU542" s="157"/>
      <c r="BV542" s="157"/>
      <c r="BW542" s="157"/>
      <c r="BX542" s="157"/>
      <c r="BY542" s="157"/>
      <c r="BZ542" s="157"/>
      <c r="CA542" s="157"/>
      <c r="CB542" s="157"/>
      <c r="CC542" s="157"/>
      <c r="CD542" s="157"/>
      <c r="CE542" s="157"/>
      <c r="CF542" s="157"/>
      <c r="CG542" s="157"/>
      <c r="CH542" s="157"/>
      <c r="CI542" s="157"/>
      <c r="CJ542" s="157"/>
      <c r="CK542" s="157"/>
      <c r="CL542" s="157"/>
      <c r="CM542" s="157"/>
      <c r="CN542" s="157"/>
      <c r="CO542" s="157"/>
      <c r="CP542" s="157"/>
      <c r="CQ542" s="157"/>
      <c r="CR542" s="157"/>
      <c r="CS542" s="157"/>
      <c r="CT542" s="157"/>
      <c r="CU542" s="157"/>
      <c r="CV542" s="157"/>
      <c r="CW542" s="157"/>
      <c r="CX542" s="157"/>
      <c r="CY542" s="157"/>
      <c r="CZ542" s="157"/>
      <c r="DA542" s="157"/>
      <c r="DB542" s="157"/>
      <c r="DC542" s="157"/>
      <c r="DD542" s="157"/>
      <c r="DE542" s="157"/>
      <c r="DF542" s="157"/>
      <c r="DG542" s="157"/>
      <c r="DH542" s="157"/>
      <c r="DI542" s="157"/>
      <c r="DJ542" s="157"/>
      <c r="DK542" s="157"/>
      <c r="DL542" s="157"/>
      <c r="DM542" s="157"/>
      <c r="DN542" s="157"/>
      <c r="DO542" s="157"/>
      <c r="DP542" s="157"/>
      <c r="DQ542" s="157"/>
      <c r="DR542" s="157"/>
      <c r="DS542" s="157"/>
      <c r="DT542" s="157"/>
      <c r="DU542" s="157"/>
      <c r="DV542" s="157"/>
      <c r="DW542" s="157"/>
      <c r="DX542" s="157"/>
      <c r="DY542" s="157"/>
      <c r="DZ542" s="157"/>
      <c r="EA542" s="157"/>
      <c r="EB542" s="157"/>
      <c r="EC542" s="157"/>
      <c r="ED542" s="157"/>
      <c r="EE542" s="157"/>
      <c r="EF542" s="157"/>
      <c r="EG542" s="157"/>
      <c r="EH542" s="157"/>
      <c r="EI542" s="157"/>
      <c r="EJ542" s="157"/>
      <c r="EK542" s="157"/>
      <c r="EL542" s="157"/>
      <c r="EM542" s="157"/>
      <c r="EN542" s="157"/>
      <c r="EO542" s="157"/>
      <c r="EP542" s="157"/>
      <c r="EQ542" s="157"/>
      <c r="ER542" s="157"/>
      <c r="ES542" s="157"/>
      <c r="ET542" s="157"/>
      <c r="EU542" s="157"/>
      <c r="EV542" s="157"/>
      <c r="EW542" s="157"/>
      <c r="EX542" s="157"/>
      <c r="EY542" s="157"/>
      <c r="EZ542" s="157"/>
      <c r="FA542" s="157"/>
      <c r="FB542" s="157"/>
      <c r="FC542" s="157"/>
      <c r="FD542" s="157"/>
      <c r="FE542" s="157"/>
      <c r="FF542" s="157"/>
      <c r="FG542" s="157"/>
      <c r="FH542" s="157"/>
      <c r="FI542" s="157"/>
      <c r="FJ542" s="157"/>
      <c r="FK542" s="157"/>
      <c r="FL542" s="157"/>
      <c r="FM542" s="157"/>
      <c r="FN542" s="157"/>
      <c r="FO542" s="157"/>
      <c r="FP542" s="157"/>
      <c r="FQ542" s="157"/>
      <c r="FR542" s="157"/>
      <c r="FS542" s="157"/>
      <c r="FT542" s="157"/>
      <c r="FU542" s="157"/>
      <c r="FV542" s="157"/>
      <c r="FW542" s="157"/>
      <c r="FX542" s="157"/>
      <c r="FY542" s="157"/>
      <c r="FZ542" s="157"/>
      <c r="GA542" s="157"/>
      <c r="GB542" s="157"/>
      <c r="GC542" s="157"/>
    </row>
    <row r="543" spans="1:185" s="531" customFormat="1" ht="13.8">
      <c r="A543" s="154" t="s">
        <v>6353</v>
      </c>
      <c r="B543" s="126" t="s">
        <v>6020</v>
      </c>
      <c r="C543" s="202">
        <v>1</v>
      </c>
      <c r="D543" s="146">
        <v>9041</v>
      </c>
      <c r="E543" s="146">
        <v>9041</v>
      </c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  <c r="AA543" s="157"/>
      <c r="AB543" s="157"/>
      <c r="AC543" s="157"/>
      <c r="AD543" s="157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157"/>
      <c r="BN543" s="157"/>
      <c r="BO543" s="157"/>
      <c r="BP543" s="157"/>
      <c r="BQ543" s="157"/>
      <c r="BR543" s="157"/>
      <c r="BS543" s="157"/>
      <c r="BT543" s="157"/>
      <c r="BU543" s="157"/>
      <c r="BV543" s="157"/>
      <c r="BW543" s="157"/>
      <c r="BX543" s="157"/>
      <c r="BY543" s="157"/>
      <c r="BZ543" s="157"/>
      <c r="CA543" s="157"/>
      <c r="CB543" s="157"/>
      <c r="CC543" s="157"/>
      <c r="CD543" s="157"/>
      <c r="CE543" s="157"/>
      <c r="CF543" s="157"/>
      <c r="CG543" s="157"/>
      <c r="CH543" s="157"/>
      <c r="CI543" s="157"/>
      <c r="CJ543" s="157"/>
      <c r="CK543" s="157"/>
      <c r="CL543" s="157"/>
      <c r="CM543" s="157"/>
      <c r="CN543" s="157"/>
      <c r="CO543" s="157"/>
      <c r="CP543" s="157"/>
      <c r="CQ543" s="157"/>
      <c r="CR543" s="157"/>
      <c r="CS543" s="157"/>
      <c r="CT543" s="157"/>
      <c r="CU543" s="157"/>
      <c r="CV543" s="157"/>
      <c r="CW543" s="157"/>
      <c r="CX543" s="157"/>
      <c r="CY543" s="157"/>
      <c r="CZ543" s="157"/>
      <c r="DA543" s="157"/>
      <c r="DB543" s="157"/>
      <c r="DC543" s="157"/>
      <c r="DD543" s="157"/>
      <c r="DE543" s="157"/>
      <c r="DF543" s="157"/>
      <c r="DG543" s="157"/>
      <c r="DH543" s="157"/>
      <c r="DI543" s="157"/>
      <c r="DJ543" s="157"/>
      <c r="DK543" s="157"/>
      <c r="DL543" s="157"/>
      <c r="DM543" s="157"/>
      <c r="DN543" s="157"/>
      <c r="DO543" s="157"/>
      <c r="DP543" s="157"/>
      <c r="DQ543" s="157"/>
      <c r="DR543" s="157"/>
      <c r="DS543" s="157"/>
      <c r="DT543" s="157"/>
      <c r="DU543" s="157"/>
      <c r="DV543" s="157"/>
      <c r="DW543" s="157"/>
      <c r="DX543" s="157"/>
      <c r="DY543" s="157"/>
      <c r="DZ543" s="157"/>
      <c r="EA543" s="157"/>
      <c r="EB543" s="157"/>
      <c r="EC543" s="157"/>
      <c r="ED543" s="157"/>
      <c r="EE543" s="157"/>
      <c r="EF543" s="157"/>
      <c r="EG543" s="157"/>
      <c r="EH543" s="157"/>
      <c r="EI543" s="157"/>
      <c r="EJ543" s="157"/>
      <c r="EK543" s="157"/>
      <c r="EL543" s="157"/>
      <c r="EM543" s="157"/>
      <c r="EN543" s="157"/>
      <c r="EO543" s="157"/>
      <c r="EP543" s="157"/>
      <c r="EQ543" s="157"/>
      <c r="ER543" s="157"/>
      <c r="ES543" s="157"/>
      <c r="ET543" s="157"/>
      <c r="EU543" s="157"/>
      <c r="EV543" s="157"/>
      <c r="EW543" s="157"/>
      <c r="EX543" s="157"/>
      <c r="EY543" s="157"/>
      <c r="EZ543" s="157"/>
      <c r="FA543" s="157"/>
      <c r="FB543" s="157"/>
      <c r="FC543" s="157"/>
      <c r="FD543" s="157"/>
      <c r="FE543" s="157"/>
      <c r="FF543" s="157"/>
      <c r="FG543" s="157"/>
      <c r="FH543" s="157"/>
      <c r="FI543" s="157"/>
      <c r="FJ543" s="157"/>
      <c r="FK543" s="157"/>
      <c r="FL543" s="157"/>
      <c r="FM543" s="157"/>
      <c r="FN543" s="157"/>
      <c r="FO543" s="157"/>
      <c r="FP543" s="157"/>
      <c r="FQ543" s="157"/>
      <c r="FR543" s="157"/>
      <c r="FS543" s="157"/>
      <c r="FT543" s="157"/>
      <c r="FU543" s="157"/>
      <c r="FV543" s="157"/>
      <c r="FW543" s="157"/>
      <c r="FX543" s="157"/>
      <c r="FY543" s="157"/>
      <c r="FZ543" s="157"/>
      <c r="GA543" s="157"/>
      <c r="GB543" s="157"/>
      <c r="GC543" s="157"/>
    </row>
    <row r="544" spans="1:185" s="531" customFormat="1" ht="13.8">
      <c r="A544" s="154" t="s">
        <v>6354</v>
      </c>
      <c r="B544" s="126" t="s">
        <v>5667</v>
      </c>
      <c r="C544" s="202">
        <v>1</v>
      </c>
      <c r="D544" s="146">
        <v>24885</v>
      </c>
      <c r="E544" s="146">
        <v>24885</v>
      </c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  <c r="AA544" s="157"/>
      <c r="AB544" s="157"/>
      <c r="AC544" s="157"/>
      <c r="AD544" s="157"/>
      <c r="AE544" s="157"/>
      <c r="AF544" s="157"/>
      <c r="AG544" s="157"/>
      <c r="AH544" s="157"/>
      <c r="AI544" s="157"/>
      <c r="AJ544" s="157"/>
      <c r="AK544" s="157"/>
      <c r="AL544" s="157"/>
      <c r="AM544" s="157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157"/>
      <c r="BN544" s="157"/>
      <c r="BO544" s="157"/>
      <c r="BP544" s="157"/>
      <c r="BQ544" s="157"/>
      <c r="BR544" s="157"/>
      <c r="BS544" s="157"/>
      <c r="BT544" s="157"/>
      <c r="BU544" s="157"/>
      <c r="BV544" s="157"/>
      <c r="BW544" s="157"/>
      <c r="BX544" s="157"/>
      <c r="BY544" s="157"/>
      <c r="BZ544" s="157"/>
      <c r="CA544" s="157"/>
      <c r="CB544" s="157"/>
      <c r="CC544" s="157"/>
      <c r="CD544" s="157"/>
      <c r="CE544" s="157"/>
      <c r="CF544" s="157"/>
      <c r="CG544" s="157"/>
      <c r="CH544" s="157"/>
      <c r="CI544" s="157"/>
      <c r="CJ544" s="157"/>
      <c r="CK544" s="157"/>
      <c r="CL544" s="157"/>
      <c r="CM544" s="157"/>
      <c r="CN544" s="157"/>
      <c r="CO544" s="157"/>
      <c r="CP544" s="157"/>
      <c r="CQ544" s="157"/>
      <c r="CR544" s="157"/>
      <c r="CS544" s="157"/>
      <c r="CT544" s="157"/>
      <c r="CU544" s="157"/>
      <c r="CV544" s="157"/>
      <c r="CW544" s="157"/>
      <c r="CX544" s="157"/>
      <c r="CY544" s="157"/>
      <c r="CZ544" s="157"/>
      <c r="DA544" s="157"/>
      <c r="DB544" s="157"/>
      <c r="DC544" s="157"/>
      <c r="DD544" s="157"/>
      <c r="DE544" s="157"/>
      <c r="DF544" s="157"/>
      <c r="DG544" s="157"/>
      <c r="DH544" s="157"/>
      <c r="DI544" s="157"/>
      <c r="DJ544" s="157"/>
      <c r="DK544" s="157"/>
      <c r="DL544" s="157"/>
      <c r="DM544" s="157"/>
      <c r="DN544" s="157"/>
      <c r="DO544" s="157"/>
      <c r="DP544" s="157"/>
      <c r="DQ544" s="157"/>
      <c r="DR544" s="157"/>
      <c r="DS544" s="157"/>
      <c r="DT544" s="157"/>
      <c r="DU544" s="157"/>
      <c r="DV544" s="157"/>
      <c r="DW544" s="157"/>
      <c r="DX544" s="157"/>
      <c r="DY544" s="157"/>
      <c r="DZ544" s="157"/>
      <c r="EA544" s="157"/>
      <c r="EB544" s="157"/>
      <c r="EC544" s="157"/>
      <c r="ED544" s="157"/>
      <c r="EE544" s="157"/>
      <c r="EF544" s="157"/>
      <c r="EG544" s="157"/>
      <c r="EH544" s="157"/>
      <c r="EI544" s="157"/>
      <c r="EJ544" s="157"/>
      <c r="EK544" s="157"/>
      <c r="EL544" s="157"/>
      <c r="EM544" s="157"/>
      <c r="EN544" s="157"/>
      <c r="EO544" s="157"/>
      <c r="EP544" s="157"/>
      <c r="EQ544" s="157"/>
      <c r="ER544" s="157"/>
      <c r="ES544" s="157"/>
      <c r="ET544" s="157"/>
      <c r="EU544" s="157"/>
      <c r="EV544" s="157"/>
      <c r="EW544" s="157"/>
      <c r="EX544" s="157"/>
      <c r="EY544" s="157"/>
      <c r="EZ544" s="157"/>
      <c r="FA544" s="157"/>
      <c r="FB544" s="157"/>
      <c r="FC544" s="157"/>
      <c r="FD544" s="157"/>
      <c r="FE544" s="157"/>
      <c r="FF544" s="157"/>
      <c r="FG544" s="157"/>
      <c r="FH544" s="157"/>
      <c r="FI544" s="157"/>
      <c r="FJ544" s="157"/>
      <c r="FK544" s="157"/>
      <c r="FL544" s="157"/>
      <c r="FM544" s="157"/>
      <c r="FN544" s="157"/>
      <c r="FO544" s="157"/>
      <c r="FP544" s="157"/>
      <c r="FQ544" s="157"/>
      <c r="FR544" s="157"/>
      <c r="FS544" s="157"/>
      <c r="FT544" s="157"/>
      <c r="FU544" s="157"/>
      <c r="FV544" s="157"/>
      <c r="FW544" s="157"/>
      <c r="FX544" s="157"/>
      <c r="FY544" s="157"/>
      <c r="FZ544" s="157"/>
      <c r="GA544" s="157"/>
      <c r="GB544" s="157"/>
      <c r="GC544" s="157"/>
    </row>
    <row r="545" spans="1:185" s="531" customFormat="1" ht="13.8">
      <c r="A545" s="154" t="s">
        <v>6355</v>
      </c>
      <c r="B545" s="126" t="s">
        <v>5816</v>
      </c>
      <c r="C545" s="202">
        <v>8</v>
      </c>
      <c r="D545" s="146">
        <v>22887</v>
      </c>
      <c r="E545" s="146">
        <v>22887</v>
      </c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  <c r="AA545" s="157"/>
      <c r="AB545" s="157"/>
      <c r="AC545" s="157"/>
      <c r="AD545" s="157"/>
      <c r="AE545" s="157"/>
      <c r="AF545" s="157"/>
      <c r="AG545" s="157"/>
      <c r="AH545" s="157"/>
      <c r="AI545" s="157"/>
      <c r="AJ545" s="157"/>
      <c r="AK545" s="157"/>
      <c r="AL545" s="157"/>
      <c r="AM545" s="157"/>
      <c r="AN545" s="157"/>
      <c r="AO545" s="157"/>
      <c r="AP545" s="157"/>
      <c r="AQ545" s="157"/>
      <c r="AR545" s="157"/>
      <c r="AS545" s="157"/>
      <c r="AT545" s="157"/>
      <c r="AU545" s="157"/>
      <c r="AV545" s="157"/>
      <c r="AW545" s="157"/>
      <c r="AX545" s="157"/>
      <c r="AY545" s="157"/>
      <c r="AZ545" s="157"/>
      <c r="BA545" s="157"/>
      <c r="BB545" s="157"/>
      <c r="BC545" s="157"/>
      <c r="BD545" s="157"/>
      <c r="BE545" s="157"/>
      <c r="BF545" s="157"/>
      <c r="BG545" s="157"/>
      <c r="BH545" s="157"/>
      <c r="BI545" s="157"/>
      <c r="BJ545" s="157"/>
      <c r="BK545" s="157"/>
      <c r="BL545" s="157"/>
      <c r="BM545" s="157"/>
      <c r="BN545" s="157"/>
      <c r="BO545" s="157"/>
      <c r="BP545" s="157"/>
      <c r="BQ545" s="157"/>
      <c r="BR545" s="157"/>
      <c r="BS545" s="157"/>
      <c r="BT545" s="157"/>
      <c r="BU545" s="157"/>
      <c r="BV545" s="157"/>
      <c r="BW545" s="157"/>
      <c r="BX545" s="157"/>
      <c r="BY545" s="157"/>
      <c r="BZ545" s="157"/>
      <c r="CA545" s="157"/>
      <c r="CB545" s="157"/>
      <c r="CC545" s="157"/>
      <c r="CD545" s="157"/>
      <c r="CE545" s="157"/>
      <c r="CF545" s="157"/>
      <c r="CG545" s="157"/>
      <c r="CH545" s="157"/>
      <c r="CI545" s="157"/>
      <c r="CJ545" s="157"/>
      <c r="CK545" s="157"/>
      <c r="CL545" s="157"/>
      <c r="CM545" s="157"/>
      <c r="CN545" s="157"/>
      <c r="CO545" s="157"/>
      <c r="CP545" s="157"/>
      <c r="CQ545" s="157"/>
      <c r="CR545" s="157"/>
      <c r="CS545" s="157"/>
      <c r="CT545" s="157"/>
      <c r="CU545" s="157"/>
      <c r="CV545" s="157"/>
      <c r="CW545" s="157"/>
      <c r="CX545" s="157"/>
      <c r="CY545" s="157"/>
      <c r="CZ545" s="157"/>
      <c r="DA545" s="157"/>
      <c r="DB545" s="157"/>
      <c r="DC545" s="157"/>
      <c r="DD545" s="157"/>
      <c r="DE545" s="157"/>
      <c r="DF545" s="157"/>
      <c r="DG545" s="157"/>
      <c r="DH545" s="157"/>
      <c r="DI545" s="157"/>
      <c r="DJ545" s="157"/>
      <c r="DK545" s="157"/>
      <c r="DL545" s="157"/>
      <c r="DM545" s="157"/>
      <c r="DN545" s="157"/>
      <c r="DO545" s="157"/>
      <c r="DP545" s="157"/>
      <c r="DQ545" s="157"/>
      <c r="DR545" s="157"/>
      <c r="DS545" s="157"/>
      <c r="DT545" s="157"/>
      <c r="DU545" s="157"/>
      <c r="DV545" s="157"/>
      <c r="DW545" s="157"/>
      <c r="DX545" s="157"/>
      <c r="DY545" s="157"/>
      <c r="DZ545" s="157"/>
      <c r="EA545" s="157"/>
      <c r="EB545" s="157"/>
      <c r="EC545" s="157"/>
      <c r="ED545" s="157"/>
      <c r="EE545" s="157"/>
      <c r="EF545" s="157"/>
      <c r="EG545" s="157"/>
      <c r="EH545" s="157"/>
      <c r="EI545" s="157"/>
      <c r="EJ545" s="157"/>
      <c r="EK545" s="157"/>
      <c r="EL545" s="157"/>
      <c r="EM545" s="157"/>
      <c r="EN545" s="157"/>
      <c r="EO545" s="157"/>
      <c r="EP545" s="157"/>
      <c r="EQ545" s="157"/>
      <c r="ER545" s="157"/>
      <c r="ES545" s="157"/>
      <c r="ET545" s="157"/>
      <c r="EU545" s="157"/>
      <c r="EV545" s="157"/>
      <c r="EW545" s="157"/>
      <c r="EX545" s="157"/>
      <c r="EY545" s="157"/>
      <c r="EZ545" s="157"/>
      <c r="FA545" s="157"/>
      <c r="FB545" s="157"/>
      <c r="FC545" s="157"/>
      <c r="FD545" s="157"/>
      <c r="FE545" s="157"/>
      <c r="FF545" s="157"/>
      <c r="FG545" s="157"/>
      <c r="FH545" s="157"/>
      <c r="FI545" s="157"/>
      <c r="FJ545" s="157"/>
      <c r="FK545" s="157"/>
      <c r="FL545" s="157"/>
      <c r="FM545" s="157"/>
      <c r="FN545" s="157"/>
      <c r="FO545" s="157"/>
      <c r="FP545" s="157"/>
      <c r="FQ545" s="157"/>
      <c r="FR545" s="157"/>
      <c r="FS545" s="157"/>
      <c r="FT545" s="157"/>
      <c r="FU545" s="157"/>
      <c r="FV545" s="157"/>
      <c r="FW545" s="157"/>
      <c r="FX545" s="157"/>
      <c r="FY545" s="157"/>
      <c r="FZ545" s="157"/>
      <c r="GA545" s="157"/>
      <c r="GB545" s="157"/>
      <c r="GC545" s="157"/>
    </row>
    <row r="546" spans="1:185" s="531" customFormat="1" ht="13.8">
      <c r="A546" s="154" t="s">
        <v>6356</v>
      </c>
      <c r="B546" s="126" t="s">
        <v>6013</v>
      </c>
      <c r="C546" s="202">
        <v>1</v>
      </c>
      <c r="D546" s="146">
        <v>9170</v>
      </c>
      <c r="E546" s="146">
        <v>9170</v>
      </c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  <c r="Z546" s="157"/>
      <c r="AA546" s="157"/>
      <c r="AB546" s="157"/>
      <c r="AC546" s="157"/>
      <c r="AD546" s="157"/>
      <c r="AE546" s="157"/>
      <c r="AF546" s="157"/>
      <c r="AG546" s="157"/>
      <c r="AH546" s="157"/>
      <c r="AI546" s="157"/>
      <c r="AJ546" s="157"/>
      <c r="AK546" s="157"/>
      <c r="AL546" s="157"/>
      <c r="AM546" s="157"/>
      <c r="AN546" s="157"/>
      <c r="AO546" s="157"/>
      <c r="AP546" s="157"/>
      <c r="AQ546" s="157"/>
      <c r="AR546" s="157"/>
      <c r="AS546" s="157"/>
      <c r="AT546" s="157"/>
      <c r="AU546" s="157"/>
      <c r="AV546" s="157"/>
      <c r="AW546" s="157"/>
      <c r="AX546" s="157"/>
      <c r="AY546" s="157"/>
      <c r="AZ546" s="157"/>
      <c r="BA546" s="157"/>
      <c r="BB546" s="157"/>
      <c r="BC546" s="157"/>
      <c r="BD546" s="157"/>
      <c r="BE546" s="157"/>
      <c r="BF546" s="157"/>
      <c r="BG546" s="157"/>
      <c r="BH546" s="157"/>
      <c r="BI546" s="157"/>
      <c r="BJ546" s="157"/>
      <c r="BK546" s="157"/>
      <c r="BL546" s="157"/>
      <c r="BM546" s="157"/>
      <c r="BN546" s="157"/>
      <c r="BO546" s="157"/>
      <c r="BP546" s="157"/>
      <c r="BQ546" s="157"/>
      <c r="BR546" s="157"/>
      <c r="BS546" s="157"/>
      <c r="BT546" s="157"/>
      <c r="BU546" s="157"/>
      <c r="BV546" s="157"/>
      <c r="BW546" s="157"/>
      <c r="BX546" s="157"/>
      <c r="BY546" s="157"/>
      <c r="BZ546" s="157"/>
      <c r="CA546" s="157"/>
      <c r="CB546" s="157"/>
      <c r="CC546" s="157"/>
      <c r="CD546" s="157"/>
      <c r="CE546" s="157"/>
      <c r="CF546" s="157"/>
      <c r="CG546" s="157"/>
      <c r="CH546" s="157"/>
      <c r="CI546" s="157"/>
      <c r="CJ546" s="157"/>
      <c r="CK546" s="157"/>
      <c r="CL546" s="157"/>
      <c r="CM546" s="157"/>
      <c r="CN546" s="157"/>
      <c r="CO546" s="157"/>
      <c r="CP546" s="157"/>
      <c r="CQ546" s="157"/>
      <c r="CR546" s="157"/>
      <c r="CS546" s="157"/>
      <c r="CT546" s="157"/>
      <c r="CU546" s="157"/>
      <c r="CV546" s="157"/>
      <c r="CW546" s="157"/>
      <c r="CX546" s="157"/>
      <c r="CY546" s="157"/>
      <c r="CZ546" s="157"/>
      <c r="DA546" s="157"/>
      <c r="DB546" s="157"/>
      <c r="DC546" s="157"/>
      <c r="DD546" s="157"/>
      <c r="DE546" s="157"/>
      <c r="DF546" s="157"/>
      <c r="DG546" s="157"/>
      <c r="DH546" s="157"/>
      <c r="DI546" s="157"/>
      <c r="DJ546" s="157"/>
      <c r="DK546" s="157"/>
      <c r="DL546" s="157"/>
      <c r="DM546" s="157"/>
      <c r="DN546" s="157"/>
      <c r="DO546" s="157"/>
      <c r="DP546" s="157"/>
      <c r="DQ546" s="157"/>
      <c r="DR546" s="157"/>
      <c r="DS546" s="157"/>
      <c r="DT546" s="157"/>
      <c r="DU546" s="157"/>
      <c r="DV546" s="157"/>
      <c r="DW546" s="157"/>
      <c r="DX546" s="157"/>
      <c r="DY546" s="157"/>
      <c r="DZ546" s="157"/>
      <c r="EA546" s="157"/>
      <c r="EB546" s="157"/>
      <c r="EC546" s="157"/>
      <c r="ED546" s="157"/>
      <c r="EE546" s="157"/>
      <c r="EF546" s="157"/>
      <c r="EG546" s="157"/>
      <c r="EH546" s="157"/>
      <c r="EI546" s="157"/>
      <c r="EJ546" s="157"/>
      <c r="EK546" s="157"/>
      <c r="EL546" s="157"/>
      <c r="EM546" s="157"/>
      <c r="EN546" s="157"/>
      <c r="EO546" s="157"/>
      <c r="EP546" s="157"/>
      <c r="EQ546" s="157"/>
      <c r="ER546" s="157"/>
      <c r="ES546" s="157"/>
      <c r="ET546" s="157"/>
      <c r="EU546" s="157"/>
      <c r="EV546" s="157"/>
      <c r="EW546" s="157"/>
      <c r="EX546" s="157"/>
      <c r="EY546" s="157"/>
      <c r="EZ546" s="157"/>
      <c r="FA546" s="157"/>
      <c r="FB546" s="157"/>
      <c r="FC546" s="157"/>
      <c r="FD546" s="157"/>
      <c r="FE546" s="157"/>
      <c r="FF546" s="157"/>
      <c r="FG546" s="157"/>
      <c r="FH546" s="157"/>
      <c r="FI546" s="157"/>
      <c r="FJ546" s="157"/>
      <c r="FK546" s="157"/>
      <c r="FL546" s="157"/>
      <c r="FM546" s="157"/>
      <c r="FN546" s="157"/>
      <c r="FO546" s="157"/>
      <c r="FP546" s="157"/>
      <c r="FQ546" s="157"/>
      <c r="FR546" s="157"/>
      <c r="FS546" s="157"/>
      <c r="FT546" s="157"/>
      <c r="FU546" s="157"/>
      <c r="FV546" s="157"/>
      <c r="FW546" s="157"/>
      <c r="FX546" s="157"/>
      <c r="FY546" s="157"/>
      <c r="FZ546" s="157"/>
      <c r="GA546" s="157"/>
      <c r="GB546" s="157"/>
      <c r="GC546" s="157"/>
    </row>
    <row r="547" spans="1:185" s="531" customFormat="1" ht="13.8">
      <c r="A547" s="154" t="s">
        <v>6357</v>
      </c>
      <c r="B547" s="126" t="s">
        <v>5812</v>
      </c>
      <c r="C547" s="202">
        <v>1</v>
      </c>
      <c r="D547" s="146">
        <v>25145.9</v>
      </c>
      <c r="E547" s="146">
        <v>25145.9</v>
      </c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  <c r="Z547" s="157"/>
      <c r="AA547" s="157"/>
      <c r="AB547" s="157"/>
      <c r="AC547" s="157"/>
      <c r="AD547" s="157"/>
      <c r="AE547" s="157"/>
      <c r="AF547" s="157"/>
      <c r="AG547" s="157"/>
      <c r="AH547" s="157"/>
      <c r="AI547" s="157"/>
      <c r="AJ547" s="157"/>
      <c r="AK547" s="157"/>
      <c r="AL547" s="157"/>
      <c r="AM547" s="157"/>
      <c r="AN547" s="157"/>
      <c r="AO547" s="157"/>
      <c r="AP547" s="157"/>
      <c r="AQ547" s="157"/>
      <c r="AR547" s="157"/>
      <c r="AS547" s="157"/>
      <c r="AT547" s="157"/>
      <c r="AU547" s="157"/>
      <c r="AV547" s="157"/>
      <c r="AW547" s="157"/>
      <c r="AX547" s="157"/>
      <c r="AY547" s="157"/>
      <c r="AZ547" s="157"/>
      <c r="BA547" s="157"/>
      <c r="BB547" s="157"/>
      <c r="BC547" s="157"/>
      <c r="BD547" s="157"/>
      <c r="BE547" s="157"/>
      <c r="BF547" s="157"/>
      <c r="BG547" s="157"/>
      <c r="BH547" s="157"/>
      <c r="BI547" s="157"/>
      <c r="BJ547" s="157"/>
      <c r="BK547" s="157"/>
      <c r="BL547" s="157"/>
      <c r="BM547" s="157"/>
      <c r="BN547" s="157"/>
      <c r="BO547" s="157"/>
      <c r="BP547" s="157"/>
      <c r="BQ547" s="157"/>
      <c r="BR547" s="157"/>
      <c r="BS547" s="157"/>
      <c r="BT547" s="157"/>
      <c r="BU547" s="157"/>
      <c r="BV547" s="157"/>
      <c r="BW547" s="157"/>
      <c r="BX547" s="157"/>
      <c r="BY547" s="157"/>
      <c r="BZ547" s="157"/>
      <c r="CA547" s="157"/>
      <c r="CB547" s="157"/>
      <c r="CC547" s="157"/>
      <c r="CD547" s="157"/>
      <c r="CE547" s="157"/>
      <c r="CF547" s="157"/>
      <c r="CG547" s="157"/>
      <c r="CH547" s="157"/>
      <c r="CI547" s="157"/>
      <c r="CJ547" s="157"/>
      <c r="CK547" s="157"/>
      <c r="CL547" s="157"/>
      <c r="CM547" s="157"/>
      <c r="CN547" s="157"/>
      <c r="CO547" s="157"/>
      <c r="CP547" s="157"/>
      <c r="CQ547" s="157"/>
      <c r="CR547" s="157"/>
      <c r="CS547" s="157"/>
      <c r="CT547" s="157"/>
      <c r="CU547" s="157"/>
      <c r="CV547" s="157"/>
      <c r="CW547" s="157"/>
      <c r="CX547" s="157"/>
      <c r="CY547" s="157"/>
      <c r="CZ547" s="157"/>
      <c r="DA547" s="157"/>
      <c r="DB547" s="157"/>
      <c r="DC547" s="157"/>
      <c r="DD547" s="157"/>
      <c r="DE547" s="157"/>
      <c r="DF547" s="157"/>
      <c r="DG547" s="157"/>
      <c r="DH547" s="157"/>
      <c r="DI547" s="157"/>
      <c r="DJ547" s="157"/>
      <c r="DK547" s="157"/>
      <c r="DL547" s="157"/>
      <c r="DM547" s="157"/>
      <c r="DN547" s="157"/>
      <c r="DO547" s="157"/>
      <c r="DP547" s="157"/>
      <c r="DQ547" s="157"/>
      <c r="DR547" s="157"/>
      <c r="DS547" s="157"/>
      <c r="DT547" s="157"/>
      <c r="DU547" s="157"/>
      <c r="DV547" s="157"/>
      <c r="DW547" s="157"/>
      <c r="DX547" s="157"/>
      <c r="DY547" s="157"/>
      <c r="DZ547" s="157"/>
      <c r="EA547" s="157"/>
      <c r="EB547" s="157"/>
      <c r="EC547" s="157"/>
      <c r="ED547" s="157"/>
      <c r="EE547" s="157"/>
      <c r="EF547" s="157"/>
      <c r="EG547" s="157"/>
      <c r="EH547" s="157"/>
      <c r="EI547" s="157"/>
      <c r="EJ547" s="157"/>
      <c r="EK547" s="157"/>
      <c r="EL547" s="157"/>
      <c r="EM547" s="157"/>
      <c r="EN547" s="157"/>
      <c r="EO547" s="157"/>
      <c r="EP547" s="157"/>
      <c r="EQ547" s="157"/>
      <c r="ER547" s="157"/>
      <c r="ES547" s="157"/>
      <c r="ET547" s="157"/>
      <c r="EU547" s="157"/>
      <c r="EV547" s="157"/>
      <c r="EW547" s="157"/>
      <c r="EX547" s="157"/>
      <c r="EY547" s="157"/>
      <c r="EZ547" s="157"/>
      <c r="FA547" s="157"/>
      <c r="FB547" s="157"/>
      <c r="FC547" s="157"/>
      <c r="FD547" s="157"/>
      <c r="FE547" s="157"/>
      <c r="FF547" s="157"/>
      <c r="FG547" s="157"/>
      <c r="FH547" s="157"/>
      <c r="FI547" s="157"/>
      <c r="FJ547" s="157"/>
      <c r="FK547" s="157"/>
      <c r="FL547" s="157"/>
      <c r="FM547" s="157"/>
      <c r="FN547" s="157"/>
      <c r="FO547" s="157"/>
      <c r="FP547" s="157"/>
      <c r="FQ547" s="157"/>
      <c r="FR547" s="157"/>
      <c r="FS547" s="157"/>
      <c r="FT547" s="157"/>
      <c r="FU547" s="157"/>
      <c r="FV547" s="157"/>
      <c r="FW547" s="157"/>
      <c r="FX547" s="157"/>
      <c r="FY547" s="157"/>
      <c r="FZ547" s="157"/>
      <c r="GA547" s="157"/>
      <c r="GB547" s="157"/>
      <c r="GC547" s="157"/>
    </row>
    <row r="548" spans="1:185" s="531" customFormat="1" ht="13.8">
      <c r="A548" s="154" t="s">
        <v>6358</v>
      </c>
      <c r="B548" s="126" t="s">
        <v>5818</v>
      </c>
      <c r="C548" s="202">
        <v>25</v>
      </c>
      <c r="D548" s="146">
        <v>12782</v>
      </c>
      <c r="E548" s="146">
        <v>12782</v>
      </c>
      <c r="F548" s="157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  <c r="Z548" s="157"/>
      <c r="AA548" s="157"/>
      <c r="AB548" s="157"/>
      <c r="AC548" s="157"/>
      <c r="AD548" s="157"/>
      <c r="AE548" s="157"/>
      <c r="AF548" s="157"/>
      <c r="AG548" s="157"/>
      <c r="AH548" s="157"/>
      <c r="AI548" s="157"/>
      <c r="AJ548" s="157"/>
      <c r="AK548" s="157"/>
      <c r="AL548" s="157"/>
      <c r="AM548" s="157"/>
      <c r="AN548" s="157"/>
      <c r="AO548" s="157"/>
      <c r="AP548" s="157"/>
      <c r="AQ548" s="157"/>
      <c r="AR548" s="157"/>
      <c r="AS548" s="157"/>
      <c r="AT548" s="157"/>
      <c r="AU548" s="157"/>
      <c r="AV548" s="157"/>
      <c r="AW548" s="157"/>
      <c r="AX548" s="157"/>
      <c r="AY548" s="157"/>
      <c r="AZ548" s="157"/>
      <c r="BA548" s="157"/>
      <c r="BB548" s="157"/>
      <c r="BC548" s="157"/>
      <c r="BD548" s="157"/>
      <c r="BE548" s="157"/>
      <c r="BF548" s="157"/>
      <c r="BG548" s="157"/>
      <c r="BH548" s="157"/>
      <c r="BI548" s="157"/>
      <c r="BJ548" s="157"/>
      <c r="BK548" s="157"/>
      <c r="BL548" s="157"/>
      <c r="BM548" s="157"/>
      <c r="BN548" s="157"/>
      <c r="BO548" s="157"/>
      <c r="BP548" s="157"/>
      <c r="BQ548" s="157"/>
      <c r="BR548" s="157"/>
      <c r="BS548" s="157"/>
      <c r="BT548" s="157"/>
      <c r="BU548" s="157"/>
      <c r="BV548" s="157"/>
      <c r="BW548" s="157"/>
      <c r="BX548" s="157"/>
      <c r="BY548" s="157"/>
      <c r="BZ548" s="157"/>
      <c r="CA548" s="157"/>
      <c r="CB548" s="157"/>
      <c r="CC548" s="157"/>
      <c r="CD548" s="157"/>
      <c r="CE548" s="157"/>
      <c r="CF548" s="157"/>
      <c r="CG548" s="157"/>
      <c r="CH548" s="157"/>
      <c r="CI548" s="157"/>
      <c r="CJ548" s="157"/>
      <c r="CK548" s="157"/>
      <c r="CL548" s="157"/>
      <c r="CM548" s="157"/>
      <c r="CN548" s="157"/>
      <c r="CO548" s="157"/>
      <c r="CP548" s="157"/>
      <c r="CQ548" s="157"/>
      <c r="CR548" s="157"/>
      <c r="CS548" s="157"/>
      <c r="CT548" s="157"/>
      <c r="CU548" s="157"/>
      <c r="CV548" s="157"/>
      <c r="CW548" s="157"/>
      <c r="CX548" s="157"/>
      <c r="CY548" s="157"/>
      <c r="CZ548" s="157"/>
      <c r="DA548" s="157"/>
      <c r="DB548" s="157"/>
      <c r="DC548" s="157"/>
      <c r="DD548" s="157"/>
      <c r="DE548" s="157"/>
      <c r="DF548" s="157"/>
      <c r="DG548" s="157"/>
      <c r="DH548" s="157"/>
      <c r="DI548" s="157"/>
      <c r="DJ548" s="157"/>
      <c r="DK548" s="157"/>
      <c r="DL548" s="157"/>
      <c r="DM548" s="157"/>
      <c r="DN548" s="157"/>
      <c r="DO548" s="157"/>
      <c r="DP548" s="157"/>
      <c r="DQ548" s="157"/>
      <c r="DR548" s="157"/>
      <c r="DS548" s="157"/>
      <c r="DT548" s="157"/>
      <c r="DU548" s="157"/>
      <c r="DV548" s="157"/>
      <c r="DW548" s="157"/>
      <c r="DX548" s="157"/>
      <c r="DY548" s="157"/>
      <c r="DZ548" s="157"/>
      <c r="EA548" s="157"/>
      <c r="EB548" s="157"/>
      <c r="EC548" s="157"/>
      <c r="ED548" s="157"/>
      <c r="EE548" s="157"/>
      <c r="EF548" s="157"/>
      <c r="EG548" s="157"/>
      <c r="EH548" s="157"/>
      <c r="EI548" s="157"/>
      <c r="EJ548" s="157"/>
      <c r="EK548" s="157"/>
      <c r="EL548" s="157"/>
      <c r="EM548" s="157"/>
      <c r="EN548" s="157"/>
      <c r="EO548" s="157"/>
      <c r="EP548" s="157"/>
      <c r="EQ548" s="157"/>
      <c r="ER548" s="157"/>
      <c r="ES548" s="157"/>
      <c r="ET548" s="157"/>
      <c r="EU548" s="157"/>
      <c r="EV548" s="157"/>
      <c r="EW548" s="157"/>
      <c r="EX548" s="157"/>
      <c r="EY548" s="157"/>
      <c r="EZ548" s="157"/>
      <c r="FA548" s="157"/>
      <c r="FB548" s="157"/>
      <c r="FC548" s="157"/>
      <c r="FD548" s="157"/>
      <c r="FE548" s="157"/>
      <c r="FF548" s="157"/>
      <c r="FG548" s="157"/>
      <c r="FH548" s="157"/>
      <c r="FI548" s="157"/>
      <c r="FJ548" s="157"/>
      <c r="FK548" s="157"/>
      <c r="FL548" s="157"/>
      <c r="FM548" s="157"/>
      <c r="FN548" s="157"/>
      <c r="FO548" s="157"/>
      <c r="FP548" s="157"/>
      <c r="FQ548" s="157"/>
      <c r="FR548" s="157"/>
      <c r="FS548" s="157"/>
      <c r="FT548" s="157"/>
      <c r="FU548" s="157"/>
      <c r="FV548" s="157"/>
      <c r="FW548" s="157"/>
      <c r="FX548" s="157"/>
      <c r="FY548" s="157"/>
      <c r="FZ548" s="157"/>
      <c r="GA548" s="157"/>
      <c r="GB548" s="157"/>
      <c r="GC548" s="157"/>
    </row>
    <row r="549" spans="1:185" s="531" customFormat="1" ht="13.8">
      <c r="A549" s="154" t="s">
        <v>6359</v>
      </c>
      <c r="B549" s="126" t="s">
        <v>5850</v>
      </c>
      <c r="C549" s="202">
        <v>20</v>
      </c>
      <c r="D549" s="146">
        <v>11470</v>
      </c>
      <c r="E549" s="146">
        <v>11470</v>
      </c>
      <c r="F549" s="157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  <c r="Z549" s="157"/>
      <c r="AA549" s="157"/>
      <c r="AB549" s="157"/>
      <c r="AC549" s="157"/>
      <c r="AD549" s="157"/>
      <c r="AE549" s="157"/>
      <c r="AF549" s="157"/>
      <c r="AG549" s="157"/>
      <c r="AH549" s="157"/>
      <c r="AI549" s="157"/>
      <c r="AJ549" s="157"/>
      <c r="AK549" s="157"/>
      <c r="AL549" s="157"/>
      <c r="AM549" s="157"/>
      <c r="AN549" s="157"/>
      <c r="AO549" s="157"/>
      <c r="AP549" s="157"/>
      <c r="AQ549" s="157"/>
      <c r="AR549" s="157"/>
      <c r="AS549" s="157"/>
      <c r="AT549" s="157"/>
      <c r="AU549" s="157"/>
      <c r="AV549" s="157"/>
      <c r="AW549" s="157"/>
      <c r="AX549" s="157"/>
      <c r="AY549" s="157"/>
      <c r="AZ549" s="157"/>
      <c r="BA549" s="157"/>
      <c r="BB549" s="157"/>
      <c r="BC549" s="157"/>
      <c r="BD549" s="157"/>
      <c r="BE549" s="157"/>
      <c r="BF549" s="157"/>
      <c r="BG549" s="157"/>
      <c r="BH549" s="157"/>
      <c r="BI549" s="157"/>
      <c r="BJ549" s="157"/>
      <c r="BK549" s="157"/>
      <c r="BL549" s="157"/>
      <c r="BM549" s="157"/>
      <c r="BN549" s="157"/>
      <c r="BO549" s="157"/>
      <c r="BP549" s="157"/>
      <c r="BQ549" s="157"/>
      <c r="BR549" s="157"/>
      <c r="BS549" s="157"/>
      <c r="BT549" s="157"/>
      <c r="BU549" s="157"/>
      <c r="BV549" s="157"/>
      <c r="BW549" s="157"/>
      <c r="BX549" s="157"/>
      <c r="BY549" s="157"/>
      <c r="BZ549" s="157"/>
      <c r="CA549" s="157"/>
      <c r="CB549" s="157"/>
      <c r="CC549" s="157"/>
      <c r="CD549" s="157"/>
      <c r="CE549" s="157"/>
      <c r="CF549" s="157"/>
      <c r="CG549" s="157"/>
      <c r="CH549" s="157"/>
      <c r="CI549" s="157"/>
      <c r="CJ549" s="157"/>
      <c r="CK549" s="157"/>
      <c r="CL549" s="157"/>
      <c r="CM549" s="157"/>
      <c r="CN549" s="157"/>
      <c r="CO549" s="157"/>
      <c r="CP549" s="157"/>
      <c r="CQ549" s="157"/>
      <c r="CR549" s="157"/>
      <c r="CS549" s="157"/>
      <c r="CT549" s="157"/>
      <c r="CU549" s="157"/>
      <c r="CV549" s="157"/>
      <c r="CW549" s="157"/>
      <c r="CX549" s="157"/>
      <c r="CY549" s="157"/>
      <c r="CZ549" s="157"/>
      <c r="DA549" s="157"/>
      <c r="DB549" s="157"/>
      <c r="DC549" s="157"/>
      <c r="DD549" s="157"/>
      <c r="DE549" s="157"/>
      <c r="DF549" s="157"/>
      <c r="DG549" s="157"/>
      <c r="DH549" s="157"/>
      <c r="DI549" s="157"/>
      <c r="DJ549" s="157"/>
      <c r="DK549" s="157"/>
      <c r="DL549" s="157"/>
      <c r="DM549" s="157"/>
      <c r="DN549" s="157"/>
      <c r="DO549" s="157"/>
      <c r="DP549" s="157"/>
      <c r="DQ549" s="157"/>
      <c r="DR549" s="157"/>
      <c r="DS549" s="157"/>
      <c r="DT549" s="157"/>
      <c r="DU549" s="157"/>
      <c r="DV549" s="157"/>
      <c r="DW549" s="157"/>
      <c r="DX549" s="157"/>
      <c r="DY549" s="157"/>
      <c r="DZ549" s="157"/>
      <c r="EA549" s="157"/>
      <c r="EB549" s="157"/>
      <c r="EC549" s="157"/>
      <c r="ED549" s="157"/>
      <c r="EE549" s="157"/>
      <c r="EF549" s="157"/>
      <c r="EG549" s="157"/>
      <c r="EH549" s="157"/>
      <c r="EI549" s="157"/>
      <c r="EJ549" s="157"/>
      <c r="EK549" s="157"/>
      <c r="EL549" s="157"/>
      <c r="EM549" s="157"/>
      <c r="EN549" s="157"/>
      <c r="EO549" s="157"/>
      <c r="EP549" s="157"/>
      <c r="EQ549" s="157"/>
      <c r="ER549" s="157"/>
      <c r="ES549" s="157"/>
      <c r="ET549" s="157"/>
      <c r="EU549" s="157"/>
      <c r="EV549" s="157"/>
      <c r="EW549" s="157"/>
      <c r="EX549" s="157"/>
      <c r="EY549" s="157"/>
      <c r="EZ549" s="157"/>
      <c r="FA549" s="157"/>
      <c r="FB549" s="157"/>
      <c r="FC549" s="157"/>
      <c r="FD549" s="157"/>
      <c r="FE549" s="157"/>
      <c r="FF549" s="157"/>
      <c r="FG549" s="157"/>
      <c r="FH549" s="157"/>
      <c r="FI549" s="157"/>
      <c r="FJ549" s="157"/>
      <c r="FK549" s="157"/>
      <c r="FL549" s="157"/>
      <c r="FM549" s="157"/>
      <c r="FN549" s="157"/>
      <c r="FO549" s="157"/>
      <c r="FP549" s="157"/>
      <c r="FQ549" s="157"/>
      <c r="FR549" s="157"/>
      <c r="FS549" s="157"/>
      <c r="FT549" s="157"/>
      <c r="FU549" s="157"/>
      <c r="FV549" s="157"/>
      <c r="FW549" s="157"/>
      <c r="FX549" s="157"/>
      <c r="FY549" s="157"/>
      <c r="FZ549" s="157"/>
      <c r="GA549" s="157"/>
      <c r="GB549" s="157"/>
      <c r="GC549" s="157"/>
    </row>
    <row r="550" spans="1:185" s="531" customFormat="1" ht="13.8">
      <c r="A550" s="532"/>
      <c r="B550" s="155" t="s">
        <v>4247</v>
      </c>
      <c r="C550" s="156">
        <f>SUM(C419:C549)</f>
        <v>1181</v>
      </c>
      <c r="D550" s="535"/>
      <c r="E550" s="535"/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  <c r="Z550" s="157"/>
      <c r="AA550" s="157"/>
      <c r="AB550" s="157"/>
      <c r="AC550" s="157"/>
      <c r="AD550" s="157"/>
      <c r="AE550" s="157"/>
      <c r="AF550" s="157"/>
      <c r="AG550" s="157"/>
      <c r="AH550" s="157"/>
      <c r="AI550" s="157"/>
      <c r="AJ550" s="157"/>
      <c r="AK550" s="157"/>
      <c r="AL550" s="157"/>
      <c r="AM550" s="157"/>
      <c r="AN550" s="157"/>
      <c r="AO550" s="157"/>
      <c r="AP550" s="157"/>
      <c r="AQ550" s="157"/>
      <c r="AR550" s="157"/>
      <c r="AS550" s="157"/>
      <c r="AT550" s="157"/>
      <c r="AU550" s="157"/>
      <c r="AV550" s="157"/>
      <c r="AW550" s="157"/>
      <c r="AX550" s="157"/>
      <c r="AY550" s="157"/>
      <c r="AZ550" s="157"/>
      <c r="BA550" s="157"/>
      <c r="BB550" s="157"/>
      <c r="BC550" s="157"/>
      <c r="BD550" s="157"/>
      <c r="BE550" s="157"/>
      <c r="BF550" s="157"/>
      <c r="BG550" s="157"/>
      <c r="BH550" s="157"/>
      <c r="BI550" s="157"/>
      <c r="BJ550" s="157"/>
      <c r="BK550" s="157"/>
      <c r="BL550" s="157"/>
      <c r="BM550" s="157"/>
      <c r="BN550" s="157"/>
      <c r="BO550" s="157"/>
      <c r="BP550" s="157"/>
      <c r="BQ550" s="157"/>
      <c r="BR550" s="157"/>
      <c r="BS550" s="157"/>
      <c r="BT550" s="157"/>
      <c r="BU550" s="157"/>
      <c r="BV550" s="157"/>
      <c r="BW550" s="157"/>
      <c r="BX550" s="157"/>
      <c r="BY550" s="157"/>
      <c r="BZ550" s="157"/>
      <c r="CA550" s="157"/>
      <c r="CB550" s="157"/>
      <c r="CC550" s="157"/>
      <c r="CD550" s="157"/>
      <c r="CE550" s="157"/>
      <c r="CF550" s="157"/>
      <c r="CG550" s="157"/>
      <c r="CH550" s="157"/>
      <c r="CI550" s="157"/>
      <c r="CJ550" s="157"/>
      <c r="CK550" s="157"/>
      <c r="CL550" s="157"/>
      <c r="CM550" s="157"/>
      <c r="CN550" s="157"/>
      <c r="CO550" s="157"/>
      <c r="CP550" s="157"/>
      <c r="CQ550" s="157"/>
      <c r="CR550" s="157"/>
      <c r="CS550" s="157"/>
      <c r="CT550" s="157"/>
      <c r="CU550" s="157"/>
      <c r="CV550" s="157"/>
      <c r="CW550" s="157"/>
      <c r="CX550" s="157"/>
      <c r="CY550" s="157"/>
      <c r="CZ550" s="157"/>
      <c r="DA550" s="157"/>
      <c r="DB550" s="157"/>
      <c r="DC550" s="157"/>
      <c r="DD550" s="157"/>
      <c r="DE550" s="157"/>
      <c r="DF550" s="157"/>
      <c r="DG550" s="157"/>
      <c r="DH550" s="157"/>
      <c r="DI550" s="157"/>
      <c r="DJ550" s="157"/>
      <c r="DK550" s="157"/>
      <c r="DL550" s="157"/>
      <c r="DM550" s="157"/>
      <c r="DN550" s="157"/>
      <c r="DO550" s="157"/>
      <c r="DP550" s="157"/>
      <c r="DQ550" s="157"/>
      <c r="DR550" s="157"/>
      <c r="DS550" s="157"/>
      <c r="DT550" s="157"/>
      <c r="DU550" s="157"/>
      <c r="DV550" s="157"/>
      <c r="DW550" s="157"/>
      <c r="DX550" s="157"/>
      <c r="DY550" s="157"/>
      <c r="DZ550" s="157"/>
      <c r="EA550" s="157"/>
      <c r="EB550" s="157"/>
      <c r="EC550" s="157"/>
      <c r="ED550" s="157"/>
      <c r="EE550" s="157"/>
      <c r="EF550" s="157"/>
      <c r="EG550" s="157"/>
      <c r="EH550" s="157"/>
      <c r="EI550" s="157"/>
      <c r="EJ550" s="157"/>
      <c r="EK550" s="157"/>
      <c r="EL550" s="157"/>
      <c r="EM550" s="157"/>
      <c r="EN550" s="157"/>
      <c r="EO550" s="157"/>
      <c r="EP550" s="157"/>
      <c r="EQ550" s="157"/>
      <c r="ER550" s="157"/>
      <c r="ES550" s="157"/>
      <c r="ET550" s="157"/>
      <c r="EU550" s="157"/>
      <c r="EV550" s="157"/>
      <c r="EW550" s="157"/>
      <c r="EX550" s="157"/>
      <c r="EY550" s="157"/>
      <c r="EZ550" s="157"/>
      <c r="FA550" s="157"/>
      <c r="FB550" s="157"/>
      <c r="FC550" s="157"/>
      <c r="FD550" s="157"/>
      <c r="FE550" s="157"/>
      <c r="FF550" s="157"/>
      <c r="FG550" s="157"/>
      <c r="FH550" s="157"/>
      <c r="FI550" s="157"/>
      <c r="FJ550" s="157"/>
      <c r="FK550" s="157"/>
      <c r="FL550" s="157"/>
      <c r="FM550" s="157"/>
      <c r="FN550" s="157"/>
      <c r="FO550" s="157"/>
      <c r="FP550" s="157"/>
      <c r="FQ550" s="157"/>
      <c r="FR550" s="157"/>
      <c r="FS550" s="157"/>
      <c r="FT550" s="157"/>
      <c r="FU550" s="157"/>
      <c r="FV550" s="157"/>
      <c r="FW550" s="157"/>
      <c r="FX550" s="157"/>
      <c r="FY550" s="157"/>
      <c r="FZ550" s="157"/>
      <c r="GA550" s="157"/>
      <c r="GB550" s="157"/>
      <c r="GC550" s="157"/>
    </row>
    <row r="551" spans="1:185" s="531" customFormat="1" ht="13.8">
      <c r="A551" s="532"/>
      <c r="B551" s="61"/>
      <c r="C551" s="147"/>
      <c r="D551" s="535"/>
      <c r="E551" s="535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  <c r="Z551" s="157"/>
      <c r="AA551" s="157"/>
      <c r="AB551" s="157"/>
      <c r="AC551" s="157"/>
      <c r="AD551" s="157"/>
      <c r="AE551" s="157"/>
      <c r="AF551" s="157"/>
      <c r="AG551" s="157"/>
      <c r="AH551" s="157"/>
      <c r="AI551" s="157"/>
      <c r="AJ551" s="157"/>
      <c r="AK551" s="157"/>
      <c r="AL551" s="157"/>
      <c r="AM551" s="157"/>
      <c r="AN551" s="157"/>
      <c r="AO551" s="157"/>
      <c r="AP551" s="157"/>
      <c r="AQ551" s="157"/>
      <c r="AR551" s="157"/>
      <c r="AS551" s="157"/>
      <c r="AT551" s="157"/>
      <c r="AU551" s="157"/>
      <c r="AV551" s="157"/>
      <c r="AW551" s="157"/>
      <c r="AX551" s="157"/>
      <c r="AY551" s="157"/>
      <c r="AZ551" s="157"/>
      <c r="BA551" s="157"/>
      <c r="BB551" s="157"/>
      <c r="BC551" s="157"/>
      <c r="BD551" s="157"/>
      <c r="BE551" s="157"/>
      <c r="BF551" s="157"/>
      <c r="BG551" s="157"/>
      <c r="BH551" s="157"/>
      <c r="BI551" s="157"/>
      <c r="BJ551" s="157"/>
      <c r="BK551" s="157"/>
      <c r="BL551" s="157"/>
      <c r="BM551" s="157"/>
      <c r="BN551" s="157"/>
      <c r="BO551" s="157"/>
      <c r="BP551" s="157"/>
      <c r="BQ551" s="157"/>
      <c r="BR551" s="157"/>
      <c r="BS551" s="157"/>
      <c r="BT551" s="157"/>
      <c r="BU551" s="157"/>
      <c r="BV551" s="157"/>
      <c r="BW551" s="157"/>
      <c r="BX551" s="157"/>
      <c r="BY551" s="157"/>
      <c r="BZ551" s="157"/>
      <c r="CA551" s="157"/>
      <c r="CB551" s="157"/>
      <c r="CC551" s="157"/>
      <c r="CD551" s="157"/>
      <c r="CE551" s="157"/>
      <c r="CF551" s="157"/>
      <c r="CG551" s="157"/>
      <c r="CH551" s="157"/>
      <c r="CI551" s="157"/>
      <c r="CJ551" s="157"/>
      <c r="CK551" s="157"/>
      <c r="CL551" s="157"/>
      <c r="CM551" s="157"/>
      <c r="CN551" s="157"/>
      <c r="CO551" s="157"/>
      <c r="CP551" s="157"/>
      <c r="CQ551" s="157"/>
      <c r="CR551" s="157"/>
      <c r="CS551" s="157"/>
      <c r="CT551" s="157"/>
      <c r="CU551" s="157"/>
      <c r="CV551" s="157"/>
      <c r="CW551" s="157"/>
      <c r="CX551" s="157"/>
      <c r="CY551" s="157"/>
      <c r="CZ551" s="157"/>
      <c r="DA551" s="157"/>
      <c r="DB551" s="157"/>
      <c r="DC551" s="157"/>
      <c r="DD551" s="157"/>
      <c r="DE551" s="157"/>
      <c r="DF551" s="157"/>
      <c r="DG551" s="157"/>
      <c r="DH551" s="157"/>
      <c r="DI551" s="157"/>
      <c r="DJ551" s="157"/>
      <c r="DK551" s="157"/>
      <c r="DL551" s="157"/>
      <c r="DM551" s="157"/>
      <c r="DN551" s="157"/>
      <c r="DO551" s="157"/>
      <c r="DP551" s="157"/>
      <c r="DQ551" s="157"/>
      <c r="DR551" s="157"/>
      <c r="DS551" s="157"/>
      <c r="DT551" s="157"/>
      <c r="DU551" s="157"/>
      <c r="DV551" s="157"/>
      <c r="DW551" s="157"/>
      <c r="DX551" s="157"/>
      <c r="DY551" s="157"/>
      <c r="DZ551" s="157"/>
      <c r="EA551" s="157"/>
      <c r="EB551" s="157"/>
      <c r="EC551" s="157"/>
      <c r="ED551" s="157"/>
      <c r="EE551" s="157"/>
      <c r="EF551" s="157"/>
      <c r="EG551" s="157"/>
      <c r="EH551" s="157"/>
      <c r="EI551" s="157"/>
      <c r="EJ551" s="157"/>
      <c r="EK551" s="157"/>
      <c r="EL551" s="157"/>
      <c r="EM551" s="157"/>
      <c r="EN551" s="157"/>
      <c r="EO551" s="157"/>
      <c r="EP551" s="157"/>
      <c r="EQ551" s="157"/>
      <c r="ER551" s="157"/>
      <c r="ES551" s="157"/>
      <c r="ET551" s="157"/>
      <c r="EU551" s="157"/>
      <c r="EV551" s="157"/>
      <c r="EW551" s="157"/>
      <c r="EX551" s="157"/>
      <c r="EY551" s="157"/>
      <c r="EZ551" s="157"/>
      <c r="FA551" s="157"/>
      <c r="FB551" s="157"/>
      <c r="FC551" s="157"/>
      <c r="FD551" s="157"/>
      <c r="FE551" s="157"/>
      <c r="FF551" s="157"/>
      <c r="FG551" s="157"/>
      <c r="FH551" s="157"/>
      <c r="FI551" s="157"/>
      <c r="FJ551" s="157"/>
      <c r="FK551" s="157"/>
      <c r="FL551" s="157"/>
      <c r="FM551" s="157"/>
      <c r="FN551" s="157"/>
      <c r="FO551" s="157"/>
      <c r="FP551" s="157"/>
      <c r="FQ551" s="157"/>
      <c r="FR551" s="157"/>
      <c r="FS551" s="157"/>
      <c r="FT551" s="157"/>
      <c r="FU551" s="157"/>
      <c r="FV551" s="157"/>
      <c r="FW551" s="157"/>
      <c r="FX551" s="157"/>
      <c r="FY551" s="157"/>
      <c r="FZ551" s="157"/>
      <c r="GA551" s="157"/>
      <c r="GB551" s="157"/>
      <c r="GC551" s="157"/>
    </row>
    <row r="552" spans="1:185" s="531" customFormat="1" ht="13.8">
      <c r="A552" s="532"/>
      <c r="B552" s="84" t="s">
        <v>4105</v>
      </c>
      <c r="C552" s="85">
        <f>SUM(C550+C415+C103)</f>
        <v>8217</v>
      </c>
      <c r="D552" s="535"/>
      <c r="E552" s="535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  <c r="AB552" s="157"/>
      <c r="AC552" s="157"/>
      <c r="AD552" s="157"/>
      <c r="AE552" s="157"/>
      <c r="AF552" s="157"/>
      <c r="AG552" s="157"/>
      <c r="AH552" s="157"/>
      <c r="AI552" s="157"/>
      <c r="AJ552" s="157"/>
      <c r="AK552" s="157"/>
      <c r="AL552" s="157"/>
      <c r="AM552" s="157"/>
      <c r="AN552" s="157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  <c r="AY552" s="157"/>
      <c r="AZ552" s="157"/>
      <c r="BA552" s="157"/>
      <c r="BB552" s="157"/>
      <c r="BC552" s="157"/>
      <c r="BD552" s="157"/>
      <c r="BE552" s="157"/>
      <c r="BF552" s="157"/>
      <c r="BG552" s="157"/>
      <c r="BH552" s="157"/>
      <c r="BI552" s="157"/>
      <c r="BJ552" s="157"/>
      <c r="BK552" s="157"/>
      <c r="BL552" s="157"/>
      <c r="BM552" s="157"/>
      <c r="BN552" s="157"/>
      <c r="BO552" s="157"/>
      <c r="BP552" s="157"/>
      <c r="BQ552" s="157"/>
      <c r="BR552" s="157"/>
      <c r="BS552" s="157"/>
      <c r="BT552" s="157"/>
      <c r="BU552" s="157"/>
      <c r="BV552" s="157"/>
      <c r="BW552" s="157"/>
      <c r="BX552" s="157"/>
      <c r="BY552" s="157"/>
      <c r="BZ552" s="157"/>
      <c r="CA552" s="157"/>
      <c r="CB552" s="157"/>
      <c r="CC552" s="157"/>
      <c r="CD552" s="157"/>
      <c r="CE552" s="157"/>
      <c r="CF552" s="157"/>
      <c r="CG552" s="157"/>
      <c r="CH552" s="157"/>
      <c r="CI552" s="157"/>
      <c r="CJ552" s="157"/>
      <c r="CK552" s="157"/>
      <c r="CL552" s="157"/>
      <c r="CM552" s="157"/>
      <c r="CN552" s="157"/>
      <c r="CO552" s="157"/>
      <c r="CP552" s="157"/>
      <c r="CQ552" s="157"/>
      <c r="CR552" s="157"/>
      <c r="CS552" s="157"/>
      <c r="CT552" s="157"/>
      <c r="CU552" s="157"/>
      <c r="CV552" s="157"/>
      <c r="CW552" s="157"/>
      <c r="CX552" s="157"/>
      <c r="CY552" s="157"/>
      <c r="CZ552" s="157"/>
      <c r="DA552" s="157"/>
      <c r="DB552" s="157"/>
      <c r="DC552" s="157"/>
      <c r="DD552" s="157"/>
      <c r="DE552" s="157"/>
      <c r="DF552" s="157"/>
      <c r="DG552" s="157"/>
      <c r="DH552" s="157"/>
      <c r="DI552" s="157"/>
      <c r="DJ552" s="157"/>
      <c r="DK552" s="157"/>
      <c r="DL552" s="157"/>
      <c r="DM552" s="157"/>
      <c r="DN552" s="157"/>
      <c r="DO552" s="157"/>
      <c r="DP552" s="157"/>
      <c r="DQ552" s="157"/>
      <c r="DR552" s="157"/>
      <c r="DS552" s="157"/>
      <c r="DT552" s="157"/>
      <c r="DU552" s="157"/>
      <c r="DV552" s="157"/>
      <c r="DW552" s="157"/>
      <c r="DX552" s="157"/>
      <c r="DY552" s="157"/>
      <c r="DZ552" s="157"/>
      <c r="EA552" s="157"/>
      <c r="EB552" s="157"/>
      <c r="EC552" s="157"/>
      <c r="ED552" s="157"/>
      <c r="EE552" s="157"/>
      <c r="EF552" s="157"/>
      <c r="EG552" s="157"/>
      <c r="EH552" s="157"/>
      <c r="EI552" s="157"/>
      <c r="EJ552" s="157"/>
      <c r="EK552" s="157"/>
      <c r="EL552" s="157"/>
      <c r="EM552" s="157"/>
      <c r="EN552" s="157"/>
      <c r="EO552" s="157"/>
      <c r="EP552" s="157"/>
      <c r="EQ552" s="157"/>
      <c r="ER552" s="157"/>
      <c r="ES552" s="157"/>
      <c r="ET552" s="157"/>
      <c r="EU552" s="157"/>
      <c r="EV552" s="157"/>
      <c r="EW552" s="157"/>
      <c r="EX552" s="157"/>
      <c r="EY552" s="157"/>
      <c r="EZ552" s="157"/>
      <c r="FA552" s="157"/>
      <c r="FB552" s="157"/>
      <c r="FC552" s="157"/>
      <c r="FD552" s="157"/>
      <c r="FE552" s="157"/>
      <c r="FF552" s="157"/>
      <c r="FG552" s="157"/>
      <c r="FH552" s="157"/>
      <c r="FI552" s="157"/>
      <c r="FJ552" s="157"/>
      <c r="FK552" s="157"/>
      <c r="FL552" s="157"/>
      <c r="FM552" s="157"/>
      <c r="FN552" s="157"/>
      <c r="FO552" s="157"/>
      <c r="FP552" s="157"/>
      <c r="FQ552" s="157"/>
      <c r="FR552" s="157"/>
      <c r="FS552" s="157"/>
      <c r="FT552" s="157"/>
      <c r="FU552" s="157"/>
      <c r="FV552" s="157"/>
      <c r="FW552" s="157"/>
      <c r="FX552" s="157"/>
      <c r="FY552" s="157"/>
      <c r="FZ552" s="157"/>
      <c r="GA552" s="157"/>
      <c r="GB552" s="157"/>
      <c r="GC552" s="157"/>
    </row>
    <row r="553" spans="1:185" s="531" customFormat="1" ht="13.8">
      <c r="A553" s="532"/>
      <c r="B553" s="61"/>
      <c r="C553" s="147"/>
      <c r="D553" s="535"/>
      <c r="E553" s="535"/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  <c r="AA553" s="157"/>
      <c r="AB553" s="157"/>
      <c r="AC553" s="157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57"/>
      <c r="BN553" s="157"/>
      <c r="BO553" s="157"/>
      <c r="BP553" s="157"/>
      <c r="BQ553" s="157"/>
      <c r="BR553" s="157"/>
      <c r="BS553" s="157"/>
      <c r="BT553" s="157"/>
      <c r="BU553" s="157"/>
      <c r="BV553" s="157"/>
      <c r="BW553" s="157"/>
      <c r="BX553" s="157"/>
      <c r="BY553" s="157"/>
      <c r="BZ553" s="157"/>
      <c r="CA553" s="157"/>
      <c r="CB553" s="157"/>
      <c r="CC553" s="157"/>
      <c r="CD553" s="157"/>
      <c r="CE553" s="157"/>
      <c r="CF553" s="157"/>
      <c r="CG553" s="157"/>
      <c r="CH553" s="157"/>
      <c r="CI553" s="157"/>
      <c r="CJ553" s="157"/>
      <c r="CK553" s="157"/>
      <c r="CL553" s="157"/>
      <c r="CM553" s="157"/>
      <c r="CN553" s="157"/>
      <c r="CO553" s="157"/>
      <c r="CP553" s="157"/>
      <c r="CQ553" s="157"/>
      <c r="CR553" s="157"/>
      <c r="CS553" s="157"/>
      <c r="CT553" s="157"/>
      <c r="CU553" s="157"/>
      <c r="CV553" s="157"/>
      <c r="CW553" s="157"/>
      <c r="CX553" s="157"/>
      <c r="CY553" s="157"/>
      <c r="CZ553" s="157"/>
      <c r="DA553" s="157"/>
      <c r="DB553" s="157"/>
      <c r="DC553" s="157"/>
      <c r="DD553" s="157"/>
      <c r="DE553" s="157"/>
      <c r="DF553" s="157"/>
      <c r="DG553" s="157"/>
      <c r="DH553" s="157"/>
      <c r="DI553" s="157"/>
      <c r="DJ553" s="157"/>
      <c r="DK553" s="157"/>
      <c r="DL553" s="157"/>
      <c r="DM553" s="157"/>
      <c r="DN553" s="157"/>
      <c r="DO553" s="157"/>
      <c r="DP553" s="157"/>
      <c r="DQ553" s="157"/>
      <c r="DR553" s="157"/>
      <c r="DS553" s="157"/>
      <c r="DT553" s="157"/>
      <c r="DU553" s="157"/>
      <c r="DV553" s="157"/>
      <c r="DW553" s="157"/>
      <c r="DX553" s="157"/>
      <c r="DY553" s="157"/>
      <c r="DZ553" s="157"/>
      <c r="EA553" s="157"/>
      <c r="EB553" s="157"/>
      <c r="EC553" s="157"/>
      <c r="ED553" s="157"/>
      <c r="EE553" s="157"/>
      <c r="EF553" s="157"/>
      <c r="EG553" s="157"/>
      <c r="EH553" s="157"/>
      <c r="EI553" s="157"/>
      <c r="EJ553" s="157"/>
      <c r="EK553" s="157"/>
      <c r="EL553" s="157"/>
      <c r="EM553" s="157"/>
      <c r="EN553" s="157"/>
      <c r="EO553" s="157"/>
      <c r="EP553" s="157"/>
      <c r="EQ553" s="157"/>
      <c r="ER553" s="157"/>
      <c r="ES553" s="157"/>
      <c r="ET553" s="157"/>
      <c r="EU553" s="157"/>
      <c r="EV553" s="157"/>
      <c r="EW553" s="157"/>
      <c r="EX553" s="157"/>
      <c r="EY553" s="157"/>
      <c r="EZ553" s="157"/>
      <c r="FA553" s="157"/>
      <c r="FB553" s="157"/>
      <c r="FC553" s="157"/>
      <c r="FD553" s="157"/>
      <c r="FE553" s="157"/>
      <c r="FF553" s="157"/>
      <c r="FG553" s="157"/>
      <c r="FH553" s="157"/>
      <c r="FI553" s="157"/>
      <c r="FJ553" s="157"/>
      <c r="FK553" s="157"/>
      <c r="FL553" s="157"/>
      <c r="FM553" s="157"/>
      <c r="FN553" s="157"/>
      <c r="FO553" s="157"/>
      <c r="FP553" s="157"/>
      <c r="FQ553" s="157"/>
      <c r="FR553" s="157"/>
      <c r="FS553" s="157"/>
      <c r="FT553" s="157"/>
      <c r="FU553" s="157"/>
      <c r="FV553" s="157"/>
      <c r="FW553" s="157"/>
      <c r="FX553" s="157"/>
      <c r="FY553" s="157"/>
      <c r="FZ553" s="157"/>
      <c r="GA553" s="157"/>
      <c r="GB553" s="157"/>
      <c r="GC553" s="157"/>
    </row>
    <row r="554" spans="1:185" s="531" customFormat="1" ht="13.8">
      <c r="A554" s="137"/>
      <c r="B554" s="138"/>
      <c r="C554" s="536"/>
      <c r="D554" s="535"/>
      <c r="E554" s="535"/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57"/>
      <c r="BN554" s="157"/>
      <c r="BO554" s="157"/>
      <c r="BP554" s="157"/>
      <c r="BQ554" s="157"/>
      <c r="BR554" s="157"/>
      <c r="BS554" s="157"/>
      <c r="BT554" s="157"/>
      <c r="BU554" s="157"/>
      <c r="BV554" s="157"/>
      <c r="BW554" s="157"/>
      <c r="BX554" s="157"/>
      <c r="BY554" s="157"/>
      <c r="BZ554" s="157"/>
      <c r="CA554" s="157"/>
      <c r="CB554" s="157"/>
      <c r="CC554" s="157"/>
      <c r="CD554" s="157"/>
      <c r="CE554" s="157"/>
      <c r="CF554" s="157"/>
      <c r="CG554" s="157"/>
      <c r="CH554" s="157"/>
      <c r="CI554" s="157"/>
      <c r="CJ554" s="157"/>
      <c r="CK554" s="157"/>
      <c r="CL554" s="157"/>
      <c r="CM554" s="157"/>
      <c r="CN554" s="157"/>
      <c r="CO554" s="157"/>
      <c r="CP554" s="157"/>
      <c r="CQ554" s="157"/>
      <c r="CR554" s="157"/>
      <c r="CS554" s="157"/>
      <c r="CT554" s="157"/>
      <c r="CU554" s="157"/>
      <c r="CV554" s="157"/>
      <c r="CW554" s="157"/>
      <c r="CX554" s="157"/>
      <c r="CY554" s="157"/>
      <c r="CZ554" s="157"/>
      <c r="DA554" s="157"/>
      <c r="DB554" s="157"/>
      <c r="DC554" s="157"/>
      <c r="DD554" s="157"/>
      <c r="DE554" s="157"/>
      <c r="DF554" s="157"/>
      <c r="DG554" s="157"/>
      <c r="DH554" s="157"/>
      <c r="DI554" s="157"/>
      <c r="DJ554" s="157"/>
      <c r="DK554" s="157"/>
      <c r="DL554" s="157"/>
      <c r="DM554" s="157"/>
      <c r="DN554" s="157"/>
      <c r="DO554" s="157"/>
      <c r="DP554" s="157"/>
      <c r="DQ554" s="157"/>
      <c r="DR554" s="157"/>
      <c r="DS554" s="157"/>
      <c r="DT554" s="157"/>
      <c r="DU554" s="157"/>
      <c r="DV554" s="157"/>
      <c r="DW554" s="157"/>
      <c r="DX554" s="157"/>
      <c r="DY554" s="157"/>
      <c r="DZ554" s="157"/>
      <c r="EA554" s="157"/>
      <c r="EB554" s="157"/>
      <c r="EC554" s="157"/>
      <c r="ED554" s="157"/>
      <c r="EE554" s="157"/>
      <c r="EF554" s="157"/>
      <c r="EG554" s="157"/>
      <c r="EH554" s="157"/>
      <c r="EI554" s="157"/>
      <c r="EJ554" s="157"/>
      <c r="EK554" s="157"/>
      <c r="EL554" s="157"/>
      <c r="EM554" s="157"/>
      <c r="EN554" s="157"/>
      <c r="EO554" s="157"/>
      <c r="EP554" s="157"/>
      <c r="EQ554" s="157"/>
      <c r="ER554" s="157"/>
      <c r="ES554" s="157"/>
      <c r="ET554" s="157"/>
      <c r="EU554" s="157"/>
      <c r="EV554" s="157"/>
      <c r="EW554" s="157"/>
      <c r="EX554" s="157"/>
      <c r="EY554" s="157"/>
      <c r="EZ554" s="157"/>
      <c r="FA554" s="157"/>
      <c r="FB554" s="157"/>
      <c r="FC554" s="157"/>
      <c r="FD554" s="157"/>
      <c r="FE554" s="157"/>
      <c r="FF554" s="157"/>
      <c r="FG554" s="157"/>
      <c r="FH554" s="157"/>
      <c r="FI554" s="157"/>
      <c r="FJ554" s="157"/>
      <c r="FK554" s="157"/>
      <c r="FL554" s="157"/>
      <c r="FM554" s="157"/>
      <c r="FN554" s="157"/>
      <c r="FO554" s="157"/>
      <c r="FP554" s="157"/>
      <c r="FQ554" s="157"/>
      <c r="FR554" s="157"/>
      <c r="FS554" s="157"/>
      <c r="FT554" s="157"/>
      <c r="FU554" s="157"/>
      <c r="FV554" s="157"/>
      <c r="FW554" s="157"/>
      <c r="FX554" s="157"/>
      <c r="FY554" s="157"/>
      <c r="FZ554" s="157"/>
      <c r="GA554" s="157"/>
      <c r="GB554" s="157"/>
      <c r="GC554" s="157"/>
    </row>
    <row r="555" spans="1:185" s="49" customFormat="1" ht="15" customHeight="1">
      <c r="A555" s="1259" t="s">
        <v>4101</v>
      </c>
      <c r="B555" s="1259"/>
      <c r="C555" s="544" t="s">
        <v>529</v>
      </c>
      <c r="D555" s="64" t="s">
        <v>529</v>
      </c>
      <c r="E555" s="64" t="s">
        <v>529</v>
      </c>
    </row>
    <row r="556" spans="1:185" s="49" customFormat="1" ht="15" customHeight="1">
      <c r="A556" s="1256" t="s">
        <v>4248</v>
      </c>
      <c r="B556" s="1256"/>
      <c r="C556" s="545"/>
      <c r="D556" s="545"/>
      <c r="E556" s="545"/>
      <c r="F556" s="545"/>
      <c r="G556" s="545"/>
      <c r="H556" s="545"/>
      <c r="I556" s="545"/>
      <c r="J556" s="545"/>
      <c r="K556" s="545"/>
      <c r="L556" s="545"/>
      <c r="M556" s="545"/>
      <c r="N556" s="545"/>
      <c r="O556" s="545"/>
      <c r="P556" s="545"/>
    </row>
    <row r="557" spans="1:185" s="531" customFormat="1" ht="13.8">
      <c r="A557" s="154" t="s">
        <v>4246</v>
      </c>
      <c r="B557" s="390" t="s">
        <v>4246</v>
      </c>
      <c r="C557" s="202">
        <v>0</v>
      </c>
      <c r="D557" s="146">
        <v>0</v>
      </c>
      <c r="E557" s="146">
        <v>0</v>
      </c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  <c r="Z557" s="157"/>
      <c r="AA557" s="157"/>
      <c r="AB557" s="157"/>
      <c r="AC557" s="157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57"/>
      <c r="BN557" s="157"/>
      <c r="BO557" s="157"/>
      <c r="BP557" s="157"/>
      <c r="BQ557" s="157"/>
      <c r="BR557" s="157"/>
      <c r="BS557" s="157"/>
      <c r="BT557" s="157"/>
      <c r="BU557" s="157"/>
      <c r="BV557" s="157"/>
      <c r="BW557" s="157"/>
      <c r="BX557" s="157"/>
      <c r="BY557" s="157"/>
      <c r="BZ557" s="157"/>
      <c r="CA557" s="157"/>
      <c r="CB557" s="157"/>
      <c r="CC557" s="157"/>
      <c r="CD557" s="157"/>
      <c r="CE557" s="157"/>
      <c r="CF557" s="157"/>
      <c r="CG557" s="157"/>
      <c r="CH557" s="157"/>
      <c r="CI557" s="157"/>
      <c r="CJ557" s="157"/>
      <c r="CK557" s="157"/>
      <c r="CL557" s="157"/>
      <c r="CM557" s="157"/>
      <c r="CN557" s="157"/>
      <c r="CO557" s="157"/>
      <c r="CP557" s="157"/>
      <c r="CQ557" s="157"/>
      <c r="CR557" s="157"/>
      <c r="CS557" s="157"/>
      <c r="CT557" s="157"/>
      <c r="CU557" s="157"/>
      <c r="CV557" s="157"/>
      <c r="CW557" s="157"/>
      <c r="CX557" s="157"/>
      <c r="CY557" s="157"/>
      <c r="CZ557" s="157"/>
      <c r="DA557" s="157"/>
      <c r="DB557" s="157"/>
      <c r="DC557" s="157"/>
      <c r="DD557" s="157"/>
      <c r="DE557" s="157"/>
      <c r="DF557" s="157"/>
      <c r="DG557" s="157"/>
      <c r="DH557" s="157"/>
      <c r="DI557" s="157"/>
      <c r="DJ557" s="157"/>
      <c r="DK557" s="157"/>
      <c r="DL557" s="157"/>
      <c r="DM557" s="157"/>
      <c r="DN557" s="157"/>
      <c r="DO557" s="157"/>
      <c r="DP557" s="157"/>
      <c r="DQ557" s="157"/>
      <c r="DR557" s="157"/>
      <c r="DS557" s="157"/>
      <c r="DT557" s="157"/>
      <c r="DU557" s="157"/>
      <c r="DV557" s="157"/>
      <c r="DW557" s="157"/>
      <c r="DX557" s="157"/>
      <c r="DY557" s="157"/>
      <c r="DZ557" s="157"/>
      <c r="EA557" s="157"/>
      <c r="EB557" s="157"/>
      <c r="EC557" s="157"/>
      <c r="ED557" s="157"/>
      <c r="EE557" s="157"/>
      <c r="EF557" s="157"/>
      <c r="EG557" s="157"/>
      <c r="EH557" s="157"/>
      <c r="EI557" s="157"/>
      <c r="EJ557" s="157"/>
      <c r="EK557" s="157"/>
      <c r="EL557" s="157"/>
      <c r="EM557" s="157"/>
      <c r="EN557" s="157"/>
      <c r="EO557" s="157"/>
      <c r="EP557" s="157"/>
      <c r="EQ557" s="157"/>
      <c r="ER557" s="157"/>
      <c r="ES557" s="157"/>
      <c r="ET557" s="157"/>
      <c r="EU557" s="157"/>
      <c r="EV557" s="157"/>
      <c r="EW557" s="157"/>
      <c r="EX557" s="157"/>
      <c r="EY557" s="157"/>
      <c r="EZ557" s="157"/>
      <c r="FA557" s="157"/>
      <c r="FB557" s="157"/>
      <c r="FC557" s="157"/>
      <c r="FD557" s="157"/>
      <c r="FE557" s="157"/>
      <c r="FF557" s="157"/>
      <c r="FG557" s="157"/>
      <c r="FH557" s="157"/>
      <c r="FI557" s="157"/>
      <c r="FJ557" s="157"/>
      <c r="FK557" s="157"/>
      <c r="FL557" s="157"/>
      <c r="FM557" s="157"/>
      <c r="FN557" s="157"/>
      <c r="FO557" s="157"/>
      <c r="FP557" s="157"/>
      <c r="FQ557" s="157"/>
      <c r="FR557" s="157"/>
      <c r="FS557" s="157"/>
      <c r="FT557" s="157"/>
      <c r="FU557" s="157"/>
      <c r="FV557" s="157"/>
      <c r="FW557" s="157"/>
      <c r="FX557" s="157"/>
      <c r="FY557" s="157"/>
      <c r="FZ557" s="157"/>
      <c r="GA557" s="157"/>
      <c r="GB557" s="157"/>
      <c r="GC557" s="157"/>
    </row>
    <row r="558" spans="1:185" s="531" customFormat="1" ht="13.8">
      <c r="B558" s="533" t="s">
        <v>6360</v>
      </c>
      <c r="C558" s="534">
        <f>SUM(B553:B557)</f>
        <v>0</v>
      </c>
      <c r="D558" s="535"/>
      <c r="E558" s="535"/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  <c r="Z558" s="157"/>
      <c r="AA558" s="157"/>
      <c r="AB558" s="157"/>
      <c r="AC558" s="157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157"/>
      <c r="BN558" s="157"/>
      <c r="BO558" s="157"/>
      <c r="BP558" s="157"/>
      <c r="BQ558" s="157"/>
      <c r="BR558" s="157"/>
      <c r="BS558" s="157"/>
      <c r="BT558" s="157"/>
      <c r="BU558" s="157"/>
      <c r="BV558" s="157"/>
      <c r="BW558" s="157"/>
      <c r="BX558" s="157"/>
      <c r="BY558" s="157"/>
      <c r="BZ558" s="157"/>
      <c r="CA558" s="157"/>
      <c r="CB558" s="157"/>
      <c r="CC558" s="157"/>
      <c r="CD558" s="157"/>
      <c r="CE558" s="157"/>
      <c r="CF558" s="157"/>
      <c r="CG558" s="157"/>
      <c r="CH558" s="157"/>
      <c r="CI558" s="157"/>
      <c r="CJ558" s="157"/>
      <c r="CK558" s="157"/>
      <c r="CL558" s="157"/>
      <c r="CM558" s="157"/>
      <c r="CN558" s="157"/>
      <c r="CO558" s="157"/>
      <c r="CP558" s="157"/>
      <c r="CQ558" s="157"/>
      <c r="CR558" s="157"/>
      <c r="CS558" s="157"/>
      <c r="CT558" s="157"/>
      <c r="CU558" s="157"/>
      <c r="CV558" s="157"/>
      <c r="CW558" s="157"/>
      <c r="CX558" s="157"/>
      <c r="CY558" s="157"/>
      <c r="CZ558" s="157"/>
      <c r="DA558" s="157"/>
      <c r="DB558" s="157"/>
      <c r="DC558" s="157"/>
      <c r="DD558" s="157"/>
      <c r="DE558" s="157"/>
      <c r="DF558" s="157"/>
      <c r="DG558" s="157"/>
      <c r="DH558" s="157"/>
      <c r="DI558" s="157"/>
      <c r="DJ558" s="157"/>
      <c r="DK558" s="157"/>
      <c r="DL558" s="157"/>
      <c r="DM558" s="157"/>
      <c r="DN558" s="157"/>
      <c r="DO558" s="157"/>
      <c r="DP558" s="157"/>
      <c r="DQ558" s="157"/>
      <c r="DR558" s="157"/>
      <c r="DS558" s="157"/>
      <c r="DT558" s="157"/>
      <c r="DU558" s="157"/>
      <c r="DV558" s="157"/>
      <c r="DW558" s="157"/>
      <c r="DX558" s="157"/>
      <c r="DY558" s="157"/>
      <c r="DZ558" s="157"/>
      <c r="EA558" s="157"/>
      <c r="EB558" s="157"/>
      <c r="EC558" s="157"/>
      <c r="ED558" s="157"/>
      <c r="EE558" s="157"/>
      <c r="EF558" s="157"/>
      <c r="EG558" s="157"/>
      <c r="EH558" s="157"/>
      <c r="EI558" s="157"/>
      <c r="EJ558" s="157"/>
      <c r="EK558" s="157"/>
      <c r="EL558" s="157"/>
      <c r="EM558" s="157"/>
      <c r="EN558" s="157"/>
      <c r="EO558" s="157"/>
      <c r="EP558" s="157"/>
      <c r="EQ558" s="157"/>
      <c r="ER558" s="157"/>
      <c r="ES558" s="157"/>
      <c r="ET558" s="157"/>
      <c r="EU558" s="157"/>
      <c r="EV558" s="157"/>
      <c r="EW558" s="157"/>
      <c r="EX558" s="157"/>
      <c r="EY558" s="157"/>
      <c r="EZ558" s="157"/>
      <c r="FA558" s="157"/>
      <c r="FB558" s="157"/>
      <c r="FC558" s="157"/>
      <c r="FD558" s="157"/>
      <c r="FE558" s="157"/>
      <c r="FF558" s="157"/>
      <c r="FG558" s="157"/>
      <c r="FH558" s="157"/>
      <c r="FI558" s="157"/>
      <c r="FJ558" s="157"/>
      <c r="FK558" s="157"/>
      <c r="FL558" s="157"/>
      <c r="FM558" s="157"/>
      <c r="FN558" s="157"/>
      <c r="FO558" s="157"/>
      <c r="FP558" s="157"/>
      <c r="FQ558" s="157"/>
      <c r="FR558" s="157"/>
      <c r="FS558" s="157"/>
      <c r="FT558" s="157"/>
      <c r="FU558" s="157"/>
      <c r="FV558" s="157"/>
      <c r="FW558" s="157"/>
      <c r="FX558" s="157"/>
      <c r="FY558" s="157"/>
      <c r="FZ558" s="157"/>
      <c r="GA558" s="157"/>
      <c r="GB558" s="157"/>
      <c r="GC558" s="157"/>
    </row>
    <row r="559" spans="1:185" s="531" customFormat="1" ht="13.8">
      <c r="A559" s="137"/>
      <c r="B559" s="138"/>
      <c r="C559" s="536"/>
      <c r="D559" s="535"/>
      <c r="E559" s="535"/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157"/>
      <c r="BN559" s="157"/>
      <c r="BO559" s="157"/>
      <c r="BP559" s="157"/>
      <c r="BQ559" s="157"/>
      <c r="BR559" s="157"/>
      <c r="BS559" s="157"/>
      <c r="BT559" s="157"/>
      <c r="BU559" s="157"/>
      <c r="BV559" s="157"/>
      <c r="BW559" s="157"/>
      <c r="BX559" s="157"/>
      <c r="BY559" s="157"/>
      <c r="BZ559" s="157"/>
      <c r="CA559" s="157"/>
      <c r="CB559" s="157"/>
      <c r="CC559" s="157"/>
      <c r="CD559" s="157"/>
      <c r="CE559" s="157"/>
      <c r="CF559" s="157"/>
      <c r="CG559" s="157"/>
      <c r="CH559" s="157"/>
      <c r="CI559" s="157"/>
      <c r="CJ559" s="157"/>
      <c r="CK559" s="157"/>
      <c r="CL559" s="157"/>
      <c r="CM559" s="157"/>
      <c r="CN559" s="157"/>
      <c r="CO559" s="157"/>
      <c r="CP559" s="157"/>
      <c r="CQ559" s="157"/>
      <c r="CR559" s="157"/>
      <c r="CS559" s="157"/>
      <c r="CT559" s="157"/>
      <c r="CU559" s="157"/>
      <c r="CV559" s="157"/>
      <c r="CW559" s="157"/>
      <c r="CX559" s="157"/>
      <c r="CY559" s="157"/>
      <c r="CZ559" s="157"/>
      <c r="DA559" s="157"/>
      <c r="DB559" s="157"/>
      <c r="DC559" s="157"/>
      <c r="DD559" s="157"/>
      <c r="DE559" s="157"/>
      <c r="DF559" s="157"/>
      <c r="DG559" s="157"/>
      <c r="DH559" s="157"/>
      <c r="DI559" s="157"/>
      <c r="DJ559" s="157"/>
      <c r="DK559" s="157"/>
      <c r="DL559" s="157"/>
      <c r="DM559" s="157"/>
      <c r="DN559" s="157"/>
      <c r="DO559" s="157"/>
      <c r="DP559" s="157"/>
      <c r="DQ559" s="157"/>
      <c r="DR559" s="157"/>
      <c r="DS559" s="157"/>
      <c r="DT559" s="157"/>
      <c r="DU559" s="157"/>
      <c r="DV559" s="157"/>
      <c r="DW559" s="157"/>
      <c r="DX559" s="157"/>
      <c r="DY559" s="157"/>
      <c r="DZ559" s="157"/>
      <c r="EA559" s="157"/>
      <c r="EB559" s="157"/>
      <c r="EC559" s="157"/>
      <c r="ED559" s="157"/>
      <c r="EE559" s="157"/>
      <c r="EF559" s="157"/>
      <c r="EG559" s="157"/>
      <c r="EH559" s="157"/>
      <c r="EI559" s="157"/>
      <c r="EJ559" s="157"/>
      <c r="EK559" s="157"/>
      <c r="EL559" s="157"/>
      <c r="EM559" s="157"/>
      <c r="EN559" s="157"/>
      <c r="EO559" s="157"/>
      <c r="EP559" s="157"/>
      <c r="EQ559" s="157"/>
      <c r="ER559" s="157"/>
      <c r="ES559" s="157"/>
      <c r="ET559" s="157"/>
      <c r="EU559" s="157"/>
      <c r="EV559" s="157"/>
      <c r="EW559" s="157"/>
      <c r="EX559" s="157"/>
      <c r="EY559" s="157"/>
      <c r="EZ559" s="157"/>
      <c r="FA559" s="157"/>
      <c r="FB559" s="157"/>
      <c r="FC559" s="157"/>
      <c r="FD559" s="157"/>
      <c r="FE559" s="157"/>
      <c r="FF559" s="157"/>
      <c r="FG559" s="157"/>
      <c r="FH559" s="157"/>
      <c r="FI559" s="157"/>
      <c r="FJ559" s="157"/>
      <c r="FK559" s="157"/>
      <c r="FL559" s="157"/>
      <c r="FM559" s="157"/>
      <c r="FN559" s="157"/>
      <c r="FO559" s="157"/>
      <c r="FP559" s="157"/>
      <c r="FQ559" s="157"/>
      <c r="FR559" s="157"/>
      <c r="FS559" s="157"/>
      <c r="FT559" s="157"/>
      <c r="FU559" s="157"/>
      <c r="FV559" s="157"/>
      <c r="FW559" s="157"/>
      <c r="FX559" s="157"/>
      <c r="FY559" s="157"/>
      <c r="FZ559" s="157"/>
      <c r="GA559" s="157"/>
      <c r="GB559" s="157"/>
      <c r="GC559" s="157"/>
    </row>
    <row r="560" spans="1:185" s="531" customFormat="1" ht="13.8">
      <c r="A560" s="1264" t="s">
        <v>4107</v>
      </c>
      <c r="B560" s="1265"/>
      <c r="C560" s="536"/>
      <c r="D560" s="535"/>
      <c r="E560" s="535"/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  <c r="Z560" s="157"/>
      <c r="AA560" s="157"/>
      <c r="AB560" s="157"/>
      <c r="AC560" s="157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157"/>
      <c r="BN560" s="157"/>
      <c r="BO560" s="157"/>
      <c r="BP560" s="157"/>
      <c r="BQ560" s="157"/>
      <c r="BR560" s="157"/>
      <c r="BS560" s="157"/>
      <c r="BT560" s="157"/>
      <c r="BU560" s="157"/>
      <c r="BV560" s="157"/>
      <c r="BW560" s="157"/>
      <c r="BX560" s="157"/>
      <c r="BY560" s="157"/>
      <c r="BZ560" s="157"/>
      <c r="CA560" s="157"/>
      <c r="CB560" s="157"/>
      <c r="CC560" s="157"/>
      <c r="CD560" s="157"/>
      <c r="CE560" s="157"/>
      <c r="CF560" s="157"/>
      <c r="CG560" s="157"/>
      <c r="CH560" s="157"/>
      <c r="CI560" s="157"/>
      <c r="CJ560" s="157"/>
      <c r="CK560" s="157"/>
      <c r="CL560" s="157"/>
      <c r="CM560" s="157"/>
      <c r="CN560" s="157"/>
      <c r="CO560" s="157"/>
      <c r="CP560" s="157"/>
      <c r="CQ560" s="157"/>
      <c r="CR560" s="157"/>
      <c r="CS560" s="157"/>
      <c r="CT560" s="157"/>
      <c r="CU560" s="157"/>
      <c r="CV560" s="157"/>
      <c r="CW560" s="157"/>
      <c r="CX560" s="157"/>
      <c r="CY560" s="157"/>
      <c r="CZ560" s="157"/>
      <c r="DA560" s="157"/>
      <c r="DB560" s="157"/>
      <c r="DC560" s="157"/>
      <c r="DD560" s="157"/>
      <c r="DE560" s="157"/>
      <c r="DF560" s="157"/>
      <c r="DG560" s="157"/>
      <c r="DH560" s="157"/>
      <c r="DI560" s="157"/>
      <c r="DJ560" s="157"/>
      <c r="DK560" s="157"/>
      <c r="DL560" s="157"/>
      <c r="DM560" s="157"/>
      <c r="DN560" s="157"/>
      <c r="DO560" s="157"/>
      <c r="DP560" s="157"/>
      <c r="DQ560" s="157"/>
      <c r="DR560" s="157"/>
      <c r="DS560" s="157"/>
      <c r="DT560" s="157"/>
      <c r="DU560" s="157"/>
      <c r="DV560" s="157"/>
      <c r="DW560" s="157"/>
      <c r="DX560" s="157"/>
      <c r="DY560" s="157"/>
      <c r="DZ560" s="157"/>
      <c r="EA560" s="157"/>
      <c r="EB560" s="157"/>
      <c r="EC560" s="157"/>
      <c r="ED560" s="157"/>
      <c r="EE560" s="157"/>
      <c r="EF560" s="157"/>
      <c r="EG560" s="157"/>
      <c r="EH560" s="157"/>
      <c r="EI560" s="157"/>
      <c r="EJ560" s="157"/>
      <c r="EK560" s="157"/>
      <c r="EL560" s="157"/>
      <c r="EM560" s="157"/>
      <c r="EN560" s="157"/>
      <c r="EO560" s="157"/>
      <c r="EP560" s="157"/>
      <c r="EQ560" s="157"/>
      <c r="ER560" s="157"/>
      <c r="ES560" s="157"/>
      <c r="ET560" s="157"/>
      <c r="EU560" s="157"/>
      <c r="EV560" s="157"/>
      <c r="EW560" s="157"/>
      <c r="EX560" s="157"/>
      <c r="EY560" s="157"/>
      <c r="EZ560" s="157"/>
      <c r="FA560" s="157"/>
      <c r="FB560" s="157"/>
      <c r="FC560" s="157"/>
      <c r="FD560" s="157"/>
      <c r="FE560" s="157"/>
      <c r="FF560" s="157"/>
      <c r="FG560" s="157"/>
      <c r="FH560" s="157"/>
      <c r="FI560" s="157"/>
      <c r="FJ560" s="157"/>
      <c r="FK560" s="157"/>
      <c r="FL560" s="157"/>
      <c r="FM560" s="157"/>
      <c r="FN560" s="157"/>
      <c r="FO560" s="157"/>
      <c r="FP560" s="157"/>
      <c r="FQ560" s="157"/>
      <c r="FR560" s="157"/>
      <c r="FS560" s="157"/>
      <c r="FT560" s="157"/>
      <c r="FU560" s="157"/>
      <c r="FV560" s="157"/>
      <c r="FW560" s="157"/>
      <c r="FX560" s="157"/>
      <c r="FY560" s="157"/>
      <c r="FZ560" s="157"/>
      <c r="GA560" s="157"/>
      <c r="GB560" s="157"/>
      <c r="GC560" s="157"/>
    </row>
    <row r="561" spans="1:185" s="531" customFormat="1" ht="13.8">
      <c r="A561" s="154" t="s">
        <v>4246</v>
      </c>
      <c r="B561" s="154" t="s">
        <v>4246</v>
      </c>
      <c r="C561" s="202">
        <v>0</v>
      </c>
      <c r="D561" s="146">
        <v>0</v>
      </c>
      <c r="E561" s="146">
        <v>0</v>
      </c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  <c r="Z561" s="157"/>
      <c r="AA561" s="157"/>
      <c r="AB561" s="157"/>
      <c r="AC561" s="157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157"/>
      <c r="BN561" s="157"/>
      <c r="BO561" s="157"/>
      <c r="BP561" s="157"/>
      <c r="BQ561" s="157"/>
      <c r="BR561" s="157"/>
      <c r="BS561" s="157"/>
      <c r="BT561" s="157"/>
      <c r="BU561" s="157"/>
      <c r="BV561" s="157"/>
      <c r="BW561" s="157"/>
      <c r="BX561" s="157"/>
      <c r="BY561" s="157"/>
      <c r="BZ561" s="157"/>
      <c r="CA561" s="157"/>
      <c r="CB561" s="157"/>
      <c r="CC561" s="157"/>
      <c r="CD561" s="157"/>
      <c r="CE561" s="157"/>
      <c r="CF561" s="157"/>
      <c r="CG561" s="157"/>
      <c r="CH561" s="157"/>
      <c r="CI561" s="157"/>
      <c r="CJ561" s="157"/>
      <c r="CK561" s="157"/>
      <c r="CL561" s="157"/>
      <c r="CM561" s="157"/>
      <c r="CN561" s="157"/>
      <c r="CO561" s="157"/>
      <c r="CP561" s="157"/>
      <c r="CQ561" s="157"/>
      <c r="CR561" s="157"/>
      <c r="CS561" s="157"/>
      <c r="CT561" s="157"/>
      <c r="CU561" s="157"/>
      <c r="CV561" s="157"/>
      <c r="CW561" s="157"/>
      <c r="CX561" s="157"/>
      <c r="CY561" s="157"/>
      <c r="CZ561" s="157"/>
      <c r="DA561" s="157"/>
      <c r="DB561" s="157"/>
      <c r="DC561" s="157"/>
      <c r="DD561" s="157"/>
      <c r="DE561" s="157"/>
      <c r="DF561" s="157"/>
      <c r="DG561" s="157"/>
      <c r="DH561" s="157"/>
      <c r="DI561" s="157"/>
      <c r="DJ561" s="157"/>
      <c r="DK561" s="157"/>
      <c r="DL561" s="157"/>
      <c r="DM561" s="157"/>
      <c r="DN561" s="157"/>
      <c r="DO561" s="157"/>
      <c r="DP561" s="157"/>
      <c r="DQ561" s="157"/>
      <c r="DR561" s="157"/>
      <c r="DS561" s="157"/>
      <c r="DT561" s="157"/>
      <c r="DU561" s="157"/>
      <c r="DV561" s="157"/>
      <c r="DW561" s="157"/>
      <c r="DX561" s="157"/>
      <c r="DY561" s="157"/>
      <c r="DZ561" s="157"/>
      <c r="EA561" s="157"/>
      <c r="EB561" s="157"/>
      <c r="EC561" s="157"/>
      <c r="ED561" s="157"/>
      <c r="EE561" s="157"/>
      <c r="EF561" s="157"/>
      <c r="EG561" s="157"/>
      <c r="EH561" s="157"/>
      <c r="EI561" s="157"/>
      <c r="EJ561" s="157"/>
      <c r="EK561" s="157"/>
      <c r="EL561" s="157"/>
      <c r="EM561" s="157"/>
      <c r="EN561" s="157"/>
      <c r="EO561" s="157"/>
      <c r="EP561" s="157"/>
      <c r="EQ561" s="157"/>
      <c r="ER561" s="157"/>
      <c r="ES561" s="157"/>
      <c r="ET561" s="157"/>
      <c r="EU561" s="157"/>
      <c r="EV561" s="157"/>
      <c r="EW561" s="157"/>
      <c r="EX561" s="157"/>
      <c r="EY561" s="157"/>
      <c r="EZ561" s="157"/>
      <c r="FA561" s="157"/>
      <c r="FB561" s="157"/>
      <c r="FC561" s="157"/>
      <c r="FD561" s="157"/>
      <c r="FE561" s="157"/>
      <c r="FF561" s="157"/>
      <c r="FG561" s="157"/>
      <c r="FH561" s="157"/>
      <c r="FI561" s="157"/>
      <c r="FJ561" s="157"/>
      <c r="FK561" s="157"/>
      <c r="FL561" s="157"/>
      <c r="FM561" s="157"/>
      <c r="FN561" s="157"/>
      <c r="FO561" s="157"/>
      <c r="FP561" s="157"/>
      <c r="FQ561" s="157"/>
      <c r="FR561" s="157"/>
      <c r="FS561" s="157"/>
      <c r="FT561" s="157"/>
      <c r="FU561" s="157"/>
      <c r="FV561" s="157"/>
      <c r="FW561" s="157"/>
      <c r="FX561" s="157"/>
      <c r="FY561" s="157"/>
      <c r="FZ561" s="157"/>
      <c r="GA561" s="157"/>
      <c r="GB561" s="157"/>
      <c r="GC561" s="157"/>
    </row>
    <row r="562" spans="1:185" s="531" customFormat="1" ht="13.8">
      <c r="B562" s="533" t="s">
        <v>6360</v>
      </c>
      <c r="C562" s="534">
        <f>SUM(A557:A561)</f>
        <v>0</v>
      </c>
      <c r="D562" s="535"/>
      <c r="E562" s="535"/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  <c r="Z562" s="157"/>
      <c r="AA562" s="157"/>
      <c r="AB562" s="157"/>
      <c r="AC562" s="157"/>
      <c r="AD562" s="157"/>
      <c r="AE562" s="157"/>
      <c r="AF562" s="157"/>
      <c r="AG562" s="157"/>
      <c r="AH562" s="157"/>
      <c r="AI562" s="157"/>
      <c r="AJ562" s="157"/>
      <c r="AK562" s="157"/>
      <c r="AL562" s="157"/>
      <c r="AM562" s="157"/>
      <c r="AN562" s="157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157"/>
      <c r="AZ562" s="157"/>
      <c r="BA562" s="157"/>
      <c r="BB562" s="157"/>
      <c r="BC562" s="157"/>
      <c r="BD562" s="157"/>
      <c r="BE562" s="157"/>
      <c r="BF562" s="157"/>
      <c r="BG562" s="157"/>
      <c r="BH562" s="157"/>
      <c r="BI562" s="157"/>
      <c r="BJ562" s="157"/>
      <c r="BK562" s="157"/>
      <c r="BL562" s="157"/>
      <c r="BM562" s="157"/>
      <c r="BN562" s="157"/>
      <c r="BO562" s="157"/>
      <c r="BP562" s="157"/>
      <c r="BQ562" s="157"/>
      <c r="BR562" s="157"/>
      <c r="BS562" s="157"/>
      <c r="BT562" s="157"/>
      <c r="BU562" s="157"/>
      <c r="BV562" s="157"/>
      <c r="BW562" s="157"/>
      <c r="BX562" s="157"/>
      <c r="BY562" s="157"/>
      <c r="BZ562" s="157"/>
      <c r="CA562" s="157"/>
      <c r="CB562" s="157"/>
      <c r="CC562" s="157"/>
      <c r="CD562" s="157"/>
      <c r="CE562" s="157"/>
      <c r="CF562" s="157"/>
      <c r="CG562" s="157"/>
      <c r="CH562" s="157"/>
      <c r="CI562" s="157"/>
      <c r="CJ562" s="157"/>
      <c r="CK562" s="157"/>
      <c r="CL562" s="157"/>
      <c r="CM562" s="157"/>
      <c r="CN562" s="157"/>
      <c r="CO562" s="157"/>
      <c r="CP562" s="157"/>
      <c r="CQ562" s="157"/>
      <c r="CR562" s="157"/>
      <c r="CS562" s="157"/>
      <c r="CT562" s="157"/>
      <c r="CU562" s="157"/>
      <c r="CV562" s="157"/>
      <c r="CW562" s="157"/>
      <c r="CX562" s="157"/>
      <c r="CY562" s="157"/>
      <c r="CZ562" s="157"/>
      <c r="DA562" s="157"/>
      <c r="DB562" s="157"/>
      <c r="DC562" s="157"/>
      <c r="DD562" s="157"/>
      <c r="DE562" s="157"/>
      <c r="DF562" s="157"/>
      <c r="DG562" s="157"/>
      <c r="DH562" s="157"/>
      <c r="DI562" s="157"/>
      <c r="DJ562" s="157"/>
      <c r="DK562" s="157"/>
      <c r="DL562" s="157"/>
      <c r="DM562" s="157"/>
      <c r="DN562" s="157"/>
      <c r="DO562" s="157"/>
      <c r="DP562" s="157"/>
      <c r="DQ562" s="157"/>
      <c r="DR562" s="157"/>
      <c r="DS562" s="157"/>
      <c r="DT562" s="157"/>
      <c r="DU562" s="157"/>
      <c r="DV562" s="157"/>
      <c r="DW562" s="157"/>
      <c r="DX562" s="157"/>
      <c r="DY562" s="157"/>
      <c r="DZ562" s="157"/>
      <c r="EA562" s="157"/>
      <c r="EB562" s="157"/>
      <c r="EC562" s="157"/>
      <c r="ED562" s="157"/>
      <c r="EE562" s="157"/>
      <c r="EF562" s="157"/>
      <c r="EG562" s="157"/>
      <c r="EH562" s="157"/>
      <c r="EI562" s="157"/>
      <c r="EJ562" s="157"/>
      <c r="EK562" s="157"/>
      <c r="EL562" s="157"/>
      <c r="EM562" s="157"/>
      <c r="EN562" s="157"/>
      <c r="EO562" s="157"/>
      <c r="EP562" s="157"/>
      <c r="EQ562" s="157"/>
      <c r="ER562" s="157"/>
      <c r="ES562" s="157"/>
      <c r="ET562" s="157"/>
      <c r="EU562" s="157"/>
      <c r="EV562" s="157"/>
      <c r="EW562" s="157"/>
      <c r="EX562" s="157"/>
      <c r="EY562" s="157"/>
      <c r="EZ562" s="157"/>
      <c r="FA562" s="157"/>
      <c r="FB562" s="157"/>
      <c r="FC562" s="157"/>
      <c r="FD562" s="157"/>
      <c r="FE562" s="157"/>
      <c r="FF562" s="157"/>
      <c r="FG562" s="157"/>
      <c r="FH562" s="157"/>
      <c r="FI562" s="157"/>
      <c r="FJ562" s="157"/>
      <c r="FK562" s="157"/>
      <c r="FL562" s="157"/>
      <c r="FM562" s="157"/>
      <c r="FN562" s="157"/>
      <c r="FO562" s="157"/>
      <c r="FP562" s="157"/>
      <c r="FQ562" s="157"/>
      <c r="FR562" s="157"/>
      <c r="FS562" s="157"/>
      <c r="FT562" s="157"/>
      <c r="FU562" s="157"/>
      <c r="FV562" s="157"/>
      <c r="FW562" s="157"/>
      <c r="FX562" s="157"/>
      <c r="FY562" s="157"/>
      <c r="FZ562" s="157"/>
      <c r="GA562" s="157"/>
      <c r="GB562" s="157"/>
      <c r="GC562" s="157"/>
    </row>
    <row r="563" spans="1:185" s="531" customFormat="1" ht="13.8">
      <c r="A563" s="157"/>
      <c r="B563" s="157"/>
      <c r="C563" s="157"/>
      <c r="D563" s="157"/>
      <c r="E563" s="157"/>
      <c r="F563" s="157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  <c r="Z563" s="157"/>
      <c r="AA563" s="157"/>
      <c r="AB563" s="157"/>
      <c r="AC563" s="157"/>
      <c r="AD563" s="157"/>
      <c r="AE563" s="157"/>
      <c r="AF563" s="157"/>
      <c r="AG563" s="157"/>
      <c r="AH563" s="157"/>
      <c r="AI563" s="157"/>
      <c r="AJ563" s="157"/>
      <c r="AK563" s="157"/>
      <c r="AL563" s="157"/>
      <c r="AM563" s="157"/>
      <c r="AN563" s="157"/>
      <c r="AO563" s="157"/>
      <c r="AP563" s="157"/>
      <c r="AQ563" s="157"/>
      <c r="AR563" s="157"/>
      <c r="AS563" s="157"/>
      <c r="AT563" s="157"/>
      <c r="AU563" s="157"/>
      <c r="AV563" s="157"/>
      <c r="AW563" s="157"/>
      <c r="AX563" s="157"/>
      <c r="AY563" s="157"/>
      <c r="AZ563" s="157"/>
      <c r="BA563" s="157"/>
      <c r="BB563" s="157"/>
      <c r="BC563" s="157"/>
      <c r="BD563" s="157"/>
      <c r="BE563" s="157"/>
      <c r="BF563" s="157"/>
      <c r="BG563" s="157"/>
      <c r="BH563" s="157"/>
      <c r="BI563" s="157"/>
      <c r="BJ563" s="157"/>
      <c r="BK563" s="157"/>
      <c r="BL563" s="157"/>
      <c r="BM563" s="157"/>
      <c r="BN563" s="157"/>
      <c r="BO563" s="157"/>
      <c r="BP563" s="157"/>
      <c r="BQ563" s="157"/>
      <c r="BR563" s="157"/>
      <c r="BS563" s="157"/>
      <c r="BT563" s="157"/>
      <c r="BU563" s="157"/>
      <c r="BV563" s="157"/>
      <c r="BW563" s="157"/>
      <c r="BX563" s="157"/>
      <c r="BY563" s="157"/>
      <c r="BZ563" s="157"/>
      <c r="CA563" s="157"/>
      <c r="CB563" s="157"/>
      <c r="CC563" s="157"/>
      <c r="CD563" s="157"/>
      <c r="CE563" s="157"/>
      <c r="CF563" s="157"/>
      <c r="CG563" s="157"/>
      <c r="CH563" s="157"/>
      <c r="CI563" s="157"/>
      <c r="CJ563" s="157"/>
      <c r="CK563" s="157"/>
      <c r="CL563" s="157"/>
      <c r="CM563" s="157"/>
      <c r="CN563" s="157"/>
      <c r="CO563" s="157"/>
      <c r="CP563" s="157"/>
      <c r="CQ563" s="157"/>
      <c r="CR563" s="157"/>
      <c r="CS563" s="157"/>
      <c r="CT563" s="157"/>
      <c r="CU563" s="157"/>
      <c r="CV563" s="157"/>
      <c r="CW563" s="157"/>
      <c r="CX563" s="157"/>
      <c r="CY563" s="157"/>
      <c r="CZ563" s="157"/>
      <c r="DA563" s="157"/>
      <c r="DB563" s="157"/>
      <c r="DC563" s="157"/>
      <c r="DD563" s="157"/>
      <c r="DE563" s="157"/>
      <c r="DF563" s="157"/>
      <c r="DG563" s="157"/>
      <c r="DH563" s="157"/>
      <c r="DI563" s="157"/>
      <c r="DJ563" s="157"/>
      <c r="DK563" s="157"/>
      <c r="DL563" s="157"/>
      <c r="DM563" s="157"/>
      <c r="DN563" s="157"/>
      <c r="DO563" s="157"/>
      <c r="DP563" s="157"/>
      <c r="DQ563" s="157"/>
      <c r="DR563" s="157"/>
      <c r="DS563" s="157"/>
      <c r="DT563" s="157"/>
      <c r="DU563" s="157"/>
      <c r="DV563" s="157"/>
      <c r="DW563" s="157"/>
      <c r="DX563" s="157"/>
      <c r="DY563" s="157"/>
      <c r="DZ563" s="157"/>
      <c r="EA563" s="157"/>
      <c r="EB563" s="157"/>
      <c r="EC563" s="157"/>
      <c r="ED563" s="157"/>
      <c r="EE563" s="157"/>
      <c r="EF563" s="157"/>
      <c r="EG563" s="157"/>
      <c r="EH563" s="157"/>
      <c r="EI563" s="157"/>
      <c r="EJ563" s="157"/>
      <c r="EK563" s="157"/>
      <c r="EL563" s="157"/>
      <c r="EM563" s="157"/>
      <c r="EN563" s="157"/>
      <c r="EO563" s="157"/>
      <c r="EP563" s="157"/>
      <c r="EQ563" s="157"/>
      <c r="ER563" s="157"/>
      <c r="ES563" s="157"/>
      <c r="ET563" s="157"/>
      <c r="EU563" s="157"/>
      <c r="EV563" s="157"/>
      <c r="EW563" s="157"/>
      <c r="EX563" s="157"/>
      <c r="EY563" s="157"/>
      <c r="EZ563" s="157"/>
      <c r="FA563" s="157"/>
      <c r="FB563" s="157"/>
      <c r="FC563" s="157"/>
      <c r="FD563" s="157"/>
      <c r="FE563" s="157"/>
      <c r="FF563" s="157"/>
      <c r="FG563" s="157"/>
      <c r="FH563" s="157"/>
      <c r="FI563" s="157"/>
      <c r="FJ563" s="157"/>
      <c r="FK563" s="157"/>
      <c r="FL563" s="157"/>
      <c r="FM563" s="157"/>
      <c r="FN563" s="157"/>
      <c r="FO563" s="157"/>
      <c r="FP563" s="157"/>
      <c r="FQ563" s="157"/>
      <c r="FR563" s="157"/>
      <c r="FS563" s="157"/>
      <c r="FT563" s="157"/>
      <c r="FU563" s="157"/>
      <c r="FV563" s="157"/>
      <c r="FW563" s="157"/>
      <c r="FX563" s="157"/>
      <c r="FY563" s="157"/>
      <c r="FZ563" s="157"/>
      <c r="GA563" s="157"/>
      <c r="GB563" s="157"/>
      <c r="GC563" s="157"/>
    </row>
  </sheetData>
  <mergeCells count="15">
    <mergeCell ref="A560:B560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06:B106"/>
    <mergeCell ref="A418:B418"/>
    <mergeCell ref="A555:B555"/>
    <mergeCell ref="A556:B556"/>
  </mergeCells>
  <printOptions horizontalCentered="1"/>
  <pageMargins left="0.59055118110236227" right="0.59055118110236227" top="1.1811023622047245" bottom="0.59055118110236227" header="0.39370078740157483" footer="0.39370078740157483"/>
  <pageSetup fitToHeight="0" orientation="landscape" r:id="rId1"/>
  <rowBreaks count="16" manualBreakCount="16">
    <brk id="34" max="16383" man="1"/>
    <brk id="70" max="16383" man="1"/>
    <brk id="104" max="16383" man="1"/>
    <brk id="138" max="16383" man="1"/>
    <brk id="171" max="16383" man="1"/>
    <brk id="204" max="16383" man="1"/>
    <brk id="240" max="16383" man="1"/>
    <brk id="275" max="16383" man="1"/>
    <brk id="310" max="16383" man="1"/>
    <brk id="345" max="16383" man="1"/>
    <brk id="381" max="16383" man="1"/>
    <brk id="415" max="16383" man="1"/>
    <brk id="451" max="16383" man="1"/>
    <brk id="487" max="16383" man="1"/>
    <brk id="523" max="16383" man="1"/>
    <brk id="55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708"/>
  <sheetViews>
    <sheetView showGridLines="0" topLeftCell="A3" zoomScaleNormal="100" zoomScaleSheetLayoutView="90" workbookViewId="0"/>
  </sheetViews>
  <sheetFormatPr baseColWidth="10" defaultColWidth="11.44140625" defaultRowHeight="15"/>
  <cols>
    <col min="1" max="1" width="15" style="207" customWidth="1"/>
    <col min="2" max="2" width="51.44140625" style="207" customWidth="1"/>
    <col min="3" max="3" width="15.44140625" style="207" bestFit="1" customWidth="1"/>
    <col min="4" max="4" width="15.33203125" style="207" customWidth="1"/>
    <col min="5" max="5" width="15.5546875" style="207" customWidth="1"/>
    <col min="6" max="6" width="11.44140625" style="207"/>
    <col min="7" max="7" width="14.44140625" style="207" customWidth="1"/>
    <col min="8" max="8" width="16.109375" style="207" customWidth="1"/>
    <col min="9" max="9" width="13" style="207" customWidth="1"/>
    <col min="10" max="10" width="13.5546875" style="207" customWidth="1"/>
    <col min="11" max="11" width="11.44140625" style="207"/>
    <col min="12" max="12" width="11.44140625" style="395"/>
    <col min="13" max="16384" width="11.44140625" style="207"/>
  </cols>
  <sheetData>
    <row r="2" spans="1:11" s="395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1" s="395" customFormat="1" ht="15.6">
      <c r="A3" s="1268" t="s">
        <v>5652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1" s="395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</row>
    <row r="5" spans="1:11" s="395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</row>
    <row r="6" spans="1:11" s="395" customFormat="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</row>
    <row r="7" spans="1:11" s="266" customFormat="1" ht="13.8">
      <c r="A7" s="206"/>
      <c r="B7" s="206"/>
      <c r="C7" s="509"/>
      <c r="D7" s="509"/>
      <c r="E7" s="509"/>
      <c r="F7" s="509"/>
      <c r="G7" s="509"/>
      <c r="H7" s="509"/>
      <c r="I7" s="509"/>
      <c r="J7" s="509"/>
      <c r="K7" s="509"/>
    </row>
    <row r="8" spans="1:11" s="266" customFormat="1" ht="15.6">
      <c r="A8" s="1319" t="s">
        <v>6361</v>
      </c>
      <c r="B8" s="1319"/>
      <c r="C8" s="1319"/>
      <c r="D8" s="546" t="s">
        <v>529</v>
      </c>
      <c r="E8" s="546" t="s">
        <v>529</v>
      </c>
      <c r="F8" s="546" t="s">
        <v>529</v>
      </c>
      <c r="G8" s="546" t="s">
        <v>529</v>
      </c>
      <c r="H8" s="546" t="s">
        <v>529</v>
      </c>
      <c r="I8" s="546" t="s">
        <v>529</v>
      </c>
      <c r="J8" s="546" t="s">
        <v>529</v>
      </c>
      <c r="K8" s="546" t="s">
        <v>529</v>
      </c>
    </row>
    <row r="9" spans="1:11" s="266" customFormat="1" ht="15" customHeight="1">
      <c r="A9" s="1324" t="s">
        <v>4283</v>
      </c>
      <c r="B9" s="1324" t="s">
        <v>4159</v>
      </c>
      <c r="C9" s="1324" t="s">
        <v>4285</v>
      </c>
      <c r="D9" s="1324" t="s">
        <v>4285</v>
      </c>
      <c r="E9" s="1324" t="s">
        <v>4285</v>
      </c>
      <c r="F9" s="1324" t="s">
        <v>4285</v>
      </c>
      <c r="G9" s="1324" t="s">
        <v>4286</v>
      </c>
      <c r="H9" s="1324" t="s">
        <v>4286</v>
      </c>
      <c r="I9" s="1324" t="s">
        <v>4286</v>
      </c>
      <c r="J9" s="1324" t="s">
        <v>4286</v>
      </c>
      <c r="K9" s="1324" t="s">
        <v>4286</v>
      </c>
    </row>
    <row r="10" spans="1:11" s="266" customFormat="1" ht="27.6">
      <c r="A10" s="1324" t="s">
        <v>4283</v>
      </c>
      <c r="B10" s="1324" t="s">
        <v>6362</v>
      </c>
      <c r="C10" s="547" t="s">
        <v>4287</v>
      </c>
      <c r="D10" s="547" t="s">
        <v>4288</v>
      </c>
      <c r="E10" s="547" t="s">
        <v>4289</v>
      </c>
      <c r="F10" s="547" t="s">
        <v>4290</v>
      </c>
      <c r="G10" s="547" t="s">
        <v>4291</v>
      </c>
      <c r="H10" s="547" t="s">
        <v>4292</v>
      </c>
      <c r="I10" s="547" t="s">
        <v>4293</v>
      </c>
      <c r="J10" s="547" t="s">
        <v>4294</v>
      </c>
      <c r="K10" s="547" t="s">
        <v>4290</v>
      </c>
    </row>
    <row r="11" spans="1:11" s="266" customFormat="1" ht="13.8">
      <c r="A11" s="412" t="s">
        <v>5653</v>
      </c>
      <c r="B11" s="412" t="s">
        <v>5654</v>
      </c>
      <c r="C11" s="258">
        <v>7305.4</v>
      </c>
      <c r="D11" s="413">
        <v>1355</v>
      </c>
      <c r="E11" s="413">
        <v>18632.830000000002</v>
      </c>
      <c r="F11" s="414">
        <v>27293.230000000003</v>
      </c>
      <c r="G11" s="414">
        <v>2435.1333333333332</v>
      </c>
      <c r="H11" s="414">
        <v>0</v>
      </c>
      <c r="I11" s="414">
        <v>38907.345000000001</v>
      </c>
      <c r="J11" s="414">
        <v>0</v>
      </c>
      <c r="K11" s="414">
        <v>41342.478333333333</v>
      </c>
    </row>
    <row r="12" spans="1:11" s="266" customFormat="1" ht="13.8">
      <c r="A12" s="412" t="s">
        <v>5655</v>
      </c>
      <c r="B12" s="412" t="s">
        <v>5656</v>
      </c>
      <c r="C12" s="258">
        <v>8169.09</v>
      </c>
      <c r="D12" s="413">
        <v>1355</v>
      </c>
      <c r="E12" s="413">
        <v>26474.47</v>
      </c>
      <c r="F12" s="414">
        <v>35998.559999999998</v>
      </c>
      <c r="G12" s="414">
        <v>2723.0299999999997</v>
      </c>
      <c r="H12" s="414">
        <v>0</v>
      </c>
      <c r="I12" s="414">
        <v>51965.34</v>
      </c>
      <c r="J12" s="414">
        <v>0</v>
      </c>
      <c r="K12" s="414">
        <v>54688.369999999995</v>
      </c>
    </row>
    <row r="13" spans="1:11" s="266" customFormat="1" ht="13.8">
      <c r="A13" s="412" t="s">
        <v>5657</v>
      </c>
      <c r="B13" s="412" t="s">
        <v>5654</v>
      </c>
      <c r="C13" s="258">
        <v>7304.8</v>
      </c>
      <c r="D13" s="413">
        <v>1355</v>
      </c>
      <c r="E13" s="413">
        <v>18635.830000000002</v>
      </c>
      <c r="F13" s="414">
        <v>27295.63</v>
      </c>
      <c r="G13" s="414">
        <v>2434.9333333333334</v>
      </c>
      <c r="H13" s="414">
        <v>0</v>
      </c>
      <c r="I13" s="414">
        <v>38910.945</v>
      </c>
      <c r="J13" s="414">
        <v>0</v>
      </c>
      <c r="K13" s="414">
        <v>41345.878333333334</v>
      </c>
    </row>
    <row r="14" spans="1:11" s="266" customFormat="1" ht="13.8">
      <c r="A14" s="412" t="s">
        <v>5657</v>
      </c>
      <c r="B14" s="412" t="s">
        <v>5654</v>
      </c>
      <c r="C14" s="258">
        <v>7304.8</v>
      </c>
      <c r="D14" s="413">
        <v>1355</v>
      </c>
      <c r="E14" s="413">
        <v>18635.830000000002</v>
      </c>
      <c r="F14" s="414">
        <v>27295.63</v>
      </c>
      <c r="G14" s="414">
        <v>2434.9333333333334</v>
      </c>
      <c r="H14" s="414">
        <v>0</v>
      </c>
      <c r="I14" s="414">
        <v>9739.7333333333336</v>
      </c>
      <c r="J14" s="414">
        <v>0</v>
      </c>
      <c r="K14" s="414">
        <v>12174.666666666668</v>
      </c>
    </row>
    <row r="15" spans="1:11" s="266" customFormat="1" ht="13.8">
      <c r="A15" s="412" t="s">
        <v>5658</v>
      </c>
      <c r="B15" s="412" t="s">
        <v>5659</v>
      </c>
      <c r="C15" s="258">
        <v>8382.32</v>
      </c>
      <c r="D15" s="413">
        <v>1355</v>
      </c>
      <c r="E15" s="413">
        <v>40597.439999999995</v>
      </c>
      <c r="F15" s="414">
        <v>50334.759999999995</v>
      </c>
      <c r="G15" s="414">
        <v>2794.1066666666666</v>
      </c>
      <c r="H15" s="414">
        <v>0</v>
      </c>
      <c r="I15" s="414">
        <v>11176.426666666666</v>
      </c>
      <c r="J15" s="414">
        <v>0</v>
      </c>
      <c r="K15" s="414">
        <v>13970.533333333333</v>
      </c>
    </row>
    <row r="16" spans="1:11" s="266" customFormat="1" ht="13.8">
      <c r="A16" s="412" t="s">
        <v>5660</v>
      </c>
      <c r="B16" s="412" t="s">
        <v>5661</v>
      </c>
      <c r="C16" s="258">
        <v>10160</v>
      </c>
      <c r="D16" s="413">
        <v>1355</v>
      </c>
      <c r="E16" s="413">
        <v>62755.060000000005</v>
      </c>
      <c r="F16" s="414">
        <v>74270.06</v>
      </c>
      <c r="G16" s="414">
        <v>3386.666666666667</v>
      </c>
      <c r="H16" s="414">
        <v>0</v>
      </c>
      <c r="I16" s="414">
        <v>109372.59</v>
      </c>
      <c r="J16" s="414">
        <v>0</v>
      </c>
      <c r="K16" s="414">
        <v>112759.25666666667</v>
      </c>
    </row>
    <row r="17" spans="1:11" s="266" customFormat="1" ht="13.8">
      <c r="A17" s="412" t="s">
        <v>5662</v>
      </c>
      <c r="B17" s="412" t="s">
        <v>5663</v>
      </c>
      <c r="C17" s="258">
        <v>8182.2400000000007</v>
      </c>
      <c r="D17" s="413">
        <v>1355</v>
      </c>
      <c r="E17" s="413">
        <v>32397.56</v>
      </c>
      <c r="F17" s="414">
        <v>41934.800000000003</v>
      </c>
      <c r="G17" s="414">
        <v>2727.4133333333334</v>
      </c>
      <c r="H17" s="414">
        <v>0</v>
      </c>
      <c r="I17" s="414">
        <v>60869.700000000004</v>
      </c>
      <c r="J17" s="414">
        <v>0</v>
      </c>
      <c r="K17" s="414">
        <v>63597.113333333335</v>
      </c>
    </row>
    <row r="18" spans="1:11" s="266" customFormat="1" ht="13.8">
      <c r="A18" s="412" t="s">
        <v>5664</v>
      </c>
      <c r="B18" s="412" t="s">
        <v>5665</v>
      </c>
      <c r="C18" s="258">
        <v>7305.4</v>
      </c>
      <c r="D18" s="413">
        <v>1355</v>
      </c>
      <c r="E18" s="413">
        <v>18635.830000000002</v>
      </c>
      <c r="F18" s="414">
        <v>27296.230000000003</v>
      </c>
      <c r="G18" s="414">
        <v>2435.1333333333332</v>
      </c>
      <c r="H18" s="414">
        <v>0</v>
      </c>
      <c r="I18" s="414">
        <v>38911.845000000008</v>
      </c>
      <c r="J18" s="414">
        <v>0</v>
      </c>
      <c r="K18" s="414">
        <v>41346.97833333334</v>
      </c>
    </row>
    <row r="19" spans="1:11" s="266" customFormat="1" ht="13.8">
      <c r="A19" s="412" t="s">
        <v>5664</v>
      </c>
      <c r="B19" s="412" t="s">
        <v>5665</v>
      </c>
      <c r="C19" s="258">
        <v>7305.4</v>
      </c>
      <c r="D19" s="413">
        <v>1355</v>
      </c>
      <c r="E19" s="413">
        <v>18635.830000000002</v>
      </c>
      <c r="F19" s="414">
        <v>27296.230000000003</v>
      </c>
      <c r="G19" s="414">
        <v>2435.1333333333332</v>
      </c>
      <c r="H19" s="414">
        <v>0</v>
      </c>
      <c r="I19" s="414">
        <v>9740.5333333333328</v>
      </c>
      <c r="J19" s="414">
        <v>0</v>
      </c>
      <c r="K19" s="414">
        <v>12175.666666666666</v>
      </c>
    </row>
    <row r="20" spans="1:11" s="266" customFormat="1" ht="13.8">
      <c r="A20" s="412" t="s">
        <v>5666</v>
      </c>
      <c r="B20" s="412" t="s">
        <v>5667</v>
      </c>
      <c r="C20" s="258">
        <v>12097</v>
      </c>
      <c r="D20" s="413">
        <v>1355</v>
      </c>
      <c r="E20" s="413">
        <v>18149</v>
      </c>
      <c r="F20" s="414">
        <v>31601</v>
      </c>
      <c r="G20" s="414">
        <v>4032.3333333333335</v>
      </c>
      <c r="H20" s="414">
        <v>0</v>
      </c>
      <c r="I20" s="414">
        <v>18145.5</v>
      </c>
      <c r="J20" s="414">
        <v>14300</v>
      </c>
      <c r="K20" s="414">
        <v>36477.833333333328</v>
      </c>
    </row>
    <row r="21" spans="1:11" s="266" customFormat="1" ht="13.8">
      <c r="A21" s="412" t="s">
        <v>5668</v>
      </c>
      <c r="B21" s="412" t="s">
        <v>5669</v>
      </c>
      <c r="C21" s="258">
        <v>12060</v>
      </c>
      <c r="D21" s="413">
        <v>1355</v>
      </c>
      <c r="E21" s="413">
        <v>14128</v>
      </c>
      <c r="F21" s="414">
        <v>27543</v>
      </c>
      <c r="G21" s="414">
        <v>4020</v>
      </c>
      <c r="H21" s="414">
        <v>0</v>
      </c>
      <c r="I21" s="414">
        <v>18090</v>
      </c>
      <c r="J21" s="414">
        <v>14300</v>
      </c>
      <c r="K21" s="414">
        <v>36410</v>
      </c>
    </row>
    <row r="22" spans="1:11" s="266" customFormat="1" ht="13.8">
      <c r="A22" s="412" t="s">
        <v>5670</v>
      </c>
      <c r="B22" s="412" t="s">
        <v>5671</v>
      </c>
      <c r="C22" s="258">
        <v>11062</v>
      </c>
      <c r="D22" s="413">
        <v>1355</v>
      </c>
      <c r="E22" s="413">
        <v>12431</v>
      </c>
      <c r="F22" s="414">
        <v>24848</v>
      </c>
      <c r="G22" s="414">
        <v>3687.3333333333335</v>
      </c>
      <c r="H22" s="414">
        <v>0</v>
      </c>
      <c r="I22" s="414">
        <v>16593</v>
      </c>
      <c r="J22" s="414">
        <v>14300</v>
      </c>
      <c r="K22" s="414">
        <v>34580.333333333328</v>
      </c>
    </row>
    <row r="23" spans="1:11" s="266" customFormat="1" ht="13.8">
      <c r="A23" s="412" t="s">
        <v>5670</v>
      </c>
      <c r="B23" s="412" t="s">
        <v>5671</v>
      </c>
      <c r="C23" s="258">
        <v>11062</v>
      </c>
      <c r="D23" s="413">
        <v>1355</v>
      </c>
      <c r="E23" s="413">
        <v>12431</v>
      </c>
      <c r="F23" s="414">
        <v>24848</v>
      </c>
      <c r="G23" s="414">
        <v>3687.3333333333335</v>
      </c>
      <c r="H23" s="414">
        <v>0</v>
      </c>
      <c r="I23" s="414">
        <v>14749.333333333334</v>
      </c>
      <c r="J23" s="414">
        <v>0</v>
      </c>
      <c r="K23" s="414">
        <v>18436.666666666668</v>
      </c>
    </row>
    <row r="24" spans="1:11" s="266" customFormat="1" ht="13.8">
      <c r="A24" s="412" t="s">
        <v>5672</v>
      </c>
      <c r="B24" s="412" t="s">
        <v>5673</v>
      </c>
      <c r="C24" s="258">
        <v>25321</v>
      </c>
      <c r="D24" s="413">
        <v>1355</v>
      </c>
      <c r="E24" s="413">
        <v>29279</v>
      </c>
      <c r="F24" s="414">
        <v>55955</v>
      </c>
      <c r="G24" s="414">
        <v>8440.3333333333321</v>
      </c>
      <c r="H24" s="414">
        <v>0</v>
      </c>
      <c r="I24" s="414">
        <v>37981.5</v>
      </c>
      <c r="J24" s="414">
        <v>0</v>
      </c>
      <c r="K24" s="414">
        <v>46421.833333333328</v>
      </c>
    </row>
    <row r="25" spans="1:11" s="266" customFormat="1" ht="13.8">
      <c r="A25" s="412" t="s">
        <v>5672</v>
      </c>
      <c r="B25" s="412" t="s">
        <v>5673</v>
      </c>
      <c r="C25" s="258">
        <v>25321</v>
      </c>
      <c r="D25" s="413">
        <v>1355</v>
      </c>
      <c r="E25" s="413">
        <v>29279</v>
      </c>
      <c r="F25" s="414">
        <v>55955</v>
      </c>
      <c r="G25" s="414">
        <v>8440.3333333333321</v>
      </c>
      <c r="H25" s="414">
        <v>0</v>
      </c>
      <c r="I25" s="414">
        <v>33761.333333333328</v>
      </c>
      <c r="J25" s="414">
        <v>0</v>
      </c>
      <c r="K25" s="414">
        <v>42201.666666666657</v>
      </c>
    </row>
    <row r="26" spans="1:11" s="266" customFormat="1" ht="13.8">
      <c r="A26" s="412" t="s">
        <v>5674</v>
      </c>
      <c r="B26" s="412" t="s">
        <v>5675</v>
      </c>
      <c r="C26" s="258">
        <v>27131</v>
      </c>
      <c r="D26" s="413">
        <v>1355</v>
      </c>
      <c r="E26" s="413">
        <v>29932</v>
      </c>
      <c r="F26" s="414">
        <v>58418</v>
      </c>
      <c r="G26" s="414">
        <v>9043.6666666666661</v>
      </c>
      <c r="H26" s="414">
        <v>0</v>
      </c>
      <c r="I26" s="414">
        <v>36174.666666666664</v>
      </c>
      <c r="J26" s="414">
        <v>0</v>
      </c>
      <c r="K26" s="414">
        <v>45218.333333333328</v>
      </c>
    </row>
    <row r="27" spans="1:11" s="266" customFormat="1" ht="13.8">
      <c r="A27" s="412" t="s">
        <v>5676</v>
      </c>
      <c r="B27" s="412" t="s">
        <v>5677</v>
      </c>
      <c r="C27" s="258">
        <v>31574</v>
      </c>
      <c r="D27" s="413">
        <v>1355</v>
      </c>
      <c r="E27" s="413">
        <v>34789</v>
      </c>
      <c r="F27" s="414">
        <v>67718</v>
      </c>
      <c r="G27" s="414">
        <v>10524.666666666668</v>
      </c>
      <c r="H27" s="414">
        <v>0</v>
      </c>
      <c r="I27" s="414">
        <v>47361</v>
      </c>
      <c r="J27" s="414">
        <v>14300</v>
      </c>
      <c r="K27" s="414">
        <v>72185.666666666672</v>
      </c>
    </row>
    <row r="28" spans="1:11" s="266" customFormat="1" ht="13.8">
      <c r="A28" s="412" t="s">
        <v>5678</v>
      </c>
      <c r="B28" s="412" t="s">
        <v>5679</v>
      </c>
      <c r="C28" s="258">
        <v>25321</v>
      </c>
      <c r="D28" s="413">
        <v>1355</v>
      </c>
      <c r="E28" s="413">
        <v>29279</v>
      </c>
      <c r="F28" s="414">
        <v>55955</v>
      </c>
      <c r="G28" s="414">
        <v>8440.3333333333321</v>
      </c>
      <c r="H28" s="414">
        <v>0</v>
      </c>
      <c r="I28" s="414">
        <v>33761.333333333328</v>
      </c>
      <c r="J28" s="414">
        <v>0</v>
      </c>
      <c r="K28" s="414">
        <v>42201.666666666657</v>
      </c>
    </row>
    <row r="29" spans="1:11" s="266" customFormat="1" ht="13.8">
      <c r="A29" s="412" t="s">
        <v>5680</v>
      </c>
      <c r="B29" s="412" t="s">
        <v>5681</v>
      </c>
      <c r="C29" s="258">
        <v>31574</v>
      </c>
      <c r="D29" s="413">
        <v>1355</v>
      </c>
      <c r="E29" s="413">
        <v>34789</v>
      </c>
      <c r="F29" s="414">
        <v>67718</v>
      </c>
      <c r="G29" s="414">
        <v>10524.666666666668</v>
      </c>
      <c r="H29" s="414">
        <v>0</v>
      </c>
      <c r="I29" s="414">
        <v>47361</v>
      </c>
      <c r="J29" s="414">
        <v>0</v>
      </c>
      <c r="K29" s="414">
        <v>57885.666666666672</v>
      </c>
    </row>
    <row r="30" spans="1:11" s="266" customFormat="1" ht="13.8">
      <c r="A30" s="412" t="s">
        <v>5682</v>
      </c>
      <c r="B30" s="412" t="s">
        <v>5683</v>
      </c>
      <c r="C30" s="258">
        <v>29007</v>
      </c>
      <c r="D30" s="413">
        <v>1355</v>
      </c>
      <c r="E30" s="413">
        <v>31880</v>
      </c>
      <c r="F30" s="414">
        <v>62242</v>
      </c>
      <c r="G30" s="414">
        <v>9669</v>
      </c>
      <c r="H30" s="414">
        <v>0</v>
      </c>
      <c r="I30" s="414">
        <v>43510.5</v>
      </c>
      <c r="J30" s="414">
        <v>0</v>
      </c>
      <c r="K30" s="414">
        <v>53179.5</v>
      </c>
    </row>
    <row r="31" spans="1:11" s="266" customFormat="1" ht="13.8">
      <c r="A31" s="412" t="s">
        <v>5682</v>
      </c>
      <c r="B31" s="412" t="s">
        <v>5683</v>
      </c>
      <c r="C31" s="258">
        <v>29007</v>
      </c>
      <c r="D31" s="413">
        <v>1355</v>
      </c>
      <c r="E31" s="413">
        <v>31880</v>
      </c>
      <c r="F31" s="414">
        <v>62242</v>
      </c>
      <c r="G31" s="414">
        <v>9669</v>
      </c>
      <c r="H31" s="414">
        <v>0</v>
      </c>
      <c r="I31" s="414">
        <v>38676</v>
      </c>
      <c r="J31" s="414">
        <v>0</v>
      </c>
      <c r="K31" s="414">
        <v>48345</v>
      </c>
    </row>
    <row r="32" spans="1:11" s="266" customFormat="1" ht="13.8">
      <c r="A32" s="412" t="s">
        <v>5684</v>
      </c>
      <c r="B32" s="412" t="s">
        <v>5685</v>
      </c>
      <c r="C32" s="258">
        <v>27131</v>
      </c>
      <c r="D32" s="413">
        <v>1355</v>
      </c>
      <c r="E32" s="413">
        <v>29932</v>
      </c>
      <c r="F32" s="414">
        <v>58418</v>
      </c>
      <c r="G32" s="414">
        <v>9043.6666666666661</v>
      </c>
      <c r="H32" s="414">
        <v>0</v>
      </c>
      <c r="I32" s="414">
        <v>40696.5</v>
      </c>
      <c r="J32" s="414">
        <v>0</v>
      </c>
      <c r="K32" s="414">
        <v>49740.166666666664</v>
      </c>
    </row>
    <row r="33" spans="1:11" s="266" customFormat="1" ht="13.8">
      <c r="A33" s="412" t="s">
        <v>5684</v>
      </c>
      <c r="B33" s="412" t="s">
        <v>5685</v>
      </c>
      <c r="C33" s="258">
        <v>27131</v>
      </c>
      <c r="D33" s="413">
        <v>1355</v>
      </c>
      <c r="E33" s="413">
        <v>29932</v>
      </c>
      <c r="F33" s="414">
        <v>58418</v>
      </c>
      <c r="G33" s="414">
        <v>9043.6666666666661</v>
      </c>
      <c r="H33" s="414">
        <v>0</v>
      </c>
      <c r="I33" s="414">
        <v>36174.666666666664</v>
      </c>
      <c r="J33" s="414">
        <v>0</v>
      </c>
      <c r="K33" s="414">
        <v>45218.333333333328</v>
      </c>
    </row>
    <row r="34" spans="1:11" s="266" customFormat="1" ht="13.8">
      <c r="A34" s="412" t="s">
        <v>5686</v>
      </c>
      <c r="B34" s="412" t="s">
        <v>5687</v>
      </c>
      <c r="C34" s="258">
        <v>20652</v>
      </c>
      <c r="D34" s="413">
        <v>1355</v>
      </c>
      <c r="E34" s="413">
        <v>23137</v>
      </c>
      <c r="F34" s="414">
        <v>45144</v>
      </c>
      <c r="G34" s="414">
        <v>6884</v>
      </c>
      <c r="H34" s="414">
        <v>0</v>
      </c>
      <c r="I34" s="414">
        <v>30978</v>
      </c>
      <c r="J34" s="414">
        <v>14300</v>
      </c>
      <c r="K34" s="414">
        <v>52162</v>
      </c>
    </row>
    <row r="35" spans="1:11" s="266" customFormat="1" ht="13.8">
      <c r="A35" s="412" t="s">
        <v>5688</v>
      </c>
      <c r="B35" s="412" t="s">
        <v>5689</v>
      </c>
      <c r="C35" s="258">
        <v>21281</v>
      </c>
      <c r="D35" s="413">
        <v>1355</v>
      </c>
      <c r="E35" s="413">
        <v>24327</v>
      </c>
      <c r="F35" s="414">
        <v>46963</v>
      </c>
      <c r="G35" s="414">
        <v>7093.666666666667</v>
      </c>
      <c r="H35" s="414">
        <v>0</v>
      </c>
      <c r="I35" s="414">
        <v>31921.5</v>
      </c>
      <c r="J35" s="414">
        <v>0</v>
      </c>
      <c r="K35" s="414">
        <v>39015.166666666664</v>
      </c>
    </row>
    <row r="36" spans="1:11" s="266" customFormat="1" ht="13.8">
      <c r="A36" s="412" t="s">
        <v>5688</v>
      </c>
      <c r="B36" s="412" t="s">
        <v>5689</v>
      </c>
      <c r="C36" s="258">
        <v>21281</v>
      </c>
      <c r="D36" s="413">
        <v>1355</v>
      </c>
      <c r="E36" s="413">
        <v>24327</v>
      </c>
      <c r="F36" s="414">
        <v>46963</v>
      </c>
      <c r="G36" s="414">
        <v>7093.666666666667</v>
      </c>
      <c r="H36" s="414">
        <v>0</v>
      </c>
      <c r="I36" s="414">
        <v>28374.666666666668</v>
      </c>
      <c r="J36" s="414">
        <v>0</v>
      </c>
      <c r="K36" s="414">
        <v>35468.333333333336</v>
      </c>
    </row>
    <row r="37" spans="1:11" s="266" customFormat="1" ht="13.8">
      <c r="A37" s="412" t="s">
        <v>5690</v>
      </c>
      <c r="B37" s="412" t="s">
        <v>5691</v>
      </c>
      <c r="C37" s="258">
        <v>22885</v>
      </c>
      <c r="D37" s="413">
        <v>1355</v>
      </c>
      <c r="E37" s="413">
        <v>26219</v>
      </c>
      <c r="F37" s="414">
        <v>50459</v>
      </c>
      <c r="G37" s="414">
        <v>7628.3333333333339</v>
      </c>
      <c r="H37" s="414">
        <v>0</v>
      </c>
      <c r="I37" s="414">
        <v>30513.333333333336</v>
      </c>
      <c r="J37" s="414">
        <v>0</v>
      </c>
      <c r="K37" s="414">
        <v>38141.666666666672</v>
      </c>
    </row>
    <row r="38" spans="1:11" s="266" customFormat="1" ht="13.8">
      <c r="A38" s="412" t="s">
        <v>5692</v>
      </c>
      <c r="B38" s="412" t="s">
        <v>5693</v>
      </c>
      <c r="C38" s="258">
        <v>23879</v>
      </c>
      <c r="D38" s="413">
        <v>1355</v>
      </c>
      <c r="E38" s="413">
        <v>26863</v>
      </c>
      <c r="F38" s="414">
        <v>52097</v>
      </c>
      <c r="G38" s="414">
        <v>7959.666666666667</v>
      </c>
      <c r="H38" s="414">
        <v>0</v>
      </c>
      <c r="I38" s="414">
        <v>31838.666666666668</v>
      </c>
      <c r="J38" s="414">
        <v>0</v>
      </c>
      <c r="K38" s="414">
        <v>39798.333333333336</v>
      </c>
    </row>
    <row r="39" spans="1:11" s="266" customFormat="1" ht="13.8">
      <c r="A39" s="412" t="s">
        <v>5694</v>
      </c>
      <c r="B39" s="412" t="s">
        <v>5695</v>
      </c>
      <c r="C39" s="258">
        <v>12635</v>
      </c>
      <c r="D39" s="413">
        <v>1355</v>
      </c>
      <c r="E39" s="413">
        <v>10363</v>
      </c>
      <c r="F39" s="414">
        <v>24353</v>
      </c>
      <c r="G39" s="414">
        <v>4211.666666666667</v>
      </c>
      <c r="H39" s="414">
        <v>0</v>
      </c>
      <c r="I39" s="414">
        <v>16846.666666666668</v>
      </c>
      <c r="J39" s="414">
        <v>0</v>
      </c>
      <c r="K39" s="414">
        <v>21058.333333333336</v>
      </c>
    </row>
    <row r="40" spans="1:11" s="266" customFormat="1" ht="13.8">
      <c r="A40" s="412" t="s">
        <v>5696</v>
      </c>
      <c r="B40" s="412" t="s">
        <v>5697</v>
      </c>
      <c r="C40" s="258">
        <v>19022</v>
      </c>
      <c r="D40" s="413">
        <v>1355</v>
      </c>
      <c r="E40" s="413">
        <v>19382</v>
      </c>
      <c r="F40" s="414">
        <v>39759</v>
      </c>
      <c r="G40" s="414">
        <v>6340.666666666667</v>
      </c>
      <c r="H40" s="414">
        <v>0</v>
      </c>
      <c r="I40" s="414">
        <v>28533.000000000004</v>
      </c>
      <c r="J40" s="414">
        <v>0</v>
      </c>
      <c r="K40" s="414">
        <v>34873.666666666672</v>
      </c>
    </row>
    <row r="41" spans="1:11" s="266" customFormat="1" ht="13.8">
      <c r="A41" s="412" t="s">
        <v>5698</v>
      </c>
      <c r="B41" s="412" t="s">
        <v>5699</v>
      </c>
      <c r="C41" s="258">
        <v>12635</v>
      </c>
      <c r="D41" s="413">
        <v>1355</v>
      </c>
      <c r="E41" s="413">
        <v>10363</v>
      </c>
      <c r="F41" s="414">
        <v>24353</v>
      </c>
      <c r="G41" s="414">
        <v>4211.666666666667</v>
      </c>
      <c r="H41" s="414">
        <v>0</v>
      </c>
      <c r="I41" s="414">
        <v>18952.5</v>
      </c>
      <c r="J41" s="414">
        <v>0</v>
      </c>
      <c r="K41" s="414">
        <v>23164.166666666668</v>
      </c>
    </row>
    <row r="42" spans="1:11" s="266" customFormat="1" ht="13.8">
      <c r="A42" s="412" t="s">
        <v>5700</v>
      </c>
      <c r="B42" s="412" t="s">
        <v>5701</v>
      </c>
      <c r="C42" s="258">
        <v>12490</v>
      </c>
      <c r="D42" s="413">
        <v>1355</v>
      </c>
      <c r="E42" s="413">
        <v>10268</v>
      </c>
      <c r="F42" s="414">
        <v>24113</v>
      </c>
      <c r="G42" s="414">
        <v>4163.333333333333</v>
      </c>
      <c r="H42" s="414">
        <v>0</v>
      </c>
      <c r="I42" s="414">
        <v>18735</v>
      </c>
      <c r="J42" s="414">
        <v>14300</v>
      </c>
      <c r="K42" s="414">
        <v>37198.333333333328</v>
      </c>
    </row>
    <row r="43" spans="1:11" s="266" customFormat="1" ht="13.8">
      <c r="A43" s="412" t="s">
        <v>5702</v>
      </c>
      <c r="B43" s="412" t="s">
        <v>5703</v>
      </c>
      <c r="C43" s="258">
        <v>23301</v>
      </c>
      <c r="D43" s="413">
        <v>1355</v>
      </c>
      <c r="E43" s="413">
        <v>25706</v>
      </c>
      <c r="F43" s="414">
        <v>50362</v>
      </c>
      <c r="G43" s="414">
        <v>7767</v>
      </c>
      <c r="H43" s="414">
        <v>0</v>
      </c>
      <c r="I43" s="414">
        <v>34951.5</v>
      </c>
      <c r="J43" s="414">
        <v>14300</v>
      </c>
      <c r="K43" s="414">
        <v>57018.5</v>
      </c>
    </row>
    <row r="44" spans="1:11" s="266" customFormat="1" ht="13.8">
      <c r="A44" s="412" t="s">
        <v>5704</v>
      </c>
      <c r="B44" s="412" t="s">
        <v>5705</v>
      </c>
      <c r="C44" s="258">
        <v>20304</v>
      </c>
      <c r="D44" s="413">
        <v>1355</v>
      </c>
      <c r="E44" s="413">
        <v>23089</v>
      </c>
      <c r="F44" s="414">
        <v>44748</v>
      </c>
      <c r="G44" s="414">
        <v>6768</v>
      </c>
      <c r="H44" s="414">
        <v>0</v>
      </c>
      <c r="I44" s="414">
        <v>30455.999999999996</v>
      </c>
      <c r="J44" s="414">
        <v>0</v>
      </c>
      <c r="K44" s="414">
        <v>37224</v>
      </c>
    </row>
    <row r="45" spans="1:11" s="266" customFormat="1" ht="13.8">
      <c r="A45" s="412" t="s">
        <v>5704</v>
      </c>
      <c r="B45" s="412" t="s">
        <v>5705</v>
      </c>
      <c r="C45" s="258">
        <v>20304</v>
      </c>
      <c r="D45" s="413">
        <v>1355</v>
      </c>
      <c r="E45" s="413">
        <v>23089</v>
      </c>
      <c r="F45" s="414">
        <v>44748</v>
      </c>
      <c r="G45" s="414">
        <v>6768</v>
      </c>
      <c r="H45" s="414">
        <v>0</v>
      </c>
      <c r="I45" s="414">
        <v>27072</v>
      </c>
      <c r="J45" s="414">
        <v>0</v>
      </c>
      <c r="K45" s="414">
        <v>33840</v>
      </c>
    </row>
    <row r="46" spans="1:11" s="266" customFormat="1" ht="13.8">
      <c r="A46" s="412" t="s">
        <v>5706</v>
      </c>
      <c r="B46" s="412" t="s">
        <v>5707</v>
      </c>
      <c r="C46" s="258">
        <v>17602</v>
      </c>
      <c r="D46" s="413">
        <v>1355</v>
      </c>
      <c r="E46" s="413">
        <v>14640</v>
      </c>
      <c r="F46" s="414">
        <v>33597</v>
      </c>
      <c r="G46" s="414">
        <v>5867.3333333333339</v>
      </c>
      <c r="H46" s="414">
        <v>0</v>
      </c>
      <c r="I46" s="414">
        <v>26403</v>
      </c>
      <c r="J46" s="414">
        <v>0</v>
      </c>
      <c r="K46" s="414">
        <v>32270.333333333336</v>
      </c>
    </row>
    <row r="47" spans="1:11" s="266" customFormat="1" ht="13.8">
      <c r="A47" s="412" t="s">
        <v>5708</v>
      </c>
      <c r="B47" s="412" t="s">
        <v>5709</v>
      </c>
      <c r="C47" s="258">
        <v>12490</v>
      </c>
      <c r="D47" s="413">
        <v>1355</v>
      </c>
      <c r="E47" s="413">
        <v>10266</v>
      </c>
      <c r="F47" s="414">
        <v>24111</v>
      </c>
      <c r="G47" s="414">
        <v>4163.333333333333</v>
      </c>
      <c r="H47" s="414">
        <v>0</v>
      </c>
      <c r="I47" s="414">
        <v>18735</v>
      </c>
      <c r="J47" s="414">
        <v>14300</v>
      </c>
      <c r="K47" s="414">
        <v>37198.333333333328</v>
      </c>
    </row>
    <row r="48" spans="1:11" s="266" customFormat="1" ht="13.8">
      <c r="A48" s="412" t="s">
        <v>5710</v>
      </c>
      <c r="B48" s="412" t="s">
        <v>5711</v>
      </c>
      <c r="C48" s="258">
        <v>12631</v>
      </c>
      <c r="D48" s="413">
        <v>1355</v>
      </c>
      <c r="E48" s="413">
        <v>13427</v>
      </c>
      <c r="F48" s="414">
        <v>27413</v>
      </c>
      <c r="G48" s="414">
        <v>4210.3333333333339</v>
      </c>
      <c r="H48" s="414">
        <v>0</v>
      </c>
      <c r="I48" s="414">
        <v>18946.5</v>
      </c>
      <c r="J48" s="414">
        <v>14300</v>
      </c>
      <c r="K48" s="414">
        <v>37456.833333333336</v>
      </c>
    </row>
    <row r="49" spans="1:11" s="266" customFormat="1" ht="13.8">
      <c r="A49" s="412" t="s">
        <v>5712</v>
      </c>
      <c r="B49" s="412" t="s">
        <v>5713</v>
      </c>
      <c r="C49" s="258">
        <v>15115</v>
      </c>
      <c r="D49" s="413">
        <v>1355</v>
      </c>
      <c r="E49" s="413">
        <v>12917</v>
      </c>
      <c r="F49" s="414">
        <v>29387</v>
      </c>
      <c r="G49" s="414">
        <v>5038.333333333333</v>
      </c>
      <c r="H49" s="414">
        <v>0</v>
      </c>
      <c r="I49" s="414">
        <v>22672.5</v>
      </c>
      <c r="J49" s="414">
        <v>14300</v>
      </c>
      <c r="K49" s="414">
        <v>42010.833333333328</v>
      </c>
    </row>
    <row r="50" spans="1:11" s="266" customFormat="1" ht="13.8">
      <c r="A50" s="412" t="s">
        <v>5712</v>
      </c>
      <c r="B50" s="412" t="s">
        <v>5713</v>
      </c>
      <c r="C50" s="258">
        <v>15115</v>
      </c>
      <c r="D50" s="413">
        <v>1355</v>
      </c>
      <c r="E50" s="413">
        <v>12917</v>
      </c>
      <c r="F50" s="414">
        <v>29387</v>
      </c>
      <c r="G50" s="414">
        <v>5038.333333333333</v>
      </c>
      <c r="H50" s="414">
        <v>0</v>
      </c>
      <c r="I50" s="414">
        <v>20153.333333333332</v>
      </c>
      <c r="J50" s="414">
        <v>0</v>
      </c>
      <c r="K50" s="414">
        <v>25191.666666666664</v>
      </c>
    </row>
    <row r="51" spans="1:11" s="266" customFormat="1" ht="13.8">
      <c r="A51" s="412" t="s">
        <v>5714</v>
      </c>
      <c r="B51" s="412" t="s">
        <v>5715</v>
      </c>
      <c r="C51" s="258">
        <v>17086</v>
      </c>
      <c r="D51" s="413">
        <v>1355</v>
      </c>
      <c r="E51" s="413">
        <v>14510</v>
      </c>
      <c r="F51" s="414">
        <v>32951</v>
      </c>
      <c r="G51" s="414">
        <v>5695.333333333333</v>
      </c>
      <c r="H51" s="414">
        <v>0</v>
      </c>
      <c r="I51" s="414">
        <v>25629</v>
      </c>
      <c r="J51" s="414">
        <v>14300</v>
      </c>
      <c r="K51" s="414">
        <v>45624.333333333328</v>
      </c>
    </row>
    <row r="52" spans="1:11" s="266" customFormat="1" ht="13.8">
      <c r="A52" s="412" t="s">
        <v>5716</v>
      </c>
      <c r="B52" s="412" t="s">
        <v>5717</v>
      </c>
      <c r="C52" s="258">
        <v>17602</v>
      </c>
      <c r="D52" s="413">
        <v>1355</v>
      </c>
      <c r="E52" s="413">
        <v>14455</v>
      </c>
      <c r="F52" s="414">
        <v>33412</v>
      </c>
      <c r="G52" s="414">
        <v>5867.3333333333339</v>
      </c>
      <c r="H52" s="414">
        <v>0</v>
      </c>
      <c r="I52" s="414">
        <v>26403</v>
      </c>
      <c r="J52" s="414">
        <v>14300</v>
      </c>
      <c r="K52" s="414">
        <v>46570.333333333336</v>
      </c>
    </row>
    <row r="53" spans="1:11" s="266" customFormat="1" ht="13.8">
      <c r="A53" s="412" t="s">
        <v>5718</v>
      </c>
      <c r="B53" s="412" t="s">
        <v>5719</v>
      </c>
      <c r="C53" s="258">
        <v>19623</v>
      </c>
      <c r="D53" s="413">
        <v>1355</v>
      </c>
      <c r="E53" s="413">
        <v>22472</v>
      </c>
      <c r="F53" s="414">
        <v>43450</v>
      </c>
      <c r="G53" s="414">
        <v>6541</v>
      </c>
      <c r="H53" s="414">
        <v>0</v>
      </c>
      <c r="I53" s="414">
        <v>29434.5</v>
      </c>
      <c r="J53" s="414">
        <v>14300</v>
      </c>
      <c r="K53" s="414">
        <v>50275.5</v>
      </c>
    </row>
    <row r="54" spans="1:11" s="266" customFormat="1" ht="13.8">
      <c r="A54" s="412" t="s">
        <v>5720</v>
      </c>
      <c r="B54" s="412" t="s">
        <v>5721</v>
      </c>
      <c r="C54" s="258">
        <v>19976</v>
      </c>
      <c r="D54" s="413">
        <v>1355</v>
      </c>
      <c r="E54" s="413">
        <v>22298</v>
      </c>
      <c r="F54" s="414">
        <v>43629</v>
      </c>
      <c r="G54" s="414">
        <v>6658.666666666667</v>
      </c>
      <c r="H54" s="414">
        <v>0</v>
      </c>
      <c r="I54" s="414">
        <v>29964</v>
      </c>
      <c r="J54" s="414">
        <v>14300</v>
      </c>
      <c r="K54" s="414">
        <v>50922.666666666664</v>
      </c>
    </row>
    <row r="55" spans="1:11" s="266" customFormat="1" ht="13.8">
      <c r="A55" s="412" t="s">
        <v>5720</v>
      </c>
      <c r="B55" s="412" t="s">
        <v>5721</v>
      </c>
      <c r="C55" s="258">
        <v>19976</v>
      </c>
      <c r="D55" s="413">
        <v>1355</v>
      </c>
      <c r="E55" s="413">
        <v>22298</v>
      </c>
      <c r="F55" s="414">
        <v>43629</v>
      </c>
      <c r="G55" s="414">
        <v>6658.666666666667</v>
      </c>
      <c r="H55" s="414">
        <v>0</v>
      </c>
      <c r="I55" s="414">
        <v>26634.666666666668</v>
      </c>
      <c r="J55" s="414">
        <v>0</v>
      </c>
      <c r="K55" s="414">
        <v>33293.333333333336</v>
      </c>
    </row>
    <row r="56" spans="1:11" s="266" customFormat="1" ht="13.8">
      <c r="A56" s="412" t="s">
        <v>5722</v>
      </c>
      <c r="B56" s="412" t="s">
        <v>5723</v>
      </c>
      <c r="C56" s="258">
        <v>20652</v>
      </c>
      <c r="D56" s="413">
        <v>1355</v>
      </c>
      <c r="E56" s="413">
        <v>23137</v>
      </c>
      <c r="F56" s="414">
        <v>45144</v>
      </c>
      <c r="G56" s="414">
        <v>6884</v>
      </c>
      <c r="H56" s="414">
        <v>0</v>
      </c>
      <c r="I56" s="414">
        <v>30978</v>
      </c>
      <c r="J56" s="414">
        <v>14300</v>
      </c>
      <c r="K56" s="414">
        <v>52162</v>
      </c>
    </row>
    <row r="57" spans="1:11" s="266" customFormat="1" ht="13.8">
      <c r="A57" s="412" t="s">
        <v>5724</v>
      </c>
      <c r="B57" s="412" t="s">
        <v>5725</v>
      </c>
      <c r="C57" s="258">
        <v>21258</v>
      </c>
      <c r="D57" s="413">
        <v>1355</v>
      </c>
      <c r="E57" s="413">
        <v>25146</v>
      </c>
      <c r="F57" s="414">
        <v>47759</v>
      </c>
      <c r="G57" s="414">
        <v>7086</v>
      </c>
      <c r="H57" s="414">
        <v>0</v>
      </c>
      <c r="I57" s="414">
        <v>31887</v>
      </c>
      <c r="J57" s="414">
        <v>14300</v>
      </c>
      <c r="K57" s="414">
        <v>53273</v>
      </c>
    </row>
    <row r="58" spans="1:11" s="266" customFormat="1" ht="13.8">
      <c r="A58" s="412" t="s">
        <v>5726</v>
      </c>
      <c r="B58" s="412" t="s">
        <v>5727</v>
      </c>
      <c r="C58" s="258">
        <v>16585</v>
      </c>
      <c r="D58" s="413">
        <v>1355</v>
      </c>
      <c r="E58" s="413">
        <v>11562</v>
      </c>
      <c r="F58" s="414">
        <v>29502</v>
      </c>
      <c r="G58" s="414">
        <v>5528.3333333333339</v>
      </c>
      <c r="H58" s="414">
        <v>0</v>
      </c>
      <c r="I58" s="414">
        <v>24877.5</v>
      </c>
      <c r="J58" s="414">
        <v>14300</v>
      </c>
      <c r="K58" s="414">
        <v>44705.833333333336</v>
      </c>
    </row>
    <row r="59" spans="1:11" s="266" customFormat="1" ht="13.8">
      <c r="A59" s="412" t="s">
        <v>5728</v>
      </c>
      <c r="B59" s="412" t="s">
        <v>5729</v>
      </c>
      <c r="C59" s="258">
        <v>15115</v>
      </c>
      <c r="D59" s="413">
        <v>1355</v>
      </c>
      <c r="E59" s="413">
        <v>12917</v>
      </c>
      <c r="F59" s="414">
        <v>29387</v>
      </c>
      <c r="G59" s="414">
        <v>5038.333333333333</v>
      </c>
      <c r="H59" s="414">
        <v>0</v>
      </c>
      <c r="I59" s="414">
        <v>22672.5</v>
      </c>
      <c r="J59" s="414">
        <v>14300</v>
      </c>
      <c r="K59" s="414">
        <v>42010.833333333328</v>
      </c>
    </row>
    <row r="60" spans="1:11" s="266" customFormat="1" ht="13.8">
      <c r="A60" s="412" t="s">
        <v>5730</v>
      </c>
      <c r="B60" s="412" t="s">
        <v>5731</v>
      </c>
      <c r="C60" s="258">
        <v>21258</v>
      </c>
      <c r="D60" s="413">
        <v>1355</v>
      </c>
      <c r="E60" s="413">
        <v>23955</v>
      </c>
      <c r="F60" s="414">
        <v>46568</v>
      </c>
      <c r="G60" s="414">
        <v>7086</v>
      </c>
      <c r="H60" s="414">
        <v>0</v>
      </c>
      <c r="I60" s="414">
        <v>31887</v>
      </c>
      <c r="J60" s="414">
        <v>14300</v>
      </c>
      <c r="K60" s="414">
        <v>53273</v>
      </c>
    </row>
    <row r="61" spans="1:11" s="266" customFormat="1" ht="13.8">
      <c r="A61" s="412" t="s">
        <v>5732</v>
      </c>
      <c r="B61" s="412" t="s">
        <v>5733</v>
      </c>
      <c r="C61" s="258">
        <v>15460.12</v>
      </c>
      <c r="D61" s="413">
        <v>1355</v>
      </c>
      <c r="E61" s="413">
        <v>115662.08</v>
      </c>
      <c r="F61" s="414">
        <v>132477.20000000001</v>
      </c>
      <c r="G61" s="414">
        <v>5153.3733333333339</v>
      </c>
      <c r="H61" s="414">
        <v>0</v>
      </c>
      <c r="I61" s="414">
        <v>196683.30000000002</v>
      </c>
      <c r="J61" s="414">
        <v>0</v>
      </c>
      <c r="K61" s="414">
        <v>201836.67333333334</v>
      </c>
    </row>
    <row r="62" spans="1:11" s="266" customFormat="1" ht="13.8">
      <c r="A62" s="412" t="s">
        <v>5734</v>
      </c>
      <c r="B62" s="412" t="s">
        <v>5735</v>
      </c>
      <c r="C62" s="258">
        <v>7900.57</v>
      </c>
      <c r="D62" s="413">
        <v>1355</v>
      </c>
      <c r="E62" s="413">
        <v>27127.289999999997</v>
      </c>
      <c r="F62" s="414">
        <v>36382.86</v>
      </c>
      <c r="G62" s="414">
        <v>2633.5233333333331</v>
      </c>
      <c r="H62" s="414">
        <v>0</v>
      </c>
      <c r="I62" s="414">
        <v>10534.093333333332</v>
      </c>
      <c r="J62" s="414">
        <v>0</v>
      </c>
      <c r="K62" s="414">
        <v>13167.616666666665</v>
      </c>
    </row>
    <row r="63" spans="1:11" s="266" customFormat="1" ht="13.8">
      <c r="A63" s="412" t="s">
        <v>5736</v>
      </c>
      <c r="B63" s="412" t="s">
        <v>5737</v>
      </c>
      <c r="C63" s="258">
        <v>6886</v>
      </c>
      <c r="D63" s="413">
        <v>1355</v>
      </c>
      <c r="E63" s="413">
        <v>15038</v>
      </c>
      <c r="F63" s="414">
        <v>23279</v>
      </c>
      <c r="G63" s="414">
        <v>2295.3333333333335</v>
      </c>
      <c r="H63" s="414">
        <v>0</v>
      </c>
      <c r="I63" s="414">
        <v>10329</v>
      </c>
      <c r="J63" s="414">
        <v>14500</v>
      </c>
      <c r="K63" s="414">
        <v>27124.333333333336</v>
      </c>
    </row>
    <row r="64" spans="1:11" s="266" customFormat="1" ht="13.8">
      <c r="A64" s="412" t="s">
        <v>5738</v>
      </c>
      <c r="B64" s="412" t="s">
        <v>5739</v>
      </c>
      <c r="C64" s="258">
        <v>6997</v>
      </c>
      <c r="D64" s="413">
        <v>1355</v>
      </c>
      <c r="E64" s="413">
        <v>11907</v>
      </c>
      <c r="F64" s="414">
        <v>20259</v>
      </c>
      <c r="G64" s="414">
        <v>2332.333333333333</v>
      </c>
      <c r="H64" s="414">
        <v>0</v>
      </c>
      <c r="I64" s="414">
        <v>10495.5</v>
      </c>
      <c r="J64" s="414">
        <v>14500</v>
      </c>
      <c r="K64" s="414">
        <v>27327.833333333332</v>
      </c>
    </row>
    <row r="65" spans="1:11" s="266" customFormat="1" ht="13.8">
      <c r="A65" s="412" t="s">
        <v>5740</v>
      </c>
      <c r="B65" s="412" t="s">
        <v>5741</v>
      </c>
      <c r="C65" s="258">
        <v>6997</v>
      </c>
      <c r="D65" s="413">
        <v>1355</v>
      </c>
      <c r="E65" s="413">
        <v>12700</v>
      </c>
      <c r="F65" s="414">
        <v>21052</v>
      </c>
      <c r="G65" s="414">
        <v>2332.333333333333</v>
      </c>
      <c r="H65" s="414">
        <v>0</v>
      </c>
      <c r="I65" s="414">
        <v>10495.5</v>
      </c>
      <c r="J65" s="414">
        <v>14500</v>
      </c>
      <c r="K65" s="414">
        <v>27327.833333333332</v>
      </c>
    </row>
    <row r="66" spans="1:11" s="266" customFormat="1" ht="13.8">
      <c r="A66" s="412" t="s">
        <v>5742</v>
      </c>
      <c r="B66" s="412" t="s">
        <v>5741</v>
      </c>
      <c r="C66" s="258">
        <v>6997</v>
      </c>
      <c r="D66" s="413">
        <v>0</v>
      </c>
      <c r="E66" s="413">
        <v>14920</v>
      </c>
      <c r="F66" s="414">
        <v>21917</v>
      </c>
      <c r="G66" s="414">
        <v>2332.333333333333</v>
      </c>
      <c r="H66" s="414">
        <v>0</v>
      </c>
      <c r="I66" s="414">
        <v>10495.5</v>
      </c>
      <c r="J66" s="414">
        <v>14500</v>
      </c>
      <c r="K66" s="414">
        <v>27327.833333333332</v>
      </c>
    </row>
    <row r="67" spans="1:11" s="266" customFormat="1" ht="13.8">
      <c r="A67" s="412" t="s">
        <v>5743</v>
      </c>
      <c r="B67" s="412" t="s">
        <v>5741</v>
      </c>
      <c r="C67" s="258">
        <v>6997</v>
      </c>
      <c r="D67" s="413">
        <v>0</v>
      </c>
      <c r="E67" s="413">
        <v>12255.76</v>
      </c>
      <c r="F67" s="414">
        <v>19252.760000000002</v>
      </c>
      <c r="G67" s="414">
        <v>2332.333333333333</v>
      </c>
      <c r="H67" s="414">
        <v>0</v>
      </c>
      <c r="I67" s="414">
        <v>9329.3333333333321</v>
      </c>
      <c r="J67" s="414">
        <v>0</v>
      </c>
      <c r="K67" s="414">
        <v>11661.666666666664</v>
      </c>
    </row>
    <row r="68" spans="1:11" s="266" customFormat="1" ht="13.8">
      <c r="A68" s="412" t="s">
        <v>5744</v>
      </c>
      <c r="B68" s="412" t="s">
        <v>5741</v>
      </c>
      <c r="C68" s="258">
        <v>6997</v>
      </c>
      <c r="D68" s="413">
        <v>0</v>
      </c>
      <c r="E68" s="413">
        <v>18147</v>
      </c>
      <c r="F68" s="414">
        <v>25144</v>
      </c>
      <c r="G68" s="414">
        <v>2332.333333333333</v>
      </c>
      <c r="H68" s="414">
        <v>0</v>
      </c>
      <c r="I68" s="414">
        <v>10495.5</v>
      </c>
      <c r="J68" s="414">
        <v>14500</v>
      </c>
      <c r="K68" s="414">
        <v>27327.833333333332</v>
      </c>
    </row>
    <row r="69" spans="1:11" s="266" customFormat="1" ht="13.8">
      <c r="A69" s="412" t="s">
        <v>5745</v>
      </c>
      <c r="B69" s="412" t="s">
        <v>5746</v>
      </c>
      <c r="C69" s="258">
        <v>6997</v>
      </c>
      <c r="D69" s="413">
        <v>1355</v>
      </c>
      <c r="E69" s="413">
        <v>11907</v>
      </c>
      <c r="F69" s="414">
        <v>20259</v>
      </c>
      <c r="G69" s="414">
        <v>2332.333333333333</v>
      </c>
      <c r="H69" s="414">
        <v>0</v>
      </c>
      <c r="I69" s="414">
        <v>10495.5</v>
      </c>
      <c r="J69" s="414">
        <v>14500</v>
      </c>
      <c r="K69" s="414">
        <v>27327.833333333332</v>
      </c>
    </row>
    <row r="70" spans="1:11" s="266" customFormat="1" ht="13.8">
      <c r="A70" s="412" t="s">
        <v>5747</v>
      </c>
      <c r="B70" s="412" t="s">
        <v>5673</v>
      </c>
      <c r="C70" s="258">
        <v>14926</v>
      </c>
      <c r="D70" s="413">
        <v>1355</v>
      </c>
      <c r="E70" s="413">
        <v>40207</v>
      </c>
      <c r="F70" s="414">
        <v>56488</v>
      </c>
      <c r="G70" s="414">
        <v>4975.3333333333339</v>
      </c>
      <c r="H70" s="414">
        <v>0</v>
      </c>
      <c r="I70" s="414">
        <v>22389</v>
      </c>
      <c r="J70" s="414">
        <v>14500</v>
      </c>
      <c r="K70" s="414">
        <v>41864.333333333336</v>
      </c>
    </row>
    <row r="71" spans="1:11" s="266" customFormat="1" ht="13.8">
      <c r="A71" s="412" t="s">
        <v>5748</v>
      </c>
      <c r="B71" s="412" t="s">
        <v>5749</v>
      </c>
      <c r="C71" s="258">
        <v>42998.94</v>
      </c>
      <c r="D71" s="413">
        <v>0</v>
      </c>
      <c r="E71" s="413">
        <v>0</v>
      </c>
      <c r="F71" s="258">
        <v>42998.94</v>
      </c>
      <c r="G71" s="414">
        <v>14332.98</v>
      </c>
      <c r="H71" s="414">
        <v>0</v>
      </c>
      <c r="I71" s="414">
        <v>64498.41</v>
      </c>
      <c r="J71" s="414">
        <v>14500</v>
      </c>
      <c r="K71" s="414">
        <v>93331.39</v>
      </c>
    </row>
    <row r="72" spans="1:11" s="266" customFormat="1" ht="13.8">
      <c r="A72" s="412" t="s">
        <v>5750</v>
      </c>
      <c r="B72" s="412" t="s">
        <v>5751</v>
      </c>
      <c r="C72" s="258">
        <v>34717.24</v>
      </c>
      <c r="D72" s="413">
        <v>0</v>
      </c>
      <c r="E72" s="413">
        <v>0</v>
      </c>
      <c r="F72" s="258">
        <v>34717.24</v>
      </c>
      <c r="G72" s="414">
        <v>11572.413333333332</v>
      </c>
      <c r="H72" s="414">
        <v>0</v>
      </c>
      <c r="I72" s="414">
        <v>52075.859999999993</v>
      </c>
      <c r="J72" s="414">
        <v>14500</v>
      </c>
      <c r="K72" s="414">
        <v>78148.273333333316</v>
      </c>
    </row>
    <row r="73" spans="1:11" s="266" customFormat="1" ht="13.8">
      <c r="A73" s="412" t="s">
        <v>5752</v>
      </c>
      <c r="B73" s="412" t="s">
        <v>5753</v>
      </c>
      <c r="C73" s="258">
        <v>12725.99</v>
      </c>
      <c r="D73" s="413">
        <v>0</v>
      </c>
      <c r="E73" s="413">
        <v>14188.42</v>
      </c>
      <c r="F73" s="414">
        <v>26914.41</v>
      </c>
      <c r="G73" s="414">
        <v>4241.996666666666</v>
      </c>
      <c r="H73" s="414">
        <v>0</v>
      </c>
      <c r="I73" s="414">
        <v>19088.985000000001</v>
      </c>
      <c r="J73" s="414">
        <v>14500</v>
      </c>
      <c r="K73" s="414">
        <v>37830.981666666667</v>
      </c>
    </row>
    <row r="74" spans="1:11" s="266" customFormat="1" ht="13.8">
      <c r="A74" s="412" t="s">
        <v>5754</v>
      </c>
      <c r="B74" s="412" t="s">
        <v>5755</v>
      </c>
      <c r="C74" s="258">
        <v>12725.99</v>
      </c>
      <c r="D74" s="413">
        <v>0</v>
      </c>
      <c r="E74" s="413">
        <v>14188.42</v>
      </c>
      <c r="F74" s="414">
        <v>26914.41</v>
      </c>
      <c r="G74" s="414">
        <v>4241.996666666666</v>
      </c>
      <c r="H74" s="414">
        <v>0</v>
      </c>
      <c r="I74" s="414">
        <v>19088.985000000001</v>
      </c>
      <c r="J74" s="414">
        <v>14500</v>
      </c>
      <c r="K74" s="414">
        <v>37830.981666666667</v>
      </c>
    </row>
    <row r="75" spans="1:11" s="266" customFormat="1" ht="13.8">
      <c r="A75" s="412" t="s">
        <v>5756</v>
      </c>
      <c r="B75" s="412" t="s">
        <v>5757</v>
      </c>
      <c r="C75" s="258">
        <v>7166</v>
      </c>
      <c r="D75" s="413">
        <v>1355</v>
      </c>
      <c r="E75" s="413">
        <v>14830.16</v>
      </c>
      <c r="F75" s="414">
        <v>23351.16</v>
      </c>
      <c r="G75" s="414">
        <v>2388.666666666667</v>
      </c>
      <c r="H75" s="414">
        <v>0</v>
      </c>
      <c r="I75" s="414">
        <v>10749</v>
      </c>
      <c r="J75" s="414">
        <v>14500</v>
      </c>
      <c r="K75" s="414">
        <v>27637.666666666668</v>
      </c>
    </row>
    <row r="76" spans="1:11" s="266" customFormat="1" ht="13.8">
      <c r="A76" s="412" t="s">
        <v>5758</v>
      </c>
      <c r="B76" s="412" t="s">
        <v>5757</v>
      </c>
      <c r="C76" s="258">
        <v>6807</v>
      </c>
      <c r="D76" s="413">
        <v>1355</v>
      </c>
      <c r="E76" s="413">
        <v>9848.1</v>
      </c>
      <c r="F76" s="414">
        <v>18010.099999999999</v>
      </c>
      <c r="G76" s="414">
        <v>2269</v>
      </c>
      <c r="H76" s="414">
        <v>0</v>
      </c>
      <c r="I76" s="414">
        <v>10210.5</v>
      </c>
      <c r="J76" s="414">
        <v>14500</v>
      </c>
      <c r="K76" s="414">
        <v>26979.5</v>
      </c>
    </row>
    <row r="77" spans="1:11" s="266" customFormat="1" ht="13.8">
      <c r="A77" s="412" t="s">
        <v>5759</v>
      </c>
      <c r="B77" s="412" t="s">
        <v>5760</v>
      </c>
      <c r="C77" s="258">
        <v>17602</v>
      </c>
      <c r="D77" s="413">
        <v>1355</v>
      </c>
      <c r="E77" s="413">
        <v>14969</v>
      </c>
      <c r="F77" s="414">
        <v>33926</v>
      </c>
      <c r="G77" s="414">
        <v>5867.3333333333339</v>
      </c>
      <c r="H77" s="414">
        <v>0</v>
      </c>
      <c r="I77" s="414">
        <v>26403</v>
      </c>
      <c r="J77" s="414">
        <v>14500</v>
      </c>
      <c r="K77" s="414">
        <v>46770.333333333336</v>
      </c>
    </row>
    <row r="78" spans="1:11" s="266" customFormat="1" ht="13.8">
      <c r="A78" s="412" t="s">
        <v>5761</v>
      </c>
      <c r="B78" s="412" t="s">
        <v>4179</v>
      </c>
      <c r="C78" s="258">
        <v>7238.73</v>
      </c>
      <c r="D78" s="413">
        <v>0</v>
      </c>
      <c r="E78" s="413">
        <v>21519.06</v>
      </c>
      <c r="F78" s="414">
        <v>28757.79</v>
      </c>
      <c r="G78" s="414">
        <v>2412.91</v>
      </c>
      <c r="H78" s="414">
        <v>0</v>
      </c>
      <c r="I78" s="414">
        <v>9651.64</v>
      </c>
      <c r="J78" s="414">
        <v>0</v>
      </c>
      <c r="K78" s="414">
        <v>12064.55</v>
      </c>
    </row>
    <row r="79" spans="1:11" s="266" customFormat="1" ht="13.8">
      <c r="A79" s="412" t="s">
        <v>5762</v>
      </c>
      <c r="B79" s="412" t="s">
        <v>5763</v>
      </c>
      <c r="C79" s="258">
        <v>8430.02</v>
      </c>
      <c r="D79" s="413">
        <v>0</v>
      </c>
      <c r="E79" s="413">
        <v>36208.019999999997</v>
      </c>
      <c r="F79" s="414">
        <v>44638.039999999994</v>
      </c>
      <c r="G79" s="414">
        <v>2810.0066666666671</v>
      </c>
      <c r="H79" s="414">
        <v>0</v>
      </c>
      <c r="I79" s="414">
        <v>11240.026666666668</v>
      </c>
      <c r="J79" s="414">
        <v>0</v>
      </c>
      <c r="K79" s="414">
        <v>14050.033333333336</v>
      </c>
    </row>
    <row r="80" spans="1:11" s="266" customFormat="1" ht="13.8">
      <c r="A80" s="412" t="s">
        <v>5764</v>
      </c>
      <c r="B80" s="412" t="s">
        <v>5155</v>
      </c>
      <c r="C80" s="258">
        <v>11754.36</v>
      </c>
      <c r="D80" s="413">
        <v>1355</v>
      </c>
      <c r="E80" s="413">
        <v>68005.759999999995</v>
      </c>
      <c r="F80" s="414">
        <v>81115.12</v>
      </c>
      <c r="G80" s="414">
        <v>3918.12</v>
      </c>
      <c r="H80" s="414">
        <v>0</v>
      </c>
      <c r="I80" s="414">
        <v>17631.54</v>
      </c>
      <c r="J80" s="414">
        <v>0</v>
      </c>
      <c r="K80" s="414">
        <v>21549.66</v>
      </c>
    </row>
    <row r="81" spans="1:11" s="266" customFormat="1" ht="13.8">
      <c r="A81" s="412" t="s">
        <v>5765</v>
      </c>
      <c r="B81" s="412" t="s">
        <v>5766</v>
      </c>
      <c r="C81" s="258">
        <v>6799.87</v>
      </c>
      <c r="D81" s="413">
        <v>0</v>
      </c>
      <c r="E81" s="413">
        <v>17032</v>
      </c>
      <c r="F81" s="414">
        <v>23831.87</v>
      </c>
      <c r="G81" s="414">
        <v>2266.623333333333</v>
      </c>
      <c r="H81" s="414">
        <v>0</v>
      </c>
      <c r="I81" s="414">
        <v>10199.805</v>
      </c>
      <c r="J81" s="414">
        <v>0</v>
      </c>
      <c r="K81" s="414">
        <v>12466.428333333333</v>
      </c>
    </row>
    <row r="82" spans="1:11" s="266" customFormat="1" ht="13.8">
      <c r="A82" s="412" t="s">
        <v>5767</v>
      </c>
      <c r="B82" s="412" t="s">
        <v>5766</v>
      </c>
      <c r="C82" s="258">
        <v>7073.9</v>
      </c>
      <c r="D82" s="413">
        <v>0</v>
      </c>
      <c r="E82" s="413">
        <v>19901.79</v>
      </c>
      <c r="F82" s="414">
        <v>26975.690000000002</v>
      </c>
      <c r="G82" s="414">
        <v>2357.9666666666667</v>
      </c>
      <c r="H82" s="414">
        <v>0</v>
      </c>
      <c r="I82" s="414">
        <v>10610.849999999999</v>
      </c>
      <c r="J82" s="414">
        <v>0</v>
      </c>
      <c r="K82" s="414">
        <v>12968.816666666666</v>
      </c>
    </row>
    <row r="83" spans="1:11" s="266" customFormat="1" ht="13.8">
      <c r="A83" s="412" t="s">
        <v>5768</v>
      </c>
      <c r="B83" s="412" t="s">
        <v>5769</v>
      </c>
      <c r="C83" s="258">
        <v>16364.48</v>
      </c>
      <c r="D83" s="413">
        <v>1355</v>
      </c>
      <c r="E83" s="413">
        <v>64795.12</v>
      </c>
      <c r="F83" s="414">
        <v>82514.600000000006</v>
      </c>
      <c r="G83" s="414">
        <v>5454.8266666666668</v>
      </c>
      <c r="H83" s="414">
        <v>0</v>
      </c>
      <c r="I83" s="414">
        <v>24546.720000000001</v>
      </c>
      <c r="J83" s="414">
        <v>0</v>
      </c>
      <c r="K83" s="414">
        <v>30001.546666666669</v>
      </c>
    </row>
    <row r="84" spans="1:11" s="266" customFormat="1" ht="13.8">
      <c r="A84" s="412" t="s">
        <v>5768</v>
      </c>
      <c r="B84" s="412" t="s">
        <v>5769</v>
      </c>
      <c r="C84" s="258">
        <v>16364.48</v>
      </c>
      <c r="D84" s="413">
        <v>1355</v>
      </c>
      <c r="E84" s="413">
        <v>64795.12</v>
      </c>
      <c r="F84" s="414">
        <v>82514.600000000006</v>
      </c>
      <c r="G84" s="414">
        <v>5454.8266666666668</v>
      </c>
      <c r="H84" s="414">
        <v>0</v>
      </c>
      <c r="I84" s="414">
        <v>21819.306666666667</v>
      </c>
      <c r="J84" s="414">
        <v>0</v>
      </c>
      <c r="K84" s="414">
        <v>27274.133333333335</v>
      </c>
    </row>
    <row r="85" spans="1:11" s="266" customFormat="1" ht="13.8">
      <c r="A85" s="412" t="s">
        <v>5770</v>
      </c>
      <c r="B85" s="412" t="s">
        <v>5771</v>
      </c>
      <c r="C85" s="258">
        <v>5421</v>
      </c>
      <c r="D85" s="413">
        <v>1355</v>
      </c>
      <c r="E85" s="413">
        <v>14337.28</v>
      </c>
      <c r="F85" s="414">
        <v>21113.279999999999</v>
      </c>
      <c r="G85" s="414">
        <v>1807</v>
      </c>
      <c r="H85" s="414">
        <v>0</v>
      </c>
      <c r="I85" s="414">
        <v>8131.4999999999991</v>
      </c>
      <c r="J85" s="414">
        <v>14500</v>
      </c>
      <c r="K85" s="414">
        <v>24438.5</v>
      </c>
    </row>
    <row r="86" spans="1:11" s="266" customFormat="1" ht="13.8">
      <c r="A86" s="412" t="s">
        <v>5772</v>
      </c>
      <c r="B86" s="412" t="s">
        <v>5661</v>
      </c>
      <c r="C86" s="258">
        <v>19971.16</v>
      </c>
      <c r="D86" s="413">
        <v>1355</v>
      </c>
      <c r="E86" s="413">
        <v>121842.08</v>
      </c>
      <c r="F86" s="414">
        <v>143168.24</v>
      </c>
      <c r="G86" s="414">
        <v>6657.0533333333333</v>
      </c>
      <c r="H86" s="414">
        <v>0</v>
      </c>
      <c r="I86" s="414">
        <v>29956.739999999998</v>
      </c>
      <c r="J86" s="414">
        <v>0</v>
      </c>
      <c r="K86" s="414">
        <v>36613.793333333335</v>
      </c>
    </row>
    <row r="87" spans="1:11" s="266" customFormat="1" ht="13.8">
      <c r="A87" s="412" t="s">
        <v>5773</v>
      </c>
      <c r="B87" s="412" t="s">
        <v>5663</v>
      </c>
      <c r="C87" s="258">
        <v>11754.36</v>
      </c>
      <c r="D87" s="413">
        <v>1355</v>
      </c>
      <c r="E87" s="413">
        <v>68005.759999999995</v>
      </c>
      <c r="F87" s="414">
        <v>81115.12</v>
      </c>
      <c r="G87" s="414">
        <v>3918.12</v>
      </c>
      <c r="H87" s="414">
        <v>0</v>
      </c>
      <c r="I87" s="414">
        <v>15672.48</v>
      </c>
      <c r="J87" s="414">
        <v>0</v>
      </c>
      <c r="K87" s="414">
        <v>19590.599999999999</v>
      </c>
    </row>
    <row r="88" spans="1:11" s="266" customFormat="1" ht="13.8">
      <c r="A88" s="412" t="s">
        <v>5774</v>
      </c>
      <c r="B88" s="412" t="s">
        <v>5661</v>
      </c>
      <c r="C88" s="258">
        <v>11754.08</v>
      </c>
      <c r="D88" s="413">
        <v>1355</v>
      </c>
      <c r="E88" s="413">
        <v>110258.04</v>
      </c>
      <c r="F88" s="414">
        <v>123367.12</v>
      </c>
      <c r="G88" s="414">
        <v>3918.0266666666666</v>
      </c>
      <c r="H88" s="414">
        <v>0</v>
      </c>
      <c r="I88" s="414">
        <v>17631.12</v>
      </c>
      <c r="J88" s="414">
        <v>0</v>
      </c>
      <c r="K88" s="414">
        <v>21549.146666666667</v>
      </c>
    </row>
    <row r="89" spans="1:11" s="266" customFormat="1" ht="13.8">
      <c r="A89" s="412" t="s">
        <v>5775</v>
      </c>
      <c r="B89" s="412" t="s">
        <v>4372</v>
      </c>
      <c r="C89" s="258">
        <v>10529.4</v>
      </c>
      <c r="D89" s="413">
        <v>1355</v>
      </c>
      <c r="E89" s="413">
        <v>40453.519999999997</v>
      </c>
      <c r="F89" s="414">
        <v>52337.919999999998</v>
      </c>
      <c r="G89" s="414">
        <v>3509.7999999999997</v>
      </c>
      <c r="H89" s="414">
        <v>0</v>
      </c>
      <c r="I89" s="414">
        <v>15794.099999999999</v>
      </c>
      <c r="J89" s="414">
        <v>0</v>
      </c>
      <c r="K89" s="414">
        <v>19303.899999999998</v>
      </c>
    </row>
    <row r="90" spans="1:11" s="266" customFormat="1" ht="13.8">
      <c r="A90" s="412" t="s">
        <v>5775</v>
      </c>
      <c r="B90" s="412" t="s">
        <v>4372</v>
      </c>
      <c r="C90" s="258">
        <v>10529.4</v>
      </c>
      <c r="D90" s="413">
        <v>1355</v>
      </c>
      <c r="E90" s="413">
        <v>40453.519999999997</v>
      </c>
      <c r="F90" s="414">
        <v>52337.919999999998</v>
      </c>
      <c r="G90" s="414">
        <v>3509.7999999999997</v>
      </c>
      <c r="H90" s="414">
        <v>0</v>
      </c>
      <c r="I90" s="414">
        <v>14039.199999999999</v>
      </c>
      <c r="J90" s="414">
        <v>0</v>
      </c>
      <c r="K90" s="414">
        <v>17549</v>
      </c>
    </row>
    <row r="91" spans="1:11" s="266" customFormat="1" ht="13.8">
      <c r="A91" s="412" t="s">
        <v>5776</v>
      </c>
      <c r="B91" s="412" t="s">
        <v>5667</v>
      </c>
      <c r="C91" s="258">
        <v>12100</v>
      </c>
      <c r="D91" s="413">
        <v>1355</v>
      </c>
      <c r="E91" s="413">
        <v>18146</v>
      </c>
      <c r="F91" s="414">
        <v>31601</v>
      </c>
      <c r="G91" s="414">
        <v>4033.333333333333</v>
      </c>
      <c r="H91" s="414">
        <v>0</v>
      </c>
      <c r="I91" s="414">
        <v>18150</v>
      </c>
      <c r="J91" s="414">
        <v>14500</v>
      </c>
      <c r="K91" s="414">
        <v>36683.333333333328</v>
      </c>
    </row>
    <row r="92" spans="1:11" s="266" customFormat="1" ht="13.8">
      <c r="A92" s="412" t="s">
        <v>5777</v>
      </c>
      <c r="B92" s="412" t="s">
        <v>5778</v>
      </c>
      <c r="C92" s="258">
        <v>7516</v>
      </c>
      <c r="D92" s="413">
        <v>1355</v>
      </c>
      <c r="E92" s="413">
        <v>14470.5</v>
      </c>
      <c r="F92" s="414">
        <v>23341.5</v>
      </c>
      <c r="G92" s="414">
        <v>2505.3333333333335</v>
      </c>
      <c r="H92" s="414">
        <v>0</v>
      </c>
      <c r="I92" s="414">
        <v>11274</v>
      </c>
      <c r="J92" s="414">
        <v>14500</v>
      </c>
      <c r="K92" s="414">
        <v>28279.333333333336</v>
      </c>
    </row>
    <row r="93" spans="1:11" s="266" customFormat="1" ht="13.8">
      <c r="A93" s="412" t="s">
        <v>5779</v>
      </c>
      <c r="B93" s="412" t="s">
        <v>5780</v>
      </c>
      <c r="C93" s="258">
        <v>12073</v>
      </c>
      <c r="D93" s="413">
        <v>0</v>
      </c>
      <c r="E93" s="413">
        <v>16820</v>
      </c>
      <c r="F93" s="414">
        <v>28893</v>
      </c>
      <c r="G93" s="414">
        <v>4024.3333333333335</v>
      </c>
      <c r="H93" s="414">
        <v>0</v>
      </c>
      <c r="I93" s="414">
        <v>18109.5</v>
      </c>
      <c r="J93" s="414">
        <v>14500</v>
      </c>
      <c r="K93" s="414">
        <v>36633.833333333328</v>
      </c>
    </row>
    <row r="94" spans="1:11" s="266" customFormat="1" ht="13.8">
      <c r="A94" s="412" t="s">
        <v>5781</v>
      </c>
      <c r="B94" s="412" t="s">
        <v>5780</v>
      </c>
      <c r="C94" s="258">
        <v>19043.16</v>
      </c>
      <c r="D94" s="413">
        <v>1355</v>
      </c>
      <c r="E94" s="413">
        <v>21862.98</v>
      </c>
      <c r="F94" s="414">
        <v>42261.14</v>
      </c>
      <c r="G94" s="414">
        <v>6347.72</v>
      </c>
      <c r="H94" s="414">
        <v>0</v>
      </c>
      <c r="I94" s="414">
        <v>28564.74</v>
      </c>
      <c r="J94" s="414">
        <v>14500</v>
      </c>
      <c r="K94" s="414">
        <v>49412.46</v>
      </c>
    </row>
    <row r="95" spans="1:11" s="266" customFormat="1" ht="13.8">
      <c r="A95" s="412" t="s">
        <v>5782</v>
      </c>
      <c r="B95" s="412" t="s">
        <v>5783</v>
      </c>
      <c r="C95" s="258">
        <v>9062</v>
      </c>
      <c r="D95" s="413">
        <v>1355</v>
      </c>
      <c r="E95" s="413">
        <v>16946</v>
      </c>
      <c r="F95" s="414">
        <v>27363</v>
      </c>
      <c r="G95" s="414">
        <v>3020.6666666666665</v>
      </c>
      <c r="H95" s="414">
        <v>0</v>
      </c>
      <c r="I95" s="414">
        <v>13593</v>
      </c>
      <c r="J95" s="414">
        <v>14500</v>
      </c>
      <c r="K95" s="414">
        <v>31113.666666666668</v>
      </c>
    </row>
    <row r="96" spans="1:11" s="266" customFormat="1" ht="13.8">
      <c r="A96" s="412" t="s">
        <v>5784</v>
      </c>
      <c r="B96" s="412" t="s">
        <v>5669</v>
      </c>
      <c r="C96" s="258">
        <v>9062</v>
      </c>
      <c r="D96" s="413">
        <v>1355</v>
      </c>
      <c r="E96" s="413">
        <v>17396</v>
      </c>
      <c r="F96" s="414">
        <v>27813</v>
      </c>
      <c r="G96" s="414">
        <v>3020.6666666666665</v>
      </c>
      <c r="H96" s="414">
        <v>0</v>
      </c>
      <c r="I96" s="414">
        <v>13593</v>
      </c>
      <c r="J96" s="414">
        <v>14500</v>
      </c>
      <c r="K96" s="414">
        <v>31113.666666666668</v>
      </c>
    </row>
    <row r="97" spans="1:11" s="266" customFormat="1" ht="13.8">
      <c r="A97" s="412" t="s">
        <v>5785</v>
      </c>
      <c r="B97" s="412" t="s">
        <v>5786</v>
      </c>
      <c r="C97" s="258">
        <v>8316</v>
      </c>
      <c r="D97" s="413">
        <v>1355</v>
      </c>
      <c r="E97" s="413">
        <v>15079.32</v>
      </c>
      <c r="F97" s="414">
        <v>24750.32</v>
      </c>
      <c r="G97" s="414">
        <v>2772</v>
      </c>
      <c r="H97" s="414">
        <v>0</v>
      </c>
      <c r="I97" s="414">
        <v>12474</v>
      </c>
      <c r="J97" s="414">
        <v>14500</v>
      </c>
      <c r="K97" s="414">
        <v>29746</v>
      </c>
    </row>
    <row r="98" spans="1:11" s="266" customFormat="1" ht="13.8">
      <c r="A98" s="412" t="s">
        <v>5787</v>
      </c>
      <c r="B98" s="412" t="s">
        <v>5788</v>
      </c>
      <c r="C98" s="258">
        <v>12490</v>
      </c>
      <c r="D98" s="413">
        <v>1355</v>
      </c>
      <c r="E98" s="413">
        <v>10654</v>
      </c>
      <c r="F98" s="414">
        <v>24499</v>
      </c>
      <c r="G98" s="414">
        <v>4163.333333333333</v>
      </c>
      <c r="H98" s="414">
        <v>0</v>
      </c>
      <c r="I98" s="414">
        <v>18735</v>
      </c>
      <c r="J98" s="414">
        <v>14500</v>
      </c>
      <c r="K98" s="414">
        <v>37398.333333333328</v>
      </c>
    </row>
    <row r="99" spans="1:11" s="266" customFormat="1" ht="13.8">
      <c r="A99" s="412" t="s">
        <v>5789</v>
      </c>
      <c r="B99" s="412" t="s">
        <v>5790</v>
      </c>
      <c r="C99" s="258">
        <v>15115</v>
      </c>
      <c r="D99" s="413">
        <v>1355</v>
      </c>
      <c r="E99" s="413">
        <v>13361</v>
      </c>
      <c r="F99" s="414">
        <v>29831</v>
      </c>
      <c r="G99" s="414">
        <v>5038.333333333333</v>
      </c>
      <c r="H99" s="414">
        <v>0</v>
      </c>
      <c r="I99" s="414">
        <v>22672.5</v>
      </c>
      <c r="J99" s="414">
        <v>14500</v>
      </c>
      <c r="K99" s="414">
        <v>42210.833333333328</v>
      </c>
    </row>
    <row r="100" spans="1:11" s="266" customFormat="1" ht="13.8">
      <c r="A100" s="412" t="s">
        <v>5789</v>
      </c>
      <c r="B100" s="412" t="s">
        <v>5790</v>
      </c>
      <c r="C100" s="258">
        <v>15115</v>
      </c>
      <c r="D100" s="413">
        <v>1355</v>
      </c>
      <c r="E100" s="413">
        <v>13361</v>
      </c>
      <c r="F100" s="414">
        <v>29831</v>
      </c>
      <c r="G100" s="414">
        <v>5038.333333333333</v>
      </c>
      <c r="H100" s="414">
        <v>0</v>
      </c>
      <c r="I100" s="414">
        <v>20153.333333333332</v>
      </c>
      <c r="J100" s="414">
        <v>0</v>
      </c>
      <c r="K100" s="414">
        <v>25191.666666666664</v>
      </c>
    </row>
    <row r="101" spans="1:11" s="266" customFormat="1" ht="13.8">
      <c r="A101" s="412" t="s">
        <v>5791</v>
      </c>
      <c r="B101" s="412" t="s">
        <v>5792</v>
      </c>
      <c r="C101" s="258">
        <v>19976</v>
      </c>
      <c r="D101" s="413">
        <v>1355</v>
      </c>
      <c r="E101" s="413">
        <v>22741</v>
      </c>
      <c r="F101" s="414">
        <v>44072</v>
      </c>
      <c r="G101" s="414">
        <v>0</v>
      </c>
      <c r="H101" s="414">
        <v>0</v>
      </c>
      <c r="I101" s="414">
        <v>0</v>
      </c>
      <c r="J101" s="414">
        <v>0</v>
      </c>
      <c r="K101" s="414">
        <v>0</v>
      </c>
    </row>
    <row r="102" spans="1:11" s="266" customFormat="1" ht="13.8">
      <c r="A102" s="412" t="s">
        <v>5791</v>
      </c>
      <c r="B102" s="412" t="s">
        <v>5792</v>
      </c>
      <c r="C102" s="258">
        <v>19976</v>
      </c>
      <c r="D102" s="413">
        <v>1355</v>
      </c>
      <c r="E102" s="413">
        <v>22741</v>
      </c>
      <c r="F102" s="414">
        <v>44072</v>
      </c>
      <c r="G102" s="414">
        <v>6658.666666666667</v>
      </c>
      <c r="H102" s="414">
        <v>0</v>
      </c>
      <c r="I102" s="414">
        <v>29964</v>
      </c>
      <c r="J102" s="414">
        <v>14500</v>
      </c>
      <c r="K102" s="414">
        <v>51122.666666666664</v>
      </c>
    </row>
    <row r="103" spans="1:11" s="266" customFormat="1" ht="13.8">
      <c r="A103" s="412" t="s">
        <v>5793</v>
      </c>
      <c r="B103" s="412" t="s">
        <v>5794</v>
      </c>
      <c r="C103" s="258">
        <v>6886</v>
      </c>
      <c r="D103" s="413">
        <v>1355</v>
      </c>
      <c r="E103" s="413">
        <v>11688</v>
      </c>
      <c r="F103" s="414">
        <v>19929</v>
      </c>
      <c r="G103" s="414">
        <v>2295.3333333333335</v>
      </c>
      <c r="H103" s="414">
        <v>0</v>
      </c>
      <c r="I103" s="414">
        <v>10329</v>
      </c>
      <c r="J103" s="414">
        <v>14500</v>
      </c>
      <c r="K103" s="414">
        <v>27124.333333333336</v>
      </c>
    </row>
    <row r="104" spans="1:11" s="266" customFormat="1" ht="13.8">
      <c r="A104" s="412" t="s">
        <v>5795</v>
      </c>
      <c r="B104" s="412" t="s">
        <v>5671</v>
      </c>
      <c r="C104" s="258">
        <v>11062</v>
      </c>
      <c r="D104" s="413">
        <v>1355</v>
      </c>
      <c r="E104" s="413">
        <v>12431</v>
      </c>
      <c r="F104" s="414">
        <v>24848</v>
      </c>
      <c r="G104" s="414">
        <v>3687.3333333333335</v>
      </c>
      <c r="H104" s="414">
        <v>0</v>
      </c>
      <c r="I104" s="414">
        <v>16593</v>
      </c>
      <c r="J104" s="414">
        <v>14300</v>
      </c>
      <c r="K104" s="414">
        <v>34580.333333333328</v>
      </c>
    </row>
    <row r="105" spans="1:11" s="266" customFormat="1" ht="13.8">
      <c r="A105" s="412" t="s">
        <v>5796</v>
      </c>
      <c r="B105" s="412" t="s">
        <v>5671</v>
      </c>
      <c r="C105" s="258">
        <v>11062</v>
      </c>
      <c r="D105" s="413">
        <v>1355</v>
      </c>
      <c r="E105" s="413">
        <v>12431</v>
      </c>
      <c r="F105" s="414">
        <v>24848</v>
      </c>
      <c r="G105" s="414">
        <v>3687.3333333333335</v>
      </c>
      <c r="H105" s="414">
        <v>0</v>
      </c>
      <c r="I105" s="414">
        <v>14749.333333333334</v>
      </c>
      <c r="J105" s="414">
        <v>0</v>
      </c>
      <c r="K105" s="414">
        <v>18436.666666666668</v>
      </c>
    </row>
    <row r="106" spans="1:11" s="266" customFormat="1" ht="13.8">
      <c r="A106" s="412" t="s">
        <v>5797</v>
      </c>
      <c r="B106" s="412" t="s">
        <v>5364</v>
      </c>
      <c r="C106" s="258">
        <v>6207</v>
      </c>
      <c r="D106" s="413">
        <v>1355</v>
      </c>
      <c r="E106" s="413">
        <v>10036.779999999999</v>
      </c>
      <c r="F106" s="414">
        <v>17598.78</v>
      </c>
      <c r="G106" s="414">
        <v>2069</v>
      </c>
      <c r="H106" s="414">
        <v>0</v>
      </c>
      <c r="I106" s="414">
        <v>9310.5</v>
      </c>
      <c r="J106" s="414">
        <v>14300</v>
      </c>
      <c r="K106" s="414">
        <v>25679.5</v>
      </c>
    </row>
    <row r="107" spans="1:11" s="266" customFormat="1" ht="13.8">
      <c r="A107" s="412" t="s">
        <v>5798</v>
      </c>
      <c r="B107" s="412" t="s">
        <v>5799</v>
      </c>
      <c r="C107" s="258">
        <v>6310</v>
      </c>
      <c r="D107" s="413">
        <v>1355</v>
      </c>
      <c r="E107" s="413">
        <v>10486</v>
      </c>
      <c r="F107" s="414">
        <v>18151</v>
      </c>
      <c r="G107" s="414">
        <v>2103.3333333333335</v>
      </c>
      <c r="H107" s="414">
        <v>0</v>
      </c>
      <c r="I107" s="414">
        <v>9465</v>
      </c>
      <c r="J107" s="414">
        <v>14300</v>
      </c>
      <c r="K107" s="414">
        <v>25868.333333333336</v>
      </c>
    </row>
    <row r="108" spans="1:11" s="266" customFormat="1" ht="13.8">
      <c r="A108" s="412" t="s">
        <v>5800</v>
      </c>
      <c r="B108" s="412" t="s">
        <v>5801</v>
      </c>
      <c r="C108" s="258">
        <v>10460.5</v>
      </c>
      <c r="D108" s="413">
        <v>1355</v>
      </c>
      <c r="E108" s="413">
        <v>28612.5</v>
      </c>
      <c r="F108" s="414">
        <v>40428</v>
      </c>
      <c r="G108" s="414">
        <v>3486.8333333333335</v>
      </c>
      <c r="H108" s="414">
        <v>0</v>
      </c>
      <c r="I108" s="414">
        <v>15690.75</v>
      </c>
      <c r="J108" s="414">
        <v>14300</v>
      </c>
      <c r="K108" s="414">
        <v>33477.583333333328</v>
      </c>
    </row>
    <row r="109" spans="1:11" s="266" customFormat="1" ht="13.8">
      <c r="A109" s="412" t="s">
        <v>5802</v>
      </c>
      <c r="B109" s="412" t="s">
        <v>5739</v>
      </c>
      <c r="C109" s="258">
        <v>6997</v>
      </c>
      <c r="D109" s="413">
        <v>1355</v>
      </c>
      <c r="E109" s="413">
        <v>11907</v>
      </c>
      <c r="F109" s="414">
        <v>20259</v>
      </c>
      <c r="G109" s="414">
        <v>2332.333333333333</v>
      </c>
      <c r="H109" s="414">
        <v>0</v>
      </c>
      <c r="I109" s="414">
        <v>10495.5</v>
      </c>
      <c r="J109" s="414">
        <v>14300</v>
      </c>
      <c r="K109" s="414">
        <v>27127.833333333332</v>
      </c>
    </row>
    <row r="110" spans="1:11" s="266" customFormat="1" ht="13.8">
      <c r="A110" s="412" t="s">
        <v>5803</v>
      </c>
      <c r="B110" s="412" t="s">
        <v>5741</v>
      </c>
      <c r="C110" s="258">
        <v>6997</v>
      </c>
      <c r="D110" s="413">
        <v>1355</v>
      </c>
      <c r="E110" s="413">
        <v>12700</v>
      </c>
      <c r="F110" s="414">
        <v>21052</v>
      </c>
      <c r="G110" s="414">
        <v>2332.333333333333</v>
      </c>
      <c r="H110" s="414">
        <v>0</v>
      </c>
      <c r="I110" s="414">
        <v>10495.5</v>
      </c>
      <c r="J110" s="414">
        <v>14300</v>
      </c>
      <c r="K110" s="414">
        <v>27127.833333333332</v>
      </c>
    </row>
    <row r="111" spans="1:11" s="266" customFormat="1" ht="13.8">
      <c r="A111" s="412" t="s">
        <v>5804</v>
      </c>
      <c r="B111" s="412" t="s">
        <v>5741</v>
      </c>
      <c r="C111" s="258">
        <v>6997</v>
      </c>
      <c r="D111" s="413">
        <v>0</v>
      </c>
      <c r="E111" s="413">
        <v>12255.76</v>
      </c>
      <c r="F111" s="414">
        <v>19252.760000000002</v>
      </c>
      <c r="G111" s="414">
        <v>2332.333333333333</v>
      </c>
      <c r="H111" s="414">
        <v>0</v>
      </c>
      <c r="I111" s="414">
        <v>10495.5</v>
      </c>
      <c r="J111" s="414">
        <v>14300</v>
      </c>
      <c r="K111" s="414">
        <v>27127.833333333332</v>
      </c>
    </row>
    <row r="112" spans="1:11" s="266" customFormat="1" ht="13.8">
      <c r="A112" s="412" t="s">
        <v>5805</v>
      </c>
      <c r="B112" s="412" t="s">
        <v>5806</v>
      </c>
      <c r="C112" s="258">
        <v>10891.5</v>
      </c>
      <c r="D112" s="413">
        <v>1355</v>
      </c>
      <c r="E112" s="413">
        <v>32902.5</v>
      </c>
      <c r="F112" s="414">
        <v>45149</v>
      </c>
      <c r="G112" s="414">
        <v>3630.5</v>
      </c>
      <c r="H112" s="414">
        <v>0</v>
      </c>
      <c r="I112" s="414">
        <v>16337.25</v>
      </c>
      <c r="J112" s="414">
        <v>14300</v>
      </c>
      <c r="K112" s="414">
        <v>34267.75</v>
      </c>
    </row>
    <row r="113" spans="1:11" s="266" customFormat="1" ht="13.8">
      <c r="A113" s="412" t="s">
        <v>5807</v>
      </c>
      <c r="B113" s="412" t="s">
        <v>5808</v>
      </c>
      <c r="C113" s="258">
        <v>10381.5</v>
      </c>
      <c r="D113" s="413">
        <v>1355</v>
      </c>
      <c r="E113" s="413">
        <v>33002.5</v>
      </c>
      <c r="F113" s="414">
        <v>44739</v>
      </c>
      <c r="G113" s="414">
        <v>0</v>
      </c>
      <c r="H113" s="414">
        <v>0</v>
      </c>
      <c r="I113" s="414">
        <v>0</v>
      </c>
      <c r="J113" s="414">
        <v>14300</v>
      </c>
      <c r="K113" s="414">
        <v>14300</v>
      </c>
    </row>
    <row r="114" spans="1:11" s="266" customFormat="1" ht="13.8">
      <c r="A114" s="412" t="s">
        <v>5807</v>
      </c>
      <c r="B114" s="412" t="s">
        <v>5808</v>
      </c>
      <c r="C114" s="258">
        <v>10381.5</v>
      </c>
      <c r="D114" s="413">
        <v>1355</v>
      </c>
      <c r="E114" s="413">
        <v>33002.5</v>
      </c>
      <c r="F114" s="414">
        <v>44739</v>
      </c>
      <c r="G114" s="414">
        <v>3460.5</v>
      </c>
      <c r="H114" s="414">
        <v>0</v>
      </c>
      <c r="I114" s="414">
        <v>15572.25</v>
      </c>
      <c r="J114" s="414">
        <v>14300</v>
      </c>
      <c r="K114" s="414">
        <v>33332.75</v>
      </c>
    </row>
    <row r="115" spans="1:11" s="266" customFormat="1" ht="13.8">
      <c r="A115" s="412" t="s">
        <v>5809</v>
      </c>
      <c r="B115" s="412" t="s">
        <v>5780</v>
      </c>
      <c r="C115" s="258">
        <v>12073</v>
      </c>
      <c r="D115" s="413">
        <v>0</v>
      </c>
      <c r="E115" s="413">
        <v>16820</v>
      </c>
      <c r="F115" s="414">
        <v>28893</v>
      </c>
      <c r="G115" s="414">
        <v>4024.3333333333335</v>
      </c>
      <c r="H115" s="414">
        <v>0</v>
      </c>
      <c r="I115" s="414">
        <v>18109.5</v>
      </c>
      <c r="J115" s="414">
        <v>14300</v>
      </c>
      <c r="K115" s="414">
        <v>36433.833333333328</v>
      </c>
    </row>
    <row r="116" spans="1:11" s="266" customFormat="1" ht="13.8">
      <c r="A116" s="412" t="s">
        <v>5810</v>
      </c>
      <c r="B116" s="412" t="s">
        <v>5786</v>
      </c>
      <c r="C116" s="258">
        <v>8316</v>
      </c>
      <c r="D116" s="413">
        <v>1355</v>
      </c>
      <c r="E116" s="413">
        <v>15079.32</v>
      </c>
      <c r="F116" s="414">
        <v>24750.32</v>
      </c>
      <c r="G116" s="414">
        <v>2772</v>
      </c>
      <c r="H116" s="414">
        <v>0</v>
      </c>
      <c r="I116" s="414">
        <v>12474</v>
      </c>
      <c r="J116" s="414">
        <v>14300</v>
      </c>
      <c r="K116" s="414">
        <v>29546</v>
      </c>
    </row>
    <row r="117" spans="1:11" s="266" customFormat="1" ht="13.8">
      <c r="A117" s="412" t="s">
        <v>5810</v>
      </c>
      <c r="B117" s="412" t="s">
        <v>5786</v>
      </c>
      <c r="C117" s="258">
        <v>8316</v>
      </c>
      <c r="D117" s="413">
        <v>1355</v>
      </c>
      <c r="E117" s="413">
        <v>15079.32</v>
      </c>
      <c r="F117" s="414">
        <v>24750.32</v>
      </c>
      <c r="G117" s="414">
        <v>2772</v>
      </c>
      <c r="H117" s="414">
        <v>0</v>
      </c>
      <c r="I117" s="414">
        <v>12474</v>
      </c>
      <c r="J117" s="414">
        <v>14300</v>
      </c>
      <c r="K117" s="414">
        <v>29546</v>
      </c>
    </row>
    <row r="118" spans="1:11" s="266" customFormat="1" ht="13.8">
      <c r="A118" s="548"/>
      <c r="B118" s="548"/>
      <c r="C118" s="549"/>
      <c r="E118" s="550"/>
      <c r="F118" s="551"/>
      <c r="G118" s="551"/>
      <c r="H118" s="551"/>
      <c r="I118" s="551"/>
      <c r="J118" s="551"/>
      <c r="K118" s="551"/>
    </row>
    <row r="119" spans="1:11" s="266" customFormat="1" ht="15.6">
      <c r="A119" s="1319" t="s">
        <v>6363</v>
      </c>
      <c r="B119" s="1319"/>
      <c r="C119" s="1319"/>
      <c r="D119" s="552" t="s">
        <v>529</v>
      </c>
      <c r="E119" s="552" t="s">
        <v>529</v>
      </c>
      <c r="F119" s="552" t="s">
        <v>529</v>
      </c>
      <c r="G119" s="552" t="s">
        <v>529</v>
      </c>
      <c r="H119" s="552" t="s">
        <v>529</v>
      </c>
      <c r="I119" s="552" t="s">
        <v>529</v>
      </c>
      <c r="J119" s="552" t="s">
        <v>529</v>
      </c>
      <c r="K119" s="552" t="s">
        <v>529</v>
      </c>
    </row>
    <row r="120" spans="1:11" s="266" customFormat="1" ht="15" customHeight="1">
      <c r="A120" s="1324" t="s">
        <v>4283</v>
      </c>
      <c r="B120" s="1324" t="s">
        <v>4159</v>
      </c>
      <c r="C120" s="1320" t="s">
        <v>4285</v>
      </c>
      <c r="D120" s="1320" t="s">
        <v>4285</v>
      </c>
      <c r="E120" s="1320" t="s">
        <v>4285</v>
      </c>
      <c r="F120" s="1320" t="s">
        <v>4285</v>
      </c>
      <c r="G120" s="1320" t="s">
        <v>4286</v>
      </c>
      <c r="H120" s="1320" t="s">
        <v>4286</v>
      </c>
      <c r="I120" s="1320" t="s">
        <v>4286</v>
      </c>
      <c r="J120" s="1320" t="s">
        <v>4286</v>
      </c>
      <c r="K120" s="1320" t="s">
        <v>4286</v>
      </c>
    </row>
    <row r="121" spans="1:11" s="266" customFormat="1" ht="27.6">
      <c r="A121" s="1324" t="s">
        <v>4283</v>
      </c>
      <c r="B121" s="1324" t="s">
        <v>6362</v>
      </c>
      <c r="C121" s="553" t="s">
        <v>4287</v>
      </c>
      <c r="D121" s="553" t="s">
        <v>4288</v>
      </c>
      <c r="E121" s="553" t="s">
        <v>4289</v>
      </c>
      <c r="F121" s="553" t="s">
        <v>4290</v>
      </c>
      <c r="G121" s="553" t="s">
        <v>4291</v>
      </c>
      <c r="H121" s="553" t="s">
        <v>4292</v>
      </c>
      <c r="I121" s="553" t="s">
        <v>4293</v>
      </c>
      <c r="J121" s="553" t="s">
        <v>4294</v>
      </c>
      <c r="K121" s="553" t="s">
        <v>4290</v>
      </c>
    </row>
    <row r="122" spans="1:11" s="266" customFormat="1" ht="13.8">
      <c r="A122" s="412" t="s">
        <v>5811</v>
      </c>
      <c r="B122" s="412" t="s">
        <v>5812</v>
      </c>
      <c r="C122" s="258">
        <v>23967</v>
      </c>
      <c r="D122" s="413">
        <v>1355</v>
      </c>
      <c r="E122" s="413">
        <v>28837</v>
      </c>
      <c r="F122" s="414">
        <v>54159</v>
      </c>
      <c r="G122" s="414">
        <v>7989</v>
      </c>
      <c r="H122" s="414">
        <v>0</v>
      </c>
      <c r="I122" s="414">
        <v>35950.5</v>
      </c>
      <c r="J122" s="414">
        <v>15600</v>
      </c>
      <c r="K122" s="414">
        <v>59539.5</v>
      </c>
    </row>
    <row r="123" spans="1:11" s="266" customFormat="1" ht="13.8">
      <c r="A123" s="412" t="s">
        <v>5811</v>
      </c>
      <c r="B123" s="412" t="s">
        <v>5812</v>
      </c>
      <c r="C123" s="258">
        <v>23967</v>
      </c>
      <c r="D123" s="413">
        <v>1355</v>
      </c>
      <c r="E123" s="413">
        <v>28837</v>
      </c>
      <c r="F123" s="414">
        <v>54159</v>
      </c>
      <c r="G123" s="414">
        <v>7989</v>
      </c>
      <c r="H123" s="414">
        <v>0</v>
      </c>
      <c r="I123" s="414">
        <v>31956</v>
      </c>
      <c r="J123" s="414">
        <v>0</v>
      </c>
      <c r="K123" s="414">
        <v>39945</v>
      </c>
    </row>
    <row r="124" spans="1:11" s="266" customFormat="1" ht="13.8">
      <c r="A124" s="412" t="s">
        <v>5813</v>
      </c>
      <c r="B124" s="412" t="s">
        <v>5814</v>
      </c>
      <c r="C124" s="258">
        <v>23447</v>
      </c>
      <c r="D124" s="413">
        <v>1355</v>
      </c>
      <c r="E124" s="413">
        <v>28934</v>
      </c>
      <c r="F124" s="414">
        <v>53736</v>
      </c>
      <c r="G124" s="414">
        <v>7815.666666666667</v>
      </c>
      <c r="H124" s="414">
        <v>0</v>
      </c>
      <c r="I124" s="414">
        <v>35170.5</v>
      </c>
      <c r="J124" s="414">
        <v>15600</v>
      </c>
      <c r="K124" s="414">
        <v>58586.166666666664</v>
      </c>
    </row>
    <row r="125" spans="1:11" s="266" customFormat="1" ht="13.8">
      <c r="A125" s="412" t="s">
        <v>5815</v>
      </c>
      <c r="B125" s="412" t="s">
        <v>5816</v>
      </c>
      <c r="C125" s="258">
        <v>20652</v>
      </c>
      <c r="D125" s="413">
        <v>1355</v>
      </c>
      <c r="E125" s="413">
        <v>24136</v>
      </c>
      <c r="F125" s="414">
        <v>46143</v>
      </c>
      <c r="G125" s="414">
        <v>6884</v>
      </c>
      <c r="H125" s="414">
        <v>0</v>
      </c>
      <c r="I125" s="414">
        <v>30978</v>
      </c>
      <c r="J125" s="414">
        <v>15600</v>
      </c>
      <c r="K125" s="414">
        <v>53462</v>
      </c>
    </row>
    <row r="126" spans="1:11" s="266" customFormat="1" ht="13.8">
      <c r="A126" s="412" t="s">
        <v>5815</v>
      </c>
      <c r="B126" s="412" t="s">
        <v>5816</v>
      </c>
      <c r="C126" s="258">
        <v>20652</v>
      </c>
      <c r="D126" s="413">
        <v>1355</v>
      </c>
      <c r="E126" s="413">
        <v>24136</v>
      </c>
      <c r="F126" s="414">
        <v>46143</v>
      </c>
      <c r="G126" s="414">
        <v>6884</v>
      </c>
      <c r="H126" s="414">
        <v>0</v>
      </c>
      <c r="I126" s="414">
        <v>27536</v>
      </c>
      <c r="J126" s="414">
        <v>0</v>
      </c>
      <c r="K126" s="414">
        <v>34420</v>
      </c>
    </row>
    <row r="127" spans="1:11" s="266" customFormat="1" ht="13.8">
      <c r="A127" s="412" t="s">
        <v>5817</v>
      </c>
      <c r="B127" s="412" t="s">
        <v>5818</v>
      </c>
      <c r="C127" s="258">
        <v>19775</v>
      </c>
      <c r="D127" s="413">
        <v>1355</v>
      </c>
      <c r="E127" s="413">
        <v>22827</v>
      </c>
      <c r="F127" s="414">
        <v>43957</v>
      </c>
      <c r="G127" s="414">
        <v>6591.6666666666661</v>
      </c>
      <c r="H127" s="414">
        <v>0</v>
      </c>
      <c r="I127" s="414">
        <v>29662.5</v>
      </c>
      <c r="J127" s="414">
        <v>15600</v>
      </c>
      <c r="K127" s="414">
        <v>51854.166666666664</v>
      </c>
    </row>
    <row r="128" spans="1:11" s="266" customFormat="1" ht="13.8">
      <c r="A128" s="412" t="s">
        <v>5817</v>
      </c>
      <c r="B128" s="412" t="s">
        <v>5818</v>
      </c>
      <c r="C128" s="258">
        <v>19775</v>
      </c>
      <c r="D128" s="413">
        <v>1355</v>
      </c>
      <c r="E128" s="413">
        <v>22827</v>
      </c>
      <c r="F128" s="414">
        <v>43957</v>
      </c>
      <c r="G128" s="414">
        <v>6591.6666666666661</v>
      </c>
      <c r="H128" s="414">
        <v>0</v>
      </c>
      <c r="I128" s="414">
        <v>26366.666666666664</v>
      </c>
      <c r="J128" s="414">
        <v>0</v>
      </c>
      <c r="K128" s="414">
        <v>32958.333333333328</v>
      </c>
    </row>
    <row r="129" spans="1:11" s="266" customFormat="1" ht="13.8">
      <c r="A129" s="412" t="s">
        <v>5819</v>
      </c>
      <c r="B129" s="412" t="s">
        <v>5820</v>
      </c>
      <c r="C129" s="258">
        <v>21348</v>
      </c>
      <c r="D129" s="413">
        <v>1355</v>
      </c>
      <c r="E129" s="413">
        <v>26156</v>
      </c>
      <c r="F129" s="414">
        <v>48859</v>
      </c>
      <c r="G129" s="414">
        <v>7116</v>
      </c>
      <c r="H129" s="414">
        <v>0</v>
      </c>
      <c r="I129" s="414">
        <v>32022</v>
      </c>
      <c r="J129" s="414">
        <v>15600</v>
      </c>
      <c r="K129" s="414">
        <v>54738</v>
      </c>
    </row>
    <row r="130" spans="1:11" s="266" customFormat="1" ht="13.8">
      <c r="A130" s="412" t="s">
        <v>5819</v>
      </c>
      <c r="B130" s="412" t="s">
        <v>5820</v>
      </c>
      <c r="C130" s="258">
        <v>21348</v>
      </c>
      <c r="D130" s="413">
        <v>1355</v>
      </c>
      <c r="E130" s="413">
        <v>26156</v>
      </c>
      <c r="F130" s="414">
        <v>48859</v>
      </c>
      <c r="G130" s="414">
        <v>7116</v>
      </c>
      <c r="H130" s="414">
        <v>0</v>
      </c>
      <c r="I130" s="414">
        <v>28464</v>
      </c>
      <c r="J130" s="414">
        <v>0</v>
      </c>
      <c r="K130" s="414">
        <v>35580</v>
      </c>
    </row>
    <row r="131" spans="1:11" s="266" customFormat="1" ht="13.8">
      <c r="A131" s="412" t="s">
        <v>5821</v>
      </c>
      <c r="B131" s="412" t="s">
        <v>5822</v>
      </c>
      <c r="C131" s="258">
        <v>23425</v>
      </c>
      <c r="D131" s="413">
        <v>1355</v>
      </c>
      <c r="E131" s="413">
        <v>28907</v>
      </c>
      <c r="F131" s="414">
        <v>53687</v>
      </c>
      <c r="G131" s="414">
        <v>7808.3333333333339</v>
      </c>
      <c r="H131" s="414">
        <v>0</v>
      </c>
      <c r="I131" s="414">
        <v>35137.5</v>
      </c>
      <c r="J131" s="414">
        <v>15600</v>
      </c>
      <c r="K131" s="414">
        <v>58545.833333333336</v>
      </c>
    </row>
    <row r="132" spans="1:11" s="266" customFormat="1" ht="13.8">
      <c r="A132" s="412" t="s">
        <v>5821</v>
      </c>
      <c r="B132" s="412" t="s">
        <v>5822</v>
      </c>
      <c r="C132" s="258">
        <v>23425</v>
      </c>
      <c r="D132" s="413">
        <v>1355</v>
      </c>
      <c r="E132" s="413">
        <v>28907</v>
      </c>
      <c r="F132" s="414">
        <v>53687</v>
      </c>
      <c r="G132" s="414">
        <v>7808.3333333333339</v>
      </c>
      <c r="H132" s="414">
        <v>0</v>
      </c>
      <c r="I132" s="414">
        <v>31233.333333333336</v>
      </c>
      <c r="J132" s="414">
        <v>0</v>
      </c>
      <c r="K132" s="414">
        <v>39041.666666666672</v>
      </c>
    </row>
    <row r="133" spans="1:11" s="266" customFormat="1" ht="13.8">
      <c r="A133" s="412" t="s">
        <v>5823</v>
      </c>
      <c r="B133" s="412" t="s">
        <v>5824</v>
      </c>
      <c r="C133" s="258">
        <v>25321</v>
      </c>
      <c r="D133" s="413">
        <v>1355</v>
      </c>
      <c r="E133" s="413">
        <v>30144</v>
      </c>
      <c r="F133" s="414">
        <v>56820</v>
      </c>
      <c r="G133" s="414">
        <v>8440.3333333333321</v>
      </c>
      <c r="H133" s="414">
        <v>0</v>
      </c>
      <c r="I133" s="414">
        <v>37981.5</v>
      </c>
      <c r="J133" s="414">
        <v>15600</v>
      </c>
      <c r="K133" s="414">
        <v>62021.833333333328</v>
      </c>
    </row>
    <row r="134" spans="1:11" s="266" customFormat="1" ht="13.8">
      <c r="A134" s="412" t="s">
        <v>5823</v>
      </c>
      <c r="B134" s="412" t="s">
        <v>5824</v>
      </c>
      <c r="C134" s="258">
        <v>25321</v>
      </c>
      <c r="D134" s="413">
        <v>1355</v>
      </c>
      <c r="E134" s="413">
        <v>30144</v>
      </c>
      <c r="F134" s="414">
        <v>56820</v>
      </c>
      <c r="G134" s="414">
        <v>8440.3333333333321</v>
      </c>
      <c r="H134" s="414">
        <v>0</v>
      </c>
      <c r="I134" s="414">
        <v>33761.333333333328</v>
      </c>
      <c r="J134" s="414">
        <v>0</v>
      </c>
      <c r="K134" s="414">
        <v>42201.666666666657</v>
      </c>
    </row>
    <row r="135" spans="1:11" s="266" customFormat="1" ht="13.8">
      <c r="A135" s="412" t="s">
        <v>5825</v>
      </c>
      <c r="B135" s="412" t="s">
        <v>5826</v>
      </c>
      <c r="C135" s="258">
        <v>28512</v>
      </c>
      <c r="D135" s="413">
        <v>1355</v>
      </c>
      <c r="E135" s="413">
        <v>32349</v>
      </c>
      <c r="F135" s="414">
        <v>62216</v>
      </c>
      <c r="G135" s="414">
        <v>9504</v>
      </c>
      <c r="H135" s="414">
        <v>0</v>
      </c>
      <c r="I135" s="414">
        <v>42768</v>
      </c>
      <c r="J135" s="414">
        <v>15600</v>
      </c>
      <c r="K135" s="414">
        <v>67872</v>
      </c>
    </row>
    <row r="136" spans="1:11" s="266" customFormat="1" ht="13.8">
      <c r="A136" s="412" t="s">
        <v>5825</v>
      </c>
      <c r="B136" s="412" t="s">
        <v>5826</v>
      </c>
      <c r="C136" s="258">
        <v>28512</v>
      </c>
      <c r="D136" s="413">
        <v>1355</v>
      </c>
      <c r="E136" s="413">
        <v>32349</v>
      </c>
      <c r="F136" s="414">
        <v>62216</v>
      </c>
      <c r="G136" s="414">
        <v>9504</v>
      </c>
      <c r="H136" s="414">
        <v>0</v>
      </c>
      <c r="I136" s="414">
        <v>38016</v>
      </c>
      <c r="J136" s="414">
        <v>0</v>
      </c>
      <c r="K136" s="414">
        <v>47520</v>
      </c>
    </row>
    <row r="137" spans="1:11" s="266" customFormat="1" ht="13.8">
      <c r="A137" s="412" t="s">
        <v>5827</v>
      </c>
      <c r="B137" s="412" t="s">
        <v>5828</v>
      </c>
      <c r="C137" s="258">
        <v>23967</v>
      </c>
      <c r="D137" s="413">
        <v>1355</v>
      </c>
      <c r="E137" s="413">
        <v>28836</v>
      </c>
      <c r="F137" s="414">
        <v>54158</v>
      </c>
      <c r="G137" s="414">
        <v>7989</v>
      </c>
      <c r="H137" s="414">
        <v>0</v>
      </c>
      <c r="I137" s="414">
        <v>35950.5</v>
      </c>
      <c r="J137" s="414">
        <v>15600</v>
      </c>
      <c r="K137" s="414">
        <v>59539.5</v>
      </c>
    </row>
    <row r="138" spans="1:11" s="266" customFormat="1" ht="13.8">
      <c r="A138" s="412" t="s">
        <v>5829</v>
      </c>
      <c r="B138" s="412" t="s">
        <v>5830</v>
      </c>
      <c r="C138" s="258">
        <v>20721</v>
      </c>
      <c r="D138" s="413">
        <v>1355</v>
      </c>
      <c r="E138" s="413">
        <v>23163</v>
      </c>
      <c r="F138" s="414">
        <v>45239</v>
      </c>
      <c r="G138" s="414">
        <v>6907</v>
      </c>
      <c r="H138" s="414">
        <v>0</v>
      </c>
      <c r="I138" s="414">
        <v>31081.500000000004</v>
      </c>
      <c r="J138" s="414">
        <v>15600</v>
      </c>
      <c r="K138" s="414">
        <v>53588.5</v>
      </c>
    </row>
    <row r="139" spans="1:11" s="266" customFormat="1" ht="13.8">
      <c r="A139" s="412" t="s">
        <v>5829</v>
      </c>
      <c r="B139" s="412" t="s">
        <v>5830</v>
      </c>
      <c r="C139" s="258">
        <v>20721</v>
      </c>
      <c r="D139" s="413">
        <v>1355</v>
      </c>
      <c r="E139" s="413">
        <v>23163</v>
      </c>
      <c r="F139" s="414">
        <v>45239</v>
      </c>
      <c r="G139" s="414">
        <v>6907</v>
      </c>
      <c r="H139" s="414">
        <v>0</v>
      </c>
      <c r="I139" s="414">
        <v>27628</v>
      </c>
      <c r="J139" s="414">
        <v>0</v>
      </c>
      <c r="K139" s="414">
        <v>34535</v>
      </c>
    </row>
    <row r="140" spans="1:11" s="266" customFormat="1" ht="13.8">
      <c r="A140" s="412" t="s">
        <v>5831</v>
      </c>
      <c r="B140" s="412" t="s">
        <v>5832</v>
      </c>
      <c r="C140" s="258">
        <v>21794</v>
      </c>
      <c r="D140" s="413">
        <v>1355</v>
      </c>
      <c r="E140" s="413">
        <v>25572</v>
      </c>
      <c r="F140" s="414">
        <v>48721</v>
      </c>
      <c r="G140" s="414">
        <v>7264.666666666667</v>
      </c>
      <c r="H140" s="414">
        <v>0</v>
      </c>
      <c r="I140" s="414">
        <v>32691</v>
      </c>
      <c r="J140" s="414">
        <v>15600</v>
      </c>
      <c r="K140" s="414">
        <v>55555.666666666664</v>
      </c>
    </row>
    <row r="141" spans="1:11" s="266" customFormat="1" ht="13.8">
      <c r="A141" s="412" t="s">
        <v>5831</v>
      </c>
      <c r="B141" s="412" t="s">
        <v>5832</v>
      </c>
      <c r="C141" s="258">
        <v>21794</v>
      </c>
      <c r="D141" s="413">
        <v>1355</v>
      </c>
      <c r="E141" s="413">
        <v>25572</v>
      </c>
      <c r="F141" s="414">
        <v>48721</v>
      </c>
      <c r="G141" s="414">
        <v>7264.666666666667</v>
      </c>
      <c r="H141" s="414">
        <v>0</v>
      </c>
      <c r="I141" s="414">
        <v>29058.666666666668</v>
      </c>
      <c r="J141" s="414">
        <v>0</v>
      </c>
      <c r="K141" s="414">
        <v>36323.333333333336</v>
      </c>
    </row>
    <row r="142" spans="1:11" s="266" customFormat="1" ht="13.8">
      <c r="A142" s="412" t="s">
        <v>5833</v>
      </c>
      <c r="B142" s="412" t="s">
        <v>5834</v>
      </c>
      <c r="C142" s="258">
        <v>19022</v>
      </c>
      <c r="D142" s="413">
        <v>1355</v>
      </c>
      <c r="E142" s="413">
        <v>20247</v>
      </c>
      <c r="F142" s="414">
        <v>40624</v>
      </c>
      <c r="G142" s="414">
        <v>6340.666666666667</v>
      </c>
      <c r="H142" s="414">
        <v>0</v>
      </c>
      <c r="I142" s="414">
        <v>28533.000000000004</v>
      </c>
      <c r="J142" s="414">
        <v>15600</v>
      </c>
      <c r="K142" s="414">
        <v>50473.666666666672</v>
      </c>
    </row>
    <row r="143" spans="1:11" s="266" customFormat="1" ht="13.8">
      <c r="A143" s="412" t="s">
        <v>5833</v>
      </c>
      <c r="B143" s="412" t="s">
        <v>5834</v>
      </c>
      <c r="C143" s="258">
        <v>19022</v>
      </c>
      <c r="D143" s="413">
        <v>1355</v>
      </c>
      <c r="E143" s="413">
        <v>20247</v>
      </c>
      <c r="F143" s="414">
        <v>40624</v>
      </c>
      <c r="G143" s="414">
        <v>6340.666666666667</v>
      </c>
      <c r="H143" s="414">
        <v>0</v>
      </c>
      <c r="I143" s="414">
        <v>25362.666666666668</v>
      </c>
      <c r="J143" s="414">
        <v>0</v>
      </c>
      <c r="K143" s="414">
        <v>31703.333333333336</v>
      </c>
    </row>
    <row r="144" spans="1:11" s="266" customFormat="1" ht="13.8">
      <c r="A144" s="412" t="s">
        <v>5835</v>
      </c>
      <c r="B144" s="412" t="s">
        <v>5836</v>
      </c>
      <c r="C144" s="258">
        <v>19022</v>
      </c>
      <c r="D144" s="413">
        <v>1355</v>
      </c>
      <c r="E144" s="413">
        <v>20247</v>
      </c>
      <c r="F144" s="414">
        <v>40624</v>
      </c>
      <c r="G144" s="414">
        <v>6340.666666666667</v>
      </c>
      <c r="H144" s="414">
        <v>0</v>
      </c>
      <c r="I144" s="414">
        <v>28533.000000000004</v>
      </c>
      <c r="J144" s="414">
        <v>15600</v>
      </c>
      <c r="K144" s="414">
        <v>50473.666666666672</v>
      </c>
    </row>
    <row r="145" spans="1:11" s="266" customFormat="1" ht="13.8">
      <c r="A145" s="412" t="s">
        <v>5837</v>
      </c>
      <c r="B145" s="412" t="s">
        <v>5838</v>
      </c>
      <c r="C145" s="258">
        <v>12030</v>
      </c>
      <c r="D145" s="413">
        <v>1355</v>
      </c>
      <c r="E145" s="413">
        <v>10439</v>
      </c>
      <c r="F145" s="414">
        <v>23824</v>
      </c>
      <c r="G145" s="414">
        <v>4010</v>
      </c>
      <c r="H145" s="414">
        <v>0</v>
      </c>
      <c r="I145" s="414">
        <v>18045</v>
      </c>
      <c r="J145" s="414">
        <v>15600</v>
      </c>
      <c r="K145" s="414">
        <v>37655</v>
      </c>
    </row>
    <row r="146" spans="1:11" s="266" customFormat="1" ht="13.8">
      <c r="A146" s="412" t="s">
        <v>5837</v>
      </c>
      <c r="B146" s="412" t="s">
        <v>5838</v>
      </c>
      <c r="C146" s="258">
        <v>12030</v>
      </c>
      <c r="D146" s="413">
        <v>1355</v>
      </c>
      <c r="E146" s="413">
        <v>10439</v>
      </c>
      <c r="F146" s="414">
        <v>23824</v>
      </c>
      <c r="G146" s="414">
        <v>4010</v>
      </c>
      <c r="H146" s="414">
        <v>0</v>
      </c>
      <c r="I146" s="414">
        <v>16040</v>
      </c>
      <c r="J146" s="414">
        <v>0</v>
      </c>
      <c r="K146" s="414">
        <v>20050</v>
      </c>
    </row>
    <row r="147" spans="1:11" s="266" customFormat="1" ht="13.8">
      <c r="A147" s="412" t="s">
        <v>5839</v>
      </c>
      <c r="B147" s="412" t="s">
        <v>5840</v>
      </c>
      <c r="C147" s="258">
        <v>10237</v>
      </c>
      <c r="D147" s="413">
        <v>1355</v>
      </c>
      <c r="E147" s="413">
        <v>9096</v>
      </c>
      <c r="F147" s="414">
        <v>20688</v>
      </c>
      <c r="G147" s="414">
        <v>3412.3333333333335</v>
      </c>
      <c r="H147" s="414">
        <v>0</v>
      </c>
      <c r="I147" s="414">
        <v>15355.5</v>
      </c>
      <c r="J147" s="414">
        <v>15600</v>
      </c>
      <c r="K147" s="414">
        <v>34367.833333333328</v>
      </c>
    </row>
    <row r="148" spans="1:11" s="266" customFormat="1" ht="13.8">
      <c r="A148" s="412" t="s">
        <v>5841</v>
      </c>
      <c r="B148" s="412" t="s">
        <v>5842</v>
      </c>
      <c r="C148" s="258">
        <v>12410</v>
      </c>
      <c r="D148" s="413">
        <v>1355</v>
      </c>
      <c r="E148" s="413">
        <v>10432</v>
      </c>
      <c r="F148" s="414">
        <v>24197</v>
      </c>
      <c r="G148" s="414">
        <v>4136.666666666667</v>
      </c>
      <c r="H148" s="414">
        <v>0</v>
      </c>
      <c r="I148" s="414">
        <v>18615</v>
      </c>
      <c r="J148" s="414">
        <v>15600</v>
      </c>
      <c r="K148" s="414">
        <v>38351.666666666672</v>
      </c>
    </row>
    <row r="149" spans="1:11" s="266" customFormat="1" ht="13.8">
      <c r="A149" s="412" t="s">
        <v>5841</v>
      </c>
      <c r="B149" s="412" t="s">
        <v>5842</v>
      </c>
      <c r="C149" s="258">
        <v>12410</v>
      </c>
      <c r="D149" s="413">
        <v>1355</v>
      </c>
      <c r="E149" s="413">
        <v>10432</v>
      </c>
      <c r="F149" s="414">
        <v>24197</v>
      </c>
      <c r="G149" s="414">
        <v>4136.666666666667</v>
      </c>
      <c r="H149" s="414">
        <v>0</v>
      </c>
      <c r="I149" s="414">
        <v>16546.666666666668</v>
      </c>
      <c r="J149" s="414">
        <v>0</v>
      </c>
      <c r="K149" s="414">
        <v>20683.333333333336</v>
      </c>
    </row>
    <row r="150" spans="1:11" s="266" customFormat="1" ht="13.8">
      <c r="A150" s="412" t="s">
        <v>5843</v>
      </c>
      <c r="B150" s="412" t="s">
        <v>5844</v>
      </c>
      <c r="C150" s="258">
        <v>12030</v>
      </c>
      <c r="D150" s="413">
        <v>1355</v>
      </c>
      <c r="E150" s="413">
        <v>10439</v>
      </c>
      <c r="F150" s="414">
        <v>23824</v>
      </c>
      <c r="G150" s="414">
        <v>4010</v>
      </c>
      <c r="H150" s="414">
        <v>0</v>
      </c>
      <c r="I150" s="414">
        <v>18045</v>
      </c>
      <c r="J150" s="414">
        <v>15600</v>
      </c>
      <c r="K150" s="414">
        <v>37655</v>
      </c>
    </row>
    <row r="151" spans="1:11" s="266" customFormat="1" ht="13.8">
      <c r="A151" s="412" t="s">
        <v>5845</v>
      </c>
      <c r="B151" s="412" t="s">
        <v>5846</v>
      </c>
      <c r="C151" s="258">
        <v>12502</v>
      </c>
      <c r="D151" s="413">
        <v>1355</v>
      </c>
      <c r="E151" s="413">
        <v>11120</v>
      </c>
      <c r="F151" s="414">
        <v>24977</v>
      </c>
      <c r="G151" s="414">
        <v>4167.3333333333339</v>
      </c>
      <c r="H151" s="414">
        <v>0</v>
      </c>
      <c r="I151" s="414">
        <v>16669.333333333336</v>
      </c>
      <c r="J151" s="414">
        <v>0</v>
      </c>
      <c r="K151" s="414">
        <v>20836.666666666672</v>
      </c>
    </row>
    <row r="152" spans="1:11" s="266" customFormat="1" ht="13.8">
      <c r="A152" s="412" t="s">
        <v>5847</v>
      </c>
      <c r="B152" s="412" t="s">
        <v>5848</v>
      </c>
      <c r="C152" s="258">
        <v>12030</v>
      </c>
      <c r="D152" s="413">
        <v>1355</v>
      </c>
      <c r="E152" s="413">
        <v>10439</v>
      </c>
      <c r="F152" s="414">
        <v>23824</v>
      </c>
      <c r="G152" s="414">
        <v>4010</v>
      </c>
      <c r="H152" s="414">
        <v>0</v>
      </c>
      <c r="I152" s="414">
        <v>18045</v>
      </c>
      <c r="J152" s="414">
        <v>15600</v>
      </c>
      <c r="K152" s="414">
        <v>37655</v>
      </c>
    </row>
    <row r="153" spans="1:11" s="266" customFormat="1" ht="13.8">
      <c r="A153" s="412" t="s">
        <v>5849</v>
      </c>
      <c r="B153" s="412" t="s">
        <v>5850</v>
      </c>
      <c r="C153" s="258">
        <v>17740</v>
      </c>
      <c r="D153" s="413">
        <v>1355</v>
      </c>
      <c r="E153" s="413">
        <v>17908</v>
      </c>
      <c r="F153" s="414">
        <v>37003</v>
      </c>
      <c r="G153" s="414">
        <v>5913.3333333333339</v>
      </c>
      <c r="H153" s="414">
        <v>0</v>
      </c>
      <c r="I153" s="414">
        <v>26610</v>
      </c>
      <c r="J153" s="414">
        <v>15600</v>
      </c>
      <c r="K153" s="414">
        <v>48123.333333333336</v>
      </c>
    </row>
    <row r="154" spans="1:11" s="266" customFormat="1" ht="13.8">
      <c r="A154" s="412" t="s">
        <v>5851</v>
      </c>
      <c r="B154" s="412" t="s">
        <v>5852</v>
      </c>
      <c r="C154" s="258">
        <v>12030</v>
      </c>
      <c r="D154" s="413">
        <v>1355</v>
      </c>
      <c r="E154" s="413">
        <v>10439</v>
      </c>
      <c r="F154" s="414">
        <v>23824</v>
      </c>
      <c r="G154" s="414">
        <v>4010</v>
      </c>
      <c r="H154" s="414">
        <v>0</v>
      </c>
      <c r="I154" s="414">
        <v>18045</v>
      </c>
      <c r="J154" s="414">
        <v>15600</v>
      </c>
      <c r="K154" s="414">
        <v>37655</v>
      </c>
    </row>
    <row r="155" spans="1:11" s="266" customFormat="1" ht="13.8">
      <c r="A155" s="412" t="s">
        <v>5853</v>
      </c>
      <c r="B155" s="412" t="s">
        <v>5854</v>
      </c>
      <c r="C155" s="258">
        <v>12502</v>
      </c>
      <c r="D155" s="413">
        <v>1355</v>
      </c>
      <c r="E155" s="413">
        <v>11120</v>
      </c>
      <c r="F155" s="414">
        <v>24977</v>
      </c>
      <c r="G155" s="414">
        <v>4167.3333333333339</v>
      </c>
      <c r="H155" s="414">
        <v>0</v>
      </c>
      <c r="I155" s="414">
        <v>18753</v>
      </c>
      <c r="J155" s="414">
        <v>15600</v>
      </c>
      <c r="K155" s="414">
        <v>38520.333333333336</v>
      </c>
    </row>
    <row r="156" spans="1:11" s="266" customFormat="1" ht="13.8">
      <c r="A156" s="412" t="s">
        <v>5855</v>
      </c>
      <c r="B156" s="412" t="s">
        <v>5856</v>
      </c>
      <c r="C156" s="258">
        <v>20803</v>
      </c>
      <c r="D156" s="413">
        <v>1355</v>
      </c>
      <c r="E156" s="413">
        <v>22944</v>
      </c>
      <c r="F156" s="414">
        <v>45102</v>
      </c>
      <c r="G156" s="414">
        <v>6934.333333333333</v>
      </c>
      <c r="H156" s="414">
        <v>0</v>
      </c>
      <c r="I156" s="414">
        <v>31204.499999999996</v>
      </c>
      <c r="J156" s="414">
        <v>15600</v>
      </c>
      <c r="K156" s="414">
        <v>53738.833333333328</v>
      </c>
    </row>
    <row r="157" spans="1:11" s="266" customFormat="1" ht="13.8">
      <c r="A157" s="412" t="s">
        <v>5855</v>
      </c>
      <c r="B157" s="412" t="s">
        <v>5856</v>
      </c>
      <c r="C157" s="258">
        <v>20803</v>
      </c>
      <c r="D157" s="413">
        <v>1355</v>
      </c>
      <c r="E157" s="413">
        <v>22944</v>
      </c>
      <c r="F157" s="414">
        <v>45102</v>
      </c>
      <c r="G157" s="414">
        <v>6934.333333333333</v>
      </c>
      <c r="H157" s="414">
        <v>0</v>
      </c>
      <c r="I157" s="414">
        <v>27737.333333333332</v>
      </c>
      <c r="J157" s="414">
        <v>0</v>
      </c>
      <c r="K157" s="414">
        <v>34671.666666666664</v>
      </c>
    </row>
    <row r="158" spans="1:11" s="266" customFormat="1" ht="13.8">
      <c r="A158" s="412" t="s">
        <v>5857</v>
      </c>
      <c r="B158" s="412" t="s">
        <v>5858</v>
      </c>
      <c r="C158" s="258">
        <v>14618</v>
      </c>
      <c r="D158" s="413">
        <v>1355</v>
      </c>
      <c r="E158" s="413">
        <v>16176</v>
      </c>
      <c r="F158" s="414">
        <v>32149</v>
      </c>
      <c r="G158" s="414">
        <v>4872.6666666666661</v>
      </c>
      <c r="H158" s="414">
        <v>0</v>
      </c>
      <c r="I158" s="414">
        <v>21927</v>
      </c>
      <c r="J158" s="414">
        <v>15600</v>
      </c>
      <c r="K158" s="414">
        <v>42399.666666666664</v>
      </c>
    </row>
    <row r="159" spans="1:11" s="266" customFormat="1" ht="13.8">
      <c r="A159" s="412" t="s">
        <v>5857</v>
      </c>
      <c r="B159" s="412" t="s">
        <v>5858</v>
      </c>
      <c r="C159" s="258">
        <v>14618</v>
      </c>
      <c r="D159" s="413">
        <v>1355</v>
      </c>
      <c r="E159" s="413">
        <v>16176</v>
      </c>
      <c r="F159" s="414">
        <v>32149</v>
      </c>
      <c r="G159" s="414">
        <v>4872.6666666666661</v>
      </c>
      <c r="H159" s="414">
        <v>0</v>
      </c>
      <c r="I159" s="414">
        <v>19490.666666666664</v>
      </c>
      <c r="J159" s="414">
        <v>0</v>
      </c>
      <c r="K159" s="414">
        <v>24363.333333333328</v>
      </c>
    </row>
    <row r="160" spans="1:11" s="266" customFormat="1" ht="13.8">
      <c r="A160" s="412" t="s">
        <v>5859</v>
      </c>
      <c r="B160" s="412" t="s">
        <v>5860</v>
      </c>
      <c r="C160" s="258">
        <v>13230</v>
      </c>
      <c r="D160" s="413">
        <v>1355</v>
      </c>
      <c r="E160" s="413">
        <v>15782</v>
      </c>
      <c r="F160" s="414">
        <v>30367</v>
      </c>
      <c r="G160" s="414">
        <v>4410</v>
      </c>
      <c r="H160" s="414">
        <v>0</v>
      </c>
      <c r="I160" s="414">
        <v>19845</v>
      </c>
      <c r="J160" s="414">
        <v>15600</v>
      </c>
      <c r="K160" s="414">
        <v>39855</v>
      </c>
    </row>
    <row r="161" spans="1:11" s="266" customFormat="1" ht="13.8">
      <c r="A161" s="412" t="s">
        <v>5859</v>
      </c>
      <c r="B161" s="412" t="s">
        <v>5860</v>
      </c>
      <c r="C161" s="258">
        <v>13230</v>
      </c>
      <c r="D161" s="413">
        <v>1355</v>
      </c>
      <c r="E161" s="413">
        <v>15782</v>
      </c>
      <c r="F161" s="414">
        <v>30367</v>
      </c>
      <c r="G161" s="414">
        <v>4410</v>
      </c>
      <c r="H161" s="414">
        <v>0</v>
      </c>
      <c r="I161" s="414">
        <v>17640</v>
      </c>
      <c r="J161" s="414">
        <v>0</v>
      </c>
      <c r="K161" s="414">
        <v>22050</v>
      </c>
    </row>
    <row r="162" spans="1:11" s="266" customFormat="1" ht="13.8">
      <c r="A162" s="412" t="s">
        <v>5861</v>
      </c>
      <c r="B162" s="412" t="s">
        <v>5862</v>
      </c>
      <c r="C162" s="258">
        <v>11618</v>
      </c>
      <c r="D162" s="413">
        <v>1355</v>
      </c>
      <c r="E162" s="413">
        <v>13849</v>
      </c>
      <c r="F162" s="414">
        <v>26822</v>
      </c>
      <c r="G162" s="414">
        <v>3872.6666666666665</v>
      </c>
      <c r="H162" s="414">
        <v>0</v>
      </c>
      <c r="I162" s="414">
        <v>17427</v>
      </c>
      <c r="J162" s="414">
        <v>15600</v>
      </c>
      <c r="K162" s="414">
        <v>36899.666666666672</v>
      </c>
    </row>
    <row r="163" spans="1:11" s="266" customFormat="1" ht="13.8">
      <c r="A163" s="412" t="s">
        <v>5861</v>
      </c>
      <c r="B163" s="412" t="s">
        <v>5862</v>
      </c>
      <c r="C163" s="258">
        <v>11618</v>
      </c>
      <c r="D163" s="413">
        <v>1355</v>
      </c>
      <c r="E163" s="413">
        <v>13849</v>
      </c>
      <c r="F163" s="414">
        <v>26822</v>
      </c>
      <c r="G163" s="414">
        <v>3872.6666666666665</v>
      </c>
      <c r="H163" s="414">
        <v>0</v>
      </c>
      <c r="I163" s="414">
        <v>15490.666666666666</v>
      </c>
      <c r="J163" s="414">
        <v>0</v>
      </c>
      <c r="K163" s="414">
        <v>19363.333333333332</v>
      </c>
    </row>
    <row r="164" spans="1:11" s="266" customFormat="1" ht="13.8">
      <c r="A164" s="412" t="s">
        <v>5863</v>
      </c>
      <c r="B164" s="412" t="s">
        <v>5864</v>
      </c>
      <c r="C164" s="258">
        <v>12030</v>
      </c>
      <c r="D164" s="413">
        <v>1355</v>
      </c>
      <c r="E164" s="413">
        <v>10439</v>
      </c>
      <c r="F164" s="414">
        <v>23824</v>
      </c>
      <c r="G164" s="414">
        <v>4010</v>
      </c>
      <c r="H164" s="414">
        <v>0</v>
      </c>
      <c r="I164" s="414">
        <v>18045</v>
      </c>
      <c r="J164" s="414">
        <v>15600</v>
      </c>
      <c r="K164" s="414">
        <v>37655</v>
      </c>
    </row>
    <row r="165" spans="1:11" s="266" customFormat="1" ht="13.8">
      <c r="A165" s="412" t="s">
        <v>5865</v>
      </c>
      <c r="B165" s="412" t="s">
        <v>5866</v>
      </c>
      <c r="C165" s="258">
        <v>12169</v>
      </c>
      <c r="D165" s="413">
        <v>1355</v>
      </c>
      <c r="E165" s="413">
        <v>13588</v>
      </c>
      <c r="F165" s="414">
        <v>27112</v>
      </c>
      <c r="G165" s="414">
        <v>4056.333333333333</v>
      </c>
      <c r="H165" s="414">
        <v>0</v>
      </c>
      <c r="I165" s="414">
        <v>18253.5</v>
      </c>
      <c r="J165" s="414">
        <v>15600</v>
      </c>
      <c r="K165" s="414">
        <v>37909.833333333328</v>
      </c>
    </row>
    <row r="166" spans="1:11" s="266" customFormat="1" ht="13.8">
      <c r="A166" s="412" t="s">
        <v>5865</v>
      </c>
      <c r="B166" s="412" t="s">
        <v>5866</v>
      </c>
      <c r="C166" s="258">
        <v>12169</v>
      </c>
      <c r="D166" s="413">
        <v>1355</v>
      </c>
      <c r="E166" s="413">
        <v>13588</v>
      </c>
      <c r="F166" s="414">
        <v>27112</v>
      </c>
      <c r="G166" s="414">
        <v>4056.333333333333</v>
      </c>
      <c r="H166" s="414">
        <v>0</v>
      </c>
      <c r="I166" s="414">
        <v>16225.333333333332</v>
      </c>
      <c r="J166" s="414">
        <v>0</v>
      </c>
      <c r="K166" s="414">
        <v>20281.666666666664</v>
      </c>
    </row>
    <row r="167" spans="1:11" s="266" customFormat="1" ht="13.8">
      <c r="A167" s="412" t="s">
        <v>5867</v>
      </c>
      <c r="B167" s="412" t="s">
        <v>5868</v>
      </c>
      <c r="C167" s="258">
        <v>12502</v>
      </c>
      <c r="D167" s="413">
        <v>1355</v>
      </c>
      <c r="E167" s="413">
        <v>11120</v>
      </c>
      <c r="F167" s="414">
        <v>24977</v>
      </c>
      <c r="G167" s="414">
        <v>4167.3333333333339</v>
      </c>
      <c r="H167" s="414">
        <v>0</v>
      </c>
      <c r="I167" s="414">
        <v>18753</v>
      </c>
      <c r="J167" s="414">
        <v>15600</v>
      </c>
      <c r="K167" s="414">
        <v>38520.333333333336</v>
      </c>
    </row>
    <row r="168" spans="1:11" s="266" customFormat="1" ht="13.8">
      <c r="A168" s="412" t="s">
        <v>5869</v>
      </c>
      <c r="B168" s="412" t="s">
        <v>5870</v>
      </c>
      <c r="C168" s="258">
        <v>12030</v>
      </c>
      <c r="D168" s="413">
        <v>1355</v>
      </c>
      <c r="E168" s="413">
        <v>10439</v>
      </c>
      <c r="F168" s="414">
        <v>23824</v>
      </c>
      <c r="G168" s="414">
        <v>4010</v>
      </c>
      <c r="H168" s="414">
        <v>0</v>
      </c>
      <c r="I168" s="414">
        <v>18045</v>
      </c>
      <c r="J168" s="414">
        <v>15600</v>
      </c>
      <c r="K168" s="414">
        <v>37655</v>
      </c>
    </row>
    <row r="169" spans="1:11" s="266" customFormat="1" ht="13.8">
      <c r="A169" s="412" t="s">
        <v>5871</v>
      </c>
      <c r="B169" s="412" t="s">
        <v>5872</v>
      </c>
      <c r="C169" s="258">
        <v>10237</v>
      </c>
      <c r="D169" s="413">
        <v>1355</v>
      </c>
      <c r="E169" s="413">
        <v>9094</v>
      </c>
      <c r="F169" s="414">
        <v>20686</v>
      </c>
      <c r="G169" s="414">
        <v>3412.3333333333335</v>
      </c>
      <c r="H169" s="414">
        <v>0</v>
      </c>
      <c r="I169" s="414">
        <v>15355.5</v>
      </c>
      <c r="J169" s="414">
        <v>15600</v>
      </c>
      <c r="K169" s="414">
        <v>34367.833333333328</v>
      </c>
    </row>
    <row r="170" spans="1:11" s="266" customFormat="1" ht="13.8">
      <c r="A170" s="412" t="s">
        <v>5873</v>
      </c>
      <c r="B170" s="412" t="s">
        <v>5874</v>
      </c>
      <c r="C170" s="258">
        <v>9711</v>
      </c>
      <c r="D170" s="413">
        <v>1355</v>
      </c>
      <c r="E170" s="413">
        <v>8517</v>
      </c>
      <c r="F170" s="414">
        <v>19583</v>
      </c>
      <c r="G170" s="414">
        <v>3237</v>
      </c>
      <c r="H170" s="414">
        <v>0</v>
      </c>
      <c r="I170" s="414">
        <v>14566.5</v>
      </c>
      <c r="J170" s="414">
        <v>15600</v>
      </c>
      <c r="K170" s="414">
        <v>33403.5</v>
      </c>
    </row>
    <row r="171" spans="1:11" s="266" customFormat="1" ht="13.8">
      <c r="A171" s="412" t="s">
        <v>5873</v>
      </c>
      <c r="B171" s="412" t="s">
        <v>5874</v>
      </c>
      <c r="C171" s="258">
        <v>9711</v>
      </c>
      <c r="D171" s="413">
        <v>1355</v>
      </c>
      <c r="E171" s="413">
        <v>8517</v>
      </c>
      <c r="F171" s="414">
        <v>19583</v>
      </c>
      <c r="G171" s="414">
        <v>3237</v>
      </c>
      <c r="H171" s="414">
        <v>0</v>
      </c>
      <c r="I171" s="414">
        <v>12948</v>
      </c>
      <c r="J171" s="414">
        <v>0</v>
      </c>
      <c r="K171" s="414">
        <v>16185</v>
      </c>
    </row>
    <row r="172" spans="1:11" s="266" customFormat="1" ht="13.8">
      <c r="A172" s="412" t="s">
        <v>5875</v>
      </c>
      <c r="B172" s="412" t="s">
        <v>5876</v>
      </c>
      <c r="C172" s="258">
        <v>9711</v>
      </c>
      <c r="D172" s="413">
        <v>1355</v>
      </c>
      <c r="E172" s="413">
        <v>8350</v>
      </c>
      <c r="F172" s="414">
        <v>19416</v>
      </c>
      <c r="G172" s="414">
        <v>3237</v>
      </c>
      <c r="H172" s="414">
        <v>0</v>
      </c>
      <c r="I172" s="414">
        <v>14566.5</v>
      </c>
      <c r="J172" s="414">
        <v>15600</v>
      </c>
      <c r="K172" s="414">
        <v>33403.5</v>
      </c>
    </row>
    <row r="173" spans="1:11" s="266" customFormat="1" ht="13.8">
      <c r="A173" s="412" t="s">
        <v>5875</v>
      </c>
      <c r="B173" s="412" t="s">
        <v>5876</v>
      </c>
      <c r="C173" s="258">
        <v>9711</v>
      </c>
      <c r="D173" s="413">
        <v>1355</v>
      </c>
      <c r="E173" s="413">
        <v>8350</v>
      </c>
      <c r="F173" s="414">
        <v>19416</v>
      </c>
      <c r="G173" s="414">
        <v>3237</v>
      </c>
      <c r="H173" s="414">
        <v>0</v>
      </c>
      <c r="I173" s="414">
        <v>12948</v>
      </c>
      <c r="J173" s="414">
        <v>0</v>
      </c>
      <c r="K173" s="414">
        <v>16185</v>
      </c>
    </row>
    <row r="174" spans="1:11" s="266" customFormat="1" ht="13.8">
      <c r="A174" s="412" t="s">
        <v>5877</v>
      </c>
      <c r="B174" s="412" t="s">
        <v>5878</v>
      </c>
      <c r="C174" s="258">
        <v>16953</v>
      </c>
      <c r="D174" s="413">
        <v>1355</v>
      </c>
      <c r="E174" s="413">
        <v>15574</v>
      </c>
      <c r="F174" s="414">
        <v>33882</v>
      </c>
      <c r="G174" s="414">
        <v>5651</v>
      </c>
      <c r="H174" s="414">
        <v>0</v>
      </c>
      <c r="I174" s="414">
        <v>25429.5</v>
      </c>
      <c r="J174" s="414">
        <v>15600</v>
      </c>
      <c r="K174" s="414">
        <v>46680.5</v>
      </c>
    </row>
    <row r="175" spans="1:11" s="266" customFormat="1" ht="13.8">
      <c r="A175" s="412" t="s">
        <v>5879</v>
      </c>
      <c r="B175" s="412" t="s">
        <v>5880</v>
      </c>
      <c r="C175" s="258">
        <v>9711</v>
      </c>
      <c r="D175" s="413">
        <v>1355</v>
      </c>
      <c r="E175" s="413">
        <v>8517</v>
      </c>
      <c r="F175" s="414">
        <v>19583</v>
      </c>
      <c r="G175" s="414">
        <v>3237</v>
      </c>
      <c r="H175" s="414">
        <v>0</v>
      </c>
      <c r="I175" s="414">
        <v>14566.5</v>
      </c>
      <c r="J175" s="414">
        <v>15600</v>
      </c>
      <c r="K175" s="414">
        <v>33403.5</v>
      </c>
    </row>
    <row r="176" spans="1:11" s="266" customFormat="1" ht="13.8">
      <c r="A176" s="412" t="s">
        <v>5881</v>
      </c>
      <c r="B176" s="412" t="s">
        <v>5882</v>
      </c>
      <c r="C176" s="258">
        <v>10638</v>
      </c>
      <c r="D176" s="413">
        <v>1355</v>
      </c>
      <c r="E176" s="413">
        <v>9534</v>
      </c>
      <c r="F176" s="414">
        <v>21527</v>
      </c>
      <c r="G176" s="414">
        <v>3546</v>
      </c>
      <c r="H176" s="414">
        <v>0</v>
      </c>
      <c r="I176" s="414">
        <v>15957.000000000002</v>
      </c>
      <c r="J176" s="414">
        <v>15600</v>
      </c>
      <c r="K176" s="414">
        <v>35103</v>
      </c>
    </row>
    <row r="177" spans="1:11" s="266" customFormat="1" ht="13.8">
      <c r="A177" s="412" t="s">
        <v>5883</v>
      </c>
      <c r="B177" s="412" t="s">
        <v>5884</v>
      </c>
      <c r="C177" s="258">
        <v>11438</v>
      </c>
      <c r="D177" s="413">
        <v>1355</v>
      </c>
      <c r="E177" s="413">
        <v>9909</v>
      </c>
      <c r="F177" s="414">
        <v>22702</v>
      </c>
      <c r="G177" s="414">
        <v>3812.6666666666665</v>
      </c>
      <c r="H177" s="414">
        <v>0</v>
      </c>
      <c r="I177" s="414">
        <v>17157</v>
      </c>
      <c r="J177" s="414">
        <v>15600</v>
      </c>
      <c r="K177" s="414">
        <v>36569.666666666672</v>
      </c>
    </row>
    <row r="178" spans="1:11" s="266" customFormat="1" ht="13.8">
      <c r="A178" s="412" t="s">
        <v>5885</v>
      </c>
      <c r="B178" s="412" t="s">
        <v>5886</v>
      </c>
      <c r="C178" s="258">
        <v>11772</v>
      </c>
      <c r="D178" s="413">
        <v>1355</v>
      </c>
      <c r="E178" s="413">
        <v>10140</v>
      </c>
      <c r="F178" s="414">
        <v>23267</v>
      </c>
      <c r="G178" s="414">
        <v>3924</v>
      </c>
      <c r="H178" s="414">
        <v>0</v>
      </c>
      <c r="I178" s="414">
        <v>17658</v>
      </c>
      <c r="J178" s="414">
        <v>15600</v>
      </c>
      <c r="K178" s="414">
        <v>37182</v>
      </c>
    </row>
    <row r="179" spans="1:11" s="266" customFormat="1" ht="13.8">
      <c r="A179" s="412" t="s">
        <v>5887</v>
      </c>
      <c r="B179" s="412" t="s">
        <v>5888</v>
      </c>
      <c r="C179" s="258">
        <v>11772</v>
      </c>
      <c r="D179" s="413">
        <v>1355</v>
      </c>
      <c r="E179" s="413">
        <v>10140</v>
      </c>
      <c r="F179" s="414">
        <v>23267</v>
      </c>
      <c r="G179" s="414">
        <v>3924</v>
      </c>
      <c r="H179" s="414">
        <v>0</v>
      </c>
      <c r="I179" s="414">
        <v>17658</v>
      </c>
      <c r="J179" s="414">
        <v>15600</v>
      </c>
      <c r="K179" s="414">
        <v>37182</v>
      </c>
    </row>
    <row r="180" spans="1:11" s="266" customFormat="1" ht="13.8">
      <c r="A180" s="412" t="s">
        <v>5887</v>
      </c>
      <c r="B180" s="412" t="s">
        <v>5888</v>
      </c>
      <c r="C180" s="258">
        <v>11772</v>
      </c>
      <c r="D180" s="413">
        <v>1355</v>
      </c>
      <c r="E180" s="413">
        <v>10140</v>
      </c>
      <c r="F180" s="414">
        <v>23267</v>
      </c>
      <c r="G180" s="414">
        <v>3924</v>
      </c>
      <c r="H180" s="414">
        <v>0</v>
      </c>
      <c r="I180" s="414">
        <v>15696</v>
      </c>
      <c r="J180" s="414">
        <v>0</v>
      </c>
      <c r="K180" s="414">
        <v>19620</v>
      </c>
    </row>
    <row r="181" spans="1:11" s="266" customFormat="1" ht="13.8">
      <c r="A181" s="412" t="s">
        <v>5889</v>
      </c>
      <c r="B181" s="412" t="s">
        <v>5890</v>
      </c>
      <c r="C181" s="258">
        <v>11438</v>
      </c>
      <c r="D181" s="413">
        <v>1355</v>
      </c>
      <c r="E181" s="413">
        <v>9909</v>
      </c>
      <c r="F181" s="414">
        <v>22702</v>
      </c>
      <c r="G181" s="414">
        <v>3812.6666666666665</v>
      </c>
      <c r="H181" s="414">
        <v>0</v>
      </c>
      <c r="I181" s="414">
        <v>17157</v>
      </c>
      <c r="J181" s="414">
        <v>15600</v>
      </c>
      <c r="K181" s="414">
        <v>36569.666666666672</v>
      </c>
    </row>
    <row r="182" spans="1:11" s="266" customFormat="1" ht="13.8">
      <c r="A182" s="412" t="s">
        <v>5889</v>
      </c>
      <c r="B182" s="412" t="s">
        <v>5890</v>
      </c>
      <c r="C182" s="258">
        <v>11438</v>
      </c>
      <c r="D182" s="413">
        <v>1355</v>
      </c>
      <c r="E182" s="413">
        <v>9909</v>
      </c>
      <c r="F182" s="414">
        <v>22702</v>
      </c>
      <c r="G182" s="414">
        <v>3812.6666666666665</v>
      </c>
      <c r="H182" s="414">
        <v>0</v>
      </c>
      <c r="I182" s="414">
        <v>15250.666666666666</v>
      </c>
      <c r="J182" s="414">
        <v>0</v>
      </c>
      <c r="K182" s="414">
        <v>19063.333333333332</v>
      </c>
    </row>
    <row r="183" spans="1:11" s="266" customFormat="1" ht="13.8">
      <c r="A183" s="412" t="s">
        <v>5891</v>
      </c>
      <c r="B183" s="412" t="s">
        <v>5892</v>
      </c>
      <c r="C183" s="258">
        <v>9711</v>
      </c>
      <c r="D183" s="413">
        <v>1355</v>
      </c>
      <c r="E183" s="413">
        <v>8517</v>
      </c>
      <c r="F183" s="414">
        <v>19583</v>
      </c>
      <c r="G183" s="414">
        <v>3237</v>
      </c>
      <c r="H183" s="414">
        <v>0</v>
      </c>
      <c r="I183" s="414">
        <v>14566.5</v>
      </c>
      <c r="J183" s="414">
        <v>15600</v>
      </c>
      <c r="K183" s="414">
        <v>33403.5</v>
      </c>
    </row>
    <row r="184" spans="1:11" s="266" customFormat="1" ht="13.8">
      <c r="A184" s="412" t="s">
        <v>5893</v>
      </c>
      <c r="B184" s="412" t="s">
        <v>5894</v>
      </c>
      <c r="C184" s="258">
        <v>11772</v>
      </c>
      <c r="D184" s="413">
        <v>1355</v>
      </c>
      <c r="E184" s="413">
        <v>10140</v>
      </c>
      <c r="F184" s="414">
        <v>23267</v>
      </c>
      <c r="G184" s="414">
        <v>3924</v>
      </c>
      <c r="H184" s="414">
        <v>0</v>
      </c>
      <c r="I184" s="414">
        <v>17658</v>
      </c>
      <c r="J184" s="414">
        <v>15600</v>
      </c>
      <c r="K184" s="414">
        <v>37182</v>
      </c>
    </row>
    <row r="185" spans="1:11" s="266" customFormat="1" ht="13.8">
      <c r="A185" s="412" t="s">
        <v>5895</v>
      </c>
      <c r="B185" s="412" t="s">
        <v>5896</v>
      </c>
      <c r="C185" s="258">
        <v>9711</v>
      </c>
      <c r="D185" s="413">
        <v>1355</v>
      </c>
      <c r="E185" s="413">
        <v>8517</v>
      </c>
      <c r="F185" s="414">
        <v>19583</v>
      </c>
      <c r="G185" s="414">
        <v>3237</v>
      </c>
      <c r="H185" s="414">
        <v>0</v>
      </c>
      <c r="I185" s="414">
        <v>14566.5</v>
      </c>
      <c r="J185" s="414">
        <v>15600</v>
      </c>
      <c r="K185" s="414">
        <v>33403.5</v>
      </c>
    </row>
    <row r="186" spans="1:11" s="266" customFormat="1" ht="13.8">
      <c r="A186" s="412" t="s">
        <v>5897</v>
      </c>
      <c r="B186" s="412" t="s">
        <v>5509</v>
      </c>
      <c r="C186" s="258">
        <v>19726</v>
      </c>
      <c r="D186" s="413">
        <v>1355</v>
      </c>
      <c r="E186" s="413">
        <v>19810</v>
      </c>
      <c r="F186" s="414">
        <v>40891</v>
      </c>
      <c r="G186" s="414">
        <v>6575.333333333333</v>
      </c>
      <c r="H186" s="414">
        <v>0</v>
      </c>
      <c r="I186" s="414">
        <v>29589</v>
      </c>
      <c r="J186" s="414">
        <v>15600</v>
      </c>
      <c r="K186" s="414">
        <v>51764.333333333336</v>
      </c>
    </row>
    <row r="187" spans="1:11" s="266" customFormat="1" ht="13.8">
      <c r="A187" s="412" t="s">
        <v>5898</v>
      </c>
      <c r="B187" s="412" t="s">
        <v>5899</v>
      </c>
      <c r="C187" s="258">
        <v>10237</v>
      </c>
      <c r="D187" s="413">
        <v>1355</v>
      </c>
      <c r="E187" s="413">
        <v>9096</v>
      </c>
      <c r="F187" s="414">
        <v>20688</v>
      </c>
      <c r="G187" s="414">
        <v>3412.3333333333335</v>
      </c>
      <c r="H187" s="414">
        <v>0</v>
      </c>
      <c r="I187" s="414">
        <v>15355.5</v>
      </c>
      <c r="J187" s="414">
        <v>15600</v>
      </c>
      <c r="K187" s="414">
        <v>34367.833333333328</v>
      </c>
    </row>
    <row r="188" spans="1:11" s="266" customFormat="1" ht="13.8">
      <c r="A188" s="412" t="s">
        <v>5900</v>
      </c>
      <c r="B188" s="412" t="s">
        <v>5901</v>
      </c>
      <c r="C188" s="258">
        <v>9711</v>
      </c>
      <c r="D188" s="413">
        <v>1355</v>
      </c>
      <c r="E188" s="413">
        <v>8517</v>
      </c>
      <c r="F188" s="414">
        <v>19583</v>
      </c>
      <c r="G188" s="414">
        <v>3237</v>
      </c>
      <c r="H188" s="414">
        <v>0</v>
      </c>
      <c r="I188" s="414">
        <v>14566.5</v>
      </c>
      <c r="J188" s="414">
        <v>15600</v>
      </c>
      <c r="K188" s="414">
        <v>33403.5</v>
      </c>
    </row>
    <row r="189" spans="1:11" s="266" customFormat="1" ht="13.8">
      <c r="A189" s="412" t="s">
        <v>5902</v>
      </c>
      <c r="B189" s="412" t="s">
        <v>5903</v>
      </c>
      <c r="C189" s="258">
        <v>12030</v>
      </c>
      <c r="D189" s="413">
        <v>1355</v>
      </c>
      <c r="E189" s="413">
        <v>10439</v>
      </c>
      <c r="F189" s="414">
        <v>23824</v>
      </c>
      <c r="G189" s="414">
        <v>4010</v>
      </c>
      <c r="H189" s="414">
        <v>0</v>
      </c>
      <c r="I189" s="414">
        <v>18045</v>
      </c>
      <c r="J189" s="414">
        <v>15600</v>
      </c>
      <c r="K189" s="414">
        <v>37655</v>
      </c>
    </row>
    <row r="190" spans="1:11" s="266" customFormat="1" ht="13.8">
      <c r="A190" s="412" t="s">
        <v>5904</v>
      </c>
      <c r="B190" s="412" t="s">
        <v>5905</v>
      </c>
      <c r="C190" s="258">
        <v>13179</v>
      </c>
      <c r="D190" s="413">
        <v>1355</v>
      </c>
      <c r="E190" s="413">
        <v>10578</v>
      </c>
      <c r="F190" s="414">
        <v>25112</v>
      </c>
      <c r="G190" s="414">
        <v>4393</v>
      </c>
      <c r="H190" s="414">
        <v>0</v>
      </c>
      <c r="I190" s="414">
        <v>19768.5</v>
      </c>
      <c r="J190" s="414">
        <v>15600</v>
      </c>
      <c r="K190" s="414">
        <v>39761.5</v>
      </c>
    </row>
    <row r="191" spans="1:11" s="266" customFormat="1" ht="13.8">
      <c r="A191" s="412" t="s">
        <v>5906</v>
      </c>
      <c r="B191" s="412" t="s">
        <v>5907</v>
      </c>
      <c r="C191" s="258">
        <v>13230</v>
      </c>
      <c r="D191" s="413">
        <v>1355</v>
      </c>
      <c r="E191" s="413">
        <v>15878</v>
      </c>
      <c r="F191" s="414">
        <v>30463</v>
      </c>
      <c r="G191" s="414">
        <v>4410</v>
      </c>
      <c r="H191" s="414">
        <v>0</v>
      </c>
      <c r="I191" s="414">
        <v>19845</v>
      </c>
      <c r="J191" s="414">
        <v>15600</v>
      </c>
      <c r="K191" s="414">
        <v>39855</v>
      </c>
    </row>
    <row r="192" spans="1:11" s="266" customFormat="1" ht="13.8">
      <c r="A192" s="412" t="s">
        <v>5908</v>
      </c>
      <c r="B192" s="412" t="s">
        <v>5909</v>
      </c>
      <c r="C192" s="258">
        <v>10237</v>
      </c>
      <c r="D192" s="413">
        <v>1355</v>
      </c>
      <c r="E192" s="413">
        <v>9096</v>
      </c>
      <c r="F192" s="414">
        <v>20688</v>
      </c>
      <c r="G192" s="414">
        <v>3412.3333333333335</v>
      </c>
      <c r="H192" s="414">
        <v>0</v>
      </c>
      <c r="I192" s="414">
        <v>15355.5</v>
      </c>
      <c r="J192" s="414">
        <v>15600</v>
      </c>
      <c r="K192" s="414">
        <v>34367.833333333328</v>
      </c>
    </row>
    <row r="193" spans="1:11" s="266" customFormat="1" ht="13.8">
      <c r="A193" s="412" t="s">
        <v>5910</v>
      </c>
      <c r="B193" s="412" t="s">
        <v>4699</v>
      </c>
      <c r="C193" s="258">
        <v>12410</v>
      </c>
      <c r="D193" s="413">
        <v>1355</v>
      </c>
      <c r="E193" s="413">
        <v>10432</v>
      </c>
      <c r="F193" s="414">
        <v>24197</v>
      </c>
      <c r="G193" s="414">
        <v>4136.666666666667</v>
      </c>
      <c r="H193" s="414">
        <v>0</v>
      </c>
      <c r="I193" s="414">
        <v>18615</v>
      </c>
      <c r="J193" s="414">
        <v>15600</v>
      </c>
      <c r="K193" s="414">
        <v>38351.666666666672</v>
      </c>
    </row>
    <row r="194" spans="1:11" s="266" customFormat="1" ht="13.8">
      <c r="A194" s="412" t="s">
        <v>5911</v>
      </c>
      <c r="B194" s="412" t="s">
        <v>5912</v>
      </c>
      <c r="C194" s="258">
        <v>20840</v>
      </c>
      <c r="D194" s="413">
        <v>1355</v>
      </c>
      <c r="E194" s="413">
        <v>23244</v>
      </c>
      <c r="F194" s="414">
        <v>45439</v>
      </c>
      <c r="G194" s="414">
        <v>6946.6666666666661</v>
      </c>
      <c r="H194" s="414">
        <v>0</v>
      </c>
      <c r="I194" s="414">
        <v>31260</v>
      </c>
      <c r="J194" s="414">
        <v>15600</v>
      </c>
      <c r="K194" s="414">
        <v>53806.666666666664</v>
      </c>
    </row>
    <row r="195" spans="1:11" s="266" customFormat="1" ht="13.8">
      <c r="A195" s="412" t="s">
        <v>5913</v>
      </c>
      <c r="B195" s="412" t="s">
        <v>5914</v>
      </c>
      <c r="C195" s="258">
        <v>14093</v>
      </c>
      <c r="D195" s="413">
        <v>1355</v>
      </c>
      <c r="E195" s="413">
        <v>16549</v>
      </c>
      <c r="F195" s="414">
        <v>31997</v>
      </c>
      <c r="G195" s="414">
        <v>4697.6666666666661</v>
      </c>
      <c r="H195" s="414">
        <v>0</v>
      </c>
      <c r="I195" s="414">
        <v>21139.5</v>
      </c>
      <c r="J195" s="414">
        <v>15600</v>
      </c>
      <c r="K195" s="414">
        <v>41437.166666666664</v>
      </c>
    </row>
    <row r="196" spans="1:11" s="266" customFormat="1" ht="13.8">
      <c r="A196" s="412" t="s">
        <v>5913</v>
      </c>
      <c r="B196" s="412" t="s">
        <v>5914</v>
      </c>
      <c r="C196" s="258">
        <v>14093</v>
      </c>
      <c r="D196" s="413">
        <v>1355</v>
      </c>
      <c r="E196" s="413">
        <v>16549</v>
      </c>
      <c r="F196" s="414">
        <v>31997</v>
      </c>
      <c r="G196" s="414">
        <v>4697.6666666666661</v>
      </c>
      <c r="H196" s="414">
        <v>0</v>
      </c>
      <c r="I196" s="414">
        <v>18790.666666666664</v>
      </c>
      <c r="J196" s="414">
        <v>0</v>
      </c>
      <c r="K196" s="414">
        <v>23488.333333333328</v>
      </c>
    </row>
    <row r="197" spans="1:11" s="266" customFormat="1" ht="13.8">
      <c r="A197" s="412" t="s">
        <v>5915</v>
      </c>
      <c r="B197" s="412" t="s">
        <v>5916</v>
      </c>
      <c r="C197" s="258">
        <v>12511</v>
      </c>
      <c r="D197" s="413">
        <v>1355</v>
      </c>
      <c r="E197" s="413">
        <v>14773</v>
      </c>
      <c r="F197" s="414">
        <v>28639</v>
      </c>
      <c r="G197" s="414">
        <v>4170.3333333333339</v>
      </c>
      <c r="H197" s="414">
        <v>0</v>
      </c>
      <c r="I197" s="414">
        <v>18766.5</v>
      </c>
      <c r="J197" s="414">
        <v>15600</v>
      </c>
      <c r="K197" s="414">
        <v>38536.833333333336</v>
      </c>
    </row>
    <row r="198" spans="1:11" s="266" customFormat="1" ht="13.8">
      <c r="A198" s="412" t="s">
        <v>5915</v>
      </c>
      <c r="B198" s="412" t="s">
        <v>5916</v>
      </c>
      <c r="C198" s="258">
        <v>12511</v>
      </c>
      <c r="D198" s="413">
        <v>1355</v>
      </c>
      <c r="E198" s="413">
        <v>14773</v>
      </c>
      <c r="F198" s="414">
        <v>28639</v>
      </c>
      <c r="G198" s="414">
        <v>4170.3333333333339</v>
      </c>
      <c r="H198" s="414">
        <v>0</v>
      </c>
      <c r="I198" s="414">
        <v>16681.333333333336</v>
      </c>
      <c r="J198" s="414">
        <v>0</v>
      </c>
      <c r="K198" s="414">
        <v>20851.666666666672</v>
      </c>
    </row>
    <row r="199" spans="1:11" s="266" customFormat="1" ht="13.8">
      <c r="A199" s="412" t="s">
        <v>5917</v>
      </c>
      <c r="B199" s="412" t="s">
        <v>5918</v>
      </c>
      <c r="C199" s="258">
        <v>13230</v>
      </c>
      <c r="D199" s="413">
        <v>1355</v>
      </c>
      <c r="E199" s="413">
        <v>15782</v>
      </c>
      <c r="F199" s="414">
        <v>30367</v>
      </c>
      <c r="G199" s="414">
        <v>4410</v>
      </c>
      <c r="H199" s="414">
        <v>0</v>
      </c>
      <c r="I199" s="414">
        <v>19845</v>
      </c>
      <c r="J199" s="414">
        <v>15600</v>
      </c>
      <c r="K199" s="414">
        <v>39855</v>
      </c>
    </row>
    <row r="200" spans="1:11" s="266" customFormat="1" ht="13.8">
      <c r="A200" s="412" t="s">
        <v>5917</v>
      </c>
      <c r="B200" s="412" t="s">
        <v>5918</v>
      </c>
      <c r="C200" s="258">
        <v>13230</v>
      </c>
      <c r="D200" s="413">
        <v>1355</v>
      </c>
      <c r="E200" s="413">
        <v>15782</v>
      </c>
      <c r="F200" s="414">
        <v>30367</v>
      </c>
      <c r="G200" s="414">
        <v>4410</v>
      </c>
      <c r="H200" s="414">
        <v>0</v>
      </c>
      <c r="I200" s="414">
        <v>17640</v>
      </c>
      <c r="J200" s="414">
        <v>0</v>
      </c>
      <c r="K200" s="414">
        <v>22050</v>
      </c>
    </row>
    <row r="201" spans="1:11" s="266" customFormat="1" ht="13.8">
      <c r="A201" s="412" t="s">
        <v>5919</v>
      </c>
      <c r="B201" s="412" t="s">
        <v>5920</v>
      </c>
      <c r="C201" s="258">
        <v>12707</v>
      </c>
      <c r="D201" s="413">
        <v>1355</v>
      </c>
      <c r="E201" s="413">
        <v>14751</v>
      </c>
      <c r="F201" s="414">
        <v>28813</v>
      </c>
      <c r="G201" s="414">
        <v>4235.666666666667</v>
      </c>
      <c r="H201" s="414">
        <v>0</v>
      </c>
      <c r="I201" s="414">
        <v>19060.5</v>
      </c>
      <c r="J201" s="414">
        <v>15600</v>
      </c>
      <c r="K201" s="414">
        <v>38896.166666666672</v>
      </c>
    </row>
    <row r="202" spans="1:11" s="266" customFormat="1" ht="13.8">
      <c r="A202" s="412" t="s">
        <v>5921</v>
      </c>
      <c r="B202" s="412" t="s">
        <v>5922</v>
      </c>
      <c r="C202" s="258">
        <v>15549</v>
      </c>
      <c r="D202" s="413">
        <v>1355</v>
      </c>
      <c r="E202" s="413">
        <v>18191</v>
      </c>
      <c r="F202" s="414">
        <v>35095</v>
      </c>
      <c r="G202" s="414">
        <v>5183</v>
      </c>
      <c r="H202" s="414">
        <v>0</v>
      </c>
      <c r="I202" s="414">
        <v>23323.499999999996</v>
      </c>
      <c r="J202" s="414">
        <v>15600</v>
      </c>
      <c r="K202" s="414">
        <v>44106.5</v>
      </c>
    </row>
    <row r="203" spans="1:11" s="266" customFormat="1" ht="13.8">
      <c r="A203" s="412" t="s">
        <v>5923</v>
      </c>
      <c r="B203" s="412" t="s">
        <v>5924</v>
      </c>
      <c r="C203" s="258">
        <v>19775</v>
      </c>
      <c r="D203" s="413">
        <v>1355</v>
      </c>
      <c r="E203" s="413">
        <v>22827</v>
      </c>
      <c r="F203" s="414">
        <v>43957</v>
      </c>
      <c r="G203" s="414">
        <v>6591.6666666666661</v>
      </c>
      <c r="H203" s="414">
        <v>0</v>
      </c>
      <c r="I203" s="414">
        <v>29662.5</v>
      </c>
      <c r="J203" s="414">
        <v>15600</v>
      </c>
      <c r="K203" s="414">
        <v>51854.166666666664</v>
      </c>
    </row>
    <row r="204" spans="1:11" s="266" customFormat="1" ht="13.8">
      <c r="A204" s="412" t="s">
        <v>5923</v>
      </c>
      <c r="B204" s="412" t="s">
        <v>5924</v>
      </c>
      <c r="C204" s="258">
        <v>19775</v>
      </c>
      <c r="D204" s="413">
        <v>1355</v>
      </c>
      <c r="E204" s="413">
        <v>22827</v>
      </c>
      <c r="F204" s="414">
        <v>43957</v>
      </c>
      <c r="G204" s="414">
        <v>6591.6666666666661</v>
      </c>
      <c r="H204" s="414">
        <v>0</v>
      </c>
      <c r="I204" s="414">
        <v>26366.666666666664</v>
      </c>
      <c r="J204" s="414">
        <v>0</v>
      </c>
      <c r="K204" s="414">
        <v>32958.333333333328</v>
      </c>
    </row>
    <row r="205" spans="1:11" s="266" customFormat="1" ht="13.8">
      <c r="A205" s="412" t="s">
        <v>5925</v>
      </c>
      <c r="B205" s="412" t="s">
        <v>5926</v>
      </c>
      <c r="C205" s="258">
        <v>20721</v>
      </c>
      <c r="D205" s="413">
        <v>1355</v>
      </c>
      <c r="E205" s="413">
        <v>23163</v>
      </c>
      <c r="F205" s="414">
        <v>45239</v>
      </c>
      <c r="G205" s="414">
        <v>6907</v>
      </c>
      <c r="H205" s="414">
        <v>0</v>
      </c>
      <c r="I205" s="414">
        <v>31081.500000000004</v>
      </c>
      <c r="J205" s="414">
        <v>15600</v>
      </c>
      <c r="K205" s="414">
        <v>53588.5</v>
      </c>
    </row>
    <row r="206" spans="1:11" s="266" customFormat="1" ht="13.8">
      <c r="A206" s="412" t="s">
        <v>5927</v>
      </c>
      <c r="B206" s="412" t="s">
        <v>5928</v>
      </c>
      <c r="C206" s="258">
        <v>19775</v>
      </c>
      <c r="D206" s="413">
        <v>1355</v>
      </c>
      <c r="E206" s="413">
        <v>22827</v>
      </c>
      <c r="F206" s="414">
        <v>43957</v>
      </c>
      <c r="G206" s="414">
        <v>6591.6666666666661</v>
      </c>
      <c r="H206" s="414">
        <v>0</v>
      </c>
      <c r="I206" s="414">
        <v>29662.5</v>
      </c>
      <c r="J206" s="414">
        <v>15600</v>
      </c>
      <c r="K206" s="414">
        <v>51854.166666666664</v>
      </c>
    </row>
    <row r="207" spans="1:11" s="266" customFormat="1" ht="13.8">
      <c r="A207" s="412" t="s">
        <v>5929</v>
      </c>
      <c r="B207" s="412" t="s">
        <v>5930</v>
      </c>
      <c r="C207" s="258">
        <v>12359</v>
      </c>
      <c r="D207" s="413">
        <v>1355</v>
      </c>
      <c r="E207" s="413">
        <v>10199</v>
      </c>
      <c r="F207" s="414">
        <v>23913</v>
      </c>
      <c r="G207" s="414">
        <v>4119.6666666666661</v>
      </c>
      <c r="H207" s="414">
        <v>0</v>
      </c>
      <c r="I207" s="414">
        <v>18538.5</v>
      </c>
      <c r="J207" s="414">
        <v>15600</v>
      </c>
      <c r="K207" s="414">
        <v>38258.166666666664</v>
      </c>
    </row>
    <row r="208" spans="1:11" s="266" customFormat="1" ht="13.8">
      <c r="A208" s="412" t="s">
        <v>5929</v>
      </c>
      <c r="B208" s="412" t="s">
        <v>5930</v>
      </c>
      <c r="C208" s="258">
        <v>12359</v>
      </c>
      <c r="D208" s="413">
        <v>1355</v>
      </c>
      <c r="E208" s="413">
        <v>10199</v>
      </c>
      <c r="F208" s="414">
        <v>23913</v>
      </c>
      <c r="G208" s="414">
        <v>4119.6666666666661</v>
      </c>
      <c r="H208" s="414">
        <v>0</v>
      </c>
      <c r="I208" s="414">
        <v>16478.666666666664</v>
      </c>
      <c r="J208" s="414">
        <v>0</v>
      </c>
      <c r="K208" s="414">
        <v>20598.333333333328</v>
      </c>
    </row>
    <row r="209" spans="1:11" s="266" customFormat="1" ht="13.8">
      <c r="A209" s="412" t="s">
        <v>5931</v>
      </c>
      <c r="B209" s="412" t="s">
        <v>5932</v>
      </c>
      <c r="C209" s="258">
        <v>12030</v>
      </c>
      <c r="D209" s="413">
        <v>1355</v>
      </c>
      <c r="E209" s="413">
        <v>10439</v>
      </c>
      <c r="F209" s="414">
        <v>23824</v>
      </c>
      <c r="G209" s="414">
        <v>4010</v>
      </c>
      <c r="H209" s="414">
        <v>0</v>
      </c>
      <c r="I209" s="414">
        <v>18045</v>
      </c>
      <c r="J209" s="414">
        <v>15600</v>
      </c>
      <c r="K209" s="414">
        <v>37655</v>
      </c>
    </row>
    <row r="210" spans="1:11" s="266" customFormat="1" ht="13.8">
      <c r="A210" s="412" t="s">
        <v>5933</v>
      </c>
      <c r="B210" s="412" t="s">
        <v>5934</v>
      </c>
      <c r="C210" s="258">
        <v>17740</v>
      </c>
      <c r="D210" s="413">
        <v>1355</v>
      </c>
      <c r="E210" s="413">
        <v>17909</v>
      </c>
      <c r="F210" s="414">
        <v>37004</v>
      </c>
      <c r="G210" s="414">
        <v>5913.3333333333339</v>
      </c>
      <c r="H210" s="414">
        <v>0</v>
      </c>
      <c r="I210" s="414">
        <v>26610</v>
      </c>
      <c r="J210" s="414">
        <v>15600</v>
      </c>
      <c r="K210" s="414">
        <v>48123.333333333336</v>
      </c>
    </row>
    <row r="211" spans="1:11" s="266" customFormat="1" ht="13.8">
      <c r="A211" s="412" t="s">
        <v>5933</v>
      </c>
      <c r="B211" s="412" t="s">
        <v>5934</v>
      </c>
      <c r="C211" s="258">
        <v>17740</v>
      </c>
      <c r="D211" s="413">
        <v>1355</v>
      </c>
      <c r="E211" s="413">
        <v>17909</v>
      </c>
      <c r="F211" s="414">
        <v>37004</v>
      </c>
      <c r="G211" s="414">
        <v>5913.3333333333339</v>
      </c>
      <c r="H211" s="414">
        <v>0</v>
      </c>
      <c r="I211" s="414">
        <v>23653.333333333336</v>
      </c>
      <c r="J211" s="414">
        <v>0</v>
      </c>
      <c r="K211" s="414">
        <v>29566.666666666672</v>
      </c>
    </row>
    <row r="212" spans="1:11" s="266" customFormat="1" ht="13.8">
      <c r="A212" s="412" t="s">
        <v>5935</v>
      </c>
      <c r="B212" s="412" t="s">
        <v>5936</v>
      </c>
      <c r="C212" s="258">
        <v>19726</v>
      </c>
      <c r="D212" s="413">
        <v>1355</v>
      </c>
      <c r="E212" s="413">
        <v>18921</v>
      </c>
      <c r="F212" s="414">
        <v>40002</v>
      </c>
      <c r="G212" s="414">
        <v>6575.333333333333</v>
      </c>
      <c r="H212" s="414">
        <v>0</v>
      </c>
      <c r="I212" s="414">
        <v>29589</v>
      </c>
      <c r="J212" s="414">
        <v>15600</v>
      </c>
      <c r="K212" s="414">
        <v>51764.333333333336</v>
      </c>
    </row>
    <row r="213" spans="1:11" s="266" customFormat="1" ht="13.8">
      <c r="A213" s="412" t="s">
        <v>5935</v>
      </c>
      <c r="B213" s="412" t="s">
        <v>5936</v>
      </c>
      <c r="C213" s="258">
        <v>19726</v>
      </c>
      <c r="D213" s="413">
        <v>1355</v>
      </c>
      <c r="E213" s="413">
        <v>18921</v>
      </c>
      <c r="F213" s="414">
        <v>40002</v>
      </c>
      <c r="G213" s="414">
        <v>6575.333333333333</v>
      </c>
      <c r="H213" s="414">
        <v>0</v>
      </c>
      <c r="I213" s="414">
        <v>26301.333333333332</v>
      </c>
      <c r="J213" s="414">
        <v>0</v>
      </c>
      <c r="K213" s="414">
        <v>32876.666666666664</v>
      </c>
    </row>
    <row r="214" spans="1:11" s="266" customFormat="1" ht="13.8">
      <c r="A214" s="412" t="s">
        <v>5937</v>
      </c>
      <c r="B214" s="412" t="s">
        <v>5938</v>
      </c>
      <c r="C214" s="258">
        <v>17740</v>
      </c>
      <c r="D214" s="413">
        <v>1355</v>
      </c>
      <c r="E214" s="413">
        <v>17908</v>
      </c>
      <c r="F214" s="414">
        <v>37003</v>
      </c>
      <c r="G214" s="414">
        <v>5913.3333333333339</v>
      </c>
      <c r="H214" s="414">
        <v>0</v>
      </c>
      <c r="I214" s="414">
        <v>26610</v>
      </c>
      <c r="J214" s="414">
        <v>15600</v>
      </c>
      <c r="K214" s="414">
        <v>48123.333333333336</v>
      </c>
    </row>
    <row r="215" spans="1:11" s="266" customFormat="1" ht="13.8">
      <c r="A215" s="412" t="s">
        <v>5937</v>
      </c>
      <c r="B215" s="412" t="s">
        <v>5938</v>
      </c>
      <c r="C215" s="258">
        <v>17740</v>
      </c>
      <c r="D215" s="413">
        <v>1355</v>
      </c>
      <c r="E215" s="413">
        <v>17908</v>
      </c>
      <c r="F215" s="414">
        <v>37003</v>
      </c>
      <c r="G215" s="414">
        <v>5913.3333333333339</v>
      </c>
      <c r="H215" s="414">
        <v>0</v>
      </c>
      <c r="I215" s="414">
        <v>23653.333333333336</v>
      </c>
      <c r="J215" s="414">
        <v>0</v>
      </c>
      <c r="K215" s="414">
        <v>29566.666666666672</v>
      </c>
    </row>
    <row r="216" spans="1:11" s="266" customFormat="1" ht="13.8">
      <c r="A216" s="412" t="s">
        <v>5939</v>
      </c>
      <c r="B216" s="412" t="s">
        <v>5940</v>
      </c>
      <c r="C216" s="258">
        <v>16772</v>
      </c>
      <c r="D216" s="413">
        <v>1355</v>
      </c>
      <c r="E216" s="413">
        <v>15735</v>
      </c>
      <c r="F216" s="414">
        <v>33862</v>
      </c>
      <c r="G216" s="414">
        <v>5590.666666666667</v>
      </c>
      <c r="H216" s="414">
        <v>0</v>
      </c>
      <c r="I216" s="414">
        <v>25158.000000000004</v>
      </c>
      <c r="J216" s="414">
        <v>15600</v>
      </c>
      <c r="K216" s="414">
        <v>46348.666666666672</v>
      </c>
    </row>
    <row r="217" spans="1:11" s="266" customFormat="1" ht="13.8">
      <c r="A217" s="412" t="s">
        <v>5939</v>
      </c>
      <c r="B217" s="412" t="s">
        <v>5940</v>
      </c>
      <c r="C217" s="258">
        <v>16772</v>
      </c>
      <c r="D217" s="413">
        <v>1355</v>
      </c>
      <c r="E217" s="413">
        <v>15735</v>
      </c>
      <c r="F217" s="414">
        <v>33862</v>
      </c>
      <c r="G217" s="414">
        <v>5590.666666666667</v>
      </c>
      <c r="H217" s="414">
        <v>0</v>
      </c>
      <c r="I217" s="414">
        <v>22362.666666666668</v>
      </c>
      <c r="J217" s="414">
        <v>0</v>
      </c>
      <c r="K217" s="414">
        <v>27953.333333333336</v>
      </c>
    </row>
    <row r="218" spans="1:11" s="266" customFormat="1" ht="13.8">
      <c r="A218" s="412" t="s">
        <v>5941</v>
      </c>
      <c r="B218" s="412" t="s">
        <v>5942</v>
      </c>
      <c r="C218" s="258">
        <v>16865</v>
      </c>
      <c r="D218" s="413">
        <v>1355</v>
      </c>
      <c r="E218" s="413">
        <v>16965</v>
      </c>
      <c r="F218" s="414">
        <v>35185</v>
      </c>
      <c r="G218" s="414">
        <v>5621.6666666666661</v>
      </c>
      <c r="H218" s="414">
        <v>0</v>
      </c>
      <c r="I218" s="414">
        <v>25297.5</v>
      </c>
      <c r="J218" s="414">
        <v>15600</v>
      </c>
      <c r="K218" s="414">
        <v>46519.166666666664</v>
      </c>
    </row>
    <row r="219" spans="1:11" s="266" customFormat="1" ht="13.8">
      <c r="A219" s="412" t="s">
        <v>5943</v>
      </c>
      <c r="B219" s="412" t="s">
        <v>5944</v>
      </c>
      <c r="C219" s="258">
        <v>17330</v>
      </c>
      <c r="D219" s="413">
        <v>1355</v>
      </c>
      <c r="E219" s="413">
        <v>17529</v>
      </c>
      <c r="F219" s="414">
        <v>36214</v>
      </c>
      <c r="G219" s="414">
        <v>5776.6666666666661</v>
      </c>
      <c r="H219" s="414">
        <v>0</v>
      </c>
      <c r="I219" s="414">
        <v>25995</v>
      </c>
      <c r="J219" s="414">
        <v>15600</v>
      </c>
      <c r="K219" s="414">
        <v>47371.666666666664</v>
      </c>
    </row>
    <row r="220" spans="1:11" s="266" customFormat="1" ht="13.8">
      <c r="A220" s="412" t="s">
        <v>5945</v>
      </c>
      <c r="B220" s="412" t="s">
        <v>5946</v>
      </c>
      <c r="C220" s="258">
        <v>18532</v>
      </c>
      <c r="D220" s="413">
        <v>1355</v>
      </c>
      <c r="E220" s="413">
        <v>18629</v>
      </c>
      <c r="F220" s="414">
        <v>38516</v>
      </c>
      <c r="G220" s="414">
        <v>6177.3333333333339</v>
      </c>
      <c r="H220" s="414">
        <v>0</v>
      </c>
      <c r="I220" s="414">
        <v>27798</v>
      </c>
      <c r="J220" s="414">
        <v>15600</v>
      </c>
      <c r="K220" s="414">
        <v>49575.333333333336</v>
      </c>
    </row>
    <row r="221" spans="1:11" s="266" customFormat="1" ht="13.8">
      <c r="A221" s="412" t="s">
        <v>5945</v>
      </c>
      <c r="B221" s="412" t="s">
        <v>5946</v>
      </c>
      <c r="C221" s="258">
        <v>18532</v>
      </c>
      <c r="D221" s="413">
        <v>1355</v>
      </c>
      <c r="E221" s="413">
        <v>18629</v>
      </c>
      <c r="F221" s="414">
        <v>38516</v>
      </c>
      <c r="G221" s="414">
        <v>6177.3333333333339</v>
      </c>
      <c r="H221" s="414">
        <v>0</v>
      </c>
      <c r="I221" s="414">
        <v>24709.333333333336</v>
      </c>
      <c r="J221" s="414">
        <v>0</v>
      </c>
      <c r="K221" s="414">
        <v>30886.666666666672</v>
      </c>
    </row>
    <row r="222" spans="1:11" s="266" customFormat="1" ht="13.8">
      <c r="A222" s="412" t="s">
        <v>5947</v>
      </c>
      <c r="B222" s="412" t="s">
        <v>5948</v>
      </c>
      <c r="C222" s="258">
        <v>16953</v>
      </c>
      <c r="D222" s="413">
        <v>1355</v>
      </c>
      <c r="E222" s="413">
        <v>15574</v>
      </c>
      <c r="F222" s="414">
        <v>33882</v>
      </c>
      <c r="G222" s="414">
        <v>5651</v>
      </c>
      <c r="H222" s="414">
        <v>0</v>
      </c>
      <c r="I222" s="414">
        <v>25429.5</v>
      </c>
      <c r="J222" s="414">
        <v>15600</v>
      </c>
      <c r="K222" s="414">
        <v>46680.5</v>
      </c>
    </row>
    <row r="223" spans="1:11" s="266" customFormat="1" ht="13.8">
      <c r="A223" s="412" t="s">
        <v>5947</v>
      </c>
      <c r="B223" s="412" t="s">
        <v>5948</v>
      </c>
      <c r="C223" s="258">
        <v>16953</v>
      </c>
      <c r="D223" s="413">
        <v>1355</v>
      </c>
      <c r="E223" s="413">
        <v>15574</v>
      </c>
      <c r="F223" s="414">
        <v>33882</v>
      </c>
      <c r="G223" s="414">
        <v>5651</v>
      </c>
      <c r="H223" s="414">
        <v>0</v>
      </c>
      <c r="I223" s="414">
        <v>22604</v>
      </c>
      <c r="J223" s="414">
        <v>0</v>
      </c>
      <c r="K223" s="414">
        <v>28255</v>
      </c>
    </row>
    <row r="224" spans="1:11" s="266" customFormat="1" ht="13.8">
      <c r="A224" s="412" t="s">
        <v>5949</v>
      </c>
      <c r="B224" s="412" t="s">
        <v>5950</v>
      </c>
      <c r="C224" s="258">
        <v>19022</v>
      </c>
      <c r="D224" s="413">
        <v>1355</v>
      </c>
      <c r="E224" s="413">
        <v>20247</v>
      </c>
      <c r="F224" s="414">
        <v>40624</v>
      </c>
      <c r="G224" s="414">
        <v>6340.666666666667</v>
      </c>
      <c r="H224" s="414">
        <v>0</v>
      </c>
      <c r="I224" s="414">
        <v>28533.000000000004</v>
      </c>
      <c r="J224" s="414">
        <v>15600</v>
      </c>
      <c r="K224" s="414">
        <v>50473.666666666672</v>
      </c>
    </row>
    <row r="225" spans="1:11" s="266" customFormat="1" ht="13.8">
      <c r="A225" s="412" t="s">
        <v>5951</v>
      </c>
      <c r="B225" s="412" t="s">
        <v>5952</v>
      </c>
      <c r="C225" s="258">
        <v>12030</v>
      </c>
      <c r="D225" s="413">
        <v>1355</v>
      </c>
      <c r="E225" s="413">
        <v>10439</v>
      </c>
      <c r="F225" s="414">
        <v>23824</v>
      </c>
      <c r="G225" s="414">
        <v>4010</v>
      </c>
      <c r="H225" s="414">
        <v>0</v>
      </c>
      <c r="I225" s="414">
        <v>18045</v>
      </c>
      <c r="J225" s="414">
        <v>15600</v>
      </c>
      <c r="K225" s="414">
        <v>37655</v>
      </c>
    </row>
    <row r="226" spans="1:11" s="266" customFormat="1" ht="13.8">
      <c r="A226" s="412" t="s">
        <v>5951</v>
      </c>
      <c r="B226" s="412" t="s">
        <v>5952</v>
      </c>
      <c r="C226" s="258">
        <v>12030</v>
      </c>
      <c r="D226" s="413">
        <v>1355</v>
      </c>
      <c r="E226" s="413">
        <v>10439</v>
      </c>
      <c r="F226" s="414">
        <v>23824</v>
      </c>
      <c r="G226" s="414">
        <v>4010</v>
      </c>
      <c r="H226" s="414">
        <v>0</v>
      </c>
      <c r="I226" s="414">
        <v>16040</v>
      </c>
      <c r="J226" s="414">
        <v>0</v>
      </c>
      <c r="K226" s="414">
        <v>20050</v>
      </c>
    </row>
    <row r="227" spans="1:11" s="266" customFormat="1" ht="13.8">
      <c r="A227" s="412" t="s">
        <v>5953</v>
      </c>
      <c r="B227" s="412" t="s">
        <v>5954</v>
      </c>
      <c r="C227" s="258">
        <v>9711</v>
      </c>
      <c r="D227" s="413">
        <v>1355</v>
      </c>
      <c r="E227" s="413">
        <v>8350</v>
      </c>
      <c r="F227" s="414">
        <v>19416</v>
      </c>
      <c r="G227" s="414">
        <v>3237</v>
      </c>
      <c r="H227" s="414">
        <v>0</v>
      </c>
      <c r="I227" s="414">
        <v>14566.5</v>
      </c>
      <c r="J227" s="414">
        <v>15600</v>
      </c>
      <c r="K227" s="414">
        <v>33403.5</v>
      </c>
    </row>
    <row r="228" spans="1:11" s="266" customFormat="1" ht="13.8">
      <c r="A228" s="412" t="s">
        <v>5953</v>
      </c>
      <c r="B228" s="412" t="s">
        <v>5954</v>
      </c>
      <c r="C228" s="258">
        <v>9711</v>
      </c>
      <c r="D228" s="413">
        <v>1355</v>
      </c>
      <c r="E228" s="413">
        <v>8350</v>
      </c>
      <c r="F228" s="414">
        <v>19416</v>
      </c>
      <c r="G228" s="414">
        <v>3237</v>
      </c>
      <c r="H228" s="414">
        <v>0</v>
      </c>
      <c r="I228" s="414">
        <v>12948</v>
      </c>
      <c r="J228" s="414">
        <v>0</v>
      </c>
      <c r="K228" s="414">
        <v>16185</v>
      </c>
    </row>
    <row r="229" spans="1:11" s="266" customFormat="1" ht="13.8">
      <c r="A229" s="412" t="s">
        <v>5955</v>
      </c>
      <c r="B229" s="412" t="s">
        <v>5956</v>
      </c>
      <c r="C229" s="258">
        <v>9711</v>
      </c>
      <c r="D229" s="413">
        <v>1355</v>
      </c>
      <c r="E229" s="413">
        <v>8350</v>
      </c>
      <c r="F229" s="414">
        <v>19416</v>
      </c>
      <c r="G229" s="414">
        <v>3237</v>
      </c>
      <c r="H229" s="414">
        <v>0</v>
      </c>
      <c r="I229" s="414">
        <v>14566.5</v>
      </c>
      <c r="J229" s="414">
        <v>15600</v>
      </c>
      <c r="K229" s="414">
        <v>33403.5</v>
      </c>
    </row>
    <row r="230" spans="1:11" s="266" customFormat="1" ht="13.8">
      <c r="A230" s="412" t="s">
        <v>5955</v>
      </c>
      <c r="B230" s="412" t="s">
        <v>5956</v>
      </c>
      <c r="C230" s="258">
        <v>9711</v>
      </c>
      <c r="D230" s="413">
        <v>1355</v>
      </c>
      <c r="E230" s="413">
        <v>8350</v>
      </c>
      <c r="F230" s="414">
        <v>19416</v>
      </c>
      <c r="G230" s="414">
        <v>3237</v>
      </c>
      <c r="H230" s="414">
        <v>0</v>
      </c>
      <c r="I230" s="414">
        <v>12948</v>
      </c>
      <c r="J230" s="414">
        <v>0</v>
      </c>
      <c r="K230" s="414">
        <v>16185</v>
      </c>
    </row>
    <row r="231" spans="1:11" s="266" customFormat="1" ht="13.8">
      <c r="A231" s="412" t="s">
        <v>5957</v>
      </c>
      <c r="B231" s="412" t="s">
        <v>5958</v>
      </c>
      <c r="C231" s="258">
        <v>9685</v>
      </c>
      <c r="D231" s="413">
        <v>1355</v>
      </c>
      <c r="E231" s="413">
        <v>7008</v>
      </c>
      <c r="F231" s="414">
        <v>18048</v>
      </c>
      <c r="G231" s="414">
        <v>3228.333333333333</v>
      </c>
      <c r="H231" s="414">
        <v>0</v>
      </c>
      <c r="I231" s="414">
        <v>14527.5</v>
      </c>
      <c r="J231" s="414">
        <v>15600</v>
      </c>
      <c r="K231" s="414">
        <v>33355.833333333328</v>
      </c>
    </row>
    <row r="232" spans="1:11" s="266" customFormat="1" ht="13.8">
      <c r="A232" s="412" t="s">
        <v>5957</v>
      </c>
      <c r="B232" s="412" t="s">
        <v>5958</v>
      </c>
      <c r="C232" s="258">
        <v>9685</v>
      </c>
      <c r="D232" s="413">
        <v>1355</v>
      </c>
      <c r="E232" s="413">
        <v>7008</v>
      </c>
      <c r="F232" s="414">
        <v>18048</v>
      </c>
      <c r="G232" s="414">
        <v>3228.333333333333</v>
      </c>
      <c r="H232" s="414">
        <v>0</v>
      </c>
      <c r="I232" s="414">
        <v>12913.333333333332</v>
      </c>
      <c r="J232" s="414">
        <v>0</v>
      </c>
      <c r="K232" s="414">
        <v>16141.666666666664</v>
      </c>
    </row>
    <row r="233" spans="1:11" s="266" customFormat="1" ht="13.8">
      <c r="A233" s="412" t="s">
        <v>5959</v>
      </c>
      <c r="B233" s="412" t="s">
        <v>5960</v>
      </c>
      <c r="C233" s="258">
        <v>9685</v>
      </c>
      <c r="D233" s="413">
        <v>1355</v>
      </c>
      <c r="E233" s="413">
        <v>7008</v>
      </c>
      <c r="F233" s="414">
        <v>18048</v>
      </c>
      <c r="G233" s="414">
        <v>3228.333333333333</v>
      </c>
      <c r="H233" s="414">
        <v>0</v>
      </c>
      <c r="I233" s="414">
        <v>14527.5</v>
      </c>
      <c r="J233" s="414">
        <v>15600</v>
      </c>
      <c r="K233" s="414">
        <v>33355.833333333328</v>
      </c>
    </row>
    <row r="234" spans="1:11" s="266" customFormat="1" ht="13.8">
      <c r="A234" s="412" t="s">
        <v>5961</v>
      </c>
      <c r="B234" s="412" t="s">
        <v>5962</v>
      </c>
      <c r="C234" s="258">
        <v>10237</v>
      </c>
      <c r="D234" s="413">
        <v>1355</v>
      </c>
      <c r="E234" s="413">
        <v>9096</v>
      </c>
      <c r="F234" s="414">
        <v>20688</v>
      </c>
      <c r="G234" s="414">
        <v>3412.3333333333335</v>
      </c>
      <c r="H234" s="414">
        <v>0</v>
      </c>
      <c r="I234" s="414">
        <v>15355.5</v>
      </c>
      <c r="J234" s="414">
        <v>15600</v>
      </c>
      <c r="K234" s="414">
        <v>34367.833333333328</v>
      </c>
    </row>
    <row r="235" spans="1:11" s="266" customFormat="1" ht="13.8">
      <c r="A235" s="412" t="s">
        <v>5963</v>
      </c>
      <c r="B235" s="412" t="s">
        <v>5964</v>
      </c>
      <c r="C235" s="258">
        <v>9638</v>
      </c>
      <c r="D235" s="413">
        <v>1355</v>
      </c>
      <c r="E235" s="413">
        <v>10741</v>
      </c>
      <c r="F235" s="414">
        <v>21734</v>
      </c>
      <c r="G235" s="414">
        <v>3212.6666666666665</v>
      </c>
      <c r="H235" s="414">
        <v>0</v>
      </c>
      <c r="I235" s="414">
        <v>14457</v>
      </c>
      <c r="J235" s="414">
        <v>15600</v>
      </c>
      <c r="K235" s="414">
        <v>33269.666666666672</v>
      </c>
    </row>
    <row r="236" spans="1:11" s="266" customFormat="1" ht="13.8">
      <c r="A236" s="412" t="s">
        <v>5963</v>
      </c>
      <c r="B236" s="412" t="s">
        <v>5964</v>
      </c>
      <c r="C236" s="258">
        <v>9638</v>
      </c>
      <c r="D236" s="413">
        <v>1355</v>
      </c>
      <c r="E236" s="413">
        <v>10741</v>
      </c>
      <c r="F236" s="414">
        <v>21734</v>
      </c>
      <c r="G236" s="414">
        <v>3212.6666666666665</v>
      </c>
      <c r="H236" s="414">
        <v>0</v>
      </c>
      <c r="I236" s="414">
        <v>12850.666666666666</v>
      </c>
      <c r="J236" s="414">
        <v>0</v>
      </c>
      <c r="K236" s="414">
        <v>16063.333333333332</v>
      </c>
    </row>
    <row r="237" spans="1:11" s="266" customFormat="1" ht="13.8">
      <c r="A237" s="412" t="s">
        <v>5965</v>
      </c>
      <c r="B237" s="412" t="s">
        <v>5966</v>
      </c>
      <c r="C237" s="258">
        <v>9532</v>
      </c>
      <c r="D237" s="413">
        <v>1355</v>
      </c>
      <c r="E237" s="413">
        <v>9672</v>
      </c>
      <c r="F237" s="414">
        <v>20559</v>
      </c>
      <c r="G237" s="414">
        <v>3177.3333333333335</v>
      </c>
      <c r="H237" s="414">
        <v>0</v>
      </c>
      <c r="I237" s="414">
        <v>14298</v>
      </c>
      <c r="J237" s="414">
        <v>15600</v>
      </c>
      <c r="K237" s="414">
        <v>33075.333333333328</v>
      </c>
    </row>
    <row r="238" spans="1:11" s="266" customFormat="1" ht="13.8">
      <c r="A238" s="412" t="s">
        <v>5965</v>
      </c>
      <c r="B238" s="412" t="s">
        <v>5966</v>
      </c>
      <c r="C238" s="258">
        <v>9532</v>
      </c>
      <c r="D238" s="413">
        <v>1355</v>
      </c>
      <c r="E238" s="413">
        <v>9672</v>
      </c>
      <c r="F238" s="414">
        <v>20559</v>
      </c>
      <c r="G238" s="414">
        <v>3177.3333333333335</v>
      </c>
      <c r="H238" s="414">
        <v>0</v>
      </c>
      <c r="I238" s="414">
        <v>12709.333333333334</v>
      </c>
      <c r="J238" s="414">
        <v>0</v>
      </c>
      <c r="K238" s="414">
        <v>15886.666666666668</v>
      </c>
    </row>
    <row r="239" spans="1:11" s="266" customFormat="1" ht="13.8">
      <c r="A239" s="412" t="s">
        <v>5967</v>
      </c>
      <c r="B239" s="412" t="s">
        <v>5968</v>
      </c>
      <c r="C239" s="258">
        <v>9426</v>
      </c>
      <c r="D239" s="413">
        <v>1355</v>
      </c>
      <c r="E239" s="413">
        <v>9594</v>
      </c>
      <c r="F239" s="414">
        <v>20375</v>
      </c>
      <c r="G239" s="414">
        <v>3142</v>
      </c>
      <c r="H239" s="414">
        <v>0</v>
      </c>
      <c r="I239" s="414">
        <v>14139</v>
      </c>
      <c r="J239" s="414">
        <v>15600</v>
      </c>
      <c r="K239" s="414">
        <v>32881</v>
      </c>
    </row>
    <row r="240" spans="1:11" s="266" customFormat="1" ht="13.8">
      <c r="A240" s="412" t="s">
        <v>5967</v>
      </c>
      <c r="B240" s="412" t="s">
        <v>5968</v>
      </c>
      <c r="C240" s="258">
        <v>9426</v>
      </c>
      <c r="D240" s="413">
        <v>1355</v>
      </c>
      <c r="E240" s="413">
        <v>9594</v>
      </c>
      <c r="F240" s="414">
        <v>20375</v>
      </c>
      <c r="G240" s="414">
        <v>3142</v>
      </c>
      <c r="H240" s="414">
        <v>0</v>
      </c>
      <c r="I240" s="414">
        <v>12568</v>
      </c>
      <c r="J240" s="414">
        <v>0</v>
      </c>
      <c r="K240" s="414">
        <v>15710</v>
      </c>
    </row>
    <row r="241" spans="1:11" s="266" customFormat="1" ht="13.8">
      <c r="A241" s="412" t="s">
        <v>5969</v>
      </c>
      <c r="B241" s="412" t="s">
        <v>5970</v>
      </c>
      <c r="C241" s="258">
        <v>9320</v>
      </c>
      <c r="D241" s="413">
        <v>1355</v>
      </c>
      <c r="E241" s="413">
        <v>9251</v>
      </c>
      <c r="F241" s="414">
        <v>19926</v>
      </c>
      <c r="G241" s="414">
        <v>3106.666666666667</v>
      </c>
      <c r="H241" s="414">
        <v>0</v>
      </c>
      <c r="I241" s="414">
        <v>13980</v>
      </c>
      <c r="J241" s="414">
        <v>15600</v>
      </c>
      <c r="K241" s="414">
        <v>32686.666666666668</v>
      </c>
    </row>
    <row r="242" spans="1:11" s="266" customFormat="1" ht="13.8">
      <c r="A242" s="412" t="s">
        <v>5969</v>
      </c>
      <c r="B242" s="412" t="s">
        <v>5970</v>
      </c>
      <c r="C242" s="258">
        <v>9320</v>
      </c>
      <c r="D242" s="413">
        <v>1355</v>
      </c>
      <c r="E242" s="413">
        <v>9251</v>
      </c>
      <c r="F242" s="414">
        <v>19926</v>
      </c>
      <c r="G242" s="414">
        <v>3106.666666666667</v>
      </c>
      <c r="H242" s="414">
        <v>0</v>
      </c>
      <c r="I242" s="414">
        <v>12426.666666666668</v>
      </c>
      <c r="J242" s="414">
        <v>0</v>
      </c>
      <c r="K242" s="414">
        <v>15533.333333333336</v>
      </c>
    </row>
    <row r="243" spans="1:11" s="266" customFormat="1" ht="13.8">
      <c r="A243" s="412" t="s">
        <v>5971</v>
      </c>
      <c r="B243" s="412" t="s">
        <v>5972</v>
      </c>
      <c r="C243" s="258">
        <v>9214</v>
      </c>
      <c r="D243" s="413">
        <v>1355</v>
      </c>
      <c r="E243" s="413">
        <v>8550</v>
      </c>
      <c r="F243" s="414">
        <v>19119</v>
      </c>
      <c r="G243" s="414">
        <v>3071.333333333333</v>
      </c>
      <c r="H243" s="414">
        <v>0</v>
      </c>
      <c r="I243" s="414">
        <v>13821</v>
      </c>
      <c r="J243" s="414">
        <v>15600</v>
      </c>
      <c r="K243" s="414">
        <v>32492.333333333332</v>
      </c>
    </row>
    <row r="244" spans="1:11" s="266" customFormat="1" ht="13.8">
      <c r="A244" s="412" t="s">
        <v>5971</v>
      </c>
      <c r="B244" s="412" t="s">
        <v>5972</v>
      </c>
      <c r="C244" s="258">
        <v>9214</v>
      </c>
      <c r="D244" s="413">
        <v>1355</v>
      </c>
      <c r="E244" s="413">
        <v>8550</v>
      </c>
      <c r="F244" s="414">
        <v>19119</v>
      </c>
      <c r="G244" s="414">
        <v>3071.333333333333</v>
      </c>
      <c r="H244" s="414">
        <v>0</v>
      </c>
      <c r="I244" s="414">
        <v>12285.333333333332</v>
      </c>
      <c r="J244" s="414">
        <v>0</v>
      </c>
      <c r="K244" s="414">
        <v>15356.666666666664</v>
      </c>
    </row>
    <row r="245" spans="1:11" s="266" customFormat="1" ht="13.8">
      <c r="A245" s="412" t="s">
        <v>5973</v>
      </c>
      <c r="B245" s="412" t="s">
        <v>5974</v>
      </c>
      <c r="C245" s="258">
        <v>9108</v>
      </c>
      <c r="D245" s="413">
        <v>1355</v>
      </c>
      <c r="E245" s="413">
        <v>7998</v>
      </c>
      <c r="F245" s="414">
        <v>18461</v>
      </c>
      <c r="G245" s="414">
        <v>3036</v>
      </c>
      <c r="H245" s="414">
        <v>0</v>
      </c>
      <c r="I245" s="414">
        <v>13662.000000000002</v>
      </c>
      <c r="J245" s="414">
        <v>15600</v>
      </c>
      <c r="K245" s="414">
        <v>32298</v>
      </c>
    </row>
    <row r="246" spans="1:11" s="266" customFormat="1" ht="13.8">
      <c r="A246" s="412" t="s">
        <v>5973</v>
      </c>
      <c r="B246" s="412" t="s">
        <v>5974</v>
      </c>
      <c r="C246" s="258">
        <v>9108</v>
      </c>
      <c r="D246" s="413">
        <v>1355</v>
      </c>
      <c r="E246" s="413">
        <v>7998</v>
      </c>
      <c r="F246" s="414">
        <v>18461</v>
      </c>
      <c r="G246" s="414">
        <v>3036</v>
      </c>
      <c r="H246" s="414">
        <v>0</v>
      </c>
      <c r="I246" s="414">
        <v>12144</v>
      </c>
      <c r="J246" s="414">
        <v>0</v>
      </c>
      <c r="K246" s="414">
        <v>15180</v>
      </c>
    </row>
    <row r="247" spans="1:11" s="266" customFormat="1" ht="13.8">
      <c r="A247" s="412" t="s">
        <v>5975</v>
      </c>
      <c r="B247" s="412" t="s">
        <v>5976</v>
      </c>
      <c r="C247" s="258">
        <v>9055</v>
      </c>
      <c r="D247" s="413">
        <v>1355</v>
      </c>
      <c r="E247" s="413">
        <v>7993</v>
      </c>
      <c r="F247" s="414">
        <v>18403</v>
      </c>
      <c r="G247" s="414">
        <v>3018.333333333333</v>
      </c>
      <c r="H247" s="414">
        <v>0</v>
      </c>
      <c r="I247" s="414">
        <v>13582.5</v>
      </c>
      <c r="J247" s="414">
        <v>15600</v>
      </c>
      <c r="K247" s="414">
        <v>32200.833333333332</v>
      </c>
    </row>
    <row r="248" spans="1:11" s="266" customFormat="1" ht="13.8">
      <c r="A248" s="412" t="s">
        <v>5977</v>
      </c>
      <c r="B248" s="412" t="s">
        <v>5978</v>
      </c>
      <c r="C248" s="258">
        <v>9002</v>
      </c>
      <c r="D248" s="413">
        <v>1355</v>
      </c>
      <c r="E248" s="413">
        <v>7987</v>
      </c>
      <c r="F248" s="414">
        <v>18344</v>
      </c>
      <c r="G248" s="414">
        <v>3000.6666666666665</v>
      </c>
      <c r="H248" s="414">
        <v>0</v>
      </c>
      <c r="I248" s="414">
        <v>13503</v>
      </c>
      <c r="J248" s="414">
        <v>15600</v>
      </c>
      <c r="K248" s="414">
        <v>32103.666666666668</v>
      </c>
    </row>
    <row r="249" spans="1:11" s="266" customFormat="1" ht="13.8">
      <c r="A249" s="554" t="s">
        <v>5979</v>
      </c>
      <c r="B249" s="412" t="s">
        <v>5909</v>
      </c>
      <c r="C249" s="258">
        <v>7600</v>
      </c>
      <c r="D249" s="413">
        <v>0</v>
      </c>
      <c r="E249" s="413">
        <v>0</v>
      </c>
      <c r="F249" s="414">
        <v>7600</v>
      </c>
      <c r="G249" s="414">
        <v>2533.3333333333335</v>
      </c>
      <c r="H249" s="414">
        <v>0</v>
      </c>
      <c r="I249" s="414">
        <v>10133.333333333334</v>
      </c>
      <c r="J249" s="414">
        <v>15800</v>
      </c>
      <c r="K249" s="414">
        <f>SUM(G249:J249)</f>
        <v>28466.666666666668</v>
      </c>
    </row>
    <row r="250" spans="1:11" s="266" customFormat="1" ht="13.8">
      <c r="A250" s="412" t="s">
        <v>5980</v>
      </c>
      <c r="B250" s="412" t="s">
        <v>5952</v>
      </c>
      <c r="C250" s="258">
        <v>12030</v>
      </c>
      <c r="D250" s="413">
        <v>1355</v>
      </c>
      <c r="E250" s="413">
        <v>11011.86</v>
      </c>
      <c r="F250" s="414">
        <v>24396.86</v>
      </c>
      <c r="G250" s="414">
        <v>4010</v>
      </c>
      <c r="H250" s="414">
        <v>0</v>
      </c>
      <c r="I250" s="414">
        <v>18045</v>
      </c>
      <c r="J250" s="414">
        <v>15800</v>
      </c>
      <c r="K250" s="414">
        <v>37855</v>
      </c>
    </row>
    <row r="251" spans="1:11" s="266" customFormat="1" ht="13.8">
      <c r="A251" s="412" t="s">
        <v>5981</v>
      </c>
      <c r="B251" s="412" t="s">
        <v>5952</v>
      </c>
      <c r="C251" s="258">
        <v>11008</v>
      </c>
      <c r="D251" s="413">
        <v>0</v>
      </c>
      <c r="E251" s="413">
        <v>21323.9</v>
      </c>
      <c r="F251" s="414">
        <v>32331.9</v>
      </c>
      <c r="G251" s="414">
        <v>3669.3333333333335</v>
      </c>
      <c r="H251" s="414">
        <v>0</v>
      </c>
      <c r="I251" s="414">
        <v>16512</v>
      </c>
      <c r="J251" s="414">
        <v>15800</v>
      </c>
      <c r="K251" s="414">
        <v>35981.333333333328</v>
      </c>
    </row>
    <row r="252" spans="1:11" s="266" customFormat="1" ht="13.8">
      <c r="A252" s="412" t="s">
        <v>5982</v>
      </c>
      <c r="B252" s="412" t="s">
        <v>5983</v>
      </c>
      <c r="C252" s="258">
        <v>9638</v>
      </c>
      <c r="D252" s="413">
        <v>1355</v>
      </c>
      <c r="E252" s="413">
        <v>20821</v>
      </c>
      <c r="F252" s="414">
        <v>31814</v>
      </c>
      <c r="G252" s="414">
        <v>3212.6666666666665</v>
      </c>
      <c r="H252" s="414">
        <v>0</v>
      </c>
      <c r="I252" s="414">
        <v>14457</v>
      </c>
      <c r="J252" s="414">
        <v>15800</v>
      </c>
      <c r="K252" s="414">
        <v>33469.666666666672</v>
      </c>
    </row>
    <row r="253" spans="1:11" s="266" customFormat="1" ht="13.8">
      <c r="A253" s="412" t="s">
        <v>5984</v>
      </c>
      <c r="B253" s="412" t="s">
        <v>5983</v>
      </c>
      <c r="C253" s="258">
        <v>9638</v>
      </c>
      <c r="D253" s="413">
        <v>1355</v>
      </c>
      <c r="E253" s="413">
        <v>19807</v>
      </c>
      <c r="F253" s="414">
        <v>30800</v>
      </c>
      <c r="G253" s="414">
        <v>0</v>
      </c>
      <c r="H253" s="414">
        <v>0</v>
      </c>
      <c r="I253" s="414">
        <v>0</v>
      </c>
      <c r="J253" s="414">
        <v>0</v>
      </c>
      <c r="K253" s="414">
        <v>0</v>
      </c>
    </row>
    <row r="254" spans="1:11" s="266" customFormat="1" ht="13.8">
      <c r="A254" s="412" t="s">
        <v>5984</v>
      </c>
      <c r="B254" s="412" t="s">
        <v>5983</v>
      </c>
      <c r="C254" s="258">
        <v>9638</v>
      </c>
      <c r="D254" s="413">
        <v>1355</v>
      </c>
      <c r="E254" s="413">
        <v>19807</v>
      </c>
      <c r="F254" s="414">
        <v>30800</v>
      </c>
      <c r="G254" s="414">
        <v>3212.6666666666665</v>
      </c>
      <c r="H254" s="414">
        <v>0</v>
      </c>
      <c r="I254" s="414">
        <v>14457</v>
      </c>
      <c r="J254" s="414">
        <v>15800</v>
      </c>
      <c r="K254" s="414">
        <v>33469.666666666672</v>
      </c>
    </row>
    <row r="255" spans="1:11" s="266" customFormat="1" ht="13.8">
      <c r="A255" s="412" t="s">
        <v>5985</v>
      </c>
      <c r="B255" s="412" t="s">
        <v>5983</v>
      </c>
      <c r="C255" s="258">
        <v>13345</v>
      </c>
      <c r="D255" s="413">
        <v>1355</v>
      </c>
      <c r="E255" s="413">
        <v>22497</v>
      </c>
      <c r="F255" s="414">
        <v>37197</v>
      </c>
      <c r="G255" s="414">
        <v>0</v>
      </c>
      <c r="H255" s="414">
        <v>0</v>
      </c>
      <c r="I255" s="414">
        <v>0</v>
      </c>
      <c r="J255" s="414">
        <v>0</v>
      </c>
      <c r="K255" s="414">
        <v>0</v>
      </c>
    </row>
    <row r="256" spans="1:11" s="266" customFormat="1" ht="13.8">
      <c r="A256" s="412" t="s">
        <v>5985</v>
      </c>
      <c r="B256" s="412" t="s">
        <v>5983</v>
      </c>
      <c r="C256" s="258">
        <v>13345</v>
      </c>
      <c r="D256" s="413">
        <v>1355</v>
      </c>
      <c r="E256" s="413">
        <v>22497</v>
      </c>
      <c r="F256" s="414">
        <v>37197</v>
      </c>
      <c r="G256" s="414">
        <v>4448.333333333333</v>
      </c>
      <c r="H256" s="414">
        <v>0</v>
      </c>
      <c r="I256" s="414">
        <v>20017.5</v>
      </c>
      <c r="J256" s="414">
        <v>15800</v>
      </c>
      <c r="K256" s="414">
        <v>40265.833333333328</v>
      </c>
    </row>
    <row r="257" spans="1:11" s="266" customFormat="1" ht="13.8">
      <c r="A257" s="412" t="s">
        <v>5986</v>
      </c>
      <c r="B257" s="412" t="s">
        <v>5983</v>
      </c>
      <c r="C257" s="258">
        <v>13345</v>
      </c>
      <c r="D257" s="413">
        <v>1355</v>
      </c>
      <c r="E257" s="413">
        <v>27273</v>
      </c>
      <c r="F257" s="414">
        <v>41973</v>
      </c>
      <c r="G257" s="414">
        <v>0</v>
      </c>
      <c r="H257" s="414">
        <v>0</v>
      </c>
      <c r="I257" s="414">
        <v>0</v>
      </c>
      <c r="J257" s="414">
        <v>0</v>
      </c>
      <c r="K257" s="414">
        <v>0</v>
      </c>
    </row>
    <row r="258" spans="1:11" s="266" customFormat="1" ht="13.8">
      <c r="A258" s="412" t="s">
        <v>5986</v>
      </c>
      <c r="B258" s="412" t="s">
        <v>5983</v>
      </c>
      <c r="C258" s="258">
        <v>13345</v>
      </c>
      <c r="D258" s="413">
        <v>1355</v>
      </c>
      <c r="E258" s="413">
        <v>27273</v>
      </c>
      <c r="F258" s="414">
        <v>41973</v>
      </c>
      <c r="G258" s="414">
        <v>4448.333333333333</v>
      </c>
      <c r="H258" s="414">
        <v>0</v>
      </c>
      <c r="I258" s="414">
        <v>20017.5</v>
      </c>
      <c r="J258" s="414">
        <v>15800</v>
      </c>
      <c r="K258" s="414">
        <v>40265.833333333328</v>
      </c>
    </row>
    <row r="259" spans="1:11" s="266" customFormat="1" ht="13.8">
      <c r="A259" s="412" t="s">
        <v>5987</v>
      </c>
      <c r="B259" s="412" t="s">
        <v>5983</v>
      </c>
      <c r="C259" s="258">
        <v>9638</v>
      </c>
      <c r="D259" s="413">
        <v>1355</v>
      </c>
      <c r="E259" s="413">
        <v>23125.82</v>
      </c>
      <c r="F259" s="414">
        <v>34118.82</v>
      </c>
      <c r="G259" s="414">
        <v>0</v>
      </c>
      <c r="H259" s="414">
        <v>0</v>
      </c>
      <c r="I259" s="414">
        <v>0</v>
      </c>
      <c r="J259" s="414">
        <v>0</v>
      </c>
      <c r="K259" s="414">
        <v>0</v>
      </c>
    </row>
    <row r="260" spans="1:11" s="266" customFormat="1" ht="13.8">
      <c r="A260" s="412" t="s">
        <v>5987</v>
      </c>
      <c r="B260" s="412" t="s">
        <v>5983</v>
      </c>
      <c r="C260" s="258">
        <v>9638</v>
      </c>
      <c r="D260" s="413">
        <v>1355</v>
      </c>
      <c r="E260" s="413">
        <v>23125.82</v>
      </c>
      <c r="F260" s="414">
        <v>34118.82</v>
      </c>
      <c r="G260" s="414">
        <v>3212.6666666666665</v>
      </c>
      <c r="H260" s="414">
        <v>0</v>
      </c>
      <c r="I260" s="414">
        <v>14457</v>
      </c>
      <c r="J260" s="414">
        <v>15800</v>
      </c>
      <c r="K260" s="414">
        <v>33469.666666666672</v>
      </c>
    </row>
    <row r="261" spans="1:11" s="266" customFormat="1" ht="13.8">
      <c r="A261" s="412" t="s">
        <v>5988</v>
      </c>
      <c r="B261" s="412" t="s">
        <v>5983</v>
      </c>
      <c r="C261" s="258">
        <v>9648</v>
      </c>
      <c r="D261" s="413">
        <v>1355</v>
      </c>
      <c r="E261" s="413">
        <v>23436.06</v>
      </c>
      <c r="F261" s="414">
        <v>34439.06</v>
      </c>
      <c r="G261" s="414">
        <v>0</v>
      </c>
      <c r="H261" s="414">
        <v>0</v>
      </c>
      <c r="I261" s="414">
        <v>0</v>
      </c>
      <c r="J261" s="414">
        <v>0</v>
      </c>
      <c r="K261" s="414">
        <v>0</v>
      </c>
    </row>
    <row r="262" spans="1:11" s="266" customFormat="1" ht="13.8">
      <c r="A262" s="412" t="s">
        <v>5988</v>
      </c>
      <c r="B262" s="412" t="s">
        <v>5983</v>
      </c>
      <c r="C262" s="258">
        <v>9648</v>
      </c>
      <c r="D262" s="413">
        <v>1355</v>
      </c>
      <c r="E262" s="413">
        <v>23436.06</v>
      </c>
      <c r="F262" s="414">
        <v>34439.06</v>
      </c>
      <c r="G262" s="414">
        <v>3216</v>
      </c>
      <c r="H262" s="414">
        <v>0</v>
      </c>
      <c r="I262" s="414">
        <v>14472.000000000002</v>
      </c>
      <c r="J262" s="414">
        <v>15800</v>
      </c>
      <c r="K262" s="414">
        <v>33488</v>
      </c>
    </row>
    <row r="263" spans="1:11" s="266" customFormat="1" ht="13.8">
      <c r="A263" s="412" t="s">
        <v>5989</v>
      </c>
      <c r="B263" s="412" t="s">
        <v>5990</v>
      </c>
      <c r="C263" s="258">
        <v>9532</v>
      </c>
      <c r="D263" s="413">
        <v>1355</v>
      </c>
      <c r="E263" s="413">
        <v>11152</v>
      </c>
      <c r="F263" s="414">
        <v>22039</v>
      </c>
      <c r="G263" s="414">
        <v>3177.3333333333335</v>
      </c>
      <c r="H263" s="414">
        <v>0</v>
      </c>
      <c r="I263" s="414">
        <v>14298</v>
      </c>
      <c r="J263" s="414">
        <v>15800</v>
      </c>
      <c r="K263" s="414">
        <v>33275.333333333328</v>
      </c>
    </row>
    <row r="264" spans="1:11" s="266" customFormat="1" ht="13.8">
      <c r="A264" s="412" t="s">
        <v>5991</v>
      </c>
      <c r="B264" s="412" t="s">
        <v>5990</v>
      </c>
      <c r="C264" s="258">
        <v>9532</v>
      </c>
      <c r="D264" s="413">
        <v>1355</v>
      </c>
      <c r="E264" s="413">
        <v>12352</v>
      </c>
      <c r="F264" s="414">
        <v>23239</v>
      </c>
      <c r="G264" s="414">
        <v>3177.3333333333335</v>
      </c>
      <c r="H264" s="414">
        <v>0</v>
      </c>
      <c r="I264" s="414">
        <v>14298</v>
      </c>
      <c r="J264" s="414">
        <v>15800</v>
      </c>
      <c r="K264" s="414">
        <v>33275.333333333328</v>
      </c>
    </row>
    <row r="265" spans="1:11" s="266" customFormat="1" ht="13.8">
      <c r="A265" s="412" t="s">
        <v>5992</v>
      </c>
      <c r="B265" s="412" t="s">
        <v>5990</v>
      </c>
      <c r="C265" s="258">
        <v>9532</v>
      </c>
      <c r="D265" s="413">
        <v>1355</v>
      </c>
      <c r="E265" s="413">
        <v>15621</v>
      </c>
      <c r="F265" s="414">
        <v>26508</v>
      </c>
      <c r="G265" s="414">
        <v>3177.3333333333335</v>
      </c>
      <c r="H265" s="414">
        <v>0</v>
      </c>
      <c r="I265" s="414">
        <v>14298</v>
      </c>
      <c r="J265" s="414">
        <v>15800</v>
      </c>
      <c r="K265" s="414">
        <v>33275.333333333328</v>
      </c>
    </row>
    <row r="266" spans="1:11" s="266" customFormat="1" ht="13.8">
      <c r="A266" s="412" t="s">
        <v>5993</v>
      </c>
      <c r="B266" s="412" t="s">
        <v>5990</v>
      </c>
      <c r="C266" s="258">
        <v>9532</v>
      </c>
      <c r="D266" s="413">
        <v>1355</v>
      </c>
      <c r="E266" s="413">
        <v>18172</v>
      </c>
      <c r="F266" s="414">
        <v>29059</v>
      </c>
      <c r="G266" s="414">
        <v>3177.3333333333335</v>
      </c>
      <c r="H266" s="414">
        <v>0</v>
      </c>
      <c r="I266" s="414">
        <v>14298</v>
      </c>
      <c r="J266" s="414">
        <v>15800</v>
      </c>
      <c r="K266" s="414">
        <v>33275.333333333328</v>
      </c>
    </row>
    <row r="267" spans="1:11" s="266" customFormat="1" ht="13.8">
      <c r="A267" s="412" t="s">
        <v>5994</v>
      </c>
      <c r="B267" s="412" t="s">
        <v>5990</v>
      </c>
      <c r="C267" s="258">
        <v>9532</v>
      </c>
      <c r="D267" s="413">
        <v>1355</v>
      </c>
      <c r="E267" s="413">
        <v>18164.239999999998</v>
      </c>
      <c r="F267" s="414">
        <v>29051.239999999998</v>
      </c>
      <c r="G267" s="414">
        <v>3177.3333333333335</v>
      </c>
      <c r="H267" s="414">
        <v>0</v>
      </c>
      <c r="I267" s="414">
        <v>14298</v>
      </c>
      <c r="J267" s="414">
        <v>15800</v>
      </c>
      <c r="K267" s="414">
        <v>33275.333333333328</v>
      </c>
    </row>
    <row r="268" spans="1:11" s="266" customFormat="1" ht="13.8">
      <c r="A268" s="412" t="s">
        <v>5995</v>
      </c>
      <c r="B268" s="412" t="s">
        <v>5990</v>
      </c>
      <c r="C268" s="258">
        <v>13339</v>
      </c>
      <c r="D268" s="413">
        <v>1355</v>
      </c>
      <c r="E268" s="413">
        <v>20751.68</v>
      </c>
      <c r="F268" s="414">
        <v>35445.68</v>
      </c>
      <c r="G268" s="414">
        <v>4446.333333333333</v>
      </c>
      <c r="H268" s="414">
        <v>0</v>
      </c>
      <c r="I268" s="414">
        <v>20008.5</v>
      </c>
      <c r="J268" s="414">
        <v>15800</v>
      </c>
      <c r="K268" s="414">
        <v>40254.833333333328</v>
      </c>
    </row>
    <row r="269" spans="1:11" s="266" customFormat="1" ht="13.8">
      <c r="A269" s="412" t="s">
        <v>5996</v>
      </c>
      <c r="B269" s="412" t="s">
        <v>5997</v>
      </c>
      <c r="C269" s="258">
        <v>9426</v>
      </c>
      <c r="D269" s="413">
        <v>1355</v>
      </c>
      <c r="E269" s="413">
        <v>9598</v>
      </c>
      <c r="F269" s="414">
        <v>20379</v>
      </c>
      <c r="G269" s="414">
        <v>3142</v>
      </c>
      <c r="H269" s="414">
        <v>0</v>
      </c>
      <c r="I269" s="414">
        <v>14139</v>
      </c>
      <c r="J269" s="414">
        <v>15800</v>
      </c>
      <c r="K269" s="414">
        <v>33081</v>
      </c>
    </row>
    <row r="270" spans="1:11" s="266" customFormat="1" ht="13.8">
      <c r="A270" s="412" t="s">
        <v>5998</v>
      </c>
      <c r="B270" s="412" t="s">
        <v>5997</v>
      </c>
      <c r="C270" s="258">
        <v>9426</v>
      </c>
      <c r="D270" s="413">
        <v>1355</v>
      </c>
      <c r="E270" s="413">
        <v>11148</v>
      </c>
      <c r="F270" s="414">
        <v>21929</v>
      </c>
      <c r="G270" s="414">
        <v>3142</v>
      </c>
      <c r="H270" s="414">
        <v>0</v>
      </c>
      <c r="I270" s="414">
        <v>14139</v>
      </c>
      <c r="J270" s="414">
        <v>15800</v>
      </c>
      <c r="K270" s="414">
        <v>33081</v>
      </c>
    </row>
    <row r="271" spans="1:11" s="266" customFormat="1" ht="13.8">
      <c r="A271" s="412" t="s">
        <v>5999</v>
      </c>
      <c r="B271" s="412" t="s">
        <v>5997</v>
      </c>
      <c r="C271" s="258">
        <v>9426</v>
      </c>
      <c r="D271" s="413">
        <v>1355</v>
      </c>
      <c r="E271" s="413">
        <v>10648</v>
      </c>
      <c r="F271" s="414">
        <v>21429</v>
      </c>
      <c r="G271" s="414">
        <v>3142</v>
      </c>
      <c r="H271" s="414">
        <v>0</v>
      </c>
      <c r="I271" s="414">
        <v>14139</v>
      </c>
      <c r="J271" s="414">
        <v>15800</v>
      </c>
      <c r="K271" s="414">
        <v>33081</v>
      </c>
    </row>
    <row r="272" spans="1:11" s="266" customFormat="1" ht="13.8">
      <c r="A272" s="412" t="s">
        <v>6000</v>
      </c>
      <c r="B272" s="412" t="s">
        <v>5997</v>
      </c>
      <c r="C272" s="258">
        <v>9426</v>
      </c>
      <c r="D272" s="413">
        <v>1355</v>
      </c>
      <c r="E272" s="413">
        <v>9148</v>
      </c>
      <c r="F272" s="414">
        <v>19929</v>
      </c>
      <c r="G272" s="414">
        <v>3142</v>
      </c>
      <c r="H272" s="414">
        <v>0</v>
      </c>
      <c r="I272" s="414">
        <v>14139</v>
      </c>
      <c r="J272" s="414">
        <v>15800</v>
      </c>
      <c r="K272" s="414">
        <v>33081</v>
      </c>
    </row>
    <row r="273" spans="1:11" s="266" customFormat="1" ht="13.8">
      <c r="A273" s="412" t="s">
        <v>6001</v>
      </c>
      <c r="B273" s="412" t="s">
        <v>5997</v>
      </c>
      <c r="C273" s="258">
        <v>9426</v>
      </c>
      <c r="D273" s="413">
        <v>1355</v>
      </c>
      <c r="E273" s="413">
        <v>10758</v>
      </c>
      <c r="F273" s="414">
        <v>21539</v>
      </c>
      <c r="G273" s="414">
        <v>3142</v>
      </c>
      <c r="H273" s="414">
        <v>0</v>
      </c>
      <c r="I273" s="414">
        <v>14139</v>
      </c>
      <c r="J273" s="414">
        <v>15800</v>
      </c>
      <c r="K273" s="414">
        <v>33081</v>
      </c>
    </row>
    <row r="274" spans="1:11" s="266" customFormat="1" ht="13.8">
      <c r="A274" s="412" t="s">
        <v>6002</v>
      </c>
      <c r="B274" s="412" t="s">
        <v>5997</v>
      </c>
      <c r="C274" s="258">
        <v>9426</v>
      </c>
      <c r="D274" s="413">
        <v>1355</v>
      </c>
      <c r="E274" s="413">
        <v>13929</v>
      </c>
      <c r="F274" s="414">
        <v>24710</v>
      </c>
      <c r="G274" s="414">
        <v>3142</v>
      </c>
      <c r="H274" s="414">
        <v>0</v>
      </c>
      <c r="I274" s="414">
        <v>14139</v>
      </c>
      <c r="J274" s="414">
        <v>15800</v>
      </c>
      <c r="K274" s="414">
        <v>33081</v>
      </c>
    </row>
    <row r="275" spans="1:11" s="266" customFormat="1" ht="13.8">
      <c r="A275" s="412" t="s">
        <v>6003</v>
      </c>
      <c r="B275" s="412" t="s">
        <v>5997</v>
      </c>
      <c r="C275" s="258">
        <v>13333</v>
      </c>
      <c r="D275" s="413">
        <v>1355</v>
      </c>
      <c r="E275" s="413">
        <v>20834.68</v>
      </c>
      <c r="F275" s="414">
        <v>35522.68</v>
      </c>
      <c r="G275" s="414">
        <v>4444.333333333333</v>
      </c>
      <c r="H275" s="414">
        <v>0</v>
      </c>
      <c r="I275" s="414">
        <v>19999.5</v>
      </c>
      <c r="J275" s="414">
        <v>15800</v>
      </c>
      <c r="K275" s="414">
        <v>40243.833333333328</v>
      </c>
    </row>
    <row r="276" spans="1:11" s="266" customFormat="1" ht="13.8">
      <c r="A276" s="412" t="s">
        <v>6004</v>
      </c>
      <c r="B276" s="412" t="s">
        <v>6005</v>
      </c>
      <c r="C276" s="258">
        <v>9320</v>
      </c>
      <c r="D276" s="413">
        <v>1355</v>
      </c>
      <c r="E276" s="413">
        <v>8237</v>
      </c>
      <c r="F276" s="414">
        <v>18912</v>
      </c>
      <c r="G276" s="414">
        <v>3106.666666666667</v>
      </c>
      <c r="H276" s="414">
        <v>0</v>
      </c>
      <c r="I276" s="414">
        <v>13980</v>
      </c>
      <c r="J276" s="414">
        <v>15800</v>
      </c>
      <c r="K276" s="414">
        <v>32886.666666666672</v>
      </c>
    </row>
    <row r="277" spans="1:11" s="266" customFormat="1" ht="13.8">
      <c r="A277" s="412" t="s">
        <v>6006</v>
      </c>
      <c r="B277" s="412" t="s">
        <v>5970</v>
      </c>
      <c r="C277" s="258">
        <v>9320</v>
      </c>
      <c r="D277" s="413">
        <v>1355</v>
      </c>
      <c r="E277" s="413">
        <v>16921</v>
      </c>
      <c r="F277" s="414">
        <v>27596</v>
      </c>
      <c r="G277" s="414">
        <v>3106.666666666667</v>
      </c>
      <c r="H277" s="414">
        <v>0</v>
      </c>
      <c r="I277" s="414">
        <v>13980</v>
      </c>
      <c r="J277" s="414">
        <v>15800</v>
      </c>
      <c r="K277" s="414">
        <v>32886.666666666672</v>
      </c>
    </row>
    <row r="278" spans="1:11" s="266" customFormat="1" ht="13.8">
      <c r="A278" s="412" t="s">
        <v>6007</v>
      </c>
      <c r="B278" s="412" t="s">
        <v>6008</v>
      </c>
      <c r="C278" s="258">
        <v>9108</v>
      </c>
      <c r="D278" s="413">
        <v>1355</v>
      </c>
      <c r="E278" s="413">
        <v>10875</v>
      </c>
      <c r="F278" s="414">
        <v>21338</v>
      </c>
      <c r="G278" s="414">
        <v>3036</v>
      </c>
      <c r="H278" s="414">
        <v>0</v>
      </c>
      <c r="I278" s="414">
        <v>13662.000000000002</v>
      </c>
      <c r="J278" s="414">
        <v>15800</v>
      </c>
      <c r="K278" s="414">
        <v>32498</v>
      </c>
    </row>
    <row r="279" spans="1:11" s="266" customFormat="1" ht="13.8">
      <c r="A279" s="412" t="s">
        <v>6009</v>
      </c>
      <c r="B279" s="412" t="s">
        <v>6008</v>
      </c>
      <c r="C279" s="258">
        <v>9108</v>
      </c>
      <c r="D279" s="413">
        <v>1355</v>
      </c>
      <c r="E279" s="413">
        <v>7675</v>
      </c>
      <c r="F279" s="414">
        <v>18138</v>
      </c>
      <c r="G279" s="414">
        <v>3036</v>
      </c>
      <c r="H279" s="414">
        <v>0</v>
      </c>
      <c r="I279" s="414">
        <v>13662.000000000002</v>
      </c>
      <c r="J279" s="414">
        <v>15800</v>
      </c>
      <c r="K279" s="414">
        <v>32498</v>
      </c>
    </row>
    <row r="280" spans="1:11" s="266" customFormat="1" ht="13.8">
      <c r="A280" s="412" t="s">
        <v>6010</v>
      </c>
      <c r="B280" s="412" t="s">
        <v>6008</v>
      </c>
      <c r="C280" s="258">
        <v>9108</v>
      </c>
      <c r="D280" s="413">
        <v>1355</v>
      </c>
      <c r="E280" s="413">
        <v>8875</v>
      </c>
      <c r="F280" s="414">
        <v>19338</v>
      </c>
      <c r="G280" s="414">
        <v>0</v>
      </c>
      <c r="H280" s="414">
        <v>0</v>
      </c>
      <c r="I280" s="414">
        <v>0</v>
      </c>
      <c r="J280" s="414">
        <v>0</v>
      </c>
      <c r="K280" s="414">
        <v>0</v>
      </c>
    </row>
    <row r="281" spans="1:11" s="266" customFormat="1" ht="13.8">
      <c r="A281" s="412" t="s">
        <v>6010</v>
      </c>
      <c r="B281" s="412" t="s">
        <v>6008</v>
      </c>
      <c r="C281" s="258">
        <v>9108</v>
      </c>
      <c r="D281" s="413">
        <v>1355</v>
      </c>
      <c r="E281" s="413">
        <v>8875</v>
      </c>
      <c r="F281" s="414">
        <v>19338</v>
      </c>
      <c r="G281" s="414">
        <v>3036</v>
      </c>
      <c r="H281" s="414">
        <v>0</v>
      </c>
      <c r="I281" s="414">
        <v>13662.000000000002</v>
      </c>
      <c r="J281" s="414">
        <v>15800</v>
      </c>
      <c r="K281" s="414">
        <v>32498</v>
      </c>
    </row>
    <row r="282" spans="1:11" s="266" customFormat="1" ht="13.8">
      <c r="A282" s="412" t="s">
        <v>6011</v>
      </c>
      <c r="B282" s="412" t="s">
        <v>6008</v>
      </c>
      <c r="C282" s="258">
        <v>9108</v>
      </c>
      <c r="D282" s="413">
        <v>1355</v>
      </c>
      <c r="E282" s="413">
        <v>15429</v>
      </c>
      <c r="F282" s="414">
        <v>25892</v>
      </c>
      <c r="G282" s="414">
        <v>3036</v>
      </c>
      <c r="H282" s="414">
        <v>0</v>
      </c>
      <c r="I282" s="414">
        <v>13662.000000000002</v>
      </c>
      <c r="J282" s="414">
        <v>15800</v>
      </c>
      <c r="K282" s="414">
        <v>32498</v>
      </c>
    </row>
    <row r="283" spans="1:11" s="266" customFormat="1" ht="13.8">
      <c r="A283" s="412" t="s">
        <v>6012</v>
      </c>
      <c r="B283" s="412" t="s">
        <v>6013</v>
      </c>
      <c r="C283" s="258">
        <v>9055</v>
      </c>
      <c r="D283" s="413">
        <v>1355</v>
      </c>
      <c r="E283" s="413">
        <v>7561</v>
      </c>
      <c r="F283" s="414">
        <v>17971</v>
      </c>
      <c r="G283" s="414">
        <v>3018.333333333333</v>
      </c>
      <c r="H283" s="414">
        <v>0</v>
      </c>
      <c r="I283" s="414">
        <v>13582.5</v>
      </c>
      <c r="J283" s="414">
        <v>15800</v>
      </c>
      <c r="K283" s="414">
        <v>32400.833333333332</v>
      </c>
    </row>
    <row r="284" spans="1:11" s="266" customFormat="1" ht="13.8">
      <c r="A284" s="412" t="s">
        <v>6014</v>
      </c>
      <c r="B284" s="412" t="s">
        <v>6013</v>
      </c>
      <c r="C284" s="258">
        <v>9055</v>
      </c>
      <c r="D284" s="413">
        <v>1355</v>
      </c>
      <c r="E284" s="413">
        <v>8011</v>
      </c>
      <c r="F284" s="414">
        <v>18421</v>
      </c>
      <c r="G284" s="414">
        <v>3018.333333333333</v>
      </c>
      <c r="H284" s="414">
        <v>0</v>
      </c>
      <c r="I284" s="414">
        <v>13582.5</v>
      </c>
      <c r="J284" s="414">
        <v>15800</v>
      </c>
      <c r="K284" s="414">
        <v>32400.833333333332</v>
      </c>
    </row>
    <row r="285" spans="1:11" s="266" customFormat="1" ht="13.8">
      <c r="A285" s="412" t="s">
        <v>6015</v>
      </c>
      <c r="B285" s="412" t="s">
        <v>6013</v>
      </c>
      <c r="C285" s="258">
        <v>9055</v>
      </c>
      <c r="D285" s="413">
        <v>1355</v>
      </c>
      <c r="E285" s="413">
        <v>7561</v>
      </c>
      <c r="F285" s="414">
        <v>17971</v>
      </c>
      <c r="G285" s="414">
        <v>3018.333333333333</v>
      </c>
      <c r="H285" s="414">
        <v>0</v>
      </c>
      <c r="I285" s="414">
        <v>13582.5</v>
      </c>
      <c r="J285" s="414">
        <v>15800</v>
      </c>
      <c r="K285" s="414">
        <v>32400.833333333332</v>
      </c>
    </row>
    <row r="286" spans="1:11" s="266" customFormat="1" ht="13.8">
      <c r="A286" s="412" t="s">
        <v>6016</v>
      </c>
      <c r="B286" s="412" t="s">
        <v>6013</v>
      </c>
      <c r="C286" s="258">
        <v>9055</v>
      </c>
      <c r="D286" s="413">
        <v>1355</v>
      </c>
      <c r="E286" s="413">
        <v>9786</v>
      </c>
      <c r="F286" s="414">
        <v>20196</v>
      </c>
      <c r="G286" s="414">
        <v>3018.333333333333</v>
      </c>
      <c r="H286" s="414">
        <v>0</v>
      </c>
      <c r="I286" s="414">
        <v>13582.5</v>
      </c>
      <c r="J286" s="414">
        <v>15800</v>
      </c>
      <c r="K286" s="414">
        <v>32400.833333333332</v>
      </c>
    </row>
    <row r="287" spans="1:11" s="266" customFormat="1" ht="13.8">
      <c r="A287" s="412" t="s">
        <v>6017</v>
      </c>
      <c r="B287" s="412" t="s">
        <v>6013</v>
      </c>
      <c r="C287" s="258">
        <v>9055</v>
      </c>
      <c r="D287" s="413">
        <v>1355</v>
      </c>
      <c r="E287" s="413">
        <v>10521</v>
      </c>
      <c r="F287" s="414">
        <v>20931</v>
      </c>
      <c r="G287" s="414">
        <v>3018.333333333333</v>
      </c>
      <c r="H287" s="414">
        <v>0</v>
      </c>
      <c r="I287" s="414">
        <v>13582.5</v>
      </c>
      <c r="J287" s="414">
        <v>15800</v>
      </c>
      <c r="K287" s="414">
        <v>32400.833333333332</v>
      </c>
    </row>
    <row r="288" spans="1:11" s="266" customFormat="1" ht="13.8">
      <c r="A288" s="412" t="s">
        <v>6018</v>
      </c>
      <c r="B288" s="412" t="s">
        <v>6013</v>
      </c>
      <c r="C288" s="258">
        <v>9055</v>
      </c>
      <c r="D288" s="413">
        <v>1355</v>
      </c>
      <c r="E288" s="413">
        <v>8561</v>
      </c>
      <c r="F288" s="414">
        <v>18971</v>
      </c>
      <c r="G288" s="414">
        <v>3018.333333333333</v>
      </c>
      <c r="H288" s="414">
        <v>0</v>
      </c>
      <c r="I288" s="414">
        <v>13582.5</v>
      </c>
      <c r="J288" s="414">
        <v>15800</v>
      </c>
      <c r="K288" s="414">
        <v>32400.833333333332</v>
      </c>
    </row>
    <row r="289" spans="1:11" s="266" customFormat="1" ht="13.8">
      <c r="A289" s="412" t="s">
        <v>6019</v>
      </c>
      <c r="B289" s="412" t="s">
        <v>6020</v>
      </c>
      <c r="C289" s="258">
        <v>9002</v>
      </c>
      <c r="D289" s="413">
        <v>1355</v>
      </c>
      <c r="E289" s="413">
        <v>7986</v>
      </c>
      <c r="F289" s="414">
        <v>18343</v>
      </c>
      <c r="G289" s="414">
        <v>3000.6666666666665</v>
      </c>
      <c r="H289" s="414">
        <v>0</v>
      </c>
      <c r="I289" s="414">
        <v>13503</v>
      </c>
      <c r="J289" s="414">
        <v>15800</v>
      </c>
      <c r="K289" s="414">
        <v>32303.666666666668</v>
      </c>
    </row>
    <row r="290" spans="1:11" s="266" customFormat="1" ht="13.8">
      <c r="A290" s="412" t="s">
        <v>6019</v>
      </c>
      <c r="B290" s="412" t="s">
        <v>6020</v>
      </c>
      <c r="C290" s="258">
        <v>9002</v>
      </c>
      <c r="D290" s="413">
        <v>1355</v>
      </c>
      <c r="E290" s="413">
        <v>7986</v>
      </c>
      <c r="F290" s="414">
        <v>18343</v>
      </c>
      <c r="G290" s="414">
        <v>3000.6666666666665</v>
      </c>
      <c r="H290" s="414">
        <v>0</v>
      </c>
      <c r="I290" s="414">
        <v>12002.666666666666</v>
      </c>
      <c r="J290" s="414">
        <v>0</v>
      </c>
      <c r="K290" s="414">
        <v>15003.333333333332</v>
      </c>
    </row>
    <row r="291" spans="1:11" s="266" customFormat="1" ht="13.8">
      <c r="A291" s="412" t="s">
        <v>6021</v>
      </c>
      <c r="B291" s="412" t="s">
        <v>6020</v>
      </c>
      <c r="C291" s="258">
        <v>9002</v>
      </c>
      <c r="D291" s="413">
        <v>1355</v>
      </c>
      <c r="E291" s="413">
        <v>7536</v>
      </c>
      <c r="F291" s="414">
        <v>17893</v>
      </c>
      <c r="G291" s="414">
        <v>3000.6666666666665</v>
      </c>
      <c r="H291" s="414">
        <v>0</v>
      </c>
      <c r="I291" s="414">
        <v>13503</v>
      </c>
      <c r="J291" s="414">
        <v>15800</v>
      </c>
      <c r="K291" s="414">
        <v>32303.666666666668</v>
      </c>
    </row>
    <row r="292" spans="1:11" s="266" customFormat="1" ht="13.8">
      <c r="A292" s="412" t="s">
        <v>6022</v>
      </c>
      <c r="B292" s="412" t="s">
        <v>6020</v>
      </c>
      <c r="C292" s="258">
        <v>9002</v>
      </c>
      <c r="D292" s="413">
        <v>1355</v>
      </c>
      <c r="E292" s="413">
        <v>7536</v>
      </c>
      <c r="F292" s="414">
        <v>17893</v>
      </c>
      <c r="G292" s="414">
        <v>3000.6666666666665</v>
      </c>
      <c r="H292" s="414">
        <v>0</v>
      </c>
      <c r="I292" s="414">
        <v>13503</v>
      </c>
      <c r="J292" s="414">
        <v>15800</v>
      </c>
      <c r="K292" s="414">
        <v>32303.666666666668</v>
      </c>
    </row>
    <row r="293" spans="1:11" s="266" customFormat="1" ht="13.8">
      <c r="A293" s="412" t="s">
        <v>6023</v>
      </c>
      <c r="B293" s="412" t="s">
        <v>6020</v>
      </c>
      <c r="C293" s="258">
        <v>9002</v>
      </c>
      <c r="D293" s="413">
        <v>1355</v>
      </c>
      <c r="E293" s="413">
        <v>9536</v>
      </c>
      <c r="F293" s="414">
        <v>19893</v>
      </c>
      <c r="G293" s="414">
        <v>3000.6666666666665</v>
      </c>
      <c r="H293" s="414">
        <v>0</v>
      </c>
      <c r="I293" s="414">
        <v>13503</v>
      </c>
      <c r="J293" s="414">
        <v>15800</v>
      </c>
      <c r="K293" s="414">
        <v>32303.666666666668</v>
      </c>
    </row>
    <row r="294" spans="1:11" s="266" customFormat="1" ht="13.8">
      <c r="A294" s="412" t="s">
        <v>6024</v>
      </c>
      <c r="B294" s="412" t="s">
        <v>6020</v>
      </c>
      <c r="C294" s="258">
        <v>9002</v>
      </c>
      <c r="D294" s="413">
        <v>1355</v>
      </c>
      <c r="E294" s="413">
        <v>7536</v>
      </c>
      <c r="F294" s="414">
        <v>17893</v>
      </c>
      <c r="G294" s="414">
        <v>3000.6666666666665</v>
      </c>
      <c r="H294" s="414">
        <v>0</v>
      </c>
      <c r="I294" s="414">
        <v>13503</v>
      </c>
      <c r="J294" s="414">
        <v>15800</v>
      </c>
      <c r="K294" s="414">
        <v>32303.666666666668</v>
      </c>
    </row>
    <row r="295" spans="1:11" s="266" customFormat="1" ht="13.8">
      <c r="A295" s="412" t="s">
        <v>6025</v>
      </c>
      <c r="B295" s="412" t="s">
        <v>6020</v>
      </c>
      <c r="C295" s="258">
        <v>9002</v>
      </c>
      <c r="D295" s="413">
        <v>1355</v>
      </c>
      <c r="E295" s="413">
        <v>10176.36</v>
      </c>
      <c r="F295" s="414">
        <v>20533.36</v>
      </c>
      <c r="G295" s="414">
        <v>3000.6666666666665</v>
      </c>
      <c r="H295" s="414">
        <v>0</v>
      </c>
      <c r="I295" s="414">
        <v>13503</v>
      </c>
      <c r="J295" s="414">
        <v>15800</v>
      </c>
      <c r="K295" s="414">
        <v>32303.666666666668</v>
      </c>
    </row>
    <row r="296" spans="1:11" s="266" customFormat="1" ht="13.8">
      <c r="A296" s="412" t="s">
        <v>6026</v>
      </c>
      <c r="B296" s="412" t="s">
        <v>6020</v>
      </c>
      <c r="C296" s="258">
        <v>8852</v>
      </c>
      <c r="D296" s="413">
        <v>1355</v>
      </c>
      <c r="E296" s="413">
        <v>8187</v>
      </c>
      <c r="F296" s="414">
        <v>18394</v>
      </c>
      <c r="G296" s="414">
        <v>2950.6666666666665</v>
      </c>
      <c r="H296" s="414">
        <v>0</v>
      </c>
      <c r="I296" s="414">
        <v>13278</v>
      </c>
      <c r="J296" s="414">
        <v>15800</v>
      </c>
      <c r="K296" s="414">
        <v>32028.666666666664</v>
      </c>
    </row>
    <row r="297" spans="1:11" s="266" customFormat="1" ht="13.8">
      <c r="A297" s="412" t="s">
        <v>6027</v>
      </c>
      <c r="B297" s="412" t="s">
        <v>6020</v>
      </c>
      <c r="C297" s="258">
        <v>8852</v>
      </c>
      <c r="D297" s="413">
        <v>1355</v>
      </c>
      <c r="E297" s="413">
        <v>5999</v>
      </c>
      <c r="F297" s="414">
        <v>16206</v>
      </c>
      <c r="G297" s="414">
        <v>2950.6666666666665</v>
      </c>
      <c r="H297" s="414">
        <v>0</v>
      </c>
      <c r="I297" s="414">
        <v>13278</v>
      </c>
      <c r="J297" s="414">
        <v>15800</v>
      </c>
      <c r="K297" s="414">
        <v>32028.666666666664</v>
      </c>
    </row>
    <row r="298" spans="1:11" s="266" customFormat="1" ht="13.8">
      <c r="A298" s="412" t="s">
        <v>6028</v>
      </c>
      <c r="B298" s="412" t="s">
        <v>6029</v>
      </c>
      <c r="C298" s="258">
        <v>6207</v>
      </c>
      <c r="D298" s="413">
        <v>1355</v>
      </c>
      <c r="E298" s="413">
        <v>8584.7000000000007</v>
      </c>
      <c r="F298" s="414">
        <v>16146.7</v>
      </c>
      <c r="G298" s="414">
        <v>2069</v>
      </c>
      <c r="H298" s="414">
        <v>0</v>
      </c>
      <c r="I298" s="414">
        <v>9310.5</v>
      </c>
      <c r="J298" s="414">
        <v>15800</v>
      </c>
      <c r="K298" s="414">
        <v>27179.5</v>
      </c>
    </row>
    <row r="299" spans="1:11" s="266" customFormat="1" ht="13.8">
      <c r="A299" s="412" t="s">
        <v>6030</v>
      </c>
      <c r="B299" s="412" t="s">
        <v>5909</v>
      </c>
      <c r="C299" s="258">
        <v>10237</v>
      </c>
      <c r="D299" s="413">
        <v>1355</v>
      </c>
      <c r="E299" s="413">
        <v>8981</v>
      </c>
      <c r="F299" s="414">
        <v>20573</v>
      </c>
      <c r="G299" s="414">
        <v>3412.3333333333335</v>
      </c>
      <c r="H299" s="414">
        <v>0</v>
      </c>
      <c r="I299" s="414">
        <v>15355.5</v>
      </c>
      <c r="J299" s="414">
        <v>15800</v>
      </c>
      <c r="K299" s="414">
        <v>34567.833333333328</v>
      </c>
    </row>
    <row r="300" spans="1:11" s="266" customFormat="1" ht="13.8">
      <c r="A300" s="412" t="s">
        <v>6031</v>
      </c>
      <c r="B300" s="412" t="s">
        <v>5846</v>
      </c>
      <c r="C300" s="258">
        <v>12502</v>
      </c>
      <c r="D300" s="413">
        <v>1355</v>
      </c>
      <c r="E300" s="413">
        <v>11057</v>
      </c>
      <c r="F300" s="414">
        <v>24914</v>
      </c>
      <c r="G300" s="414">
        <v>4167.3333333333339</v>
      </c>
      <c r="H300" s="414">
        <v>0</v>
      </c>
      <c r="I300" s="414">
        <v>18753</v>
      </c>
      <c r="J300" s="414">
        <v>15800</v>
      </c>
      <c r="K300" s="414">
        <v>38720.333333333336</v>
      </c>
    </row>
    <row r="301" spans="1:11" s="266" customFormat="1" ht="13.8">
      <c r="A301" s="412" t="s">
        <v>6032</v>
      </c>
      <c r="B301" s="412" t="s">
        <v>6033</v>
      </c>
      <c r="C301" s="258">
        <v>12030</v>
      </c>
      <c r="D301" s="413">
        <v>1355</v>
      </c>
      <c r="E301" s="413">
        <v>10374</v>
      </c>
      <c r="F301" s="414">
        <v>23759</v>
      </c>
      <c r="G301" s="414">
        <v>4010</v>
      </c>
      <c r="H301" s="414">
        <v>0</v>
      </c>
      <c r="I301" s="414">
        <v>18045</v>
      </c>
      <c r="J301" s="414">
        <v>15800</v>
      </c>
      <c r="K301" s="414">
        <v>37855</v>
      </c>
    </row>
    <row r="302" spans="1:11" s="266" customFormat="1" ht="13.8">
      <c r="A302" s="412" t="s">
        <v>6034</v>
      </c>
      <c r="B302" s="412" t="s">
        <v>6035</v>
      </c>
      <c r="C302" s="258">
        <v>12030</v>
      </c>
      <c r="D302" s="413">
        <v>1355</v>
      </c>
      <c r="E302" s="413">
        <v>10374</v>
      </c>
      <c r="F302" s="414">
        <v>23759</v>
      </c>
      <c r="G302" s="414">
        <v>4010</v>
      </c>
      <c r="H302" s="414">
        <v>0</v>
      </c>
      <c r="I302" s="414">
        <v>18045</v>
      </c>
      <c r="J302" s="414">
        <v>15800</v>
      </c>
      <c r="K302" s="414">
        <v>37855</v>
      </c>
    </row>
    <row r="303" spans="1:11" s="266" customFormat="1" ht="13.8">
      <c r="A303" s="412" t="s">
        <v>6036</v>
      </c>
      <c r="B303" s="412" t="s">
        <v>5860</v>
      </c>
      <c r="C303" s="258">
        <v>13230</v>
      </c>
      <c r="D303" s="413">
        <v>1355</v>
      </c>
      <c r="E303" s="413">
        <v>15640</v>
      </c>
      <c r="F303" s="414">
        <v>30225</v>
      </c>
      <c r="G303" s="414">
        <v>4410</v>
      </c>
      <c r="H303" s="414">
        <v>0</v>
      </c>
      <c r="I303" s="414">
        <v>19845</v>
      </c>
      <c r="J303" s="414">
        <v>15800</v>
      </c>
      <c r="K303" s="414">
        <v>40055</v>
      </c>
    </row>
    <row r="304" spans="1:11" s="266" customFormat="1" ht="13.8">
      <c r="A304" s="412" t="s">
        <v>6037</v>
      </c>
      <c r="B304" s="412" t="s">
        <v>5860</v>
      </c>
      <c r="C304" s="258">
        <v>13230</v>
      </c>
      <c r="D304" s="413">
        <v>1355</v>
      </c>
      <c r="E304" s="413">
        <v>26057</v>
      </c>
      <c r="F304" s="414">
        <v>40642</v>
      </c>
      <c r="G304" s="414">
        <v>4410</v>
      </c>
      <c r="H304" s="414">
        <v>0</v>
      </c>
      <c r="I304" s="414">
        <v>19845</v>
      </c>
      <c r="J304" s="414">
        <v>15800</v>
      </c>
      <c r="K304" s="414">
        <v>40055</v>
      </c>
    </row>
    <row r="305" spans="1:11" s="266" customFormat="1" ht="13.8">
      <c r="A305" s="412" t="s">
        <v>6038</v>
      </c>
      <c r="B305" s="412" t="s">
        <v>5866</v>
      </c>
      <c r="C305" s="258">
        <v>12169</v>
      </c>
      <c r="D305" s="413">
        <v>1355</v>
      </c>
      <c r="E305" s="413">
        <v>21249.54</v>
      </c>
      <c r="F305" s="414">
        <v>34773.54</v>
      </c>
      <c r="G305" s="414">
        <v>4056.333333333333</v>
      </c>
      <c r="H305" s="414">
        <v>0</v>
      </c>
      <c r="I305" s="414">
        <v>18253.5</v>
      </c>
      <c r="J305" s="414">
        <v>15800</v>
      </c>
      <c r="K305" s="414">
        <v>38109.833333333328</v>
      </c>
    </row>
    <row r="306" spans="1:11" s="266" customFormat="1" ht="13.8">
      <c r="A306" s="412" t="s">
        <v>6039</v>
      </c>
      <c r="B306" s="412" t="s">
        <v>5870</v>
      </c>
      <c r="C306" s="258">
        <v>12030</v>
      </c>
      <c r="D306" s="413">
        <v>1355</v>
      </c>
      <c r="E306" s="413">
        <v>10374</v>
      </c>
      <c r="F306" s="414">
        <v>23759</v>
      </c>
      <c r="G306" s="414">
        <v>4010</v>
      </c>
      <c r="H306" s="414">
        <v>0</v>
      </c>
      <c r="I306" s="414">
        <v>18045</v>
      </c>
      <c r="J306" s="414">
        <v>15800</v>
      </c>
      <c r="K306" s="414">
        <v>37855</v>
      </c>
    </row>
    <row r="307" spans="1:11" s="266" customFormat="1" ht="13.8">
      <c r="A307" s="412" t="s">
        <v>6039</v>
      </c>
      <c r="B307" s="412" t="s">
        <v>5870</v>
      </c>
      <c r="C307" s="258">
        <v>12030</v>
      </c>
      <c r="D307" s="413">
        <v>1355</v>
      </c>
      <c r="E307" s="413">
        <v>10374</v>
      </c>
      <c r="F307" s="414">
        <v>23759</v>
      </c>
      <c r="G307" s="414">
        <v>4010</v>
      </c>
      <c r="H307" s="414">
        <v>0</v>
      </c>
      <c r="I307" s="414">
        <v>16040</v>
      </c>
      <c r="J307" s="414">
        <v>0</v>
      </c>
      <c r="K307" s="414">
        <v>20050</v>
      </c>
    </row>
    <row r="308" spans="1:11" s="266" customFormat="1" ht="13.8">
      <c r="A308" s="412" t="s">
        <v>6040</v>
      </c>
      <c r="B308" s="412" t="s">
        <v>5818</v>
      </c>
      <c r="C308" s="258">
        <v>19775</v>
      </c>
      <c r="D308" s="413">
        <v>1355</v>
      </c>
      <c r="E308" s="413">
        <v>22820</v>
      </c>
      <c r="F308" s="414">
        <v>43950</v>
      </c>
      <c r="G308" s="414">
        <v>6591.6666666666661</v>
      </c>
      <c r="H308" s="414">
        <v>0</v>
      </c>
      <c r="I308" s="414">
        <v>29662.5</v>
      </c>
      <c r="J308" s="414">
        <v>15800</v>
      </c>
      <c r="K308" s="414">
        <v>52054.166666666664</v>
      </c>
    </row>
    <row r="309" spans="1:11" s="266" customFormat="1" ht="13.8">
      <c r="A309" s="412" t="s">
        <v>6041</v>
      </c>
      <c r="B309" s="412" t="s">
        <v>5818</v>
      </c>
      <c r="C309" s="258">
        <v>19775</v>
      </c>
      <c r="D309" s="413">
        <v>1355</v>
      </c>
      <c r="E309" s="413">
        <v>27298.02</v>
      </c>
      <c r="F309" s="414">
        <v>48428.020000000004</v>
      </c>
      <c r="G309" s="414">
        <v>6591.6666666666661</v>
      </c>
      <c r="H309" s="414">
        <v>0</v>
      </c>
      <c r="I309" s="414">
        <v>29662.5</v>
      </c>
      <c r="J309" s="414">
        <v>15800</v>
      </c>
      <c r="K309" s="414">
        <v>52054.166666666664</v>
      </c>
    </row>
    <row r="310" spans="1:11" s="266" customFormat="1" ht="13.8">
      <c r="A310" s="412" t="s">
        <v>6042</v>
      </c>
      <c r="B310" s="412" t="s">
        <v>5850</v>
      </c>
      <c r="C310" s="258">
        <v>17740</v>
      </c>
      <c r="D310" s="413">
        <v>1355</v>
      </c>
      <c r="E310" s="413">
        <v>17918</v>
      </c>
      <c r="F310" s="414">
        <v>37013</v>
      </c>
      <c r="G310" s="414">
        <v>5913.3333333333339</v>
      </c>
      <c r="H310" s="414">
        <v>0</v>
      </c>
      <c r="I310" s="414">
        <v>26610</v>
      </c>
      <c r="J310" s="414">
        <v>15800</v>
      </c>
      <c r="K310" s="414">
        <v>48323.333333333336</v>
      </c>
    </row>
    <row r="311" spans="1:11" s="266" customFormat="1" ht="13.8">
      <c r="A311" s="412" t="s">
        <v>6043</v>
      </c>
      <c r="B311" s="412" t="s">
        <v>5834</v>
      </c>
      <c r="C311" s="258">
        <v>19022</v>
      </c>
      <c r="D311" s="413">
        <v>1355</v>
      </c>
      <c r="E311" s="413">
        <v>20264</v>
      </c>
      <c r="F311" s="414">
        <v>40641</v>
      </c>
      <c r="G311" s="414">
        <v>6340.666666666667</v>
      </c>
      <c r="H311" s="414">
        <v>0</v>
      </c>
      <c r="I311" s="414">
        <v>28533.000000000004</v>
      </c>
      <c r="J311" s="414">
        <v>15800</v>
      </c>
      <c r="K311" s="414">
        <v>50673.666666666672</v>
      </c>
    </row>
    <row r="312" spans="1:11" s="266" customFormat="1" ht="13.8">
      <c r="A312" s="412" t="s">
        <v>6044</v>
      </c>
      <c r="B312" s="412" t="s">
        <v>5816</v>
      </c>
      <c r="C312" s="258">
        <v>20652</v>
      </c>
      <c r="D312" s="413">
        <v>1355</v>
      </c>
      <c r="E312" s="413">
        <v>24141</v>
      </c>
      <c r="F312" s="414">
        <v>46148</v>
      </c>
      <c r="G312" s="414">
        <v>6884</v>
      </c>
      <c r="H312" s="414">
        <v>0</v>
      </c>
      <c r="I312" s="414">
        <v>30978</v>
      </c>
      <c r="J312" s="414">
        <v>15800</v>
      </c>
      <c r="K312" s="414">
        <v>53662</v>
      </c>
    </row>
    <row r="313" spans="1:11" s="266" customFormat="1" ht="13.8">
      <c r="A313" s="412" t="s">
        <v>6044</v>
      </c>
      <c r="B313" s="412" t="s">
        <v>5816</v>
      </c>
      <c r="C313" s="258">
        <v>20652</v>
      </c>
      <c r="D313" s="413">
        <v>1355</v>
      </c>
      <c r="E313" s="413">
        <v>24141</v>
      </c>
      <c r="F313" s="414">
        <v>46148</v>
      </c>
      <c r="G313" s="414">
        <v>6884</v>
      </c>
      <c r="H313" s="414">
        <v>0</v>
      </c>
      <c r="I313" s="414">
        <v>27536</v>
      </c>
      <c r="J313" s="414">
        <v>0</v>
      </c>
      <c r="K313" s="414">
        <v>34420</v>
      </c>
    </row>
    <row r="314" spans="1:11" s="266" customFormat="1" ht="13.8">
      <c r="A314" s="412" t="s">
        <v>6045</v>
      </c>
      <c r="B314" s="412" t="s">
        <v>5816</v>
      </c>
      <c r="C314" s="258">
        <v>20652</v>
      </c>
      <c r="D314" s="413">
        <v>1355</v>
      </c>
      <c r="E314" s="413">
        <v>27031.02</v>
      </c>
      <c r="F314" s="414">
        <v>49038.020000000004</v>
      </c>
      <c r="G314" s="414">
        <v>6884</v>
      </c>
      <c r="H314" s="414">
        <v>0</v>
      </c>
      <c r="I314" s="414">
        <v>30978</v>
      </c>
      <c r="J314" s="414">
        <v>15800</v>
      </c>
      <c r="K314" s="414">
        <v>53662</v>
      </c>
    </row>
    <row r="315" spans="1:11" s="266" customFormat="1" ht="13.8">
      <c r="A315" s="412" t="s">
        <v>6046</v>
      </c>
      <c r="B315" s="412" t="s">
        <v>5816</v>
      </c>
      <c r="C315" s="258">
        <v>20652</v>
      </c>
      <c r="D315" s="413">
        <v>1355</v>
      </c>
      <c r="E315" s="413">
        <v>39688.019999999997</v>
      </c>
      <c r="F315" s="414">
        <v>61695.02</v>
      </c>
      <c r="G315" s="414">
        <v>6884</v>
      </c>
      <c r="H315" s="414">
        <v>0</v>
      </c>
      <c r="I315" s="414">
        <v>30978</v>
      </c>
      <c r="J315" s="414">
        <v>15800</v>
      </c>
      <c r="K315" s="414">
        <v>53662</v>
      </c>
    </row>
    <row r="316" spans="1:11" s="266" customFormat="1" ht="13.8">
      <c r="A316" s="412" t="s">
        <v>6047</v>
      </c>
      <c r="B316" s="412" t="s">
        <v>5812</v>
      </c>
      <c r="C316" s="258">
        <v>23967</v>
      </c>
      <c r="D316" s="413">
        <v>1355</v>
      </c>
      <c r="E316" s="413">
        <v>28888</v>
      </c>
      <c r="F316" s="414">
        <v>54210</v>
      </c>
      <c r="G316" s="414">
        <v>7989</v>
      </c>
      <c r="H316" s="414">
        <v>0</v>
      </c>
      <c r="I316" s="414">
        <v>35950.5</v>
      </c>
      <c r="J316" s="414">
        <v>15800</v>
      </c>
      <c r="K316" s="414">
        <v>59739.5</v>
      </c>
    </row>
    <row r="317" spans="1:11" s="266" customFormat="1" ht="13.8">
      <c r="A317" s="412" t="s">
        <v>6048</v>
      </c>
      <c r="B317" s="412" t="s">
        <v>6049</v>
      </c>
      <c r="C317" s="258">
        <v>23967</v>
      </c>
      <c r="D317" s="413">
        <v>1355</v>
      </c>
      <c r="E317" s="413">
        <v>32888</v>
      </c>
      <c r="F317" s="414">
        <v>58210</v>
      </c>
      <c r="G317" s="414">
        <v>7989</v>
      </c>
      <c r="H317" s="414">
        <v>0</v>
      </c>
      <c r="I317" s="414">
        <v>35950.5</v>
      </c>
      <c r="J317" s="414">
        <v>15800</v>
      </c>
      <c r="K317" s="414">
        <v>59739.5</v>
      </c>
    </row>
    <row r="318" spans="1:11" s="266" customFormat="1" ht="13.8">
      <c r="A318" s="412" t="s">
        <v>6050</v>
      </c>
      <c r="B318" s="412" t="s">
        <v>6051</v>
      </c>
      <c r="C318" s="258">
        <v>12030</v>
      </c>
      <c r="D318" s="413">
        <v>1355</v>
      </c>
      <c r="E318" s="413">
        <v>10374</v>
      </c>
      <c r="F318" s="414">
        <v>23759</v>
      </c>
      <c r="G318" s="414">
        <v>4010</v>
      </c>
      <c r="H318" s="414">
        <v>0</v>
      </c>
      <c r="I318" s="414">
        <v>18045</v>
      </c>
      <c r="J318" s="414">
        <v>15800</v>
      </c>
      <c r="K318" s="414">
        <v>37855</v>
      </c>
    </row>
    <row r="319" spans="1:11" s="266" customFormat="1" ht="13.8">
      <c r="A319" s="412" t="s">
        <v>6052</v>
      </c>
      <c r="B319" s="412" t="s">
        <v>5950</v>
      </c>
      <c r="C319" s="258">
        <v>19022</v>
      </c>
      <c r="D319" s="413">
        <v>1355</v>
      </c>
      <c r="E319" s="413">
        <v>20264</v>
      </c>
      <c r="F319" s="414">
        <v>40641</v>
      </c>
      <c r="G319" s="414">
        <v>6340.666666666667</v>
      </c>
      <c r="H319" s="414">
        <v>0</v>
      </c>
      <c r="I319" s="414">
        <v>28533.000000000004</v>
      </c>
      <c r="J319" s="414">
        <v>15800</v>
      </c>
      <c r="K319" s="414">
        <v>50673.666666666672</v>
      </c>
    </row>
    <row r="320" spans="1:11" s="266" customFormat="1" ht="13.8">
      <c r="A320" s="412" t="s">
        <v>6053</v>
      </c>
      <c r="B320" s="412" t="s">
        <v>5812</v>
      </c>
      <c r="C320" s="258">
        <v>23967</v>
      </c>
      <c r="D320" s="413">
        <v>1355</v>
      </c>
      <c r="E320" s="413">
        <v>28837</v>
      </c>
      <c r="F320" s="414">
        <v>54159</v>
      </c>
      <c r="G320" s="414">
        <v>7989</v>
      </c>
      <c r="H320" s="414">
        <v>0</v>
      </c>
      <c r="I320" s="414">
        <v>35950.5</v>
      </c>
      <c r="J320" s="414">
        <v>15600</v>
      </c>
      <c r="K320" s="414">
        <v>59539.5</v>
      </c>
    </row>
    <row r="321" spans="1:11" s="266" customFormat="1" ht="13.8">
      <c r="A321" s="412" t="s">
        <v>6053</v>
      </c>
      <c r="B321" s="412" t="s">
        <v>5812</v>
      </c>
      <c r="C321" s="258">
        <v>23967</v>
      </c>
      <c r="D321" s="413">
        <v>1355</v>
      </c>
      <c r="E321" s="413">
        <v>28837</v>
      </c>
      <c r="F321" s="414">
        <v>54159</v>
      </c>
      <c r="G321" s="414">
        <v>7989</v>
      </c>
      <c r="H321" s="414">
        <v>0</v>
      </c>
      <c r="I321" s="414">
        <v>35950.5</v>
      </c>
      <c r="J321" s="414">
        <v>15800</v>
      </c>
      <c r="K321" s="414">
        <v>59739.5</v>
      </c>
    </row>
    <row r="322" spans="1:11" s="266" customFormat="1" ht="13.8">
      <c r="A322" s="412" t="s">
        <v>6054</v>
      </c>
      <c r="B322" s="412" t="s">
        <v>5816</v>
      </c>
      <c r="C322" s="258">
        <v>20652</v>
      </c>
      <c r="D322" s="413">
        <v>1355</v>
      </c>
      <c r="E322" s="413">
        <v>24136</v>
      </c>
      <c r="F322" s="414">
        <v>46143</v>
      </c>
      <c r="G322" s="414">
        <v>6884</v>
      </c>
      <c r="H322" s="414">
        <v>0</v>
      </c>
      <c r="I322" s="414">
        <v>30978</v>
      </c>
      <c r="J322" s="414">
        <v>15600</v>
      </c>
      <c r="K322" s="414">
        <v>53462</v>
      </c>
    </row>
    <row r="323" spans="1:11" s="266" customFormat="1" ht="13.8">
      <c r="A323" s="412" t="s">
        <v>6054</v>
      </c>
      <c r="B323" s="412" t="s">
        <v>5816</v>
      </c>
      <c r="C323" s="258">
        <v>20652</v>
      </c>
      <c r="D323" s="413">
        <v>1355</v>
      </c>
      <c r="E323" s="413">
        <v>24136</v>
      </c>
      <c r="F323" s="414">
        <v>46143</v>
      </c>
      <c r="G323" s="414">
        <v>6884</v>
      </c>
      <c r="H323" s="414">
        <v>0</v>
      </c>
      <c r="I323" s="414">
        <v>30978</v>
      </c>
      <c r="J323" s="414">
        <v>15800</v>
      </c>
      <c r="K323" s="414">
        <v>53662</v>
      </c>
    </row>
    <row r="324" spans="1:11" s="266" customFormat="1" ht="13.8">
      <c r="A324" s="412" t="s">
        <v>6054</v>
      </c>
      <c r="B324" s="412" t="s">
        <v>5816</v>
      </c>
      <c r="C324" s="258">
        <v>20652</v>
      </c>
      <c r="D324" s="413">
        <v>1355</v>
      </c>
      <c r="E324" s="413">
        <v>24136</v>
      </c>
      <c r="F324" s="414">
        <v>46143</v>
      </c>
      <c r="G324" s="414">
        <v>6884</v>
      </c>
      <c r="H324" s="414">
        <v>0</v>
      </c>
      <c r="I324" s="414">
        <v>27536</v>
      </c>
      <c r="J324" s="414">
        <v>0</v>
      </c>
      <c r="K324" s="414">
        <v>34420</v>
      </c>
    </row>
    <row r="325" spans="1:11" s="266" customFormat="1" ht="13.8">
      <c r="A325" s="412" t="s">
        <v>6055</v>
      </c>
      <c r="B325" s="412" t="s">
        <v>5818</v>
      </c>
      <c r="C325" s="258">
        <v>19775</v>
      </c>
      <c r="D325" s="413">
        <v>1355</v>
      </c>
      <c r="E325" s="413">
        <v>22827</v>
      </c>
      <c r="F325" s="414">
        <v>43957</v>
      </c>
      <c r="G325" s="414">
        <v>6591.6666666666661</v>
      </c>
      <c r="H325" s="414">
        <v>0</v>
      </c>
      <c r="I325" s="414">
        <v>29662.5</v>
      </c>
      <c r="J325" s="414">
        <v>15600</v>
      </c>
      <c r="K325" s="414">
        <v>51854.166666666664</v>
      </c>
    </row>
    <row r="326" spans="1:11" s="266" customFormat="1" ht="13.8">
      <c r="A326" s="412" t="s">
        <v>6055</v>
      </c>
      <c r="B326" s="412" t="s">
        <v>5818</v>
      </c>
      <c r="C326" s="258">
        <v>19775</v>
      </c>
      <c r="D326" s="413">
        <v>1355</v>
      </c>
      <c r="E326" s="413">
        <v>22827</v>
      </c>
      <c r="F326" s="414">
        <v>43957</v>
      </c>
      <c r="G326" s="414">
        <v>6591.6666666666661</v>
      </c>
      <c r="H326" s="414">
        <v>0</v>
      </c>
      <c r="I326" s="414">
        <v>29662.5</v>
      </c>
      <c r="J326" s="414">
        <v>15800</v>
      </c>
      <c r="K326" s="414">
        <v>52054.166666666664</v>
      </c>
    </row>
    <row r="327" spans="1:11" s="266" customFormat="1" ht="13.8">
      <c r="A327" s="412" t="s">
        <v>6056</v>
      </c>
      <c r="B327" s="412" t="s">
        <v>5834</v>
      </c>
      <c r="C327" s="258">
        <v>19022</v>
      </c>
      <c r="D327" s="413">
        <v>1355</v>
      </c>
      <c r="E327" s="413">
        <v>20247</v>
      </c>
      <c r="F327" s="414">
        <v>40624</v>
      </c>
      <c r="G327" s="414">
        <v>6340.666666666667</v>
      </c>
      <c r="H327" s="414">
        <v>0</v>
      </c>
      <c r="I327" s="414">
        <v>28533.000000000004</v>
      </c>
      <c r="J327" s="414">
        <v>15600</v>
      </c>
      <c r="K327" s="414">
        <v>50473.666666666672</v>
      </c>
    </row>
    <row r="328" spans="1:11" s="266" customFormat="1" ht="13.8">
      <c r="A328" s="412" t="s">
        <v>6056</v>
      </c>
      <c r="B328" s="412" t="s">
        <v>5834</v>
      </c>
      <c r="C328" s="258">
        <v>19022</v>
      </c>
      <c r="D328" s="413">
        <v>1355</v>
      </c>
      <c r="E328" s="413">
        <v>20247</v>
      </c>
      <c r="F328" s="414">
        <v>40624</v>
      </c>
      <c r="G328" s="414">
        <v>6340.666666666667</v>
      </c>
      <c r="H328" s="414">
        <v>0</v>
      </c>
      <c r="I328" s="414">
        <v>28533.000000000004</v>
      </c>
      <c r="J328" s="414">
        <v>15800</v>
      </c>
      <c r="K328" s="414">
        <v>50673.666666666672</v>
      </c>
    </row>
    <row r="329" spans="1:11" s="266" customFormat="1" ht="13.8">
      <c r="A329" s="412" t="s">
        <v>6057</v>
      </c>
      <c r="B329" s="412" t="s">
        <v>5836</v>
      </c>
      <c r="C329" s="258">
        <v>19022</v>
      </c>
      <c r="D329" s="413">
        <v>1355</v>
      </c>
      <c r="E329" s="413">
        <v>20247</v>
      </c>
      <c r="F329" s="414">
        <v>40624</v>
      </c>
      <c r="G329" s="414">
        <v>6340.666666666667</v>
      </c>
      <c r="H329" s="414">
        <v>0</v>
      </c>
      <c r="I329" s="414">
        <v>28533.000000000004</v>
      </c>
      <c r="J329" s="414">
        <v>15600</v>
      </c>
      <c r="K329" s="414">
        <v>50473.666666666672</v>
      </c>
    </row>
    <row r="330" spans="1:11" s="266" customFormat="1" ht="13.8">
      <c r="A330" s="412" t="s">
        <v>6058</v>
      </c>
      <c r="B330" s="412" t="s">
        <v>5838</v>
      </c>
      <c r="C330" s="258">
        <v>12030</v>
      </c>
      <c r="D330" s="413">
        <v>1355</v>
      </c>
      <c r="E330" s="413">
        <v>10439</v>
      </c>
      <c r="F330" s="414">
        <v>23824</v>
      </c>
      <c r="G330" s="414">
        <v>4010</v>
      </c>
      <c r="H330" s="414">
        <v>0</v>
      </c>
      <c r="I330" s="414">
        <v>18045</v>
      </c>
      <c r="J330" s="414">
        <v>15600</v>
      </c>
      <c r="K330" s="414">
        <v>37655</v>
      </c>
    </row>
    <row r="331" spans="1:11" s="266" customFormat="1" ht="13.8">
      <c r="A331" s="412" t="s">
        <v>6059</v>
      </c>
      <c r="B331" s="412" t="s">
        <v>6060</v>
      </c>
      <c r="C331" s="258">
        <v>12030</v>
      </c>
      <c r="D331" s="413">
        <v>1355</v>
      </c>
      <c r="E331" s="413">
        <v>10439</v>
      </c>
      <c r="F331" s="414">
        <v>23824</v>
      </c>
      <c r="G331" s="414">
        <v>4010</v>
      </c>
      <c r="H331" s="414">
        <v>0</v>
      </c>
      <c r="I331" s="414">
        <v>18045</v>
      </c>
      <c r="J331" s="414">
        <v>15600</v>
      </c>
      <c r="K331" s="414">
        <v>37655</v>
      </c>
    </row>
    <row r="332" spans="1:11" s="266" customFormat="1" ht="13.8">
      <c r="A332" s="412" t="s">
        <v>6061</v>
      </c>
      <c r="B332" s="412" t="s">
        <v>5840</v>
      </c>
      <c r="C332" s="258">
        <v>10237</v>
      </c>
      <c r="D332" s="413">
        <v>1355</v>
      </c>
      <c r="E332" s="413">
        <v>9096</v>
      </c>
      <c r="F332" s="414">
        <v>20688</v>
      </c>
      <c r="G332" s="414">
        <v>3412.3333333333335</v>
      </c>
      <c r="H332" s="414">
        <v>0</v>
      </c>
      <c r="I332" s="414">
        <v>15355.5</v>
      </c>
      <c r="J332" s="414">
        <v>15600</v>
      </c>
      <c r="K332" s="414">
        <v>34367.833333333328</v>
      </c>
    </row>
    <row r="333" spans="1:11" s="266" customFormat="1" ht="13.8">
      <c r="A333" s="412" t="s">
        <v>6062</v>
      </c>
      <c r="B333" s="412" t="s">
        <v>5842</v>
      </c>
      <c r="C333" s="258">
        <v>12410</v>
      </c>
      <c r="D333" s="413">
        <v>1355</v>
      </c>
      <c r="E333" s="413">
        <v>10432</v>
      </c>
      <c r="F333" s="414">
        <v>24197</v>
      </c>
      <c r="G333" s="414">
        <v>4136.666666666667</v>
      </c>
      <c r="H333" s="414">
        <v>0</v>
      </c>
      <c r="I333" s="414">
        <v>18615</v>
      </c>
      <c r="J333" s="414">
        <v>15600</v>
      </c>
      <c r="K333" s="414">
        <v>38351.666666666672</v>
      </c>
    </row>
    <row r="334" spans="1:11" s="266" customFormat="1" ht="13.8">
      <c r="A334" s="412" t="s">
        <v>6063</v>
      </c>
      <c r="B334" s="412" t="s">
        <v>5848</v>
      </c>
      <c r="C334" s="258">
        <v>12030</v>
      </c>
      <c r="D334" s="413">
        <v>1355</v>
      </c>
      <c r="E334" s="413">
        <v>10439</v>
      </c>
      <c r="F334" s="414">
        <v>23824</v>
      </c>
      <c r="G334" s="414">
        <v>4010</v>
      </c>
      <c r="H334" s="414">
        <v>0</v>
      </c>
      <c r="I334" s="414">
        <v>18045</v>
      </c>
      <c r="J334" s="414">
        <v>15600</v>
      </c>
      <c r="K334" s="414">
        <v>37655</v>
      </c>
    </row>
    <row r="335" spans="1:11" s="266" customFormat="1" ht="13.8">
      <c r="A335" s="412" t="s">
        <v>6064</v>
      </c>
      <c r="B335" s="412" t="s">
        <v>5850</v>
      </c>
      <c r="C335" s="258">
        <v>17740</v>
      </c>
      <c r="D335" s="413">
        <v>1355</v>
      </c>
      <c r="E335" s="413">
        <v>17908</v>
      </c>
      <c r="F335" s="414">
        <v>37003</v>
      </c>
      <c r="G335" s="414">
        <v>5913.3333333333339</v>
      </c>
      <c r="H335" s="414">
        <v>0</v>
      </c>
      <c r="I335" s="414">
        <v>26610</v>
      </c>
      <c r="J335" s="414">
        <v>15600</v>
      </c>
      <c r="K335" s="414">
        <v>48123.333333333336</v>
      </c>
    </row>
    <row r="336" spans="1:11" s="266" customFormat="1" ht="13.8">
      <c r="A336" s="412" t="s">
        <v>6064</v>
      </c>
      <c r="B336" s="412" t="s">
        <v>5850</v>
      </c>
      <c r="C336" s="258">
        <v>17740</v>
      </c>
      <c r="D336" s="413">
        <v>1355</v>
      </c>
      <c r="E336" s="413">
        <v>17908</v>
      </c>
      <c r="F336" s="414">
        <v>37003</v>
      </c>
      <c r="G336" s="414">
        <v>5913.3333333333339</v>
      </c>
      <c r="H336" s="414">
        <v>0</v>
      </c>
      <c r="I336" s="414">
        <v>26610</v>
      </c>
      <c r="J336" s="414">
        <v>15800</v>
      </c>
      <c r="K336" s="414">
        <v>48323.333333333336</v>
      </c>
    </row>
    <row r="337" spans="1:11" s="266" customFormat="1" ht="13.8">
      <c r="A337" s="412" t="s">
        <v>6065</v>
      </c>
      <c r="B337" s="412" t="s">
        <v>5858</v>
      </c>
      <c r="C337" s="258">
        <v>14618</v>
      </c>
      <c r="D337" s="413">
        <v>1355</v>
      </c>
      <c r="E337" s="413">
        <v>16176</v>
      </c>
      <c r="F337" s="414">
        <v>32149</v>
      </c>
      <c r="G337" s="414">
        <v>4872.6666666666661</v>
      </c>
      <c r="H337" s="414">
        <v>0</v>
      </c>
      <c r="I337" s="414">
        <v>21927</v>
      </c>
      <c r="J337" s="414">
        <v>15600</v>
      </c>
      <c r="K337" s="414">
        <v>42399.666666666664</v>
      </c>
    </row>
    <row r="338" spans="1:11" s="266" customFormat="1" ht="13.8">
      <c r="A338" s="412" t="s">
        <v>6066</v>
      </c>
      <c r="B338" s="412" t="s">
        <v>5860</v>
      </c>
      <c r="C338" s="258">
        <v>13230</v>
      </c>
      <c r="D338" s="413">
        <v>1355</v>
      </c>
      <c r="E338" s="413">
        <v>15782</v>
      </c>
      <c r="F338" s="414">
        <v>30367</v>
      </c>
      <c r="G338" s="414">
        <v>4410</v>
      </c>
      <c r="H338" s="414">
        <v>0</v>
      </c>
      <c r="I338" s="414">
        <v>19845</v>
      </c>
      <c r="J338" s="414">
        <v>15600</v>
      </c>
      <c r="K338" s="414">
        <v>39855</v>
      </c>
    </row>
    <row r="339" spans="1:11" s="266" customFormat="1" ht="13.8">
      <c r="A339" s="412" t="s">
        <v>6066</v>
      </c>
      <c r="B339" s="412" t="s">
        <v>5860</v>
      </c>
      <c r="C339" s="258">
        <v>13230</v>
      </c>
      <c r="D339" s="413">
        <v>1355</v>
      </c>
      <c r="E339" s="413">
        <v>15782</v>
      </c>
      <c r="F339" s="414">
        <v>30367</v>
      </c>
      <c r="G339" s="414">
        <v>4410</v>
      </c>
      <c r="H339" s="414">
        <v>0</v>
      </c>
      <c r="I339" s="414">
        <v>19845</v>
      </c>
      <c r="J339" s="414">
        <v>15800</v>
      </c>
      <c r="K339" s="414">
        <v>40055</v>
      </c>
    </row>
    <row r="340" spans="1:11" s="266" customFormat="1" ht="13.8">
      <c r="A340" s="412" t="s">
        <v>6067</v>
      </c>
      <c r="B340" s="412" t="s">
        <v>5862</v>
      </c>
      <c r="C340" s="258">
        <v>11618</v>
      </c>
      <c r="D340" s="413">
        <v>1355</v>
      </c>
      <c r="E340" s="413">
        <v>13849</v>
      </c>
      <c r="F340" s="414">
        <v>26822</v>
      </c>
      <c r="G340" s="414">
        <v>3872.6666666666665</v>
      </c>
      <c r="H340" s="414">
        <v>0</v>
      </c>
      <c r="I340" s="414">
        <v>17427</v>
      </c>
      <c r="J340" s="414">
        <v>15600</v>
      </c>
      <c r="K340" s="414">
        <v>36899.666666666672</v>
      </c>
    </row>
    <row r="341" spans="1:11" s="266" customFormat="1" ht="13.8">
      <c r="A341" s="412" t="s">
        <v>6067</v>
      </c>
      <c r="B341" s="412" t="s">
        <v>5862</v>
      </c>
      <c r="C341" s="258">
        <v>11618</v>
      </c>
      <c r="D341" s="413">
        <v>1355</v>
      </c>
      <c r="E341" s="413">
        <v>13849</v>
      </c>
      <c r="F341" s="414">
        <v>26822</v>
      </c>
      <c r="G341" s="414">
        <v>3872.6666666666665</v>
      </c>
      <c r="H341" s="414">
        <v>0</v>
      </c>
      <c r="I341" s="414">
        <v>17427</v>
      </c>
      <c r="J341" s="414">
        <v>15800</v>
      </c>
      <c r="K341" s="414">
        <v>37099.666666666672</v>
      </c>
    </row>
    <row r="342" spans="1:11" s="266" customFormat="1" ht="13.8">
      <c r="A342" s="412" t="s">
        <v>6067</v>
      </c>
      <c r="B342" s="412" t="s">
        <v>5862</v>
      </c>
      <c r="C342" s="258">
        <v>11618</v>
      </c>
      <c r="D342" s="413">
        <v>1355</v>
      </c>
      <c r="E342" s="413">
        <v>13849</v>
      </c>
      <c r="F342" s="414">
        <v>26822</v>
      </c>
      <c r="G342" s="414">
        <v>3872.6666666666665</v>
      </c>
      <c r="H342" s="414">
        <v>0</v>
      </c>
      <c r="I342" s="414">
        <v>15490.666666666666</v>
      </c>
      <c r="J342" s="414">
        <v>0</v>
      </c>
      <c r="K342" s="414">
        <v>19363.333333333332</v>
      </c>
    </row>
    <row r="343" spans="1:11" s="266" customFormat="1" ht="13.8">
      <c r="A343" s="412" t="s">
        <v>6068</v>
      </c>
      <c r="B343" s="412" t="s">
        <v>5864</v>
      </c>
      <c r="C343" s="258">
        <v>12030</v>
      </c>
      <c r="D343" s="413">
        <v>1355</v>
      </c>
      <c r="E343" s="413">
        <v>10439</v>
      </c>
      <c r="F343" s="414">
        <v>23824</v>
      </c>
      <c r="G343" s="414">
        <v>4010</v>
      </c>
      <c r="H343" s="414">
        <v>0</v>
      </c>
      <c r="I343" s="414">
        <v>18045</v>
      </c>
      <c r="J343" s="414">
        <v>15600</v>
      </c>
      <c r="K343" s="414">
        <v>37655</v>
      </c>
    </row>
    <row r="344" spans="1:11" s="266" customFormat="1" ht="13.8">
      <c r="A344" s="412" t="s">
        <v>6069</v>
      </c>
      <c r="B344" s="412" t="s">
        <v>5866</v>
      </c>
      <c r="C344" s="258">
        <v>12169</v>
      </c>
      <c r="D344" s="413">
        <v>1355</v>
      </c>
      <c r="E344" s="413">
        <v>13588</v>
      </c>
      <c r="F344" s="414">
        <v>27112</v>
      </c>
      <c r="G344" s="414">
        <v>4056.333333333333</v>
      </c>
      <c r="H344" s="414">
        <v>0</v>
      </c>
      <c r="I344" s="414">
        <v>18253.5</v>
      </c>
      <c r="J344" s="414">
        <v>15600</v>
      </c>
      <c r="K344" s="414">
        <v>37909.833333333328</v>
      </c>
    </row>
    <row r="345" spans="1:11" s="266" customFormat="1" ht="13.8">
      <c r="A345" s="412" t="s">
        <v>6069</v>
      </c>
      <c r="B345" s="412" t="s">
        <v>5866</v>
      </c>
      <c r="C345" s="258">
        <v>12169</v>
      </c>
      <c r="D345" s="413">
        <v>1355</v>
      </c>
      <c r="E345" s="413">
        <v>13588</v>
      </c>
      <c r="F345" s="414">
        <v>27112</v>
      </c>
      <c r="G345" s="414">
        <v>4056.333333333333</v>
      </c>
      <c r="H345" s="414">
        <v>0</v>
      </c>
      <c r="I345" s="414">
        <v>18253.5</v>
      </c>
      <c r="J345" s="414">
        <v>15800</v>
      </c>
      <c r="K345" s="414">
        <v>38109.833333333328</v>
      </c>
    </row>
    <row r="346" spans="1:11" s="266" customFormat="1" ht="13.8">
      <c r="A346" s="412" t="s">
        <v>6070</v>
      </c>
      <c r="B346" s="412" t="s">
        <v>5876</v>
      </c>
      <c r="C346" s="258">
        <v>9711</v>
      </c>
      <c r="D346" s="413">
        <v>1355</v>
      </c>
      <c r="E346" s="413">
        <v>8350</v>
      </c>
      <c r="F346" s="414">
        <v>19416</v>
      </c>
      <c r="G346" s="414">
        <v>3237</v>
      </c>
      <c r="H346" s="414">
        <v>0</v>
      </c>
      <c r="I346" s="414">
        <v>14566.5</v>
      </c>
      <c r="J346" s="414">
        <v>15800</v>
      </c>
      <c r="K346" s="414">
        <v>33603.5</v>
      </c>
    </row>
    <row r="347" spans="1:11" s="266" customFormat="1" ht="13.8">
      <c r="A347" s="412" t="s">
        <v>6071</v>
      </c>
      <c r="B347" s="412" t="s">
        <v>5878</v>
      </c>
      <c r="C347" s="258">
        <v>16953</v>
      </c>
      <c r="D347" s="413">
        <v>1355</v>
      </c>
      <c r="E347" s="413">
        <v>15574</v>
      </c>
      <c r="F347" s="414">
        <v>33882</v>
      </c>
      <c r="G347" s="414">
        <v>5651</v>
      </c>
      <c r="H347" s="414">
        <v>0</v>
      </c>
      <c r="I347" s="414">
        <v>25429.5</v>
      </c>
      <c r="J347" s="414">
        <v>15600</v>
      </c>
      <c r="K347" s="414">
        <v>46680.5</v>
      </c>
    </row>
    <row r="348" spans="1:11" s="266" customFormat="1" ht="13.8">
      <c r="A348" s="412" t="s">
        <v>6071</v>
      </c>
      <c r="B348" s="412" t="s">
        <v>5878</v>
      </c>
      <c r="C348" s="258">
        <v>16953</v>
      </c>
      <c r="D348" s="413">
        <v>1355</v>
      </c>
      <c r="E348" s="413">
        <v>15574</v>
      </c>
      <c r="F348" s="414">
        <v>33882</v>
      </c>
      <c r="G348" s="414">
        <v>5651</v>
      </c>
      <c r="H348" s="414">
        <v>0</v>
      </c>
      <c r="I348" s="414">
        <v>25429.5</v>
      </c>
      <c r="J348" s="414">
        <v>15800</v>
      </c>
      <c r="K348" s="414">
        <v>46880.5</v>
      </c>
    </row>
    <row r="349" spans="1:11" s="266" customFormat="1" ht="13.8">
      <c r="A349" s="412" t="s">
        <v>6072</v>
      </c>
      <c r="B349" s="412" t="s">
        <v>6073</v>
      </c>
      <c r="C349" s="258">
        <v>12502</v>
      </c>
      <c r="D349" s="413">
        <v>1355</v>
      </c>
      <c r="E349" s="413">
        <v>11120</v>
      </c>
      <c r="F349" s="414">
        <v>24977</v>
      </c>
      <c r="G349" s="414">
        <v>4167.3333333333339</v>
      </c>
      <c r="H349" s="414">
        <v>0</v>
      </c>
      <c r="I349" s="414">
        <v>18753</v>
      </c>
      <c r="J349" s="414">
        <v>15600</v>
      </c>
      <c r="K349" s="414">
        <v>38520.333333333336</v>
      </c>
    </row>
    <row r="350" spans="1:11" s="266" customFormat="1" ht="13.8">
      <c r="A350" s="412" t="s">
        <v>6074</v>
      </c>
      <c r="B350" s="412" t="s">
        <v>5890</v>
      </c>
      <c r="C350" s="258">
        <v>11438</v>
      </c>
      <c r="D350" s="413">
        <v>1355</v>
      </c>
      <c r="E350" s="413">
        <v>9909</v>
      </c>
      <c r="F350" s="414">
        <v>22702</v>
      </c>
      <c r="G350" s="414">
        <v>3812.6666666666665</v>
      </c>
      <c r="H350" s="414">
        <v>0</v>
      </c>
      <c r="I350" s="414">
        <v>17157</v>
      </c>
      <c r="J350" s="414">
        <v>15800</v>
      </c>
      <c r="K350" s="414">
        <v>36769.666666666672</v>
      </c>
    </row>
    <row r="351" spans="1:11" s="266" customFormat="1" ht="13.8">
      <c r="A351" s="412" t="s">
        <v>6075</v>
      </c>
      <c r="B351" s="412" t="s">
        <v>5903</v>
      </c>
      <c r="C351" s="258">
        <v>12030</v>
      </c>
      <c r="D351" s="413">
        <v>1355</v>
      </c>
      <c r="E351" s="413">
        <v>10439</v>
      </c>
      <c r="F351" s="414">
        <v>23824</v>
      </c>
      <c r="G351" s="414">
        <v>4010</v>
      </c>
      <c r="H351" s="414">
        <v>0</v>
      </c>
      <c r="I351" s="414">
        <v>18045</v>
      </c>
      <c r="J351" s="414">
        <v>15600</v>
      </c>
      <c r="K351" s="414">
        <v>37655</v>
      </c>
    </row>
    <row r="352" spans="1:11" s="266" customFormat="1" ht="13.8">
      <c r="A352" s="412" t="s">
        <v>6075</v>
      </c>
      <c r="B352" s="412" t="s">
        <v>5903</v>
      </c>
      <c r="C352" s="258">
        <v>12030</v>
      </c>
      <c r="D352" s="413">
        <v>1355</v>
      </c>
      <c r="E352" s="413">
        <v>10439</v>
      </c>
      <c r="F352" s="414">
        <v>23824</v>
      </c>
      <c r="G352" s="414">
        <v>4010</v>
      </c>
      <c r="H352" s="414">
        <v>0</v>
      </c>
      <c r="I352" s="414">
        <v>18045</v>
      </c>
      <c r="J352" s="414">
        <v>15800</v>
      </c>
      <c r="K352" s="414">
        <v>37855</v>
      </c>
    </row>
    <row r="353" spans="1:11" s="266" customFormat="1" ht="13.8">
      <c r="A353" s="412" t="s">
        <v>6076</v>
      </c>
      <c r="B353" s="412" t="s">
        <v>5909</v>
      </c>
      <c r="C353" s="258">
        <v>10237</v>
      </c>
      <c r="D353" s="413">
        <v>1355</v>
      </c>
      <c r="E353" s="413">
        <v>9096</v>
      </c>
      <c r="F353" s="414">
        <v>20688</v>
      </c>
      <c r="G353" s="414">
        <v>3412.3333333333335</v>
      </c>
      <c r="H353" s="414">
        <v>0</v>
      </c>
      <c r="I353" s="414">
        <v>15355.5</v>
      </c>
      <c r="J353" s="414">
        <v>15600</v>
      </c>
      <c r="K353" s="414">
        <v>34367.833333333328</v>
      </c>
    </row>
    <row r="354" spans="1:11" s="266" customFormat="1" ht="13.8">
      <c r="A354" s="412" t="s">
        <v>6076</v>
      </c>
      <c r="B354" s="412" t="s">
        <v>5909</v>
      </c>
      <c r="C354" s="258">
        <v>10237</v>
      </c>
      <c r="D354" s="413">
        <v>1355</v>
      </c>
      <c r="E354" s="413">
        <v>9096</v>
      </c>
      <c r="F354" s="414">
        <v>20688</v>
      </c>
      <c r="G354" s="414">
        <v>3412.3333333333335</v>
      </c>
      <c r="H354" s="414">
        <v>0</v>
      </c>
      <c r="I354" s="414">
        <v>15355.5</v>
      </c>
      <c r="J354" s="414">
        <v>15800</v>
      </c>
      <c r="K354" s="414">
        <v>34567.833333333328</v>
      </c>
    </row>
    <row r="355" spans="1:11" s="266" customFormat="1" ht="13.8">
      <c r="A355" s="412" t="s">
        <v>6076</v>
      </c>
      <c r="B355" s="412" t="s">
        <v>5909</v>
      </c>
      <c r="C355" s="258">
        <v>10237</v>
      </c>
      <c r="D355" s="413">
        <v>1355</v>
      </c>
      <c r="E355" s="413">
        <v>9096</v>
      </c>
      <c r="F355" s="414">
        <v>20688</v>
      </c>
      <c r="G355" s="414">
        <v>3412.3333333333335</v>
      </c>
      <c r="H355" s="414">
        <v>0</v>
      </c>
      <c r="I355" s="414">
        <v>13649.333333333334</v>
      </c>
      <c r="J355" s="414">
        <v>0</v>
      </c>
      <c r="K355" s="414">
        <v>17061.666666666668</v>
      </c>
    </row>
    <row r="356" spans="1:11" s="266" customFormat="1" ht="13.8">
      <c r="A356" s="412" t="s">
        <v>6077</v>
      </c>
      <c r="B356" s="412" t="s">
        <v>5938</v>
      </c>
      <c r="C356" s="258">
        <v>17740</v>
      </c>
      <c r="D356" s="413">
        <v>1355</v>
      </c>
      <c r="E356" s="413">
        <v>17908</v>
      </c>
      <c r="F356" s="414">
        <v>37003</v>
      </c>
      <c r="G356" s="414">
        <v>5913.3333333333339</v>
      </c>
      <c r="H356" s="414">
        <v>0</v>
      </c>
      <c r="I356" s="414">
        <v>26610</v>
      </c>
      <c r="J356" s="414">
        <v>15600</v>
      </c>
      <c r="K356" s="414">
        <v>48123.333333333336</v>
      </c>
    </row>
    <row r="357" spans="1:11" s="266" customFormat="1" ht="13.8">
      <c r="A357" s="412" t="s">
        <v>6078</v>
      </c>
      <c r="B357" s="412" t="s">
        <v>5948</v>
      </c>
      <c r="C357" s="258">
        <v>16953</v>
      </c>
      <c r="D357" s="413">
        <v>1355</v>
      </c>
      <c r="E357" s="413">
        <v>15574</v>
      </c>
      <c r="F357" s="414">
        <v>33882</v>
      </c>
      <c r="G357" s="414">
        <v>5651</v>
      </c>
      <c r="H357" s="414">
        <v>0</v>
      </c>
      <c r="I357" s="414">
        <v>25429.5</v>
      </c>
      <c r="J357" s="414">
        <v>15600</v>
      </c>
      <c r="K357" s="414">
        <v>46680.5</v>
      </c>
    </row>
    <row r="358" spans="1:11" s="266" customFormat="1" ht="13.8">
      <c r="A358" s="412" t="s">
        <v>6079</v>
      </c>
      <c r="B358" s="412" t="s">
        <v>5950</v>
      </c>
      <c r="C358" s="258">
        <v>19022</v>
      </c>
      <c r="D358" s="413">
        <v>1355</v>
      </c>
      <c r="E358" s="413">
        <v>20247</v>
      </c>
      <c r="F358" s="414">
        <v>40624</v>
      </c>
      <c r="G358" s="414">
        <v>6340.666666666667</v>
      </c>
      <c r="H358" s="414">
        <v>0</v>
      </c>
      <c r="I358" s="414">
        <v>28533.000000000004</v>
      </c>
      <c r="J358" s="414">
        <v>15600</v>
      </c>
      <c r="K358" s="414">
        <v>50473.666666666672</v>
      </c>
    </row>
    <row r="359" spans="1:11" s="266" customFormat="1" ht="13.8">
      <c r="A359" s="412" t="s">
        <v>6080</v>
      </c>
      <c r="B359" s="412" t="s">
        <v>5952</v>
      </c>
      <c r="C359" s="258">
        <v>12030</v>
      </c>
      <c r="D359" s="413">
        <v>1355</v>
      </c>
      <c r="E359" s="413">
        <v>10439</v>
      </c>
      <c r="F359" s="414">
        <v>23824</v>
      </c>
      <c r="G359" s="414">
        <v>4010</v>
      </c>
      <c r="H359" s="414">
        <v>0</v>
      </c>
      <c r="I359" s="414">
        <v>18045</v>
      </c>
      <c r="J359" s="414">
        <v>15600</v>
      </c>
      <c r="K359" s="414">
        <v>37655</v>
      </c>
    </row>
    <row r="360" spans="1:11" s="266" customFormat="1" ht="13.8">
      <c r="A360" s="412" t="s">
        <v>6081</v>
      </c>
      <c r="B360" s="412" t="s">
        <v>5954</v>
      </c>
      <c r="C360" s="258">
        <v>9711</v>
      </c>
      <c r="D360" s="413">
        <v>1355</v>
      </c>
      <c r="E360" s="413">
        <v>8350</v>
      </c>
      <c r="F360" s="414">
        <v>19416</v>
      </c>
      <c r="G360" s="414">
        <v>3237</v>
      </c>
      <c r="H360" s="414">
        <v>0</v>
      </c>
      <c r="I360" s="414">
        <v>14566.5</v>
      </c>
      <c r="J360" s="414">
        <v>15600</v>
      </c>
      <c r="K360" s="414">
        <v>33403.5</v>
      </c>
    </row>
    <row r="361" spans="1:11" s="266" customFormat="1" ht="13.8">
      <c r="A361" s="412" t="s">
        <v>6081</v>
      </c>
      <c r="B361" s="412" t="s">
        <v>5954</v>
      </c>
      <c r="C361" s="258">
        <v>9711</v>
      </c>
      <c r="D361" s="413">
        <v>1355</v>
      </c>
      <c r="E361" s="413">
        <v>8350</v>
      </c>
      <c r="F361" s="414">
        <v>19416</v>
      </c>
      <c r="G361" s="414">
        <v>3237</v>
      </c>
      <c r="H361" s="414">
        <v>0</v>
      </c>
      <c r="I361" s="414">
        <v>14566.5</v>
      </c>
      <c r="J361" s="414">
        <v>15800</v>
      </c>
      <c r="K361" s="414">
        <v>33603.5</v>
      </c>
    </row>
    <row r="362" spans="1:11" s="266" customFormat="1" ht="13.8">
      <c r="A362" s="412" t="s">
        <v>6081</v>
      </c>
      <c r="B362" s="412" t="s">
        <v>5954</v>
      </c>
      <c r="C362" s="258">
        <v>9711</v>
      </c>
      <c r="D362" s="413">
        <v>1355</v>
      </c>
      <c r="E362" s="413">
        <v>8350</v>
      </c>
      <c r="F362" s="414">
        <v>19416</v>
      </c>
      <c r="G362" s="414">
        <v>3237</v>
      </c>
      <c r="H362" s="414">
        <v>0</v>
      </c>
      <c r="I362" s="414">
        <v>12948</v>
      </c>
      <c r="J362" s="414">
        <v>0</v>
      </c>
      <c r="K362" s="414">
        <v>16185</v>
      </c>
    </row>
    <row r="363" spans="1:11" s="266" customFormat="1" ht="13.8">
      <c r="A363" s="412" t="s">
        <v>6082</v>
      </c>
      <c r="B363" s="412" t="s">
        <v>5956</v>
      </c>
      <c r="C363" s="258">
        <v>9711</v>
      </c>
      <c r="D363" s="413">
        <v>1355</v>
      </c>
      <c r="E363" s="413">
        <v>8350</v>
      </c>
      <c r="F363" s="414">
        <v>19416</v>
      </c>
      <c r="G363" s="414">
        <v>3237</v>
      </c>
      <c r="H363" s="414">
        <v>0</v>
      </c>
      <c r="I363" s="414">
        <v>14566.5</v>
      </c>
      <c r="J363" s="414">
        <v>15800</v>
      </c>
      <c r="K363" s="414">
        <v>33603.5</v>
      </c>
    </row>
    <row r="364" spans="1:11" s="266" customFormat="1" ht="13.8">
      <c r="A364" s="412" t="s">
        <v>6083</v>
      </c>
      <c r="B364" s="412" t="s">
        <v>5978</v>
      </c>
      <c r="C364" s="258">
        <v>9002</v>
      </c>
      <c r="D364" s="413">
        <v>1355</v>
      </c>
      <c r="E364" s="413">
        <v>7987</v>
      </c>
      <c r="F364" s="414">
        <v>18344</v>
      </c>
      <c r="G364" s="414">
        <v>3000.6666666666665</v>
      </c>
      <c r="H364" s="414">
        <v>0</v>
      </c>
      <c r="I364" s="414">
        <v>13503</v>
      </c>
      <c r="J364" s="414">
        <v>15600</v>
      </c>
      <c r="K364" s="414">
        <v>32103.666666666668</v>
      </c>
    </row>
    <row r="365" spans="1:11" s="266" customFormat="1" ht="13.8">
      <c r="A365" s="412" t="s">
        <v>6083</v>
      </c>
      <c r="B365" s="412" t="s">
        <v>5978</v>
      </c>
      <c r="C365" s="258">
        <v>9002</v>
      </c>
      <c r="D365" s="413">
        <v>1355</v>
      </c>
      <c r="E365" s="413">
        <v>7987</v>
      </c>
      <c r="F365" s="414">
        <v>18344</v>
      </c>
      <c r="G365" s="414">
        <v>3000.6666666666665</v>
      </c>
      <c r="H365" s="414">
        <v>0</v>
      </c>
      <c r="I365" s="414">
        <v>13503</v>
      </c>
      <c r="J365" s="414">
        <v>15800</v>
      </c>
      <c r="K365" s="414">
        <v>32303.666666666668</v>
      </c>
    </row>
    <row r="366" spans="1:11" s="266" customFormat="1" ht="13.8">
      <c r="A366" s="412" t="s">
        <v>6083</v>
      </c>
      <c r="B366" s="412" t="s">
        <v>5978</v>
      </c>
      <c r="C366" s="258">
        <v>9002</v>
      </c>
      <c r="D366" s="413">
        <v>1355</v>
      </c>
      <c r="E366" s="413">
        <v>7987</v>
      </c>
      <c r="F366" s="414">
        <v>18344</v>
      </c>
      <c r="G366" s="414">
        <v>3000.6666666666665</v>
      </c>
      <c r="H366" s="414">
        <v>0</v>
      </c>
      <c r="I366" s="414">
        <v>12002.666666666666</v>
      </c>
      <c r="J366" s="414">
        <v>0</v>
      </c>
      <c r="K366" s="414">
        <v>15003.333333333332</v>
      </c>
    </row>
    <row r="367" spans="1:11" s="266" customFormat="1" ht="13.8">
      <c r="A367" s="412" t="s">
        <v>6084</v>
      </c>
      <c r="B367" s="412" t="s">
        <v>5812</v>
      </c>
      <c r="C367" s="258">
        <v>23967</v>
      </c>
      <c r="D367" s="413">
        <v>1355</v>
      </c>
      <c r="E367" s="413">
        <v>28837</v>
      </c>
      <c r="F367" s="414">
        <v>54159</v>
      </c>
      <c r="G367" s="414">
        <v>7989</v>
      </c>
      <c r="H367" s="414">
        <v>0</v>
      </c>
      <c r="I367" s="414">
        <v>35950.5</v>
      </c>
      <c r="J367" s="414">
        <v>15600</v>
      </c>
      <c r="K367" s="414">
        <v>59539.5</v>
      </c>
    </row>
    <row r="368" spans="1:11" s="266" customFormat="1" ht="13.8">
      <c r="A368" s="412" t="s">
        <v>6084</v>
      </c>
      <c r="B368" s="412" t="s">
        <v>5812</v>
      </c>
      <c r="C368" s="258">
        <v>23967</v>
      </c>
      <c r="D368" s="413">
        <v>1355</v>
      </c>
      <c r="E368" s="413">
        <v>28837</v>
      </c>
      <c r="F368" s="414">
        <v>54159</v>
      </c>
      <c r="G368" s="414">
        <v>7989</v>
      </c>
      <c r="H368" s="414">
        <v>0</v>
      </c>
      <c r="I368" s="414">
        <v>31956</v>
      </c>
      <c r="J368" s="414">
        <v>0</v>
      </c>
      <c r="K368" s="414">
        <v>39945</v>
      </c>
    </row>
    <row r="369" spans="1:11" s="266" customFormat="1" ht="13.8">
      <c r="A369" s="412" t="s">
        <v>6085</v>
      </c>
      <c r="B369" s="412" t="s">
        <v>5816</v>
      </c>
      <c r="C369" s="258">
        <v>20652</v>
      </c>
      <c r="D369" s="413">
        <v>1355</v>
      </c>
      <c r="E369" s="413">
        <v>24136</v>
      </c>
      <c r="F369" s="414">
        <v>46143</v>
      </c>
      <c r="G369" s="414">
        <v>6884</v>
      </c>
      <c r="H369" s="414">
        <v>0</v>
      </c>
      <c r="I369" s="414">
        <v>30978</v>
      </c>
      <c r="J369" s="414">
        <v>15600</v>
      </c>
      <c r="K369" s="414">
        <v>53462</v>
      </c>
    </row>
    <row r="370" spans="1:11" s="266" customFormat="1" ht="13.8">
      <c r="A370" s="412" t="s">
        <v>6085</v>
      </c>
      <c r="B370" s="412" t="s">
        <v>5816</v>
      </c>
      <c r="C370" s="258">
        <v>20652</v>
      </c>
      <c r="D370" s="413">
        <v>1355</v>
      </c>
      <c r="E370" s="413">
        <v>24136</v>
      </c>
      <c r="F370" s="414">
        <v>46143</v>
      </c>
      <c r="G370" s="414">
        <v>6884</v>
      </c>
      <c r="H370" s="414">
        <v>0</v>
      </c>
      <c r="I370" s="414">
        <v>30978</v>
      </c>
      <c r="J370" s="414">
        <v>15800</v>
      </c>
      <c r="K370" s="414">
        <v>53662</v>
      </c>
    </row>
    <row r="371" spans="1:11" s="266" customFormat="1" ht="13.8">
      <c r="A371" s="412" t="s">
        <v>6086</v>
      </c>
      <c r="B371" s="412" t="s">
        <v>5818</v>
      </c>
      <c r="C371" s="258">
        <v>19775</v>
      </c>
      <c r="D371" s="413">
        <v>1355</v>
      </c>
      <c r="E371" s="413">
        <v>22827</v>
      </c>
      <c r="F371" s="414">
        <v>43957</v>
      </c>
      <c r="G371" s="414">
        <v>6591.6666666666661</v>
      </c>
      <c r="H371" s="414">
        <v>0</v>
      </c>
      <c r="I371" s="414">
        <v>29662.5</v>
      </c>
      <c r="J371" s="414">
        <v>15600</v>
      </c>
      <c r="K371" s="414">
        <v>51854.166666666664</v>
      </c>
    </row>
    <row r="372" spans="1:11" s="266" customFormat="1" ht="13.8">
      <c r="A372" s="412" t="s">
        <v>6087</v>
      </c>
      <c r="B372" s="412" t="s">
        <v>5834</v>
      </c>
      <c r="C372" s="258">
        <v>19022</v>
      </c>
      <c r="D372" s="413">
        <v>1355</v>
      </c>
      <c r="E372" s="413">
        <v>20247</v>
      </c>
      <c r="F372" s="414">
        <v>40624</v>
      </c>
      <c r="G372" s="414">
        <v>6340.666666666667</v>
      </c>
      <c r="H372" s="414">
        <v>0</v>
      </c>
      <c r="I372" s="414">
        <v>28533.000000000004</v>
      </c>
      <c r="J372" s="414">
        <v>15600</v>
      </c>
      <c r="K372" s="414">
        <v>50473.666666666672</v>
      </c>
    </row>
    <row r="373" spans="1:11" s="266" customFormat="1" ht="13.8">
      <c r="A373" s="412" t="s">
        <v>6087</v>
      </c>
      <c r="B373" s="412" t="s">
        <v>5834</v>
      </c>
      <c r="C373" s="258">
        <v>19022</v>
      </c>
      <c r="D373" s="413">
        <v>1355</v>
      </c>
      <c r="E373" s="413">
        <v>20247</v>
      </c>
      <c r="F373" s="414">
        <v>40624</v>
      </c>
      <c r="G373" s="414">
        <v>6340.666666666667</v>
      </c>
      <c r="H373" s="414">
        <v>0</v>
      </c>
      <c r="I373" s="414">
        <v>28533.000000000004</v>
      </c>
      <c r="J373" s="414">
        <v>15800</v>
      </c>
      <c r="K373" s="414">
        <v>50673.666666666672</v>
      </c>
    </row>
    <row r="374" spans="1:11" s="266" customFormat="1" ht="13.8">
      <c r="A374" s="412" t="s">
        <v>6088</v>
      </c>
      <c r="B374" s="412" t="s">
        <v>5836</v>
      </c>
      <c r="C374" s="258">
        <v>19022</v>
      </c>
      <c r="D374" s="413">
        <v>1355</v>
      </c>
      <c r="E374" s="413">
        <v>20247</v>
      </c>
      <c r="F374" s="414">
        <v>40624</v>
      </c>
      <c r="G374" s="414">
        <v>6340.666666666667</v>
      </c>
      <c r="H374" s="414">
        <v>0</v>
      </c>
      <c r="I374" s="414">
        <v>28533.000000000004</v>
      </c>
      <c r="J374" s="414">
        <v>15600</v>
      </c>
      <c r="K374" s="414">
        <v>50473.666666666672</v>
      </c>
    </row>
    <row r="375" spans="1:11" s="266" customFormat="1" ht="13.8">
      <c r="A375" s="412" t="s">
        <v>6089</v>
      </c>
      <c r="B375" s="412" t="s">
        <v>5838</v>
      </c>
      <c r="C375" s="258">
        <v>12030</v>
      </c>
      <c r="D375" s="413">
        <v>1355</v>
      </c>
      <c r="E375" s="413">
        <v>10439</v>
      </c>
      <c r="F375" s="414">
        <v>23824</v>
      </c>
      <c r="G375" s="414">
        <v>4010</v>
      </c>
      <c r="H375" s="414">
        <v>0</v>
      </c>
      <c r="I375" s="414">
        <v>18045</v>
      </c>
      <c r="J375" s="414">
        <v>15600</v>
      </c>
      <c r="K375" s="414">
        <v>37655</v>
      </c>
    </row>
    <row r="376" spans="1:11" s="266" customFormat="1" ht="13.8">
      <c r="A376" s="412" t="s">
        <v>6090</v>
      </c>
      <c r="B376" s="412" t="s">
        <v>5842</v>
      </c>
      <c r="C376" s="258">
        <v>12410</v>
      </c>
      <c r="D376" s="413">
        <v>1355</v>
      </c>
      <c r="E376" s="413">
        <v>10432</v>
      </c>
      <c r="F376" s="414">
        <v>24197</v>
      </c>
      <c r="G376" s="414">
        <v>4136.666666666667</v>
      </c>
      <c r="H376" s="414">
        <v>0</v>
      </c>
      <c r="I376" s="414">
        <v>18615</v>
      </c>
      <c r="J376" s="414">
        <v>15600</v>
      </c>
      <c r="K376" s="414">
        <v>38351.666666666672</v>
      </c>
    </row>
    <row r="377" spans="1:11" s="266" customFormat="1" ht="13.8">
      <c r="A377" s="412" t="s">
        <v>6091</v>
      </c>
      <c r="B377" s="412" t="s">
        <v>5850</v>
      </c>
      <c r="C377" s="258">
        <v>17740</v>
      </c>
      <c r="D377" s="413">
        <v>1355</v>
      </c>
      <c r="E377" s="413">
        <v>17908</v>
      </c>
      <c r="F377" s="414">
        <v>37003</v>
      </c>
      <c r="G377" s="414">
        <v>5913.3333333333339</v>
      </c>
      <c r="H377" s="414">
        <v>0</v>
      </c>
      <c r="I377" s="414">
        <v>26610</v>
      </c>
      <c r="J377" s="414">
        <v>15600</v>
      </c>
      <c r="K377" s="414">
        <v>48123.333333333336</v>
      </c>
    </row>
    <row r="378" spans="1:11" s="266" customFormat="1" ht="13.8">
      <c r="A378" s="412" t="s">
        <v>6091</v>
      </c>
      <c r="B378" s="412" t="s">
        <v>5850</v>
      </c>
      <c r="C378" s="258">
        <v>17740</v>
      </c>
      <c r="D378" s="413">
        <v>1355</v>
      </c>
      <c r="E378" s="413">
        <v>17908</v>
      </c>
      <c r="F378" s="414">
        <v>37003</v>
      </c>
      <c r="G378" s="414">
        <v>5913.3333333333339</v>
      </c>
      <c r="H378" s="414">
        <v>0</v>
      </c>
      <c r="I378" s="414">
        <v>26610</v>
      </c>
      <c r="J378" s="414">
        <v>15800</v>
      </c>
      <c r="K378" s="414">
        <v>48323.333333333336</v>
      </c>
    </row>
    <row r="379" spans="1:11" s="266" customFormat="1" ht="13.8">
      <c r="A379" s="412" t="s">
        <v>6092</v>
      </c>
      <c r="B379" s="412" t="s">
        <v>5858</v>
      </c>
      <c r="C379" s="258">
        <v>14618</v>
      </c>
      <c r="D379" s="413">
        <v>1355</v>
      </c>
      <c r="E379" s="413">
        <v>16176</v>
      </c>
      <c r="F379" s="414">
        <v>32149</v>
      </c>
      <c r="G379" s="414">
        <v>4872.6666666666661</v>
      </c>
      <c r="H379" s="414">
        <v>0</v>
      </c>
      <c r="I379" s="414">
        <v>21927</v>
      </c>
      <c r="J379" s="414">
        <v>15600</v>
      </c>
      <c r="K379" s="414">
        <v>42399.666666666664</v>
      </c>
    </row>
    <row r="380" spans="1:11" s="266" customFormat="1" ht="13.8">
      <c r="A380" s="412" t="s">
        <v>6093</v>
      </c>
      <c r="B380" s="412" t="s">
        <v>5860</v>
      </c>
      <c r="C380" s="258">
        <v>13230</v>
      </c>
      <c r="D380" s="413">
        <v>1355</v>
      </c>
      <c r="E380" s="413">
        <v>15782</v>
      </c>
      <c r="F380" s="414">
        <v>30367</v>
      </c>
      <c r="G380" s="414">
        <v>4410</v>
      </c>
      <c r="H380" s="414">
        <v>0</v>
      </c>
      <c r="I380" s="414">
        <v>19845</v>
      </c>
      <c r="J380" s="414">
        <v>15600</v>
      </c>
      <c r="K380" s="414">
        <v>39855</v>
      </c>
    </row>
    <row r="381" spans="1:11" s="266" customFormat="1" ht="13.8">
      <c r="A381" s="412" t="s">
        <v>6093</v>
      </c>
      <c r="B381" s="412" t="s">
        <v>5860</v>
      </c>
      <c r="C381" s="258">
        <v>13230</v>
      </c>
      <c r="D381" s="413">
        <v>1355</v>
      </c>
      <c r="E381" s="413">
        <v>15782</v>
      </c>
      <c r="F381" s="414">
        <v>30367</v>
      </c>
      <c r="G381" s="414">
        <v>4410</v>
      </c>
      <c r="H381" s="414">
        <v>0</v>
      </c>
      <c r="I381" s="414">
        <v>19845</v>
      </c>
      <c r="J381" s="414">
        <v>15800</v>
      </c>
      <c r="K381" s="414">
        <v>40055</v>
      </c>
    </row>
    <row r="382" spans="1:11" s="266" customFormat="1" ht="13.8">
      <c r="A382" s="412" t="s">
        <v>6093</v>
      </c>
      <c r="B382" s="412" t="s">
        <v>5860</v>
      </c>
      <c r="C382" s="258">
        <v>13230</v>
      </c>
      <c r="D382" s="413">
        <v>1355</v>
      </c>
      <c r="E382" s="413">
        <v>15782</v>
      </c>
      <c r="F382" s="414">
        <v>30367</v>
      </c>
      <c r="G382" s="414">
        <v>4410</v>
      </c>
      <c r="H382" s="414">
        <v>0</v>
      </c>
      <c r="I382" s="414">
        <v>17640</v>
      </c>
      <c r="J382" s="414">
        <v>0</v>
      </c>
      <c r="K382" s="414">
        <v>22050</v>
      </c>
    </row>
    <row r="383" spans="1:11" s="266" customFormat="1" ht="13.8">
      <c r="A383" s="412" t="s">
        <v>6094</v>
      </c>
      <c r="B383" s="412" t="s">
        <v>5862</v>
      </c>
      <c r="C383" s="258">
        <v>11618</v>
      </c>
      <c r="D383" s="413">
        <v>1355</v>
      </c>
      <c r="E383" s="413">
        <v>13849</v>
      </c>
      <c r="F383" s="414">
        <v>26822</v>
      </c>
      <c r="G383" s="414">
        <v>3872.6666666666665</v>
      </c>
      <c r="H383" s="414">
        <v>0</v>
      </c>
      <c r="I383" s="414">
        <v>17427</v>
      </c>
      <c r="J383" s="414">
        <v>15600</v>
      </c>
      <c r="K383" s="414">
        <v>36899.666666666672</v>
      </c>
    </row>
    <row r="384" spans="1:11" s="266" customFormat="1" ht="13.8">
      <c r="A384" s="412" t="s">
        <v>6094</v>
      </c>
      <c r="B384" s="412" t="s">
        <v>5862</v>
      </c>
      <c r="C384" s="258">
        <v>11618</v>
      </c>
      <c r="D384" s="413">
        <v>1355</v>
      </c>
      <c r="E384" s="413">
        <v>13849</v>
      </c>
      <c r="F384" s="414">
        <v>26822</v>
      </c>
      <c r="G384" s="414">
        <v>3872.6666666666665</v>
      </c>
      <c r="H384" s="414">
        <v>0</v>
      </c>
      <c r="I384" s="414">
        <v>17427</v>
      </c>
      <c r="J384" s="414">
        <v>15800</v>
      </c>
      <c r="K384" s="414">
        <v>37099.666666666672</v>
      </c>
    </row>
    <row r="385" spans="1:11" s="266" customFormat="1" ht="13.8">
      <c r="A385" s="412" t="s">
        <v>6095</v>
      </c>
      <c r="B385" s="412" t="s">
        <v>5864</v>
      </c>
      <c r="C385" s="258">
        <v>12030</v>
      </c>
      <c r="D385" s="413">
        <v>1355</v>
      </c>
      <c r="E385" s="413">
        <v>10439</v>
      </c>
      <c r="F385" s="414">
        <v>23824</v>
      </c>
      <c r="G385" s="414">
        <v>4010</v>
      </c>
      <c r="H385" s="414">
        <v>0</v>
      </c>
      <c r="I385" s="414">
        <v>18045</v>
      </c>
      <c r="J385" s="414">
        <v>15600</v>
      </c>
      <c r="K385" s="414">
        <v>37655</v>
      </c>
    </row>
    <row r="386" spans="1:11" s="266" customFormat="1" ht="13.8">
      <c r="A386" s="412" t="s">
        <v>6096</v>
      </c>
      <c r="B386" s="412" t="s">
        <v>5866</v>
      </c>
      <c r="C386" s="258">
        <v>12169</v>
      </c>
      <c r="D386" s="413">
        <v>1355</v>
      </c>
      <c r="E386" s="413">
        <v>13588</v>
      </c>
      <c r="F386" s="414">
        <v>27112</v>
      </c>
      <c r="G386" s="414">
        <v>4056.333333333333</v>
      </c>
      <c r="H386" s="414">
        <v>0</v>
      </c>
      <c r="I386" s="414">
        <v>18253.5</v>
      </c>
      <c r="J386" s="414">
        <v>15600</v>
      </c>
      <c r="K386" s="414">
        <v>37909.833333333328</v>
      </c>
    </row>
    <row r="387" spans="1:11" s="266" customFormat="1" ht="13.8">
      <c r="A387" s="412" t="s">
        <v>6097</v>
      </c>
      <c r="B387" s="412" t="s">
        <v>5876</v>
      </c>
      <c r="C387" s="258">
        <v>9711</v>
      </c>
      <c r="D387" s="413">
        <v>1355</v>
      </c>
      <c r="E387" s="413">
        <v>8350</v>
      </c>
      <c r="F387" s="414">
        <v>19416</v>
      </c>
      <c r="G387" s="414">
        <v>3237</v>
      </c>
      <c r="H387" s="414">
        <v>0</v>
      </c>
      <c r="I387" s="414">
        <v>14566.5</v>
      </c>
      <c r="J387" s="414">
        <v>15800</v>
      </c>
      <c r="K387" s="414">
        <v>33603.5</v>
      </c>
    </row>
    <row r="388" spans="1:11" s="266" customFormat="1" ht="13.8">
      <c r="A388" s="412" t="s">
        <v>6098</v>
      </c>
      <c r="B388" s="412" t="s">
        <v>5878</v>
      </c>
      <c r="C388" s="258">
        <v>16953</v>
      </c>
      <c r="D388" s="413">
        <v>1355</v>
      </c>
      <c r="E388" s="413">
        <v>15574</v>
      </c>
      <c r="F388" s="414">
        <v>33882</v>
      </c>
      <c r="G388" s="414">
        <v>5651</v>
      </c>
      <c r="H388" s="414">
        <v>0</v>
      </c>
      <c r="I388" s="414">
        <v>25429.5</v>
      </c>
      <c r="J388" s="414">
        <v>15600</v>
      </c>
      <c r="K388" s="414">
        <v>46680.5</v>
      </c>
    </row>
    <row r="389" spans="1:11" s="266" customFormat="1" ht="13.8">
      <c r="A389" s="412" t="s">
        <v>6099</v>
      </c>
      <c r="B389" s="412" t="s">
        <v>6073</v>
      </c>
      <c r="C389" s="258">
        <v>12502</v>
      </c>
      <c r="D389" s="413">
        <v>1355</v>
      </c>
      <c r="E389" s="413">
        <v>11120</v>
      </c>
      <c r="F389" s="414">
        <v>24977</v>
      </c>
      <c r="G389" s="414">
        <v>4167.3333333333339</v>
      </c>
      <c r="H389" s="414">
        <v>0</v>
      </c>
      <c r="I389" s="414">
        <v>18753</v>
      </c>
      <c r="J389" s="414">
        <v>15600</v>
      </c>
      <c r="K389" s="414">
        <v>38520.333333333336</v>
      </c>
    </row>
    <row r="390" spans="1:11" s="266" customFormat="1" ht="13.8">
      <c r="A390" s="412" t="s">
        <v>6100</v>
      </c>
      <c r="B390" s="412" t="s">
        <v>5903</v>
      </c>
      <c r="C390" s="258">
        <v>12030</v>
      </c>
      <c r="D390" s="413">
        <v>1355</v>
      </c>
      <c r="E390" s="413">
        <v>10439</v>
      </c>
      <c r="F390" s="414">
        <v>23824</v>
      </c>
      <c r="G390" s="414">
        <v>4010</v>
      </c>
      <c r="H390" s="414">
        <v>0</v>
      </c>
      <c r="I390" s="414">
        <v>18045</v>
      </c>
      <c r="J390" s="414">
        <v>15600</v>
      </c>
      <c r="K390" s="414">
        <v>37655</v>
      </c>
    </row>
    <row r="391" spans="1:11" s="266" customFormat="1" ht="13.8">
      <c r="A391" s="412" t="s">
        <v>6101</v>
      </c>
      <c r="B391" s="412" t="s">
        <v>5909</v>
      </c>
      <c r="C391" s="258">
        <v>10237</v>
      </c>
      <c r="D391" s="413">
        <v>1355</v>
      </c>
      <c r="E391" s="413">
        <v>9096</v>
      </c>
      <c r="F391" s="414">
        <v>20688</v>
      </c>
      <c r="G391" s="414">
        <v>3412.3333333333335</v>
      </c>
      <c r="H391" s="414">
        <v>0</v>
      </c>
      <c r="I391" s="414">
        <v>15355.5</v>
      </c>
      <c r="J391" s="414">
        <v>15600</v>
      </c>
      <c r="K391" s="414">
        <v>34367.833333333328</v>
      </c>
    </row>
    <row r="392" spans="1:11" s="266" customFormat="1" ht="13.8">
      <c r="A392" s="412" t="s">
        <v>6101</v>
      </c>
      <c r="B392" s="412" t="s">
        <v>5909</v>
      </c>
      <c r="C392" s="258">
        <v>10237</v>
      </c>
      <c r="D392" s="413">
        <v>1355</v>
      </c>
      <c r="E392" s="413">
        <v>9096</v>
      </c>
      <c r="F392" s="414">
        <v>20688</v>
      </c>
      <c r="G392" s="414">
        <v>3412.3333333333335</v>
      </c>
      <c r="H392" s="414">
        <v>0</v>
      </c>
      <c r="I392" s="414">
        <v>15355.5</v>
      </c>
      <c r="J392" s="414">
        <v>15800</v>
      </c>
      <c r="K392" s="414">
        <v>34567.833333333328</v>
      </c>
    </row>
    <row r="393" spans="1:11" s="266" customFormat="1" ht="13.8">
      <c r="A393" s="412" t="s">
        <v>6102</v>
      </c>
      <c r="B393" s="412" t="s">
        <v>5948</v>
      </c>
      <c r="C393" s="258">
        <v>16953</v>
      </c>
      <c r="D393" s="413">
        <v>1355</v>
      </c>
      <c r="E393" s="413">
        <v>15574</v>
      </c>
      <c r="F393" s="414">
        <v>33882</v>
      </c>
      <c r="G393" s="414">
        <v>5651</v>
      </c>
      <c r="H393" s="414">
        <v>0</v>
      </c>
      <c r="I393" s="414">
        <v>25429.5</v>
      </c>
      <c r="J393" s="414">
        <v>15600</v>
      </c>
      <c r="K393" s="414">
        <v>46680.5</v>
      </c>
    </row>
    <row r="394" spans="1:11" s="266" customFormat="1" ht="13.8">
      <c r="A394" s="412" t="s">
        <v>6103</v>
      </c>
      <c r="B394" s="412" t="s">
        <v>6104</v>
      </c>
      <c r="C394" s="258">
        <v>17803</v>
      </c>
      <c r="D394" s="413">
        <v>1355</v>
      </c>
      <c r="E394" s="413">
        <v>15883</v>
      </c>
      <c r="F394" s="414">
        <v>35041</v>
      </c>
      <c r="G394" s="414">
        <v>5934.333333333333</v>
      </c>
      <c r="H394" s="414">
        <v>0</v>
      </c>
      <c r="I394" s="414">
        <v>26704.499999999996</v>
      </c>
      <c r="J394" s="414">
        <v>15600</v>
      </c>
      <c r="K394" s="414">
        <v>48238.833333333328</v>
      </c>
    </row>
    <row r="395" spans="1:11" s="266" customFormat="1" ht="13.8">
      <c r="A395" s="412" t="s">
        <v>6105</v>
      </c>
      <c r="B395" s="412" t="s">
        <v>5952</v>
      </c>
      <c r="C395" s="258">
        <v>12030</v>
      </c>
      <c r="D395" s="413">
        <v>1355</v>
      </c>
      <c r="E395" s="413">
        <v>10439</v>
      </c>
      <c r="F395" s="414">
        <v>23824</v>
      </c>
      <c r="G395" s="414">
        <v>4010</v>
      </c>
      <c r="H395" s="414">
        <v>0</v>
      </c>
      <c r="I395" s="414">
        <v>18045</v>
      </c>
      <c r="J395" s="414">
        <v>15600</v>
      </c>
      <c r="K395" s="414">
        <v>37655</v>
      </c>
    </row>
    <row r="396" spans="1:11" s="266" customFormat="1" ht="13.8">
      <c r="A396" s="412" t="s">
        <v>6105</v>
      </c>
      <c r="B396" s="412" t="s">
        <v>5952</v>
      </c>
      <c r="C396" s="258">
        <v>12030</v>
      </c>
      <c r="D396" s="413">
        <v>1355</v>
      </c>
      <c r="E396" s="413">
        <v>10439</v>
      </c>
      <c r="F396" s="414">
        <v>23824</v>
      </c>
      <c r="G396" s="414">
        <v>4010</v>
      </c>
      <c r="H396" s="414">
        <v>0</v>
      </c>
      <c r="I396" s="414">
        <v>18045</v>
      </c>
      <c r="J396" s="414">
        <v>15800</v>
      </c>
      <c r="K396" s="414">
        <v>37855</v>
      </c>
    </row>
    <row r="397" spans="1:11" s="266" customFormat="1" ht="13.8">
      <c r="A397" s="412" t="s">
        <v>6106</v>
      </c>
      <c r="B397" s="412" t="s">
        <v>5954</v>
      </c>
      <c r="C397" s="258">
        <v>9711</v>
      </c>
      <c r="D397" s="413">
        <v>1355</v>
      </c>
      <c r="E397" s="413">
        <v>8350</v>
      </c>
      <c r="F397" s="414">
        <v>19416</v>
      </c>
      <c r="G397" s="414">
        <v>3237</v>
      </c>
      <c r="H397" s="414">
        <v>0</v>
      </c>
      <c r="I397" s="414">
        <v>14566.5</v>
      </c>
      <c r="J397" s="414">
        <v>15600</v>
      </c>
      <c r="K397" s="414">
        <v>33403.5</v>
      </c>
    </row>
    <row r="398" spans="1:11" s="266" customFormat="1" ht="13.8">
      <c r="A398" s="412" t="s">
        <v>6106</v>
      </c>
      <c r="B398" s="412" t="s">
        <v>5954</v>
      </c>
      <c r="C398" s="258">
        <v>9711</v>
      </c>
      <c r="D398" s="413">
        <v>1355</v>
      </c>
      <c r="E398" s="413">
        <v>8350</v>
      </c>
      <c r="F398" s="414">
        <v>19416</v>
      </c>
      <c r="G398" s="414">
        <v>3237</v>
      </c>
      <c r="H398" s="414">
        <v>0</v>
      </c>
      <c r="I398" s="414">
        <v>14566.5</v>
      </c>
      <c r="J398" s="414">
        <v>15800</v>
      </c>
      <c r="K398" s="414">
        <v>33603.5</v>
      </c>
    </row>
    <row r="399" spans="1:11" s="266" customFormat="1" ht="13.8">
      <c r="A399" s="412" t="s">
        <v>6106</v>
      </c>
      <c r="B399" s="412" t="s">
        <v>5954</v>
      </c>
      <c r="C399" s="258">
        <v>9711</v>
      </c>
      <c r="D399" s="413">
        <v>1355</v>
      </c>
      <c r="E399" s="413">
        <v>8350</v>
      </c>
      <c r="F399" s="414">
        <v>19416</v>
      </c>
      <c r="G399" s="414">
        <v>3237</v>
      </c>
      <c r="H399" s="414">
        <v>0</v>
      </c>
      <c r="I399" s="414">
        <v>12948</v>
      </c>
      <c r="J399" s="414">
        <v>0</v>
      </c>
      <c r="K399" s="414">
        <v>16185</v>
      </c>
    </row>
    <row r="400" spans="1:11" s="266" customFormat="1" ht="13.8">
      <c r="A400" s="412" t="s">
        <v>6107</v>
      </c>
      <c r="B400" s="412" t="s">
        <v>5956</v>
      </c>
      <c r="C400" s="258">
        <v>9711</v>
      </c>
      <c r="D400" s="413">
        <v>1355</v>
      </c>
      <c r="E400" s="413">
        <v>8350</v>
      </c>
      <c r="F400" s="414">
        <v>19416</v>
      </c>
      <c r="G400" s="414">
        <v>3237</v>
      </c>
      <c r="H400" s="414">
        <v>0</v>
      </c>
      <c r="I400" s="414">
        <v>14566.5</v>
      </c>
      <c r="J400" s="414">
        <v>15600</v>
      </c>
      <c r="K400" s="414">
        <v>33403.5</v>
      </c>
    </row>
    <row r="401" spans="1:11" s="266" customFormat="1" ht="13.8">
      <c r="A401" s="412" t="s">
        <v>6107</v>
      </c>
      <c r="B401" s="412" t="s">
        <v>5956</v>
      </c>
      <c r="C401" s="258">
        <v>9711</v>
      </c>
      <c r="D401" s="413">
        <v>1355</v>
      </c>
      <c r="E401" s="413">
        <v>8350</v>
      </c>
      <c r="F401" s="414">
        <v>19416</v>
      </c>
      <c r="G401" s="414">
        <v>3237</v>
      </c>
      <c r="H401" s="414">
        <v>0</v>
      </c>
      <c r="I401" s="414">
        <v>14566.5</v>
      </c>
      <c r="J401" s="414">
        <v>15800</v>
      </c>
      <c r="K401" s="414">
        <v>33603.5</v>
      </c>
    </row>
    <row r="402" spans="1:11" s="266" customFormat="1" ht="13.8">
      <c r="A402" s="412" t="s">
        <v>6108</v>
      </c>
      <c r="B402" s="412" t="s">
        <v>5958</v>
      </c>
      <c r="C402" s="258">
        <v>9685</v>
      </c>
      <c r="D402" s="413">
        <v>1355</v>
      </c>
      <c r="E402" s="413">
        <v>7008</v>
      </c>
      <c r="F402" s="414">
        <v>18048</v>
      </c>
      <c r="G402" s="414">
        <v>3228.333333333333</v>
      </c>
      <c r="H402" s="414">
        <v>0</v>
      </c>
      <c r="I402" s="414">
        <v>14527.5</v>
      </c>
      <c r="J402" s="414">
        <v>15800</v>
      </c>
      <c r="K402" s="414">
        <v>33555.833333333328</v>
      </c>
    </row>
    <row r="403" spans="1:11" s="266" customFormat="1" ht="13.8">
      <c r="A403" s="412" t="s">
        <v>6109</v>
      </c>
      <c r="B403" s="412" t="s">
        <v>5978</v>
      </c>
      <c r="C403" s="258">
        <v>9002</v>
      </c>
      <c r="D403" s="413">
        <v>1355</v>
      </c>
      <c r="E403" s="413">
        <v>7987</v>
      </c>
      <c r="F403" s="414">
        <v>18344</v>
      </c>
      <c r="G403" s="414">
        <v>3000.6666666666665</v>
      </c>
      <c r="H403" s="414">
        <v>0</v>
      </c>
      <c r="I403" s="414">
        <v>13503</v>
      </c>
      <c r="J403" s="414">
        <v>15600</v>
      </c>
      <c r="K403" s="414">
        <v>32103.666666666668</v>
      </c>
    </row>
    <row r="404" spans="1:11" s="266" customFormat="1" ht="13.8">
      <c r="A404" s="412" t="s">
        <v>6109</v>
      </c>
      <c r="B404" s="412" t="s">
        <v>5978</v>
      </c>
      <c r="C404" s="258">
        <v>9002</v>
      </c>
      <c r="D404" s="413">
        <v>1355</v>
      </c>
      <c r="E404" s="413">
        <v>7987</v>
      </c>
      <c r="F404" s="414">
        <v>18344</v>
      </c>
      <c r="G404" s="414">
        <v>3000.6666666666665</v>
      </c>
      <c r="H404" s="414">
        <v>0</v>
      </c>
      <c r="I404" s="414">
        <v>13503</v>
      </c>
      <c r="J404" s="414">
        <v>15800</v>
      </c>
      <c r="K404" s="414">
        <v>32303.666666666668</v>
      </c>
    </row>
    <row r="405" spans="1:11" s="266" customFormat="1" ht="13.8">
      <c r="A405" s="412" t="s">
        <v>6109</v>
      </c>
      <c r="B405" s="412" t="s">
        <v>5978</v>
      </c>
      <c r="C405" s="258">
        <v>9002</v>
      </c>
      <c r="D405" s="413">
        <v>1355</v>
      </c>
      <c r="E405" s="413">
        <v>7987</v>
      </c>
      <c r="F405" s="414">
        <v>18344</v>
      </c>
      <c r="G405" s="414">
        <v>3000.6666666666665</v>
      </c>
      <c r="H405" s="414">
        <v>0</v>
      </c>
      <c r="I405" s="414">
        <v>12002.666666666666</v>
      </c>
      <c r="J405" s="414">
        <v>0</v>
      </c>
      <c r="K405" s="414">
        <v>15003.333333333332</v>
      </c>
    </row>
    <row r="406" spans="1:11" s="266" customFormat="1" ht="13.8">
      <c r="A406" s="412" t="s">
        <v>6110</v>
      </c>
      <c r="B406" s="412" t="s">
        <v>5816</v>
      </c>
      <c r="C406" s="258">
        <v>20652</v>
      </c>
      <c r="D406" s="413">
        <v>1355</v>
      </c>
      <c r="E406" s="413">
        <v>24136</v>
      </c>
      <c r="F406" s="414">
        <v>46143</v>
      </c>
      <c r="G406" s="414">
        <v>6884</v>
      </c>
      <c r="H406" s="414">
        <v>0</v>
      </c>
      <c r="I406" s="414">
        <v>30978</v>
      </c>
      <c r="J406" s="414">
        <v>15600</v>
      </c>
      <c r="K406" s="414">
        <v>53462</v>
      </c>
    </row>
    <row r="407" spans="1:11" s="266" customFormat="1" ht="13.8">
      <c r="A407" s="412" t="s">
        <v>6110</v>
      </c>
      <c r="B407" s="412" t="s">
        <v>5816</v>
      </c>
      <c r="C407" s="258">
        <v>20652</v>
      </c>
      <c r="D407" s="413">
        <v>1355</v>
      </c>
      <c r="E407" s="413">
        <v>24136</v>
      </c>
      <c r="F407" s="414">
        <v>46143</v>
      </c>
      <c r="G407" s="414">
        <v>6884</v>
      </c>
      <c r="H407" s="414">
        <v>0</v>
      </c>
      <c r="I407" s="414">
        <v>30978</v>
      </c>
      <c r="J407" s="414">
        <v>15800</v>
      </c>
      <c r="K407" s="414">
        <v>53662</v>
      </c>
    </row>
    <row r="408" spans="1:11" s="266" customFormat="1" ht="13.8">
      <c r="A408" s="412" t="s">
        <v>6110</v>
      </c>
      <c r="B408" s="412" t="s">
        <v>5816</v>
      </c>
      <c r="C408" s="258">
        <v>20652</v>
      </c>
      <c r="D408" s="413">
        <v>1355</v>
      </c>
      <c r="E408" s="413">
        <v>24136</v>
      </c>
      <c r="F408" s="414">
        <v>46143</v>
      </c>
      <c r="G408" s="414">
        <v>6884</v>
      </c>
      <c r="H408" s="414">
        <v>0</v>
      </c>
      <c r="I408" s="414">
        <v>27536</v>
      </c>
      <c r="J408" s="414">
        <v>0</v>
      </c>
      <c r="K408" s="414">
        <v>34420</v>
      </c>
    </row>
    <row r="409" spans="1:11" s="266" customFormat="1" ht="13.8">
      <c r="A409" s="412" t="s">
        <v>6111</v>
      </c>
      <c r="B409" s="412" t="s">
        <v>5818</v>
      </c>
      <c r="C409" s="258">
        <v>19775</v>
      </c>
      <c r="D409" s="413">
        <v>1355</v>
      </c>
      <c r="E409" s="413">
        <v>22827</v>
      </c>
      <c r="F409" s="414">
        <v>43957</v>
      </c>
      <c r="G409" s="414">
        <v>6591.6666666666661</v>
      </c>
      <c r="H409" s="414">
        <v>0</v>
      </c>
      <c r="I409" s="414">
        <v>29662.5</v>
      </c>
      <c r="J409" s="414">
        <v>15600</v>
      </c>
      <c r="K409" s="414">
        <v>51854.166666666664</v>
      </c>
    </row>
    <row r="410" spans="1:11" s="266" customFormat="1" ht="13.8">
      <c r="A410" s="412" t="s">
        <v>6111</v>
      </c>
      <c r="B410" s="412" t="s">
        <v>5818</v>
      </c>
      <c r="C410" s="258">
        <v>19775</v>
      </c>
      <c r="D410" s="413">
        <v>1355</v>
      </c>
      <c r="E410" s="413">
        <v>22827</v>
      </c>
      <c r="F410" s="414">
        <v>43957</v>
      </c>
      <c r="G410" s="414">
        <v>6591.6666666666661</v>
      </c>
      <c r="H410" s="414">
        <v>0</v>
      </c>
      <c r="I410" s="414">
        <v>29662.5</v>
      </c>
      <c r="J410" s="414">
        <v>15800</v>
      </c>
      <c r="K410" s="414">
        <v>52054.166666666664</v>
      </c>
    </row>
    <row r="411" spans="1:11" s="266" customFormat="1" ht="13.8">
      <c r="A411" s="412" t="s">
        <v>6112</v>
      </c>
      <c r="B411" s="412" t="s">
        <v>5834</v>
      </c>
      <c r="C411" s="258">
        <v>19022</v>
      </c>
      <c r="D411" s="413">
        <v>1355</v>
      </c>
      <c r="E411" s="413">
        <v>20247</v>
      </c>
      <c r="F411" s="414">
        <v>40624</v>
      </c>
      <c r="G411" s="414">
        <v>6340.666666666667</v>
      </c>
      <c r="H411" s="414">
        <v>0</v>
      </c>
      <c r="I411" s="414">
        <v>28533.000000000004</v>
      </c>
      <c r="J411" s="414">
        <v>15600</v>
      </c>
      <c r="K411" s="414">
        <v>50473.666666666672</v>
      </c>
    </row>
    <row r="412" spans="1:11" s="266" customFormat="1" ht="13.8">
      <c r="A412" s="412" t="s">
        <v>6113</v>
      </c>
      <c r="B412" s="412" t="s">
        <v>5836</v>
      </c>
      <c r="C412" s="258">
        <v>19022</v>
      </c>
      <c r="D412" s="413">
        <v>1355</v>
      </c>
      <c r="E412" s="413">
        <v>20247</v>
      </c>
      <c r="F412" s="414">
        <v>40624</v>
      </c>
      <c r="G412" s="414">
        <v>6340.666666666667</v>
      </c>
      <c r="H412" s="414">
        <v>0</v>
      </c>
      <c r="I412" s="414">
        <v>28533.000000000004</v>
      </c>
      <c r="J412" s="414">
        <v>15600</v>
      </c>
      <c r="K412" s="414">
        <v>50473.666666666672</v>
      </c>
    </row>
    <row r="413" spans="1:11" s="266" customFormat="1" ht="13.8">
      <c r="A413" s="412" t="s">
        <v>6114</v>
      </c>
      <c r="B413" s="412" t="s">
        <v>5838</v>
      </c>
      <c r="C413" s="258">
        <v>12030</v>
      </c>
      <c r="D413" s="413">
        <v>1355</v>
      </c>
      <c r="E413" s="413">
        <v>10439</v>
      </c>
      <c r="F413" s="414">
        <v>23824</v>
      </c>
      <c r="G413" s="414">
        <v>4010</v>
      </c>
      <c r="H413" s="414">
        <v>0</v>
      </c>
      <c r="I413" s="414">
        <v>18045</v>
      </c>
      <c r="J413" s="414">
        <v>15600</v>
      </c>
      <c r="K413" s="414">
        <v>37655</v>
      </c>
    </row>
    <row r="414" spans="1:11" s="266" customFormat="1" ht="13.8">
      <c r="A414" s="412" t="s">
        <v>6115</v>
      </c>
      <c r="B414" s="412" t="s">
        <v>5842</v>
      </c>
      <c r="C414" s="258">
        <v>12410</v>
      </c>
      <c r="D414" s="413">
        <v>1355</v>
      </c>
      <c r="E414" s="413">
        <v>10432</v>
      </c>
      <c r="F414" s="414">
        <v>24197</v>
      </c>
      <c r="G414" s="414">
        <v>4136.666666666667</v>
      </c>
      <c r="H414" s="414">
        <v>0</v>
      </c>
      <c r="I414" s="414">
        <v>18615</v>
      </c>
      <c r="J414" s="414">
        <v>15600</v>
      </c>
      <c r="K414" s="414">
        <v>38351.666666666672</v>
      </c>
    </row>
    <row r="415" spans="1:11" s="266" customFormat="1" ht="13.8">
      <c r="A415" s="412" t="s">
        <v>6116</v>
      </c>
      <c r="B415" s="412" t="s">
        <v>5850</v>
      </c>
      <c r="C415" s="258">
        <v>17740</v>
      </c>
      <c r="D415" s="413">
        <v>1355</v>
      </c>
      <c r="E415" s="413">
        <v>17908</v>
      </c>
      <c r="F415" s="414">
        <v>37003</v>
      </c>
      <c r="G415" s="414">
        <v>5913.3333333333339</v>
      </c>
      <c r="H415" s="414">
        <v>0</v>
      </c>
      <c r="I415" s="414">
        <v>26610</v>
      </c>
      <c r="J415" s="414">
        <v>15600</v>
      </c>
      <c r="K415" s="414">
        <v>48123.333333333336</v>
      </c>
    </row>
    <row r="416" spans="1:11" s="266" customFormat="1" ht="13.8">
      <c r="A416" s="412" t="s">
        <v>6116</v>
      </c>
      <c r="B416" s="412" t="s">
        <v>5850</v>
      </c>
      <c r="C416" s="258">
        <v>17740</v>
      </c>
      <c r="D416" s="413">
        <v>1355</v>
      </c>
      <c r="E416" s="413">
        <v>17908</v>
      </c>
      <c r="F416" s="414">
        <v>37003</v>
      </c>
      <c r="G416" s="414">
        <v>5913.3333333333339</v>
      </c>
      <c r="H416" s="414">
        <v>0</v>
      </c>
      <c r="I416" s="414">
        <v>26610</v>
      </c>
      <c r="J416" s="414">
        <v>15800</v>
      </c>
      <c r="K416" s="414">
        <v>48323.333333333336</v>
      </c>
    </row>
    <row r="417" spans="1:11" s="266" customFormat="1" ht="13.8">
      <c r="A417" s="412" t="s">
        <v>6117</v>
      </c>
      <c r="B417" s="412" t="s">
        <v>5862</v>
      </c>
      <c r="C417" s="258">
        <v>11618</v>
      </c>
      <c r="D417" s="413">
        <v>1355</v>
      </c>
      <c r="E417" s="413">
        <v>13849</v>
      </c>
      <c r="F417" s="414">
        <v>26822</v>
      </c>
      <c r="G417" s="414">
        <v>3872.6666666666665</v>
      </c>
      <c r="H417" s="414">
        <v>0</v>
      </c>
      <c r="I417" s="414">
        <v>17427</v>
      </c>
      <c r="J417" s="414">
        <v>15600</v>
      </c>
      <c r="K417" s="414">
        <v>36899.666666666672</v>
      </c>
    </row>
    <row r="418" spans="1:11" s="266" customFormat="1" ht="13.8">
      <c r="A418" s="412" t="s">
        <v>6117</v>
      </c>
      <c r="B418" s="412" t="s">
        <v>5862</v>
      </c>
      <c r="C418" s="258">
        <v>11618</v>
      </c>
      <c r="D418" s="413">
        <v>1355</v>
      </c>
      <c r="E418" s="413">
        <v>13849</v>
      </c>
      <c r="F418" s="414">
        <v>26822</v>
      </c>
      <c r="G418" s="414">
        <v>3872.6666666666665</v>
      </c>
      <c r="H418" s="414">
        <v>0</v>
      </c>
      <c r="I418" s="414">
        <v>17427</v>
      </c>
      <c r="J418" s="414">
        <v>15800</v>
      </c>
      <c r="K418" s="414">
        <v>37099.666666666672</v>
      </c>
    </row>
    <row r="419" spans="1:11" s="266" customFormat="1" ht="13.8">
      <c r="A419" s="412" t="s">
        <v>6117</v>
      </c>
      <c r="B419" s="412" t="s">
        <v>5862</v>
      </c>
      <c r="C419" s="258">
        <v>11618</v>
      </c>
      <c r="D419" s="413">
        <v>1355</v>
      </c>
      <c r="E419" s="413">
        <v>13849</v>
      </c>
      <c r="F419" s="414">
        <v>26822</v>
      </c>
      <c r="G419" s="414">
        <v>3872.6666666666665</v>
      </c>
      <c r="H419" s="414">
        <v>0</v>
      </c>
      <c r="I419" s="414">
        <v>15490.666666666666</v>
      </c>
      <c r="J419" s="414">
        <v>0</v>
      </c>
      <c r="K419" s="414">
        <v>19363.333333333332</v>
      </c>
    </row>
    <row r="420" spans="1:11" s="266" customFormat="1" ht="13.8">
      <c r="A420" s="412" t="s">
        <v>6118</v>
      </c>
      <c r="B420" s="412" t="s">
        <v>5864</v>
      </c>
      <c r="C420" s="258">
        <v>12030</v>
      </c>
      <c r="D420" s="413">
        <v>1355</v>
      </c>
      <c r="E420" s="413">
        <v>10439</v>
      </c>
      <c r="F420" s="414">
        <v>23824</v>
      </c>
      <c r="G420" s="414">
        <v>4010</v>
      </c>
      <c r="H420" s="414">
        <v>0</v>
      </c>
      <c r="I420" s="414">
        <v>18045</v>
      </c>
      <c r="J420" s="414">
        <v>15600</v>
      </c>
      <c r="K420" s="414">
        <v>37655</v>
      </c>
    </row>
    <row r="421" spans="1:11" s="266" customFormat="1" ht="13.8">
      <c r="A421" s="412" t="s">
        <v>6119</v>
      </c>
      <c r="B421" s="412" t="s">
        <v>5876</v>
      </c>
      <c r="C421" s="258">
        <v>9711</v>
      </c>
      <c r="D421" s="413">
        <v>1355</v>
      </c>
      <c r="E421" s="413">
        <v>8350</v>
      </c>
      <c r="F421" s="414">
        <v>19416</v>
      </c>
      <c r="G421" s="414">
        <v>3237</v>
      </c>
      <c r="H421" s="414">
        <v>0</v>
      </c>
      <c r="I421" s="414">
        <v>14566.5</v>
      </c>
      <c r="J421" s="414">
        <v>15600</v>
      </c>
      <c r="K421" s="414">
        <v>33403.5</v>
      </c>
    </row>
    <row r="422" spans="1:11" s="266" customFormat="1" ht="13.8">
      <c r="A422" s="412" t="s">
        <v>6119</v>
      </c>
      <c r="B422" s="412" t="s">
        <v>5876</v>
      </c>
      <c r="C422" s="258">
        <v>9711</v>
      </c>
      <c r="D422" s="413">
        <v>1355</v>
      </c>
      <c r="E422" s="413">
        <v>8350</v>
      </c>
      <c r="F422" s="414">
        <v>19416</v>
      </c>
      <c r="G422" s="414">
        <v>3237</v>
      </c>
      <c r="H422" s="414">
        <v>0</v>
      </c>
      <c r="I422" s="414">
        <v>14566.5</v>
      </c>
      <c r="J422" s="414">
        <v>15800</v>
      </c>
      <c r="K422" s="414">
        <v>33603.5</v>
      </c>
    </row>
    <row r="423" spans="1:11" s="266" customFormat="1" ht="13.8">
      <c r="A423" s="412" t="s">
        <v>6120</v>
      </c>
      <c r="B423" s="412" t="s">
        <v>6073</v>
      </c>
      <c r="C423" s="258">
        <v>12502</v>
      </c>
      <c r="D423" s="413">
        <v>1355</v>
      </c>
      <c r="E423" s="413">
        <v>11120</v>
      </c>
      <c r="F423" s="414">
        <v>24977</v>
      </c>
      <c r="G423" s="414">
        <v>4167.3333333333339</v>
      </c>
      <c r="H423" s="414">
        <v>0</v>
      </c>
      <c r="I423" s="414">
        <v>18753</v>
      </c>
      <c r="J423" s="414">
        <v>15600</v>
      </c>
      <c r="K423" s="414">
        <v>38520.333333333336</v>
      </c>
    </row>
    <row r="424" spans="1:11" s="266" customFormat="1" ht="13.8">
      <c r="A424" s="412" t="s">
        <v>6120</v>
      </c>
      <c r="B424" s="412" t="s">
        <v>6073</v>
      </c>
      <c r="C424" s="258">
        <v>12502</v>
      </c>
      <c r="D424" s="413">
        <v>1355</v>
      </c>
      <c r="E424" s="413">
        <v>11120</v>
      </c>
      <c r="F424" s="414">
        <v>24977</v>
      </c>
      <c r="G424" s="414">
        <v>4167.3333333333339</v>
      </c>
      <c r="H424" s="414">
        <v>0</v>
      </c>
      <c r="I424" s="414">
        <v>18753</v>
      </c>
      <c r="J424" s="414">
        <v>15800</v>
      </c>
      <c r="K424" s="414">
        <v>38720.333333333336</v>
      </c>
    </row>
    <row r="425" spans="1:11" s="266" customFormat="1" ht="13.8">
      <c r="A425" s="412" t="s">
        <v>6120</v>
      </c>
      <c r="B425" s="412" t="s">
        <v>6073</v>
      </c>
      <c r="C425" s="258">
        <v>12502</v>
      </c>
      <c r="D425" s="413">
        <v>1355</v>
      </c>
      <c r="E425" s="413">
        <v>11120</v>
      </c>
      <c r="F425" s="414">
        <v>24977</v>
      </c>
      <c r="G425" s="414">
        <v>4167.3333333333339</v>
      </c>
      <c r="H425" s="414">
        <v>0</v>
      </c>
      <c r="I425" s="414">
        <v>16669.333333333336</v>
      </c>
      <c r="J425" s="414">
        <v>0</v>
      </c>
      <c r="K425" s="414">
        <v>20836.666666666672</v>
      </c>
    </row>
    <row r="426" spans="1:11" s="266" customFormat="1" ht="13.8">
      <c r="A426" s="412" t="s">
        <v>6121</v>
      </c>
      <c r="B426" s="412" t="s">
        <v>5903</v>
      </c>
      <c r="C426" s="258">
        <v>12030</v>
      </c>
      <c r="D426" s="413">
        <v>1355</v>
      </c>
      <c r="E426" s="413">
        <v>10439</v>
      </c>
      <c r="F426" s="414">
        <v>23824</v>
      </c>
      <c r="G426" s="414">
        <v>4010</v>
      </c>
      <c r="H426" s="414">
        <v>0</v>
      </c>
      <c r="I426" s="414">
        <v>18045</v>
      </c>
      <c r="J426" s="414">
        <v>15600</v>
      </c>
      <c r="K426" s="414">
        <v>37655</v>
      </c>
    </row>
    <row r="427" spans="1:11" s="266" customFormat="1" ht="13.8">
      <c r="A427" s="412" t="s">
        <v>6121</v>
      </c>
      <c r="B427" s="412" t="s">
        <v>5903</v>
      </c>
      <c r="C427" s="258">
        <v>12030</v>
      </c>
      <c r="D427" s="413">
        <v>1355</v>
      </c>
      <c r="E427" s="413">
        <v>10439</v>
      </c>
      <c r="F427" s="414">
        <v>23824</v>
      </c>
      <c r="G427" s="414">
        <v>4010</v>
      </c>
      <c r="H427" s="414">
        <v>0</v>
      </c>
      <c r="I427" s="414">
        <v>18045</v>
      </c>
      <c r="J427" s="414">
        <v>15800</v>
      </c>
      <c r="K427" s="414">
        <v>37855</v>
      </c>
    </row>
    <row r="428" spans="1:11" s="266" customFormat="1" ht="13.8">
      <c r="A428" s="412" t="s">
        <v>6122</v>
      </c>
      <c r="B428" s="412" t="s">
        <v>5909</v>
      </c>
      <c r="C428" s="258">
        <v>10237</v>
      </c>
      <c r="D428" s="413">
        <v>1355</v>
      </c>
      <c r="E428" s="413">
        <v>9096</v>
      </c>
      <c r="F428" s="414">
        <v>20688</v>
      </c>
      <c r="G428" s="414">
        <v>3412.3333333333335</v>
      </c>
      <c r="H428" s="414">
        <v>0</v>
      </c>
      <c r="I428" s="414">
        <v>15355.5</v>
      </c>
      <c r="J428" s="414">
        <v>15600</v>
      </c>
      <c r="K428" s="414">
        <v>34367.833333333328</v>
      </c>
    </row>
    <row r="429" spans="1:11" s="266" customFormat="1" ht="13.8">
      <c r="A429" s="412" t="s">
        <v>6122</v>
      </c>
      <c r="B429" s="412" t="s">
        <v>5909</v>
      </c>
      <c r="C429" s="258">
        <v>10237</v>
      </c>
      <c r="D429" s="413">
        <v>1355</v>
      </c>
      <c r="E429" s="413">
        <v>9096</v>
      </c>
      <c r="F429" s="414">
        <v>20688</v>
      </c>
      <c r="G429" s="414">
        <v>3412.3333333333335</v>
      </c>
      <c r="H429" s="414">
        <v>0</v>
      </c>
      <c r="I429" s="414">
        <v>15355.5</v>
      </c>
      <c r="J429" s="414">
        <v>15800</v>
      </c>
      <c r="K429" s="414">
        <v>34567.833333333328</v>
      </c>
    </row>
    <row r="430" spans="1:11" s="266" customFormat="1" ht="13.8">
      <c r="A430" s="412" t="s">
        <v>6122</v>
      </c>
      <c r="B430" s="412" t="s">
        <v>5909</v>
      </c>
      <c r="C430" s="258">
        <v>10237</v>
      </c>
      <c r="D430" s="413">
        <v>1355</v>
      </c>
      <c r="E430" s="413">
        <v>9096</v>
      </c>
      <c r="F430" s="414">
        <v>20688</v>
      </c>
      <c r="G430" s="414">
        <v>3412.3333333333335</v>
      </c>
      <c r="H430" s="414">
        <v>0</v>
      </c>
      <c r="I430" s="414">
        <v>13649.333333333334</v>
      </c>
      <c r="J430" s="414">
        <v>0</v>
      </c>
      <c r="K430" s="414">
        <v>17061.666666666668</v>
      </c>
    </row>
    <row r="431" spans="1:11" s="266" customFormat="1" ht="13.8">
      <c r="A431" s="412" t="s">
        <v>6123</v>
      </c>
      <c r="B431" s="412" t="s">
        <v>6124</v>
      </c>
      <c r="C431" s="258">
        <v>11767</v>
      </c>
      <c r="D431" s="413">
        <v>1355</v>
      </c>
      <c r="E431" s="413">
        <v>10515</v>
      </c>
      <c r="F431" s="414">
        <v>23637</v>
      </c>
      <c r="G431" s="414">
        <v>3922.3333333333335</v>
      </c>
      <c r="H431" s="414">
        <v>0</v>
      </c>
      <c r="I431" s="414">
        <v>17650.5</v>
      </c>
      <c r="J431" s="414">
        <v>15600</v>
      </c>
      <c r="K431" s="414">
        <v>37172.833333333328</v>
      </c>
    </row>
    <row r="432" spans="1:11" s="266" customFormat="1" ht="13.8">
      <c r="A432" s="412" t="s">
        <v>6125</v>
      </c>
      <c r="B432" s="412" t="s">
        <v>5952</v>
      </c>
      <c r="C432" s="258">
        <v>12030</v>
      </c>
      <c r="D432" s="413">
        <v>1355</v>
      </c>
      <c r="E432" s="413">
        <v>10439</v>
      </c>
      <c r="F432" s="414">
        <v>23824</v>
      </c>
      <c r="G432" s="414">
        <v>4010</v>
      </c>
      <c r="H432" s="414">
        <v>0</v>
      </c>
      <c r="I432" s="414">
        <v>18045</v>
      </c>
      <c r="J432" s="414">
        <v>15600</v>
      </c>
      <c r="K432" s="414">
        <v>37655</v>
      </c>
    </row>
    <row r="433" spans="1:11" s="266" customFormat="1" ht="13.8">
      <c r="A433" s="412" t="s">
        <v>6126</v>
      </c>
      <c r="B433" s="412" t="s">
        <v>5954</v>
      </c>
      <c r="C433" s="258">
        <v>9711</v>
      </c>
      <c r="D433" s="413">
        <v>1355</v>
      </c>
      <c r="E433" s="413">
        <v>8350</v>
      </c>
      <c r="F433" s="414">
        <v>19416</v>
      </c>
      <c r="G433" s="414">
        <v>3237</v>
      </c>
      <c r="H433" s="414">
        <v>0</v>
      </c>
      <c r="I433" s="414">
        <v>14566.5</v>
      </c>
      <c r="J433" s="414">
        <v>15600</v>
      </c>
      <c r="K433" s="414">
        <v>33403.5</v>
      </c>
    </row>
    <row r="434" spans="1:11" s="266" customFormat="1" ht="13.8">
      <c r="A434" s="412" t="s">
        <v>6126</v>
      </c>
      <c r="B434" s="412" t="s">
        <v>5954</v>
      </c>
      <c r="C434" s="258">
        <v>9711</v>
      </c>
      <c r="D434" s="413">
        <v>1355</v>
      </c>
      <c r="E434" s="413">
        <v>8350</v>
      </c>
      <c r="F434" s="414">
        <v>19416</v>
      </c>
      <c r="G434" s="414">
        <v>3237</v>
      </c>
      <c r="H434" s="414">
        <v>0</v>
      </c>
      <c r="I434" s="414">
        <v>14566.5</v>
      </c>
      <c r="J434" s="414">
        <v>15800</v>
      </c>
      <c r="K434" s="414">
        <v>33603.5</v>
      </c>
    </row>
    <row r="435" spans="1:11" s="266" customFormat="1" ht="13.8">
      <c r="A435" s="412" t="s">
        <v>6127</v>
      </c>
      <c r="B435" s="412" t="s">
        <v>5956</v>
      </c>
      <c r="C435" s="258">
        <v>9711</v>
      </c>
      <c r="D435" s="413">
        <v>1355</v>
      </c>
      <c r="E435" s="413">
        <v>8350</v>
      </c>
      <c r="F435" s="414">
        <v>19416</v>
      </c>
      <c r="G435" s="414">
        <v>3237</v>
      </c>
      <c r="H435" s="414">
        <v>0</v>
      </c>
      <c r="I435" s="414">
        <v>14566.5</v>
      </c>
      <c r="J435" s="414">
        <v>15800</v>
      </c>
      <c r="K435" s="414">
        <v>33603.5</v>
      </c>
    </row>
    <row r="436" spans="1:11" s="266" customFormat="1" ht="13.8">
      <c r="A436" s="412" t="s">
        <v>6128</v>
      </c>
      <c r="B436" s="412" t="s">
        <v>5978</v>
      </c>
      <c r="C436" s="258">
        <v>9002</v>
      </c>
      <c r="D436" s="413">
        <v>1355</v>
      </c>
      <c r="E436" s="413">
        <v>7987</v>
      </c>
      <c r="F436" s="414">
        <v>18344</v>
      </c>
      <c r="G436" s="414">
        <v>3000.6666666666665</v>
      </c>
      <c r="H436" s="414">
        <v>0</v>
      </c>
      <c r="I436" s="414">
        <v>13503</v>
      </c>
      <c r="J436" s="414">
        <v>15600</v>
      </c>
      <c r="K436" s="414">
        <v>32103.666666666668</v>
      </c>
    </row>
    <row r="437" spans="1:11" s="266" customFormat="1" ht="13.8">
      <c r="A437" s="412" t="s">
        <v>6128</v>
      </c>
      <c r="B437" s="412" t="s">
        <v>5978</v>
      </c>
      <c r="C437" s="258">
        <v>9002</v>
      </c>
      <c r="D437" s="413">
        <v>1355</v>
      </c>
      <c r="E437" s="413">
        <v>7987</v>
      </c>
      <c r="F437" s="414">
        <v>18344</v>
      </c>
      <c r="G437" s="414">
        <v>3000.6666666666665</v>
      </c>
      <c r="H437" s="414">
        <v>0</v>
      </c>
      <c r="I437" s="414">
        <v>13503</v>
      </c>
      <c r="J437" s="414">
        <v>15800</v>
      </c>
      <c r="K437" s="414">
        <v>32303.666666666668</v>
      </c>
    </row>
    <row r="438" spans="1:11" s="266" customFormat="1" ht="13.8">
      <c r="A438" s="412" t="s">
        <v>6128</v>
      </c>
      <c r="B438" s="412" t="s">
        <v>5978</v>
      </c>
      <c r="C438" s="258">
        <v>9002</v>
      </c>
      <c r="D438" s="413">
        <v>1355</v>
      </c>
      <c r="E438" s="413">
        <v>7987</v>
      </c>
      <c r="F438" s="414">
        <v>18344</v>
      </c>
      <c r="G438" s="414">
        <v>3000.6666666666665</v>
      </c>
      <c r="H438" s="414">
        <v>0</v>
      </c>
      <c r="I438" s="414">
        <v>12002.666666666666</v>
      </c>
      <c r="J438" s="414">
        <v>0</v>
      </c>
      <c r="K438" s="414">
        <v>15003.333333333332</v>
      </c>
    </row>
    <row r="439" spans="1:11" s="266" customFormat="1" ht="13.8">
      <c r="A439" s="412" t="s">
        <v>6129</v>
      </c>
      <c r="B439" s="412" t="s">
        <v>5983</v>
      </c>
      <c r="C439" s="258">
        <v>9638</v>
      </c>
      <c r="D439" s="413">
        <v>1355</v>
      </c>
      <c r="E439" s="413">
        <v>20821</v>
      </c>
      <c r="F439" s="414">
        <v>31814</v>
      </c>
      <c r="G439" s="414">
        <v>3212.6666666666665</v>
      </c>
      <c r="H439" s="414">
        <v>0</v>
      </c>
      <c r="I439" s="414">
        <v>14457</v>
      </c>
      <c r="J439" s="414">
        <v>15600</v>
      </c>
      <c r="K439" s="414">
        <v>33269.666666666672</v>
      </c>
    </row>
    <row r="440" spans="1:11" s="266" customFormat="1" ht="13.8">
      <c r="A440" s="412" t="s">
        <v>6130</v>
      </c>
      <c r="B440" s="412" t="s">
        <v>5990</v>
      </c>
      <c r="C440" s="258">
        <v>9532</v>
      </c>
      <c r="D440" s="413">
        <v>1355</v>
      </c>
      <c r="E440" s="413">
        <v>11152</v>
      </c>
      <c r="F440" s="414">
        <v>22039</v>
      </c>
      <c r="G440" s="414">
        <v>3177.3333333333335</v>
      </c>
      <c r="H440" s="414">
        <v>0</v>
      </c>
      <c r="I440" s="414">
        <v>14298</v>
      </c>
      <c r="J440" s="414">
        <v>15600</v>
      </c>
      <c r="K440" s="414">
        <v>33075.333333333328</v>
      </c>
    </row>
    <row r="441" spans="1:11" s="266" customFormat="1" ht="13.8">
      <c r="A441" s="412" t="s">
        <v>6131</v>
      </c>
      <c r="B441" s="412" t="s">
        <v>5990</v>
      </c>
      <c r="C441" s="258">
        <v>9532</v>
      </c>
      <c r="D441" s="413">
        <v>1355</v>
      </c>
      <c r="E441" s="413">
        <v>12352</v>
      </c>
      <c r="F441" s="414">
        <v>23239</v>
      </c>
      <c r="G441" s="414">
        <v>3177.3333333333335</v>
      </c>
      <c r="H441" s="414">
        <v>0</v>
      </c>
      <c r="I441" s="414">
        <v>14298</v>
      </c>
      <c r="J441" s="414">
        <v>15600</v>
      </c>
      <c r="K441" s="414">
        <v>33075.333333333328</v>
      </c>
    </row>
    <row r="442" spans="1:11" s="266" customFormat="1" ht="13.8">
      <c r="A442" s="412" t="s">
        <v>6132</v>
      </c>
      <c r="B442" s="412" t="s">
        <v>5990</v>
      </c>
      <c r="C442" s="258">
        <v>9532</v>
      </c>
      <c r="D442" s="413">
        <v>1355</v>
      </c>
      <c r="E442" s="413">
        <v>15621</v>
      </c>
      <c r="F442" s="414">
        <v>26508</v>
      </c>
      <c r="G442" s="414">
        <v>3177.3333333333335</v>
      </c>
      <c r="H442" s="414">
        <v>0</v>
      </c>
      <c r="I442" s="414">
        <v>14298</v>
      </c>
      <c r="J442" s="414">
        <v>15600</v>
      </c>
      <c r="K442" s="414">
        <v>33075.333333333328</v>
      </c>
    </row>
    <row r="443" spans="1:11" s="266" customFormat="1" ht="13.8">
      <c r="A443" s="412" t="s">
        <v>6133</v>
      </c>
      <c r="B443" s="412" t="s">
        <v>5990</v>
      </c>
      <c r="C443" s="258">
        <v>9532</v>
      </c>
      <c r="D443" s="413">
        <v>1355</v>
      </c>
      <c r="E443" s="413">
        <v>18172</v>
      </c>
      <c r="F443" s="414">
        <v>29059</v>
      </c>
      <c r="G443" s="414">
        <v>3177.3333333333335</v>
      </c>
      <c r="H443" s="414">
        <v>0</v>
      </c>
      <c r="I443" s="414">
        <v>14298</v>
      </c>
      <c r="J443" s="414">
        <v>15600</v>
      </c>
      <c r="K443" s="414">
        <v>33075.333333333328</v>
      </c>
    </row>
    <row r="444" spans="1:11" s="266" customFormat="1" ht="13.8">
      <c r="A444" s="412" t="s">
        <v>6134</v>
      </c>
      <c r="B444" s="412" t="s">
        <v>5990</v>
      </c>
      <c r="C444" s="258">
        <v>13339</v>
      </c>
      <c r="D444" s="413">
        <v>1355</v>
      </c>
      <c r="E444" s="413">
        <v>20751.68</v>
      </c>
      <c r="F444" s="414">
        <v>35445.68</v>
      </c>
      <c r="G444" s="414">
        <v>4446.333333333333</v>
      </c>
      <c r="H444" s="414">
        <v>0</v>
      </c>
      <c r="I444" s="414">
        <v>20008.5</v>
      </c>
      <c r="J444" s="414">
        <v>15600</v>
      </c>
      <c r="K444" s="414">
        <v>40054.833333333328</v>
      </c>
    </row>
    <row r="445" spans="1:11" s="266" customFormat="1" ht="13.8">
      <c r="A445" s="412" t="s">
        <v>6135</v>
      </c>
      <c r="B445" s="412" t="s">
        <v>5997</v>
      </c>
      <c r="C445" s="258">
        <v>9426</v>
      </c>
      <c r="D445" s="413">
        <v>1355</v>
      </c>
      <c r="E445" s="413">
        <v>11148</v>
      </c>
      <c r="F445" s="414">
        <v>21929</v>
      </c>
      <c r="G445" s="414">
        <v>3142</v>
      </c>
      <c r="H445" s="414">
        <v>0</v>
      </c>
      <c r="I445" s="414">
        <v>14139</v>
      </c>
      <c r="J445" s="414">
        <v>15600</v>
      </c>
      <c r="K445" s="414">
        <v>32881</v>
      </c>
    </row>
    <row r="446" spans="1:11" s="266" customFormat="1" ht="13.8">
      <c r="A446" s="412" t="s">
        <v>6136</v>
      </c>
      <c r="B446" s="412" t="s">
        <v>5997</v>
      </c>
      <c r="C446" s="258">
        <v>9426</v>
      </c>
      <c r="D446" s="413">
        <v>1355</v>
      </c>
      <c r="E446" s="413">
        <v>10648</v>
      </c>
      <c r="F446" s="414">
        <v>21429</v>
      </c>
      <c r="G446" s="414">
        <v>3142</v>
      </c>
      <c r="H446" s="414">
        <v>0</v>
      </c>
      <c r="I446" s="414">
        <v>14139</v>
      </c>
      <c r="J446" s="414">
        <v>15600</v>
      </c>
      <c r="K446" s="414">
        <v>32881</v>
      </c>
    </row>
    <row r="447" spans="1:11" s="266" customFormat="1" ht="13.8">
      <c r="A447" s="412" t="s">
        <v>6137</v>
      </c>
      <c r="B447" s="412" t="s">
        <v>5997</v>
      </c>
      <c r="C447" s="258">
        <v>9426</v>
      </c>
      <c r="D447" s="413">
        <v>1355</v>
      </c>
      <c r="E447" s="413">
        <v>9148</v>
      </c>
      <c r="F447" s="414">
        <v>19929</v>
      </c>
      <c r="G447" s="414">
        <v>3142</v>
      </c>
      <c r="H447" s="414">
        <v>0</v>
      </c>
      <c r="I447" s="414">
        <v>14139</v>
      </c>
      <c r="J447" s="414">
        <v>15600</v>
      </c>
      <c r="K447" s="414">
        <v>32881</v>
      </c>
    </row>
    <row r="448" spans="1:11" s="266" customFormat="1" ht="13.8">
      <c r="A448" s="412" t="s">
        <v>6138</v>
      </c>
      <c r="B448" s="412" t="s">
        <v>5997</v>
      </c>
      <c r="C448" s="258">
        <v>9426</v>
      </c>
      <c r="D448" s="413">
        <v>1355</v>
      </c>
      <c r="E448" s="413">
        <v>13929</v>
      </c>
      <c r="F448" s="414">
        <v>24710</v>
      </c>
      <c r="G448" s="414">
        <v>3142</v>
      </c>
      <c r="H448" s="414">
        <v>0</v>
      </c>
      <c r="I448" s="414">
        <v>14139</v>
      </c>
      <c r="J448" s="414">
        <v>15600</v>
      </c>
      <c r="K448" s="414">
        <v>32881</v>
      </c>
    </row>
    <row r="449" spans="1:11" s="266" customFormat="1" ht="13.8">
      <c r="A449" s="412" t="s">
        <v>6139</v>
      </c>
      <c r="B449" s="412" t="s">
        <v>6005</v>
      </c>
      <c r="C449" s="258">
        <v>9320</v>
      </c>
      <c r="D449" s="413">
        <v>1355</v>
      </c>
      <c r="E449" s="413">
        <v>8237</v>
      </c>
      <c r="F449" s="414">
        <v>18912</v>
      </c>
      <c r="G449" s="414">
        <v>0</v>
      </c>
      <c r="H449" s="414">
        <v>0</v>
      </c>
      <c r="I449" s="414">
        <v>0</v>
      </c>
      <c r="J449" s="414">
        <v>14300</v>
      </c>
      <c r="K449" s="414">
        <v>14300</v>
      </c>
    </row>
    <row r="450" spans="1:11" s="266" customFormat="1" ht="13.8">
      <c r="A450" s="412" t="s">
        <v>6139</v>
      </c>
      <c r="B450" s="412" t="s">
        <v>6005</v>
      </c>
      <c r="C450" s="258">
        <v>9320</v>
      </c>
      <c r="D450" s="413">
        <v>1355</v>
      </c>
      <c r="E450" s="413">
        <v>8237</v>
      </c>
      <c r="F450" s="414">
        <v>18912</v>
      </c>
      <c r="G450" s="414">
        <v>3106.666666666667</v>
      </c>
      <c r="H450" s="414">
        <v>0</v>
      </c>
      <c r="I450" s="414">
        <v>13980</v>
      </c>
      <c r="J450" s="414">
        <v>15600</v>
      </c>
      <c r="K450" s="414">
        <v>32686.666666666668</v>
      </c>
    </row>
    <row r="451" spans="1:11" s="266" customFormat="1" ht="13.8">
      <c r="A451" s="412" t="s">
        <v>6140</v>
      </c>
      <c r="B451" s="412" t="s">
        <v>5970</v>
      </c>
      <c r="C451" s="258">
        <v>9320</v>
      </c>
      <c r="D451" s="413">
        <v>1355</v>
      </c>
      <c r="E451" s="413">
        <v>16921</v>
      </c>
      <c r="F451" s="414">
        <v>27596</v>
      </c>
      <c r="G451" s="414">
        <v>3106.666666666667</v>
      </c>
      <c r="H451" s="414">
        <v>0</v>
      </c>
      <c r="I451" s="414">
        <v>13980</v>
      </c>
      <c r="J451" s="414">
        <v>15600</v>
      </c>
      <c r="K451" s="414">
        <v>32686.666666666668</v>
      </c>
    </row>
    <row r="452" spans="1:11" s="266" customFormat="1" ht="13.8">
      <c r="A452" s="412" t="s">
        <v>6141</v>
      </c>
      <c r="B452" s="412" t="s">
        <v>6008</v>
      </c>
      <c r="C452" s="258">
        <v>9108</v>
      </c>
      <c r="D452" s="413">
        <v>1355</v>
      </c>
      <c r="E452" s="413">
        <v>7675</v>
      </c>
      <c r="F452" s="414">
        <v>18138</v>
      </c>
      <c r="G452" s="414">
        <v>3036</v>
      </c>
      <c r="H452" s="414">
        <v>0</v>
      </c>
      <c r="I452" s="414">
        <v>13662.000000000002</v>
      </c>
      <c r="J452" s="414">
        <v>15600</v>
      </c>
      <c r="K452" s="414">
        <v>32298</v>
      </c>
    </row>
    <row r="453" spans="1:11" s="266" customFormat="1" ht="13.8">
      <c r="A453" s="412" t="s">
        <v>6142</v>
      </c>
      <c r="B453" s="412" t="s">
        <v>6008</v>
      </c>
      <c r="C453" s="258">
        <v>9108</v>
      </c>
      <c r="D453" s="413">
        <v>1355</v>
      </c>
      <c r="E453" s="413">
        <v>8875</v>
      </c>
      <c r="F453" s="414">
        <v>19338</v>
      </c>
      <c r="G453" s="414">
        <v>3036</v>
      </c>
      <c r="H453" s="414">
        <v>0</v>
      </c>
      <c r="I453" s="414">
        <v>13662.000000000002</v>
      </c>
      <c r="J453" s="414">
        <v>15600</v>
      </c>
      <c r="K453" s="414">
        <v>32298</v>
      </c>
    </row>
    <row r="454" spans="1:11" s="266" customFormat="1" ht="13.8">
      <c r="A454" s="412" t="s">
        <v>6143</v>
      </c>
      <c r="B454" s="412" t="s">
        <v>6013</v>
      </c>
      <c r="C454" s="258">
        <v>9055</v>
      </c>
      <c r="D454" s="413">
        <v>1355</v>
      </c>
      <c r="E454" s="413">
        <v>7561</v>
      </c>
      <c r="F454" s="414">
        <v>17971</v>
      </c>
      <c r="G454" s="414">
        <v>0</v>
      </c>
      <c r="H454" s="414">
        <v>0</v>
      </c>
      <c r="I454" s="414">
        <v>0</v>
      </c>
      <c r="J454" s="414">
        <v>14300</v>
      </c>
      <c r="K454" s="414">
        <v>14300</v>
      </c>
    </row>
    <row r="455" spans="1:11" s="266" customFormat="1" ht="13.8">
      <c r="A455" s="412" t="s">
        <v>6143</v>
      </c>
      <c r="B455" s="412" t="s">
        <v>6013</v>
      </c>
      <c r="C455" s="258">
        <v>9055</v>
      </c>
      <c r="D455" s="413">
        <v>1355</v>
      </c>
      <c r="E455" s="413">
        <v>7561</v>
      </c>
      <c r="F455" s="414">
        <v>17971</v>
      </c>
      <c r="G455" s="414">
        <v>3018.333333333333</v>
      </c>
      <c r="H455" s="414">
        <v>0</v>
      </c>
      <c r="I455" s="414">
        <v>13582.5</v>
      </c>
      <c r="J455" s="414">
        <v>15600</v>
      </c>
      <c r="K455" s="414">
        <v>32200.833333333332</v>
      </c>
    </row>
    <row r="456" spans="1:11" s="266" customFormat="1" ht="13.8">
      <c r="A456" s="412" t="s">
        <v>6144</v>
      </c>
      <c r="B456" s="412" t="s">
        <v>6013</v>
      </c>
      <c r="C456" s="258">
        <v>9055</v>
      </c>
      <c r="D456" s="413">
        <v>1355</v>
      </c>
      <c r="E456" s="413">
        <v>8011</v>
      </c>
      <c r="F456" s="414">
        <v>18421</v>
      </c>
      <c r="G456" s="414">
        <v>3018.333333333333</v>
      </c>
      <c r="H456" s="414">
        <v>0</v>
      </c>
      <c r="I456" s="414">
        <v>13582.5</v>
      </c>
      <c r="J456" s="414">
        <v>15600</v>
      </c>
      <c r="K456" s="414">
        <v>32200.833333333332</v>
      </c>
    </row>
    <row r="457" spans="1:11" s="266" customFormat="1" ht="13.8">
      <c r="A457" s="412" t="s">
        <v>6145</v>
      </c>
      <c r="B457" s="412" t="s">
        <v>6013</v>
      </c>
      <c r="C457" s="258">
        <v>9055</v>
      </c>
      <c r="D457" s="413">
        <v>1355</v>
      </c>
      <c r="E457" s="413">
        <v>7561</v>
      </c>
      <c r="F457" s="414">
        <v>17971</v>
      </c>
      <c r="G457" s="414">
        <v>0</v>
      </c>
      <c r="H457" s="414">
        <v>0</v>
      </c>
      <c r="I457" s="414">
        <v>0</v>
      </c>
      <c r="J457" s="414">
        <v>14300</v>
      </c>
      <c r="K457" s="414">
        <v>14300</v>
      </c>
    </row>
    <row r="458" spans="1:11" s="266" customFormat="1" ht="13.8">
      <c r="A458" s="412" t="s">
        <v>6145</v>
      </c>
      <c r="B458" s="412" t="s">
        <v>6013</v>
      </c>
      <c r="C458" s="258">
        <v>9055</v>
      </c>
      <c r="D458" s="413">
        <v>1355</v>
      </c>
      <c r="E458" s="413">
        <v>7561</v>
      </c>
      <c r="F458" s="414">
        <v>17971</v>
      </c>
      <c r="G458" s="414">
        <v>3018.333333333333</v>
      </c>
      <c r="H458" s="414">
        <v>0</v>
      </c>
      <c r="I458" s="414">
        <v>13582.5</v>
      </c>
      <c r="J458" s="414">
        <v>15600</v>
      </c>
      <c r="K458" s="414">
        <v>32200.833333333332</v>
      </c>
    </row>
    <row r="459" spans="1:11" s="266" customFormat="1" ht="13.8">
      <c r="A459" s="412" t="s">
        <v>6146</v>
      </c>
      <c r="B459" s="412" t="s">
        <v>6013</v>
      </c>
      <c r="C459" s="258">
        <v>9055</v>
      </c>
      <c r="D459" s="413">
        <v>1355</v>
      </c>
      <c r="E459" s="413">
        <v>10061</v>
      </c>
      <c r="F459" s="414">
        <v>20471</v>
      </c>
      <c r="G459" s="414">
        <v>3018.333333333333</v>
      </c>
      <c r="H459" s="414">
        <v>0</v>
      </c>
      <c r="I459" s="414">
        <v>13582.5</v>
      </c>
      <c r="J459" s="414">
        <v>15600</v>
      </c>
      <c r="K459" s="414">
        <v>32200.833333333332</v>
      </c>
    </row>
    <row r="460" spans="1:11" s="266" customFormat="1" ht="13.8">
      <c r="A460" s="412" t="s">
        <v>6147</v>
      </c>
      <c r="B460" s="412" t="s">
        <v>6013</v>
      </c>
      <c r="C460" s="258">
        <v>9055</v>
      </c>
      <c r="D460" s="413">
        <v>1355</v>
      </c>
      <c r="E460" s="413">
        <v>9561</v>
      </c>
      <c r="F460" s="414">
        <v>19971</v>
      </c>
      <c r="G460" s="414">
        <v>3018.333333333333</v>
      </c>
      <c r="H460" s="414">
        <v>0</v>
      </c>
      <c r="I460" s="414">
        <v>13582.5</v>
      </c>
      <c r="J460" s="414">
        <v>15600</v>
      </c>
      <c r="K460" s="414">
        <v>32200.833333333332</v>
      </c>
    </row>
    <row r="461" spans="1:11" s="266" customFormat="1" ht="13.8">
      <c r="A461" s="412" t="s">
        <v>6148</v>
      </c>
      <c r="B461" s="412" t="s">
        <v>6013</v>
      </c>
      <c r="C461" s="258">
        <v>9055</v>
      </c>
      <c r="D461" s="413">
        <v>1355</v>
      </c>
      <c r="E461" s="413">
        <v>9786</v>
      </c>
      <c r="F461" s="414">
        <v>20196</v>
      </c>
      <c r="G461" s="414">
        <v>3018.333333333333</v>
      </c>
      <c r="H461" s="414">
        <v>0</v>
      </c>
      <c r="I461" s="414">
        <v>13582.5</v>
      </c>
      <c r="J461" s="414">
        <v>15600</v>
      </c>
      <c r="K461" s="414">
        <v>32200.833333333332</v>
      </c>
    </row>
    <row r="462" spans="1:11" s="266" customFormat="1" ht="13.8">
      <c r="A462" s="412" t="s">
        <v>6149</v>
      </c>
      <c r="B462" s="412" t="s">
        <v>6013</v>
      </c>
      <c r="C462" s="258">
        <v>9055</v>
      </c>
      <c r="D462" s="413">
        <v>1355</v>
      </c>
      <c r="E462" s="413">
        <v>10521</v>
      </c>
      <c r="F462" s="414">
        <v>20931</v>
      </c>
      <c r="G462" s="414">
        <v>3018.333333333333</v>
      </c>
      <c r="H462" s="414">
        <v>0</v>
      </c>
      <c r="I462" s="414">
        <v>13582.5</v>
      </c>
      <c r="J462" s="414">
        <v>15600</v>
      </c>
      <c r="K462" s="414">
        <v>32200.833333333332</v>
      </c>
    </row>
    <row r="463" spans="1:11" s="266" customFormat="1" ht="13.8">
      <c r="A463" s="412" t="s">
        <v>6150</v>
      </c>
      <c r="B463" s="412" t="s">
        <v>6020</v>
      </c>
      <c r="C463" s="258">
        <v>9002</v>
      </c>
      <c r="D463" s="413">
        <v>1355</v>
      </c>
      <c r="E463" s="413">
        <v>7986</v>
      </c>
      <c r="F463" s="414">
        <v>18343</v>
      </c>
      <c r="G463" s="414">
        <v>3000.6666666666665</v>
      </c>
      <c r="H463" s="414">
        <v>0</v>
      </c>
      <c r="I463" s="414">
        <v>13503</v>
      </c>
      <c r="J463" s="414">
        <v>15600</v>
      </c>
      <c r="K463" s="414">
        <v>32103.666666666668</v>
      </c>
    </row>
    <row r="464" spans="1:11" s="266" customFormat="1" ht="13.8">
      <c r="A464" s="412" t="s">
        <v>6151</v>
      </c>
      <c r="B464" s="412" t="s">
        <v>6020</v>
      </c>
      <c r="C464" s="258">
        <v>9002</v>
      </c>
      <c r="D464" s="413">
        <v>1355</v>
      </c>
      <c r="E464" s="413">
        <v>7536</v>
      </c>
      <c r="F464" s="414">
        <v>17893</v>
      </c>
      <c r="G464" s="414">
        <v>0</v>
      </c>
      <c r="H464" s="414">
        <v>0</v>
      </c>
      <c r="I464" s="414">
        <v>0</v>
      </c>
      <c r="J464" s="414">
        <v>14300</v>
      </c>
      <c r="K464" s="414">
        <v>14300</v>
      </c>
    </row>
    <row r="465" spans="1:11" s="266" customFormat="1" ht="13.8">
      <c r="A465" s="412" t="s">
        <v>6151</v>
      </c>
      <c r="B465" s="412" t="s">
        <v>6020</v>
      </c>
      <c r="C465" s="258">
        <v>9002</v>
      </c>
      <c r="D465" s="413">
        <v>1355</v>
      </c>
      <c r="E465" s="413">
        <v>7536</v>
      </c>
      <c r="F465" s="414">
        <v>17893</v>
      </c>
      <c r="G465" s="414">
        <v>3000.6666666666665</v>
      </c>
      <c r="H465" s="414">
        <v>0</v>
      </c>
      <c r="I465" s="414">
        <v>13503</v>
      </c>
      <c r="J465" s="414">
        <v>15600</v>
      </c>
      <c r="K465" s="414">
        <v>32103.666666666668</v>
      </c>
    </row>
    <row r="466" spans="1:11" s="266" customFormat="1" ht="13.8">
      <c r="A466" s="412" t="s">
        <v>6152</v>
      </c>
      <c r="B466" s="412" t="s">
        <v>6020</v>
      </c>
      <c r="C466" s="258">
        <v>9002</v>
      </c>
      <c r="D466" s="413">
        <v>1355</v>
      </c>
      <c r="E466" s="413">
        <v>7536</v>
      </c>
      <c r="F466" s="414">
        <v>17893</v>
      </c>
      <c r="G466" s="414">
        <v>3000.6666666666665</v>
      </c>
      <c r="H466" s="414">
        <v>0</v>
      </c>
      <c r="I466" s="414">
        <v>13503</v>
      </c>
      <c r="J466" s="414">
        <v>15600</v>
      </c>
      <c r="K466" s="414">
        <v>32103.666666666668</v>
      </c>
    </row>
    <row r="467" spans="1:11" s="266" customFormat="1" ht="13.8">
      <c r="A467" s="412" t="s">
        <v>6153</v>
      </c>
      <c r="B467" s="412" t="s">
        <v>6020</v>
      </c>
      <c r="C467" s="258">
        <v>9002</v>
      </c>
      <c r="D467" s="413">
        <v>1355</v>
      </c>
      <c r="E467" s="413">
        <v>9536</v>
      </c>
      <c r="F467" s="414">
        <v>19893</v>
      </c>
      <c r="G467" s="414">
        <v>3000.6666666666665</v>
      </c>
      <c r="H467" s="414">
        <v>0</v>
      </c>
      <c r="I467" s="414">
        <v>13503</v>
      </c>
      <c r="J467" s="414">
        <v>15600</v>
      </c>
      <c r="K467" s="414">
        <v>32103.666666666668</v>
      </c>
    </row>
    <row r="468" spans="1:11" s="266" customFormat="1" ht="13.8">
      <c r="A468" s="412" t="s">
        <v>6154</v>
      </c>
      <c r="B468" s="412" t="s">
        <v>6020</v>
      </c>
      <c r="C468" s="258">
        <v>9002</v>
      </c>
      <c r="D468" s="413">
        <v>1355</v>
      </c>
      <c r="E468" s="413">
        <v>11536</v>
      </c>
      <c r="F468" s="414">
        <v>21893</v>
      </c>
      <c r="G468" s="414">
        <v>3000.6666666666665</v>
      </c>
      <c r="H468" s="414">
        <v>0</v>
      </c>
      <c r="I468" s="414">
        <v>13503</v>
      </c>
      <c r="J468" s="414">
        <v>15600</v>
      </c>
      <c r="K468" s="414">
        <v>32103.666666666668</v>
      </c>
    </row>
    <row r="469" spans="1:11" s="266" customFormat="1" ht="13.8">
      <c r="A469" s="412" t="s">
        <v>6155</v>
      </c>
      <c r="B469" s="412" t="s">
        <v>6020</v>
      </c>
      <c r="C469" s="258">
        <v>9002</v>
      </c>
      <c r="D469" s="413">
        <v>1355</v>
      </c>
      <c r="E469" s="413">
        <v>12840</v>
      </c>
      <c r="F469" s="414">
        <v>23197</v>
      </c>
      <c r="G469" s="414">
        <v>0</v>
      </c>
      <c r="H469" s="414">
        <v>0</v>
      </c>
      <c r="I469" s="414">
        <v>0</v>
      </c>
      <c r="J469" s="414">
        <v>14300</v>
      </c>
      <c r="K469" s="414">
        <v>14300</v>
      </c>
    </row>
    <row r="470" spans="1:11" s="266" customFormat="1" ht="13.8">
      <c r="A470" s="412" t="s">
        <v>6155</v>
      </c>
      <c r="B470" s="412" t="s">
        <v>6020</v>
      </c>
      <c r="C470" s="258">
        <v>9002</v>
      </c>
      <c r="D470" s="413">
        <v>1355</v>
      </c>
      <c r="E470" s="413">
        <v>12840</v>
      </c>
      <c r="F470" s="414">
        <v>23197</v>
      </c>
      <c r="G470" s="414">
        <v>3000.6666666666665</v>
      </c>
      <c r="H470" s="414">
        <v>0</v>
      </c>
      <c r="I470" s="414">
        <v>13503</v>
      </c>
      <c r="J470" s="414">
        <v>15600</v>
      </c>
      <c r="K470" s="414">
        <v>32103.666666666668</v>
      </c>
    </row>
    <row r="471" spans="1:11" s="266" customFormat="1" ht="13.8">
      <c r="A471" s="412" t="s">
        <v>6156</v>
      </c>
      <c r="B471" s="412" t="s">
        <v>6020</v>
      </c>
      <c r="C471" s="258">
        <v>8727</v>
      </c>
      <c r="D471" s="413">
        <v>1355</v>
      </c>
      <c r="E471" s="413">
        <v>7186</v>
      </c>
      <c r="F471" s="414">
        <v>17268</v>
      </c>
      <c r="G471" s="414">
        <v>2909</v>
      </c>
      <c r="H471" s="414">
        <v>0</v>
      </c>
      <c r="I471" s="414">
        <v>13090.499999999998</v>
      </c>
      <c r="J471" s="414">
        <v>15600</v>
      </c>
      <c r="K471" s="414">
        <v>31599.5</v>
      </c>
    </row>
    <row r="472" spans="1:11" s="266" customFormat="1" ht="13.8">
      <c r="A472" s="412" t="s">
        <v>6157</v>
      </c>
      <c r="B472" s="412" t="s">
        <v>6020</v>
      </c>
      <c r="C472" s="258">
        <v>9002</v>
      </c>
      <c r="D472" s="413">
        <v>1355</v>
      </c>
      <c r="E472" s="413">
        <v>10176.36</v>
      </c>
      <c r="F472" s="414">
        <v>20533.36</v>
      </c>
      <c r="G472" s="414">
        <v>3000.6666666666665</v>
      </c>
      <c r="H472" s="414">
        <v>0</v>
      </c>
      <c r="I472" s="414">
        <v>13503</v>
      </c>
      <c r="J472" s="414">
        <v>15600</v>
      </c>
      <c r="K472" s="414">
        <v>32103.666666666668</v>
      </c>
    </row>
    <row r="473" spans="1:11" s="266" customFormat="1" ht="13.8">
      <c r="A473" s="412" t="s">
        <v>6158</v>
      </c>
      <c r="B473" s="412" t="s">
        <v>5876</v>
      </c>
      <c r="C473" s="258">
        <v>9711</v>
      </c>
      <c r="D473" s="413">
        <v>1355</v>
      </c>
      <c r="E473" s="413">
        <v>8221</v>
      </c>
      <c r="F473" s="414">
        <v>19287</v>
      </c>
      <c r="G473" s="414">
        <v>3237</v>
      </c>
      <c r="H473" s="414">
        <v>0</v>
      </c>
      <c r="I473" s="414">
        <v>14566.5</v>
      </c>
      <c r="J473" s="414">
        <v>15600</v>
      </c>
      <c r="K473" s="414">
        <v>33403.5</v>
      </c>
    </row>
    <row r="474" spans="1:11" s="266" customFormat="1" ht="13.8">
      <c r="A474" s="412" t="s">
        <v>6159</v>
      </c>
      <c r="B474" s="412" t="s">
        <v>5862</v>
      </c>
      <c r="C474" s="258">
        <v>11618</v>
      </c>
      <c r="D474" s="413">
        <v>1355</v>
      </c>
      <c r="E474" s="413">
        <v>13676</v>
      </c>
      <c r="F474" s="414">
        <v>26649</v>
      </c>
      <c r="G474" s="414">
        <v>3872.6666666666665</v>
      </c>
      <c r="H474" s="414">
        <v>0</v>
      </c>
      <c r="I474" s="414">
        <v>17427</v>
      </c>
      <c r="J474" s="414">
        <v>15600</v>
      </c>
      <c r="K474" s="414">
        <v>36899.666666666672</v>
      </c>
    </row>
    <row r="475" spans="1:11" s="266" customFormat="1" ht="13.8">
      <c r="A475" s="412" t="s">
        <v>6160</v>
      </c>
      <c r="B475" s="412" t="s">
        <v>5862</v>
      </c>
      <c r="C475" s="258">
        <v>11618</v>
      </c>
      <c r="D475" s="413">
        <v>1355</v>
      </c>
      <c r="E475" s="413">
        <v>15676</v>
      </c>
      <c r="F475" s="414">
        <v>28649</v>
      </c>
      <c r="G475" s="414">
        <v>0</v>
      </c>
      <c r="H475" s="414">
        <v>0</v>
      </c>
      <c r="I475" s="414">
        <v>0</v>
      </c>
      <c r="J475" s="414">
        <v>14300</v>
      </c>
      <c r="K475" s="414">
        <v>14300</v>
      </c>
    </row>
    <row r="476" spans="1:11" s="266" customFormat="1" ht="13.8">
      <c r="A476" s="412" t="s">
        <v>6160</v>
      </c>
      <c r="B476" s="412" t="s">
        <v>5862</v>
      </c>
      <c r="C476" s="258">
        <v>11618</v>
      </c>
      <c r="D476" s="413">
        <v>1355</v>
      </c>
      <c r="E476" s="413">
        <v>15676</v>
      </c>
      <c r="F476" s="414">
        <v>28649</v>
      </c>
      <c r="G476" s="414">
        <v>3872.6666666666665</v>
      </c>
      <c r="H476" s="414">
        <v>0</v>
      </c>
      <c r="I476" s="414">
        <v>17427</v>
      </c>
      <c r="J476" s="414">
        <v>15600</v>
      </c>
      <c r="K476" s="414">
        <v>36899.666666666672</v>
      </c>
    </row>
    <row r="477" spans="1:11" s="266" customFormat="1" ht="13.8">
      <c r="A477" s="412" t="s">
        <v>6161</v>
      </c>
      <c r="B477" s="412" t="s">
        <v>5909</v>
      </c>
      <c r="C477" s="258">
        <v>10237</v>
      </c>
      <c r="D477" s="413">
        <v>1355</v>
      </c>
      <c r="E477" s="413">
        <v>10311</v>
      </c>
      <c r="F477" s="414">
        <v>21903</v>
      </c>
      <c r="G477" s="414">
        <v>3412.3333333333335</v>
      </c>
      <c r="H477" s="414">
        <v>0</v>
      </c>
      <c r="I477" s="414">
        <v>15355.5</v>
      </c>
      <c r="J477" s="414">
        <v>15600</v>
      </c>
      <c r="K477" s="414">
        <v>34367.833333333328</v>
      </c>
    </row>
    <row r="478" spans="1:11" s="266" customFormat="1" ht="13.8">
      <c r="A478" s="412" t="s">
        <v>6162</v>
      </c>
      <c r="B478" s="412" t="s">
        <v>6163</v>
      </c>
      <c r="C478" s="258">
        <v>9711</v>
      </c>
      <c r="D478" s="413">
        <v>1355</v>
      </c>
      <c r="E478" s="413">
        <v>8227</v>
      </c>
      <c r="F478" s="414">
        <v>19293</v>
      </c>
      <c r="G478" s="414">
        <v>3237</v>
      </c>
      <c r="H478" s="414">
        <v>0</v>
      </c>
      <c r="I478" s="414">
        <v>14566.5</v>
      </c>
      <c r="J478" s="414">
        <v>15600</v>
      </c>
      <c r="K478" s="414">
        <v>33403.5</v>
      </c>
    </row>
    <row r="479" spans="1:11" s="266" customFormat="1" ht="13.8">
      <c r="A479" s="412" t="s">
        <v>6164</v>
      </c>
      <c r="B479" s="412" t="s">
        <v>5848</v>
      </c>
      <c r="C479" s="258">
        <v>12030</v>
      </c>
      <c r="D479" s="413">
        <v>1355</v>
      </c>
      <c r="E479" s="413">
        <v>10374</v>
      </c>
      <c r="F479" s="414">
        <v>23759</v>
      </c>
      <c r="G479" s="414">
        <v>0</v>
      </c>
      <c r="H479" s="414">
        <v>0</v>
      </c>
      <c r="I479" s="414">
        <v>0</v>
      </c>
      <c r="J479" s="414">
        <v>14300</v>
      </c>
      <c r="K479" s="414">
        <v>14300</v>
      </c>
    </row>
    <row r="480" spans="1:11" s="266" customFormat="1" ht="13.8">
      <c r="A480" s="412" t="s">
        <v>6164</v>
      </c>
      <c r="B480" s="412" t="s">
        <v>5848</v>
      </c>
      <c r="C480" s="258">
        <v>12030</v>
      </c>
      <c r="D480" s="413">
        <v>1355</v>
      </c>
      <c r="E480" s="413">
        <v>10374</v>
      </c>
      <c r="F480" s="414">
        <v>23759</v>
      </c>
      <c r="G480" s="414">
        <v>4010</v>
      </c>
      <c r="H480" s="414">
        <v>0</v>
      </c>
      <c r="I480" s="414">
        <v>18045</v>
      </c>
      <c r="J480" s="414">
        <v>15600</v>
      </c>
      <c r="K480" s="414">
        <v>37655</v>
      </c>
    </row>
    <row r="481" spans="1:11" s="266" customFormat="1" ht="13.8">
      <c r="A481" s="412" t="s">
        <v>6165</v>
      </c>
      <c r="B481" s="412" t="s">
        <v>5846</v>
      </c>
      <c r="C481" s="258">
        <v>12502</v>
      </c>
      <c r="D481" s="413">
        <v>1355</v>
      </c>
      <c r="E481" s="413">
        <v>11057</v>
      </c>
      <c r="F481" s="414">
        <v>24914</v>
      </c>
      <c r="G481" s="414">
        <v>4167.3333333333339</v>
      </c>
      <c r="H481" s="414">
        <v>0</v>
      </c>
      <c r="I481" s="414">
        <v>18753</v>
      </c>
      <c r="J481" s="414">
        <v>15600</v>
      </c>
      <c r="K481" s="414">
        <v>38520.333333333336</v>
      </c>
    </row>
    <row r="482" spans="1:11" s="266" customFormat="1" ht="13.8">
      <c r="A482" s="412" t="s">
        <v>6166</v>
      </c>
      <c r="B482" s="412" t="s">
        <v>6033</v>
      </c>
      <c r="C482" s="258">
        <v>12030</v>
      </c>
      <c r="D482" s="413">
        <v>1355</v>
      </c>
      <c r="E482" s="413">
        <v>10374</v>
      </c>
      <c r="F482" s="414">
        <v>23759</v>
      </c>
      <c r="G482" s="414">
        <v>4010</v>
      </c>
      <c r="H482" s="414">
        <v>0</v>
      </c>
      <c r="I482" s="414">
        <v>18045</v>
      </c>
      <c r="J482" s="414">
        <v>15600</v>
      </c>
      <c r="K482" s="414">
        <v>37655</v>
      </c>
    </row>
    <row r="483" spans="1:11" s="266" customFormat="1" ht="13.8">
      <c r="A483" s="412" t="s">
        <v>6167</v>
      </c>
      <c r="B483" s="412" t="s">
        <v>6035</v>
      </c>
      <c r="C483" s="258">
        <v>12030</v>
      </c>
      <c r="D483" s="413">
        <v>1355</v>
      </c>
      <c r="E483" s="413">
        <v>10374</v>
      </c>
      <c r="F483" s="414">
        <v>23759</v>
      </c>
      <c r="G483" s="414">
        <v>4010</v>
      </c>
      <c r="H483" s="414">
        <v>0</v>
      </c>
      <c r="I483" s="414">
        <v>18045</v>
      </c>
      <c r="J483" s="414">
        <v>15600</v>
      </c>
      <c r="K483" s="414">
        <v>37655</v>
      </c>
    </row>
    <row r="484" spans="1:11" s="266" customFormat="1" ht="13.8">
      <c r="A484" s="412" t="s">
        <v>6168</v>
      </c>
      <c r="B484" s="412" t="s">
        <v>5899</v>
      </c>
      <c r="C484" s="258">
        <v>10237</v>
      </c>
      <c r="D484" s="413">
        <v>1355</v>
      </c>
      <c r="E484" s="413">
        <v>8981</v>
      </c>
      <c r="F484" s="414">
        <v>20573</v>
      </c>
      <c r="G484" s="414">
        <v>3412.3333333333335</v>
      </c>
      <c r="H484" s="414">
        <v>0</v>
      </c>
      <c r="I484" s="414">
        <v>15355.5</v>
      </c>
      <c r="J484" s="414">
        <v>15600</v>
      </c>
      <c r="K484" s="414">
        <v>34367.833333333328</v>
      </c>
    </row>
    <row r="485" spans="1:11" s="266" customFormat="1" ht="13.8">
      <c r="A485" s="412" t="s">
        <v>6169</v>
      </c>
      <c r="B485" s="412" t="s">
        <v>6170</v>
      </c>
      <c r="C485" s="258">
        <v>12030</v>
      </c>
      <c r="D485" s="413">
        <v>1355</v>
      </c>
      <c r="E485" s="413">
        <v>14878</v>
      </c>
      <c r="F485" s="414">
        <v>28263</v>
      </c>
      <c r="G485" s="414">
        <v>4010</v>
      </c>
      <c r="H485" s="414">
        <v>0</v>
      </c>
      <c r="I485" s="414">
        <v>18045</v>
      </c>
      <c r="J485" s="414">
        <v>15600</v>
      </c>
      <c r="K485" s="414">
        <v>37655</v>
      </c>
    </row>
    <row r="486" spans="1:11" s="266" customFormat="1" ht="13.8">
      <c r="A486" s="412" t="s">
        <v>6171</v>
      </c>
      <c r="B486" s="412" t="s">
        <v>5860</v>
      </c>
      <c r="C486" s="258">
        <v>13230</v>
      </c>
      <c r="D486" s="413">
        <v>1355</v>
      </c>
      <c r="E486" s="413">
        <v>15640</v>
      </c>
      <c r="F486" s="414">
        <v>30225</v>
      </c>
      <c r="G486" s="414">
        <v>0</v>
      </c>
      <c r="H486" s="414">
        <v>0</v>
      </c>
      <c r="I486" s="414">
        <v>0</v>
      </c>
      <c r="J486" s="414">
        <v>14300</v>
      </c>
      <c r="K486" s="414">
        <v>14300</v>
      </c>
    </row>
    <row r="487" spans="1:11" s="266" customFormat="1" ht="13.8">
      <c r="A487" s="412" t="s">
        <v>6171</v>
      </c>
      <c r="B487" s="412" t="s">
        <v>5860</v>
      </c>
      <c r="C487" s="258">
        <v>13230</v>
      </c>
      <c r="D487" s="413">
        <v>1355</v>
      </c>
      <c r="E487" s="413">
        <v>15640</v>
      </c>
      <c r="F487" s="414">
        <v>30225</v>
      </c>
      <c r="G487" s="414">
        <v>4410</v>
      </c>
      <c r="H487" s="414">
        <v>0</v>
      </c>
      <c r="I487" s="414">
        <v>19845</v>
      </c>
      <c r="J487" s="414">
        <v>15600</v>
      </c>
      <c r="K487" s="414">
        <v>39855</v>
      </c>
    </row>
    <row r="488" spans="1:11" s="266" customFormat="1" ht="13.8">
      <c r="A488" s="412" t="s">
        <v>6172</v>
      </c>
      <c r="B488" s="412" t="s">
        <v>5860</v>
      </c>
      <c r="C488" s="258">
        <v>13230</v>
      </c>
      <c r="D488" s="413">
        <v>1355</v>
      </c>
      <c r="E488" s="413">
        <v>26057</v>
      </c>
      <c r="F488" s="414">
        <v>40642</v>
      </c>
      <c r="G488" s="414">
        <v>4410</v>
      </c>
      <c r="H488" s="414">
        <v>0</v>
      </c>
      <c r="I488" s="414">
        <v>19845</v>
      </c>
      <c r="J488" s="414">
        <v>15600</v>
      </c>
      <c r="K488" s="414">
        <v>39855</v>
      </c>
    </row>
    <row r="489" spans="1:11" s="266" customFormat="1" ht="13.8">
      <c r="A489" s="412" t="s">
        <v>6173</v>
      </c>
      <c r="B489" s="412" t="s">
        <v>5866</v>
      </c>
      <c r="C489" s="258">
        <v>12169</v>
      </c>
      <c r="D489" s="413">
        <v>1355</v>
      </c>
      <c r="E489" s="413">
        <v>13447</v>
      </c>
      <c r="F489" s="414">
        <v>26971</v>
      </c>
      <c r="G489" s="414">
        <v>4056.333333333333</v>
      </c>
      <c r="H489" s="414">
        <v>0</v>
      </c>
      <c r="I489" s="414">
        <v>18253.5</v>
      </c>
      <c r="J489" s="414">
        <v>15600</v>
      </c>
      <c r="K489" s="414">
        <v>37909.833333333328</v>
      </c>
    </row>
    <row r="490" spans="1:11" s="266" customFormat="1" ht="13.8">
      <c r="A490" s="412" t="s">
        <v>6174</v>
      </c>
      <c r="B490" s="412" t="s">
        <v>5866</v>
      </c>
      <c r="C490" s="258">
        <v>12169</v>
      </c>
      <c r="D490" s="413">
        <v>1355</v>
      </c>
      <c r="E490" s="413">
        <v>21249.54</v>
      </c>
      <c r="F490" s="414">
        <v>34773.54</v>
      </c>
      <c r="G490" s="414">
        <v>4056.333333333333</v>
      </c>
      <c r="H490" s="414">
        <v>0</v>
      </c>
      <c r="I490" s="414">
        <v>18253.5</v>
      </c>
      <c r="J490" s="414">
        <v>15600</v>
      </c>
      <c r="K490" s="414">
        <v>37909.833333333328</v>
      </c>
    </row>
    <row r="491" spans="1:11" s="266" customFormat="1" ht="13.8">
      <c r="A491" s="412" t="s">
        <v>6175</v>
      </c>
      <c r="B491" s="412" t="s">
        <v>5870</v>
      </c>
      <c r="C491" s="258">
        <v>12030</v>
      </c>
      <c r="D491" s="413">
        <v>1355</v>
      </c>
      <c r="E491" s="413">
        <v>10374</v>
      </c>
      <c r="F491" s="414">
        <v>23759</v>
      </c>
      <c r="G491" s="414">
        <v>4010</v>
      </c>
      <c r="H491" s="414">
        <v>0</v>
      </c>
      <c r="I491" s="414">
        <v>18045</v>
      </c>
      <c r="J491" s="414">
        <v>15600</v>
      </c>
      <c r="K491" s="414">
        <v>37655</v>
      </c>
    </row>
    <row r="492" spans="1:11" s="266" customFormat="1" ht="13.8">
      <c r="A492" s="412" t="s">
        <v>6176</v>
      </c>
      <c r="B492" s="412" t="s">
        <v>5818</v>
      </c>
      <c r="C492" s="258">
        <v>19775</v>
      </c>
      <c r="D492" s="413">
        <v>1355</v>
      </c>
      <c r="E492" s="413">
        <v>22820</v>
      </c>
      <c r="F492" s="414">
        <v>43950</v>
      </c>
      <c r="G492" s="414">
        <v>6591.6666666666661</v>
      </c>
      <c r="H492" s="414">
        <v>0</v>
      </c>
      <c r="I492" s="414">
        <v>29662.5</v>
      </c>
      <c r="J492" s="414">
        <v>15600</v>
      </c>
      <c r="K492" s="414">
        <v>51854.166666666664</v>
      </c>
    </row>
    <row r="493" spans="1:11" s="266" customFormat="1" ht="13.8">
      <c r="A493" s="412" t="s">
        <v>6177</v>
      </c>
      <c r="B493" s="412" t="s">
        <v>5850</v>
      </c>
      <c r="C493" s="258">
        <v>17740</v>
      </c>
      <c r="D493" s="413">
        <v>1355</v>
      </c>
      <c r="E493" s="413">
        <v>17918</v>
      </c>
      <c r="F493" s="414">
        <v>37013</v>
      </c>
      <c r="G493" s="414">
        <v>0</v>
      </c>
      <c r="H493" s="414">
        <v>0</v>
      </c>
      <c r="I493" s="414">
        <v>0</v>
      </c>
      <c r="J493" s="414">
        <v>14300</v>
      </c>
      <c r="K493" s="414">
        <v>14300</v>
      </c>
    </row>
    <row r="494" spans="1:11" s="266" customFormat="1" ht="13.8">
      <c r="A494" s="412" t="s">
        <v>6177</v>
      </c>
      <c r="B494" s="412" t="s">
        <v>5850</v>
      </c>
      <c r="C494" s="258">
        <v>17740</v>
      </c>
      <c r="D494" s="413">
        <v>1355</v>
      </c>
      <c r="E494" s="413">
        <v>17918</v>
      </c>
      <c r="F494" s="414">
        <v>37013</v>
      </c>
      <c r="G494" s="414">
        <v>5913.3333333333339</v>
      </c>
      <c r="H494" s="414">
        <v>0</v>
      </c>
      <c r="I494" s="414">
        <v>26610</v>
      </c>
      <c r="J494" s="414">
        <v>15600</v>
      </c>
      <c r="K494" s="414">
        <v>48123.333333333336</v>
      </c>
    </row>
    <row r="495" spans="1:11" s="266" customFormat="1" ht="13.8">
      <c r="A495" s="412" t="s">
        <v>6178</v>
      </c>
      <c r="B495" s="412" t="s">
        <v>5834</v>
      </c>
      <c r="C495" s="258">
        <v>19022</v>
      </c>
      <c r="D495" s="413">
        <v>1355</v>
      </c>
      <c r="E495" s="413">
        <v>20264</v>
      </c>
      <c r="F495" s="414">
        <v>40641</v>
      </c>
      <c r="G495" s="414">
        <v>6340.666666666667</v>
      </c>
      <c r="H495" s="414">
        <v>0</v>
      </c>
      <c r="I495" s="414">
        <v>28533.000000000004</v>
      </c>
      <c r="J495" s="414">
        <v>15600</v>
      </c>
      <c r="K495" s="414">
        <v>50473.666666666672</v>
      </c>
    </row>
    <row r="496" spans="1:11" s="266" customFormat="1" ht="13.8">
      <c r="A496" s="412" t="s">
        <v>6179</v>
      </c>
      <c r="B496" s="412" t="s">
        <v>5816</v>
      </c>
      <c r="C496" s="258">
        <v>20652</v>
      </c>
      <c r="D496" s="413">
        <v>1355</v>
      </c>
      <c r="E496" s="413">
        <v>24141</v>
      </c>
      <c r="F496" s="414">
        <v>46148</v>
      </c>
      <c r="G496" s="414">
        <v>6884</v>
      </c>
      <c r="H496" s="414">
        <v>0</v>
      </c>
      <c r="I496" s="414">
        <v>30978</v>
      </c>
      <c r="J496" s="414">
        <v>15600</v>
      </c>
      <c r="K496" s="414">
        <v>53462</v>
      </c>
    </row>
    <row r="497" spans="1:11" s="266" customFormat="1" ht="13.8">
      <c r="A497" s="412" t="s">
        <v>6180</v>
      </c>
      <c r="B497" s="412" t="s">
        <v>5816</v>
      </c>
      <c r="C497" s="258">
        <v>20652</v>
      </c>
      <c r="D497" s="413">
        <v>1355</v>
      </c>
      <c r="E497" s="413">
        <v>27031.02</v>
      </c>
      <c r="F497" s="414">
        <v>49038.020000000004</v>
      </c>
      <c r="G497" s="414">
        <v>6884</v>
      </c>
      <c r="H497" s="414">
        <v>0</v>
      </c>
      <c r="I497" s="414">
        <v>30978</v>
      </c>
      <c r="J497" s="414">
        <v>15600</v>
      </c>
      <c r="K497" s="414">
        <v>53462</v>
      </c>
    </row>
    <row r="498" spans="1:11" s="266" customFormat="1" ht="13.8">
      <c r="A498" s="412" t="s">
        <v>6181</v>
      </c>
      <c r="B498" s="412" t="s">
        <v>6182</v>
      </c>
      <c r="C498" s="258">
        <v>20652</v>
      </c>
      <c r="D498" s="413">
        <v>1355</v>
      </c>
      <c r="E498" s="413">
        <v>28141.02</v>
      </c>
      <c r="F498" s="414">
        <v>50148.020000000004</v>
      </c>
      <c r="G498" s="414">
        <v>6884</v>
      </c>
      <c r="H498" s="414">
        <v>0</v>
      </c>
      <c r="I498" s="414">
        <v>30978</v>
      </c>
      <c r="J498" s="414">
        <v>15600</v>
      </c>
      <c r="K498" s="414">
        <v>53462</v>
      </c>
    </row>
    <row r="499" spans="1:11" s="266" customFormat="1" ht="13.8">
      <c r="A499" s="412" t="s">
        <v>6183</v>
      </c>
      <c r="B499" s="412" t="s">
        <v>5872</v>
      </c>
      <c r="C499" s="258">
        <v>10237</v>
      </c>
      <c r="D499" s="413">
        <v>1355</v>
      </c>
      <c r="E499" s="413">
        <v>11198.94</v>
      </c>
      <c r="F499" s="414">
        <v>22790.940000000002</v>
      </c>
      <c r="G499" s="414">
        <v>3412.3333333333335</v>
      </c>
      <c r="H499" s="414">
        <v>0</v>
      </c>
      <c r="I499" s="414">
        <v>15355.5</v>
      </c>
      <c r="J499" s="414">
        <v>15600</v>
      </c>
      <c r="K499" s="414">
        <v>34367.833333333328</v>
      </c>
    </row>
    <row r="500" spans="1:11" s="266" customFormat="1" ht="13.8">
      <c r="A500" s="412" t="s">
        <v>6184</v>
      </c>
      <c r="B500" s="412" t="s">
        <v>5812</v>
      </c>
      <c r="C500" s="258">
        <v>23967</v>
      </c>
      <c r="D500" s="413">
        <v>1355</v>
      </c>
      <c r="E500" s="413">
        <v>28888</v>
      </c>
      <c r="F500" s="414">
        <v>54210</v>
      </c>
      <c r="G500" s="414">
        <v>0</v>
      </c>
      <c r="H500" s="414">
        <v>0</v>
      </c>
      <c r="I500" s="414">
        <v>0</v>
      </c>
      <c r="J500" s="414">
        <v>14300</v>
      </c>
      <c r="K500" s="414">
        <v>14300</v>
      </c>
    </row>
    <row r="501" spans="1:11" s="266" customFormat="1" ht="13.8">
      <c r="A501" s="412" t="s">
        <v>6184</v>
      </c>
      <c r="B501" s="412" t="s">
        <v>5812</v>
      </c>
      <c r="C501" s="258">
        <v>23967</v>
      </c>
      <c r="D501" s="413">
        <v>1355</v>
      </c>
      <c r="E501" s="413">
        <v>28888</v>
      </c>
      <c r="F501" s="414">
        <v>54210</v>
      </c>
      <c r="G501" s="414">
        <v>7989</v>
      </c>
      <c r="H501" s="414">
        <v>0</v>
      </c>
      <c r="I501" s="414">
        <v>35950.5</v>
      </c>
      <c r="J501" s="414">
        <v>15600</v>
      </c>
      <c r="K501" s="414">
        <v>59539.5</v>
      </c>
    </row>
    <row r="502" spans="1:11" s="266" customFormat="1" ht="13.8">
      <c r="A502" s="412" t="s">
        <v>6185</v>
      </c>
      <c r="B502" s="412" t="s">
        <v>6049</v>
      </c>
      <c r="C502" s="258">
        <v>23967</v>
      </c>
      <c r="D502" s="413">
        <v>1355</v>
      </c>
      <c r="E502" s="413">
        <v>33888</v>
      </c>
      <c r="F502" s="414">
        <v>59210</v>
      </c>
      <c r="G502" s="414">
        <v>7989</v>
      </c>
      <c r="H502" s="414">
        <v>0</v>
      </c>
      <c r="I502" s="414">
        <v>35950.5</v>
      </c>
      <c r="J502" s="414">
        <v>15600</v>
      </c>
      <c r="K502" s="414">
        <v>59539.5</v>
      </c>
    </row>
    <row r="503" spans="1:11" s="266" customFormat="1" ht="13.8">
      <c r="A503" s="412" t="s">
        <v>6186</v>
      </c>
      <c r="B503" s="412" t="s">
        <v>6049</v>
      </c>
      <c r="C503" s="258">
        <v>23967</v>
      </c>
      <c r="D503" s="413">
        <v>1355</v>
      </c>
      <c r="E503" s="413">
        <v>32888</v>
      </c>
      <c r="F503" s="414">
        <v>58210</v>
      </c>
      <c r="G503" s="414">
        <v>7989</v>
      </c>
      <c r="H503" s="414">
        <v>0</v>
      </c>
      <c r="I503" s="414">
        <v>35950.5</v>
      </c>
      <c r="J503" s="414">
        <v>15600</v>
      </c>
      <c r="K503" s="414">
        <v>59539.5</v>
      </c>
    </row>
    <row r="504" spans="1:11" s="266" customFormat="1" ht="13.8">
      <c r="A504" s="412" t="s">
        <v>6187</v>
      </c>
      <c r="B504" s="412" t="s">
        <v>6051</v>
      </c>
      <c r="C504" s="258">
        <v>12030</v>
      </c>
      <c r="D504" s="413">
        <v>1355</v>
      </c>
      <c r="E504" s="413">
        <v>10374</v>
      </c>
      <c r="F504" s="414">
        <v>23759</v>
      </c>
      <c r="G504" s="414">
        <v>4010</v>
      </c>
      <c r="H504" s="414">
        <v>0</v>
      </c>
      <c r="I504" s="414">
        <v>18045</v>
      </c>
      <c r="J504" s="414">
        <v>15600</v>
      </c>
      <c r="K504" s="414">
        <v>37655</v>
      </c>
    </row>
    <row r="505" spans="1:11" s="266" customFormat="1" ht="13.8">
      <c r="A505" s="412" t="s">
        <v>6188</v>
      </c>
      <c r="B505" s="412" t="s">
        <v>6189</v>
      </c>
      <c r="C505" s="258">
        <v>12410</v>
      </c>
      <c r="D505" s="413">
        <v>1355</v>
      </c>
      <c r="E505" s="413">
        <v>12381</v>
      </c>
      <c r="F505" s="414">
        <v>26146</v>
      </c>
      <c r="G505" s="414">
        <v>4136.666666666667</v>
      </c>
      <c r="H505" s="414">
        <v>0</v>
      </c>
      <c r="I505" s="414">
        <v>18615</v>
      </c>
      <c r="J505" s="414">
        <v>15600</v>
      </c>
      <c r="K505" s="414">
        <v>38351.666666666672</v>
      </c>
    </row>
    <row r="506" spans="1:11" s="266" customFormat="1" ht="13.8">
      <c r="A506" s="412" t="s">
        <v>6190</v>
      </c>
      <c r="B506" s="412" t="s">
        <v>6189</v>
      </c>
      <c r="C506" s="258">
        <v>12410</v>
      </c>
      <c r="D506" s="413">
        <v>1355</v>
      </c>
      <c r="E506" s="413">
        <v>11701.32</v>
      </c>
      <c r="F506" s="414">
        <v>25466.32</v>
      </c>
      <c r="G506" s="414">
        <v>4136.666666666667</v>
      </c>
      <c r="H506" s="414">
        <v>0</v>
      </c>
      <c r="I506" s="414">
        <v>18615</v>
      </c>
      <c r="J506" s="414">
        <v>15600</v>
      </c>
      <c r="K506" s="414">
        <v>38351.666666666672</v>
      </c>
    </row>
    <row r="507" spans="1:11" s="266" customFormat="1" ht="13.8">
      <c r="A507" s="412" t="s">
        <v>6191</v>
      </c>
      <c r="B507" s="412" t="s">
        <v>5812</v>
      </c>
      <c r="C507" s="258">
        <v>23967</v>
      </c>
      <c r="D507" s="413">
        <v>1355</v>
      </c>
      <c r="E507" s="413">
        <v>28837</v>
      </c>
      <c r="F507" s="414">
        <v>54159</v>
      </c>
      <c r="G507" s="414">
        <v>7989</v>
      </c>
      <c r="H507" s="414">
        <v>0</v>
      </c>
      <c r="I507" s="414">
        <v>31956</v>
      </c>
      <c r="J507" s="414">
        <v>0</v>
      </c>
      <c r="K507" s="414">
        <v>39945</v>
      </c>
    </row>
    <row r="508" spans="1:11" s="266" customFormat="1" ht="13.8">
      <c r="A508" s="412" t="s">
        <v>6192</v>
      </c>
      <c r="B508" s="412" t="s">
        <v>5816</v>
      </c>
      <c r="C508" s="258">
        <v>20652</v>
      </c>
      <c r="D508" s="413">
        <v>1355</v>
      </c>
      <c r="E508" s="413">
        <v>24136</v>
      </c>
      <c r="F508" s="414">
        <v>46143</v>
      </c>
      <c r="G508" s="414">
        <v>6884</v>
      </c>
      <c r="H508" s="414">
        <v>0</v>
      </c>
      <c r="I508" s="414">
        <v>30978</v>
      </c>
      <c r="J508" s="414">
        <v>15600</v>
      </c>
      <c r="K508" s="414">
        <v>53462</v>
      </c>
    </row>
    <row r="509" spans="1:11" s="266" customFormat="1" ht="13.8">
      <c r="A509" s="412" t="s">
        <v>6192</v>
      </c>
      <c r="B509" s="412" t="s">
        <v>5816</v>
      </c>
      <c r="C509" s="258">
        <v>20652</v>
      </c>
      <c r="D509" s="413">
        <v>1355</v>
      </c>
      <c r="E509" s="413">
        <v>24136</v>
      </c>
      <c r="F509" s="414">
        <v>46143</v>
      </c>
      <c r="G509" s="414">
        <v>6884</v>
      </c>
      <c r="H509" s="414">
        <v>0</v>
      </c>
      <c r="I509" s="414">
        <v>30978</v>
      </c>
      <c r="J509" s="414">
        <v>15800</v>
      </c>
      <c r="K509" s="414">
        <v>53662</v>
      </c>
    </row>
    <row r="510" spans="1:11" s="266" customFormat="1" ht="13.8">
      <c r="A510" s="412" t="s">
        <v>6192</v>
      </c>
      <c r="B510" s="412" t="s">
        <v>5816</v>
      </c>
      <c r="C510" s="258">
        <v>20652</v>
      </c>
      <c r="D510" s="413">
        <v>1355</v>
      </c>
      <c r="E510" s="413">
        <v>24136</v>
      </c>
      <c r="F510" s="414">
        <v>46143</v>
      </c>
      <c r="G510" s="414">
        <v>6884</v>
      </c>
      <c r="H510" s="414">
        <v>0</v>
      </c>
      <c r="I510" s="414">
        <v>27536</v>
      </c>
      <c r="J510" s="414">
        <v>0</v>
      </c>
      <c r="K510" s="414">
        <v>34420</v>
      </c>
    </row>
    <row r="511" spans="1:11" s="266" customFormat="1" ht="13.8">
      <c r="A511" s="412" t="s">
        <v>6193</v>
      </c>
      <c r="B511" s="412" t="s">
        <v>5818</v>
      </c>
      <c r="C511" s="258">
        <v>19775</v>
      </c>
      <c r="D511" s="413">
        <v>1355</v>
      </c>
      <c r="E511" s="413">
        <v>22827</v>
      </c>
      <c r="F511" s="414">
        <v>43957</v>
      </c>
      <c r="G511" s="414">
        <v>6591.6666666666661</v>
      </c>
      <c r="H511" s="414">
        <v>0</v>
      </c>
      <c r="I511" s="414">
        <v>29662.5</v>
      </c>
      <c r="J511" s="414">
        <v>15600</v>
      </c>
      <c r="K511" s="414">
        <v>51854.166666666664</v>
      </c>
    </row>
    <row r="512" spans="1:11" s="266" customFormat="1" ht="13.8">
      <c r="A512" s="412" t="s">
        <v>6193</v>
      </c>
      <c r="B512" s="412" t="s">
        <v>5818</v>
      </c>
      <c r="C512" s="258">
        <v>19775</v>
      </c>
      <c r="D512" s="413">
        <v>1355</v>
      </c>
      <c r="E512" s="413">
        <v>22827</v>
      </c>
      <c r="F512" s="414">
        <v>43957</v>
      </c>
      <c r="G512" s="414">
        <v>6591.6666666666661</v>
      </c>
      <c r="H512" s="414">
        <v>0</v>
      </c>
      <c r="I512" s="414">
        <v>29662.5</v>
      </c>
      <c r="J512" s="414">
        <v>15800</v>
      </c>
      <c r="K512" s="414">
        <v>52054.166666666664</v>
      </c>
    </row>
    <row r="513" spans="1:11" s="266" customFormat="1" ht="13.8">
      <c r="A513" s="412" t="s">
        <v>6194</v>
      </c>
      <c r="B513" s="412" t="s">
        <v>5828</v>
      </c>
      <c r="C513" s="258">
        <v>23967</v>
      </c>
      <c r="D513" s="413">
        <v>1355</v>
      </c>
      <c r="E513" s="413">
        <v>28836</v>
      </c>
      <c r="F513" s="414">
        <v>54158</v>
      </c>
      <c r="G513" s="414">
        <v>7989</v>
      </c>
      <c r="H513" s="414">
        <v>0</v>
      </c>
      <c r="I513" s="414">
        <v>31956</v>
      </c>
      <c r="J513" s="414">
        <v>0</v>
      </c>
      <c r="K513" s="414">
        <v>39945</v>
      </c>
    </row>
    <row r="514" spans="1:11" s="266" customFormat="1" ht="13.8">
      <c r="A514" s="412" t="s">
        <v>6195</v>
      </c>
      <c r="B514" s="412" t="s">
        <v>5834</v>
      </c>
      <c r="C514" s="258">
        <v>19022</v>
      </c>
      <c r="D514" s="413">
        <v>1355</v>
      </c>
      <c r="E514" s="413">
        <v>20247</v>
      </c>
      <c r="F514" s="414">
        <v>40624</v>
      </c>
      <c r="G514" s="414">
        <v>6340.666666666667</v>
      </c>
      <c r="H514" s="414">
        <v>0</v>
      </c>
      <c r="I514" s="414">
        <v>28533.000000000004</v>
      </c>
      <c r="J514" s="414">
        <v>15800</v>
      </c>
      <c r="K514" s="414">
        <v>50673.666666666672</v>
      </c>
    </row>
    <row r="515" spans="1:11" s="266" customFormat="1" ht="13.8">
      <c r="A515" s="412" t="s">
        <v>6196</v>
      </c>
      <c r="B515" s="412" t="s">
        <v>5838</v>
      </c>
      <c r="C515" s="258">
        <v>12030</v>
      </c>
      <c r="D515" s="413">
        <v>1355</v>
      </c>
      <c r="E515" s="413">
        <v>10439</v>
      </c>
      <c r="F515" s="414">
        <v>23824</v>
      </c>
      <c r="G515" s="414">
        <v>4010</v>
      </c>
      <c r="H515" s="414">
        <v>0</v>
      </c>
      <c r="I515" s="414">
        <v>18045</v>
      </c>
      <c r="J515" s="414">
        <v>15600</v>
      </c>
      <c r="K515" s="414">
        <v>37655</v>
      </c>
    </row>
    <row r="516" spans="1:11" s="266" customFormat="1" ht="13.8">
      <c r="A516" s="412" t="s">
        <v>6196</v>
      </c>
      <c r="B516" s="412" t="s">
        <v>5838</v>
      </c>
      <c r="C516" s="258">
        <v>12030</v>
      </c>
      <c r="D516" s="413">
        <v>1355</v>
      </c>
      <c r="E516" s="413">
        <v>10439</v>
      </c>
      <c r="F516" s="414">
        <v>23824</v>
      </c>
      <c r="G516" s="414">
        <v>4010</v>
      </c>
      <c r="H516" s="414">
        <v>0</v>
      </c>
      <c r="I516" s="414">
        <v>18045</v>
      </c>
      <c r="J516" s="414">
        <v>15800</v>
      </c>
      <c r="K516" s="414">
        <v>37855</v>
      </c>
    </row>
    <row r="517" spans="1:11" s="266" customFormat="1" ht="13.8">
      <c r="A517" s="412" t="s">
        <v>6197</v>
      </c>
      <c r="B517" s="412" t="s">
        <v>5842</v>
      </c>
      <c r="C517" s="258">
        <v>12410</v>
      </c>
      <c r="D517" s="413">
        <v>1355</v>
      </c>
      <c r="E517" s="413">
        <v>10432</v>
      </c>
      <c r="F517" s="414">
        <v>24197</v>
      </c>
      <c r="G517" s="414">
        <v>4136.666666666667</v>
      </c>
      <c r="H517" s="414">
        <v>0</v>
      </c>
      <c r="I517" s="414">
        <v>18615</v>
      </c>
      <c r="J517" s="414">
        <v>15600</v>
      </c>
      <c r="K517" s="414">
        <v>38351.666666666672</v>
      </c>
    </row>
    <row r="518" spans="1:11" s="266" customFormat="1" ht="13.8">
      <c r="A518" s="412" t="s">
        <v>6197</v>
      </c>
      <c r="B518" s="412" t="s">
        <v>5842</v>
      </c>
      <c r="C518" s="258">
        <v>12410</v>
      </c>
      <c r="D518" s="413">
        <v>1355</v>
      </c>
      <c r="E518" s="413">
        <v>10432</v>
      </c>
      <c r="F518" s="414">
        <v>24197</v>
      </c>
      <c r="G518" s="414">
        <v>4136.666666666667</v>
      </c>
      <c r="H518" s="414">
        <v>0</v>
      </c>
      <c r="I518" s="414">
        <v>18615</v>
      </c>
      <c r="J518" s="414">
        <v>15800</v>
      </c>
      <c r="K518" s="414">
        <v>38551.666666666672</v>
      </c>
    </row>
    <row r="519" spans="1:11" s="266" customFormat="1" ht="13.8">
      <c r="A519" s="412" t="s">
        <v>6198</v>
      </c>
      <c r="B519" s="412" t="s">
        <v>5850</v>
      </c>
      <c r="C519" s="258">
        <v>17740</v>
      </c>
      <c r="D519" s="413">
        <v>1355</v>
      </c>
      <c r="E519" s="413">
        <v>17908</v>
      </c>
      <c r="F519" s="414">
        <v>37003</v>
      </c>
      <c r="G519" s="414">
        <v>5913.3333333333339</v>
      </c>
      <c r="H519" s="414">
        <v>0</v>
      </c>
      <c r="I519" s="414">
        <v>26610</v>
      </c>
      <c r="J519" s="414">
        <v>15600</v>
      </c>
      <c r="K519" s="414">
        <v>48123.333333333336</v>
      </c>
    </row>
    <row r="520" spans="1:11" s="266" customFormat="1" ht="13.8">
      <c r="A520" s="412" t="s">
        <v>6198</v>
      </c>
      <c r="B520" s="412" t="s">
        <v>5850</v>
      </c>
      <c r="C520" s="258">
        <v>17740</v>
      </c>
      <c r="D520" s="413">
        <v>1355</v>
      </c>
      <c r="E520" s="413">
        <v>17908</v>
      </c>
      <c r="F520" s="414">
        <v>37003</v>
      </c>
      <c r="G520" s="414">
        <v>5913.3333333333339</v>
      </c>
      <c r="H520" s="414">
        <v>0</v>
      </c>
      <c r="I520" s="414">
        <v>26610</v>
      </c>
      <c r="J520" s="414">
        <v>15800</v>
      </c>
      <c r="K520" s="414">
        <v>48323.333333333336</v>
      </c>
    </row>
    <row r="521" spans="1:11" s="266" customFormat="1" ht="13.8">
      <c r="A521" s="412" t="s">
        <v>6199</v>
      </c>
      <c r="B521" s="412" t="s">
        <v>5862</v>
      </c>
      <c r="C521" s="258">
        <v>11618</v>
      </c>
      <c r="D521" s="413">
        <v>1355</v>
      </c>
      <c r="E521" s="413">
        <v>13849</v>
      </c>
      <c r="F521" s="414">
        <v>26822</v>
      </c>
      <c r="G521" s="414">
        <v>3872.6666666666665</v>
      </c>
      <c r="H521" s="414">
        <v>0</v>
      </c>
      <c r="I521" s="414">
        <v>17427</v>
      </c>
      <c r="J521" s="414">
        <v>15600</v>
      </c>
      <c r="K521" s="414">
        <v>36899.666666666672</v>
      </c>
    </row>
    <row r="522" spans="1:11" s="266" customFormat="1" ht="13.8">
      <c r="A522" s="412" t="s">
        <v>6199</v>
      </c>
      <c r="B522" s="412" t="s">
        <v>5862</v>
      </c>
      <c r="C522" s="258">
        <v>11618</v>
      </c>
      <c r="D522" s="413">
        <v>1355</v>
      </c>
      <c r="E522" s="413">
        <v>13849</v>
      </c>
      <c r="F522" s="414">
        <v>26822</v>
      </c>
      <c r="G522" s="414">
        <v>3872.6666666666665</v>
      </c>
      <c r="H522" s="414">
        <v>0</v>
      </c>
      <c r="I522" s="414">
        <v>17427</v>
      </c>
      <c r="J522" s="414">
        <v>15800</v>
      </c>
      <c r="K522" s="414">
        <v>37099.666666666672</v>
      </c>
    </row>
    <row r="523" spans="1:11" s="266" customFormat="1" ht="13.8">
      <c r="A523" s="412" t="s">
        <v>6199</v>
      </c>
      <c r="B523" s="412" t="s">
        <v>5862</v>
      </c>
      <c r="C523" s="258">
        <v>11618</v>
      </c>
      <c r="D523" s="413">
        <v>1355</v>
      </c>
      <c r="E523" s="413">
        <v>13849</v>
      </c>
      <c r="F523" s="414">
        <v>26822</v>
      </c>
      <c r="G523" s="414">
        <v>3872.6666666666665</v>
      </c>
      <c r="H523" s="414">
        <v>0</v>
      </c>
      <c r="I523" s="414">
        <v>15490.666666666666</v>
      </c>
      <c r="J523" s="414">
        <v>0</v>
      </c>
      <c r="K523" s="414">
        <v>19363.333333333332</v>
      </c>
    </row>
    <row r="524" spans="1:11" s="266" customFormat="1" ht="13.8">
      <c r="A524" s="412" t="s">
        <v>6200</v>
      </c>
      <c r="B524" s="412" t="s">
        <v>5876</v>
      </c>
      <c r="C524" s="258">
        <v>9711</v>
      </c>
      <c r="D524" s="413">
        <v>1355</v>
      </c>
      <c r="E524" s="413">
        <v>8350</v>
      </c>
      <c r="F524" s="414">
        <v>19416</v>
      </c>
      <c r="G524" s="414">
        <v>3237</v>
      </c>
      <c r="H524" s="414">
        <v>0</v>
      </c>
      <c r="I524" s="414">
        <v>14566.5</v>
      </c>
      <c r="J524" s="414">
        <v>15600</v>
      </c>
      <c r="K524" s="414">
        <v>33403.5</v>
      </c>
    </row>
    <row r="525" spans="1:11" s="266" customFormat="1" ht="13.8">
      <c r="A525" s="412" t="s">
        <v>6200</v>
      </c>
      <c r="B525" s="412" t="s">
        <v>5876</v>
      </c>
      <c r="C525" s="258">
        <v>9711</v>
      </c>
      <c r="D525" s="413">
        <v>1355</v>
      </c>
      <c r="E525" s="413">
        <v>8350</v>
      </c>
      <c r="F525" s="414">
        <v>19416</v>
      </c>
      <c r="G525" s="414">
        <v>3237</v>
      </c>
      <c r="H525" s="414">
        <v>0</v>
      </c>
      <c r="I525" s="414">
        <v>14566.5</v>
      </c>
      <c r="J525" s="414">
        <v>15800</v>
      </c>
      <c r="K525" s="414">
        <v>33603.5</v>
      </c>
    </row>
    <row r="526" spans="1:11" s="266" customFormat="1" ht="13.8">
      <c r="A526" s="412" t="s">
        <v>6201</v>
      </c>
      <c r="B526" s="412" t="s">
        <v>6073</v>
      </c>
      <c r="C526" s="258">
        <v>12502</v>
      </c>
      <c r="D526" s="413">
        <v>1355</v>
      </c>
      <c r="E526" s="413">
        <v>11120</v>
      </c>
      <c r="F526" s="414">
        <v>24977</v>
      </c>
      <c r="G526" s="414">
        <v>4167.3333333333339</v>
      </c>
      <c r="H526" s="414">
        <v>0</v>
      </c>
      <c r="I526" s="414">
        <v>18753</v>
      </c>
      <c r="J526" s="414">
        <v>15600</v>
      </c>
      <c r="K526" s="414">
        <v>38520.333333333336</v>
      </c>
    </row>
    <row r="527" spans="1:11" s="266" customFormat="1" ht="13.8">
      <c r="A527" s="412" t="s">
        <v>6201</v>
      </c>
      <c r="B527" s="412" t="s">
        <v>6073</v>
      </c>
      <c r="C527" s="258">
        <v>12502</v>
      </c>
      <c r="D527" s="413">
        <v>1355</v>
      </c>
      <c r="E527" s="413">
        <v>11120</v>
      </c>
      <c r="F527" s="414">
        <v>24977</v>
      </c>
      <c r="G527" s="414">
        <v>4167.3333333333339</v>
      </c>
      <c r="H527" s="414">
        <v>0</v>
      </c>
      <c r="I527" s="414">
        <v>18753</v>
      </c>
      <c r="J527" s="414">
        <v>15800</v>
      </c>
      <c r="K527" s="414">
        <v>38720.333333333336</v>
      </c>
    </row>
    <row r="528" spans="1:11" s="266" customFormat="1" ht="13.8">
      <c r="A528" s="412" t="s">
        <v>6202</v>
      </c>
      <c r="B528" s="412" t="s">
        <v>5896</v>
      </c>
      <c r="C528" s="258">
        <v>9711</v>
      </c>
      <c r="D528" s="413">
        <v>1355</v>
      </c>
      <c r="E528" s="413">
        <v>8517</v>
      </c>
      <c r="F528" s="414">
        <v>19583</v>
      </c>
      <c r="G528" s="414">
        <v>3237</v>
      </c>
      <c r="H528" s="414">
        <v>0</v>
      </c>
      <c r="I528" s="414">
        <v>14566.5</v>
      </c>
      <c r="J528" s="414">
        <v>15600</v>
      </c>
      <c r="K528" s="414">
        <v>33403.5</v>
      </c>
    </row>
    <row r="529" spans="1:11" s="266" customFormat="1" ht="13.8">
      <c r="A529" s="412" t="s">
        <v>6203</v>
      </c>
      <c r="B529" s="412" t="s">
        <v>5903</v>
      </c>
      <c r="C529" s="258">
        <v>12030</v>
      </c>
      <c r="D529" s="413">
        <v>1355</v>
      </c>
      <c r="E529" s="413">
        <v>10439</v>
      </c>
      <c r="F529" s="414">
        <v>23824</v>
      </c>
      <c r="G529" s="414">
        <v>4010</v>
      </c>
      <c r="H529" s="414">
        <v>0</v>
      </c>
      <c r="I529" s="414">
        <v>18045</v>
      </c>
      <c r="J529" s="414">
        <v>15600</v>
      </c>
      <c r="K529" s="414">
        <v>37655</v>
      </c>
    </row>
    <row r="530" spans="1:11" s="266" customFormat="1" ht="13.8">
      <c r="A530" s="412" t="s">
        <v>6203</v>
      </c>
      <c r="B530" s="412" t="s">
        <v>5903</v>
      </c>
      <c r="C530" s="258">
        <v>12030</v>
      </c>
      <c r="D530" s="413">
        <v>1355</v>
      </c>
      <c r="E530" s="413">
        <v>10439</v>
      </c>
      <c r="F530" s="414">
        <v>23824</v>
      </c>
      <c r="G530" s="414">
        <v>4010</v>
      </c>
      <c r="H530" s="414">
        <v>0</v>
      </c>
      <c r="I530" s="414">
        <v>18045</v>
      </c>
      <c r="J530" s="414">
        <v>15800</v>
      </c>
      <c r="K530" s="414">
        <v>37855</v>
      </c>
    </row>
    <row r="531" spans="1:11" s="266" customFormat="1" ht="13.8">
      <c r="A531" s="412" t="s">
        <v>6204</v>
      </c>
      <c r="B531" s="412" t="s">
        <v>5907</v>
      </c>
      <c r="C531" s="258">
        <v>13230</v>
      </c>
      <c r="D531" s="413">
        <v>1355</v>
      </c>
      <c r="E531" s="413">
        <v>15878</v>
      </c>
      <c r="F531" s="414">
        <v>30463</v>
      </c>
      <c r="G531" s="414">
        <v>4410</v>
      </c>
      <c r="H531" s="414">
        <v>0</v>
      </c>
      <c r="I531" s="414">
        <v>19845</v>
      </c>
      <c r="J531" s="414">
        <v>15800</v>
      </c>
      <c r="K531" s="414">
        <v>40055</v>
      </c>
    </row>
    <row r="532" spans="1:11" s="266" customFormat="1" ht="13.8">
      <c r="A532" s="412" t="s">
        <v>6205</v>
      </c>
      <c r="B532" s="412" t="s">
        <v>5909</v>
      </c>
      <c r="C532" s="258">
        <v>10237</v>
      </c>
      <c r="D532" s="413">
        <v>1355</v>
      </c>
      <c r="E532" s="413">
        <v>9096</v>
      </c>
      <c r="F532" s="414">
        <v>20688</v>
      </c>
      <c r="G532" s="414">
        <v>3412.3333333333335</v>
      </c>
      <c r="H532" s="414">
        <v>0</v>
      </c>
      <c r="I532" s="414">
        <v>15355.5</v>
      </c>
      <c r="J532" s="414">
        <v>15600</v>
      </c>
      <c r="K532" s="414">
        <v>34367.833333333328</v>
      </c>
    </row>
    <row r="533" spans="1:11" s="266" customFormat="1" ht="13.8">
      <c r="A533" s="412" t="s">
        <v>6205</v>
      </c>
      <c r="B533" s="412" t="s">
        <v>5909</v>
      </c>
      <c r="C533" s="258">
        <v>10237</v>
      </c>
      <c r="D533" s="413">
        <v>1355</v>
      </c>
      <c r="E533" s="413">
        <v>9096</v>
      </c>
      <c r="F533" s="414">
        <v>20688</v>
      </c>
      <c r="G533" s="414">
        <v>3412.3333333333335</v>
      </c>
      <c r="H533" s="414">
        <v>0</v>
      </c>
      <c r="I533" s="414">
        <v>15355.5</v>
      </c>
      <c r="J533" s="414">
        <v>15800</v>
      </c>
      <c r="K533" s="414">
        <v>34567.833333333328</v>
      </c>
    </row>
    <row r="534" spans="1:11" s="266" customFormat="1" ht="13.8">
      <c r="A534" s="412" t="s">
        <v>6205</v>
      </c>
      <c r="B534" s="412" t="s">
        <v>5909</v>
      </c>
      <c r="C534" s="258">
        <v>10237</v>
      </c>
      <c r="D534" s="413">
        <v>1355</v>
      </c>
      <c r="E534" s="413">
        <v>9096</v>
      </c>
      <c r="F534" s="414">
        <v>20688</v>
      </c>
      <c r="G534" s="414">
        <v>3412.3333333333335</v>
      </c>
      <c r="H534" s="414">
        <v>0</v>
      </c>
      <c r="I534" s="414">
        <v>13649.333333333334</v>
      </c>
      <c r="J534" s="414">
        <v>0</v>
      </c>
      <c r="K534" s="414">
        <v>17061.666666666668</v>
      </c>
    </row>
    <row r="535" spans="1:11" s="266" customFormat="1" ht="13.8">
      <c r="A535" s="412" t="s">
        <v>6206</v>
      </c>
      <c r="B535" s="412" t="s">
        <v>5934</v>
      </c>
      <c r="C535" s="258">
        <v>17740</v>
      </c>
      <c r="D535" s="413">
        <v>1355</v>
      </c>
      <c r="E535" s="413">
        <v>17909</v>
      </c>
      <c r="F535" s="414">
        <v>37004</v>
      </c>
      <c r="G535" s="414">
        <v>5913.3333333333339</v>
      </c>
      <c r="H535" s="414">
        <v>0</v>
      </c>
      <c r="I535" s="414">
        <v>26610</v>
      </c>
      <c r="J535" s="414">
        <v>15600</v>
      </c>
      <c r="K535" s="414">
        <v>48123.333333333336</v>
      </c>
    </row>
    <row r="536" spans="1:11" s="266" customFormat="1" ht="13.8">
      <c r="A536" s="412" t="s">
        <v>6206</v>
      </c>
      <c r="B536" s="412" t="s">
        <v>5934</v>
      </c>
      <c r="C536" s="258">
        <v>17740</v>
      </c>
      <c r="D536" s="413">
        <v>1355</v>
      </c>
      <c r="E536" s="413">
        <v>17909</v>
      </c>
      <c r="F536" s="414">
        <v>37004</v>
      </c>
      <c r="G536" s="414">
        <v>5913.3333333333339</v>
      </c>
      <c r="H536" s="414">
        <v>0</v>
      </c>
      <c r="I536" s="414">
        <v>26610</v>
      </c>
      <c r="J536" s="414">
        <v>15800</v>
      </c>
      <c r="K536" s="414">
        <v>48323.333333333336</v>
      </c>
    </row>
    <row r="537" spans="1:11" s="266" customFormat="1" ht="13.8">
      <c r="A537" s="412" t="s">
        <v>6207</v>
      </c>
      <c r="B537" s="412" t="s">
        <v>5936</v>
      </c>
      <c r="C537" s="258">
        <v>19726</v>
      </c>
      <c r="D537" s="413">
        <v>1355</v>
      </c>
      <c r="E537" s="413">
        <v>18921</v>
      </c>
      <c r="F537" s="414">
        <v>40002</v>
      </c>
      <c r="G537" s="414">
        <v>6575.333333333333</v>
      </c>
      <c r="H537" s="414">
        <v>0</v>
      </c>
      <c r="I537" s="414">
        <v>29589</v>
      </c>
      <c r="J537" s="414">
        <v>15800</v>
      </c>
      <c r="K537" s="414">
        <v>51964.333333333336</v>
      </c>
    </row>
    <row r="538" spans="1:11" s="266" customFormat="1" ht="13.8">
      <c r="A538" s="412" t="s">
        <v>6208</v>
      </c>
      <c r="B538" s="412" t="s">
        <v>5940</v>
      </c>
      <c r="C538" s="258">
        <v>16772</v>
      </c>
      <c r="D538" s="413">
        <v>1355</v>
      </c>
      <c r="E538" s="413">
        <v>15735</v>
      </c>
      <c r="F538" s="414">
        <v>33862</v>
      </c>
      <c r="G538" s="414">
        <v>5590.666666666667</v>
      </c>
      <c r="H538" s="414">
        <v>0</v>
      </c>
      <c r="I538" s="414">
        <v>25158.000000000004</v>
      </c>
      <c r="J538" s="414">
        <v>15600</v>
      </c>
      <c r="K538" s="414">
        <v>46348.666666666672</v>
      </c>
    </row>
    <row r="539" spans="1:11" s="266" customFormat="1" ht="13.8">
      <c r="A539" s="412" t="s">
        <v>6208</v>
      </c>
      <c r="B539" s="412" t="s">
        <v>5940</v>
      </c>
      <c r="C539" s="258">
        <v>16772</v>
      </c>
      <c r="D539" s="413">
        <v>1355</v>
      </c>
      <c r="E539" s="413">
        <v>15735</v>
      </c>
      <c r="F539" s="414">
        <v>33862</v>
      </c>
      <c r="G539" s="414">
        <v>5590.666666666667</v>
      </c>
      <c r="H539" s="414">
        <v>0</v>
      </c>
      <c r="I539" s="414">
        <v>25158.000000000004</v>
      </c>
      <c r="J539" s="414">
        <v>15800</v>
      </c>
      <c r="K539" s="414">
        <v>46548.666666666672</v>
      </c>
    </row>
    <row r="540" spans="1:11" s="266" customFormat="1" ht="13.8">
      <c r="A540" s="412" t="s">
        <v>6208</v>
      </c>
      <c r="B540" s="412" t="s">
        <v>5940</v>
      </c>
      <c r="C540" s="258">
        <v>16772</v>
      </c>
      <c r="D540" s="413">
        <v>1355</v>
      </c>
      <c r="E540" s="413">
        <v>15735</v>
      </c>
      <c r="F540" s="414">
        <v>33862</v>
      </c>
      <c r="G540" s="414">
        <v>5590.666666666667</v>
      </c>
      <c r="H540" s="414">
        <v>0</v>
      </c>
      <c r="I540" s="414">
        <v>22362.666666666668</v>
      </c>
      <c r="J540" s="414">
        <v>0</v>
      </c>
      <c r="K540" s="414">
        <v>27953.333333333336</v>
      </c>
    </row>
    <row r="541" spans="1:11" s="266" customFormat="1" ht="13.8">
      <c r="A541" s="412" t="s">
        <v>6209</v>
      </c>
      <c r="B541" s="412" t="s">
        <v>5952</v>
      </c>
      <c r="C541" s="258">
        <v>12030</v>
      </c>
      <c r="D541" s="413">
        <v>1355</v>
      </c>
      <c r="E541" s="413">
        <v>10439</v>
      </c>
      <c r="F541" s="414">
        <v>23824</v>
      </c>
      <c r="G541" s="414">
        <v>4010</v>
      </c>
      <c r="H541" s="414">
        <v>0</v>
      </c>
      <c r="I541" s="414">
        <v>18045</v>
      </c>
      <c r="J541" s="414">
        <v>15600</v>
      </c>
      <c r="K541" s="414">
        <v>37655</v>
      </c>
    </row>
    <row r="542" spans="1:11" s="266" customFormat="1" ht="13.8">
      <c r="A542" s="412" t="s">
        <v>6209</v>
      </c>
      <c r="B542" s="412" t="s">
        <v>5952</v>
      </c>
      <c r="C542" s="258">
        <v>12030</v>
      </c>
      <c r="D542" s="413">
        <v>1355</v>
      </c>
      <c r="E542" s="413">
        <v>10439</v>
      </c>
      <c r="F542" s="414">
        <v>23824</v>
      </c>
      <c r="G542" s="414">
        <v>4010</v>
      </c>
      <c r="H542" s="414">
        <v>0</v>
      </c>
      <c r="I542" s="414">
        <v>18045</v>
      </c>
      <c r="J542" s="414">
        <v>15800</v>
      </c>
      <c r="K542" s="414">
        <v>37855</v>
      </c>
    </row>
    <row r="543" spans="1:11" s="266" customFormat="1" ht="13.8">
      <c r="A543" s="412" t="s">
        <v>6210</v>
      </c>
      <c r="B543" s="412" t="s">
        <v>5954</v>
      </c>
      <c r="C543" s="258">
        <v>9711</v>
      </c>
      <c r="D543" s="413">
        <v>1355</v>
      </c>
      <c r="E543" s="413">
        <v>8350</v>
      </c>
      <c r="F543" s="414">
        <v>19416</v>
      </c>
      <c r="G543" s="414">
        <v>3237</v>
      </c>
      <c r="H543" s="414">
        <v>0</v>
      </c>
      <c r="I543" s="414">
        <v>14566.5</v>
      </c>
      <c r="J543" s="414">
        <v>15600</v>
      </c>
      <c r="K543" s="414">
        <v>33403.5</v>
      </c>
    </row>
    <row r="544" spans="1:11" s="266" customFormat="1" ht="13.8">
      <c r="A544" s="412" t="s">
        <v>6210</v>
      </c>
      <c r="B544" s="412" t="s">
        <v>5954</v>
      </c>
      <c r="C544" s="258">
        <v>9711</v>
      </c>
      <c r="D544" s="413">
        <v>1355</v>
      </c>
      <c r="E544" s="413">
        <v>8350</v>
      </c>
      <c r="F544" s="414">
        <v>19416</v>
      </c>
      <c r="G544" s="414">
        <v>3237</v>
      </c>
      <c r="H544" s="414">
        <v>0</v>
      </c>
      <c r="I544" s="414">
        <v>14566.5</v>
      </c>
      <c r="J544" s="414">
        <v>15800</v>
      </c>
      <c r="K544" s="414">
        <v>33603.5</v>
      </c>
    </row>
    <row r="545" spans="1:11" s="266" customFormat="1" ht="13.8">
      <c r="A545" s="412" t="s">
        <v>6210</v>
      </c>
      <c r="B545" s="412" t="s">
        <v>5954</v>
      </c>
      <c r="C545" s="258">
        <v>9711</v>
      </c>
      <c r="D545" s="413">
        <v>1355</v>
      </c>
      <c r="E545" s="413">
        <v>8350</v>
      </c>
      <c r="F545" s="414">
        <v>19416</v>
      </c>
      <c r="G545" s="414">
        <v>3237</v>
      </c>
      <c r="H545" s="414">
        <v>0</v>
      </c>
      <c r="I545" s="414">
        <v>12948</v>
      </c>
      <c r="J545" s="414">
        <v>0</v>
      </c>
      <c r="K545" s="414">
        <v>16185</v>
      </c>
    </row>
    <row r="546" spans="1:11" s="266" customFormat="1" ht="13.8">
      <c r="A546" s="412" t="s">
        <v>6211</v>
      </c>
      <c r="B546" s="412" t="s">
        <v>5956</v>
      </c>
      <c r="C546" s="258">
        <v>9711</v>
      </c>
      <c r="D546" s="413">
        <v>1355</v>
      </c>
      <c r="E546" s="413">
        <v>8350</v>
      </c>
      <c r="F546" s="414">
        <v>19416</v>
      </c>
      <c r="G546" s="414">
        <v>3237</v>
      </c>
      <c r="H546" s="414">
        <v>0</v>
      </c>
      <c r="I546" s="414">
        <v>14566.5</v>
      </c>
      <c r="J546" s="414">
        <v>15800</v>
      </c>
      <c r="K546" s="414">
        <v>33603.5</v>
      </c>
    </row>
    <row r="547" spans="1:11" s="266" customFormat="1" ht="13.8">
      <c r="A547" s="412" t="s">
        <v>6212</v>
      </c>
      <c r="B547" s="412" t="s">
        <v>5960</v>
      </c>
      <c r="C547" s="258">
        <v>9685</v>
      </c>
      <c r="D547" s="413">
        <v>1355</v>
      </c>
      <c r="E547" s="413">
        <v>7008</v>
      </c>
      <c r="F547" s="414">
        <v>18048</v>
      </c>
      <c r="G547" s="414">
        <v>3228.333333333333</v>
      </c>
      <c r="H547" s="414">
        <v>0</v>
      </c>
      <c r="I547" s="414">
        <v>14527.5</v>
      </c>
      <c r="J547" s="414">
        <v>15600</v>
      </c>
      <c r="K547" s="414">
        <v>33355.833333333328</v>
      </c>
    </row>
    <row r="548" spans="1:11" s="266" customFormat="1" ht="13.8">
      <c r="A548" s="412" t="s">
        <v>6213</v>
      </c>
      <c r="B548" s="412" t="s">
        <v>5962</v>
      </c>
      <c r="C548" s="258">
        <v>10237</v>
      </c>
      <c r="D548" s="413">
        <v>1355</v>
      </c>
      <c r="E548" s="413">
        <v>9096</v>
      </c>
      <c r="F548" s="414">
        <v>20688</v>
      </c>
      <c r="G548" s="414">
        <v>3412.3333333333335</v>
      </c>
      <c r="H548" s="414">
        <v>0</v>
      </c>
      <c r="I548" s="414">
        <v>15355.5</v>
      </c>
      <c r="J548" s="414">
        <v>15800</v>
      </c>
      <c r="K548" s="414">
        <v>34567.833333333328</v>
      </c>
    </row>
    <row r="549" spans="1:11" s="266" customFormat="1" ht="13.8">
      <c r="A549" s="412" t="s">
        <v>6214</v>
      </c>
      <c r="B549" s="412" t="s">
        <v>5964</v>
      </c>
      <c r="C549" s="258">
        <v>9638</v>
      </c>
      <c r="D549" s="413">
        <v>1355</v>
      </c>
      <c r="E549" s="413">
        <v>10741</v>
      </c>
      <c r="F549" s="414">
        <v>21734</v>
      </c>
      <c r="G549" s="414">
        <v>3212.6666666666665</v>
      </c>
      <c r="H549" s="414">
        <v>0</v>
      </c>
      <c r="I549" s="414">
        <v>14457</v>
      </c>
      <c r="J549" s="414">
        <v>15600</v>
      </c>
      <c r="K549" s="414">
        <v>33269.666666666672</v>
      </c>
    </row>
    <row r="550" spans="1:11" s="266" customFormat="1" ht="13.8">
      <c r="A550" s="412" t="s">
        <v>6214</v>
      </c>
      <c r="B550" s="412" t="s">
        <v>5964</v>
      </c>
      <c r="C550" s="258">
        <v>9638</v>
      </c>
      <c r="D550" s="413">
        <v>1355</v>
      </c>
      <c r="E550" s="413">
        <v>10741</v>
      </c>
      <c r="F550" s="414">
        <v>21734</v>
      </c>
      <c r="G550" s="414">
        <v>3212.6666666666665</v>
      </c>
      <c r="H550" s="414">
        <v>0</v>
      </c>
      <c r="I550" s="414">
        <v>14457</v>
      </c>
      <c r="J550" s="414">
        <v>15800</v>
      </c>
      <c r="K550" s="414">
        <v>33469.666666666672</v>
      </c>
    </row>
    <row r="551" spans="1:11" s="266" customFormat="1" ht="13.8">
      <c r="A551" s="412" t="s">
        <v>6215</v>
      </c>
      <c r="B551" s="412" t="s">
        <v>5966</v>
      </c>
      <c r="C551" s="258">
        <v>9532</v>
      </c>
      <c r="D551" s="413">
        <v>1355</v>
      </c>
      <c r="E551" s="413">
        <v>9672</v>
      </c>
      <c r="F551" s="414">
        <v>20559</v>
      </c>
      <c r="G551" s="414">
        <v>3177.3333333333335</v>
      </c>
      <c r="H551" s="414">
        <v>0</v>
      </c>
      <c r="I551" s="414">
        <v>14298</v>
      </c>
      <c r="J551" s="414">
        <v>15600</v>
      </c>
      <c r="K551" s="414">
        <v>33075.333333333328</v>
      </c>
    </row>
    <row r="552" spans="1:11" s="266" customFormat="1" ht="13.8">
      <c r="A552" s="412" t="s">
        <v>6215</v>
      </c>
      <c r="B552" s="412" t="s">
        <v>5966</v>
      </c>
      <c r="C552" s="258">
        <v>9532</v>
      </c>
      <c r="D552" s="413">
        <v>1355</v>
      </c>
      <c r="E552" s="413">
        <v>9672</v>
      </c>
      <c r="F552" s="414">
        <v>20559</v>
      </c>
      <c r="G552" s="414">
        <v>3177.3333333333335</v>
      </c>
      <c r="H552" s="414">
        <v>0</v>
      </c>
      <c r="I552" s="414">
        <v>14298</v>
      </c>
      <c r="J552" s="414">
        <v>15800</v>
      </c>
      <c r="K552" s="414">
        <v>33275.333333333328</v>
      </c>
    </row>
    <row r="553" spans="1:11" s="266" customFormat="1" ht="13.8">
      <c r="A553" s="412" t="s">
        <v>6216</v>
      </c>
      <c r="B553" s="412" t="s">
        <v>5968</v>
      </c>
      <c r="C553" s="258">
        <v>9426</v>
      </c>
      <c r="D553" s="413">
        <v>1355</v>
      </c>
      <c r="E553" s="413">
        <v>9594</v>
      </c>
      <c r="F553" s="414">
        <v>20375</v>
      </c>
      <c r="G553" s="414">
        <v>3142</v>
      </c>
      <c r="H553" s="414">
        <v>0</v>
      </c>
      <c r="I553" s="414">
        <v>14139</v>
      </c>
      <c r="J553" s="414">
        <v>15600</v>
      </c>
      <c r="K553" s="414">
        <v>32881</v>
      </c>
    </row>
    <row r="554" spans="1:11" s="266" customFormat="1" ht="13.8">
      <c r="A554" s="412" t="s">
        <v>6216</v>
      </c>
      <c r="B554" s="412" t="s">
        <v>5968</v>
      </c>
      <c r="C554" s="258">
        <v>9426</v>
      </c>
      <c r="D554" s="413">
        <v>1355</v>
      </c>
      <c r="E554" s="413">
        <v>9594</v>
      </c>
      <c r="F554" s="414">
        <v>20375</v>
      </c>
      <c r="G554" s="414">
        <v>3142</v>
      </c>
      <c r="H554" s="414">
        <v>0</v>
      </c>
      <c r="I554" s="414">
        <v>14139</v>
      </c>
      <c r="J554" s="414">
        <v>15800</v>
      </c>
      <c r="K554" s="414">
        <v>33081</v>
      </c>
    </row>
    <row r="555" spans="1:11" s="266" customFormat="1" ht="13.8">
      <c r="A555" s="412" t="s">
        <v>6217</v>
      </c>
      <c r="B555" s="412" t="s">
        <v>5970</v>
      </c>
      <c r="C555" s="258">
        <v>9320</v>
      </c>
      <c r="D555" s="413">
        <v>1355</v>
      </c>
      <c r="E555" s="413">
        <v>9251</v>
      </c>
      <c r="F555" s="414">
        <v>19926</v>
      </c>
      <c r="G555" s="414">
        <v>3106.666666666667</v>
      </c>
      <c r="H555" s="414">
        <v>0</v>
      </c>
      <c r="I555" s="414">
        <v>13980</v>
      </c>
      <c r="J555" s="414">
        <v>15600</v>
      </c>
      <c r="K555" s="414">
        <v>32686.666666666668</v>
      </c>
    </row>
    <row r="556" spans="1:11" s="266" customFormat="1" ht="13.8">
      <c r="A556" s="412" t="s">
        <v>6217</v>
      </c>
      <c r="B556" s="412" t="s">
        <v>5970</v>
      </c>
      <c r="C556" s="258">
        <v>9320</v>
      </c>
      <c r="D556" s="413">
        <v>1355</v>
      </c>
      <c r="E556" s="413">
        <v>9251</v>
      </c>
      <c r="F556" s="414">
        <v>19926</v>
      </c>
      <c r="G556" s="414">
        <v>3106.666666666667</v>
      </c>
      <c r="H556" s="414">
        <v>0</v>
      </c>
      <c r="I556" s="414">
        <v>13980</v>
      </c>
      <c r="J556" s="414">
        <v>15800</v>
      </c>
      <c r="K556" s="414">
        <v>32886.666666666672</v>
      </c>
    </row>
    <row r="557" spans="1:11" s="266" customFormat="1" ht="13.8">
      <c r="A557" s="412" t="s">
        <v>6218</v>
      </c>
      <c r="B557" s="412" t="s">
        <v>5972</v>
      </c>
      <c r="C557" s="258">
        <v>9214</v>
      </c>
      <c r="D557" s="413">
        <v>1355</v>
      </c>
      <c r="E557" s="413">
        <v>8550</v>
      </c>
      <c r="F557" s="414">
        <v>19119</v>
      </c>
      <c r="G557" s="414">
        <v>3071.333333333333</v>
      </c>
      <c r="H557" s="414">
        <v>0</v>
      </c>
      <c r="I557" s="414">
        <v>13821</v>
      </c>
      <c r="J557" s="414">
        <v>15600</v>
      </c>
      <c r="K557" s="414">
        <v>32492.333333333332</v>
      </c>
    </row>
    <row r="558" spans="1:11" s="266" customFormat="1" ht="13.8">
      <c r="A558" s="412" t="s">
        <v>6218</v>
      </c>
      <c r="B558" s="412" t="s">
        <v>5972</v>
      </c>
      <c r="C558" s="258">
        <v>9214</v>
      </c>
      <c r="D558" s="413">
        <v>1355</v>
      </c>
      <c r="E558" s="413">
        <v>8550</v>
      </c>
      <c r="F558" s="414">
        <v>19119</v>
      </c>
      <c r="G558" s="414">
        <v>3071.333333333333</v>
      </c>
      <c r="H558" s="414">
        <v>0</v>
      </c>
      <c r="I558" s="414">
        <v>13821</v>
      </c>
      <c r="J558" s="414">
        <v>15800</v>
      </c>
      <c r="K558" s="414">
        <v>32692.333333333332</v>
      </c>
    </row>
    <row r="559" spans="1:11" s="266" customFormat="1" ht="13.8">
      <c r="A559" s="412" t="s">
        <v>6218</v>
      </c>
      <c r="B559" s="412" t="s">
        <v>5972</v>
      </c>
      <c r="C559" s="258">
        <v>9214</v>
      </c>
      <c r="D559" s="413">
        <v>1355</v>
      </c>
      <c r="E559" s="413">
        <v>8550</v>
      </c>
      <c r="F559" s="414">
        <v>19119</v>
      </c>
      <c r="G559" s="414">
        <v>3071.333333333333</v>
      </c>
      <c r="H559" s="414">
        <v>0</v>
      </c>
      <c r="I559" s="414">
        <v>12285.333333333332</v>
      </c>
      <c r="J559" s="414">
        <v>0</v>
      </c>
      <c r="K559" s="414">
        <v>15356.666666666664</v>
      </c>
    </row>
    <row r="560" spans="1:11" s="266" customFormat="1" ht="13.8">
      <c r="A560" s="412" t="s">
        <v>6219</v>
      </c>
      <c r="B560" s="412" t="s">
        <v>5974</v>
      </c>
      <c r="C560" s="258">
        <v>9108</v>
      </c>
      <c r="D560" s="413">
        <v>1355</v>
      </c>
      <c r="E560" s="413">
        <v>7998</v>
      </c>
      <c r="F560" s="414">
        <v>18461</v>
      </c>
      <c r="G560" s="414">
        <v>3036</v>
      </c>
      <c r="H560" s="414">
        <v>0</v>
      </c>
      <c r="I560" s="414">
        <v>13662.000000000002</v>
      </c>
      <c r="J560" s="414">
        <v>15600</v>
      </c>
      <c r="K560" s="414">
        <v>32298</v>
      </c>
    </row>
    <row r="561" spans="1:12" s="266" customFormat="1" ht="13.8">
      <c r="A561" s="412" t="s">
        <v>6219</v>
      </c>
      <c r="B561" s="412" t="s">
        <v>5974</v>
      </c>
      <c r="C561" s="258">
        <v>9108</v>
      </c>
      <c r="D561" s="413">
        <v>1355</v>
      </c>
      <c r="E561" s="413">
        <v>7998</v>
      </c>
      <c r="F561" s="414">
        <v>18461</v>
      </c>
      <c r="G561" s="414">
        <v>3036</v>
      </c>
      <c r="H561" s="414">
        <v>0</v>
      </c>
      <c r="I561" s="414">
        <v>13662.000000000002</v>
      </c>
      <c r="J561" s="414">
        <v>15800</v>
      </c>
      <c r="K561" s="414">
        <v>32498</v>
      </c>
    </row>
    <row r="562" spans="1:12" s="266" customFormat="1" ht="13.8">
      <c r="A562" s="412" t="s">
        <v>6220</v>
      </c>
      <c r="B562" s="412" t="s">
        <v>5976</v>
      </c>
      <c r="C562" s="258">
        <v>9055</v>
      </c>
      <c r="D562" s="413">
        <v>1355</v>
      </c>
      <c r="E562" s="413">
        <v>7993</v>
      </c>
      <c r="F562" s="414">
        <v>18403</v>
      </c>
      <c r="G562" s="414">
        <v>3018.333333333333</v>
      </c>
      <c r="H562" s="414">
        <v>0</v>
      </c>
      <c r="I562" s="414">
        <v>13582.5</v>
      </c>
      <c r="J562" s="414">
        <v>15800</v>
      </c>
      <c r="K562" s="414">
        <v>32400.833333333332</v>
      </c>
    </row>
    <row r="563" spans="1:12" s="266" customFormat="1" ht="13.8">
      <c r="A563" s="412" t="s">
        <v>6220</v>
      </c>
      <c r="B563" s="412" t="s">
        <v>5976</v>
      </c>
      <c r="C563" s="258">
        <v>9055</v>
      </c>
      <c r="D563" s="413">
        <v>1355</v>
      </c>
      <c r="E563" s="413">
        <v>7993</v>
      </c>
      <c r="F563" s="414">
        <v>18403</v>
      </c>
      <c r="G563" s="414">
        <v>3018.333333333333</v>
      </c>
      <c r="H563" s="414">
        <v>0</v>
      </c>
      <c r="I563" s="414">
        <v>12073.333333333332</v>
      </c>
      <c r="J563" s="414">
        <v>0</v>
      </c>
      <c r="K563" s="414">
        <v>15091.666666666664</v>
      </c>
    </row>
    <row r="564" spans="1:12" s="266" customFormat="1" ht="13.8">
      <c r="A564" s="412" t="s">
        <v>6221</v>
      </c>
      <c r="B564" s="412" t="s">
        <v>5978</v>
      </c>
      <c r="C564" s="258">
        <v>9002</v>
      </c>
      <c r="D564" s="413">
        <v>1355</v>
      </c>
      <c r="E564" s="413">
        <v>7987</v>
      </c>
      <c r="F564" s="414">
        <v>18344</v>
      </c>
      <c r="G564" s="414">
        <v>3000.6666666666665</v>
      </c>
      <c r="H564" s="414">
        <v>0</v>
      </c>
      <c r="I564" s="414">
        <v>13503</v>
      </c>
      <c r="J564" s="414">
        <v>15600</v>
      </c>
      <c r="K564" s="414">
        <v>32103.666666666668</v>
      </c>
    </row>
    <row r="565" spans="1:12" s="266" customFormat="1" ht="13.8">
      <c r="A565" s="412" t="s">
        <v>6221</v>
      </c>
      <c r="B565" s="412" t="s">
        <v>5978</v>
      </c>
      <c r="C565" s="258">
        <v>9002</v>
      </c>
      <c r="D565" s="413">
        <v>1355</v>
      </c>
      <c r="E565" s="413">
        <v>7987</v>
      </c>
      <c r="F565" s="414">
        <v>18344</v>
      </c>
      <c r="G565" s="414">
        <v>3000.6666666666665</v>
      </c>
      <c r="H565" s="414">
        <v>0</v>
      </c>
      <c r="I565" s="414">
        <v>13503</v>
      </c>
      <c r="J565" s="414">
        <v>15800</v>
      </c>
      <c r="K565" s="414">
        <v>32303.666666666668</v>
      </c>
    </row>
    <row r="566" spans="1:12" s="266" customFormat="1" ht="13.8">
      <c r="A566" s="412" t="s">
        <v>6221</v>
      </c>
      <c r="B566" s="412" t="s">
        <v>5978</v>
      </c>
      <c r="C566" s="258">
        <v>9002</v>
      </c>
      <c r="D566" s="413">
        <v>1355</v>
      </c>
      <c r="E566" s="413">
        <v>7987</v>
      </c>
      <c r="F566" s="414">
        <v>18344</v>
      </c>
      <c r="G566" s="414">
        <v>3000.6666666666665</v>
      </c>
      <c r="H566" s="414">
        <v>0</v>
      </c>
      <c r="I566" s="414">
        <v>12002.666666666666</v>
      </c>
      <c r="J566" s="414">
        <v>0</v>
      </c>
      <c r="K566" s="414">
        <v>15003.333333333332</v>
      </c>
    </row>
    <row r="567" spans="1:12" s="266" customFormat="1" ht="13.8">
      <c r="A567" s="206"/>
      <c r="B567" s="206"/>
      <c r="C567" s="509"/>
      <c r="D567" s="509"/>
      <c r="E567" s="206"/>
      <c r="F567" s="509"/>
      <c r="G567" s="509"/>
      <c r="H567" s="509"/>
      <c r="I567" s="509"/>
      <c r="J567" s="509"/>
      <c r="K567" s="509"/>
    </row>
    <row r="568" spans="1:12" s="206" customFormat="1" ht="15.6">
      <c r="A568" s="1319" t="s">
        <v>6364</v>
      </c>
      <c r="B568" s="1319"/>
      <c r="C568" s="1319"/>
      <c r="D568" s="552" t="s">
        <v>529</v>
      </c>
      <c r="E568" s="552" t="s">
        <v>529</v>
      </c>
      <c r="F568" s="552" t="s">
        <v>529</v>
      </c>
      <c r="G568" s="552" t="s">
        <v>529</v>
      </c>
      <c r="H568" s="552" t="s">
        <v>529</v>
      </c>
      <c r="I568" s="552" t="s">
        <v>529</v>
      </c>
      <c r="J568" s="552" t="s">
        <v>529</v>
      </c>
      <c r="K568" s="552" t="s">
        <v>529</v>
      </c>
      <c r="L568" s="266"/>
    </row>
    <row r="569" spans="1:12" s="206" customFormat="1" ht="15" customHeight="1">
      <c r="A569" s="1324" t="s">
        <v>4283</v>
      </c>
      <c r="B569" s="1324" t="s">
        <v>4159</v>
      </c>
      <c r="C569" s="1320" t="s">
        <v>4285</v>
      </c>
      <c r="D569" s="1320" t="s">
        <v>4285</v>
      </c>
      <c r="E569" s="1320" t="s">
        <v>4285</v>
      </c>
      <c r="F569" s="1320" t="s">
        <v>4285</v>
      </c>
      <c r="G569" s="1320" t="s">
        <v>4286</v>
      </c>
      <c r="H569" s="1320" t="s">
        <v>4286</v>
      </c>
      <c r="I569" s="1320" t="s">
        <v>4286</v>
      </c>
      <c r="J569" s="1320" t="s">
        <v>4286</v>
      </c>
      <c r="K569" s="1320" t="s">
        <v>4286</v>
      </c>
      <c r="L569" s="266"/>
    </row>
    <row r="570" spans="1:12" s="206" customFormat="1" ht="27.6">
      <c r="A570" s="1324" t="s">
        <v>4283</v>
      </c>
      <c r="B570" s="1324" t="s">
        <v>6362</v>
      </c>
      <c r="C570" s="553" t="s">
        <v>4287</v>
      </c>
      <c r="D570" s="553" t="s">
        <v>4288</v>
      </c>
      <c r="E570" s="553" t="s">
        <v>4289</v>
      </c>
      <c r="F570" s="553" t="s">
        <v>4290</v>
      </c>
      <c r="G570" s="553" t="s">
        <v>4291</v>
      </c>
      <c r="H570" s="553" t="s">
        <v>4292</v>
      </c>
      <c r="I570" s="553" t="s">
        <v>4293</v>
      </c>
      <c r="J570" s="553" t="s">
        <v>4294</v>
      </c>
      <c r="K570" s="553" t="s">
        <v>4290</v>
      </c>
      <c r="L570" s="266"/>
    </row>
    <row r="571" spans="1:12" s="206" customFormat="1" ht="13.8">
      <c r="A571" s="412" t="s">
        <v>6222</v>
      </c>
      <c r="B571" s="412" t="s">
        <v>6223</v>
      </c>
      <c r="C571" s="258">
        <v>21666.6</v>
      </c>
      <c r="D571" s="414">
        <v>0</v>
      </c>
      <c r="E571" s="414">
        <v>0</v>
      </c>
      <c r="F571" s="414">
        <v>21666.6</v>
      </c>
      <c r="G571" s="414">
        <v>0</v>
      </c>
      <c r="H571" s="414">
        <v>0</v>
      </c>
      <c r="I571" s="414">
        <v>10833.3</v>
      </c>
      <c r="J571" s="414">
        <v>0</v>
      </c>
      <c r="K571" s="414">
        <v>10833.3</v>
      </c>
      <c r="L571" s="266"/>
    </row>
    <row r="572" spans="1:12" s="206" customFormat="1" ht="13.8">
      <c r="A572" s="412" t="s">
        <v>6224</v>
      </c>
      <c r="B572" s="412" t="s">
        <v>5812</v>
      </c>
      <c r="C572" s="258">
        <v>23148.959999999999</v>
      </c>
      <c r="D572" s="414">
        <v>0</v>
      </c>
      <c r="E572" s="414">
        <v>0</v>
      </c>
      <c r="F572" s="414">
        <v>23148.959999999999</v>
      </c>
      <c r="G572" s="414">
        <v>0</v>
      </c>
      <c r="H572" s="414">
        <v>0</v>
      </c>
      <c r="I572" s="414">
        <v>11574.48</v>
      </c>
      <c r="J572" s="414">
        <v>0</v>
      </c>
      <c r="K572" s="414">
        <v>11574.48</v>
      </c>
      <c r="L572" s="266"/>
    </row>
    <row r="573" spans="1:12" s="206" customFormat="1" ht="13.8">
      <c r="A573" s="412" t="s">
        <v>6225</v>
      </c>
      <c r="B573" s="412" t="s">
        <v>5812</v>
      </c>
      <c r="C573" s="258">
        <v>23855.5</v>
      </c>
      <c r="D573" s="414">
        <v>0</v>
      </c>
      <c r="E573" s="414">
        <v>0</v>
      </c>
      <c r="F573" s="414">
        <v>23855.5</v>
      </c>
      <c r="G573" s="414">
        <v>0</v>
      </c>
      <c r="H573" s="414">
        <v>0</v>
      </c>
      <c r="I573" s="414">
        <v>11927.75</v>
      </c>
      <c r="J573" s="414">
        <v>0</v>
      </c>
      <c r="K573" s="414">
        <v>11927.75</v>
      </c>
      <c r="L573" s="266"/>
    </row>
    <row r="574" spans="1:12" s="206" customFormat="1" ht="13.8">
      <c r="A574" s="412" t="s">
        <v>6226</v>
      </c>
      <c r="B574" s="412" t="s">
        <v>5816</v>
      </c>
      <c r="C574" s="258">
        <v>23592</v>
      </c>
      <c r="D574" s="414">
        <v>0</v>
      </c>
      <c r="E574" s="414">
        <v>0</v>
      </c>
      <c r="F574" s="414">
        <v>23592</v>
      </c>
      <c r="G574" s="414">
        <v>0</v>
      </c>
      <c r="H574" s="414">
        <v>0</v>
      </c>
      <c r="I574" s="414">
        <v>11796</v>
      </c>
      <c r="J574" s="414">
        <v>0</v>
      </c>
      <c r="K574" s="414">
        <v>11796</v>
      </c>
      <c r="L574" s="266"/>
    </row>
    <row r="575" spans="1:12" s="206" customFormat="1" ht="13.8">
      <c r="A575" s="412" t="s">
        <v>6227</v>
      </c>
      <c r="B575" s="412" t="s">
        <v>5816</v>
      </c>
      <c r="C575" s="258">
        <v>17650</v>
      </c>
      <c r="D575" s="414">
        <v>0</v>
      </c>
      <c r="E575" s="414">
        <v>0</v>
      </c>
      <c r="F575" s="414">
        <v>17650</v>
      </c>
      <c r="G575" s="414">
        <v>0</v>
      </c>
      <c r="H575" s="414">
        <v>0</v>
      </c>
      <c r="I575" s="414">
        <v>8825</v>
      </c>
      <c r="J575" s="414">
        <v>0</v>
      </c>
      <c r="K575" s="414">
        <v>8825</v>
      </c>
      <c r="L575" s="266"/>
    </row>
    <row r="576" spans="1:12" s="206" customFormat="1" ht="13.8">
      <c r="A576" s="412" t="s">
        <v>6228</v>
      </c>
      <c r="B576" s="412" t="s">
        <v>5816</v>
      </c>
      <c r="C576" s="258">
        <v>23792</v>
      </c>
      <c r="D576" s="414">
        <v>0</v>
      </c>
      <c r="E576" s="414">
        <v>0</v>
      </c>
      <c r="F576" s="414">
        <v>23792</v>
      </c>
      <c r="G576" s="414">
        <v>0</v>
      </c>
      <c r="H576" s="414">
        <v>0</v>
      </c>
      <c r="I576" s="414">
        <v>11896</v>
      </c>
      <c r="J576" s="414">
        <v>0</v>
      </c>
      <c r="K576" s="414">
        <v>11896</v>
      </c>
      <c r="L576" s="266"/>
    </row>
    <row r="577" spans="1:12" s="206" customFormat="1" ht="13.8">
      <c r="A577" s="412" t="s">
        <v>6229</v>
      </c>
      <c r="B577" s="412" t="s">
        <v>5816</v>
      </c>
      <c r="C577" s="258">
        <v>23855.5</v>
      </c>
      <c r="D577" s="414">
        <v>0</v>
      </c>
      <c r="E577" s="414">
        <v>0</v>
      </c>
      <c r="F577" s="414">
        <v>23855.5</v>
      </c>
      <c r="G577" s="414">
        <v>0</v>
      </c>
      <c r="H577" s="414">
        <v>0</v>
      </c>
      <c r="I577" s="414">
        <v>11927.75</v>
      </c>
      <c r="J577" s="414">
        <v>0</v>
      </c>
      <c r="K577" s="414">
        <v>11927.75</v>
      </c>
      <c r="L577" s="266"/>
    </row>
    <row r="578" spans="1:12" s="206" customFormat="1" ht="13.8">
      <c r="A578" s="412" t="s">
        <v>6230</v>
      </c>
      <c r="B578" s="412" t="s">
        <v>5816</v>
      </c>
      <c r="C578" s="258">
        <v>28105</v>
      </c>
      <c r="D578" s="414">
        <v>0</v>
      </c>
      <c r="E578" s="414">
        <v>0</v>
      </c>
      <c r="F578" s="414">
        <v>28105</v>
      </c>
      <c r="G578" s="414">
        <v>0</v>
      </c>
      <c r="H578" s="414">
        <v>0</v>
      </c>
      <c r="I578" s="414">
        <v>14052.5</v>
      </c>
      <c r="J578" s="414">
        <v>0</v>
      </c>
      <c r="K578" s="414">
        <v>14052.5</v>
      </c>
      <c r="L578" s="266"/>
    </row>
    <row r="579" spans="1:12" s="206" customFormat="1" ht="13.8">
      <c r="A579" s="412" t="s">
        <v>6231</v>
      </c>
      <c r="B579" s="412" t="s">
        <v>5816</v>
      </c>
      <c r="C579" s="258">
        <v>19600</v>
      </c>
      <c r="D579" s="414">
        <v>0</v>
      </c>
      <c r="E579" s="414">
        <v>0</v>
      </c>
      <c r="F579" s="414">
        <v>19600</v>
      </c>
      <c r="G579" s="414">
        <v>0</v>
      </c>
      <c r="H579" s="414">
        <v>0</v>
      </c>
      <c r="I579" s="414">
        <v>9800</v>
      </c>
      <c r="J579" s="414">
        <v>0</v>
      </c>
      <c r="K579" s="414">
        <v>9800</v>
      </c>
      <c r="L579" s="266"/>
    </row>
    <row r="580" spans="1:12" s="206" customFormat="1" ht="13.8">
      <c r="A580" s="412" t="s">
        <v>6232</v>
      </c>
      <c r="B580" s="412" t="s">
        <v>5816</v>
      </c>
      <c r="C580" s="258">
        <v>20000</v>
      </c>
      <c r="D580" s="414">
        <v>0</v>
      </c>
      <c r="E580" s="414">
        <v>0</v>
      </c>
      <c r="F580" s="414">
        <v>20000</v>
      </c>
      <c r="G580" s="414">
        <v>0</v>
      </c>
      <c r="H580" s="414">
        <v>0</v>
      </c>
      <c r="I580" s="414">
        <v>10000</v>
      </c>
      <c r="J580" s="414">
        <v>0</v>
      </c>
      <c r="K580" s="414">
        <v>10000</v>
      </c>
      <c r="L580" s="266"/>
    </row>
    <row r="581" spans="1:12" s="206" customFormat="1" ht="13.8">
      <c r="A581" s="412" t="s">
        <v>6233</v>
      </c>
      <c r="B581" s="412" t="s">
        <v>5818</v>
      </c>
      <c r="C581" s="258">
        <v>11288</v>
      </c>
      <c r="D581" s="414">
        <v>0</v>
      </c>
      <c r="E581" s="414">
        <v>0</v>
      </c>
      <c r="F581" s="414">
        <v>11288</v>
      </c>
      <c r="G581" s="414">
        <v>0</v>
      </c>
      <c r="H581" s="414">
        <v>0</v>
      </c>
      <c r="I581" s="414">
        <v>5644</v>
      </c>
      <c r="J581" s="414">
        <v>0</v>
      </c>
      <c r="K581" s="414">
        <v>5644</v>
      </c>
      <c r="L581" s="266"/>
    </row>
    <row r="582" spans="1:12" s="206" customFormat="1" ht="13.8">
      <c r="A582" s="412" t="s">
        <v>6234</v>
      </c>
      <c r="B582" s="412" t="s">
        <v>5818</v>
      </c>
      <c r="C582" s="258">
        <v>12782</v>
      </c>
      <c r="D582" s="414">
        <v>0</v>
      </c>
      <c r="E582" s="414">
        <v>0</v>
      </c>
      <c r="F582" s="414">
        <v>12782</v>
      </c>
      <c r="G582" s="414">
        <v>0</v>
      </c>
      <c r="H582" s="414">
        <v>0</v>
      </c>
      <c r="I582" s="414">
        <v>6391</v>
      </c>
      <c r="J582" s="414">
        <v>0</v>
      </c>
      <c r="K582" s="414">
        <v>6391</v>
      </c>
      <c r="L582" s="266"/>
    </row>
    <row r="583" spans="1:12" s="206" customFormat="1" ht="13.8">
      <c r="A583" s="412" t="s">
        <v>6235</v>
      </c>
      <c r="B583" s="412" t="s">
        <v>6236</v>
      </c>
      <c r="C583" s="258">
        <v>23800</v>
      </c>
      <c r="D583" s="414">
        <v>0</v>
      </c>
      <c r="E583" s="414">
        <v>0</v>
      </c>
      <c r="F583" s="414">
        <v>23800</v>
      </c>
      <c r="G583" s="414">
        <v>0</v>
      </c>
      <c r="H583" s="414">
        <v>0</v>
      </c>
      <c r="I583" s="414">
        <v>11900</v>
      </c>
      <c r="J583" s="414">
        <v>0</v>
      </c>
      <c r="K583" s="414">
        <v>11900</v>
      </c>
      <c r="L583" s="266"/>
    </row>
    <row r="584" spans="1:12" s="206" customFormat="1" ht="13.8">
      <c r="A584" s="412" t="s">
        <v>6237</v>
      </c>
      <c r="B584" s="412" t="s">
        <v>5834</v>
      </c>
      <c r="C584" s="258">
        <v>11733</v>
      </c>
      <c r="D584" s="414">
        <v>0</v>
      </c>
      <c r="E584" s="414">
        <v>0</v>
      </c>
      <c r="F584" s="414">
        <v>11733</v>
      </c>
      <c r="G584" s="414">
        <v>0</v>
      </c>
      <c r="H584" s="414">
        <v>0</v>
      </c>
      <c r="I584" s="414">
        <v>5866.5</v>
      </c>
      <c r="J584" s="414">
        <v>0</v>
      </c>
      <c r="K584" s="414">
        <v>5866.5</v>
      </c>
      <c r="L584" s="266"/>
    </row>
    <row r="585" spans="1:12" s="206" customFormat="1" ht="13.8">
      <c r="A585" s="412" t="s">
        <v>6238</v>
      </c>
      <c r="B585" s="412" t="s">
        <v>5834</v>
      </c>
      <c r="C585" s="258">
        <v>12296</v>
      </c>
      <c r="D585" s="414">
        <v>0</v>
      </c>
      <c r="E585" s="414">
        <v>0</v>
      </c>
      <c r="F585" s="414">
        <v>12296</v>
      </c>
      <c r="G585" s="414">
        <v>0</v>
      </c>
      <c r="H585" s="414">
        <v>0</v>
      </c>
      <c r="I585" s="414">
        <v>6148</v>
      </c>
      <c r="J585" s="414">
        <v>0</v>
      </c>
      <c r="K585" s="414">
        <v>6148</v>
      </c>
      <c r="L585" s="266"/>
    </row>
    <row r="586" spans="1:12" s="206" customFormat="1" ht="13.8">
      <c r="A586" s="412" t="s">
        <v>6239</v>
      </c>
      <c r="B586" s="412" t="s">
        <v>5834</v>
      </c>
      <c r="C586" s="258">
        <v>7632</v>
      </c>
      <c r="D586" s="414">
        <v>0</v>
      </c>
      <c r="E586" s="414">
        <v>0</v>
      </c>
      <c r="F586" s="414">
        <v>7632</v>
      </c>
      <c r="G586" s="414">
        <v>0</v>
      </c>
      <c r="H586" s="414">
        <v>0</v>
      </c>
      <c r="I586" s="414">
        <v>3816</v>
      </c>
      <c r="J586" s="414">
        <v>0</v>
      </c>
      <c r="K586" s="414">
        <v>3816</v>
      </c>
      <c r="L586" s="266"/>
    </row>
    <row r="587" spans="1:12" s="206" customFormat="1" ht="13.8">
      <c r="A587" s="412" t="s">
        <v>6240</v>
      </c>
      <c r="B587" s="412" t="s">
        <v>5834</v>
      </c>
      <c r="C587" s="258">
        <v>12900</v>
      </c>
      <c r="D587" s="414">
        <v>0</v>
      </c>
      <c r="E587" s="414">
        <v>0</v>
      </c>
      <c r="F587" s="414">
        <v>12900</v>
      </c>
      <c r="G587" s="414">
        <v>0</v>
      </c>
      <c r="H587" s="414">
        <v>0</v>
      </c>
      <c r="I587" s="414">
        <v>6450</v>
      </c>
      <c r="J587" s="414">
        <v>0</v>
      </c>
      <c r="K587" s="414">
        <v>6450</v>
      </c>
      <c r="L587" s="266"/>
    </row>
    <row r="588" spans="1:12" s="206" customFormat="1" ht="13.8">
      <c r="A588" s="412" t="s">
        <v>6241</v>
      </c>
      <c r="B588" s="412" t="s">
        <v>5838</v>
      </c>
      <c r="C588" s="258">
        <v>6910</v>
      </c>
      <c r="D588" s="414">
        <v>0</v>
      </c>
      <c r="E588" s="414">
        <v>0</v>
      </c>
      <c r="F588" s="414">
        <v>6910</v>
      </c>
      <c r="G588" s="414">
        <v>0</v>
      </c>
      <c r="H588" s="414">
        <v>0</v>
      </c>
      <c r="I588" s="414">
        <v>3455</v>
      </c>
      <c r="J588" s="414">
        <v>0</v>
      </c>
      <c r="K588" s="414">
        <v>3455</v>
      </c>
      <c r="L588" s="266"/>
    </row>
    <row r="589" spans="1:12" s="206" customFormat="1" ht="13.8">
      <c r="A589" s="412" t="s">
        <v>6242</v>
      </c>
      <c r="B589" s="412" t="s">
        <v>6243</v>
      </c>
      <c r="C589" s="258">
        <v>6553</v>
      </c>
      <c r="D589" s="414">
        <v>0</v>
      </c>
      <c r="E589" s="414">
        <v>0</v>
      </c>
      <c r="F589" s="414">
        <v>6553</v>
      </c>
      <c r="G589" s="414">
        <v>0</v>
      </c>
      <c r="H589" s="414">
        <v>0</v>
      </c>
      <c r="I589" s="414">
        <v>3276.5</v>
      </c>
      <c r="J589" s="414">
        <v>0</v>
      </c>
      <c r="K589" s="414">
        <v>3276.5</v>
      </c>
      <c r="L589" s="266"/>
    </row>
    <row r="590" spans="1:12" s="206" customFormat="1" ht="13.8">
      <c r="A590" s="412" t="s">
        <v>6244</v>
      </c>
      <c r="B590" s="412" t="s">
        <v>5842</v>
      </c>
      <c r="C590" s="258">
        <v>6165</v>
      </c>
      <c r="D590" s="414">
        <v>0</v>
      </c>
      <c r="E590" s="414">
        <v>0</v>
      </c>
      <c r="F590" s="414">
        <v>6165</v>
      </c>
      <c r="G590" s="414">
        <v>0</v>
      </c>
      <c r="H590" s="414">
        <v>0</v>
      </c>
      <c r="I590" s="414">
        <v>3082.5</v>
      </c>
      <c r="J590" s="414">
        <v>0</v>
      </c>
      <c r="K590" s="414">
        <v>3082.5</v>
      </c>
      <c r="L590" s="266"/>
    </row>
    <row r="591" spans="1:12" s="206" customFormat="1" ht="13.8">
      <c r="A591" s="412" t="s">
        <v>6245</v>
      </c>
      <c r="B591" s="412" t="s">
        <v>5842</v>
      </c>
      <c r="C591" s="258">
        <v>7963</v>
      </c>
      <c r="D591" s="414">
        <v>0</v>
      </c>
      <c r="E591" s="414">
        <v>0</v>
      </c>
      <c r="F591" s="414">
        <v>7963</v>
      </c>
      <c r="G591" s="414">
        <v>0</v>
      </c>
      <c r="H591" s="414">
        <v>0</v>
      </c>
      <c r="I591" s="414">
        <v>3981.5</v>
      </c>
      <c r="J591" s="414">
        <v>0</v>
      </c>
      <c r="K591" s="414">
        <v>3981.5</v>
      </c>
      <c r="L591" s="266"/>
    </row>
    <row r="592" spans="1:12" s="206" customFormat="1" ht="13.8">
      <c r="A592" s="412" t="s">
        <v>6246</v>
      </c>
      <c r="B592" s="412" t="s">
        <v>5842</v>
      </c>
      <c r="C592" s="258">
        <v>14638</v>
      </c>
      <c r="D592" s="414">
        <v>0</v>
      </c>
      <c r="E592" s="414">
        <v>0</v>
      </c>
      <c r="F592" s="414">
        <v>14638</v>
      </c>
      <c r="G592" s="414">
        <v>0</v>
      </c>
      <c r="H592" s="414">
        <v>0</v>
      </c>
      <c r="I592" s="414">
        <v>7319</v>
      </c>
      <c r="J592" s="414">
        <v>0</v>
      </c>
      <c r="K592" s="414">
        <v>7319</v>
      </c>
      <c r="L592" s="266"/>
    </row>
    <row r="593" spans="1:12" s="206" customFormat="1" ht="13.8">
      <c r="A593" s="412" t="s">
        <v>6247</v>
      </c>
      <c r="B593" s="412" t="s">
        <v>5848</v>
      </c>
      <c r="C593" s="258">
        <v>12879</v>
      </c>
      <c r="D593" s="414">
        <v>0</v>
      </c>
      <c r="E593" s="414">
        <v>0</v>
      </c>
      <c r="F593" s="414">
        <v>12879</v>
      </c>
      <c r="G593" s="414">
        <v>0</v>
      </c>
      <c r="H593" s="414">
        <v>0</v>
      </c>
      <c r="I593" s="414">
        <v>6439.5</v>
      </c>
      <c r="J593" s="414">
        <v>0</v>
      </c>
      <c r="K593" s="414">
        <v>6439.5</v>
      </c>
      <c r="L593" s="266"/>
    </row>
    <row r="594" spans="1:12" s="206" customFormat="1" ht="13.8">
      <c r="A594" s="412" t="s">
        <v>6248</v>
      </c>
      <c r="B594" s="412" t="s">
        <v>5850</v>
      </c>
      <c r="C594" s="258">
        <v>22049</v>
      </c>
      <c r="D594" s="414">
        <v>0</v>
      </c>
      <c r="E594" s="414">
        <v>0</v>
      </c>
      <c r="F594" s="414">
        <v>22049</v>
      </c>
      <c r="G594" s="414">
        <v>0</v>
      </c>
      <c r="H594" s="414">
        <v>0</v>
      </c>
      <c r="I594" s="414">
        <v>11024.5</v>
      </c>
      <c r="J594" s="414">
        <v>0</v>
      </c>
      <c r="K594" s="414">
        <v>11024.5</v>
      </c>
      <c r="L594" s="266"/>
    </row>
    <row r="595" spans="1:12" s="206" customFormat="1" ht="13.8">
      <c r="A595" s="412" t="s">
        <v>6249</v>
      </c>
      <c r="B595" s="412" t="s">
        <v>5850</v>
      </c>
      <c r="C595" s="258">
        <v>8000</v>
      </c>
      <c r="D595" s="414">
        <v>0</v>
      </c>
      <c r="E595" s="414">
        <v>0</v>
      </c>
      <c r="F595" s="414">
        <v>8000</v>
      </c>
      <c r="G595" s="414">
        <v>0</v>
      </c>
      <c r="H595" s="414">
        <v>0</v>
      </c>
      <c r="I595" s="414">
        <v>4000</v>
      </c>
      <c r="J595" s="414">
        <v>0</v>
      </c>
      <c r="K595" s="414">
        <v>4000</v>
      </c>
      <c r="L595" s="266"/>
    </row>
    <row r="596" spans="1:12" s="206" customFormat="1" ht="13.8">
      <c r="A596" s="412" t="s">
        <v>6250</v>
      </c>
      <c r="B596" s="412" t="s">
        <v>5850</v>
      </c>
      <c r="C596" s="258">
        <v>17112</v>
      </c>
      <c r="D596" s="414">
        <v>0</v>
      </c>
      <c r="E596" s="414">
        <v>0</v>
      </c>
      <c r="F596" s="414">
        <v>17112</v>
      </c>
      <c r="G596" s="414">
        <v>0</v>
      </c>
      <c r="H596" s="414">
        <v>0</v>
      </c>
      <c r="I596" s="414">
        <v>8556</v>
      </c>
      <c r="J596" s="414">
        <v>0</v>
      </c>
      <c r="K596" s="414">
        <v>8556</v>
      </c>
      <c r="L596" s="266"/>
    </row>
    <row r="597" spans="1:12" s="206" customFormat="1" ht="13.8">
      <c r="A597" s="412" t="s">
        <v>6251</v>
      </c>
      <c r="B597" s="412" t="s">
        <v>5850</v>
      </c>
      <c r="C597" s="258">
        <v>8500</v>
      </c>
      <c r="D597" s="414">
        <v>0</v>
      </c>
      <c r="E597" s="414">
        <v>0</v>
      </c>
      <c r="F597" s="414">
        <v>8500</v>
      </c>
      <c r="G597" s="414">
        <v>0</v>
      </c>
      <c r="H597" s="414">
        <v>0</v>
      </c>
      <c r="I597" s="414">
        <v>4250</v>
      </c>
      <c r="J597" s="414">
        <v>0</v>
      </c>
      <c r="K597" s="414">
        <v>4250</v>
      </c>
      <c r="L597" s="266"/>
    </row>
    <row r="598" spans="1:12" s="206" customFormat="1" ht="13.8">
      <c r="A598" s="412" t="s">
        <v>6252</v>
      </c>
      <c r="B598" s="412" t="s">
        <v>5850</v>
      </c>
      <c r="C598" s="258">
        <v>10945</v>
      </c>
      <c r="D598" s="414">
        <v>0</v>
      </c>
      <c r="E598" s="414">
        <v>0</v>
      </c>
      <c r="F598" s="414">
        <v>10945</v>
      </c>
      <c r="G598" s="414">
        <v>0</v>
      </c>
      <c r="H598" s="414">
        <v>0</v>
      </c>
      <c r="I598" s="414">
        <v>5472.5</v>
      </c>
      <c r="J598" s="414">
        <v>0</v>
      </c>
      <c r="K598" s="414">
        <v>5472.5</v>
      </c>
      <c r="L598" s="266"/>
    </row>
    <row r="599" spans="1:12" s="206" customFormat="1" ht="13.8">
      <c r="A599" s="412" t="s">
        <v>6253</v>
      </c>
      <c r="B599" s="412" t="s">
        <v>5850</v>
      </c>
      <c r="C599" s="258">
        <v>11470</v>
      </c>
      <c r="D599" s="414">
        <v>0</v>
      </c>
      <c r="E599" s="414">
        <v>0</v>
      </c>
      <c r="F599" s="414">
        <v>11470</v>
      </c>
      <c r="G599" s="414">
        <v>0</v>
      </c>
      <c r="H599" s="414">
        <v>0</v>
      </c>
      <c r="I599" s="414">
        <v>5735</v>
      </c>
      <c r="J599" s="414">
        <v>0</v>
      </c>
      <c r="K599" s="414">
        <v>5735</v>
      </c>
      <c r="L599" s="266"/>
    </row>
    <row r="600" spans="1:12" s="206" customFormat="1" ht="13.8">
      <c r="A600" s="412" t="s">
        <v>6254</v>
      </c>
      <c r="B600" s="412" t="s">
        <v>6255</v>
      </c>
      <c r="C600" s="258">
        <v>12879</v>
      </c>
      <c r="D600" s="414">
        <v>0</v>
      </c>
      <c r="E600" s="414">
        <v>0</v>
      </c>
      <c r="F600" s="414">
        <v>12879</v>
      </c>
      <c r="G600" s="414">
        <v>0</v>
      </c>
      <c r="H600" s="414">
        <v>0</v>
      </c>
      <c r="I600" s="414">
        <v>6439.5</v>
      </c>
      <c r="J600" s="414">
        <v>0</v>
      </c>
      <c r="K600" s="414">
        <v>6439.5</v>
      </c>
      <c r="L600" s="266"/>
    </row>
    <row r="601" spans="1:12" s="206" customFormat="1" ht="13.8">
      <c r="A601" s="412" t="s">
        <v>6256</v>
      </c>
      <c r="B601" s="412" t="s">
        <v>5860</v>
      </c>
      <c r="C601" s="258">
        <v>8122</v>
      </c>
      <c r="D601" s="414">
        <v>0</v>
      </c>
      <c r="E601" s="414">
        <v>0</v>
      </c>
      <c r="F601" s="414">
        <v>8122</v>
      </c>
      <c r="G601" s="414">
        <v>0</v>
      </c>
      <c r="H601" s="414">
        <v>0</v>
      </c>
      <c r="I601" s="414">
        <v>4061</v>
      </c>
      <c r="J601" s="414">
        <v>0</v>
      </c>
      <c r="K601" s="414">
        <v>4061</v>
      </c>
      <c r="L601" s="266"/>
    </row>
    <row r="602" spans="1:12" s="206" customFormat="1" ht="13.8">
      <c r="A602" s="412" t="s">
        <v>6257</v>
      </c>
      <c r="B602" s="412" t="s">
        <v>5860</v>
      </c>
      <c r="C602" s="258">
        <v>8512</v>
      </c>
      <c r="D602" s="414">
        <v>0</v>
      </c>
      <c r="E602" s="414">
        <v>0</v>
      </c>
      <c r="F602" s="414">
        <v>8512</v>
      </c>
      <c r="G602" s="414">
        <v>0</v>
      </c>
      <c r="H602" s="414">
        <v>0</v>
      </c>
      <c r="I602" s="414">
        <v>4256</v>
      </c>
      <c r="J602" s="414">
        <v>0</v>
      </c>
      <c r="K602" s="414">
        <v>4256</v>
      </c>
      <c r="L602" s="266"/>
    </row>
    <row r="603" spans="1:12" s="206" customFormat="1" ht="13.8">
      <c r="A603" s="412" t="s">
        <v>6258</v>
      </c>
      <c r="B603" s="412" t="s">
        <v>5860</v>
      </c>
      <c r="C603" s="258">
        <v>17128</v>
      </c>
      <c r="D603" s="414">
        <v>0</v>
      </c>
      <c r="E603" s="414">
        <v>0</v>
      </c>
      <c r="F603" s="414">
        <v>17128</v>
      </c>
      <c r="G603" s="414">
        <v>0</v>
      </c>
      <c r="H603" s="414">
        <v>0</v>
      </c>
      <c r="I603" s="414">
        <v>8564</v>
      </c>
      <c r="J603" s="414">
        <v>0</v>
      </c>
      <c r="K603" s="414">
        <v>8564</v>
      </c>
      <c r="L603" s="266"/>
    </row>
    <row r="604" spans="1:12" s="206" customFormat="1" ht="13.8">
      <c r="A604" s="412" t="s">
        <v>6259</v>
      </c>
      <c r="B604" s="412" t="s">
        <v>5860</v>
      </c>
      <c r="C604" s="258">
        <v>17705</v>
      </c>
      <c r="D604" s="414">
        <v>0</v>
      </c>
      <c r="E604" s="414">
        <v>0</v>
      </c>
      <c r="F604" s="414">
        <v>17705</v>
      </c>
      <c r="G604" s="414">
        <v>0</v>
      </c>
      <c r="H604" s="414">
        <v>0</v>
      </c>
      <c r="I604" s="414">
        <v>8852.5</v>
      </c>
      <c r="J604" s="414">
        <v>0</v>
      </c>
      <c r="K604" s="414">
        <v>8852.5</v>
      </c>
      <c r="L604" s="266"/>
    </row>
    <row r="605" spans="1:12" s="206" customFormat="1" ht="13.8">
      <c r="A605" s="412" t="s">
        <v>6260</v>
      </c>
      <c r="B605" s="412" t="s">
        <v>5860</v>
      </c>
      <c r="C605" s="258">
        <v>12182.67</v>
      </c>
      <c r="D605" s="414">
        <v>0</v>
      </c>
      <c r="E605" s="414">
        <v>0</v>
      </c>
      <c r="F605" s="414">
        <v>12182.67</v>
      </c>
      <c r="G605" s="414">
        <v>0</v>
      </c>
      <c r="H605" s="414">
        <v>0</v>
      </c>
      <c r="I605" s="414">
        <v>6091.335</v>
      </c>
      <c r="J605" s="414">
        <v>0</v>
      </c>
      <c r="K605" s="414">
        <v>6091.335</v>
      </c>
      <c r="L605" s="266"/>
    </row>
    <row r="606" spans="1:12" s="206" customFormat="1" ht="13.8">
      <c r="A606" s="412" t="s">
        <v>6261</v>
      </c>
      <c r="B606" s="412" t="s">
        <v>5860</v>
      </c>
      <c r="C606" s="258">
        <v>8257.82</v>
      </c>
      <c r="D606" s="414">
        <v>0</v>
      </c>
      <c r="E606" s="414">
        <v>0</v>
      </c>
      <c r="F606" s="414">
        <v>8257.82</v>
      </c>
      <c r="G606" s="414">
        <v>0</v>
      </c>
      <c r="H606" s="414">
        <v>0</v>
      </c>
      <c r="I606" s="414">
        <v>4128.91</v>
      </c>
      <c r="J606" s="414">
        <v>0</v>
      </c>
      <c r="K606" s="414">
        <v>4128.91</v>
      </c>
      <c r="L606" s="266"/>
    </row>
    <row r="607" spans="1:12" s="206" customFormat="1" ht="13.8">
      <c r="A607" s="412" t="s">
        <v>6262</v>
      </c>
      <c r="B607" s="412" t="s">
        <v>5860</v>
      </c>
      <c r="C607" s="258">
        <v>24096</v>
      </c>
      <c r="D607" s="414">
        <v>0</v>
      </c>
      <c r="E607" s="414">
        <v>0</v>
      </c>
      <c r="F607" s="414">
        <v>24096</v>
      </c>
      <c r="G607" s="414">
        <v>0</v>
      </c>
      <c r="H607" s="414">
        <v>0</v>
      </c>
      <c r="I607" s="414">
        <v>12048</v>
      </c>
      <c r="J607" s="414">
        <v>0</v>
      </c>
      <c r="K607" s="414">
        <v>12048</v>
      </c>
      <c r="L607" s="266"/>
    </row>
    <row r="608" spans="1:12" s="206" customFormat="1" ht="13.8">
      <c r="A608" s="412" t="s">
        <v>6263</v>
      </c>
      <c r="B608" s="412" t="s">
        <v>5860</v>
      </c>
      <c r="C608" s="258">
        <v>9920</v>
      </c>
      <c r="D608" s="414">
        <v>0</v>
      </c>
      <c r="E608" s="414">
        <v>0</v>
      </c>
      <c r="F608" s="414">
        <v>9920</v>
      </c>
      <c r="G608" s="414">
        <v>0</v>
      </c>
      <c r="H608" s="414">
        <v>0</v>
      </c>
      <c r="I608" s="414">
        <v>4960</v>
      </c>
      <c r="J608" s="414">
        <v>0</v>
      </c>
      <c r="K608" s="414">
        <v>4960</v>
      </c>
      <c r="L608" s="266"/>
    </row>
    <row r="609" spans="1:12" s="206" customFormat="1" ht="13.8">
      <c r="A609" s="412" t="s">
        <v>6264</v>
      </c>
      <c r="B609" s="412" t="s">
        <v>5862</v>
      </c>
      <c r="C609" s="258">
        <v>12694</v>
      </c>
      <c r="D609" s="414">
        <v>0</v>
      </c>
      <c r="E609" s="414">
        <v>0</v>
      </c>
      <c r="F609" s="414">
        <v>12694</v>
      </c>
      <c r="G609" s="414">
        <v>0</v>
      </c>
      <c r="H609" s="414">
        <v>0</v>
      </c>
      <c r="I609" s="414">
        <v>6347</v>
      </c>
      <c r="J609" s="414">
        <v>0</v>
      </c>
      <c r="K609" s="414">
        <v>6347</v>
      </c>
      <c r="L609" s="266"/>
    </row>
    <row r="610" spans="1:12" s="206" customFormat="1" ht="13.8">
      <c r="A610" s="412" t="s">
        <v>6265</v>
      </c>
      <c r="B610" s="412" t="s">
        <v>5862</v>
      </c>
      <c r="C610" s="258">
        <v>6165</v>
      </c>
      <c r="D610" s="414">
        <v>0</v>
      </c>
      <c r="E610" s="414">
        <v>0</v>
      </c>
      <c r="F610" s="414">
        <v>6165</v>
      </c>
      <c r="G610" s="414">
        <v>0</v>
      </c>
      <c r="H610" s="414">
        <v>0</v>
      </c>
      <c r="I610" s="414">
        <v>3082.5</v>
      </c>
      <c r="J610" s="414">
        <v>0</v>
      </c>
      <c r="K610" s="414">
        <v>3082.5</v>
      </c>
      <c r="L610" s="266"/>
    </row>
    <row r="611" spans="1:12" s="206" customFormat="1" ht="13.8">
      <c r="A611" s="412" t="s">
        <v>6266</v>
      </c>
      <c r="B611" s="412" t="s">
        <v>5862</v>
      </c>
      <c r="C611" s="258">
        <v>7783</v>
      </c>
      <c r="D611" s="414">
        <v>0</v>
      </c>
      <c r="E611" s="414">
        <v>0</v>
      </c>
      <c r="F611" s="414">
        <v>7783</v>
      </c>
      <c r="G611" s="414">
        <v>0</v>
      </c>
      <c r="H611" s="414">
        <v>0</v>
      </c>
      <c r="I611" s="414">
        <v>3891.5</v>
      </c>
      <c r="J611" s="414">
        <v>0</v>
      </c>
      <c r="K611" s="414">
        <v>3891.5</v>
      </c>
      <c r="L611" s="266"/>
    </row>
    <row r="612" spans="1:12" s="206" customFormat="1" ht="13.8">
      <c r="A612" s="412" t="s">
        <v>6267</v>
      </c>
      <c r="B612" s="412" t="s">
        <v>5862</v>
      </c>
      <c r="C612" s="258">
        <v>8257.82</v>
      </c>
      <c r="D612" s="414">
        <v>0</v>
      </c>
      <c r="E612" s="414">
        <v>0</v>
      </c>
      <c r="F612" s="414">
        <v>8257.82</v>
      </c>
      <c r="G612" s="414">
        <v>0</v>
      </c>
      <c r="H612" s="414">
        <v>0</v>
      </c>
      <c r="I612" s="414">
        <v>4128.91</v>
      </c>
      <c r="J612" s="414">
        <v>0</v>
      </c>
      <c r="K612" s="414">
        <v>4128.91</v>
      </c>
      <c r="L612" s="266"/>
    </row>
    <row r="613" spans="1:12" s="206" customFormat="1" ht="13.8">
      <c r="A613" s="412" t="s">
        <v>6268</v>
      </c>
      <c r="B613" s="412" t="s">
        <v>5862</v>
      </c>
      <c r="C613" s="258">
        <v>7115</v>
      </c>
      <c r="D613" s="414">
        <v>0</v>
      </c>
      <c r="E613" s="414">
        <v>0</v>
      </c>
      <c r="F613" s="414">
        <v>7115</v>
      </c>
      <c r="G613" s="414">
        <v>0</v>
      </c>
      <c r="H613" s="414">
        <v>0</v>
      </c>
      <c r="I613" s="414">
        <v>3557.5</v>
      </c>
      <c r="J613" s="414">
        <v>0</v>
      </c>
      <c r="K613" s="414">
        <v>3557.5</v>
      </c>
      <c r="L613" s="266"/>
    </row>
    <row r="614" spans="1:12" s="206" customFormat="1" ht="13.8">
      <c r="A614" s="412" t="s">
        <v>6269</v>
      </c>
      <c r="B614" s="412" t="s">
        <v>5862</v>
      </c>
      <c r="C614" s="258">
        <v>7457</v>
      </c>
      <c r="D614" s="414">
        <v>0</v>
      </c>
      <c r="E614" s="414">
        <v>0</v>
      </c>
      <c r="F614" s="414">
        <v>7457</v>
      </c>
      <c r="G614" s="414">
        <v>0</v>
      </c>
      <c r="H614" s="414">
        <v>0</v>
      </c>
      <c r="I614" s="414">
        <v>3728.5</v>
      </c>
      <c r="J614" s="414">
        <v>0</v>
      </c>
      <c r="K614" s="414">
        <v>3728.5</v>
      </c>
      <c r="L614" s="266"/>
    </row>
    <row r="615" spans="1:12" s="206" customFormat="1" ht="13.8">
      <c r="A615" s="412" t="s">
        <v>6270</v>
      </c>
      <c r="B615" s="412" t="s">
        <v>5862</v>
      </c>
      <c r="C615" s="258">
        <v>7000</v>
      </c>
      <c r="D615" s="414">
        <v>0</v>
      </c>
      <c r="E615" s="414">
        <v>0</v>
      </c>
      <c r="F615" s="414">
        <v>7000</v>
      </c>
      <c r="G615" s="414">
        <v>0</v>
      </c>
      <c r="H615" s="414">
        <v>0</v>
      </c>
      <c r="I615" s="414">
        <v>3500</v>
      </c>
      <c r="J615" s="414">
        <v>0</v>
      </c>
      <c r="K615" s="414">
        <v>3500</v>
      </c>
      <c r="L615" s="266"/>
    </row>
    <row r="616" spans="1:12" s="206" customFormat="1" ht="13.8">
      <c r="A616" s="412" t="s">
        <v>6271</v>
      </c>
      <c r="B616" s="412" t="s">
        <v>5862</v>
      </c>
      <c r="C616" s="258">
        <v>14641</v>
      </c>
      <c r="D616" s="414">
        <v>0</v>
      </c>
      <c r="E616" s="414">
        <v>0</v>
      </c>
      <c r="F616" s="414">
        <v>14641</v>
      </c>
      <c r="G616" s="414">
        <v>0</v>
      </c>
      <c r="H616" s="414">
        <v>0</v>
      </c>
      <c r="I616" s="414">
        <v>7320.5</v>
      </c>
      <c r="J616" s="414">
        <v>0</v>
      </c>
      <c r="K616" s="414">
        <v>7320.5</v>
      </c>
      <c r="L616" s="266"/>
    </row>
    <row r="617" spans="1:12" s="206" customFormat="1" ht="13.8">
      <c r="A617" s="412" t="s">
        <v>6272</v>
      </c>
      <c r="B617" s="412" t="s">
        <v>5862</v>
      </c>
      <c r="C617" s="258">
        <v>15150</v>
      </c>
      <c r="D617" s="414">
        <v>0</v>
      </c>
      <c r="E617" s="414">
        <v>0</v>
      </c>
      <c r="F617" s="414">
        <v>15150</v>
      </c>
      <c r="G617" s="414">
        <v>0</v>
      </c>
      <c r="H617" s="414">
        <v>0</v>
      </c>
      <c r="I617" s="414">
        <v>7575</v>
      </c>
      <c r="J617" s="414">
        <v>0</v>
      </c>
      <c r="K617" s="414">
        <v>7575</v>
      </c>
      <c r="L617" s="266"/>
    </row>
    <row r="618" spans="1:12" s="206" customFormat="1" ht="13.8">
      <c r="A618" s="412" t="s">
        <v>6273</v>
      </c>
      <c r="B618" s="412" t="s">
        <v>5862</v>
      </c>
      <c r="C618" s="258">
        <v>9920</v>
      </c>
      <c r="D618" s="414">
        <v>0</v>
      </c>
      <c r="E618" s="414">
        <v>0</v>
      </c>
      <c r="F618" s="414">
        <v>9920</v>
      </c>
      <c r="G618" s="414">
        <v>0</v>
      </c>
      <c r="H618" s="414">
        <v>0</v>
      </c>
      <c r="I618" s="414">
        <v>4960</v>
      </c>
      <c r="J618" s="414">
        <v>0</v>
      </c>
      <c r="K618" s="414">
        <v>4960</v>
      </c>
      <c r="L618" s="266"/>
    </row>
    <row r="619" spans="1:12" s="206" customFormat="1" ht="13.8">
      <c r="A619" s="412" t="s">
        <v>6274</v>
      </c>
      <c r="B619" s="412" t="s">
        <v>5866</v>
      </c>
      <c r="C619" s="258">
        <v>7802</v>
      </c>
      <c r="D619" s="414">
        <v>0</v>
      </c>
      <c r="E619" s="414">
        <v>0</v>
      </c>
      <c r="F619" s="414">
        <v>7802</v>
      </c>
      <c r="G619" s="414">
        <v>0</v>
      </c>
      <c r="H619" s="414">
        <v>0</v>
      </c>
      <c r="I619" s="414">
        <v>3901</v>
      </c>
      <c r="J619" s="414">
        <v>0</v>
      </c>
      <c r="K619" s="414">
        <v>3901</v>
      </c>
      <c r="L619" s="266"/>
    </row>
    <row r="620" spans="1:12" s="206" customFormat="1" ht="13.8">
      <c r="A620" s="412" t="s">
        <v>6275</v>
      </c>
      <c r="B620" s="412" t="s">
        <v>5866</v>
      </c>
      <c r="C620" s="258">
        <v>10200</v>
      </c>
      <c r="D620" s="414">
        <v>0</v>
      </c>
      <c r="E620" s="414">
        <v>0</v>
      </c>
      <c r="F620" s="414">
        <v>10200</v>
      </c>
      <c r="G620" s="414">
        <v>0</v>
      </c>
      <c r="H620" s="414">
        <v>0</v>
      </c>
      <c r="I620" s="414">
        <v>5100</v>
      </c>
      <c r="J620" s="414">
        <v>0</v>
      </c>
      <c r="K620" s="414">
        <v>5100</v>
      </c>
      <c r="L620" s="266"/>
    </row>
    <row r="621" spans="1:12" s="206" customFormat="1" ht="13.8">
      <c r="A621" s="412" t="s">
        <v>6276</v>
      </c>
      <c r="B621" s="412" t="s">
        <v>5866</v>
      </c>
      <c r="C621" s="258">
        <v>9370.39</v>
      </c>
      <c r="D621" s="414">
        <v>0</v>
      </c>
      <c r="E621" s="414">
        <v>0</v>
      </c>
      <c r="F621" s="414">
        <v>9370.39</v>
      </c>
      <c r="G621" s="414">
        <v>0</v>
      </c>
      <c r="H621" s="414">
        <v>0</v>
      </c>
      <c r="I621" s="414">
        <v>4685.1949999999997</v>
      </c>
      <c r="J621" s="414">
        <v>0</v>
      </c>
      <c r="K621" s="414">
        <v>4685.1949999999997</v>
      </c>
      <c r="L621" s="266"/>
    </row>
    <row r="622" spans="1:12" s="206" customFormat="1" ht="13.8">
      <c r="A622" s="412" t="s">
        <v>6277</v>
      </c>
      <c r="B622" s="412" t="s">
        <v>6278</v>
      </c>
      <c r="C622" s="258">
        <v>5883</v>
      </c>
      <c r="D622" s="414">
        <v>0</v>
      </c>
      <c r="E622" s="414">
        <v>0</v>
      </c>
      <c r="F622" s="414">
        <v>5883</v>
      </c>
      <c r="G622" s="414">
        <v>0</v>
      </c>
      <c r="H622" s="414">
        <v>0</v>
      </c>
      <c r="I622" s="414">
        <v>2941.5</v>
      </c>
      <c r="J622" s="414">
        <v>0</v>
      </c>
      <c r="K622" s="414">
        <v>2941.5</v>
      </c>
      <c r="L622" s="266"/>
    </row>
    <row r="623" spans="1:12" s="206" customFormat="1" ht="13.8">
      <c r="A623" s="412" t="s">
        <v>6279</v>
      </c>
      <c r="B623" s="412" t="s">
        <v>6278</v>
      </c>
      <c r="C623" s="258">
        <v>6165</v>
      </c>
      <c r="D623" s="414">
        <v>0</v>
      </c>
      <c r="E623" s="414">
        <v>0</v>
      </c>
      <c r="F623" s="414">
        <v>6165</v>
      </c>
      <c r="G623" s="414">
        <v>0</v>
      </c>
      <c r="H623" s="414">
        <v>0</v>
      </c>
      <c r="I623" s="414">
        <v>3082.5</v>
      </c>
      <c r="J623" s="414">
        <v>0</v>
      </c>
      <c r="K623" s="414">
        <v>3082.5</v>
      </c>
      <c r="L623" s="266"/>
    </row>
    <row r="624" spans="1:12" s="206" customFormat="1" ht="13.8">
      <c r="A624" s="412" t="s">
        <v>6280</v>
      </c>
      <c r="B624" s="412" t="s">
        <v>5878</v>
      </c>
      <c r="C624" s="258">
        <v>11147.67</v>
      </c>
      <c r="D624" s="414">
        <v>0</v>
      </c>
      <c r="E624" s="414">
        <v>0</v>
      </c>
      <c r="F624" s="414">
        <v>11147.67</v>
      </c>
      <c r="G624" s="414">
        <v>0</v>
      </c>
      <c r="H624" s="414">
        <v>0</v>
      </c>
      <c r="I624" s="414">
        <v>5573.835</v>
      </c>
      <c r="J624" s="414">
        <v>0</v>
      </c>
      <c r="K624" s="414">
        <v>5573.835</v>
      </c>
      <c r="L624" s="266"/>
    </row>
    <row r="625" spans="1:12" s="206" customFormat="1" ht="13.8">
      <c r="A625" s="412" t="s">
        <v>6281</v>
      </c>
      <c r="B625" s="412" t="s">
        <v>5878</v>
      </c>
      <c r="C625" s="258">
        <v>18313</v>
      </c>
      <c r="D625" s="414">
        <v>0</v>
      </c>
      <c r="E625" s="414">
        <v>0</v>
      </c>
      <c r="F625" s="414">
        <v>18313</v>
      </c>
      <c r="G625" s="414">
        <v>0</v>
      </c>
      <c r="H625" s="414">
        <v>0</v>
      </c>
      <c r="I625" s="414">
        <v>9156.5</v>
      </c>
      <c r="J625" s="414">
        <v>0</v>
      </c>
      <c r="K625" s="414">
        <v>9156.5</v>
      </c>
      <c r="L625" s="266"/>
    </row>
    <row r="626" spans="1:12" s="206" customFormat="1" ht="13.8">
      <c r="A626" s="412" t="s">
        <v>6282</v>
      </c>
      <c r="B626" s="412" t="s">
        <v>6073</v>
      </c>
      <c r="C626" s="258">
        <v>7656</v>
      </c>
      <c r="D626" s="414">
        <v>0</v>
      </c>
      <c r="E626" s="414">
        <v>0</v>
      </c>
      <c r="F626" s="414">
        <v>7656</v>
      </c>
      <c r="G626" s="414">
        <v>0</v>
      </c>
      <c r="H626" s="414">
        <v>0</v>
      </c>
      <c r="I626" s="414">
        <v>3828</v>
      </c>
      <c r="J626" s="414">
        <v>0</v>
      </c>
      <c r="K626" s="414">
        <v>3828</v>
      </c>
      <c r="L626" s="266"/>
    </row>
    <row r="627" spans="1:12" s="206" customFormat="1" ht="13.8">
      <c r="A627" s="412" t="s">
        <v>6283</v>
      </c>
      <c r="B627" s="412" t="s">
        <v>6073</v>
      </c>
      <c r="C627" s="258">
        <v>8023</v>
      </c>
      <c r="D627" s="414">
        <v>0</v>
      </c>
      <c r="E627" s="414">
        <v>0</v>
      </c>
      <c r="F627" s="414">
        <v>8023</v>
      </c>
      <c r="G627" s="414">
        <v>0</v>
      </c>
      <c r="H627" s="414">
        <v>0</v>
      </c>
      <c r="I627" s="414">
        <v>4011.5</v>
      </c>
      <c r="J627" s="414">
        <v>0</v>
      </c>
      <c r="K627" s="414">
        <v>4011.5</v>
      </c>
      <c r="L627" s="266"/>
    </row>
    <row r="628" spans="1:12" s="206" customFormat="1" ht="13.8">
      <c r="A628" s="412" t="s">
        <v>6284</v>
      </c>
      <c r="B628" s="412" t="s">
        <v>5903</v>
      </c>
      <c r="C628" s="258">
        <v>5400</v>
      </c>
      <c r="D628" s="414">
        <v>0</v>
      </c>
      <c r="E628" s="414">
        <v>0</v>
      </c>
      <c r="F628" s="414">
        <v>5400</v>
      </c>
      <c r="G628" s="414">
        <v>0</v>
      </c>
      <c r="H628" s="414">
        <v>0</v>
      </c>
      <c r="I628" s="414">
        <v>2700</v>
      </c>
      <c r="J628" s="414">
        <v>0</v>
      </c>
      <c r="K628" s="414">
        <v>2700</v>
      </c>
      <c r="L628" s="266"/>
    </row>
    <row r="629" spans="1:12" s="206" customFormat="1" ht="13.8">
      <c r="A629" s="412" t="s">
        <v>6285</v>
      </c>
      <c r="B629" s="412" t="s">
        <v>5903</v>
      </c>
      <c r="C629" s="258">
        <v>8760.58</v>
      </c>
      <c r="D629" s="414">
        <v>0</v>
      </c>
      <c r="E629" s="414">
        <v>0</v>
      </c>
      <c r="F629" s="414">
        <v>8760.58</v>
      </c>
      <c r="G629" s="414">
        <v>0</v>
      </c>
      <c r="H629" s="414">
        <v>0</v>
      </c>
      <c r="I629" s="414">
        <v>4380.29</v>
      </c>
      <c r="J629" s="414">
        <v>0</v>
      </c>
      <c r="K629" s="414">
        <v>4380.29</v>
      </c>
      <c r="L629" s="266"/>
    </row>
    <row r="630" spans="1:12" s="206" customFormat="1" ht="13.8">
      <c r="A630" s="412" t="s">
        <v>6286</v>
      </c>
      <c r="B630" s="412" t="s">
        <v>5903</v>
      </c>
      <c r="C630" s="258">
        <v>6600</v>
      </c>
      <c r="D630" s="414">
        <v>0</v>
      </c>
      <c r="E630" s="414">
        <v>0</v>
      </c>
      <c r="F630" s="414">
        <v>6600</v>
      </c>
      <c r="G630" s="414">
        <v>0</v>
      </c>
      <c r="H630" s="414">
        <v>0</v>
      </c>
      <c r="I630" s="414">
        <v>3300</v>
      </c>
      <c r="J630" s="414">
        <v>0</v>
      </c>
      <c r="K630" s="414">
        <v>3300</v>
      </c>
      <c r="L630" s="266"/>
    </row>
    <row r="631" spans="1:12" s="206" customFormat="1" ht="13.8">
      <c r="A631" s="412" t="s">
        <v>6287</v>
      </c>
      <c r="B631" s="412" t="s">
        <v>5903</v>
      </c>
      <c r="C631" s="258">
        <v>7474</v>
      </c>
      <c r="D631" s="414">
        <v>0</v>
      </c>
      <c r="E631" s="414">
        <v>0</v>
      </c>
      <c r="F631" s="414">
        <v>7474</v>
      </c>
      <c r="G631" s="414">
        <v>0</v>
      </c>
      <c r="H631" s="414">
        <v>0</v>
      </c>
      <c r="I631" s="414">
        <v>3737</v>
      </c>
      <c r="J631" s="414">
        <v>0</v>
      </c>
      <c r="K631" s="414">
        <v>3737</v>
      </c>
      <c r="L631" s="266"/>
    </row>
    <row r="632" spans="1:12" s="206" customFormat="1" ht="13.8">
      <c r="A632" s="412" t="s">
        <v>6288</v>
      </c>
      <c r="B632" s="412" t="s">
        <v>4699</v>
      </c>
      <c r="C632" s="258">
        <v>7719</v>
      </c>
      <c r="D632" s="414">
        <v>0</v>
      </c>
      <c r="E632" s="414">
        <v>0</v>
      </c>
      <c r="F632" s="414">
        <v>7719</v>
      </c>
      <c r="G632" s="414">
        <v>0</v>
      </c>
      <c r="H632" s="414">
        <v>0</v>
      </c>
      <c r="I632" s="414">
        <v>3859.5</v>
      </c>
      <c r="J632" s="414">
        <v>0</v>
      </c>
      <c r="K632" s="414">
        <v>3859.5</v>
      </c>
      <c r="L632" s="266"/>
    </row>
    <row r="633" spans="1:12" s="206" customFormat="1" ht="13.8">
      <c r="A633" s="412" t="s">
        <v>6289</v>
      </c>
      <c r="B633" s="412" t="s">
        <v>5918</v>
      </c>
      <c r="C633" s="258">
        <v>7457</v>
      </c>
      <c r="D633" s="414">
        <v>0</v>
      </c>
      <c r="E633" s="414">
        <v>0</v>
      </c>
      <c r="F633" s="414">
        <v>7457</v>
      </c>
      <c r="G633" s="414">
        <v>0</v>
      </c>
      <c r="H633" s="414">
        <v>0</v>
      </c>
      <c r="I633" s="414">
        <v>3728.5</v>
      </c>
      <c r="J633" s="414">
        <v>0</v>
      </c>
      <c r="K633" s="414">
        <v>3728.5</v>
      </c>
      <c r="L633" s="266"/>
    </row>
    <row r="634" spans="1:12" s="206" customFormat="1" ht="13.8">
      <c r="A634" s="412" t="s">
        <v>6290</v>
      </c>
      <c r="B634" s="412" t="s">
        <v>5938</v>
      </c>
      <c r="C634" s="258">
        <v>11470</v>
      </c>
      <c r="D634" s="414">
        <v>0</v>
      </c>
      <c r="E634" s="414">
        <v>0</v>
      </c>
      <c r="F634" s="414">
        <v>11470</v>
      </c>
      <c r="G634" s="414">
        <v>0</v>
      </c>
      <c r="H634" s="414">
        <v>0</v>
      </c>
      <c r="I634" s="414">
        <v>5735</v>
      </c>
      <c r="J634" s="414">
        <v>0</v>
      </c>
      <c r="K634" s="414">
        <v>5735</v>
      </c>
      <c r="L634" s="266"/>
    </row>
    <row r="635" spans="1:12" s="206" customFormat="1" ht="13.8">
      <c r="A635" s="412" t="s">
        <v>6291</v>
      </c>
      <c r="B635" s="412" t="s">
        <v>5948</v>
      </c>
      <c r="C635" s="258">
        <v>10701.76</v>
      </c>
      <c r="D635" s="414">
        <v>0</v>
      </c>
      <c r="E635" s="414">
        <v>0</v>
      </c>
      <c r="F635" s="414">
        <v>10701.76</v>
      </c>
      <c r="G635" s="414">
        <v>0</v>
      </c>
      <c r="H635" s="414">
        <v>0</v>
      </c>
      <c r="I635" s="414">
        <v>5350.88</v>
      </c>
      <c r="J635" s="414">
        <v>0</v>
      </c>
      <c r="K635" s="414">
        <v>5350.88</v>
      </c>
      <c r="L635" s="266"/>
    </row>
    <row r="636" spans="1:12" s="206" customFormat="1" ht="13.8">
      <c r="A636" s="412" t="s">
        <v>6292</v>
      </c>
      <c r="B636" s="412" t="s">
        <v>5948</v>
      </c>
      <c r="C636" s="258">
        <v>15960</v>
      </c>
      <c r="D636" s="414">
        <v>0</v>
      </c>
      <c r="E636" s="414">
        <v>0</v>
      </c>
      <c r="F636" s="414">
        <v>15960</v>
      </c>
      <c r="G636" s="414">
        <v>0</v>
      </c>
      <c r="H636" s="414">
        <v>0</v>
      </c>
      <c r="I636" s="414">
        <v>7980</v>
      </c>
      <c r="J636" s="414">
        <v>0</v>
      </c>
      <c r="K636" s="414">
        <v>7980</v>
      </c>
      <c r="L636" s="266"/>
    </row>
    <row r="637" spans="1:12" s="206" customFormat="1" ht="13.8">
      <c r="A637" s="412" t="s">
        <v>6293</v>
      </c>
      <c r="B637" s="412" t="s">
        <v>6294</v>
      </c>
      <c r="C637" s="258">
        <v>13788</v>
      </c>
      <c r="D637" s="414">
        <v>0</v>
      </c>
      <c r="E637" s="414">
        <v>0</v>
      </c>
      <c r="F637" s="414">
        <v>13788</v>
      </c>
      <c r="G637" s="414">
        <v>0</v>
      </c>
      <c r="H637" s="414">
        <v>0</v>
      </c>
      <c r="I637" s="414">
        <v>6894</v>
      </c>
      <c r="J637" s="414">
        <v>0</v>
      </c>
      <c r="K637" s="414">
        <v>6894</v>
      </c>
      <c r="L637" s="266"/>
    </row>
    <row r="638" spans="1:12" s="206" customFormat="1" ht="13.8">
      <c r="A638" s="412" t="s">
        <v>6295</v>
      </c>
      <c r="B638" s="412" t="s">
        <v>5950</v>
      </c>
      <c r="C638" s="258">
        <v>12296</v>
      </c>
      <c r="D638" s="414">
        <v>0</v>
      </c>
      <c r="E638" s="414">
        <v>0</v>
      </c>
      <c r="F638" s="414">
        <v>12296</v>
      </c>
      <c r="G638" s="414">
        <v>0</v>
      </c>
      <c r="H638" s="414">
        <v>0</v>
      </c>
      <c r="I638" s="414">
        <v>6148</v>
      </c>
      <c r="J638" s="414">
        <v>0</v>
      </c>
      <c r="K638" s="414">
        <v>6148</v>
      </c>
      <c r="L638" s="266"/>
    </row>
    <row r="639" spans="1:12" s="206" customFormat="1" ht="13.8">
      <c r="A639" s="412" t="s">
        <v>6296</v>
      </c>
      <c r="B639" s="412" t="s">
        <v>5952</v>
      </c>
      <c r="C639" s="258">
        <v>10773</v>
      </c>
      <c r="D639" s="414">
        <v>0</v>
      </c>
      <c r="E639" s="414">
        <v>0</v>
      </c>
      <c r="F639" s="414">
        <v>10773</v>
      </c>
      <c r="G639" s="414">
        <v>0</v>
      </c>
      <c r="H639" s="414">
        <v>0</v>
      </c>
      <c r="I639" s="414">
        <v>5386.5</v>
      </c>
      <c r="J639" s="414">
        <v>0</v>
      </c>
      <c r="K639" s="414">
        <v>5386.5</v>
      </c>
      <c r="L639" s="266"/>
    </row>
    <row r="640" spans="1:12" s="206" customFormat="1" ht="13.8">
      <c r="A640" s="412" t="s">
        <v>6297</v>
      </c>
      <c r="B640" s="412" t="s">
        <v>5952</v>
      </c>
      <c r="C640" s="258">
        <v>7365</v>
      </c>
      <c r="D640" s="414">
        <v>0</v>
      </c>
      <c r="E640" s="414">
        <v>0</v>
      </c>
      <c r="F640" s="414">
        <v>7365</v>
      </c>
      <c r="G640" s="414">
        <v>0</v>
      </c>
      <c r="H640" s="414">
        <v>0</v>
      </c>
      <c r="I640" s="414">
        <v>3682.5</v>
      </c>
      <c r="J640" s="414">
        <v>0</v>
      </c>
      <c r="K640" s="414">
        <v>3682.5</v>
      </c>
      <c r="L640" s="266"/>
    </row>
    <row r="641" spans="1:12" s="206" customFormat="1" ht="13.8">
      <c r="A641" s="412" t="s">
        <v>6298</v>
      </c>
      <c r="B641" s="412" t="s">
        <v>5952</v>
      </c>
      <c r="C641" s="258">
        <v>7719</v>
      </c>
      <c r="D641" s="414">
        <v>0</v>
      </c>
      <c r="E641" s="414">
        <v>0</v>
      </c>
      <c r="F641" s="414">
        <v>7719</v>
      </c>
      <c r="G641" s="414">
        <v>0</v>
      </c>
      <c r="H641" s="414">
        <v>0</v>
      </c>
      <c r="I641" s="414">
        <v>3859.5</v>
      </c>
      <c r="J641" s="414">
        <v>0</v>
      </c>
      <c r="K641" s="414">
        <v>3859.5</v>
      </c>
      <c r="L641" s="266"/>
    </row>
    <row r="642" spans="1:12" s="206" customFormat="1" ht="13.8">
      <c r="A642" s="412" t="s">
        <v>6299</v>
      </c>
      <c r="B642" s="412" t="s">
        <v>5952</v>
      </c>
      <c r="C642" s="258">
        <v>11364</v>
      </c>
      <c r="D642" s="414">
        <v>0</v>
      </c>
      <c r="E642" s="414">
        <v>0</v>
      </c>
      <c r="F642" s="414">
        <v>11364</v>
      </c>
      <c r="G642" s="414">
        <v>0</v>
      </c>
      <c r="H642" s="414">
        <v>0</v>
      </c>
      <c r="I642" s="414">
        <v>5682</v>
      </c>
      <c r="J642" s="414">
        <v>0</v>
      </c>
      <c r="K642" s="414">
        <v>5682</v>
      </c>
      <c r="L642" s="266"/>
    </row>
    <row r="643" spans="1:12" s="206" customFormat="1" ht="13.8">
      <c r="A643" s="412" t="s">
        <v>6300</v>
      </c>
      <c r="B643" s="412" t="s">
        <v>5952</v>
      </c>
      <c r="C643" s="258">
        <v>13794</v>
      </c>
      <c r="D643" s="414">
        <v>0</v>
      </c>
      <c r="E643" s="414">
        <v>0</v>
      </c>
      <c r="F643" s="414">
        <v>13794</v>
      </c>
      <c r="G643" s="414">
        <v>0</v>
      </c>
      <c r="H643" s="414">
        <v>0</v>
      </c>
      <c r="I643" s="414">
        <v>6897</v>
      </c>
      <c r="J643" s="414">
        <v>0</v>
      </c>
      <c r="K643" s="414">
        <v>6897</v>
      </c>
      <c r="L643" s="266"/>
    </row>
    <row r="644" spans="1:12" s="206" customFormat="1" ht="13.8">
      <c r="A644" s="412" t="s">
        <v>6301</v>
      </c>
      <c r="B644" s="412" t="s">
        <v>5954</v>
      </c>
      <c r="C644" s="258">
        <v>5883</v>
      </c>
      <c r="D644" s="414">
        <v>0</v>
      </c>
      <c r="E644" s="414">
        <v>0</v>
      </c>
      <c r="F644" s="414">
        <v>5883</v>
      </c>
      <c r="G644" s="414">
        <v>0</v>
      </c>
      <c r="H644" s="414">
        <v>0</v>
      </c>
      <c r="I644" s="414">
        <v>2941.5</v>
      </c>
      <c r="J644" s="414">
        <v>0</v>
      </c>
      <c r="K644" s="414">
        <v>2941.5</v>
      </c>
      <c r="L644" s="266"/>
    </row>
    <row r="645" spans="1:12" s="206" customFormat="1" ht="13.8">
      <c r="A645" s="412" t="s">
        <v>6302</v>
      </c>
      <c r="B645" s="412" t="s">
        <v>5954</v>
      </c>
      <c r="C645" s="258">
        <v>6165</v>
      </c>
      <c r="D645" s="414">
        <v>0</v>
      </c>
      <c r="E645" s="414">
        <v>0</v>
      </c>
      <c r="F645" s="414">
        <v>6165</v>
      </c>
      <c r="G645" s="414">
        <v>0</v>
      </c>
      <c r="H645" s="414">
        <v>0</v>
      </c>
      <c r="I645" s="414">
        <v>3082.5</v>
      </c>
      <c r="J645" s="414">
        <v>0</v>
      </c>
      <c r="K645" s="414">
        <v>3082.5</v>
      </c>
      <c r="L645" s="266"/>
    </row>
    <row r="646" spans="1:12" s="206" customFormat="1" ht="13.8">
      <c r="A646" s="412" t="s">
        <v>6303</v>
      </c>
      <c r="B646" s="412" t="s">
        <v>5954</v>
      </c>
      <c r="C646" s="258">
        <v>4271.3999999999996</v>
      </c>
      <c r="D646" s="414">
        <v>0</v>
      </c>
      <c r="E646" s="414">
        <v>0</v>
      </c>
      <c r="F646" s="414">
        <v>4271.3999999999996</v>
      </c>
      <c r="G646" s="414">
        <v>0</v>
      </c>
      <c r="H646" s="414">
        <v>0</v>
      </c>
      <c r="I646" s="414">
        <v>2135.6999999999998</v>
      </c>
      <c r="J646" s="414">
        <v>0</v>
      </c>
      <c r="K646" s="414">
        <v>2135.6999999999998</v>
      </c>
      <c r="L646" s="266"/>
    </row>
    <row r="647" spans="1:12" s="206" customFormat="1" ht="13.8">
      <c r="A647" s="412" t="s">
        <v>6304</v>
      </c>
      <c r="B647" s="412" t="s">
        <v>5954</v>
      </c>
      <c r="C647" s="258">
        <v>3388</v>
      </c>
      <c r="D647" s="414">
        <v>0</v>
      </c>
      <c r="E647" s="414">
        <v>0</v>
      </c>
      <c r="F647" s="414">
        <v>3388</v>
      </c>
      <c r="G647" s="414">
        <v>0</v>
      </c>
      <c r="H647" s="414">
        <v>0</v>
      </c>
      <c r="I647" s="414">
        <v>1694</v>
      </c>
      <c r="J647" s="414">
        <v>0</v>
      </c>
      <c r="K647" s="414">
        <v>1694</v>
      </c>
      <c r="L647" s="266"/>
    </row>
    <row r="648" spans="1:12" s="206" customFormat="1" ht="13.8">
      <c r="A648" s="412" t="s">
        <v>6305</v>
      </c>
      <c r="B648" s="412" t="s">
        <v>5954</v>
      </c>
      <c r="C648" s="258">
        <v>5010</v>
      </c>
      <c r="D648" s="414">
        <v>0</v>
      </c>
      <c r="E648" s="414">
        <v>0</v>
      </c>
      <c r="F648" s="414">
        <v>5010</v>
      </c>
      <c r="G648" s="414">
        <v>0</v>
      </c>
      <c r="H648" s="414">
        <v>0</v>
      </c>
      <c r="I648" s="414">
        <v>2505</v>
      </c>
      <c r="J648" s="414">
        <v>0</v>
      </c>
      <c r="K648" s="414">
        <v>2505</v>
      </c>
      <c r="L648" s="266"/>
    </row>
    <row r="649" spans="1:12" s="206" customFormat="1" ht="13.8">
      <c r="A649" s="412" t="s">
        <v>6306</v>
      </c>
      <c r="B649" s="412" t="s">
        <v>5956</v>
      </c>
      <c r="C649" s="258">
        <v>5883</v>
      </c>
      <c r="D649" s="414">
        <v>0</v>
      </c>
      <c r="E649" s="414">
        <v>0</v>
      </c>
      <c r="F649" s="414">
        <v>5883</v>
      </c>
      <c r="G649" s="414">
        <v>0</v>
      </c>
      <c r="H649" s="414">
        <v>0</v>
      </c>
      <c r="I649" s="414">
        <v>2941.5</v>
      </c>
      <c r="J649" s="414">
        <v>0</v>
      </c>
      <c r="K649" s="414">
        <v>2941.5</v>
      </c>
      <c r="L649" s="266"/>
    </row>
    <row r="650" spans="1:12" s="206" customFormat="1" ht="13.8">
      <c r="A650" s="412" t="s">
        <v>6307</v>
      </c>
      <c r="B650" s="412" t="s">
        <v>5956</v>
      </c>
      <c r="C650" s="258">
        <v>6165</v>
      </c>
      <c r="D650" s="414">
        <v>0</v>
      </c>
      <c r="E650" s="414">
        <v>0</v>
      </c>
      <c r="F650" s="414">
        <v>6165</v>
      </c>
      <c r="G650" s="414">
        <v>0</v>
      </c>
      <c r="H650" s="414">
        <v>0</v>
      </c>
      <c r="I650" s="414">
        <v>3082.5</v>
      </c>
      <c r="J650" s="414">
        <v>0</v>
      </c>
      <c r="K650" s="414">
        <v>3082.5</v>
      </c>
      <c r="L650" s="266"/>
    </row>
    <row r="651" spans="1:12" s="206" customFormat="1" ht="13.8">
      <c r="A651" s="412" t="s">
        <v>6308</v>
      </c>
      <c r="B651" s="412" t="s">
        <v>5956</v>
      </c>
      <c r="C651" s="258">
        <v>5748</v>
      </c>
      <c r="D651" s="414">
        <v>0</v>
      </c>
      <c r="E651" s="414">
        <v>0</v>
      </c>
      <c r="F651" s="414">
        <v>5748</v>
      </c>
      <c r="G651" s="414">
        <v>0</v>
      </c>
      <c r="H651" s="414">
        <v>0</v>
      </c>
      <c r="I651" s="414">
        <v>2874</v>
      </c>
      <c r="J651" s="414">
        <v>0</v>
      </c>
      <c r="K651" s="414">
        <v>2874</v>
      </c>
      <c r="L651" s="266"/>
    </row>
    <row r="652" spans="1:12" s="206" customFormat="1" ht="13.8">
      <c r="A652" s="412" t="s">
        <v>6309</v>
      </c>
      <c r="B652" s="412" t="s">
        <v>5990</v>
      </c>
      <c r="C652" s="258">
        <v>12879</v>
      </c>
      <c r="D652" s="414">
        <v>0</v>
      </c>
      <c r="E652" s="414">
        <v>0</v>
      </c>
      <c r="F652" s="414">
        <v>12879</v>
      </c>
      <c r="G652" s="414">
        <v>0</v>
      </c>
      <c r="H652" s="414">
        <v>0</v>
      </c>
      <c r="I652" s="414">
        <v>6439.5</v>
      </c>
      <c r="J652" s="414">
        <v>0</v>
      </c>
      <c r="K652" s="414">
        <v>6439.5</v>
      </c>
      <c r="L652" s="266"/>
    </row>
    <row r="653" spans="1:12" s="206" customFormat="1" ht="13.8">
      <c r="A653" s="412" t="s">
        <v>6310</v>
      </c>
      <c r="B653" s="412" t="s">
        <v>5990</v>
      </c>
      <c r="C653" s="258">
        <v>13383</v>
      </c>
      <c r="D653" s="414">
        <v>0</v>
      </c>
      <c r="E653" s="414">
        <v>0</v>
      </c>
      <c r="F653" s="414">
        <v>13383</v>
      </c>
      <c r="G653" s="414">
        <v>0</v>
      </c>
      <c r="H653" s="414">
        <v>0</v>
      </c>
      <c r="I653" s="414">
        <v>6691.5</v>
      </c>
      <c r="J653" s="414">
        <v>0</v>
      </c>
      <c r="K653" s="414">
        <v>6691.5</v>
      </c>
      <c r="L653" s="266"/>
    </row>
    <row r="654" spans="1:12" s="206" customFormat="1" ht="13.8">
      <c r="A654" s="412" t="s">
        <v>6311</v>
      </c>
      <c r="B654" s="412" t="s">
        <v>5990</v>
      </c>
      <c r="C654" s="258">
        <v>28170</v>
      </c>
      <c r="D654" s="414">
        <v>0</v>
      </c>
      <c r="E654" s="414">
        <v>0</v>
      </c>
      <c r="F654" s="414">
        <v>28170</v>
      </c>
      <c r="G654" s="414">
        <v>0</v>
      </c>
      <c r="H654" s="414">
        <v>0</v>
      </c>
      <c r="I654" s="414">
        <v>14085</v>
      </c>
      <c r="J654" s="414">
        <v>0</v>
      </c>
      <c r="K654" s="414">
        <v>14085</v>
      </c>
      <c r="L654" s="266"/>
    </row>
    <row r="655" spans="1:12" s="206" customFormat="1" ht="13.8">
      <c r="A655" s="412" t="s">
        <v>6312</v>
      </c>
      <c r="B655" s="412" t="s">
        <v>5990</v>
      </c>
      <c r="C655" s="258">
        <v>10377</v>
      </c>
      <c r="D655" s="414">
        <v>0</v>
      </c>
      <c r="E655" s="414">
        <v>0</v>
      </c>
      <c r="F655" s="414">
        <v>10377</v>
      </c>
      <c r="G655" s="414">
        <v>0</v>
      </c>
      <c r="H655" s="414">
        <v>0</v>
      </c>
      <c r="I655" s="414">
        <v>5188.5</v>
      </c>
      <c r="J655" s="414">
        <v>0</v>
      </c>
      <c r="K655" s="414">
        <v>5188.5</v>
      </c>
      <c r="L655" s="266"/>
    </row>
    <row r="656" spans="1:12" s="206" customFormat="1" ht="13.8">
      <c r="A656" s="412" t="s">
        <v>6313</v>
      </c>
      <c r="B656" s="412" t="s">
        <v>5990</v>
      </c>
      <c r="C656" s="258">
        <v>18000</v>
      </c>
      <c r="D656" s="414">
        <v>0</v>
      </c>
      <c r="E656" s="414">
        <v>0</v>
      </c>
      <c r="F656" s="414">
        <v>18000</v>
      </c>
      <c r="G656" s="414">
        <v>0</v>
      </c>
      <c r="H656" s="414">
        <v>0</v>
      </c>
      <c r="I656" s="414">
        <v>9000</v>
      </c>
      <c r="J656" s="414">
        <v>0</v>
      </c>
      <c r="K656" s="414">
        <v>9000</v>
      </c>
      <c r="L656" s="266"/>
    </row>
    <row r="657" spans="1:12" s="206" customFormat="1" ht="13.8">
      <c r="A657" s="412" t="s">
        <v>6314</v>
      </c>
      <c r="B657" s="412" t="s">
        <v>5990</v>
      </c>
      <c r="C657" s="258">
        <v>23788</v>
      </c>
      <c r="D657" s="414">
        <v>0</v>
      </c>
      <c r="E657" s="414">
        <v>0</v>
      </c>
      <c r="F657" s="414">
        <v>23788</v>
      </c>
      <c r="G657" s="414">
        <v>0</v>
      </c>
      <c r="H657" s="414">
        <v>0</v>
      </c>
      <c r="I657" s="414">
        <v>11894</v>
      </c>
      <c r="J657" s="414">
        <v>0</v>
      </c>
      <c r="K657" s="414">
        <v>11894</v>
      </c>
      <c r="L657" s="266"/>
    </row>
    <row r="658" spans="1:12" s="206" customFormat="1" ht="13.8">
      <c r="A658" s="412" t="s">
        <v>6315</v>
      </c>
      <c r="B658" s="412" t="s">
        <v>5997</v>
      </c>
      <c r="C658" s="258">
        <v>24885</v>
      </c>
      <c r="D658" s="414">
        <v>0</v>
      </c>
      <c r="E658" s="414">
        <v>0</v>
      </c>
      <c r="F658" s="414">
        <v>24885</v>
      </c>
      <c r="G658" s="414">
        <v>0</v>
      </c>
      <c r="H658" s="414">
        <v>0</v>
      </c>
      <c r="I658" s="414">
        <v>12442.5</v>
      </c>
      <c r="J658" s="414">
        <v>0</v>
      </c>
      <c r="K658" s="414">
        <v>12442.5</v>
      </c>
      <c r="L658" s="266"/>
    </row>
    <row r="659" spans="1:12" s="206" customFormat="1" ht="13.8">
      <c r="A659" s="412" t="s">
        <v>6316</v>
      </c>
      <c r="B659" s="412" t="s">
        <v>5997</v>
      </c>
      <c r="C659" s="258">
        <v>15000</v>
      </c>
      <c r="D659" s="414">
        <v>0</v>
      </c>
      <c r="E659" s="414">
        <v>0</v>
      </c>
      <c r="F659" s="414">
        <v>15000</v>
      </c>
      <c r="G659" s="414">
        <v>0</v>
      </c>
      <c r="H659" s="414">
        <v>0</v>
      </c>
      <c r="I659" s="414">
        <v>7500</v>
      </c>
      <c r="J659" s="414">
        <v>0</v>
      </c>
      <c r="K659" s="414">
        <v>7500</v>
      </c>
      <c r="L659" s="266"/>
    </row>
    <row r="660" spans="1:12" s="206" customFormat="1" ht="13.8">
      <c r="A660" s="412" t="s">
        <v>6317</v>
      </c>
      <c r="B660" s="412" t="s">
        <v>6005</v>
      </c>
      <c r="C660" s="258">
        <v>10000</v>
      </c>
      <c r="D660" s="414">
        <v>0</v>
      </c>
      <c r="E660" s="414">
        <v>0</v>
      </c>
      <c r="F660" s="414">
        <v>10000</v>
      </c>
      <c r="G660" s="414">
        <v>0</v>
      </c>
      <c r="H660" s="414">
        <v>0</v>
      </c>
      <c r="I660" s="414">
        <v>5000</v>
      </c>
      <c r="J660" s="414">
        <v>0</v>
      </c>
      <c r="K660" s="414">
        <v>5000</v>
      </c>
      <c r="L660" s="266"/>
    </row>
    <row r="661" spans="1:12" s="206" customFormat="1" ht="13.8">
      <c r="A661" s="412" t="s">
        <v>6318</v>
      </c>
      <c r="B661" s="412" t="s">
        <v>6005</v>
      </c>
      <c r="C661" s="258">
        <v>13788</v>
      </c>
      <c r="D661" s="414">
        <v>0</v>
      </c>
      <c r="E661" s="414">
        <v>0</v>
      </c>
      <c r="F661" s="414">
        <v>13788</v>
      </c>
      <c r="G661" s="414">
        <v>0</v>
      </c>
      <c r="H661" s="414">
        <v>0</v>
      </c>
      <c r="I661" s="414">
        <v>6894</v>
      </c>
      <c r="J661" s="414">
        <v>0</v>
      </c>
      <c r="K661" s="414">
        <v>6894</v>
      </c>
      <c r="L661" s="266"/>
    </row>
    <row r="662" spans="1:12" s="206" customFormat="1" ht="13.8">
      <c r="A662" s="412" t="s">
        <v>6319</v>
      </c>
      <c r="B662" s="412" t="s">
        <v>6005</v>
      </c>
      <c r="C662" s="258">
        <v>16286</v>
      </c>
      <c r="D662" s="414">
        <v>0</v>
      </c>
      <c r="E662" s="414">
        <v>0</v>
      </c>
      <c r="F662" s="414">
        <v>16286</v>
      </c>
      <c r="G662" s="414">
        <v>0</v>
      </c>
      <c r="H662" s="414">
        <v>0</v>
      </c>
      <c r="I662" s="414">
        <v>8143</v>
      </c>
      <c r="J662" s="414">
        <v>0</v>
      </c>
      <c r="K662" s="414">
        <v>8143</v>
      </c>
      <c r="L662" s="266"/>
    </row>
    <row r="663" spans="1:12" s="206" customFormat="1" ht="13.8">
      <c r="A663" s="412" t="s">
        <v>6320</v>
      </c>
      <c r="B663" s="412" t="s">
        <v>6005</v>
      </c>
      <c r="C663" s="258">
        <v>12000</v>
      </c>
      <c r="D663" s="414">
        <v>0</v>
      </c>
      <c r="E663" s="414">
        <v>0</v>
      </c>
      <c r="F663" s="414">
        <v>12000</v>
      </c>
      <c r="G663" s="414">
        <v>0</v>
      </c>
      <c r="H663" s="414">
        <v>0</v>
      </c>
      <c r="I663" s="414">
        <v>6000</v>
      </c>
      <c r="J663" s="414">
        <v>0</v>
      </c>
      <c r="K663" s="414">
        <v>6000</v>
      </c>
      <c r="L663" s="266"/>
    </row>
    <row r="664" spans="1:12" s="206" customFormat="1" ht="13.8">
      <c r="A664" s="412" t="s">
        <v>6321</v>
      </c>
      <c r="B664" s="412" t="s">
        <v>6005</v>
      </c>
      <c r="C664" s="258">
        <v>9919</v>
      </c>
      <c r="D664" s="414">
        <v>0</v>
      </c>
      <c r="E664" s="414">
        <v>0</v>
      </c>
      <c r="F664" s="414">
        <v>9919</v>
      </c>
      <c r="G664" s="414">
        <v>0</v>
      </c>
      <c r="H664" s="414">
        <v>0</v>
      </c>
      <c r="I664" s="414">
        <v>4959.5</v>
      </c>
      <c r="J664" s="414">
        <v>0</v>
      </c>
      <c r="K664" s="414">
        <v>4959.5</v>
      </c>
      <c r="L664" s="266"/>
    </row>
    <row r="665" spans="1:12" s="206" customFormat="1" ht="13.8">
      <c r="A665" s="412" t="s">
        <v>6322</v>
      </c>
      <c r="B665" s="412" t="s">
        <v>6008</v>
      </c>
      <c r="C665" s="258">
        <v>6275</v>
      </c>
      <c r="D665" s="414">
        <v>0</v>
      </c>
      <c r="E665" s="414">
        <v>0</v>
      </c>
      <c r="F665" s="414">
        <v>6275</v>
      </c>
      <c r="G665" s="414">
        <v>0</v>
      </c>
      <c r="H665" s="414">
        <v>0</v>
      </c>
      <c r="I665" s="414">
        <v>3137.5</v>
      </c>
      <c r="J665" s="414">
        <v>0</v>
      </c>
      <c r="K665" s="414">
        <v>3137.5</v>
      </c>
      <c r="L665" s="266"/>
    </row>
    <row r="666" spans="1:12" s="206" customFormat="1" ht="13.8">
      <c r="A666" s="412" t="s">
        <v>6323</v>
      </c>
      <c r="B666" s="412" t="s">
        <v>6008</v>
      </c>
      <c r="C666" s="258">
        <v>6910</v>
      </c>
      <c r="D666" s="414">
        <v>0</v>
      </c>
      <c r="E666" s="414">
        <v>0</v>
      </c>
      <c r="F666" s="414">
        <v>6910</v>
      </c>
      <c r="G666" s="414">
        <v>0</v>
      </c>
      <c r="H666" s="414">
        <v>0</v>
      </c>
      <c r="I666" s="414">
        <v>3455</v>
      </c>
      <c r="J666" s="414">
        <v>0</v>
      </c>
      <c r="K666" s="414">
        <v>3455</v>
      </c>
      <c r="L666" s="266"/>
    </row>
    <row r="667" spans="1:12" s="206" customFormat="1" ht="13.8">
      <c r="A667" s="412" t="s">
        <v>6324</v>
      </c>
      <c r="B667" s="412" t="s">
        <v>6013</v>
      </c>
      <c r="C667" s="258">
        <v>7115</v>
      </c>
      <c r="D667" s="414">
        <v>0</v>
      </c>
      <c r="E667" s="414">
        <v>0</v>
      </c>
      <c r="F667" s="414">
        <v>7115</v>
      </c>
      <c r="G667" s="414">
        <v>0</v>
      </c>
      <c r="H667" s="414">
        <v>0</v>
      </c>
      <c r="I667" s="414">
        <v>3557.5</v>
      </c>
      <c r="J667" s="414">
        <v>0</v>
      </c>
      <c r="K667" s="414">
        <v>3557.5</v>
      </c>
      <c r="L667" s="266"/>
    </row>
    <row r="668" spans="1:12" s="206" customFormat="1" ht="13.8">
      <c r="A668" s="412" t="s">
        <v>6325</v>
      </c>
      <c r="B668" s="412" t="s">
        <v>6013</v>
      </c>
      <c r="C668" s="258">
        <v>22152.52</v>
      </c>
      <c r="D668" s="414">
        <v>0</v>
      </c>
      <c r="E668" s="414">
        <v>0</v>
      </c>
      <c r="F668" s="414">
        <v>22152.52</v>
      </c>
      <c r="G668" s="414">
        <v>0</v>
      </c>
      <c r="H668" s="414">
        <v>0</v>
      </c>
      <c r="I668" s="414">
        <v>11076.26</v>
      </c>
      <c r="J668" s="414">
        <v>0</v>
      </c>
      <c r="K668" s="414">
        <v>11076.26</v>
      </c>
      <c r="L668" s="266"/>
    </row>
    <row r="669" spans="1:12" s="206" customFormat="1" ht="13.8">
      <c r="A669" s="412" t="s">
        <v>6326</v>
      </c>
      <c r="B669" s="412" t="s">
        <v>6013</v>
      </c>
      <c r="C669" s="258">
        <v>20207.14</v>
      </c>
      <c r="D669" s="414">
        <v>0</v>
      </c>
      <c r="E669" s="414">
        <v>0</v>
      </c>
      <c r="F669" s="414">
        <v>20207.14</v>
      </c>
      <c r="G669" s="414">
        <v>0</v>
      </c>
      <c r="H669" s="414">
        <v>0</v>
      </c>
      <c r="I669" s="414">
        <v>10103.57</v>
      </c>
      <c r="J669" s="414">
        <v>0</v>
      </c>
      <c r="K669" s="414">
        <v>10103.57</v>
      </c>
      <c r="L669" s="266"/>
    </row>
    <row r="670" spans="1:12" s="206" customFormat="1" ht="13.8">
      <c r="A670" s="412" t="s">
        <v>6327</v>
      </c>
      <c r="B670" s="412" t="s">
        <v>6013</v>
      </c>
      <c r="C670" s="258">
        <v>7042</v>
      </c>
      <c r="D670" s="414">
        <v>0</v>
      </c>
      <c r="E670" s="414">
        <v>0</v>
      </c>
      <c r="F670" s="414">
        <v>7042</v>
      </c>
      <c r="G670" s="414">
        <v>0</v>
      </c>
      <c r="H670" s="414">
        <v>0</v>
      </c>
      <c r="I670" s="414">
        <v>3521</v>
      </c>
      <c r="J670" s="414">
        <v>0</v>
      </c>
      <c r="K670" s="414">
        <v>3521</v>
      </c>
      <c r="L670" s="266"/>
    </row>
    <row r="671" spans="1:12" s="206" customFormat="1" ht="13.8">
      <c r="A671" s="412" t="s">
        <v>6328</v>
      </c>
      <c r="B671" s="412" t="s">
        <v>6013</v>
      </c>
      <c r="C671" s="258">
        <v>8756</v>
      </c>
      <c r="D671" s="414">
        <v>0</v>
      </c>
      <c r="E671" s="414">
        <v>0</v>
      </c>
      <c r="F671" s="414">
        <v>8756</v>
      </c>
      <c r="G671" s="414">
        <v>0</v>
      </c>
      <c r="H671" s="414">
        <v>0</v>
      </c>
      <c r="I671" s="414">
        <v>4378</v>
      </c>
      <c r="J671" s="414">
        <v>0</v>
      </c>
      <c r="K671" s="414">
        <v>4378</v>
      </c>
      <c r="L671" s="266"/>
    </row>
    <row r="672" spans="1:12" s="206" customFormat="1" ht="13.8">
      <c r="A672" s="412" t="s">
        <v>6329</v>
      </c>
      <c r="B672" s="412" t="s">
        <v>6013</v>
      </c>
      <c r="C672" s="258">
        <v>7365</v>
      </c>
      <c r="D672" s="414">
        <v>0</v>
      </c>
      <c r="E672" s="414">
        <v>0</v>
      </c>
      <c r="F672" s="414">
        <v>7365</v>
      </c>
      <c r="G672" s="414">
        <v>0</v>
      </c>
      <c r="H672" s="414">
        <v>0</v>
      </c>
      <c r="I672" s="414">
        <v>3682.5</v>
      </c>
      <c r="J672" s="414">
        <v>0</v>
      </c>
      <c r="K672" s="414">
        <v>3682.5</v>
      </c>
      <c r="L672" s="266"/>
    </row>
    <row r="673" spans="1:12" s="206" customFormat="1" ht="13.8">
      <c r="A673" s="412" t="s">
        <v>6330</v>
      </c>
      <c r="B673" s="412" t="s">
        <v>6020</v>
      </c>
      <c r="C673" s="258">
        <v>6350</v>
      </c>
      <c r="D673" s="414">
        <v>0</v>
      </c>
      <c r="E673" s="414">
        <v>0</v>
      </c>
      <c r="F673" s="414">
        <v>6350</v>
      </c>
      <c r="G673" s="414">
        <v>0</v>
      </c>
      <c r="H673" s="414">
        <v>0</v>
      </c>
      <c r="I673" s="414">
        <v>3175</v>
      </c>
      <c r="J673" s="414">
        <v>0</v>
      </c>
      <c r="K673" s="414">
        <v>3175</v>
      </c>
      <c r="L673" s="266"/>
    </row>
    <row r="674" spans="1:12" s="206" customFormat="1" ht="13.8">
      <c r="A674" s="412" t="s">
        <v>6331</v>
      </c>
      <c r="B674" s="412" t="s">
        <v>6020</v>
      </c>
      <c r="C674" s="258">
        <v>5335</v>
      </c>
      <c r="D674" s="414">
        <v>0</v>
      </c>
      <c r="E674" s="414">
        <v>0</v>
      </c>
      <c r="F674" s="414">
        <v>5335</v>
      </c>
      <c r="G674" s="414">
        <v>0</v>
      </c>
      <c r="H674" s="414">
        <v>0</v>
      </c>
      <c r="I674" s="414">
        <v>2667.5</v>
      </c>
      <c r="J674" s="414">
        <v>0</v>
      </c>
      <c r="K674" s="414">
        <v>2667.5</v>
      </c>
      <c r="L674" s="266"/>
    </row>
    <row r="675" spans="1:12" s="206" customFormat="1" ht="13.8">
      <c r="A675" s="412" t="s">
        <v>6332</v>
      </c>
      <c r="B675" s="412" t="s">
        <v>6020</v>
      </c>
      <c r="C675" s="258">
        <v>5845</v>
      </c>
      <c r="D675" s="414">
        <v>0</v>
      </c>
      <c r="E675" s="414">
        <v>0</v>
      </c>
      <c r="F675" s="414">
        <v>5845</v>
      </c>
      <c r="G675" s="414">
        <v>0</v>
      </c>
      <c r="H675" s="414">
        <v>0</v>
      </c>
      <c r="I675" s="414">
        <v>2922.5</v>
      </c>
      <c r="J675" s="414">
        <v>0</v>
      </c>
      <c r="K675" s="414">
        <v>2922.5</v>
      </c>
      <c r="L675" s="266"/>
    </row>
    <row r="676" spans="1:12" s="206" customFormat="1" ht="13.8">
      <c r="A676" s="412" t="s">
        <v>6333</v>
      </c>
      <c r="B676" s="412" t="s">
        <v>6020</v>
      </c>
      <c r="C676" s="258">
        <v>3842</v>
      </c>
      <c r="D676" s="414">
        <v>0</v>
      </c>
      <c r="E676" s="414">
        <v>0</v>
      </c>
      <c r="F676" s="414">
        <v>3842</v>
      </c>
      <c r="G676" s="414">
        <v>0</v>
      </c>
      <c r="H676" s="414">
        <v>0</v>
      </c>
      <c r="I676" s="414">
        <v>1921</v>
      </c>
      <c r="J676" s="414">
        <v>0</v>
      </c>
      <c r="K676" s="414">
        <v>1921</v>
      </c>
      <c r="L676" s="266"/>
    </row>
    <row r="677" spans="1:12" s="206" customFormat="1" ht="13.8">
      <c r="A677" s="412" t="s">
        <v>6334</v>
      </c>
      <c r="B677" s="412" t="s">
        <v>6020</v>
      </c>
      <c r="C677" s="258">
        <v>4000</v>
      </c>
      <c r="D677" s="414">
        <v>0</v>
      </c>
      <c r="E677" s="414">
        <v>0</v>
      </c>
      <c r="F677" s="414">
        <v>4000</v>
      </c>
      <c r="G677" s="414">
        <v>0</v>
      </c>
      <c r="H677" s="414">
        <v>0</v>
      </c>
      <c r="I677" s="414">
        <v>2000</v>
      </c>
      <c r="J677" s="414">
        <v>0</v>
      </c>
      <c r="K677" s="414">
        <v>2000</v>
      </c>
      <c r="L677" s="266"/>
    </row>
    <row r="678" spans="1:12" s="206" customFormat="1" ht="13.8">
      <c r="A678" s="412" t="s">
        <v>6335</v>
      </c>
      <c r="B678" s="412" t="s">
        <v>6020</v>
      </c>
      <c r="C678" s="258">
        <v>6175</v>
      </c>
      <c r="D678" s="414">
        <v>0</v>
      </c>
      <c r="E678" s="414">
        <v>0</v>
      </c>
      <c r="F678" s="414">
        <v>6175</v>
      </c>
      <c r="G678" s="414">
        <v>0</v>
      </c>
      <c r="H678" s="414">
        <v>0</v>
      </c>
      <c r="I678" s="414">
        <v>3087.5</v>
      </c>
      <c r="J678" s="414">
        <v>0</v>
      </c>
      <c r="K678" s="414">
        <v>3087.5</v>
      </c>
      <c r="L678" s="266"/>
    </row>
    <row r="679" spans="1:12" s="206" customFormat="1" ht="13.8">
      <c r="A679" s="412" t="s">
        <v>6336</v>
      </c>
      <c r="B679" s="412" t="s">
        <v>6020</v>
      </c>
      <c r="C679" s="258">
        <v>5010</v>
      </c>
      <c r="D679" s="414">
        <v>0</v>
      </c>
      <c r="E679" s="414">
        <v>0</v>
      </c>
      <c r="F679" s="414">
        <v>5010</v>
      </c>
      <c r="G679" s="414">
        <v>0</v>
      </c>
      <c r="H679" s="414">
        <v>0</v>
      </c>
      <c r="I679" s="414">
        <v>2505</v>
      </c>
      <c r="J679" s="414">
        <v>0</v>
      </c>
      <c r="K679" s="414">
        <v>2505</v>
      </c>
      <c r="L679" s="266"/>
    </row>
    <row r="680" spans="1:12" s="206" customFormat="1" ht="13.8">
      <c r="A680" s="412" t="s">
        <v>6337</v>
      </c>
      <c r="B680" s="412" t="s">
        <v>6020</v>
      </c>
      <c r="C680" s="258">
        <v>5800</v>
      </c>
      <c r="D680" s="414">
        <v>0</v>
      </c>
      <c r="E680" s="414">
        <v>0</v>
      </c>
      <c r="F680" s="414">
        <v>5800</v>
      </c>
      <c r="G680" s="414">
        <v>0</v>
      </c>
      <c r="H680" s="414">
        <v>0</v>
      </c>
      <c r="I680" s="414">
        <v>2900</v>
      </c>
      <c r="J680" s="414">
        <v>0</v>
      </c>
      <c r="K680" s="414">
        <v>2900</v>
      </c>
      <c r="L680" s="266"/>
    </row>
    <row r="681" spans="1:12" s="206" customFormat="1" ht="13.8">
      <c r="A681" s="412" t="s">
        <v>6338</v>
      </c>
      <c r="B681" s="412" t="s">
        <v>6020</v>
      </c>
      <c r="C681" s="258">
        <v>6165</v>
      </c>
      <c r="D681" s="414">
        <v>0</v>
      </c>
      <c r="E681" s="414">
        <v>0</v>
      </c>
      <c r="F681" s="414">
        <v>6165</v>
      </c>
      <c r="G681" s="414">
        <v>0</v>
      </c>
      <c r="H681" s="414">
        <v>0</v>
      </c>
      <c r="I681" s="414">
        <v>3082.5</v>
      </c>
      <c r="J681" s="414">
        <v>0</v>
      </c>
      <c r="K681" s="414">
        <v>3082.5</v>
      </c>
      <c r="L681" s="266"/>
    </row>
    <row r="682" spans="1:12" s="206" customFormat="1" ht="13.8">
      <c r="A682" s="412" t="s">
        <v>6339</v>
      </c>
      <c r="B682" s="412" t="s">
        <v>6020</v>
      </c>
      <c r="C682" s="258">
        <v>7000</v>
      </c>
      <c r="D682" s="414">
        <v>0</v>
      </c>
      <c r="E682" s="414">
        <v>0</v>
      </c>
      <c r="F682" s="414">
        <v>7000</v>
      </c>
      <c r="G682" s="414">
        <v>0</v>
      </c>
      <c r="H682" s="414">
        <v>0</v>
      </c>
      <c r="I682" s="414">
        <v>3500</v>
      </c>
      <c r="J682" s="414">
        <v>0</v>
      </c>
      <c r="K682" s="414">
        <v>3500</v>
      </c>
      <c r="L682" s="266"/>
    </row>
    <row r="683" spans="1:12" s="206" customFormat="1" ht="13.8">
      <c r="A683" s="412" t="s">
        <v>6340</v>
      </c>
      <c r="B683" s="412" t="s">
        <v>6020</v>
      </c>
      <c r="C683" s="258">
        <v>8000</v>
      </c>
      <c r="D683" s="414">
        <v>0</v>
      </c>
      <c r="E683" s="414">
        <v>0</v>
      </c>
      <c r="F683" s="414">
        <v>8000</v>
      </c>
      <c r="G683" s="414">
        <v>0</v>
      </c>
      <c r="H683" s="414">
        <v>0</v>
      </c>
      <c r="I683" s="414">
        <v>4000</v>
      </c>
      <c r="J683" s="414">
        <v>0</v>
      </c>
      <c r="K683" s="414">
        <v>4000</v>
      </c>
      <c r="L683" s="266"/>
    </row>
    <row r="684" spans="1:12" s="206" customFormat="1" ht="13.8">
      <c r="A684" s="412" t="s">
        <v>6341</v>
      </c>
      <c r="B684" s="412" t="s">
        <v>6020</v>
      </c>
      <c r="C684" s="258">
        <v>3387.98</v>
      </c>
      <c r="D684" s="414">
        <v>0</v>
      </c>
      <c r="E684" s="414">
        <v>0</v>
      </c>
      <c r="F684" s="414">
        <v>3387.98</v>
      </c>
      <c r="G684" s="414">
        <v>0</v>
      </c>
      <c r="H684" s="414">
        <v>0</v>
      </c>
      <c r="I684" s="414">
        <v>1693.99</v>
      </c>
      <c r="J684" s="414">
        <v>0</v>
      </c>
      <c r="K684" s="414">
        <v>1693.99</v>
      </c>
      <c r="L684" s="266"/>
    </row>
    <row r="685" spans="1:12" s="206" customFormat="1" ht="13.8">
      <c r="A685" s="412" t="s">
        <v>6342</v>
      </c>
      <c r="B685" s="412" t="s">
        <v>6020</v>
      </c>
      <c r="C685" s="258">
        <v>8826.9599999999991</v>
      </c>
      <c r="D685" s="414">
        <v>0</v>
      </c>
      <c r="E685" s="414">
        <v>0</v>
      </c>
      <c r="F685" s="414">
        <v>8826.9599999999991</v>
      </c>
      <c r="G685" s="414">
        <v>0</v>
      </c>
      <c r="H685" s="414">
        <v>0</v>
      </c>
      <c r="I685" s="414">
        <v>4413.4799999999996</v>
      </c>
      <c r="J685" s="414">
        <v>0</v>
      </c>
      <c r="K685" s="414">
        <v>4413.4799999999996</v>
      </c>
      <c r="L685" s="266"/>
    </row>
    <row r="686" spans="1:12" s="206" customFormat="1" ht="13.8">
      <c r="A686" s="412" t="s">
        <v>6343</v>
      </c>
      <c r="B686" s="412" t="s">
        <v>6020</v>
      </c>
      <c r="C686" s="258">
        <v>11288</v>
      </c>
      <c r="D686" s="414">
        <v>0</v>
      </c>
      <c r="E686" s="414">
        <v>0</v>
      </c>
      <c r="F686" s="414">
        <v>11288</v>
      </c>
      <c r="G686" s="414">
        <v>0</v>
      </c>
      <c r="H686" s="414">
        <v>0</v>
      </c>
      <c r="I686" s="414">
        <v>5644</v>
      </c>
      <c r="J686" s="414">
        <v>0</v>
      </c>
      <c r="K686" s="414">
        <v>5644</v>
      </c>
      <c r="L686" s="266"/>
    </row>
    <row r="687" spans="1:12" s="206" customFormat="1" ht="13.8">
      <c r="A687" s="412" t="s">
        <v>6344</v>
      </c>
      <c r="B687" s="412" t="s">
        <v>6020</v>
      </c>
      <c r="C687" s="258">
        <v>6010</v>
      </c>
      <c r="D687" s="414">
        <v>0</v>
      </c>
      <c r="E687" s="414">
        <v>0</v>
      </c>
      <c r="F687" s="414">
        <v>6010</v>
      </c>
      <c r="G687" s="414">
        <v>0</v>
      </c>
      <c r="H687" s="414">
        <v>0</v>
      </c>
      <c r="I687" s="414">
        <v>3005</v>
      </c>
      <c r="J687" s="414">
        <v>0</v>
      </c>
      <c r="K687" s="414">
        <v>3005</v>
      </c>
      <c r="L687" s="266"/>
    </row>
    <row r="688" spans="1:12" s="206" customFormat="1" ht="13.8">
      <c r="A688" s="412" t="s">
        <v>6345</v>
      </c>
      <c r="B688" s="412" t="s">
        <v>6020</v>
      </c>
      <c r="C688" s="258">
        <v>23856</v>
      </c>
      <c r="D688" s="414">
        <v>0</v>
      </c>
      <c r="E688" s="414">
        <v>0</v>
      </c>
      <c r="F688" s="414">
        <v>23856</v>
      </c>
      <c r="G688" s="414">
        <v>0</v>
      </c>
      <c r="H688" s="414">
        <v>0</v>
      </c>
      <c r="I688" s="414">
        <v>11928</v>
      </c>
      <c r="J688" s="414">
        <v>0</v>
      </c>
      <c r="K688" s="414">
        <v>11928</v>
      </c>
      <c r="L688" s="266"/>
    </row>
    <row r="689" spans="1:12" s="206" customFormat="1" ht="13.8">
      <c r="A689" s="412" t="s">
        <v>6346</v>
      </c>
      <c r="B689" s="412" t="s">
        <v>6020</v>
      </c>
      <c r="C689" s="258">
        <v>7631.35</v>
      </c>
      <c r="D689" s="414">
        <v>0</v>
      </c>
      <c r="E689" s="414">
        <v>0</v>
      </c>
      <c r="F689" s="414">
        <v>7631.35</v>
      </c>
      <c r="G689" s="414">
        <v>0</v>
      </c>
      <c r="H689" s="414">
        <v>0</v>
      </c>
      <c r="I689" s="414">
        <v>3815.6750000000002</v>
      </c>
      <c r="J689" s="414">
        <v>0</v>
      </c>
      <c r="K689" s="414">
        <v>3815.6750000000002</v>
      </c>
      <c r="L689" s="266"/>
    </row>
    <row r="690" spans="1:12" s="206" customFormat="1" ht="13.8">
      <c r="A690" s="412" t="s">
        <v>6347</v>
      </c>
      <c r="B690" s="412" t="s">
        <v>6020</v>
      </c>
      <c r="C690" s="258">
        <v>18500</v>
      </c>
      <c r="D690" s="414">
        <v>0</v>
      </c>
      <c r="E690" s="414">
        <v>0</v>
      </c>
      <c r="F690" s="414">
        <v>18500</v>
      </c>
      <c r="G690" s="414">
        <v>0</v>
      </c>
      <c r="H690" s="414">
        <v>0</v>
      </c>
      <c r="I690" s="414">
        <v>9250</v>
      </c>
      <c r="J690" s="414">
        <v>0</v>
      </c>
      <c r="K690" s="414">
        <v>9250</v>
      </c>
      <c r="L690" s="266"/>
    </row>
    <row r="691" spans="1:12" s="206" customFormat="1" ht="13.8">
      <c r="A691" s="412" t="s">
        <v>6348</v>
      </c>
      <c r="B691" s="412" t="s">
        <v>6349</v>
      </c>
      <c r="C691" s="258">
        <v>14000</v>
      </c>
      <c r="D691" s="414">
        <v>0</v>
      </c>
      <c r="E691" s="414">
        <v>0</v>
      </c>
      <c r="F691" s="414">
        <v>14000</v>
      </c>
      <c r="G691" s="414">
        <v>0</v>
      </c>
      <c r="H691" s="414">
        <v>0</v>
      </c>
      <c r="I691" s="414">
        <v>7000</v>
      </c>
      <c r="J691" s="414">
        <v>0</v>
      </c>
      <c r="K691" s="414">
        <v>7000</v>
      </c>
      <c r="L691" s="266"/>
    </row>
    <row r="692" spans="1:12" s="206" customFormat="1" ht="13.8">
      <c r="A692" s="412" t="s">
        <v>6350</v>
      </c>
      <c r="B692" s="412" t="s">
        <v>6005</v>
      </c>
      <c r="C692" s="258">
        <v>12622</v>
      </c>
      <c r="D692" s="414">
        <v>0</v>
      </c>
      <c r="E692" s="414">
        <v>0</v>
      </c>
      <c r="F692" s="414">
        <v>12622</v>
      </c>
      <c r="G692" s="414">
        <v>0</v>
      </c>
      <c r="H692" s="414">
        <v>0</v>
      </c>
      <c r="I692" s="414">
        <v>6311</v>
      </c>
      <c r="J692" s="414">
        <v>0</v>
      </c>
      <c r="K692" s="414">
        <v>6311</v>
      </c>
      <c r="L692" s="266"/>
    </row>
    <row r="693" spans="1:12" s="206" customFormat="1" ht="13.8">
      <c r="A693" s="412" t="s">
        <v>6351</v>
      </c>
      <c r="B693" s="412" t="s">
        <v>5769</v>
      </c>
      <c r="C693" s="258">
        <v>32500</v>
      </c>
      <c r="D693" s="414">
        <v>0</v>
      </c>
      <c r="E693" s="414">
        <v>0</v>
      </c>
      <c r="F693" s="414">
        <v>32500</v>
      </c>
      <c r="G693" s="414">
        <v>0</v>
      </c>
      <c r="H693" s="414">
        <v>0</v>
      </c>
      <c r="I693" s="414">
        <v>16250</v>
      </c>
      <c r="J693" s="414">
        <v>0</v>
      </c>
      <c r="K693" s="414">
        <v>16250</v>
      </c>
      <c r="L693" s="266"/>
    </row>
    <row r="694" spans="1:12" s="206" customFormat="1" ht="13.8">
      <c r="A694" s="412" t="s">
        <v>6352</v>
      </c>
      <c r="B694" s="412" t="s">
        <v>5669</v>
      </c>
      <c r="C694" s="258">
        <v>22152.52</v>
      </c>
      <c r="D694" s="414">
        <v>0</v>
      </c>
      <c r="E694" s="414">
        <v>0</v>
      </c>
      <c r="F694" s="414">
        <v>22152.52</v>
      </c>
      <c r="G694" s="414">
        <v>0</v>
      </c>
      <c r="H694" s="414">
        <v>0</v>
      </c>
      <c r="I694" s="414">
        <v>11076.26</v>
      </c>
      <c r="J694" s="414">
        <v>0</v>
      </c>
      <c r="K694" s="414">
        <v>11076.26</v>
      </c>
      <c r="L694" s="266"/>
    </row>
    <row r="695" spans="1:12" s="206" customFormat="1" ht="13.8">
      <c r="A695" s="412" t="s">
        <v>6353</v>
      </c>
      <c r="B695" s="412" t="s">
        <v>6020</v>
      </c>
      <c r="C695" s="258">
        <v>9041</v>
      </c>
      <c r="D695" s="414">
        <v>0</v>
      </c>
      <c r="E695" s="414">
        <v>0</v>
      </c>
      <c r="F695" s="414">
        <v>9041</v>
      </c>
      <c r="G695" s="414">
        <v>0</v>
      </c>
      <c r="H695" s="414">
        <v>0</v>
      </c>
      <c r="I695" s="414">
        <v>4520.5</v>
      </c>
      <c r="J695" s="414">
        <v>0</v>
      </c>
      <c r="K695" s="414">
        <v>4520.5</v>
      </c>
      <c r="L695" s="266"/>
    </row>
    <row r="696" spans="1:12" s="206" customFormat="1" ht="13.8">
      <c r="A696" s="412" t="s">
        <v>6354</v>
      </c>
      <c r="B696" s="412" t="s">
        <v>5667</v>
      </c>
      <c r="C696" s="258">
        <v>24885</v>
      </c>
      <c r="D696" s="414">
        <v>0</v>
      </c>
      <c r="E696" s="414">
        <v>0</v>
      </c>
      <c r="F696" s="414">
        <v>24885</v>
      </c>
      <c r="G696" s="414">
        <v>0</v>
      </c>
      <c r="H696" s="414">
        <v>0</v>
      </c>
      <c r="I696" s="414">
        <v>12442.5</v>
      </c>
      <c r="J696" s="414">
        <v>0</v>
      </c>
      <c r="K696" s="414">
        <v>12442.5</v>
      </c>
      <c r="L696" s="266"/>
    </row>
    <row r="697" spans="1:12" s="206" customFormat="1" ht="13.8">
      <c r="A697" s="412" t="s">
        <v>6355</v>
      </c>
      <c r="B697" s="412" t="s">
        <v>5816</v>
      </c>
      <c r="C697" s="258">
        <v>22887</v>
      </c>
      <c r="D697" s="414">
        <v>0</v>
      </c>
      <c r="E697" s="414">
        <v>0</v>
      </c>
      <c r="F697" s="414">
        <v>22887</v>
      </c>
      <c r="G697" s="414">
        <v>0</v>
      </c>
      <c r="H697" s="414">
        <v>0</v>
      </c>
      <c r="I697" s="414">
        <v>11443.5</v>
      </c>
      <c r="J697" s="414">
        <v>0</v>
      </c>
      <c r="K697" s="414">
        <v>11443.5</v>
      </c>
      <c r="L697" s="266"/>
    </row>
    <row r="698" spans="1:12" s="206" customFormat="1" ht="13.8">
      <c r="A698" s="412" t="s">
        <v>6356</v>
      </c>
      <c r="B698" s="412" t="s">
        <v>6013</v>
      </c>
      <c r="C698" s="258">
        <v>9170</v>
      </c>
      <c r="D698" s="414">
        <v>0</v>
      </c>
      <c r="E698" s="414">
        <v>0</v>
      </c>
      <c r="F698" s="414">
        <v>9170</v>
      </c>
      <c r="G698" s="414">
        <v>0</v>
      </c>
      <c r="H698" s="414">
        <v>0</v>
      </c>
      <c r="I698" s="414">
        <v>4585</v>
      </c>
      <c r="J698" s="414">
        <v>0</v>
      </c>
      <c r="K698" s="414">
        <v>4585</v>
      </c>
      <c r="L698" s="266"/>
    </row>
    <row r="699" spans="1:12" s="206" customFormat="1" ht="13.8">
      <c r="A699" s="412" t="s">
        <v>6357</v>
      </c>
      <c r="B699" s="412" t="s">
        <v>5812</v>
      </c>
      <c r="C699" s="258">
        <v>25145.9</v>
      </c>
      <c r="D699" s="414">
        <v>0</v>
      </c>
      <c r="E699" s="414">
        <v>0</v>
      </c>
      <c r="F699" s="414">
        <v>25145.9</v>
      </c>
      <c r="G699" s="414">
        <v>0</v>
      </c>
      <c r="H699" s="414">
        <v>0</v>
      </c>
      <c r="I699" s="414">
        <v>12572.95</v>
      </c>
      <c r="J699" s="414">
        <v>0</v>
      </c>
      <c r="K699" s="414">
        <v>12572.95</v>
      </c>
      <c r="L699" s="266"/>
    </row>
    <row r="700" spans="1:12" s="206" customFormat="1" ht="13.8">
      <c r="A700" s="412" t="s">
        <v>6358</v>
      </c>
      <c r="B700" s="412" t="s">
        <v>5818</v>
      </c>
      <c r="C700" s="258">
        <v>12782</v>
      </c>
      <c r="D700" s="414">
        <v>0</v>
      </c>
      <c r="E700" s="414">
        <v>0</v>
      </c>
      <c r="F700" s="414">
        <v>12782</v>
      </c>
      <c r="G700" s="414">
        <v>0</v>
      </c>
      <c r="H700" s="414">
        <v>0</v>
      </c>
      <c r="I700" s="414">
        <v>6391</v>
      </c>
      <c r="J700" s="414">
        <v>0</v>
      </c>
      <c r="K700" s="414">
        <v>6391</v>
      </c>
      <c r="L700" s="266"/>
    </row>
    <row r="701" spans="1:12" s="206" customFormat="1" ht="13.8">
      <c r="A701" s="412" t="s">
        <v>6359</v>
      </c>
      <c r="B701" s="412" t="s">
        <v>5850</v>
      </c>
      <c r="C701" s="258">
        <v>11470</v>
      </c>
      <c r="D701" s="414">
        <v>0</v>
      </c>
      <c r="E701" s="414">
        <v>0</v>
      </c>
      <c r="F701" s="414">
        <v>11470</v>
      </c>
      <c r="G701" s="414">
        <v>0</v>
      </c>
      <c r="H701" s="414">
        <v>0</v>
      </c>
      <c r="I701" s="414">
        <v>5735</v>
      </c>
      <c r="J701" s="414">
        <v>0</v>
      </c>
      <c r="K701" s="414">
        <v>5735</v>
      </c>
      <c r="L701" s="266"/>
    </row>
    <row r="702" spans="1:12" s="266" customFormat="1" ht="13.8">
      <c r="A702" s="206"/>
      <c r="B702" s="206"/>
      <c r="C702" s="509"/>
      <c r="D702" s="509"/>
      <c r="E702" s="509"/>
      <c r="F702" s="509"/>
      <c r="G702" s="509"/>
      <c r="H702" s="509"/>
      <c r="I702" s="509"/>
      <c r="J702" s="509"/>
      <c r="K702" s="509"/>
    </row>
    <row r="703" spans="1:12" s="266" customFormat="1" ht="13.8">
      <c r="A703" s="206"/>
      <c r="B703" s="321" t="s">
        <v>4978</v>
      </c>
      <c r="C703" s="555"/>
      <c r="D703" s="555"/>
      <c r="E703" s="555"/>
      <c r="F703" s="555"/>
      <c r="G703" s="509"/>
      <c r="H703" s="509"/>
      <c r="I703" s="509"/>
      <c r="J703" s="509"/>
      <c r="K703" s="509"/>
    </row>
    <row r="704" spans="1:12" s="266" customFormat="1" ht="13.8">
      <c r="A704" s="509"/>
      <c r="B704" s="556" t="s">
        <v>4283</v>
      </c>
      <c r="C704" s="1321" t="s">
        <v>3218</v>
      </c>
      <c r="D704" s="1322"/>
      <c r="E704" s="1322"/>
      <c r="F704" s="1323"/>
      <c r="G704" s="509"/>
      <c r="H704" s="509"/>
      <c r="I704" s="509"/>
      <c r="J704" s="509"/>
      <c r="K704" s="509"/>
    </row>
    <row r="705" spans="1:11" s="266" customFormat="1" ht="13.8">
      <c r="A705" s="206"/>
      <c r="B705" s="557" t="s">
        <v>6365</v>
      </c>
      <c r="C705" s="1325" t="s">
        <v>6366</v>
      </c>
      <c r="D705" s="1326"/>
      <c r="E705" s="1326"/>
      <c r="F705" s="1327"/>
      <c r="G705" s="509"/>
      <c r="H705" s="509"/>
      <c r="I705" s="509"/>
      <c r="J705" s="509"/>
      <c r="K705" s="509"/>
    </row>
    <row r="706" spans="1:11" s="266" customFormat="1" ht="13.8">
      <c r="A706" s="206"/>
      <c r="B706" s="557" t="s">
        <v>6367</v>
      </c>
      <c r="C706" s="1325" t="s">
        <v>6368</v>
      </c>
      <c r="D706" s="1326"/>
      <c r="E706" s="1326"/>
      <c r="F706" s="1327"/>
      <c r="G706" s="509"/>
      <c r="H706" s="509"/>
      <c r="I706" s="509"/>
      <c r="J706" s="509"/>
      <c r="K706" s="509"/>
    </row>
    <row r="707" spans="1:11" s="266" customFormat="1" ht="13.8">
      <c r="A707" s="206"/>
      <c r="B707" s="557" t="s">
        <v>6369</v>
      </c>
      <c r="C707" s="1325" t="s">
        <v>6370</v>
      </c>
      <c r="D707" s="1326"/>
      <c r="E707" s="1326"/>
      <c r="F707" s="1327"/>
      <c r="G707" s="509"/>
      <c r="H707" s="509"/>
      <c r="I707" s="509"/>
      <c r="J707" s="509"/>
      <c r="K707" s="509"/>
    </row>
    <row r="708" spans="1:11" s="266" customFormat="1" ht="13.8">
      <c r="A708" s="206"/>
      <c r="B708" s="557" t="s">
        <v>4246</v>
      </c>
      <c r="C708" s="1325" t="s">
        <v>6371</v>
      </c>
      <c r="D708" s="1326"/>
      <c r="E708" s="1326"/>
      <c r="F708" s="1327"/>
      <c r="G708" s="509"/>
      <c r="H708" s="509"/>
      <c r="I708" s="509"/>
      <c r="J708" s="509"/>
      <c r="K708" s="509"/>
    </row>
  </sheetData>
  <mergeCells count="25">
    <mergeCell ref="C705:F705"/>
    <mergeCell ref="C706:F706"/>
    <mergeCell ref="C707:F707"/>
    <mergeCell ref="C708:F708"/>
    <mergeCell ref="A568:C568"/>
    <mergeCell ref="A569:A570"/>
    <mergeCell ref="B569:B570"/>
    <mergeCell ref="C569:F569"/>
    <mergeCell ref="G569:K569"/>
    <mergeCell ref="C704:F704"/>
    <mergeCell ref="A9:A10"/>
    <mergeCell ref="B9:B10"/>
    <mergeCell ref="C9:F9"/>
    <mergeCell ref="G9:K9"/>
    <mergeCell ref="A119:C119"/>
    <mergeCell ref="A120:A121"/>
    <mergeCell ref="B120:B121"/>
    <mergeCell ref="C120:F120"/>
    <mergeCell ref="G120:K120"/>
    <mergeCell ref="A8:C8"/>
    <mergeCell ref="A2:K2"/>
    <mergeCell ref="A3:K3"/>
    <mergeCell ref="A4:K4"/>
    <mergeCell ref="A5:K5"/>
    <mergeCell ref="A6:K6"/>
  </mergeCells>
  <printOptions horizontalCentered="1"/>
  <pageMargins left="0.59055118110236227" right="0.59055118110236227" top="1.1811023622047245" bottom="0.78740157480314965" header="0.39370078740157483" footer="0.39370078740157483"/>
  <pageSetup scale="64" fitToHeight="0" orientation="landscape" r:id="rId1"/>
  <rowBreaks count="13" manualBreakCount="13">
    <brk id="52" max="16383" man="1"/>
    <brk id="106" max="16383" man="1"/>
    <brk id="159" max="16383" man="1"/>
    <brk id="213" max="16383" man="1"/>
    <brk id="267" max="16383" man="1"/>
    <brk id="321" max="16383" man="1"/>
    <brk id="375" max="16383" man="1"/>
    <brk id="429" max="16383" man="1"/>
    <brk id="483" max="16383" man="1"/>
    <brk id="537" max="16383" man="1"/>
    <brk id="590" max="16383" man="1"/>
    <brk id="644" max="16383" man="1"/>
    <brk id="69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Z41"/>
  <sheetViews>
    <sheetView showGridLines="0" topLeftCell="B3" zoomScaleNormal="100" zoomScaleSheetLayoutView="100" workbookViewId="0"/>
  </sheetViews>
  <sheetFormatPr baseColWidth="10" defaultColWidth="11.44140625" defaultRowHeight="15"/>
  <cols>
    <col min="1" max="1" width="22.5546875" style="250" customWidth="1"/>
    <col min="2" max="2" width="39" style="250" customWidth="1"/>
    <col min="3" max="3" width="22" style="250" bestFit="1" customWidth="1"/>
    <col min="4" max="4" width="24.6640625" style="250" customWidth="1"/>
    <col min="5" max="5" width="23.33203125" style="250" customWidth="1"/>
    <col min="6" max="6" width="11.44140625" style="250"/>
    <col min="7" max="7" width="15.88671875" style="250" bestFit="1" customWidth="1"/>
    <col min="8" max="182" width="11.44140625" style="250"/>
    <col min="183" max="16384" width="11.44140625" style="526"/>
  </cols>
  <sheetData>
    <row r="1" spans="1:182">
      <c r="A1" s="398"/>
      <c r="B1" s="398"/>
      <c r="C1" s="398"/>
      <c r="D1" s="398"/>
      <c r="E1" s="398"/>
    </row>
    <row r="2" spans="1:182" ht="15.6">
      <c r="A2" s="1253" t="s">
        <v>4095</v>
      </c>
      <c r="B2" s="1253"/>
      <c r="C2" s="1253"/>
      <c r="D2" s="1253"/>
      <c r="E2" s="1253"/>
    </row>
    <row r="3" spans="1:182" ht="15.6">
      <c r="A3" s="1310" t="s">
        <v>6372</v>
      </c>
      <c r="B3" s="1310"/>
      <c r="C3" s="1310"/>
      <c r="D3" s="1310"/>
      <c r="E3" s="1310"/>
    </row>
    <row r="4" spans="1:182" ht="15.6">
      <c r="A4" s="1310" t="s">
        <v>4903</v>
      </c>
      <c r="B4" s="1310"/>
      <c r="C4" s="1310"/>
      <c r="D4" s="1310"/>
      <c r="E4" s="1310"/>
    </row>
    <row r="5" spans="1:182" ht="15.6">
      <c r="A5" s="1310" t="s">
        <v>4156</v>
      </c>
      <c r="B5" s="1310"/>
      <c r="C5" s="1310"/>
      <c r="D5" s="1310"/>
      <c r="E5" s="1310"/>
    </row>
    <row r="6" spans="1:182" s="400" customFormat="1" ht="18.75" customHeight="1">
      <c r="A6" s="1297" t="s">
        <v>4157</v>
      </c>
      <c r="B6" s="1297" t="s">
        <v>4157</v>
      </c>
      <c r="C6" s="1297" t="s">
        <v>4157</v>
      </c>
      <c r="D6" s="1297" t="s">
        <v>4157</v>
      </c>
      <c r="E6" s="1297" t="s">
        <v>4157</v>
      </c>
    </row>
    <row r="7" spans="1:182" ht="15.6">
      <c r="A7" s="558"/>
      <c r="B7" s="558"/>
      <c r="C7" s="558"/>
      <c r="D7" s="558"/>
      <c r="E7" s="558"/>
    </row>
    <row r="8" spans="1:182">
      <c r="A8" s="1328" t="s">
        <v>4158</v>
      </c>
      <c r="B8" s="1328" t="s">
        <v>4159</v>
      </c>
      <c r="C8" s="1328" t="s">
        <v>4160</v>
      </c>
      <c r="D8" s="1329" t="s">
        <v>4161</v>
      </c>
      <c r="E8" s="1329" t="s">
        <v>4161</v>
      </c>
    </row>
    <row r="9" spans="1:182" s="423" customFormat="1">
      <c r="A9" s="1328" t="s">
        <v>4158</v>
      </c>
      <c r="B9" s="1328" t="s">
        <v>4159</v>
      </c>
      <c r="C9" s="1328" t="s">
        <v>4160</v>
      </c>
      <c r="D9" s="559" t="s">
        <v>4162</v>
      </c>
      <c r="E9" s="559" t="s">
        <v>4163</v>
      </c>
      <c r="F9" s="422"/>
      <c r="G9" s="399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  <c r="AF9" s="422"/>
      <c r="AG9" s="422"/>
      <c r="AH9" s="422"/>
      <c r="AI9" s="422"/>
      <c r="AJ9" s="422"/>
      <c r="AK9" s="422"/>
      <c r="AL9" s="422"/>
      <c r="AM9" s="422"/>
      <c r="AN9" s="422"/>
      <c r="AO9" s="422"/>
      <c r="AP9" s="422"/>
      <c r="AQ9" s="422"/>
      <c r="AR9" s="422"/>
      <c r="AS9" s="422"/>
      <c r="AT9" s="422"/>
      <c r="AU9" s="422"/>
      <c r="AV9" s="422"/>
      <c r="AW9" s="422"/>
      <c r="AX9" s="422"/>
      <c r="AY9" s="422"/>
      <c r="AZ9" s="422"/>
      <c r="BA9" s="422"/>
      <c r="BB9" s="422"/>
      <c r="BC9" s="422"/>
      <c r="BD9" s="422"/>
      <c r="BE9" s="422"/>
      <c r="BF9" s="422"/>
      <c r="BG9" s="422"/>
      <c r="BH9" s="422"/>
      <c r="BI9" s="422"/>
      <c r="BJ9" s="422"/>
      <c r="BK9" s="422"/>
      <c r="BL9" s="422"/>
      <c r="BM9" s="422"/>
      <c r="BN9" s="422"/>
      <c r="BO9" s="422"/>
      <c r="BP9" s="422"/>
      <c r="BQ9" s="422"/>
      <c r="BR9" s="422"/>
      <c r="BS9" s="422"/>
      <c r="BT9" s="422"/>
      <c r="BU9" s="422"/>
      <c r="BV9" s="422"/>
      <c r="BW9" s="422"/>
      <c r="BX9" s="422"/>
      <c r="BY9" s="422"/>
      <c r="BZ9" s="422"/>
      <c r="CA9" s="422"/>
      <c r="CB9" s="422"/>
      <c r="CC9" s="422"/>
      <c r="CD9" s="422"/>
      <c r="CE9" s="422"/>
      <c r="CF9" s="422"/>
      <c r="CG9" s="422"/>
      <c r="CH9" s="422"/>
      <c r="CI9" s="422"/>
      <c r="CJ9" s="422"/>
      <c r="CK9" s="422"/>
      <c r="CL9" s="422"/>
      <c r="CM9" s="422"/>
      <c r="CN9" s="422"/>
      <c r="CO9" s="422"/>
      <c r="CP9" s="422"/>
      <c r="CQ9" s="422"/>
      <c r="CR9" s="422"/>
      <c r="CS9" s="422"/>
      <c r="CT9" s="422"/>
      <c r="CU9" s="422"/>
      <c r="CV9" s="422"/>
      <c r="CW9" s="422"/>
      <c r="CX9" s="422"/>
      <c r="CY9" s="422"/>
      <c r="CZ9" s="422"/>
      <c r="DA9" s="422"/>
      <c r="DB9" s="422"/>
      <c r="DC9" s="422"/>
      <c r="DD9" s="422"/>
      <c r="DE9" s="422"/>
      <c r="DF9" s="422"/>
      <c r="DG9" s="422"/>
      <c r="DH9" s="422"/>
      <c r="DI9" s="422"/>
      <c r="DJ9" s="422"/>
      <c r="DK9" s="422"/>
      <c r="DL9" s="422"/>
      <c r="DM9" s="422"/>
      <c r="DN9" s="422"/>
      <c r="DO9" s="422"/>
      <c r="DP9" s="422"/>
      <c r="DQ9" s="422"/>
      <c r="DR9" s="422"/>
      <c r="DS9" s="422"/>
      <c r="DT9" s="422"/>
      <c r="DU9" s="422"/>
      <c r="DV9" s="422"/>
      <c r="DW9" s="422"/>
      <c r="DX9" s="422"/>
      <c r="DY9" s="422"/>
      <c r="DZ9" s="422"/>
      <c r="EA9" s="422"/>
      <c r="EB9" s="422"/>
      <c r="EC9" s="422"/>
      <c r="ED9" s="422"/>
      <c r="EE9" s="422"/>
      <c r="EF9" s="422"/>
      <c r="EG9" s="422"/>
      <c r="EH9" s="422"/>
      <c r="EI9" s="422"/>
      <c r="EJ9" s="422"/>
      <c r="EK9" s="422"/>
      <c r="EL9" s="422"/>
      <c r="EM9" s="422"/>
      <c r="EN9" s="422"/>
      <c r="EO9" s="422"/>
      <c r="EP9" s="422"/>
      <c r="EQ9" s="422"/>
      <c r="ER9" s="422"/>
      <c r="ES9" s="422"/>
      <c r="ET9" s="422"/>
      <c r="EU9" s="422"/>
      <c r="EV9" s="422"/>
      <c r="EW9" s="422"/>
      <c r="EX9" s="422"/>
      <c r="EY9" s="422"/>
      <c r="EZ9" s="422"/>
      <c r="FA9" s="422"/>
      <c r="FB9" s="422"/>
      <c r="FC9" s="422"/>
      <c r="FD9" s="422"/>
      <c r="FE9" s="422"/>
      <c r="FF9" s="422"/>
      <c r="FG9" s="422"/>
      <c r="FH9" s="422"/>
      <c r="FI9" s="422"/>
      <c r="FJ9" s="422"/>
      <c r="FK9" s="422"/>
      <c r="FL9" s="422"/>
      <c r="FM9" s="422"/>
      <c r="FN9" s="422"/>
      <c r="FO9" s="422"/>
      <c r="FP9" s="422"/>
      <c r="FQ9" s="422"/>
      <c r="FR9" s="422"/>
      <c r="FS9" s="422"/>
      <c r="FT9" s="422"/>
      <c r="FU9" s="422"/>
      <c r="FV9" s="422"/>
      <c r="FW9" s="422"/>
      <c r="FX9" s="422"/>
      <c r="FY9" s="422"/>
      <c r="FZ9" s="422"/>
    </row>
    <row r="10" spans="1:182" s="562" customFormat="1">
      <c r="A10" s="560"/>
      <c r="B10" s="560"/>
      <c r="C10" s="560"/>
      <c r="D10" s="561"/>
      <c r="E10" s="561"/>
      <c r="G10" s="563"/>
    </row>
    <row r="11" spans="1:182" s="562" customFormat="1">
      <c r="A11" s="1330" t="s">
        <v>4102</v>
      </c>
      <c r="B11" s="1330" t="s">
        <v>4102</v>
      </c>
      <c r="C11" s="560"/>
      <c r="D11" s="561"/>
      <c r="E11" s="561"/>
      <c r="G11" s="563"/>
    </row>
    <row r="12" spans="1:182" s="423" customFormat="1" ht="15.6">
      <c r="A12" s="564" t="s">
        <v>5649</v>
      </c>
      <c r="B12" s="564" t="s">
        <v>6373</v>
      </c>
      <c r="C12" s="202">
        <v>1</v>
      </c>
      <c r="D12" s="146">
        <v>28253.991800000003</v>
      </c>
      <c r="E12" s="146">
        <v>28253.991800000003</v>
      </c>
      <c r="F12" s="422"/>
      <c r="G12" s="399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  <c r="AA12" s="422"/>
      <c r="AB12" s="422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  <c r="AM12" s="422"/>
      <c r="AN12" s="422"/>
      <c r="AO12" s="422"/>
      <c r="AP12" s="422"/>
      <c r="AQ12" s="422"/>
      <c r="AR12" s="422"/>
      <c r="AS12" s="422"/>
      <c r="AT12" s="422"/>
      <c r="AU12" s="422"/>
      <c r="AV12" s="422"/>
      <c r="AW12" s="422"/>
      <c r="AX12" s="422"/>
      <c r="AY12" s="422"/>
      <c r="AZ12" s="422"/>
      <c r="BA12" s="422"/>
      <c r="BB12" s="422"/>
      <c r="BC12" s="422"/>
      <c r="BD12" s="422"/>
      <c r="BE12" s="422"/>
      <c r="BF12" s="422"/>
      <c r="BG12" s="422"/>
      <c r="BH12" s="422"/>
      <c r="BI12" s="422"/>
      <c r="BJ12" s="422"/>
      <c r="BK12" s="422"/>
      <c r="BL12" s="422"/>
      <c r="BM12" s="422"/>
      <c r="BN12" s="422"/>
      <c r="BO12" s="422"/>
      <c r="BP12" s="422"/>
      <c r="BQ12" s="422"/>
      <c r="BR12" s="422"/>
      <c r="BS12" s="422"/>
      <c r="BT12" s="422"/>
      <c r="BU12" s="422"/>
      <c r="BV12" s="422"/>
      <c r="BW12" s="422"/>
      <c r="BX12" s="422"/>
      <c r="BY12" s="422"/>
      <c r="BZ12" s="422"/>
      <c r="CA12" s="422"/>
      <c r="CB12" s="422"/>
      <c r="CC12" s="422"/>
      <c r="CD12" s="422"/>
      <c r="CE12" s="422"/>
      <c r="CF12" s="422"/>
      <c r="CG12" s="422"/>
      <c r="CH12" s="422"/>
      <c r="CI12" s="422"/>
      <c r="CJ12" s="422"/>
      <c r="CK12" s="422"/>
      <c r="CL12" s="422"/>
      <c r="CM12" s="422"/>
      <c r="CN12" s="422"/>
      <c r="CO12" s="422"/>
      <c r="CP12" s="422"/>
      <c r="CQ12" s="422"/>
      <c r="CR12" s="422"/>
      <c r="CS12" s="422"/>
      <c r="CT12" s="422"/>
      <c r="CU12" s="422"/>
      <c r="CV12" s="422"/>
      <c r="CW12" s="422"/>
      <c r="CX12" s="422"/>
      <c r="CY12" s="422"/>
      <c r="CZ12" s="422"/>
      <c r="DA12" s="422"/>
      <c r="DB12" s="422"/>
      <c r="DC12" s="422"/>
      <c r="DD12" s="422"/>
      <c r="DE12" s="422"/>
      <c r="DF12" s="422"/>
      <c r="DG12" s="422"/>
      <c r="DH12" s="422"/>
      <c r="DI12" s="422"/>
      <c r="DJ12" s="422"/>
      <c r="DK12" s="422"/>
      <c r="DL12" s="422"/>
      <c r="DM12" s="422"/>
      <c r="DN12" s="422"/>
      <c r="DO12" s="422"/>
      <c r="DP12" s="422"/>
      <c r="DQ12" s="422"/>
      <c r="DR12" s="422"/>
      <c r="DS12" s="422"/>
      <c r="DT12" s="422"/>
      <c r="DU12" s="422"/>
      <c r="DV12" s="422"/>
      <c r="DW12" s="422"/>
      <c r="DX12" s="422"/>
      <c r="DY12" s="422"/>
      <c r="DZ12" s="422"/>
      <c r="EA12" s="422"/>
      <c r="EB12" s="422"/>
      <c r="EC12" s="422"/>
      <c r="ED12" s="422"/>
      <c r="EE12" s="422"/>
      <c r="EF12" s="422"/>
      <c r="EG12" s="422"/>
      <c r="EH12" s="422"/>
      <c r="EI12" s="422"/>
      <c r="EJ12" s="422"/>
      <c r="EK12" s="422"/>
      <c r="EL12" s="422"/>
      <c r="EM12" s="422"/>
      <c r="EN12" s="422"/>
      <c r="EO12" s="422"/>
      <c r="EP12" s="422"/>
      <c r="EQ12" s="422"/>
      <c r="ER12" s="422"/>
      <c r="ES12" s="422"/>
      <c r="ET12" s="422"/>
      <c r="EU12" s="422"/>
      <c r="EV12" s="422"/>
      <c r="EW12" s="422"/>
      <c r="EX12" s="422"/>
      <c r="EY12" s="422"/>
      <c r="EZ12" s="422"/>
      <c r="FA12" s="422"/>
      <c r="FB12" s="422"/>
      <c r="FC12" s="422"/>
      <c r="FD12" s="422"/>
      <c r="FE12" s="422"/>
      <c r="FF12" s="422"/>
      <c r="FG12" s="422"/>
      <c r="FH12" s="422"/>
      <c r="FI12" s="422"/>
      <c r="FJ12" s="422"/>
      <c r="FK12" s="422"/>
      <c r="FL12" s="422"/>
      <c r="FM12" s="422"/>
      <c r="FN12" s="422"/>
      <c r="FO12" s="422"/>
      <c r="FP12" s="422"/>
      <c r="FQ12" s="422"/>
      <c r="FR12" s="422"/>
      <c r="FS12" s="422"/>
      <c r="FT12" s="422"/>
      <c r="FU12" s="422"/>
      <c r="FV12" s="422"/>
      <c r="FW12" s="422"/>
      <c r="FX12" s="422"/>
      <c r="FY12" s="422"/>
      <c r="FZ12" s="422"/>
    </row>
    <row r="13" spans="1:182" s="423" customFormat="1" ht="15.6">
      <c r="A13" s="564" t="s">
        <v>5393</v>
      </c>
      <c r="B13" s="564" t="s">
        <v>6373</v>
      </c>
      <c r="C13" s="202">
        <v>2</v>
      </c>
      <c r="D13" s="146">
        <v>20847.014999999999</v>
      </c>
      <c r="E13" s="146">
        <v>20847.014999999999</v>
      </c>
      <c r="F13" s="422"/>
      <c r="G13" s="399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  <c r="AC13" s="422"/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  <c r="AP13" s="422"/>
      <c r="AQ13" s="422"/>
      <c r="AR13" s="422"/>
      <c r="AS13" s="422"/>
      <c r="AT13" s="422"/>
      <c r="AU13" s="422"/>
      <c r="AV13" s="422"/>
      <c r="AW13" s="422"/>
      <c r="AX13" s="422"/>
      <c r="AY13" s="422"/>
      <c r="AZ13" s="422"/>
      <c r="BA13" s="422"/>
      <c r="BB13" s="422"/>
      <c r="BC13" s="422"/>
      <c r="BD13" s="422"/>
      <c r="BE13" s="422"/>
      <c r="BF13" s="422"/>
      <c r="BG13" s="422"/>
      <c r="BH13" s="422"/>
      <c r="BI13" s="422"/>
      <c r="BJ13" s="422"/>
      <c r="BK13" s="422"/>
      <c r="BL13" s="422"/>
      <c r="BM13" s="422"/>
      <c r="BN13" s="422"/>
      <c r="BO13" s="422"/>
      <c r="BP13" s="422"/>
      <c r="BQ13" s="422"/>
      <c r="BR13" s="422"/>
      <c r="BS13" s="422"/>
      <c r="BT13" s="422"/>
      <c r="BU13" s="422"/>
      <c r="BV13" s="422"/>
      <c r="BW13" s="422"/>
      <c r="BX13" s="422"/>
      <c r="BY13" s="422"/>
      <c r="BZ13" s="422"/>
      <c r="CA13" s="422"/>
      <c r="CB13" s="422"/>
      <c r="CC13" s="422"/>
      <c r="CD13" s="422"/>
      <c r="CE13" s="422"/>
      <c r="CF13" s="422"/>
      <c r="CG13" s="422"/>
      <c r="CH13" s="422"/>
      <c r="CI13" s="422"/>
      <c r="CJ13" s="422"/>
      <c r="CK13" s="422"/>
      <c r="CL13" s="422"/>
      <c r="CM13" s="422"/>
      <c r="CN13" s="422"/>
      <c r="CO13" s="422"/>
      <c r="CP13" s="422"/>
      <c r="CQ13" s="422"/>
      <c r="CR13" s="422"/>
      <c r="CS13" s="422"/>
      <c r="CT13" s="422"/>
      <c r="CU13" s="422"/>
      <c r="CV13" s="422"/>
      <c r="CW13" s="422"/>
      <c r="CX13" s="422"/>
      <c r="CY13" s="422"/>
      <c r="CZ13" s="422"/>
      <c r="DA13" s="422"/>
      <c r="DB13" s="422"/>
      <c r="DC13" s="422"/>
      <c r="DD13" s="422"/>
      <c r="DE13" s="422"/>
      <c r="DF13" s="422"/>
      <c r="DG13" s="422"/>
      <c r="DH13" s="422"/>
      <c r="DI13" s="422"/>
      <c r="DJ13" s="422"/>
      <c r="DK13" s="422"/>
      <c r="DL13" s="422"/>
      <c r="DM13" s="422"/>
      <c r="DN13" s="422"/>
      <c r="DO13" s="422"/>
      <c r="DP13" s="422"/>
      <c r="DQ13" s="422"/>
      <c r="DR13" s="422"/>
      <c r="DS13" s="422"/>
      <c r="DT13" s="422"/>
      <c r="DU13" s="422"/>
      <c r="DV13" s="422"/>
      <c r="DW13" s="422"/>
      <c r="DX13" s="422"/>
      <c r="DY13" s="422"/>
      <c r="DZ13" s="422"/>
      <c r="EA13" s="422"/>
      <c r="EB13" s="422"/>
      <c r="EC13" s="422"/>
      <c r="ED13" s="422"/>
      <c r="EE13" s="422"/>
      <c r="EF13" s="422"/>
      <c r="EG13" s="422"/>
      <c r="EH13" s="422"/>
      <c r="EI13" s="422"/>
      <c r="EJ13" s="422"/>
      <c r="EK13" s="422"/>
      <c r="EL13" s="422"/>
      <c r="EM13" s="422"/>
      <c r="EN13" s="422"/>
      <c r="EO13" s="422"/>
      <c r="EP13" s="422"/>
      <c r="EQ13" s="422"/>
      <c r="ER13" s="422"/>
      <c r="ES13" s="422"/>
      <c r="ET13" s="422"/>
      <c r="EU13" s="422"/>
      <c r="EV13" s="422"/>
      <c r="EW13" s="422"/>
      <c r="EX13" s="422"/>
      <c r="EY13" s="422"/>
      <c r="EZ13" s="422"/>
      <c r="FA13" s="422"/>
      <c r="FB13" s="422"/>
      <c r="FC13" s="422"/>
      <c r="FD13" s="422"/>
      <c r="FE13" s="422"/>
      <c r="FF13" s="422"/>
      <c r="FG13" s="422"/>
      <c r="FH13" s="422"/>
      <c r="FI13" s="422"/>
      <c r="FJ13" s="422"/>
      <c r="FK13" s="422"/>
      <c r="FL13" s="422"/>
      <c r="FM13" s="422"/>
      <c r="FN13" s="422"/>
      <c r="FO13" s="422"/>
      <c r="FP13" s="422"/>
      <c r="FQ13" s="422"/>
      <c r="FR13" s="422"/>
      <c r="FS13" s="422"/>
      <c r="FT13" s="422"/>
      <c r="FU13" s="422"/>
      <c r="FV13" s="422"/>
      <c r="FW13" s="422"/>
      <c r="FX13" s="422"/>
      <c r="FY13" s="422"/>
      <c r="FZ13" s="422"/>
    </row>
    <row r="14" spans="1:182" s="423" customFormat="1" ht="15.6">
      <c r="A14" s="564" t="s">
        <v>4926</v>
      </c>
      <c r="B14" s="564" t="s">
        <v>4179</v>
      </c>
      <c r="C14" s="202">
        <v>1</v>
      </c>
      <c r="D14" s="146">
        <v>13614.300000000001</v>
      </c>
      <c r="E14" s="146">
        <v>13614.300000000001</v>
      </c>
      <c r="F14" s="422"/>
      <c r="G14" s="399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  <c r="AA14" s="422"/>
      <c r="AB14" s="422"/>
      <c r="AC14" s="422"/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  <c r="AP14" s="422"/>
      <c r="AQ14" s="422"/>
      <c r="AR14" s="422"/>
      <c r="AS14" s="422"/>
      <c r="AT14" s="422"/>
      <c r="AU14" s="422"/>
      <c r="AV14" s="422"/>
      <c r="AW14" s="422"/>
      <c r="AX14" s="422"/>
      <c r="AY14" s="422"/>
      <c r="AZ14" s="422"/>
      <c r="BA14" s="422"/>
      <c r="BB14" s="422"/>
      <c r="BC14" s="422"/>
      <c r="BD14" s="422"/>
      <c r="BE14" s="422"/>
      <c r="BF14" s="422"/>
      <c r="BG14" s="422"/>
      <c r="BH14" s="422"/>
      <c r="BI14" s="422"/>
      <c r="BJ14" s="422"/>
      <c r="BK14" s="422"/>
      <c r="BL14" s="422"/>
      <c r="BM14" s="422"/>
      <c r="BN14" s="422"/>
      <c r="BO14" s="422"/>
      <c r="BP14" s="422"/>
      <c r="BQ14" s="422"/>
      <c r="BR14" s="422"/>
      <c r="BS14" s="422"/>
      <c r="BT14" s="422"/>
      <c r="BU14" s="422"/>
      <c r="BV14" s="422"/>
      <c r="BW14" s="422"/>
      <c r="BX14" s="422"/>
      <c r="BY14" s="422"/>
      <c r="BZ14" s="422"/>
      <c r="CA14" s="422"/>
      <c r="CB14" s="422"/>
      <c r="CC14" s="422"/>
      <c r="CD14" s="422"/>
      <c r="CE14" s="422"/>
      <c r="CF14" s="422"/>
      <c r="CG14" s="422"/>
      <c r="CH14" s="422"/>
      <c r="CI14" s="422"/>
      <c r="CJ14" s="422"/>
      <c r="CK14" s="422"/>
      <c r="CL14" s="422"/>
      <c r="CM14" s="422"/>
      <c r="CN14" s="422"/>
      <c r="CO14" s="422"/>
      <c r="CP14" s="422"/>
      <c r="CQ14" s="422"/>
      <c r="CR14" s="422"/>
      <c r="CS14" s="422"/>
      <c r="CT14" s="422"/>
      <c r="CU14" s="422"/>
      <c r="CV14" s="422"/>
      <c r="CW14" s="422"/>
      <c r="CX14" s="422"/>
      <c r="CY14" s="422"/>
      <c r="CZ14" s="422"/>
      <c r="DA14" s="422"/>
      <c r="DB14" s="422"/>
      <c r="DC14" s="422"/>
      <c r="DD14" s="422"/>
      <c r="DE14" s="422"/>
      <c r="DF14" s="422"/>
      <c r="DG14" s="422"/>
      <c r="DH14" s="422"/>
      <c r="DI14" s="422"/>
      <c r="DJ14" s="422"/>
      <c r="DK14" s="422"/>
      <c r="DL14" s="422"/>
      <c r="DM14" s="422"/>
      <c r="DN14" s="422"/>
      <c r="DO14" s="422"/>
      <c r="DP14" s="422"/>
      <c r="DQ14" s="422"/>
      <c r="DR14" s="422"/>
      <c r="DS14" s="422"/>
      <c r="DT14" s="422"/>
      <c r="DU14" s="422"/>
      <c r="DV14" s="422"/>
      <c r="DW14" s="422"/>
      <c r="DX14" s="422"/>
      <c r="DY14" s="422"/>
      <c r="DZ14" s="422"/>
      <c r="EA14" s="422"/>
      <c r="EB14" s="422"/>
      <c r="EC14" s="422"/>
      <c r="ED14" s="422"/>
      <c r="EE14" s="422"/>
      <c r="EF14" s="422"/>
      <c r="EG14" s="422"/>
      <c r="EH14" s="422"/>
      <c r="EI14" s="422"/>
      <c r="EJ14" s="422"/>
      <c r="EK14" s="422"/>
      <c r="EL14" s="422"/>
      <c r="EM14" s="422"/>
      <c r="EN14" s="422"/>
      <c r="EO14" s="422"/>
      <c r="EP14" s="422"/>
      <c r="EQ14" s="422"/>
      <c r="ER14" s="422"/>
      <c r="ES14" s="422"/>
      <c r="ET14" s="422"/>
      <c r="EU14" s="422"/>
      <c r="EV14" s="422"/>
      <c r="EW14" s="422"/>
      <c r="EX14" s="422"/>
      <c r="EY14" s="422"/>
      <c r="EZ14" s="422"/>
      <c r="FA14" s="422"/>
      <c r="FB14" s="422"/>
      <c r="FC14" s="422"/>
      <c r="FD14" s="422"/>
      <c r="FE14" s="422"/>
      <c r="FF14" s="422"/>
      <c r="FG14" s="422"/>
      <c r="FH14" s="422"/>
      <c r="FI14" s="422"/>
      <c r="FJ14" s="422"/>
      <c r="FK14" s="422"/>
      <c r="FL14" s="422"/>
      <c r="FM14" s="422"/>
      <c r="FN14" s="422"/>
      <c r="FO14" s="422"/>
      <c r="FP14" s="422"/>
      <c r="FQ14" s="422"/>
      <c r="FR14" s="422"/>
      <c r="FS14" s="422"/>
      <c r="FT14" s="422"/>
      <c r="FU14" s="422"/>
      <c r="FV14" s="422"/>
      <c r="FW14" s="422"/>
      <c r="FX14" s="422"/>
      <c r="FY14" s="422"/>
      <c r="FZ14" s="422"/>
    </row>
    <row r="15" spans="1:182" s="423" customFormat="1">
      <c r="A15" s="565" t="s">
        <v>6374</v>
      </c>
      <c r="B15" s="565" t="s">
        <v>6375</v>
      </c>
      <c r="C15" s="566">
        <v>1</v>
      </c>
      <c r="D15" s="483">
        <v>41710.57</v>
      </c>
      <c r="E15" s="483">
        <v>41710.57</v>
      </c>
      <c r="F15" s="422"/>
      <c r="G15" s="399"/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  <c r="AA15" s="422"/>
      <c r="AB15" s="422"/>
      <c r="AC15" s="422"/>
      <c r="AD15" s="422"/>
      <c r="AE15" s="422"/>
      <c r="AF15" s="422"/>
      <c r="AG15" s="422"/>
      <c r="AH15" s="422"/>
      <c r="AI15" s="422"/>
      <c r="AJ15" s="422"/>
      <c r="AK15" s="422"/>
      <c r="AL15" s="422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  <c r="AY15" s="422"/>
      <c r="AZ15" s="422"/>
      <c r="BA15" s="422"/>
      <c r="BB15" s="422"/>
      <c r="BC15" s="422"/>
      <c r="BD15" s="422"/>
      <c r="BE15" s="422"/>
      <c r="BF15" s="422"/>
      <c r="BG15" s="422"/>
      <c r="BH15" s="422"/>
      <c r="BI15" s="422"/>
      <c r="BJ15" s="422"/>
      <c r="BK15" s="422"/>
      <c r="BL15" s="422"/>
      <c r="BM15" s="422"/>
      <c r="BN15" s="422"/>
      <c r="BO15" s="422"/>
      <c r="BP15" s="422"/>
      <c r="BQ15" s="422"/>
      <c r="BR15" s="422"/>
      <c r="BS15" s="422"/>
      <c r="BT15" s="422"/>
      <c r="BU15" s="422"/>
      <c r="BV15" s="422"/>
      <c r="BW15" s="422"/>
      <c r="BX15" s="422"/>
      <c r="BY15" s="422"/>
      <c r="BZ15" s="422"/>
      <c r="CA15" s="422"/>
      <c r="CB15" s="422"/>
      <c r="CC15" s="422"/>
      <c r="CD15" s="422"/>
      <c r="CE15" s="422"/>
      <c r="CF15" s="422"/>
      <c r="CG15" s="422"/>
      <c r="CH15" s="422"/>
      <c r="CI15" s="422"/>
      <c r="CJ15" s="422"/>
      <c r="CK15" s="422"/>
      <c r="CL15" s="422"/>
      <c r="CM15" s="422"/>
      <c r="CN15" s="422"/>
      <c r="CO15" s="422"/>
      <c r="CP15" s="422"/>
      <c r="CQ15" s="422"/>
      <c r="CR15" s="422"/>
      <c r="CS15" s="422"/>
      <c r="CT15" s="422"/>
      <c r="CU15" s="422"/>
      <c r="CV15" s="422"/>
      <c r="CW15" s="422"/>
      <c r="CX15" s="422"/>
      <c r="CY15" s="422"/>
      <c r="CZ15" s="422"/>
      <c r="DA15" s="422"/>
      <c r="DB15" s="422"/>
      <c r="DC15" s="422"/>
      <c r="DD15" s="422"/>
      <c r="DE15" s="422"/>
      <c r="DF15" s="422"/>
      <c r="DG15" s="422"/>
      <c r="DH15" s="422"/>
      <c r="DI15" s="422"/>
      <c r="DJ15" s="422"/>
      <c r="DK15" s="422"/>
      <c r="DL15" s="422"/>
      <c r="DM15" s="422"/>
      <c r="DN15" s="422"/>
      <c r="DO15" s="422"/>
      <c r="DP15" s="422"/>
      <c r="DQ15" s="422"/>
      <c r="DR15" s="422"/>
      <c r="DS15" s="422"/>
      <c r="DT15" s="422"/>
      <c r="DU15" s="422"/>
      <c r="DV15" s="422"/>
      <c r="DW15" s="422"/>
      <c r="DX15" s="422"/>
      <c r="DY15" s="422"/>
      <c r="DZ15" s="422"/>
      <c r="EA15" s="422"/>
      <c r="EB15" s="422"/>
      <c r="EC15" s="422"/>
      <c r="ED15" s="422"/>
      <c r="EE15" s="422"/>
      <c r="EF15" s="422"/>
      <c r="EG15" s="422"/>
      <c r="EH15" s="422"/>
      <c r="EI15" s="422"/>
      <c r="EJ15" s="422"/>
      <c r="EK15" s="422"/>
      <c r="EL15" s="422"/>
      <c r="EM15" s="422"/>
      <c r="EN15" s="422"/>
      <c r="EO15" s="422"/>
      <c r="EP15" s="422"/>
      <c r="EQ15" s="422"/>
      <c r="ER15" s="422"/>
      <c r="ES15" s="422"/>
      <c r="ET15" s="422"/>
      <c r="EU15" s="422"/>
      <c r="EV15" s="422"/>
      <c r="EW15" s="422"/>
      <c r="EX15" s="422"/>
      <c r="EY15" s="422"/>
      <c r="EZ15" s="422"/>
      <c r="FA15" s="422"/>
      <c r="FB15" s="422"/>
      <c r="FC15" s="422"/>
      <c r="FD15" s="422"/>
      <c r="FE15" s="422"/>
      <c r="FF15" s="422"/>
      <c r="FG15" s="422"/>
      <c r="FH15" s="422"/>
      <c r="FI15" s="422"/>
      <c r="FJ15" s="422"/>
      <c r="FK15" s="422"/>
      <c r="FL15" s="422"/>
      <c r="FM15" s="422"/>
      <c r="FN15" s="422"/>
      <c r="FO15" s="422"/>
      <c r="FP15" s="422"/>
      <c r="FQ15" s="422"/>
      <c r="FR15" s="422"/>
      <c r="FS15" s="422"/>
      <c r="FT15" s="422"/>
      <c r="FU15" s="422"/>
      <c r="FV15" s="422"/>
      <c r="FW15" s="422"/>
      <c r="FX15" s="422"/>
      <c r="FY15" s="422"/>
      <c r="FZ15" s="422"/>
    </row>
    <row r="16" spans="1:182" s="423" customFormat="1" ht="15.6">
      <c r="A16" s="564" t="s">
        <v>6376</v>
      </c>
      <c r="B16" s="564" t="s">
        <v>4179</v>
      </c>
      <c r="C16" s="202">
        <v>9</v>
      </c>
      <c r="D16" s="146">
        <v>10145.52</v>
      </c>
      <c r="E16" s="146">
        <v>10779.72</v>
      </c>
      <c r="F16" s="422"/>
      <c r="G16" s="399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  <c r="Y16" s="422"/>
      <c r="Z16" s="422"/>
      <c r="AA16" s="422"/>
      <c r="AB16" s="422"/>
      <c r="AC16" s="422"/>
      <c r="AD16" s="422"/>
      <c r="AE16" s="422"/>
      <c r="AF16" s="422"/>
      <c r="AG16" s="422"/>
      <c r="AH16" s="422"/>
      <c r="AI16" s="422"/>
      <c r="AJ16" s="422"/>
      <c r="AK16" s="422"/>
      <c r="AL16" s="422"/>
      <c r="AM16" s="422"/>
      <c r="AN16" s="422"/>
      <c r="AO16" s="422"/>
      <c r="AP16" s="422"/>
      <c r="AQ16" s="422"/>
      <c r="AR16" s="422"/>
      <c r="AS16" s="422"/>
      <c r="AT16" s="422"/>
      <c r="AU16" s="422"/>
      <c r="AV16" s="422"/>
      <c r="AW16" s="422"/>
      <c r="AX16" s="422"/>
      <c r="AY16" s="422"/>
      <c r="AZ16" s="422"/>
      <c r="BA16" s="422"/>
      <c r="BB16" s="422"/>
      <c r="BC16" s="422"/>
      <c r="BD16" s="422"/>
      <c r="BE16" s="422"/>
      <c r="BF16" s="422"/>
      <c r="BG16" s="422"/>
      <c r="BH16" s="422"/>
      <c r="BI16" s="422"/>
      <c r="BJ16" s="422"/>
      <c r="BK16" s="422"/>
      <c r="BL16" s="422"/>
      <c r="BM16" s="422"/>
      <c r="BN16" s="422"/>
      <c r="BO16" s="422"/>
      <c r="BP16" s="422"/>
      <c r="BQ16" s="422"/>
      <c r="BR16" s="422"/>
      <c r="BS16" s="422"/>
      <c r="BT16" s="422"/>
      <c r="BU16" s="422"/>
      <c r="BV16" s="422"/>
      <c r="BW16" s="422"/>
      <c r="BX16" s="422"/>
      <c r="BY16" s="422"/>
      <c r="BZ16" s="422"/>
      <c r="CA16" s="422"/>
      <c r="CB16" s="422"/>
      <c r="CC16" s="422"/>
      <c r="CD16" s="422"/>
      <c r="CE16" s="422"/>
      <c r="CF16" s="422"/>
      <c r="CG16" s="422"/>
      <c r="CH16" s="422"/>
      <c r="CI16" s="422"/>
      <c r="CJ16" s="422"/>
      <c r="CK16" s="422"/>
      <c r="CL16" s="422"/>
      <c r="CM16" s="422"/>
      <c r="CN16" s="422"/>
      <c r="CO16" s="422"/>
      <c r="CP16" s="422"/>
      <c r="CQ16" s="422"/>
      <c r="CR16" s="422"/>
      <c r="CS16" s="422"/>
      <c r="CT16" s="422"/>
      <c r="CU16" s="422"/>
      <c r="CV16" s="422"/>
      <c r="CW16" s="422"/>
      <c r="CX16" s="422"/>
      <c r="CY16" s="422"/>
      <c r="CZ16" s="422"/>
      <c r="DA16" s="422"/>
      <c r="DB16" s="422"/>
      <c r="DC16" s="422"/>
      <c r="DD16" s="422"/>
      <c r="DE16" s="422"/>
      <c r="DF16" s="422"/>
      <c r="DG16" s="422"/>
      <c r="DH16" s="422"/>
      <c r="DI16" s="422"/>
      <c r="DJ16" s="422"/>
      <c r="DK16" s="422"/>
      <c r="DL16" s="422"/>
      <c r="DM16" s="422"/>
      <c r="DN16" s="422"/>
      <c r="DO16" s="422"/>
      <c r="DP16" s="422"/>
      <c r="DQ16" s="422"/>
      <c r="DR16" s="422"/>
      <c r="DS16" s="422"/>
      <c r="DT16" s="422"/>
      <c r="DU16" s="422"/>
      <c r="DV16" s="422"/>
      <c r="DW16" s="422"/>
      <c r="DX16" s="422"/>
      <c r="DY16" s="422"/>
      <c r="DZ16" s="422"/>
      <c r="EA16" s="422"/>
      <c r="EB16" s="422"/>
      <c r="EC16" s="422"/>
      <c r="ED16" s="422"/>
      <c r="EE16" s="422"/>
      <c r="EF16" s="422"/>
      <c r="EG16" s="422"/>
      <c r="EH16" s="422"/>
      <c r="EI16" s="422"/>
      <c r="EJ16" s="422"/>
      <c r="EK16" s="422"/>
      <c r="EL16" s="422"/>
      <c r="EM16" s="422"/>
      <c r="EN16" s="422"/>
      <c r="EO16" s="422"/>
      <c r="EP16" s="422"/>
      <c r="EQ16" s="422"/>
      <c r="ER16" s="422"/>
      <c r="ES16" s="422"/>
      <c r="ET16" s="422"/>
      <c r="EU16" s="422"/>
      <c r="EV16" s="422"/>
      <c r="EW16" s="422"/>
      <c r="EX16" s="422"/>
      <c r="EY16" s="422"/>
      <c r="EZ16" s="422"/>
      <c r="FA16" s="422"/>
      <c r="FB16" s="422"/>
      <c r="FC16" s="422"/>
      <c r="FD16" s="422"/>
      <c r="FE16" s="422"/>
      <c r="FF16" s="422"/>
      <c r="FG16" s="422"/>
      <c r="FH16" s="422"/>
      <c r="FI16" s="422"/>
      <c r="FJ16" s="422"/>
      <c r="FK16" s="422"/>
      <c r="FL16" s="422"/>
      <c r="FM16" s="422"/>
      <c r="FN16" s="422"/>
      <c r="FO16" s="422"/>
      <c r="FP16" s="422"/>
      <c r="FQ16" s="422"/>
      <c r="FR16" s="422"/>
      <c r="FS16" s="422"/>
      <c r="FT16" s="422"/>
      <c r="FU16" s="422"/>
      <c r="FV16" s="422"/>
      <c r="FW16" s="422"/>
      <c r="FX16" s="422"/>
      <c r="FY16" s="422"/>
      <c r="FZ16" s="422"/>
    </row>
    <row r="17" spans="1:182" s="423" customFormat="1" ht="15.6">
      <c r="A17" s="564" t="s">
        <v>4931</v>
      </c>
      <c r="B17" s="564" t="s">
        <v>4352</v>
      </c>
      <c r="C17" s="202">
        <v>1</v>
      </c>
      <c r="D17" s="146">
        <v>8927.1</v>
      </c>
      <c r="E17" s="146">
        <v>8927.1</v>
      </c>
      <c r="F17" s="422"/>
      <c r="G17" s="399"/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2"/>
      <c r="AD17" s="422"/>
      <c r="AE17" s="422"/>
      <c r="AF17" s="422"/>
      <c r="AG17" s="422"/>
      <c r="AH17" s="422"/>
      <c r="AI17" s="422"/>
      <c r="AJ17" s="422"/>
      <c r="AK17" s="422"/>
      <c r="AL17" s="422"/>
      <c r="AM17" s="422"/>
      <c r="AN17" s="422"/>
      <c r="AO17" s="422"/>
      <c r="AP17" s="422"/>
      <c r="AQ17" s="422"/>
      <c r="AR17" s="422"/>
      <c r="AS17" s="422"/>
      <c r="AT17" s="422"/>
      <c r="AU17" s="422"/>
      <c r="AV17" s="422"/>
      <c r="AW17" s="422"/>
      <c r="AX17" s="422"/>
      <c r="AY17" s="422"/>
      <c r="AZ17" s="422"/>
      <c r="BA17" s="422"/>
      <c r="BB17" s="422"/>
      <c r="BC17" s="422"/>
      <c r="BD17" s="422"/>
      <c r="BE17" s="422"/>
      <c r="BF17" s="422"/>
      <c r="BG17" s="422"/>
      <c r="BH17" s="422"/>
      <c r="BI17" s="422"/>
      <c r="BJ17" s="422"/>
      <c r="BK17" s="422"/>
      <c r="BL17" s="422"/>
      <c r="BM17" s="422"/>
      <c r="BN17" s="422"/>
      <c r="BO17" s="422"/>
      <c r="BP17" s="422"/>
      <c r="BQ17" s="422"/>
      <c r="BR17" s="422"/>
      <c r="BS17" s="422"/>
      <c r="BT17" s="422"/>
      <c r="BU17" s="422"/>
      <c r="BV17" s="422"/>
      <c r="BW17" s="422"/>
      <c r="BX17" s="422"/>
      <c r="BY17" s="422"/>
      <c r="BZ17" s="422"/>
      <c r="CA17" s="422"/>
      <c r="CB17" s="422"/>
      <c r="CC17" s="422"/>
      <c r="CD17" s="422"/>
      <c r="CE17" s="422"/>
      <c r="CF17" s="422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2"/>
      <c r="CR17" s="422"/>
      <c r="CS17" s="422"/>
      <c r="CT17" s="422"/>
      <c r="CU17" s="422"/>
      <c r="CV17" s="422"/>
      <c r="CW17" s="422"/>
      <c r="CX17" s="422"/>
      <c r="CY17" s="422"/>
      <c r="CZ17" s="422"/>
      <c r="DA17" s="422"/>
      <c r="DB17" s="422"/>
      <c r="DC17" s="422"/>
      <c r="DD17" s="422"/>
      <c r="DE17" s="422"/>
      <c r="DF17" s="422"/>
      <c r="DG17" s="422"/>
      <c r="DH17" s="422"/>
      <c r="DI17" s="422"/>
      <c r="DJ17" s="422"/>
      <c r="DK17" s="422"/>
      <c r="DL17" s="422"/>
      <c r="DM17" s="422"/>
      <c r="DN17" s="422"/>
      <c r="DO17" s="422"/>
      <c r="DP17" s="422"/>
      <c r="DQ17" s="422"/>
      <c r="DR17" s="422"/>
      <c r="DS17" s="422"/>
      <c r="DT17" s="422"/>
      <c r="DU17" s="422"/>
      <c r="DV17" s="422"/>
      <c r="DW17" s="422"/>
      <c r="DX17" s="422"/>
      <c r="DY17" s="422"/>
      <c r="DZ17" s="422"/>
      <c r="EA17" s="422"/>
      <c r="EB17" s="422"/>
      <c r="EC17" s="422"/>
      <c r="ED17" s="422"/>
      <c r="EE17" s="422"/>
      <c r="EF17" s="422"/>
      <c r="EG17" s="422"/>
      <c r="EH17" s="422"/>
      <c r="EI17" s="422"/>
      <c r="EJ17" s="422"/>
      <c r="EK17" s="422"/>
      <c r="EL17" s="422"/>
      <c r="EM17" s="422"/>
      <c r="EN17" s="422"/>
      <c r="EO17" s="422"/>
      <c r="EP17" s="422"/>
      <c r="EQ17" s="422"/>
      <c r="ER17" s="422"/>
      <c r="ES17" s="422"/>
      <c r="ET17" s="422"/>
      <c r="EU17" s="422"/>
      <c r="EV17" s="422"/>
      <c r="EW17" s="422"/>
      <c r="EX17" s="422"/>
      <c r="EY17" s="422"/>
      <c r="EZ17" s="422"/>
      <c r="FA17" s="422"/>
      <c r="FB17" s="422"/>
      <c r="FC17" s="422"/>
      <c r="FD17" s="422"/>
      <c r="FE17" s="422"/>
      <c r="FF17" s="422"/>
      <c r="FG17" s="422"/>
      <c r="FH17" s="422"/>
      <c r="FI17" s="422"/>
      <c r="FJ17" s="422"/>
      <c r="FK17" s="422"/>
      <c r="FL17" s="422"/>
      <c r="FM17" s="422"/>
      <c r="FN17" s="422"/>
      <c r="FO17" s="422"/>
      <c r="FP17" s="422"/>
      <c r="FQ17" s="422"/>
      <c r="FR17" s="422"/>
      <c r="FS17" s="422"/>
      <c r="FT17" s="422"/>
      <c r="FU17" s="422"/>
      <c r="FV17" s="422"/>
      <c r="FW17" s="422"/>
      <c r="FX17" s="422"/>
      <c r="FY17" s="422"/>
      <c r="FZ17" s="422"/>
    </row>
    <row r="18" spans="1:182" ht="15.6">
      <c r="A18" s="532"/>
      <c r="B18" s="567" t="s">
        <v>4209</v>
      </c>
      <c r="C18" s="568">
        <f>SUM(C12:C17)</f>
        <v>15</v>
      </c>
      <c r="D18" s="535"/>
      <c r="E18" s="535"/>
    </row>
    <row r="19" spans="1:182" ht="15.6">
      <c r="A19" s="532"/>
      <c r="B19" s="569"/>
      <c r="C19" s="570"/>
      <c r="D19" s="535"/>
      <c r="E19" s="535"/>
    </row>
    <row r="20" spans="1:182" ht="15.6">
      <c r="A20" s="137"/>
      <c r="B20" s="138"/>
      <c r="C20" s="536"/>
      <c r="D20" s="535"/>
      <c r="E20" s="535"/>
      <c r="G20" s="399"/>
    </row>
    <row r="21" spans="1:182" s="423" customFormat="1" ht="15.6">
      <c r="A21" s="1330" t="s">
        <v>4103</v>
      </c>
      <c r="B21" s="1330" t="s">
        <v>4103</v>
      </c>
      <c r="C21" s="536"/>
      <c r="D21" s="535"/>
      <c r="E21" s="535"/>
      <c r="F21" s="422"/>
      <c r="G21" s="250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  <c r="AA21" s="422"/>
      <c r="AB21" s="422"/>
      <c r="AC21" s="422"/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  <c r="AP21" s="422"/>
      <c r="AQ21" s="422"/>
      <c r="AR21" s="422"/>
      <c r="AS21" s="422"/>
      <c r="AT21" s="422"/>
      <c r="AU21" s="422"/>
      <c r="AV21" s="422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2"/>
      <c r="BV21" s="422"/>
      <c r="BW21" s="422"/>
      <c r="BX21" s="422"/>
      <c r="BY21" s="422"/>
      <c r="BZ21" s="422"/>
      <c r="CA21" s="422"/>
      <c r="CB21" s="422"/>
      <c r="CC21" s="422"/>
      <c r="CD21" s="422"/>
      <c r="CE21" s="422"/>
      <c r="CF21" s="422"/>
      <c r="CG21" s="422"/>
      <c r="CH21" s="422"/>
      <c r="CI21" s="422"/>
      <c r="CJ21" s="422"/>
      <c r="CK21" s="422"/>
      <c r="CL21" s="422"/>
      <c r="CM21" s="422"/>
      <c r="CN21" s="422"/>
      <c r="CO21" s="422"/>
      <c r="CP21" s="422"/>
      <c r="CQ21" s="422"/>
      <c r="CR21" s="422"/>
      <c r="CS21" s="422"/>
      <c r="CT21" s="422"/>
      <c r="CU21" s="422"/>
      <c r="CV21" s="422"/>
      <c r="CW21" s="422"/>
      <c r="CX21" s="422"/>
      <c r="CY21" s="422"/>
      <c r="CZ21" s="422"/>
      <c r="DA21" s="422"/>
      <c r="DB21" s="422"/>
      <c r="DC21" s="422"/>
      <c r="DD21" s="422"/>
      <c r="DE21" s="422"/>
      <c r="DF21" s="422"/>
      <c r="DG21" s="422"/>
      <c r="DH21" s="422"/>
      <c r="DI21" s="422"/>
      <c r="DJ21" s="422"/>
      <c r="DK21" s="422"/>
      <c r="DL21" s="422"/>
      <c r="DM21" s="422"/>
      <c r="DN21" s="422"/>
      <c r="DO21" s="422"/>
      <c r="DP21" s="422"/>
      <c r="DQ21" s="422"/>
      <c r="DR21" s="422"/>
      <c r="DS21" s="422"/>
      <c r="DT21" s="422"/>
      <c r="DU21" s="422"/>
      <c r="DV21" s="422"/>
      <c r="DW21" s="422"/>
      <c r="DX21" s="422"/>
      <c r="DY21" s="422"/>
      <c r="DZ21" s="422"/>
      <c r="EA21" s="422"/>
      <c r="EB21" s="422"/>
      <c r="EC21" s="422"/>
      <c r="ED21" s="422"/>
      <c r="EE21" s="422"/>
      <c r="EF21" s="422"/>
      <c r="EG21" s="422"/>
      <c r="EH21" s="422"/>
      <c r="EI21" s="422"/>
      <c r="EJ21" s="422"/>
      <c r="EK21" s="422"/>
      <c r="EL21" s="422"/>
      <c r="EM21" s="422"/>
      <c r="EN21" s="422"/>
      <c r="EO21" s="422"/>
      <c r="EP21" s="422"/>
      <c r="EQ21" s="422"/>
      <c r="ER21" s="422"/>
      <c r="ES21" s="422"/>
      <c r="ET21" s="422"/>
      <c r="EU21" s="422"/>
      <c r="EV21" s="422"/>
      <c r="EW21" s="422"/>
      <c r="EX21" s="422"/>
      <c r="EY21" s="422"/>
      <c r="EZ21" s="422"/>
      <c r="FA21" s="422"/>
      <c r="FB21" s="422"/>
      <c r="FC21" s="422"/>
      <c r="FD21" s="422"/>
      <c r="FE21" s="422"/>
      <c r="FF21" s="422"/>
      <c r="FG21" s="422"/>
      <c r="FH21" s="422"/>
      <c r="FI21" s="422"/>
      <c r="FJ21" s="422"/>
      <c r="FK21" s="422"/>
      <c r="FL21" s="422"/>
      <c r="FM21" s="422"/>
      <c r="FN21" s="422"/>
      <c r="FO21" s="422"/>
      <c r="FP21" s="422"/>
      <c r="FQ21" s="422"/>
      <c r="FR21" s="422"/>
      <c r="FS21" s="422"/>
      <c r="FT21" s="422"/>
      <c r="FU21" s="422"/>
      <c r="FV21" s="422"/>
      <c r="FW21" s="422"/>
      <c r="FX21" s="422"/>
      <c r="FY21" s="422"/>
      <c r="FZ21" s="422"/>
    </row>
    <row r="22" spans="1:182">
      <c r="A22" s="126" t="s">
        <v>4246</v>
      </c>
      <c r="B22" s="126" t="s">
        <v>4246</v>
      </c>
      <c r="C22" s="127">
        <v>0</v>
      </c>
      <c r="D22" s="258">
        <v>0</v>
      </c>
      <c r="E22" s="258">
        <v>0</v>
      </c>
    </row>
    <row r="23" spans="1:182" ht="15.6">
      <c r="A23" s="532"/>
      <c r="B23" s="567" t="s">
        <v>4244</v>
      </c>
      <c r="C23" s="571">
        <v>0</v>
      </c>
      <c r="D23" s="535"/>
      <c r="E23" s="535"/>
    </row>
    <row r="24" spans="1:182" ht="15.6">
      <c r="A24" s="532"/>
      <c r="B24" s="569"/>
      <c r="C24" s="570"/>
      <c r="D24" s="535"/>
      <c r="E24" s="535"/>
    </row>
    <row r="25" spans="1:182">
      <c r="A25" s="542"/>
      <c r="B25" s="543"/>
      <c r="C25" s="542"/>
      <c r="D25" s="538"/>
      <c r="E25" s="538"/>
    </row>
    <row r="26" spans="1:182" ht="15.6">
      <c r="A26" s="1330" t="s">
        <v>4104</v>
      </c>
      <c r="B26" s="1330" t="s">
        <v>4103</v>
      </c>
      <c r="C26" s="572"/>
      <c r="D26" s="535"/>
      <c r="E26" s="535"/>
    </row>
    <row r="27" spans="1:182">
      <c r="A27" s="126" t="s">
        <v>4246</v>
      </c>
      <c r="B27" s="132" t="s">
        <v>4246</v>
      </c>
      <c r="C27" s="497">
        <v>0</v>
      </c>
      <c r="D27" s="146">
        <v>0</v>
      </c>
      <c r="E27" s="146">
        <v>0</v>
      </c>
    </row>
    <row r="28" spans="1:182" ht="15.6">
      <c r="A28" s="532"/>
      <c r="B28" s="573" t="s">
        <v>6377</v>
      </c>
      <c r="C28" s="574">
        <f>SUM(C27)</f>
        <v>0</v>
      </c>
      <c r="D28" s="535"/>
      <c r="E28" s="535"/>
    </row>
    <row r="29" spans="1:182" ht="15.6">
      <c r="A29" s="532"/>
      <c r="B29" s="539"/>
      <c r="C29" s="532"/>
      <c r="D29" s="535"/>
      <c r="E29" s="535"/>
    </row>
    <row r="30" spans="1:182" ht="15.6">
      <c r="A30" s="532"/>
      <c r="B30" s="575" t="s">
        <v>4105</v>
      </c>
      <c r="C30" s="576">
        <f>SUM(C18+C23+C28)</f>
        <v>15</v>
      </c>
      <c r="D30" s="535"/>
      <c r="E30" s="535"/>
    </row>
    <row r="31" spans="1:182" ht="15.6">
      <c r="A31" s="532"/>
      <c r="B31" s="539"/>
      <c r="C31" s="532"/>
      <c r="D31" s="535"/>
      <c r="E31" s="535"/>
    </row>
    <row r="32" spans="1:182" ht="23.25" customHeight="1">
      <c r="A32" s="137"/>
      <c r="B32" s="138"/>
      <c r="C32" s="536"/>
      <c r="D32" s="535"/>
      <c r="E32" s="535"/>
    </row>
    <row r="33" spans="1:16" s="49" customFormat="1" ht="15" customHeight="1">
      <c r="A33" s="1279" t="s">
        <v>4101</v>
      </c>
      <c r="B33" s="1279"/>
      <c r="C33" s="577" t="s">
        <v>529</v>
      </c>
      <c r="D33" s="233" t="s">
        <v>529</v>
      </c>
      <c r="E33" s="233" t="s">
        <v>529</v>
      </c>
    </row>
    <row r="34" spans="1:16" s="49" customFormat="1" ht="15" customHeight="1">
      <c r="A34" s="1285" t="s">
        <v>4248</v>
      </c>
      <c r="B34" s="1285"/>
      <c r="C34" s="578"/>
      <c r="D34" s="578"/>
      <c r="E34" s="578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</row>
    <row r="35" spans="1:16">
      <c r="A35" s="126" t="s">
        <v>4246</v>
      </c>
      <c r="B35" s="126" t="s">
        <v>4246</v>
      </c>
      <c r="C35" s="202">
        <v>0</v>
      </c>
      <c r="D35" s="146">
        <v>0</v>
      </c>
      <c r="E35" s="146">
        <v>0</v>
      </c>
    </row>
    <row r="36" spans="1:16" ht="15.6">
      <c r="A36" s="531"/>
      <c r="B36" s="579" t="s">
        <v>6360</v>
      </c>
      <c r="C36" s="580">
        <f>SUM(B31:B35)</f>
        <v>0</v>
      </c>
      <c r="D36" s="535"/>
      <c r="E36" s="535"/>
    </row>
    <row r="37" spans="1:16" ht="15.6">
      <c r="A37" s="137"/>
      <c r="B37" s="138"/>
      <c r="C37" s="536"/>
      <c r="D37" s="535"/>
      <c r="E37" s="535"/>
    </row>
    <row r="38" spans="1:16" ht="15" customHeight="1">
      <c r="A38" s="248" t="s">
        <v>4280</v>
      </c>
      <c r="B38" s="249">
        <f>SUM(B33:B37)</f>
        <v>0</v>
      </c>
      <c r="C38" s="536"/>
      <c r="D38" s="535"/>
      <c r="E38" s="535"/>
    </row>
    <row r="39" spans="1:16">
      <c r="A39" s="126" t="s">
        <v>4246</v>
      </c>
      <c r="B39" s="126" t="s">
        <v>4246</v>
      </c>
      <c r="C39" s="202">
        <v>0</v>
      </c>
      <c r="D39" s="146">
        <v>0</v>
      </c>
      <c r="E39" s="146">
        <v>0</v>
      </c>
    </row>
    <row r="40" spans="1:16" ht="15.6">
      <c r="A40" s="531"/>
      <c r="B40" s="248" t="s">
        <v>4280</v>
      </c>
      <c r="C40" s="249">
        <f>SUM(B35:B39)</f>
        <v>0</v>
      </c>
      <c r="D40" s="535"/>
      <c r="E40" s="535"/>
    </row>
    <row r="41" spans="1:16" ht="15.6">
      <c r="A41" s="157"/>
      <c r="B41" s="157"/>
      <c r="C41" s="157"/>
      <c r="D41" s="157"/>
      <c r="E41" s="157"/>
    </row>
  </sheetData>
  <mergeCells count="14">
    <mergeCell ref="A11:B11"/>
    <mergeCell ref="A21:B21"/>
    <mergeCell ref="A26:B26"/>
    <mergeCell ref="A33:B33"/>
    <mergeCell ref="A34:B34"/>
    <mergeCell ref="A8:A9"/>
    <mergeCell ref="B8:B9"/>
    <mergeCell ref="C8:C9"/>
    <mergeCell ref="D8:E8"/>
    <mergeCell ref="A2:E2"/>
    <mergeCell ref="A3:E3"/>
    <mergeCell ref="A4:E4"/>
    <mergeCell ref="A5:E5"/>
    <mergeCell ref="A6:E6"/>
  </mergeCells>
  <printOptions horizontalCentered="1"/>
  <pageMargins left="0.59055118110236227" right="0.59055118110236227" top="1.1811023622047245" bottom="0.78740157480314965" header="0.39370078740157483" footer="0.39370078740157483"/>
  <pageSetup scale="95" fitToHeight="0" orientation="landscape" r:id="rId1"/>
  <rowBreaks count="1" manualBreakCount="1">
    <brk id="3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10"/>
  <sheetViews>
    <sheetView showGridLines="0" workbookViewId="0"/>
  </sheetViews>
  <sheetFormatPr baseColWidth="10" defaultRowHeight="14.4"/>
  <cols>
    <col min="2" max="2" width="130.5546875" customWidth="1"/>
    <col min="3" max="3" width="27.21875" customWidth="1"/>
  </cols>
  <sheetData>
    <row r="2" spans="2:3">
      <c r="B2" s="1227" t="s">
        <v>4068</v>
      </c>
      <c r="C2" s="1227"/>
    </row>
    <row r="3" spans="2:3">
      <c r="B3" s="1" t="s">
        <v>3849</v>
      </c>
      <c r="C3" s="1" t="s">
        <v>50</v>
      </c>
    </row>
    <row r="4" spans="2:3">
      <c r="B4" s="5" t="s">
        <v>100</v>
      </c>
      <c r="C4" s="7" t="s">
        <v>3858</v>
      </c>
    </row>
    <row r="5" spans="2:3">
      <c r="B5" s="6" t="s">
        <v>101</v>
      </c>
      <c r="C5" s="8" t="s">
        <v>3859</v>
      </c>
    </row>
    <row r="6" spans="2:3">
      <c r="B6" s="2" t="s">
        <v>102</v>
      </c>
      <c r="C6" s="4" t="s">
        <v>3859</v>
      </c>
    </row>
    <row r="7" spans="2:3">
      <c r="B7" s="6" t="s">
        <v>106</v>
      </c>
      <c r="C7" s="8" t="s">
        <v>3860</v>
      </c>
    </row>
    <row r="8" spans="2:3">
      <c r="B8" s="2" t="s">
        <v>108</v>
      </c>
      <c r="C8" s="4" t="s">
        <v>3861</v>
      </c>
    </row>
    <row r="9" spans="2:3">
      <c r="B9" s="2" t="s">
        <v>109</v>
      </c>
      <c r="C9" s="4" t="s">
        <v>3862</v>
      </c>
    </row>
    <row r="10" spans="2:3">
      <c r="B10" s="2" t="s">
        <v>110</v>
      </c>
      <c r="C10" s="4" t="s">
        <v>3863</v>
      </c>
    </row>
    <row r="11" spans="2:3">
      <c r="B11" s="6" t="s">
        <v>111</v>
      </c>
      <c r="C11" s="8" t="s">
        <v>3864</v>
      </c>
    </row>
    <row r="12" spans="2:3">
      <c r="B12" s="2" t="s">
        <v>112</v>
      </c>
      <c r="C12" s="4" t="s">
        <v>3865</v>
      </c>
    </row>
    <row r="13" spans="2:3">
      <c r="B13" s="2" t="s">
        <v>113</v>
      </c>
      <c r="C13" s="4" t="s">
        <v>3866</v>
      </c>
    </row>
    <row r="14" spans="2:3">
      <c r="B14" s="2" t="s">
        <v>114</v>
      </c>
      <c r="C14" s="4" t="s">
        <v>3867</v>
      </c>
    </row>
    <row r="15" spans="2:3">
      <c r="B15" s="2" t="s">
        <v>115</v>
      </c>
      <c r="C15" s="4" t="s">
        <v>3868</v>
      </c>
    </row>
    <row r="16" spans="2:3">
      <c r="B16" s="6" t="s">
        <v>116</v>
      </c>
      <c r="C16" s="8" t="s">
        <v>3869</v>
      </c>
    </row>
    <row r="17" spans="2:3">
      <c r="B17" s="2" t="s">
        <v>118</v>
      </c>
      <c r="C17" s="4" t="s">
        <v>3870</v>
      </c>
    </row>
    <row r="18" spans="2:3">
      <c r="B18" s="2" t="s">
        <v>119</v>
      </c>
      <c r="C18" s="4" t="s">
        <v>3871</v>
      </c>
    </row>
    <row r="19" spans="2:3">
      <c r="B19" s="2" t="s">
        <v>120</v>
      </c>
      <c r="C19" s="4" t="s">
        <v>3872</v>
      </c>
    </row>
    <row r="20" spans="2:3">
      <c r="B20" s="6" t="s">
        <v>123</v>
      </c>
      <c r="C20" s="8" t="s">
        <v>3873</v>
      </c>
    </row>
    <row r="21" spans="2:3">
      <c r="B21" s="2" t="s">
        <v>124</v>
      </c>
      <c r="C21" s="4" t="s">
        <v>3873</v>
      </c>
    </row>
    <row r="22" spans="2:3">
      <c r="B22" s="5" t="s">
        <v>127</v>
      </c>
      <c r="C22" s="7" t="s">
        <v>3874</v>
      </c>
    </row>
    <row r="23" spans="2:3">
      <c r="B23" s="6" t="s">
        <v>128</v>
      </c>
      <c r="C23" s="8" t="s">
        <v>3875</v>
      </c>
    </row>
    <row r="24" spans="2:3">
      <c r="B24" s="2" t="s">
        <v>129</v>
      </c>
      <c r="C24" s="4" t="s">
        <v>3876</v>
      </c>
    </row>
    <row r="25" spans="2:3">
      <c r="B25" s="2" t="s">
        <v>130</v>
      </c>
      <c r="C25" s="4" t="s">
        <v>607</v>
      </c>
    </row>
    <row r="26" spans="2:3">
      <c r="B26" s="2" t="s">
        <v>132</v>
      </c>
      <c r="C26" s="4" t="s">
        <v>3877</v>
      </c>
    </row>
    <row r="27" spans="2:3">
      <c r="B27" s="2" t="s">
        <v>133</v>
      </c>
      <c r="C27" s="4" t="s">
        <v>3878</v>
      </c>
    </row>
    <row r="28" spans="2:3">
      <c r="B28" s="2" t="s">
        <v>134</v>
      </c>
      <c r="C28" s="4" t="s">
        <v>3879</v>
      </c>
    </row>
    <row r="29" spans="2:3">
      <c r="B29" s="6" t="s">
        <v>137</v>
      </c>
      <c r="C29" s="8" t="s">
        <v>3880</v>
      </c>
    </row>
    <row r="30" spans="2:3">
      <c r="B30" s="2" t="s">
        <v>138</v>
      </c>
      <c r="C30" s="4" t="s">
        <v>3881</v>
      </c>
    </row>
    <row r="31" spans="2:3">
      <c r="B31" s="2" t="s">
        <v>140</v>
      </c>
      <c r="C31" s="4" t="s">
        <v>3882</v>
      </c>
    </row>
    <row r="32" spans="2:3">
      <c r="B32" s="6" t="s">
        <v>148</v>
      </c>
      <c r="C32" s="8" t="s">
        <v>3883</v>
      </c>
    </row>
    <row r="33" spans="2:3">
      <c r="B33" s="2" t="s">
        <v>154</v>
      </c>
      <c r="C33" s="4" t="s">
        <v>3884</v>
      </c>
    </row>
    <row r="34" spans="2:3">
      <c r="B34" s="2" t="s">
        <v>156</v>
      </c>
      <c r="C34" s="4" t="s">
        <v>3885</v>
      </c>
    </row>
    <row r="35" spans="2:3">
      <c r="B35" s="2" t="s">
        <v>157</v>
      </c>
      <c r="C35" s="4" t="s">
        <v>3886</v>
      </c>
    </row>
    <row r="36" spans="2:3">
      <c r="B36" s="6" t="s">
        <v>158</v>
      </c>
      <c r="C36" s="8" t="s">
        <v>3887</v>
      </c>
    </row>
    <row r="37" spans="2:3">
      <c r="B37" s="2" t="s">
        <v>159</v>
      </c>
      <c r="C37" s="4" t="s">
        <v>3887</v>
      </c>
    </row>
    <row r="38" spans="2:3">
      <c r="B38" s="6" t="s">
        <v>166</v>
      </c>
      <c r="C38" s="8" t="s">
        <v>3888</v>
      </c>
    </row>
    <row r="39" spans="2:3">
      <c r="B39" s="2" t="s">
        <v>167</v>
      </c>
      <c r="C39" s="4" t="s">
        <v>3888</v>
      </c>
    </row>
    <row r="40" spans="2:3">
      <c r="B40" s="6" t="s">
        <v>168</v>
      </c>
      <c r="C40" s="8" t="s">
        <v>3889</v>
      </c>
    </row>
    <row r="41" spans="2:3">
      <c r="B41" s="2" t="s">
        <v>169</v>
      </c>
      <c r="C41" s="4" t="s">
        <v>3890</v>
      </c>
    </row>
    <row r="42" spans="2:3">
      <c r="B42" s="2" t="s">
        <v>170</v>
      </c>
      <c r="C42" s="4" t="s">
        <v>3891</v>
      </c>
    </row>
    <row r="43" spans="2:3">
      <c r="B43" s="6" t="s">
        <v>174</v>
      </c>
      <c r="C43" s="8" t="s">
        <v>3892</v>
      </c>
    </row>
    <row r="44" spans="2:3">
      <c r="B44" s="2" t="s">
        <v>175</v>
      </c>
      <c r="C44" s="4" t="s">
        <v>3893</v>
      </c>
    </row>
    <row r="45" spans="2:3">
      <c r="B45" s="2" t="s">
        <v>176</v>
      </c>
      <c r="C45" s="4" t="s">
        <v>3894</v>
      </c>
    </row>
    <row r="46" spans="2:3">
      <c r="B46" s="2" t="s">
        <v>177</v>
      </c>
      <c r="C46" s="4" t="s">
        <v>3895</v>
      </c>
    </row>
    <row r="47" spans="2:3">
      <c r="B47" s="2" t="s">
        <v>178</v>
      </c>
      <c r="C47" s="4" t="s">
        <v>3896</v>
      </c>
    </row>
    <row r="48" spans="2:3">
      <c r="B48" s="2" t="s">
        <v>180</v>
      </c>
      <c r="C48" s="4" t="s">
        <v>3897</v>
      </c>
    </row>
    <row r="49" spans="2:3">
      <c r="B49" s="2" t="s">
        <v>182</v>
      </c>
      <c r="C49" s="4" t="s">
        <v>590</v>
      </c>
    </row>
    <row r="50" spans="2:3">
      <c r="B50" s="5" t="s">
        <v>183</v>
      </c>
      <c r="C50" s="7" t="s">
        <v>3898</v>
      </c>
    </row>
    <row r="51" spans="2:3">
      <c r="B51" s="6" t="s">
        <v>184</v>
      </c>
      <c r="C51" s="8" t="s">
        <v>3899</v>
      </c>
    </row>
    <row r="52" spans="2:3">
      <c r="B52" s="2" t="s">
        <v>185</v>
      </c>
      <c r="C52" s="4" t="s">
        <v>3900</v>
      </c>
    </row>
    <row r="53" spans="2:3">
      <c r="B53" s="2" t="s">
        <v>187</v>
      </c>
      <c r="C53" s="4" t="s">
        <v>3901</v>
      </c>
    </row>
    <row r="54" spans="2:3">
      <c r="B54" s="2" t="s">
        <v>188</v>
      </c>
      <c r="C54" s="4" t="s">
        <v>3902</v>
      </c>
    </row>
    <row r="55" spans="2:3">
      <c r="B55" s="2" t="s">
        <v>189</v>
      </c>
      <c r="C55" s="4" t="s">
        <v>3903</v>
      </c>
    </row>
    <row r="56" spans="2:3">
      <c r="B56" s="2" t="s">
        <v>190</v>
      </c>
      <c r="C56" s="4" t="s">
        <v>3904</v>
      </c>
    </row>
    <row r="57" spans="2:3">
      <c r="B57" s="2" t="s">
        <v>191</v>
      </c>
      <c r="C57" s="4" t="s">
        <v>3905</v>
      </c>
    </row>
    <row r="58" spans="2:3">
      <c r="B58" s="2" t="s">
        <v>192</v>
      </c>
      <c r="C58" s="4" t="s">
        <v>3906</v>
      </c>
    </row>
    <row r="59" spans="2:3">
      <c r="B59" s="6" t="s">
        <v>193</v>
      </c>
      <c r="C59" s="8" t="s">
        <v>3907</v>
      </c>
    </row>
    <row r="60" spans="2:3">
      <c r="B60" s="2" t="s">
        <v>194</v>
      </c>
      <c r="C60" s="4" t="s">
        <v>3908</v>
      </c>
    </row>
    <row r="61" spans="2:3">
      <c r="B61" s="2" t="s">
        <v>195</v>
      </c>
      <c r="C61" s="4" t="s">
        <v>3909</v>
      </c>
    </row>
    <row r="62" spans="2:3">
      <c r="B62" s="2" t="s">
        <v>197</v>
      </c>
      <c r="C62" s="4" t="s">
        <v>3910</v>
      </c>
    </row>
    <row r="63" spans="2:3">
      <c r="B63" s="2" t="s">
        <v>199</v>
      </c>
      <c r="C63" s="4" t="s">
        <v>3911</v>
      </c>
    </row>
    <row r="64" spans="2:3">
      <c r="B64" s="2" t="s">
        <v>200</v>
      </c>
      <c r="C64" s="4">
        <v>1</v>
      </c>
    </row>
    <row r="65" spans="2:3">
      <c r="B65" s="6" t="s">
        <v>201</v>
      </c>
      <c r="C65" s="8" t="s">
        <v>3912</v>
      </c>
    </row>
    <row r="66" spans="2:3">
      <c r="B66" s="2" t="s">
        <v>202</v>
      </c>
      <c r="C66" s="4" t="s">
        <v>3913</v>
      </c>
    </row>
    <row r="67" spans="2:3">
      <c r="B67" s="2" t="s">
        <v>204</v>
      </c>
      <c r="C67" s="4" t="s">
        <v>3914</v>
      </c>
    </row>
    <row r="68" spans="2:3">
      <c r="B68" s="2" t="s">
        <v>205</v>
      </c>
      <c r="C68" s="4" t="s">
        <v>449</v>
      </c>
    </row>
    <row r="69" spans="2:3">
      <c r="B69" s="2" t="s">
        <v>206</v>
      </c>
      <c r="C69" s="4" t="s">
        <v>1437</v>
      </c>
    </row>
    <row r="70" spans="2:3">
      <c r="B70" s="2" t="s">
        <v>207</v>
      </c>
      <c r="C70" s="4" t="s">
        <v>1999</v>
      </c>
    </row>
    <row r="71" spans="2:3">
      <c r="B71" s="2" t="s">
        <v>209</v>
      </c>
      <c r="C71" s="4" t="s">
        <v>3915</v>
      </c>
    </row>
    <row r="72" spans="2:3">
      <c r="B72" s="2" t="s">
        <v>210</v>
      </c>
      <c r="C72" s="4" t="s">
        <v>3916</v>
      </c>
    </row>
    <row r="73" spans="2:3">
      <c r="B73" s="6" t="s">
        <v>211</v>
      </c>
      <c r="C73" s="8" t="s">
        <v>3917</v>
      </c>
    </row>
    <row r="74" spans="2:3">
      <c r="B74" s="2" t="s">
        <v>212</v>
      </c>
      <c r="C74" s="4" t="s">
        <v>3918</v>
      </c>
    </row>
    <row r="75" spans="2:3">
      <c r="B75" s="2" t="s">
        <v>215</v>
      </c>
      <c r="C75" s="4" t="s">
        <v>3919</v>
      </c>
    </row>
    <row r="76" spans="2:3">
      <c r="B76" s="2" t="s">
        <v>217</v>
      </c>
      <c r="C76" s="4" t="s">
        <v>837</v>
      </c>
    </row>
    <row r="77" spans="2:3">
      <c r="B77" s="2" t="s">
        <v>218</v>
      </c>
      <c r="C77" s="4" t="s">
        <v>3920</v>
      </c>
    </row>
    <row r="78" spans="2:3">
      <c r="B78" s="6" t="s">
        <v>219</v>
      </c>
      <c r="C78" s="8" t="s">
        <v>3921</v>
      </c>
    </row>
    <row r="79" spans="2:3">
      <c r="B79" s="2" t="s">
        <v>220</v>
      </c>
      <c r="C79" s="4" t="s">
        <v>612</v>
      </c>
    </row>
    <row r="80" spans="2:3" ht="27.6">
      <c r="B80" s="2" t="s">
        <v>221</v>
      </c>
      <c r="C80" s="4" t="s">
        <v>833</v>
      </c>
    </row>
    <row r="81" spans="2:3">
      <c r="B81" s="2" t="s">
        <v>222</v>
      </c>
      <c r="C81" s="4" t="s">
        <v>3922</v>
      </c>
    </row>
    <row r="82" spans="2:3">
      <c r="B82" s="2" t="s">
        <v>224</v>
      </c>
      <c r="C82" s="4" t="s">
        <v>3923</v>
      </c>
    </row>
    <row r="83" spans="2:3">
      <c r="B83" s="2" t="s">
        <v>225</v>
      </c>
      <c r="C83" s="4" t="s">
        <v>3924</v>
      </c>
    </row>
    <row r="84" spans="2:3">
      <c r="B84" s="2" t="s">
        <v>226</v>
      </c>
      <c r="C84" s="4" t="s">
        <v>3925</v>
      </c>
    </row>
    <row r="85" spans="2:3">
      <c r="B85" s="2" t="s">
        <v>227</v>
      </c>
      <c r="C85" s="4" t="s">
        <v>3926</v>
      </c>
    </row>
    <row r="86" spans="2:3">
      <c r="B86" s="6" t="s">
        <v>228</v>
      </c>
      <c r="C86" s="8" t="s">
        <v>3927</v>
      </c>
    </row>
    <row r="87" spans="2:3" ht="27.6">
      <c r="B87" s="2" t="s">
        <v>230</v>
      </c>
      <c r="C87" s="4" t="s">
        <v>3928</v>
      </c>
    </row>
    <row r="88" spans="2:3">
      <c r="B88" s="2" t="s">
        <v>233</v>
      </c>
      <c r="C88" s="4" t="s">
        <v>3929</v>
      </c>
    </row>
    <row r="89" spans="2:3">
      <c r="B89" s="6" t="s">
        <v>234</v>
      </c>
      <c r="C89" s="8" t="s">
        <v>3930</v>
      </c>
    </row>
    <row r="90" spans="2:3">
      <c r="B90" s="2" t="s">
        <v>235</v>
      </c>
      <c r="C90" s="4" t="s">
        <v>3931</v>
      </c>
    </row>
    <row r="91" spans="2:3">
      <c r="B91" s="2" t="s">
        <v>236</v>
      </c>
      <c r="C91" s="4" t="s">
        <v>3932</v>
      </c>
    </row>
    <row r="92" spans="2:3">
      <c r="B92" s="2" t="s">
        <v>238</v>
      </c>
      <c r="C92" s="4" t="s">
        <v>3933</v>
      </c>
    </row>
    <row r="93" spans="2:3">
      <c r="B93" s="6" t="s">
        <v>242</v>
      </c>
      <c r="C93" s="8" t="s">
        <v>597</v>
      </c>
    </row>
    <row r="94" spans="2:3">
      <c r="B94" s="2" t="s">
        <v>244</v>
      </c>
      <c r="C94" s="4" t="s">
        <v>597</v>
      </c>
    </row>
    <row r="95" spans="2:3">
      <c r="B95" s="6" t="s">
        <v>248</v>
      </c>
      <c r="C95" s="8" t="s">
        <v>3934</v>
      </c>
    </row>
    <row r="96" spans="2:3">
      <c r="B96" s="2" t="s">
        <v>250</v>
      </c>
      <c r="C96" s="4" t="s">
        <v>3935</v>
      </c>
    </row>
    <row r="97" spans="2:3">
      <c r="B97" s="2" t="s">
        <v>253</v>
      </c>
      <c r="C97" s="4" t="s">
        <v>559</v>
      </c>
    </row>
    <row r="98" spans="2:3">
      <c r="B98" s="2" t="s">
        <v>255</v>
      </c>
      <c r="C98" s="4" t="s">
        <v>3936</v>
      </c>
    </row>
    <row r="99" spans="2:3">
      <c r="B99" s="5" t="s">
        <v>273</v>
      </c>
      <c r="C99" s="7" t="s">
        <v>3937</v>
      </c>
    </row>
    <row r="100" spans="2:3">
      <c r="B100" s="6" t="s">
        <v>274</v>
      </c>
      <c r="C100" s="8" t="s">
        <v>3938</v>
      </c>
    </row>
    <row r="101" spans="2:3">
      <c r="B101" s="2" t="s">
        <v>275</v>
      </c>
      <c r="C101" s="4" t="s">
        <v>1455</v>
      </c>
    </row>
    <row r="102" spans="2:3">
      <c r="B102" s="2" t="s">
        <v>278</v>
      </c>
      <c r="C102" s="4" t="s">
        <v>2023</v>
      </c>
    </row>
    <row r="103" spans="2:3">
      <c r="B103" s="2" t="s">
        <v>279</v>
      </c>
      <c r="C103" s="4" t="s">
        <v>467</v>
      </c>
    </row>
    <row r="104" spans="2:3">
      <c r="B104" s="6" t="s">
        <v>300</v>
      </c>
      <c r="C104" s="8" t="s">
        <v>899</v>
      </c>
    </row>
    <row r="105" spans="2:3">
      <c r="B105" s="2" t="s">
        <v>301</v>
      </c>
      <c r="C105" s="4" t="s">
        <v>449</v>
      </c>
    </row>
    <row r="106" spans="2:3">
      <c r="B106" s="2" t="s">
        <v>302</v>
      </c>
      <c r="C106" s="4" t="s">
        <v>598</v>
      </c>
    </row>
    <row r="107" spans="2:3">
      <c r="B107" s="5" t="s">
        <v>303</v>
      </c>
      <c r="C107" s="7" t="s">
        <v>3939</v>
      </c>
    </row>
    <row r="108" spans="2:3">
      <c r="B108" s="6" t="s">
        <v>304</v>
      </c>
      <c r="C108" s="8" t="s">
        <v>3939</v>
      </c>
    </row>
    <row r="109" spans="2:3">
      <c r="B109" s="2" t="s">
        <v>3857</v>
      </c>
      <c r="C109" s="4" t="s">
        <v>3939</v>
      </c>
    </row>
    <row r="110" spans="2:3">
      <c r="B110" s="3" t="s">
        <v>49</v>
      </c>
      <c r="C110" s="3" t="s">
        <v>3856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3"/>
  <sheetViews>
    <sheetView showGridLines="0" topLeftCell="B1" zoomScaleNormal="100" zoomScaleSheetLayoutView="100" workbookViewId="0"/>
  </sheetViews>
  <sheetFormatPr baseColWidth="10" defaultColWidth="11.44140625" defaultRowHeight="15"/>
  <cols>
    <col min="1" max="1" width="14.88671875" style="207" customWidth="1"/>
    <col min="2" max="2" width="38.5546875" style="207" bestFit="1" customWidth="1"/>
    <col min="3" max="3" width="15.109375" style="207" bestFit="1" customWidth="1"/>
    <col min="4" max="4" width="18" style="207" bestFit="1" customWidth="1"/>
    <col min="5" max="5" width="13.88671875" style="207" bestFit="1" customWidth="1"/>
    <col min="6" max="6" width="11.44140625" style="207"/>
    <col min="7" max="7" width="15.44140625" style="207" customWidth="1"/>
    <col min="8" max="8" width="15.109375" style="207" customWidth="1"/>
    <col min="9" max="9" width="12.44140625" style="207" bestFit="1" customWidth="1"/>
    <col min="10" max="11" width="11.44140625" style="207"/>
    <col min="12" max="12" width="11.44140625" style="266"/>
    <col min="13" max="16384" width="11.44140625" style="206"/>
  </cols>
  <sheetData>
    <row r="2" spans="1:14" s="266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4" s="266" customFormat="1" ht="15.6">
      <c r="A3" s="1301" t="s">
        <v>6372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1"/>
    </row>
    <row r="4" spans="1:14" s="266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</row>
    <row r="5" spans="1:14" s="266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</row>
    <row r="6" spans="1:14" s="266" customFormat="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</row>
    <row r="7" spans="1:14" s="266" customFormat="1" ht="15.6">
      <c r="A7" s="375"/>
      <c r="B7" s="375"/>
      <c r="C7" s="397"/>
      <c r="D7" s="397"/>
      <c r="E7" s="397"/>
      <c r="F7" s="397"/>
      <c r="G7" s="397"/>
      <c r="H7" s="397"/>
      <c r="I7" s="397"/>
      <c r="J7" s="397"/>
      <c r="K7" s="397"/>
    </row>
    <row r="8" spans="1:14" s="37" customFormat="1" ht="15" customHeight="1">
      <c r="A8" s="1332" t="s">
        <v>6361</v>
      </c>
      <c r="B8" s="1332"/>
      <c r="C8" s="1332"/>
      <c r="D8" s="581" t="s">
        <v>529</v>
      </c>
      <c r="E8" s="581" t="s">
        <v>529</v>
      </c>
      <c r="F8" s="581" t="s">
        <v>529</v>
      </c>
      <c r="G8" s="581" t="s">
        <v>529</v>
      </c>
      <c r="H8" s="581" t="s">
        <v>529</v>
      </c>
      <c r="I8" s="581" t="s">
        <v>529</v>
      </c>
      <c r="J8" s="581" t="s">
        <v>529</v>
      </c>
      <c r="K8" s="581" t="s">
        <v>529</v>
      </c>
    </row>
    <row r="9" spans="1:14" s="37" customFormat="1" ht="1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4" s="37" customFormat="1" ht="22.5" customHeight="1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4" s="266" customFormat="1" ht="13.8">
      <c r="A11" s="565" t="s">
        <v>6374</v>
      </c>
      <c r="B11" s="565" t="s">
        <v>6375</v>
      </c>
      <c r="C11" s="582">
        <v>41710.57</v>
      </c>
      <c r="D11" s="414">
        <v>2500</v>
      </c>
      <c r="E11" s="413">
        <v>0</v>
      </c>
      <c r="F11" s="414">
        <f>+C11+E11+D11</f>
        <v>44210.57</v>
      </c>
      <c r="G11" s="414">
        <f>+(C11/30)*10</f>
        <v>13903.523333333333</v>
      </c>
      <c r="H11" s="414">
        <v>0</v>
      </c>
      <c r="I11" s="414">
        <f>+(C11/30)*40</f>
        <v>55614.093333333331</v>
      </c>
      <c r="J11" s="414">
        <v>0</v>
      </c>
      <c r="K11" s="414">
        <f>+G11+H11+I11+J11</f>
        <v>69517.616666666669</v>
      </c>
      <c r="M11" s="583"/>
      <c r="N11" s="583" t="s">
        <v>4288</v>
      </c>
    </row>
    <row r="12" spans="1:14" s="266" customFormat="1" ht="13.8">
      <c r="A12" s="565" t="s">
        <v>5649</v>
      </c>
      <c r="B12" s="565" t="s">
        <v>6373</v>
      </c>
      <c r="C12" s="582">
        <v>28253.98</v>
      </c>
      <c r="D12" s="413">
        <v>1500</v>
      </c>
      <c r="E12" s="413">
        <v>0</v>
      </c>
      <c r="F12" s="414">
        <f>+C12+E12+D12</f>
        <v>29753.98</v>
      </c>
      <c r="G12" s="414">
        <f>+(C12/30)*10</f>
        <v>9417.993333333332</v>
      </c>
      <c r="H12" s="414">
        <v>0</v>
      </c>
      <c r="I12" s="414">
        <f>+(C12/30)*40</f>
        <v>37671.973333333328</v>
      </c>
      <c r="J12" s="414">
        <v>0</v>
      </c>
      <c r="K12" s="414">
        <f>+G12+H12+I12+J12</f>
        <v>47089.96666666666</v>
      </c>
    </row>
    <row r="13" spans="1:14" s="266" customFormat="1" ht="13.8">
      <c r="A13" s="565" t="s">
        <v>5393</v>
      </c>
      <c r="B13" s="565" t="s">
        <v>6373</v>
      </c>
      <c r="C13" s="582">
        <v>20847.02</v>
      </c>
      <c r="D13" s="503">
        <v>1500</v>
      </c>
      <c r="E13" s="413">
        <v>0</v>
      </c>
      <c r="F13" s="414">
        <f>+C13+E13+D13</f>
        <v>22347.02</v>
      </c>
      <c r="G13" s="414">
        <f>+(C13/30)*10</f>
        <v>6949.0066666666662</v>
      </c>
      <c r="H13" s="414">
        <v>0</v>
      </c>
      <c r="I13" s="414">
        <f>+(C13/30)*40</f>
        <v>27796.026666666665</v>
      </c>
      <c r="J13" s="414">
        <v>0</v>
      </c>
      <c r="K13" s="414">
        <f>+G13+H13+I13+J13</f>
        <v>34745.033333333333</v>
      </c>
    </row>
    <row r="14" spans="1:14" s="266" customFormat="1" ht="15.6">
      <c r="A14" s="425"/>
      <c r="B14" s="425"/>
      <c r="C14" s="426"/>
      <c r="D14" s="426"/>
      <c r="E14" s="584"/>
      <c r="F14" s="426"/>
      <c r="G14" s="426"/>
      <c r="H14" s="426"/>
      <c r="I14" s="426"/>
      <c r="J14" s="426"/>
      <c r="K14" s="427"/>
    </row>
    <row r="15" spans="1:14" s="266" customFormat="1">
      <c r="A15" s="394"/>
      <c r="B15" s="207"/>
      <c r="C15" s="394"/>
      <c r="D15" s="394"/>
      <c r="E15" s="394"/>
      <c r="F15" s="394"/>
      <c r="G15" s="394"/>
      <c r="H15" s="394"/>
      <c r="I15" s="394"/>
      <c r="J15" s="394"/>
      <c r="K15" s="394"/>
    </row>
    <row r="16" spans="1:14" s="266" customFormat="1" ht="15.6">
      <c r="A16" s="1332" t="s">
        <v>6363</v>
      </c>
      <c r="B16" s="1332"/>
      <c r="C16" s="1332"/>
      <c r="D16" s="585" t="s">
        <v>529</v>
      </c>
      <c r="E16" s="585" t="s">
        <v>529</v>
      </c>
      <c r="F16" s="585" t="s">
        <v>529</v>
      </c>
      <c r="G16" s="585" t="s">
        <v>529</v>
      </c>
      <c r="H16" s="585" t="s">
        <v>529</v>
      </c>
      <c r="I16" s="585" t="s">
        <v>529</v>
      </c>
      <c r="J16" s="585" t="s">
        <v>529</v>
      </c>
      <c r="K16" s="585" t="s">
        <v>529</v>
      </c>
    </row>
    <row r="17" spans="1:15" s="266" customFormat="1" ht="16.5" customHeight="1">
      <c r="A17" s="1251" t="s">
        <v>4283</v>
      </c>
      <c r="B17" s="1251" t="s">
        <v>4159</v>
      </c>
      <c r="C17" s="1331" t="s">
        <v>4285</v>
      </c>
      <c r="D17" s="1331" t="s">
        <v>4285</v>
      </c>
      <c r="E17" s="1331" t="s">
        <v>4285</v>
      </c>
      <c r="F17" s="1331" t="s">
        <v>4285</v>
      </c>
      <c r="G17" s="1331" t="s">
        <v>4286</v>
      </c>
      <c r="H17" s="1331" t="s">
        <v>4286</v>
      </c>
      <c r="I17" s="1331" t="s">
        <v>4286</v>
      </c>
      <c r="J17" s="1331" t="s">
        <v>4286</v>
      </c>
      <c r="K17" s="1331" t="s">
        <v>4286</v>
      </c>
    </row>
    <row r="18" spans="1:15" s="266" customFormat="1" ht="27.6">
      <c r="A18" s="1251" t="s">
        <v>4283</v>
      </c>
      <c r="B18" s="1251" t="s">
        <v>6362</v>
      </c>
      <c r="C18" s="586" t="s">
        <v>4287</v>
      </c>
      <c r="D18" s="586" t="s">
        <v>4288</v>
      </c>
      <c r="E18" s="586" t="s">
        <v>4289</v>
      </c>
      <c r="F18" s="586" t="s">
        <v>4290</v>
      </c>
      <c r="G18" s="586" t="s">
        <v>4291</v>
      </c>
      <c r="H18" s="586" t="s">
        <v>4292</v>
      </c>
      <c r="I18" s="586" t="s">
        <v>4293</v>
      </c>
      <c r="J18" s="586" t="s">
        <v>4294</v>
      </c>
      <c r="K18" s="586" t="s">
        <v>4290</v>
      </c>
    </row>
    <row r="19" spans="1:15" s="266" customFormat="1" ht="13.8">
      <c r="A19" s="412" t="s">
        <v>6376</v>
      </c>
      <c r="B19" s="412" t="s">
        <v>4179</v>
      </c>
      <c r="C19" s="582">
        <v>10779.72</v>
      </c>
      <c r="D19" s="413">
        <v>1500</v>
      </c>
      <c r="E19" s="413">
        <v>0</v>
      </c>
      <c r="F19" s="414">
        <f>+C19+E19+D19</f>
        <v>12279.72</v>
      </c>
      <c r="G19" s="414">
        <f>+(C19/30)*10</f>
        <v>3593.24</v>
      </c>
      <c r="H19" s="414">
        <v>0</v>
      </c>
      <c r="I19" s="414">
        <f>+(C19/30)*40</f>
        <v>14372.96</v>
      </c>
      <c r="J19" s="414">
        <v>0</v>
      </c>
      <c r="K19" s="414">
        <f>+G19+H19+I19+J19</f>
        <v>17966.199999999997</v>
      </c>
      <c r="M19" s="583"/>
      <c r="N19" s="583"/>
      <c r="O19" s="517"/>
    </row>
    <row r="20" spans="1:15" s="266" customFormat="1" ht="13.8">
      <c r="A20" s="412" t="s">
        <v>4926</v>
      </c>
      <c r="B20" s="412" t="s">
        <v>4179</v>
      </c>
      <c r="C20" s="582">
        <v>13614.3</v>
      </c>
      <c r="D20" s="413">
        <v>1500</v>
      </c>
      <c r="E20" s="413">
        <v>0</v>
      </c>
      <c r="F20" s="414">
        <f>+C20+E20+D20</f>
        <v>15114.3</v>
      </c>
      <c r="G20" s="414">
        <f>+(C20/30)*10</f>
        <v>4538.1000000000004</v>
      </c>
      <c r="H20" s="414">
        <v>0</v>
      </c>
      <c r="I20" s="414">
        <f>+(C20/30)*40</f>
        <v>18152.400000000001</v>
      </c>
      <c r="J20" s="414">
        <v>0</v>
      </c>
      <c r="K20" s="414">
        <f>+G20+H20+I20+J20</f>
        <v>22690.5</v>
      </c>
    </row>
    <row r="21" spans="1:15" s="266" customFormat="1" ht="13.8">
      <c r="A21" s="412" t="s">
        <v>4931</v>
      </c>
      <c r="B21" s="412" t="s">
        <v>4352</v>
      </c>
      <c r="C21" s="587">
        <v>8927.1</v>
      </c>
      <c r="D21" s="413">
        <v>1500</v>
      </c>
      <c r="E21" s="413">
        <v>0</v>
      </c>
      <c r="F21" s="414">
        <f>+C21+E21+D21</f>
        <v>10427.1</v>
      </c>
      <c r="G21" s="414">
        <f>+(C21/30)*10</f>
        <v>2975.7</v>
      </c>
      <c r="H21" s="414">
        <v>0</v>
      </c>
      <c r="I21" s="414">
        <f>+(C21/30)*40</f>
        <v>11902.8</v>
      </c>
      <c r="J21" s="414">
        <v>0</v>
      </c>
      <c r="K21" s="414">
        <f>+G21+H21+I21+J21</f>
        <v>14878.5</v>
      </c>
    </row>
    <row r="22" spans="1:15" s="266" customFormat="1">
      <c r="A22" s="207"/>
      <c r="B22" s="207"/>
      <c r="C22" s="394"/>
      <c r="E22" s="394"/>
      <c r="F22" s="394"/>
      <c r="G22" s="394"/>
      <c r="H22" s="394"/>
      <c r="I22" s="394"/>
      <c r="J22" s="394"/>
      <c r="K22" s="394"/>
    </row>
    <row r="23" spans="1:15" s="266" customFormat="1" ht="15.6">
      <c r="A23" s="207"/>
      <c r="B23" s="207"/>
      <c r="C23" s="588"/>
      <c r="D23" s="207"/>
      <c r="E23" s="394"/>
      <c r="F23" s="394"/>
      <c r="G23" s="394"/>
      <c r="H23" s="394"/>
      <c r="I23" s="394"/>
      <c r="J23" s="394"/>
      <c r="K23" s="394"/>
      <c r="N23" s="394"/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59055118110236227" right="0.59055118110236227" top="1.1811023622047245" bottom="0.78740157480314965" header="0.39370078740157483" footer="0.39370078740157483"/>
  <pageSetup scale="59" fitToHeight="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P80"/>
  <sheetViews>
    <sheetView showGridLines="0" topLeftCell="B3" zoomScaleNormal="100" zoomScaleSheetLayoutView="90" workbookViewId="0"/>
  </sheetViews>
  <sheetFormatPr baseColWidth="10" defaultColWidth="11.44140625" defaultRowHeight="15"/>
  <cols>
    <col min="1" max="1" width="22.5546875" style="207" customWidth="1"/>
    <col min="2" max="2" width="68.44140625" style="207" customWidth="1"/>
    <col min="3" max="3" width="22" style="207" bestFit="1" customWidth="1"/>
    <col min="4" max="4" width="24.6640625" style="207" customWidth="1"/>
    <col min="5" max="5" width="23.33203125" style="207" customWidth="1"/>
    <col min="6" max="172" width="11.44140625" style="207"/>
    <col min="173" max="16384" width="11.44140625" style="374"/>
  </cols>
  <sheetData>
    <row r="1" spans="1:172">
      <c r="A1" s="373"/>
      <c r="B1" s="373"/>
      <c r="C1" s="373"/>
      <c r="D1" s="373"/>
      <c r="E1" s="373"/>
    </row>
    <row r="2" spans="1:172" ht="15.6">
      <c r="A2" s="1288" t="s">
        <v>4095</v>
      </c>
      <c r="B2" s="1288"/>
      <c r="C2" s="1288"/>
      <c r="D2" s="1288"/>
      <c r="E2" s="1288"/>
    </row>
    <row r="3" spans="1:172" ht="15.6">
      <c r="A3" s="1301" t="s">
        <v>15</v>
      </c>
      <c r="B3" s="1301"/>
      <c r="C3" s="1301"/>
      <c r="D3" s="1301"/>
      <c r="E3" s="1301"/>
    </row>
    <row r="4" spans="1:172" ht="15.6">
      <c r="A4" s="1301" t="s">
        <v>4903</v>
      </c>
      <c r="B4" s="1301"/>
      <c r="C4" s="1301"/>
      <c r="D4" s="1301"/>
      <c r="E4" s="1301"/>
    </row>
    <row r="5" spans="1:172" ht="15.6">
      <c r="A5" s="1301" t="s">
        <v>4156</v>
      </c>
      <c r="B5" s="1301"/>
      <c r="C5" s="1301"/>
      <c r="D5" s="1301"/>
      <c r="E5" s="1301"/>
    </row>
    <row r="6" spans="1:172" s="410" customFormat="1" ht="18.75" customHeight="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172" ht="15.6">
      <c r="A7" s="589"/>
      <c r="B7" s="589"/>
      <c r="C7" s="589"/>
      <c r="D7" s="589"/>
      <c r="E7" s="589"/>
    </row>
    <row r="8" spans="1:172">
      <c r="A8" s="1263" t="s">
        <v>4158</v>
      </c>
      <c r="B8" s="1263" t="s">
        <v>4159</v>
      </c>
      <c r="C8" s="1263" t="s">
        <v>4160</v>
      </c>
      <c r="D8" s="1263" t="s">
        <v>4161</v>
      </c>
      <c r="E8" s="1263" t="s">
        <v>4161</v>
      </c>
    </row>
    <row r="9" spans="1:172">
      <c r="A9" s="1263" t="s">
        <v>4158</v>
      </c>
      <c r="B9" s="1263" t="s">
        <v>4159</v>
      </c>
      <c r="C9" s="1263" t="s">
        <v>4160</v>
      </c>
      <c r="D9" s="102" t="s">
        <v>4162</v>
      </c>
      <c r="E9" s="102" t="s">
        <v>4163</v>
      </c>
    </row>
    <row r="10" spans="1:172" s="159" customFormat="1">
      <c r="A10" s="590"/>
      <c r="B10" s="590"/>
      <c r="C10" s="590"/>
      <c r="D10" s="590"/>
      <c r="E10" s="590"/>
    </row>
    <row r="11" spans="1:172">
      <c r="A11" s="1334" t="s">
        <v>4102</v>
      </c>
      <c r="B11" s="1334" t="s">
        <v>4102</v>
      </c>
      <c r="C11" s="591"/>
      <c r="D11" s="592"/>
      <c r="E11" s="592"/>
    </row>
    <row r="12" spans="1:172" s="423" customFormat="1">
      <c r="A12" s="126" t="s">
        <v>6378</v>
      </c>
      <c r="B12" s="126" t="s">
        <v>4165</v>
      </c>
      <c r="C12" s="174">
        <v>1</v>
      </c>
      <c r="D12" s="258">
        <v>49641.9</v>
      </c>
      <c r="E12" s="258">
        <v>49641.9</v>
      </c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  <c r="AA12" s="422"/>
      <c r="AB12" s="422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  <c r="AM12" s="422"/>
      <c r="AN12" s="422"/>
      <c r="AO12" s="422"/>
      <c r="AP12" s="422"/>
      <c r="AQ12" s="422"/>
      <c r="AR12" s="422"/>
      <c r="AS12" s="422"/>
      <c r="AT12" s="422"/>
      <c r="AU12" s="422"/>
      <c r="AV12" s="422"/>
      <c r="AW12" s="422"/>
      <c r="AX12" s="422"/>
      <c r="AY12" s="422"/>
      <c r="AZ12" s="422"/>
      <c r="BA12" s="422"/>
      <c r="BB12" s="422"/>
      <c r="BC12" s="422"/>
      <c r="BD12" s="422"/>
      <c r="BE12" s="422"/>
      <c r="BF12" s="422"/>
      <c r="BG12" s="422"/>
      <c r="BH12" s="422"/>
      <c r="BI12" s="422"/>
      <c r="BJ12" s="422"/>
      <c r="BK12" s="422"/>
      <c r="BL12" s="422"/>
      <c r="BM12" s="422"/>
      <c r="BN12" s="422"/>
      <c r="BO12" s="422"/>
      <c r="BP12" s="422"/>
      <c r="BQ12" s="422"/>
      <c r="BR12" s="422"/>
      <c r="BS12" s="422"/>
      <c r="BT12" s="422"/>
      <c r="BU12" s="422"/>
      <c r="BV12" s="422"/>
      <c r="BW12" s="422"/>
      <c r="BX12" s="422"/>
      <c r="BY12" s="422"/>
      <c r="BZ12" s="422"/>
      <c r="CA12" s="422"/>
      <c r="CB12" s="422"/>
      <c r="CC12" s="422"/>
      <c r="CD12" s="422"/>
      <c r="CE12" s="422"/>
      <c r="CF12" s="422"/>
      <c r="CG12" s="422"/>
      <c r="CH12" s="422"/>
      <c r="CI12" s="422"/>
      <c r="CJ12" s="422"/>
      <c r="CK12" s="422"/>
      <c r="CL12" s="422"/>
      <c r="CM12" s="422"/>
      <c r="CN12" s="422"/>
      <c r="CO12" s="422"/>
      <c r="CP12" s="422"/>
      <c r="CQ12" s="422"/>
      <c r="CR12" s="422"/>
      <c r="CS12" s="422"/>
      <c r="CT12" s="422"/>
      <c r="CU12" s="422"/>
      <c r="CV12" s="422"/>
      <c r="CW12" s="422"/>
      <c r="CX12" s="422"/>
      <c r="CY12" s="422"/>
      <c r="CZ12" s="422"/>
      <c r="DA12" s="422"/>
      <c r="DB12" s="422"/>
      <c r="DC12" s="422"/>
      <c r="DD12" s="422"/>
      <c r="DE12" s="422"/>
      <c r="DF12" s="422"/>
      <c r="DG12" s="422"/>
      <c r="DH12" s="422"/>
      <c r="DI12" s="422"/>
      <c r="DJ12" s="422"/>
      <c r="DK12" s="422"/>
      <c r="DL12" s="422"/>
      <c r="DM12" s="422"/>
      <c r="DN12" s="422"/>
      <c r="DO12" s="422"/>
      <c r="DP12" s="422"/>
      <c r="DQ12" s="422"/>
      <c r="DR12" s="422"/>
      <c r="DS12" s="422"/>
      <c r="DT12" s="422"/>
      <c r="DU12" s="422"/>
      <c r="DV12" s="422"/>
      <c r="DW12" s="422"/>
      <c r="DX12" s="422"/>
      <c r="DY12" s="422"/>
      <c r="DZ12" s="422"/>
      <c r="EA12" s="422"/>
      <c r="EB12" s="422"/>
      <c r="EC12" s="422"/>
      <c r="ED12" s="422"/>
      <c r="EE12" s="422"/>
      <c r="EF12" s="422"/>
      <c r="EG12" s="422"/>
      <c r="EH12" s="422"/>
      <c r="EI12" s="422"/>
      <c r="EJ12" s="422"/>
      <c r="EK12" s="422"/>
      <c r="EL12" s="422"/>
      <c r="EM12" s="422"/>
      <c r="EN12" s="422"/>
      <c r="EO12" s="422"/>
      <c r="EP12" s="422"/>
      <c r="EQ12" s="422"/>
      <c r="ER12" s="422"/>
      <c r="ES12" s="422"/>
      <c r="ET12" s="422"/>
      <c r="EU12" s="422"/>
      <c r="EV12" s="422"/>
      <c r="EW12" s="422"/>
      <c r="EX12" s="422"/>
      <c r="EY12" s="422"/>
      <c r="EZ12" s="422"/>
      <c r="FA12" s="422"/>
      <c r="FB12" s="422"/>
      <c r="FC12" s="422"/>
      <c r="FD12" s="422"/>
      <c r="FE12" s="422"/>
      <c r="FF12" s="422"/>
      <c r="FG12" s="422"/>
      <c r="FH12" s="422"/>
      <c r="FI12" s="422"/>
      <c r="FJ12" s="422"/>
      <c r="FK12" s="422"/>
      <c r="FL12" s="422"/>
      <c r="FM12" s="422"/>
      <c r="FN12" s="422"/>
      <c r="FO12" s="422"/>
      <c r="FP12" s="422"/>
    </row>
    <row r="13" spans="1:172" s="423" customFormat="1">
      <c r="A13" s="126" t="s">
        <v>6379</v>
      </c>
      <c r="B13" s="126" t="s">
        <v>6380</v>
      </c>
      <c r="C13" s="174">
        <v>1</v>
      </c>
      <c r="D13" s="258">
        <v>40674.9</v>
      </c>
      <c r="E13" s="258">
        <v>40674.9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  <c r="AC13" s="422"/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  <c r="AP13" s="422"/>
      <c r="AQ13" s="422"/>
      <c r="AR13" s="422"/>
      <c r="AS13" s="422"/>
      <c r="AT13" s="422"/>
      <c r="AU13" s="422"/>
      <c r="AV13" s="422"/>
      <c r="AW13" s="422"/>
      <c r="AX13" s="422"/>
      <c r="AY13" s="422"/>
      <c r="AZ13" s="422"/>
      <c r="BA13" s="422"/>
      <c r="BB13" s="422"/>
      <c r="BC13" s="422"/>
      <c r="BD13" s="422"/>
      <c r="BE13" s="422"/>
      <c r="BF13" s="422"/>
      <c r="BG13" s="422"/>
      <c r="BH13" s="422"/>
      <c r="BI13" s="422"/>
      <c r="BJ13" s="422"/>
      <c r="BK13" s="422"/>
      <c r="BL13" s="422"/>
      <c r="BM13" s="422"/>
      <c r="BN13" s="422"/>
      <c r="BO13" s="422"/>
      <c r="BP13" s="422"/>
      <c r="BQ13" s="422"/>
      <c r="BR13" s="422"/>
      <c r="BS13" s="422"/>
      <c r="BT13" s="422"/>
      <c r="BU13" s="422"/>
      <c r="BV13" s="422"/>
      <c r="BW13" s="422"/>
      <c r="BX13" s="422"/>
      <c r="BY13" s="422"/>
      <c r="BZ13" s="422"/>
      <c r="CA13" s="422"/>
      <c r="CB13" s="422"/>
      <c r="CC13" s="422"/>
      <c r="CD13" s="422"/>
      <c r="CE13" s="422"/>
      <c r="CF13" s="422"/>
      <c r="CG13" s="422"/>
      <c r="CH13" s="422"/>
      <c r="CI13" s="422"/>
      <c r="CJ13" s="422"/>
      <c r="CK13" s="422"/>
      <c r="CL13" s="422"/>
      <c r="CM13" s="422"/>
      <c r="CN13" s="422"/>
      <c r="CO13" s="422"/>
      <c r="CP13" s="422"/>
      <c r="CQ13" s="422"/>
      <c r="CR13" s="422"/>
      <c r="CS13" s="422"/>
      <c r="CT13" s="422"/>
      <c r="CU13" s="422"/>
      <c r="CV13" s="422"/>
      <c r="CW13" s="422"/>
      <c r="CX13" s="422"/>
      <c r="CY13" s="422"/>
      <c r="CZ13" s="422"/>
      <c r="DA13" s="422"/>
      <c r="DB13" s="422"/>
      <c r="DC13" s="422"/>
      <c r="DD13" s="422"/>
      <c r="DE13" s="422"/>
      <c r="DF13" s="422"/>
      <c r="DG13" s="422"/>
      <c r="DH13" s="422"/>
      <c r="DI13" s="422"/>
      <c r="DJ13" s="422"/>
      <c r="DK13" s="422"/>
      <c r="DL13" s="422"/>
      <c r="DM13" s="422"/>
      <c r="DN13" s="422"/>
      <c r="DO13" s="422"/>
      <c r="DP13" s="422"/>
      <c r="DQ13" s="422"/>
      <c r="DR13" s="422"/>
      <c r="DS13" s="422"/>
      <c r="DT13" s="422"/>
      <c r="DU13" s="422"/>
      <c r="DV13" s="422"/>
      <c r="DW13" s="422"/>
      <c r="DX13" s="422"/>
      <c r="DY13" s="422"/>
      <c r="DZ13" s="422"/>
      <c r="EA13" s="422"/>
      <c r="EB13" s="422"/>
      <c r="EC13" s="422"/>
      <c r="ED13" s="422"/>
      <c r="EE13" s="422"/>
      <c r="EF13" s="422"/>
      <c r="EG13" s="422"/>
      <c r="EH13" s="422"/>
      <c r="EI13" s="422"/>
      <c r="EJ13" s="422"/>
      <c r="EK13" s="422"/>
      <c r="EL13" s="422"/>
      <c r="EM13" s="422"/>
      <c r="EN13" s="422"/>
      <c r="EO13" s="422"/>
      <c r="EP13" s="422"/>
      <c r="EQ13" s="422"/>
      <c r="ER13" s="422"/>
      <c r="ES13" s="422"/>
      <c r="ET13" s="422"/>
      <c r="EU13" s="422"/>
      <c r="EV13" s="422"/>
      <c r="EW13" s="422"/>
      <c r="EX13" s="422"/>
      <c r="EY13" s="422"/>
      <c r="EZ13" s="422"/>
      <c r="FA13" s="422"/>
      <c r="FB13" s="422"/>
      <c r="FC13" s="422"/>
      <c r="FD13" s="422"/>
      <c r="FE13" s="422"/>
      <c r="FF13" s="422"/>
      <c r="FG13" s="422"/>
      <c r="FH13" s="422"/>
      <c r="FI13" s="422"/>
      <c r="FJ13" s="422"/>
      <c r="FK13" s="422"/>
      <c r="FL13" s="422"/>
      <c r="FM13" s="422"/>
      <c r="FN13" s="422"/>
      <c r="FO13" s="422"/>
      <c r="FP13" s="422"/>
    </row>
    <row r="14" spans="1:172" s="423" customFormat="1">
      <c r="A14" s="126" t="s">
        <v>6381</v>
      </c>
      <c r="B14" s="126" t="s">
        <v>6382</v>
      </c>
      <c r="C14" s="174">
        <v>1</v>
      </c>
      <c r="D14" s="258">
        <v>40674.9</v>
      </c>
      <c r="E14" s="258">
        <v>40674.9</v>
      </c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  <c r="AA14" s="422"/>
      <c r="AB14" s="422"/>
      <c r="AC14" s="422"/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  <c r="AP14" s="422"/>
      <c r="AQ14" s="422"/>
      <c r="AR14" s="422"/>
      <c r="AS14" s="422"/>
      <c r="AT14" s="422"/>
      <c r="AU14" s="422"/>
      <c r="AV14" s="422"/>
      <c r="AW14" s="422"/>
      <c r="AX14" s="422"/>
      <c r="AY14" s="422"/>
      <c r="AZ14" s="422"/>
      <c r="BA14" s="422"/>
      <c r="BB14" s="422"/>
      <c r="BC14" s="422"/>
      <c r="BD14" s="422"/>
      <c r="BE14" s="422"/>
      <c r="BF14" s="422"/>
      <c r="BG14" s="422"/>
      <c r="BH14" s="422"/>
      <c r="BI14" s="422"/>
      <c r="BJ14" s="422"/>
      <c r="BK14" s="422"/>
      <c r="BL14" s="422"/>
      <c r="BM14" s="422"/>
      <c r="BN14" s="422"/>
      <c r="BO14" s="422"/>
      <c r="BP14" s="422"/>
      <c r="BQ14" s="422"/>
      <c r="BR14" s="422"/>
      <c r="BS14" s="422"/>
      <c r="BT14" s="422"/>
      <c r="BU14" s="422"/>
      <c r="BV14" s="422"/>
      <c r="BW14" s="422"/>
      <c r="BX14" s="422"/>
      <c r="BY14" s="422"/>
      <c r="BZ14" s="422"/>
      <c r="CA14" s="422"/>
      <c r="CB14" s="422"/>
      <c r="CC14" s="422"/>
      <c r="CD14" s="422"/>
      <c r="CE14" s="422"/>
      <c r="CF14" s="422"/>
      <c r="CG14" s="422"/>
      <c r="CH14" s="422"/>
      <c r="CI14" s="422"/>
      <c r="CJ14" s="422"/>
      <c r="CK14" s="422"/>
      <c r="CL14" s="422"/>
      <c r="CM14" s="422"/>
      <c r="CN14" s="422"/>
      <c r="CO14" s="422"/>
      <c r="CP14" s="422"/>
      <c r="CQ14" s="422"/>
      <c r="CR14" s="422"/>
      <c r="CS14" s="422"/>
      <c r="CT14" s="422"/>
      <c r="CU14" s="422"/>
      <c r="CV14" s="422"/>
      <c r="CW14" s="422"/>
      <c r="CX14" s="422"/>
      <c r="CY14" s="422"/>
      <c r="CZ14" s="422"/>
      <c r="DA14" s="422"/>
      <c r="DB14" s="422"/>
      <c r="DC14" s="422"/>
      <c r="DD14" s="422"/>
      <c r="DE14" s="422"/>
      <c r="DF14" s="422"/>
      <c r="DG14" s="422"/>
      <c r="DH14" s="422"/>
      <c r="DI14" s="422"/>
      <c r="DJ14" s="422"/>
      <c r="DK14" s="422"/>
      <c r="DL14" s="422"/>
      <c r="DM14" s="422"/>
      <c r="DN14" s="422"/>
      <c r="DO14" s="422"/>
      <c r="DP14" s="422"/>
      <c r="DQ14" s="422"/>
      <c r="DR14" s="422"/>
      <c r="DS14" s="422"/>
      <c r="DT14" s="422"/>
      <c r="DU14" s="422"/>
      <c r="DV14" s="422"/>
      <c r="DW14" s="422"/>
      <c r="DX14" s="422"/>
      <c r="DY14" s="422"/>
      <c r="DZ14" s="422"/>
      <c r="EA14" s="422"/>
      <c r="EB14" s="422"/>
      <c r="EC14" s="422"/>
      <c r="ED14" s="422"/>
      <c r="EE14" s="422"/>
      <c r="EF14" s="422"/>
      <c r="EG14" s="422"/>
      <c r="EH14" s="422"/>
      <c r="EI14" s="422"/>
      <c r="EJ14" s="422"/>
      <c r="EK14" s="422"/>
      <c r="EL14" s="422"/>
      <c r="EM14" s="422"/>
      <c r="EN14" s="422"/>
      <c r="EO14" s="422"/>
      <c r="EP14" s="422"/>
      <c r="EQ14" s="422"/>
      <c r="ER14" s="422"/>
      <c r="ES14" s="422"/>
      <c r="ET14" s="422"/>
      <c r="EU14" s="422"/>
      <c r="EV14" s="422"/>
      <c r="EW14" s="422"/>
      <c r="EX14" s="422"/>
      <c r="EY14" s="422"/>
      <c r="EZ14" s="422"/>
      <c r="FA14" s="422"/>
      <c r="FB14" s="422"/>
      <c r="FC14" s="422"/>
      <c r="FD14" s="422"/>
      <c r="FE14" s="422"/>
      <c r="FF14" s="422"/>
      <c r="FG14" s="422"/>
      <c r="FH14" s="422"/>
      <c r="FI14" s="422"/>
      <c r="FJ14" s="422"/>
      <c r="FK14" s="422"/>
      <c r="FL14" s="422"/>
      <c r="FM14" s="422"/>
      <c r="FN14" s="422"/>
      <c r="FO14" s="422"/>
      <c r="FP14" s="422"/>
    </row>
    <row r="15" spans="1:172">
      <c r="A15" s="532"/>
      <c r="B15" s="391" t="s">
        <v>4209</v>
      </c>
      <c r="C15" s="392">
        <f>SUM(C12:C14)</f>
        <v>3</v>
      </c>
      <c r="D15" s="593"/>
      <c r="E15" s="593"/>
    </row>
    <row r="16" spans="1:172" s="159" customFormat="1">
      <c r="A16" s="532"/>
      <c r="B16" s="180"/>
      <c r="C16" s="359"/>
      <c r="D16" s="183"/>
      <c r="E16" s="183"/>
    </row>
    <row r="17" spans="1:172">
      <c r="A17" s="137"/>
      <c r="B17" s="137"/>
      <c r="C17" s="594"/>
      <c r="D17" s="593"/>
      <c r="E17" s="593"/>
    </row>
    <row r="18" spans="1:172">
      <c r="A18" s="1277" t="s">
        <v>4103</v>
      </c>
      <c r="B18" s="1277" t="s">
        <v>4103</v>
      </c>
      <c r="C18" s="594"/>
      <c r="D18" s="593"/>
      <c r="E18" s="593"/>
    </row>
    <row r="19" spans="1:172" s="423" customFormat="1">
      <c r="A19" s="126" t="s">
        <v>6383</v>
      </c>
      <c r="B19" s="126" t="s">
        <v>6384</v>
      </c>
      <c r="C19" s="174">
        <v>1</v>
      </c>
      <c r="D19" s="258">
        <v>28650.6</v>
      </c>
      <c r="E19" s="258">
        <v>28650.6</v>
      </c>
      <c r="F19" s="422"/>
      <c r="G19" s="422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2"/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422"/>
      <c r="BI19" s="422"/>
      <c r="BJ19" s="422"/>
      <c r="BK19" s="422"/>
      <c r="BL19" s="422"/>
      <c r="BM19" s="422"/>
      <c r="BN19" s="422"/>
      <c r="BO19" s="422"/>
      <c r="BP19" s="422"/>
      <c r="BQ19" s="422"/>
      <c r="BR19" s="422"/>
      <c r="BS19" s="422"/>
      <c r="BT19" s="422"/>
      <c r="BU19" s="422"/>
      <c r="BV19" s="422"/>
      <c r="BW19" s="422"/>
      <c r="BX19" s="422"/>
      <c r="BY19" s="422"/>
      <c r="BZ19" s="422"/>
      <c r="CA19" s="422"/>
      <c r="CB19" s="422"/>
      <c r="CC19" s="422"/>
      <c r="CD19" s="422"/>
      <c r="CE19" s="422"/>
      <c r="CF19" s="422"/>
      <c r="CG19" s="422"/>
      <c r="CH19" s="422"/>
      <c r="CI19" s="422"/>
      <c r="CJ19" s="422"/>
      <c r="CK19" s="422"/>
      <c r="CL19" s="422"/>
      <c r="CM19" s="422"/>
      <c r="CN19" s="422"/>
      <c r="CO19" s="422"/>
      <c r="CP19" s="422"/>
      <c r="CQ19" s="422"/>
      <c r="CR19" s="422"/>
      <c r="CS19" s="422"/>
      <c r="CT19" s="422"/>
      <c r="CU19" s="422"/>
      <c r="CV19" s="422"/>
      <c r="CW19" s="422"/>
      <c r="CX19" s="422"/>
      <c r="CY19" s="422"/>
      <c r="CZ19" s="422"/>
      <c r="DA19" s="422"/>
      <c r="DB19" s="422"/>
      <c r="DC19" s="422"/>
      <c r="DD19" s="422"/>
      <c r="DE19" s="422"/>
      <c r="DF19" s="422"/>
      <c r="DG19" s="422"/>
      <c r="DH19" s="422"/>
      <c r="DI19" s="422"/>
      <c r="DJ19" s="422"/>
      <c r="DK19" s="422"/>
      <c r="DL19" s="422"/>
      <c r="DM19" s="422"/>
      <c r="DN19" s="422"/>
      <c r="DO19" s="422"/>
      <c r="DP19" s="422"/>
      <c r="DQ19" s="422"/>
      <c r="DR19" s="422"/>
      <c r="DS19" s="422"/>
      <c r="DT19" s="422"/>
      <c r="DU19" s="422"/>
      <c r="DV19" s="422"/>
      <c r="DW19" s="422"/>
      <c r="DX19" s="422"/>
      <c r="DY19" s="422"/>
      <c r="DZ19" s="422"/>
      <c r="EA19" s="422"/>
      <c r="EB19" s="422"/>
      <c r="EC19" s="422"/>
      <c r="ED19" s="422"/>
      <c r="EE19" s="422"/>
      <c r="EF19" s="422"/>
      <c r="EG19" s="422"/>
      <c r="EH19" s="422"/>
      <c r="EI19" s="422"/>
      <c r="EJ19" s="422"/>
      <c r="EK19" s="422"/>
      <c r="EL19" s="422"/>
      <c r="EM19" s="422"/>
      <c r="EN19" s="422"/>
      <c r="EO19" s="422"/>
      <c r="EP19" s="422"/>
      <c r="EQ19" s="422"/>
      <c r="ER19" s="422"/>
      <c r="ES19" s="422"/>
      <c r="ET19" s="422"/>
      <c r="EU19" s="422"/>
      <c r="EV19" s="422"/>
      <c r="EW19" s="422"/>
      <c r="EX19" s="422"/>
      <c r="EY19" s="422"/>
      <c r="EZ19" s="422"/>
      <c r="FA19" s="422"/>
      <c r="FB19" s="422"/>
      <c r="FC19" s="422"/>
      <c r="FD19" s="422"/>
      <c r="FE19" s="422"/>
      <c r="FF19" s="422"/>
      <c r="FG19" s="422"/>
      <c r="FH19" s="422"/>
      <c r="FI19" s="422"/>
      <c r="FJ19" s="422"/>
      <c r="FK19" s="422"/>
      <c r="FL19" s="422"/>
      <c r="FM19" s="422"/>
      <c r="FN19" s="422"/>
      <c r="FO19" s="422"/>
      <c r="FP19" s="422"/>
    </row>
    <row r="20" spans="1:172" s="423" customFormat="1">
      <c r="A20" s="126" t="s">
        <v>6385</v>
      </c>
      <c r="B20" s="126" t="s">
        <v>6386</v>
      </c>
      <c r="C20" s="174">
        <v>1</v>
      </c>
      <c r="D20" s="258">
        <v>28650.6</v>
      </c>
      <c r="E20" s="258">
        <v>28650.6</v>
      </c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422"/>
      <c r="BI20" s="422"/>
      <c r="BJ20" s="422"/>
      <c r="BK20" s="422"/>
      <c r="BL20" s="422"/>
      <c r="BM20" s="422"/>
      <c r="BN20" s="422"/>
      <c r="BO20" s="422"/>
      <c r="BP20" s="422"/>
      <c r="BQ20" s="422"/>
      <c r="BR20" s="422"/>
      <c r="BS20" s="422"/>
      <c r="BT20" s="422"/>
      <c r="BU20" s="422"/>
      <c r="BV20" s="422"/>
      <c r="BW20" s="422"/>
      <c r="BX20" s="422"/>
      <c r="BY20" s="422"/>
      <c r="BZ20" s="422"/>
      <c r="CA20" s="422"/>
      <c r="CB20" s="422"/>
      <c r="CC20" s="422"/>
      <c r="CD20" s="422"/>
      <c r="CE20" s="422"/>
      <c r="CF20" s="422"/>
      <c r="CG20" s="422"/>
      <c r="CH20" s="422"/>
      <c r="CI20" s="422"/>
      <c r="CJ20" s="422"/>
      <c r="CK20" s="422"/>
      <c r="CL20" s="422"/>
      <c r="CM20" s="422"/>
      <c r="CN20" s="422"/>
      <c r="CO20" s="422"/>
      <c r="CP20" s="422"/>
      <c r="CQ20" s="422"/>
      <c r="CR20" s="422"/>
      <c r="CS20" s="422"/>
      <c r="CT20" s="422"/>
      <c r="CU20" s="422"/>
      <c r="CV20" s="422"/>
      <c r="CW20" s="422"/>
      <c r="CX20" s="422"/>
      <c r="CY20" s="422"/>
      <c r="CZ20" s="422"/>
      <c r="DA20" s="422"/>
      <c r="DB20" s="422"/>
      <c r="DC20" s="422"/>
      <c r="DD20" s="422"/>
      <c r="DE20" s="422"/>
      <c r="DF20" s="422"/>
      <c r="DG20" s="422"/>
      <c r="DH20" s="422"/>
      <c r="DI20" s="422"/>
      <c r="DJ20" s="422"/>
      <c r="DK20" s="422"/>
      <c r="DL20" s="422"/>
      <c r="DM20" s="422"/>
      <c r="DN20" s="422"/>
      <c r="DO20" s="422"/>
      <c r="DP20" s="422"/>
      <c r="DQ20" s="422"/>
      <c r="DR20" s="422"/>
      <c r="DS20" s="422"/>
      <c r="DT20" s="422"/>
      <c r="DU20" s="422"/>
      <c r="DV20" s="422"/>
      <c r="DW20" s="422"/>
      <c r="DX20" s="422"/>
      <c r="DY20" s="422"/>
      <c r="DZ20" s="422"/>
      <c r="EA20" s="422"/>
      <c r="EB20" s="422"/>
      <c r="EC20" s="422"/>
      <c r="ED20" s="422"/>
      <c r="EE20" s="422"/>
      <c r="EF20" s="422"/>
      <c r="EG20" s="422"/>
      <c r="EH20" s="422"/>
      <c r="EI20" s="422"/>
      <c r="EJ20" s="422"/>
      <c r="EK20" s="422"/>
      <c r="EL20" s="422"/>
      <c r="EM20" s="422"/>
      <c r="EN20" s="422"/>
      <c r="EO20" s="422"/>
      <c r="EP20" s="422"/>
      <c r="EQ20" s="422"/>
      <c r="ER20" s="422"/>
      <c r="ES20" s="422"/>
      <c r="ET20" s="422"/>
      <c r="EU20" s="422"/>
      <c r="EV20" s="422"/>
      <c r="EW20" s="422"/>
      <c r="EX20" s="422"/>
      <c r="EY20" s="422"/>
      <c r="EZ20" s="422"/>
      <c r="FA20" s="422"/>
      <c r="FB20" s="422"/>
      <c r="FC20" s="422"/>
      <c r="FD20" s="422"/>
      <c r="FE20" s="422"/>
      <c r="FF20" s="422"/>
      <c r="FG20" s="422"/>
      <c r="FH20" s="422"/>
      <c r="FI20" s="422"/>
      <c r="FJ20" s="422"/>
      <c r="FK20" s="422"/>
      <c r="FL20" s="422"/>
      <c r="FM20" s="422"/>
      <c r="FN20" s="422"/>
      <c r="FO20" s="422"/>
      <c r="FP20" s="422"/>
    </row>
    <row r="21" spans="1:172" s="423" customFormat="1">
      <c r="A21" s="126" t="s">
        <v>6387</v>
      </c>
      <c r="B21" s="126" t="s">
        <v>6388</v>
      </c>
      <c r="C21" s="174">
        <v>20</v>
      </c>
      <c r="D21" s="258">
        <v>28650.6</v>
      </c>
      <c r="E21" s="258">
        <v>28650.6</v>
      </c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  <c r="AA21" s="422"/>
      <c r="AB21" s="422"/>
      <c r="AC21" s="422"/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  <c r="AP21" s="422"/>
      <c r="AQ21" s="422"/>
      <c r="AR21" s="422"/>
      <c r="AS21" s="422"/>
      <c r="AT21" s="422"/>
      <c r="AU21" s="422"/>
      <c r="AV21" s="422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2"/>
      <c r="BV21" s="422"/>
      <c r="BW21" s="422"/>
      <c r="BX21" s="422"/>
      <c r="BY21" s="422"/>
      <c r="BZ21" s="422"/>
      <c r="CA21" s="422"/>
      <c r="CB21" s="422"/>
      <c r="CC21" s="422"/>
      <c r="CD21" s="422"/>
      <c r="CE21" s="422"/>
      <c r="CF21" s="422"/>
      <c r="CG21" s="422"/>
      <c r="CH21" s="422"/>
      <c r="CI21" s="422"/>
      <c r="CJ21" s="422"/>
      <c r="CK21" s="422"/>
      <c r="CL21" s="422"/>
      <c r="CM21" s="422"/>
      <c r="CN21" s="422"/>
      <c r="CO21" s="422"/>
      <c r="CP21" s="422"/>
      <c r="CQ21" s="422"/>
      <c r="CR21" s="422"/>
      <c r="CS21" s="422"/>
      <c r="CT21" s="422"/>
      <c r="CU21" s="422"/>
      <c r="CV21" s="422"/>
      <c r="CW21" s="422"/>
      <c r="CX21" s="422"/>
      <c r="CY21" s="422"/>
      <c r="CZ21" s="422"/>
      <c r="DA21" s="422"/>
      <c r="DB21" s="422"/>
      <c r="DC21" s="422"/>
      <c r="DD21" s="422"/>
      <c r="DE21" s="422"/>
      <c r="DF21" s="422"/>
      <c r="DG21" s="422"/>
      <c r="DH21" s="422"/>
      <c r="DI21" s="422"/>
      <c r="DJ21" s="422"/>
      <c r="DK21" s="422"/>
      <c r="DL21" s="422"/>
      <c r="DM21" s="422"/>
      <c r="DN21" s="422"/>
      <c r="DO21" s="422"/>
      <c r="DP21" s="422"/>
      <c r="DQ21" s="422"/>
      <c r="DR21" s="422"/>
      <c r="DS21" s="422"/>
      <c r="DT21" s="422"/>
      <c r="DU21" s="422"/>
      <c r="DV21" s="422"/>
      <c r="DW21" s="422"/>
      <c r="DX21" s="422"/>
      <c r="DY21" s="422"/>
      <c r="DZ21" s="422"/>
      <c r="EA21" s="422"/>
      <c r="EB21" s="422"/>
      <c r="EC21" s="422"/>
      <c r="ED21" s="422"/>
      <c r="EE21" s="422"/>
      <c r="EF21" s="422"/>
      <c r="EG21" s="422"/>
      <c r="EH21" s="422"/>
      <c r="EI21" s="422"/>
      <c r="EJ21" s="422"/>
      <c r="EK21" s="422"/>
      <c r="EL21" s="422"/>
      <c r="EM21" s="422"/>
      <c r="EN21" s="422"/>
      <c r="EO21" s="422"/>
      <c r="EP21" s="422"/>
      <c r="EQ21" s="422"/>
      <c r="ER21" s="422"/>
      <c r="ES21" s="422"/>
      <c r="ET21" s="422"/>
      <c r="EU21" s="422"/>
      <c r="EV21" s="422"/>
      <c r="EW21" s="422"/>
      <c r="EX21" s="422"/>
      <c r="EY21" s="422"/>
      <c r="EZ21" s="422"/>
      <c r="FA21" s="422"/>
      <c r="FB21" s="422"/>
      <c r="FC21" s="422"/>
      <c r="FD21" s="422"/>
      <c r="FE21" s="422"/>
      <c r="FF21" s="422"/>
      <c r="FG21" s="422"/>
      <c r="FH21" s="422"/>
      <c r="FI21" s="422"/>
      <c r="FJ21" s="422"/>
      <c r="FK21" s="422"/>
      <c r="FL21" s="422"/>
      <c r="FM21" s="422"/>
      <c r="FN21" s="422"/>
      <c r="FO21" s="422"/>
      <c r="FP21" s="422"/>
    </row>
    <row r="22" spans="1:172" s="423" customFormat="1">
      <c r="A22" s="126" t="s">
        <v>6389</v>
      </c>
      <c r="B22" s="126" t="s">
        <v>6390</v>
      </c>
      <c r="C22" s="174">
        <v>1</v>
      </c>
      <c r="D22" s="258">
        <v>24109.200000000001</v>
      </c>
      <c r="E22" s="258">
        <v>24109.200000000001</v>
      </c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  <c r="AY22" s="422"/>
      <c r="AZ22" s="422"/>
      <c r="BA22" s="422"/>
      <c r="BB22" s="422"/>
      <c r="BC22" s="422"/>
      <c r="BD22" s="422"/>
      <c r="BE22" s="422"/>
      <c r="BF22" s="422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2"/>
      <c r="BV22" s="422"/>
      <c r="BW22" s="422"/>
      <c r="BX22" s="422"/>
      <c r="BY22" s="422"/>
      <c r="BZ22" s="422"/>
      <c r="CA22" s="422"/>
      <c r="CB22" s="422"/>
      <c r="CC22" s="422"/>
      <c r="CD22" s="422"/>
      <c r="CE22" s="422"/>
      <c r="CF22" s="422"/>
      <c r="CG22" s="422"/>
      <c r="CH22" s="422"/>
      <c r="CI22" s="422"/>
      <c r="CJ22" s="422"/>
      <c r="CK22" s="422"/>
      <c r="CL22" s="422"/>
      <c r="CM22" s="422"/>
      <c r="CN22" s="422"/>
      <c r="CO22" s="422"/>
      <c r="CP22" s="422"/>
      <c r="CQ22" s="422"/>
      <c r="CR22" s="422"/>
      <c r="CS22" s="422"/>
      <c r="CT22" s="422"/>
      <c r="CU22" s="422"/>
      <c r="CV22" s="422"/>
      <c r="CW22" s="422"/>
      <c r="CX22" s="422"/>
      <c r="CY22" s="422"/>
      <c r="CZ22" s="422"/>
      <c r="DA22" s="422"/>
      <c r="DB22" s="422"/>
      <c r="DC22" s="422"/>
      <c r="DD22" s="422"/>
      <c r="DE22" s="422"/>
      <c r="DF22" s="422"/>
      <c r="DG22" s="422"/>
      <c r="DH22" s="422"/>
      <c r="DI22" s="422"/>
      <c r="DJ22" s="422"/>
      <c r="DK22" s="422"/>
      <c r="DL22" s="422"/>
      <c r="DM22" s="422"/>
      <c r="DN22" s="422"/>
      <c r="DO22" s="422"/>
      <c r="DP22" s="422"/>
      <c r="DQ22" s="422"/>
      <c r="DR22" s="422"/>
      <c r="DS22" s="422"/>
      <c r="DT22" s="422"/>
      <c r="DU22" s="422"/>
      <c r="DV22" s="422"/>
      <c r="DW22" s="422"/>
      <c r="DX22" s="422"/>
      <c r="DY22" s="422"/>
      <c r="DZ22" s="422"/>
      <c r="EA22" s="422"/>
      <c r="EB22" s="422"/>
      <c r="EC22" s="422"/>
      <c r="ED22" s="422"/>
      <c r="EE22" s="422"/>
      <c r="EF22" s="422"/>
      <c r="EG22" s="422"/>
      <c r="EH22" s="422"/>
      <c r="EI22" s="422"/>
      <c r="EJ22" s="422"/>
      <c r="EK22" s="422"/>
      <c r="EL22" s="422"/>
      <c r="EM22" s="422"/>
      <c r="EN22" s="422"/>
      <c r="EO22" s="422"/>
      <c r="EP22" s="422"/>
      <c r="EQ22" s="422"/>
      <c r="ER22" s="422"/>
      <c r="ES22" s="422"/>
      <c r="ET22" s="422"/>
      <c r="EU22" s="422"/>
      <c r="EV22" s="422"/>
      <c r="EW22" s="422"/>
      <c r="EX22" s="422"/>
      <c r="EY22" s="422"/>
      <c r="EZ22" s="422"/>
      <c r="FA22" s="422"/>
      <c r="FB22" s="422"/>
      <c r="FC22" s="422"/>
      <c r="FD22" s="422"/>
      <c r="FE22" s="422"/>
      <c r="FF22" s="422"/>
      <c r="FG22" s="422"/>
      <c r="FH22" s="422"/>
      <c r="FI22" s="422"/>
      <c r="FJ22" s="422"/>
      <c r="FK22" s="422"/>
      <c r="FL22" s="422"/>
      <c r="FM22" s="422"/>
      <c r="FN22" s="422"/>
      <c r="FO22" s="422"/>
      <c r="FP22" s="422"/>
    </row>
    <row r="23" spans="1:172" s="423" customFormat="1">
      <c r="A23" s="126" t="s">
        <v>6391</v>
      </c>
      <c r="B23" s="126" t="s">
        <v>6392</v>
      </c>
      <c r="C23" s="174">
        <v>1</v>
      </c>
      <c r="D23" s="258">
        <v>24098.7</v>
      </c>
      <c r="E23" s="258">
        <v>24098.7</v>
      </c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2"/>
      <c r="AD23" s="422"/>
      <c r="AE23" s="422"/>
      <c r="AF23" s="422"/>
      <c r="AG23" s="422"/>
      <c r="AH23" s="422"/>
      <c r="AI23" s="422"/>
      <c r="AJ23" s="422"/>
      <c r="AK23" s="422"/>
      <c r="AL23" s="422"/>
      <c r="AM23" s="422"/>
      <c r="AN23" s="422"/>
      <c r="AO23" s="422"/>
      <c r="AP23" s="422"/>
      <c r="AQ23" s="422"/>
      <c r="AR23" s="422"/>
      <c r="AS23" s="422"/>
      <c r="AT23" s="422"/>
      <c r="AU23" s="422"/>
      <c r="AV23" s="422"/>
      <c r="AW23" s="422"/>
      <c r="AX23" s="422"/>
      <c r="AY23" s="422"/>
      <c r="AZ23" s="422"/>
      <c r="BA23" s="422"/>
      <c r="BB23" s="422"/>
      <c r="BC23" s="422"/>
      <c r="BD23" s="422"/>
      <c r="BE23" s="422"/>
      <c r="BF23" s="422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2"/>
      <c r="BV23" s="422"/>
      <c r="BW23" s="422"/>
      <c r="BX23" s="422"/>
      <c r="BY23" s="422"/>
      <c r="BZ23" s="422"/>
      <c r="CA23" s="422"/>
      <c r="CB23" s="422"/>
      <c r="CC23" s="422"/>
      <c r="CD23" s="422"/>
      <c r="CE23" s="422"/>
      <c r="CF23" s="422"/>
      <c r="CG23" s="422"/>
      <c r="CH23" s="422"/>
      <c r="CI23" s="422"/>
      <c r="CJ23" s="422"/>
      <c r="CK23" s="422"/>
      <c r="CL23" s="422"/>
      <c r="CM23" s="422"/>
      <c r="CN23" s="422"/>
      <c r="CO23" s="422"/>
      <c r="CP23" s="422"/>
      <c r="CQ23" s="422"/>
      <c r="CR23" s="422"/>
      <c r="CS23" s="422"/>
      <c r="CT23" s="422"/>
      <c r="CU23" s="422"/>
      <c r="CV23" s="422"/>
      <c r="CW23" s="422"/>
      <c r="CX23" s="422"/>
      <c r="CY23" s="422"/>
      <c r="CZ23" s="422"/>
      <c r="DA23" s="422"/>
      <c r="DB23" s="422"/>
      <c r="DC23" s="422"/>
      <c r="DD23" s="422"/>
      <c r="DE23" s="422"/>
      <c r="DF23" s="422"/>
      <c r="DG23" s="422"/>
      <c r="DH23" s="422"/>
      <c r="DI23" s="422"/>
      <c r="DJ23" s="422"/>
      <c r="DK23" s="422"/>
      <c r="DL23" s="422"/>
      <c r="DM23" s="422"/>
      <c r="DN23" s="422"/>
      <c r="DO23" s="422"/>
      <c r="DP23" s="422"/>
      <c r="DQ23" s="422"/>
      <c r="DR23" s="422"/>
      <c r="DS23" s="422"/>
      <c r="DT23" s="422"/>
      <c r="DU23" s="422"/>
      <c r="DV23" s="422"/>
      <c r="DW23" s="422"/>
      <c r="DX23" s="422"/>
      <c r="DY23" s="422"/>
      <c r="DZ23" s="422"/>
      <c r="EA23" s="422"/>
      <c r="EB23" s="422"/>
      <c r="EC23" s="422"/>
      <c r="ED23" s="422"/>
      <c r="EE23" s="422"/>
      <c r="EF23" s="422"/>
      <c r="EG23" s="422"/>
      <c r="EH23" s="422"/>
      <c r="EI23" s="422"/>
      <c r="EJ23" s="422"/>
      <c r="EK23" s="422"/>
      <c r="EL23" s="422"/>
      <c r="EM23" s="422"/>
      <c r="EN23" s="422"/>
      <c r="EO23" s="422"/>
      <c r="EP23" s="422"/>
      <c r="EQ23" s="422"/>
      <c r="ER23" s="422"/>
      <c r="ES23" s="422"/>
      <c r="ET23" s="422"/>
      <c r="EU23" s="422"/>
      <c r="EV23" s="422"/>
      <c r="EW23" s="422"/>
      <c r="EX23" s="422"/>
      <c r="EY23" s="422"/>
      <c r="EZ23" s="422"/>
      <c r="FA23" s="422"/>
      <c r="FB23" s="422"/>
      <c r="FC23" s="422"/>
      <c r="FD23" s="422"/>
      <c r="FE23" s="422"/>
      <c r="FF23" s="422"/>
      <c r="FG23" s="422"/>
      <c r="FH23" s="422"/>
      <c r="FI23" s="422"/>
      <c r="FJ23" s="422"/>
      <c r="FK23" s="422"/>
      <c r="FL23" s="422"/>
      <c r="FM23" s="422"/>
      <c r="FN23" s="422"/>
      <c r="FO23" s="422"/>
      <c r="FP23" s="422"/>
    </row>
    <row r="24" spans="1:172" s="423" customFormat="1">
      <c r="A24" s="126" t="s">
        <v>6393</v>
      </c>
      <c r="B24" s="126" t="s">
        <v>6394</v>
      </c>
      <c r="C24" s="174">
        <v>1</v>
      </c>
      <c r="D24" s="258">
        <v>22278.9</v>
      </c>
      <c r="E24" s="258">
        <v>22278.9</v>
      </c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  <c r="AP24" s="422"/>
      <c r="AQ24" s="422"/>
      <c r="AR24" s="422"/>
      <c r="AS24" s="422"/>
      <c r="AT24" s="422"/>
      <c r="AU24" s="422"/>
      <c r="AV24" s="422"/>
      <c r="AW24" s="422"/>
      <c r="AX24" s="422"/>
      <c r="AY24" s="422"/>
      <c r="AZ24" s="422"/>
      <c r="BA24" s="422"/>
      <c r="BB24" s="422"/>
      <c r="BC24" s="422"/>
      <c r="BD24" s="422"/>
      <c r="BE24" s="422"/>
      <c r="BF24" s="422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2"/>
      <c r="BV24" s="422"/>
      <c r="BW24" s="422"/>
      <c r="BX24" s="422"/>
      <c r="BY24" s="422"/>
      <c r="BZ24" s="422"/>
      <c r="CA24" s="422"/>
      <c r="CB24" s="422"/>
      <c r="CC24" s="422"/>
      <c r="CD24" s="422"/>
      <c r="CE24" s="422"/>
      <c r="CF24" s="422"/>
      <c r="CG24" s="422"/>
      <c r="CH24" s="422"/>
      <c r="CI24" s="422"/>
      <c r="CJ24" s="422"/>
      <c r="CK24" s="422"/>
      <c r="CL24" s="422"/>
      <c r="CM24" s="422"/>
      <c r="CN24" s="422"/>
      <c r="CO24" s="422"/>
      <c r="CP24" s="422"/>
      <c r="CQ24" s="422"/>
      <c r="CR24" s="422"/>
      <c r="CS24" s="422"/>
      <c r="CT24" s="422"/>
      <c r="CU24" s="422"/>
      <c r="CV24" s="422"/>
      <c r="CW24" s="422"/>
      <c r="CX24" s="422"/>
      <c r="CY24" s="422"/>
      <c r="CZ24" s="422"/>
      <c r="DA24" s="422"/>
      <c r="DB24" s="422"/>
      <c r="DC24" s="422"/>
      <c r="DD24" s="422"/>
      <c r="DE24" s="422"/>
      <c r="DF24" s="422"/>
      <c r="DG24" s="422"/>
      <c r="DH24" s="422"/>
      <c r="DI24" s="422"/>
      <c r="DJ24" s="422"/>
      <c r="DK24" s="422"/>
      <c r="DL24" s="422"/>
      <c r="DM24" s="422"/>
      <c r="DN24" s="422"/>
      <c r="DO24" s="422"/>
      <c r="DP24" s="422"/>
      <c r="DQ24" s="422"/>
      <c r="DR24" s="422"/>
      <c r="DS24" s="422"/>
      <c r="DT24" s="422"/>
      <c r="DU24" s="422"/>
      <c r="DV24" s="422"/>
      <c r="DW24" s="422"/>
      <c r="DX24" s="422"/>
      <c r="DY24" s="422"/>
      <c r="DZ24" s="422"/>
      <c r="EA24" s="422"/>
      <c r="EB24" s="422"/>
      <c r="EC24" s="422"/>
      <c r="ED24" s="422"/>
      <c r="EE24" s="422"/>
      <c r="EF24" s="422"/>
      <c r="EG24" s="422"/>
      <c r="EH24" s="422"/>
      <c r="EI24" s="422"/>
      <c r="EJ24" s="422"/>
      <c r="EK24" s="422"/>
      <c r="EL24" s="422"/>
      <c r="EM24" s="422"/>
      <c r="EN24" s="422"/>
      <c r="EO24" s="422"/>
      <c r="EP24" s="422"/>
      <c r="EQ24" s="422"/>
      <c r="ER24" s="422"/>
      <c r="ES24" s="422"/>
      <c r="ET24" s="422"/>
      <c r="EU24" s="422"/>
      <c r="EV24" s="422"/>
      <c r="EW24" s="422"/>
      <c r="EX24" s="422"/>
      <c r="EY24" s="422"/>
      <c r="EZ24" s="422"/>
      <c r="FA24" s="422"/>
      <c r="FB24" s="422"/>
      <c r="FC24" s="422"/>
      <c r="FD24" s="422"/>
      <c r="FE24" s="422"/>
      <c r="FF24" s="422"/>
      <c r="FG24" s="422"/>
      <c r="FH24" s="422"/>
      <c r="FI24" s="422"/>
      <c r="FJ24" s="422"/>
      <c r="FK24" s="422"/>
      <c r="FL24" s="422"/>
      <c r="FM24" s="422"/>
      <c r="FN24" s="422"/>
      <c r="FO24" s="422"/>
      <c r="FP24" s="422"/>
    </row>
    <row r="25" spans="1:172" s="423" customFormat="1">
      <c r="A25" s="126" t="s">
        <v>6395</v>
      </c>
      <c r="B25" s="126" t="s">
        <v>6396</v>
      </c>
      <c r="C25" s="174">
        <v>1</v>
      </c>
      <c r="D25" s="258">
        <v>22278.9</v>
      </c>
      <c r="E25" s="258">
        <v>22278.9</v>
      </c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2"/>
      <c r="AD25" s="422"/>
      <c r="AE25" s="422"/>
      <c r="AF25" s="422"/>
      <c r="AG25" s="422"/>
      <c r="AH25" s="422"/>
      <c r="AI25" s="422"/>
      <c r="AJ25" s="422"/>
      <c r="AK25" s="422"/>
      <c r="AL25" s="422"/>
      <c r="AM25" s="422"/>
      <c r="AN25" s="422"/>
      <c r="AO25" s="422"/>
      <c r="AP25" s="422"/>
      <c r="AQ25" s="422"/>
      <c r="AR25" s="422"/>
      <c r="AS25" s="422"/>
      <c r="AT25" s="422"/>
      <c r="AU25" s="422"/>
      <c r="AV25" s="422"/>
      <c r="AW25" s="422"/>
      <c r="AX25" s="422"/>
      <c r="AY25" s="422"/>
      <c r="AZ25" s="422"/>
      <c r="BA25" s="422"/>
      <c r="BB25" s="422"/>
      <c r="BC25" s="422"/>
      <c r="BD25" s="422"/>
      <c r="BE25" s="422"/>
      <c r="BF25" s="422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2"/>
      <c r="BV25" s="422"/>
      <c r="BW25" s="422"/>
      <c r="BX25" s="422"/>
      <c r="BY25" s="422"/>
      <c r="BZ25" s="422"/>
      <c r="CA25" s="422"/>
      <c r="CB25" s="422"/>
      <c r="CC25" s="422"/>
      <c r="CD25" s="422"/>
      <c r="CE25" s="422"/>
      <c r="CF25" s="422"/>
      <c r="CG25" s="422"/>
      <c r="CH25" s="422"/>
      <c r="CI25" s="422"/>
      <c r="CJ25" s="422"/>
      <c r="CK25" s="422"/>
      <c r="CL25" s="422"/>
      <c r="CM25" s="422"/>
      <c r="CN25" s="422"/>
      <c r="CO25" s="422"/>
      <c r="CP25" s="422"/>
      <c r="CQ25" s="422"/>
      <c r="CR25" s="422"/>
      <c r="CS25" s="422"/>
      <c r="CT25" s="422"/>
      <c r="CU25" s="422"/>
      <c r="CV25" s="422"/>
      <c r="CW25" s="422"/>
      <c r="CX25" s="422"/>
      <c r="CY25" s="422"/>
      <c r="CZ25" s="422"/>
      <c r="DA25" s="422"/>
      <c r="DB25" s="422"/>
      <c r="DC25" s="422"/>
      <c r="DD25" s="422"/>
      <c r="DE25" s="422"/>
      <c r="DF25" s="422"/>
      <c r="DG25" s="422"/>
      <c r="DH25" s="422"/>
      <c r="DI25" s="422"/>
      <c r="DJ25" s="422"/>
      <c r="DK25" s="422"/>
      <c r="DL25" s="422"/>
      <c r="DM25" s="422"/>
      <c r="DN25" s="422"/>
      <c r="DO25" s="422"/>
      <c r="DP25" s="422"/>
      <c r="DQ25" s="422"/>
      <c r="DR25" s="422"/>
      <c r="DS25" s="422"/>
      <c r="DT25" s="422"/>
      <c r="DU25" s="422"/>
      <c r="DV25" s="422"/>
      <c r="DW25" s="422"/>
      <c r="DX25" s="422"/>
      <c r="DY25" s="422"/>
      <c r="DZ25" s="422"/>
      <c r="EA25" s="422"/>
      <c r="EB25" s="422"/>
      <c r="EC25" s="422"/>
      <c r="ED25" s="422"/>
      <c r="EE25" s="422"/>
      <c r="EF25" s="422"/>
      <c r="EG25" s="422"/>
      <c r="EH25" s="422"/>
      <c r="EI25" s="422"/>
      <c r="EJ25" s="422"/>
      <c r="EK25" s="422"/>
      <c r="EL25" s="422"/>
      <c r="EM25" s="422"/>
      <c r="EN25" s="422"/>
      <c r="EO25" s="422"/>
      <c r="EP25" s="422"/>
      <c r="EQ25" s="422"/>
      <c r="ER25" s="422"/>
      <c r="ES25" s="422"/>
      <c r="ET25" s="422"/>
      <c r="EU25" s="422"/>
      <c r="EV25" s="422"/>
      <c r="EW25" s="422"/>
      <c r="EX25" s="422"/>
      <c r="EY25" s="422"/>
      <c r="EZ25" s="422"/>
      <c r="FA25" s="422"/>
      <c r="FB25" s="422"/>
      <c r="FC25" s="422"/>
      <c r="FD25" s="422"/>
      <c r="FE25" s="422"/>
      <c r="FF25" s="422"/>
      <c r="FG25" s="422"/>
      <c r="FH25" s="422"/>
      <c r="FI25" s="422"/>
      <c r="FJ25" s="422"/>
      <c r="FK25" s="422"/>
      <c r="FL25" s="422"/>
      <c r="FM25" s="422"/>
      <c r="FN25" s="422"/>
      <c r="FO25" s="422"/>
      <c r="FP25" s="422"/>
    </row>
    <row r="26" spans="1:172" s="423" customFormat="1">
      <c r="A26" s="126" t="s">
        <v>6397</v>
      </c>
      <c r="B26" s="126" t="s">
        <v>6398</v>
      </c>
      <c r="C26" s="174">
        <v>3</v>
      </c>
      <c r="D26" s="258">
        <v>21941.4</v>
      </c>
      <c r="E26" s="258">
        <v>21941.4</v>
      </c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2"/>
      <c r="AM26" s="422"/>
      <c r="AN26" s="422"/>
      <c r="AO26" s="422"/>
      <c r="AP26" s="422"/>
      <c r="AQ26" s="422"/>
      <c r="AR26" s="422"/>
      <c r="AS26" s="422"/>
      <c r="AT26" s="422"/>
      <c r="AU26" s="422"/>
      <c r="AV26" s="422"/>
      <c r="AW26" s="422"/>
      <c r="AX26" s="422"/>
      <c r="AY26" s="422"/>
      <c r="AZ26" s="422"/>
      <c r="BA26" s="422"/>
      <c r="BB26" s="422"/>
      <c r="BC26" s="422"/>
      <c r="BD26" s="422"/>
      <c r="BE26" s="422"/>
      <c r="BF26" s="422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2"/>
      <c r="BV26" s="422"/>
      <c r="BW26" s="422"/>
      <c r="BX26" s="422"/>
      <c r="BY26" s="422"/>
      <c r="BZ26" s="422"/>
      <c r="CA26" s="422"/>
      <c r="CB26" s="422"/>
      <c r="CC26" s="422"/>
      <c r="CD26" s="422"/>
      <c r="CE26" s="422"/>
      <c r="CF26" s="422"/>
      <c r="CG26" s="422"/>
      <c r="CH26" s="422"/>
      <c r="CI26" s="422"/>
      <c r="CJ26" s="422"/>
      <c r="CK26" s="422"/>
      <c r="CL26" s="422"/>
      <c r="CM26" s="422"/>
      <c r="CN26" s="422"/>
      <c r="CO26" s="422"/>
      <c r="CP26" s="422"/>
      <c r="CQ26" s="422"/>
      <c r="CR26" s="422"/>
      <c r="CS26" s="422"/>
      <c r="CT26" s="422"/>
      <c r="CU26" s="422"/>
      <c r="CV26" s="422"/>
      <c r="CW26" s="422"/>
      <c r="CX26" s="422"/>
      <c r="CY26" s="422"/>
      <c r="CZ26" s="422"/>
      <c r="DA26" s="422"/>
      <c r="DB26" s="422"/>
      <c r="DC26" s="422"/>
      <c r="DD26" s="422"/>
      <c r="DE26" s="422"/>
      <c r="DF26" s="422"/>
      <c r="DG26" s="422"/>
      <c r="DH26" s="422"/>
      <c r="DI26" s="422"/>
      <c r="DJ26" s="422"/>
      <c r="DK26" s="422"/>
      <c r="DL26" s="422"/>
      <c r="DM26" s="422"/>
      <c r="DN26" s="422"/>
      <c r="DO26" s="422"/>
      <c r="DP26" s="422"/>
      <c r="DQ26" s="422"/>
      <c r="DR26" s="422"/>
      <c r="DS26" s="422"/>
      <c r="DT26" s="422"/>
      <c r="DU26" s="422"/>
      <c r="DV26" s="422"/>
      <c r="DW26" s="422"/>
      <c r="DX26" s="422"/>
      <c r="DY26" s="422"/>
      <c r="DZ26" s="422"/>
      <c r="EA26" s="422"/>
      <c r="EB26" s="422"/>
      <c r="EC26" s="422"/>
      <c r="ED26" s="422"/>
      <c r="EE26" s="422"/>
      <c r="EF26" s="422"/>
      <c r="EG26" s="422"/>
      <c r="EH26" s="422"/>
      <c r="EI26" s="422"/>
      <c r="EJ26" s="422"/>
      <c r="EK26" s="422"/>
      <c r="EL26" s="422"/>
      <c r="EM26" s="422"/>
      <c r="EN26" s="422"/>
      <c r="EO26" s="422"/>
      <c r="EP26" s="422"/>
      <c r="EQ26" s="422"/>
      <c r="ER26" s="422"/>
      <c r="ES26" s="422"/>
      <c r="ET26" s="422"/>
      <c r="EU26" s="422"/>
      <c r="EV26" s="422"/>
      <c r="EW26" s="422"/>
      <c r="EX26" s="422"/>
      <c r="EY26" s="422"/>
      <c r="EZ26" s="422"/>
      <c r="FA26" s="422"/>
      <c r="FB26" s="422"/>
      <c r="FC26" s="422"/>
      <c r="FD26" s="422"/>
      <c r="FE26" s="422"/>
      <c r="FF26" s="422"/>
      <c r="FG26" s="422"/>
      <c r="FH26" s="422"/>
      <c r="FI26" s="422"/>
      <c r="FJ26" s="422"/>
      <c r="FK26" s="422"/>
      <c r="FL26" s="422"/>
      <c r="FM26" s="422"/>
      <c r="FN26" s="422"/>
      <c r="FO26" s="422"/>
      <c r="FP26" s="422"/>
    </row>
    <row r="27" spans="1:172" s="423" customFormat="1">
      <c r="A27" s="126" t="s">
        <v>6399</v>
      </c>
      <c r="B27" s="126" t="s">
        <v>6400</v>
      </c>
      <c r="C27" s="174">
        <v>1</v>
      </c>
      <c r="D27" s="258">
        <v>19283.099999999999</v>
      </c>
      <c r="E27" s="258">
        <v>19283.099999999999</v>
      </c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2"/>
      <c r="AD27" s="422"/>
      <c r="AE27" s="422"/>
      <c r="AF27" s="422"/>
      <c r="AG27" s="422"/>
      <c r="AH27" s="422"/>
      <c r="AI27" s="422"/>
      <c r="AJ27" s="422"/>
      <c r="AK27" s="422"/>
      <c r="AL27" s="422"/>
      <c r="AM27" s="422"/>
      <c r="AN27" s="422"/>
      <c r="AO27" s="422"/>
      <c r="AP27" s="422"/>
      <c r="AQ27" s="422"/>
      <c r="AR27" s="422"/>
      <c r="AS27" s="422"/>
      <c r="AT27" s="422"/>
      <c r="AU27" s="422"/>
      <c r="AV27" s="422"/>
      <c r="AW27" s="422"/>
      <c r="AX27" s="422"/>
      <c r="AY27" s="422"/>
      <c r="AZ27" s="422"/>
      <c r="BA27" s="422"/>
      <c r="BB27" s="422"/>
      <c r="BC27" s="422"/>
      <c r="BD27" s="422"/>
      <c r="BE27" s="422"/>
      <c r="BF27" s="422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2"/>
      <c r="BV27" s="422"/>
      <c r="BW27" s="422"/>
      <c r="BX27" s="422"/>
      <c r="BY27" s="422"/>
      <c r="BZ27" s="422"/>
      <c r="CA27" s="422"/>
      <c r="CB27" s="422"/>
      <c r="CC27" s="422"/>
      <c r="CD27" s="422"/>
      <c r="CE27" s="422"/>
      <c r="CF27" s="422"/>
      <c r="CG27" s="422"/>
      <c r="CH27" s="422"/>
      <c r="CI27" s="422"/>
      <c r="CJ27" s="422"/>
      <c r="CK27" s="422"/>
      <c r="CL27" s="422"/>
      <c r="CM27" s="422"/>
      <c r="CN27" s="422"/>
      <c r="CO27" s="422"/>
      <c r="CP27" s="422"/>
      <c r="CQ27" s="422"/>
      <c r="CR27" s="422"/>
      <c r="CS27" s="422"/>
      <c r="CT27" s="422"/>
      <c r="CU27" s="422"/>
      <c r="CV27" s="422"/>
      <c r="CW27" s="422"/>
      <c r="CX27" s="422"/>
      <c r="CY27" s="422"/>
      <c r="CZ27" s="422"/>
      <c r="DA27" s="422"/>
      <c r="DB27" s="422"/>
      <c r="DC27" s="422"/>
      <c r="DD27" s="422"/>
      <c r="DE27" s="422"/>
      <c r="DF27" s="422"/>
      <c r="DG27" s="422"/>
      <c r="DH27" s="422"/>
      <c r="DI27" s="422"/>
      <c r="DJ27" s="422"/>
      <c r="DK27" s="422"/>
      <c r="DL27" s="422"/>
      <c r="DM27" s="422"/>
      <c r="DN27" s="422"/>
      <c r="DO27" s="422"/>
      <c r="DP27" s="422"/>
      <c r="DQ27" s="422"/>
      <c r="DR27" s="422"/>
      <c r="DS27" s="422"/>
      <c r="DT27" s="422"/>
      <c r="DU27" s="422"/>
      <c r="DV27" s="422"/>
      <c r="DW27" s="422"/>
      <c r="DX27" s="422"/>
      <c r="DY27" s="422"/>
      <c r="DZ27" s="422"/>
      <c r="EA27" s="422"/>
      <c r="EB27" s="422"/>
      <c r="EC27" s="422"/>
      <c r="ED27" s="422"/>
      <c r="EE27" s="422"/>
      <c r="EF27" s="422"/>
      <c r="EG27" s="422"/>
      <c r="EH27" s="422"/>
      <c r="EI27" s="422"/>
      <c r="EJ27" s="422"/>
      <c r="EK27" s="422"/>
      <c r="EL27" s="422"/>
      <c r="EM27" s="422"/>
      <c r="EN27" s="422"/>
      <c r="EO27" s="422"/>
      <c r="EP27" s="422"/>
      <c r="EQ27" s="422"/>
      <c r="ER27" s="422"/>
      <c r="ES27" s="422"/>
      <c r="ET27" s="422"/>
      <c r="EU27" s="422"/>
      <c r="EV27" s="422"/>
      <c r="EW27" s="422"/>
      <c r="EX27" s="422"/>
      <c r="EY27" s="422"/>
      <c r="EZ27" s="422"/>
      <c r="FA27" s="422"/>
      <c r="FB27" s="422"/>
      <c r="FC27" s="422"/>
      <c r="FD27" s="422"/>
      <c r="FE27" s="422"/>
      <c r="FF27" s="422"/>
      <c r="FG27" s="422"/>
      <c r="FH27" s="422"/>
      <c r="FI27" s="422"/>
      <c r="FJ27" s="422"/>
      <c r="FK27" s="422"/>
      <c r="FL27" s="422"/>
      <c r="FM27" s="422"/>
      <c r="FN27" s="422"/>
      <c r="FO27" s="422"/>
      <c r="FP27" s="422"/>
    </row>
    <row r="28" spans="1:172" s="423" customFormat="1">
      <c r="A28" s="126" t="s">
        <v>6401</v>
      </c>
      <c r="B28" s="126" t="s">
        <v>6402</v>
      </c>
      <c r="C28" s="174">
        <v>1</v>
      </c>
      <c r="D28" s="258">
        <v>19283.099999999999</v>
      </c>
      <c r="E28" s="258">
        <v>19283.099999999999</v>
      </c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2"/>
      <c r="AD28" s="422"/>
      <c r="AE28" s="422"/>
      <c r="AF28" s="422"/>
      <c r="AG28" s="422"/>
      <c r="AH28" s="422"/>
      <c r="AI28" s="422"/>
      <c r="AJ28" s="422"/>
      <c r="AK28" s="422"/>
      <c r="AL28" s="422"/>
      <c r="AM28" s="422"/>
      <c r="AN28" s="422"/>
      <c r="AO28" s="422"/>
      <c r="AP28" s="422"/>
      <c r="AQ28" s="422"/>
      <c r="AR28" s="422"/>
      <c r="AS28" s="422"/>
      <c r="AT28" s="422"/>
      <c r="AU28" s="422"/>
      <c r="AV28" s="422"/>
      <c r="AW28" s="422"/>
      <c r="AX28" s="422"/>
      <c r="AY28" s="422"/>
      <c r="AZ28" s="422"/>
      <c r="BA28" s="422"/>
      <c r="BB28" s="422"/>
      <c r="BC28" s="422"/>
      <c r="BD28" s="422"/>
      <c r="BE28" s="422"/>
      <c r="BF28" s="422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2"/>
      <c r="BV28" s="422"/>
      <c r="BW28" s="422"/>
      <c r="BX28" s="422"/>
      <c r="BY28" s="422"/>
      <c r="BZ28" s="422"/>
      <c r="CA28" s="422"/>
      <c r="CB28" s="422"/>
      <c r="CC28" s="422"/>
      <c r="CD28" s="422"/>
      <c r="CE28" s="422"/>
      <c r="CF28" s="422"/>
      <c r="CG28" s="422"/>
      <c r="CH28" s="422"/>
      <c r="CI28" s="422"/>
      <c r="CJ28" s="422"/>
      <c r="CK28" s="422"/>
      <c r="CL28" s="422"/>
      <c r="CM28" s="422"/>
      <c r="CN28" s="422"/>
      <c r="CO28" s="422"/>
      <c r="CP28" s="422"/>
      <c r="CQ28" s="422"/>
      <c r="CR28" s="422"/>
      <c r="CS28" s="422"/>
      <c r="CT28" s="422"/>
      <c r="CU28" s="422"/>
      <c r="CV28" s="422"/>
      <c r="CW28" s="422"/>
      <c r="CX28" s="422"/>
      <c r="CY28" s="422"/>
      <c r="CZ28" s="422"/>
      <c r="DA28" s="422"/>
      <c r="DB28" s="422"/>
      <c r="DC28" s="422"/>
      <c r="DD28" s="422"/>
      <c r="DE28" s="422"/>
      <c r="DF28" s="422"/>
      <c r="DG28" s="422"/>
      <c r="DH28" s="422"/>
      <c r="DI28" s="422"/>
      <c r="DJ28" s="422"/>
      <c r="DK28" s="422"/>
      <c r="DL28" s="422"/>
      <c r="DM28" s="422"/>
      <c r="DN28" s="422"/>
      <c r="DO28" s="422"/>
      <c r="DP28" s="422"/>
      <c r="DQ28" s="422"/>
      <c r="DR28" s="422"/>
      <c r="DS28" s="422"/>
      <c r="DT28" s="422"/>
      <c r="DU28" s="422"/>
      <c r="DV28" s="422"/>
      <c r="DW28" s="422"/>
      <c r="DX28" s="422"/>
      <c r="DY28" s="422"/>
      <c r="DZ28" s="422"/>
      <c r="EA28" s="422"/>
      <c r="EB28" s="422"/>
      <c r="EC28" s="422"/>
      <c r="ED28" s="422"/>
      <c r="EE28" s="422"/>
      <c r="EF28" s="422"/>
      <c r="EG28" s="422"/>
      <c r="EH28" s="422"/>
      <c r="EI28" s="422"/>
      <c r="EJ28" s="422"/>
      <c r="EK28" s="422"/>
      <c r="EL28" s="422"/>
      <c r="EM28" s="422"/>
      <c r="EN28" s="422"/>
      <c r="EO28" s="422"/>
      <c r="EP28" s="422"/>
      <c r="EQ28" s="422"/>
      <c r="ER28" s="422"/>
      <c r="ES28" s="422"/>
      <c r="ET28" s="422"/>
      <c r="EU28" s="422"/>
      <c r="EV28" s="422"/>
      <c r="EW28" s="422"/>
      <c r="EX28" s="422"/>
      <c r="EY28" s="422"/>
      <c r="EZ28" s="422"/>
      <c r="FA28" s="422"/>
      <c r="FB28" s="422"/>
      <c r="FC28" s="422"/>
      <c r="FD28" s="422"/>
      <c r="FE28" s="422"/>
      <c r="FF28" s="422"/>
      <c r="FG28" s="422"/>
      <c r="FH28" s="422"/>
      <c r="FI28" s="422"/>
      <c r="FJ28" s="422"/>
      <c r="FK28" s="422"/>
      <c r="FL28" s="422"/>
      <c r="FM28" s="422"/>
      <c r="FN28" s="422"/>
      <c r="FO28" s="422"/>
      <c r="FP28" s="422"/>
    </row>
    <row r="29" spans="1:172" s="423" customFormat="1">
      <c r="A29" s="126" t="s">
        <v>6403</v>
      </c>
      <c r="B29" s="126" t="s">
        <v>6404</v>
      </c>
      <c r="C29" s="174">
        <v>1</v>
      </c>
      <c r="D29" s="258">
        <v>19283.099999999999</v>
      </c>
      <c r="E29" s="258">
        <v>19283.099999999999</v>
      </c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2"/>
      <c r="AD29" s="422"/>
      <c r="AE29" s="422"/>
      <c r="AF29" s="422"/>
      <c r="AG29" s="422"/>
      <c r="AH29" s="422"/>
      <c r="AI29" s="422"/>
      <c r="AJ29" s="422"/>
      <c r="AK29" s="422"/>
      <c r="AL29" s="422"/>
      <c r="AM29" s="422"/>
      <c r="AN29" s="422"/>
      <c r="AO29" s="422"/>
      <c r="AP29" s="422"/>
      <c r="AQ29" s="422"/>
      <c r="AR29" s="422"/>
      <c r="AS29" s="422"/>
      <c r="AT29" s="422"/>
      <c r="AU29" s="422"/>
      <c r="AV29" s="422"/>
      <c r="AW29" s="422"/>
      <c r="AX29" s="422"/>
      <c r="AY29" s="422"/>
      <c r="AZ29" s="422"/>
      <c r="BA29" s="422"/>
      <c r="BB29" s="422"/>
      <c r="BC29" s="422"/>
      <c r="BD29" s="422"/>
      <c r="BE29" s="422"/>
      <c r="BF29" s="422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2"/>
      <c r="BV29" s="422"/>
      <c r="BW29" s="422"/>
      <c r="BX29" s="422"/>
      <c r="BY29" s="422"/>
      <c r="BZ29" s="422"/>
      <c r="CA29" s="422"/>
      <c r="CB29" s="422"/>
      <c r="CC29" s="422"/>
      <c r="CD29" s="422"/>
      <c r="CE29" s="422"/>
      <c r="CF29" s="422"/>
      <c r="CG29" s="422"/>
      <c r="CH29" s="422"/>
      <c r="CI29" s="422"/>
      <c r="CJ29" s="422"/>
      <c r="CK29" s="422"/>
      <c r="CL29" s="422"/>
      <c r="CM29" s="422"/>
      <c r="CN29" s="422"/>
      <c r="CO29" s="422"/>
      <c r="CP29" s="422"/>
      <c r="CQ29" s="422"/>
      <c r="CR29" s="422"/>
      <c r="CS29" s="422"/>
      <c r="CT29" s="422"/>
      <c r="CU29" s="422"/>
      <c r="CV29" s="422"/>
      <c r="CW29" s="422"/>
      <c r="CX29" s="422"/>
      <c r="CY29" s="422"/>
      <c r="CZ29" s="422"/>
      <c r="DA29" s="422"/>
      <c r="DB29" s="422"/>
      <c r="DC29" s="422"/>
      <c r="DD29" s="422"/>
      <c r="DE29" s="422"/>
      <c r="DF29" s="422"/>
      <c r="DG29" s="422"/>
      <c r="DH29" s="422"/>
      <c r="DI29" s="422"/>
      <c r="DJ29" s="422"/>
      <c r="DK29" s="422"/>
      <c r="DL29" s="422"/>
      <c r="DM29" s="422"/>
      <c r="DN29" s="422"/>
      <c r="DO29" s="422"/>
      <c r="DP29" s="422"/>
      <c r="DQ29" s="422"/>
      <c r="DR29" s="422"/>
      <c r="DS29" s="422"/>
      <c r="DT29" s="422"/>
      <c r="DU29" s="422"/>
      <c r="DV29" s="422"/>
      <c r="DW29" s="422"/>
      <c r="DX29" s="422"/>
      <c r="DY29" s="422"/>
      <c r="DZ29" s="422"/>
      <c r="EA29" s="422"/>
      <c r="EB29" s="422"/>
      <c r="EC29" s="422"/>
      <c r="ED29" s="422"/>
      <c r="EE29" s="422"/>
      <c r="EF29" s="422"/>
      <c r="EG29" s="422"/>
      <c r="EH29" s="422"/>
      <c r="EI29" s="422"/>
      <c r="EJ29" s="422"/>
      <c r="EK29" s="422"/>
      <c r="EL29" s="422"/>
      <c r="EM29" s="422"/>
      <c r="EN29" s="422"/>
      <c r="EO29" s="422"/>
      <c r="EP29" s="422"/>
      <c r="EQ29" s="422"/>
      <c r="ER29" s="422"/>
      <c r="ES29" s="422"/>
      <c r="ET29" s="422"/>
      <c r="EU29" s="422"/>
      <c r="EV29" s="422"/>
      <c r="EW29" s="422"/>
      <c r="EX29" s="422"/>
      <c r="EY29" s="422"/>
      <c r="EZ29" s="422"/>
      <c r="FA29" s="422"/>
      <c r="FB29" s="422"/>
      <c r="FC29" s="422"/>
      <c r="FD29" s="422"/>
      <c r="FE29" s="422"/>
      <c r="FF29" s="422"/>
      <c r="FG29" s="422"/>
      <c r="FH29" s="422"/>
      <c r="FI29" s="422"/>
      <c r="FJ29" s="422"/>
      <c r="FK29" s="422"/>
      <c r="FL29" s="422"/>
      <c r="FM29" s="422"/>
      <c r="FN29" s="422"/>
      <c r="FO29" s="422"/>
      <c r="FP29" s="422"/>
    </row>
    <row r="30" spans="1:172" s="423" customFormat="1">
      <c r="A30" s="126" t="s">
        <v>6405</v>
      </c>
      <c r="B30" s="126" t="s">
        <v>6406</v>
      </c>
      <c r="C30" s="174">
        <v>5</v>
      </c>
      <c r="D30" s="258">
        <v>20124.599999999999</v>
      </c>
      <c r="E30" s="258">
        <v>20124.599999999999</v>
      </c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2"/>
      <c r="CJ30" s="422"/>
      <c r="CK30" s="422"/>
      <c r="CL30" s="422"/>
      <c r="CM30" s="422"/>
      <c r="CN30" s="422"/>
      <c r="CO30" s="422"/>
      <c r="CP30" s="422"/>
      <c r="CQ30" s="422"/>
      <c r="CR30" s="422"/>
      <c r="CS30" s="422"/>
      <c r="CT30" s="422"/>
      <c r="CU30" s="422"/>
      <c r="CV30" s="422"/>
      <c r="CW30" s="422"/>
      <c r="CX30" s="422"/>
      <c r="CY30" s="422"/>
      <c r="CZ30" s="422"/>
      <c r="DA30" s="422"/>
      <c r="DB30" s="422"/>
      <c r="DC30" s="422"/>
      <c r="DD30" s="422"/>
      <c r="DE30" s="422"/>
      <c r="DF30" s="422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22"/>
      <c r="DW30" s="422"/>
      <c r="DX30" s="422"/>
      <c r="DY30" s="422"/>
      <c r="DZ30" s="422"/>
      <c r="EA30" s="422"/>
      <c r="EB30" s="422"/>
      <c r="EC30" s="422"/>
      <c r="ED30" s="422"/>
      <c r="EE30" s="422"/>
      <c r="EF30" s="422"/>
      <c r="EG30" s="422"/>
      <c r="EH30" s="422"/>
      <c r="EI30" s="422"/>
      <c r="EJ30" s="422"/>
      <c r="EK30" s="422"/>
      <c r="EL30" s="422"/>
      <c r="EM30" s="422"/>
      <c r="EN30" s="422"/>
      <c r="EO30" s="422"/>
      <c r="EP30" s="422"/>
      <c r="EQ30" s="422"/>
      <c r="ER30" s="422"/>
      <c r="ES30" s="422"/>
      <c r="ET30" s="422"/>
      <c r="EU30" s="422"/>
      <c r="EV30" s="422"/>
      <c r="EW30" s="422"/>
      <c r="EX30" s="422"/>
      <c r="EY30" s="422"/>
      <c r="EZ30" s="422"/>
      <c r="FA30" s="422"/>
      <c r="FB30" s="422"/>
      <c r="FC30" s="422"/>
      <c r="FD30" s="422"/>
      <c r="FE30" s="422"/>
      <c r="FF30" s="422"/>
      <c r="FG30" s="422"/>
      <c r="FH30" s="422"/>
      <c r="FI30" s="422"/>
      <c r="FJ30" s="422"/>
      <c r="FK30" s="422"/>
      <c r="FL30" s="422"/>
      <c r="FM30" s="422"/>
      <c r="FN30" s="422"/>
      <c r="FO30" s="422"/>
      <c r="FP30" s="422"/>
    </row>
    <row r="31" spans="1:172" s="423" customFormat="1">
      <c r="A31" s="126" t="s">
        <v>6407</v>
      </c>
      <c r="B31" s="126" t="s">
        <v>6408</v>
      </c>
      <c r="C31" s="174">
        <v>66</v>
      </c>
      <c r="D31" s="258">
        <v>18414.900000000001</v>
      </c>
      <c r="E31" s="258">
        <v>18414.900000000001</v>
      </c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  <c r="AA31" s="422"/>
      <c r="AB31" s="422"/>
      <c r="AC31" s="422"/>
      <c r="AD31" s="422"/>
      <c r="AE31" s="422"/>
      <c r="AF31" s="422"/>
      <c r="AG31" s="422"/>
      <c r="AH31" s="422"/>
      <c r="AI31" s="422"/>
      <c r="AJ31" s="422"/>
      <c r="AK31" s="422"/>
      <c r="AL31" s="422"/>
      <c r="AM31" s="422"/>
      <c r="AN31" s="422"/>
      <c r="AO31" s="422"/>
      <c r="AP31" s="422"/>
      <c r="AQ31" s="422"/>
      <c r="AR31" s="422"/>
      <c r="AS31" s="422"/>
      <c r="AT31" s="422"/>
      <c r="AU31" s="422"/>
      <c r="AV31" s="422"/>
      <c r="AW31" s="422"/>
      <c r="AX31" s="422"/>
      <c r="AY31" s="422"/>
      <c r="AZ31" s="422"/>
      <c r="BA31" s="422"/>
      <c r="BB31" s="422"/>
      <c r="BC31" s="422"/>
      <c r="BD31" s="422"/>
      <c r="BE31" s="422"/>
      <c r="BF31" s="422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2"/>
      <c r="BV31" s="422"/>
      <c r="BW31" s="422"/>
      <c r="BX31" s="422"/>
      <c r="BY31" s="422"/>
      <c r="BZ31" s="422"/>
      <c r="CA31" s="422"/>
      <c r="CB31" s="422"/>
      <c r="CC31" s="422"/>
      <c r="CD31" s="422"/>
      <c r="CE31" s="422"/>
      <c r="CF31" s="422"/>
      <c r="CG31" s="422"/>
      <c r="CH31" s="422"/>
      <c r="CI31" s="422"/>
      <c r="CJ31" s="422"/>
      <c r="CK31" s="422"/>
      <c r="CL31" s="422"/>
      <c r="CM31" s="422"/>
      <c r="CN31" s="422"/>
      <c r="CO31" s="422"/>
      <c r="CP31" s="422"/>
      <c r="CQ31" s="422"/>
      <c r="CR31" s="422"/>
      <c r="CS31" s="422"/>
      <c r="CT31" s="422"/>
      <c r="CU31" s="422"/>
      <c r="CV31" s="422"/>
      <c r="CW31" s="422"/>
      <c r="CX31" s="422"/>
      <c r="CY31" s="422"/>
      <c r="CZ31" s="422"/>
      <c r="DA31" s="422"/>
      <c r="DB31" s="422"/>
      <c r="DC31" s="422"/>
      <c r="DD31" s="422"/>
      <c r="DE31" s="422"/>
      <c r="DF31" s="422"/>
      <c r="DG31" s="422"/>
      <c r="DH31" s="422"/>
      <c r="DI31" s="422"/>
      <c r="DJ31" s="422"/>
      <c r="DK31" s="422"/>
      <c r="DL31" s="422"/>
      <c r="DM31" s="422"/>
      <c r="DN31" s="422"/>
      <c r="DO31" s="422"/>
      <c r="DP31" s="422"/>
      <c r="DQ31" s="422"/>
      <c r="DR31" s="422"/>
      <c r="DS31" s="422"/>
      <c r="DT31" s="422"/>
      <c r="DU31" s="422"/>
      <c r="DV31" s="422"/>
      <c r="DW31" s="422"/>
      <c r="DX31" s="422"/>
      <c r="DY31" s="422"/>
      <c r="DZ31" s="422"/>
      <c r="EA31" s="422"/>
      <c r="EB31" s="422"/>
      <c r="EC31" s="422"/>
      <c r="ED31" s="422"/>
      <c r="EE31" s="422"/>
      <c r="EF31" s="422"/>
      <c r="EG31" s="422"/>
      <c r="EH31" s="422"/>
      <c r="EI31" s="422"/>
      <c r="EJ31" s="422"/>
      <c r="EK31" s="422"/>
      <c r="EL31" s="422"/>
      <c r="EM31" s="422"/>
      <c r="EN31" s="422"/>
      <c r="EO31" s="422"/>
      <c r="EP31" s="422"/>
      <c r="EQ31" s="422"/>
      <c r="ER31" s="422"/>
      <c r="ES31" s="422"/>
      <c r="ET31" s="422"/>
      <c r="EU31" s="422"/>
      <c r="EV31" s="422"/>
      <c r="EW31" s="422"/>
      <c r="EX31" s="422"/>
      <c r="EY31" s="422"/>
      <c r="EZ31" s="422"/>
      <c r="FA31" s="422"/>
      <c r="FB31" s="422"/>
      <c r="FC31" s="422"/>
      <c r="FD31" s="422"/>
      <c r="FE31" s="422"/>
      <c r="FF31" s="422"/>
      <c r="FG31" s="422"/>
      <c r="FH31" s="422"/>
      <c r="FI31" s="422"/>
      <c r="FJ31" s="422"/>
      <c r="FK31" s="422"/>
      <c r="FL31" s="422"/>
      <c r="FM31" s="422"/>
      <c r="FN31" s="422"/>
      <c r="FO31" s="422"/>
      <c r="FP31" s="422"/>
    </row>
    <row r="32" spans="1:172" s="423" customFormat="1">
      <c r="A32" s="126" t="s">
        <v>6409</v>
      </c>
      <c r="B32" s="126" t="s">
        <v>6410</v>
      </c>
      <c r="C32" s="174">
        <v>1</v>
      </c>
      <c r="D32" s="258">
        <v>19283.099999999999</v>
      </c>
      <c r="E32" s="258">
        <v>19283.099999999999</v>
      </c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2"/>
      <c r="BV32" s="422"/>
      <c r="BW32" s="422"/>
      <c r="BX32" s="422"/>
      <c r="BY32" s="422"/>
      <c r="BZ32" s="422"/>
      <c r="CA32" s="422"/>
      <c r="CB32" s="422"/>
      <c r="CC32" s="422"/>
      <c r="CD32" s="422"/>
      <c r="CE32" s="422"/>
      <c r="CF32" s="422"/>
      <c r="CG32" s="422"/>
      <c r="CH32" s="422"/>
      <c r="CI32" s="422"/>
      <c r="CJ32" s="422"/>
      <c r="CK32" s="422"/>
      <c r="CL32" s="422"/>
      <c r="CM32" s="422"/>
      <c r="CN32" s="422"/>
      <c r="CO32" s="422"/>
      <c r="CP32" s="422"/>
      <c r="CQ32" s="422"/>
      <c r="CR32" s="422"/>
      <c r="CS32" s="422"/>
      <c r="CT32" s="422"/>
      <c r="CU32" s="422"/>
      <c r="CV32" s="422"/>
      <c r="CW32" s="422"/>
      <c r="CX32" s="422"/>
      <c r="CY32" s="422"/>
      <c r="CZ32" s="422"/>
      <c r="DA32" s="422"/>
      <c r="DB32" s="422"/>
      <c r="DC32" s="422"/>
      <c r="DD32" s="422"/>
      <c r="DE32" s="422"/>
      <c r="DF32" s="422"/>
      <c r="DG32" s="422"/>
      <c r="DH32" s="422"/>
      <c r="DI32" s="422"/>
      <c r="DJ32" s="422"/>
      <c r="DK32" s="422"/>
      <c r="DL32" s="422"/>
      <c r="DM32" s="422"/>
      <c r="DN32" s="422"/>
      <c r="DO32" s="422"/>
      <c r="DP32" s="422"/>
      <c r="DQ32" s="422"/>
      <c r="DR32" s="422"/>
      <c r="DS32" s="422"/>
      <c r="DT32" s="422"/>
      <c r="DU32" s="422"/>
      <c r="DV32" s="422"/>
      <c r="DW32" s="422"/>
      <c r="DX32" s="422"/>
      <c r="DY32" s="422"/>
      <c r="DZ32" s="422"/>
      <c r="EA32" s="422"/>
      <c r="EB32" s="422"/>
      <c r="EC32" s="422"/>
      <c r="ED32" s="422"/>
      <c r="EE32" s="422"/>
      <c r="EF32" s="422"/>
      <c r="EG32" s="422"/>
      <c r="EH32" s="422"/>
      <c r="EI32" s="422"/>
      <c r="EJ32" s="422"/>
      <c r="EK32" s="422"/>
      <c r="EL32" s="422"/>
      <c r="EM32" s="422"/>
      <c r="EN32" s="422"/>
      <c r="EO32" s="422"/>
      <c r="EP32" s="422"/>
      <c r="EQ32" s="422"/>
      <c r="ER32" s="422"/>
      <c r="ES32" s="422"/>
      <c r="ET32" s="422"/>
      <c r="EU32" s="422"/>
      <c r="EV32" s="422"/>
      <c r="EW32" s="422"/>
      <c r="EX32" s="422"/>
      <c r="EY32" s="422"/>
      <c r="EZ32" s="422"/>
      <c r="FA32" s="422"/>
      <c r="FB32" s="422"/>
      <c r="FC32" s="422"/>
      <c r="FD32" s="422"/>
      <c r="FE32" s="422"/>
      <c r="FF32" s="422"/>
      <c r="FG32" s="422"/>
      <c r="FH32" s="422"/>
      <c r="FI32" s="422"/>
      <c r="FJ32" s="422"/>
      <c r="FK32" s="422"/>
      <c r="FL32" s="422"/>
      <c r="FM32" s="422"/>
      <c r="FN32" s="422"/>
      <c r="FO32" s="422"/>
      <c r="FP32" s="422"/>
    </row>
    <row r="33" spans="1:172" s="423" customFormat="1">
      <c r="A33" s="126" t="s">
        <v>6411</v>
      </c>
      <c r="B33" s="126" t="s">
        <v>6412</v>
      </c>
      <c r="C33" s="174">
        <v>1</v>
      </c>
      <c r="D33" s="258">
        <v>17733.900000000001</v>
      </c>
      <c r="E33" s="258">
        <v>17733.900000000001</v>
      </c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2"/>
      <c r="AD33" s="422"/>
      <c r="AE33" s="422"/>
      <c r="AF33" s="422"/>
      <c r="AG33" s="422"/>
      <c r="AH33" s="422"/>
      <c r="AI33" s="422"/>
      <c r="AJ33" s="422"/>
      <c r="AK33" s="422"/>
      <c r="AL33" s="422"/>
      <c r="AM33" s="422"/>
      <c r="AN33" s="422"/>
      <c r="AO33" s="422"/>
      <c r="AP33" s="422"/>
      <c r="AQ33" s="422"/>
      <c r="AR33" s="422"/>
      <c r="AS33" s="422"/>
      <c r="AT33" s="422"/>
      <c r="AU33" s="422"/>
      <c r="AV33" s="422"/>
      <c r="AW33" s="422"/>
      <c r="AX33" s="422"/>
      <c r="AY33" s="422"/>
      <c r="AZ33" s="422"/>
      <c r="BA33" s="422"/>
      <c r="BB33" s="422"/>
      <c r="BC33" s="422"/>
      <c r="BD33" s="422"/>
      <c r="BE33" s="422"/>
      <c r="BF33" s="422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2"/>
      <c r="BV33" s="422"/>
      <c r="BW33" s="422"/>
      <c r="BX33" s="422"/>
      <c r="BY33" s="422"/>
      <c r="BZ33" s="422"/>
      <c r="CA33" s="422"/>
      <c r="CB33" s="422"/>
      <c r="CC33" s="422"/>
      <c r="CD33" s="422"/>
      <c r="CE33" s="422"/>
      <c r="CF33" s="422"/>
      <c r="CG33" s="422"/>
      <c r="CH33" s="422"/>
      <c r="CI33" s="422"/>
      <c r="CJ33" s="422"/>
      <c r="CK33" s="422"/>
      <c r="CL33" s="422"/>
      <c r="CM33" s="422"/>
      <c r="CN33" s="422"/>
      <c r="CO33" s="422"/>
      <c r="CP33" s="422"/>
      <c r="CQ33" s="422"/>
      <c r="CR33" s="422"/>
      <c r="CS33" s="422"/>
      <c r="CT33" s="422"/>
      <c r="CU33" s="422"/>
      <c r="CV33" s="422"/>
      <c r="CW33" s="422"/>
      <c r="CX33" s="422"/>
      <c r="CY33" s="422"/>
      <c r="CZ33" s="422"/>
      <c r="DA33" s="422"/>
      <c r="DB33" s="422"/>
      <c r="DC33" s="422"/>
      <c r="DD33" s="422"/>
      <c r="DE33" s="422"/>
      <c r="DF33" s="422"/>
      <c r="DG33" s="422"/>
      <c r="DH33" s="422"/>
      <c r="DI33" s="422"/>
      <c r="DJ33" s="422"/>
      <c r="DK33" s="422"/>
      <c r="DL33" s="422"/>
      <c r="DM33" s="422"/>
      <c r="DN33" s="422"/>
      <c r="DO33" s="422"/>
      <c r="DP33" s="422"/>
      <c r="DQ33" s="422"/>
      <c r="DR33" s="422"/>
      <c r="DS33" s="422"/>
      <c r="DT33" s="422"/>
      <c r="DU33" s="422"/>
      <c r="DV33" s="422"/>
      <c r="DW33" s="422"/>
      <c r="DX33" s="422"/>
      <c r="DY33" s="422"/>
      <c r="DZ33" s="422"/>
      <c r="EA33" s="422"/>
      <c r="EB33" s="422"/>
      <c r="EC33" s="422"/>
      <c r="ED33" s="422"/>
      <c r="EE33" s="422"/>
      <c r="EF33" s="422"/>
      <c r="EG33" s="422"/>
      <c r="EH33" s="422"/>
      <c r="EI33" s="422"/>
      <c r="EJ33" s="422"/>
      <c r="EK33" s="422"/>
      <c r="EL33" s="422"/>
      <c r="EM33" s="422"/>
      <c r="EN33" s="422"/>
      <c r="EO33" s="422"/>
      <c r="EP33" s="422"/>
      <c r="EQ33" s="422"/>
      <c r="ER33" s="422"/>
      <c r="ES33" s="422"/>
      <c r="ET33" s="422"/>
      <c r="EU33" s="422"/>
      <c r="EV33" s="422"/>
      <c r="EW33" s="422"/>
      <c r="EX33" s="422"/>
      <c r="EY33" s="422"/>
      <c r="EZ33" s="422"/>
      <c r="FA33" s="422"/>
      <c r="FB33" s="422"/>
      <c r="FC33" s="422"/>
      <c r="FD33" s="422"/>
      <c r="FE33" s="422"/>
      <c r="FF33" s="422"/>
      <c r="FG33" s="422"/>
      <c r="FH33" s="422"/>
      <c r="FI33" s="422"/>
      <c r="FJ33" s="422"/>
      <c r="FK33" s="422"/>
      <c r="FL33" s="422"/>
      <c r="FM33" s="422"/>
      <c r="FN33" s="422"/>
      <c r="FO33" s="422"/>
      <c r="FP33" s="422"/>
    </row>
    <row r="34" spans="1:172" s="423" customFormat="1">
      <c r="A34" s="126" t="s">
        <v>6413</v>
      </c>
      <c r="B34" s="126" t="s">
        <v>6414</v>
      </c>
      <c r="C34" s="174">
        <v>1</v>
      </c>
      <c r="D34" s="258">
        <v>22278.9</v>
      </c>
      <c r="E34" s="258">
        <v>22278.9</v>
      </c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2"/>
      <c r="AD34" s="422"/>
      <c r="AE34" s="422"/>
      <c r="AF34" s="422"/>
      <c r="AG34" s="422"/>
      <c r="AH34" s="422"/>
      <c r="AI34" s="422"/>
      <c r="AJ34" s="422"/>
      <c r="AK34" s="422"/>
      <c r="AL34" s="422"/>
      <c r="AM34" s="422"/>
      <c r="AN34" s="422"/>
      <c r="AO34" s="422"/>
      <c r="AP34" s="422"/>
      <c r="AQ34" s="422"/>
      <c r="AR34" s="422"/>
      <c r="AS34" s="422"/>
      <c r="AT34" s="422"/>
      <c r="AU34" s="422"/>
      <c r="AV34" s="422"/>
      <c r="AW34" s="422"/>
      <c r="AX34" s="422"/>
      <c r="AY34" s="422"/>
      <c r="AZ34" s="422"/>
      <c r="BA34" s="422"/>
      <c r="BB34" s="422"/>
      <c r="BC34" s="422"/>
      <c r="BD34" s="422"/>
      <c r="BE34" s="422"/>
      <c r="BF34" s="422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2"/>
      <c r="BV34" s="422"/>
      <c r="BW34" s="422"/>
      <c r="BX34" s="422"/>
      <c r="BY34" s="422"/>
      <c r="BZ34" s="422"/>
      <c r="CA34" s="422"/>
      <c r="CB34" s="422"/>
      <c r="CC34" s="422"/>
      <c r="CD34" s="422"/>
      <c r="CE34" s="422"/>
      <c r="CF34" s="422"/>
      <c r="CG34" s="422"/>
      <c r="CH34" s="422"/>
      <c r="CI34" s="422"/>
      <c r="CJ34" s="422"/>
      <c r="CK34" s="422"/>
      <c r="CL34" s="422"/>
      <c r="CM34" s="422"/>
      <c r="CN34" s="422"/>
      <c r="CO34" s="422"/>
      <c r="CP34" s="422"/>
      <c r="CQ34" s="422"/>
      <c r="CR34" s="422"/>
      <c r="CS34" s="422"/>
      <c r="CT34" s="422"/>
      <c r="CU34" s="422"/>
      <c r="CV34" s="422"/>
      <c r="CW34" s="422"/>
      <c r="CX34" s="422"/>
      <c r="CY34" s="422"/>
      <c r="CZ34" s="422"/>
      <c r="DA34" s="422"/>
      <c r="DB34" s="422"/>
      <c r="DC34" s="422"/>
      <c r="DD34" s="422"/>
      <c r="DE34" s="422"/>
      <c r="DF34" s="422"/>
      <c r="DG34" s="422"/>
      <c r="DH34" s="422"/>
      <c r="DI34" s="422"/>
      <c r="DJ34" s="422"/>
      <c r="DK34" s="422"/>
      <c r="DL34" s="422"/>
      <c r="DM34" s="422"/>
      <c r="DN34" s="422"/>
      <c r="DO34" s="422"/>
      <c r="DP34" s="422"/>
      <c r="DQ34" s="422"/>
      <c r="DR34" s="422"/>
      <c r="DS34" s="422"/>
      <c r="DT34" s="422"/>
      <c r="DU34" s="422"/>
      <c r="DV34" s="422"/>
      <c r="DW34" s="422"/>
      <c r="DX34" s="422"/>
      <c r="DY34" s="422"/>
      <c r="DZ34" s="422"/>
      <c r="EA34" s="422"/>
      <c r="EB34" s="422"/>
      <c r="EC34" s="422"/>
      <c r="ED34" s="422"/>
      <c r="EE34" s="422"/>
      <c r="EF34" s="422"/>
      <c r="EG34" s="422"/>
      <c r="EH34" s="422"/>
      <c r="EI34" s="422"/>
      <c r="EJ34" s="422"/>
      <c r="EK34" s="422"/>
      <c r="EL34" s="422"/>
      <c r="EM34" s="422"/>
      <c r="EN34" s="422"/>
      <c r="EO34" s="422"/>
      <c r="EP34" s="422"/>
      <c r="EQ34" s="422"/>
      <c r="ER34" s="422"/>
      <c r="ES34" s="422"/>
      <c r="ET34" s="422"/>
      <c r="EU34" s="422"/>
      <c r="EV34" s="422"/>
      <c r="EW34" s="422"/>
      <c r="EX34" s="422"/>
      <c r="EY34" s="422"/>
      <c r="EZ34" s="422"/>
      <c r="FA34" s="422"/>
      <c r="FB34" s="422"/>
      <c r="FC34" s="422"/>
      <c r="FD34" s="422"/>
      <c r="FE34" s="422"/>
      <c r="FF34" s="422"/>
      <c r="FG34" s="422"/>
      <c r="FH34" s="422"/>
      <c r="FI34" s="422"/>
      <c r="FJ34" s="422"/>
      <c r="FK34" s="422"/>
      <c r="FL34" s="422"/>
      <c r="FM34" s="422"/>
      <c r="FN34" s="422"/>
      <c r="FO34" s="422"/>
      <c r="FP34" s="422"/>
    </row>
    <row r="35" spans="1:172" s="423" customFormat="1">
      <c r="A35" s="126" t="s">
        <v>6415</v>
      </c>
      <c r="B35" s="126" t="s">
        <v>6416</v>
      </c>
      <c r="C35" s="174">
        <v>8</v>
      </c>
      <c r="D35" s="258">
        <v>16777.8</v>
      </c>
      <c r="E35" s="258">
        <v>16777.8</v>
      </c>
      <c r="F35" s="422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2"/>
      <c r="AD35" s="422"/>
      <c r="AE35" s="422"/>
      <c r="AF35" s="422"/>
      <c r="AG35" s="422"/>
      <c r="AH35" s="422"/>
      <c r="AI35" s="422"/>
      <c r="AJ35" s="422"/>
      <c r="AK35" s="422"/>
      <c r="AL35" s="422"/>
      <c r="AM35" s="422"/>
      <c r="AN35" s="422"/>
      <c r="AO35" s="422"/>
      <c r="AP35" s="422"/>
      <c r="AQ35" s="422"/>
      <c r="AR35" s="422"/>
      <c r="AS35" s="422"/>
      <c r="AT35" s="422"/>
      <c r="AU35" s="422"/>
      <c r="AV35" s="422"/>
      <c r="AW35" s="422"/>
      <c r="AX35" s="422"/>
      <c r="AY35" s="422"/>
      <c r="AZ35" s="422"/>
      <c r="BA35" s="422"/>
      <c r="BB35" s="422"/>
      <c r="BC35" s="422"/>
      <c r="BD35" s="422"/>
      <c r="BE35" s="422"/>
      <c r="BF35" s="422"/>
      <c r="BG35" s="422"/>
      <c r="BH35" s="422"/>
      <c r="BI35" s="422"/>
      <c r="BJ35" s="422"/>
      <c r="BK35" s="422"/>
      <c r="BL35" s="422"/>
      <c r="BM35" s="422"/>
      <c r="BN35" s="422"/>
      <c r="BO35" s="422"/>
      <c r="BP35" s="422"/>
      <c r="BQ35" s="422"/>
      <c r="BR35" s="422"/>
      <c r="BS35" s="422"/>
      <c r="BT35" s="422"/>
      <c r="BU35" s="422"/>
      <c r="BV35" s="422"/>
      <c r="BW35" s="422"/>
      <c r="BX35" s="422"/>
      <c r="BY35" s="422"/>
      <c r="BZ35" s="422"/>
      <c r="CA35" s="422"/>
      <c r="CB35" s="422"/>
      <c r="CC35" s="422"/>
      <c r="CD35" s="422"/>
      <c r="CE35" s="422"/>
      <c r="CF35" s="422"/>
      <c r="CG35" s="422"/>
      <c r="CH35" s="422"/>
      <c r="CI35" s="422"/>
      <c r="CJ35" s="422"/>
      <c r="CK35" s="422"/>
      <c r="CL35" s="422"/>
      <c r="CM35" s="422"/>
      <c r="CN35" s="422"/>
      <c r="CO35" s="422"/>
      <c r="CP35" s="422"/>
      <c r="CQ35" s="422"/>
      <c r="CR35" s="422"/>
      <c r="CS35" s="422"/>
      <c r="CT35" s="422"/>
      <c r="CU35" s="422"/>
      <c r="CV35" s="422"/>
      <c r="CW35" s="422"/>
      <c r="CX35" s="422"/>
      <c r="CY35" s="422"/>
      <c r="CZ35" s="422"/>
      <c r="DA35" s="422"/>
      <c r="DB35" s="422"/>
      <c r="DC35" s="422"/>
      <c r="DD35" s="422"/>
      <c r="DE35" s="422"/>
      <c r="DF35" s="422"/>
      <c r="DG35" s="422"/>
      <c r="DH35" s="422"/>
      <c r="DI35" s="422"/>
      <c r="DJ35" s="422"/>
      <c r="DK35" s="422"/>
      <c r="DL35" s="422"/>
      <c r="DM35" s="422"/>
      <c r="DN35" s="422"/>
      <c r="DO35" s="422"/>
      <c r="DP35" s="422"/>
      <c r="DQ35" s="422"/>
      <c r="DR35" s="422"/>
      <c r="DS35" s="422"/>
      <c r="DT35" s="422"/>
      <c r="DU35" s="422"/>
      <c r="DV35" s="422"/>
      <c r="DW35" s="422"/>
      <c r="DX35" s="422"/>
      <c r="DY35" s="422"/>
      <c r="DZ35" s="422"/>
      <c r="EA35" s="422"/>
      <c r="EB35" s="422"/>
      <c r="EC35" s="422"/>
      <c r="ED35" s="422"/>
      <c r="EE35" s="422"/>
      <c r="EF35" s="422"/>
      <c r="EG35" s="422"/>
      <c r="EH35" s="422"/>
      <c r="EI35" s="422"/>
      <c r="EJ35" s="422"/>
      <c r="EK35" s="422"/>
      <c r="EL35" s="422"/>
      <c r="EM35" s="422"/>
      <c r="EN35" s="422"/>
      <c r="EO35" s="422"/>
      <c r="EP35" s="422"/>
      <c r="EQ35" s="422"/>
      <c r="ER35" s="422"/>
      <c r="ES35" s="422"/>
      <c r="ET35" s="422"/>
      <c r="EU35" s="422"/>
      <c r="EV35" s="422"/>
      <c r="EW35" s="422"/>
      <c r="EX35" s="422"/>
      <c r="EY35" s="422"/>
      <c r="EZ35" s="422"/>
      <c r="FA35" s="422"/>
      <c r="FB35" s="422"/>
      <c r="FC35" s="422"/>
      <c r="FD35" s="422"/>
      <c r="FE35" s="422"/>
      <c r="FF35" s="422"/>
      <c r="FG35" s="422"/>
      <c r="FH35" s="422"/>
      <c r="FI35" s="422"/>
      <c r="FJ35" s="422"/>
      <c r="FK35" s="422"/>
      <c r="FL35" s="422"/>
      <c r="FM35" s="422"/>
      <c r="FN35" s="422"/>
      <c r="FO35" s="422"/>
      <c r="FP35" s="422"/>
    </row>
    <row r="36" spans="1:172" s="423" customFormat="1">
      <c r="A36" s="126" t="s">
        <v>6417</v>
      </c>
      <c r="B36" s="126" t="s">
        <v>6418</v>
      </c>
      <c r="C36" s="174">
        <v>5</v>
      </c>
      <c r="D36" s="258">
        <v>16015.2</v>
      </c>
      <c r="E36" s="258">
        <v>16015.2</v>
      </c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2"/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2"/>
      <c r="AO36" s="422"/>
      <c r="AP36" s="422"/>
      <c r="AQ36" s="422"/>
      <c r="AR36" s="422"/>
      <c r="AS36" s="422"/>
      <c r="AT36" s="422"/>
      <c r="AU36" s="422"/>
      <c r="AV36" s="422"/>
      <c r="AW36" s="422"/>
      <c r="AX36" s="422"/>
      <c r="AY36" s="422"/>
      <c r="AZ36" s="422"/>
      <c r="BA36" s="422"/>
      <c r="BB36" s="422"/>
      <c r="BC36" s="422"/>
      <c r="BD36" s="422"/>
      <c r="BE36" s="422"/>
      <c r="BF36" s="422"/>
      <c r="BG36" s="422"/>
      <c r="BH36" s="422"/>
      <c r="BI36" s="422"/>
      <c r="BJ36" s="422"/>
      <c r="BK36" s="422"/>
      <c r="BL36" s="422"/>
      <c r="BM36" s="422"/>
      <c r="BN36" s="422"/>
      <c r="BO36" s="422"/>
      <c r="BP36" s="422"/>
      <c r="BQ36" s="422"/>
      <c r="BR36" s="422"/>
      <c r="BS36" s="422"/>
      <c r="BT36" s="422"/>
      <c r="BU36" s="422"/>
      <c r="BV36" s="422"/>
      <c r="BW36" s="422"/>
      <c r="BX36" s="422"/>
      <c r="BY36" s="422"/>
      <c r="BZ36" s="422"/>
      <c r="CA36" s="422"/>
      <c r="CB36" s="422"/>
      <c r="CC36" s="422"/>
      <c r="CD36" s="422"/>
      <c r="CE36" s="422"/>
      <c r="CF36" s="422"/>
      <c r="CG36" s="422"/>
      <c r="CH36" s="422"/>
      <c r="CI36" s="422"/>
      <c r="CJ36" s="422"/>
      <c r="CK36" s="422"/>
      <c r="CL36" s="422"/>
      <c r="CM36" s="422"/>
      <c r="CN36" s="422"/>
      <c r="CO36" s="422"/>
      <c r="CP36" s="422"/>
      <c r="CQ36" s="422"/>
      <c r="CR36" s="422"/>
      <c r="CS36" s="422"/>
      <c r="CT36" s="422"/>
      <c r="CU36" s="422"/>
      <c r="CV36" s="422"/>
      <c r="CW36" s="422"/>
      <c r="CX36" s="422"/>
      <c r="CY36" s="422"/>
      <c r="CZ36" s="422"/>
      <c r="DA36" s="422"/>
      <c r="DB36" s="422"/>
      <c r="DC36" s="422"/>
      <c r="DD36" s="422"/>
      <c r="DE36" s="422"/>
      <c r="DF36" s="422"/>
      <c r="DG36" s="422"/>
      <c r="DH36" s="422"/>
      <c r="DI36" s="422"/>
      <c r="DJ36" s="422"/>
      <c r="DK36" s="422"/>
      <c r="DL36" s="422"/>
      <c r="DM36" s="422"/>
      <c r="DN36" s="422"/>
      <c r="DO36" s="422"/>
      <c r="DP36" s="422"/>
      <c r="DQ36" s="422"/>
      <c r="DR36" s="422"/>
      <c r="DS36" s="422"/>
      <c r="DT36" s="422"/>
      <c r="DU36" s="422"/>
      <c r="DV36" s="422"/>
      <c r="DW36" s="422"/>
      <c r="DX36" s="422"/>
      <c r="DY36" s="422"/>
      <c r="DZ36" s="422"/>
      <c r="EA36" s="422"/>
      <c r="EB36" s="422"/>
      <c r="EC36" s="422"/>
      <c r="ED36" s="422"/>
      <c r="EE36" s="422"/>
      <c r="EF36" s="422"/>
      <c r="EG36" s="422"/>
      <c r="EH36" s="422"/>
      <c r="EI36" s="422"/>
      <c r="EJ36" s="422"/>
      <c r="EK36" s="422"/>
      <c r="EL36" s="422"/>
      <c r="EM36" s="422"/>
      <c r="EN36" s="422"/>
      <c r="EO36" s="422"/>
      <c r="EP36" s="422"/>
      <c r="EQ36" s="422"/>
      <c r="ER36" s="422"/>
      <c r="ES36" s="422"/>
      <c r="ET36" s="422"/>
      <c r="EU36" s="422"/>
      <c r="EV36" s="422"/>
      <c r="EW36" s="422"/>
      <c r="EX36" s="422"/>
      <c r="EY36" s="422"/>
      <c r="EZ36" s="422"/>
      <c r="FA36" s="422"/>
      <c r="FB36" s="422"/>
      <c r="FC36" s="422"/>
      <c r="FD36" s="422"/>
      <c r="FE36" s="422"/>
      <c r="FF36" s="422"/>
      <c r="FG36" s="422"/>
      <c r="FH36" s="422"/>
      <c r="FI36" s="422"/>
      <c r="FJ36" s="422"/>
      <c r="FK36" s="422"/>
      <c r="FL36" s="422"/>
      <c r="FM36" s="422"/>
      <c r="FN36" s="422"/>
      <c r="FO36" s="422"/>
      <c r="FP36" s="422"/>
    </row>
    <row r="37" spans="1:172" s="423" customFormat="1">
      <c r="A37" s="126" t="s">
        <v>6419</v>
      </c>
      <c r="B37" s="126" t="s">
        <v>6420</v>
      </c>
      <c r="C37" s="174">
        <v>1</v>
      </c>
      <c r="D37" s="258">
        <v>14538</v>
      </c>
      <c r="E37" s="258">
        <v>14538</v>
      </c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2"/>
      <c r="AD37" s="422"/>
      <c r="AE37" s="422"/>
      <c r="AF37" s="422"/>
      <c r="AG37" s="422"/>
      <c r="AH37" s="422"/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422"/>
      <c r="AX37" s="422"/>
      <c r="AY37" s="422"/>
      <c r="AZ37" s="422"/>
      <c r="BA37" s="422"/>
      <c r="BB37" s="422"/>
      <c r="BC37" s="422"/>
      <c r="BD37" s="422"/>
      <c r="BE37" s="422"/>
      <c r="BF37" s="422"/>
      <c r="BG37" s="422"/>
      <c r="BH37" s="422"/>
      <c r="BI37" s="422"/>
      <c r="BJ37" s="422"/>
      <c r="BK37" s="422"/>
      <c r="BL37" s="422"/>
      <c r="BM37" s="422"/>
      <c r="BN37" s="422"/>
      <c r="BO37" s="422"/>
      <c r="BP37" s="422"/>
      <c r="BQ37" s="422"/>
      <c r="BR37" s="422"/>
      <c r="BS37" s="422"/>
      <c r="BT37" s="422"/>
      <c r="BU37" s="422"/>
      <c r="BV37" s="422"/>
      <c r="BW37" s="422"/>
      <c r="BX37" s="422"/>
      <c r="BY37" s="422"/>
      <c r="BZ37" s="422"/>
      <c r="CA37" s="422"/>
      <c r="CB37" s="422"/>
      <c r="CC37" s="422"/>
      <c r="CD37" s="422"/>
      <c r="CE37" s="422"/>
      <c r="CF37" s="422"/>
      <c r="CG37" s="422"/>
      <c r="CH37" s="422"/>
      <c r="CI37" s="422"/>
      <c r="CJ37" s="422"/>
      <c r="CK37" s="422"/>
      <c r="CL37" s="422"/>
      <c r="CM37" s="422"/>
      <c r="CN37" s="422"/>
      <c r="CO37" s="422"/>
      <c r="CP37" s="422"/>
      <c r="CQ37" s="422"/>
      <c r="CR37" s="422"/>
      <c r="CS37" s="422"/>
      <c r="CT37" s="422"/>
      <c r="CU37" s="422"/>
      <c r="CV37" s="422"/>
      <c r="CW37" s="422"/>
      <c r="CX37" s="422"/>
      <c r="CY37" s="422"/>
      <c r="CZ37" s="422"/>
      <c r="DA37" s="422"/>
      <c r="DB37" s="422"/>
      <c r="DC37" s="422"/>
      <c r="DD37" s="422"/>
      <c r="DE37" s="422"/>
      <c r="DF37" s="422"/>
      <c r="DG37" s="422"/>
      <c r="DH37" s="422"/>
      <c r="DI37" s="422"/>
      <c r="DJ37" s="422"/>
      <c r="DK37" s="422"/>
      <c r="DL37" s="422"/>
      <c r="DM37" s="422"/>
      <c r="DN37" s="422"/>
      <c r="DO37" s="422"/>
      <c r="DP37" s="422"/>
      <c r="DQ37" s="422"/>
      <c r="DR37" s="422"/>
      <c r="DS37" s="422"/>
      <c r="DT37" s="422"/>
      <c r="DU37" s="422"/>
      <c r="DV37" s="422"/>
      <c r="DW37" s="422"/>
      <c r="DX37" s="422"/>
      <c r="DY37" s="422"/>
      <c r="DZ37" s="422"/>
      <c r="EA37" s="422"/>
      <c r="EB37" s="422"/>
      <c r="EC37" s="422"/>
      <c r="ED37" s="422"/>
      <c r="EE37" s="422"/>
      <c r="EF37" s="422"/>
      <c r="EG37" s="422"/>
      <c r="EH37" s="422"/>
      <c r="EI37" s="422"/>
      <c r="EJ37" s="422"/>
      <c r="EK37" s="422"/>
      <c r="EL37" s="422"/>
      <c r="EM37" s="422"/>
      <c r="EN37" s="422"/>
      <c r="EO37" s="422"/>
      <c r="EP37" s="422"/>
      <c r="EQ37" s="422"/>
      <c r="ER37" s="422"/>
      <c r="ES37" s="422"/>
      <c r="ET37" s="422"/>
      <c r="EU37" s="422"/>
      <c r="EV37" s="422"/>
      <c r="EW37" s="422"/>
      <c r="EX37" s="422"/>
      <c r="EY37" s="422"/>
      <c r="EZ37" s="422"/>
      <c r="FA37" s="422"/>
      <c r="FB37" s="422"/>
      <c r="FC37" s="422"/>
      <c r="FD37" s="422"/>
      <c r="FE37" s="422"/>
      <c r="FF37" s="422"/>
      <c r="FG37" s="422"/>
      <c r="FH37" s="422"/>
      <c r="FI37" s="422"/>
      <c r="FJ37" s="422"/>
      <c r="FK37" s="422"/>
      <c r="FL37" s="422"/>
      <c r="FM37" s="422"/>
      <c r="FN37" s="422"/>
      <c r="FO37" s="422"/>
      <c r="FP37" s="422"/>
    </row>
    <row r="38" spans="1:172" s="423" customFormat="1">
      <c r="A38" s="126" t="s">
        <v>6421</v>
      </c>
      <c r="B38" s="126" t="s">
        <v>6422</v>
      </c>
      <c r="C38" s="174">
        <v>1</v>
      </c>
      <c r="D38" s="258">
        <v>14538</v>
      </c>
      <c r="E38" s="258">
        <v>14538</v>
      </c>
      <c r="F38" s="422"/>
      <c r="G38" s="422"/>
      <c r="H38" s="422"/>
      <c r="I38" s="422"/>
      <c r="J38" s="422"/>
      <c r="K38" s="422"/>
      <c r="L38" s="422"/>
      <c r="M38" s="422"/>
      <c r="N38" s="422"/>
      <c r="O38" s="42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2"/>
      <c r="AD38" s="422"/>
      <c r="AE38" s="422"/>
      <c r="AF38" s="422"/>
      <c r="AG38" s="422"/>
      <c r="AH38" s="422"/>
      <c r="AI38" s="422"/>
      <c r="AJ38" s="422"/>
      <c r="AK38" s="422"/>
      <c r="AL38" s="422"/>
      <c r="AM38" s="422"/>
      <c r="AN38" s="422"/>
      <c r="AO38" s="422"/>
      <c r="AP38" s="422"/>
      <c r="AQ38" s="422"/>
      <c r="AR38" s="422"/>
      <c r="AS38" s="422"/>
      <c r="AT38" s="422"/>
      <c r="AU38" s="422"/>
      <c r="AV38" s="422"/>
      <c r="AW38" s="422"/>
      <c r="AX38" s="422"/>
      <c r="AY38" s="422"/>
      <c r="AZ38" s="422"/>
      <c r="BA38" s="422"/>
      <c r="BB38" s="422"/>
      <c r="BC38" s="422"/>
      <c r="BD38" s="422"/>
      <c r="BE38" s="422"/>
      <c r="BF38" s="422"/>
      <c r="BG38" s="422"/>
      <c r="BH38" s="422"/>
      <c r="BI38" s="422"/>
      <c r="BJ38" s="422"/>
      <c r="BK38" s="422"/>
      <c r="BL38" s="422"/>
      <c r="BM38" s="422"/>
      <c r="BN38" s="422"/>
      <c r="BO38" s="422"/>
      <c r="BP38" s="422"/>
      <c r="BQ38" s="422"/>
      <c r="BR38" s="422"/>
      <c r="BS38" s="422"/>
      <c r="BT38" s="422"/>
      <c r="BU38" s="422"/>
      <c r="BV38" s="422"/>
      <c r="BW38" s="422"/>
      <c r="BX38" s="422"/>
      <c r="BY38" s="422"/>
      <c r="BZ38" s="422"/>
      <c r="CA38" s="422"/>
      <c r="CB38" s="422"/>
      <c r="CC38" s="422"/>
      <c r="CD38" s="422"/>
      <c r="CE38" s="422"/>
      <c r="CF38" s="422"/>
      <c r="CG38" s="422"/>
      <c r="CH38" s="422"/>
      <c r="CI38" s="422"/>
      <c r="CJ38" s="422"/>
      <c r="CK38" s="422"/>
      <c r="CL38" s="422"/>
      <c r="CM38" s="422"/>
      <c r="CN38" s="422"/>
      <c r="CO38" s="422"/>
      <c r="CP38" s="422"/>
      <c r="CQ38" s="422"/>
      <c r="CR38" s="422"/>
      <c r="CS38" s="422"/>
      <c r="CT38" s="422"/>
      <c r="CU38" s="422"/>
      <c r="CV38" s="422"/>
      <c r="CW38" s="422"/>
      <c r="CX38" s="422"/>
      <c r="CY38" s="422"/>
      <c r="CZ38" s="422"/>
      <c r="DA38" s="422"/>
      <c r="DB38" s="422"/>
      <c r="DC38" s="422"/>
      <c r="DD38" s="422"/>
      <c r="DE38" s="422"/>
      <c r="DF38" s="422"/>
      <c r="DG38" s="422"/>
      <c r="DH38" s="422"/>
      <c r="DI38" s="422"/>
      <c r="DJ38" s="422"/>
      <c r="DK38" s="422"/>
      <c r="DL38" s="422"/>
      <c r="DM38" s="422"/>
      <c r="DN38" s="422"/>
      <c r="DO38" s="422"/>
      <c r="DP38" s="422"/>
      <c r="DQ38" s="422"/>
      <c r="DR38" s="422"/>
      <c r="DS38" s="422"/>
      <c r="DT38" s="422"/>
      <c r="DU38" s="422"/>
      <c r="DV38" s="422"/>
      <c r="DW38" s="422"/>
      <c r="DX38" s="422"/>
      <c r="DY38" s="422"/>
      <c r="DZ38" s="422"/>
      <c r="EA38" s="422"/>
      <c r="EB38" s="422"/>
      <c r="EC38" s="422"/>
      <c r="ED38" s="422"/>
      <c r="EE38" s="422"/>
      <c r="EF38" s="422"/>
      <c r="EG38" s="422"/>
      <c r="EH38" s="422"/>
      <c r="EI38" s="422"/>
      <c r="EJ38" s="422"/>
      <c r="EK38" s="422"/>
      <c r="EL38" s="422"/>
      <c r="EM38" s="422"/>
      <c r="EN38" s="422"/>
      <c r="EO38" s="422"/>
      <c r="EP38" s="422"/>
      <c r="EQ38" s="422"/>
      <c r="ER38" s="422"/>
      <c r="ES38" s="422"/>
      <c r="ET38" s="422"/>
      <c r="EU38" s="422"/>
      <c r="EV38" s="422"/>
      <c r="EW38" s="422"/>
      <c r="EX38" s="422"/>
      <c r="EY38" s="422"/>
      <c r="EZ38" s="422"/>
      <c r="FA38" s="422"/>
      <c r="FB38" s="422"/>
      <c r="FC38" s="422"/>
      <c r="FD38" s="422"/>
      <c r="FE38" s="422"/>
      <c r="FF38" s="422"/>
      <c r="FG38" s="422"/>
      <c r="FH38" s="422"/>
      <c r="FI38" s="422"/>
      <c r="FJ38" s="422"/>
      <c r="FK38" s="422"/>
      <c r="FL38" s="422"/>
      <c r="FM38" s="422"/>
      <c r="FN38" s="422"/>
      <c r="FO38" s="422"/>
      <c r="FP38" s="422"/>
    </row>
    <row r="39" spans="1:172" s="423" customFormat="1">
      <c r="A39" s="126" t="s">
        <v>6423</v>
      </c>
      <c r="B39" s="126" t="s">
        <v>6424</v>
      </c>
      <c r="C39" s="174">
        <v>3</v>
      </c>
      <c r="D39" s="258">
        <v>14534.7</v>
      </c>
      <c r="E39" s="258">
        <v>14534.7</v>
      </c>
      <c r="F39" s="422"/>
      <c r="G39" s="422"/>
      <c r="H39" s="422"/>
      <c r="I39" s="422"/>
      <c r="J39" s="422"/>
      <c r="K39" s="422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2"/>
      <c r="AD39" s="422"/>
      <c r="AE39" s="422"/>
      <c r="AF39" s="422"/>
      <c r="AG39" s="422"/>
      <c r="AH39" s="422"/>
      <c r="AI39" s="422"/>
      <c r="AJ39" s="422"/>
      <c r="AK39" s="422"/>
      <c r="AL39" s="422"/>
      <c r="AM39" s="422"/>
      <c r="AN39" s="422"/>
      <c r="AO39" s="422"/>
      <c r="AP39" s="422"/>
      <c r="AQ39" s="422"/>
      <c r="AR39" s="422"/>
      <c r="AS39" s="422"/>
      <c r="AT39" s="422"/>
      <c r="AU39" s="422"/>
      <c r="AV39" s="422"/>
      <c r="AW39" s="422"/>
      <c r="AX39" s="422"/>
      <c r="AY39" s="422"/>
      <c r="AZ39" s="422"/>
      <c r="BA39" s="422"/>
      <c r="BB39" s="422"/>
      <c r="BC39" s="422"/>
      <c r="BD39" s="422"/>
      <c r="BE39" s="422"/>
      <c r="BF39" s="422"/>
      <c r="BG39" s="422"/>
      <c r="BH39" s="422"/>
      <c r="BI39" s="422"/>
      <c r="BJ39" s="422"/>
      <c r="BK39" s="422"/>
      <c r="BL39" s="422"/>
      <c r="BM39" s="422"/>
      <c r="BN39" s="422"/>
      <c r="BO39" s="422"/>
      <c r="BP39" s="422"/>
      <c r="BQ39" s="422"/>
      <c r="BR39" s="422"/>
      <c r="BS39" s="422"/>
      <c r="BT39" s="422"/>
      <c r="BU39" s="422"/>
      <c r="BV39" s="422"/>
      <c r="BW39" s="422"/>
      <c r="BX39" s="422"/>
      <c r="BY39" s="422"/>
      <c r="BZ39" s="422"/>
      <c r="CA39" s="422"/>
      <c r="CB39" s="422"/>
      <c r="CC39" s="422"/>
      <c r="CD39" s="422"/>
      <c r="CE39" s="422"/>
      <c r="CF39" s="422"/>
      <c r="CG39" s="422"/>
      <c r="CH39" s="422"/>
      <c r="CI39" s="422"/>
      <c r="CJ39" s="422"/>
      <c r="CK39" s="422"/>
      <c r="CL39" s="422"/>
      <c r="CM39" s="422"/>
      <c r="CN39" s="422"/>
      <c r="CO39" s="422"/>
      <c r="CP39" s="422"/>
      <c r="CQ39" s="422"/>
      <c r="CR39" s="422"/>
      <c r="CS39" s="422"/>
      <c r="CT39" s="422"/>
      <c r="CU39" s="422"/>
      <c r="CV39" s="422"/>
      <c r="CW39" s="422"/>
      <c r="CX39" s="422"/>
      <c r="CY39" s="422"/>
      <c r="CZ39" s="422"/>
      <c r="DA39" s="422"/>
      <c r="DB39" s="422"/>
      <c r="DC39" s="422"/>
      <c r="DD39" s="422"/>
      <c r="DE39" s="422"/>
      <c r="DF39" s="422"/>
      <c r="DG39" s="422"/>
      <c r="DH39" s="422"/>
      <c r="DI39" s="422"/>
      <c r="DJ39" s="422"/>
      <c r="DK39" s="422"/>
      <c r="DL39" s="422"/>
      <c r="DM39" s="422"/>
      <c r="DN39" s="422"/>
      <c r="DO39" s="422"/>
      <c r="DP39" s="422"/>
      <c r="DQ39" s="422"/>
      <c r="DR39" s="422"/>
      <c r="DS39" s="422"/>
      <c r="DT39" s="422"/>
      <c r="DU39" s="422"/>
      <c r="DV39" s="422"/>
      <c r="DW39" s="422"/>
      <c r="DX39" s="422"/>
      <c r="DY39" s="422"/>
      <c r="DZ39" s="422"/>
      <c r="EA39" s="422"/>
      <c r="EB39" s="422"/>
      <c r="EC39" s="422"/>
      <c r="ED39" s="422"/>
      <c r="EE39" s="422"/>
      <c r="EF39" s="422"/>
      <c r="EG39" s="422"/>
      <c r="EH39" s="422"/>
      <c r="EI39" s="422"/>
      <c r="EJ39" s="422"/>
      <c r="EK39" s="422"/>
      <c r="EL39" s="422"/>
      <c r="EM39" s="422"/>
      <c r="EN39" s="422"/>
      <c r="EO39" s="422"/>
      <c r="EP39" s="422"/>
      <c r="EQ39" s="422"/>
      <c r="ER39" s="422"/>
      <c r="ES39" s="422"/>
      <c r="ET39" s="422"/>
      <c r="EU39" s="422"/>
      <c r="EV39" s="422"/>
      <c r="EW39" s="422"/>
      <c r="EX39" s="422"/>
      <c r="EY39" s="422"/>
      <c r="EZ39" s="422"/>
      <c r="FA39" s="422"/>
      <c r="FB39" s="422"/>
      <c r="FC39" s="422"/>
      <c r="FD39" s="422"/>
      <c r="FE39" s="422"/>
      <c r="FF39" s="422"/>
      <c r="FG39" s="422"/>
      <c r="FH39" s="422"/>
      <c r="FI39" s="422"/>
      <c r="FJ39" s="422"/>
      <c r="FK39" s="422"/>
      <c r="FL39" s="422"/>
      <c r="FM39" s="422"/>
      <c r="FN39" s="422"/>
      <c r="FO39" s="422"/>
      <c r="FP39" s="422"/>
    </row>
    <row r="40" spans="1:172" s="423" customFormat="1">
      <c r="A40" s="126" t="s">
        <v>6425</v>
      </c>
      <c r="B40" s="126" t="s">
        <v>6426</v>
      </c>
      <c r="C40" s="174">
        <v>1</v>
      </c>
      <c r="D40" s="258">
        <v>14022</v>
      </c>
      <c r="E40" s="258">
        <v>14022</v>
      </c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  <c r="BK40" s="422"/>
      <c r="BL40" s="422"/>
      <c r="BM40" s="422"/>
      <c r="BN40" s="422"/>
      <c r="BO40" s="422"/>
      <c r="BP40" s="422"/>
      <c r="BQ40" s="422"/>
      <c r="BR40" s="422"/>
      <c r="BS40" s="422"/>
      <c r="BT40" s="422"/>
      <c r="BU40" s="422"/>
      <c r="BV40" s="422"/>
      <c r="BW40" s="422"/>
      <c r="BX40" s="422"/>
      <c r="BY40" s="422"/>
      <c r="BZ40" s="422"/>
      <c r="CA40" s="422"/>
      <c r="CB40" s="422"/>
      <c r="CC40" s="422"/>
      <c r="CD40" s="422"/>
      <c r="CE40" s="422"/>
      <c r="CF40" s="422"/>
      <c r="CG40" s="422"/>
      <c r="CH40" s="422"/>
      <c r="CI40" s="422"/>
      <c r="CJ40" s="422"/>
      <c r="CK40" s="422"/>
      <c r="CL40" s="422"/>
      <c r="CM40" s="422"/>
      <c r="CN40" s="422"/>
      <c r="CO40" s="422"/>
      <c r="CP40" s="422"/>
      <c r="CQ40" s="422"/>
      <c r="CR40" s="422"/>
      <c r="CS40" s="422"/>
      <c r="CT40" s="422"/>
      <c r="CU40" s="422"/>
      <c r="CV40" s="422"/>
      <c r="CW40" s="422"/>
      <c r="CX40" s="422"/>
      <c r="CY40" s="422"/>
      <c r="CZ40" s="422"/>
      <c r="DA40" s="422"/>
      <c r="DB40" s="422"/>
      <c r="DC40" s="422"/>
      <c r="DD40" s="422"/>
      <c r="DE40" s="422"/>
      <c r="DF40" s="422"/>
      <c r="DG40" s="422"/>
      <c r="DH40" s="422"/>
      <c r="DI40" s="422"/>
      <c r="DJ40" s="422"/>
      <c r="DK40" s="422"/>
      <c r="DL40" s="422"/>
      <c r="DM40" s="422"/>
      <c r="DN40" s="422"/>
      <c r="DO40" s="422"/>
      <c r="DP40" s="422"/>
      <c r="DQ40" s="422"/>
      <c r="DR40" s="422"/>
      <c r="DS40" s="422"/>
      <c r="DT40" s="422"/>
      <c r="DU40" s="422"/>
      <c r="DV40" s="422"/>
      <c r="DW40" s="422"/>
      <c r="DX40" s="422"/>
      <c r="DY40" s="422"/>
      <c r="DZ40" s="422"/>
      <c r="EA40" s="422"/>
      <c r="EB40" s="422"/>
      <c r="EC40" s="422"/>
      <c r="ED40" s="422"/>
      <c r="EE40" s="422"/>
      <c r="EF40" s="422"/>
      <c r="EG40" s="422"/>
      <c r="EH40" s="422"/>
      <c r="EI40" s="422"/>
      <c r="EJ40" s="422"/>
      <c r="EK40" s="422"/>
      <c r="EL40" s="422"/>
      <c r="EM40" s="422"/>
      <c r="EN40" s="422"/>
      <c r="EO40" s="422"/>
      <c r="EP40" s="422"/>
      <c r="EQ40" s="422"/>
      <c r="ER40" s="422"/>
      <c r="ES40" s="422"/>
      <c r="ET40" s="422"/>
      <c r="EU40" s="422"/>
      <c r="EV40" s="422"/>
      <c r="EW40" s="422"/>
      <c r="EX40" s="422"/>
      <c r="EY40" s="422"/>
      <c r="EZ40" s="422"/>
      <c r="FA40" s="422"/>
      <c r="FB40" s="422"/>
      <c r="FC40" s="422"/>
      <c r="FD40" s="422"/>
      <c r="FE40" s="422"/>
      <c r="FF40" s="422"/>
      <c r="FG40" s="422"/>
      <c r="FH40" s="422"/>
      <c r="FI40" s="422"/>
      <c r="FJ40" s="422"/>
      <c r="FK40" s="422"/>
      <c r="FL40" s="422"/>
      <c r="FM40" s="422"/>
      <c r="FN40" s="422"/>
      <c r="FO40" s="422"/>
      <c r="FP40" s="422"/>
    </row>
    <row r="41" spans="1:172" s="423" customFormat="1">
      <c r="A41" s="126" t="s">
        <v>6427</v>
      </c>
      <c r="B41" s="126" t="s">
        <v>5499</v>
      </c>
      <c r="C41" s="174">
        <v>1</v>
      </c>
      <c r="D41" s="258">
        <v>14022</v>
      </c>
      <c r="E41" s="258">
        <v>14022</v>
      </c>
      <c r="F41" s="422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2"/>
      <c r="AD41" s="422"/>
      <c r="AE41" s="422"/>
      <c r="AF41" s="422"/>
      <c r="AG41" s="422"/>
      <c r="AH41" s="422"/>
      <c r="AI41" s="422"/>
      <c r="AJ41" s="422"/>
      <c r="AK41" s="422"/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422"/>
      <c r="AX41" s="422"/>
      <c r="AY41" s="422"/>
      <c r="AZ41" s="422"/>
      <c r="BA41" s="422"/>
      <c r="BB41" s="422"/>
      <c r="BC41" s="422"/>
      <c r="BD41" s="422"/>
      <c r="BE41" s="422"/>
      <c r="BF41" s="422"/>
      <c r="BG41" s="422"/>
      <c r="BH41" s="422"/>
      <c r="BI41" s="422"/>
      <c r="BJ41" s="422"/>
      <c r="BK41" s="422"/>
      <c r="BL41" s="422"/>
      <c r="BM41" s="422"/>
      <c r="BN41" s="422"/>
      <c r="BO41" s="422"/>
      <c r="BP41" s="422"/>
      <c r="BQ41" s="422"/>
      <c r="BR41" s="422"/>
      <c r="BS41" s="422"/>
      <c r="BT41" s="422"/>
      <c r="BU41" s="422"/>
      <c r="BV41" s="422"/>
      <c r="BW41" s="422"/>
      <c r="BX41" s="422"/>
      <c r="BY41" s="422"/>
      <c r="BZ41" s="422"/>
      <c r="CA41" s="422"/>
      <c r="CB41" s="422"/>
      <c r="CC41" s="422"/>
      <c r="CD41" s="422"/>
      <c r="CE41" s="422"/>
      <c r="CF41" s="422"/>
      <c r="CG41" s="422"/>
      <c r="CH41" s="422"/>
      <c r="CI41" s="422"/>
      <c r="CJ41" s="422"/>
      <c r="CK41" s="422"/>
      <c r="CL41" s="422"/>
      <c r="CM41" s="422"/>
      <c r="CN41" s="422"/>
      <c r="CO41" s="422"/>
      <c r="CP41" s="422"/>
      <c r="CQ41" s="422"/>
      <c r="CR41" s="422"/>
      <c r="CS41" s="422"/>
      <c r="CT41" s="422"/>
      <c r="CU41" s="422"/>
      <c r="CV41" s="422"/>
      <c r="CW41" s="422"/>
      <c r="CX41" s="422"/>
      <c r="CY41" s="422"/>
      <c r="CZ41" s="422"/>
      <c r="DA41" s="422"/>
      <c r="DB41" s="422"/>
      <c r="DC41" s="422"/>
      <c r="DD41" s="422"/>
      <c r="DE41" s="422"/>
      <c r="DF41" s="422"/>
      <c r="DG41" s="422"/>
      <c r="DH41" s="422"/>
      <c r="DI41" s="422"/>
      <c r="DJ41" s="422"/>
      <c r="DK41" s="422"/>
      <c r="DL41" s="422"/>
      <c r="DM41" s="422"/>
      <c r="DN41" s="422"/>
      <c r="DO41" s="422"/>
      <c r="DP41" s="422"/>
      <c r="DQ41" s="422"/>
      <c r="DR41" s="422"/>
      <c r="DS41" s="422"/>
      <c r="DT41" s="422"/>
      <c r="DU41" s="422"/>
      <c r="DV41" s="422"/>
      <c r="DW41" s="422"/>
      <c r="DX41" s="422"/>
      <c r="DY41" s="422"/>
      <c r="DZ41" s="422"/>
      <c r="EA41" s="422"/>
      <c r="EB41" s="422"/>
      <c r="EC41" s="422"/>
      <c r="ED41" s="422"/>
      <c r="EE41" s="422"/>
      <c r="EF41" s="422"/>
      <c r="EG41" s="422"/>
      <c r="EH41" s="422"/>
      <c r="EI41" s="422"/>
      <c r="EJ41" s="422"/>
      <c r="EK41" s="422"/>
      <c r="EL41" s="422"/>
      <c r="EM41" s="422"/>
      <c r="EN41" s="422"/>
      <c r="EO41" s="422"/>
      <c r="EP41" s="422"/>
      <c r="EQ41" s="422"/>
      <c r="ER41" s="422"/>
      <c r="ES41" s="422"/>
      <c r="ET41" s="422"/>
      <c r="EU41" s="422"/>
      <c r="EV41" s="422"/>
      <c r="EW41" s="422"/>
      <c r="EX41" s="422"/>
      <c r="EY41" s="422"/>
      <c r="EZ41" s="422"/>
      <c r="FA41" s="422"/>
      <c r="FB41" s="422"/>
      <c r="FC41" s="422"/>
      <c r="FD41" s="422"/>
      <c r="FE41" s="422"/>
      <c r="FF41" s="422"/>
      <c r="FG41" s="422"/>
      <c r="FH41" s="422"/>
      <c r="FI41" s="422"/>
      <c r="FJ41" s="422"/>
      <c r="FK41" s="422"/>
      <c r="FL41" s="422"/>
      <c r="FM41" s="422"/>
      <c r="FN41" s="422"/>
      <c r="FO41" s="422"/>
      <c r="FP41" s="422"/>
    </row>
    <row r="42" spans="1:172" s="423" customFormat="1">
      <c r="A42" s="126" t="s">
        <v>6428</v>
      </c>
      <c r="B42" s="126" t="s">
        <v>6429</v>
      </c>
      <c r="C42" s="174">
        <v>1</v>
      </c>
      <c r="D42" s="258">
        <v>12000.6</v>
      </c>
      <c r="E42" s="258">
        <v>12000.6</v>
      </c>
      <c r="F42" s="422"/>
      <c r="G42" s="422"/>
      <c r="H42" s="422"/>
      <c r="I42" s="422"/>
      <c r="J42" s="422"/>
      <c r="K42" s="422"/>
      <c r="L42" s="422"/>
      <c r="M42" s="422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2"/>
      <c r="AD42" s="422"/>
      <c r="AE42" s="422"/>
      <c r="AF42" s="422"/>
      <c r="AG42" s="422"/>
      <c r="AH42" s="422"/>
      <c r="AI42" s="422"/>
      <c r="AJ42" s="422"/>
      <c r="AK42" s="422"/>
      <c r="AL42" s="422"/>
      <c r="AM42" s="422"/>
      <c r="AN42" s="422"/>
      <c r="AO42" s="422"/>
      <c r="AP42" s="422"/>
      <c r="AQ42" s="422"/>
      <c r="AR42" s="422"/>
      <c r="AS42" s="422"/>
      <c r="AT42" s="422"/>
      <c r="AU42" s="422"/>
      <c r="AV42" s="422"/>
      <c r="AW42" s="422"/>
      <c r="AX42" s="422"/>
      <c r="AY42" s="422"/>
      <c r="AZ42" s="422"/>
      <c r="BA42" s="422"/>
      <c r="BB42" s="422"/>
      <c r="BC42" s="422"/>
      <c r="BD42" s="422"/>
      <c r="BE42" s="422"/>
      <c r="BF42" s="422"/>
      <c r="BG42" s="422"/>
      <c r="BH42" s="422"/>
      <c r="BI42" s="422"/>
      <c r="BJ42" s="422"/>
      <c r="BK42" s="422"/>
      <c r="BL42" s="422"/>
      <c r="BM42" s="422"/>
      <c r="BN42" s="422"/>
      <c r="BO42" s="422"/>
      <c r="BP42" s="422"/>
      <c r="BQ42" s="422"/>
      <c r="BR42" s="422"/>
      <c r="BS42" s="422"/>
      <c r="BT42" s="422"/>
      <c r="BU42" s="422"/>
      <c r="BV42" s="422"/>
      <c r="BW42" s="422"/>
      <c r="BX42" s="422"/>
      <c r="BY42" s="422"/>
      <c r="BZ42" s="422"/>
      <c r="CA42" s="422"/>
      <c r="CB42" s="422"/>
      <c r="CC42" s="422"/>
      <c r="CD42" s="422"/>
      <c r="CE42" s="422"/>
      <c r="CF42" s="422"/>
      <c r="CG42" s="422"/>
      <c r="CH42" s="422"/>
      <c r="CI42" s="422"/>
      <c r="CJ42" s="422"/>
      <c r="CK42" s="422"/>
      <c r="CL42" s="422"/>
      <c r="CM42" s="422"/>
      <c r="CN42" s="422"/>
      <c r="CO42" s="422"/>
      <c r="CP42" s="422"/>
      <c r="CQ42" s="422"/>
      <c r="CR42" s="422"/>
      <c r="CS42" s="422"/>
      <c r="CT42" s="422"/>
      <c r="CU42" s="422"/>
      <c r="CV42" s="422"/>
      <c r="CW42" s="422"/>
      <c r="CX42" s="422"/>
      <c r="CY42" s="422"/>
      <c r="CZ42" s="422"/>
      <c r="DA42" s="422"/>
      <c r="DB42" s="422"/>
      <c r="DC42" s="422"/>
      <c r="DD42" s="422"/>
      <c r="DE42" s="422"/>
      <c r="DF42" s="422"/>
      <c r="DG42" s="422"/>
      <c r="DH42" s="422"/>
      <c r="DI42" s="422"/>
      <c r="DJ42" s="422"/>
      <c r="DK42" s="422"/>
      <c r="DL42" s="422"/>
      <c r="DM42" s="422"/>
      <c r="DN42" s="422"/>
      <c r="DO42" s="422"/>
      <c r="DP42" s="422"/>
      <c r="DQ42" s="422"/>
      <c r="DR42" s="422"/>
      <c r="DS42" s="422"/>
      <c r="DT42" s="422"/>
      <c r="DU42" s="422"/>
      <c r="DV42" s="422"/>
      <c r="DW42" s="422"/>
      <c r="DX42" s="422"/>
      <c r="DY42" s="422"/>
      <c r="DZ42" s="422"/>
      <c r="EA42" s="422"/>
      <c r="EB42" s="422"/>
      <c r="EC42" s="422"/>
      <c r="ED42" s="422"/>
      <c r="EE42" s="422"/>
      <c r="EF42" s="422"/>
      <c r="EG42" s="422"/>
      <c r="EH42" s="422"/>
      <c r="EI42" s="422"/>
      <c r="EJ42" s="422"/>
      <c r="EK42" s="422"/>
      <c r="EL42" s="422"/>
      <c r="EM42" s="422"/>
      <c r="EN42" s="422"/>
      <c r="EO42" s="422"/>
      <c r="EP42" s="422"/>
      <c r="EQ42" s="422"/>
      <c r="ER42" s="422"/>
      <c r="ES42" s="422"/>
      <c r="ET42" s="422"/>
      <c r="EU42" s="422"/>
      <c r="EV42" s="422"/>
      <c r="EW42" s="422"/>
      <c r="EX42" s="422"/>
      <c r="EY42" s="422"/>
      <c r="EZ42" s="422"/>
      <c r="FA42" s="422"/>
      <c r="FB42" s="422"/>
      <c r="FC42" s="422"/>
      <c r="FD42" s="422"/>
      <c r="FE42" s="422"/>
      <c r="FF42" s="422"/>
      <c r="FG42" s="422"/>
      <c r="FH42" s="422"/>
      <c r="FI42" s="422"/>
      <c r="FJ42" s="422"/>
      <c r="FK42" s="422"/>
      <c r="FL42" s="422"/>
      <c r="FM42" s="422"/>
      <c r="FN42" s="422"/>
      <c r="FO42" s="422"/>
      <c r="FP42" s="422"/>
    </row>
    <row r="43" spans="1:172" s="423" customFormat="1">
      <c r="A43" s="126" t="s">
        <v>6430</v>
      </c>
      <c r="B43" s="126" t="s">
        <v>4199</v>
      </c>
      <c r="C43" s="174">
        <v>1</v>
      </c>
      <c r="D43" s="258">
        <v>11509.5</v>
      </c>
      <c r="E43" s="258">
        <v>11509.5</v>
      </c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2"/>
      <c r="AD43" s="422"/>
      <c r="AE43" s="422"/>
      <c r="AF43" s="422"/>
      <c r="AG43" s="422"/>
      <c r="AH43" s="422"/>
      <c r="AI43" s="422"/>
      <c r="AJ43" s="422"/>
      <c r="AK43" s="422"/>
      <c r="AL43" s="422"/>
      <c r="AM43" s="422"/>
      <c r="AN43" s="422"/>
      <c r="AO43" s="422"/>
      <c r="AP43" s="422"/>
      <c r="AQ43" s="422"/>
      <c r="AR43" s="422"/>
      <c r="AS43" s="422"/>
      <c r="AT43" s="422"/>
      <c r="AU43" s="422"/>
      <c r="AV43" s="422"/>
      <c r="AW43" s="422"/>
      <c r="AX43" s="422"/>
      <c r="AY43" s="422"/>
      <c r="AZ43" s="422"/>
      <c r="BA43" s="422"/>
      <c r="BB43" s="422"/>
      <c r="BC43" s="422"/>
      <c r="BD43" s="422"/>
      <c r="BE43" s="422"/>
      <c r="BF43" s="422"/>
      <c r="BG43" s="422"/>
      <c r="BH43" s="422"/>
      <c r="BI43" s="422"/>
      <c r="BJ43" s="422"/>
      <c r="BK43" s="422"/>
      <c r="BL43" s="422"/>
      <c r="BM43" s="422"/>
      <c r="BN43" s="422"/>
      <c r="BO43" s="422"/>
      <c r="BP43" s="422"/>
      <c r="BQ43" s="422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2"/>
      <c r="DK43" s="422"/>
      <c r="DL43" s="422"/>
      <c r="DM43" s="422"/>
      <c r="DN43" s="422"/>
      <c r="DO43" s="422"/>
      <c r="DP43" s="422"/>
      <c r="DQ43" s="422"/>
      <c r="DR43" s="422"/>
      <c r="DS43" s="422"/>
      <c r="DT43" s="422"/>
      <c r="DU43" s="422"/>
      <c r="DV43" s="422"/>
      <c r="DW43" s="422"/>
      <c r="DX43" s="422"/>
      <c r="DY43" s="422"/>
      <c r="DZ43" s="422"/>
      <c r="EA43" s="422"/>
      <c r="EB43" s="422"/>
      <c r="EC43" s="422"/>
      <c r="ED43" s="422"/>
      <c r="EE43" s="422"/>
      <c r="EF43" s="422"/>
      <c r="EG43" s="422"/>
      <c r="EH43" s="422"/>
      <c r="EI43" s="422"/>
      <c r="EJ43" s="422"/>
      <c r="EK43" s="422"/>
      <c r="EL43" s="422"/>
      <c r="EM43" s="422"/>
      <c r="EN43" s="422"/>
      <c r="EO43" s="422"/>
      <c r="EP43" s="422"/>
      <c r="EQ43" s="422"/>
      <c r="ER43" s="422"/>
      <c r="ES43" s="422"/>
      <c r="ET43" s="422"/>
      <c r="EU43" s="422"/>
      <c r="EV43" s="422"/>
      <c r="EW43" s="422"/>
      <c r="EX43" s="422"/>
      <c r="EY43" s="422"/>
      <c r="EZ43" s="422"/>
      <c r="FA43" s="422"/>
      <c r="FB43" s="422"/>
      <c r="FC43" s="422"/>
      <c r="FD43" s="422"/>
      <c r="FE43" s="422"/>
      <c r="FF43" s="422"/>
      <c r="FG43" s="422"/>
      <c r="FH43" s="422"/>
      <c r="FI43" s="422"/>
      <c r="FJ43" s="422"/>
      <c r="FK43" s="422"/>
      <c r="FL43" s="422"/>
      <c r="FM43" s="422"/>
      <c r="FN43" s="422"/>
      <c r="FO43" s="422"/>
      <c r="FP43" s="422"/>
    </row>
    <row r="44" spans="1:172" s="423" customFormat="1">
      <c r="A44" s="126" t="s">
        <v>6431</v>
      </c>
      <c r="B44" s="126" t="s">
        <v>6432</v>
      </c>
      <c r="C44" s="174">
        <v>1</v>
      </c>
      <c r="D44" s="258">
        <v>11195.1</v>
      </c>
      <c r="E44" s="258">
        <v>11195.1</v>
      </c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2"/>
      <c r="AD44" s="422"/>
      <c r="AE44" s="422"/>
      <c r="AF44" s="422"/>
      <c r="AG44" s="422"/>
      <c r="AH44" s="422"/>
      <c r="AI44" s="422"/>
      <c r="AJ44" s="422"/>
      <c r="AK44" s="422"/>
      <c r="AL44" s="422"/>
      <c r="AM44" s="422"/>
      <c r="AN44" s="422"/>
      <c r="AO44" s="422"/>
      <c r="AP44" s="422"/>
      <c r="AQ44" s="422"/>
      <c r="AR44" s="422"/>
      <c r="AS44" s="422"/>
      <c r="AT44" s="422"/>
      <c r="AU44" s="422"/>
      <c r="AV44" s="422"/>
      <c r="AW44" s="422"/>
      <c r="AX44" s="422"/>
      <c r="AY44" s="422"/>
      <c r="AZ44" s="422"/>
      <c r="BA44" s="422"/>
      <c r="BB44" s="422"/>
      <c r="BC44" s="422"/>
      <c r="BD44" s="422"/>
      <c r="BE44" s="422"/>
      <c r="BF44" s="422"/>
      <c r="BG44" s="422"/>
      <c r="BH44" s="422"/>
      <c r="BI44" s="422"/>
      <c r="BJ44" s="422"/>
      <c r="BK44" s="422"/>
      <c r="BL44" s="422"/>
      <c r="BM44" s="422"/>
      <c r="BN44" s="422"/>
      <c r="BO44" s="422"/>
      <c r="BP44" s="422"/>
      <c r="BQ44" s="422"/>
      <c r="BR44" s="422"/>
      <c r="BS44" s="422"/>
      <c r="BT44" s="422"/>
      <c r="BU44" s="422"/>
      <c r="BV44" s="422"/>
      <c r="BW44" s="422"/>
      <c r="BX44" s="422"/>
      <c r="BY44" s="422"/>
      <c r="BZ44" s="422"/>
      <c r="CA44" s="422"/>
      <c r="CB44" s="422"/>
      <c r="CC44" s="422"/>
      <c r="CD44" s="422"/>
      <c r="CE44" s="422"/>
      <c r="CF44" s="422"/>
      <c r="CG44" s="422"/>
      <c r="CH44" s="422"/>
      <c r="CI44" s="422"/>
      <c r="CJ44" s="422"/>
      <c r="CK44" s="422"/>
      <c r="CL44" s="422"/>
      <c r="CM44" s="422"/>
      <c r="CN44" s="422"/>
      <c r="CO44" s="422"/>
      <c r="CP44" s="422"/>
      <c r="CQ44" s="422"/>
      <c r="CR44" s="422"/>
      <c r="CS44" s="422"/>
      <c r="CT44" s="422"/>
      <c r="CU44" s="422"/>
      <c r="CV44" s="422"/>
      <c r="CW44" s="422"/>
      <c r="CX44" s="422"/>
      <c r="CY44" s="422"/>
      <c r="CZ44" s="422"/>
      <c r="DA44" s="422"/>
      <c r="DB44" s="422"/>
      <c r="DC44" s="422"/>
      <c r="DD44" s="422"/>
      <c r="DE44" s="422"/>
      <c r="DF44" s="422"/>
      <c r="DG44" s="422"/>
      <c r="DH44" s="422"/>
      <c r="DI44" s="422"/>
      <c r="DJ44" s="422"/>
      <c r="DK44" s="422"/>
      <c r="DL44" s="422"/>
      <c r="DM44" s="422"/>
      <c r="DN44" s="422"/>
      <c r="DO44" s="422"/>
      <c r="DP44" s="422"/>
      <c r="DQ44" s="422"/>
      <c r="DR44" s="422"/>
      <c r="DS44" s="422"/>
      <c r="DT44" s="422"/>
      <c r="DU44" s="422"/>
      <c r="DV44" s="422"/>
      <c r="DW44" s="422"/>
      <c r="DX44" s="422"/>
      <c r="DY44" s="422"/>
      <c r="DZ44" s="422"/>
      <c r="EA44" s="422"/>
      <c r="EB44" s="422"/>
      <c r="EC44" s="422"/>
      <c r="ED44" s="422"/>
      <c r="EE44" s="422"/>
      <c r="EF44" s="422"/>
      <c r="EG44" s="422"/>
      <c r="EH44" s="422"/>
      <c r="EI44" s="422"/>
      <c r="EJ44" s="422"/>
      <c r="EK44" s="422"/>
      <c r="EL44" s="422"/>
      <c r="EM44" s="422"/>
      <c r="EN44" s="422"/>
      <c r="EO44" s="422"/>
      <c r="EP44" s="422"/>
      <c r="EQ44" s="422"/>
      <c r="ER44" s="422"/>
      <c r="ES44" s="422"/>
      <c r="ET44" s="422"/>
      <c r="EU44" s="422"/>
      <c r="EV44" s="422"/>
      <c r="EW44" s="422"/>
      <c r="EX44" s="422"/>
      <c r="EY44" s="422"/>
      <c r="EZ44" s="422"/>
      <c r="FA44" s="422"/>
      <c r="FB44" s="422"/>
      <c r="FC44" s="422"/>
      <c r="FD44" s="422"/>
      <c r="FE44" s="422"/>
      <c r="FF44" s="422"/>
      <c r="FG44" s="422"/>
      <c r="FH44" s="422"/>
      <c r="FI44" s="422"/>
      <c r="FJ44" s="422"/>
      <c r="FK44" s="422"/>
      <c r="FL44" s="422"/>
      <c r="FM44" s="422"/>
      <c r="FN44" s="422"/>
      <c r="FO44" s="422"/>
      <c r="FP44" s="422"/>
    </row>
    <row r="45" spans="1:172" s="423" customFormat="1">
      <c r="A45" s="126" t="s">
        <v>6433</v>
      </c>
      <c r="B45" s="126" t="s">
        <v>6434</v>
      </c>
      <c r="C45" s="174">
        <v>4</v>
      </c>
      <c r="D45" s="258">
        <v>11195.1</v>
      </c>
      <c r="E45" s="258">
        <v>11195.1</v>
      </c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  <c r="BK45" s="422"/>
      <c r="BL45" s="422"/>
      <c r="BM45" s="422"/>
      <c r="BN45" s="422"/>
      <c r="BO45" s="422"/>
      <c r="BP45" s="422"/>
      <c r="BQ45" s="422"/>
      <c r="BR45" s="422"/>
      <c r="BS45" s="422"/>
      <c r="BT45" s="422"/>
      <c r="BU45" s="422"/>
      <c r="BV45" s="422"/>
      <c r="BW45" s="422"/>
      <c r="BX45" s="422"/>
      <c r="BY45" s="422"/>
      <c r="BZ45" s="422"/>
      <c r="CA45" s="422"/>
      <c r="CB45" s="422"/>
      <c r="CC45" s="422"/>
      <c r="CD45" s="422"/>
      <c r="CE45" s="422"/>
      <c r="CF45" s="422"/>
      <c r="CG45" s="422"/>
      <c r="CH45" s="422"/>
      <c r="CI45" s="422"/>
      <c r="CJ45" s="422"/>
      <c r="CK45" s="422"/>
      <c r="CL45" s="422"/>
      <c r="CM45" s="422"/>
      <c r="CN45" s="422"/>
      <c r="CO45" s="422"/>
      <c r="CP45" s="422"/>
      <c r="CQ45" s="422"/>
      <c r="CR45" s="422"/>
      <c r="CS45" s="422"/>
      <c r="CT45" s="422"/>
      <c r="CU45" s="422"/>
      <c r="CV45" s="422"/>
      <c r="CW45" s="422"/>
      <c r="CX45" s="422"/>
      <c r="CY45" s="422"/>
      <c r="CZ45" s="422"/>
      <c r="DA45" s="422"/>
      <c r="DB45" s="422"/>
      <c r="DC45" s="422"/>
      <c r="DD45" s="422"/>
      <c r="DE45" s="422"/>
      <c r="DF45" s="422"/>
      <c r="DG45" s="422"/>
      <c r="DH45" s="422"/>
      <c r="DI45" s="422"/>
      <c r="DJ45" s="422"/>
      <c r="DK45" s="422"/>
      <c r="DL45" s="422"/>
      <c r="DM45" s="422"/>
      <c r="DN45" s="422"/>
      <c r="DO45" s="422"/>
      <c r="DP45" s="422"/>
      <c r="DQ45" s="422"/>
      <c r="DR45" s="422"/>
      <c r="DS45" s="422"/>
      <c r="DT45" s="422"/>
      <c r="DU45" s="422"/>
      <c r="DV45" s="422"/>
      <c r="DW45" s="422"/>
      <c r="DX45" s="422"/>
      <c r="DY45" s="422"/>
      <c r="DZ45" s="422"/>
      <c r="EA45" s="422"/>
      <c r="EB45" s="422"/>
      <c r="EC45" s="422"/>
      <c r="ED45" s="422"/>
      <c r="EE45" s="422"/>
      <c r="EF45" s="422"/>
      <c r="EG45" s="422"/>
      <c r="EH45" s="422"/>
      <c r="EI45" s="422"/>
      <c r="EJ45" s="422"/>
      <c r="EK45" s="422"/>
      <c r="EL45" s="422"/>
      <c r="EM45" s="422"/>
      <c r="EN45" s="422"/>
      <c r="EO45" s="422"/>
      <c r="EP45" s="422"/>
      <c r="EQ45" s="422"/>
      <c r="ER45" s="422"/>
      <c r="ES45" s="422"/>
      <c r="ET45" s="422"/>
      <c r="EU45" s="422"/>
      <c r="EV45" s="422"/>
      <c r="EW45" s="422"/>
      <c r="EX45" s="422"/>
      <c r="EY45" s="422"/>
      <c r="EZ45" s="422"/>
      <c r="FA45" s="422"/>
      <c r="FB45" s="422"/>
      <c r="FC45" s="422"/>
      <c r="FD45" s="422"/>
      <c r="FE45" s="422"/>
      <c r="FF45" s="422"/>
      <c r="FG45" s="422"/>
      <c r="FH45" s="422"/>
      <c r="FI45" s="422"/>
      <c r="FJ45" s="422"/>
      <c r="FK45" s="422"/>
      <c r="FL45" s="422"/>
      <c r="FM45" s="422"/>
      <c r="FN45" s="422"/>
      <c r="FO45" s="422"/>
      <c r="FP45" s="422"/>
    </row>
    <row r="46" spans="1:172" s="423" customFormat="1">
      <c r="A46" s="126" t="s">
        <v>6435</v>
      </c>
      <c r="B46" s="126" t="s">
        <v>6436</v>
      </c>
      <c r="C46" s="174">
        <v>3</v>
      </c>
      <c r="D46" s="258">
        <v>11195.1</v>
      </c>
      <c r="E46" s="258">
        <v>11195.1</v>
      </c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2"/>
      <c r="AD46" s="422"/>
      <c r="AE46" s="422"/>
      <c r="AF46" s="422"/>
      <c r="AG46" s="422"/>
      <c r="AH46" s="422"/>
      <c r="AI46" s="422"/>
      <c r="AJ46" s="422"/>
      <c r="AK46" s="422"/>
      <c r="AL46" s="422"/>
      <c r="AM46" s="422"/>
      <c r="AN46" s="422"/>
      <c r="AO46" s="422"/>
      <c r="AP46" s="422"/>
      <c r="AQ46" s="422"/>
      <c r="AR46" s="422"/>
      <c r="AS46" s="422"/>
      <c r="AT46" s="422"/>
      <c r="AU46" s="422"/>
      <c r="AV46" s="422"/>
      <c r="AW46" s="422"/>
      <c r="AX46" s="422"/>
      <c r="AY46" s="422"/>
      <c r="AZ46" s="422"/>
      <c r="BA46" s="422"/>
      <c r="BB46" s="422"/>
      <c r="BC46" s="422"/>
      <c r="BD46" s="422"/>
      <c r="BE46" s="422"/>
      <c r="BF46" s="422"/>
      <c r="BG46" s="422"/>
      <c r="BH46" s="422"/>
      <c r="BI46" s="422"/>
      <c r="BJ46" s="422"/>
      <c r="BK46" s="422"/>
      <c r="BL46" s="422"/>
      <c r="BM46" s="422"/>
      <c r="BN46" s="422"/>
      <c r="BO46" s="422"/>
      <c r="BP46" s="422"/>
      <c r="BQ46" s="422"/>
      <c r="BR46" s="422"/>
      <c r="BS46" s="422"/>
      <c r="BT46" s="422"/>
      <c r="BU46" s="422"/>
      <c r="BV46" s="422"/>
      <c r="BW46" s="422"/>
      <c r="BX46" s="422"/>
      <c r="BY46" s="422"/>
      <c r="BZ46" s="422"/>
      <c r="CA46" s="422"/>
      <c r="CB46" s="422"/>
      <c r="CC46" s="422"/>
      <c r="CD46" s="422"/>
      <c r="CE46" s="422"/>
      <c r="CF46" s="422"/>
      <c r="CG46" s="422"/>
      <c r="CH46" s="422"/>
      <c r="CI46" s="422"/>
      <c r="CJ46" s="422"/>
      <c r="CK46" s="422"/>
      <c r="CL46" s="422"/>
      <c r="CM46" s="422"/>
      <c r="CN46" s="422"/>
      <c r="CO46" s="422"/>
      <c r="CP46" s="422"/>
      <c r="CQ46" s="422"/>
      <c r="CR46" s="422"/>
      <c r="CS46" s="422"/>
      <c r="CT46" s="422"/>
      <c r="CU46" s="422"/>
      <c r="CV46" s="422"/>
      <c r="CW46" s="422"/>
      <c r="CX46" s="422"/>
      <c r="CY46" s="422"/>
      <c r="CZ46" s="422"/>
      <c r="DA46" s="422"/>
      <c r="DB46" s="422"/>
      <c r="DC46" s="422"/>
      <c r="DD46" s="422"/>
      <c r="DE46" s="422"/>
      <c r="DF46" s="422"/>
      <c r="DG46" s="422"/>
      <c r="DH46" s="422"/>
      <c r="DI46" s="422"/>
      <c r="DJ46" s="422"/>
      <c r="DK46" s="422"/>
      <c r="DL46" s="422"/>
      <c r="DM46" s="422"/>
      <c r="DN46" s="422"/>
      <c r="DO46" s="422"/>
      <c r="DP46" s="422"/>
      <c r="DQ46" s="422"/>
      <c r="DR46" s="422"/>
      <c r="DS46" s="422"/>
      <c r="DT46" s="422"/>
      <c r="DU46" s="422"/>
      <c r="DV46" s="422"/>
      <c r="DW46" s="422"/>
      <c r="DX46" s="422"/>
      <c r="DY46" s="422"/>
      <c r="DZ46" s="422"/>
      <c r="EA46" s="422"/>
      <c r="EB46" s="422"/>
      <c r="EC46" s="422"/>
      <c r="ED46" s="422"/>
      <c r="EE46" s="422"/>
      <c r="EF46" s="422"/>
      <c r="EG46" s="422"/>
      <c r="EH46" s="422"/>
      <c r="EI46" s="422"/>
      <c r="EJ46" s="422"/>
      <c r="EK46" s="422"/>
      <c r="EL46" s="422"/>
      <c r="EM46" s="422"/>
      <c r="EN46" s="422"/>
      <c r="EO46" s="422"/>
      <c r="EP46" s="422"/>
      <c r="EQ46" s="422"/>
      <c r="ER46" s="422"/>
      <c r="ES46" s="422"/>
      <c r="ET46" s="422"/>
      <c r="EU46" s="422"/>
      <c r="EV46" s="422"/>
      <c r="EW46" s="422"/>
      <c r="EX46" s="422"/>
      <c r="EY46" s="422"/>
      <c r="EZ46" s="422"/>
      <c r="FA46" s="422"/>
      <c r="FB46" s="422"/>
      <c r="FC46" s="422"/>
      <c r="FD46" s="422"/>
      <c r="FE46" s="422"/>
      <c r="FF46" s="422"/>
      <c r="FG46" s="422"/>
      <c r="FH46" s="422"/>
      <c r="FI46" s="422"/>
      <c r="FJ46" s="422"/>
      <c r="FK46" s="422"/>
      <c r="FL46" s="422"/>
      <c r="FM46" s="422"/>
      <c r="FN46" s="422"/>
      <c r="FO46" s="422"/>
      <c r="FP46" s="422"/>
    </row>
    <row r="47" spans="1:172" s="423" customFormat="1">
      <c r="A47" s="126" t="s">
        <v>6437</v>
      </c>
      <c r="B47" s="126" t="s">
        <v>6438</v>
      </c>
      <c r="C47" s="174">
        <v>1</v>
      </c>
      <c r="D47" s="258">
        <v>11126.4</v>
      </c>
      <c r="E47" s="258">
        <v>11126.4</v>
      </c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2"/>
      <c r="AD47" s="422"/>
      <c r="AE47" s="422"/>
      <c r="AF47" s="422"/>
      <c r="AG47" s="422"/>
      <c r="AH47" s="422"/>
      <c r="AI47" s="422"/>
      <c r="AJ47" s="422"/>
      <c r="AK47" s="422"/>
      <c r="AL47" s="422"/>
      <c r="AM47" s="422"/>
      <c r="AN47" s="422"/>
      <c r="AO47" s="422"/>
      <c r="AP47" s="422"/>
      <c r="AQ47" s="422"/>
      <c r="AR47" s="422"/>
      <c r="AS47" s="422"/>
      <c r="AT47" s="422"/>
      <c r="AU47" s="422"/>
      <c r="AV47" s="422"/>
      <c r="AW47" s="422"/>
      <c r="AX47" s="422"/>
      <c r="AY47" s="422"/>
      <c r="AZ47" s="422"/>
      <c r="BA47" s="422"/>
      <c r="BB47" s="422"/>
      <c r="BC47" s="422"/>
      <c r="BD47" s="422"/>
      <c r="BE47" s="422"/>
      <c r="BF47" s="422"/>
      <c r="BG47" s="422"/>
      <c r="BH47" s="422"/>
      <c r="BI47" s="422"/>
      <c r="BJ47" s="422"/>
      <c r="BK47" s="422"/>
      <c r="BL47" s="422"/>
      <c r="BM47" s="422"/>
      <c r="BN47" s="422"/>
      <c r="BO47" s="422"/>
      <c r="BP47" s="422"/>
      <c r="BQ47" s="422"/>
      <c r="BR47" s="422"/>
      <c r="BS47" s="422"/>
      <c r="BT47" s="422"/>
      <c r="BU47" s="422"/>
      <c r="BV47" s="422"/>
      <c r="BW47" s="422"/>
      <c r="BX47" s="422"/>
      <c r="BY47" s="422"/>
      <c r="BZ47" s="422"/>
      <c r="CA47" s="422"/>
      <c r="CB47" s="422"/>
      <c r="CC47" s="422"/>
      <c r="CD47" s="422"/>
      <c r="CE47" s="422"/>
      <c r="CF47" s="422"/>
      <c r="CG47" s="422"/>
      <c r="CH47" s="422"/>
      <c r="CI47" s="422"/>
      <c r="CJ47" s="422"/>
      <c r="CK47" s="422"/>
      <c r="CL47" s="422"/>
      <c r="CM47" s="422"/>
      <c r="CN47" s="422"/>
      <c r="CO47" s="422"/>
      <c r="CP47" s="422"/>
      <c r="CQ47" s="422"/>
      <c r="CR47" s="422"/>
      <c r="CS47" s="422"/>
      <c r="CT47" s="422"/>
      <c r="CU47" s="422"/>
      <c r="CV47" s="422"/>
      <c r="CW47" s="422"/>
      <c r="CX47" s="422"/>
      <c r="CY47" s="422"/>
      <c r="CZ47" s="422"/>
      <c r="DA47" s="422"/>
      <c r="DB47" s="422"/>
      <c r="DC47" s="422"/>
      <c r="DD47" s="422"/>
      <c r="DE47" s="422"/>
      <c r="DF47" s="422"/>
      <c r="DG47" s="422"/>
      <c r="DH47" s="422"/>
      <c r="DI47" s="422"/>
      <c r="DJ47" s="422"/>
      <c r="DK47" s="422"/>
      <c r="DL47" s="422"/>
      <c r="DM47" s="422"/>
      <c r="DN47" s="422"/>
      <c r="DO47" s="422"/>
      <c r="DP47" s="422"/>
      <c r="DQ47" s="422"/>
      <c r="DR47" s="422"/>
      <c r="DS47" s="422"/>
      <c r="DT47" s="422"/>
      <c r="DU47" s="422"/>
      <c r="DV47" s="422"/>
      <c r="DW47" s="422"/>
      <c r="DX47" s="422"/>
      <c r="DY47" s="422"/>
      <c r="DZ47" s="422"/>
      <c r="EA47" s="422"/>
      <c r="EB47" s="422"/>
      <c r="EC47" s="422"/>
      <c r="ED47" s="422"/>
      <c r="EE47" s="422"/>
      <c r="EF47" s="422"/>
      <c r="EG47" s="422"/>
      <c r="EH47" s="422"/>
      <c r="EI47" s="422"/>
      <c r="EJ47" s="422"/>
      <c r="EK47" s="422"/>
      <c r="EL47" s="422"/>
      <c r="EM47" s="422"/>
      <c r="EN47" s="422"/>
      <c r="EO47" s="422"/>
      <c r="EP47" s="422"/>
      <c r="EQ47" s="422"/>
      <c r="ER47" s="422"/>
      <c r="ES47" s="422"/>
      <c r="ET47" s="422"/>
      <c r="EU47" s="422"/>
      <c r="EV47" s="422"/>
      <c r="EW47" s="422"/>
      <c r="EX47" s="422"/>
      <c r="EY47" s="422"/>
      <c r="EZ47" s="422"/>
      <c r="FA47" s="422"/>
      <c r="FB47" s="422"/>
      <c r="FC47" s="422"/>
      <c r="FD47" s="422"/>
      <c r="FE47" s="422"/>
      <c r="FF47" s="422"/>
      <c r="FG47" s="422"/>
      <c r="FH47" s="422"/>
      <c r="FI47" s="422"/>
      <c r="FJ47" s="422"/>
      <c r="FK47" s="422"/>
      <c r="FL47" s="422"/>
      <c r="FM47" s="422"/>
      <c r="FN47" s="422"/>
      <c r="FO47" s="422"/>
      <c r="FP47" s="422"/>
    </row>
    <row r="48" spans="1:172" s="423" customFormat="1">
      <c r="A48" s="126" t="s">
        <v>6439</v>
      </c>
      <c r="B48" s="126" t="s">
        <v>6440</v>
      </c>
      <c r="C48" s="174">
        <v>7</v>
      </c>
      <c r="D48" s="258">
        <v>10623.6</v>
      </c>
      <c r="E48" s="258">
        <v>10623.6</v>
      </c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2"/>
      <c r="AS48" s="422"/>
      <c r="AT48" s="422"/>
      <c r="AU48" s="422"/>
      <c r="AV48" s="422"/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422"/>
      <c r="CZ48" s="422"/>
      <c r="DA48" s="422"/>
      <c r="DB48" s="422"/>
      <c r="DC48" s="422"/>
      <c r="DD48" s="422"/>
      <c r="DE48" s="422"/>
      <c r="DF48" s="422"/>
      <c r="DG48" s="422"/>
      <c r="DH48" s="422"/>
      <c r="DI48" s="422"/>
      <c r="DJ48" s="422"/>
      <c r="DK48" s="422"/>
      <c r="DL48" s="422"/>
      <c r="DM48" s="422"/>
      <c r="DN48" s="422"/>
      <c r="DO48" s="422"/>
      <c r="DP48" s="422"/>
      <c r="DQ48" s="422"/>
      <c r="DR48" s="422"/>
      <c r="DS48" s="422"/>
      <c r="DT48" s="422"/>
      <c r="DU48" s="422"/>
      <c r="DV48" s="422"/>
      <c r="DW48" s="422"/>
      <c r="DX48" s="422"/>
      <c r="DY48" s="422"/>
      <c r="DZ48" s="422"/>
      <c r="EA48" s="422"/>
      <c r="EB48" s="422"/>
      <c r="EC48" s="422"/>
      <c r="ED48" s="422"/>
      <c r="EE48" s="422"/>
      <c r="EF48" s="422"/>
      <c r="EG48" s="422"/>
      <c r="EH48" s="422"/>
      <c r="EI48" s="422"/>
      <c r="EJ48" s="422"/>
      <c r="EK48" s="422"/>
      <c r="EL48" s="422"/>
      <c r="EM48" s="422"/>
      <c r="EN48" s="422"/>
      <c r="EO48" s="422"/>
      <c r="EP48" s="422"/>
      <c r="EQ48" s="422"/>
      <c r="ER48" s="422"/>
      <c r="ES48" s="422"/>
      <c r="ET48" s="422"/>
      <c r="EU48" s="422"/>
      <c r="EV48" s="422"/>
      <c r="EW48" s="422"/>
      <c r="EX48" s="422"/>
      <c r="EY48" s="422"/>
      <c r="EZ48" s="422"/>
      <c r="FA48" s="422"/>
      <c r="FB48" s="422"/>
      <c r="FC48" s="422"/>
      <c r="FD48" s="422"/>
      <c r="FE48" s="422"/>
      <c r="FF48" s="422"/>
      <c r="FG48" s="422"/>
      <c r="FH48" s="422"/>
      <c r="FI48" s="422"/>
      <c r="FJ48" s="422"/>
      <c r="FK48" s="422"/>
      <c r="FL48" s="422"/>
      <c r="FM48" s="422"/>
      <c r="FN48" s="422"/>
      <c r="FO48" s="422"/>
      <c r="FP48" s="422"/>
    </row>
    <row r="49" spans="1:172" s="423" customFormat="1">
      <c r="A49" s="126" t="s">
        <v>6441</v>
      </c>
      <c r="B49" s="126" t="s">
        <v>6442</v>
      </c>
      <c r="C49" s="174">
        <v>9</v>
      </c>
      <c r="D49" s="258">
        <v>10623.6</v>
      </c>
      <c r="E49" s="258">
        <v>10623.6</v>
      </c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  <c r="AA49" s="422"/>
      <c r="AB49" s="422"/>
      <c r="AC49" s="422"/>
      <c r="AD49" s="422"/>
      <c r="AE49" s="422"/>
      <c r="AF49" s="422"/>
      <c r="AG49" s="422"/>
      <c r="AH49" s="422"/>
      <c r="AI49" s="422"/>
      <c r="AJ49" s="422"/>
      <c r="AK49" s="422"/>
      <c r="AL49" s="422"/>
      <c r="AM49" s="422"/>
      <c r="AN49" s="422"/>
      <c r="AO49" s="422"/>
      <c r="AP49" s="422"/>
      <c r="AQ49" s="422"/>
      <c r="AR49" s="422"/>
      <c r="AS49" s="422"/>
      <c r="AT49" s="422"/>
      <c r="AU49" s="422"/>
      <c r="AV49" s="422"/>
      <c r="AW49" s="422"/>
      <c r="AX49" s="422"/>
      <c r="AY49" s="422"/>
      <c r="AZ49" s="422"/>
      <c r="BA49" s="422"/>
      <c r="BB49" s="422"/>
      <c r="BC49" s="422"/>
      <c r="BD49" s="422"/>
      <c r="BE49" s="422"/>
      <c r="BF49" s="422"/>
      <c r="BG49" s="422"/>
      <c r="BH49" s="422"/>
      <c r="BI49" s="422"/>
      <c r="BJ49" s="422"/>
      <c r="BK49" s="422"/>
      <c r="BL49" s="422"/>
      <c r="BM49" s="422"/>
      <c r="BN49" s="422"/>
      <c r="BO49" s="422"/>
      <c r="BP49" s="422"/>
      <c r="BQ49" s="422"/>
      <c r="BR49" s="422"/>
      <c r="BS49" s="422"/>
      <c r="BT49" s="422"/>
      <c r="BU49" s="422"/>
      <c r="BV49" s="422"/>
      <c r="BW49" s="422"/>
      <c r="BX49" s="422"/>
      <c r="BY49" s="422"/>
      <c r="BZ49" s="422"/>
      <c r="CA49" s="422"/>
      <c r="CB49" s="422"/>
      <c r="CC49" s="422"/>
      <c r="CD49" s="422"/>
      <c r="CE49" s="422"/>
      <c r="CF49" s="422"/>
      <c r="CG49" s="422"/>
      <c r="CH49" s="422"/>
      <c r="CI49" s="422"/>
      <c r="CJ49" s="422"/>
      <c r="CK49" s="422"/>
      <c r="CL49" s="422"/>
      <c r="CM49" s="422"/>
      <c r="CN49" s="422"/>
      <c r="CO49" s="422"/>
      <c r="CP49" s="422"/>
      <c r="CQ49" s="422"/>
      <c r="CR49" s="422"/>
      <c r="CS49" s="422"/>
      <c r="CT49" s="422"/>
      <c r="CU49" s="422"/>
      <c r="CV49" s="422"/>
      <c r="CW49" s="422"/>
      <c r="CX49" s="422"/>
      <c r="CY49" s="422"/>
      <c r="CZ49" s="422"/>
      <c r="DA49" s="422"/>
      <c r="DB49" s="422"/>
      <c r="DC49" s="422"/>
      <c r="DD49" s="422"/>
      <c r="DE49" s="422"/>
      <c r="DF49" s="422"/>
      <c r="DG49" s="422"/>
      <c r="DH49" s="422"/>
      <c r="DI49" s="422"/>
      <c r="DJ49" s="422"/>
      <c r="DK49" s="422"/>
      <c r="DL49" s="422"/>
      <c r="DM49" s="422"/>
      <c r="DN49" s="422"/>
      <c r="DO49" s="422"/>
      <c r="DP49" s="422"/>
      <c r="DQ49" s="422"/>
      <c r="DR49" s="422"/>
      <c r="DS49" s="422"/>
      <c r="DT49" s="422"/>
      <c r="DU49" s="422"/>
      <c r="DV49" s="422"/>
      <c r="DW49" s="422"/>
      <c r="DX49" s="422"/>
      <c r="DY49" s="422"/>
      <c r="DZ49" s="422"/>
      <c r="EA49" s="422"/>
      <c r="EB49" s="422"/>
      <c r="EC49" s="422"/>
      <c r="ED49" s="422"/>
      <c r="EE49" s="422"/>
      <c r="EF49" s="422"/>
      <c r="EG49" s="422"/>
      <c r="EH49" s="422"/>
      <c r="EI49" s="422"/>
      <c r="EJ49" s="422"/>
      <c r="EK49" s="422"/>
      <c r="EL49" s="422"/>
      <c r="EM49" s="422"/>
      <c r="EN49" s="422"/>
      <c r="EO49" s="422"/>
      <c r="EP49" s="422"/>
      <c r="EQ49" s="422"/>
      <c r="ER49" s="422"/>
      <c r="ES49" s="422"/>
      <c r="ET49" s="422"/>
      <c r="EU49" s="422"/>
      <c r="EV49" s="422"/>
      <c r="EW49" s="422"/>
      <c r="EX49" s="422"/>
      <c r="EY49" s="422"/>
      <c r="EZ49" s="422"/>
      <c r="FA49" s="422"/>
      <c r="FB49" s="422"/>
      <c r="FC49" s="422"/>
      <c r="FD49" s="422"/>
      <c r="FE49" s="422"/>
      <c r="FF49" s="422"/>
      <c r="FG49" s="422"/>
      <c r="FH49" s="422"/>
      <c r="FI49" s="422"/>
      <c r="FJ49" s="422"/>
      <c r="FK49" s="422"/>
      <c r="FL49" s="422"/>
      <c r="FM49" s="422"/>
      <c r="FN49" s="422"/>
      <c r="FO49" s="422"/>
      <c r="FP49" s="422"/>
    </row>
    <row r="50" spans="1:172" s="423" customFormat="1">
      <c r="A50" s="126" t="s">
        <v>6443</v>
      </c>
      <c r="B50" s="126" t="s">
        <v>6444</v>
      </c>
      <c r="C50" s="174">
        <v>3</v>
      </c>
      <c r="D50" s="258">
        <v>10623.6</v>
      </c>
      <c r="E50" s="258">
        <v>10623.6</v>
      </c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2"/>
      <c r="AD50" s="422"/>
      <c r="AE50" s="422"/>
      <c r="AF50" s="422"/>
      <c r="AG50" s="422"/>
      <c r="AH50" s="422"/>
      <c r="AI50" s="422"/>
      <c r="AJ50" s="422"/>
      <c r="AK50" s="422"/>
      <c r="AL50" s="422"/>
      <c r="AM50" s="422"/>
      <c r="AN50" s="422"/>
      <c r="AO50" s="422"/>
      <c r="AP50" s="422"/>
      <c r="AQ50" s="422"/>
      <c r="AR50" s="422"/>
      <c r="AS50" s="422"/>
      <c r="AT50" s="422"/>
      <c r="AU50" s="422"/>
      <c r="AV50" s="422"/>
      <c r="AW50" s="422"/>
      <c r="AX50" s="422"/>
      <c r="AY50" s="422"/>
      <c r="AZ50" s="422"/>
      <c r="BA50" s="422"/>
      <c r="BB50" s="422"/>
      <c r="BC50" s="422"/>
      <c r="BD50" s="422"/>
      <c r="BE50" s="422"/>
      <c r="BF50" s="422"/>
      <c r="BG50" s="422"/>
      <c r="BH50" s="422"/>
      <c r="BI50" s="422"/>
      <c r="BJ50" s="422"/>
      <c r="BK50" s="422"/>
      <c r="BL50" s="422"/>
      <c r="BM50" s="422"/>
      <c r="BN50" s="422"/>
      <c r="BO50" s="422"/>
      <c r="BP50" s="422"/>
      <c r="BQ50" s="422"/>
      <c r="BR50" s="422"/>
      <c r="BS50" s="422"/>
      <c r="BT50" s="422"/>
      <c r="BU50" s="422"/>
      <c r="BV50" s="422"/>
      <c r="BW50" s="422"/>
      <c r="BX50" s="422"/>
      <c r="BY50" s="422"/>
      <c r="BZ50" s="422"/>
      <c r="CA50" s="422"/>
      <c r="CB50" s="422"/>
      <c r="CC50" s="422"/>
      <c r="CD50" s="422"/>
      <c r="CE50" s="422"/>
      <c r="CF50" s="422"/>
      <c r="CG50" s="422"/>
      <c r="CH50" s="422"/>
      <c r="CI50" s="422"/>
      <c r="CJ50" s="422"/>
      <c r="CK50" s="422"/>
      <c r="CL50" s="422"/>
      <c r="CM50" s="422"/>
      <c r="CN50" s="422"/>
      <c r="CO50" s="422"/>
      <c r="CP50" s="422"/>
      <c r="CQ50" s="422"/>
      <c r="CR50" s="422"/>
      <c r="CS50" s="422"/>
      <c r="CT50" s="422"/>
      <c r="CU50" s="422"/>
      <c r="CV50" s="422"/>
      <c r="CW50" s="422"/>
      <c r="CX50" s="422"/>
      <c r="CY50" s="422"/>
      <c r="CZ50" s="422"/>
      <c r="DA50" s="422"/>
      <c r="DB50" s="422"/>
      <c r="DC50" s="422"/>
      <c r="DD50" s="422"/>
      <c r="DE50" s="422"/>
      <c r="DF50" s="422"/>
      <c r="DG50" s="422"/>
      <c r="DH50" s="422"/>
      <c r="DI50" s="422"/>
      <c r="DJ50" s="422"/>
      <c r="DK50" s="422"/>
      <c r="DL50" s="422"/>
      <c r="DM50" s="422"/>
      <c r="DN50" s="422"/>
      <c r="DO50" s="422"/>
      <c r="DP50" s="422"/>
      <c r="DQ50" s="422"/>
      <c r="DR50" s="422"/>
      <c r="DS50" s="422"/>
      <c r="DT50" s="422"/>
      <c r="DU50" s="422"/>
      <c r="DV50" s="422"/>
      <c r="DW50" s="422"/>
      <c r="DX50" s="422"/>
      <c r="DY50" s="422"/>
      <c r="DZ50" s="422"/>
      <c r="EA50" s="422"/>
      <c r="EB50" s="422"/>
      <c r="EC50" s="422"/>
      <c r="ED50" s="422"/>
      <c r="EE50" s="422"/>
      <c r="EF50" s="422"/>
      <c r="EG50" s="422"/>
      <c r="EH50" s="422"/>
      <c r="EI50" s="422"/>
      <c r="EJ50" s="422"/>
      <c r="EK50" s="422"/>
      <c r="EL50" s="422"/>
      <c r="EM50" s="422"/>
      <c r="EN50" s="422"/>
      <c r="EO50" s="422"/>
      <c r="EP50" s="422"/>
      <c r="EQ50" s="422"/>
      <c r="ER50" s="422"/>
      <c r="ES50" s="422"/>
      <c r="ET50" s="422"/>
      <c r="EU50" s="422"/>
      <c r="EV50" s="422"/>
      <c r="EW50" s="422"/>
      <c r="EX50" s="422"/>
      <c r="EY50" s="422"/>
      <c r="EZ50" s="422"/>
      <c r="FA50" s="422"/>
      <c r="FB50" s="422"/>
      <c r="FC50" s="422"/>
      <c r="FD50" s="422"/>
      <c r="FE50" s="422"/>
      <c r="FF50" s="422"/>
      <c r="FG50" s="422"/>
      <c r="FH50" s="422"/>
      <c r="FI50" s="422"/>
      <c r="FJ50" s="422"/>
      <c r="FK50" s="422"/>
      <c r="FL50" s="422"/>
      <c r="FM50" s="422"/>
      <c r="FN50" s="422"/>
      <c r="FO50" s="422"/>
      <c r="FP50" s="422"/>
    </row>
    <row r="51" spans="1:172" s="423" customFormat="1">
      <c r="A51" s="126" t="s">
        <v>6445</v>
      </c>
      <c r="B51" s="126" t="s">
        <v>5451</v>
      </c>
      <c r="C51" s="174">
        <v>7</v>
      </c>
      <c r="D51" s="258">
        <v>10596.6</v>
      </c>
      <c r="E51" s="258">
        <v>10596.6</v>
      </c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2"/>
      <c r="AS51" s="422"/>
      <c r="AT51" s="422"/>
      <c r="AU51" s="422"/>
      <c r="AV51" s="422"/>
      <c r="AW51" s="422"/>
      <c r="AX51" s="422"/>
      <c r="AY51" s="422"/>
      <c r="AZ51" s="422"/>
      <c r="BA51" s="422"/>
      <c r="BB51" s="422"/>
      <c r="BC51" s="422"/>
      <c r="BD51" s="422"/>
      <c r="BE51" s="422"/>
      <c r="BF51" s="422"/>
      <c r="BG51" s="422"/>
      <c r="BH51" s="422"/>
      <c r="BI51" s="422"/>
      <c r="BJ51" s="422"/>
      <c r="BK51" s="422"/>
      <c r="BL51" s="422"/>
      <c r="BM51" s="422"/>
      <c r="BN51" s="422"/>
      <c r="BO51" s="422"/>
      <c r="BP51" s="422"/>
      <c r="BQ51" s="422"/>
      <c r="BR51" s="422"/>
      <c r="BS51" s="422"/>
      <c r="BT51" s="422"/>
      <c r="BU51" s="422"/>
      <c r="BV51" s="422"/>
      <c r="BW51" s="422"/>
      <c r="BX51" s="422"/>
      <c r="BY51" s="422"/>
      <c r="BZ51" s="422"/>
      <c r="CA51" s="422"/>
      <c r="CB51" s="422"/>
      <c r="CC51" s="422"/>
      <c r="CD51" s="422"/>
      <c r="CE51" s="422"/>
      <c r="CF51" s="422"/>
      <c r="CG51" s="422"/>
      <c r="CH51" s="422"/>
      <c r="CI51" s="422"/>
      <c r="CJ51" s="422"/>
      <c r="CK51" s="422"/>
      <c r="CL51" s="422"/>
      <c r="CM51" s="422"/>
      <c r="CN51" s="422"/>
      <c r="CO51" s="422"/>
      <c r="CP51" s="422"/>
      <c r="CQ51" s="422"/>
      <c r="CR51" s="422"/>
      <c r="CS51" s="422"/>
      <c r="CT51" s="422"/>
      <c r="CU51" s="422"/>
      <c r="CV51" s="422"/>
      <c r="CW51" s="422"/>
      <c r="CX51" s="422"/>
      <c r="CY51" s="422"/>
      <c r="CZ51" s="422"/>
      <c r="DA51" s="422"/>
      <c r="DB51" s="422"/>
      <c r="DC51" s="422"/>
      <c r="DD51" s="422"/>
      <c r="DE51" s="422"/>
      <c r="DF51" s="422"/>
      <c r="DG51" s="422"/>
      <c r="DH51" s="422"/>
      <c r="DI51" s="422"/>
      <c r="DJ51" s="422"/>
      <c r="DK51" s="422"/>
      <c r="DL51" s="422"/>
      <c r="DM51" s="422"/>
      <c r="DN51" s="422"/>
      <c r="DO51" s="422"/>
      <c r="DP51" s="422"/>
      <c r="DQ51" s="422"/>
      <c r="DR51" s="422"/>
      <c r="DS51" s="422"/>
      <c r="DT51" s="422"/>
      <c r="DU51" s="422"/>
      <c r="DV51" s="422"/>
      <c r="DW51" s="422"/>
      <c r="DX51" s="422"/>
      <c r="DY51" s="422"/>
      <c r="DZ51" s="422"/>
      <c r="EA51" s="422"/>
      <c r="EB51" s="422"/>
      <c r="EC51" s="422"/>
      <c r="ED51" s="422"/>
      <c r="EE51" s="422"/>
      <c r="EF51" s="422"/>
      <c r="EG51" s="422"/>
      <c r="EH51" s="422"/>
      <c r="EI51" s="422"/>
      <c r="EJ51" s="422"/>
      <c r="EK51" s="422"/>
      <c r="EL51" s="422"/>
      <c r="EM51" s="422"/>
      <c r="EN51" s="422"/>
      <c r="EO51" s="422"/>
      <c r="EP51" s="422"/>
      <c r="EQ51" s="422"/>
      <c r="ER51" s="422"/>
      <c r="ES51" s="422"/>
      <c r="ET51" s="422"/>
      <c r="EU51" s="422"/>
      <c r="EV51" s="422"/>
      <c r="EW51" s="422"/>
      <c r="EX51" s="422"/>
      <c r="EY51" s="422"/>
      <c r="EZ51" s="422"/>
      <c r="FA51" s="422"/>
      <c r="FB51" s="422"/>
      <c r="FC51" s="422"/>
      <c r="FD51" s="422"/>
      <c r="FE51" s="422"/>
      <c r="FF51" s="422"/>
      <c r="FG51" s="422"/>
      <c r="FH51" s="422"/>
      <c r="FI51" s="422"/>
      <c r="FJ51" s="422"/>
      <c r="FK51" s="422"/>
      <c r="FL51" s="422"/>
      <c r="FM51" s="422"/>
      <c r="FN51" s="422"/>
      <c r="FO51" s="422"/>
      <c r="FP51" s="422"/>
    </row>
    <row r="52" spans="1:172">
      <c r="A52" s="532"/>
      <c r="B52" s="595" t="s">
        <v>4244</v>
      </c>
      <c r="C52" s="596">
        <f>SUM(C19:C51)</f>
        <v>163</v>
      </c>
      <c r="D52" s="593"/>
      <c r="E52" s="593"/>
    </row>
    <row r="53" spans="1:172">
      <c r="A53" s="532"/>
      <c r="B53" s="180"/>
      <c r="C53" s="359"/>
      <c r="D53" s="593"/>
      <c r="E53" s="593"/>
    </row>
    <row r="54" spans="1:172">
      <c r="A54" s="542"/>
      <c r="B54" s="543"/>
      <c r="C54" s="542"/>
      <c r="D54" s="538"/>
      <c r="E54" s="538"/>
    </row>
    <row r="55" spans="1:172">
      <c r="A55" s="1277" t="s">
        <v>4104</v>
      </c>
      <c r="B55" s="1277" t="s">
        <v>4103</v>
      </c>
      <c r="C55" s="597"/>
      <c r="D55" s="593"/>
      <c r="E55" s="593"/>
    </row>
    <row r="56" spans="1:172">
      <c r="A56" s="154" t="s">
        <v>6387</v>
      </c>
      <c r="B56" s="154" t="s">
        <v>6388</v>
      </c>
      <c r="C56" s="202">
        <v>8</v>
      </c>
      <c r="D56" s="258">
        <v>28650.6</v>
      </c>
      <c r="E56" s="258">
        <v>28650.6</v>
      </c>
    </row>
    <row r="57" spans="1:172">
      <c r="A57" s="154" t="s">
        <v>6407</v>
      </c>
      <c r="B57" s="154" t="s">
        <v>6408</v>
      </c>
      <c r="C57" s="202">
        <v>7</v>
      </c>
      <c r="D57" s="258">
        <v>18414.900000000001</v>
      </c>
      <c r="E57" s="258">
        <v>18414.900000000001</v>
      </c>
    </row>
    <row r="58" spans="1:172">
      <c r="A58" s="154" t="s">
        <v>6411</v>
      </c>
      <c r="B58" s="154" t="s">
        <v>6412</v>
      </c>
      <c r="C58" s="202">
        <v>1</v>
      </c>
      <c r="D58" s="258">
        <v>17733.900000000001</v>
      </c>
      <c r="E58" s="258">
        <v>17733.900000000001</v>
      </c>
    </row>
    <row r="59" spans="1:172">
      <c r="A59" s="154" t="s">
        <v>6435</v>
      </c>
      <c r="B59" s="154" t="s">
        <v>6436</v>
      </c>
      <c r="C59" s="202">
        <v>9</v>
      </c>
      <c r="D59" s="258">
        <v>11195.1</v>
      </c>
      <c r="E59" s="258">
        <v>11195.1</v>
      </c>
    </row>
    <row r="60" spans="1:172">
      <c r="A60" s="154" t="s">
        <v>6439</v>
      </c>
      <c r="B60" s="154" t="s">
        <v>6440</v>
      </c>
      <c r="C60" s="202">
        <v>3</v>
      </c>
      <c r="D60" s="258">
        <v>10623.6</v>
      </c>
      <c r="E60" s="258">
        <v>10623.6</v>
      </c>
    </row>
    <row r="61" spans="1:172">
      <c r="A61" s="154" t="s">
        <v>6441</v>
      </c>
      <c r="B61" s="154" t="s">
        <v>6442</v>
      </c>
      <c r="C61" s="202">
        <v>4</v>
      </c>
      <c r="D61" s="258">
        <v>10623.6</v>
      </c>
      <c r="E61" s="258">
        <v>10623.6</v>
      </c>
    </row>
    <row r="62" spans="1:172">
      <c r="A62" s="154" t="s">
        <v>6446</v>
      </c>
      <c r="B62" s="154" t="s">
        <v>6447</v>
      </c>
      <c r="C62" s="202">
        <v>1</v>
      </c>
      <c r="D62" s="146">
        <v>19467</v>
      </c>
      <c r="E62" s="146">
        <v>19467</v>
      </c>
    </row>
    <row r="63" spans="1:172">
      <c r="A63" s="154" t="s">
        <v>6448</v>
      </c>
      <c r="B63" s="154" t="s">
        <v>6449</v>
      </c>
      <c r="C63" s="202">
        <v>1</v>
      </c>
      <c r="D63" s="146">
        <v>28650.6</v>
      </c>
      <c r="E63" s="146">
        <v>28650.6</v>
      </c>
    </row>
    <row r="64" spans="1:172">
      <c r="A64" s="154" t="s">
        <v>6450</v>
      </c>
      <c r="B64" s="154" t="s">
        <v>6451</v>
      </c>
      <c r="C64" s="202">
        <v>2</v>
      </c>
      <c r="D64" s="146">
        <v>24109.200000000001</v>
      </c>
      <c r="E64" s="146">
        <v>24109.200000000001</v>
      </c>
    </row>
    <row r="65" spans="1:5">
      <c r="A65" s="154" t="s">
        <v>6452</v>
      </c>
      <c r="B65" s="154" t="s">
        <v>6453</v>
      </c>
      <c r="C65" s="202">
        <v>1</v>
      </c>
      <c r="D65" s="146">
        <v>16222.5</v>
      </c>
      <c r="E65" s="146">
        <v>16222.5</v>
      </c>
    </row>
    <row r="66" spans="1:5">
      <c r="A66" s="532"/>
      <c r="B66" s="595" t="s">
        <v>4247</v>
      </c>
      <c r="C66" s="596">
        <f>SUM(C56:C65)</f>
        <v>37</v>
      </c>
      <c r="D66" s="593"/>
      <c r="E66" s="593"/>
    </row>
    <row r="67" spans="1:5" s="159" customFormat="1">
      <c r="A67" s="532"/>
      <c r="B67" s="180"/>
      <c r="C67" s="359"/>
      <c r="D67" s="183"/>
      <c r="E67" s="183"/>
    </row>
    <row r="68" spans="1:5" s="159" customFormat="1">
      <c r="A68" s="532"/>
      <c r="B68" s="194" t="s">
        <v>4105</v>
      </c>
      <c r="C68" s="195">
        <f>SUM(C52,C15,C66)</f>
        <v>203</v>
      </c>
      <c r="D68" s="183"/>
      <c r="E68" s="183"/>
    </row>
    <row r="69" spans="1:5">
      <c r="A69" s="532"/>
      <c r="B69" s="180"/>
      <c r="C69" s="359"/>
      <c r="D69" s="183"/>
      <c r="E69" s="183"/>
    </row>
    <row r="70" spans="1:5">
      <c r="A70" s="137"/>
      <c r="B70" s="137"/>
      <c r="C70" s="594"/>
      <c r="D70" s="593"/>
      <c r="E70" s="593"/>
    </row>
    <row r="71" spans="1:5">
      <c r="A71" s="1279" t="s">
        <v>4101</v>
      </c>
      <c r="B71" s="1279"/>
      <c r="C71" s="594"/>
      <c r="D71" s="593"/>
      <c r="E71" s="593"/>
    </row>
    <row r="72" spans="1:5">
      <c r="A72" s="1277" t="s">
        <v>4248</v>
      </c>
      <c r="B72" s="1277"/>
      <c r="C72" s="594"/>
      <c r="D72" s="593"/>
      <c r="E72" s="593"/>
    </row>
    <row r="73" spans="1:5">
      <c r="A73" s="154" t="s">
        <v>4246</v>
      </c>
      <c r="B73" s="390" t="s">
        <v>4246</v>
      </c>
      <c r="C73" s="202">
        <v>0</v>
      </c>
      <c r="D73" s="146">
        <v>0</v>
      </c>
      <c r="E73" s="146">
        <v>0</v>
      </c>
    </row>
    <row r="74" spans="1:5">
      <c r="A74" s="389"/>
      <c r="B74" s="598" t="s">
        <v>6360</v>
      </c>
      <c r="C74" s="599">
        <f>SUM(B69:B73)</f>
        <v>0</v>
      </c>
      <c r="D74" s="593"/>
      <c r="E74" s="593"/>
    </row>
    <row r="75" spans="1:5">
      <c r="A75" s="137"/>
      <c r="B75" s="137"/>
      <c r="C75" s="594"/>
      <c r="D75" s="593"/>
      <c r="E75" s="593"/>
    </row>
    <row r="76" spans="1:5">
      <c r="A76" s="1333" t="s">
        <v>4107</v>
      </c>
      <c r="B76" s="1272"/>
      <c r="C76" s="594"/>
      <c r="D76" s="593"/>
      <c r="E76" s="593"/>
    </row>
    <row r="77" spans="1:5">
      <c r="A77" s="154" t="s">
        <v>4246</v>
      </c>
      <c r="B77" s="154" t="s">
        <v>4246</v>
      </c>
      <c r="C77" s="202">
        <v>0</v>
      </c>
      <c r="D77" s="146">
        <v>0</v>
      </c>
      <c r="E77" s="146">
        <v>0</v>
      </c>
    </row>
    <row r="78" spans="1:5">
      <c r="A78" s="389"/>
      <c r="B78" s="204" t="s">
        <v>4280</v>
      </c>
      <c r="C78" s="205">
        <f>SUM(B73:B77)</f>
        <v>0</v>
      </c>
      <c r="D78" s="593"/>
      <c r="E78" s="593"/>
    </row>
    <row r="79" spans="1:5">
      <c r="A79" s="206"/>
      <c r="B79" s="206"/>
      <c r="C79" s="206"/>
      <c r="D79" s="206"/>
      <c r="E79" s="206"/>
    </row>
    <row r="80" spans="1:5">
      <c r="A80" s="206"/>
      <c r="B80" s="206"/>
      <c r="C80" s="206"/>
      <c r="D80" s="206"/>
      <c r="E80" s="206"/>
    </row>
  </sheetData>
  <mergeCells count="15">
    <mergeCell ref="A76:B7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55:B55"/>
    <mergeCell ref="A71:B71"/>
    <mergeCell ref="A72:B72"/>
  </mergeCells>
  <printOptions horizontalCentered="1"/>
  <pageMargins left="0.59055118110236227" right="0.59055118110236227" top="1.1811023622047245" bottom="0.78740157480314965" header="0.39370078740157483" footer="0.39370078740157483"/>
  <pageSetup scale="77" fitToHeight="0" orientation="landscape" r:id="rId1"/>
  <rowBreaks count="2" manualBreakCount="2">
    <brk id="33" max="16383" man="1"/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58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14.88671875" style="207" customWidth="1"/>
    <col min="2" max="2" width="41.88671875" style="207" customWidth="1"/>
    <col min="3" max="3" width="12" style="207" bestFit="1" customWidth="1"/>
    <col min="4" max="4" width="18" style="207" bestFit="1" customWidth="1"/>
    <col min="5" max="5" width="19.109375" style="207" customWidth="1"/>
    <col min="6" max="9" width="11.44140625" style="207"/>
    <col min="10" max="10" width="13.33203125" style="207" customWidth="1"/>
    <col min="11" max="11" width="11.44140625" style="207"/>
    <col min="12" max="12" width="11.44140625" style="395"/>
    <col min="13" max="16384" width="11.44140625" style="207"/>
  </cols>
  <sheetData>
    <row r="2" spans="1:14" s="395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4" s="395" customFormat="1" ht="15.6">
      <c r="A3" s="1268" t="s">
        <v>15</v>
      </c>
      <c r="B3" s="1268"/>
      <c r="C3" s="1268"/>
      <c r="D3" s="1268"/>
      <c r="E3" s="1268"/>
      <c r="F3" s="1268"/>
      <c r="G3" s="1268"/>
      <c r="H3" s="1268"/>
      <c r="I3" s="1268"/>
      <c r="J3" s="1268"/>
      <c r="K3" s="1268"/>
    </row>
    <row r="4" spans="1:14" s="395" customFormat="1" ht="15.6">
      <c r="A4" s="1268" t="s">
        <v>4096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</row>
    <row r="5" spans="1:14" s="395" customFormat="1" ht="15.6">
      <c r="A5" s="1268" t="s">
        <v>4365</v>
      </c>
      <c r="B5" s="1268"/>
      <c r="C5" s="1268"/>
      <c r="D5" s="1268"/>
      <c r="E5" s="1268"/>
      <c r="F5" s="1268"/>
      <c r="G5" s="1268"/>
      <c r="H5" s="1268"/>
      <c r="I5" s="1268"/>
      <c r="J5" s="1268"/>
      <c r="K5" s="1268"/>
    </row>
    <row r="6" spans="1:14" s="395" customFormat="1" ht="15.6">
      <c r="A6" s="1308" t="s">
        <v>4157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</row>
    <row r="7" spans="1:14" s="395" customFormat="1">
      <c r="A7" s="207"/>
      <c r="B7" s="207"/>
      <c r="C7" s="394"/>
      <c r="D7" s="394"/>
      <c r="E7" s="394"/>
      <c r="F7" s="394"/>
      <c r="G7" s="394"/>
      <c r="H7" s="394"/>
      <c r="I7" s="394"/>
      <c r="J7" s="394"/>
      <c r="K7" s="394"/>
    </row>
    <row r="8" spans="1:14" s="395" customFormat="1">
      <c r="A8" s="1336" t="s">
        <v>6361</v>
      </c>
      <c r="B8" s="1336"/>
      <c r="C8" s="1336"/>
      <c r="D8" s="600" t="s">
        <v>529</v>
      </c>
      <c r="E8" s="600" t="s">
        <v>529</v>
      </c>
      <c r="F8" s="600" t="s">
        <v>529</v>
      </c>
      <c r="G8" s="600" t="s">
        <v>529</v>
      </c>
      <c r="H8" s="600" t="s">
        <v>529</v>
      </c>
      <c r="I8" s="600" t="s">
        <v>529</v>
      </c>
      <c r="J8" s="600" t="s">
        <v>529</v>
      </c>
      <c r="K8" s="600" t="s">
        <v>529</v>
      </c>
    </row>
    <row r="9" spans="1:14" s="395" customFormat="1" ht="16.5" customHeight="1">
      <c r="A9" s="1263" t="s">
        <v>4283</v>
      </c>
      <c r="B9" s="1263" t="s">
        <v>4159</v>
      </c>
      <c r="C9" s="1263" t="s">
        <v>4285</v>
      </c>
      <c r="D9" s="1263" t="s">
        <v>4285</v>
      </c>
      <c r="E9" s="1263" t="s">
        <v>4285</v>
      </c>
      <c r="F9" s="1263" t="s">
        <v>4285</v>
      </c>
      <c r="G9" s="1263" t="s">
        <v>4286</v>
      </c>
      <c r="H9" s="1263" t="s">
        <v>4286</v>
      </c>
      <c r="I9" s="1263" t="s">
        <v>4286</v>
      </c>
      <c r="J9" s="1263" t="s">
        <v>4286</v>
      </c>
      <c r="K9" s="1263" t="s">
        <v>4286</v>
      </c>
      <c r="M9" s="601"/>
      <c r="N9" s="601"/>
    </row>
    <row r="10" spans="1:14" s="395" customFormat="1" ht="27.6">
      <c r="A10" s="1263" t="s">
        <v>4283</v>
      </c>
      <c r="B10" s="1263" t="s">
        <v>6362</v>
      </c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4294</v>
      </c>
      <c r="K10" s="102" t="s">
        <v>4290</v>
      </c>
    </row>
    <row r="11" spans="1:14" s="395" customFormat="1">
      <c r="A11" s="412" t="s">
        <v>6378</v>
      </c>
      <c r="B11" s="554" t="s">
        <v>4165</v>
      </c>
      <c r="C11" s="258">
        <v>49641.9</v>
      </c>
      <c r="D11" s="413">
        <v>0</v>
      </c>
      <c r="E11" s="413">
        <v>0</v>
      </c>
      <c r="F11" s="414">
        <f t="shared" ref="F11:F26" si="0">+C11+E11+D11</f>
        <v>49641.9</v>
      </c>
      <c r="G11" s="414">
        <f t="shared" ref="G11:G26" si="1">+(C11/30)*10</f>
        <v>16547.3</v>
      </c>
      <c r="H11" s="414">
        <f t="shared" ref="H11:H26" si="2">+(C11/30)*5</f>
        <v>8273.65</v>
      </c>
      <c r="I11" s="414">
        <f t="shared" ref="I11:I26" si="3">+(C11/30)*50</f>
        <v>82736.5</v>
      </c>
      <c r="J11" s="414">
        <v>0</v>
      </c>
      <c r="K11" s="414">
        <f>+G11+H11+I11+J11</f>
        <v>107557.45</v>
      </c>
    </row>
    <row r="12" spans="1:14" s="395" customFormat="1">
      <c r="A12" s="412" t="s">
        <v>6379</v>
      </c>
      <c r="B12" s="554" t="s">
        <v>6380</v>
      </c>
      <c r="C12" s="258">
        <v>40674.9</v>
      </c>
      <c r="D12" s="413">
        <v>0</v>
      </c>
      <c r="E12" s="413">
        <v>0</v>
      </c>
      <c r="F12" s="414">
        <f t="shared" si="0"/>
        <v>40674.9</v>
      </c>
      <c r="G12" s="414">
        <f t="shared" si="1"/>
        <v>13558.300000000001</v>
      </c>
      <c r="H12" s="414">
        <f t="shared" si="2"/>
        <v>6779.1500000000005</v>
      </c>
      <c r="I12" s="414">
        <f t="shared" si="3"/>
        <v>67791.500000000015</v>
      </c>
      <c r="J12" s="414">
        <v>0</v>
      </c>
      <c r="K12" s="414">
        <f t="shared" ref="K12:K26" si="4">+G12+H12+I12+J12</f>
        <v>88128.950000000012</v>
      </c>
    </row>
    <row r="13" spans="1:14" s="395" customFormat="1">
      <c r="A13" s="412" t="s">
        <v>6381</v>
      </c>
      <c r="B13" s="554" t="s">
        <v>6382</v>
      </c>
      <c r="C13" s="258">
        <v>40674.9</v>
      </c>
      <c r="D13" s="413">
        <v>0</v>
      </c>
      <c r="E13" s="413">
        <v>0</v>
      </c>
      <c r="F13" s="414">
        <f t="shared" si="0"/>
        <v>40674.9</v>
      </c>
      <c r="G13" s="414">
        <f t="shared" si="1"/>
        <v>13558.300000000001</v>
      </c>
      <c r="H13" s="414">
        <f t="shared" si="2"/>
        <v>6779.1500000000005</v>
      </c>
      <c r="I13" s="414">
        <f t="shared" si="3"/>
        <v>67791.500000000015</v>
      </c>
      <c r="J13" s="414">
        <v>0</v>
      </c>
      <c r="K13" s="414">
        <f t="shared" si="4"/>
        <v>88128.950000000012</v>
      </c>
    </row>
    <row r="14" spans="1:14" s="395" customFormat="1" ht="27.6">
      <c r="A14" s="412" t="s">
        <v>6383</v>
      </c>
      <c r="B14" s="554" t="s">
        <v>6384</v>
      </c>
      <c r="C14" s="258">
        <v>28650.6</v>
      </c>
      <c r="D14" s="413">
        <v>0</v>
      </c>
      <c r="E14" s="413">
        <v>0</v>
      </c>
      <c r="F14" s="414">
        <f t="shared" si="0"/>
        <v>28650.6</v>
      </c>
      <c r="G14" s="414">
        <f t="shared" si="1"/>
        <v>9550.2000000000007</v>
      </c>
      <c r="H14" s="414">
        <f t="shared" si="2"/>
        <v>4775.1000000000004</v>
      </c>
      <c r="I14" s="414">
        <f t="shared" si="3"/>
        <v>47751</v>
      </c>
      <c r="J14" s="414">
        <v>0</v>
      </c>
      <c r="K14" s="414">
        <f t="shared" si="4"/>
        <v>62076.3</v>
      </c>
    </row>
    <row r="15" spans="1:14" s="395" customFormat="1">
      <c r="A15" s="412" t="s">
        <v>6385</v>
      </c>
      <c r="B15" s="554" t="s">
        <v>6386</v>
      </c>
      <c r="C15" s="258">
        <v>28650.6</v>
      </c>
      <c r="D15" s="413">
        <v>0</v>
      </c>
      <c r="E15" s="413">
        <v>0</v>
      </c>
      <c r="F15" s="414">
        <f t="shared" si="0"/>
        <v>28650.6</v>
      </c>
      <c r="G15" s="414">
        <f t="shared" si="1"/>
        <v>9550.2000000000007</v>
      </c>
      <c r="H15" s="414">
        <f t="shared" si="2"/>
        <v>4775.1000000000004</v>
      </c>
      <c r="I15" s="414">
        <f t="shared" si="3"/>
        <v>47751</v>
      </c>
      <c r="J15" s="414">
        <v>0</v>
      </c>
      <c r="K15" s="414">
        <f t="shared" si="4"/>
        <v>62076.3</v>
      </c>
    </row>
    <row r="16" spans="1:14" s="395" customFormat="1">
      <c r="A16" s="412" t="s">
        <v>6389</v>
      </c>
      <c r="B16" s="554" t="s">
        <v>6390</v>
      </c>
      <c r="C16" s="258">
        <v>24109.200000000001</v>
      </c>
      <c r="D16" s="413">
        <v>0</v>
      </c>
      <c r="E16" s="413">
        <v>0</v>
      </c>
      <c r="F16" s="414">
        <f t="shared" si="0"/>
        <v>24109.200000000001</v>
      </c>
      <c r="G16" s="414">
        <f t="shared" si="1"/>
        <v>8036.4</v>
      </c>
      <c r="H16" s="414">
        <f t="shared" si="2"/>
        <v>4018.2</v>
      </c>
      <c r="I16" s="414">
        <f t="shared" si="3"/>
        <v>40182</v>
      </c>
      <c r="J16" s="414">
        <v>0</v>
      </c>
      <c r="K16" s="414">
        <f t="shared" si="4"/>
        <v>52236.6</v>
      </c>
    </row>
    <row r="17" spans="1:14" s="395" customFormat="1">
      <c r="A17" s="412" t="s">
        <v>6391</v>
      </c>
      <c r="B17" s="554" t="s">
        <v>6392</v>
      </c>
      <c r="C17" s="258">
        <v>24098.7</v>
      </c>
      <c r="D17" s="413">
        <v>0</v>
      </c>
      <c r="E17" s="413">
        <v>0</v>
      </c>
      <c r="F17" s="414">
        <f t="shared" si="0"/>
        <v>24098.7</v>
      </c>
      <c r="G17" s="414">
        <f t="shared" si="1"/>
        <v>8032.9000000000005</v>
      </c>
      <c r="H17" s="414">
        <f t="shared" si="2"/>
        <v>4016.4500000000003</v>
      </c>
      <c r="I17" s="414">
        <f t="shared" si="3"/>
        <v>40164.500000000007</v>
      </c>
      <c r="J17" s="414">
        <v>0</v>
      </c>
      <c r="K17" s="414">
        <f t="shared" si="4"/>
        <v>52213.850000000006</v>
      </c>
    </row>
    <row r="18" spans="1:14" s="395" customFormat="1" ht="27.6">
      <c r="A18" s="412" t="s">
        <v>6393</v>
      </c>
      <c r="B18" s="554" t="s">
        <v>6394</v>
      </c>
      <c r="C18" s="258">
        <v>22278.9</v>
      </c>
      <c r="D18" s="413">
        <v>0</v>
      </c>
      <c r="E18" s="413">
        <v>0</v>
      </c>
      <c r="F18" s="414">
        <f t="shared" si="0"/>
        <v>22278.9</v>
      </c>
      <c r="G18" s="414">
        <f t="shared" si="1"/>
        <v>7426.3</v>
      </c>
      <c r="H18" s="414">
        <f t="shared" si="2"/>
        <v>3713.15</v>
      </c>
      <c r="I18" s="414">
        <f t="shared" si="3"/>
        <v>37131.5</v>
      </c>
      <c r="J18" s="414">
        <v>0</v>
      </c>
      <c r="K18" s="414">
        <f t="shared" si="4"/>
        <v>48270.95</v>
      </c>
    </row>
    <row r="19" spans="1:14" s="395" customFormat="1">
      <c r="A19" s="412" t="s">
        <v>6395</v>
      </c>
      <c r="B19" s="554" t="s">
        <v>6396</v>
      </c>
      <c r="C19" s="258">
        <v>22278.9</v>
      </c>
      <c r="D19" s="413">
        <v>0</v>
      </c>
      <c r="E19" s="413">
        <v>0</v>
      </c>
      <c r="F19" s="414">
        <f t="shared" si="0"/>
        <v>22278.9</v>
      </c>
      <c r="G19" s="414">
        <f t="shared" si="1"/>
        <v>7426.3</v>
      </c>
      <c r="H19" s="414">
        <f t="shared" si="2"/>
        <v>3713.15</v>
      </c>
      <c r="I19" s="414">
        <f t="shared" si="3"/>
        <v>37131.5</v>
      </c>
      <c r="J19" s="414">
        <v>0</v>
      </c>
      <c r="K19" s="414">
        <f t="shared" si="4"/>
        <v>48270.95</v>
      </c>
    </row>
    <row r="20" spans="1:14" s="395" customFormat="1">
      <c r="A20" s="412" t="s">
        <v>6399</v>
      </c>
      <c r="B20" s="554" t="s">
        <v>6400</v>
      </c>
      <c r="C20" s="258">
        <v>19283.099999999999</v>
      </c>
      <c r="D20" s="413">
        <v>1040</v>
      </c>
      <c r="E20" s="413">
        <v>0</v>
      </c>
      <c r="F20" s="414">
        <f t="shared" si="0"/>
        <v>20323.099999999999</v>
      </c>
      <c r="G20" s="414">
        <f t="shared" si="1"/>
        <v>6427.7</v>
      </c>
      <c r="H20" s="414">
        <f t="shared" si="2"/>
        <v>3213.85</v>
      </c>
      <c r="I20" s="414">
        <f t="shared" si="3"/>
        <v>32138.5</v>
      </c>
      <c r="J20" s="414">
        <v>0</v>
      </c>
      <c r="K20" s="414">
        <f t="shared" si="4"/>
        <v>41780.050000000003</v>
      </c>
    </row>
    <row r="21" spans="1:14" s="395" customFormat="1">
      <c r="A21" s="412" t="s">
        <v>6401</v>
      </c>
      <c r="B21" s="554" t="s">
        <v>6402</v>
      </c>
      <c r="C21" s="258">
        <v>19283.099999999999</v>
      </c>
      <c r="D21" s="413">
        <v>1040</v>
      </c>
      <c r="E21" s="413">
        <v>0</v>
      </c>
      <c r="F21" s="414">
        <f t="shared" si="0"/>
        <v>20323.099999999999</v>
      </c>
      <c r="G21" s="414">
        <f t="shared" si="1"/>
        <v>6427.7</v>
      </c>
      <c r="H21" s="414">
        <f t="shared" si="2"/>
        <v>3213.85</v>
      </c>
      <c r="I21" s="414">
        <f t="shared" si="3"/>
        <v>32138.5</v>
      </c>
      <c r="J21" s="414">
        <v>0</v>
      </c>
      <c r="K21" s="414">
        <f t="shared" si="4"/>
        <v>41780.050000000003</v>
      </c>
    </row>
    <row r="22" spans="1:14" s="395" customFormat="1">
      <c r="A22" s="412" t="s">
        <v>6403</v>
      </c>
      <c r="B22" s="554" t="s">
        <v>6404</v>
      </c>
      <c r="C22" s="258">
        <v>19283.099999999999</v>
      </c>
      <c r="D22" s="413">
        <v>1040</v>
      </c>
      <c r="E22" s="413">
        <v>0</v>
      </c>
      <c r="F22" s="414">
        <f t="shared" si="0"/>
        <v>20323.099999999999</v>
      </c>
      <c r="G22" s="414">
        <f t="shared" si="1"/>
        <v>6427.7</v>
      </c>
      <c r="H22" s="414">
        <f t="shared" si="2"/>
        <v>3213.85</v>
      </c>
      <c r="I22" s="414">
        <f t="shared" si="3"/>
        <v>32138.5</v>
      </c>
      <c r="J22" s="414">
        <v>0</v>
      </c>
      <c r="K22" s="414">
        <f t="shared" si="4"/>
        <v>41780.050000000003</v>
      </c>
    </row>
    <row r="23" spans="1:14" s="395" customFormat="1">
      <c r="A23" s="126" t="s">
        <v>6409</v>
      </c>
      <c r="B23" s="126" t="s">
        <v>6410</v>
      </c>
      <c r="C23" s="258">
        <v>19283.099999999999</v>
      </c>
      <c r="D23" s="413">
        <v>1040</v>
      </c>
      <c r="E23" s="413">
        <v>0</v>
      </c>
      <c r="F23" s="414">
        <f t="shared" si="0"/>
        <v>20323.099999999999</v>
      </c>
      <c r="G23" s="414">
        <f t="shared" si="1"/>
        <v>6427.7</v>
      </c>
      <c r="H23" s="414">
        <f t="shared" si="2"/>
        <v>3213.85</v>
      </c>
      <c r="I23" s="414">
        <f t="shared" si="3"/>
        <v>32138.5</v>
      </c>
      <c r="J23" s="414">
        <v>0</v>
      </c>
      <c r="K23" s="414">
        <f t="shared" si="4"/>
        <v>41780.050000000003</v>
      </c>
    </row>
    <row r="24" spans="1:14" s="395" customFormat="1">
      <c r="A24" s="126" t="s">
        <v>6413</v>
      </c>
      <c r="B24" s="126" t="s">
        <v>6414</v>
      </c>
      <c r="C24" s="104">
        <v>22278.9</v>
      </c>
      <c r="D24" s="111">
        <v>1040</v>
      </c>
      <c r="E24" s="413">
        <v>0</v>
      </c>
      <c r="F24" s="414">
        <f t="shared" si="0"/>
        <v>23318.9</v>
      </c>
      <c r="G24" s="414">
        <f t="shared" si="1"/>
        <v>7426.3</v>
      </c>
      <c r="H24" s="414">
        <f t="shared" si="2"/>
        <v>3713.15</v>
      </c>
      <c r="I24" s="414">
        <f t="shared" si="3"/>
        <v>37131.5</v>
      </c>
      <c r="J24" s="414">
        <v>0</v>
      </c>
      <c r="K24" s="414">
        <f t="shared" si="4"/>
        <v>48270.95</v>
      </c>
    </row>
    <row r="25" spans="1:14" s="395" customFormat="1">
      <c r="A25" s="126" t="s">
        <v>6419</v>
      </c>
      <c r="B25" s="126" t="s">
        <v>6420</v>
      </c>
      <c r="C25" s="258">
        <v>14538</v>
      </c>
      <c r="D25" s="413">
        <v>1040</v>
      </c>
      <c r="E25" s="413">
        <v>0</v>
      </c>
      <c r="F25" s="414">
        <f t="shared" si="0"/>
        <v>15578</v>
      </c>
      <c r="G25" s="414">
        <f t="shared" si="1"/>
        <v>4846</v>
      </c>
      <c r="H25" s="414">
        <f t="shared" si="2"/>
        <v>2423</v>
      </c>
      <c r="I25" s="414">
        <f t="shared" si="3"/>
        <v>24230</v>
      </c>
      <c r="J25" s="414">
        <v>0</v>
      </c>
      <c r="K25" s="414">
        <f t="shared" si="4"/>
        <v>31499</v>
      </c>
    </row>
    <row r="26" spans="1:14" s="395" customFormat="1">
      <c r="A26" s="126" t="s">
        <v>6448</v>
      </c>
      <c r="B26" s="126" t="s">
        <v>6449</v>
      </c>
      <c r="C26" s="258">
        <v>28650.6</v>
      </c>
      <c r="D26" s="413">
        <v>0</v>
      </c>
      <c r="E26" s="413">
        <v>0</v>
      </c>
      <c r="F26" s="414">
        <f t="shared" si="0"/>
        <v>28650.6</v>
      </c>
      <c r="G26" s="414">
        <f t="shared" si="1"/>
        <v>9550.2000000000007</v>
      </c>
      <c r="H26" s="414">
        <f t="shared" si="2"/>
        <v>4775.1000000000004</v>
      </c>
      <c r="I26" s="414">
        <f t="shared" si="3"/>
        <v>47751</v>
      </c>
      <c r="J26" s="414">
        <v>0</v>
      </c>
      <c r="K26" s="414">
        <f t="shared" si="4"/>
        <v>62076.3</v>
      </c>
    </row>
    <row r="27" spans="1:14" s="395" customFormat="1">
      <c r="A27" s="548"/>
      <c r="B27" s="548"/>
      <c r="C27" s="551"/>
      <c r="D27" s="551"/>
      <c r="E27" s="551"/>
      <c r="F27" s="551"/>
      <c r="G27" s="551"/>
      <c r="H27" s="551"/>
      <c r="I27" s="551"/>
      <c r="J27" s="551"/>
      <c r="K27" s="549"/>
    </row>
    <row r="28" spans="1:14" s="395" customFormat="1">
      <c r="A28" s="509"/>
      <c r="B28" s="206"/>
      <c r="C28" s="509"/>
      <c r="D28" s="509"/>
      <c r="E28" s="509"/>
      <c r="F28" s="509"/>
      <c r="G28" s="509"/>
      <c r="H28" s="509"/>
      <c r="I28" s="509"/>
      <c r="J28" s="509"/>
      <c r="K28" s="509"/>
    </row>
    <row r="29" spans="1:14" s="395" customFormat="1">
      <c r="A29" s="1336" t="s">
        <v>6363</v>
      </c>
      <c r="B29" s="1336"/>
      <c r="C29" s="1336"/>
      <c r="D29" s="190" t="s">
        <v>529</v>
      </c>
      <c r="E29" s="190" t="s">
        <v>529</v>
      </c>
      <c r="F29" s="190" t="s">
        <v>529</v>
      </c>
      <c r="G29" s="190" t="s">
        <v>529</v>
      </c>
      <c r="H29" s="190" t="s">
        <v>529</v>
      </c>
      <c r="I29" s="190" t="s">
        <v>529</v>
      </c>
      <c r="J29" s="190" t="s">
        <v>529</v>
      </c>
      <c r="K29" s="190" t="s">
        <v>529</v>
      </c>
    </row>
    <row r="30" spans="1:14" s="395" customFormat="1" ht="16.5" customHeight="1">
      <c r="A30" s="1263" t="s">
        <v>4283</v>
      </c>
      <c r="B30" s="1263" t="s">
        <v>4159</v>
      </c>
      <c r="C30" s="1335" t="s">
        <v>4285</v>
      </c>
      <c r="D30" s="1335" t="s">
        <v>4285</v>
      </c>
      <c r="E30" s="1335" t="s">
        <v>4285</v>
      </c>
      <c r="F30" s="1335" t="s">
        <v>4285</v>
      </c>
      <c r="G30" s="1335" t="s">
        <v>4286</v>
      </c>
      <c r="H30" s="1335" t="s">
        <v>4286</v>
      </c>
      <c r="I30" s="1335" t="s">
        <v>4286</v>
      </c>
      <c r="J30" s="1335" t="s">
        <v>4286</v>
      </c>
      <c r="K30" s="1335" t="s">
        <v>4286</v>
      </c>
    </row>
    <row r="31" spans="1:14" s="395" customFormat="1" ht="27.6">
      <c r="A31" s="1263" t="s">
        <v>4283</v>
      </c>
      <c r="B31" s="1263" t="s">
        <v>6362</v>
      </c>
      <c r="C31" s="602" t="s">
        <v>4287</v>
      </c>
      <c r="D31" s="602" t="s">
        <v>4288</v>
      </c>
      <c r="E31" s="602" t="s">
        <v>4289</v>
      </c>
      <c r="F31" s="602" t="s">
        <v>4290</v>
      </c>
      <c r="G31" s="602" t="s">
        <v>4291</v>
      </c>
      <c r="H31" s="602" t="s">
        <v>4292</v>
      </c>
      <c r="I31" s="602" t="s">
        <v>4293</v>
      </c>
      <c r="J31" s="602" t="s">
        <v>4294</v>
      </c>
      <c r="K31" s="602" t="s">
        <v>4290</v>
      </c>
    </row>
    <row r="32" spans="1:14" s="395" customFormat="1" ht="15.6">
      <c r="A32" s="412" t="s">
        <v>6387</v>
      </c>
      <c r="B32" s="412" t="s">
        <v>6388</v>
      </c>
      <c r="C32" s="258">
        <v>28650.6</v>
      </c>
      <c r="D32" s="413">
        <v>0</v>
      </c>
      <c r="E32" s="413">
        <v>0</v>
      </c>
      <c r="F32" s="414">
        <f t="shared" ref="F32:F55" si="5">+C32+E32+D32</f>
        <v>28650.6</v>
      </c>
      <c r="G32" s="414">
        <f t="shared" ref="G32:G55" si="6">+(C32/30)*10</f>
        <v>9550.2000000000007</v>
      </c>
      <c r="H32" s="414">
        <f t="shared" ref="H32:H55" si="7">+(C32/30)*5</f>
        <v>4775.1000000000004</v>
      </c>
      <c r="I32" s="414">
        <f t="shared" ref="I32:I55" si="8">+(C32/30)*50</f>
        <v>47751</v>
      </c>
      <c r="J32" s="414">
        <v>0</v>
      </c>
      <c r="K32" s="414">
        <f>+G32+H32+I32+J32</f>
        <v>62076.3</v>
      </c>
      <c r="M32" s="603"/>
      <c r="N32" s="601"/>
    </row>
    <row r="33" spans="1:11" s="395" customFormat="1">
      <c r="A33" s="412" t="s">
        <v>6397</v>
      </c>
      <c r="B33" s="412" t="s">
        <v>6398</v>
      </c>
      <c r="C33" s="258">
        <v>21941.4</v>
      </c>
      <c r="D33" s="111">
        <v>1040</v>
      </c>
      <c r="E33" s="413">
        <v>0</v>
      </c>
      <c r="F33" s="414">
        <f t="shared" si="5"/>
        <v>22981.4</v>
      </c>
      <c r="G33" s="414">
        <f t="shared" si="6"/>
        <v>7313.8</v>
      </c>
      <c r="H33" s="414">
        <f t="shared" si="7"/>
        <v>3656.9</v>
      </c>
      <c r="I33" s="414">
        <f t="shared" si="8"/>
        <v>36569</v>
      </c>
      <c r="J33" s="414">
        <v>0</v>
      </c>
      <c r="K33" s="414">
        <f t="shared" ref="K33:K55" si="9">+G33+H33+I33+J33</f>
        <v>47539.7</v>
      </c>
    </row>
    <row r="34" spans="1:11" s="395" customFormat="1">
      <c r="A34" s="412" t="s">
        <v>6405</v>
      </c>
      <c r="B34" s="412" t="s">
        <v>6406</v>
      </c>
      <c r="C34" s="258">
        <v>20124.599999999999</v>
      </c>
      <c r="D34" s="413">
        <v>1040</v>
      </c>
      <c r="E34" s="413">
        <v>0</v>
      </c>
      <c r="F34" s="414">
        <f t="shared" si="5"/>
        <v>21164.6</v>
      </c>
      <c r="G34" s="414">
        <f t="shared" si="6"/>
        <v>6708.1999999999989</v>
      </c>
      <c r="H34" s="414">
        <f t="shared" si="7"/>
        <v>3354.0999999999995</v>
      </c>
      <c r="I34" s="414">
        <f t="shared" si="8"/>
        <v>33541</v>
      </c>
      <c r="J34" s="414">
        <v>0</v>
      </c>
      <c r="K34" s="414">
        <f t="shared" si="9"/>
        <v>43603.3</v>
      </c>
    </row>
    <row r="35" spans="1:11" s="395" customFormat="1">
      <c r="A35" s="412" t="s">
        <v>6407</v>
      </c>
      <c r="B35" s="412" t="s">
        <v>6408</v>
      </c>
      <c r="C35" s="258">
        <v>18414.900000000001</v>
      </c>
      <c r="D35" s="413">
        <v>1040</v>
      </c>
      <c r="E35" s="413">
        <v>0</v>
      </c>
      <c r="F35" s="414">
        <f t="shared" si="5"/>
        <v>19454.900000000001</v>
      </c>
      <c r="G35" s="414">
        <f t="shared" si="6"/>
        <v>6138.3</v>
      </c>
      <c r="H35" s="414">
        <f t="shared" si="7"/>
        <v>3069.15</v>
      </c>
      <c r="I35" s="414">
        <f t="shared" si="8"/>
        <v>30691.500000000004</v>
      </c>
      <c r="J35" s="414">
        <v>0</v>
      </c>
      <c r="K35" s="414">
        <f t="shared" si="9"/>
        <v>39898.950000000004</v>
      </c>
    </row>
    <row r="36" spans="1:11" s="395" customFormat="1">
      <c r="A36" s="412" t="s">
        <v>6411</v>
      </c>
      <c r="B36" s="412" t="s">
        <v>6412</v>
      </c>
      <c r="C36" s="258">
        <v>17733.900000000001</v>
      </c>
      <c r="D36" s="413">
        <v>1040</v>
      </c>
      <c r="E36" s="413">
        <v>0</v>
      </c>
      <c r="F36" s="414">
        <f t="shared" si="5"/>
        <v>18773.900000000001</v>
      </c>
      <c r="G36" s="414">
        <f t="shared" si="6"/>
        <v>5911.3</v>
      </c>
      <c r="H36" s="414">
        <f t="shared" si="7"/>
        <v>2955.65</v>
      </c>
      <c r="I36" s="414">
        <f t="shared" si="8"/>
        <v>29556.5</v>
      </c>
      <c r="J36" s="414">
        <v>0</v>
      </c>
      <c r="K36" s="414">
        <f t="shared" si="9"/>
        <v>38423.449999999997</v>
      </c>
    </row>
    <row r="37" spans="1:11" s="395" customFormat="1">
      <c r="A37" s="412" t="s">
        <v>6415</v>
      </c>
      <c r="B37" s="412" t="s">
        <v>6416</v>
      </c>
      <c r="C37" s="258">
        <v>16777.8</v>
      </c>
      <c r="D37" s="413">
        <v>1040</v>
      </c>
      <c r="E37" s="413">
        <v>0</v>
      </c>
      <c r="F37" s="414">
        <f t="shared" si="5"/>
        <v>17817.8</v>
      </c>
      <c r="G37" s="414">
        <f t="shared" si="6"/>
        <v>5592.6</v>
      </c>
      <c r="H37" s="414">
        <f t="shared" si="7"/>
        <v>2796.3</v>
      </c>
      <c r="I37" s="414">
        <f t="shared" si="8"/>
        <v>27963</v>
      </c>
      <c r="J37" s="414">
        <v>0</v>
      </c>
      <c r="K37" s="414">
        <f t="shared" si="9"/>
        <v>36351.9</v>
      </c>
    </row>
    <row r="38" spans="1:11" s="395" customFormat="1">
      <c r="A38" s="412" t="s">
        <v>6417</v>
      </c>
      <c r="B38" s="412" t="s">
        <v>6418</v>
      </c>
      <c r="C38" s="258">
        <v>16015.2</v>
      </c>
      <c r="D38" s="413">
        <v>1040</v>
      </c>
      <c r="E38" s="413">
        <v>0</v>
      </c>
      <c r="F38" s="414">
        <f t="shared" si="5"/>
        <v>17055.2</v>
      </c>
      <c r="G38" s="414">
        <f t="shared" si="6"/>
        <v>5338.4000000000005</v>
      </c>
      <c r="H38" s="414">
        <f t="shared" si="7"/>
        <v>2669.2000000000003</v>
      </c>
      <c r="I38" s="414">
        <f t="shared" si="8"/>
        <v>26692</v>
      </c>
      <c r="J38" s="414">
        <v>0</v>
      </c>
      <c r="K38" s="414">
        <f t="shared" si="9"/>
        <v>34699.599999999999</v>
      </c>
    </row>
    <row r="39" spans="1:11" s="395" customFormat="1">
      <c r="A39" s="412" t="s">
        <v>6421</v>
      </c>
      <c r="B39" s="412" t="s">
        <v>6422</v>
      </c>
      <c r="C39" s="258">
        <v>14538</v>
      </c>
      <c r="D39" s="413">
        <v>1040</v>
      </c>
      <c r="E39" s="413">
        <v>0</v>
      </c>
      <c r="F39" s="414">
        <f t="shared" si="5"/>
        <v>15578</v>
      </c>
      <c r="G39" s="414">
        <f t="shared" si="6"/>
        <v>4846</v>
      </c>
      <c r="H39" s="414">
        <f t="shared" si="7"/>
        <v>2423</v>
      </c>
      <c r="I39" s="414">
        <f t="shared" si="8"/>
        <v>24230</v>
      </c>
      <c r="J39" s="414">
        <v>0</v>
      </c>
      <c r="K39" s="414">
        <f t="shared" si="9"/>
        <v>31499</v>
      </c>
    </row>
    <row r="40" spans="1:11" s="395" customFormat="1">
      <c r="A40" s="412" t="s">
        <v>6423</v>
      </c>
      <c r="B40" s="412" t="s">
        <v>6424</v>
      </c>
      <c r="C40" s="258">
        <v>14534.7</v>
      </c>
      <c r="D40" s="413">
        <v>1040</v>
      </c>
      <c r="E40" s="413">
        <v>0</v>
      </c>
      <c r="F40" s="414">
        <f t="shared" si="5"/>
        <v>15574.7</v>
      </c>
      <c r="G40" s="414">
        <f t="shared" si="6"/>
        <v>4844.8999999999996</v>
      </c>
      <c r="H40" s="414">
        <f t="shared" si="7"/>
        <v>2422.4499999999998</v>
      </c>
      <c r="I40" s="414">
        <f t="shared" si="8"/>
        <v>24224.5</v>
      </c>
      <c r="J40" s="414">
        <v>0</v>
      </c>
      <c r="K40" s="414">
        <f t="shared" si="9"/>
        <v>31491.85</v>
      </c>
    </row>
    <row r="41" spans="1:11" s="395" customFormat="1">
      <c r="A41" s="412" t="s">
        <v>6425</v>
      </c>
      <c r="B41" s="412" t="s">
        <v>6426</v>
      </c>
      <c r="C41" s="258">
        <v>14022</v>
      </c>
      <c r="D41" s="413">
        <v>1040</v>
      </c>
      <c r="E41" s="413">
        <v>0</v>
      </c>
      <c r="F41" s="414">
        <f t="shared" si="5"/>
        <v>15062</v>
      </c>
      <c r="G41" s="414">
        <f t="shared" si="6"/>
        <v>4674</v>
      </c>
      <c r="H41" s="414">
        <f t="shared" si="7"/>
        <v>2337</v>
      </c>
      <c r="I41" s="414">
        <f t="shared" si="8"/>
        <v>23370</v>
      </c>
      <c r="J41" s="414">
        <v>0</v>
      </c>
      <c r="K41" s="414">
        <f t="shared" si="9"/>
        <v>30381</v>
      </c>
    </row>
    <row r="42" spans="1:11" s="395" customFormat="1">
      <c r="A42" s="412" t="s">
        <v>6427</v>
      </c>
      <c r="B42" s="412" t="s">
        <v>5499</v>
      </c>
      <c r="C42" s="258">
        <v>14022</v>
      </c>
      <c r="D42" s="413">
        <v>1040</v>
      </c>
      <c r="E42" s="413">
        <v>0</v>
      </c>
      <c r="F42" s="414">
        <f t="shared" si="5"/>
        <v>15062</v>
      </c>
      <c r="G42" s="414">
        <f t="shared" si="6"/>
        <v>4674</v>
      </c>
      <c r="H42" s="414">
        <f t="shared" si="7"/>
        <v>2337</v>
      </c>
      <c r="I42" s="414">
        <f t="shared" si="8"/>
        <v>23370</v>
      </c>
      <c r="J42" s="414">
        <v>0</v>
      </c>
      <c r="K42" s="414">
        <f t="shared" si="9"/>
        <v>30381</v>
      </c>
    </row>
    <row r="43" spans="1:11" s="395" customFormat="1">
      <c r="A43" s="412" t="s">
        <v>6428</v>
      </c>
      <c r="B43" s="412" t="s">
        <v>6429</v>
      </c>
      <c r="C43" s="258">
        <v>12000.6</v>
      </c>
      <c r="D43" s="413">
        <v>1040</v>
      </c>
      <c r="E43" s="413">
        <v>0</v>
      </c>
      <c r="F43" s="414">
        <f t="shared" si="5"/>
        <v>13040.6</v>
      </c>
      <c r="G43" s="414">
        <f t="shared" si="6"/>
        <v>4000.2000000000003</v>
      </c>
      <c r="H43" s="414">
        <f t="shared" si="7"/>
        <v>2000.1000000000001</v>
      </c>
      <c r="I43" s="414">
        <f t="shared" si="8"/>
        <v>20001.000000000004</v>
      </c>
      <c r="J43" s="414">
        <v>0</v>
      </c>
      <c r="K43" s="414">
        <f t="shared" si="9"/>
        <v>26001.300000000003</v>
      </c>
    </row>
    <row r="44" spans="1:11" s="395" customFormat="1">
      <c r="A44" s="412" t="s">
        <v>6430</v>
      </c>
      <c r="B44" s="412" t="s">
        <v>4199</v>
      </c>
      <c r="C44" s="258">
        <v>11509.5</v>
      </c>
      <c r="D44" s="413">
        <v>1040</v>
      </c>
      <c r="E44" s="413">
        <v>0</v>
      </c>
      <c r="F44" s="414">
        <f t="shared" si="5"/>
        <v>12549.5</v>
      </c>
      <c r="G44" s="414">
        <f t="shared" si="6"/>
        <v>3836.5</v>
      </c>
      <c r="H44" s="414">
        <f t="shared" si="7"/>
        <v>1918.25</v>
      </c>
      <c r="I44" s="414">
        <f t="shared" si="8"/>
        <v>19182.5</v>
      </c>
      <c r="J44" s="414">
        <v>0</v>
      </c>
      <c r="K44" s="414">
        <f t="shared" si="9"/>
        <v>24937.25</v>
      </c>
    </row>
    <row r="45" spans="1:11" s="395" customFormat="1">
      <c r="A45" s="412" t="s">
        <v>6431</v>
      </c>
      <c r="B45" s="412" t="s">
        <v>6432</v>
      </c>
      <c r="C45" s="258">
        <v>11195.1</v>
      </c>
      <c r="D45" s="413">
        <v>1040</v>
      </c>
      <c r="E45" s="413">
        <v>0</v>
      </c>
      <c r="F45" s="414">
        <f t="shared" si="5"/>
        <v>12235.1</v>
      </c>
      <c r="G45" s="414">
        <f t="shared" si="6"/>
        <v>3731.7000000000003</v>
      </c>
      <c r="H45" s="414">
        <f t="shared" si="7"/>
        <v>1865.8500000000001</v>
      </c>
      <c r="I45" s="414">
        <f t="shared" si="8"/>
        <v>18658.5</v>
      </c>
      <c r="J45" s="414">
        <v>0</v>
      </c>
      <c r="K45" s="414">
        <f t="shared" si="9"/>
        <v>24256.05</v>
      </c>
    </row>
    <row r="46" spans="1:11" s="395" customFormat="1">
      <c r="A46" s="412" t="s">
        <v>6433</v>
      </c>
      <c r="B46" s="412" t="s">
        <v>6434</v>
      </c>
      <c r="C46" s="258">
        <v>11195.1</v>
      </c>
      <c r="D46" s="413">
        <v>1040</v>
      </c>
      <c r="E46" s="413">
        <v>0</v>
      </c>
      <c r="F46" s="414">
        <f t="shared" si="5"/>
        <v>12235.1</v>
      </c>
      <c r="G46" s="414">
        <f t="shared" si="6"/>
        <v>3731.7000000000003</v>
      </c>
      <c r="H46" s="414">
        <f t="shared" si="7"/>
        <v>1865.8500000000001</v>
      </c>
      <c r="I46" s="414">
        <f t="shared" si="8"/>
        <v>18658.5</v>
      </c>
      <c r="J46" s="414">
        <v>0</v>
      </c>
      <c r="K46" s="414">
        <f t="shared" si="9"/>
        <v>24256.05</v>
      </c>
    </row>
    <row r="47" spans="1:11" s="395" customFormat="1">
      <c r="A47" s="412" t="s">
        <v>6435</v>
      </c>
      <c r="B47" s="412" t="s">
        <v>6436</v>
      </c>
      <c r="C47" s="258">
        <v>11195.1</v>
      </c>
      <c r="D47" s="413">
        <v>1040</v>
      </c>
      <c r="E47" s="413">
        <v>0</v>
      </c>
      <c r="F47" s="414">
        <f t="shared" si="5"/>
        <v>12235.1</v>
      </c>
      <c r="G47" s="414">
        <f t="shared" si="6"/>
        <v>3731.7000000000003</v>
      </c>
      <c r="H47" s="414">
        <f t="shared" si="7"/>
        <v>1865.8500000000001</v>
      </c>
      <c r="I47" s="414">
        <f t="shared" si="8"/>
        <v>18658.5</v>
      </c>
      <c r="J47" s="414">
        <v>0</v>
      </c>
      <c r="K47" s="414">
        <f t="shared" si="9"/>
        <v>24256.05</v>
      </c>
    </row>
    <row r="48" spans="1:11" s="395" customFormat="1">
      <c r="A48" s="412" t="s">
        <v>6437</v>
      </c>
      <c r="B48" s="412" t="s">
        <v>6438</v>
      </c>
      <c r="C48" s="258">
        <v>11126.4</v>
      </c>
      <c r="D48" s="413">
        <v>1040</v>
      </c>
      <c r="E48" s="413">
        <v>0</v>
      </c>
      <c r="F48" s="414">
        <f t="shared" si="5"/>
        <v>12166.4</v>
      </c>
      <c r="G48" s="414">
        <f t="shared" si="6"/>
        <v>3708.8</v>
      </c>
      <c r="H48" s="414">
        <f t="shared" si="7"/>
        <v>1854.4</v>
      </c>
      <c r="I48" s="414">
        <f t="shared" si="8"/>
        <v>18544</v>
      </c>
      <c r="J48" s="414">
        <v>0</v>
      </c>
      <c r="K48" s="414">
        <f t="shared" si="9"/>
        <v>24107.200000000001</v>
      </c>
    </row>
    <row r="49" spans="1:11" s="395" customFormat="1">
      <c r="A49" s="412" t="s">
        <v>6439</v>
      </c>
      <c r="B49" s="412" t="s">
        <v>6440</v>
      </c>
      <c r="C49" s="258">
        <v>10623.6</v>
      </c>
      <c r="D49" s="413">
        <v>1040</v>
      </c>
      <c r="E49" s="413">
        <v>0</v>
      </c>
      <c r="F49" s="414">
        <f t="shared" si="5"/>
        <v>11663.6</v>
      </c>
      <c r="G49" s="414">
        <f t="shared" si="6"/>
        <v>3541.2</v>
      </c>
      <c r="H49" s="414">
        <f t="shared" si="7"/>
        <v>1770.6</v>
      </c>
      <c r="I49" s="414">
        <f t="shared" si="8"/>
        <v>17706</v>
      </c>
      <c r="J49" s="414">
        <v>0</v>
      </c>
      <c r="K49" s="414">
        <f t="shared" si="9"/>
        <v>23017.8</v>
      </c>
    </row>
    <row r="50" spans="1:11" s="395" customFormat="1">
      <c r="A50" s="412" t="s">
        <v>6441</v>
      </c>
      <c r="B50" s="412" t="s">
        <v>6442</v>
      </c>
      <c r="C50" s="258">
        <v>10623.6</v>
      </c>
      <c r="D50" s="413">
        <v>1040</v>
      </c>
      <c r="E50" s="413">
        <v>0</v>
      </c>
      <c r="F50" s="414">
        <f t="shared" si="5"/>
        <v>11663.6</v>
      </c>
      <c r="G50" s="414">
        <f t="shared" si="6"/>
        <v>3541.2</v>
      </c>
      <c r="H50" s="414">
        <f t="shared" si="7"/>
        <v>1770.6</v>
      </c>
      <c r="I50" s="414">
        <f t="shared" si="8"/>
        <v>17706</v>
      </c>
      <c r="J50" s="414">
        <v>0</v>
      </c>
      <c r="K50" s="414">
        <f t="shared" si="9"/>
        <v>23017.8</v>
      </c>
    </row>
    <row r="51" spans="1:11" s="395" customFormat="1">
      <c r="A51" s="412" t="s">
        <v>6443</v>
      </c>
      <c r="B51" s="412" t="s">
        <v>6444</v>
      </c>
      <c r="C51" s="258">
        <v>10623.6</v>
      </c>
      <c r="D51" s="413">
        <v>1040</v>
      </c>
      <c r="E51" s="413">
        <v>0</v>
      </c>
      <c r="F51" s="414">
        <f t="shared" si="5"/>
        <v>11663.6</v>
      </c>
      <c r="G51" s="414">
        <f t="shared" si="6"/>
        <v>3541.2</v>
      </c>
      <c r="H51" s="414">
        <f t="shared" si="7"/>
        <v>1770.6</v>
      </c>
      <c r="I51" s="414">
        <f t="shared" si="8"/>
        <v>17706</v>
      </c>
      <c r="J51" s="414">
        <v>0</v>
      </c>
      <c r="K51" s="414">
        <f t="shared" si="9"/>
        <v>23017.8</v>
      </c>
    </row>
    <row r="52" spans="1:11" s="395" customFormat="1">
      <c r="A52" s="412" t="s">
        <v>6445</v>
      </c>
      <c r="B52" s="412" t="s">
        <v>5451</v>
      </c>
      <c r="C52" s="258">
        <v>10596.6</v>
      </c>
      <c r="D52" s="413">
        <v>1040</v>
      </c>
      <c r="E52" s="413">
        <v>0</v>
      </c>
      <c r="F52" s="414">
        <f t="shared" si="5"/>
        <v>11636.6</v>
      </c>
      <c r="G52" s="414">
        <f t="shared" si="6"/>
        <v>3532.2000000000003</v>
      </c>
      <c r="H52" s="414">
        <f t="shared" si="7"/>
        <v>1766.1000000000001</v>
      </c>
      <c r="I52" s="414">
        <f t="shared" si="8"/>
        <v>17661</v>
      </c>
      <c r="J52" s="414">
        <v>0</v>
      </c>
      <c r="K52" s="414">
        <f t="shared" si="9"/>
        <v>22959.3</v>
      </c>
    </row>
    <row r="53" spans="1:11" s="395" customFormat="1">
      <c r="A53" s="154" t="s">
        <v>6446</v>
      </c>
      <c r="B53" s="154" t="s">
        <v>6447</v>
      </c>
      <c r="C53" s="146">
        <v>19467</v>
      </c>
      <c r="D53" s="413">
        <v>0</v>
      </c>
      <c r="E53" s="413">
        <v>0</v>
      </c>
      <c r="F53" s="414">
        <f t="shared" si="5"/>
        <v>19467</v>
      </c>
      <c r="G53" s="414">
        <f t="shared" si="6"/>
        <v>6489</v>
      </c>
      <c r="H53" s="414">
        <f t="shared" si="7"/>
        <v>3244.5</v>
      </c>
      <c r="I53" s="414">
        <f t="shared" si="8"/>
        <v>32445</v>
      </c>
      <c r="J53" s="414">
        <v>0</v>
      </c>
      <c r="K53" s="414">
        <f t="shared" si="9"/>
        <v>42178.5</v>
      </c>
    </row>
    <row r="54" spans="1:11" s="395" customFormat="1">
      <c r="A54" s="412" t="s">
        <v>6450</v>
      </c>
      <c r="B54" s="412" t="s">
        <v>6451</v>
      </c>
      <c r="C54" s="146">
        <v>24109.200000000001</v>
      </c>
      <c r="D54" s="413">
        <v>0</v>
      </c>
      <c r="E54" s="413">
        <v>0</v>
      </c>
      <c r="F54" s="414">
        <f t="shared" si="5"/>
        <v>24109.200000000001</v>
      </c>
      <c r="G54" s="414">
        <f t="shared" si="6"/>
        <v>8036.4</v>
      </c>
      <c r="H54" s="414">
        <f t="shared" si="7"/>
        <v>4018.2</v>
      </c>
      <c r="I54" s="414">
        <f t="shared" si="8"/>
        <v>40182</v>
      </c>
      <c r="J54" s="414">
        <v>0</v>
      </c>
      <c r="K54" s="414">
        <f t="shared" si="9"/>
        <v>52236.6</v>
      </c>
    </row>
    <row r="55" spans="1:11" s="395" customFormat="1">
      <c r="A55" s="412" t="s">
        <v>6452</v>
      </c>
      <c r="B55" s="412" t="s">
        <v>6453</v>
      </c>
      <c r="C55" s="146">
        <v>16222.5</v>
      </c>
      <c r="D55" s="413">
        <v>0</v>
      </c>
      <c r="E55" s="413">
        <v>0</v>
      </c>
      <c r="F55" s="414">
        <f t="shared" si="5"/>
        <v>16222.5</v>
      </c>
      <c r="G55" s="414">
        <f t="shared" si="6"/>
        <v>5407.5</v>
      </c>
      <c r="H55" s="414">
        <f t="shared" si="7"/>
        <v>2703.75</v>
      </c>
      <c r="I55" s="414">
        <f t="shared" si="8"/>
        <v>27037.5</v>
      </c>
      <c r="J55" s="414">
        <v>0</v>
      </c>
      <c r="K55" s="414">
        <f t="shared" si="9"/>
        <v>35148.75</v>
      </c>
    </row>
    <row r="56" spans="1:11" s="395" customFormat="1">
      <c r="A56" s="207"/>
      <c r="B56" s="207"/>
      <c r="C56" s="394"/>
      <c r="D56" s="394"/>
      <c r="E56" s="394"/>
      <c r="F56" s="394"/>
      <c r="G56" s="394"/>
      <c r="H56" s="394"/>
      <c r="I56" s="394"/>
      <c r="J56" s="394"/>
      <c r="K56" s="394"/>
    </row>
    <row r="58" spans="1:11" ht="15.6">
      <c r="B58" s="370"/>
      <c r="C58" s="371"/>
      <c r="D58" s="371"/>
      <c r="E58" s="371"/>
      <c r="F58" s="371"/>
    </row>
  </sheetData>
  <mergeCells count="15">
    <mergeCell ref="A30:A31"/>
    <mergeCell ref="B30:B31"/>
    <mergeCell ref="C30:F30"/>
    <mergeCell ref="G30:K30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9:C29"/>
  </mergeCells>
  <printOptions horizontalCentered="1"/>
  <pageMargins left="0.59055118110236227" right="0.59055118110236227" top="1.1811023622047245" bottom="0.78740157480314965" header="0.39370078740157483" footer="0.39370078740157483"/>
  <pageSetup scale="70" fitToHeight="0" orientation="landscape" r:id="rId1"/>
  <rowBreaks count="1" manualBreakCount="1">
    <brk id="40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38"/>
  <sheetViews>
    <sheetView showGridLines="0" topLeftCell="A3" zoomScaleNormal="100" zoomScaleSheetLayoutView="90" workbookViewId="0"/>
  </sheetViews>
  <sheetFormatPr baseColWidth="10" defaultColWidth="11.44140625" defaultRowHeight="15"/>
  <cols>
    <col min="1" max="1" width="22.5546875" style="207" customWidth="1"/>
    <col min="2" max="2" width="52" style="207" customWidth="1"/>
    <col min="3" max="3" width="23.44140625" style="207" customWidth="1"/>
    <col min="4" max="4" width="24.6640625" style="207" customWidth="1"/>
    <col min="5" max="5" width="23.33203125" style="207" customWidth="1"/>
    <col min="6" max="181" width="11.44140625" style="164"/>
    <col min="182" max="16384" width="11.44140625" style="165"/>
  </cols>
  <sheetData>
    <row r="1" spans="1:181">
      <c r="A1" s="163"/>
      <c r="B1" s="163"/>
      <c r="C1" s="163"/>
      <c r="D1" s="163"/>
      <c r="E1" s="163"/>
    </row>
    <row r="2" spans="1:181" ht="15.6">
      <c r="A2" s="1288" t="s">
        <v>4095</v>
      </c>
      <c r="B2" s="1288"/>
      <c r="C2" s="1288"/>
      <c r="D2" s="1288"/>
      <c r="E2" s="1288"/>
    </row>
    <row r="3" spans="1:181" ht="15.6">
      <c r="A3" s="1288" t="s">
        <v>6454</v>
      </c>
      <c r="B3" s="1288"/>
      <c r="C3" s="1288"/>
      <c r="D3" s="1288"/>
      <c r="E3" s="1288"/>
    </row>
    <row r="4" spans="1:181" ht="15.6">
      <c r="A4" s="1288" t="s">
        <v>4903</v>
      </c>
      <c r="B4" s="1288"/>
      <c r="C4" s="1288"/>
      <c r="D4" s="1288"/>
      <c r="E4" s="1288"/>
    </row>
    <row r="5" spans="1:181" ht="15.6">
      <c r="A5" s="1288" t="s">
        <v>4156</v>
      </c>
      <c r="B5" s="1288"/>
      <c r="C5" s="1288"/>
      <c r="D5" s="1288"/>
      <c r="E5" s="1288"/>
    </row>
    <row r="6" spans="1:181">
      <c r="A6" s="1296" t="s">
        <v>4157</v>
      </c>
      <c r="B6" s="1296" t="s">
        <v>4157</v>
      </c>
      <c r="C6" s="1296" t="s">
        <v>4157</v>
      </c>
      <c r="D6" s="1296" t="s">
        <v>4157</v>
      </c>
      <c r="E6" s="1296" t="s">
        <v>4157</v>
      </c>
    </row>
    <row r="7" spans="1:181" ht="15.6">
      <c r="A7" s="604"/>
      <c r="B7" s="604"/>
      <c r="C7" s="604"/>
      <c r="D7" s="604"/>
      <c r="E7" s="604"/>
    </row>
    <row r="8" spans="1:181" s="167" customFormat="1" ht="13.8">
      <c r="A8" s="1251" t="s">
        <v>4158</v>
      </c>
      <c r="B8" s="1251" t="s">
        <v>4159</v>
      </c>
      <c r="C8" s="1251" t="s">
        <v>4160</v>
      </c>
      <c r="D8" s="1251" t="s">
        <v>4161</v>
      </c>
      <c r="E8" s="1251" t="s">
        <v>4161</v>
      </c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6"/>
      <c r="CM8" s="166"/>
      <c r="CN8" s="166"/>
      <c r="CO8" s="166"/>
      <c r="CP8" s="166"/>
      <c r="CQ8" s="166"/>
      <c r="CR8" s="166"/>
      <c r="CS8" s="166"/>
      <c r="CT8" s="166"/>
      <c r="CU8" s="166"/>
      <c r="CV8" s="166"/>
      <c r="CW8" s="166"/>
      <c r="CX8" s="166"/>
      <c r="CY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L8" s="166"/>
      <c r="DM8" s="166"/>
      <c r="DN8" s="166"/>
      <c r="DO8" s="166"/>
      <c r="DP8" s="166"/>
      <c r="DQ8" s="166"/>
      <c r="DR8" s="166"/>
      <c r="DS8" s="166"/>
      <c r="DT8" s="166"/>
      <c r="DU8" s="166"/>
      <c r="DV8" s="166"/>
      <c r="DW8" s="166"/>
      <c r="DX8" s="166"/>
      <c r="DY8" s="166"/>
      <c r="DZ8" s="166"/>
      <c r="EA8" s="166"/>
      <c r="EB8" s="166"/>
      <c r="EC8" s="166"/>
      <c r="ED8" s="166"/>
      <c r="EE8" s="166"/>
      <c r="EF8" s="166"/>
      <c r="EG8" s="166"/>
      <c r="EH8" s="166"/>
      <c r="EI8" s="166"/>
      <c r="EJ8" s="166"/>
      <c r="EK8" s="166"/>
      <c r="EL8" s="166"/>
      <c r="EM8" s="166"/>
      <c r="EN8" s="166"/>
      <c r="EO8" s="166"/>
      <c r="EP8" s="166"/>
      <c r="EQ8" s="166"/>
      <c r="ER8" s="166"/>
      <c r="ES8" s="166"/>
      <c r="ET8" s="166"/>
      <c r="EU8" s="166"/>
      <c r="EV8" s="166"/>
      <c r="EW8" s="166"/>
      <c r="EX8" s="166"/>
      <c r="EY8" s="166"/>
      <c r="EZ8" s="166"/>
      <c r="FA8" s="166"/>
      <c r="FB8" s="166"/>
      <c r="FC8" s="166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166"/>
      <c r="FR8" s="166"/>
      <c r="FS8" s="166"/>
      <c r="FT8" s="166"/>
      <c r="FU8" s="166"/>
      <c r="FV8" s="166"/>
      <c r="FW8" s="166"/>
      <c r="FX8" s="166"/>
      <c r="FY8" s="166"/>
    </row>
    <row r="9" spans="1:181" s="167" customFormat="1" ht="13.8">
      <c r="A9" s="1251" t="s">
        <v>4158</v>
      </c>
      <c r="B9" s="1251" t="s">
        <v>4159</v>
      </c>
      <c r="C9" s="1251" t="s">
        <v>4160</v>
      </c>
      <c r="D9" s="110" t="s">
        <v>4162</v>
      </c>
      <c r="E9" s="110" t="s">
        <v>4163</v>
      </c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6"/>
      <c r="CM9" s="166"/>
      <c r="CN9" s="166"/>
      <c r="CO9" s="166"/>
      <c r="CP9" s="166"/>
      <c r="CQ9" s="166"/>
      <c r="CR9" s="166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L9" s="166"/>
      <c r="DM9" s="166"/>
      <c r="DN9" s="166"/>
      <c r="DO9" s="166"/>
      <c r="DP9" s="166"/>
      <c r="DQ9" s="166"/>
      <c r="DR9" s="166"/>
      <c r="DS9" s="166"/>
      <c r="DT9" s="166"/>
      <c r="DU9" s="166"/>
      <c r="DV9" s="166"/>
      <c r="DW9" s="166"/>
      <c r="DX9" s="166"/>
      <c r="DY9" s="166"/>
      <c r="DZ9" s="166"/>
      <c r="EA9" s="166"/>
      <c r="EB9" s="166"/>
      <c r="EC9" s="166"/>
      <c r="ED9" s="166"/>
      <c r="EE9" s="166"/>
      <c r="EF9" s="166"/>
      <c r="EG9" s="166"/>
      <c r="EH9" s="166"/>
      <c r="EI9" s="166"/>
      <c r="EJ9" s="166"/>
      <c r="EK9" s="166"/>
      <c r="EL9" s="166"/>
      <c r="EM9" s="166"/>
      <c r="EN9" s="166"/>
      <c r="EO9" s="166"/>
      <c r="EP9" s="166"/>
      <c r="EQ9" s="166"/>
      <c r="ER9" s="166"/>
      <c r="ES9" s="166"/>
      <c r="ET9" s="166"/>
      <c r="EU9" s="166"/>
      <c r="EV9" s="166"/>
      <c r="EW9" s="166"/>
      <c r="EX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</row>
    <row r="10" spans="1:181" s="166" customFormat="1" ht="13.8">
      <c r="A10" s="51"/>
      <c r="B10" s="51"/>
      <c r="C10" s="51"/>
      <c r="D10" s="51"/>
      <c r="E10" s="51"/>
    </row>
    <row r="11" spans="1:181" s="167" customFormat="1" ht="13.8">
      <c r="A11" s="1339" t="s">
        <v>4102</v>
      </c>
      <c r="B11" s="1339" t="s">
        <v>4102</v>
      </c>
      <c r="C11" s="591"/>
      <c r="D11" s="592"/>
      <c r="E11" s="592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  <c r="EU11" s="166"/>
      <c r="EV11" s="166"/>
      <c r="EW11" s="166"/>
      <c r="EX11" s="166"/>
      <c r="EY11" s="166"/>
      <c r="EZ11" s="166"/>
      <c r="FA11" s="166"/>
      <c r="FB11" s="166"/>
      <c r="FC11" s="166"/>
      <c r="FD11" s="166"/>
      <c r="FE11" s="166"/>
      <c r="FF11" s="166"/>
      <c r="FG11" s="166"/>
      <c r="FH11" s="166"/>
      <c r="FI11" s="166"/>
      <c r="FJ11" s="166"/>
      <c r="FK11" s="166"/>
      <c r="FL11" s="166"/>
      <c r="FM11" s="166"/>
      <c r="FN11" s="166"/>
      <c r="FO11" s="166"/>
      <c r="FP11" s="166"/>
      <c r="FQ11" s="166"/>
      <c r="FR11" s="166"/>
      <c r="FS11" s="166"/>
      <c r="FT11" s="166"/>
      <c r="FU11" s="166"/>
      <c r="FV11" s="166"/>
      <c r="FW11" s="166"/>
      <c r="FX11" s="166"/>
      <c r="FY11" s="166"/>
    </row>
    <row r="12" spans="1:181" s="131" customFormat="1" ht="13.8">
      <c r="A12" s="126" t="s">
        <v>4800</v>
      </c>
      <c r="B12" s="126" t="s">
        <v>4165</v>
      </c>
      <c r="C12" s="174">
        <v>1</v>
      </c>
      <c r="D12" s="104">
        <f>22433.95*2</f>
        <v>44867.9</v>
      </c>
      <c r="E12" s="104">
        <f>22433.95*2</f>
        <v>44867.9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</row>
    <row r="13" spans="1:181" s="131" customFormat="1" ht="13.8">
      <c r="A13" s="126" t="s">
        <v>4819</v>
      </c>
      <c r="B13" s="126" t="s">
        <v>6455</v>
      </c>
      <c r="C13" s="174">
        <v>1</v>
      </c>
      <c r="D13" s="104">
        <f>14285.61*2</f>
        <v>28571.22</v>
      </c>
      <c r="E13" s="104">
        <f>14285.61*2</f>
        <v>28571.22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</row>
    <row r="14" spans="1:181" s="131" customFormat="1" ht="13.8">
      <c r="A14" s="126" t="s">
        <v>4819</v>
      </c>
      <c r="B14" s="126" t="s">
        <v>6456</v>
      </c>
      <c r="C14" s="174">
        <v>1</v>
      </c>
      <c r="D14" s="104">
        <f>14285.61*2</f>
        <v>28571.22</v>
      </c>
      <c r="E14" s="104">
        <f>14285.61*2</f>
        <v>28571.22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</row>
    <row r="15" spans="1:181" s="167" customFormat="1" ht="13.8">
      <c r="A15" s="532"/>
      <c r="B15" s="605" t="s">
        <v>4209</v>
      </c>
      <c r="C15" s="606">
        <f>SUM(C10:C14)</f>
        <v>3</v>
      </c>
      <c r="D15" s="183"/>
      <c r="E15" s="183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  <c r="DK15" s="166"/>
      <c r="DL15" s="166"/>
      <c r="DM15" s="166"/>
      <c r="DN15" s="166"/>
      <c r="DO15" s="166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  <c r="EU15" s="166"/>
      <c r="EV15" s="166"/>
      <c r="EW15" s="166"/>
      <c r="EX15" s="166"/>
      <c r="EY15" s="166"/>
      <c r="EZ15" s="166"/>
      <c r="FA15" s="166"/>
      <c r="FB15" s="166"/>
      <c r="FC15" s="166"/>
      <c r="FD15" s="166"/>
      <c r="FE15" s="166"/>
      <c r="FF15" s="166"/>
      <c r="FG15" s="166"/>
      <c r="FH15" s="166"/>
      <c r="FI15" s="166"/>
      <c r="FJ15" s="166"/>
      <c r="FK15" s="166"/>
      <c r="FL15" s="166"/>
      <c r="FM15" s="166"/>
      <c r="FN15" s="166"/>
      <c r="FO15" s="166"/>
      <c r="FP15" s="166"/>
      <c r="FQ15" s="166"/>
      <c r="FR15" s="166"/>
      <c r="FS15" s="166"/>
      <c r="FT15" s="166"/>
      <c r="FU15" s="166"/>
      <c r="FV15" s="166"/>
      <c r="FW15" s="166"/>
      <c r="FX15" s="166"/>
      <c r="FY15" s="166"/>
    </row>
    <row r="16" spans="1:181" s="166" customFormat="1" ht="13.8">
      <c r="A16" s="532"/>
      <c r="B16" s="607"/>
      <c r="C16" s="608"/>
      <c r="D16" s="183"/>
      <c r="E16" s="183"/>
    </row>
    <row r="17" spans="1:181" s="167" customFormat="1" ht="13.8">
      <c r="A17" s="137"/>
      <c r="B17" s="137"/>
      <c r="C17" s="184"/>
      <c r="D17" s="183"/>
      <c r="E17" s="183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6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  <c r="EU17" s="166"/>
      <c r="EV17" s="166"/>
      <c r="EW17" s="166"/>
      <c r="EX17" s="166"/>
      <c r="EY17" s="166"/>
      <c r="EZ17" s="166"/>
      <c r="FA17" s="166"/>
      <c r="FB17" s="166"/>
      <c r="FC17" s="166"/>
      <c r="FD17" s="166"/>
      <c r="FE17" s="166"/>
      <c r="FF17" s="166"/>
      <c r="FG17" s="166"/>
      <c r="FH17" s="166"/>
      <c r="FI17" s="166"/>
      <c r="FJ17" s="166"/>
      <c r="FK17" s="166"/>
      <c r="FL17" s="166"/>
      <c r="FM17" s="166"/>
      <c r="FN17" s="166"/>
      <c r="FO17" s="166"/>
      <c r="FP17" s="166"/>
      <c r="FQ17" s="166"/>
      <c r="FR17" s="166"/>
      <c r="FS17" s="166"/>
      <c r="FT17" s="166"/>
      <c r="FU17" s="166"/>
      <c r="FV17" s="166"/>
      <c r="FW17" s="166"/>
      <c r="FX17" s="166"/>
      <c r="FY17" s="166"/>
    </row>
    <row r="18" spans="1:181" s="167" customFormat="1" ht="13.8">
      <c r="A18" s="1276" t="s">
        <v>4103</v>
      </c>
      <c r="B18" s="1276" t="s">
        <v>4103</v>
      </c>
      <c r="C18" s="184"/>
      <c r="D18" s="183"/>
      <c r="E18" s="183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  <c r="CI18" s="166"/>
      <c r="CJ18" s="166"/>
      <c r="CK18" s="166"/>
      <c r="CL18" s="166"/>
      <c r="CM18" s="166"/>
      <c r="CN18" s="166"/>
      <c r="CO18" s="166"/>
      <c r="CP18" s="166"/>
      <c r="CQ18" s="166"/>
      <c r="CR18" s="166"/>
      <c r="CS18" s="166"/>
      <c r="CT18" s="166"/>
      <c r="CU18" s="166"/>
      <c r="CV18" s="166"/>
      <c r="CW18" s="166"/>
      <c r="CX18" s="166"/>
      <c r="CY18" s="166"/>
      <c r="CZ18" s="166"/>
      <c r="DA18" s="166"/>
      <c r="DB18" s="166"/>
      <c r="DC18" s="166"/>
      <c r="DD18" s="166"/>
      <c r="DE18" s="166"/>
      <c r="DF18" s="166"/>
      <c r="DG18" s="166"/>
      <c r="DH18" s="166"/>
      <c r="DI18" s="166"/>
      <c r="DJ18" s="166"/>
      <c r="DK18" s="166"/>
      <c r="DL18" s="166"/>
      <c r="DM18" s="166"/>
      <c r="DN18" s="166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  <c r="EU18" s="166"/>
      <c r="EV18" s="166"/>
      <c r="EW18" s="166"/>
      <c r="EX18" s="166"/>
      <c r="EY18" s="166"/>
      <c r="EZ18" s="166"/>
      <c r="FA18" s="166"/>
      <c r="FB18" s="166"/>
      <c r="FC18" s="166"/>
      <c r="FD18" s="166"/>
      <c r="FE18" s="166"/>
      <c r="FF18" s="166"/>
      <c r="FG18" s="166"/>
      <c r="FH18" s="166"/>
      <c r="FI18" s="166"/>
      <c r="FJ18" s="166"/>
      <c r="FK18" s="166"/>
      <c r="FL18" s="166"/>
      <c r="FM18" s="166"/>
      <c r="FN18" s="166"/>
      <c r="FO18" s="166"/>
      <c r="FP18" s="166"/>
      <c r="FQ18" s="166"/>
      <c r="FR18" s="166"/>
      <c r="FS18" s="166"/>
      <c r="FT18" s="166"/>
      <c r="FU18" s="166"/>
      <c r="FV18" s="166"/>
      <c r="FW18" s="166"/>
      <c r="FX18" s="166"/>
      <c r="FY18" s="166"/>
    </row>
    <row r="19" spans="1:181" s="131" customFormat="1" ht="13.8">
      <c r="A19" s="126" t="s">
        <v>4246</v>
      </c>
      <c r="B19" s="126" t="s">
        <v>4246</v>
      </c>
      <c r="C19" s="127">
        <v>0</v>
      </c>
      <c r="D19" s="104">
        <v>0</v>
      </c>
      <c r="E19" s="104">
        <v>0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</row>
    <row r="20" spans="1:181" s="167" customFormat="1" ht="13.8">
      <c r="A20" s="532"/>
      <c r="B20" s="609" t="s">
        <v>4244</v>
      </c>
      <c r="C20" s="610">
        <f>SUM(C19)</f>
        <v>0</v>
      </c>
      <c r="D20" s="183"/>
      <c r="E20" s="183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6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  <c r="EU20" s="166"/>
      <c r="EV20" s="166"/>
      <c r="EW20" s="166"/>
      <c r="EX20" s="166"/>
      <c r="EY20" s="166"/>
      <c r="EZ20" s="166"/>
      <c r="FA20" s="166"/>
      <c r="FB20" s="166"/>
      <c r="FC20" s="166"/>
      <c r="FD20" s="166"/>
      <c r="FE20" s="166"/>
      <c r="FF20" s="166"/>
      <c r="FG20" s="166"/>
      <c r="FH20" s="166"/>
      <c r="FI20" s="166"/>
      <c r="FJ20" s="166"/>
      <c r="FK20" s="166"/>
      <c r="FL20" s="166"/>
      <c r="FM20" s="166"/>
      <c r="FN20" s="166"/>
      <c r="FO20" s="166"/>
      <c r="FP20" s="166"/>
      <c r="FQ20" s="166"/>
      <c r="FR20" s="166"/>
      <c r="FS20" s="166"/>
      <c r="FT20" s="166"/>
      <c r="FU20" s="166"/>
      <c r="FV20" s="166"/>
      <c r="FW20" s="166"/>
      <c r="FX20" s="166"/>
      <c r="FY20" s="166"/>
    </row>
    <row r="21" spans="1:181" s="166" customFormat="1" ht="13.8">
      <c r="A21" s="532"/>
      <c r="B21" s="607"/>
      <c r="C21" s="608"/>
      <c r="D21" s="183"/>
      <c r="E21" s="183"/>
    </row>
    <row r="22" spans="1:181" s="167" customFormat="1" ht="13.8">
      <c r="A22" s="140"/>
      <c r="B22" s="141"/>
      <c r="C22" s="140"/>
      <c r="D22" s="142"/>
      <c r="E22" s="142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  <c r="EU22" s="166"/>
      <c r="EV22" s="166"/>
      <c r="EW22" s="166"/>
      <c r="EX22" s="166"/>
      <c r="EY22" s="166"/>
      <c r="EZ22" s="166"/>
      <c r="FA22" s="166"/>
      <c r="FB22" s="166"/>
      <c r="FC22" s="166"/>
      <c r="FD22" s="166"/>
      <c r="FE22" s="166"/>
      <c r="FF22" s="166"/>
      <c r="FG22" s="166"/>
      <c r="FH22" s="166"/>
      <c r="FI22" s="166"/>
      <c r="FJ22" s="166"/>
      <c r="FK22" s="166"/>
      <c r="FL22" s="166"/>
      <c r="FM22" s="166"/>
      <c r="FN22" s="166"/>
      <c r="FO22" s="166"/>
      <c r="FP22" s="166"/>
      <c r="FQ22" s="166"/>
      <c r="FR22" s="166"/>
      <c r="FS22" s="166"/>
      <c r="FT22" s="166"/>
      <c r="FU22" s="166"/>
      <c r="FV22" s="166"/>
      <c r="FW22" s="166"/>
      <c r="FX22" s="166"/>
      <c r="FY22" s="166"/>
    </row>
    <row r="23" spans="1:181" s="167" customFormat="1" ht="13.8">
      <c r="A23" s="1276" t="s">
        <v>4104</v>
      </c>
      <c r="B23" s="1276" t="s">
        <v>4103</v>
      </c>
      <c r="C23" s="192"/>
      <c r="D23" s="183"/>
      <c r="E23" s="183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</row>
    <row r="24" spans="1:181" s="167" customFormat="1" ht="13.8">
      <c r="A24" s="154" t="s">
        <v>4246</v>
      </c>
      <c r="B24" s="154" t="s">
        <v>4246</v>
      </c>
      <c r="C24" s="202">
        <v>0</v>
      </c>
      <c r="D24" s="146">
        <v>0</v>
      </c>
      <c r="E24" s="146">
        <v>0</v>
      </c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6"/>
      <c r="FB24" s="166"/>
      <c r="FC24" s="166"/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6"/>
      <c r="FO24" s="166"/>
      <c r="FP24" s="166"/>
      <c r="FQ24" s="166"/>
      <c r="FR24" s="166"/>
      <c r="FS24" s="166"/>
      <c r="FT24" s="166"/>
      <c r="FU24" s="166"/>
      <c r="FV24" s="166"/>
      <c r="FW24" s="166"/>
      <c r="FX24" s="166"/>
      <c r="FY24" s="166"/>
    </row>
    <row r="25" spans="1:181" s="167" customFormat="1" ht="13.8">
      <c r="A25" s="532"/>
      <c r="B25" s="611" t="s">
        <v>4247</v>
      </c>
      <c r="C25" s="610">
        <f>SUM(C24)</f>
        <v>0</v>
      </c>
      <c r="D25" s="183"/>
      <c r="E25" s="183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</row>
    <row r="26" spans="1:181" s="166" customFormat="1" ht="13.8">
      <c r="A26" s="532"/>
      <c r="B26" s="607"/>
      <c r="C26" s="608"/>
      <c r="D26" s="183"/>
      <c r="E26" s="183"/>
    </row>
    <row r="27" spans="1:181" s="166" customFormat="1" ht="13.8">
      <c r="A27" s="532"/>
      <c r="B27" s="612" t="s">
        <v>4105</v>
      </c>
      <c r="C27" s="613">
        <f>SUM(C20,C15,C25)</f>
        <v>3</v>
      </c>
      <c r="D27" s="183"/>
      <c r="E27" s="183"/>
    </row>
    <row r="28" spans="1:181" s="167" customFormat="1" ht="13.8">
      <c r="A28" s="532"/>
      <c r="B28" s="607"/>
      <c r="C28" s="608"/>
      <c r="D28" s="183"/>
      <c r="E28" s="183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</row>
    <row r="29" spans="1:181" s="167" customFormat="1" ht="13.8">
      <c r="A29" s="532"/>
      <c r="B29" s="607"/>
      <c r="C29" s="608"/>
      <c r="D29" s="183"/>
      <c r="E29" s="183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</row>
    <row r="30" spans="1:181" s="167" customFormat="1" ht="13.8">
      <c r="A30" s="1259" t="s">
        <v>4101</v>
      </c>
      <c r="B30" s="1259"/>
      <c r="C30" s="184"/>
      <c r="D30" s="183"/>
      <c r="E30" s="183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</row>
    <row r="31" spans="1:181" s="167" customFormat="1" ht="13.8">
      <c r="A31" s="1276" t="s">
        <v>4248</v>
      </c>
      <c r="B31" s="1276"/>
      <c r="C31" s="184"/>
      <c r="D31" s="183"/>
      <c r="E31" s="183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</row>
    <row r="32" spans="1:181" s="167" customFormat="1" ht="13.8">
      <c r="A32" s="150" t="s">
        <v>4246</v>
      </c>
      <c r="B32" s="390" t="s">
        <v>6457</v>
      </c>
      <c r="C32" s="152">
        <v>171</v>
      </c>
      <c r="D32" s="153">
        <v>7068.7942500000017</v>
      </c>
      <c r="E32" s="153">
        <v>43260.708640000004</v>
      </c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</row>
    <row r="33" spans="1:181" s="167" customFormat="1" ht="13.8">
      <c r="B33" s="605" t="s">
        <v>6360</v>
      </c>
      <c r="C33" s="606">
        <f>SUM(C32)</f>
        <v>171</v>
      </c>
      <c r="D33" s="183"/>
      <c r="E33" s="183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</row>
    <row r="34" spans="1:181" s="167" customFormat="1" ht="13.8">
      <c r="A34" s="137"/>
      <c r="B34" s="137"/>
      <c r="C34" s="184"/>
      <c r="D34" s="183"/>
      <c r="E34" s="183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</row>
    <row r="35" spans="1:181" s="167" customFormat="1" ht="13.8">
      <c r="A35" s="1337" t="s">
        <v>4107</v>
      </c>
      <c r="B35" s="1338"/>
      <c r="C35" s="184"/>
      <c r="D35" s="183"/>
      <c r="E35" s="183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</row>
    <row r="36" spans="1:181" s="167" customFormat="1" ht="13.8">
      <c r="A36" s="154" t="s">
        <v>4246</v>
      </c>
      <c r="B36" s="154" t="s">
        <v>4246</v>
      </c>
      <c r="C36" s="202">
        <v>0</v>
      </c>
      <c r="D36" s="146">
        <v>0</v>
      </c>
      <c r="E36" s="146">
        <v>0</v>
      </c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</row>
    <row r="37" spans="1:181" s="167" customFormat="1" ht="13.8">
      <c r="B37" s="614" t="s">
        <v>4280</v>
      </c>
      <c r="C37" s="615">
        <f>SUM(C36)</f>
        <v>0</v>
      </c>
      <c r="D37" s="183"/>
      <c r="E37" s="183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</row>
    <row r="38" spans="1:181" s="167" customFormat="1" ht="13.8">
      <c r="A38" s="206"/>
      <c r="B38" s="206"/>
      <c r="C38" s="206"/>
      <c r="D38" s="206"/>
      <c r="E38" s="20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</row>
  </sheetData>
  <mergeCells count="15">
    <mergeCell ref="A35:B35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23:B23"/>
    <mergeCell ref="A30:B30"/>
    <mergeCell ref="A31:B31"/>
  </mergeCells>
  <printOptions horizontalCentered="1"/>
  <pageMargins left="0.59055118110236227" right="0.59055118110236227" top="1.1811023622047245" bottom="0.78740157480314965" header="0.39370078740157483" footer="0.39370078740157483"/>
  <pageSetup scale="82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6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14.88671875" style="159" customWidth="1"/>
    <col min="2" max="2" width="37" style="159" customWidth="1"/>
    <col min="3" max="3" width="12" style="159" bestFit="1" customWidth="1"/>
    <col min="4" max="4" width="18.5546875" style="159" customWidth="1"/>
    <col min="5" max="5" width="15.44140625" style="159" customWidth="1"/>
    <col min="6" max="6" width="11.44140625" style="159"/>
    <col min="7" max="7" width="11.44140625" style="159" customWidth="1"/>
    <col min="8" max="8" width="12.88671875" style="159" customWidth="1"/>
    <col min="9" max="11" width="11.44140625" style="159"/>
    <col min="12" max="13" width="11.44140625" style="158"/>
    <col min="14" max="16384" width="11.44140625" style="159"/>
  </cols>
  <sheetData>
    <row r="2" spans="1:12" s="158" customFormat="1" ht="15.6">
      <c r="A2" s="1288" t="s">
        <v>4095</v>
      </c>
      <c r="B2" s="1288"/>
      <c r="C2" s="1288"/>
      <c r="D2" s="1288"/>
      <c r="E2" s="1288"/>
      <c r="F2" s="1288"/>
      <c r="G2" s="1288"/>
      <c r="H2" s="1288"/>
      <c r="I2" s="1288"/>
      <c r="J2" s="1288"/>
      <c r="K2" s="1288"/>
    </row>
    <row r="3" spans="1:12" s="158" customFormat="1" ht="15.6">
      <c r="A3" s="1280" t="s">
        <v>6454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</row>
    <row r="4" spans="1:12" s="158" customFormat="1" ht="15.6">
      <c r="A4" s="1280" t="s">
        <v>4096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</row>
    <row r="5" spans="1:12" s="158" customFormat="1" ht="15.6">
      <c r="A5" s="1280" t="s">
        <v>4365</v>
      </c>
      <c r="B5" s="1280"/>
      <c r="C5" s="1280"/>
      <c r="D5" s="1280"/>
      <c r="E5" s="1280"/>
      <c r="F5" s="1280"/>
      <c r="G5" s="1280"/>
      <c r="H5" s="1280"/>
      <c r="I5" s="1280"/>
      <c r="J5" s="1280"/>
      <c r="K5" s="1280"/>
    </row>
    <row r="6" spans="1:12" s="158" customFormat="1" ht="15.6">
      <c r="A6" s="1287" t="s">
        <v>4157</v>
      </c>
      <c r="B6" s="1287"/>
      <c r="C6" s="1287"/>
      <c r="D6" s="1287"/>
      <c r="E6" s="1287"/>
      <c r="F6" s="1287"/>
      <c r="G6" s="1287"/>
      <c r="H6" s="1287"/>
      <c r="I6" s="1287"/>
      <c r="J6" s="1287"/>
      <c r="K6" s="1287"/>
    </row>
    <row r="7" spans="1:12" s="158" customFormat="1">
      <c r="A7" s="159"/>
      <c r="B7" s="159"/>
      <c r="C7" s="109"/>
      <c r="D7" s="109"/>
      <c r="E7" s="109"/>
      <c r="F7" s="109"/>
      <c r="G7" s="109"/>
      <c r="H7" s="109"/>
      <c r="I7" s="109"/>
      <c r="J7" s="109"/>
      <c r="K7" s="109"/>
    </row>
    <row r="8" spans="1:12" s="158" customFormat="1">
      <c r="A8" s="1336" t="s">
        <v>6361</v>
      </c>
      <c r="B8" s="1336"/>
      <c r="C8" s="1336"/>
      <c r="D8" s="600" t="s">
        <v>529</v>
      </c>
      <c r="E8" s="600" t="s">
        <v>529</v>
      </c>
      <c r="F8" s="600" t="s">
        <v>529</v>
      </c>
      <c r="G8" s="600" t="s">
        <v>529</v>
      </c>
      <c r="H8" s="600" t="s">
        <v>529</v>
      </c>
      <c r="I8" s="600" t="s">
        <v>529</v>
      </c>
      <c r="J8" s="600" t="s">
        <v>529</v>
      </c>
      <c r="K8" s="600" t="s">
        <v>529</v>
      </c>
      <c r="L8" s="160"/>
    </row>
    <row r="9" spans="1:12" s="158" customFormat="1" ht="16.5" customHeight="1">
      <c r="A9" s="1263" t="s">
        <v>4283</v>
      </c>
      <c r="B9" s="1263" t="s">
        <v>4159</v>
      </c>
      <c r="C9" s="1263" t="s">
        <v>4285</v>
      </c>
      <c r="D9" s="1263" t="s">
        <v>4285</v>
      </c>
      <c r="E9" s="1263" t="s">
        <v>4285</v>
      </c>
      <c r="F9" s="1263" t="s">
        <v>4285</v>
      </c>
      <c r="G9" s="1263" t="s">
        <v>4286</v>
      </c>
      <c r="H9" s="1263" t="s">
        <v>4286</v>
      </c>
      <c r="I9" s="1263" t="s">
        <v>4286</v>
      </c>
      <c r="J9" s="1263" t="s">
        <v>4286</v>
      </c>
      <c r="K9" s="1263" t="s">
        <v>4286</v>
      </c>
      <c r="L9" s="160"/>
    </row>
    <row r="10" spans="1:12" s="158" customFormat="1" ht="33" customHeight="1">
      <c r="A10" s="1263" t="s">
        <v>4283</v>
      </c>
      <c r="B10" s="1263" t="s">
        <v>6362</v>
      </c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4294</v>
      </c>
      <c r="K10" s="102" t="s">
        <v>4290</v>
      </c>
      <c r="L10" s="160"/>
    </row>
    <row r="11" spans="1:12" s="158" customFormat="1">
      <c r="A11" s="103" t="s">
        <v>4800</v>
      </c>
      <c r="B11" s="103" t="s">
        <v>4165</v>
      </c>
      <c r="C11" s="104">
        <v>44867.9</v>
      </c>
      <c r="D11" s="111">
        <v>0</v>
      </c>
      <c r="E11" s="111">
        <v>0</v>
      </c>
      <c r="F11" s="105">
        <f>+C11+D11+E11</f>
        <v>44867.9</v>
      </c>
      <c r="G11" s="105">
        <f>+(C11/30)*10</f>
        <v>14955.966666666667</v>
      </c>
      <c r="H11" s="105">
        <f>+(C11/30)*5</f>
        <v>7477.9833333333336</v>
      </c>
      <c r="I11" s="105">
        <f>+(C11/30)*40</f>
        <v>59823.866666666669</v>
      </c>
      <c r="J11" s="105">
        <v>0</v>
      </c>
      <c r="K11" s="105">
        <f>+G11+H11+I11+J11</f>
        <v>82257.816666666666</v>
      </c>
      <c r="L11" s="160"/>
    </row>
    <row r="12" spans="1:12" s="158" customFormat="1">
      <c r="A12" s="103" t="s">
        <v>4819</v>
      </c>
      <c r="B12" s="103" t="s">
        <v>6455</v>
      </c>
      <c r="C12" s="104">
        <v>28571.22</v>
      </c>
      <c r="D12" s="111">
        <v>0</v>
      </c>
      <c r="E12" s="111">
        <v>0</v>
      </c>
      <c r="F12" s="105">
        <f>+C12+D12+E12</f>
        <v>28571.22</v>
      </c>
      <c r="G12" s="105">
        <f>+(C12/30)*10</f>
        <v>9523.74</v>
      </c>
      <c r="H12" s="105">
        <f>+(C12/30)*5</f>
        <v>4761.87</v>
      </c>
      <c r="I12" s="105">
        <f>+(C12/30)*40</f>
        <v>38094.959999999999</v>
      </c>
      <c r="J12" s="105">
        <v>0</v>
      </c>
      <c r="K12" s="105">
        <f>+G12+H12+I12+J12</f>
        <v>52380.57</v>
      </c>
      <c r="L12" s="160"/>
    </row>
    <row r="13" spans="1:12" s="158" customFormat="1">
      <c r="A13" s="103" t="s">
        <v>4819</v>
      </c>
      <c r="B13" s="103" t="s">
        <v>6456</v>
      </c>
      <c r="C13" s="104">
        <v>28571.22</v>
      </c>
      <c r="D13" s="111">
        <v>0</v>
      </c>
      <c r="E13" s="111">
        <v>0</v>
      </c>
      <c r="F13" s="105">
        <f>+C13+D13+E13</f>
        <v>28571.22</v>
      </c>
      <c r="G13" s="105">
        <f>+(C13/30)*10</f>
        <v>9523.74</v>
      </c>
      <c r="H13" s="105">
        <f>+(C13/30)*5</f>
        <v>4761.87</v>
      </c>
      <c r="I13" s="105">
        <f>+(C13/30)*40</f>
        <v>38094.959999999999</v>
      </c>
      <c r="J13" s="105">
        <v>0</v>
      </c>
      <c r="K13" s="105">
        <f>+G13+H13+I13+J13</f>
        <v>52380.57</v>
      </c>
      <c r="L13" s="160"/>
    </row>
    <row r="14" spans="1:12" s="158" customFormat="1">
      <c r="A14" s="616"/>
      <c r="B14" s="616"/>
      <c r="C14" s="617"/>
      <c r="D14" s="617"/>
      <c r="E14" s="617"/>
      <c r="F14" s="617"/>
      <c r="G14" s="617"/>
      <c r="H14" s="617"/>
      <c r="I14" s="617"/>
      <c r="J14" s="617"/>
      <c r="K14" s="618"/>
      <c r="L14" s="160"/>
    </row>
    <row r="15" spans="1:12" s="158" customFormat="1">
      <c r="A15" s="619"/>
      <c r="B15" s="325"/>
      <c r="C15" s="619"/>
      <c r="D15" s="619"/>
      <c r="E15" s="619"/>
      <c r="F15" s="619"/>
      <c r="G15" s="619"/>
      <c r="H15" s="619"/>
      <c r="I15" s="619"/>
      <c r="J15" s="619"/>
      <c r="K15" s="619"/>
      <c r="L15" s="160"/>
    </row>
    <row r="16" spans="1:12" s="158" customFormat="1">
      <c r="A16" s="1336" t="s">
        <v>6363</v>
      </c>
      <c r="B16" s="1336"/>
      <c r="C16" s="1336"/>
      <c r="D16" s="190" t="s">
        <v>529</v>
      </c>
      <c r="E16" s="190" t="s">
        <v>529</v>
      </c>
      <c r="F16" s="190" t="s">
        <v>529</v>
      </c>
      <c r="G16" s="190" t="s">
        <v>529</v>
      </c>
      <c r="H16" s="190" t="s">
        <v>529</v>
      </c>
      <c r="I16" s="190" t="s">
        <v>529</v>
      </c>
      <c r="J16" s="190" t="s">
        <v>529</v>
      </c>
      <c r="K16" s="190" t="s">
        <v>529</v>
      </c>
      <c r="L16" s="160"/>
    </row>
    <row r="17" spans="1:13" s="158" customFormat="1" ht="16.5" customHeight="1">
      <c r="A17" s="1263" t="s">
        <v>4283</v>
      </c>
      <c r="B17" s="1263" t="s">
        <v>4159</v>
      </c>
      <c r="C17" s="1335" t="s">
        <v>4285</v>
      </c>
      <c r="D17" s="1335" t="s">
        <v>4285</v>
      </c>
      <c r="E17" s="1335" t="s">
        <v>4285</v>
      </c>
      <c r="F17" s="1335" t="s">
        <v>4285</v>
      </c>
      <c r="G17" s="1335" t="s">
        <v>4286</v>
      </c>
      <c r="H17" s="1335" t="s">
        <v>4286</v>
      </c>
      <c r="I17" s="1335" t="s">
        <v>4286</v>
      </c>
      <c r="J17" s="1335" t="s">
        <v>4286</v>
      </c>
      <c r="K17" s="1335" t="s">
        <v>4286</v>
      </c>
      <c r="L17" s="160"/>
    </row>
    <row r="18" spans="1:13" s="158" customFormat="1" ht="27.6">
      <c r="A18" s="1263" t="s">
        <v>4283</v>
      </c>
      <c r="B18" s="1263" t="s">
        <v>6362</v>
      </c>
      <c r="C18" s="602" t="s">
        <v>4287</v>
      </c>
      <c r="D18" s="602" t="s">
        <v>4288</v>
      </c>
      <c r="E18" s="602" t="s">
        <v>4289</v>
      </c>
      <c r="F18" s="602" t="s">
        <v>4290</v>
      </c>
      <c r="G18" s="602" t="s">
        <v>4291</v>
      </c>
      <c r="H18" s="602" t="s">
        <v>4292</v>
      </c>
      <c r="I18" s="602" t="s">
        <v>4293</v>
      </c>
      <c r="J18" s="602" t="s">
        <v>4294</v>
      </c>
      <c r="K18" s="602" t="s">
        <v>4290</v>
      </c>
      <c r="L18" s="160"/>
    </row>
    <row r="19" spans="1:13" s="158" customFormat="1">
      <c r="A19" s="103" t="s">
        <v>4246</v>
      </c>
      <c r="B19" s="103" t="s">
        <v>4246</v>
      </c>
      <c r="C19" s="104">
        <v>0</v>
      </c>
      <c r="D19" s="111">
        <v>0</v>
      </c>
      <c r="E19" s="111">
        <v>0</v>
      </c>
      <c r="F19" s="105">
        <f>+C19+D19+E19</f>
        <v>0</v>
      </c>
      <c r="G19" s="105">
        <f>+(C19/30)*10</f>
        <v>0</v>
      </c>
      <c r="H19" s="105">
        <f>+(C19/30)*5</f>
        <v>0</v>
      </c>
      <c r="I19" s="105">
        <f>+(C19/30)*40</f>
        <v>0</v>
      </c>
      <c r="J19" s="105">
        <v>0</v>
      </c>
      <c r="K19" s="105">
        <f>+G19+H19+I19+J19</f>
        <v>0</v>
      </c>
      <c r="L19" s="160"/>
    </row>
    <row r="20" spans="1:13" s="158" customFormat="1">
      <c r="A20" s="325"/>
      <c r="B20" s="325"/>
      <c r="C20" s="619"/>
      <c r="D20" s="619"/>
      <c r="E20" s="619"/>
      <c r="F20" s="619"/>
      <c r="G20" s="619"/>
      <c r="H20" s="619"/>
      <c r="I20" s="619"/>
      <c r="J20" s="619"/>
      <c r="K20" s="619"/>
      <c r="L20" s="160"/>
      <c r="M20" s="162"/>
    </row>
    <row r="21" spans="1:13" s="158" customFormat="1">
      <c r="A21" s="325"/>
      <c r="B21" s="325"/>
      <c r="C21" s="619"/>
      <c r="D21" s="619"/>
      <c r="E21" s="619"/>
      <c r="F21" s="619"/>
      <c r="G21" s="619"/>
      <c r="H21" s="619"/>
      <c r="I21" s="619"/>
      <c r="J21" s="619"/>
      <c r="K21" s="619"/>
      <c r="L21" s="160"/>
    </row>
    <row r="22" spans="1:13">
      <c r="A22" s="325"/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160"/>
    </row>
    <row r="23" spans="1:13" s="207" customFormat="1">
      <c r="G23" s="395"/>
      <c r="H23" s="395"/>
    </row>
    <row r="24" spans="1:13" s="207" customFormat="1">
      <c r="G24" s="395"/>
      <c r="H24" s="395"/>
    </row>
    <row r="25" spans="1:13" s="207" customFormat="1">
      <c r="G25" s="395"/>
      <c r="H25" s="395"/>
    </row>
    <row r="26" spans="1:13">
      <c r="G26" s="158"/>
      <c r="H26" s="158"/>
      <c r="L26" s="159"/>
      <c r="M26" s="159"/>
    </row>
  </sheetData>
  <mergeCells count="15"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6:C16"/>
  </mergeCells>
  <printOptions horizontalCentered="1"/>
  <pageMargins left="0.59055118110236227" right="0.59055118110236227" top="1.1811023622047245" bottom="0.78740157480314965" header="0.39370078740157483" footer="0.39370078740157483"/>
  <pageSetup scale="74" fitToHeight="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A92"/>
  <sheetViews>
    <sheetView showGridLines="0" topLeftCell="A2" zoomScaleNormal="100" zoomScaleSheetLayoutView="100" workbookViewId="0"/>
  </sheetViews>
  <sheetFormatPr baseColWidth="10" defaultColWidth="11.44140625" defaultRowHeight="15"/>
  <cols>
    <col min="1" max="1" width="22.5546875" style="207" customWidth="1"/>
    <col min="2" max="2" width="48" style="207" customWidth="1"/>
    <col min="3" max="3" width="24.44140625" style="207" customWidth="1"/>
    <col min="4" max="4" width="24.6640625" style="207" customWidth="1"/>
    <col min="5" max="5" width="23.33203125" style="207" customWidth="1"/>
    <col min="6" max="183" width="11.44140625" style="207"/>
    <col min="184" max="16384" width="11.44140625" style="374"/>
  </cols>
  <sheetData>
    <row r="1" spans="1:183">
      <c r="A1" s="373"/>
      <c r="B1" s="373"/>
      <c r="C1" s="373"/>
      <c r="D1" s="373"/>
      <c r="E1" s="373"/>
    </row>
    <row r="2" spans="1:183" ht="15.6">
      <c r="A2" s="1340" t="s">
        <v>4095</v>
      </c>
      <c r="B2" s="1340"/>
      <c r="C2" s="1340"/>
      <c r="D2" s="1340"/>
      <c r="E2" s="1340"/>
    </row>
    <row r="3" spans="1:183" ht="21" customHeight="1">
      <c r="A3" s="1301" t="s">
        <v>13</v>
      </c>
      <c r="B3" s="1301"/>
      <c r="C3" s="1301"/>
      <c r="D3" s="1301"/>
      <c r="E3" s="1301"/>
    </row>
    <row r="4" spans="1:183" ht="14.25" customHeight="1">
      <c r="A4" s="1301" t="s">
        <v>4903</v>
      </c>
      <c r="B4" s="1301"/>
      <c r="C4" s="1301"/>
      <c r="D4" s="1301"/>
      <c r="E4" s="1301"/>
    </row>
    <row r="5" spans="1:183" ht="18.75" customHeight="1">
      <c r="A5" s="1301" t="s">
        <v>4156</v>
      </c>
      <c r="B5" s="1301"/>
      <c r="C5" s="1301"/>
      <c r="D5" s="1301"/>
      <c r="E5" s="1301"/>
    </row>
    <row r="6" spans="1:183" ht="18.75" customHeight="1">
      <c r="A6" s="1287" t="s">
        <v>4157</v>
      </c>
      <c r="B6" s="1287"/>
      <c r="C6" s="1287"/>
      <c r="D6" s="1287"/>
      <c r="E6" s="1287"/>
      <c r="F6" s="251"/>
      <c r="G6" s="251"/>
      <c r="H6" s="251"/>
      <c r="I6" s="251"/>
      <c r="J6" s="251"/>
      <c r="K6" s="251"/>
    </row>
    <row r="7" spans="1:183" s="389" customFormat="1" ht="13.8">
      <c r="A7" s="620"/>
      <c r="B7" s="597"/>
      <c r="C7" s="594"/>
      <c r="D7" s="621"/>
      <c r="E7" s="621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6"/>
      <c r="DO7" s="206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  <c r="FD7" s="206"/>
      <c r="FE7" s="206"/>
      <c r="FF7" s="206"/>
      <c r="FG7" s="206"/>
      <c r="FH7" s="206"/>
      <c r="FI7" s="206"/>
      <c r="FJ7" s="206"/>
      <c r="FK7" s="206"/>
      <c r="FL7" s="206"/>
      <c r="FM7" s="206"/>
      <c r="FN7" s="206"/>
      <c r="FO7" s="206"/>
      <c r="FP7" s="206"/>
      <c r="FQ7" s="206"/>
      <c r="FR7" s="206"/>
      <c r="FS7" s="206"/>
      <c r="FT7" s="206"/>
      <c r="FU7" s="206"/>
      <c r="FV7" s="206"/>
      <c r="FW7" s="206"/>
      <c r="FX7" s="206"/>
      <c r="FY7" s="206"/>
      <c r="FZ7" s="206"/>
      <c r="GA7" s="206"/>
    </row>
    <row r="8" spans="1:183" s="325" customFormat="1" ht="12.75" customHeight="1">
      <c r="A8" s="1251" t="s">
        <v>4158</v>
      </c>
      <c r="B8" s="1251" t="s">
        <v>4159</v>
      </c>
      <c r="C8" s="1251" t="s">
        <v>4160</v>
      </c>
      <c r="D8" s="1251" t="s">
        <v>4161</v>
      </c>
      <c r="E8" s="1251" t="s">
        <v>4161</v>
      </c>
    </row>
    <row r="9" spans="1:183" s="325" customFormat="1" ht="13.8">
      <c r="A9" s="1251" t="s">
        <v>4158</v>
      </c>
      <c r="B9" s="1251" t="s">
        <v>4159</v>
      </c>
      <c r="C9" s="1251" t="s">
        <v>4160</v>
      </c>
      <c r="D9" s="110" t="s">
        <v>4162</v>
      </c>
      <c r="E9" s="110" t="s">
        <v>4163</v>
      </c>
    </row>
    <row r="10" spans="1:183" s="166" customFormat="1" ht="13.8">
      <c r="A10" s="51" t="s">
        <v>4158</v>
      </c>
      <c r="B10" s="51" t="s">
        <v>4159</v>
      </c>
      <c r="C10" s="51" t="s">
        <v>4160</v>
      </c>
      <c r="D10" s="51" t="s">
        <v>4162</v>
      </c>
      <c r="E10" s="51" t="s">
        <v>4163</v>
      </c>
    </row>
    <row r="11" spans="1:183" s="389" customFormat="1" ht="13.8">
      <c r="A11" s="1276" t="s">
        <v>4102</v>
      </c>
      <c r="B11" s="1276" t="s">
        <v>4102</v>
      </c>
      <c r="C11" s="591"/>
      <c r="D11" s="592"/>
      <c r="E11" s="592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  <c r="CT11" s="206"/>
      <c r="CU11" s="206"/>
      <c r="CV11" s="206"/>
      <c r="CW11" s="206"/>
      <c r="CX11" s="206"/>
      <c r="CY11" s="206"/>
      <c r="CZ11" s="206"/>
      <c r="DA11" s="206"/>
      <c r="DB11" s="206"/>
      <c r="DC11" s="206"/>
      <c r="DD11" s="206"/>
      <c r="DE11" s="206"/>
      <c r="DF11" s="206"/>
      <c r="DG11" s="206"/>
      <c r="DH11" s="206"/>
      <c r="DI11" s="206"/>
      <c r="DJ11" s="206"/>
      <c r="DK11" s="206"/>
      <c r="DL11" s="206"/>
      <c r="DM11" s="206"/>
      <c r="DN11" s="206"/>
      <c r="DO11" s="206"/>
      <c r="DP11" s="206"/>
      <c r="DQ11" s="206"/>
      <c r="DR11" s="206"/>
      <c r="DS11" s="206"/>
      <c r="DT11" s="206"/>
      <c r="DU11" s="206"/>
      <c r="DV11" s="206"/>
      <c r="DW11" s="206"/>
      <c r="DX11" s="206"/>
      <c r="DY11" s="206"/>
      <c r="DZ11" s="206"/>
      <c r="EA11" s="206"/>
      <c r="EB11" s="206"/>
      <c r="EC11" s="206"/>
      <c r="ED11" s="206"/>
      <c r="EE11" s="206"/>
      <c r="EF11" s="206"/>
      <c r="EG11" s="206"/>
      <c r="EH11" s="206"/>
      <c r="EI11" s="206"/>
      <c r="EJ11" s="206"/>
      <c r="EK11" s="206"/>
      <c r="EL11" s="206"/>
      <c r="EM11" s="206"/>
      <c r="EN11" s="206"/>
      <c r="EO11" s="206"/>
      <c r="EP11" s="206"/>
      <c r="EQ11" s="206"/>
      <c r="ER11" s="206"/>
      <c r="ES11" s="206"/>
      <c r="ET11" s="206"/>
      <c r="EU11" s="206"/>
      <c r="EV11" s="206"/>
      <c r="EW11" s="206"/>
      <c r="EX11" s="206"/>
      <c r="EY11" s="206"/>
      <c r="EZ11" s="206"/>
      <c r="FA11" s="206"/>
      <c r="FB11" s="206"/>
      <c r="FC11" s="206"/>
      <c r="FD11" s="206"/>
      <c r="FE11" s="206"/>
      <c r="FF11" s="206"/>
      <c r="FG11" s="206"/>
      <c r="FH11" s="206"/>
      <c r="FI11" s="206"/>
      <c r="FJ11" s="206"/>
      <c r="FK11" s="206"/>
      <c r="FL11" s="206"/>
      <c r="FM11" s="206"/>
      <c r="FN11" s="206"/>
      <c r="FO11" s="206"/>
      <c r="FP11" s="206"/>
      <c r="FQ11" s="206"/>
      <c r="FR11" s="206"/>
      <c r="FS11" s="206"/>
      <c r="FT11" s="206"/>
      <c r="FU11" s="206"/>
      <c r="FV11" s="206"/>
      <c r="FW11" s="206"/>
      <c r="FX11" s="206"/>
      <c r="FY11" s="206"/>
      <c r="FZ11" s="206"/>
      <c r="GA11" s="206"/>
    </row>
    <row r="12" spans="1:183" s="382" customFormat="1" ht="13.8">
      <c r="A12" s="622" t="s">
        <v>6458</v>
      </c>
      <c r="B12" s="623" t="s">
        <v>4165</v>
      </c>
      <c r="C12" s="624">
        <v>1</v>
      </c>
      <c r="D12" s="258">
        <v>52014.866100000007</v>
      </c>
      <c r="E12" s="258">
        <v>52014.866100000007</v>
      </c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  <c r="FX12" s="381"/>
      <c r="FY12" s="381"/>
      <c r="FZ12" s="381"/>
      <c r="GA12" s="381"/>
    </row>
    <row r="13" spans="1:183" s="382" customFormat="1" ht="13.8">
      <c r="A13" s="622" t="s">
        <v>6459</v>
      </c>
      <c r="B13" s="623" t="s">
        <v>4372</v>
      </c>
      <c r="C13" s="624">
        <v>2</v>
      </c>
      <c r="D13" s="258">
        <v>32093.285900000003</v>
      </c>
      <c r="E13" s="258">
        <v>32093.285900000003</v>
      </c>
      <c r="F13" s="381"/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  <c r="AA13" s="381"/>
      <c r="AB13" s="381"/>
      <c r="AC13" s="381"/>
      <c r="AD13" s="381"/>
      <c r="AE13" s="381"/>
      <c r="AF13" s="381"/>
      <c r="AG13" s="381"/>
      <c r="AH13" s="381"/>
      <c r="AI13" s="381"/>
      <c r="AJ13" s="381"/>
      <c r="AK13" s="381"/>
      <c r="AL13" s="381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  <c r="AZ13" s="381"/>
      <c r="BA13" s="381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  <c r="FX13" s="381"/>
      <c r="FY13" s="381"/>
      <c r="FZ13" s="381"/>
      <c r="GA13" s="381"/>
    </row>
    <row r="14" spans="1:183" s="389" customFormat="1" ht="13.8">
      <c r="A14" s="532"/>
      <c r="B14" s="614" t="s">
        <v>4209</v>
      </c>
      <c r="C14" s="625">
        <f>SUM(C9:C13)</f>
        <v>3</v>
      </c>
      <c r="D14" s="593"/>
      <c r="E14" s="593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  <c r="FL14" s="206"/>
      <c r="FM14" s="206"/>
      <c r="FN14" s="206"/>
      <c r="FO14" s="206"/>
      <c r="FP14" s="206"/>
      <c r="FQ14" s="206"/>
      <c r="FR14" s="206"/>
      <c r="FS14" s="206"/>
      <c r="FT14" s="206"/>
      <c r="FU14" s="206"/>
      <c r="FV14" s="206"/>
      <c r="FW14" s="206"/>
      <c r="FX14" s="206"/>
      <c r="FY14" s="206"/>
      <c r="FZ14" s="206"/>
      <c r="GA14" s="206"/>
    </row>
    <row r="15" spans="1:183" s="389" customFormat="1" ht="13.8">
      <c r="A15" s="532"/>
      <c r="B15" s="607"/>
      <c r="C15" s="608"/>
      <c r="D15" s="593"/>
      <c r="E15" s="593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</row>
    <row r="16" spans="1:183" s="389" customFormat="1" ht="13.8">
      <c r="A16" s="137"/>
      <c r="B16" s="137"/>
      <c r="C16" s="594"/>
      <c r="D16" s="593"/>
      <c r="E16" s="593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  <c r="CT16" s="206"/>
      <c r="CU16" s="206"/>
      <c r="CV16" s="206"/>
      <c r="CW16" s="206"/>
      <c r="CX16" s="206"/>
      <c r="CY16" s="206"/>
      <c r="CZ16" s="206"/>
      <c r="DA16" s="206"/>
      <c r="DB16" s="206"/>
      <c r="DC16" s="206"/>
      <c r="DD16" s="206"/>
      <c r="DE16" s="206"/>
      <c r="DF16" s="206"/>
      <c r="DG16" s="206"/>
      <c r="DH16" s="206"/>
      <c r="DI16" s="206"/>
      <c r="DJ16" s="206"/>
      <c r="DK16" s="206"/>
      <c r="DL16" s="206"/>
      <c r="DM16" s="206"/>
      <c r="DN16" s="206"/>
      <c r="DO16" s="206"/>
      <c r="DP16" s="206"/>
      <c r="DQ16" s="206"/>
      <c r="DR16" s="206"/>
      <c r="DS16" s="206"/>
      <c r="DT16" s="206"/>
      <c r="DU16" s="206"/>
      <c r="DV16" s="206"/>
      <c r="DW16" s="206"/>
      <c r="DX16" s="206"/>
      <c r="DY16" s="206"/>
      <c r="DZ16" s="206"/>
      <c r="EA16" s="206"/>
      <c r="EB16" s="206"/>
      <c r="EC16" s="206"/>
      <c r="ED16" s="206"/>
      <c r="EE16" s="206"/>
      <c r="EF16" s="206"/>
      <c r="EG16" s="206"/>
      <c r="EH16" s="206"/>
      <c r="EI16" s="206"/>
      <c r="EJ16" s="206"/>
      <c r="EK16" s="206"/>
      <c r="EL16" s="206"/>
      <c r="EM16" s="206"/>
      <c r="EN16" s="206"/>
      <c r="EO16" s="206"/>
      <c r="EP16" s="206"/>
      <c r="EQ16" s="206"/>
      <c r="ER16" s="206"/>
      <c r="ES16" s="206"/>
      <c r="ET16" s="206"/>
      <c r="EU16" s="206"/>
      <c r="EV16" s="206"/>
      <c r="EW16" s="206"/>
      <c r="EX16" s="206"/>
      <c r="EY16" s="206"/>
      <c r="EZ16" s="206"/>
      <c r="FA16" s="206"/>
      <c r="FB16" s="206"/>
      <c r="FC16" s="206"/>
      <c r="FD16" s="206"/>
      <c r="FE16" s="206"/>
      <c r="FF16" s="206"/>
      <c r="FG16" s="206"/>
      <c r="FH16" s="206"/>
      <c r="FI16" s="206"/>
      <c r="FJ16" s="206"/>
      <c r="FK16" s="206"/>
      <c r="FL16" s="206"/>
      <c r="FM16" s="206"/>
      <c r="FN16" s="206"/>
      <c r="FO16" s="206"/>
      <c r="FP16" s="206"/>
      <c r="FQ16" s="206"/>
      <c r="FR16" s="206"/>
      <c r="FS16" s="206"/>
      <c r="FT16" s="206"/>
      <c r="FU16" s="206"/>
      <c r="FV16" s="206"/>
      <c r="FW16" s="206"/>
      <c r="FX16" s="206"/>
      <c r="FY16" s="206"/>
      <c r="FZ16" s="206"/>
      <c r="GA16" s="206"/>
    </row>
    <row r="17" spans="1:183" s="389" customFormat="1" ht="13.8">
      <c r="A17" s="1276" t="s">
        <v>4103</v>
      </c>
      <c r="B17" s="1276" t="s">
        <v>4103</v>
      </c>
      <c r="C17" s="594"/>
      <c r="D17" s="593"/>
      <c r="E17" s="593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/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  <c r="FL17" s="206"/>
      <c r="FM17" s="206"/>
      <c r="FN17" s="206"/>
      <c r="FO17" s="206"/>
      <c r="FP17" s="206"/>
      <c r="FQ17" s="206"/>
      <c r="FR17" s="206"/>
      <c r="FS17" s="206"/>
      <c r="FT17" s="206"/>
      <c r="FU17" s="206"/>
      <c r="FV17" s="206"/>
      <c r="FW17" s="206"/>
      <c r="FX17" s="206"/>
      <c r="FY17" s="206"/>
      <c r="FZ17" s="206"/>
      <c r="GA17" s="206"/>
    </row>
    <row r="18" spans="1:183" s="382" customFormat="1" ht="13.8">
      <c r="A18" s="126" t="s">
        <v>4246</v>
      </c>
      <c r="B18" s="126" t="s">
        <v>4246</v>
      </c>
      <c r="C18" s="127">
        <v>0</v>
      </c>
      <c r="D18" s="258">
        <v>0</v>
      </c>
      <c r="E18" s="258">
        <v>0</v>
      </c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1"/>
      <c r="AK18" s="381"/>
      <c r="AL18" s="381"/>
      <c r="AM18" s="381"/>
      <c r="AN18" s="381"/>
      <c r="AO18" s="381"/>
      <c r="AP18" s="381"/>
      <c r="AQ18" s="381"/>
      <c r="AR18" s="381"/>
      <c r="AS18" s="381"/>
      <c r="AT18" s="381"/>
      <c r="AU18" s="381"/>
      <c r="AV18" s="381"/>
      <c r="AW18" s="381"/>
      <c r="AX18" s="381"/>
      <c r="AY18" s="381"/>
      <c r="AZ18" s="381"/>
      <c r="BA18" s="381"/>
      <c r="BB18" s="381"/>
      <c r="BC18" s="381"/>
      <c r="BD18" s="381"/>
      <c r="BE18" s="381"/>
      <c r="BF18" s="381"/>
      <c r="BG18" s="381"/>
      <c r="BH18" s="381"/>
      <c r="BI18" s="381"/>
      <c r="BJ18" s="381"/>
      <c r="BK18" s="381"/>
      <c r="BL18" s="381"/>
      <c r="BM18" s="381"/>
      <c r="BN18" s="381"/>
      <c r="BO18" s="381"/>
      <c r="BP18" s="381"/>
      <c r="BQ18" s="381"/>
      <c r="BR18" s="381"/>
      <c r="BS18" s="381"/>
      <c r="BT18" s="381"/>
      <c r="BU18" s="381"/>
      <c r="BV18" s="381"/>
      <c r="BW18" s="381"/>
      <c r="BX18" s="381"/>
      <c r="BY18" s="381"/>
      <c r="BZ18" s="381"/>
      <c r="CA18" s="381"/>
      <c r="CB18" s="381"/>
      <c r="CC18" s="381"/>
      <c r="CD18" s="381"/>
      <c r="CE18" s="381"/>
      <c r="CF18" s="381"/>
      <c r="CG18" s="381"/>
      <c r="CH18" s="381"/>
      <c r="CI18" s="381"/>
      <c r="CJ18" s="381"/>
      <c r="CK18" s="381"/>
      <c r="CL18" s="381"/>
      <c r="CM18" s="381"/>
      <c r="CN18" s="381"/>
      <c r="CO18" s="381"/>
      <c r="CP18" s="381"/>
      <c r="CQ18" s="381"/>
      <c r="CR18" s="381"/>
      <c r="CS18" s="381"/>
      <c r="CT18" s="381"/>
      <c r="CU18" s="381"/>
      <c r="CV18" s="381"/>
      <c r="CW18" s="381"/>
      <c r="CX18" s="381"/>
      <c r="CY18" s="381"/>
      <c r="CZ18" s="381"/>
      <c r="DA18" s="381"/>
      <c r="DB18" s="381"/>
      <c r="DC18" s="381"/>
      <c r="DD18" s="381"/>
      <c r="DE18" s="381"/>
      <c r="DF18" s="381"/>
      <c r="DG18" s="381"/>
      <c r="DH18" s="381"/>
      <c r="DI18" s="381"/>
      <c r="DJ18" s="381"/>
      <c r="DK18" s="381"/>
      <c r="DL18" s="381"/>
      <c r="DM18" s="381"/>
      <c r="DN18" s="381"/>
      <c r="DO18" s="381"/>
      <c r="DP18" s="381"/>
      <c r="DQ18" s="381"/>
      <c r="DR18" s="381"/>
      <c r="DS18" s="381"/>
      <c r="DT18" s="381"/>
      <c r="DU18" s="381"/>
      <c r="DV18" s="381"/>
      <c r="DW18" s="381"/>
      <c r="DX18" s="381"/>
      <c r="DY18" s="381"/>
      <c r="DZ18" s="381"/>
      <c r="EA18" s="381"/>
      <c r="EB18" s="381"/>
      <c r="EC18" s="381"/>
      <c r="ED18" s="381"/>
      <c r="EE18" s="381"/>
      <c r="EF18" s="381"/>
      <c r="EG18" s="381"/>
      <c r="EH18" s="381"/>
      <c r="EI18" s="381"/>
      <c r="EJ18" s="381"/>
      <c r="EK18" s="381"/>
      <c r="EL18" s="381"/>
      <c r="EM18" s="381"/>
      <c r="EN18" s="381"/>
      <c r="EO18" s="381"/>
      <c r="EP18" s="381"/>
      <c r="EQ18" s="381"/>
      <c r="ER18" s="381"/>
      <c r="ES18" s="381"/>
      <c r="ET18" s="381"/>
      <c r="EU18" s="381"/>
      <c r="EV18" s="381"/>
      <c r="EW18" s="381"/>
      <c r="EX18" s="381"/>
      <c r="EY18" s="381"/>
      <c r="EZ18" s="381"/>
      <c r="FA18" s="381"/>
      <c r="FB18" s="381"/>
      <c r="FC18" s="381"/>
      <c r="FD18" s="381"/>
      <c r="FE18" s="381"/>
      <c r="FF18" s="381"/>
      <c r="FG18" s="381"/>
      <c r="FH18" s="381"/>
      <c r="FI18" s="381"/>
      <c r="FJ18" s="381"/>
      <c r="FK18" s="381"/>
      <c r="FL18" s="381"/>
      <c r="FM18" s="381"/>
      <c r="FN18" s="381"/>
      <c r="FO18" s="381"/>
      <c r="FP18" s="381"/>
      <c r="FQ18" s="381"/>
      <c r="FR18" s="381"/>
      <c r="FS18" s="381"/>
      <c r="FT18" s="381"/>
      <c r="FU18" s="381"/>
      <c r="FV18" s="381"/>
      <c r="FW18" s="381"/>
      <c r="FX18" s="381"/>
      <c r="FY18" s="381"/>
      <c r="FZ18" s="381"/>
      <c r="GA18" s="381"/>
    </row>
    <row r="19" spans="1:183" s="389" customFormat="1" ht="13.8">
      <c r="A19" s="532"/>
      <c r="B19" s="609" t="s">
        <v>4244</v>
      </c>
      <c r="C19" s="610">
        <f>SUM(C18)</f>
        <v>0</v>
      </c>
      <c r="D19" s="593"/>
      <c r="E19" s="593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  <c r="CI19" s="206"/>
      <c r="CJ19" s="206"/>
      <c r="CK19" s="206"/>
      <c r="CL19" s="206"/>
      <c r="CM19" s="206"/>
      <c r="CN19" s="206"/>
      <c r="CO19" s="206"/>
      <c r="CP19" s="206"/>
      <c r="CQ19" s="206"/>
      <c r="CR19" s="206"/>
      <c r="CS19" s="206"/>
      <c r="CT19" s="206"/>
      <c r="CU19" s="206"/>
      <c r="CV19" s="206"/>
      <c r="CW19" s="206"/>
      <c r="CX19" s="206"/>
      <c r="CY19" s="206"/>
      <c r="CZ19" s="206"/>
      <c r="DA19" s="206"/>
      <c r="DB19" s="206"/>
      <c r="DC19" s="206"/>
      <c r="DD19" s="206"/>
      <c r="DE19" s="206"/>
      <c r="DF19" s="206"/>
      <c r="DG19" s="206"/>
      <c r="DH19" s="206"/>
      <c r="DI19" s="206"/>
      <c r="DJ19" s="206"/>
      <c r="DK19" s="206"/>
      <c r="DL19" s="206"/>
      <c r="DM19" s="206"/>
      <c r="DN19" s="206"/>
      <c r="DO19" s="206"/>
      <c r="DP19" s="206"/>
      <c r="DQ19" s="206"/>
      <c r="DR19" s="206"/>
      <c r="DS19" s="206"/>
      <c r="DT19" s="206"/>
      <c r="DU19" s="206"/>
      <c r="DV19" s="206"/>
      <c r="DW19" s="206"/>
      <c r="DX19" s="206"/>
      <c r="DY19" s="206"/>
      <c r="DZ19" s="206"/>
      <c r="EA19" s="206"/>
      <c r="EB19" s="206"/>
      <c r="EC19" s="206"/>
      <c r="ED19" s="206"/>
      <c r="EE19" s="206"/>
      <c r="EF19" s="206"/>
      <c r="EG19" s="206"/>
      <c r="EH19" s="206"/>
      <c r="EI19" s="206"/>
      <c r="EJ19" s="206"/>
      <c r="EK19" s="206"/>
      <c r="EL19" s="206"/>
      <c r="EM19" s="206"/>
      <c r="EN19" s="206"/>
      <c r="EO19" s="206"/>
      <c r="EP19" s="206"/>
      <c r="EQ19" s="206"/>
      <c r="ER19" s="206"/>
      <c r="ES19" s="206"/>
      <c r="ET19" s="206"/>
      <c r="EU19" s="206"/>
      <c r="EV19" s="206"/>
      <c r="EW19" s="206"/>
      <c r="EX19" s="206"/>
      <c r="EY19" s="206"/>
      <c r="EZ19" s="206"/>
      <c r="FA19" s="206"/>
      <c r="FB19" s="206"/>
      <c r="FC19" s="206"/>
      <c r="FD19" s="206"/>
      <c r="FE19" s="206"/>
      <c r="FF19" s="206"/>
      <c r="FG19" s="206"/>
      <c r="FH19" s="206"/>
      <c r="FI19" s="206"/>
      <c r="FJ19" s="206"/>
      <c r="FK19" s="206"/>
      <c r="FL19" s="206"/>
      <c r="FM19" s="206"/>
      <c r="FN19" s="206"/>
      <c r="FO19" s="206"/>
      <c r="FP19" s="206"/>
      <c r="FQ19" s="206"/>
      <c r="FR19" s="206"/>
      <c r="FS19" s="206"/>
      <c r="FT19" s="206"/>
      <c r="FU19" s="206"/>
      <c r="FV19" s="206"/>
      <c r="FW19" s="206"/>
      <c r="FX19" s="206"/>
      <c r="FY19" s="206"/>
      <c r="FZ19" s="206"/>
      <c r="GA19" s="206"/>
    </row>
    <row r="20" spans="1:183" s="325" customFormat="1" ht="13.8">
      <c r="A20" s="532"/>
      <c r="B20" s="607"/>
      <c r="C20" s="608"/>
      <c r="D20" s="183"/>
      <c r="E20" s="183"/>
    </row>
    <row r="21" spans="1:183" s="389" customFormat="1" ht="13.8">
      <c r="A21" s="542"/>
      <c r="B21" s="543"/>
      <c r="C21" s="542"/>
      <c r="D21" s="538"/>
      <c r="E21" s="538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6"/>
      <c r="BN21" s="206"/>
      <c r="BO21" s="206"/>
      <c r="BP21" s="206"/>
      <c r="BQ21" s="206"/>
      <c r="BR21" s="206"/>
      <c r="BS21" s="206"/>
      <c r="BT21" s="206"/>
      <c r="BU21" s="206"/>
      <c r="BV21" s="206"/>
      <c r="BW21" s="206"/>
      <c r="BX21" s="206"/>
      <c r="BY21" s="206"/>
      <c r="BZ21" s="206"/>
      <c r="CA21" s="206"/>
      <c r="CB21" s="206"/>
      <c r="CC21" s="206"/>
      <c r="CD21" s="206"/>
      <c r="CE21" s="206"/>
      <c r="CF21" s="206"/>
      <c r="CG21" s="206"/>
      <c r="CH21" s="206"/>
      <c r="CI21" s="206"/>
      <c r="CJ21" s="206"/>
      <c r="CK21" s="206"/>
      <c r="CL21" s="206"/>
      <c r="CM21" s="206"/>
      <c r="CN21" s="206"/>
      <c r="CO21" s="206"/>
      <c r="CP21" s="206"/>
      <c r="CQ21" s="206"/>
      <c r="CR21" s="206"/>
      <c r="CS21" s="206"/>
      <c r="CT21" s="206"/>
      <c r="CU21" s="206"/>
      <c r="CV21" s="206"/>
      <c r="CW21" s="206"/>
      <c r="CX21" s="206"/>
      <c r="CY21" s="206"/>
      <c r="CZ21" s="206"/>
      <c r="DA21" s="206"/>
      <c r="DB21" s="206"/>
      <c r="DC21" s="206"/>
      <c r="DD21" s="206"/>
      <c r="DE21" s="206"/>
      <c r="DF21" s="206"/>
      <c r="DG21" s="206"/>
      <c r="DH21" s="206"/>
      <c r="DI21" s="206"/>
      <c r="DJ21" s="206"/>
      <c r="DK21" s="206"/>
      <c r="DL21" s="206"/>
      <c r="DM21" s="206"/>
      <c r="DN21" s="206"/>
      <c r="DO21" s="206"/>
      <c r="DP21" s="206"/>
      <c r="DQ21" s="206"/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  <c r="FB21" s="206"/>
      <c r="FC21" s="206"/>
      <c r="FD21" s="206"/>
      <c r="FE21" s="206"/>
      <c r="FF21" s="206"/>
      <c r="FG21" s="206"/>
      <c r="FH21" s="206"/>
      <c r="FI21" s="206"/>
      <c r="FJ21" s="206"/>
      <c r="FK21" s="206"/>
      <c r="FL21" s="206"/>
      <c r="FM21" s="206"/>
      <c r="FN21" s="206"/>
      <c r="FO21" s="206"/>
      <c r="FP21" s="206"/>
      <c r="FQ21" s="206"/>
      <c r="FR21" s="206"/>
      <c r="FS21" s="206"/>
      <c r="FT21" s="206"/>
      <c r="FU21" s="206"/>
      <c r="FV21" s="206"/>
      <c r="FW21" s="206"/>
      <c r="FX21" s="206"/>
      <c r="FY21" s="206"/>
      <c r="FZ21" s="206"/>
      <c r="GA21" s="206"/>
    </row>
    <row r="22" spans="1:183" s="389" customFormat="1" ht="13.8">
      <c r="A22" s="1276" t="s">
        <v>4104</v>
      </c>
      <c r="B22" s="1276" t="s">
        <v>4103</v>
      </c>
      <c r="C22" s="597"/>
      <c r="D22" s="593"/>
      <c r="E22" s="593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/>
      <c r="CY22" s="206"/>
      <c r="CZ22" s="206"/>
      <c r="DA22" s="206"/>
      <c r="DB22" s="206"/>
      <c r="DC22" s="206"/>
      <c r="DD22" s="206"/>
      <c r="DE22" s="206"/>
      <c r="DF22" s="206"/>
      <c r="DG22" s="206"/>
      <c r="DH22" s="206"/>
      <c r="DI22" s="206"/>
      <c r="DJ22" s="206"/>
      <c r="DK22" s="206"/>
      <c r="DL22" s="206"/>
      <c r="DM22" s="206"/>
      <c r="DN22" s="206"/>
      <c r="DO22" s="206"/>
      <c r="DP22" s="206"/>
      <c r="DQ22" s="206"/>
      <c r="DR22" s="206"/>
      <c r="DS22" s="206"/>
      <c r="DT22" s="206"/>
      <c r="DU22" s="206"/>
      <c r="DV22" s="206"/>
      <c r="DW22" s="206"/>
      <c r="DX22" s="206"/>
      <c r="DY22" s="206"/>
      <c r="DZ22" s="206"/>
      <c r="EA22" s="206"/>
      <c r="EB22" s="206"/>
      <c r="EC22" s="206"/>
      <c r="ED22" s="206"/>
      <c r="EE22" s="206"/>
      <c r="EF22" s="206"/>
      <c r="EG22" s="206"/>
      <c r="EH22" s="206"/>
      <c r="EI22" s="206"/>
      <c r="EJ22" s="206"/>
      <c r="EK22" s="206"/>
      <c r="EL22" s="206"/>
      <c r="EM22" s="206"/>
      <c r="EN22" s="206"/>
      <c r="EO22" s="206"/>
      <c r="EP22" s="206"/>
      <c r="EQ22" s="206"/>
      <c r="ER22" s="206"/>
      <c r="ES22" s="206"/>
      <c r="ET22" s="206"/>
      <c r="EU22" s="206"/>
      <c r="EV22" s="206"/>
      <c r="EW22" s="206"/>
      <c r="EX22" s="206"/>
      <c r="EY22" s="206"/>
      <c r="EZ22" s="206"/>
      <c r="FA22" s="206"/>
      <c r="FB22" s="206"/>
      <c r="FC22" s="206"/>
      <c r="FD22" s="206"/>
      <c r="FE22" s="206"/>
      <c r="FF22" s="206"/>
      <c r="FG22" s="206"/>
      <c r="FH22" s="206"/>
      <c r="FI22" s="206"/>
      <c r="FJ22" s="206"/>
      <c r="FK22" s="206"/>
      <c r="FL22" s="206"/>
      <c r="FM22" s="206"/>
      <c r="FN22" s="206"/>
      <c r="FO22" s="206"/>
      <c r="FP22" s="206"/>
      <c r="FQ22" s="206"/>
      <c r="FR22" s="206"/>
      <c r="FS22" s="206"/>
      <c r="FT22" s="206"/>
      <c r="FU22" s="206"/>
      <c r="FV22" s="206"/>
      <c r="FW22" s="206"/>
      <c r="FX22" s="206"/>
      <c r="FY22" s="206"/>
      <c r="FZ22" s="206"/>
      <c r="GA22" s="206"/>
    </row>
    <row r="23" spans="1:183" s="389" customFormat="1" ht="13.8">
      <c r="A23" s="154" t="s">
        <v>4246</v>
      </c>
      <c r="B23" s="154" t="s">
        <v>4246</v>
      </c>
      <c r="C23" s="202">
        <v>0</v>
      </c>
      <c r="D23" s="146">
        <v>0</v>
      </c>
      <c r="E23" s="146">
        <v>0</v>
      </c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/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06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06"/>
      <c r="EO23" s="206"/>
      <c r="EP23" s="206"/>
      <c r="EQ23" s="206"/>
      <c r="ER23" s="206"/>
      <c r="ES23" s="206"/>
      <c r="ET23" s="206"/>
      <c r="EU23" s="206"/>
      <c r="EV23" s="206"/>
      <c r="EW23" s="206"/>
      <c r="EX23" s="206"/>
      <c r="EY23" s="206"/>
      <c r="EZ23" s="206"/>
      <c r="FA23" s="206"/>
      <c r="FB23" s="206"/>
      <c r="FC23" s="206"/>
      <c r="FD23" s="206"/>
      <c r="FE23" s="206"/>
      <c r="FF23" s="206"/>
      <c r="FG23" s="206"/>
      <c r="FH23" s="206"/>
      <c r="FI23" s="206"/>
      <c r="FJ23" s="206"/>
      <c r="FK23" s="206"/>
      <c r="FL23" s="206"/>
      <c r="FM23" s="206"/>
      <c r="FN23" s="206"/>
      <c r="FO23" s="206"/>
      <c r="FP23" s="206"/>
      <c r="FQ23" s="206"/>
      <c r="FR23" s="206"/>
      <c r="FS23" s="206"/>
      <c r="FT23" s="206"/>
      <c r="FU23" s="206"/>
      <c r="FV23" s="206"/>
      <c r="FW23" s="206"/>
      <c r="FX23" s="206"/>
      <c r="FY23" s="206"/>
      <c r="FZ23" s="206"/>
      <c r="GA23" s="206"/>
    </row>
    <row r="24" spans="1:183" s="389" customFormat="1" ht="13.8">
      <c r="A24" s="532"/>
      <c r="B24" s="611" t="s">
        <v>4247</v>
      </c>
      <c r="C24" s="610">
        <f>SUM(C18:C23)</f>
        <v>0</v>
      </c>
      <c r="D24" s="593"/>
      <c r="E24" s="593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  <c r="CD24" s="206"/>
      <c r="CE24" s="206"/>
      <c r="CF24" s="206"/>
      <c r="CG24" s="206"/>
      <c r="CH24" s="206"/>
      <c r="CI24" s="206"/>
      <c r="CJ24" s="206"/>
      <c r="CK24" s="206"/>
      <c r="CL24" s="206"/>
      <c r="CM24" s="206"/>
      <c r="CN24" s="206"/>
      <c r="CO24" s="206"/>
      <c r="CP24" s="206"/>
      <c r="CQ24" s="206"/>
      <c r="CR24" s="206"/>
      <c r="CS24" s="206"/>
      <c r="CT24" s="206"/>
      <c r="CU24" s="206"/>
      <c r="CV24" s="206"/>
      <c r="CW24" s="206"/>
      <c r="CX24" s="206"/>
      <c r="CY24" s="206"/>
      <c r="CZ24" s="206"/>
      <c r="DA24" s="206"/>
      <c r="DB24" s="206"/>
      <c r="DC24" s="206"/>
      <c r="DD24" s="206"/>
      <c r="DE24" s="206"/>
      <c r="DF24" s="206"/>
      <c r="DG24" s="206"/>
      <c r="DH24" s="206"/>
      <c r="DI24" s="206"/>
      <c r="DJ24" s="206"/>
      <c r="DK24" s="206"/>
      <c r="DL24" s="206"/>
      <c r="DM24" s="206"/>
      <c r="DN24" s="206"/>
      <c r="DO24" s="206"/>
      <c r="DP24" s="206"/>
      <c r="DQ24" s="206"/>
      <c r="DR24" s="206"/>
      <c r="DS24" s="206"/>
      <c r="DT24" s="206"/>
      <c r="DU24" s="206"/>
      <c r="DV24" s="206"/>
      <c r="DW24" s="206"/>
      <c r="DX24" s="206"/>
      <c r="DY24" s="206"/>
      <c r="DZ24" s="206"/>
      <c r="EA24" s="206"/>
      <c r="EB24" s="206"/>
      <c r="EC24" s="206"/>
      <c r="ED24" s="206"/>
      <c r="EE24" s="206"/>
      <c r="EF24" s="206"/>
      <c r="EG24" s="206"/>
      <c r="EH24" s="206"/>
      <c r="EI24" s="206"/>
      <c r="EJ24" s="206"/>
      <c r="EK24" s="206"/>
      <c r="EL24" s="206"/>
      <c r="EM24" s="206"/>
      <c r="EN24" s="206"/>
      <c r="EO24" s="206"/>
      <c r="EP24" s="206"/>
      <c r="EQ24" s="206"/>
      <c r="ER24" s="206"/>
      <c r="ES24" s="206"/>
      <c r="ET24" s="206"/>
      <c r="EU24" s="206"/>
      <c r="EV24" s="206"/>
      <c r="EW24" s="206"/>
      <c r="EX24" s="206"/>
      <c r="EY24" s="206"/>
      <c r="EZ24" s="206"/>
      <c r="FA24" s="206"/>
      <c r="FB24" s="206"/>
      <c r="FC24" s="206"/>
      <c r="FD24" s="206"/>
      <c r="FE24" s="206"/>
      <c r="FF24" s="206"/>
      <c r="FG24" s="206"/>
      <c r="FH24" s="206"/>
      <c r="FI24" s="206"/>
      <c r="FJ24" s="206"/>
      <c r="FK24" s="206"/>
      <c r="FL24" s="206"/>
      <c r="FM24" s="206"/>
      <c r="FN24" s="206"/>
      <c r="FO24" s="206"/>
      <c r="FP24" s="206"/>
      <c r="FQ24" s="206"/>
      <c r="FR24" s="206"/>
      <c r="FS24" s="206"/>
      <c r="FT24" s="206"/>
      <c r="FU24" s="206"/>
      <c r="FV24" s="206"/>
      <c r="FW24" s="206"/>
      <c r="FX24" s="206"/>
      <c r="FY24" s="206"/>
      <c r="FZ24" s="206"/>
      <c r="GA24" s="206"/>
    </row>
    <row r="25" spans="1:183" s="389" customFormat="1" ht="13.8">
      <c r="A25" s="532"/>
      <c r="B25" s="607"/>
      <c r="C25" s="608"/>
      <c r="D25" s="593"/>
      <c r="E25" s="593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  <c r="CD25" s="206"/>
      <c r="CE25" s="206"/>
      <c r="CF25" s="206"/>
      <c r="CG25" s="206"/>
      <c r="CH25" s="206"/>
      <c r="CI25" s="206"/>
      <c r="CJ25" s="206"/>
      <c r="CK25" s="206"/>
      <c r="CL25" s="206"/>
      <c r="CM25" s="206"/>
      <c r="CN25" s="206"/>
      <c r="CO25" s="206"/>
      <c r="CP25" s="206"/>
      <c r="CQ25" s="206"/>
      <c r="CR25" s="206"/>
      <c r="CS25" s="206"/>
      <c r="CT25" s="206"/>
      <c r="CU25" s="206"/>
      <c r="CV25" s="206"/>
      <c r="CW25" s="206"/>
      <c r="CX25" s="206"/>
      <c r="CY25" s="206"/>
      <c r="CZ25" s="206"/>
      <c r="DA25" s="206"/>
      <c r="DB25" s="206"/>
      <c r="DC25" s="206"/>
      <c r="DD25" s="206"/>
      <c r="DE25" s="206"/>
      <c r="DF25" s="206"/>
      <c r="DG25" s="206"/>
      <c r="DH25" s="206"/>
      <c r="DI25" s="206"/>
      <c r="DJ25" s="206"/>
      <c r="DK25" s="206"/>
      <c r="DL25" s="206"/>
      <c r="DM25" s="206"/>
      <c r="DN25" s="206"/>
      <c r="DO25" s="206"/>
      <c r="DP25" s="206"/>
      <c r="DQ25" s="206"/>
      <c r="DR25" s="206"/>
      <c r="DS25" s="206"/>
      <c r="DT25" s="206"/>
      <c r="DU25" s="206"/>
      <c r="DV25" s="206"/>
      <c r="DW25" s="206"/>
      <c r="DX25" s="206"/>
      <c r="DY25" s="206"/>
      <c r="DZ25" s="206"/>
      <c r="EA25" s="206"/>
      <c r="EB25" s="206"/>
      <c r="EC25" s="206"/>
      <c r="ED25" s="206"/>
      <c r="EE25" s="206"/>
      <c r="EF25" s="206"/>
      <c r="EG25" s="206"/>
      <c r="EH25" s="206"/>
      <c r="EI25" s="206"/>
      <c r="EJ25" s="206"/>
      <c r="EK25" s="206"/>
      <c r="EL25" s="206"/>
      <c r="EM25" s="206"/>
      <c r="EN25" s="206"/>
      <c r="EO25" s="206"/>
      <c r="EP25" s="206"/>
      <c r="EQ25" s="206"/>
      <c r="ER25" s="206"/>
      <c r="ES25" s="206"/>
      <c r="ET25" s="206"/>
      <c r="EU25" s="206"/>
      <c r="EV25" s="206"/>
      <c r="EW25" s="206"/>
      <c r="EX25" s="206"/>
      <c r="EY25" s="206"/>
      <c r="EZ25" s="206"/>
      <c r="FA25" s="206"/>
      <c r="FB25" s="206"/>
      <c r="FC25" s="206"/>
      <c r="FD25" s="206"/>
      <c r="FE25" s="206"/>
      <c r="FF25" s="206"/>
      <c r="FG25" s="206"/>
      <c r="FH25" s="206"/>
      <c r="FI25" s="206"/>
      <c r="FJ25" s="206"/>
      <c r="FK25" s="206"/>
      <c r="FL25" s="206"/>
      <c r="FM25" s="206"/>
      <c r="FN25" s="206"/>
      <c r="FO25" s="206"/>
      <c r="FP25" s="206"/>
      <c r="FQ25" s="206"/>
      <c r="FR25" s="206"/>
      <c r="FS25" s="206"/>
      <c r="FT25" s="206"/>
      <c r="FU25" s="206"/>
      <c r="FV25" s="206"/>
      <c r="FW25" s="206"/>
      <c r="FX25" s="206"/>
      <c r="FY25" s="206"/>
      <c r="FZ25" s="206"/>
      <c r="GA25" s="206"/>
    </row>
    <row r="26" spans="1:183" s="389" customFormat="1" ht="13.8">
      <c r="A26" s="532"/>
      <c r="B26" s="612" t="s">
        <v>4105</v>
      </c>
      <c r="C26" s="613">
        <f>SUM(C14,C19,C24)</f>
        <v>3</v>
      </c>
      <c r="D26" s="593"/>
      <c r="E26" s="593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  <c r="DJ26" s="206"/>
      <c r="DK26" s="206"/>
      <c r="DL26" s="206"/>
      <c r="DM26" s="206"/>
      <c r="DN26" s="206"/>
      <c r="DO26" s="206"/>
      <c r="DP26" s="206"/>
      <c r="DQ26" s="206"/>
      <c r="DR26" s="206"/>
      <c r="DS26" s="206"/>
      <c r="DT26" s="206"/>
      <c r="DU26" s="206"/>
      <c r="DV26" s="206"/>
      <c r="DW26" s="206"/>
      <c r="DX26" s="206"/>
      <c r="DY26" s="206"/>
      <c r="DZ26" s="206"/>
      <c r="EA26" s="206"/>
      <c r="EB26" s="206"/>
      <c r="EC26" s="206"/>
      <c r="ED26" s="206"/>
      <c r="EE26" s="206"/>
      <c r="EF26" s="206"/>
      <c r="EG26" s="206"/>
      <c r="EH26" s="206"/>
      <c r="EI26" s="206"/>
      <c r="EJ26" s="206"/>
      <c r="EK26" s="206"/>
      <c r="EL26" s="206"/>
      <c r="EM26" s="206"/>
      <c r="EN26" s="206"/>
      <c r="EO26" s="206"/>
      <c r="EP26" s="206"/>
      <c r="EQ26" s="206"/>
      <c r="ER26" s="206"/>
      <c r="ES26" s="206"/>
      <c r="ET26" s="206"/>
      <c r="EU26" s="206"/>
      <c r="EV26" s="206"/>
      <c r="EW26" s="206"/>
      <c r="EX26" s="206"/>
      <c r="EY26" s="206"/>
      <c r="EZ26" s="206"/>
      <c r="FA26" s="206"/>
      <c r="FB26" s="206"/>
      <c r="FC26" s="206"/>
      <c r="FD26" s="206"/>
      <c r="FE26" s="206"/>
      <c r="FF26" s="206"/>
      <c r="FG26" s="206"/>
      <c r="FH26" s="206"/>
      <c r="FI26" s="206"/>
      <c r="FJ26" s="206"/>
      <c r="FK26" s="206"/>
      <c r="FL26" s="206"/>
      <c r="FM26" s="206"/>
      <c r="FN26" s="206"/>
      <c r="FO26" s="206"/>
      <c r="FP26" s="206"/>
      <c r="FQ26" s="206"/>
      <c r="FR26" s="206"/>
      <c r="FS26" s="206"/>
      <c r="FT26" s="206"/>
      <c r="FU26" s="206"/>
      <c r="FV26" s="206"/>
      <c r="FW26" s="206"/>
      <c r="FX26" s="206"/>
      <c r="FY26" s="206"/>
      <c r="FZ26" s="206"/>
      <c r="GA26" s="206"/>
    </row>
    <row r="27" spans="1:183" s="389" customFormat="1" ht="13.8">
      <c r="A27" s="532"/>
      <c r="B27" s="607"/>
      <c r="C27" s="608"/>
      <c r="D27" s="593"/>
      <c r="E27" s="593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  <c r="DJ27" s="206"/>
      <c r="DK27" s="206"/>
      <c r="DL27" s="206"/>
      <c r="DM27" s="206"/>
      <c r="DN27" s="206"/>
      <c r="DO27" s="206"/>
      <c r="DP27" s="206"/>
      <c r="DQ27" s="206"/>
      <c r="DR27" s="206"/>
      <c r="DS27" s="206"/>
      <c r="DT27" s="206"/>
      <c r="DU27" s="206"/>
      <c r="DV27" s="206"/>
      <c r="DW27" s="206"/>
      <c r="DX27" s="206"/>
      <c r="DY27" s="206"/>
      <c r="DZ27" s="206"/>
      <c r="EA27" s="206"/>
      <c r="EB27" s="206"/>
      <c r="EC27" s="206"/>
      <c r="ED27" s="206"/>
      <c r="EE27" s="206"/>
      <c r="EF27" s="206"/>
      <c r="EG27" s="206"/>
      <c r="EH27" s="206"/>
      <c r="EI27" s="206"/>
      <c r="EJ27" s="206"/>
      <c r="EK27" s="206"/>
      <c r="EL27" s="206"/>
      <c r="EM27" s="206"/>
      <c r="EN27" s="206"/>
      <c r="EO27" s="206"/>
      <c r="EP27" s="206"/>
      <c r="EQ27" s="206"/>
      <c r="ER27" s="206"/>
      <c r="ES27" s="206"/>
      <c r="ET27" s="206"/>
      <c r="EU27" s="206"/>
      <c r="EV27" s="206"/>
      <c r="EW27" s="206"/>
      <c r="EX27" s="206"/>
      <c r="EY27" s="206"/>
      <c r="EZ27" s="206"/>
      <c r="FA27" s="206"/>
      <c r="FB27" s="206"/>
      <c r="FC27" s="206"/>
      <c r="FD27" s="206"/>
      <c r="FE27" s="206"/>
      <c r="FF27" s="206"/>
      <c r="FG27" s="206"/>
      <c r="FH27" s="206"/>
      <c r="FI27" s="206"/>
      <c r="FJ27" s="206"/>
      <c r="FK27" s="206"/>
      <c r="FL27" s="206"/>
      <c r="FM27" s="206"/>
      <c r="FN27" s="206"/>
      <c r="FO27" s="206"/>
      <c r="FP27" s="206"/>
      <c r="FQ27" s="206"/>
      <c r="FR27" s="206"/>
      <c r="FS27" s="206"/>
      <c r="FT27" s="206"/>
      <c r="FU27" s="206"/>
      <c r="FV27" s="206"/>
      <c r="FW27" s="206"/>
      <c r="FX27" s="206"/>
      <c r="FY27" s="206"/>
      <c r="FZ27" s="206"/>
      <c r="GA27" s="206"/>
    </row>
    <row r="28" spans="1:183" s="389" customFormat="1" ht="13.8">
      <c r="A28" s="137"/>
      <c r="B28" s="137"/>
      <c r="C28" s="594"/>
      <c r="D28" s="593"/>
      <c r="E28" s="593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/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/>
      <c r="DW28" s="206"/>
      <c r="DX28" s="206"/>
      <c r="DY28" s="206"/>
      <c r="DZ28" s="206"/>
      <c r="EA28" s="206"/>
      <c r="EB28" s="206"/>
      <c r="EC28" s="206"/>
      <c r="ED28" s="206"/>
      <c r="EE28" s="206"/>
      <c r="EF28" s="206"/>
      <c r="EG28" s="206"/>
      <c r="EH28" s="206"/>
      <c r="EI28" s="206"/>
      <c r="EJ28" s="206"/>
      <c r="EK28" s="206"/>
      <c r="EL28" s="206"/>
      <c r="EM28" s="206"/>
      <c r="EN28" s="206"/>
      <c r="EO28" s="206"/>
      <c r="EP28" s="206"/>
      <c r="EQ28" s="206"/>
      <c r="ER28" s="206"/>
      <c r="ES28" s="206"/>
      <c r="ET28" s="206"/>
      <c r="EU28" s="206"/>
      <c r="EV28" s="206"/>
      <c r="EW28" s="206"/>
      <c r="EX28" s="206"/>
      <c r="EY28" s="206"/>
      <c r="EZ28" s="206"/>
      <c r="FA28" s="206"/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  <c r="FL28" s="206"/>
      <c r="FM28" s="206"/>
      <c r="FN28" s="206"/>
      <c r="FO28" s="206"/>
      <c r="FP28" s="206"/>
      <c r="FQ28" s="206"/>
      <c r="FR28" s="206"/>
      <c r="FS28" s="206"/>
      <c r="FT28" s="206"/>
      <c r="FU28" s="206"/>
      <c r="FV28" s="206"/>
      <c r="FW28" s="206"/>
      <c r="FX28" s="206"/>
      <c r="FY28" s="206"/>
      <c r="FZ28" s="206"/>
      <c r="GA28" s="206"/>
    </row>
    <row r="29" spans="1:183" s="389" customFormat="1" ht="13.8">
      <c r="A29" s="1259" t="s">
        <v>4101</v>
      </c>
      <c r="B29" s="1259"/>
      <c r="C29" s="594"/>
      <c r="D29" s="593"/>
      <c r="E29" s="593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  <c r="DJ29" s="206"/>
      <c r="DK29" s="206"/>
      <c r="DL29" s="206"/>
      <c r="DM29" s="206"/>
      <c r="DN29" s="206"/>
      <c r="DO29" s="206"/>
      <c r="DP29" s="206"/>
      <c r="DQ29" s="206"/>
      <c r="DR29" s="206"/>
      <c r="DS29" s="206"/>
      <c r="DT29" s="206"/>
      <c r="DU29" s="206"/>
      <c r="DV29" s="206"/>
      <c r="DW29" s="206"/>
      <c r="DX29" s="206"/>
      <c r="DY29" s="206"/>
      <c r="DZ29" s="206"/>
      <c r="EA29" s="206"/>
      <c r="EB29" s="206"/>
      <c r="EC29" s="206"/>
      <c r="ED29" s="206"/>
      <c r="EE29" s="206"/>
      <c r="EF29" s="206"/>
      <c r="EG29" s="206"/>
      <c r="EH29" s="206"/>
      <c r="EI29" s="206"/>
      <c r="EJ29" s="206"/>
      <c r="EK29" s="206"/>
      <c r="EL29" s="206"/>
      <c r="EM29" s="206"/>
      <c r="EN29" s="206"/>
      <c r="EO29" s="206"/>
      <c r="EP29" s="206"/>
      <c r="EQ29" s="206"/>
      <c r="ER29" s="206"/>
      <c r="ES29" s="206"/>
      <c r="ET29" s="206"/>
      <c r="EU29" s="206"/>
      <c r="EV29" s="206"/>
      <c r="EW29" s="206"/>
      <c r="EX29" s="206"/>
      <c r="EY29" s="206"/>
      <c r="EZ29" s="206"/>
      <c r="FA29" s="206"/>
      <c r="FB29" s="206"/>
      <c r="FC29" s="206"/>
      <c r="FD29" s="206"/>
      <c r="FE29" s="206"/>
      <c r="FF29" s="206"/>
      <c r="FG29" s="206"/>
      <c r="FH29" s="206"/>
      <c r="FI29" s="206"/>
      <c r="FJ29" s="206"/>
      <c r="FK29" s="206"/>
      <c r="FL29" s="206"/>
      <c r="FM29" s="206"/>
      <c r="FN29" s="206"/>
      <c r="FO29" s="206"/>
      <c r="FP29" s="206"/>
      <c r="FQ29" s="206"/>
      <c r="FR29" s="206"/>
      <c r="FS29" s="206"/>
      <c r="FT29" s="206"/>
      <c r="FU29" s="206"/>
      <c r="FV29" s="206"/>
      <c r="FW29" s="206"/>
      <c r="FX29" s="206"/>
      <c r="FY29" s="206"/>
      <c r="FZ29" s="206"/>
      <c r="GA29" s="206"/>
    </row>
    <row r="30" spans="1:183" s="389" customFormat="1" ht="13.8">
      <c r="A30" s="1276" t="s">
        <v>4248</v>
      </c>
      <c r="B30" s="1276"/>
      <c r="C30" s="594"/>
      <c r="D30" s="593"/>
      <c r="E30" s="593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  <c r="DJ30" s="206"/>
      <c r="DK30" s="206"/>
      <c r="DL30" s="206"/>
      <c r="DM30" s="206"/>
      <c r="DN30" s="206"/>
      <c r="DO30" s="206"/>
      <c r="DP30" s="206"/>
      <c r="DQ30" s="206"/>
      <c r="DR30" s="206"/>
      <c r="DS30" s="206"/>
      <c r="DT30" s="206"/>
      <c r="DU30" s="206"/>
      <c r="DV30" s="206"/>
      <c r="DW30" s="206"/>
      <c r="DX30" s="206"/>
      <c r="DY30" s="206"/>
      <c r="DZ30" s="206"/>
      <c r="EA30" s="206"/>
      <c r="EB30" s="206"/>
      <c r="EC30" s="206"/>
      <c r="ED30" s="206"/>
      <c r="EE30" s="206"/>
      <c r="EF30" s="206"/>
      <c r="EG30" s="206"/>
      <c r="EH30" s="206"/>
      <c r="EI30" s="206"/>
      <c r="EJ30" s="206"/>
      <c r="EK30" s="206"/>
      <c r="EL30" s="206"/>
      <c r="EM30" s="206"/>
      <c r="EN30" s="206"/>
      <c r="EO30" s="206"/>
      <c r="EP30" s="206"/>
      <c r="EQ30" s="206"/>
      <c r="ER30" s="206"/>
      <c r="ES30" s="206"/>
      <c r="ET30" s="206"/>
      <c r="EU30" s="206"/>
      <c r="EV30" s="206"/>
      <c r="EW30" s="206"/>
      <c r="EX30" s="206"/>
      <c r="EY30" s="206"/>
      <c r="EZ30" s="206"/>
      <c r="FA30" s="206"/>
      <c r="FB30" s="206"/>
      <c r="FC30" s="206"/>
      <c r="FD30" s="206"/>
      <c r="FE30" s="206"/>
      <c r="FF30" s="206"/>
      <c r="FG30" s="206"/>
      <c r="FH30" s="206"/>
      <c r="FI30" s="206"/>
      <c r="FJ30" s="206"/>
      <c r="FK30" s="206"/>
      <c r="FL30" s="206"/>
      <c r="FM30" s="206"/>
      <c r="FN30" s="206"/>
      <c r="FO30" s="206"/>
      <c r="FP30" s="206"/>
      <c r="FQ30" s="206"/>
      <c r="FR30" s="206"/>
      <c r="FS30" s="206"/>
      <c r="FT30" s="206"/>
      <c r="FU30" s="206"/>
      <c r="FV30" s="206"/>
      <c r="FW30" s="206"/>
      <c r="FX30" s="206"/>
      <c r="FY30" s="206"/>
      <c r="FZ30" s="206"/>
      <c r="GA30" s="206"/>
    </row>
    <row r="31" spans="1:183" s="389" customFormat="1" ht="13.8">
      <c r="A31" s="154" t="s">
        <v>5145</v>
      </c>
      <c r="B31" s="390" t="s">
        <v>6457</v>
      </c>
      <c r="C31" s="202">
        <v>176</v>
      </c>
      <c r="D31" s="626">
        <v>2392</v>
      </c>
      <c r="E31" s="626">
        <v>96542</v>
      </c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  <c r="DJ31" s="206"/>
      <c r="DK31" s="206"/>
      <c r="DL31" s="206"/>
      <c r="DM31" s="206"/>
      <c r="DN31" s="206"/>
      <c r="DO31" s="206"/>
      <c r="DP31" s="206"/>
      <c r="DQ31" s="206"/>
      <c r="DR31" s="206"/>
      <c r="DS31" s="206"/>
      <c r="DT31" s="206"/>
      <c r="DU31" s="206"/>
      <c r="DV31" s="206"/>
      <c r="DW31" s="206"/>
      <c r="DX31" s="206"/>
      <c r="DY31" s="206"/>
      <c r="DZ31" s="206"/>
      <c r="EA31" s="206"/>
      <c r="EB31" s="206"/>
      <c r="EC31" s="206"/>
      <c r="ED31" s="206"/>
      <c r="EE31" s="206"/>
      <c r="EF31" s="206"/>
      <c r="EG31" s="206"/>
      <c r="EH31" s="206"/>
      <c r="EI31" s="206"/>
      <c r="EJ31" s="206"/>
      <c r="EK31" s="206"/>
      <c r="EL31" s="206"/>
      <c r="EM31" s="206"/>
      <c r="EN31" s="206"/>
      <c r="EO31" s="206"/>
      <c r="EP31" s="206"/>
      <c r="EQ31" s="206"/>
      <c r="ER31" s="206"/>
      <c r="ES31" s="206"/>
      <c r="ET31" s="206"/>
      <c r="EU31" s="206"/>
      <c r="EV31" s="206"/>
      <c r="EW31" s="206"/>
      <c r="EX31" s="206"/>
      <c r="EY31" s="206"/>
      <c r="EZ31" s="206"/>
      <c r="FA31" s="206"/>
      <c r="FB31" s="206"/>
      <c r="FC31" s="206"/>
      <c r="FD31" s="206"/>
      <c r="FE31" s="206"/>
      <c r="FF31" s="206"/>
      <c r="FG31" s="206"/>
      <c r="FH31" s="206"/>
      <c r="FI31" s="206"/>
      <c r="FJ31" s="206"/>
      <c r="FK31" s="206"/>
      <c r="FL31" s="206"/>
      <c r="FM31" s="206"/>
      <c r="FN31" s="206"/>
      <c r="FO31" s="206"/>
      <c r="FP31" s="206"/>
      <c r="FQ31" s="206"/>
      <c r="FR31" s="206"/>
      <c r="FS31" s="206"/>
      <c r="FT31" s="206"/>
      <c r="FU31" s="206"/>
      <c r="FV31" s="206"/>
      <c r="FW31" s="206"/>
      <c r="FX31" s="206"/>
      <c r="FY31" s="206"/>
      <c r="FZ31" s="206"/>
      <c r="GA31" s="206"/>
    </row>
    <row r="32" spans="1:183" s="389" customFormat="1" ht="13.8">
      <c r="B32" s="611" t="s">
        <v>6360</v>
      </c>
      <c r="C32" s="610">
        <f>SUM(C31)</f>
        <v>176</v>
      </c>
      <c r="D32" s="593"/>
      <c r="E32" s="593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T32" s="206"/>
      <c r="CU32" s="206"/>
      <c r="CV32" s="206"/>
      <c r="CW32" s="206"/>
      <c r="CX32" s="206"/>
      <c r="CY32" s="206"/>
      <c r="CZ32" s="206"/>
      <c r="DA32" s="206"/>
      <c r="DB32" s="206"/>
      <c r="DC32" s="206"/>
      <c r="DD32" s="206"/>
      <c r="DE32" s="206"/>
      <c r="DF32" s="206"/>
      <c r="DG32" s="206"/>
      <c r="DH32" s="206"/>
      <c r="DI32" s="206"/>
      <c r="DJ32" s="206"/>
      <c r="DK32" s="206"/>
      <c r="DL32" s="206"/>
      <c r="DM32" s="206"/>
      <c r="DN32" s="206"/>
      <c r="DO32" s="206"/>
      <c r="DP32" s="206"/>
      <c r="DQ32" s="206"/>
      <c r="DR32" s="206"/>
      <c r="DS32" s="206"/>
      <c r="DT32" s="206"/>
      <c r="DU32" s="206"/>
      <c r="DV32" s="206"/>
      <c r="DW32" s="206"/>
      <c r="DX32" s="206"/>
      <c r="DY32" s="206"/>
      <c r="DZ32" s="206"/>
      <c r="EA32" s="206"/>
      <c r="EB32" s="206"/>
      <c r="EC32" s="206"/>
      <c r="ED32" s="206"/>
      <c r="EE32" s="206"/>
      <c r="EF32" s="206"/>
      <c r="EG32" s="206"/>
      <c r="EH32" s="206"/>
      <c r="EI32" s="206"/>
      <c r="EJ32" s="206"/>
      <c r="EK32" s="206"/>
      <c r="EL32" s="206"/>
      <c r="EM32" s="206"/>
      <c r="EN32" s="206"/>
      <c r="EO32" s="206"/>
      <c r="EP32" s="206"/>
      <c r="EQ32" s="206"/>
      <c r="ER32" s="206"/>
      <c r="ES32" s="206"/>
      <c r="ET32" s="206"/>
      <c r="EU32" s="206"/>
      <c r="EV32" s="206"/>
      <c r="EW32" s="206"/>
      <c r="EX32" s="206"/>
      <c r="EY32" s="206"/>
      <c r="EZ32" s="206"/>
      <c r="FA32" s="206"/>
      <c r="FB32" s="206"/>
      <c r="FC32" s="206"/>
      <c r="FD32" s="206"/>
      <c r="FE32" s="206"/>
      <c r="FF32" s="206"/>
      <c r="FG32" s="206"/>
      <c r="FH32" s="206"/>
      <c r="FI32" s="206"/>
      <c r="FJ32" s="206"/>
      <c r="FK32" s="206"/>
      <c r="FL32" s="206"/>
      <c r="FM32" s="206"/>
      <c r="FN32" s="206"/>
      <c r="FO32" s="206"/>
      <c r="FP32" s="206"/>
      <c r="FQ32" s="206"/>
      <c r="FR32" s="206"/>
      <c r="FS32" s="206"/>
      <c r="FT32" s="206"/>
      <c r="FU32" s="206"/>
      <c r="FV32" s="206"/>
      <c r="FW32" s="206"/>
      <c r="FX32" s="206"/>
      <c r="FY32" s="206"/>
      <c r="FZ32" s="206"/>
      <c r="GA32" s="206"/>
    </row>
    <row r="33" spans="1:183" s="389" customFormat="1" ht="13.8">
      <c r="A33" s="137"/>
      <c r="B33" s="137"/>
      <c r="C33" s="594"/>
      <c r="D33" s="593"/>
      <c r="E33" s="593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T33" s="206"/>
      <c r="CU33" s="206"/>
      <c r="CV33" s="206"/>
      <c r="CW33" s="206"/>
      <c r="CX33" s="206"/>
      <c r="CY33" s="206"/>
      <c r="CZ33" s="206"/>
      <c r="DA33" s="206"/>
      <c r="DB33" s="206"/>
      <c r="DC33" s="206"/>
      <c r="DD33" s="206"/>
      <c r="DE33" s="206"/>
      <c r="DF33" s="206"/>
      <c r="DG33" s="206"/>
      <c r="DH33" s="206"/>
      <c r="DI33" s="206"/>
      <c r="DJ33" s="206"/>
      <c r="DK33" s="206"/>
      <c r="DL33" s="206"/>
      <c r="DM33" s="206"/>
      <c r="DN33" s="206"/>
      <c r="DO33" s="206"/>
      <c r="DP33" s="206"/>
      <c r="DQ33" s="206"/>
      <c r="DR33" s="206"/>
      <c r="DS33" s="206"/>
      <c r="DT33" s="206"/>
      <c r="DU33" s="206"/>
      <c r="DV33" s="206"/>
      <c r="DW33" s="206"/>
      <c r="DX33" s="206"/>
      <c r="DY33" s="206"/>
      <c r="DZ33" s="206"/>
      <c r="EA33" s="206"/>
      <c r="EB33" s="206"/>
      <c r="EC33" s="206"/>
      <c r="ED33" s="206"/>
      <c r="EE33" s="206"/>
      <c r="EF33" s="206"/>
      <c r="EG33" s="206"/>
      <c r="EH33" s="206"/>
      <c r="EI33" s="206"/>
      <c r="EJ33" s="206"/>
      <c r="EK33" s="206"/>
      <c r="EL33" s="206"/>
      <c r="EM33" s="206"/>
      <c r="EN33" s="206"/>
      <c r="EO33" s="206"/>
      <c r="EP33" s="206"/>
      <c r="EQ33" s="206"/>
      <c r="ER33" s="206"/>
      <c r="ES33" s="206"/>
      <c r="ET33" s="206"/>
      <c r="EU33" s="206"/>
      <c r="EV33" s="206"/>
      <c r="EW33" s="206"/>
      <c r="EX33" s="206"/>
      <c r="EY33" s="206"/>
      <c r="EZ33" s="206"/>
      <c r="FA33" s="206"/>
      <c r="FB33" s="206"/>
      <c r="FC33" s="206"/>
      <c r="FD33" s="206"/>
      <c r="FE33" s="206"/>
      <c r="FF33" s="206"/>
      <c r="FG33" s="206"/>
      <c r="FH33" s="206"/>
      <c r="FI33" s="206"/>
      <c r="FJ33" s="206"/>
      <c r="FK33" s="206"/>
      <c r="FL33" s="206"/>
      <c r="FM33" s="206"/>
      <c r="FN33" s="206"/>
      <c r="FO33" s="206"/>
      <c r="FP33" s="206"/>
      <c r="FQ33" s="206"/>
      <c r="FR33" s="206"/>
      <c r="FS33" s="206"/>
      <c r="FT33" s="206"/>
      <c r="FU33" s="206"/>
      <c r="FV33" s="206"/>
      <c r="FW33" s="206"/>
      <c r="FX33" s="206"/>
      <c r="FY33" s="206"/>
      <c r="FZ33" s="206"/>
      <c r="GA33" s="206"/>
    </row>
    <row r="34" spans="1:183" s="167" customFormat="1" ht="13.8">
      <c r="A34" s="1337" t="s">
        <v>4107</v>
      </c>
      <c r="B34" s="1338"/>
      <c r="C34" s="184"/>
      <c r="D34" s="183"/>
      <c r="E34" s="183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</row>
    <row r="35" spans="1:183" s="389" customFormat="1" ht="13.8">
      <c r="A35" s="154" t="s">
        <v>4246</v>
      </c>
      <c r="B35" s="154" t="s">
        <v>4246</v>
      </c>
      <c r="C35" s="202">
        <v>0</v>
      </c>
      <c r="D35" s="146">
        <v>0</v>
      </c>
      <c r="E35" s="146">
        <v>0</v>
      </c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  <c r="CT35" s="206"/>
      <c r="CU35" s="206"/>
      <c r="CV35" s="206"/>
      <c r="CW35" s="206"/>
      <c r="CX35" s="206"/>
      <c r="CY35" s="206"/>
      <c r="CZ35" s="206"/>
      <c r="DA35" s="206"/>
      <c r="DB35" s="206"/>
      <c r="DC35" s="206"/>
      <c r="DD35" s="206"/>
      <c r="DE35" s="206"/>
      <c r="DF35" s="206"/>
      <c r="DG35" s="206"/>
      <c r="DH35" s="206"/>
      <c r="DI35" s="206"/>
      <c r="DJ35" s="206"/>
      <c r="DK35" s="206"/>
      <c r="DL35" s="206"/>
      <c r="DM35" s="206"/>
      <c r="DN35" s="206"/>
      <c r="DO35" s="206"/>
      <c r="DP35" s="206"/>
      <c r="DQ35" s="206"/>
      <c r="DR35" s="206"/>
      <c r="DS35" s="206"/>
      <c r="DT35" s="206"/>
      <c r="DU35" s="206"/>
      <c r="DV35" s="206"/>
      <c r="DW35" s="206"/>
      <c r="DX35" s="206"/>
      <c r="DY35" s="206"/>
      <c r="DZ35" s="206"/>
      <c r="EA35" s="206"/>
      <c r="EB35" s="206"/>
      <c r="EC35" s="206"/>
      <c r="ED35" s="206"/>
      <c r="EE35" s="206"/>
      <c r="EF35" s="206"/>
      <c r="EG35" s="206"/>
      <c r="EH35" s="206"/>
      <c r="EI35" s="206"/>
      <c r="EJ35" s="206"/>
      <c r="EK35" s="206"/>
      <c r="EL35" s="206"/>
      <c r="EM35" s="206"/>
      <c r="EN35" s="206"/>
      <c r="EO35" s="206"/>
      <c r="EP35" s="206"/>
      <c r="EQ35" s="206"/>
      <c r="ER35" s="206"/>
      <c r="ES35" s="206"/>
      <c r="ET35" s="206"/>
      <c r="EU35" s="206"/>
      <c r="EV35" s="206"/>
      <c r="EW35" s="206"/>
      <c r="EX35" s="206"/>
      <c r="EY35" s="206"/>
      <c r="EZ35" s="206"/>
      <c r="FA35" s="206"/>
      <c r="FB35" s="206"/>
      <c r="FC35" s="206"/>
      <c r="FD35" s="206"/>
      <c r="FE35" s="206"/>
      <c r="FF35" s="206"/>
      <c r="FG35" s="206"/>
      <c r="FH35" s="206"/>
      <c r="FI35" s="206"/>
      <c r="FJ35" s="206"/>
      <c r="FK35" s="206"/>
      <c r="FL35" s="206"/>
      <c r="FM35" s="206"/>
      <c r="FN35" s="206"/>
      <c r="FO35" s="206"/>
      <c r="FP35" s="206"/>
      <c r="FQ35" s="206"/>
      <c r="FR35" s="206"/>
      <c r="FS35" s="206"/>
      <c r="FT35" s="206"/>
      <c r="FU35" s="206"/>
      <c r="FV35" s="206"/>
      <c r="FW35" s="206"/>
      <c r="FX35" s="206"/>
      <c r="FY35" s="206"/>
      <c r="FZ35" s="206"/>
      <c r="GA35" s="206"/>
    </row>
    <row r="36" spans="1:183" s="389" customFormat="1" ht="13.8">
      <c r="B36" s="614" t="s">
        <v>4280</v>
      </c>
      <c r="C36" s="615">
        <f>SUM(C35)</f>
        <v>0</v>
      </c>
      <c r="D36" s="593"/>
      <c r="E36" s="593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  <c r="CT36" s="206"/>
      <c r="CU36" s="206"/>
      <c r="CV36" s="206"/>
      <c r="CW36" s="206"/>
      <c r="CX36" s="206"/>
      <c r="CY36" s="206"/>
      <c r="CZ36" s="206"/>
      <c r="DA36" s="206"/>
      <c r="DB36" s="206"/>
      <c r="DC36" s="206"/>
      <c r="DD36" s="206"/>
      <c r="DE36" s="206"/>
      <c r="DF36" s="206"/>
      <c r="DG36" s="206"/>
      <c r="DH36" s="206"/>
      <c r="DI36" s="206"/>
      <c r="DJ36" s="206"/>
      <c r="DK36" s="206"/>
      <c r="DL36" s="206"/>
      <c r="DM36" s="206"/>
      <c r="DN36" s="206"/>
      <c r="DO36" s="206"/>
      <c r="DP36" s="206"/>
      <c r="DQ36" s="206"/>
      <c r="DR36" s="206"/>
      <c r="DS36" s="206"/>
      <c r="DT36" s="206"/>
      <c r="DU36" s="206"/>
      <c r="DV36" s="206"/>
      <c r="DW36" s="206"/>
      <c r="DX36" s="206"/>
      <c r="DY36" s="206"/>
      <c r="DZ36" s="206"/>
      <c r="EA36" s="206"/>
      <c r="EB36" s="206"/>
      <c r="EC36" s="206"/>
      <c r="ED36" s="206"/>
      <c r="EE36" s="206"/>
      <c r="EF36" s="206"/>
      <c r="EG36" s="206"/>
      <c r="EH36" s="206"/>
      <c r="EI36" s="206"/>
      <c r="EJ36" s="206"/>
      <c r="EK36" s="206"/>
      <c r="EL36" s="206"/>
      <c r="EM36" s="206"/>
      <c r="EN36" s="206"/>
      <c r="EO36" s="206"/>
      <c r="EP36" s="206"/>
      <c r="EQ36" s="206"/>
      <c r="ER36" s="206"/>
      <c r="ES36" s="206"/>
      <c r="ET36" s="206"/>
      <c r="EU36" s="206"/>
      <c r="EV36" s="206"/>
      <c r="EW36" s="206"/>
      <c r="EX36" s="206"/>
      <c r="EY36" s="206"/>
      <c r="EZ36" s="206"/>
      <c r="FA36" s="206"/>
      <c r="FB36" s="206"/>
      <c r="FC36" s="206"/>
      <c r="FD36" s="206"/>
      <c r="FE36" s="206"/>
      <c r="FF36" s="206"/>
      <c r="FG36" s="206"/>
      <c r="FH36" s="206"/>
      <c r="FI36" s="206"/>
      <c r="FJ36" s="206"/>
      <c r="FK36" s="206"/>
      <c r="FL36" s="206"/>
      <c r="FM36" s="206"/>
      <c r="FN36" s="206"/>
      <c r="FO36" s="206"/>
      <c r="FP36" s="206"/>
      <c r="FQ36" s="206"/>
      <c r="FR36" s="206"/>
      <c r="FS36" s="206"/>
      <c r="FT36" s="206"/>
      <c r="FU36" s="206"/>
      <c r="FV36" s="206"/>
      <c r="FW36" s="206"/>
      <c r="FX36" s="206"/>
      <c r="FY36" s="206"/>
      <c r="FZ36" s="206"/>
      <c r="GA36" s="206"/>
    </row>
    <row r="37" spans="1:183" s="389" customFormat="1" ht="13.8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6"/>
      <c r="DA37" s="206"/>
      <c r="DB37" s="206"/>
      <c r="DC37" s="206"/>
      <c r="DD37" s="206"/>
      <c r="DE37" s="206"/>
      <c r="DF37" s="206"/>
      <c r="DG37" s="206"/>
      <c r="DH37" s="206"/>
      <c r="DI37" s="206"/>
      <c r="DJ37" s="206"/>
      <c r="DK37" s="206"/>
      <c r="DL37" s="206"/>
      <c r="DM37" s="206"/>
      <c r="DN37" s="206"/>
      <c r="DO37" s="206"/>
      <c r="DP37" s="206"/>
      <c r="DQ37" s="206"/>
      <c r="DR37" s="206"/>
      <c r="DS37" s="206"/>
      <c r="DT37" s="206"/>
      <c r="DU37" s="206"/>
      <c r="DV37" s="206"/>
      <c r="DW37" s="206"/>
      <c r="DX37" s="206"/>
      <c r="DY37" s="206"/>
      <c r="DZ37" s="206"/>
      <c r="EA37" s="206"/>
      <c r="EB37" s="206"/>
      <c r="EC37" s="206"/>
      <c r="ED37" s="206"/>
      <c r="EE37" s="206"/>
      <c r="EF37" s="206"/>
      <c r="EG37" s="206"/>
      <c r="EH37" s="206"/>
      <c r="EI37" s="206"/>
      <c r="EJ37" s="206"/>
      <c r="EK37" s="206"/>
      <c r="EL37" s="206"/>
      <c r="EM37" s="206"/>
      <c r="EN37" s="206"/>
      <c r="EO37" s="206"/>
      <c r="EP37" s="206"/>
      <c r="EQ37" s="206"/>
      <c r="ER37" s="206"/>
      <c r="ES37" s="206"/>
      <c r="ET37" s="206"/>
      <c r="EU37" s="206"/>
      <c r="EV37" s="206"/>
      <c r="EW37" s="206"/>
      <c r="EX37" s="206"/>
      <c r="EY37" s="206"/>
      <c r="EZ37" s="206"/>
      <c r="FA37" s="206"/>
      <c r="FB37" s="206"/>
      <c r="FC37" s="206"/>
      <c r="FD37" s="206"/>
      <c r="FE37" s="206"/>
      <c r="FF37" s="206"/>
      <c r="FG37" s="206"/>
      <c r="FH37" s="206"/>
      <c r="FI37" s="206"/>
      <c r="FJ37" s="206"/>
      <c r="FK37" s="206"/>
      <c r="FL37" s="206"/>
      <c r="FM37" s="206"/>
      <c r="FN37" s="206"/>
      <c r="FO37" s="206"/>
      <c r="FP37" s="206"/>
      <c r="FQ37" s="206"/>
      <c r="FR37" s="206"/>
      <c r="FS37" s="206"/>
      <c r="FT37" s="206"/>
      <c r="FU37" s="206"/>
      <c r="FV37" s="206"/>
      <c r="FW37" s="206"/>
      <c r="FX37" s="206"/>
      <c r="FY37" s="206"/>
      <c r="FZ37" s="206"/>
      <c r="GA37" s="206"/>
    </row>
    <row r="38" spans="1:183" s="389" customFormat="1" ht="13.8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T38" s="206"/>
      <c r="CU38" s="206"/>
      <c r="CV38" s="206"/>
      <c r="CW38" s="206"/>
      <c r="CX38" s="206"/>
      <c r="CY38" s="206"/>
      <c r="CZ38" s="206"/>
      <c r="DA38" s="206"/>
      <c r="DB38" s="206"/>
      <c r="DC38" s="206"/>
      <c r="DD38" s="206"/>
      <c r="DE38" s="206"/>
      <c r="DF38" s="206"/>
      <c r="DG38" s="206"/>
      <c r="DH38" s="206"/>
      <c r="DI38" s="206"/>
      <c r="DJ38" s="206"/>
      <c r="DK38" s="206"/>
      <c r="DL38" s="206"/>
      <c r="DM38" s="206"/>
      <c r="DN38" s="206"/>
      <c r="DO38" s="206"/>
      <c r="DP38" s="206"/>
      <c r="DQ38" s="206"/>
      <c r="DR38" s="206"/>
      <c r="DS38" s="206"/>
      <c r="DT38" s="206"/>
      <c r="DU38" s="206"/>
      <c r="DV38" s="206"/>
      <c r="DW38" s="206"/>
      <c r="DX38" s="206"/>
      <c r="DY38" s="206"/>
      <c r="DZ38" s="206"/>
      <c r="EA38" s="206"/>
      <c r="EB38" s="206"/>
      <c r="EC38" s="206"/>
      <c r="ED38" s="206"/>
      <c r="EE38" s="206"/>
      <c r="EF38" s="206"/>
      <c r="EG38" s="206"/>
      <c r="EH38" s="206"/>
      <c r="EI38" s="206"/>
      <c r="EJ38" s="206"/>
      <c r="EK38" s="206"/>
      <c r="EL38" s="206"/>
      <c r="EM38" s="206"/>
      <c r="EN38" s="206"/>
      <c r="EO38" s="206"/>
      <c r="EP38" s="206"/>
      <c r="EQ38" s="206"/>
      <c r="ER38" s="206"/>
      <c r="ES38" s="206"/>
      <c r="ET38" s="206"/>
      <c r="EU38" s="206"/>
      <c r="EV38" s="206"/>
      <c r="EW38" s="206"/>
      <c r="EX38" s="206"/>
      <c r="EY38" s="206"/>
      <c r="EZ38" s="206"/>
      <c r="FA38" s="206"/>
      <c r="FB38" s="206"/>
      <c r="FC38" s="206"/>
      <c r="FD38" s="206"/>
      <c r="FE38" s="206"/>
      <c r="FF38" s="206"/>
      <c r="FG38" s="206"/>
      <c r="FH38" s="206"/>
      <c r="FI38" s="206"/>
      <c r="FJ38" s="206"/>
      <c r="FK38" s="206"/>
      <c r="FL38" s="206"/>
      <c r="FM38" s="206"/>
      <c r="FN38" s="206"/>
      <c r="FO38" s="206"/>
      <c r="FP38" s="206"/>
      <c r="FQ38" s="206"/>
      <c r="FR38" s="206"/>
      <c r="FS38" s="206"/>
      <c r="FT38" s="206"/>
      <c r="FU38" s="206"/>
      <c r="FV38" s="206"/>
      <c r="FW38" s="206"/>
      <c r="FX38" s="206"/>
      <c r="FY38" s="206"/>
      <c r="FZ38" s="206"/>
      <c r="GA38" s="206"/>
    </row>
    <row r="39" spans="1:183" s="389" customFormat="1" ht="13.8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T39" s="206"/>
      <c r="CU39" s="206"/>
      <c r="CV39" s="206"/>
      <c r="CW39" s="206"/>
      <c r="CX39" s="206"/>
      <c r="CY39" s="206"/>
      <c r="CZ39" s="206"/>
      <c r="DA39" s="206"/>
      <c r="DB39" s="206"/>
      <c r="DC39" s="206"/>
      <c r="DD39" s="206"/>
      <c r="DE39" s="206"/>
      <c r="DF39" s="206"/>
      <c r="DG39" s="206"/>
      <c r="DH39" s="206"/>
      <c r="DI39" s="206"/>
      <c r="DJ39" s="206"/>
      <c r="DK39" s="206"/>
      <c r="DL39" s="206"/>
      <c r="DM39" s="206"/>
      <c r="DN39" s="206"/>
      <c r="DO39" s="206"/>
      <c r="DP39" s="206"/>
      <c r="DQ39" s="206"/>
      <c r="DR39" s="206"/>
      <c r="DS39" s="206"/>
      <c r="DT39" s="206"/>
      <c r="DU39" s="206"/>
      <c r="DV39" s="206"/>
      <c r="DW39" s="206"/>
      <c r="DX39" s="206"/>
      <c r="DY39" s="206"/>
      <c r="DZ39" s="206"/>
      <c r="EA39" s="206"/>
      <c r="EB39" s="206"/>
      <c r="EC39" s="206"/>
      <c r="ED39" s="206"/>
      <c r="EE39" s="206"/>
      <c r="EF39" s="206"/>
      <c r="EG39" s="206"/>
      <c r="EH39" s="206"/>
      <c r="EI39" s="206"/>
      <c r="EJ39" s="206"/>
      <c r="EK39" s="206"/>
      <c r="EL39" s="206"/>
      <c r="EM39" s="206"/>
      <c r="EN39" s="206"/>
      <c r="EO39" s="206"/>
      <c r="EP39" s="206"/>
      <c r="EQ39" s="206"/>
      <c r="ER39" s="206"/>
      <c r="ES39" s="206"/>
      <c r="ET39" s="206"/>
      <c r="EU39" s="206"/>
      <c r="EV39" s="206"/>
      <c r="EW39" s="206"/>
      <c r="EX39" s="206"/>
      <c r="EY39" s="206"/>
      <c r="EZ39" s="206"/>
      <c r="FA39" s="206"/>
      <c r="FB39" s="206"/>
      <c r="FC39" s="206"/>
      <c r="FD39" s="206"/>
      <c r="FE39" s="206"/>
      <c r="FF39" s="206"/>
      <c r="FG39" s="206"/>
      <c r="FH39" s="206"/>
      <c r="FI39" s="206"/>
      <c r="FJ39" s="206"/>
      <c r="FK39" s="206"/>
      <c r="FL39" s="206"/>
      <c r="FM39" s="206"/>
      <c r="FN39" s="206"/>
      <c r="FO39" s="206"/>
      <c r="FP39" s="206"/>
      <c r="FQ39" s="206"/>
      <c r="FR39" s="206"/>
      <c r="FS39" s="206"/>
      <c r="FT39" s="206"/>
      <c r="FU39" s="206"/>
      <c r="FV39" s="206"/>
      <c r="FW39" s="206"/>
      <c r="FX39" s="206"/>
      <c r="FY39" s="206"/>
      <c r="FZ39" s="206"/>
      <c r="GA39" s="206"/>
    </row>
    <row r="40" spans="1:183" s="389" customFormat="1" ht="13.8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</row>
    <row r="41" spans="1:183" s="389" customFormat="1" ht="13.8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T41" s="206"/>
      <c r="CU41" s="206"/>
      <c r="CV41" s="206"/>
      <c r="CW41" s="206"/>
      <c r="CX41" s="206"/>
      <c r="CY41" s="206"/>
      <c r="CZ41" s="206"/>
      <c r="DA41" s="206"/>
      <c r="DB41" s="206"/>
      <c r="DC41" s="206"/>
      <c r="DD41" s="206"/>
      <c r="DE41" s="206"/>
      <c r="DF41" s="206"/>
      <c r="DG41" s="206"/>
      <c r="DH41" s="206"/>
      <c r="DI41" s="206"/>
      <c r="DJ41" s="206"/>
      <c r="DK41" s="206"/>
      <c r="DL41" s="206"/>
      <c r="DM41" s="206"/>
      <c r="DN41" s="206"/>
      <c r="DO41" s="206"/>
      <c r="DP41" s="206"/>
      <c r="DQ41" s="206"/>
      <c r="DR41" s="206"/>
      <c r="DS41" s="206"/>
      <c r="DT41" s="206"/>
      <c r="DU41" s="206"/>
      <c r="DV41" s="206"/>
      <c r="DW41" s="206"/>
      <c r="DX41" s="206"/>
      <c r="DY41" s="206"/>
      <c r="DZ41" s="206"/>
      <c r="EA41" s="206"/>
      <c r="EB41" s="206"/>
      <c r="EC41" s="206"/>
      <c r="ED41" s="206"/>
      <c r="EE41" s="206"/>
      <c r="EF41" s="206"/>
      <c r="EG41" s="206"/>
      <c r="EH41" s="206"/>
      <c r="EI41" s="206"/>
      <c r="EJ41" s="206"/>
      <c r="EK41" s="206"/>
      <c r="EL41" s="206"/>
      <c r="EM41" s="206"/>
      <c r="EN41" s="206"/>
      <c r="EO41" s="206"/>
      <c r="EP41" s="206"/>
      <c r="EQ41" s="206"/>
      <c r="ER41" s="206"/>
      <c r="ES41" s="206"/>
      <c r="ET41" s="206"/>
      <c r="EU41" s="206"/>
      <c r="EV41" s="206"/>
      <c r="EW41" s="206"/>
      <c r="EX41" s="206"/>
      <c r="EY41" s="206"/>
      <c r="EZ41" s="206"/>
      <c r="FA41" s="206"/>
      <c r="FB41" s="206"/>
      <c r="FC41" s="206"/>
      <c r="FD41" s="206"/>
      <c r="FE41" s="206"/>
      <c r="FF41" s="206"/>
      <c r="FG41" s="206"/>
      <c r="FH41" s="206"/>
      <c r="FI41" s="206"/>
      <c r="FJ41" s="206"/>
      <c r="FK41" s="206"/>
      <c r="FL41" s="206"/>
      <c r="FM41" s="206"/>
      <c r="FN41" s="206"/>
      <c r="FO41" s="206"/>
      <c r="FP41" s="206"/>
      <c r="FQ41" s="206"/>
      <c r="FR41" s="206"/>
      <c r="FS41" s="206"/>
      <c r="FT41" s="206"/>
      <c r="FU41" s="206"/>
      <c r="FV41" s="206"/>
      <c r="FW41" s="206"/>
      <c r="FX41" s="206"/>
      <c r="FY41" s="206"/>
      <c r="FZ41" s="206"/>
      <c r="GA41" s="206"/>
    </row>
    <row r="42" spans="1:183" s="389" customFormat="1" ht="13.8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T42" s="206"/>
      <c r="CU42" s="206"/>
      <c r="CV42" s="206"/>
      <c r="CW42" s="206"/>
      <c r="CX42" s="206"/>
      <c r="CY42" s="206"/>
      <c r="CZ42" s="206"/>
      <c r="DA42" s="206"/>
      <c r="DB42" s="206"/>
      <c r="DC42" s="206"/>
      <c r="DD42" s="206"/>
      <c r="DE42" s="206"/>
      <c r="DF42" s="206"/>
      <c r="DG42" s="206"/>
      <c r="DH42" s="206"/>
      <c r="DI42" s="206"/>
      <c r="DJ42" s="206"/>
      <c r="DK42" s="206"/>
      <c r="DL42" s="206"/>
      <c r="DM42" s="206"/>
      <c r="DN42" s="206"/>
      <c r="DO42" s="206"/>
      <c r="DP42" s="206"/>
      <c r="DQ42" s="206"/>
      <c r="DR42" s="206"/>
      <c r="DS42" s="206"/>
      <c r="DT42" s="206"/>
      <c r="DU42" s="206"/>
      <c r="DV42" s="206"/>
      <c r="DW42" s="206"/>
      <c r="DX42" s="206"/>
      <c r="DY42" s="206"/>
      <c r="DZ42" s="206"/>
      <c r="EA42" s="206"/>
      <c r="EB42" s="206"/>
      <c r="EC42" s="206"/>
      <c r="ED42" s="206"/>
      <c r="EE42" s="206"/>
      <c r="EF42" s="206"/>
      <c r="EG42" s="206"/>
      <c r="EH42" s="206"/>
      <c r="EI42" s="206"/>
      <c r="EJ42" s="206"/>
      <c r="EK42" s="206"/>
      <c r="EL42" s="206"/>
      <c r="EM42" s="206"/>
      <c r="EN42" s="206"/>
      <c r="EO42" s="206"/>
      <c r="EP42" s="206"/>
      <c r="EQ42" s="206"/>
      <c r="ER42" s="206"/>
      <c r="ES42" s="206"/>
      <c r="ET42" s="206"/>
      <c r="EU42" s="206"/>
      <c r="EV42" s="206"/>
      <c r="EW42" s="206"/>
      <c r="EX42" s="206"/>
      <c r="EY42" s="206"/>
      <c r="EZ42" s="206"/>
      <c r="FA42" s="206"/>
      <c r="FB42" s="206"/>
      <c r="FC42" s="206"/>
      <c r="FD42" s="206"/>
      <c r="FE42" s="206"/>
      <c r="FF42" s="206"/>
      <c r="FG42" s="206"/>
      <c r="FH42" s="206"/>
      <c r="FI42" s="206"/>
      <c r="FJ42" s="206"/>
      <c r="FK42" s="206"/>
      <c r="FL42" s="206"/>
      <c r="FM42" s="206"/>
      <c r="FN42" s="206"/>
      <c r="FO42" s="206"/>
      <c r="FP42" s="206"/>
      <c r="FQ42" s="206"/>
      <c r="FR42" s="206"/>
      <c r="FS42" s="206"/>
      <c r="FT42" s="206"/>
      <c r="FU42" s="206"/>
      <c r="FV42" s="206"/>
      <c r="FW42" s="206"/>
      <c r="FX42" s="206"/>
      <c r="FY42" s="206"/>
      <c r="FZ42" s="206"/>
      <c r="GA42" s="206"/>
    </row>
    <row r="43" spans="1:183" s="389" customFormat="1" ht="13.8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T43" s="206"/>
      <c r="CU43" s="206"/>
      <c r="CV43" s="206"/>
      <c r="CW43" s="206"/>
      <c r="CX43" s="206"/>
      <c r="CY43" s="206"/>
      <c r="CZ43" s="206"/>
      <c r="DA43" s="206"/>
      <c r="DB43" s="206"/>
      <c r="DC43" s="206"/>
      <c r="DD43" s="206"/>
      <c r="DE43" s="206"/>
      <c r="DF43" s="206"/>
      <c r="DG43" s="206"/>
      <c r="DH43" s="206"/>
      <c r="DI43" s="206"/>
      <c r="DJ43" s="206"/>
      <c r="DK43" s="206"/>
      <c r="DL43" s="206"/>
      <c r="DM43" s="206"/>
      <c r="DN43" s="206"/>
      <c r="DO43" s="206"/>
      <c r="DP43" s="206"/>
      <c r="DQ43" s="206"/>
      <c r="DR43" s="206"/>
      <c r="DS43" s="206"/>
      <c r="DT43" s="206"/>
      <c r="DU43" s="206"/>
      <c r="DV43" s="206"/>
      <c r="DW43" s="206"/>
      <c r="DX43" s="206"/>
      <c r="DY43" s="206"/>
      <c r="DZ43" s="206"/>
      <c r="EA43" s="206"/>
      <c r="EB43" s="206"/>
      <c r="EC43" s="206"/>
      <c r="ED43" s="206"/>
      <c r="EE43" s="206"/>
      <c r="EF43" s="206"/>
      <c r="EG43" s="206"/>
      <c r="EH43" s="206"/>
      <c r="EI43" s="206"/>
      <c r="EJ43" s="206"/>
      <c r="EK43" s="206"/>
      <c r="EL43" s="206"/>
      <c r="EM43" s="206"/>
      <c r="EN43" s="206"/>
      <c r="EO43" s="206"/>
      <c r="EP43" s="206"/>
      <c r="EQ43" s="206"/>
      <c r="ER43" s="206"/>
      <c r="ES43" s="206"/>
      <c r="ET43" s="206"/>
      <c r="EU43" s="206"/>
      <c r="EV43" s="206"/>
      <c r="EW43" s="206"/>
      <c r="EX43" s="206"/>
      <c r="EY43" s="206"/>
      <c r="EZ43" s="206"/>
      <c r="FA43" s="206"/>
      <c r="FB43" s="206"/>
      <c r="FC43" s="206"/>
      <c r="FD43" s="206"/>
      <c r="FE43" s="206"/>
      <c r="FF43" s="206"/>
      <c r="FG43" s="206"/>
      <c r="FH43" s="206"/>
      <c r="FI43" s="206"/>
      <c r="FJ43" s="206"/>
      <c r="FK43" s="206"/>
      <c r="FL43" s="206"/>
      <c r="FM43" s="206"/>
      <c r="FN43" s="206"/>
      <c r="FO43" s="206"/>
      <c r="FP43" s="206"/>
      <c r="FQ43" s="206"/>
      <c r="FR43" s="206"/>
      <c r="FS43" s="206"/>
      <c r="FT43" s="206"/>
      <c r="FU43" s="206"/>
      <c r="FV43" s="206"/>
      <c r="FW43" s="206"/>
      <c r="FX43" s="206"/>
      <c r="FY43" s="206"/>
      <c r="FZ43" s="206"/>
      <c r="GA43" s="206"/>
    </row>
    <row r="44" spans="1:183" s="389" customFormat="1" ht="13.8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T44" s="206"/>
      <c r="CU44" s="206"/>
      <c r="CV44" s="206"/>
      <c r="CW44" s="206"/>
      <c r="CX44" s="206"/>
      <c r="CY44" s="206"/>
      <c r="CZ44" s="206"/>
      <c r="DA44" s="206"/>
      <c r="DB44" s="206"/>
      <c r="DC44" s="206"/>
      <c r="DD44" s="206"/>
      <c r="DE44" s="206"/>
      <c r="DF44" s="206"/>
      <c r="DG44" s="206"/>
      <c r="DH44" s="206"/>
      <c r="DI44" s="206"/>
      <c r="DJ44" s="206"/>
      <c r="DK44" s="206"/>
      <c r="DL44" s="206"/>
      <c r="DM44" s="206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6"/>
      <c r="EE44" s="206"/>
      <c r="EF44" s="206"/>
      <c r="EG44" s="206"/>
      <c r="EH44" s="206"/>
      <c r="EI44" s="206"/>
      <c r="EJ44" s="206"/>
      <c r="EK44" s="206"/>
      <c r="EL44" s="206"/>
      <c r="EM44" s="206"/>
      <c r="EN44" s="206"/>
      <c r="EO44" s="206"/>
      <c r="EP44" s="206"/>
      <c r="EQ44" s="206"/>
      <c r="ER44" s="206"/>
      <c r="ES44" s="206"/>
      <c r="ET44" s="206"/>
      <c r="EU44" s="206"/>
      <c r="EV44" s="206"/>
      <c r="EW44" s="206"/>
      <c r="EX44" s="206"/>
      <c r="EY44" s="206"/>
      <c r="EZ44" s="206"/>
      <c r="FA44" s="206"/>
      <c r="FB44" s="206"/>
      <c r="FC44" s="206"/>
      <c r="FD44" s="206"/>
      <c r="FE44" s="206"/>
      <c r="FF44" s="206"/>
      <c r="FG44" s="206"/>
      <c r="FH44" s="206"/>
      <c r="FI44" s="206"/>
      <c r="FJ44" s="206"/>
      <c r="FK44" s="206"/>
      <c r="FL44" s="206"/>
      <c r="FM44" s="206"/>
      <c r="FN44" s="206"/>
      <c r="FO44" s="206"/>
      <c r="FP44" s="206"/>
      <c r="FQ44" s="206"/>
      <c r="FR44" s="206"/>
      <c r="FS44" s="206"/>
      <c r="FT44" s="206"/>
      <c r="FU44" s="206"/>
      <c r="FV44" s="206"/>
      <c r="FW44" s="206"/>
      <c r="FX44" s="206"/>
      <c r="FY44" s="206"/>
      <c r="FZ44" s="206"/>
      <c r="GA44" s="206"/>
    </row>
    <row r="45" spans="1:183" s="389" customFormat="1" ht="13.8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6"/>
      <c r="CG45" s="206"/>
      <c r="CH45" s="206"/>
      <c r="CI45" s="206"/>
      <c r="CJ45" s="206"/>
      <c r="CK45" s="206"/>
      <c r="CL45" s="206"/>
      <c r="CM45" s="206"/>
      <c r="CN45" s="206"/>
      <c r="CO45" s="206"/>
      <c r="CP45" s="206"/>
      <c r="CQ45" s="206"/>
      <c r="CR45" s="206"/>
      <c r="CS45" s="206"/>
      <c r="CT45" s="206"/>
      <c r="CU45" s="206"/>
      <c r="CV45" s="206"/>
      <c r="CW45" s="206"/>
      <c r="CX45" s="206"/>
      <c r="CY45" s="206"/>
      <c r="CZ45" s="206"/>
      <c r="DA45" s="206"/>
      <c r="DB45" s="206"/>
      <c r="DC45" s="206"/>
      <c r="DD45" s="206"/>
      <c r="DE45" s="206"/>
      <c r="DF45" s="206"/>
      <c r="DG45" s="206"/>
      <c r="DH45" s="206"/>
      <c r="DI45" s="206"/>
      <c r="DJ45" s="206"/>
      <c r="DK45" s="206"/>
      <c r="DL45" s="206"/>
      <c r="DM45" s="206"/>
      <c r="DN45" s="206"/>
      <c r="DO45" s="206"/>
      <c r="DP45" s="206"/>
      <c r="DQ45" s="206"/>
      <c r="DR45" s="206"/>
      <c r="DS45" s="206"/>
      <c r="DT45" s="206"/>
      <c r="DU45" s="206"/>
      <c r="DV45" s="206"/>
      <c r="DW45" s="206"/>
      <c r="DX45" s="206"/>
      <c r="DY45" s="206"/>
      <c r="DZ45" s="206"/>
      <c r="EA45" s="206"/>
      <c r="EB45" s="206"/>
      <c r="EC45" s="206"/>
      <c r="ED45" s="206"/>
      <c r="EE45" s="206"/>
      <c r="EF45" s="206"/>
      <c r="EG45" s="206"/>
      <c r="EH45" s="206"/>
      <c r="EI45" s="206"/>
      <c r="EJ45" s="206"/>
      <c r="EK45" s="206"/>
      <c r="EL45" s="206"/>
      <c r="EM45" s="206"/>
      <c r="EN45" s="206"/>
      <c r="EO45" s="206"/>
      <c r="EP45" s="206"/>
      <c r="EQ45" s="206"/>
      <c r="ER45" s="206"/>
      <c r="ES45" s="206"/>
      <c r="ET45" s="206"/>
      <c r="EU45" s="206"/>
      <c r="EV45" s="206"/>
      <c r="EW45" s="206"/>
      <c r="EX45" s="206"/>
      <c r="EY45" s="206"/>
      <c r="EZ45" s="206"/>
      <c r="FA45" s="206"/>
      <c r="FB45" s="206"/>
      <c r="FC45" s="206"/>
      <c r="FD45" s="206"/>
      <c r="FE45" s="206"/>
      <c r="FF45" s="206"/>
      <c r="FG45" s="206"/>
      <c r="FH45" s="206"/>
      <c r="FI45" s="206"/>
      <c r="FJ45" s="206"/>
      <c r="FK45" s="206"/>
      <c r="FL45" s="206"/>
      <c r="FM45" s="206"/>
      <c r="FN45" s="206"/>
      <c r="FO45" s="206"/>
      <c r="FP45" s="206"/>
      <c r="FQ45" s="206"/>
      <c r="FR45" s="206"/>
      <c r="FS45" s="206"/>
      <c r="FT45" s="206"/>
      <c r="FU45" s="206"/>
      <c r="FV45" s="206"/>
      <c r="FW45" s="206"/>
      <c r="FX45" s="206"/>
      <c r="FY45" s="206"/>
      <c r="FZ45" s="206"/>
      <c r="GA45" s="206"/>
    </row>
    <row r="46" spans="1:183" s="389" customFormat="1" ht="13.8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D46" s="206"/>
      <c r="CE46" s="206"/>
      <c r="CF46" s="206"/>
      <c r="CG46" s="206"/>
      <c r="CH46" s="206"/>
      <c r="CI46" s="206"/>
      <c r="CJ46" s="206"/>
      <c r="CK46" s="206"/>
      <c r="CL46" s="206"/>
      <c r="CM46" s="206"/>
      <c r="CN46" s="206"/>
      <c r="CO46" s="206"/>
      <c r="CP46" s="206"/>
      <c r="CQ46" s="206"/>
      <c r="CR46" s="206"/>
      <c r="CS46" s="206"/>
      <c r="CT46" s="206"/>
      <c r="CU46" s="206"/>
      <c r="CV46" s="206"/>
      <c r="CW46" s="206"/>
      <c r="CX46" s="206"/>
      <c r="CY46" s="206"/>
      <c r="CZ46" s="206"/>
      <c r="DA46" s="206"/>
      <c r="DB46" s="206"/>
      <c r="DC46" s="206"/>
      <c r="DD46" s="206"/>
      <c r="DE46" s="206"/>
      <c r="DF46" s="206"/>
      <c r="DG46" s="206"/>
      <c r="DH46" s="206"/>
      <c r="DI46" s="206"/>
      <c r="DJ46" s="206"/>
      <c r="DK46" s="206"/>
      <c r="DL46" s="206"/>
      <c r="DM46" s="206"/>
      <c r="DN46" s="206"/>
      <c r="DO46" s="206"/>
      <c r="DP46" s="206"/>
      <c r="DQ46" s="206"/>
      <c r="DR46" s="206"/>
      <c r="DS46" s="206"/>
      <c r="DT46" s="206"/>
      <c r="DU46" s="206"/>
      <c r="DV46" s="206"/>
      <c r="DW46" s="206"/>
      <c r="DX46" s="206"/>
      <c r="DY46" s="206"/>
      <c r="DZ46" s="206"/>
      <c r="EA46" s="206"/>
      <c r="EB46" s="206"/>
      <c r="EC46" s="206"/>
      <c r="ED46" s="206"/>
      <c r="EE46" s="206"/>
      <c r="EF46" s="206"/>
      <c r="EG46" s="206"/>
      <c r="EH46" s="206"/>
      <c r="EI46" s="206"/>
      <c r="EJ46" s="206"/>
      <c r="EK46" s="206"/>
      <c r="EL46" s="206"/>
      <c r="EM46" s="206"/>
      <c r="EN46" s="206"/>
      <c r="EO46" s="206"/>
      <c r="EP46" s="206"/>
      <c r="EQ46" s="206"/>
      <c r="ER46" s="206"/>
      <c r="ES46" s="206"/>
      <c r="ET46" s="206"/>
      <c r="EU46" s="206"/>
      <c r="EV46" s="206"/>
      <c r="EW46" s="206"/>
      <c r="EX46" s="206"/>
      <c r="EY46" s="206"/>
      <c r="EZ46" s="206"/>
      <c r="FA46" s="206"/>
      <c r="FB46" s="206"/>
      <c r="FC46" s="206"/>
      <c r="FD46" s="206"/>
      <c r="FE46" s="206"/>
      <c r="FF46" s="206"/>
      <c r="FG46" s="206"/>
      <c r="FH46" s="206"/>
      <c r="FI46" s="206"/>
      <c r="FJ46" s="206"/>
      <c r="FK46" s="206"/>
      <c r="FL46" s="206"/>
      <c r="FM46" s="206"/>
      <c r="FN46" s="206"/>
      <c r="FO46" s="206"/>
      <c r="FP46" s="206"/>
      <c r="FQ46" s="206"/>
      <c r="FR46" s="206"/>
      <c r="FS46" s="206"/>
      <c r="FT46" s="206"/>
      <c r="FU46" s="206"/>
      <c r="FV46" s="206"/>
      <c r="FW46" s="206"/>
      <c r="FX46" s="206"/>
      <c r="FY46" s="206"/>
      <c r="FZ46" s="206"/>
      <c r="GA46" s="206"/>
    </row>
    <row r="47" spans="1:183" s="389" customFormat="1" ht="13.8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206"/>
      <c r="FU47" s="206"/>
      <c r="FV47" s="206"/>
      <c r="FW47" s="206"/>
      <c r="FX47" s="206"/>
      <c r="FY47" s="206"/>
      <c r="FZ47" s="206"/>
      <c r="GA47" s="206"/>
    </row>
    <row r="48" spans="1:183" s="389" customFormat="1" ht="13.8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D48" s="206"/>
      <c r="CE48" s="206"/>
      <c r="CF48" s="206"/>
      <c r="CG48" s="206"/>
      <c r="CH48" s="206"/>
      <c r="CI48" s="206"/>
      <c r="CJ48" s="206"/>
      <c r="CK48" s="206"/>
      <c r="CL48" s="206"/>
      <c r="CM48" s="206"/>
      <c r="CN48" s="206"/>
      <c r="CO48" s="206"/>
      <c r="CP48" s="206"/>
      <c r="CQ48" s="206"/>
      <c r="CR48" s="206"/>
      <c r="CS48" s="206"/>
      <c r="CT48" s="206"/>
      <c r="CU48" s="206"/>
      <c r="CV48" s="206"/>
      <c r="CW48" s="206"/>
      <c r="CX48" s="206"/>
      <c r="CY48" s="206"/>
      <c r="CZ48" s="206"/>
      <c r="DA48" s="206"/>
      <c r="DB48" s="206"/>
      <c r="DC48" s="206"/>
      <c r="DD48" s="206"/>
      <c r="DE48" s="206"/>
      <c r="DF48" s="206"/>
      <c r="DG48" s="206"/>
      <c r="DH48" s="206"/>
      <c r="DI48" s="206"/>
      <c r="DJ48" s="206"/>
      <c r="DK48" s="206"/>
      <c r="DL48" s="206"/>
      <c r="DM48" s="206"/>
      <c r="DN48" s="206"/>
      <c r="DO48" s="206"/>
      <c r="DP48" s="206"/>
      <c r="DQ48" s="206"/>
      <c r="DR48" s="206"/>
      <c r="DS48" s="206"/>
      <c r="DT48" s="206"/>
      <c r="DU48" s="206"/>
      <c r="DV48" s="206"/>
      <c r="DW48" s="206"/>
      <c r="DX48" s="206"/>
      <c r="DY48" s="206"/>
      <c r="DZ48" s="206"/>
      <c r="EA48" s="206"/>
      <c r="EB48" s="206"/>
      <c r="EC48" s="206"/>
      <c r="ED48" s="206"/>
      <c r="EE48" s="206"/>
      <c r="EF48" s="206"/>
      <c r="EG48" s="206"/>
      <c r="EH48" s="206"/>
      <c r="EI48" s="206"/>
      <c r="EJ48" s="206"/>
      <c r="EK48" s="206"/>
      <c r="EL48" s="206"/>
      <c r="EM48" s="206"/>
      <c r="EN48" s="206"/>
      <c r="EO48" s="206"/>
      <c r="EP48" s="206"/>
      <c r="EQ48" s="206"/>
      <c r="ER48" s="206"/>
      <c r="ES48" s="206"/>
      <c r="ET48" s="206"/>
      <c r="EU48" s="206"/>
      <c r="EV48" s="206"/>
      <c r="EW48" s="206"/>
      <c r="EX48" s="206"/>
      <c r="EY48" s="206"/>
      <c r="EZ48" s="206"/>
      <c r="FA48" s="206"/>
      <c r="FB48" s="206"/>
      <c r="FC48" s="206"/>
      <c r="FD48" s="206"/>
      <c r="FE48" s="206"/>
      <c r="FF48" s="206"/>
      <c r="FG48" s="206"/>
      <c r="FH48" s="206"/>
      <c r="FI48" s="206"/>
      <c r="FJ48" s="206"/>
      <c r="FK48" s="206"/>
      <c r="FL48" s="206"/>
      <c r="FM48" s="206"/>
      <c r="FN48" s="206"/>
      <c r="FO48" s="206"/>
      <c r="FP48" s="206"/>
      <c r="FQ48" s="206"/>
      <c r="FR48" s="206"/>
      <c r="FS48" s="206"/>
      <c r="FT48" s="206"/>
      <c r="FU48" s="206"/>
      <c r="FV48" s="206"/>
      <c r="FW48" s="206"/>
      <c r="FX48" s="206"/>
      <c r="FY48" s="206"/>
      <c r="FZ48" s="206"/>
      <c r="GA48" s="206"/>
    </row>
    <row r="49" spans="1:183" s="389" customFormat="1" ht="13.8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D49" s="206"/>
      <c r="CE49" s="206"/>
      <c r="CF49" s="206"/>
      <c r="CG49" s="206"/>
      <c r="CH49" s="206"/>
      <c r="CI49" s="206"/>
      <c r="CJ49" s="206"/>
      <c r="CK49" s="206"/>
      <c r="CL49" s="206"/>
      <c r="CM49" s="206"/>
      <c r="CN49" s="206"/>
      <c r="CO49" s="206"/>
      <c r="CP49" s="206"/>
      <c r="CQ49" s="206"/>
      <c r="CR49" s="206"/>
      <c r="CS49" s="206"/>
      <c r="CT49" s="206"/>
      <c r="CU49" s="206"/>
      <c r="CV49" s="206"/>
      <c r="CW49" s="206"/>
      <c r="CX49" s="206"/>
      <c r="CY49" s="206"/>
      <c r="CZ49" s="206"/>
      <c r="DA49" s="206"/>
      <c r="DB49" s="206"/>
      <c r="DC49" s="206"/>
      <c r="DD49" s="206"/>
      <c r="DE49" s="206"/>
      <c r="DF49" s="206"/>
      <c r="DG49" s="206"/>
      <c r="DH49" s="206"/>
      <c r="DI49" s="206"/>
      <c r="DJ49" s="206"/>
      <c r="DK49" s="206"/>
      <c r="DL49" s="206"/>
      <c r="DM49" s="206"/>
      <c r="DN49" s="206"/>
      <c r="DO49" s="206"/>
      <c r="DP49" s="206"/>
      <c r="DQ49" s="206"/>
      <c r="DR49" s="206"/>
      <c r="DS49" s="206"/>
      <c r="DT49" s="206"/>
      <c r="DU49" s="206"/>
      <c r="DV49" s="206"/>
      <c r="DW49" s="206"/>
      <c r="DX49" s="206"/>
      <c r="DY49" s="206"/>
      <c r="DZ49" s="206"/>
      <c r="EA49" s="206"/>
      <c r="EB49" s="206"/>
      <c r="EC49" s="206"/>
      <c r="ED49" s="206"/>
      <c r="EE49" s="206"/>
      <c r="EF49" s="206"/>
      <c r="EG49" s="206"/>
      <c r="EH49" s="206"/>
      <c r="EI49" s="206"/>
      <c r="EJ49" s="206"/>
      <c r="EK49" s="206"/>
      <c r="EL49" s="206"/>
      <c r="EM49" s="206"/>
      <c r="EN49" s="206"/>
      <c r="EO49" s="206"/>
      <c r="EP49" s="206"/>
      <c r="EQ49" s="206"/>
      <c r="ER49" s="206"/>
      <c r="ES49" s="206"/>
      <c r="ET49" s="206"/>
      <c r="EU49" s="206"/>
      <c r="EV49" s="206"/>
      <c r="EW49" s="206"/>
      <c r="EX49" s="206"/>
      <c r="EY49" s="206"/>
      <c r="EZ49" s="206"/>
      <c r="FA49" s="206"/>
      <c r="FB49" s="206"/>
      <c r="FC49" s="206"/>
      <c r="FD49" s="206"/>
      <c r="FE49" s="206"/>
      <c r="FF49" s="206"/>
      <c r="FG49" s="206"/>
      <c r="FH49" s="206"/>
      <c r="FI49" s="206"/>
      <c r="FJ49" s="206"/>
      <c r="FK49" s="206"/>
      <c r="FL49" s="206"/>
      <c r="FM49" s="206"/>
      <c r="FN49" s="206"/>
      <c r="FO49" s="206"/>
      <c r="FP49" s="206"/>
      <c r="FQ49" s="206"/>
      <c r="FR49" s="206"/>
      <c r="FS49" s="206"/>
      <c r="FT49" s="206"/>
      <c r="FU49" s="206"/>
      <c r="FV49" s="206"/>
      <c r="FW49" s="206"/>
      <c r="FX49" s="206"/>
      <c r="FY49" s="206"/>
      <c r="FZ49" s="206"/>
      <c r="GA49" s="206"/>
    </row>
    <row r="50" spans="1:183" s="389" customFormat="1" ht="13.8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D50" s="206"/>
      <c r="CE50" s="206"/>
      <c r="CF50" s="206"/>
      <c r="CG50" s="206"/>
      <c r="CH50" s="206"/>
      <c r="CI50" s="206"/>
      <c r="CJ50" s="206"/>
      <c r="CK50" s="206"/>
      <c r="CL50" s="206"/>
      <c r="CM50" s="206"/>
      <c r="CN50" s="206"/>
      <c r="CO50" s="206"/>
      <c r="CP50" s="206"/>
      <c r="CQ50" s="206"/>
      <c r="CR50" s="206"/>
      <c r="CS50" s="206"/>
      <c r="CT50" s="206"/>
      <c r="CU50" s="206"/>
      <c r="CV50" s="206"/>
      <c r="CW50" s="206"/>
      <c r="CX50" s="206"/>
      <c r="CY50" s="206"/>
      <c r="CZ50" s="206"/>
      <c r="DA50" s="206"/>
      <c r="DB50" s="206"/>
      <c r="DC50" s="206"/>
      <c r="DD50" s="206"/>
      <c r="DE50" s="206"/>
      <c r="DF50" s="206"/>
      <c r="DG50" s="206"/>
      <c r="DH50" s="206"/>
      <c r="DI50" s="206"/>
      <c r="DJ50" s="206"/>
      <c r="DK50" s="206"/>
      <c r="DL50" s="206"/>
      <c r="DM50" s="206"/>
      <c r="DN50" s="206"/>
      <c r="DO50" s="206"/>
      <c r="DP50" s="206"/>
      <c r="DQ50" s="206"/>
      <c r="DR50" s="206"/>
      <c r="DS50" s="206"/>
      <c r="DT50" s="206"/>
      <c r="DU50" s="206"/>
      <c r="DV50" s="206"/>
      <c r="DW50" s="206"/>
      <c r="DX50" s="206"/>
      <c r="DY50" s="206"/>
      <c r="DZ50" s="206"/>
      <c r="EA50" s="206"/>
      <c r="EB50" s="206"/>
      <c r="EC50" s="206"/>
      <c r="ED50" s="206"/>
      <c r="EE50" s="206"/>
      <c r="EF50" s="206"/>
      <c r="EG50" s="206"/>
      <c r="EH50" s="206"/>
      <c r="EI50" s="206"/>
      <c r="EJ50" s="206"/>
      <c r="EK50" s="206"/>
      <c r="EL50" s="206"/>
      <c r="EM50" s="206"/>
      <c r="EN50" s="206"/>
      <c r="EO50" s="206"/>
      <c r="EP50" s="206"/>
      <c r="EQ50" s="206"/>
      <c r="ER50" s="206"/>
      <c r="ES50" s="206"/>
      <c r="ET50" s="206"/>
      <c r="EU50" s="206"/>
      <c r="EV50" s="206"/>
      <c r="EW50" s="206"/>
      <c r="EX50" s="206"/>
      <c r="EY50" s="206"/>
      <c r="EZ50" s="206"/>
      <c r="FA50" s="206"/>
      <c r="FB50" s="206"/>
      <c r="FC50" s="206"/>
      <c r="FD50" s="206"/>
      <c r="FE50" s="206"/>
      <c r="FF50" s="206"/>
      <c r="FG50" s="206"/>
      <c r="FH50" s="206"/>
      <c r="FI50" s="206"/>
      <c r="FJ50" s="206"/>
      <c r="FK50" s="206"/>
      <c r="FL50" s="206"/>
      <c r="FM50" s="206"/>
      <c r="FN50" s="206"/>
      <c r="FO50" s="206"/>
      <c r="FP50" s="206"/>
      <c r="FQ50" s="206"/>
      <c r="FR50" s="206"/>
      <c r="FS50" s="206"/>
      <c r="FT50" s="206"/>
      <c r="FU50" s="206"/>
      <c r="FV50" s="206"/>
      <c r="FW50" s="206"/>
      <c r="FX50" s="206"/>
      <c r="FY50" s="206"/>
      <c r="FZ50" s="206"/>
      <c r="GA50" s="206"/>
    </row>
    <row r="51" spans="1:183" s="389" customFormat="1" ht="13.8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D51" s="206"/>
      <c r="CE51" s="206"/>
      <c r="CF51" s="206"/>
      <c r="CG51" s="206"/>
      <c r="CH51" s="206"/>
      <c r="CI51" s="206"/>
      <c r="CJ51" s="206"/>
      <c r="CK51" s="206"/>
      <c r="CL51" s="206"/>
      <c r="CM51" s="206"/>
      <c r="CN51" s="206"/>
      <c r="CO51" s="206"/>
      <c r="CP51" s="206"/>
      <c r="CQ51" s="206"/>
      <c r="CR51" s="206"/>
      <c r="CS51" s="206"/>
      <c r="CT51" s="206"/>
      <c r="CU51" s="206"/>
      <c r="CV51" s="206"/>
      <c r="CW51" s="206"/>
      <c r="CX51" s="206"/>
      <c r="CY51" s="206"/>
      <c r="CZ51" s="206"/>
      <c r="DA51" s="206"/>
      <c r="DB51" s="206"/>
      <c r="DC51" s="206"/>
      <c r="DD51" s="206"/>
      <c r="DE51" s="206"/>
      <c r="DF51" s="206"/>
      <c r="DG51" s="206"/>
      <c r="DH51" s="206"/>
      <c r="DI51" s="206"/>
      <c r="DJ51" s="206"/>
      <c r="DK51" s="206"/>
      <c r="DL51" s="206"/>
      <c r="DM51" s="206"/>
      <c r="DN51" s="206"/>
      <c r="DO51" s="206"/>
      <c r="DP51" s="206"/>
      <c r="DQ51" s="206"/>
      <c r="DR51" s="206"/>
      <c r="DS51" s="206"/>
      <c r="DT51" s="206"/>
      <c r="DU51" s="206"/>
      <c r="DV51" s="206"/>
      <c r="DW51" s="206"/>
      <c r="DX51" s="206"/>
      <c r="DY51" s="206"/>
      <c r="DZ51" s="206"/>
      <c r="EA51" s="206"/>
      <c r="EB51" s="206"/>
      <c r="EC51" s="206"/>
      <c r="ED51" s="206"/>
      <c r="EE51" s="206"/>
      <c r="EF51" s="206"/>
      <c r="EG51" s="206"/>
      <c r="EH51" s="206"/>
      <c r="EI51" s="206"/>
      <c r="EJ51" s="206"/>
      <c r="EK51" s="206"/>
      <c r="EL51" s="206"/>
      <c r="EM51" s="206"/>
      <c r="EN51" s="206"/>
      <c r="EO51" s="206"/>
      <c r="EP51" s="206"/>
      <c r="EQ51" s="206"/>
      <c r="ER51" s="206"/>
      <c r="ES51" s="206"/>
      <c r="ET51" s="206"/>
      <c r="EU51" s="206"/>
      <c r="EV51" s="206"/>
      <c r="EW51" s="206"/>
      <c r="EX51" s="206"/>
      <c r="EY51" s="206"/>
      <c r="EZ51" s="206"/>
      <c r="FA51" s="206"/>
      <c r="FB51" s="206"/>
      <c r="FC51" s="206"/>
      <c r="FD51" s="206"/>
      <c r="FE51" s="206"/>
      <c r="FF51" s="206"/>
      <c r="FG51" s="206"/>
      <c r="FH51" s="206"/>
      <c r="FI51" s="206"/>
      <c r="FJ51" s="206"/>
      <c r="FK51" s="206"/>
      <c r="FL51" s="206"/>
      <c r="FM51" s="206"/>
      <c r="FN51" s="206"/>
      <c r="FO51" s="206"/>
      <c r="FP51" s="206"/>
      <c r="FQ51" s="206"/>
      <c r="FR51" s="206"/>
      <c r="FS51" s="206"/>
      <c r="FT51" s="206"/>
      <c r="FU51" s="206"/>
      <c r="FV51" s="206"/>
      <c r="FW51" s="206"/>
      <c r="FX51" s="206"/>
      <c r="FY51" s="206"/>
      <c r="FZ51" s="206"/>
      <c r="GA51" s="206"/>
    </row>
    <row r="52" spans="1:183" s="389" customFormat="1" ht="13.8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  <c r="CV52" s="206"/>
      <c r="CW52" s="206"/>
      <c r="CX52" s="206"/>
      <c r="CY52" s="206"/>
      <c r="CZ52" s="206"/>
      <c r="DA52" s="206"/>
      <c r="DB52" s="206"/>
      <c r="DC52" s="206"/>
      <c r="DD52" s="206"/>
      <c r="DE52" s="206"/>
      <c r="DF52" s="206"/>
      <c r="DG52" s="206"/>
      <c r="DH52" s="206"/>
      <c r="DI52" s="206"/>
      <c r="DJ52" s="206"/>
      <c r="DK52" s="206"/>
      <c r="DL52" s="206"/>
      <c r="DM52" s="206"/>
      <c r="DN52" s="206"/>
      <c r="DO52" s="206"/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6"/>
      <c r="EA52" s="206"/>
      <c r="EB52" s="206"/>
      <c r="EC52" s="206"/>
      <c r="ED52" s="206"/>
      <c r="EE52" s="206"/>
      <c r="EF52" s="206"/>
      <c r="EG52" s="206"/>
      <c r="EH52" s="206"/>
      <c r="EI52" s="206"/>
      <c r="EJ52" s="206"/>
      <c r="EK52" s="206"/>
      <c r="EL52" s="206"/>
      <c r="EM52" s="206"/>
      <c r="EN52" s="206"/>
      <c r="EO52" s="206"/>
      <c r="EP52" s="206"/>
      <c r="EQ52" s="206"/>
      <c r="ER52" s="206"/>
      <c r="ES52" s="206"/>
      <c r="ET52" s="206"/>
      <c r="EU52" s="206"/>
      <c r="EV52" s="206"/>
      <c r="EW52" s="206"/>
      <c r="EX52" s="206"/>
      <c r="EY52" s="206"/>
      <c r="EZ52" s="206"/>
      <c r="FA52" s="206"/>
      <c r="FB52" s="206"/>
      <c r="FC52" s="206"/>
      <c r="FD52" s="206"/>
      <c r="FE52" s="206"/>
      <c r="FF52" s="206"/>
      <c r="FG52" s="206"/>
      <c r="FH52" s="206"/>
      <c r="FI52" s="206"/>
      <c r="FJ52" s="206"/>
      <c r="FK52" s="206"/>
      <c r="FL52" s="206"/>
      <c r="FM52" s="206"/>
      <c r="FN52" s="206"/>
      <c r="FO52" s="206"/>
      <c r="FP52" s="206"/>
      <c r="FQ52" s="206"/>
      <c r="FR52" s="206"/>
      <c r="FS52" s="206"/>
      <c r="FT52" s="206"/>
      <c r="FU52" s="206"/>
      <c r="FV52" s="206"/>
      <c r="FW52" s="206"/>
      <c r="FX52" s="206"/>
      <c r="FY52" s="206"/>
      <c r="FZ52" s="206"/>
      <c r="GA52" s="206"/>
    </row>
    <row r="53" spans="1:183" s="389" customFormat="1" ht="13.8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D53" s="206"/>
      <c r="CE53" s="206"/>
      <c r="CF53" s="206"/>
      <c r="CG53" s="206"/>
      <c r="CH53" s="206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  <c r="CS53" s="206"/>
      <c r="CT53" s="206"/>
      <c r="CU53" s="206"/>
      <c r="CV53" s="206"/>
      <c r="CW53" s="206"/>
      <c r="CX53" s="206"/>
      <c r="CY53" s="206"/>
      <c r="CZ53" s="206"/>
      <c r="DA53" s="206"/>
      <c r="DB53" s="206"/>
      <c r="DC53" s="206"/>
      <c r="DD53" s="206"/>
      <c r="DE53" s="206"/>
      <c r="DF53" s="206"/>
      <c r="DG53" s="206"/>
      <c r="DH53" s="206"/>
      <c r="DI53" s="206"/>
      <c r="DJ53" s="206"/>
      <c r="DK53" s="206"/>
      <c r="DL53" s="206"/>
      <c r="DM53" s="206"/>
      <c r="DN53" s="206"/>
      <c r="DO53" s="206"/>
      <c r="DP53" s="206"/>
      <c r="DQ53" s="206"/>
      <c r="DR53" s="206"/>
      <c r="DS53" s="206"/>
      <c r="DT53" s="206"/>
      <c r="DU53" s="206"/>
      <c r="DV53" s="206"/>
      <c r="DW53" s="206"/>
      <c r="DX53" s="206"/>
      <c r="DY53" s="206"/>
      <c r="DZ53" s="206"/>
      <c r="EA53" s="206"/>
      <c r="EB53" s="206"/>
      <c r="EC53" s="206"/>
      <c r="ED53" s="206"/>
      <c r="EE53" s="206"/>
      <c r="EF53" s="206"/>
      <c r="EG53" s="206"/>
      <c r="EH53" s="206"/>
      <c r="EI53" s="206"/>
      <c r="EJ53" s="206"/>
      <c r="EK53" s="206"/>
      <c r="EL53" s="206"/>
      <c r="EM53" s="206"/>
      <c r="EN53" s="206"/>
      <c r="EO53" s="206"/>
      <c r="EP53" s="206"/>
      <c r="EQ53" s="206"/>
      <c r="ER53" s="206"/>
      <c r="ES53" s="206"/>
      <c r="ET53" s="206"/>
      <c r="EU53" s="206"/>
      <c r="EV53" s="206"/>
      <c r="EW53" s="206"/>
      <c r="EX53" s="206"/>
      <c r="EY53" s="206"/>
      <c r="EZ53" s="206"/>
      <c r="FA53" s="206"/>
      <c r="FB53" s="206"/>
      <c r="FC53" s="206"/>
      <c r="FD53" s="206"/>
      <c r="FE53" s="206"/>
      <c r="FF53" s="206"/>
      <c r="FG53" s="206"/>
      <c r="FH53" s="206"/>
      <c r="FI53" s="206"/>
      <c r="FJ53" s="206"/>
      <c r="FK53" s="206"/>
      <c r="FL53" s="206"/>
      <c r="FM53" s="206"/>
      <c r="FN53" s="206"/>
      <c r="FO53" s="206"/>
      <c r="FP53" s="206"/>
      <c r="FQ53" s="206"/>
      <c r="FR53" s="206"/>
      <c r="FS53" s="206"/>
      <c r="FT53" s="206"/>
      <c r="FU53" s="206"/>
      <c r="FV53" s="206"/>
      <c r="FW53" s="206"/>
      <c r="FX53" s="206"/>
      <c r="FY53" s="206"/>
      <c r="FZ53" s="206"/>
      <c r="GA53" s="206"/>
    </row>
    <row r="54" spans="1:183" s="389" customFormat="1" ht="13.8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  <c r="CY54" s="206"/>
      <c r="CZ54" s="206"/>
      <c r="DA54" s="206"/>
      <c r="DB54" s="206"/>
      <c r="DC54" s="206"/>
      <c r="DD54" s="206"/>
      <c r="DE54" s="206"/>
      <c r="DF54" s="206"/>
      <c r="DG54" s="206"/>
      <c r="DH54" s="206"/>
      <c r="DI54" s="206"/>
      <c r="DJ54" s="206"/>
      <c r="DK54" s="206"/>
      <c r="DL54" s="206"/>
      <c r="DM54" s="206"/>
      <c r="DN54" s="206"/>
      <c r="DO54" s="206"/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6"/>
      <c r="EA54" s="206"/>
      <c r="EB54" s="206"/>
      <c r="EC54" s="206"/>
      <c r="ED54" s="206"/>
      <c r="EE54" s="206"/>
      <c r="EF54" s="206"/>
      <c r="EG54" s="206"/>
      <c r="EH54" s="206"/>
      <c r="EI54" s="206"/>
      <c r="EJ54" s="206"/>
      <c r="EK54" s="206"/>
      <c r="EL54" s="206"/>
      <c r="EM54" s="206"/>
      <c r="EN54" s="206"/>
      <c r="EO54" s="206"/>
      <c r="EP54" s="206"/>
      <c r="EQ54" s="206"/>
      <c r="ER54" s="206"/>
      <c r="ES54" s="206"/>
      <c r="ET54" s="206"/>
      <c r="EU54" s="206"/>
      <c r="EV54" s="206"/>
      <c r="EW54" s="206"/>
      <c r="EX54" s="206"/>
      <c r="EY54" s="206"/>
      <c r="EZ54" s="206"/>
      <c r="FA54" s="206"/>
      <c r="FB54" s="206"/>
      <c r="FC54" s="206"/>
      <c r="FD54" s="206"/>
      <c r="FE54" s="206"/>
      <c r="FF54" s="206"/>
      <c r="FG54" s="206"/>
      <c r="FH54" s="206"/>
      <c r="FI54" s="206"/>
      <c r="FJ54" s="206"/>
      <c r="FK54" s="206"/>
      <c r="FL54" s="206"/>
      <c r="FM54" s="206"/>
      <c r="FN54" s="206"/>
      <c r="FO54" s="206"/>
      <c r="FP54" s="206"/>
      <c r="FQ54" s="206"/>
      <c r="FR54" s="206"/>
      <c r="FS54" s="206"/>
      <c r="FT54" s="206"/>
      <c r="FU54" s="206"/>
      <c r="FV54" s="206"/>
      <c r="FW54" s="206"/>
      <c r="FX54" s="206"/>
      <c r="FY54" s="206"/>
      <c r="FZ54" s="206"/>
      <c r="GA54" s="206"/>
    </row>
    <row r="55" spans="1:183" s="389" customFormat="1" ht="13.8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  <c r="CV55" s="206"/>
      <c r="CW55" s="206"/>
      <c r="CX55" s="206"/>
      <c r="CY55" s="206"/>
      <c r="CZ55" s="206"/>
      <c r="DA55" s="206"/>
      <c r="DB55" s="206"/>
      <c r="DC55" s="206"/>
      <c r="DD55" s="206"/>
      <c r="DE55" s="206"/>
      <c r="DF55" s="206"/>
      <c r="DG55" s="206"/>
      <c r="DH55" s="206"/>
      <c r="DI55" s="206"/>
      <c r="DJ55" s="206"/>
      <c r="DK55" s="206"/>
      <c r="DL55" s="206"/>
      <c r="DM55" s="206"/>
      <c r="DN55" s="206"/>
      <c r="DO55" s="206"/>
      <c r="DP55" s="206"/>
      <c r="DQ55" s="206"/>
      <c r="DR55" s="206"/>
      <c r="DS55" s="206"/>
      <c r="DT55" s="206"/>
      <c r="DU55" s="206"/>
      <c r="DV55" s="206"/>
      <c r="DW55" s="206"/>
      <c r="DX55" s="206"/>
      <c r="DY55" s="206"/>
      <c r="DZ55" s="206"/>
      <c r="EA55" s="206"/>
      <c r="EB55" s="206"/>
      <c r="EC55" s="206"/>
      <c r="ED55" s="206"/>
      <c r="EE55" s="206"/>
      <c r="EF55" s="206"/>
      <c r="EG55" s="206"/>
      <c r="EH55" s="206"/>
      <c r="EI55" s="206"/>
      <c r="EJ55" s="206"/>
      <c r="EK55" s="206"/>
      <c r="EL55" s="206"/>
      <c r="EM55" s="206"/>
      <c r="EN55" s="206"/>
      <c r="EO55" s="206"/>
      <c r="EP55" s="206"/>
      <c r="EQ55" s="206"/>
      <c r="ER55" s="206"/>
      <c r="ES55" s="206"/>
      <c r="ET55" s="206"/>
      <c r="EU55" s="206"/>
      <c r="EV55" s="206"/>
      <c r="EW55" s="206"/>
      <c r="EX55" s="206"/>
      <c r="EY55" s="206"/>
      <c r="EZ55" s="206"/>
      <c r="FA55" s="206"/>
      <c r="FB55" s="206"/>
      <c r="FC55" s="206"/>
      <c r="FD55" s="206"/>
      <c r="FE55" s="206"/>
      <c r="FF55" s="206"/>
      <c r="FG55" s="206"/>
      <c r="FH55" s="206"/>
      <c r="FI55" s="206"/>
      <c r="FJ55" s="206"/>
      <c r="FK55" s="206"/>
      <c r="FL55" s="206"/>
      <c r="FM55" s="206"/>
      <c r="FN55" s="206"/>
      <c r="FO55" s="206"/>
      <c r="FP55" s="206"/>
      <c r="FQ55" s="206"/>
      <c r="FR55" s="206"/>
      <c r="FS55" s="206"/>
      <c r="FT55" s="206"/>
      <c r="FU55" s="206"/>
      <c r="FV55" s="206"/>
      <c r="FW55" s="206"/>
      <c r="FX55" s="206"/>
      <c r="FY55" s="206"/>
      <c r="FZ55" s="206"/>
      <c r="GA55" s="206"/>
    </row>
    <row r="56" spans="1:183" s="389" customFormat="1" ht="13.8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206"/>
      <c r="EG56" s="206"/>
      <c r="EH56" s="206"/>
      <c r="EI56" s="206"/>
      <c r="EJ56" s="206"/>
      <c r="EK56" s="206"/>
      <c r="EL56" s="206"/>
      <c r="EM56" s="206"/>
      <c r="EN56" s="206"/>
      <c r="EO56" s="206"/>
      <c r="EP56" s="206"/>
      <c r="EQ56" s="206"/>
      <c r="ER56" s="206"/>
      <c r="ES56" s="206"/>
      <c r="ET56" s="206"/>
      <c r="EU56" s="206"/>
      <c r="EV56" s="206"/>
      <c r="EW56" s="206"/>
      <c r="EX56" s="206"/>
      <c r="EY56" s="206"/>
      <c r="EZ56" s="206"/>
      <c r="FA56" s="206"/>
      <c r="FB56" s="206"/>
      <c r="FC56" s="206"/>
      <c r="FD56" s="206"/>
      <c r="FE56" s="206"/>
      <c r="FF56" s="206"/>
      <c r="FG56" s="206"/>
      <c r="FH56" s="206"/>
      <c r="FI56" s="206"/>
      <c r="FJ56" s="206"/>
      <c r="FK56" s="206"/>
      <c r="FL56" s="206"/>
      <c r="FM56" s="206"/>
      <c r="FN56" s="206"/>
      <c r="FO56" s="206"/>
      <c r="FP56" s="206"/>
      <c r="FQ56" s="206"/>
      <c r="FR56" s="206"/>
      <c r="FS56" s="206"/>
      <c r="FT56" s="206"/>
      <c r="FU56" s="206"/>
      <c r="FV56" s="206"/>
      <c r="FW56" s="206"/>
      <c r="FX56" s="206"/>
      <c r="FY56" s="206"/>
      <c r="FZ56" s="206"/>
      <c r="GA56" s="206"/>
    </row>
    <row r="57" spans="1:183" s="389" customFormat="1" ht="13.8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  <c r="BO57" s="206"/>
      <c r="BP57" s="206"/>
      <c r="BQ57" s="206"/>
      <c r="BR57" s="206"/>
      <c r="BS57" s="206"/>
      <c r="BT57" s="206"/>
      <c r="BU57" s="206"/>
      <c r="BV57" s="206"/>
      <c r="BW57" s="206"/>
      <c r="BX57" s="206"/>
      <c r="BY57" s="206"/>
      <c r="BZ57" s="206"/>
      <c r="CA57" s="206"/>
      <c r="CB57" s="206"/>
      <c r="CC57" s="206"/>
      <c r="CD57" s="206"/>
      <c r="CE57" s="206"/>
      <c r="CF57" s="206"/>
      <c r="CG57" s="206"/>
      <c r="CH57" s="206"/>
      <c r="CI57" s="206"/>
      <c r="CJ57" s="206"/>
      <c r="CK57" s="206"/>
      <c r="CL57" s="206"/>
      <c r="CM57" s="206"/>
      <c r="CN57" s="206"/>
      <c r="CO57" s="206"/>
      <c r="CP57" s="206"/>
      <c r="CQ57" s="206"/>
      <c r="CR57" s="206"/>
      <c r="CS57" s="206"/>
      <c r="CT57" s="206"/>
      <c r="CU57" s="206"/>
      <c r="CV57" s="206"/>
      <c r="CW57" s="206"/>
      <c r="CX57" s="206"/>
      <c r="CY57" s="206"/>
      <c r="CZ57" s="206"/>
      <c r="DA57" s="206"/>
      <c r="DB57" s="206"/>
      <c r="DC57" s="206"/>
      <c r="DD57" s="206"/>
      <c r="DE57" s="206"/>
      <c r="DF57" s="206"/>
      <c r="DG57" s="206"/>
      <c r="DH57" s="206"/>
      <c r="DI57" s="206"/>
      <c r="DJ57" s="206"/>
      <c r="DK57" s="206"/>
      <c r="DL57" s="206"/>
      <c r="DM57" s="206"/>
      <c r="DN57" s="206"/>
      <c r="DO57" s="206"/>
      <c r="DP57" s="206"/>
      <c r="DQ57" s="206"/>
      <c r="DR57" s="206"/>
      <c r="DS57" s="206"/>
      <c r="DT57" s="206"/>
      <c r="DU57" s="206"/>
      <c r="DV57" s="206"/>
      <c r="DW57" s="206"/>
      <c r="DX57" s="206"/>
      <c r="DY57" s="206"/>
      <c r="DZ57" s="206"/>
      <c r="EA57" s="206"/>
      <c r="EB57" s="206"/>
      <c r="EC57" s="206"/>
      <c r="ED57" s="206"/>
      <c r="EE57" s="206"/>
      <c r="EF57" s="206"/>
      <c r="EG57" s="206"/>
      <c r="EH57" s="206"/>
      <c r="EI57" s="206"/>
      <c r="EJ57" s="206"/>
      <c r="EK57" s="206"/>
      <c r="EL57" s="206"/>
      <c r="EM57" s="206"/>
      <c r="EN57" s="206"/>
      <c r="EO57" s="206"/>
      <c r="EP57" s="206"/>
      <c r="EQ57" s="206"/>
      <c r="ER57" s="206"/>
      <c r="ES57" s="206"/>
      <c r="ET57" s="206"/>
      <c r="EU57" s="206"/>
      <c r="EV57" s="206"/>
      <c r="EW57" s="206"/>
      <c r="EX57" s="206"/>
      <c r="EY57" s="206"/>
      <c r="EZ57" s="206"/>
      <c r="FA57" s="206"/>
      <c r="FB57" s="206"/>
      <c r="FC57" s="206"/>
      <c r="FD57" s="206"/>
      <c r="FE57" s="206"/>
      <c r="FF57" s="206"/>
      <c r="FG57" s="206"/>
      <c r="FH57" s="206"/>
      <c r="FI57" s="206"/>
      <c r="FJ57" s="206"/>
      <c r="FK57" s="206"/>
      <c r="FL57" s="206"/>
      <c r="FM57" s="206"/>
      <c r="FN57" s="206"/>
      <c r="FO57" s="206"/>
      <c r="FP57" s="206"/>
      <c r="FQ57" s="206"/>
      <c r="FR57" s="206"/>
      <c r="FS57" s="206"/>
      <c r="FT57" s="206"/>
      <c r="FU57" s="206"/>
      <c r="FV57" s="206"/>
      <c r="FW57" s="206"/>
      <c r="FX57" s="206"/>
      <c r="FY57" s="206"/>
      <c r="FZ57" s="206"/>
      <c r="GA57" s="206"/>
    </row>
    <row r="58" spans="1:183" s="389" customFormat="1" ht="13.8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  <c r="BT58" s="206"/>
      <c r="BU58" s="206"/>
      <c r="BV58" s="206"/>
      <c r="BW58" s="206"/>
      <c r="BX58" s="206"/>
      <c r="BY58" s="206"/>
      <c r="BZ58" s="206"/>
      <c r="CA58" s="206"/>
      <c r="CB58" s="206"/>
      <c r="CC58" s="206"/>
      <c r="CD58" s="206"/>
      <c r="CE58" s="206"/>
      <c r="CF58" s="206"/>
      <c r="CG58" s="206"/>
      <c r="CH58" s="206"/>
      <c r="CI58" s="206"/>
      <c r="CJ58" s="206"/>
      <c r="CK58" s="206"/>
      <c r="CL58" s="206"/>
      <c r="CM58" s="206"/>
      <c r="CN58" s="206"/>
      <c r="CO58" s="206"/>
      <c r="CP58" s="206"/>
      <c r="CQ58" s="206"/>
      <c r="CR58" s="206"/>
      <c r="CS58" s="206"/>
      <c r="CT58" s="206"/>
      <c r="CU58" s="206"/>
      <c r="CV58" s="206"/>
      <c r="CW58" s="206"/>
      <c r="CX58" s="206"/>
      <c r="CY58" s="206"/>
      <c r="CZ58" s="206"/>
      <c r="DA58" s="206"/>
      <c r="DB58" s="206"/>
      <c r="DC58" s="206"/>
      <c r="DD58" s="206"/>
      <c r="DE58" s="206"/>
      <c r="DF58" s="206"/>
      <c r="DG58" s="206"/>
      <c r="DH58" s="206"/>
      <c r="DI58" s="206"/>
      <c r="DJ58" s="206"/>
      <c r="DK58" s="206"/>
      <c r="DL58" s="206"/>
      <c r="DM58" s="206"/>
      <c r="DN58" s="206"/>
      <c r="DO58" s="206"/>
      <c r="DP58" s="206"/>
      <c r="DQ58" s="206"/>
      <c r="DR58" s="206"/>
      <c r="DS58" s="206"/>
      <c r="DT58" s="206"/>
      <c r="DU58" s="206"/>
      <c r="DV58" s="206"/>
      <c r="DW58" s="206"/>
      <c r="DX58" s="206"/>
      <c r="DY58" s="206"/>
      <c r="DZ58" s="206"/>
      <c r="EA58" s="206"/>
      <c r="EB58" s="206"/>
      <c r="EC58" s="206"/>
      <c r="ED58" s="206"/>
      <c r="EE58" s="206"/>
      <c r="EF58" s="206"/>
      <c r="EG58" s="206"/>
      <c r="EH58" s="206"/>
      <c r="EI58" s="206"/>
      <c r="EJ58" s="206"/>
      <c r="EK58" s="206"/>
      <c r="EL58" s="206"/>
      <c r="EM58" s="206"/>
      <c r="EN58" s="206"/>
      <c r="EO58" s="206"/>
      <c r="EP58" s="206"/>
      <c r="EQ58" s="206"/>
      <c r="ER58" s="206"/>
      <c r="ES58" s="206"/>
      <c r="ET58" s="206"/>
      <c r="EU58" s="206"/>
      <c r="EV58" s="206"/>
      <c r="EW58" s="206"/>
      <c r="EX58" s="206"/>
      <c r="EY58" s="206"/>
      <c r="EZ58" s="206"/>
      <c r="FA58" s="206"/>
      <c r="FB58" s="206"/>
      <c r="FC58" s="206"/>
      <c r="FD58" s="206"/>
      <c r="FE58" s="206"/>
      <c r="FF58" s="206"/>
      <c r="FG58" s="206"/>
      <c r="FH58" s="206"/>
      <c r="FI58" s="206"/>
      <c r="FJ58" s="206"/>
      <c r="FK58" s="206"/>
      <c r="FL58" s="206"/>
      <c r="FM58" s="206"/>
      <c r="FN58" s="206"/>
      <c r="FO58" s="206"/>
      <c r="FP58" s="206"/>
      <c r="FQ58" s="206"/>
      <c r="FR58" s="206"/>
      <c r="FS58" s="206"/>
      <c r="FT58" s="206"/>
      <c r="FU58" s="206"/>
      <c r="FV58" s="206"/>
      <c r="FW58" s="206"/>
      <c r="FX58" s="206"/>
      <c r="FY58" s="206"/>
      <c r="FZ58" s="206"/>
      <c r="GA58" s="206"/>
    </row>
    <row r="59" spans="1:183" s="389" customFormat="1" ht="13.8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D59" s="206"/>
      <c r="CE59" s="206"/>
      <c r="CF59" s="206"/>
      <c r="CG59" s="206"/>
      <c r="CH59" s="206"/>
      <c r="CI59" s="206"/>
      <c r="CJ59" s="206"/>
      <c r="CK59" s="206"/>
      <c r="CL59" s="206"/>
      <c r="CM59" s="206"/>
      <c r="CN59" s="206"/>
      <c r="CO59" s="206"/>
      <c r="CP59" s="206"/>
      <c r="CQ59" s="206"/>
      <c r="CR59" s="206"/>
      <c r="CS59" s="206"/>
      <c r="CT59" s="206"/>
      <c r="CU59" s="206"/>
      <c r="CV59" s="206"/>
      <c r="CW59" s="206"/>
      <c r="CX59" s="206"/>
      <c r="CY59" s="206"/>
      <c r="CZ59" s="206"/>
      <c r="DA59" s="206"/>
      <c r="DB59" s="206"/>
      <c r="DC59" s="206"/>
      <c r="DD59" s="206"/>
      <c r="DE59" s="206"/>
      <c r="DF59" s="206"/>
      <c r="DG59" s="206"/>
      <c r="DH59" s="206"/>
      <c r="DI59" s="206"/>
      <c r="DJ59" s="206"/>
      <c r="DK59" s="206"/>
      <c r="DL59" s="206"/>
      <c r="DM59" s="206"/>
      <c r="DN59" s="206"/>
      <c r="DO59" s="206"/>
      <c r="DP59" s="206"/>
      <c r="DQ59" s="206"/>
      <c r="DR59" s="206"/>
      <c r="DS59" s="206"/>
      <c r="DT59" s="206"/>
      <c r="DU59" s="206"/>
      <c r="DV59" s="206"/>
      <c r="DW59" s="206"/>
      <c r="DX59" s="206"/>
      <c r="DY59" s="206"/>
      <c r="DZ59" s="206"/>
      <c r="EA59" s="206"/>
      <c r="EB59" s="206"/>
      <c r="EC59" s="206"/>
      <c r="ED59" s="206"/>
      <c r="EE59" s="206"/>
      <c r="EF59" s="206"/>
      <c r="EG59" s="206"/>
      <c r="EH59" s="206"/>
      <c r="EI59" s="206"/>
      <c r="EJ59" s="206"/>
      <c r="EK59" s="206"/>
      <c r="EL59" s="206"/>
      <c r="EM59" s="206"/>
      <c r="EN59" s="206"/>
      <c r="EO59" s="206"/>
      <c r="EP59" s="206"/>
      <c r="EQ59" s="206"/>
      <c r="ER59" s="206"/>
      <c r="ES59" s="206"/>
      <c r="ET59" s="206"/>
      <c r="EU59" s="206"/>
      <c r="EV59" s="206"/>
      <c r="EW59" s="206"/>
      <c r="EX59" s="206"/>
      <c r="EY59" s="206"/>
      <c r="EZ59" s="206"/>
      <c r="FA59" s="206"/>
      <c r="FB59" s="206"/>
      <c r="FC59" s="206"/>
      <c r="FD59" s="206"/>
      <c r="FE59" s="206"/>
      <c r="FF59" s="206"/>
      <c r="FG59" s="206"/>
      <c r="FH59" s="206"/>
      <c r="FI59" s="206"/>
      <c r="FJ59" s="206"/>
      <c r="FK59" s="206"/>
      <c r="FL59" s="206"/>
      <c r="FM59" s="206"/>
      <c r="FN59" s="206"/>
      <c r="FO59" s="206"/>
      <c r="FP59" s="206"/>
      <c r="FQ59" s="206"/>
      <c r="FR59" s="206"/>
      <c r="FS59" s="206"/>
      <c r="FT59" s="206"/>
      <c r="FU59" s="206"/>
      <c r="FV59" s="206"/>
      <c r="FW59" s="206"/>
      <c r="FX59" s="206"/>
      <c r="FY59" s="206"/>
      <c r="FZ59" s="206"/>
      <c r="GA59" s="206"/>
    </row>
    <row r="60" spans="1:183" s="389" customFormat="1" ht="13.8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  <c r="CS60" s="206"/>
      <c r="CT60" s="206"/>
      <c r="CU60" s="206"/>
      <c r="CV60" s="206"/>
      <c r="CW60" s="206"/>
      <c r="CX60" s="206"/>
      <c r="CY60" s="206"/>
      <c r="CZ60" s="206"/>
      <c r="DA60" s="206"/>
      <c r="DB60" s="206"/>
      <c r="DC60" s="206"/>
      <c r="DD60" s="206"/>
      <c r="DE60" s="206"/>
      <c r="DF60" s="206"/>
      <c r="DG60" s="206"/>
      <c r="DH60" s="206"/>
      <c r="DI60" s="206"/>
      <c r="DJ60" s="206"/>
      <c r="DK60" s="206"/>
      <c r="DL60" s="206"/>
      <c r="DM60" s="206"/>
      <c r="DN60" s="206"/>
      <c r="DO60" s="206"/>
      <c r="DP60" s="206"/>
      <c r="DQ60" s="206"/>
      <c r="DR60" s="206"/>
      <c r="DS60" s="206"/>
      <c r="DT60" s="206"/>
      <c r="DU60" s="206"/>
      <c r="DV60" s="206"/>
      <c r="DW60" s="206"/>
      <c r="DX60" s="206"/>
      <c r="DY60" s="206"/>
      <c r="DZ60" s="206"/>
      <c r="EA60" s="206"/>
      <c r="EB60" s="206"/>
      <c r="EC60" s="206"/>
      <c r="ED60" s="206"/>
      <c r="EE60" s="206"/>
      <c r="EF60" s="206"/>
      <c r="EG60" s="206"/>
      <c r="EH60" s="206"/>
      <c r="EI60" s="206"/>
      <c r="EJ60" s="206"/>
      <c r="EK60" s="206"/>
      <c r="EL60" s="206"/>
      <c r="EM60" s="206"/>
      <c r="EN60" s="206"/>
      <c r="EO60" s="206"/>
      <c r="EP60" s="206"/>
      <c r="EQ60" s="206"/>
      <c r="ER60" s="206"/>
      <c r="ES60" s="206"/>
      <c r="ET60" s="206"/>
      <c r="EU60" s="206"/>
      <c r="EV60" s="206"/>
      <c r="EW60" s="206"/>
      <c r="EX60" s="206"/>
      <c r="EY60" s="206"/>
      <c r="EZ60" s="206"/>
      <c r="FA60" s="206"/>
      <c r="FB60" s="206"/>
      <c r="FC60" s="206"/>
      <c r="FD60" s="206"/>
      <c r="FE60" s="206"/>
      <c r="FF60" s="206"/>
      <c r="FG60" s="206"/>
      <c r="FH60" s="206"/>
      <c r="FI60" s="206"/>
      <c r="FJ60" s="206"/>
      <c r="FK60" s="206"/>
      <c r="FL60" s="206"/>
      <c r="FM60" s="206"/>
      <c r="FN60" s="206"/>
      <c r="FO60" s="206"/>
      <c r="FP60" s="206"/>
      <c r="FQ60" s="206"/>
      <c r="FR60" s="206"/>
      <c r="FS60" s="206"/>
      <c r="FT60" s="206"/>
      <c r="FU60" s="206"/>
      <c r="FV60" s="206"/>
      <c r="FW60" s="206"/>
      <c r="FX60" s="206"/>
      <c r="FY60" s="206"/>
      <c r="FZ60" s="206"/>
      <c r="GA60" s="206"/>
    </row>
    <row r="61" spans="1:183" s="389" customFormat="1" ht="13.8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  <c r="BT61" s="206"/>
      <c r="BU61" s="206"/>
      <c r="BV61" s="206"/>
      <c r="BW61" s="206"/>
      <c r="BX61" s="206"/>
      <c r="BY61" s="206"/>
      <c r="BZ61" s="206"/>
      <c r="CA61" s="206"/>
      <c r="CB61" s="206"/>
      <c r="CC61" s="206"/>
      <c r="CD61" s="206"/>
      <c r="CE61" s="206"/>
      <c r="CF61" s="206"/>
      <c r="CG61" s="206"/>
      <c r="CH61" s="206"/>
      <c r="CI61" s="206"/>
      <c r="CJ61" s="206"/>
      <c r="CK61" s="206"/>
      <c r="CL61" s="206"/>
      <c r="CM61" s="206"/>
      <c r="CN61" s="206"/>
      <c r="CO61" s="206"/>
      <c r="CP61" s="206"/>
      <c r="CQ61" s="206"/>
      <c r="CR61" s="206"/>
      <c r="CS61" s="206"/>
      <c r="CT61" s="206"/>
      <c r="CU61" s="206"/>
      <c r="CV61" s="206"/>
      <c r="CW61" s="206"/>
      <c r="CX61" s="206"/>
      <c r="CY61" s="206"/>
      <c r="CZ61" s="206"/>
      <c r="DA61" s="206"/>
      <c r="DB61" s="206"/>
      <c r="DC61" s="206"/>
      <c r="DD61" s="206"/>
      <c r="DE61" s="206"/>
      <c r="DF61" s="206"/>
      <c r="DG61" s="206"/>
      <c r="DH61" s="206"/>
      <c r="DI61" s="206"/>
      <c r="DJ61" s="206"/>
      <c r="DK61" s="206"/>
      <c r="DL61" s="206"/>
      <c r="DM61" s="206"/>
      <c r="DN61" s="206"/>
      <c r="DO61" s="206"/>
      <c r="DP61" s="206"/>
      <c r="DQ61" s="206"/>
      <c r="DR61" s="206"/>
      <c r="DS61" s="206"/>
      <c r="DT61" s="206"/>
      <c r="DU61" s="206"/>
      <c r="DV61" s="206"/>
      <c r="DW61" s="206"/>
      <c r="DX61" s="206"/>
      <c r="DY61" s="206"/>
      <c r="DZ61" s="206"/>
      <c r="EA61" s="206"/>
      <c r="EB61" s="206"/>
      <c r="EC61" s="206"/>
      <c r="ED61" s="206"/>
      <c r="EE61" s="206"/>
      <c r="EF61" s="206"/>
      <c r="EG61" s="206"/>
      <c r="EH61" s="206"/>
      <c r="EI61" s="206"/>
      <c r="EJ61" s="206"/>
      <c r="EK61" s="206"/>
      <c r="EL61" s="206"/>
      <c r="EM61" s="206"/>
      <c r="EN61" s="206"/>
      <c r="EO61" s="206"/>
      <c r="EP61" s="206"/>
      <c r="EQ61" s="206"/>
      <c r="ER61" s="206"/>
      <c r="ES61" s="206"/>
      <c r="ET61" s="206"/>
      <c r="EU61" s="206"/>
      <c r="EV61" s="206"/>
      <c r="EW61" s="206"/>
      <c r="EX61" s="206"/>
      <c r="EY61" s="206"/>
      <c r="EZ61" s="206"/>
      <c r="FA61" s="206"/>
      <c r="FB61" s="206"/>
      <c r="FC61" s="206"/>
      <c r="FD61" s="206"/>
      <c r="FE61" s="206"/>
      <c r="FF61" s="206"/>
      <c r="FG61" s="206"/>
      <c r="FH61" s="206"/>
      <c r="FI61" s="206"/>
      <c r="FJ61" s="206"/>
      <c r="FK61" s="206"/>
      <c r="FL61" s="206"/>
      <c r="FM61" s="206"/>
      <c r="FN61" s="206"/>
      <c r="FO61" s="206"/>
      <c r="FP61" s="206"/>
      <c r="FQ61" s="206"/>
      <c r="FR61" s="206"/>
      <c r="FS61" s="206"/>
      <c r="FT61" s="206"/>
      <c r="FU61" s="206"/>
      <c r="FV61" s="206"/>
      <c r="FW61" s="206"/>
      <c r="FX61" s="206"/>
      <c r="FY61" s="206"/>
      <c r="FZ61" s="206"/>
      <c r="GA61" s="206"/>
    </row>
    <row r="62" spans="1:183" s="389" customFormat="1" ht="13.8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6"/>
      <c r="BN62" s="206"/>
      <c r="BO62" s="206"/>
      <c r="BP62" s="206"/>
      <c r="BQ62" s="206"/>
      <c r="BR62" s="206"/>
      <c r="BS62" s="206"/>
      <c r="BT62" s="206"/>
      <c r="BU62" s="206"/>
      <c r="BV62" s="206"/>
      <c r="BW62" s="206"/>
      <c r="BX62" s="206"/>
      <c r="BY62" s="206"/>
      <c r="BZ62" s="206"/>
      <c r="CA62" s="206"/>
      <c r="CB62" s="206"/>
      <c r="CC62" s="206"/>
      <c r="CD62" s="206"/>
      <c r="CE62" s="206"/>
      <c r="CF62" s="206"/>
      <c r="CG62" s="206"/>
      <c r="CH62" s="206"/>
      <c r="CI62" s="206"/>
      <c r="CJ62" s="206"/>
      <c r="CK62" s="206"/>
      <c r="CL62" s="206"/>
      <c r="CM62" s="206"/>
      <c r="CN62" s="206"/>
      <c r="CO62" s="206"/>
      <c r="CP62" s="206"/>
      <c r="CQ62" s="206"/>
      <c r="CR62" s="206"/>
      <c r="CS62" s="206"/>
      <c r="CT62" s="206"/>
      <c r="CU62" s="206"/>
      <c r="CV62" s="206"/>
      <c r="CW62" s="206"/>
      <c r="CX62" s="206"/>
      <c r="CY62" s="206"/>
      <c r="CZ62" s="206"/>
      <c r="DA62" s="206"/>
      <c r="DB62" s="206"/>
      <c r="DC62" s="206"/>
      <c r="DD62" s="206"/>
      <c r="DE62" s="206"/>
      <c r="DF62" s="206"/>
      <c r="DG62" s="206"/>
      <c r="DH62" s="206"/>
      <c r="DI62" s="206"/>
      <c r="DJ62" s="206"/>
      <c r="DK62" s="206"/>
      <c r="DL62" s="206"/>
      <c r="DM62" s="206"/>
      <c r="DN62" s="206"/>
      <c r="DO62" s="206"/>
      <c r="DP62" s="206"/>
      <c r="DQ62" s="206"/>
      <c r="DR62" s="206"/>
      <c r="DS62" s="206"/>
      <c r="DT62" s="206"/>
      <c r="DU62" s="206"/>
      <c r="DV62" s="206"/>
      <c r="DW62" s="206"/>
      <c r="DX62" s="206"/>
      <c r="DY62" s="206"/>
      <c r="DZ62" s="206"/>
      <c r="EA62" s="206"/>
      <c r="EB62" s="206"/>
      <c r="EC62" s="206"/>
      <c r="ED62" s="206"/>
      <c r="EE62" s="206"/>
      <c r="EF62" s="206"/>
      <c r="EG62" s="206"/>
      <c r="EH62" s="206"/>
      <c r="EI62" s="206"/>
      <c r="EJ62" s="206"/>
      <c r="EK62" s="206"/>
      <c r="EL62" s="206"/>
      <c r="EM62" s="206"/>
      <c r="EN62" s="206"/>
      <c r="EO62" s="206"/>
      <c r="EP62" s="206"/>
      <c r="EQ62" s="206"/>
      <c r="ER62" s="206"/>
      <c r="ES62" s="206"/>
      <c r="ET62" s="206"/>
      <c r="EU62" s="206"/>
      <c r="EV62" s="206"/>
      <c r="EW62" s="206"/>
      <c r="EX62" s="206"/>
      <c r="EY62" s="206"/>
      <c r="EZ62" s="206"/>
      <c r="FA62" s="206"/>
      <c r="FB62" s="206"/>
      <c r="FC62" s="206"/>
      <c r="FD62" s="206"/>
      <c r="FE62" s="206"/>
      <c r="FF62" s="206"/>
      <c r="FG62" s="206"/>
      <c r="FH62" s="206"/>
      <c r="FI62" s="206"/>
      <c r="FJ62" s="206"/>
      <c r="FK62" s="206"/>
      <c r="FL62" s="206"/>
      <c r="FM62" s="206"/>
      <c r="FN62" s="206"/>
      <c r="FO62" s="206"/>
      <c r="FP62" s="206"/>
      <c r="FQ62" s="206"/>
      <c r="FR62" s="206"/>
      <c r="FS62" s="206"/>
      <c r="FT62" s="206"/>
      <c r="FU62" s="206"/>
      <c r="FV62" s="206"/>
      <c r="FW62" s="206"/>
      <c r="FX62" s="206"/>
      <c r="FY62" s="206"/>
      <c r="FZ62" s="206"/>
      <c r="GA62" s="206"/>
    </row>
    <row r="63" spans="1:183" s="389" customFormat="1" ht="13.8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6"/>
      <c r="BN63" s="206"/>
      <c r="BO63" s="206"/>
      <c r="BP63" s="206"/>
      <c r="BQ63" s="206"/>
      <c r="BR63" s="206"/>
      <c r="BS63" s="206"/>
      <c r="BT63" s="206"/>
      <c r="BU63" s="206"/>
      <c r="BV63" s="206"/>
      <c r="BW63" s="206"/>
      <c r="BX63" s="206"/>
      <c r="BY63" s="206"/>
      <c r="BZ63" s="206"/>
      <c r="CA63" s="206"/>
      <c r="CB63" s="206"/>
      <c r="CC63" s="206"/>
      <c r="CD63" s="206"/>
      <c r="CE63" s="206"/>
      <c r="CF63" s="206"/>
      <c r="CG63" s="206"/>
      <c r="CH63" s="206"/>
      <c r="CI63" s="206"/>
      <c r="CJ63" s="206"/>
      <c r="CK63" s="206"/>
      <c r="CL63" s="206"/>
      <c r="CM63" s="206"/>
      <c r="CN63" s="206"/>
      <c r="CO63" s="206"/>
      <c r="CP63" s="206"/>
      <c r="CQ63" s="206"/>
      <c r="CR63" s="206"/>
      <c r="CS63" s="206"/>
      <c r="CT63" s="206"/>
      <c r="CU63" s="206"/>
      <c r="CV63" s="206"/>
      <c r="CW63" s="206"/>
      <c r="CX63" s="206"/>
      <c r="CY63" s="206"/>
      <c r="CZ63" s="206"/>
      <c r="DA63" s="206"/>
      <c r="DB63" s="206"/>
      <c r="DC63" s="206"/>
      <c r="DD63" s="206"/>
      <c r="DE63" s="206"/>
      <c r="DF63" s="206"/>
      <c r="DG63" s="206"/>
      <c r="DH63" s="206"/>
      <c r="DI63" s="206"/>
      <c r="DJ63" s="206"/>
      <c r="DK63" s="206"/>
      <c r="DL63" s="206"/>
      <c r="DM63" s="206"/>
      <c r="DN63" s="206"/>
      <c r="DO63" s="206"/>
      <c r="DP63" s="206"/>
      <c r="DQ63" s="206"/>
      <c r="DR63" s="206"/>
      <c r="DS63" s="206"/>
      <c r="DT63" s="206"/>
      <c r="DU63" s="206"/>
      <c r="DV63" s="206"/>
      <c r="DW63" s="206"/>
      <c r="DX63" s="206"/>
      <c r="DY63" s="206"/>
      <c r="DZ63" s="206"/>
      <c r="EA63" s="206"/>
      <c r="EB63" s="206"/>
      <c r="EC63" s="206"/>
      <c r="ED63" s="206"/>
      <c r="EE63" s="206"/>
      <c r="EF63" s="206"/>
      <c r="EG63" s="206"/>
      <c r="EH63" s="206"/>
      <c r="EI63" s="206"/>
      <c r="EJ63" s="206"/>
      <c r="EK63" s="206"/>
      <c r="EL63" s="206"/>
      <c r="EM63" s="206"/>
      <c r="EN63" s="206"/>
      <c r="EO63" s="206"/>
      <c r="EP63" s="206"/>
      <c r="EQ63" s="206"/>
      <c r="ER63" s="206"/>
      <c r="ES63" s="206"/>
      <c r="ET63" s="206"/>
      <c r="EU63" s="206"/>
      <c r="EV63" s="206"/>
      <c r="EW63" s="206"/>
      <c r="EX63" s="206"/>
      <c r="EY63" s="206"/>
      <c r="EZ63" s="206"/>
      <c r="FA63" s="206"/>
      <c r="FB63" s="206"/>
      <c r="FC63" s="206"/>
      <c r="FD63" s="206"/>
      <c r="FE63" s="206"/>
      <c r="FF63" s="206"/>
      <c r="FG63" s="206"/>
      <c r="FH63" s="206"/>
      <c r="FI63" s="206"/>
      <c r="FJ63" s="206"/>
      <c r="FK63" s="206"/>
      <c r="FL63" s="206"/>
      <c r="FM63" s="206"/>
      <c r="FN63" s="206"/>
      <c r="FO63" s="206"/>
      <c r="FP63" s="206"/>
      <c r="FQ63" s="206"/>
      <c r="FR63" s="206"/>
      <c r="FS63" s="206"/>
      <c r="FT63" s="206"/>
      <c r="FU63" s="206"/>
      <c r="FV63" s="206"/>
      <c r="FW63" s="206"/>
      <c r="FX63" s="206"/>
      <c r="FY63" s="206"/>
      <c r="FZ63" s="206"/>
      <c r="GA63" s="206"/>
    </row>
    <row r="64" spans="1:183" s="389" customFormat="1" ht="13.8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  <c r="BT64" s="206"/>
      <c r="BU64" s="206"/>
      <c r="BV64" s="206"/>
      <c r="BW64" s="206"/>
      <c r="BX64" s="206"/>
      <c r="BY64" s="206"/>
      <c r="BZ64" s="206"/>
      <c r="CA64" s="206"/>
      <c r="CB64" s="206"/>
      <c r="CC64" s="206"/>
      <c r="CD64" s="206"/>
      <c r="CE64" s="206"/>
      <c r="CF64" s="206"/>
      <c r="CG64" s="206"/>
      <c r="CH64" s="206"/>
      <c r="CI64" s="206"/>
      <c r="CJ64" s="206"/>
      <c r="CK64" s="206"/>
      <c r="CL64" s="206"/>
      <c r="CM64" s="206"/>
      <c r="CN64" s="206"/>
      <c r="CO64" s="206"/>
      <c r="CP64" s="206"/>
      <c r="CQ64" s="206"/>
      <c r="CR64" s="206"/>
      <c r="CS64" s="206"/>
      <c r="CT64" s="206"/>
      <c r="CU64" s="206"/>
      <c r="CV64" s="206"/>
      <c r="CW64" s="206"/>
      <c r="CX64" s="206"/>
      <c r="CY64" s="206"/>
      <c r="CZ64" s="206"/>
      <c r="DA64" s="206"/>
      <c r="DB64" s="206"/>
      <c r="DC64" s="206"/>
      <c r="DD64" s="206"/>
      <c r="DE64" s="206"/>
      <c r="DF64" s="206"/>
      <c r="DG64" s="206"/>
      <c r="DH64" s="206"/>
      <c r="DI64" s="206"/>
      <c r="DJ64" s="206"/>
      <c r="DK64" s="206"/>
      <c r="DL64" s="206"/>
      <c r="DM64" s="206"/>
      <c r="DN64" s="206"/>
      <c r="DO64" s="206"/>
      <c r="DP64" s="206"/>
      <c r="DQ64" s="206"/>
      <c r="DR64" s="206"/>
      <c r="DS64" s="206"/>
      <c r="DT64" s="206"/>
      <c r="DU64" s="206"/>
      <c r="DV64" s="206"/>
      <c r="DW64" s="206"/>
      <c r="DX64" s="206"/>
      <c r="DY64" s="206"/>
      <c r="DZ64" s="206"/>
      <c r="EA64" s="206"/>
      <c r="EB64" s="206"/>
      <c r="EC64" s="206"/>
      <c r="ED64" s="206"/>
      <c r="EE64" s="206"/>
      <c r="EF64" s="206"/>
      <c r="EG64" s="206"/>
      <c r="EH64" s="206"/>
      <c r="EI64" s="206"/>
      <c r="EJ64" s="206"/>
      <c r="EK64" s="206"/>
      <c r="EL64" s="206"/>
      <c r="EM64" s="206"/>
      <c r="EN64" s="206"/>
      <c r="EO64" s="206"/>
      <c r="EP64" s="206"/>
      <c r="EQ64" s="206"/>
      <c r="ER64" s="206"/>
      <c r="ES64" s="206"/>
      <c r="ET64" s="206"/>
      <c r="EU64" s="206"/>
      <c r="EV64" s="206"/>
      <c r="EW64" s="206"/>
      <c r="EX64" s="206"/>
      <c r="EY64" s="206"/>
      <c r="EZ64" s="206"/>
      <c r="FA64" s="206"/>
      <c r="FB64" s="206"/>
      <c r="FC64" s="206"/>
      <c r="FD64" s="206"/>
      <c r="FE64" s="206"/>
      <c r="FF64" s="206"/>
      <c r="FG64" s="206"/>
      <c r="FH64" s="206"/>
      <c r="FI64" s="206"/>
      <c r="FJ64" s="206"/>
      <c r="FK64" s="206"/>
      <c r="FL64" s="206"/>
      <c r="FM64" s="206"/>
      <c r="FN64" s="206"/>
      <c r="FO64" s="206"/>
      <c r="FP64" s="206"/>
      <c r="FQ64" s="206"/>
      <c r="FR64" s="206"/>
      <c r="FS64" s="206"/>
      <c r="FT64" s="206"/>
      <c r="FU64" s="206"/>
      <c r="FV64" s="206"/>
      <c r="FW64" s="206"/>
      <c r="FX64" s="206"/>
      <c r="FY64" s="206"/>
      <c r="FZ64" s="206"/>
      <c r="GA64" s="206"/>
    </row>
    <row r="65" spans="1:183" s="389" customFormat="1" ht="13.8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  <c r="CS65" s="206"/>
      <c r="CT65" s="206"/>
      <c r="CU65" s="206"/>
      <c r="CV65" s="206"/>
      <c r="CW65" s="206"/>
      <c r="CX65" s="206"/>
      <c r="CY65" s="206"/>
      <c r="CZ65" s="206"/>
      <c r="DA65" s="206"/>
      <c r="DB65" s="206"/>
      <c r="DC65" s="206"/>
      <c r="DD65" s="206"/>
      <c r="DE65" s="206"/>
      <c r="DF65" s="206"/>
      <c r="DG65" s="206"/>
      <c r="DH65" s="206"/>
      <c r="DI65" s="206"/>
      <c r="DJ65" s="206"/>
      <c r="DK65" s="206"/>
      <c r="DL65" s="206"/>
      <c r="DM65" s="206"/>
      <c r="DN65" s="206"/>
      <c r="DO65" s="206"/>
      <c r="DP65" s="206"/>
      <c r="DQ65" s="206"/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206"/>
      <c r="EG65" s="206"/>
      <c r="EH65" s="206"/>
      <c r="EI65" s="206"/>
      <c r="EJ65" s="206"/>
      <c r="EK65" s="206"/>
      <c r="EL65" s="206"/>
      <c r="EM65" s="206"/>
      <c r="EN65" s="206"/>
      <c r="EO65" s="206"/>
      <c r="EP65" s="206"/>
      <c r="EQ65" s="206"/>
      <c r="ER65" s="206"/>
      <c r="ES65" s="206"/>
      <c r="ET65" s="206"/>
      <c r="EU65" s="206"/>
      <c r="EV65" s="206"/>
      <c r="EW65" s="206"/>
      <c r="EX65" s="206"/>
      <c r="EY65" s="206"/>
      <c r="EZ65" s="206"/>
      <c r="FA65" s="206"/>
      <c r="FB65" s="206"/>
      <c r="FC65" s="206"/>
      <c r="FD65" s="206"/>
      <c r="FE65" s="206"/>
      <c r="FF65" s="206"/>
      <c r="FG65" s="206"/>
      <c r="FH65" s="206"/>
      <c r="FI65" s="206"/>
      <c r="FJ65" s="206"/>
      <c r="FK65" s="206"/>
      <c r="FL65" s="206"/>
      <c r="FM65" s="206"/>
      <c r="FN65" s="206"/>
      <c r="FO65" s="206"/>
      <c r="FP65" s="206"/>
      <c r="FQ65" s="206"/>
      <c r="FR65" s="206"/>
      <c r="FS65" s="206"/>
      <c r="FT65" s="206"/>
      <c r="FU65" s="206"/>
      <c r="FV65" s="206"/>
      <c r="FW65" s="206"/>
      <c r="FX65" s="206"/>
      <c r="FY65" s="206"/>
      <c r="FZ65" s="206"/>
      <c r="GA65" s="206"/>
    </row>
    <row r="66" spans="1:183" s="389" customFormat="1" ht="13.8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206"/>
      <c r="DK66" s="206"/>
      <c r="DL66" s="206"/>
      <c r="DM66" s="206"/>
      <c r="DN66" s="206"/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206"/>
      <c r="EH66" s="206"/>
      <c r="EI66" s="206"/>
      <c r="EJ66" s="206"/>
      <c r="EK66" s="206"/>
      <c r="EL66" s="206"/>
      <c r="EM66" s="206"/>
      <c r="EN66" s="206"/>
      <c r="EO66" s="206"/>
      <c r="EP66" s="206"/>
      <c r="EQ66" s="206"/>
      <c r="ER66" s="206"/>
      <c r="ES66" s="206"/>
      <c r="ET66" s="206"/>
      <c r="EU66" s="206"/>
      <c r="EV66" s="206"/>
      <c r="EW66" s="206"/>
      <c r="EX66" s="206"/>
      <c r="EY66" s="206"/>
      <c r="EZ66" s="206"/>
      <c r="FA66" s="206"/>
      <c r="FB66" s="206"/>
      <c r="FC66" s="206"/>
      <c r="FD66" s="206"/>
      <c r="FE66" s="206"/>
      <c r="FF66" s="206"/>
      <c r="FG66" s="206"/>
      <c r="FH66" s="206"/>
      <c r="FI66" s="206"/>
      <c r="FJ66" s="206"/>
      <c r="FK66" s="206"/>
      <c r="FL66" s="206"/>
      <c r="FM66" s="206"/>
      <c r="FN66" s="206"/>
      <c r="FO66" s="206"/>
      <c r="FP66" s="206"/>
      <c r="FQ66" s="206"/>
      <c r="FR66" s="206"/>
      <c r="FS66" s="206"/>
      <c r="FT66" s="206"/>
      <c r="FU66" s="206"/>
      <c r="FV66" s="206"/>
      <c r="FW66" s="206"/>
      <c r="FX66" s="206"/>
      <c r="FY66" s="206"/>
      <c r="FZ66" s="206"/>
      <c r="GA66" s="206"/>
    </row>
    <row r="67" spans="1:183" s="389" customFormat="1" ht="13.8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  <c r="CS67" s="206"/>
      <c r="CT67" s="206"/>
      <c r="CU67" s="206"/>
      <c r="CV67" s="206"/>
      <c r="CW67" s="206"/>
      <c r="CX67" s="206"/>
      <c r="CY67" s="206"/>
      <c r="CZ67" s="206"/>
      <c r="DA67" s="206"/>
      <c r="DB67" s="206"/>
      <c r="DC67" s="206"/>
      <c r="DD67" s="206"/>
      <c r="DE67" s="206"/>
      <c r="DF67" s="206"/>
      <c r="DG67" s="206"/>
      <c r="DH67" s="206"/>
      <c r="DI67" s="206"/>
      <c r="DJ67" s="206"/>
      <c r="DK67" s="206"/>
      <c r="DL67" s="206"/>
      <c r="DM67" s="206"/>
      <c r="DN67" s="206"/>
      <c r="DO67" s="206"/>
      <c r="DP67" s="206"/>
      <c r="DQ67" s="206"/>
      <c r="DR67" s="206"/>
      <c r="DS67" s="206"/>
      <c r="DT67" s="206"/>
      <c r="DU67" s="206"/>
      <c r="DV67" s="206"/>
      <c r="DW67" s="206"/>
      <c r="DX67" s="206"/>
      <c r="DY67" s="206"/>
      <c r="DZ67" s="206"/>
      <c r="EA67" s="206"/>
      <c r="EB67" s="206"/>
      <c r="EC67" s="206"/>
      <c r="ED67" s="206"/>
      <c r="EE67" s="206"/>
      <c r="EF67" s="206"/>
      <c r="EG67" s="206"/>
      <c r="EH67" s="206"/>
      <c r="EI67" s="206"/>
      <c r="EJ67" s="206"/>
      <c r="EK67" s="206"/>
      <c r="EL67" s="206"/>
      <c r="EM67" s="206"/>
      <c r="EN67" s="206"/>
      <c r="EO67" s="206"/>
      <c r="EP67" s="206"/>
      <c r="EQ67" s="206"/>
      <c r="ER67" s="206"/>
      <c r="ES67" s="206"/>
      <c r="ET67" s="206"/>
      <c r="EU67" s="206"/>
      <c r="EV67" s="206"/>
      <c r="EW67" s="206"/>
      <c r="EX67" s="206"/>
      <c r="EY67" s="206"/>
      <c r="EZ67" s="206"/>
      <c r="FA67" s="206"/>
      <c r="FB67" s="206"/>
      <c r="FC67" s="206"/>
      <c r="FD67" s="206"/>
      <c r="FE67" s="206"/>
      <c r="FF67" s="206"/>
      <c r="FG67" s="206"/>
      <c r="FH67" s="206"/>
      <c r="FI67" s="206"/>
      <c r="FJ67" s="206"/>
      <c r="FK67" s="206"/>
      <c r="FL67" s="206"/>
      <c r="FM67" s="206"/>
      <c r="FN67" s="206"/>
      <c r="FO67" s="206"/>
      <c r="FP67" s="206"/>
      <c r="FQ67" s="206"/>
      <c r="FR67" s="206"/>
      <c r="FS67" s="206"/>
      <c r="FT67" s="206"/>
      <c r="FU67" s="206"/>
      <c r="FV67" s="206"/>
      <c r="FW67" s="206"/>
      <c r="FX67" s="206"/>
      <c r="FY67" s="206"/>
      <c r="FZ67" s="206"/>
      <c r="GA67" s="206"/>
    </row>
    <row r="68" spans="1:183" s="389" customFormat="1" ht="13.8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06"/>
      <c r="BN68" s="206"/>
      <c r="BO68" s="206"/>
      <c r="BP68" s="206"/>
      <c r="BQ68" s="206"/>
      <c r="BR68" s="206"/>
      <c r="BS68" s="206"/>
      <c r="BT68" s="206"/>
      <c r="BU68" s="206"/>
      <c r="BV68" s="206"/>
      <c r="BW68" s="206"/>
      <c r="BX68" s="206"/>
      <c r="BY68" s="206"/>
      <c r="BZ68" s="206"/>
      <c r="CA68" s="206"/>
      <c r="CB68" s="206"/>
      <c r="CC68" s="206"/>
      <c r="CD68" s="206"/>
      <c r="CE68" s="206"/>
      <c r="CF68" s="206"/>
      <c r="CG68" s="206"/>
      <c r="CH68" s="206"/>
      <c r="CI68" s="206"/>
      <c r="CJ68" s="206"/>
      <c r="CK68" s="206"/>
      <c r="CL68" s="206"/>
      <c r="CM68" s="206"/>
      <c r="CN68" s="206"/>
      <c r="CO68" s="206"/>
      <c r="CP68" s="206"/>
      <c r="CQ68" s="206"/>
      <c r="CR68" s="206"/>
      <c r="CS68" s="206"/>
      <c r="CT68" s="206"/>
      <c r="CU68" s="206"/>
      <c r="CV68" s="206"/>
      <c r="CW68" s="206"/>
      <c r="CX68" s="206"/>
      <c r="CY68" s="206"/>
      <c r="CZ68" s="206"/>
      <c r="DA68" s="206"/>
      <c r="DB68" s="206"/>
      <c r="DC68" s="206"/>
      <c r="DD68" s="206"/>
      <c r="DE68" s="206"/>
      <c r="DF68" s="206"/>
      <c r="DG68" s="206"/>
      <c r="DH68" s="206"/>
      <c r="DI68" s="206"/>
      <c r="DJ68" s="206"/>
      <c r="DK68" s="206"/>
      <c r="DL68" s="206"/>
      <c r="DM68" s="206"/>
      <c r="DN68" s="206"/>
      <c r="DO68" s="206"/>
      <c r="DP68" s="206"/>
      <c r="DQ68" s="206"/>
      <c r="DR68" s="206"/>
      <c r="DS68" s="206"/>
      <c r="DT68" s="206"/>
      <c r="DU68" s="206"/>
      <c r="DV68" s="206"/>
      <c r="DW68" s="206"/>
      <c r="DX68" s="206"/>
      <c r="DY68" s="206"/>
      <c r="DZ68" s="206"/>
      <c r="EA68" s="206"/>
      <c r="EB68" s="206"/>
      <c r="EC68" s="206"/>
      <c r="ED68" s="206"/>
      <c r="EE68" s="206"/>
      <c r="EF68" s="206"/>
      <c r="EG68" s="206"/>
      <c r="EH68" s="206"/>
      <c r="EI68" s="206"/>
      <c r="EJ68" s="206"/>
      <c r="EK68" s="206"/>
      <c r="EL68" s="206"/>
      <c r="EM68" s="206"/>
      <c r="EN68" s="206"/>
      <c r="EO68" s="206"/>
      <c r="EP68" s="206"/>
      <c r="EQ68" s="206"/>
      <c r="ER68" s="206"/>
      <c r="ES68" s="206"/>
      <c r="ET68" s="206"/>
      <c r="EU68" s="206"/>
      <c r="EV68" s="206"/>
      <c r="EW68" s="206"/>
      <c r="EX68" s="206"/>
      <c r="EY68" s="206"/>
      <c r="EZ68" s="206"/>
      <c r="FA68" s="206"/>
      <c r="FB68" s="206"/>
      <c r="FC68" s="206"/>
      <c r="FD68" s="206"/>
      <c r="FE68" s="206"/>
      <c r="FF68" s="206"/>
      <c r="FG68" s="206"/>
      <c r="FH68" s="206"/>
      <c r="FI68" s="206"/>
      <c r="FJ68" s="206"/>
      <c r="FK68" s="206"/>
      <c r="FL68" s="206"/>
      <c r="FM68" s="206"/>
      <c r="FN68" s="206"/>
      <c r="FO68" s="206"/>
      <c r="FP68" s="206"/>
      <c r="FQ68" s="206"/>
      <c r="FR68" s="206"/>
      <c r="FS68" s="206"/>
      <c r="FT68" s="206"/>
      <c r="FU68" s="206"/>
      <c r="FV68" s="206"/>
      <c r="FW68" s="206"/>
      <c r="FX68" s="206"/>
      <c r="FY68" s="206"/>
      <c r="FZ68" s="206"/>
      <c r="GA68" s="206"/>
    </row>
    <row r="69" spans="1:183" s="389" customFormat="1" ht="13.8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206"/>
      <c r="BN69" s="206"/>
      <c r="BO69" s="206"/>
      <c r="BP69" s="206"/>
      <c r="BQ69" s="206"/>
      <c r="BR69" s="206"/>
      <c r="BS69" s="206"/>
      <c r="BT69" s="206"/>
      <c r="BU69" s="206"/>
      <c r="BV69" s="206"/>
      <c r="BW69" s="206"/>
      <c r="BX69" s="206"/>
      <c r="BY69" s="206"/>
      <c r="BZ69" s="206"/>
      <c r="CA69" s="206"/>
      <c r="CB69" s="206"/>
      <c r="CC69" s="206"/>
      <c r="CD69" s="206"/>
      <c r="CE69" s="206"/>
      <c r="CF69" s="206"/>
      <c r="CG69" s="206"/>
      <c r="CH69" s="206"/>
      <c r="CI69" s="206"/>
      <c r="CJ69" s="206"/>
      <c r="CK69" s="206"/>
      <c r="CL69" s="206"/>
      <c r="CM69" s="206"/>
      <c r="CN69" s="206"/>
      <c r="CO69" s="206"/>
      <c r="CP69" s="206"/>
      <c r="CQ69" s="206"/>
      <c r="CR69" s="206"/>
      <c r="CS69" s="206"/>
      <c r="CT69" s="206"/>
      <c r="CU69" s="206"/>
      <c r="CV69" s="206"/>
      <c r="CW69" s="206"/>
      <c r="CX69" s="206"/>
      <c r="CY69" s="206"/>
      <c r="CZ69" s="206"/>
      <c r="DA69" s="206"/>
      <c r="DB69" s="206"/>
      <c r="DC69" s="206"/>
      <c r="DD69" s="206"/>
      <c r="DE69" s="206"/>
      <c r="DF69" s="206"/>
      <c r="DG69" s="206"/>
      <c r="DH69" s="206"/>
      <c r="DI69" s="206"/>
      <c r="DJ69" s="206"/>
      <c r="DK69" s="206"/>
      <c r="DL69" s="206"/>
      <c r="DM69" s="206"/>
      <c r="DN69" s="206"/>
      <c r="DO69" s="206"/>
      <c r="DP69" s="206"/>
      <c r="DQ69" s="206"/>
      <c r="DR69" s="206"/>
      <c r="DS69" s="206"/>
      <c r="DT69" s="206"/>
      <c r="DU69" s="206"/>
      <c r="DV69" s="206"/>
      <c r="DW69" s="206"/>
      <c r="DX69" s="206"/>
      <c r="DY69" s="206"/>
      <c r="DZ69" s="206"/>
      <c r="EA69" s="206"/>
      <c r="EB69" s="206"/>
      <c r="EC69" s="206"/>
      <c r="ED69" s="206"/>
      <c r="EE69" s="206"/>
      <c r="EF69" s="206"/>
      <c r="EG69" s="206"/>
      <c r="EH69" s="206"/>
      <c r="EI69" s="206"/>
      <c r="EJ69" s="206"/>
      <c r="EK69" s="206"/>
      <c r="EL69" s="206"/>
      <c r="EM69" s="206"/>
      <c r="EN69" s="206"/>
      <c r="EO69" s="206"/>
      <c r="EP69" s="206"/>
      <c r="EQ69" s="206"/>
      <c r="ER69" s="206"/>
      <c r="ES69" s="206"/>
      <c r="ET69" s="206"/>
      <c r="EU69" s="206"/>
      <c r="EV69" s="206"/>
      <c r="EW69" s="206"/>
      <c r="EX69" s="206"/>
      <c r="EY69" s="206"/>
      <c r="EZ69" s="206"/>
      <c r="FA69" s="206"/>
      <c r="FB69" s="206"/>
      <c r="FC69" s="206"/>
      <c r="FD69" s="206"/>
      <c r="FE69" s="206"/>
      <c r="FF69" s="206"/>
      <c r="FG69" s="206"/>
      <c r="FH69" s="206"/>
      <c r="FI69" s="206"/>
      <c r="FJ69" s="206"/>
      <c r="FK69" s="206"/>
      <c r="FL69" s="206"/>
      <c r="FM69" s="206"/>
      <c r="FN69" s="206"/>
      <c r="FO69" s="206"/>
      <c r="FP69" s="206"/>
      <c r="FQ69" s="206"/>
      <c r="FR69" s="206"/>
      <c r="FS69" s="206"/>
      <c r="FT69" s="206"/>
      <c r="FU69" s="206"/>
      <c r="FV69" s="206"/>
      <c r="FW69" s="206"/>
      <c r="FX69" s="206"/>
      <c r="FY69" s="206"/>
      <c r="FZ69" s="206"/>
      <c r="GA69" s="206"/>
    </row>
    <row r="70" spans="1:183" s="389" customFormat="1" ht="13.8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  <c r="BO70" s="206"/>
      <c r="BP70" s="206"/>
      <c r="BQ70" s="206"/>
      <c r="BR70" s="206"/>
      <c r="BS70" s="206"/>
      <c r="BT70" s="206"/>
      <c r="BU70" s="206"/>
      <c r="BV70" s="206"/>
      <c r="BW70" s="206"/>
      <c r="BX70" s="206"/>
      <c r="BY70" s="206"/>
      <c r="BZ70" s="206"/>
      <c r="CA70" s="206"/>
      <c r="CB70" s="206"/>
      <c r="CC70" s="206"/>
      <c r="CD70" s="206"/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206"/>
      <c r="CU70" s="206"/>
      <c r="CV70" s="206"/>
      <c r="CW70" s="206"/>
      <c r="CX70" s="206"/>
      <c r="CY70" s="206"/>
      <c r="CZ70" s="206"/>
      <c r="DA70" s="206"/>
      <c r="DB70" s="206"/>
      <c r="DC70" s="206"/>
      <c r="DD70" s="206"/>
      <c r="DE70" s="206"/>
      <c r="DF70" s="206"/>
      <c r="DG70" s="206"/>
      <c r="DH70" s="206"/>
      <c r="DI70" s="206"/>
      <c r="DJ70" s="206"/>
      <c r="DK70" s="206"/>
      <c r="DL70" s="206"/>
      <c r="DM70" s="206"/>
      <c r="DN70" s="206"/>
      <c r="DO70" s="206"/>
      <c r="DP70" s="206"/>
      <c r="DQ70" s="206"/>
      <c r="DR70" s="206"/>
      <c r="DS70" s="206"/>
      <c r="DT70" s="206"/>
      <c r="DU70" s="206"/>
      <c r="DV70" s="206"/>
      <c r="DW70" s="206"/>
      <c r="DX70" s="206"/>
      <c r="DY70" s="206"/>
      <c r="DZ70" s="206"/>
      <c r="EA70" s="206"/>
      <c r="EB70" s="206"/>
      <c r="EC70" s="206"/>
      <c r="ED70" s="206"/>
      <c r="EE70" s="206"/>
      <c r="EF70" s="206"/>
      <c r="EG70" s="206"/>
      <c r="EH70" s="206"/>
      <c r="EI70" s="206"/>
      <c r="EJ70" s="206"/>
      <c r="EK70" s="206"/>
      <c r="EL70" s="206"/>
      <c r="EM70" s="206"/>
      <c r="EN70" s="206"/>
      <c r="EO70" s="206"/>
      <c r="EP70" s="206"/>
      <c r="EQ70" s="206"/>
      <c r="ER70" s="206"/>
      <c r="ES70" s="206"/>
      <c r="ET70" s="206"/>
      <c r="EU70" s="206"/>
      <c r="EV70" s="206"/>
      <c r="EW70" s="206"/>
      <c r="EX70" s="206"/>
      <c r="EY70" s="206"/>
      <c r="EZ70" s="206"/>
      <c r="FA70" s="206"/>
      <c r="FB70" s="206"/>
      <c r="FC70" s="206"/>
      <c r="FD70" s="206"/>
      <c r="FE70" s="206"/>
      <c r="FF70" s="206"/>
      <c r="FG70" s="206"/>
      <c r="FH70" s="206"/>
      <c r="FI70" s="206"/>
      <c r="FJ70" s="206"/>
      <c r="FK70" s="206"/>
      <c r="FL70" s="206"/>
      <c r="FM70" s="206"/>
      <c r="FN70" s="206"/>
      <c r="FO70" s="206"/>
      <c r="FP70" s="206"/>
      <c r="FQ70" s="206"/>
      <c r="FR70" s="206"/>
      <c r="FS70" s="206"/>
      <c r="FT70" s="206"/>
      <c r="FU70" s="206"/>
      <c r="FV70" s="206"/>
      <c r="FW70" s="206"/>
      <c r="FX70" s="206"/>
      <c r="FY70" s="206"/>
      <c r="FZ70" s="206"/>
      <c r="GA70" s="206"/>
    </row>
    <row r="71" spans="1:183" s="389" customFormat="1" ht="13.8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206"/>
      <c r="EH71" s="206"/>
      <c r="EI71" s="206"/>
      <c r="EJ71" s="206"/>
      <c r="EK71" s="206"/>
      <c r="EL71" s="206"/>
      <c r="EM71" s="206"/>
      <c r="EN71" s="206"/>
      <c r="EO71" s="206"/>
      <c r="EP71" s="206"/>
      <c r="EQ71" s="206"/>
      <c r="ER71" s="206"/>
      <c r="ES71" s="206"/>
      <c r="ET71" s="206"/>
      <c r="EU71" s="206"/>
      <c r="EV71" s="206"/>
      <c r="EW71" s="206"/>
      <c r="EX71" s="206"/>
      <c r="EY71" s="206"/>
      <c r="EZ71" s="206"/>
      <c r="FA71" s="206"/>
      <c r="FB71" s="206"/>
      <c r="FC71" s="206"/>
      <c r="FD71" s="206"/>
      <c r="FE71" s="206"/>
      <c r="FF71" s="206"/>
      <c r="FG71" s="206"/>
      <c r="FH71" s="206"/>
      <c r="FI71" s="206"/>
      <c r="FJ71" s="206"/>
      <c r="FK71" s="206"/>
      <c r="FL71" s="206"/>
      <c r="FM71" s="206"/>
      <c r="FN71" s="206"/>
      <c r="FO71" s="206"/>
      <c r="FP71" s="206"/>
      <c r="FQ71" s="206"/>
      <c r="FR71" s="206"/>
      <c r="FS71" s="206"/>
      <c r="FT71" s="206"/>
      <c r="FU71" s="206"/>
      <c r="FV71" s="206"/>
      <c r="FW71" s="206"/>
      <c r="FX71" s="206"/>
      <c r="FY71" s="206"/>
      <c r="FZ71" s="206"/>
      <c r="GA71" s="206"/>
    </row>
    <row r="72" spans="1:183" s="389" customFormat="1" ht="13.8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6"/>
      <c r="BL72" s="206"/>
      <c r="BM72" s="206"/>
      <c r="BN72" s="206"/>
      <c r="BO72" s="206"/>
      <c r="BP72" s="206"/>
      <c r="BQ72" s="206"/>
      <c r="BR72" s="206"/>
      <c r="BS72" s="206"/>
      <c r="BT72" s="206"/>
      <c r="BU72" s="206"/>
      <c r="BV72" s="206"/>
      <c r="BW72" s="206"/>
      <c r="BX72" s="206"/>
      <c r="BY72" s="206"/>
      <c r="BZ72" s="206"/>
      <c r="CA72" s="206"/>
      <c r="CB72" s="206"/>
      <c r="CC72" s="206"/>
      <c r="CD72" s="206"/>
      <c r="CE72" s="206"/>
      <c r="CF72" s="206"/>
      <c r="CG72" s="206"/>
      <c r="CH72" s="206"/>
      <c r="CI72" s="206"/>
      <c r="CJ72" s="206"/>
      <c r="CK72" s="206"/>
      <c r="CL72" s="206"/>
      <c r="CM72" s="206"/>
      <c r="CN72" s="206"/>
      <c r="CO72" s="206"/>
      <c r="CP72" s="206"/>
      <c r="CQ72" s="206"/>
      <c r="CR72" s="206"/>
      <c r="CS72" s="206"/>
      <c r="CT72" s="206"/>
      <c r="CU72" s="206"/>
      <c r="CV72" s="206"/>
      <c r="CW72" s="206"/>
      <c r="CX72" s="206"/>
      <c r="CY72" s="206"/>
      <c r="CZ72" s="206"/>
      <c r="DA72" s="206"/>
      <c r="DB72" s="206"/>
      <c r="DC72" s="206"/>
      <c r="DD72" s="206"/>
      <c r="DE72" s="206"/>
      <c r="DF72" s="206"/>
      <c r="DG72" s="206"/>
      <c r="DH72" s="206"/>
      <c r="DI72" s="206"/>
      <c r="DJ72" s="206"/>
      <c r="DK72" s="206"/>
      <c r="DL72" s="206"/>
      <c r="DM72" s="206"/>
      <c r="DN72" s="206"/>
      <c r="DO72" s="206"/>
      <c r="DP72" s="206"/>
      <c r="DQ72" s="206"/>
      <c r="DR72" s="206"/>
      <c r="DS72" s="206"/>
      <c r="DT72" s="206"/>
      <c r="DU72" s="206"/>
      <c r="DV72" s="206"/>
      <c r="DW72" s="206"/>
      <c r="DX72" s="206"/>
      <c r="DY72" s="206"/>
      <c r="DZ72" s="206"/>
      <c r="EA72" s="206"/>
      <c r="EB72" s="206"/>
      <c r="EC72" s="206"/>
      <c r="ED72" s="206"/>
      <c r="EE72" s="206"/>
      <c r="EF72" s="206"/>
      <c r="EG72" s="206"/>
      <c r="EH72" s="206"/>
      <c r="EI72" s="206"/>
      <c r="EJ72" s="206"/>
      <c r="EK72" s="206"/>
      <c r="EL72" s="206"/>
      <c r="EM72" s="206"/>
      <c r="EN72" s="206"/>
      <c r="EO72" s="206"/>
      <c r="EP72" s="206"/>
      <c r="EQ72" s="206"/>
      <c r="ER72" s="206"/>
      <c r="ES72" s="206"/>
      <c r="ET72" s="206"/>
      <c r="EU72" s="206"/>
      <c r="EV72" s="206"/>
      <c r="EW72" s="206"/>
      <c r="EX72" s="206"/>
      <c r="EY72" s="206"/>
      <c r="EZ72" s="206"/>
      <c r="FA72" s="206"/>
      <c r="FB72" s="206"/>
      <c r="FC72" s="206"/>
      <c r="FD72" s="206"/>
      <c r="FE72" s="206"/>
      <c r="FF72" s="206"/>
      <c r="FG72" s="206"/>
      <c r="FH72" s="206"/>
      <c r="FI72" s="206"/>
      <c r="FJ72" s="206"/>
      <c r="FK72" s="206"/>
      <c r="FL72" s="206"/>
      <c r="FM72" s="206"/>
      <c r="FN72" s="206"/>
      <c r="FO72" s="206"/>
      <c r="FP72" s="206"/>
      <c r="FQ72" s="206"/>
      <c r="FR72" s="206"/>
      <c r="FS72" s="206"/>
      <c r="FT72" s="206"/>
      <c r="FU72" s="206"/>
      <c r="FV72" s="206"/>
      <c r="FW72" s="206"/>
      <c r="FX72" s="206"/>
      <c r="FY72" s="206"/>
      <c r="FZ72" s="206"/>
      <c r="GA72" s="206"/>
    </row>
    <row r="73" spans="1:183" s="389" customFormat="1" ht="13.8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  <c r="BI73" s="206"/>
      <c r="BJ73" s="206"/>
      <c r="BK73" s="206"/>
      <c r="BL73" s="206"/>
      <c r="BM73" s="206"/>
      <c r="BN73" s="206"/>
      <c r="BO73" s="206"/>
      <c r="BP73" s="206"/>
      <c r="BQ73" s="206"/>
      <c r="BR73" s="206"/>
      <c r="BS73" s="206"/>
      <c r="BT73" s="206"/>
      <c r="BU73" s="206"/>
      <c r="BV73" s="206"/>
      <c r="BW73" s="206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6"/>
      <c r="CW73" s="206"/>
      <c r="CX73" s="206"/>
      <c r="CY73" s="206"/>
      <c r="CZ73" s="206"/>
      <c r="DA73" s="206"/>
      <c r="DB73" s="206"/>
      <c r="DC73" s="206"/>
      <c r="DD73" s="206"/>
      <c r="DE73" s="206"/>
      <c r="DF73" s="206"/>
      <c r="DG73" s="206"/>
      <c r="DH73" s="206"/>
      <c r="DI73" s="206"/>
      <c r="DJ73" s="206"/>
      <c r="DK73" s="206"/>
      <c r="DL73" s="206"/>
      <c r="DM73" s="206"/>
      <c r="DN73" s="206"/>
      <c r="DO73" s="206"/>
      <c r="DP73" s="206"/>
      <c r="DQ73" s="206"/>
      <c r="DR73" s="206"/>
      <c r="DS73" s="206"/>
      <c r="DT73" s="206"/>
      <c r="DU73" s="206"/>
      <c r="DV73" s="206"/>
      <c r="DW73" s="206"/>
      <c r="DX73" s="206"/>
      <c r="DY73" s="206"/>
      <c r="DZ73" s="206"/>
      <c r="EA73" s="206"/>
      <c r="EB73" s="206"/>
      <c r="EC73" s="206"/>
      <c r="ED73" s="206"/>
      <c r="EE73" s="206"/>
      <c r="EF73" s="206"/>
      <c r="EG73" s="206"/>
      <c r="EH73" s="206"/>
      <c r="EI73" s="206"/>
      <c r="EJ73" s="206"/>
      <c r="EK73" s="206"/>
      <c r="EL73" s="206"/>
      <c r="EM73" s="206"/>
      <c r="EN73" s="206"/>
      <c r="EO73" s="206"/>
      <c r="EP73" s="206"/>
      <c r="EQ73" s="206"/>
      <c r="ER73" s="206"/>
      <c r="ES73" s="206"/>
      <c r="ET73" s="206"/>
      <c r="EU73" s="206"/>
      <c r="EV73" s="206"/>
      <c r="EW73" s="206"/>
      <c r="EX73" s="206"/>
      <c r="EY73" s="206"/>
      <c r="EZ73" s="206"/>
      <c r="FA73" s="206"/>
      <c r="FB73" s="206"/>
      <c r="FC73" s="206"/>
      <c r="FD73" s="206"/>
      <c r="FE73" s="206"/>
      <c r="FF73" s="206"/>
      <c r="FG73" s="206"/>
      <c r="FH73" s="206"/>
      <c r="FI73" s="206"/>
      <c r="FJ73" s="206"/>
      <c r="FK73" s="206"/>
      <c r="FL73" s="206"/>
      <c r="FM73" s="206"/>
      <c r="FN73" s="206"/>
      <c r="FO73" s="206"/>
      <c r="FP73" s="206"/>
      <c r="FQ73" s="206"/>
      <c r="FR73" s="206"/>
      <c r="FS73" s="206"/>
      <c r="FT73" s="206"/>
      <c r="FU73" s="206"/>
      <c r="FV73" s="206"/>
      <c r="FW73" s="206"/>
      <c r="FX73" s="206"/>
      <c r="FY73" s="206"/>
      <c r="FZ73" s="206"/>
      <c r="GA73" s="206"/>
    </row>
    <row r="74" spans="1:183" s="389" customFormat="1" ht="13.8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6"/>
      <c r="BU74" s="206"/>
      <c r="BV74" s="206"/>
      <c r="BW74" s="206"/>
      <c r="BX74" s="206"/>
      <c r="BY74" s="206"/>
      <c r="BZ74" s="206"/>
      <c r="CA74" s="206"/>
      <c r="CB74" s="206"/>
      <c r="CC74" s="206"/>
      <c r="CD74" s="206"/>
      <c r="CE74" s="206"/>
      <c r="CF74" s="206"/>
      <c r="CG74" s="206"/>
      <c r="CH74" s="206"/>
      <c r="CI74" s="206"/>
      <c r="CJ74" s="206"/>
      <c r="CK74" s="206"/>
      <c r="CL74" s="206"/>
      <c r="CM74" s="206"/>
      <c r="CN74" s="206"/>
      <c r="CO74" s="206"/>
      <c r="CP74" s="206"/>
      <c r="CQ74" s="206"/>
      <c r="CR74" s="206"/>
      <c r="CS74" s="206"/>
      <c r="CT74" s="206"/>
      <c r="CU74" s="206"/>
      <c r="CV74" s="206"/>
      <c r="CW74" s="206"/>
      <c r="CX74" s="206"/>
      <c r="CY74" s="206"/>
      <c r="CZ74" s="206"/>
      <c r="DA74" s="206"/>
      <c r="DB74" s="206"/>
      <c r="DC74" s="206"/>
      <c r="DD74" s="206"/>
      <c r="DE74" s="206"/>
      <c r="DF74" s="206"/>
      <c r="DG74" s="206"/>
      <c r="DH74" s="206"/>
      <c r="DI74" s="206"/>
      <c r="DJ74" s="206"/>
      <c r="DK74" s="206"/>
      <c r="DL74" s="206"/>
      <c r="DM74" s="206"/>
      <c r="DN74" s="206"/>
      <c r="DO74" s="206"/>
      <c r="DP74" s="206"/>
      <c r="DQ74" s="206"/>
      <c r="DR74" s="206"/>
      <c r="DS74" s="206"/>
      <c r="DT74" s="206"/>
      <c r="DU74" s="206"/>
      <c r="DV74" s="206"/>
      <c r="DW74" s="206"/>
      <c r="DX74" s="206"/>
      <c r="DY74" s="206"/>
      <c r="DZ74" s="206"/>
      <c r="EA74" s="206"/>
      <c r="EB74" s="206"/>
      <c r="EC74" s="206"/>
      <c r="ED74" s="206"/>
      <c r="EE74" s="206"/>
      <c r="EF74" s="206"/>
      <c r="EG74" s="206"/>
      <c r="EH74" s="206"/>
      <c r="EI74" s="206"/>
      <c r="EJ74" s="206"/>
      <c r="EK74" s="206"/>
      <c r="EL74" s="206"/>
      <c r="EM74" s="206"/>
      <c r="EN74" s="206"/>
      <c r="EO74" s="206"/>
      <c r="EP74" s="206"/>
      <c r="EQ74" s="206"/>
      <c r="ER74" s="206"/>
      <c r="ES74" s="206"/>
      <c r="ET74" s="206"/>
      <c r="EU74" s="206"/>
      <c r="EV74" s="206"/>
      <c r="EW74" s="206"/>
      <c r="EX74" s="206"/>
      <c r="EY74" s="206"/>
      <c r="EZ74" s="206"/>
      <c r="FA74" s="206"/>
      <c r="FB74" s="206"/>
      <c r="FC74" s="206"/>
      <c r="FD74" s="206"/>
      <c r="FE74" s="206"/>
      <c r="FF74" s="206"/>
      <c r="FG74" s="206"/>
      <c r="FH74" s="206"/>
      <c r="FI74" s="206"/>
      <c r="FJ74" s="206"/>
      <c r="FK74" s="206"/>
      <c r="FL74" s="206"/>
      <c r="FM74" s="206"/>
      <c r="FN74" s="206"/>
      <c r="FO74" s="206"/>
      <c r="FP74" s="206"/>
      <c r="FQ74" s="206"/>
      <c r="FR74" s="206"/>
      <c r="FS74" s="206"/>
      <c r="FT74" s="206"/>
      <c r="FU74" s="206"/>
      <c r="FV74" s="206"/>
      <c r="FW74" s="206"/>
      <c r="FX74" s="206"/>
      <c r="FY74" s="206"/>
      <c r="FZ74" s="206"/>
      <c r="GA74" s="206"/>
    </row>
    <row r="75" spans="1:183" s="389" customFormat="1" ht="13.8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BT75" s="206"/>
      <c r="BU75" s="206"/>
      <c r="BV75" s="206"/>
      <c r="BW75" s="206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6"/>
      <c r="CW75" s="206"/>
      <c r="CX75" s="206"/>
      <c r="CY75" s="206"/>
      <c r="CZ75" s="206"/>
      <c r="DA75" s="206"/>
      <c r="DB75" s="206"/>
      <c r="DC75" s="206"/>
      <c r="DD75" s="206"/>
      <c r="DE75" s="206"/>
      <c r="DF75" s="206"/>
      <c r="DG75" s="206"/>
      <c r="DH75" s="206"/>
      <c r="DI75" s="206"/>
      <c r="DJ75" s="206"/>
      <c r="DK75" s="206"/>
      <c r="DL75" s="206"/>
      <c r="DM75" s="206"/>
      <c r="DN75" s="206"/>
      <c r="DO75" s="206"/>
      <c r="DP75" s="206"/>
      <c r="DQ75" s="206"/>
      <c r="DR75" s="206"/>
      <c r="DS75" s="206"/>
      <c r="DT75" s="206"/>
      <c r="DU75" s="206"/>
      <c r="DV75" s="206"/>
      <c r="DW75" s="206"/>
      <c r="DX75" s="206"/>
      <c r="DY75" s="206"/>
      <c r="DZ75" s="206"/>
      <c r="EA75" s="206"/>
      <c r="EB75" s="206"/>
      <c r="EC75" s="206"/>
      <c r="ED75" s="206"/>
      <c r="EE75" s="206"/>
      <c r="EF75" s="206"/>
      <c r="EG75" s="206"/>
      <c r="EH75" s="206"/>
      <c r="EI75" s="206"/>
      <c r="EJ75" s="206"/>
      <c r="EK75" s="206"/>
      <c r="EL75" s="206"/>
      <c r="EM75" s="206"/>
      <c r="EN75" s="206"/>
      <c r="EO75" s="206"/>
      <c r="EP75" s="206"/>
      <c r="EQ75" s="206"/>
      <c r="ER75" s="206"/>
      <c r="ES75" s="206"/>
      <c r="ET75" s="206"/>
      <c r="EU75" s="206"/>
      <c r="EV75" s="206"/>
      <c r="EW75" s="206"/>
      <c r="EX75" s="206"/>
      <c r="EY75" s="206"/>
      <c r="EZ75" s="206"/>
      <c r="FA75" s="206"/>
      <c r="FB75" s="206"/>
      <c r="FC75" s="206"/>
      <c r="FD75" s="206"/>
      <c r="FE75" s="206"/>
      <c r="FF75" s="206"/>
      <c r="FG75" s="206"/>
      <c r="FH75" s="206"/>
      <c r="FI75" s="206"/>
      <c r="FJ75" s="206"/>
      <c r="FK75" s="206"/>
      <c r="FL75" s="206"/>
      <c r="FM75" s="206"/>
      <c r="FN75" s="206"/>
      <c r="FO75" s="206"/>
      <c r="FP75" s="206"/>
      <c r="FQ75" s="206"/>
      <c r="FR75" s="206"/>
      <c r="FS75" s="206"/>
      <c r="FT75" s="206"/>
      <c r="FU75" s="206"/>
      <c r="FV75" s="206"/>
      <c r="FW75" s="206"/>
      <c r="FX75" s="206"/>
      <c r="FY75" s="206"/>
      <c r="FZ75" s="206"/>
      <c r="GA75" s="206"/>
    </row>
    <row r="76" spans="1:183" s="389" customFormat="1" ht="13.8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6"/>
      <c r="BN76" s="206"/>
      <c r="BO76" s="206"/>
      <c r="BP76" s="206"/>
      <c r="BQ76" s="206"/>
      <c r="BR76" s="206"/>
      <c r="BS76" s="206"/>
      <c r="BT76" s="206"/>
      <c r="BU76" s="206"/>
      <c r="BV76" s="206"/>
      <c r="BW76" s="206"/>
      <c r="BX76" s="206"/>
      <c r="BY76" s="206"/>
      <c r="BZ76" s="206"/>
      <c r="CA76" s="206"/>
      <c r="CB76" s="206"/>
      <c r="CC76" s="206"/>
      <c r="CD76" s="206"/>
      <c r="CE76" s="206"/>
      <c r="CF76" s="206"/>
      <c r="CG76" s="206"/>
      <c r="CH76" s="206"/>
      <c r="CI76" s="206"/>
      <c r="CJ76" s="206"/>
      <c r="CK76" s="206"/>
      <c r="CL76" s="206"/>
      <c r="CM76" s="206"/>
      <c r="CN76" s="206"/>
      <c r="CO76" s="206"/>
      <c r="CP76" s="206"/>
      <c r="CQ76" s="206"/>
      <c r="CR76" s="206"/>
      <c r="CS76" s="206"/>
      <c r="CT76" s="206"/>
      <c r="CU76" s="206"/>
      <c r="CV76" s="206"/>
      <c r="CW76" s="206"/>
      <c r="CX76" s="206"/>
      <c r="CY76" s="206"/>
      <c r="CZ76" s="206"/>
      <c r="DA76" s="206"/>
      <c r="DB76" s="206"/>
      <c r="DC76" s="206"/>
      <c r="DD76" s="206"/>
      <c r="DE76" s="206"/>
      <c r="DF76" s="206"/>
      <c r="DG76" s="206"/>
      <c r="DH76" s="206"/>
      <c r="DI76" s="206"/>
      <c r="DJ76" s="206"/>
      <c r="DK76" s="206"/>
      <c r="DL76" s="206"/>
      <c r="DM76" s="206"/>
      <c r="DN76" s="206"/>
      <c r="DO76" s="206"/>
      <c r="DP76" s="206"/>
      <c r="DQ76" s="206"/>
      <c r="DR76" s="206"/>
      <c r="DS76" s="206"/>
      <c r="DT76" s="206"/>
      <c r="DU76" s="206"/>
      <c r="DV76" s="206"/>
      <c r="DW76" s="206"/>
      <c r="DX76" s="206"/>
      <c r="DY76" s="206"/>
      <c r="DZ76" s="206"/>
      <c r="EA76" s="206"/>
      <c r="EB76" s="206"/>
      <c r="EC76" s="206"/>
      <c r="ED76" s="206"/>
      <c r="EE76" s="206"/>
      <c r="EF76" s="206"/>
      <c r="EG76" s="206"/>
      <c r="EH76" s="206"/>
      <c r="EI76" s="206"/>
      <c r="EJ76" s="206"/>
      <c r="EK76" s="206"/>
      <c r="EL76" s="206"/>
      <c r="EM76" s="206"/>
      <c r="EN76" s="206"/>
      <c r="EO76" s="206"/>
      <c r="EP76" s="206"/>
      <c r="EQ76" s="206"/>
      <c r="ER76" s="206"/>
      <c r="ES76" s="206"/>
      <c r="ET76" s="206"/>
      <c r="EU76" s="206"/>
      <c r="EV76" s="206"/>
      <c r="EW76" s="206"/>
      <c r="EX76" s="206"/>
      <c r="EY76" s="206"/>
      <c r="EZ76" s="206"/>
      <c r="FA76" s="206"/>
      <c r="FB76" s="206"/>
      <c r="FC76" s="206"/>
      <c r="FD76" s="206"/>
      <c r="FE76" s="206"/>
      <c r="FF76" s="206"/>
      <c r="FG76" s="206"/>
      <c r="FH76" s="206"/>
      <c r="FI76" s="206"/>
      <c r="FJ76" s="206"/>
      <c r="FK76" s="206"/>
      <c r="FL76" s="206"/>
      <c r="FM76" s="206"/>
      <c r="FN76" s="206"/>
      <c r="FO76" s="206"/>
      <c r="FP76" s="206"/>
      <c r="FQ76" s="206"/>
      <c r="FR76" s="206"/>
      <c r="FS76" s="206"/>
      <c r="FT76" s="206"/>
      <c r="FU76" s="206"/>
      <c r="FV76" s="206"/>
      <c r="FW76" s="206"/>
      <c r="FX76" s="206"/>
      <c r="FY76" s="206"/>
      <c r="FZ76" s="206"/>
      <c r="GA76" s="206"/>
    </row>
    <row r="77" spans="1:183" s="389" customFormat="1" ht="13.8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6"/>
      <c r="CW77" s="206"/>
      <c r="CX77" s="206"/>
      <c r="CY77" s="206"/>
      <c r="CZ77" s="206"/>
      <c r="DA77" s="206"/>
      <c r="DB77" s="206"/>
      <c r="DC77" s="206"/>
      <c r="DD77" s="206"/>
      <c r="DE77" s="206"/>
      <c r="DF77" s="206"/>
      <c r="DG77" s="206"/>
      <c r="DH77" s="206"/>
      <c r="DI77" s="206"/>
      <c r="DJ77" s="206"/>
      <c r="DK77" s="206"/>
      <c r="DL77" s="206"/>
      <c r="DM77" s="206"/>
      <c r="DN77" s="206"/>
      <c r="DO77" s="206"/>
      <c r="DP77" s="206"/>
      <c r="DQ77" s="206"/>
      <c r="DR77" s="206"/>
      <c r="DS77" s="206"/>
      <c r="DT77" s="206"/>
      <c r="DU77" s="206"/>
      <c r="DV77" s="206"/>
      <c r="DW77" s="206"/>
      <c r="DX77" s="206"/>
      <c r="DY77" s="206"/>
      <c r="DZ77" s="206"/>
      <c r="EA77" s="206"/>
      <c r="EB77" s="206"/>
      <c r="EC77" s="206"/>
      <c r="ED77" s="206"/>
      <c r="EE77" s="206"/>
      <c r="EF77" s="206"/>
      <c r="EG77" s="206"/>
      <c r="EH77" s="206"/>
      <c r="EI77" s="206"/>
      <c r="EJ77" s="206"/>
      <c r="EK77" s="206"/>
      <c r="EL77" s="206"/>
      <c r="EM77" s="206"/>
      <c r="EN77" s="206"/>
      <c r="EO77" s="206"/>
      <c r="EP77" s="206"/>
      <c r="EQ77" s="206"/>
      <c r="ER77" s="206"/>
      <c r="ES77" s="206"/>
      <c r="ET77" s="206"/>
      <c r="EU77" s="206"/>
      <c r="EV77" s="206"/>
      <c r="EW77" s="206"/>
      <c r="EX77" s="206"/>
      <c r="EY77" s="206"/>
      <c r="EZ77" s="206"/>
      <c r="FA77" s="206"/>
      <c r="FB77" s="206"/>
      <c r="FC77" s="206"/>
      <c r="FD77" s="206"/>
      <c r="FE77" s="206"/>
      <c r="FF77" s="206"/>
      <c r="FG77" s="206"/>
      <c r="FH77" s="206"/>
      <c r="FI77" s="206"/>
      <c r="FJ77" s="206"/>
      <c r="FK77" s="206"/>
      <c r="FL77" s="206"/>
      <c r="FM77" s="206"/>
      <c r="FN77" s="206"/>
      <c r="FO77" s="206"/>
      <c r="FP77" s="206"/>
      <c r="FQ77" s="206"/>
      <c r="FR77" s="206"/>
      <c r="FS77" s="206"/>
      <c r="FT77" s="206"/>
      <c r="FU77" s="206"/>
      <c r="FV77" s="206"/>
      <c r="FW77" s="206"/>
      <c r="FX77" s="206"/>
      <c r="FY77" s="206"/>
      <c r="FZ77" s="206"/>
      <c r="GA77" s="206"/>
    </row>
    <row r="78" spans="1:183" s="389" customFormat="1" ht="13.8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/>
      <c r="BQ78" s="206"/>
      <c r="BR78" s="206"/>
      <c r="BS78" s="206"/>
      <c r="BT78" s="206"/>
      <c r="BU78" s="206"/>
      <c r="BV78" s="206"/>
      <c r="BW78" s="206"/>
      <c r="BX78" s="206"/>
      <c r="BY78" s="206"/>
      <c r="BZ78" s="206"/>
      <c r="CA78" s="206"/>
      <c r="CB78" s="206"/>
      <c r="CC78" s="206"/>
      <c r="CD78" s="206"/>
      <c r="CE78" s="206"/>
      <c r="CF78" s="206"/>
      <c r="CG78" s="206"/>
      <c r="CH78" s="206"/>
      <c r="CI78" s="206"/>
      <c r="CJ78" s="206"/>
      <c r="CK78" s="206"/>
      <c r="CL78" s="206"/>
      <c r="CM78" s="206"/>
      <c r="CN78" s="206"/>
      <c r="CO78" s="206"/>
      <c r="CP78" s="206"/>
      <c r="CQ78" s="206"/>
      <c r="CR78" s="206"/>
      <c r="CS78" s="206"/>
      <c r="CT78" s="206"/>
      <c r="CU78" s="206"/>
      <c r="CV78" s="206"/>
      <c r="CW78" s="206"/>
      <c r="CX78" s="206"/>
      <c r="CY78" s="206"/>
      <c r="CZ78" s="206"/>
      <c r="DA78" s="206"/>
      <c r="DB78" s="206"/>
      <c r="DC78" s="206"/>
      <c r="DD78" s="206"/>
      <c r="DE78" s="206"/>
      <c r="DF78" s="206"/>
      <c r="DG78" s="206"/>
      <c r="DH78" s="206"/>
      <c r="DI78" s="206"/>
      <c r="DJ78" s="206"/>
      <c r="DK78" s="206"/>
      <c r="DL78" s="206"/>
      <c r="DM78" s="206"/>
      <c r="DN78" s="206"/>
      <c r="DO78" s="206"/>
      <c r="DP78" s="206"/>
      <c r="DQ78" s="206"/>
      <c r="DR78" s="206"/>
      <c r="DS78" s="206"/>
      <c r="DT78" s="206"/>
      <c r="DU78" s="206"/>
      <c r="DV78" s="206"/>
      <c r="DW78" s="206"/>
      <c r="DX78" s="206"/>
      <c r="DY78" s="206"/>
      <c r="DZ78" s="206"/>
      <c r="EA78" s="206"/>
      <c r="EB78" s="206"/>
      <c r="EC78" s="206"/>
      <c r="ED78" s="206"/>
      <c r="EE78" s="206"/>
      <c r="EF78" s="206"/>
      <c r="EG78" s="206"/>
      <c r="EH78" s="206"/>
      <c r="EI78" s="206"/>
      <c r="EJ78" s="206"/>
      <c r="EK78" s="206"/>
      <c r="EL78" s="206"/>
      <c r="EM78" s="206"/>
      <c r="EN78" s="206"/>
      <c r="EO78" s="206"/>
      <c r="EP78" s="206"/>
      <c r="EQ78" s="206"/>
      <c r="ER78" s="206"/>
      <c r="ES78" s="206"/>
      <c r="ET78" s="206"/>
      <c r="EU78" s="206"/>
      <c r="EV78" s="206"/>
      <c r="EW78" s="206"/>
      <c r="EX78" s="206"/>
      <c r="EY78" s="206"/>
      <c r="EZ78" s="206"/>
      <c r="FA78" s="206"/>
      <c r="FB78" s="206"/>
      <c r="FC78" s="206"/>
      <c r="FD78" s="206"/>
      <c r="FE78" s="206"/>
      <c r="FF78" s="206"/>
      <c r="FG78" s="206"/>
      <c r="FH78" s="206"/>
      <c r="FI78" s="206"/>
      <c r="FJ78" s="206"/>
      <c r="FK78" s="206"/>
      <c r="FL78" s="206"/>
      <c r="FM78" s="206"/>
      <c r="FN78" s="206"/>
      <c r="FO78" s="206"/>
      <c r="FP78" s="206"/>
      <c r="FQ78" s="206"/>
      <c r="FR78" s="206"/>
      <c r="FS78" s="206"/>
      <c r="FT78" s="206"/>
      <c r="FU78" s="206"/>
      <c r="FV78" s="206"/>
      <c r="FW78" s="206"/>
      <c r="FX78" s="206"/>
      <c r="FY78" s="206"/>
      <c r="FZ78" s="206"/>
      <c r="GA78" s="206"/>
    </row>
    <row r="79" spans="1:183" s="389" customFormat="1" ht="13.8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6"/>
      <c r="BW79" s="206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6"/>
      <c r="CW79" s="206"/>
      <c r="CX79" s="206"/>
      <c r="CY79" s="206"/>
      <c r="CZ79" s="206"/>
      <c r="DA79" s="206"/>
      <c r="DB79" s="206"/>
      <c r="DC79" s="206"/>
      <c r="DD79" s="206"/>
      <c r="DE79" s="206"/>
      <c r="DF79" s="206"/>
      <c r="DG79" s="206"/>
      <c r="DH79" s="206"/>
      <c r="DI79" s="206"/>
      <c r="DJ79" s="206"/>
      <c r="DK79" s="206"/>
      <c r="DL79" s="206"/>
      <c r="DM79" s="206"/>
      <c r="DN79" s="206"/>
      <c r="DO79" s="206"/>
      <c r="DP79" s="206"/>
      <c r="DQ79" s="206"/>
      <c r="DR79" s="206"/>
      <c r="DS79" s="206"/>
      <c r="DT79" s="206"/>
      <c r="DU79" s="206"/>
      <c r="DV79" s="206"/>
      <c r="DW79" s="206"/>
      <c r="DX79" s="206"/>
      <c r="DY79" s="206"/>
      <c r="DZ79" s="206"/>
      <c r="EA79" s="206"/>
      <c r="EB79" s="206"/>
      <c r="EC79" s="206"/>
      <c r="ED79" s="206"/>
      <c r="EE79" s="206"/>
      <c r="EF79" s="206"/>
      <c r="EG79" s="206"/>
      <c r="EH79" s="206"/>
      <c r="EI79" s="206"/>
      <c r="EJ79" s="206"/>
      <c r="EK79" s="206"/>
      <c r="EL79" s="206"/>
      <c r="EM79" s="206"/>
      <c r="EN79" s="206"/>
      <c r="EO79" s="206"/>
      <c r="EP79" s="206"/>
      <c r="EQ79" s="206"/>
      <c r="ER79" s="206"/>
      <c r="ES79" s="206"/>
      <c r="ET79" s="206"/>
      <c r="EU79" s="206"/>
      <c r="EV79" s="206"/>
      <c r="EW79" s="206"/>
      <c r="EX79" s="206"/>
      <c r="EY79" s="206"/>
      <c r="EZ79" s="206"/>
      <c r="FA79" s="206"/>
      <c r="FB79" s="206"/>
      <c r="FC79" s="206"/>
      <c r="FD79" s="206"/>
      <c r="FE79" s="206"/>
      <c r="FF79" s="206"/>
      <c r="FG79" s="206"/>
      <c r="FH79" s="206"/>
      <c r="FI79" s="206"/>
      <c r="FJ79" s="206"/>
      <c r="FK79" s="206"/>
      <c r="FL79" s="206"/>
      <c r="FM79" s="206"/>
      <c r="FN79" s="206"/>
      <c r="FO79" s="206"/>
      <c r="FP79" s="206"/>
      <c r="FQ79" s="206"/>
      <c r="FR79" s="206"/>
      <c r="FS79" s="206"/>
      <c r="FT79" s="206"/>
      <c r="FU79" s="206"/>
      <c r="FV79" s="206"/>
      <c r="FW79" s="206"/>
      <c r="FX79" s="206"/>
      <c r="FY79" s="206"/>
      <c r="FZ79" s="206"/>
      <c r="GA79" s="206"/>
    </row>
    <row r="80" spans="1:183" s="389" customFormat="1" ht="13.8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6"/>
      <c r="BN80" s="206"/>
      <c r="BO80" s="206"/>
      <c r="BP80" s="206"/>
      <c r="BQ80" s="206"/>
      <c r="BR80" s="206"/>
      <c r="BS80" s="206"/>
      <c r="BT80" s="206"/>
      <c r="BU80" s="206"/>
      <c r="BV80" s="206"/>
      <c r="BW80" s="206"/>
      <c r="BX80" s="206"/>
      <c r="BY80" s="206"/>
      <c r="BZ80" s="206"/>
      <c r="CA80" s="206"/>
      <c r="CB80" s="206"/>
      <c r="CC80" s="206"/>
      <c r="CD80" s="206"/>
      <c r="CE80" s="206"/>
      <c r="CF80" s="206"/>
      <c r="CG80" s="206"/>
      <c r="CH80" s="206"/>
      <c r="CI80" s="206"/>
      <c r="CJ80" s="206"/>
      <c r="CK80" s="206"/>
      <c r="CL80" s="206"/>
      <c r="CM80" s="206"/>
      <c r="CN80" s="206"/>
      <c r="CO80" s="206"/>
      <c r="CP80" s="206"/>
      <c r="CQ80" s="206"/>
      <c r="CR80" s="206"/>
      <c r="CS80" s="206"/>
      <c r="CT80" s="206"/>
      <c r="CU80" s="206"/>
      <c r="CV80" s="206"/>
      <c r="CW80" s="206"/>
      <c r="CX80" s="206"/>
      <c r="CY80" s="206"/>
      <c r="CZ80" s="206"/>
      <c r="DA80" s="206"/>
      <c r="DB80" s="206"/>
      <c r="DC80" s="206"/>
      <c r="DD80" s="206"/>
      <c r="DE80" s="206"/>
      <c r="DF80" s="206"/>
      <c r="DG80" s="206"/>
      <c r="DH80" s="206"/>
      <c r="DI80" s="206"/>
      <c r="DJ80" s="206"/>
      <c r="DK80" s="206"/>
      <c r="DL80" s="206"/>
      <c r="DM80" s="206"/>
      <c r="DN80" s="206"/>
      <c r="DO80" s="206"/>
      <c r="DP80" s="206"/>
      <c r="DQ80" s="206"/>
      <c r="DR80" s="206"/>
      <c r="DS80" s="206"/>
      <c r="DT80" s="206"/>
      <c r="DU80" s="206"/>
      <c r="DV80" s="206"/>
      <c r="DW80" s="206"/>
      <c r="DX80" s="206"/>
      <c r="DY80" s="206"/>
      <c r="DZ80" s="206"/>
      <c r="EA80" s="206"/>
      <c r="EB80" s="206"/>
      <c r="EC80" s="206"/>
      <c r="ED80" s="206"/>
      <c r="EE80" s="206"/>
      <c r="EF80" s="206"/>
      <c r="EG80" s="206"/>
      <c r="EH80" s="206"/>
      <c r="EI80" s="206"/>
      <c r="EJ80" s="206"/>
      <c r="EK80" s="206"/>
      <c r="EL80" s="206"/>
      <c r="EM80" s="206"/>
      <c r="EN80" s="206"/>
      <c r="EO80" s="206"/>
      <c r="EP80" s="206"/>
      <c r="EQ80" s="206"/>
      <c r="ER80" s="206"/>
      <c r="ES80" s="206"/>
      <c r="ET80" s="206"/>
      <c r="EU80" s="206"/>
      <c r="EV80" s="206"/>
      <c r="EW80" s="206"/>
      <c r="EX80" s="206"/>
      <c r="EY80" s="206"/>
      <c r="EZ80" s="206"/>
      <c r="FA80" s="206"/>
      <c r="FB80" s="206"/>
      <c r="FC80" s="206"/>
      <c r="FD80" s="206"/>
      <c r="FE80" s="206"/>
      <c r="FF80" s="206"/>
      <c r="FG80" s="206"/>
      <c r="FH80" s="206"/>
      <c r="FI80" s="206"/>
      <c r="FJ80" s="206"/>
      <c r="FK80" s="206"/>
      <c r="FL80" s="206"/>
      <c r="FM80" s="206"/>
      <c r="FN80" s="206"/>
      <c r="FO80" s="206"/>
      <c r="FP80" s="206"/>
      <c r="FQ80" s="206"/>
      <c r="FR80" s="206"/>
      <c r="FS80" s="206"/>
      <c r="FT80" s="206"/>
      <c r="FU80" s="206"/>
      <c r="FV80" s="206"/>
      <c r="FW80" s="206"/>
      <c r="FX80" s="206"/>
      <c r="FY80" s="206"/>
      <c r="FZ80" s="206"/>
      <c r="GA80" s="206"/>
    </row>
    <row r="81" spans="1:183" s="389" customFormat="1" ht="13.8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6"/>
      <c r="CW81" s="206"/>
      <c r="CX81" s="206"/>
      <c r="CY81" s="206"/>
      <c r="CZ81" s="206"/>
      <c r="DA81" s="206"/>
      <c r="DB81" s="206"/>
      <c r="DC81" s="206"/>
      <c r="DD81" s="206"/>
      <c r="DE81" s="206"/>
      <c r="DF81" s="206"/>
      <c r="DG81" s="206"/>
      <c r="DH81" s="206"/>
      <c r="DI81" s="206"/>
      <c r="DJ81" s="206"/>
      <c r="DK81" s="206"/>
      <c r="DL81" s="206"/>
      <c r="DM81" s="206"/>
      <c r="DN81" s="206"/>
      <c r="DO81" s="206"/>
      <c r="DP81" s="206"/>
      <c r="DQ81" s="206"/>
      <c r="DR81" s="206"/>
      <c r="DS81" s="206"/>
      <c r="DT81" s="206"/>
      <c r="DU81" s="206"/>
      <c r="DV81" s="206"/>
      <c r="DW81" s="206"/>
      <c r="DX81" s="206"/>
      <c r="DY81" s="206"/>
      <c r="DZ81" s="206"/>
      <c r="EA81" s="206"/>
      <c r="EB81" s="206"/>
      <c r="EC81" s="206"/>
      <c r="ED81" s="206"/>
      <c r="EE81" s="206"/>
      <c r="EF81" s="206"/>
      <c r="EG81" s="206"/>
      <c r="EH81" s="206"/>
      <c r="EI81" s="206"/>
      <c r="EJ81" s="206"/>
      <c r="EK81" s="206"/>
      <c r="EL81" s="206"/>
      <c r="EM81" s="206"/>
      <c r="EN81" s="206"/>
      <c r="EO81" s="206"/>
      <c r="EP81" s="206"/>
      <c r="EQ81" s="206"/>
      <c r="ER81" s="206"/>
      <c r="ES81" s="206"/>
      <c r="ET81" s="206"/>
      <c r="EU81" s="206"/>
      <c r="EV81" s="206"/>
      <c r="EW81" s="206"/>
      <c r="EX81" s="206"/>
      <c r="EY81" s="206"/>
      <c r="EZ81" s="206"/>
      <c r="FA81" s="206"/>
      <c r="FB81" s="206"/>
      <c r="FC81" s="206"/>
      <c r="FD81" s="206"/>
      <c r="FE81" s="206"/>
      <c r="FF81" s="206"/>
      <c r="FG81" s="206"/>
      <c r="FH81" s="206"/>
      <c r="FI81" s="206"/>
      <c r="FJ81" s="206"/>
      <c r="FK81" s="206"/>
      <c r="FL81" s="206"/>
      <c r="FM81" s="206"/>
      <c r="FN81" s="206"/>
      <c r="FO81" s="206"/>
      <c r="FP81" s="206"/>
      <c r="FQ81" s="206"/>
      <c r="FR81" s="206"/>
      <c r="FS81" s="206"/>
      <c r="FT81" s="206"/>
      <c r="FU81" s="206"/>
      <c r="FV81" s="206"/>
      <c r="FW81" s="206"/>
      <c r="FX81" s="206"/>
      <c r="FY81" s="206"/>
      <c r="FZ81" s="206"/>
      <c r="GA81" s="206"/>
    </row>
    <row r="82" spans="1:183" s="389" customFormat="1" ht="13.8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BT82" s="206"/>
      <c r="BU82" s="206"/>
      <c r="BV82" s="206"/>
      <c r="BW82" s="206"/>
      <c r="BX82" s="206"/>
      <c r="BY82" s="206"/>
      <c r="BZ82" s="206"/>
      <c r="CA82" s="206"/>
      <c r="CB82" s="206"/>
      <c r="CC82" s="206"/>
      <c r="CD82" s="206"/>
      <c r="CE82" s="206"/>
      <c r="CF82" s="206"/>
      <c r="CG82" s="206"/>
      <c r="CH82" s="206"/>
      <c r="CI82" s="206"/>
      <c r="CJ82" s="206"/>
      <c r="CK82" s="206"/>
      <c r="CL82" s="206"/>
      <c r="CM82" s="206"/>
      <c r="CN82" s="206"/>
      <c r="CO82" s="206"/>
      <c r="CP82" s="206"/>
      <c r="CQ82" s="206"/>
      <c r="CR82" s="206"/>
      <c r="CS82" s="206"/>
      <c r="CT82" s="206"/>
      <c r="CU82" s="206"/>
      <c r="CV82" s="206"/>
      <c r="CW82" s="206"/>
      <c r="CX82" s="206"/>
      <c r="CY82" s="206"/>
      <c r="CZ82" s="206"/>
      <c r="DA82" s="206"/>
      <c r="DB82" s="206"/>
      <c r="DC82" s="206"/>
      <c r="DD82" s="206"/>
      <c r="DE82" s="206"/>
      <c r="DF82" s="206"/>
      <c r="DG82" s="206"/>
      <c r="DH82" s="206"/>
      <c r="DI82" s="206"/>
      <c r="DJ82" s="206"/>
      <c r="DK82" s="206"/>
      <c r="DL82" s="206"/>
      <c r="DM82" s="206"/>
      <c r="DN82" s="206"/>
      <c r="DO82" s="206"/>
      <c r="DP82" s="206"/>
      <c r="DQ82" s="206"/>
      <c r="DR82" s="206"/>
      <c r="DS82" s="206"/>
      <c r="DT82" s="206"/>
      <c r="DU82" s="206"/>
      <c r="DV82" s="206"/>
      <c r="DW82" s="206"/>
      <c r="DX82" s="206"/>
      <c r="DY82" s="206"/>
      <c r="DZ82" s="206"/>
      <c r="EA82" s="206"/>
      <c r="EB82" s="206"/>
      <c r="EC82" s="206"/>
      <c r="ED82" s="206"/>
      <c r="EE82" s="206"/>
      <c r="EF82" s="206"/>
      <c r="EG82" s="206"/>
      <c r="EH82" s="206"/>
      <c r="EI82" s="206"/>
      <c r="EJ82" s="206"/>
      <c r="EK82" s="206"/>
      <c r="EL82" s="206"/>
      <c r="EM82" s="206"/>
      <c r="EN82" s="206"/>
      <c r="EO82" s="206"/>
      <c r="EP82" s="206"/>
      <c r="EQ82" s="206"/>
      <c r="ER82" s="206"/>
      <c r="ES82" s="206"/>
      <c r="ET82" s="206"/>
      <c r="EU82" s="206"/>
      <c r="EV82" s="206"/>
      <c r="EW82" s="206"/>
      <c r="EX82" s="206"/>
      <c r="EY82" s="206"/>
      <c r="EZ82" s="206"/>
      <c r="FA82" s="206"/>
      <c r="FB82" s="206"/>
      <c r="FC82" s="206"/>
      <c r="FD82" s="206"/>
      <c r="FE82" s="206"/>
      <c r="FF82" s="206"/>
      <c r="FG82" s="206"/>
      <c r="FH82" s="206"/>
      <c r="FI82" s="206"/>
      <c r="FJ82" s="206"/>
      <c r="FK82" s="206"/>
      <c r="FL82" s="206"/>
      <c r="FM82" s="206"/>
      <c r="FN82" s="206"/>
      <c r="FO82" s="206"/>
      <c r="FP82" s="206"/>
      <c r="FQ82" s="206"/>
      <c r="FR82" s="206"/>
      <c r="FS82" s="206"/>
      <c r="FT82" s="206"/>
      <c r="FU82" s="206"/>
      <c r="FV82" s="206"/>
      <c r="FW82" s="206"/>
      <c r="FX82" s="206"/>
      <c r="FY82" s="206"/>
      <c r="FZ82" s="206"/>
      <c r="GA82" s="206"/>
    </row>
    <row r="83" spans="1:183" s="389" customFormat="1" ht="13.8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6"/>
      <c r="BL83" s="206"/>
      <c r="BM83" s="206"/>
      <c r="BN83" s="206"/>
      <c r="BO83" s="206"/>
      <c r="BP83" s="206"/>
      <c r="BQ83" s="206"/>
      <c r="BR83" s="206"/>
      <c r="BS83" s="206"/>
      <c r="BT83" s="206"/>
      <c r="BU83" s="206"/>
      <c r="BV83" s="206"/>
      <c r="BW83" s="206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6"/>
      <c r="CW83" s="206"/>
      <c r="CX83" s="206"/>
      <c r="CY83" s="206"/>
      <c r="CZ83" s="206"/>
      <c r="DA83" s="206"/>
      <c r="DB83" s="206"/>
      <c r="DC83" s="206"/>
      <c r="DD83" s="206"/>
      <c r="DE83" s="206"/>
      <c r="DF83" s="206"/>
      <c r="DG83" s="206"/>
      <c r="DH83" s="206"/>
      <c r="DI83" s="206"/>
      <c r="DJ83" s="206"/>
      <c r="DK83" s="206"/>
      <c r="DL83" s="206"/>
      <c r="DM83" s="206"/>
      <c r="DN83" s="206"/>
      <c r="DO83" s="206"/>
      <c r="DP83" s="206"/>
      <c r="DQ83" s="206"/>
      <c r="DR83" s="206"/>
      <c r="DS83" s="206"/>
      <c r="DT83" s="206"/>
      <c r="DU83" s="206"/>
      <c r="DV83" s="206"/>
      <c r="DW83" s="206"/>
      <c r="DX83" s="206"/>
      <c r="DY83" s="206"/>
      <c r="DZ83" s="206"/>
      <c r="EA83" s="206"/>
      <c r="EB83" s="206"/>
      <c r="EC83" s="206"/>
      <c r="ED83" s="206"/>
      <c r="EE83" s="206"/>
      <c r="EF83" s="206"/>
      <c r="EG83" s="206"/>
      <c r="EH83" s="206"/>
      <c r="EI83" s="206"/>
      <c r="EJ83" s="206"/>
      <c r="EK83" s="206"/>
      <c r="EL83" s="206"/>
      <c r="EM83" s="206"/>
      <c r="EN83" s="206"/>
      <c r="EO83" s="206"/>
      <c r="EP83" s="206"/>
      <c r="EQ83" s="206"/>
      <c r="ER83" s="206"/>
      <c r="ES83" s="206"/>
      <c r="ET83" s="206"/>
      <c r="EU83" s="206"/>
      <c r="EV83" s="206"/>
      <c r="EW83" s="206"/>
      <c r="EX83" s="206"/>
      <c r="EY83" s="206"/>
      <c r="EZ83" s="206"/>
      <c r="FA83" s="206"/>
      <c r="FB83" s="206"/>
      <c r="FC83" s="206"/>
      <c r="FD83" s="206"/>
      <c r="FE83" s="206"/>
      <c r="FF83" s="206"/>
      <c r="FG83" s="206"/>
      <c r="FH83" s="206"/>
      <c r="FI83" s="206"/>
      <c r="FJ83" s="206"/>
      <c r="FK83" s="206"/>
      <c r="FL83" s="206"/>
      <c r="FM83" s="206"/>
      <c r="FN83" s="206"/>
      <c r="FO83" s="206"/>
      <c r="FP83" s="206"/>
      <c r="FQ83" s="206"/>
      <c r="FR83" s="206"/>
      <c r="FS83" s="206"/>
      <c r="FT83" s="206"/>
      <c r="FU83" s="206"/>
      <c r="FV83" s="206"/>
      <c r="FW83" s="206"/>
      <c r="FX83" s="206"/>
      <c r="FY83" s="206"/>
      <c r="FZ83" s="206"/>
      <c r="GA83" s="206"/>
    </row>
    <row r="84" spans="1:183" s="389" customFormat="1" ht="13.8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/>
      <c r="CE84" s="206"/>
      <c r="CF84" s="206"/>
      <c r="CG84" s="206"/>
      <c r="CH84" s="206"/>
      <c r="CI84" s="206"/>
      <c r="CJ84" s="206"/>
      <c r="CK84" s="206"/>
      <c r="CL84" s="206"/>
      <c r="CM84" s="206"/>
      <c r="CN84" s="206"/>
      <c r="CO84" s="206"/>
      <c r="CP84" s="206"/>
      <c r="CQ84" s="206"/>
      <c r="CR84" s="206"/>
      <c r="CS84" s="206"/>
      <c r="CT84" s="206"/>
      <c r="CU84" s="206"/>
      <c r="CV84" s="206"/>
      <c r="CW84" s="206"/>
      <c r="CX84" s="206"/>
      <c r="CY84" s="206"/>
      <c r="CZ84" s="206"/>
      <c r="DA84" s="206"/>
      <c r="DB84" s="206"/>
      <c r="DC84" s="206"/>
      <c r="DD84" s="206"/>
      <c r="DE84" s="206"/>
      <c r="DF84" s="206"/>
      <c r="DG84" s="206"/>
      <c r="DH84" s="206"/>
      <c r="DI84" s="206"/>
      <c r="DJ84" s="206"/>
      <c r="DK84" s="206"/>
      <c r="DL84" s="206"/>
      <c r="DM84" s="206"/>
      <c r="DN84" s="206"/>
      <c r="DO84" s="206"/>
      <c r="DP84" s="206"/>
      <c r="DQ84" s="206"/>
      <c r="DR84" s="206"/>
      <c r="DS84" s="206"/>
      <c r="DT84" s="206"/>
      <c r="DU84" s="206"/>
      <c r="DV84" s="206"/>
      <c r="DW84" s="206"/>
      <c r="DX84" s="206"/>
      <c r="DY84" s="206"/>
      <c r="DZ84" s="206"/>
      <c r="EA84" s="206"/>
      <c r="EB84" s="206"/>
      <c r="EC84" s="206"/>
      <c r="ED84" s="206"/>
      <c r="EE84" s="206"/>
      <c r="EF84" s="206"/>
      <c r="EG84" s="206"/>
      <c r="EH84" s="206"/>
      <c r="EI84" s="206"/>
      <c r="EJ84" s="206"/>
      <c r="EK84" s="206"/>
      <c r="EL84" s="206"/>
      <c r="EM84" s="206"/>
      <c r="EN84" s="206"/>
      <c r="EO84" s="206"/>
      <c r="EP84" s="206"/>
      <c r="EQ84" s="206"/>
      <c r="ER84" s="206"/>
      <c r="ES84" s="206"/>
      <c r="ET84" s="206"/>
      <c r="EU84" s="206"/>
      <c r="EV84" s="206"/>
      <c r="EW84" s="206"/>
      <c r="EX84" s="206"/>
      <c r="EY84" s="206"/>
      <c r="EZ84" s="206"/>
      <c r="FA84" s="206"/>
      <c r="FB84" s="206"/>
      <c r="FC84" s="206"/>
      <c r="FD84" s="206"/>
      <c r="FE84" s="206"/>
      <c r="FF84" s="206"/>
      <c r="FG84" s="206"/>
      <c r="FH84" s="206"/>
      <c r="FI84" s="206"/>
      <c r="FJ84" s="206"/>
      <c r="FK84" s="206"/>
      <c r="FL84" s="206"/>
      <c r="FM84" s="206"/>
      <c r="FN84" s="206"/>
      <c r="FO84" s="206"/>
      <c r="FP84" s="206"/>
      <c r="FQ84" s="206"/>
      <c r="FR84" s="206"/>
      <c r="FS84" s="206"/>
      <c r="FT84" s="206"/>
      <c r="FU84" s="206"/>
      <c r="FV84" s="206"/>
      <c r="FW84" s="206"/>
      <c r="FX84" s="206"/>
      <c r="FY84" s="206"/>
      <c r="FZ84" s="206"/>
      <c r="GA84" s="206"/>
    </row>
    <row r="85" spans="1:183" s="389" customFormat="1" ht="13.8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BT85" s="206"/>
      <c r="BU85" s="206"/>
      <c r="BV85" s="206"/>
      <c r="BW85" s="206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6"/>
      <c r="CW85" s="206"/>
      <c r="CX85" s="206"/>
      <c r="CY85" s="206"/>
      <c r="CZ85" s="206"/>
      <c r="DA85" s="206"/>
      <c r="DB85" s="206"/>
      <c r="DC85" s="206"/>
      <c r="DD85" s="206"/>
      <c r="DE85" s="206"/>
      <c r="DF85" s="206"/>
      <c r="DG85" s="206"/>
      <c r="DH85" s="206"/>
      <c r="DI85" s="206"/>
      <c r="DJ85" s="206"/>
      <c r="DK85" s="206"/>
      <c r="DL85" s="206"/>
      <c r="DM85" s="206"/>
      <c r="DN85" s="206"/>
      <c r="DO85" s="206"/>
      <c r="DP85" s="206"/>
      <c r="DQ85" s="206"/>
      <c r="DR85" s="206"/>
      <c r="DS85" s="206"/>
      <c r="DT85" s="206"/>
      <c r="DU85" s="206"/>
      <c r="DV85" s="206"/>
      <c r="DW85" s="206"/>
      <c r="DX85" s="206"/>
      <c r="DY85" s="206"/>
      <c r="DZ85" s="206"/>
      <c r="EA85" s="206"/>
      <c r="EB85" s="206"/>
      <c r="EC85" s="206"/>
      <c r="ED85" s="206"/>
      <c r="EE85" s="206"/>
      <c r="EF85" s="206"/>
      <c r="EG85" s="206"/>
      <c r="EH85" s="206"/>
      <c r="EI85" s="206"/>
      <c r="EJ85" s="206"/>
      <c r="EK85" s="206"/>
      <c r="EL85" s="206"/>
      <c r="EM85" s="206"/>
      <c r="EN85" s="206"/>
      <c r="EO85" s="206"/>
      <c r="EP85" s="206"/>
      <c r="EQ85" s="206"/>
      <c r="ER85" s="206"/>
      <c r="ES85" s="206"/>
      <c r="ET85" s="206"/>
      <c r="EU85" s="206"/>
      <c r="EV85" s="206"/>
      <c r="EW85" s="206"/>
      <c r="EX85" s="206"/>
      <c r="EY85" s="206"/>
      <c r="EZ85" s="206"/>
      <c r="FA85" s="206"/>
      <c r="FB85" s="206"/>
      <c r="FC85" s="206"/>
      <c r="FD85" s="206"/>
      <c r="FE85" s="206"/>
      <c r="FF85" s="206"/>
      <c r="FG85" s="206"/>
      <c r="FH85" s="206"/>
      <c r="FI85" s="206"/>
      <c r="FJ85" s="206"/>
      <c r="FK85" s="206"/>
      <c r="FL85" s="206"/>
      <c r="FM85" s="206"/>
      <c r="FN85" s="206"/>
      <c r="FO85" s="206"/>
      <c r="FP85" s="206"/>
      <c r="FQ85" s="206"/>
      <c r="FR85" s="206"/>
      <c r="FS85" s="206"/>
      <c r="FT85" s="206"/>
      <c r="FU85" s="206"/>
      <c r="FV85" s="206"/>
      <c r="FW85" s="206"/>
      <c r="FX85" s="206"/>
      <c r="FY85" s="206"/>
      <c r="FZ85" s="206"/>
      <c r="GA85" s="206"/>
    </row>
    <row r="86" spans="1:183" s="389" customFormat="1" ht="13.8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W86" s="206"/>
      <c r="BX86" s="206"/>
      <c r="BY86" s="206"/>
      <c r="BZ86" s="206"/>
      <c r="CA86" s="206"/>
      <c r="CB86" s="206"/>
      <c r="CC86" s="206"/>
      <c r="CD86" s="206"/>
      <c r="CE86" s="206"/>
      <c r="CF86" s="206"/>
      <c r="CG86" s="206"/>
      <c r="CH86" s="206"/>
      <c r="CI86" s="206"/>
      <c r="CJ86" s="206"/>
      <c r="CK86" s="206"/>
      <c r="CL86" s="206"/>
      <c r="CM86" s="206"/>
      <c r="CN86" s="206"/>
      <c r="CO86" s="206"/>
      <c r="CP86" s="206"/>
      <c r="CQ86" s="206"/>
      <c r="CR86" s="206"/>
      <c r="CS86" s="206"/>
      <c r="CT86" s="206"/>
      <c r="CU86" s="206"/>
      <c r="CV86" s="206"/>
      <c r="CW86" s="206"/>
      <c r="CX86" s="206"/>
      <c r="CY86" s="206"/>
      <c r="CZ86" s="206"/>
      <c r="DA86" s="206"/>
      <c r="DB86" s="206"/>
      <c r="DC86" s="206"/>
      <c r="DD86" s="206"/>
      <c r="DE86" s="206"/>
      <c r="DF86" s="206"/>
      <c r="DG86" s="206"/>
      <c r="DH86" s="206"/>
      <c r="DI86" s="206"/>
      <c r="DJ86" s="206"/>
      <c r="DK86" s="206"/>
      <c r="DL86" s="206"/>
      <c r="DM86" s="206"/>
      <c r="DN86" s="206"/>
      <c r="DO86" s="206"/>
      <c r="DP86" s="206"/>
      <c r="DQ86" s="206"/>
      <c r="DR86" s="206"/>
      <c r="DS86" s="206"/>
      <c r="DT86" s="206"/>
      <c r="DU86" s="206"/>
      <c r="DV86" s="206"/>
      <c r="DW86" s="206"/>
      <c r="DX86" s="206"/>
      <c r="DY86" s="206"/>
      <c r="DZ86" s="206"/>
      <c r="EA86" s="206"/>
      <c r="EB86" s="206"/>
      <c r="EC86" s="206"/>
      <c r="ED86" s="206"/>
      <c r="EE86" s="206"/>
      <c r="EF86" s="206"/>
      <c r="EG86" s="206"/>
      <c r="EH86" s="206"/>
      <c r="EI86" s="206"/>
      <c r="EJ86" s="206"/>
      <c r="EK86" s="206"/>
      <c r="EL86" s="206"/>
      <c r="EM86" s="206"/>
      <c r="EN86" s="206"/>
      <c r="EO86" s="206"/>
      <c r="EP86" s="206"/>
      <c r="EQ86" s="206"/>
      <c r="ER86" s="206"/>
      <c r="ES86" s="206"/>
      <c r="ET86" s="206"/>
      <c r="EU86" s="206"/>
      <c r="EV86" s="206"/>
      <c r="EW86" s="206"/>
      <c r="EX86" s="206"/>
      <c r="EY86" s="206"/>
      <c r="EZ86" s="206"/>
      <c r="FA86" s="206"/>
      <c r="FB86" s="206"/>
      <c r="FC86" s="206"/>
      <c r="FD86" s="206"/>
      <c r="FE86" s="206"/>
      <c r="FF86" s="206"/>
      <c r="FG86" s="206"/>
      <c r="FH86" s="206"/>
      <c r="FI86" s="206"/>
      <c r="FJ86" s="206"/>
      <c r="FK86" s="206"/>
      <c r="FL86" s="206"/>
      <c r="FM86" s="206"/>
      <c r="FN86" s="206"/>
      <c r="FO86" s="206"/>
      <c r="FP86" s="206"/>
      <c r="FQ86" s="206"/>
      <c r="FR86" s="206"/>
      <c r="FS86" s="206"/>
      <c r="FT86" s="206"/>
      <c r="FU86" s="206"/>
      <c r="FV86" s="206"/>
      <c r="FW86" s="206"/>
      <c r="FX86" s="206"/>
      <c r="FY86" s="206"/>
      <c r="FZ86" s="206"/>
      <c r="GA86" s="206"/>
    </row>
    <row r="87" spans="1:183" s="389" customFormat="1" ht="13.8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06"/>
      <c r="BN87" s="206"/>
      <c r="BO87" s="206"/>
      <c r="BP87" s="206"/>
      <c r="BQ87" s="206"/>
      <c r="BR87" s="206"/>
      <c r="BS87" s="206"/>
      <c r="BT87" s="206"/>
      <c r="BU87" s="206"/>
      <c r="BV87" s="206"/>
      <c r="BW87" s="206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6"/>
      <c r="CW87" s="206"/>
      <c r="CX87" s="206"/>
      <c r="CY87" s="206"/>
      <c r="CZ87" s="206"/>
      <c r="DA87" s="206"/>
      <c r="DB87" s="206"/>
      <c r="DC87" s="206"/>
      <c r="DD87" s="206"/>
      <c r="DE87" s="206"/>
      <c r="DF87" s="206"/>
      <c r="DG87" s="206"/>
      <c r="DH87" s="206"/>
      <c r="DI87" s="206"/>
      <c r="DJ87" s="206"/>
      <c r="DK87" s="206"/>
      <c r="DL87" s="206"/>
      <c r="DM87" s="206"/>
      <c r="DN87" s="206"/>
      <c r="DO87" s="206"/>
      <c r="DP87" s="206"/>
      <c r="DQ87" s="206"/>
      <c r="DR87" s="206"/>
      <c r="DS87" s="206"/>
      <c r="DT87" s="206"/>
      <c r="DU87" s="206"/>
      <c r="DV87" s="206"/>
      <c r="DW87" s="206"/>
      <c r="DX87" s="206"/>
      <c r="DY87" s="206"/>
      <c r="DZ87" s="206"/>
      <c r="EA87" s="206"/>
      <c r="EB87" s="206"/>
      <c r="EC87" s="206"/>
      <c r="ED87" s="206"/>
      <c r="EE87" s="206"/>
      <c r="EF87" s="206"/>
      <c r="EG87" s="206"/>
      <c r="EH87" s="206"/>
      <c r="EI87" s="206"/>
      <c r="EJ87" s="206"/>
      <c r="EK87" s="206"/>
      <c r="EL87" s="206"/>
      <c r="EM87" s="206"/>
      <c r="EN87" s="206"/>
      <c r="EO87" s="206"/>
      <c r="EP87" s="206"/>
      <c r="EQ87" s="206"/>
      <c r="ER87" s="206"/>
      <c r="ES87" s="206"/>
      <c r="ET87" s="206"/>
      <c r="EU87" s="206"/>
      <c r="EV87" s="206"/>
      <c r="EW87" s="206"/>
      <c r="EX87" s="206"/>
      <c r="EY87" s="206"/>
      <c r="EZ87" s="206"/>
      <c r="FA87" s="206"/>
      <c r="FB87" s="206"/>
      <c r="FC87" s="206"/>
      <c r="FD87" s="206"/>
      <c r="FE87" s="206"/>
      <c r="FF87" s="206"/>
      <c r="FG87" s="206"/>
      <c r="FH87" s="206"/>
      <c r="FI87" s="206"/>
      <c r="FJ87" s="206"/>
      <c r="FK87" s="206"/>
      <c r="FL87" s="206"/>
      <c r="FM87" s="206"/>
      <c r="FN87" s="206"/>
      <c r="FO87" s="206"/>
      <c r="FP87" s="206"/>
      <c r="FQ87" s="206"/>
      <c r="FR87" s="206"/>
      <c r="FS87" s="206"/>
      <c r="FT87" s="206"/>
      <c r="FU87" s="206"/>
      <c r="FV87" s="206"/>
      <c r="FW87" s="206"/>
      <c r="FX87" s="206"/>
      <c r="FY87" s="206"/>
      <c r="FZ87" s="206"/>
      <c r="GA87" s="206"/>
    </row>
    <row r="88" spans="1:183" s="389" customFormat="1" ht="13.8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  <c r="BO88" s="206"/>
      <c r="BP88" s="206"/>
      <c r="BQ88" s="206"/>
      <c r="BR88" s="206"/>
      <c r="BS88" s="206"/>
      <c r="BT88" s="206"/>
      <c r="BU88" s="206"/>
      <c r="BV88" s="206"/>
      <c r="BW88" s="206"/>
      <c r="BX88" s="206"/>
      <c r="BY88" s="206"/>
      <c r="BZ88" s="206"/>
      <c r="CA88" s="206"/>
      <c r="CB88" s="206"/>
      <c r="CC88" s="206"/>
      <c r="CD88" s="206"/>
      <c r="CE88" s="206"/>
      <c r="CF88" s="206"/>
      <c r="CG88" s="206"/>
      <c r="CH88" s="206"/>
      <c r="CI88" s="206"/>
      <c r="CJ88" s="206"/>
      <c r="CK88" s="206"/>
      <c r="CL88" s="206"/>
      <c r="CM88" s="206"/>
      <c r="CN88" s="206"/>
      <c r="CO88" s="206"/>
      <c r="CP88" s="206"/>
      <c r="CQ88" s="206"/>
      <c r="CR88" s="206"/>
      <c r="CS88" s="206"/>
      <c r="CT88" s="206"/>
      <c r="CU88" s="206"/>
      <c r="CV88" s="206"/>
      <c r="CW88" s="206"/>
      <c r="CX88" s="206"/>
      <c r="CY88" s="206"/>
      <c r="CZ88" s="206"/>
      <c r="DA88" s="206"/>
      <c r="DB88" s="206"/>
      <c r="DC88" s="206"/>
      <c r="DD88" s="206"/>
      <c r="DE88" s="206"/>
      <c r="DF88" s="206"/>
      <c r="DG88" s="206"/>
      <c r="DH88" s="206"/>
      <c r="DI88" s="206"/>
      <c r="DJ88" s="206"/>
      <c r="DK88" s="206"/>
      <c r="DL88" s="206"/>
      <c r="DM88" s="206"/>
      <c r="DN88" s="206"/>
      <c r="DO88" s="206"/>
      <c r="DP88" s="206"/>
      <c r="DQ88" s="206"/>
      <c r="DR88" s="206"/>
      <c r="DS88" s="206"/>
      <c r="DT88" s="206"/>
      <c r="DU88" s="206"/>
      <c r="DV88" s="206"/>
      <c r="DW88" s="206"/>
      <c r="DX88" s="206"/>
      <c r="DY88" s="206"/>
      <c r="DZ88" s="206"/>
      <c r="EA88" s="206"/>
      <c r="EB88" s="206"/>
      <c r="EC88" s="206"/>
      <c r="ED88" s="206"/>
      <c r="EE88" s="206"/>
      <c r="EF88" s="206"/>
      <c r="EG88" s="206"/>
      <c r="EH88" s="206"/>
      <c r="EI88" s="206"/>
      <c r="EJ88" s="206"/>
      <c r="EK88" s="206"/>
      <c r="EL88" s="206"/>
      <c r="EM88" s="206"/>
      <c r="EN88" s="206"/>
      <c r="EO88" s="206"/>
      <c r="EP88" s="206"/>
      <c r="EQ88" s="206"/>
      <c r="ER88" s="206"/>
      <c r="ES88" s="206"/>
      <c r="ET88" s="206"/>
      <c r="EU88" s="206"/>
      <c r="EV88" s="206"/>
      <c r="EW88" s="206"/>
      <c r="EX88" s="206"/>
      <c r="EY88" s="206"/>
      <c r="EZ88" s="206"/>
      <c r="FA88" s="206"/>
      <c r="FB88" s="206"/>
      <c r="FC88" s="206"/>
      <c r="FD88" s="206"/>
      <c r="FE88" s="206"/>
      <c r="FF88" s="206"/>
      <c r="FG88" s="206"/>
      <c r="FH88" s="206"/>
      <c r="FI88" s="206"/>
      <c r="FJ88" s="206"/>
      <c r="FK88" s="206"/>
      <c r="FL88" s="206"/>
      <c r="FM88" s="206"/>
      <c r="FN88" s="206"/>
      <c r="FO88" s="206"/>
      <c r="FP88" s="206"/>
      <c r="FQ88" s="206"/>
      <c r="FR88" s="206"/>
      <c r="FS88" s="206"/>
      <c r="FT88" s="206"/>
      <c r="FU88" s="206"/>
      <c r="FV88" s="206"/>
      <c r="FW88" s="206"/>
      <c r="FX88" s="206"/>
      <c r="FY88" s="206"/>
      <c r="FZ88" s="206"/>
      <c r="GA88" s="206"/>
    </row>
    <row r="89" spans="1:183" s="389" customFormat="1" ht="13.8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W89" s="206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6"/>
      <c r="CW89" s="206"/>
      <c r="CX89" s="206"/>
      <c r="CY89" s="206"/>
      <c r="CZ89" s="206"/>
      <c r="DA89" s="206"/>
      <c r="DB89" s="206"/>
      <c r="DC89" s="206"/>
      <c r="DD89" s="206"/>
      <c r="DE89" s="206"/>
      <c r="DF89" s="206"/>
      <c r="DG89" s="206"/>
      <c r="DH89" s="206"/>
      <c r="DI89" s="206"/>
      <c r="DJ89" s="206"/>
      <c r="DK89" s="206"/>
      <c r="DL89" s="206"/>
      <c r="DM89" s="206"/>
      <c r="DN89" s="206"/>
      <c r="DO89" s="206"/>
      <c r="DP89" s="206"/>
      <c r="DQ89" s="206"/>
      <c r="DR89" s="206"/>
      <c r="DS89" s="206"/>
      <c r="DT89" s="206"/>
      <c r="DU89" s="206"/>
      <c r="DV89" s="206"/>
      <c r="DW89" s="206"/>
      <c r="DX89" s="206"/>
      <c r="DY89" s="206"/>
      <c r="DZ89" s="206"/>
      <c r="EA89" s="206"/>
      <c r="EB89" s="206"/>
      <c r="EC89" s="206"/>
      <c r="ED89" s="206"/>
      <c r="EE89" s="206"/>
      <c r="EF89" s="206"/>
      <c r="EG89" s="206"/>
      <c r="EH89" s="206"/>
      <c r="EI89" s="206"/>
      <c r="EJ89" s="206"/>
      <c r="EK89" s="206"/>
      <c r="EL89" s="206"/>
      <c r="EM89" s="206"/>
      <c r="EN89" s="206"/>
      <c r="EO89" s="206"/>
      <c r="EP89" s="206"/>
      <c r="EQ89" s="206"/>
      <c r="ER89" s="206"/>
      <c r="ES89" s="206"/>
      <c r="ET89" s="206"/>
      <c r="EU89" s="206"/>
      <c r="EV89" s="206"/>
      <c r="EW89" s="206"/>
      <c r="EX89" s="206"/>
      <c r="EY89" s="206"/>
      <c r="EZ89" s="206"/>
      <c r="FA89" s="206"/>
      <c r="FB89" s="206"/>
      <c r="FC89" s="206"/>
      <c r="FD89" s="206"/>
      <c r="FE89" s="206"/>
      <c r="FF89" s="206"/>
      <c r="FG89" s="206"/>
      <c r="FH89" s="206"/>
      <c r="FI89" s="206"/>
      <c r="FJ89" s="206"/>
      <c r="FK89" s="206"/>
      <c r="FL89" s="206"/>
      <c r="FM89" s="206"/>
      <c r="FN89" s="206"/>
      <c r="FO89" s="206"/>
      <c r="FP89" s="206"/>
      <c r="FQ89" s="206"/>
      <c r="FR89" s="206"/>
      <c r="FS89" s="206"/>
      <c r="FT89" s="206"/>
      <c r="FU89" s="206"/>
      <c r="FV89" s="206"/>
      <c r="FW89" s="206"/>
      <c r="FX89" s="206"/>
      <c r="FY89" s="206"/>
      <c r="FZ89" s="206"/>
      <c r="GA89" s="206"/>
    </row>
    <row r="90" spans="1:183" s="389" customFormat="1" ht="13.8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  <c r="BO90" s="206"/>
      <c r="BP90" s="206"/>
      <c r="BQ90" s="206"/>
      <c r="BR90" s="206"/>
      <c r="BS90" s="206"/>
      <c r="BT90" s="206"/>
      <c r="BU90" s="206"/>
      <c r="BV90" s="206"/>
      <c r="BW90" s="206"/>
      <c r="BX90" s="206"/>
      <c r="BY90" s="206"/>
      <c r="BZ90" s="206"/>
      <c r="CA90" s="206"/>
      <c r="CB90" s="206"/>
      <c r="CC90" s="206"/>
      <c r="CD90" s="206"/>
      <c r="CE90" s="206"/>
      <c r="CF90" s="206"/>
      <c r="CG90" s="206"/>
      <c r="CH90" s="206"/>
      <c r="CI90" s="206"/>
      <c r="CJ90" s="206"/>
      <c r="CK90" s="206"/>
      <c r="CL90" s="206"/>
      <c r="CM90" s="206"/>
      <c r="CN90" s="206"/>
      <c r="CO90" s="206"/>
      <c r="CP90" s="206"/>
      <c r="CQ90" s="206"/>
      <c r="CR90" s="206"/>
      <c r="CS90" s="206"/>
      <c r="CT90" s="206"/>
      <c r="CU90" s="206"/>
      <c r="CV90" s="206"/>
      <c r="CW90" s="206"/>
      <c r="CX90" s="206"/>
      <c r="CY90" s="206"/>
      <c r="CZ90" s="206"/>
      <c r="DA90" s="206"/>
      <c r="DB90" s="206"/>
      <c r="DC90" s="206"/>
      <c r="DD90" s="206"/>
      <c r="DE90" s="206"/>
      <c r="DF90" s="206"/>
      <c r="DG90" s="206"/>
      <c r="DH90" s="206"/>
      <c r="DI90" s="206"/>
      <c r="DJ90" s="206"/>
      <c r="DK90" s="206"/>
      <c r="DL90" s="206"/>
      <c r="DM90" s="206"/>
      <c r="DN90" s="206"/>
      <c r="DO90" s="206"/>
      <c r="DP90" s="206"/>
      <c r="DQ90" s="206"/>
      <c r="DR90" s="206"/>
      <c r="DS90" s="206"/>
      <c r="DT90" s="206"/>
      <c r="DU90" s="206"/>
      <c r="DV90" s="206"/>
      <c r="DW90" s="206"/>
      <c r="DX90" s="206"/>
      <c r="DY90" s="206"/>
      <c r="DZ90" s="206"/>
      <c r="EA90" s="206"/>
      <c r="EB90" s="206"/>
      <c r="EC90" s="206"/>
      <c r="ED90" s="206"/>
      <c r="EE90" s="206"/>
      <c r="EF90" s="206"/>
      <c r="EG90" s="206"/>
      <c r="EH90" s="206"/>
      <c r="EI90" s="206"/>
      <c r="EJ90" s="206"/>
      <c r="EK90" s="206"/>
      <c r="EL90" s="206"/>
      <c r="EM90" s="206"/>
      <c r="EN90" s="206"/>
      <c r="EO90" s="206"/>
      <c r="EP90" s="206"/>
      <c r="EQ90" s="206"/>
      <c r="ER90" s="206"/>
      <c r="ES90" s="206"/>
      <c r="ET90" s="206"/>
      <c r="EU90" s="206"/>
      <c r="EV90" s="206"/>
      <c r="EW90" s="206"/>
      <c r="EX90" s="206"/>
      <c r="EY90" s="206"/>
      <c r="EZ90" s="206"/>
      <c r="FA90" s="206"/>
      <c r="FB90" s="206"/>
      <c r="FC90" s="206"/>
      <c r="FD90" s="206"/>
      <c r="FE90" s="206"/>
      <c r="FF90" s="206"/>
      <c r="FG90" s="206"/>
      <c r="FH90" s="206"/>
      <c r="FI90" s="206"/>
      <c r="FJ90" s="206"/>
      <c r="FK90" s="206"/>
      <c r="FL90" s="206"/>
      <c r="FM90" s="206"/>
      <c r="FN90" s="206"/>
      <c r="FO90" s="206"/>
      <c r="FP90" s="206"/>
      <c r="FQ90" s="206"/>
      <c r="FR90" s="206"/>
      <c r="FS90" s="206"/>
      <c r="FT90" s="206"/>
      <c r="FU90" s="206"/>
      <c r="FV90" s="206"/>
      <c r="FW90" s="206"/>
      <c r="FX90" s="206"/>
      <c r="FY90" s="206"/>
      <c r="FZ90" s="206"/>
      <c r="GA90" s="206"/>
    </row>
    <row r="91" spans="1:183" s="389" customFormat="1" ht="13.8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W91" s="206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6"/>
      <c r="CW91" s="206"/>
      <c r="CX91" s="206"/>
      <c r="CY91" s="206"/>
      <c r="CZ91" s="206"/>
      <c r="DA91" s="206"/>
      <c r="DB91" s="206"/>
      <c r="DC91" s="206"/>
      <c r="DD91" s="206"/>
      <c r="DE91" s="206"/>
      <c r="DF91" s="206"/>
      <c r="DG91" s="206"/>
      <c r="DH91" s="206"/>
      <c r="DI91" s="206"/>
      <c r="DJ91" s="206"/>
      <c r="DK91" s="206"/>
      <c r="DL91" s="206"/>
      <c r="DM91" s="206"/>
      <c r="DN91" s="206"/>
      <c r="DO91" s="206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06"/>
      <c r="ER91" s="206"/>
      <c r="ES91" s="206"/>
      <c r="ET91" s="206"/>
      <c r="EU91" s="206"/>
      <c r="EV91" s="206"/>
      <c r="EW91" s="206"/>
      <c r="EX91" s="206"/>
      <c r="EY91" s="206"/>
      <c r="EZ91" s="206"/>
      <c r="FA91" s="206"/>
      <c r="FB91" s="206"/>
      <c r="FC91" s="206"/>
      <c r="FD91" s="206"/>
      <c r="FE91" s="206"/>
      <c r="FF91" s="206"/>
      <c r="FG91" s="206"/>
      <c r="FH91" s="206"/>
      <c r="FI91" s="206"/>
      <c r="FJ91" s="206"/>
      <c r="FK91" s="206"/>
      <c r="FL91" s="206"/>
      <c r="FM91" s="206"/>
      <c r="FN91" s="206"/>
      <c r="FO91" s="206"/>
      <c r="FP91" s="206"/>
      <c r="FQ91" s="206"/>
      <c r="FR91" s="206"/>
      <c r="FS91" s="206"/>
      <c r="FT91" s="206"/>
      <c r="FU91" s="206"/>
      <c r="FV91" s="206"/>
      <c r="FW91" s="206"/>
      <c r="FX91" s="206"/>
      <c r="FY91" s="206"/>
      <c r="FZ91" s="206"/>
      <c r="GA91" s="206"/>
    </row>
    <row r="92" spans="1:183" s="389" customFormat="1" ht="13.8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BT92" s="206"/>
      <c r="BU92" s="206"/>
      <c r="BV92" s="206"/>
      <c r="BW92" s="206"/>
      <c r="BX92" s="206"/>
      <c r="BY92" s="206"/>
      <c r="BZ92" s="206"/>
      <c r="CA92" s="206"/>
      <c r="CB92" s="206"/>
      <c r="CC92" s="206"/>
      <c r="CD92" s="206"/>
      <c r="CE92" s="206"/>
      <c r="CF92" s="206"/>
      <c r="CG92" s="206"/>
      <c r="CH92" s="206"/>
      <c r="CI92" s="206"/>
      <c r="CJ92" s="206"/>
      <c r="CK92" s="206"/>
      <c r="CL92" s="206"/>
      <c r="CM92" s="206"/>
      <c r="CN92" s="206"/>
      <c r="CO92" s="206"/>
      <c r="CP92" s="206"/>
      <c r="CQ92" s="206"/>
      <c r="CR92" s="206"/>
      <c r="CS92" s="206"/>
      <c r="CT92" s="206"/>
      <c r="CU92" s="206"/>
      <c r="CV92" s="206"/>
      <c r="CW92" s="206"/>
      <c r="CX92" s="206"/>
      <c r="CY92" s="206"/>
      <c r="CZ92" s="206"/>
      <c r="DA92" s="206"/>
      <c r="DB92" s="206"/>
      <c r="DC92" s="206"/>
      <c r="DD92" s="206"/>
      <c r="DE92" s="206"/>
      <c r="DF92" s="206"/>
      <c r="DG92" s="206"/>
      <c r="DH92" s="206"/>
      <c r="DI92" s="206"/>
      <c r="DJ92" s="206"/>
      <c r="DK92" s="206"/>
      <c r="DL92" s="206"/>
      <c r="DM92" s="206"/>
      <c r="DN92" s="206"/>
      <c r="DO92" s="206"/>
      <c r="DP92" s="206"/>
      <c r="DQ92" s="206"/>
      <c r="DR92" s="206"/>
      <c r="DS92" s="206"/>
      <c r="DT92" s="206"/>
      <c r="DU92" s="206"/>
      <c r="DV92" s="206"/>
      <c r="DW92" s="206"/>
      <c r="DX92" s="206"/>
      <c r="DY92" s="206"/>
      <c r="DZ92" s="206"/>
      <c r="EA92" s="206"/>
      <c r="EB92" s="206"/>
      <c r="EC92" s="206"/>
      <c r="ED92" s="206"/>
      <c r="EE92" s="206"/>
      <c r="EF92" s="206"/>
      <c r="EG92" s="206"/>
      <c r="EH92" s="206"/>
      <c r="EI92" s="206"/>
      <c r="EJ92" s="206"/>
      <c r="EK92" s="206"/>
      <c r="EL92" s="206"/>
      <c r="EM92" s="206"/>
      <c r="EN92" s="206"/>
      <c r="EO92" s="206"/>
      <c r="EP92" s="206"/>
      <c r="EQ92" s="206"/>
      <c r="ER92" s="206"/>
      <c r="ES92" s="206"/>
      <c r="ET92" s="206"/>
      <c r="EU92" s="206"/>
      <c r="EV92" s="206"/>
      <c r="EW92" s="206"/>
      <c r="EX92" s="206"/>
      <c r="EY92" s="206"/>
      <c r="EZ92" s="206"/>
      <c r="FA92" s="206"/>
      <c r="FB92" s="206"/>
      <c r="FC92" s="206"/>
      <c r="FD92" s="206"/>
      <c r="FE92" s="206"/>
      <c r="FF92" s="206"/>
      <c r="FG92" s="206"/>
      <c r="FH92" s="206"/>
      <c r="FI92" s="206"/>
      <c r="FJ92" s="206"/>
      <c r="FK92" s="206"/>
      <c r="FL92" s="206"/>
      <c r="FM92" s="206"/>
      <c r="FN92" s="206"/>
      <c r="FO92" s="206"/>
      <c r="FP92" s="206"/>
      <c r="FQ92" s="206"/>
      <c r="FR92" s="206"/>
      <c r="FS92" s="206"/>
      <c r="FT92" s="206"/>
      <c r="FU92" s="206"/>
      <c r="FV92" s="206"/>
      <c r="FW92" s="206"/>
      <c r="FX92" s="206"/>
      <c r="FY92" s="206"/>
      <c r="FZ92" s="206"/>
      <c r="GA92" s="206"/>
    </row>
  </sheetData>
  <mergeCells count="15">
    <mergeCell ref="A34:B34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7:B17"/>
    <mergeCell ref="A22:B22"/>
    <mergeCell ref="A29:B29"/>
    <mergeCell ref="A30:B30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2"/>
  <sheetViews>
    <sheetView showGridLines="0" zoomScaleNormal="100" zoomScaleSheetLayoutView="96" workbookViewId="0"/>
  </sheetViews>
  <sheetFormatPr baseColWidth="10" defaultColWidth="11.44140625" defaultRowHeight="15"/>
  <cols>
    <col min="1" max="1" width="14.88671875" style="250" customWidth="1"/>
    <col min="2" max="2" width="30.44140625" style="250" customWidth="1"/>
    <col min="3" max="3" width="15.109375" style="250" bestFit="1" customWidth="1"/>
    <col min="4" max="4" width="18" style="250" bestFit="1" customWidth="1"/>
    <col min="5" max="5" width="13.109375" style="250" customWidth="1"/>
    <col min="6" max="6" width="11.44140625" style="250"/>
    <col min="7" max="7" width="13.5546875" style="250" customWidth="1"/>
    <col min="8" max="8" width="17.88671875" style="250" customWidth="1"/>
    <col min="9" max="9" width="11.44140625" style="250"/>
    <col min="10" max="10" width="13.5546875" style="250" customWidth="1"/>
    <col min="11" max="11" width="11.44140625" style="250"/>
    <col min="12" max="13" width="11.44140625" style="627"/>
    <col min="14" max="16384" width="11.44140625" style="250"/>
  </cols>
  <sheetData>
    <row r="2" spans="1:11" s="627" customFormat="1" ht="15.6">
      <c r="A2" s="1342" t="s">
        <v>4095</v>
      </c>
      <c r="B2" s="1342"/>
      <c r="C2" s="1342"/>
      <c r="D2" s="1342"/>
      <c r="E2" s="1342"/>
      <c r="F2" s="1342"/>
      <c r="G2" s="1342"/>
      <c r="H2" s="1342"/>
      <c r="I2" s="1342"/>
      <c r="J2" s="1342"/>
      <c r="K2" s="1342"/>
    </row>
    <row r="3" spans="1:11" s="627" customFormat="1" ht="15.6">
      <c r="A3" s="1343" t="s">
        <v>13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</row>
    <row r="4" spans="1:11" s="627" customFormat="1" ht="15.6">
      <c r="A4" s="1344" t="s">
        <v>4096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</row>
    <row r="5" spans="1:11" s="627" customFormat="1" ht="15.6">
      <c r="A5" s="1344" t="s">
        <v>4365</v>
      </c>
      <c r="B5" s="1344"/>
      <c r="C5" s="1344"/>
      <c r="D5" s="1344"/>
      <c r="E5" s="1344"/>
      <c r="F5" s="1344"/>
      <c r="G5" s="1344"/>
      <c r="H5" s="1344"/>
      <c r="I5" s="1344"/>
      <c r="J5" s="1344"/>
      <c r="K5" s="1344"/>
    </row>
    <row r="6" spans="1:11" s="627" customFormat="1" ht="15.6">
      <c r="A6" s="1345" t="s">
        <v>4157</v>
      </c>
      <c r="B6" s="1345"/>
      <c r="C6" s="1345"/>
      <c r="D6" s="1345"/>
      <c r="E6" s="1345"/>
      <c r="F6" s="1345"/>
      <c r="G6" s="1345"/>
      <c r="H6" s="1345"/>
      <c r="I6" s="1345"/>
      <c r="J6" s="1345"/>
      <c r="K6" s="1345"/>
    </row>
    <row r="7" spans="1:11" s="627" customFormat="1">
      <c r="A7" s="250"/>
      <c r="B7" s="250"/>
      <c r="C7" s="628"/>
      <c r="D7" s="628"/>
      <c r="E7" s="628"/>
      <c r="F7" s="628"/>
      <c r="G7" s="628"/>
      <c r="H7" s="628"/>
      <c r="I7" s="628"/>
      <c r="J7" s="628"/>
      <c r="K7" s="628"/>
    </row>
    <row r="8" spans="1:11" s="47" customFormat="1" ht="15.6">
      <c r="A8" s="1341" t="s">
        <v>6361</v>
      </c>
      <c r="B8" s="1341"/>
      <c r="C8" s="1341"/>
      <c r="D8" s="629" t="s">
        <v>529</v>
      </c>
      <c r="E8" s="629" t="s">
        <v>529</v>
      </c>
      <c r="F8" s="629" t="s">
        <v>529</v>
      </c>
      <c r="G8" s="629" t="s">
        <v>529</v>
      </c>
      <c r="H8" s="629" t="s">
        <v>529</v>
      </c>
      <c r="I8" s="629" t="s">
        <v>529</v>
      </c>
      <c r="J8" s="629" t="s">
        <v>529</v>
      </c>
      <c r="K8" s="629" t="s">
        <v>529</v>
      </c>
    </row>
    <row r="9" spans="1:11" s="47" customFormat="1" ht="27.6">
      <c r="A9" s="110" t="s">
        <v>4283</v>
      </c>
      <c r="B9" s="110" t="s">
        <v>6362</v>
      </c>
      <c r="C9" s="50" t="s">
        <v>4287</v>
      </c>
      <c r="D9" s="50" t="s">
        <v>4288</v>
      </c>
      <c r="E9" s="50" t="s">
        <v>4289</v>
      </c>
      <c r="F9" s="50" t="s">
        <v>4290</v>
      </c>
      <c r="G9" s="50" t="s">
        <v>4291</v>
      </c>
      <c r="H9" s="50" t="s">
        <v>4292</v>
      </c>
      <c r="I9" s="50" t="s">
        <v>4293</v>
      </c>
      <c r="J9" s="50" t="s">
        <v>4294</v>
      </c>
      <c r="K9" s="50" t="s">
        <v>4290</v>
      </c>
    </row>
    <row r="10" spans="1:11" s="630" customFormat="1" ht="13.8">
      <c r="A10" s="264" t="s">
        <v>6458</v>
      </c>
      <c r="B10" s="264" t="s">
        <v>4165</v>
      </c>
      <c r="C10" s="258">
        <v>52014.866100000007</v>
      </c>
      <c r="D10" s="265">
        <v>0</v>
      </c>
      <c r="E10" s="265">
        <v>0</v>
      </c>
      <c r="F10" s="258">
        <f t="shared" ref="F10:F11" si="0">+C10+D10+E10</f>
        <v>52014.866100000007</v>
      </c>
      <c r="G10" s="258">
        <f>+(C10/30)*10</f>
        <v>17338.288700000005</v>
      </c>
      <c r="H10" s="258">
        <f>+(C10/30)*5</f>
        <v>8669.1443500000023</v>
      </c>
      <c r="I10" s="258">
        <f>+(C10/30)*40</f>
        <v>69353.154800000018</v>
      </c>
      <c r="J10" s="258">
        <v>0</v>
      </c>
      <c r="K10" s="258">
        <f t="shared" ref="K10:K11" si="1">+G10+H10+I10+J10</f>
        <v>95360.587850000025</v>
      </c>
    </row>
    <row r="11" spans="1:11" s="630" customFormat="1" ht="13.8">
      <c r="A11" s="264" t="s">
        <v>6459</v>
      </c>
      <c r="B11" s="264" t="s">
        <v>4372</v>
      </c>
      <c r="C11" s="258">
        <v>32093.285900000003</v>
      </c>
      <c r="D11" s="265">
        <v>0</v>
      </c>
      <c r="E11" s="265">
        <v>0</v>
      </c>
      <c r="F11" s="258">
        <f t="shared" si="0"/>
        <v>32093.285900000003</v>
      </c>
      <c r="G11" s="258">
        <f>+(C11/30)*10</f>
        <v>10697.761966666667</v>
      </c>
      <c r="H11" s="258">
        <f>+(C11/30)*5</f>
        <v>5348.8809833333335</v>
      </c>
      <c r="I11" s="258">
        <f>+(C11/30)*40</f>
        <v>42791.047866666668</v>
      </c>
      <c r="J11" s="258">
        <v>0</v>
      </c>
      <c r="K11" s="258">
        <f t="shared" si="1"/>
        <v>58837.690816666669</v>
      </c>
    </row>
    <row r="12" spans="1:11" s="627" customFormat="1">
      <c r="A12" s="631"/>
      <c r="B12" s="631"/>
      <c r="C12" s="427"/>
      <c r="D12" s="427"/>
      <c r="E12" s="427"/>
      <c r="F12" s="427"/>
      <c r="G12" s="427"/>
      <c r="H12" s="427"/>
      <c r="I12" s="427"/>
      <c r="J12" s="427"/>
      <c r="K12" s="427"/>
    </row>
    <row r="13" spans="1:11" s="47" customFormat="1" ht="15" customHeight="1">
      <c r="A13" s="1341" t="s">
        <v>6363</v>
      </c>
      <c r="B13" s="1341"/>
      <c r="C13" s="1341"/>
      <c r="D13" s="64" t="s">
        <v>529</v>
      </c>
      <c r="E13" s="64" t="s">
        <v>529</v>
      </c>
      <c r="F13" s="64" t="s">
        <v>529</v>
      </c>
      <c r="G13" s="64" t="s">
        <v>529</v>
      </c>
      <c r="H13" s="64" t="s">
        <v>529</v>
      </c>
      <c r="I13" s="64" t="s">
        <v>529</v>
      </c>
      <c r="J13" s="64" t="s">
        <v>529</v>
      </c>
      <c r="K13" s="64" t="s">
        <v>529</v>
      </c>
    </row>
    <row r="14" spans="1:11" s="47" customFormat="1" ht="15" customHeight="1">
      <c r="A14" s="1346" t="s">
        <v>4283</v>
      </c>
      <c r="B14" s="1346" t="s">
        <v>4159</v>
      </c>
      <c r="C14" s="1347" t="s">
        <v>4285</v>
      </c>
      <c r="D14" s="1347" t="s">
        <v>4285</v>
      </c>
      <c r="E14" s="1347" t="s">
        <v>4285</v>
      </c>
      <c r="F14" s="1347" t="s">
        <v>4285</v>
      </c>
      <c r="G14" s="1347" t="s">
        <v>4286</v>
      </c>
      <c r="H14" s="1347" t="s">
        <v>4286</v>
      </c>
      <c r="I14" s="1347" t="s">
        <v>4286</v>
      </c>
      <c r="J14" s="1347" t="s">
        <v>4286</v>
      </c>
      <c r="K14" s="1347" t="s">
        <v>4286</v>
      </c>
    </row>
    <row r="15" spans="1:11" s="47" customFormat="1" ht="15" customHeight="1">
      <c r="A15" s="1346" t="s">
        <v>4283</v>
      </c>
      <c r="B15" s="1346" t="s">
        <v>6362</v>
      </c>
      <c r="C15" s="632" t="s">
        <v>4287</v>
      </c>
      <c r="D15" s="632" t="s">
        <v>4288</v>
      </c>
      <c r="E15" s="632" t="s">
        <v>4289</v>
      </c>
      <c r="F15" s="632" t="s">
        <v>4290</v>
      </c>
      <c r="G15" s="632" t="s">
        <v>4291</v>
      </c>
      <c r="H15" s="632" t="s">
        <v>4292</v>
      </c>
      <c r="I15" s="632" t="s">
        <v>4293</v>
      </c>
      <c r="J15" s="632" t="s">
        <v>4294</v>
      </c>
      <c r="K15" s="632" t="s">
        <v>4290</v>
      </c>
    </row>
    <row r="16" spans="1:11" s="630" customFormat="1" ht="13.8">
      <c r="A16" s="633" t="s">
        <v>4246</v>
      </c>
      <c r="B16" s="633" t="s">
        <v>4246</v>
      </c>
      <c r="C16" s="634">
        <v>0</v>
      </c>
      <c r="D16" s="635">
        <v>0</v>
      </c>
      <c r="E16" s="635">
        <v>0</v>
      </c>
      <c r="F16" s="634">
        <f t="shared" ref="F16" si="2">+C16+D16+E16</f>
        <v>0</v>
      </c>
      <c r="G16" s="634">
        <f>+(C16/30)*10</f>
        <v>0</v>
      </c>
      <c r="H16" s="634">
        <f>+(C16/30)*5</f>
        <v>0</v>
      </c>
      <c r="I16" s="634">
        <f>+(C16/30)*50</f>
        <v>0</v>
      </c>
      <c r="J16" s="634">
        <v>0</v>
      </c>
      <c r="K16" s="634">
        <f t="shared" ref="K16" si="3">+G16+H16+I16+J16</f>
        <v>0</v>
      </c>
    </row>
    <row r="17" spans="1:13" s="627" customFormat="1">
      <c r="A17" s="250"/>
      <c r="B17" s="250"/>
      <c r="C17" s="628"/>
      <c r="D17" s="628"/>
      <c r="E17" s="628"/>
      <c r="F17" s="628"/>
      <c r="G17" s="628"/>
      <c r="H17" s="628"/>
      <c r="I17" s="628"/>
      <c r="J17" s="628"/>
      <c r="K17" s="628"/>
      <c r="M17" s="250"/>
    </row>
    <row r="18" spans="1:13" s="627" customFormat="1">
      <c r="A18" s="250"/>
      <c r="B18" s="628"/>
      <c r="C18" s="628"/>
      <c r="D18" s="628"/>
      <c r="E18" s="628"/>
      <c r="F18" s="628"/>
    </row>
    <row r="19" spans="1:13" s="627" customFormat="1">
      <c r="A19" s="250"/>
      <c r="B19" s="628"/>
      <c r="C19" s="628"/>
      <c r="D19" s="628"/>
      <c r="E19" s="628"/>
      <c r="F19" s="628"/>
    </row>
    <row r="20" spans="1:13" s="627" customFormat="1">
      <c r="A20" s="250"/>
      <c r="B20" s="628"/>
      <c r="C20" s="628"/>
      <c r="D20" s="628"/>
      <c r="E20" s="628"/>
      <c r="F20" s="628"/>
    </row>
    <row r="21" spans="1:13" s="627" customFormat="1">
      <c r="A21" s="628"/>
      <c r="B21" s="628"/>
      <c r="C21" s="628"/>
      <c r="D21" s="628"/>
      <c r="E21" s="628"/>
      <c r="F21" s="628"/>
    </row>
    <row r="22" spans="1:13">
      <c r="G22" s="627"/>
      <c r="H22" s="627"/>
      <c r="L22" s="250"/>
      <c r="M22" s="250"/>
    </row>
  </sheetData>
  <mergeCells count="11">
    <mergeCell ref="A13:C13"/>
    <mergeCell ref="A14:A15"/>
    <mergeCell ref="B14:B15"/>
    <mergeCell ref="C14:F14"/>
    <mergeCell ref="G14:K14"/>
    <mergeCell ref="A8:C8"/>
    <mergeCell ref="A2:K2"/>
    <mergeCell ref="A3:K3"/>
    <mergeCell ref="A4:K4"/>
    <mergeCell ref="A5:K5"/>
    <mergeCell ref="A6:K6"/>
  </mergeCells>
  <printOptions horizontalCentered="1"/>
  <pageMargins left="0.59055118110236227" right="0.59055118110236227" top="1.1811023622047245" bottom="0.59055118110236227" header="0.39370078740157483" footer="0.39370078740157483"/>
  <pageSetup scale="73" fitToHeight="0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A35"/>
  <sheetViews>
    <sheetView showGridLines="0" topLeftCell="B2" zoomScaleNormal="100" zoomScaleSheetLayoutView="90" workbookViewId="0"/>
  </sheetViews>
  <sheetFormatPr baseColWidth="10" defaultColWidth="11.44140625" defaultRowHeight="15"/>
  <cols>
    <col min="1" max="1" width="22.5546875" style="399" customWidth="1"/>
    <col min="2" max="2" width="53.88671875" style="399" customWidth="1"/>
    <col min="3" max="3" width="23.33203125" style="399" customWidth="1"/>
    <col min="4" max="4" width="18.5546875" style="399" customWidth="1"/>
    <col min="5" max="5" width="14.44140625" style="399" customWidth="1"/>
    <col min="6" max="16384" width="11.44140625" style="399"/>
  </cols>
  <sheetData>
    <row r="1" spans="1:183">
      <c r="A1" s="398"/>
      <c r="B1" s="398"/>
      <c r="C1" s="398"/>
      <c r="D1" s="398"/>
      <c r="E1" s="398"/>
    </row>
    <row r="2" spans="1:183" ht="15.6">
      <c r="A2" s="1348" t="s">
        <v>4095</v>
      </c>
      <c r="B2" s="1348"/>
      <c r="C2" s="1348"/>
      <c r="D2" s="1348"/>
      <c r="E2" s="1348"/>
    </row>
    <row r="3" spans="1:183" ht="15.6">
      <c r="A3" s="1349" t="s">
        <v>3</v>
      </c>
      <c r="B3" s="1349"/>
      <c r="C3" s="1349"/>
      <c r="D3" s="1349"/>
      <c r="E3" s="1349"/>
    </row>
    <row r="4" spans="1:183" ht="15.6">
      <c r="A4" s="1349" t="s">
        <v>4903</v>
      </c>
      <c r="B4" s="1349"/>
      <c r="C4" s="1349"/>
      <c r="D4" s="1349"/>
      <c r="E4" s="1349"/>
    </row>
    <row r="5" spans="1:183" ht="15.6">
      <c r="A5" s="1349" t="s">
        <v>6460</v>
      </c>
      <c r="B5" s="1349"/>
      <c r="C5" s="1349"/>
      <c r="D5" s="1349"/>
      <c r="E5" s="1349"/>
    </row>
    <row r="6" spans="1:183" ht="15.6">
      <c r="A6" s="1350" t="s">
        <v>6461</v>
      </c>
      <c r="B6" s="1350"/>
      <c r="C6" s="1350"/>
      <c r="D6" s="1350"/>
      <c r="E6" s="1350"/>
    </row>
    <row r="7" spans="1:183" s="247" customFormat="1" ht="13.8">
      <c r="A7" s="636"/>
      <c r="B7" s="138"/>
      <c r="C7" s="637"/>
      <c r="D7" s="638"/>
      <c r="E7" s="638"/>
    </row>
    <row r="8" spans="1:183" s="234" customFormat="1" ht="15" customHeight="1">
      <c r="A8" s="1263" t="s">
        <v>4158</v>
      </c>
      <c r="B8" s="1263" t="s">
        <v>4159</v>
      </c>
      <c r="C8" s="1263" t="s">
        <v>4160</v>
      </c>
      <c r="D8" s="1293" t="s">
        <v>4161</v>
      </c>
      <c r="E8" s="1293" t="s">
        <v>4161</v>
      </c>
    </row>
    <row r="9" spans="1:183" s="234" customFormat="1" ht="15" customHeight="1">
      <c r="A9" s="1263" t="s">
        <v>4158</v>
      </c>
      <c r="B9" s="1263" t="s">
        <v>4159</v>
      </c>
      <c r="C9" s="1263" t="s">
        <v>4160</v>
      </c>
      <c r="D9" s="288" t="s">
        <v>4162</v>
      </c>
      <c r="E9" s="288" t="s">
        <v>4163</v>
      </c>
    </row>
    <row r="10" spans="1:183" s="247" customFormat="1" ht="13.8">
      <c r="A10" s="636"/>
      <c r="B10" s="138"/>
      <c r="C10" s="637"/>
      <c r="D10" s="638"/>
      <c r="E10" s="638"/>
    </row>
    <row r="11" spans="1:183" s="247" customFormat="1" ht="13.8">
      <c r="A11" s="1351" t="s">
        <v>4102</v>
      </c>
      <c r="B11" s="1351" t="s">
        <v>4102</v>
      </c>
      <c r="C11" s="637"/>
      <c r="D11" s="638"/>
      <c r="E11" s="638"/>
    </row>
    <row r="12" spans="1:183" s="382" customFormat="1" ht="13.8">
      <c r="A12" s="639" t="s">
        <v>4246</v>
      </c>
      <c r="B12" s="640" t="s">
        <v>4246</v>
      </c>
      <c r="C12" s="641">
        <v>0</v>
      </c>
      <c r="D12" s="258">
        <v>0</v>
      </c>
      <c r="E12" s="258">
        <v>0</v>
      </c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  <c r="FX12" s="381"/>
      <c r="FY12" s="381"/>
      <c r="FZ12" s="381"/>
      <c r="GA12" s="381"/>
    </row>
    <row r="13" spans="1:183" s="382" customFormat="1" ht="13.8">
      <c r="A13" s="642"/>
      <c r="B13" s="643" t="s">
        <v>4209</v>
      </c>
      <c r="C13" s="156">
        <f>SUM(C9:C12)</f>
        <v>0</v>
      </c>
      <c r="D13" s="644"/>
      <c r="E13" s="644"/>
      <c r="F13" s="381"/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  <c r="AA13" s="381"/>
      <c r="AB13" s="381"/>
      <c r="AC13" s="381"/>
      <c r="AD13" s="381"/>
      <c r="AE13" s="381"/>
      <c r="AF13" s="381"/>
      <c r="AG13" s="381"/>
      <c r="AH13" s="381"/>
      <c r="AI13" s="381"/>
      <c r="AJ13" s="381"/>
      <c r="AK13" s="381"/>
      <c r="AL13" s="381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  <c r="AZ13" s="381"/>
      <c r="BA13" s="381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  <c r="FX13" s="381"/>
      <c r="FY13" s="381"/>
      <c r="FZ13" s="381"/>
      <c r="GA13" s="381"/>
    </row>
    <row r="14" spans="1:183" s="131" customFormat="1" ht="13.8">
      <c r="A14" s="642"/>
      <c r="B14" s="645"/>
      <c r="C14" s="646"/>
      <c r="D14" s="644"/>
      <c r="E14" s="644"/>
      <c r="F14" s="647"/>
      <c r="G14" s="647"/>
      <c r="H14" s="647"/>
      <c r="I14" s="647"/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7"/>
      <c r="U14" s="647"/>
      <c r="V14" s="647"/>
      <c r="W14" s="647"/>
      <c r="X14" s="647"/>
      <c r="Y14" s="647"/>
      <c r="Z14" s="647"/>
      <c r="AA14" s="647"/>
      <c r="AB14" s="647"/>
      <c r="AC14" s="647"/>
      <c r="AD14" s="647"/>
      <c r="AE14" s="647"/>
      <c r="AF14" s="647"/>
      <c r="AG14" s="647"/>
      <c r="AH14" s="647"/>
      <c r="AI14" s="647"/>
      <c r="AJ14" s="647"/>
      <c r="AK14" s="647"/>
      <c r="AL14" s="647"/>
      <c r="AM14" s="647"/>
      <c r="AN14" s="647"/>
      <c r="AO14" s="647"/>
      <c r="AP14" s="647"/>
      <c r="AQ14" s="647"/>
      <c r="AR14" s="647"/>
      <c r="AS14" s="647"/>
      <c r="AT14" s="647"/>
      <c r="AU14" s="647"/>
      <c r="AV14" s="647"/>
      <c r="AW14" s="647"/>
      <c r="AX14" s="647"/>
      <c r="AY14" s="647"/>
      <c r="AZ14" s="647"/>
      <c r="BA14" s="647"/>
      <c r="BB14" s="647"/>
      <c r="BC14" s="647"/>
      <c r="BD14" s="647"/>
      <c r="BE14" s="647"/>
      <c r="BF14" s="647"/>
      <c r="BG14" s="647"/>
      <c r="BH14" s="647"/>
      <c r="BI14" s="647"/>
      <c r="BJ14" s="647"/>
      <c r="BK14" s="647"/>
      <c r="BL14" s="647"/>
      <c r="BM14" s="647"/>
      <c r="BN14" s="647"/>
      <c r="BO14" s="647"/>
      <c r="BP14" s="647"/>
      <c r="BQ14" s="647"/>
      <c r="BR14" s="647"/>
      <c r="BS14" s="647"/>
      <c r="BT14" s="647"/>
      <c r="BU14" s="647"/>
      <c r="BV14" s="647"/>
      <c r="BW14" s="647"/>
      <c r="BX14" s="647"/>
      <c r="BY14" s="647"/>
      <c r="BZ14" s="647"/>
      <c r="CA14" s="647"/>
      <c r="CB14" s="647"/>
      <c r="CC14" s="647"/>
      <c r="CD14" s="647"/>
      <c r="CE14" s="647"/>
      <c r="CF14" s="647"/>
      <c r="CG14" s="647"/>
      <c r="CH14" s="647"/>
      <c r="CI14" s="647"/>
      <c r="CJ14" s="647"/>
      <c r="CK14" s="647"/>
      <c r="CL14" s="647"/>
      <c r="CM14" s="647"/>
      <c r="CN14" s="647"/>
      <c r="CO14" s="647"/>
      <c r="CP14" s="647"/>
      <c r="CQ14" s="647"/>
      <c r="CR14" s="647"/>
      <c r="CS14" s="647"/>
      <c r="CT14" s="647"/>
      <c r="CU14" s="647"/>
      <c r="CV14" s="647"/>
      <c r="CW14" s="647"/>
      <c r="CX14" s="647"/>
      <c r="CY14" s="647"/>
      <c r="CZ14" s="647"/>
      <c r="DA14" s="647"/>
      <c r="DB14" s="647"/>
      <c r="DC14" s="647"/>
      <c r="DD14" s="647"/>
      <c r="DE14" s="647"/>
      <c r="DF14" s="647"/>
      <c r="DG14" s="647"/>
      <c r="DH14" s="647"/>
      <c r="DI14" s="647"/>
      <c r="DJ14" s="647"/>
      <c r="DK14" s="647"/>
      <c r="DL14" s="647"/>
      <c r="DM14" s="647"/>
      <c r="DN14" s="647"/>
      <c r="DO14" s="647"/>
      <c r="DP14" s="647"/>
      <c r="DQ14" s="647"/>
      <c r="DR14" s="647"/>
      <c r="DS14" s="647"/>
      <c r="DT14" s="647"/>
      <c r="DU14" s="647"/>
      <c r="DV14" s="647"/>
      <c r="DW14" s="647"/>
      <c r="DX14" s="647"/>
      <c r="DY14" s="647"/>
      <c r="DZ14" s="647"/>
      <c r="EA14" s="647"/>
      <c r="EB14" s="647"/>
      <c r="EC14" s="647"/>
      <c r="ED14" s="647"/>
      <c r="EE14" s="647"/>
      <c r="EF14" s="647"/>
      <c r="EG14" s="647"/>
      <c r="EH14" s="647"/>
      <c r="EI14" s="647"/>
      <c r="EJ14" s="647"/>
      <c r="EK14" s="647"/>
      <c r="EL14" s="647"/>
      <c r="EM14" s="647"/>
      <c r="EN14" s="647"/>
      <c r="EO14" s="647"/>
      <c r="EP14" s="647"/>
      <c r="EQ14" s="647"/>
      <c r="ER14" s="647"/>
      <c r="ES14" s="647"/>
      <c r="ET14" s="647"/>
      <c r="EU14" s="647"/>
      <c r="EV14" s="647"/>
      <c r="EW14" s="647"/>
      <c r="EX14" s="647"/>
      <c r="EY14" s="647"/>
      <c r="EZ14" s="647"/>
      <c r="FA14" s="647"/>
      <c r="FB14" s="647"/>
      <c r="FC14" s="647"/>
      <c r="FD14" s="647"/>
      <c r="FE14" s="647"/>
      <c r="FF14" s="647"/>
      <c r="FG14" s="647"/>
      <c r="FH14" s="647"/>
      <c r="FI14" s="647"/>
      <c r="FJ14" s="647"/>
      <c r="FK14" s="647"/>
      <c r="FL14" s="647"/>
      <c r="FM14" s="647"/>
      <c r="FN14" s="647"/>
      <c r="FO14" s="647"/>
      <c r="FP14" s="647"/>
      <c r="FQ14" s="647"/>
      <c r="FR14" s="647"/>
      <c r="FS14" s="647"/>
      <c r="FT14" s="647"/>
      <c r="FU14" s="647"/>
      <c r="FV14" s="647"/>
      <c r="FW14" s="647"/>
      <c r="FX14" s="647"/>
      <c r="FY14" s="647"/>
      <c r="FZ14" s="647"/>
      <c r="GA14" s="647"/>
    </row>
    <row r="16" spans="1:183" s="531" customFormat="1" ht="13.8">
      <c r="A16" s="1256" t="s">
        <v>4103</v>
      </c>
      <c r="B16" s="1256" t="s">
        <v>4103</v>
      </c>
      <c r="C16" s="536"/>
      <c r="D16" s="535"/>
      <c r="E16" s="535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</row>
    <row r="17" spans="1:183" s="382" customFormat="1" ht="13.8">
      <c r="A17" s="126" t="s">
        <v>4246</v>
      </c>
      <c r="B17" s="126" t="s">
        <v>4246</v>
      </c>
      <c r="C17" s="127">
        <v>0</v>
      </c>
      <c r="D17" s="258">
        <v>0</v>
      </c>
      <c r="E17" s="258">
        <v>0</v>
      </c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1"/>
      <c r="ER17" s="381"/>
      <c r="ES17" s="381"/>
      <c r="ET17" s="381"/>
      <c r="EU17" s="381"/>
      <c r="EV17" s="381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1"/>
      <c r="FL17" s="381"/>
      <c r="FM17" s="381"/>
      <c r="FN17" s="381"/>
      <c r="FO17" s="381"/>
      <c r="FP17" s="381"/>
      <c r="FQ17" s="381"/>
      <c r="FR17" s="381"/>
      <c r="FS17" s="381"/>
      <c r="FT17" s="381"/>
      <c r="FU17" s="381"/>
      <c r="FV17" s="381"/>
      <c r="FW17" s="381"/>
      <c r="FX17" s="381"/>
      <c r="FY17" s="381"/>
      <c r="FZ17" s="381"/>
      <c r="GA17" s="381"/>
    </row>
    <row r="18" spans="1:183" s="531" customFormat="1" ht="13.8">
      <c r="A18" s="532"/>
      <c r="B18" s="537" t="s">
        <v>4244</v>
      </c>
      <c r="C18" s="534">
        <f>SUM(C17)</f>
        <v>0</v>
      </c>
      <c r="D18" s="535"/>
      <c r="E18" s="535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</row>
    <row r="19" spans="1:183" s="131" customFormat="1" ht="13.8">
      <c r="A19" s="642"/>
      <c r="B19" s="645"/>
      <c r="C19" s="646"/>
      <c r="D19" s="644"/>
      <c r="E19" s="644"/>
      <c r="F19" s="647"/>
      <c r="G19" s="647"/>
      <c r="H19" s="647"/>
      <c r="I19" s="647"/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7"/>
      <c r="AV19" s="647"/>
      <c r="AW19" s="647"/>
      <c r="AX19" s="647"/>
      <c r="AY19" s="647"/>
      <c r="AZ19" s="647"/>
      <c r="BA19" s="647"/>
      <c r="BB19" s="647"/>
      <c r="BC19" s="647"/>
      <c r="BD19" s="647"/>
      <c r="BE19" s="647"/>
      <c r="BF19" s="647"/>
      <c r="BG19" s="647"/>
      <c r="BH19" s="647"/>
      <c r="BI19" s="647"/>
      <c r="BJ19" s="647"/>
      <c r="BK19" s="647"/>
      <c r="BL19" s="647"/>
      <c r="BM19" s="647"/>
      <c r="BN19" s="647"/>
      <c r="BO19" s="647"/>
      <c r="BP19" s="647"/>
      <c r="BQ19" s="647"/>
      <c r="BR19" s="647"/>
      <c r="BS19" s="647"/>
      <c r="BT19" s="647"/>
      <c r="BU19" s="647"/>
      <c r="BV19" s="647"/>
      <c r="BW19" s="647"/>
      <c r="BX19" s="647"/>
      <c r="BY19" s="647"/>
      <c r="BZ19" s="647"/>
      <c r="CA19" s="647"/>
      <c r="CB19" s="647"/>
      <c r="CC19" s="647"/>
      <c r="CD19" s="647"/>
      <c r="CE19" s="647"/>
      <c r="CF19" s="647"/>
      <c r="CG19" s="647"/>
      <c r="CH19" s="647"/>
      <c r="CI19" s="647"/>
      <c r="CJ19" s="647"/>
      <c r="CK19" s="647"/>
      <c r="CL19" s="647"/>
      <c r="CM19" s="647"/>
      <c r="CN19" s="647"/>
      <c r="CO19" s="647"/>
      <c r="CP19" s="647"/>
      <c r="CQ19" s="647"/>
      <c r="CR19" s="647"/>
      <c r="CS19" s="647"/>
      <c r="CT19" s="647"/>
      <c r="CU19" s="647"/>
      <c r="CV19" s="647"/>
      <c r="CW19" s="647"/>
      <c r="CX19" s="647"/>
      <c r="CY19" s="647"/>
      <c r="CZ19" s="647"/>
      <c r="DA19" s="647"/>
      <c r="DB19" s="647"/>
      <c r="DC19" s="647"/>
      <c r="DD19" s="647"/>
      <c r="DE19" s="647"/>
      <c r="DF19" s="647"/>
      <c r="DG19" s="647"/>
      <c r="DH19" s="647"/>
      <c r="DI19" s="647"/>
      <c r="DJ19" s="647"/>
      <c r="DK19" s="647"/>
      <c r="DL19" s="647"/>
      <c r="DM19" s="647"/>
      <c r="DN19" s="647"/>
      <c r="DO19" s="647"/>
      <c r="DP19" s="647"/>
      <c r="DQ19" s="647"/>
      <c r="DR19" s="647"/>
      <c r="DS19" s="647"/>
      <c r="DT19" s="647"/>
      <c r="DU19" s="647"/>
      <c r="DV19" s="647"/>
      <c r="DW19" s="647"/>
      <c r="DX19" s="647"/>
      <c r="DY19" s="647"/>
      <c r="DZ19" s="647"/>
      <c r="EA19" s="647"/>
      <c r="EB19" s="647"/>
      <c r="EC19" s="647"/>
      <c r="ED19" s="647"/>
      <c r="EE19" s="647"/>
      <c r="EF19" s="647"/>
      <c r="EG19" s="647"/>
      <c r="EH19" s="647"/>
      <c r="EI19" s="647"/>
      <c r="EJ19" s="647"/>
      <c r="EK19" s="647"/>
      <c r="EL19" s="647"/>
      <c r="EM19" s="647"/>
      <c r="EN19" s="647"/>
      <c r="EO19" s="647"/>
      <c r="EP19" s="647"/>
      <c r="EQ19" s="647"/>
      <c r="ER19" s="647"/>
      <c r="ES19" s="647"/>
      <c r="ET19" s="647"/>
      <c r="EU19" s="647"/>
      <c r="EV19" s="647"/>
      <c r="EW19" s="647"/>
      <c r="EX19" s="647"/>
      <c r="EY19" s="647"/>
      <c r="EZ19" s="647"/>
      <c r="FA19" s="647"/>
      <c r="FB19" s="647"/>
      <c r="FC19" s="647"/>
      <c r="FD19" s="647"/>
      <c r="FE19" s="647"/>
      <c r="FF19" s="647"/>
      <c r="FG19" s="647"/>
      <c r="FH19" s="647"/>
      <c r="FI19" s="647"/>
      <c r="FJ19" s="647"/>
      <c r="FK19" s="647"/>
      <c r="FL19" s="647"/>
      <c r="FM19" s="647"/>
      <c r="FN19" s="647"/>
      <c r="FO19" s="647"/>
      <c r="FP19" s="647"/>
      <c r="FQ19" s="647"/>
      <c r="FR19" s="647"/>
      <c r="FS19" s="647"/>
      <c r="FT19" s="647"/>
      <c r="FU19" s="647"/>
      <c r="FV19" s="647"/>
      <c r="FW19" s="647"/>
      <c r="FX19" s="647"/>
      <c r="FY19" s="647"/>
      <c r="FZ19" s="647"/>
      <c r="GA19" s="647"/>
    </row>
    <row r="21" spans="1:183" s="531" customFormat="1" ht="13.8">
      <c r="A21" s="1256" t="s">
        <v>4104</v>
      </c>
      <c r="B21" s="1256" t="s">
        <v>4103</v>
      </c>
      <c r="C21" s="572"/>
      <c r="D21" s="535"/>
      <c r="E21" s="535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</row>
    <row r="22" spans="1:183" s="531" customFormat="1" ht="13.8">
      <c r="A22" s="154" t="s">
        <v>4246</v>
      </c>
      <c r="B22" s="154" t="s">
        <v>4246</v>
      </c>
      <c r="C22" s="202">
        <v>0</v>
      </c>
      <c r="D22" s="146">
        <v>0</v>
      </c>
      <c r="E22" s="146">
        <v>0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</row>
    <row r="23" spans="1:183" s="531" customFormat="1" ht="13.8">
      <c r="A23" s="532"/>
      <c r="B23" s="533" t="s">
        <v>4247</v>
      </c>
      <c r="C23" s="534">
        <f>SUM(C16:C22)</f>
        <v>0</v>
      </c>
      <c r="D23" s="535"/>
      <c r="E23" s="535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</row>
    <row r="24" spans="1:183" s="531" customFormat="1" ht="13.8">
      <c r="A24" s="532"/>
      <c r="B24" s="61"/>
      <c r="C24" s="147"/>
      <c r="D24" s="535"/>
      <c r="E24" s="535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</row>
    <row r="25" spans="1:183" s="531" customFormat="1" ht="13.8">
      <c r="A25" s="532"/>
      <c r="B25" s="84" t="s">
        <v>4105</v>
      </c>
      <c r="C25" s="85">
        <f>SUM(C23+C18+C13)</f>
        <v>0</v>
      </c>
      <c r="D25" s="535"/>
      <c r="E25" s="535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</row>
    <row r="26" spans="1:183" s="531" customFormat="1" ht="13.8">
      <c r="A26" s="532"/>
      <c r="B26" s="61"/>
      <c r="C26" s="147"/>
      <c r="D26" s="535"/>
      <c r="E26" s="535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</row>
    <row r="27" spans="1:183" s="131" customFormat="1" ht="13.8">
      <c r="A27" s="642"/>
      <c r="B27" s="645"/>
      <c r="C27" s="646"/>
      <c r="D27" s="644"/>
      <c r="E27" s="644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7"/>
      <c r="U27" s="647"/>
      <c r="V27" s="647"/>
      <c r="W27" s="647"/>
      <c r="X27" s="647"/>
      <c r="Y27" s="647"/>
      <c r="Z27" s="647"/>
      <c r="AA27" s="647"/>
      <c r="AB27" s="647"/>
      <c r="AC27" s="647"/>
      <c r="AD27" s="647"/>
      <c r="AE27" s="647"/>
      <c r="AF27" s="647"/>
      <c r="AG27" s="647"/>
      <c r="AH27" s="647"/>
      <c r="AI27" s="647"/>
      <c r="AJ27" s="647"/>
      <c r="AK27" s="647"/>
      <c r="AL27" s="647"/>
      <c r="AM27" s="647"/>
      <c r="AN27" s="647"/>
      <c r="AO27" s="647"/>
      <c r="AP27" s="647"/>
      <c r="AQ27" s="647"/>
      <c r="AR27" s="647"/>
      <c r="AS27" s="647"/>
      <c r="AT27" s="647"/>
      <c r="AU27" s="647"/>
      <c r="AV27" s="647"/>
      <c r="AW27" s="647"/>
      <c r="AX27" s="647"/>
      <c r="AY27" s="647"/>
      <c r="AZ27" s="647"/>
      <c r="BA27" s="647"/>
      <c r="BB27" s="647"/>
      <c r="BC27" s="647"/>
      <c r="BD27" s="647"/>
      <c r="BE27" s="647"/>
      <c r="BF27" s="647"/>
      <c r="BG27" s="647"/>
      <c r="BH27" s="647"/>
      <c r="BI27" s="647"/>
      <c r="BJ27" s="647"/>
      <c r="BK27" s="647"/>
      <c r="BL27" s="647"/>
      <c r="BM27" s="647"/>
      <c r="BN27" s="647"/>
      <c r="BO27" s="647"/>
      <c r="BP27" s="647"/>
      <c r="BQ27" s="647"/>
      <c r="BR27" s="647"/>
      <c r="BS27" s="647"/>
      <c r="BT27" s="647"/>
      <c r="BU27" s="647"/>
      <c r="BV27" s="647"/>
      <c r="BW27" s="647"/>
      <c r="BX27" s="647"/>
      <c r="BY27" s="647"/>
      <c r="BZ27" s="647"/>
      <c r="CA27" s="647"/>
      <c r="CB27" s="647"/>
      <c r="CC27" s="647"/>
      <c r="CD27" s="647"/>
      <c r="CE27" s="647"/>
      <c r="CF27" s="647"/>
      <c r="CG27" s="647"/>
      <c r="CH27" s="647"/>
      <c r="CI27" s="647"/>
      <c r="CJ27" s="647"/>
      <c r="CK27" s="647"/>
      <c r="CL27" s="647"/>
      <c r="CM27" s="647"/>
      <c r="CN27" s="647"/>
      <c r="CO27" s="647"/>
      <c r="CP27" s="647"/>
      <c r="CQ27" s="647"/>
      <c r="CR27" s="647"/>
      <c r="CS27" s="647"/>
      <c r="CT27" s="647"/>
      <c r="CU27" s="647"/>
      <c r="CV27" s="647"/>
      <c r="CW27" s="647"/>
      <c r="CX27" s="647"/>
      <c r="CY27" s="647"/>
      <c r="CZ27" s="647"/>
      <c r="DA27" s="647"/>
      <c r="DB27" s="647"/>
      <c r="DC27" s="647"/>
      <c r="DD27" s="647"/>
      <c r="DE27" s="647"/>
      <c r="DF27" s="647"/>
      <c r="DG27" s="647"/>
      <c r="DH27" s="647"/>
      <c r="DI27" s="647"/>
      <c r="DJ27" s="647"/>
      <c r="DK27" s="647"/>
      <c r="DL27" s="647"/>
      <c r="DM27" s="647"/>
      <c r="DN27" s="647"/>
      <c r="DO27" s="647"/>
      <c r="DP27" s="647"/>
      <c r="DQ27" s="647"/>
      <c r="DR27" s="647"/>
      <c r="DS27" s="647"/>
      <c r="DT27" s="647"/>
      <c r="DU27" s="647"/>
      <c r="DV27" s="647"/>
      <c r="DW27" s="647"/>
      <c r="DX27" s="647"/>
      <c r="DY27" s="647"/>
      <c r="DZ27" s="647"/>
      <c r="EA27" s="647"/>
      <c r="EB27" s="647"/>
      <c r="EC27" s="647"/>
      <c r="ED27" s="647"/>
      <c r="EE27" s="647"/>
      <c r="EF27" s="647"/>
      <c r="EG27" s="647"/>
      <c r="EH27" s="647"/>
      <c r="EI27" s="647"/>
      <c r="EJ27" s="647"/>
      <c r="EK27" s="647"/>
      <c r="EL27" s="647"/>
      <c r="EM27" s="647"/>
      <c r="EN27" s="647"/>
      <c r="EO27" s="647"/>
      <c r="EP27" s="647"/>
      <c r="EQ27" s="647"/>
      <c r="ER27" s="647"/>
      <c r="ES27" s="647"/>
      <c r="ET27" s="647"/>
      <c r="EU27" s="647"/>
      <c r="EV27" s="647"/>
      <c r="EW27" s="647"/>
      <c r="EX27" s="647"/>
      <c r="EY27" s="647"/>
      <c r="EZ27" s="647"/>
      <c r="FA27" s="647"/>
      <c r="FB27" s="647"/>
      <c r="FC27" s="647"/>
      <c r="FD27" s="647"/>
      <c r="FE27" s="647"/>
      <c r="FF27" s="647"/>
      <c r="FG27" s="647"/>
      <c r="FH27" s="647"/>
      <c r="FI27" s="647"/>
      <c r="FJ27" s="647"/>
      <c r="FK27" s="647"/>
      <c r="FL27" s="647"/>
      <c r="FM27" s="647"/>
      <c r="FN27" s="647"/>
      <c r="FO27" s="647"/>
      <c r="FP27" s="647"/>
      <c r="FQ27" s="647"/>
      <c r="FR27" s="647"/>
      <c r="FS27" s="647"/>
      <c r="FT27" s="647"/>
      <c r="FU27" s="647"/>
      <c r="FV27" s="647"/>
      <c r="FW27" s="647"/>
      <c r="FX27" s="647"/>
      <c r="FY27" s="647"/>
      <c r="FZ27" s="647"/>
      <c r="GA27" s="647"/>
    </row>
    <row r="28" spans="1:183" s="247" customFormat="1" ht="13.8">
      <c r="A28" s="1352" t="s">
        <v>4101</v>
      </c>
      <c r="B28" s="1352"/>
      <c r="C28" s="637"/>
      <c r="D28" s="648"/>
      <c r="E28" s="648"/>
    </row>
    <row r="29" spans="1:183" s="247" customFormat="1" ht="13.8">
      <c r="A29" s="1285" t="s">
        <v>4248</v>
      </c>
      <c r="B29" s="1285"/>
      <c r="C29" s="637"/>
      <c r="D29" s="649"/>
      <c r="E29" s="648"/>
    </row>
    <row r="30" spans="1:183" s="247" customFormat="1" ht="13.8">
      <c r="A30" s="154" t="s">
        <v>4246</v>
      </c>
      <c r="B30" s="154" t="s">
        <v>6462</v>
      </c>
      <c r="C30" s="202">
        <v>5</v>
      </c>
      <c r="D30" s="146">
        <v>17624.7</v>
      </c>
      <c r="E30" s="146">
        <v>28049</v>
      </c>
    </row>
    <row r="31" spans="1:183" s="247" customFormat="1" ht="13.8">
      <c r="B31" s="579" t="s">
        <v>6360</v>
      </c>
      <c r="C31" s="580">
        <f>SUM(C30)</f>
        <v>5</v>
      </c>
      <c r="D31" s="540"/>
      <c r="E31" s="540"/>
    </row>
    <row r="32" spans="1:183" s="247" customFormat="1" ht="13.8">
      <c r="A32" s="137"/>
      <c r="B32" s="138"/>
      <c r="C32" s="637"/>
      <c r="D32" s="648"/>
      <c r="E32" s="648"/>
    </row>
    <row r="33" spans="1:183" s="115" customFormat="1" ht="13.8">
      <c r="A33" s="1264" t="s">
        <v>4107</v>
      </c>
      <c r="B33" s="1265"/>
      <c r="C33" s="119"/>
      <c r="D33" s="139"/>
      <c r="E33" s="139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</row>
    <row r="34" spans="1:183" s="531" customFormat="1" ht="13.8">
      <c r="A34" s="154" t="s">
        <v>4246</v>
      </c>
      <c r="B34" s="154" t="s">
        <v>4246</v>
      </c>
      <c r="C34" s="202">
        <v>0</v>
      </c>
      <c r="D34" s="146">
        <v>0</v>
      </c>
      <c r="E34" s="146">
        <v>0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</row>
    <row r="35" spans="1:183" s="531" customFormat="1" ht="13.8">
      <c r="B35" s="155" t="s">
        <v>4280</v>
      </c>
      <c r="C35" s="156">
        <f>SUM(C34)</f>
        <v>0</v>
      </c>
      <c r="D35" s="535"/>
      <c r="E35" s="535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</row>
  </sheetData>
  <mergeCells count="15">
    <mergeCell ref="A33:B33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6:B16"/>
    <mergeCell ref="A21:B21"/>
    <mergeCell ref="A28:B28"/>
    <mergeCell ref="A29:B29"/>
  </mergeCells>
  <printOptions horizontalCentered="1"/>
  <pageMargins left="0.59055118110236227" right="0.59055118110236227" top="1.1811023622047245" bottom="0.78740157480314965" header="0.39370078740157483" footer="0.39370078740157483"/>
  <pageSetup scale="10" fitToHeight="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4"/>
  <sheetViews>
    <sheetView showGridLines="0" topLeftCell="A3" zoomScaleNormal="100" zoomScaleSheetLayoutView="100" workbookViewId="0"/>
  </sheetViews>
  <sheetFormatPr baseColWidth="10" defaultColWidth="11.44140625" defaultRowHeight="15"/>
  <cols>
    <col min="1" max="1" width="20.44140625" style="675" customWidth="1"/>
    <col min="2" max="2" width="33" style="675" customWidth="1"/>
    <col min="3" max="3" width="12.5546875" style="675" customWidth="1"/>
    <col min="4" max="4" width="24.6640625" style="675" customWidth="1"/>
    <col min="5" max="5" width="23.33203125" style="675" customWidth="1"/>
    <col min="6" max="16384" width="11.44140625" style="651"/>
  </cols>
  <sheetData>
    <row r="1" spans="1:6">
      <c r="A1" s="650"/>
      <c r="B1" s="650"/>
      <c r="C1" s="650"/>
      <c r="D1" s="650"/>
      <c r="E1" s="650"/>
    </row>
    <row r="2" spans="1:6" ht="15.6">
      <c r="A2" s="1353" t="s">
        <v>4095</v>
      </c>
      <c r="B2" s="1353"/>
      <c r="C2" s="1353"/>
      <c r="D2" s="1353"/>
      <c r="E2" s="1353"/>
    </row>
    <row r="3" spans="1:6" ht="15.75" customHeight="1">
      <c r="A3" s="1354" t="s">
        <v>20</v>
      </c>
      <c r="B3" s="1354"/>
      <c r="C3" s="1354"/>
      <c r="D3" s="1354"/>
      <c r="E3" s="1354"/>
    </row>
    <row r="4" spans="1:6" ht="15.6">
      <c r="A4" s="1354" t="s">
        <v>4903</v>
      </c>
      <c r="B4" s="1354"/>
      <c r="C4" s="1354"/>
      <c r="D4" s="1354"/>
      <c r="E4" s="1354"/>
    </row>
    <row r="5" spans="1:6" ht="15.6">
      <c r="A5" s="1354" t="s">
        <v>4156</v>
      </c>
      <c r="B5" s="1354"/>
      <c r="C5" s="1354"/>
      <c r="D5" s="1354"/>
      <c r="E5" s="1354"/>
    </row>
    <row r="6" spans="1:6" ht="15.6">
      <c r="A6" s="1355" t="s">
        <v>6463</v>
      </c>
      <c r="B6" s="1355"/>
      <c r="C6" s="1355"/>
      <c r="D6" s="1355"/>
      <c r="E6" s="1355"/>
    </row>
    <row r="7" spans="1:6">
      <c r="A7" s="651"/>
      <c r="B7" s="651"/>
      <c r="C7" s="651"/>
      <c r="D7" s="651"/>
      <c r="E7" s="651"/>
    </row>
    <row r="8" spans="1:6" s="652" customFormat="1" ht="15" customHeight="1">
      <c r="A8" s="1263" t="s">
        <v>4158</v>
      </c>
      <c r="B8" s="1263" t="s">
        <v>4159</v>
      </c>
      <c r="C8" s="1263" t="s">
        <v>4160</v>
      </c>
      <c r="D8" s="1263" t="s">
        <v>4161</v>
      </c>
      <c r="E8" s="1263" t="s">
        <v>4161</v>
      </c>
    </row>
    <row r="9" spans="1:6" s="652" customFormat="1" ht="15" customHeight="1">
      <c r="A9" s="1263" t="s">
        <v>4158</v>
      </c>
      <c r="B9" s="1263" t="s">
        <v>4159</v>
      </c>
      <c r="C9" s="1263" t="s">
        <v>4160</v>
      </c>
      <c r="D9" s="102" t="s">
        <v>4162</v>
      </c>
      <c r="E9" s="102" t="s">
        <v>4163</v>
      </c>
    </row>
    <row r="10" spans="1:6" s="653" customFormat="1" ht="15" customHeight="1">
      <c r="A10" s="590"/>
      <c r="B10" s="590"/>
      <c r="C10" s="590"/>
      <c r="D10" s="590"/>
      <c r="E10" s="590"/>
    </row>
    <row r="11" spans="1:6" s="655" customFormat="1" ht="20.25" customHeight="1">
      <c r="A11" s="1277" t="s">
        <v>4102</v>
      </c>
      <c r="B11" s="1277" t="s">
        <v>4102</v>
      </c>
      <c r="C11" s="654"/>
      <c r="D11" s="654"/>
      <c r="E11" s="654"/>
    </row>
    <row r="12" spans="1:6" s="655" customFormat="1" ht="13.8">
      <c r="A12" s="276" t="s">
        <v>6464</v>
      </c>
      <c r="B12" s="126" t="s">
        <v>4165</v>
      </c>
      <c r="C12" s="174">
        <v>1</v>
      </c>
      <c r="D12" s="656">
        <v>88398</v>
      </c>
      <c r="E12" s="656">
        <v>88398</v>
      </c>
      <c r="F12" s="657"/>
    </row>
    <row r="13" spans="1:6" s="655" customFormat="1" ht="13.8">
      <c r="A13" s="126" t="s">
        <v>6465</v>
      </c>
      <c r="B13" s="126" t="s">
        <v>4326</v>
      </c>
      <c r="C13" s="174">
        <v>5</v>
      </c>
      <c r="D13" s="656">
        <v>50868</v>
      </c>
      <c r="E13" s="656">
        <v>50868</v>
      </c>
      <c r="F13" s="657"/>
    </row>
    <row r="14" spans="1:6" s="655" customFormat="1" ht="13.8">
      <c r="A14" s="126" t="s">
        <v>5317</v>
      </c>
      <c r="B14" s="126" t="s">
        <v>6466</v>
      </c>
      <c r="C14" s="174">
        <v>1</v>
      </c>
      <c r="D14" s="656">
        <v>36216</v>
      </c>
      <c r="E14" s="656">
        <v>36216</v>
      </c>
      <c r="F14" s="657"/>
    </row>
    <row r="15" spans="1:6" s="655" customFormat="1" ht="13.8">
      <c r="A15" s="126" t="s">
        <v>6467</v>
      </c>
      <c r="B15" s="126" t="s">
        <v>4372</v>
      </c>
      <c r="C15" s="174">
        <v>3</v>
      </c>
      <c r="D15" s="656">
        <v>33854</v>
      </c>
      <c r="E15" s="656">
        <v>33854</v>
      </c>
      <c r="F15" s="657"/>
    </row>
    <row r="16" spans="1:6" s="655" customFormat="1" ht="13.8">
      <c r="A16" s="126" t="s">
        <v>6468</v>
      </c>
      <c r="B16" s="126" t="s">
        <v>4372</v>
      </c>
      <c r="C16" s="174">
        <v>4</v>
      </c>
      <c r="D16" s="656">
        <v>33190</v>
      </c>
      <c r="E16" s="656">
        <v>33190</v>
      </c>
      <c r="F16" s="657"/>
    </row>
    <row r="17" spans="1:7" s="655" customFormat="1" ht="13.8">
      <c r="A17" s="126" t="s">
        <v>6469</v>
      </c>
      <c r="B17" s="126" t="s">
        <v>4372</v>
      </c>
      <c r="C17" s="174">
        <v>19</v>
      </c>
      <c r="D17" s="656">
        <v>26900</v>
      </c>
      <c r="E17" s="656">
        <v>26900</v>
      </c>
      <c r="F17" s="657"/>
    </row>
    <row r="18" spans="1:7" s="655" customFormat="1" ht="13.8">
      <c r="A18" s="126" t="s">
        <v>6470</v>
      </c>
      <c r="B18" s="126" t="s">
        <v>6471</v>
      </c>
      <c r="C18" s="174">
        <v>1</v>
      </c>
      <c r="D18" s="656">
        <v>20950</v>
      </c>
      <c r="E18" s="656">
        <v>20950</v>
      </c>
      <c r="F18" s="657"/>
    </row>
    <row r="19" spans="1:7" s="655" customFormat="1" ht="13.8">
      <c r="A19" s="658"/>
      <c r="B19" s="659" t="s">
        <v>4209</v>
      </c>
      <c r="C19" s="596">
        <f>SUM(C12:C18)</f>
        <v>34</v>
      </c>
      <c r="D19" s="660"/>
      <c r="E19" s="660"/>
      <c r="F19" s="657"/>
    </row>
    <row r="20" spans="1:7" s="661" customFormat="1" ht="13.8">
      <c r="A20" s="658"/>
      <c r="B20" s="180"/>
      <c r="C20" s="359"/>
      <c r="D20" s="660"/>
      <c r="E20" s="660"/>
      <c r="F20" s="657"/>
    </row>
    <row r="21" spans="1:7" s="655" customFormat="1" ht="13.8">
      <c r="A21" s="662"/>
      <c r="B21" s="662"/>
      <c r="C21" s="663"/>
      <c r="D21" s="664"/>
      <c r="E21" s="664"/>
      <c r="F21" s="657"/>
    </row>
    <row r="22" spans="1:7" s="655" customFormat="1" ht="13.8">
      <c r="A22" s="1277" t="s">
        <v>4103</v>
      </c>
      <c r="B22" s="1277" t="s">
        <v>4103</v>
      </c>
      <c r="C22" s="663"/>
      <c r="D22" s="664"/>
      <c r="E22" s="664"/>
      <c r="F22" s="657"/>
    </row>
    <row r="23" spans="1:7" s="655" customFormat="1" ht="13.8">
      <c r="A23" s="126" t="s">
        <v>6472</v>
      </c>
      <c r="B23" s="126" t="s">
        <v>4907</v>
      </c>
      <c r="C23" s="174">
        <v>8</v>
      </c>
      <c r="D23" s="656">
        <v>19068</v>
      </c>
      <c r="E23" s="656">
        <v>19068</v>
      </c>
      <c r="F23" s="657"/>
    </row>
    <row r="24" spans="1:7" s="655" customFormat="1" ht="13.8">
      <c r="A24" s="126" t="s">
        <v>6473</v>
      </c>
      <c r="B24" s="126" t="s">
        <v>4179</v>
      </c>
      <c r="C24" s="174">
        <v>4</v>
      </c>
      <c r="D24" s="656">
        <v>18664</v>
      </c>
      <c r="E24" s="656">
        <v>18664</v>
      </c>
      <c r="F24" s="657"/>
    </row>
    <row r="25" spans="1:7" s="655" customFormat="1" ht="13.8">
      <c r="A25" s="126" t="s">
        <v>6474</v>
      </c>
      <c r="B25" s="126" t="s">
        <v>4179</v>
      </c>
      <c r="C25" s="174">
        <v>11</v>
      </c>
      <c r="D25" s="656">
        <v>17630</v>
      </c>
      <c r="E25" s="656">
        <v>17630</v>
      </c>
      <c r="F25" s="657"/>
    </row>
    <row r="26" spans="1:7" s="655" customFormat="1" ht="13.8">
      <c r="A26" s="126" t="s">
        <v>6475</v>
      </c>
      <c r="B26" s="126" t="s">
        <v>4179</v>
      </c>
      <c r="C26" s="174">
        <v>8</v>
      </c>
      <c r="D26" s="656">
        <v>15962</v>
      </c>
      <c r="E26" s="656">
        <v>15962</v>
      </c>
      <c r="F26" s="657"/>
    </row>
    <row r="27" spans="1:7" s="655" customFormat="1" ht="13.8">
      <c r="A27" s="126" t="s">
        <v>6476</v>
      </c>
      <c r="B27" s="126" t="s">
        <v>4179</v>
      </c>
      <c r="C27" s="174">
        <v>13</v>
      </c>
      <c r="D27" s="656">
        <v>14022</v>
      </c>
      <c r="E27" s="656">
        <v>14022</v>
      </c>
      <c r="F27" s="657"/>
    </row>
    <row r="28" spans="1:7" s="655" customFormat="1" ht="13.8">
      <c r="A28" s="126" t="s">
        <v>6477</v>
      </c>
      <c r="B28" s="126" t="s">
        <v>4179</v>
      </c>
      <c r="C28" s="174">
        <v>27</v>
      </c>
      <c r="D28" s="656">
        <v>12060</v>
      </c>
      <c r="E28" s="656">
        <v>12060</v>
      </c>
      <c r="F28" s="657"/>
    </row>
    <row r="29" spans="1:7" s="655" customFormat="1" ht="13.8">
      <c r="A29" s="126" t="s">
        <v>6478</v>
      </c>
      <c r="B29" s="126" t="s">
        <v>4179</v>
      </c>
      <c r="C29" s="174">
        <v>82</v>
      </c>
      <c r="D29" s="656">
        <v>9912</v>
      </c>
      <c r="E29" s="656">
        <v>9912</v>
      </c>
      <c r="F29" s="657"/>
    </row>
    <row r="30" spans="1:7" s="668" customFormat="1" ht="13.8">
      <c r="A30" s="665" t="s">
        <v>6479</v>
      </c>
      <c r="B30" s="665" t="s">
        <v>4179</v>
      </c>
      <c r="C30" s="666">
        <v>4</v>
      </c>
      <c r="D30" s="667">
        <v>9614</v>
      </c>
      <c r="E30" s="667">
        <v>9614</v>
      </c>
      <c r="F30" s="657"/>
      <c r="G30" s="655"/>
    </row>
    <row r="31" spans="1:7" s="655" customFormat="1" ht="13.8">
      <c r="A31" s="126" t="s">
        <v>6480</v>
      </c>
      <c r="B31" s="126" t="s">
        <v>6481</v>
      </c>
      <c r="C31" s="174">
        <v>25</v>
      </c>
      <c r="D31" s="656">
        <v>9196</v>
      </c>
      <c r="E31" s="656">
        <v>9196</v>
      </c>
      <c r="F31" s="657"/>
    </row>
    <row r="32" spans="1:7" s="655" customFormat="1" ht="13.8">
      <c r="A32" s="126" t="s">
        <v>6482</v>
      </c>
      <c r="B32" s="126" t="s">
        <v>6481</v>
      </c>
      <c r="C32" s="174">
        <v>2</v>
      </c>
      <c r="D32" s="656">
        <v>9068</v>
      </c>
      <c r="E32" s="656">
        <v>9068</v>
      </c>
      <c r="F32" s="657"/>
    </row>
    <row r="33" spans="1:6" s="655" customFormat="1" ht="13.8">
      <c r="A33" s="126" t="s">
        <v>6483</v>
      </c>
      <c r="B33" s="126" t="s">
        <v>6481</v>
      </c>
      <c r="C33" s="174">
        <v>48</v>
      </c>
      <c r="D33" s="656">
        <v>8188</v>
      </c>
      <c r="E33" s="656">
        <v>8188</v>
      </c>
      <c r="F33" s="657"/>
    </row>
    <row r="34" spans="1:6" s="655" customFormat="1" ht="13.8">
      <c r="A34" s="126" t="s">
        <v>6484</v>
      </c>
      <c r="B34" s="126" t="s">
        <v>6485</v>
      </c>
      <c r="C34" s="174">
        <v>8</v>
      </c>
      <c r="D34" s="656">
        <v>8188</v>
      </c>
      <c r="E34" s="656">
        <v>8188</v>
      </c>
      <c r="F34" s="657"/>
    </row>
    <row r="35" spans="1:6" s="655" customFormat="1" ht="13.8">
      <c r="A35" s="126" t="s">
        <v>6486</v>
      </c>
      <c r="B35" s="126" t="s">
        <v>4189</v>
      </c>
      <c r="C35" s="174">
        <v>3</v>
      </c>
      <c r="D35" s="656">
        <v>8188</v>
      </c>
      <c r="E35" s="656">
        <v>8188</v>
      </c>
      <c r="F35" s="657"/>
    </row>
    <row r="36" spans="1:6" s="655" customFormat="1" ht="13.8">
      <c r="A36" s="126" t="s">
        <v>6487</v>
      </c>
      <c r="B36" s="126" t="s">
        <v>4390</v>
      </c>
      <c r="C36" s="174">
        <v>32</v>
      </c>
      <c r="D36" s="656">
        <v>7682</v>
      </c>
      <c r="E36" s="656">
        <v>7682</v>
      </c>
      <c r="F36" s="657"/>
    </row>
    <row r="37" spans="1:6" s="655" customFormat="1" ht="13.8">
      <c r="A37" s="126" t="s">
        <v>6488</v>
      </c>
      <c r="B37" s="126" t="s">
        <v>4189</v>
      </c>
      <c r="C37" s="174">
        <v>1</v>
      </c>
      <c r="D37" s="656">
        <v>7682</v>
      </c>
      <c r="E37" s="656">
        <v>7682</v>
      </c>
      <c r="F37" s="657"/>
    </row>
    <row r="38" spans="1:6" s="655" customFormat="1" ht="13.8">
      <c r="A38" s="126" t="s">
        <v>6489</v>
      </c>
      <c r="B38" s="126" t="s">
        <v>4390</v>
      </c>
      <c r="C38" s="174">
        <v>12</v>
      </c>
      <c r="D38" s="656">
        <v>7392</v>
      </c>
      <c r="E38" s="656">
        <v>7392</v>
      </c>
      <c r="F38" s="657"/>
    </row>
    <row r="39" spans="1:6" s="655" customFormat="1" ht="13.8">
      <c r="A39" s="126" t="s">
        <v>6490</v>
      </c>
      <c r="B39" s="126" t="s">
        <v>4189</v>
      </c>
      <c r="C39" s="174">
        <v>1</v>
      </c>
      <c r="D39" s="656">
        <v>7392</v>
      </c>
      <c r="E39" s="656">
        <v>7392</v>
      </c>
      <c r="F39" s="657"/>
    </row>
    <row r="40" spans="1:6" s="655" customFormat="1" ht="13.8">
      <c r="B40" s="659" t="s">
        <v>4244</v>
      </c>
      <c r="C40" s="596">
        <f>SUM(C23:C39)</f>
        <v>289</v>
      </c>
      <c r="D40" s="660"/>
      <c r="E40" s="660"/>
      <c r="F40" s="657"/>
    </row>
    <row r="41" spans="1:6" s="661" customFormat="1" ht="13.8">
      <c r="B41" s="180"/>
      <c r="C41" s="359"/>
      <c r="D41" s="660"/>
      <c r="E41" s="660"/>
      <c r="F41" s="657"/>
    </row>
    <row r="42" spans="1:6" s="655" customFormat="1" ht="13.8">
      <c r="A42" s="669"/>
      <c r="B42" s="670"/>
      <c r="C42" s="669"/>
      <c r="D42" s="671"/>
      <c r="E42" s="671"/>
      <c r="F42" s="657"/>
    </row>
    <row r="43" spans="1:6" s="655" customFormat="1" ht="13.8">
      <c r="A43" s="1277" t="s">
        <v>4104</v>
      </c>
      <c r="B43" s="1277" t="s">
        <v>4103</v>
      </c>
      <c r="C43" s="672"/>
      <c r="D43" s="664"/>
      <c r="E43" s="664"/>
      <c r="F43" s="657"/>
    </row>
    <row r="44" spans="1:6" s="655" customFormat="1" ht="13.8">
      <c r="A44" s="126" t="s">
        <v>4246</v>
      </c>
      <c r="B44" s="126" t="s">
        <v>4246</v>
      </c>
      <c r="C44" s="174">
        <v>0</v>
      </c>
      <c r="D44" s="673">
        <v>0</v>
      </c>
      <c r="E44" s="673">
        <v>0</v>
      </c>
      <c r="F44" s="657"/>
    </row>
    <row r="45" spans="1:6" s="655" customFormat="1" ht="13.8">
      <c r="B45" s="598" t="s">
        <v>4247</v>
      </c>
      <c r="C45" s="599">
        <f>SUM(B40:B44)</f>
        <v>0</v>
      </c>
      <c r="D45" s="660"/>
      <c r="E45" s="660"/>
      <c r="F45" s="657"/>
    </row>
    <row r="46" spans="1:6" s="655" customFormat="1" ht="13.8">
      <c r="B46" s="180"/>
      <c r="C46" s="359"/>
      <c r="D46" s="660"/>
      <c r="E46" s="660"/>
    </row>
    <row r="47" spans="1:6" s="655" customFormat="1" ht="13.8">
      <c r="B47" s="194" t="s">
        <v>4105</v>
      </c>
      <c r="C47" s="195">
        <f>SUM(C40,C19,C45)</f>
        <v>323</v>
      </c>
      <c r="D47" s="660"/>
      <c r="E47" s="660"/>
    </row>
    <row r="48" spans="1:6" s="655" customFormat="1" ht="13.8">
      <c r="B48" s="180"/>
      <c r="C48" s="359"/>
      <c r="D48" s="660"/>
      <c r="E48" s="660"/>
    </row>
    <row r="49" spans="1:5" s="655" customFormat="1" ht="13.8">
      <c r="A49" s="662"/>
      <c r="B49" s="662"/>
      <c r="C49" s="663"/>
      <c r="D49" s="664"/>
      <c r="E49" s="664"/>
    </row>
    <row r="50" spans="1:5" s="655" customFormat="1" ht="13.8">
      <c r="A50" s="1356" t="s">
        <v>4101</v>
      </c>
      <c r="B50" s="1356"/>
      <c r="C50" s="663"/>
      <c r="D50" s="664"/>
      <c r="E50" s="664"/>
    </row>
    <row r="51" spans="1:5" s="655" customFormat="1" ht="13.8">
      <c r="A51" s="1277" t="s">
        <v>4248</v>
      </c>
      <c r="B51" s="1277"/>
      <c r="C51" s="663"/>
      <c r="D51" s="664"/>
      <c r="E51" s="664"/>
    </row>
    <row r="52" spans="1:5" s="655" customFormat="1" ht="13.8">
      <c r="A52" s="126" t="s">
        <v>6491</v>
      </c>
      <c r="B52" s="388" t="s">
        <v>4179</v>
      </c>
      <c r="C52" s="174">
        <v>2</v>
      </c>
      <c r="D52" s="673">
        <v>15083</v>
      </c>
      <c r="E52" s="673">
        <v>16000</v>
      </c>
    </row>
    <row r="53" spans="1:5" s="655" customFormat="1" ht="13.8">
      <c r="A53" s="126" t="s">
        <v>6492</v>
      </c>
      <c r="B53" s="388" t="s">
        <v>4179</v>
      </c>
      <c r="C53" s="174">
        <v>1</v>
      </c>
      <c r="D53" s="673">
        <v>12000</v>
      </c>
      <c r="E53" s="673">
        <v>12000</v>
      </c>
    </row>
    <row r="54" spans="1:5" s="655" customFormat="1" ht="13.8">
      <c r="A54" s="126" t="s">
        <v>6493</v>
      </c>
      <c r="B54" s="388" t="s">
        <v>5648</v>
      </c>
      <c r="C54" s="174">
        <v>1</v>
      </c>
      <c r="D54" s="673">
        <v>7796</v>
      </c>
      <c r="E54" s="673">
        <v>7796</v>
      </c>
    </row>
    <row r="55" spans="1:5" s="655" customFormat="1" ht="13.8">
      <c r="A55" s="126" t="s">
        <v>6494</v>
      </c>
      <c r="B55" s="388" t="s">
        <v>5648</v>
      </c>
      <c r="C55" s="174">
        <v>16</v>
      </c>
      <c r="D55" s="673">
        <v>5417</v>
      </c>
      <c r="E55" s="673">
        <v>10750</v>
      </c>
    </row>
    <row r="56" spans="1:5" s="655" customFormat="1" ht="13.8">
      <c r="A56" s="126" t="s">
        <v>6495</v>
      </c>
      <c r="B56" s="388" t="s">
        <v>4390</v>
      </c>
      <c r="C56" s="174">
        <v>2</v>
      </c>
      <c r="D56" s="673">
        <v>4000</v>
      </c>
      <c r="E56" s="673">
        <v>4000</v>
      </c>
    </row>
    <row r="57" spans="1:5" s="655" customFormat="1" ht="16.5" customHeight="1">
      <c r="B57" s="659" t="s">
        <v>6360</v>
      </c>
      <c r="C57" s="596">
        <f>SUM(C52:C56)</f>
        <v>22</v>
      </c>
      <c r="D57" s="660"/>
      <c r="E57" s="660"/>
    </row>
    <row r="58" spans="1:5" s="655" customFormat="1" ht="13.8">
      <c r="A58" s="662"/>
      <c r="B58" s="662"/>
      <c r="C58" s="663"/>
      <c r="D58" s="664"/>
      <c r="E58" s="664"/>
    </row>
    <row r="59" spans="1:5" s="655" customFormat="1" ht="13.8">
      <c r="A59" s="1333" t="s">
        <v>4107</v>
      </c>
      <c r="B59" s="1272"/>
      <c r="C59" s="663"/>
      <c r="D59" s="664"/>
      <c r="E59" s="664"/>
    </row>
    <row r="60" spans="1:5" s="655" customFormat="1" ht="13.8">
      <c r="A60" s="126" t="s">
        <v>4246</v>
      </c>
      <c r="B60" s="126" t="s">
        <v>4246</v>
      </c>
      <c r="C60" s="174">
        <v>0</v>
      </c>
      <c r="D60" s="673">
        <v>0</v>
      </c>
      <c r="E60" s="673">
        <v>0</v>
      </c>
    </row>
    <row r="61" spans="1:5" s="655" customFormat="1" ht="29.25" customHeight="1">
      <c r="B61" s="155" t="s">
        <v>4280</v>
      </c>
      <c r="C61" s="205">
        <f>SUM(C60)</f>
        <v>0</v>
      </c>
      <c r="D61" s="660"/>
      <c r="E61" s="660"/>
    </row>
    <row r="62" spans="1:5" s="655" customFormat="1" ht="13.8">
      <c r="A62" s="674"/>
      <c r="B62" s="674"/>
      <c r="C62" s="674"/>
      <c r="D62" s="674"/>
      <c r="E62" s="674"/>
    </row>
    <row r="63" spans="1:5" s="655" customFormat="1" ht="13.8">
      <c r="A63" s="674"/>
      <c r="B63" s="674"/>
      <c r="C63" s="674"/>
      <c r="D63" s="674"/>
      <c r="E63" s="674"/>
    </row>
    <row r="64" spans="1:5" s="655" customFormat="1" ht="13.8">
      <c r="A64" s="674"/>
      <c r="B64" s="674"/>
      <c r="C64" s="674"/>
      <c r="D64" s="674"/>
      <c r="E64" s="674"/>
    </row>
  </sheetData>
  <mergeCells count="15">
    <mergeCell ref="A59:B59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2:B22"/>
    <mergeCell ref="A43:B43"/>
    <mergeCell ref="A50:B50"/>
    <mergeCell ref="A51:B51"/>
  </mergeCells>
  <printOptions horizontalCentered="1"/>
  <pageMargins left="0.59055118110236227" right="0.59055118110236227" top="1.1811023622047245" bottom="0.78740157480314965" header="0.39370078740157483" footer="0.39370078740157483"/>
  <pageSetup fitToHeight="0" orientation="landscape" r:id="rId1"/>
  <rowBreaks count="1" manualBreakCount="1">
    <brk id="3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49"/>
  <sheetViews>
    <sheetView showGridLines="0" topLeftCell="A2" zoomScaleNormal="100" zoomScaleSheetLayoutView="100" workbookViewId="0"/>
  </sheetViews>
  <sheetFormatPr baseColWidth="10" defaultColWidth="11.44140625" defaultRowHeight="15"/>
  <cols>
    <col min="1" max="1" width="11.44140625" style="207" customWidth="1"/>
    <col min="2" max="2" width="35.44140625" style="207" customWidth="1"/>
    <col min="3" max="3" width="15.109375" style="207" bestFit="1" customWidth="1"/>
    <col min="4" max="4" width="14.109375" style="207" customWidth="1"/>
    <col min="5" max="5" width="15.6640625" style="207" customWidth="1"/>
    <col min="6" max="6" width="10.88671875" style="207" customWidth="1"/>
    <col min="7" max="7" width="15" style="207" customWidth="1"/>
    <col min="8" max="8" width="13.44140625" style="207" customWidth="1"/>
    <col min="9" max="9" width="12.44140625" style="207" bestFit="1" customWidth="1"/>
    <col min="10" max="10" width="11.5546875" style="207" customWidth="1"/>
    <col min="11" max="11" width="10.88671875" style="207" customWidth="1"/>
    <col min="12" max="16384" width="11.44140625" style="36"/>
  </cols>
  <sheetData>
    <row r="2" spans="1:13" ht="15.6">
      <c r="A2" s="1353" t="s">
        <v>4095</v>
      </c>
      <c r="B2" s="1353"/>
      <c r="C2" s="1353"/>
      <c r="D2" s="1353"/>
      <c r="E2" s="1353"/>
      <c r="F2" s="1353"/>
      <c r="G2" s="1353"/>
      <c r="H2" s="1353"/>
      <c r="I2" s="1353"/>
      <c r="J2" s="1353"/>
      <c r="K2" s="1353"/>
    </row>
    <row r="3" spans="1:13" ht="15.6">
      <c r="A3" s="1357" t="s">
        <v>20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</row>
    <row r="4" spans="1:13" ht="15.6">
      <c r="A4" s="1357" t="s">
        <v>4096</v>
      </c>
      <c r="B4" s="1357"/>
      <c r="C4" s="1357"/>
      <c r="D4" s="1357"/>
      <c r="E4" s="1357"/>
      <c r="F4" s="1357"/>
      <c r="G4" s="1357"/>
      <c r="H4" s="1357"/>
      <c r="I4" s="1357"/>
      <c r="J4" s="1357"/>
      <c r="K4" s="1357"/>
    </row>
    <row r="5" spans="1:13" ht="15.6">
      <c r="A5" s="1357" t="s">
        <v>4365</v>
      </c>
      <c r="B5" s="1357"/>
      <c r="C5" s="1357"/>
      <c r="D5" s="1357"/>
      <c r="E5" s="1357"/>
      <c r="F5" s="1357"/>
      <c r="G5" s="1357"/>
      <c r="H5" s="1357"/>
      <c r="I5" s="1357"/>
      <c r="J5" s="1357"/>
      <c r="K5" s="1357"/>
    </row>
    <row r="6" spans="1:13" ht="15.6">
      <c r="A6" s="1358" t="s">
        <v>4157</v>
      </c>
      <c r="B6" s="1358"/>
      <c r="C6" s="1358"/>
      <c r="D6" s="1358"/>
      <c r="E6" s="1358"/>
      <c r="F6" s="1358"/>
      <c r="G6" s="1358"/>
      <c r="H6" s="1358"/>
      <c r="I6" s="1358"/>
      <c r="J6" s="1358"/>
      <c r="K6" s="1358"/>
    </row>
    <row r="7" spans="1:13">
      <c r="C7" s="394"/>
      <c r="D7" s="394"/>
      <c r="E7" s="394"/>
      <c r="F7" s="394"/>
      <c r="G7" s="394"/>
      <c r="H7" s="394"/>
      <c r="I7" s="394"/>
      <c r="J7" s="394"/>
      <c r="K7" s="394"/>
    </row>
    <row r="8" spans="1:13" s="676" customFormat="1" ht="15.6">
      <c r="A8" s="1332" t="s">
        <v>6361</v>
      </c>
      <c r="B8" s="1332"/>
      <c r="C8" s="1332"/>
      <c r="D8" s="581" t="s">
        <v>529</v>
      </c>
      <c r="E8" s="581" t="s">
        <v>529</v>
      </c>
      <c r="F8" s="581" t="s">
        <v>529</v>
      </c>
      <c r="G8" s="581" t="s">
        <v>529</v>
      </c>
      <c r="H8" s="581" t="s">
        <v>529</v>
      </c>
      <c r="I8" s="581" t="s">
        <v>529</v>
      </c>
      <c r="J8" s="581" t="s">
        <v>529</v>
      </c>
      <c r="K8" s="581" t="s">
        <v>529</v>
      </c>
    </row>
    <row r="9" spans="1:13" s="676" customFormat="1" ht="1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3" s="676" customFormat="1" ht="27.6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3" s="676" customFormat="1" ht="13.8">
      <c r="A11" s="677" t="s">
        <v>6464</v>
      </c>
      <c r="B11" s="677" t="s">
        <v>4165</v>
      </c>
      <c r="C11" s="292">
        <v>88398</v>
      </c>
      <c r="D11" s="678">
        <v>0</v>
      </c>
      <c r="E11" s="678">
        <v>0</v>
      </c>
      <c r="F11" s="679">
        <f t="shared" ref="F11:F17" si="0">+C11+E11+D11</f>
        <v>88398</v>
      </c>
      <c r="G11" s="679">
        <f t="shared" ref="G11:G17" si="1">+(C11/30)*10</f>
        <v>29466</v>
      </c>
      <c r="H11" s="679">
        <f t="shared" ref="H11:H17" si="2">+(C11/30)*5</f>
        <v>14733</v>
      </c>
      <c r="I11" s="679">
        <f t="shared" ref="I11:I17" si="3">+(C11/30)*40</f>
        <v>117864</v>
      </c>
      <c r="J11" s="679">
        <v>0</v>
      </c>
      <c r="K11" s="679">
        <f>+G11+H11+I11+J11</f>
        <v>162063</v>
      </c>
      <c r="M11" s="680"/>
    </row>
    <row r="12" spans="1:13" s="676" customFormat="1" ht="13.8">
      <c r="A12" s="677" t="s">
        <v>6465</v>
      </c>
      <c r="B12" s="677" t="s">
        <v>4326</v>
      </c>
      <c r="C12" s="292">
        <v>50868</v>
      </c>
      <c r="D12" s="678">
        <v>0</v>
      </c>
      <c r="E12" s="678">
        <v>0</v>
      </c>
      <c r="F12" s="679">
        <f t="shared" si="0"/>
        <v>50868</v>
      </c>
      <c r="G12" s="679">
        <f t="shared" si="1"/>
        <v>16956</v>
      </c>
      <c r="H12" s="679">
        <f t="shared" si="2"/>
        <v>8478</v>
      </c>
      <c r="I12" s="679">
        <f t="shared" si="3"/>
        <v>67824</v>
      </c>
      <c r="J12" s="679">
        <v>0</v>
      </c>
      <c r="K12" s="679">
        <f t="shared" ref="K12:K17" si="4">+G12+H12+I12+J12</f>
        <v>93258</v>
      </c>
    </row>
    <row r="13" spans="1:13" s="676" customFormat="1" ht="13.8">
      <c r="A13" s="677" t="s">
        <v>5317</v>
      </c>
      <c r="B13" s="677" t="s">
        <v>6466</v>
      </c>
      <c r="C13" s="292">
        <v>36216</v>
      </c>
      <c r="D13" s="678">
        <v>0</v>
      </c>
      <c r="E13" s="678">
        <v>0</v>
      </c>
      <c r="F13" s="679">
        <f t="shared" si="0"/>
        <v>36216</v>
      </c>
      <c r="G13" s="679">
        <f t="shared" si="1"/>
        <v>12072</v>
      </c>
      <c r="H13" s="679">
        <f t="shared" si="2"/>
        <v>6036</v>
      </c>
      <c r="I13" s="679">
        <f t="shared" si="3"/>
        <v>48288</v>
      </c>
      <c r="J13" s="679">
        <v>0</v>
      </c>
      <c r="K13" s="679">
        <f t="shared" si="4"/>
        <v>66396</v>
      </c>
    </row>
    <row r="14" spans="1:13" s="676" customFormat="1" ht="13.8">
      <c r="A14" s="677" t="s">
        <v>6467</v>
      </c>
      <c r="B14" s="677" t="s">
        <v>4372</v>
      </c>
      <c r="C14" s="292">
        <v>33854</v>
      </c>
      <c r="D14" s="678">
        <v>0</v>
      </c>
      <c r="E14" s="678">
        <v>0</v>
      </c>
      <c r="F14" s="679">
        <f t="shared" si="0"/>
        <v>33854</v>
      </c>
      <c r="G14" s="679">
        <f t="shared" si="1"/>
        <v>11284.666666666668</v>
      </c>
      <c r="H14" s="679">
        <f t="shared" si="2"/>
        <v>5642.3333333333339</v>
      </c>
      <c r="I14" s="679">
        <f t="shared" si="3"/>
        <v>45138.666666666672</v>
      </c>
      <c r="J14" s="679">
        <v>0</v>
      </c>
      <c r="K14" s="679">
        <f t="shared" si="4"/>
        <v>62065.666666666672</v>
      </c>
    </row>
    <row r="15" spans="1:13" s="676" customFormat="1" ht="13.8">
      <c r="A15" s="677" t="s">
        <v>6468</v>
      </c>
      <c r="B15" s="677" t="s">
        <v>4372</v>
      </c>
      <c r="C15" s="292">
        <v>33190</v>
      </c>
      <c r="D15" s="678">
        <v>0</v>
      </c>
      <c r="E15" s="678">
        <v>0</v>
      </c>
      <c r="F15" s="679">
        <f t="shared" si="0"/>
        <v>33190</v>
      </c>
      <c r="G15" s="679">
        <f t="shared" si="1"/>
        <v>11063.333333333332</v>
      </c>
      <c r="H15" s="679">
        <f t="shared" si="2"/>
        <v>5531.6666666666661</v>
      </c>
      <c r="I15" s="679">
        <f t="shared" si="3"/>
        <v>44253.333333333328</v>
      </c>
      <c r="J15" s="679">
        <v>0</v>
      </c>
      <c r="K15" s="679">
        <f t="shared" si="4"/>
        <v>60848.333333333328</v>
      </c>
    </row>
    <row r="16" spans="1:13" s="676" customFormat="1" ht="13.8">
      <c r="A16" s="677" t="s">
        <v>6469</v>
      </c>
      <c r="B16" s="677" t="s">
        <v>4372</v>
      </c>
      <c r="C16" s="292">
        <v>26900</v>
      </c>
      <c r="D16" s="678">
        <v>0</v>
      </c>
      <c r="E16" s="678">
        <v>0</v>
      </c>
      <c r="F16" s="679">
        <f t="shared" si="0"/>
        <v>26900</v>
      </c>
      <c r="G16" s="679">
        <f t="shared" si="1"/>
        <v>8966.6666666666661</v>
      </c>
      <c r="H16" s="679">
        <f t="shared" si="2"/>
        <v>4483.333333333333</v>
      </c>
      <c r="I16" s="679">
        <f t="shared" si="3"/>
        <v>35866.666666666664</v>
      </c>
      <c r="J16" s="679">
        <v>0</v>
      </c>
      <c r="K16" s="679">
        <f t="shared" si="4"/>
        <v>49316.666666666664</v>
      </c>
    </row>
    <row r="17" spans="1:15" s="676" customFormat="1" ht="13.8">
      <c r="A17" s="677" t="s">
        <v>6470</v>
      </c>
      <c r="B17" s="677" t="s">
        <v>6471</v>
      </c>
      <c r="C17" s="292">
        <v>20950</v>
      </c>
      <c r="D17" s="681">
        <v>1040</v>
      </c>
      <c r="E17" s="678">
        <v>0</v>
      </c>
      <c r="F17" s="679">
        <f t="shared" si="0"/>
        <v>21990</v>
      </c>
      <c r="G17" s="679">
        <f t="shared" si="1"/>
        <v>6983.3333333333339</v>
      </c>
      <c r="H17" s="679">
        <f t="shared" si="2"/>
        <v>3491.666666666667</v>
      </c>
      <c r="I17" s="679">
        <f t="shared" si="3"/>
        <v>27933.333333333336</v>
      </c>
      <c r="J17" s="679">
        <v>0</v>
      </c>
      <c r="K17" s="679">
        <f t="shared" si="4"/>
        <v>38408.333333333336</v>
      </c>
    </row>
    <row r="18" spans="1:15" s="676" customFormat="1" ht="13.2">
      <c r="A18" s="682"/>
      <c r="B18" s="682"/>
      <c r="C18" s="683"/>
      <c r="D18" s="683"/>
      <c r="E18" s="683"/>
      <c r="F18" s="683"/>
      <c r="G18" s="683"/>
      <c r="H18" s="683"/>
      <c r="I18" s="683"/>
      <c r="J18" s="683"/>
      <c r="K18" s="684"/>
    </row>
    <row r="19" spans="1:15" s="676" customFormat="1" ht="18.75" customHeight="1">
      <c r="A19" s="685"/>
      <c r="B19" s="341"/>
      <c r="C19" s="685"/>
      <c r="D19" s="685"/>
      <c r="E19" s="685"/>
      <c r="F19" s="685"/>
      <c r="G19" s="685"/>
      <c r="H19" s="685"/>
      <c r="I19" s="685"/>
      <c r="J19" s="685"/>
      <c r="K19" s="685"/>
    </row>
    <row r="20" spans="1:15" s="676" customFormat="1" ht="18.75" customHeight="1">
      <c r="A20" s="1332" t="s">
        <v>6363</v>
      </c>
      <c r="B20" s="1332"/>
      <c r="C20" s="1332"/>
      <c r="D20" s="585" t="s">
        <v>529</v>
      </c>
      <c r="E20" s="585" t="s">
        <v>529</v>
      </c>
      <c r="F20" s="585" t="s">
        <v>529</v>
      </c>
      <c r="G20" s="585" t="s">
        <v>529</v>
      </c>
      <c r="H20" s="585" t="s">
        <v>529</v>
      </c>
      <c r="I20" s="585" t="s">
        <v>529</v>
      </c>
      <c r="J20" s="585" t="s">
        <v>529</v>
      </c>
      <c r="K20" s="585" t="s">
        <v>529</v>
      </c>
    </row>
    <row r="21" spans="1:15" s="676" customFormat="1" ht="18.75" customHeight="1">
      <c r="A21" s="1251" t="s">
        <v>4283</v>
      </c>
      <c r="B21" s="1251" t="s">
        <v>4159</v>
      </c>
      <c r="C21" s="1331" t="s">
        <v>4285</v>
      </c>
      <c r="D21" s="1331" t="s">
        <v>4285</v>
      </c>
      <c r="E21" s="1331" t="s">
        <v>4285</v>
      </c>
      <c r="F21" s="1331" t="s">
        <v>4285</v>
      </c>
      <c r="G21" s="1331" t="s">
        <v>4286</v>
      </c>
      <c r="H21" s="1331" t="s">
        <v>4286</v>
      </c>
      <c r="I21" s="1331" t="s">
        <v>4286</v>
      </c>
      <c r="J21" s="1331" t="s">
        <v>4286</v>
      </c>
      <c r="K21" s="1331" t="s">
        <v>4286</v>
      </c>
    </row>
    <row r="22" spans="1:15" s="676" customFormat="1" ht="30" customHeight="1">
      <c r="A22" s="1251" t="s">
        <v>4283</v>
      </c>
      <c r="B22" s="1251" t="s">
        <v>6362</v>
      </c>
      <c r="C22" s="586" t="s">
        <v>4287</v>
      </c>
      <c r="D22" s="586" t="s">
        <v>4288</v>
      </c>
      <c r="E22" s="586" t="s">
        <v>4289</v>
      </c>
      <c r="F22" s="586" t="s">
        <v>4290</v>
      </c>
      <c r="G22" s="586" t="s">
        <v>4291</v>
      </c>
      <c r="H22" s="586" t="s">
        <v>4292</v>
      </c>
      <c r="I22" s="586" t="s">
        <v>4293</v>
      </c>
      <c r="J22" s="586" t="s">
        <v>4294</v>
      </c>
      <c r="K22" s="586" t="s">
        <v>4290</v>
      </c>
    </row>
    <row r="23" spans="1:15" s="676" customFormat="1" ht="13.8">
      <c r="A23" s="677" t="s">
        <v>6472</v>
      </c>
      <c r="B23" s="677" t="s">
        <v>4907</v>
      </c>
      <c r="C23" s="292">
        <v>19068</v>
      </c>
      <c r="D23" s="678">
        <v>1040</v>
      </c>
      <c r="E23" s="678">
        <v>0</v>
      </c>
      <c r="F23" s="679">
        <f t="shared" ref="F23:F39" si="5">+C23+E23+D23</f>
        <v>20108</v>
      </c>
      <c r="G23" s="679">
        <f t="shared" ref="G23:G39" si="6">+(C23/30)*10</f>
        <v>6356</v>
      </c>
      <c r="H23" s="679">
        <f t="shared" ref="H23:H39" si="7">+(C23/30)*5</f>
        <v>3178</v>
      </c>
      <c r="I23" s="679">
        <f t="shared" ref="I23:I39" si="8">+(C23/30)*40</f>
        <v>25424</v>
      </c>
      <c r="J23" s="679">
        <v>0</v>
      </c>
      <c r="K23" s="679">
        <f>+G23+H23+I23+J23</f>
        <v>34958</v>
      </c>
    </row>
    <row r="24" spans="1:15" s="676" customFormat="1" ht="13.8">
      <c r="A24" s="677" t="s">
        <v>6473</v>
      </c>
      <c r="B24" s="677" t="s">
        <v>4179</v>
      </c>
      <c r="C24" s="292">
        <v>18664</v>
      </c>
      <c r="D24" s="678">
        <v>1040</v>
      </c>
      <c r="E24" s="678">
        <v>0</v>
      </c>
      <c r="F24" s="679">
        <f t="shared" si="5"/>
        <v>19704</v>
      </c>
      <c r="G24" s="679">
        <f t="shared" si="6"/>
        <v>6221.333333333333</v>
      </c>
      <c r="H24" s="679">
        <f t="shared" si="7"/>
        <v>3110.6666666666665</v>
      </c>
      <c r="I24" s="679">
        <f t="shared" si="8"/>
        <v>24885.333333333332</v>
      </c>
      <c r="J24" s="679">
        <v>0</v>
      </c>
      <c r="K24" s="679">
        <f t="shared" ref="K24:K39" si="9">+G24+H24+I24+J24</f>
        <v>34217.333333333328</v>
      </c>
      <c r="N24" s="680"/>
      <c r="O24" s="680"/>
    </row>
    <row r="25" spans="1:15" s="676" customFormat="1" ht="13.8">
      <c r="A25" s="677" t="s">
        <v>6474</v>
      </c>
      <c r="B25" s="677" t="s">
        <v>4179</v>
      </c>
      <c r="C25" s="292">
        <v>17630</v>
      </c>
      <c r="D25" s="678">
        <v>1040</v>
      </c>
      <c r="E25" s="678">
        <v>0</v>
      </c>
      <c r="F25" s="679">
        <f t="shared" si="5"/>
        <v>18670</v>
      </c>
      <c r="G25" s="679">
        <f t="shared" si="6"/>
        <v>5876.6666666666661</v>
      </c>
      <c r="H25" s="679">
        <f t="shared" si="7"/>
        <v>2938.333333333333</v>
      </c>
      <c r="I25" s="679">
        <f t="shared" si="8"/>
        <v>23506.666666666664</v>
      </c>
      <c r="J25" s="679">
        <v>0</v>
      </c>
      <c r="K25" s="679">
        <f t="shared" si="9"/>
        <v>32321.666666666664</v>
      </c>
    </row>
    <row r="26" spans="1:15" s="676" customFormat="1" ht="13.8">
      <c r="A26" s="677" t="s">
        <v>6475</v>
      </c>
      <c r="B26" s="677" t="s">
        <v>4179</v>
      </c>
      <c r="C26" s="292">
        <v>15962</v>
      </c>
      <c r="D26" s="678">
        <v>1040</v>
      </c>
      <c r="E26" s="678">
        <v>0</v>
      </c>
      <c r="F26" s="679">
        <f t="shared" si="5"/>
        <v>17002</v>
      </c>
      <c r="G26" s="679">
        <f t="shared" si="6"/>
        <v>5320.666666666667</v>
      </c>
      <c r="H26" s="679">
        <f t="shared" si="7"/>
        <v>2660.3333333333335</v>
      </c>
      <c r="I26" s="679">
        <f t="shared" si="8"/>
        <v>21282.666666666668</v>
      </c>
      <c r="J26" s="679">
        <v>0</v>
      </c>
      <c r="K26" s="679">
        <f t="shared" si="9"/>
        <v>29263.666666666668</v>
      </c>
    </row>
    <row r="27" spans="1:15" s="676" customFormat="1" ht="13.8">
      <c r="A27" s="677" t="s">
        <v>6476</v>
      </c>
      <c r="B27" s="677" t="s">
        <v>4179</v>
      </c>
      <c r="C27" s="292">
        <v>14022</v>
      </c>
      <c r="D27" s="678">
        <v>1040</v>
      </c>
      <c r="E27" s="678">
        <v>0</v>
      </c>
      <c r="F27" s="679">
        <f t="shared" si="5"/>
        <v>15062</v>
      </c>
      <c r="G27" s="679">
        <f t="shared" si="6"/>
        <v>4674</v>
      </c>
      <c r="H27" s="679">
        <f t="shared" si="7"/>
        <v>2337</v>
      </c>
      <c r="I27" s="679">
        <f t="shared" si="8"/>
        <v>18696</v>
      </c>
      <c r="J27" s="679">
        <v>0</v>
      </c>
      <c r="K27" s="679">
        <f t="shared" si="9"/>
        <v>25707</v>
      </c>
    </row>
    <row r="28" spans="1:15" s="676" customFormat="1" ht="13.8">
      <c r="A28" s="677" t="s">
        <v>6477</v>
      </c>
      <c r="B28" s="677" t="s">
        <v>4179</v>
      </c>
      <c r="C28" s="292">
        <v>12060</v>
      </c>
      <c r="D28" s="678">
        <v>1040</v>
      </c>
      <c r="E28" s="678">
        <v>0</v>
      </c>
      <c r="F28" s="679">
        <f t="shared" si="5"/>
        <v>13100</v>
      </c>
      <c r="G28" s="679">
        <f t="shared" si="6"/>
        <v>4020</v>
      </c>
      <c r="H28" s="679">
        <f t="shared" si="7"/>
        <v>2010</v>
      </c>
      <c r="I28" s="679">
        <f t="shared" si="8"/>
        <v>16080</v>
      </c>
      <c r="J28" s="679">
        <v>0</v>
      </c>
      <c r="K28" s="679">
        <f t="shared" si="9"/>
        <v>22110</v>
      </c>
    </row>
    <row r="29" spans="1:15" s="676" customFormat="1" ht="13.8">
      <c r="A29" s="677" t="s">
        <v>6478</v>
      </c>
      <c r="B29" s="677" t="s">
        <v>4179</v>
      </c>
      <c r="C29" s="292">
        <v>9912</v>
      </c>
      <c r="D29" s="678">
        <v>1040</v>
      </c>
      <c r="E29" s="678">
        <v>0</v>
      </c>
      <c r="F29" s="679">
        <f t="shared" si="5"/>
        <v>10952</v>
      </c>
      <c r="G29" s="679">
        <f t="shared" si="6"/>
        <v>3304</v>
      </c>
      <c r="H29" s="679">
        <f t="shared" si="7"/>
        <v>1652</v>
      </c>
      <c r="I29" s="679">
        <f t="shared" si="8"/>
        <v>13216</v>
      </c>
      <c r="J29" s="679">
        <v>0</v>
      </c>
      <c r="K29" s="679">
        <f t="shared" si="9"/>
        <v>18172</v>
      </c>
    </row>
    <row r="30" spans="1:15" s="676" customFormat="1" ht="13.8">
      <c r="A30" s="677" t="s">
        <v>6479</v>
      </c>
      <c r="B30" s="677" t="s">
        <v>4179</v>
      </c>
      <c r="C30" s="292">
        <v>9614</v>
      </c>
      <c r="D30" s="678">
        <v>1040</v>
      </c>
      <c r="E30" s="678">
        <v>0</v>
      </c>
      <c r="F30" s="679">
        <f t="shared" si="5"/>
        <v>10654</v>
      </c>
      <c r="G30" s="679">
        <f t="shared" si="6"/>
        <v>3204.6666666666665</v>
      </c>
      <c r="H30" s="679">
        <f t="shared" si="7"/>
        <v>1602.3333333333333</v>
      </c>
      <c r="I30" s="679">
        <f t="shared" si="8"/>
        <v>12818.666666666666</v>
      </c>
      <c r="J30" s="679">
        <v>0</v>
      </c>
      <c r="K30" s="679">
        <f t="shared" si="9"/>
        <v>17625.666666666664</v>
      </c>
    </row>
    <row r="31" spans="1:15" s="676" customFormat="1" ht="13.8">
      <c r="A31" s="677" t="s">
        <v>6480</v>
      </c>
      <c r="B31" s="677" t="s">
        <v>6481</v>
      </c>
      <c r="C31" s="292">
        <v>9196</v>
      </c>
      <c r="D31" s="678">
        <v>1040</v>
      </c>
      <c r="E31" s="678">
        <v>0</v>
      </c>
      <c r="F31" s="679">
        <f t="shared" si="5"/>
        <v>10236</v>
      </c>
      <c r="G31" s="679">
        <f t="shared" si="6"/>
        <v>3065.3333333333335</v>
      </c>
      <c r="H31" s="679">
        <f t="shared" si="7"/>
        <v>1532.6666666666667</v>
      </c>
      <c r="I31" s="679">
        <f t="shared" si="8"/>
        <v>12261.333333333334</v>
      </c>
      <c r="J31" s="679">
        <v>0</v>
      </c>
      <c r="K31" s="679">
        <f t="shared" si="9"/>
        <v>16859.333333333336</v>
      </c>
    </row>
    <row r="32" spans="1:15" s="676" customFormat="1" ht="13.8">
      <c r="A32" s="677" t="s">
        <v>6482</v>
      </c>
      <c r="B32" s="677" t="s">
        <v>6481</v>
      </c>
      <c r="C32" s="292">
        <v>9068</v>
      </c>
      <c r="D32" s="678">
        <v>1040</v>
      </c>
      <c r="E32" s="678">
        <v>0</v>
      </c>
      <c r="F32" s="679">
        <f t="shared" si="5"/>
        <v>10108</v>
      </c>
      <c r="G32" s="679">
        <f t="shared" si="6"/>
        <v>3022.6666666666665</v>
      </c>
      <c r="H32" s="679">
        <f t="shared" si="7"/>
        <v>1511.3333333333333</v>
      </c>
      <c r="I32" s="679">
        <f t="shared" si="8"/>
        <v>12090.666666666666</v>
      </c>
      <c r="J32" s="679">
        <v>0</v>
      </c>
      <c r="K32" s="679">
        <f t="shared" si="9"/>
        <v>16624.666666666664</v>
      </c>
    </row>
    <row r="33" spans="1:11" s="676" customFormat="1" ht="13.8">
      <c r="A33" s="677" t="s">
        <v>6483</v>
      </c>
      <c r="B33" s="677" t="s">
        <v>6481</v>
      </c>
      <c r="C33" s="292">
        <v>8188</v>
      </c>
      <c r="D33" s="678">
        <v>1040</v>
      </c>
      <c r="E33" s="678">
        <v>0</v>
      </c>
      <c r="F33" s="679">
        <f t="shared" si="5"/>
        <v>9228</v>
      </c>
      <c r="G33" s="679">
        <f t="shared" si="6"/>
        <v>2729.3333333333335</v>
      </c>
      <c r="H33" s="679">
        <f t="shared" si="7"/>
        <v>1364.6666666666667</v>
      </c>
      <c r="I33" s="679">
        <f t="shared" si="8"/>
        <v>10917.333333333334</v>
      </c>
      <c r="J33" s="679">
        <v>0</v>
      </c>
      <c r="K33" s="679">
        <f t="shared" si="9"/>
        <v>15011.333333333334</v>
      </c>
    </row>
    <row r="34" spans="1:11" s="676" customFormat="1" ht="13.8">
      <c r="A34" s="677" t="s">
        <v>6484</v>
      </c>
      <c r="B34" s="677" t="s">
        <v>6485</v>
      </c>
      <c r="C34" s="292">
        <v>8188</v>
      </c>
      <c r="D34" s="678">
        <v>1040</v>
      </c>
      <c r="E34" s="678">
        <v>0</v>
      </c>
      <c r="F34" s="679">
        <f t="shared" si="5"/>
        <v>9228</v>
      </c>
      <c r="G34" s="679">
        <f t="shared" si="6"/>
        <v>2729.3333333333335</v>
      </c>
      <c r="H34" s="679">
        <f t="shared" si="7"/>
        <v>1364.6666666666667</v>
      </c>
      <c r="I34" s="679">
        <f t="shared" si="8"/>
        <v>10917.333333333334</v>
      </c>
      <c r="J34" s="679">
        <v>0</v>
      </c>
      <c r="K34" s="679">
        <f t="shared" si="9"/>
        <v>15011.333333333334</v>
      </c>
    </row>
    <row r="35" spans="1:11" s="676" customFormat="1" ht="13.8">
      <c r="A35" s="677" t="s">
        <v>6486</v>
      </c>
      <c r="B35" s="677" t="s">
        <v>4189</v>
      </c>
      <c r="C35" s="292">
        <v>8188</v>
      </c>
      <c r="D35" s="678">
        <v>1040</v>
      </c>
      <c r="E35" s="678">
        <v>0</v>
      </c>
      <c r="F35" s="679">
        <f t="shared" si="5"/>
        <v>9228</v>
      </c>
      <c r="G35" s="679">
        <f t="shared" si="6"/>
        <v>2729.3333333333335</v>
      </c>
      <c r="H35" s="679">
        <f t="shared" si="7"/>
        <v>1364.6666666666667</v>
      </c>
      <c r="I35" s="679">
        <f t="shared" si="8"/>
        <v>10917.333333333334</v>
      </c>
      <c r="J35" s="679">
        <v>0</v>
      </c>
      <c r="K35" s="679">
        <f t="shared" si="9"/>
        <v>15011.333333333334</v>
      </c>
    </row>
    <row r="36" spans="1:11" s="676" customFormat="1" ht="13.8">
      <c r="A36" s="677" t="s">
        <v>6487</v>
      </c>
      <c r="B36" s="677" t="s">
        <v>4390</v>
      </c>
      <c r="C36" s="292">
        <v>7682</v>
      </c>
      <c r="D36" s="678">
        <v>1040</v>
      </c>
      <c r="E36" s="678">
        <v>0</v>
      </c>
      <c r="F36" s="679">
        <f t="shared" si="5"/>
        <v>8722</v>
      </c>
      <c r="G36" s="679">
        <f t="shared" si="6"/>
        <v>2560.6666666666665</v>
      </c>
      <c r="H36" s="679">
        <f t="shared" si="7"/>
        <v>1280.3333333333333</v>
      </c>
      <c r="I36" s="679">
        <f t="shared" si="8"/>
        <v>10242.666666666666</v>
      </c>
      <c r="J36" s="679">
        <v>0</v>
      </c>
      <c r="K36" s="679">
        <f t="shared" si="9"/>
        <v>14083.666666666666</v>
      </c>
    </row>
    <row r="37" spans="1:11" s="676" customFormat="1" ht="13.8">
      <c r="A37" s="677" t="s">
        <v>6488</v>
      </c>
      <c r="B37" s="677" t="s">
        <v>4189</v>
      </c>
      <c r="C37" s="292">
        <v>7682</v>
      </c>
      <c r="D37" s="678">
        <v>1040</v>
      </c>
      <c r="E37" s="678">
        <v>0</v>
      </c>
      <c r="F37" s="679">
        <f t="shared" si="5"/>
        <v>8722</v>
      </c>
      <c r="G37" s="679">
        <f t="shared" si="6"/>
        <v>2560.6666666666665</v>
      </c>
      <c r="H37" s="679">
        <f t="shared" si="7"/>
        <v>1280.3333333333333</v>
      </c>
      <c r="I37" s="679">
        <f t="shared" si="8"/>
        <v>10242.666666666666</v>
      </c>
      <c r="J37" s="679">
        <v>0</v>
      </c>
      <c r="K37" s="679">
        <f t="shared" si="9"/>
        <v>14083.666666666666</v>
      </c>
    </row>
    <row r="38" spans="1:11" s="676" customFormat="1" ht="13.8">
      <c r="A38" s="677" t="s">
        <v>6489</v>
      </c>
      <c r="B38" s="677" t="s">
        <v>4390</v>
      </c>
      <c r="C38" s="292">
        <v>7392</v>
      </c>
      <c r="D38" s="678">
        <v>1040</v>
      </c>
      <c r="E38" s="678">
        <v>0</v>
      </c>
      <c r="F38" s="679">
        <f t="shared" si="5"/>
        <v>8432</v>
      </c>
      <c r="G38" s="679">
        <f t="shared" si="6"/>
        <v>2464</v>
      </c>
      <c r="H38" s="679">
        <f t="shared" si="7"/>
        <v>1232</v>
      </c>
      <c r="I38" s="679">
        <f t="shared" si="8"/>
        <v>9856</v>
      </c>
      <c r="J38" s="679">
        <v>0</v>
      </c>
      <c r="K38" s="679">
        <f t="shared" si="9"/>
        <v>13552</v>
      </c>
    </row>
    <row r="39" spans="1:11" s="676" customFormat="1" ht="13.8">
      <c r="A39" s="677" t="s">
        <v>6490</v>
      </c>
      <c r="B39" s="677" t="s">
        <v>4189</v>
      </c>
      <c r="C39" s="292">
        <v>7392</v>
      </c>
      <c r="D39" s="678">
        <v>1040</v>
      </c>
      <c r="E39" s="678">
        <v>0</v>
      </c>
      <c r="F39" s="679">
        <f t="shared" si="5"/>
        <v>8432</v>
      </c>
      <c r="G39" s="679">
        <f t="shared" si="6"/>
        <v>2464</v>
      </c>
      <c r="H39" s="679">
        <f t="shared" si="7"/>
        <v>1232</v>
      </c>
      <c r="I39" s="679">
        <f t="shared" si="8"/>
        <v>9856</v>
      </c>
      <c r="J39" s="679">
        <v>0</v>
      </c>
      <c r="K39" s="679">
        <f t="shared" si="9"/>
        <v>13552</v>
      </c>
    </row>
    <row r="40" spans="1:11" s="676" customFormat="1" ht="13.2">
      <c r="A40" s="341"/>
      <c r="B40" s="341"/>
      <c r="C40" s="685"/>
      <c r="D40" s="685"/>
      <c r="F40" s="685"/>
      <c r="G40" s="685"/>
      <c r="H40" s="685"/>
      <c r="I40" s="685"/>
      <c r="J40" s="685"/>
      <c r="K40" s="685"/>
    </row>
    <row r="41" spans="1:11" s="676" customFormat="1" ht="13.2">
      <c r="A41" s="341"/>
      <c r="B41" s="341"/>
      <c r="C41" s="685"/>
      <c r="D41" s="685"/>
      <c r="E41" s="685"/>
      <c r="F41" s="685"/>
      <c r="G41" s="685"/>
      <c r="H41" s="685"/>
      <c r="I41" s="685"/>
      <c r="J41" s="685"/>
      <c r="K41" s="685"/>
    </row>
    <row r="42" spans="1:11" s="676" customFormat="1" ht="13.2">
      <c r="A42" s="341"/>
      <c r="B42" s="685"/>
      <c r="C42" s="685"/>
      <c r="D42" s="685"/>
      <c r="E42" s="685"/>
      <c r="F42" s="685"/>
    </row>
    <row r="43" spans="1:11" s="676" customFormat="1" ht="15.75" customHeight="1">
      <c r="A43" s="685"/>
      <c r="B43" s="685"/>
      <c r="C43" s="685"/>
      <c r="D43" s="685"/>
      <c r="E43" s="685"/>
      <c r="F43" s="685"/>
    </row>
    <row r="44" spans="1:11" s="676" customFormat="1" ht="13.2">
      <c r="A44" s="341"/>
      <c r="B44" s="685"/>
      <c r="C44" s="685"/>
      <c r="D44" s="685"/>
      <c r="E44" s="685"/>
      <c r="F44" s="685"/>
    </row>
    <row r="45" spans="1:11" s="676" customFormat="1" ht="13.2">
      <c r="A45" s="341"/>
      <c r="B45" s="341"/>
      <c r="C45" s="341"/>
      <c r="D45" s="341"/>
      <c r="E45" s="341"/>
      <c r="F45" s="341"/>
    </row>
    <row r="46" spans="1:11" s="676" customFormat="1" ht="13.2">
      <c r="A46" s="341"/>
      <c r="B46" s="341"/>
      <c r="C46" s="341"/>
      <c r="D46" s="341"/>
      <c r="E46" s="341"/>
      <c r="F46" s="341"/>
      <c r="G46" s="341"/>
      <c r="H46" s="341"/>
      <c r="I46" s="341"/>
      <c r="J46" s="341"/>
      <c r="K46" s="341"/>
    </row>
    <row r="47" spans="1:11" s="676" customFormat="1" ht="13.2">
      <c r="A47" s="341"/>
      <c r="B47" s="341"/>
      <c r="C47" s="341"/>
      <c r="D47" s="341"/>
      <c r="E47" s="341"/>
      <c r="F47" s="341"/>
      <c r="G47" s="341"/>
      <c r="H47" s="341"/>
      <c r="I47" s="341"/>
      <c r="J47" s="341"/>
      <c r="K47" s="341"/>
    </row>
    <row r="48" spans="1:11" s="676" customFormat="1" ht="13.2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</row>
    <row r="49" spans="1:11" s="676" customFormat="1" ht="13.2">
      <c r="A49" s="341"/>
      <c r="B49" s="341"/>
      <c r="C49" s="341"/>
      <c r="D49" s="341"/>
      <c r="E49" s="341"/>
      <c r="F49" s="341"/>
      <c r="G49" s="341"/>
      <c r="H49" s="341"/>
      <c r="I49" s="341"/>
      <c r="J49" s="341"/>
      <c r="K49" s="341"/>
    </row>
  </sheetData>
  <mergeCells count="15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0:C20"/>
  </mergeCells>
  <printOptions horizontalCentered="1"/>
  <pageMargins left="0.59055118110236227" right="0.59055118110236227" top="1.1811023622047245" bottom="0.78740157480314965" header="0.39370078740157483" footer="0.39370078740157483"/>
  <pageSetup scale="7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07"/>
  <sheetViews>
    <sheetView showGridLines="0" workbookViewId="0"/>
  </sheetViews>
  <sheetFormatPr baseColWidth="10" defaultRowHeight="14.4"/>
  <cols>
    <col min="2" max="2" width="110.6640625" customWidth="1"/>
    <col min="3" max="3" width="15.6640625" customWidth="1"/>
  </cols>
  <sheetData>
    <row r="2" spans="2:3" ht="28.2" customHeight="1">
      <c r="B2" s="1231" t="s">
        <v>4069</v>
      </c>
      <c r="C2" s="1231"/>
    </row>
    <row r="3" spans="2:3">
      <c r="B3" s="9" t="s">
        <v>3850</v>
      </c>
      <c r="C3" s="13" t="s">
        <v>50</v>
      </c>
    </row>
    <row r="4" spans="2:3">
      <c r="B4" s="10" t="s">
        <v>100</v>
      </c>
      <c r="C4" s="14" t="s">
        <v>3940</v>
      </c>
    </row>
    <row r="5" spans="2:3">
      <c r="B5" s="11" t="s">
        <v>101</v>
      </c>
      <c r="C5" s="15" t="s">
        <v>3941</v>
      </c>
    </row>
    <row r="6" spans="2:3">
      <c r="B6" s="12" t="s">
        <v>102</v>
      </c>
      <c r="C6" s="16" t="s">
        <v>3941</v>
      </c>
    </row>
    <row r="7" spans="2:3">
      <c r="B7" s="11" t="s">
        <v>106</v>
      </c>
      <c r="C7" s="15" t="s">
        <v>3942</v>
      </c>
    </row>
    <row r="8" spans="2:3">
      <c r="B8" s="12" t="s">
        <v>108</v>
      </c>
      <c r="C8" s="16" t="s">
        <v>3942</v>
      </c>
    </row>
    <row r="9" spans="2:3">
      <c r="B9" s="11" t="s">
        <v>111</v>
      </c>
      <c r="C9" s="15" t="s">
        <v>3943</v>
      </c>
    </row>
    <row r="10" spans="2:3">
      <c r="B10" s="12" t="s">
        <v>112</v>
      </c>
      <c r="C10" s="16" t="s">
        <v>3943</v>
      </c>
    </row>
    <row r="11" spans="2:3">
      <c r="B11" s="11" t="s">
        <v>116</v>
      </c>
      <c r="C11" s="15" t="s">
        <v>3944</v>
      </c>
    </row>
    <row r="12" spans="2:3">
      <c r="B12" s="12" t="s">
        <v>118</v>
      </c>
      <c r="C12" s="16" t="s">
        <v>3944</v>
      </c>
    </row>
    <row r="13" spans="2:3">
      <c r="B13" s="11" t="s">
        <v>123</v>
      </c>
      <c r="C13" s="15" t="s">
        <v>3945</v>
      </c>
    </row>
    <row r="14" spans="2:3">
      <c r="B14" s="12" t="s">
        <v>124</v>
      </c>
      <c r="C14" s="16" t="s">
        <v>3945</v>
      </c>
    </row>
    <row r="15" spans="2:3">
      <c r="B15" s="10" t="s">
        <v>127</v>
      </c>
      <c r="C15" s="14" t="s">
        <v>3946</v>
      </c>
    </row>
    <row r="16" spans="2:3">
      <c r="B16" s="11" t="s">
        <v>128</v>
      </c>
      <c r="C16" s="15" t="s">
        <v>1166</v>
      </c>
    </row>
    <row r="17" spans="2:3">
      <c r="B17" s="12" t="s">
        <v>129</v>
      </c>
      <c r="C17" s="16" t="s">
        <v>1166</v>
      </c>
    </row>
    <row r="18" spans="2:3">
      <c r="B18" s="11" t="s">
        <v>166</v>
      </c>
      <c r="C18" s="15" t="s">
        <v>3947</v>
      </c>
    </row>
    <row r="19" spans="2:3">
      <c r="B19" s="12" t="s">
        <v>167</v>
      </c>
      <c r="C19" s="16" t="s">
        <v>3947</v>
      </c>
    </row>
    <row r="20" spans="2:3">
      <c r="B20" s="10" t="s">
        <v>183</v>
      </c>
      <c r="C20" s="14" t="s">
        <v>3948</v>
      </c>
    </row>
    <row r="21" spans="2:3">
      <c r="B21" s="11" t="s">
        <v>201</v>
      </c>
      <c r="C21" s="15" t="s">
        <v>3949</v>
      </c>
    </row>
    <row r="22" spans="2:3">
      <c r="B22" s="12" t="s">
        <v>202</v>
      </c>
      <c r="C22" s="16" t="s">
        <v>3949</v>
      </c>
    </row>
    <row r="23" spans="2:3">
      <c r="B23" s="11" t="s">
        <v>219</v>
      </c>
      <c r="C23" s="15" t="s">
        <v>573</v>
      </c>
    </row>
    <row r="24" spans="2:3">
      <c r="B24" s="12" t="s">
        <v>224</v>
      </c>
      <c r="C24" s="16" t="s">
        <v>573</v>
      </c>
    </row>
    <row r="25" spans="2:3">
      <c r="B25" s="11" t="s">
        <v>248</v>
      </c>
      <c r="C25" s="15" t="s">
        <v>3950</v>
      </c>
    </row>
    <row r="26" spans="2:3">
      <c r="B26" s="12" t="s">
        <v>250</v>
      </c>
      <c r="C26" s="16" t="s">
        <v>3951</v>
      </c>
    </row>
    <row r="27" spans="2:3">
      <c r="B27" s="12" t="s">
        <v>255</v>
      </c>
      <c r="C27" s="16" t="s">
        <v>3952</v>
      </c>
    </row>
    <row r="28" spans="2:3">
      <c r="B28" s="9" t="s">
        <v>49</v>
      </c>
      <c r="C28" s="13" t="s">
        <v>3853</v>
      </c>
    </row>
    <row r="29" spans="2:3">
      <c r="B29" s="12" t="s">
        <v>529</v>
      </c>
      <c r="C29" s="16" t="s">
        <v>529</v>
      </c>
    </row>
    <row r="30" spans="2:3">
      <c r="B30" s="12"/>
      <c r="C30" s="16"/>
    </row>
    <row r="31" spans="2:3">
      <c r="B31" s="12"/>
      <c r="C31" s="16"/>
    </row>
    <row r="32" spans="2:3">
      <c r="B32" s="9" t="s">
        <v>4093</v>
      </c>
      <c r="C32" s="13" t="s">
        <v>50</v>
      </c>
    </row>
    <row r="33" spans="2:3">
      <c r="B33" s="9" t="s">
        <v>49</v>
      </c>
      <c r="C33" s="35">
        <v>0</v>
      </c>
    </row>
    <row r="34" spans="2:3">
      <c r="B34" s="12"/>
      <c r="C34" s="16"/>
    </row>
    <row r="35" spans="2:3">
      <c r="B35" s="12"/>
      <c r="C35" s="16"/>
    </row>
    <row r="36" spans="2:3">
      <c r="B36" s="12" t="s">
        <v>529</v>
      </c>
      <c r="C36" s="16" t="s">
        <v>529</v>
      </c>
    </row>
    <row r="37" spans="2:3">
      <c r="B37" s="9" t="s">
        <v>3851</v>
      </c>
      <c r="C37" s="13" t="s">
        <v>50</v>
      </c>
    </row>
    <row r="38" spans="2:3">
      <c r="B38" s="10" t="s">
        <v>100</v>
      </c>
      <c r="C38" s="14" t="s">
        <v>3953</v>
      </c>
    </row>
    <row r="39" spans="2:3">
      <c r="B39" s="11" t="s">
        <v>101</v>
      </c>
      <c r="C39" s="15" t="s">
        <v>3954</v>
      </c>
    </row>
    <row r="40" spans="2:3">
      <c r="B40" s="12" t="s">
        <v>102</v>
      </c>
      <c r="C40" s="16" t="s">
        <v>3954</v>
      </c>
    </row>
    <row r="41" spans="2:3">
      <c r="B41" s="11" t="s">
        <v>106</v>
      </c>
      <c r="C41" s="15" t="s">
        <v>3955</v>
      </c>
    </row>
    <row r="42" spans="2:3">
      <c r="B42" s="12" t="s">
        <v>108</v>
      </c>
      <c r="C42" s="16" t="s">
        <v>3955</v>
      </c>
    </row>
    <row r="43" spans="2:3">
      <c r="B43" s="11" t="s">
        <v>111</v>
      </c>
      <c r="C43" s="15" t="s">
        <v>3956</v>
      </c>
    </row>
    <row r="44" spans="2:3">
      <c r="B44" s="12" t="s">
        <v>112</v>
      </c>
      <c r="C44" s="16" t="s">
        <v>3957</v>
      </c>
    </row>
    <row r="45" spans="2:3">
      <c r="B45" s="12" t="s">
        <v>113</v>
      </c>
      <c r="C45" s="16" t="s">
        <v>3958</v>
      </c>
    </row>
    <row r="46" spans="2:3">
      <c r="B46" s="12" t="s">
        <v>114</v>
      </c>
      <c r="C46" s="16" t="s">
        <v>3959</v>
      </c>
    </row>
    <row r="47" spans="2:3">
      <c r="B47" s="12" t="s">
        <v>115</v>
      </c>
      <c r="C47" s="16" t="s">
        <v>3960</v>
      </c>
    </row>
    <row r="48" spans="2:3">
      <c r="B48" s="11" t="s">
        <v>116</v>
      </c>
      <c r="C48" s="15" t="s">
        <v>3961</v>
      </c>
    </row>
    <row r="49" spans="2:3">
      <c r="B49" s="12" t="s">
        <v>118</v>
      </c>
      <c r="C49" s="16" t="s">
        <v>3962</v>
      </c>
    </row>
    <row r="50" spans="2:3">
      <c r="B50" s="12" t="s">
        <v>120</v>
      </c>
      <c r="C50" s="16" t="s">
        <v>3963</v>
      </c>
    </row>
    <row r="51" spans="2:3">
      <c r="B51" s="11" t="s">
        <v>123</v>
      </c>
      <c r="C51" s="15" t="s">
        <v>3964</v>
      </c>
    </row>
    <row r="52" spans="2:3">
      <c r="B52" s="12" t="s">
        <v>124</v>
      </c>
      <c r="C52" s="16" t="s">
        <v>3964</v>
      </c>
    </row>
    <row r="53" spans="2:3">
      <c r="B53" s="10" t="s">
        <v>127</v>
      </c>
      <c r="C53" s="14" t="s">
        <v>3965</v>
      </c>
    </row>
    <row r="54" spans="2:3">
      <c r="B54" s="11" t="s">
        <v>128</v>
      </c>
      <c r="C54" s="15" t="s">
        <v>3966</v>
      </c>
    </row>
    <row r="55" spans="2:3">
      <c r="B55" s="12" t="s">
        <v>129</v>
      </c>
      <c r="C55" s="16" t="s">
        <v>1804</v>
      </c>
    </row>
    <row r="56" spans="2:3">
      <c r="B56" s="12" t="s">
        <v>130</v>
      </c>
      <c r="C56" s="16" t="s">
        <v>607</v>
      </c>
    </row>
    <row r="57" spans="2:3">
      <c r="B57" s="12" t="s">
        <v>132</v>
      </c>
      <c r="C57" s="16" t="s">
        <v>590</v>
      </c>
    </row>
    <row r="58" spans="2:3">
      <c r="B58" s="12" t="s">
        <v>133</v>
      </c>
      <c r="C58" s="16" t="s">
        <v>590</v>
      </c>
    </row>
    <row r="59" spans="2:3">
      <c r="B59" s="12" t="s">
        <v>134</v>
      </c>
      <c r="C59" s="16" t="s">
        <v>590</v>
      </c>
    </row>
    <row r="60" spans="2:3">
      <c r="B60" s="11" t="s">
        <v>137</v>
      </c>
      <c r="C60" s="15" t="s">
        <v>2649</v>
      </c>
    </row>
    <row r="61" spans="2:3">
      <c r="B61" s="12" t="s">
        <v>138</v>
      </c>
      <c r="C61" s="16" t="s">
        <v>1928</v>
      </c>
    </row>
    <row r="62" spans="2:3">
      <c r="B62" s="12" t="s">
        <v>140</v>
      </c>
      <c r="C62" s="16" t="s">
        <v>590</v>
      </c>
    </row>
    <row r="63" spans="2:3">
      <c r="B63" s="11" t="s">
        <v>166</v>
      </c>
      <c r="C63" s="15" t="s">
        <v>2598</v>
      </c>
    </row>
    <row r="64" spans="2:3">
      <c r="B64" s="12" t="s">
        <v>167</v>
      </c>
      <c r="C64" s="16" t="s">
        <v>2598</v>
      </c>
    </row>
    <row r="65" spans="2:3">
      <c r="B65" s="11" t="s">
        <v>174</v>
      </c>
      <c r="C65" s="15" t="s">
        <v>595</v>
      </c>
    </row>
    <row r="66" spans="2:3" ht="27.6">
      <c r="B66" s="12" t="s">
        <v>178</v>
      </c>
      <c r="C66" s="16" t="s">
        <v>596</v>
      </c>
    </row>
    <row r="67" spans="2:3">
      <c r="B67" s="12" t="s">
        <v>180</v>
      </c>
      <c r="C67" s="16" t="s">
        <v>590</v>
      </c>
    </row>
    <row r="68" spans="2:3">
      <c r="B68" s="12" t="s">
        <v>182</v>
      </c>
      <c r="C68" s="16" t="s">
        <v>590</v>
      </c>
    </row>
    <row r="69" spans="2:3">
      <c r="B69" s="10" t="s">
        <v>183</v>
      </c>
      <c r="C69" s="14" t="s">
        <v>3967</v>
      </c>
    </row>
    <row r="70" spans="2:3">
      <c r="B70" s="11" t="s">
        <v>184</v>
      </c>
      <c r="C70" s="15" t="s">
        <v>1128</v>
      </c>
    </row>
    <row r="71" spans="2:3">
      <c r="B71" s="12" t="s">
        <v>185</v>
      </c>
      <c r="C71" s="16" t="s">
        <v>559</v>
      </c>
    </row>
    <row r="72" spans="2:3">
      <c r="B72" s="12" t="s">
        <v>187</v>
      </c>
      <c r="C72" s="16" t="s">
        <v>586</v>
      </c>
    </row>
    <row r="73" spans="2:3">
      <c r="B73" s="12" t="s">
        <v>188</v>
      </c>
      <c r="C73" s="16" t="s">
        <v>586</v>
      </c>
    </row>
    <row r="74" spans="2:3">
      <c r="B74" s="12" t="s">
        <v>191</v>
      </c>
      <c r="C74" s="16" t="s">
        <v>577</v>
      </c>
    </row>
    <row r="75" spans="2:3">
      <c r="B75" s="11" t="s">
        <v>193</v>
      </c>
      <c r="C75" s="15" t="s">
        <v>3968</v>
      </c>
    </row>
    <row r="76" spans="2:3">
      <c r="B76" s="12" t="s">
        <v>194</v>
      </c>
      <c r="C76" s="16" t="s">
        <v>1046</v>
      </c>
    </row>
    <row r="77" spans="2:3">
      <c r="B77" s="12" t="s">
        <v>197</v>
      </c>
      <c r="C77" s="16" t="s">
        <v>449</v>
      </c>
    </row>
    <row r="78" spans="2:3">
      <c r="B78" s="12" t="s">
        <v>200</v>
      </c>
      <c r="C78" s="16">
        <v>1</v>
      </c>
    </row>
    <row r="79" spans="2:3">
      <c r="B79" s="11" t="s">
        <v>201</v>
      </c>
      <c r="C79" s="15" t="s">
        <v>3969</v>
      </c>
    </row>
    <row r="80" spans="2:3">
      <c r="B80" s="12" t="s">
        <v>202</v>
      </c>
      <c r="C80" s="16" t="s">
        <v>364</v>
      </c>
    </row>
    <row r="81" spans="2:3" ht="27.6">
      <c r="B81" s="12" t="s">
        <v>204</v>
      </c>
      <c r="C81" s="16" t="s">
        <v>963</v>
      </c>
    </row>
    <row r="82" spans="2:3">
      <c r="B82" s="12" t="s">
        <v>205</v>
      </c>
      <c r="C82" s="16" t="s">
        <v>449</v>
      </c>
    </row>
    <row r="83" spans="2:3">
      <c r="B83" s="12" t="s">
        <v>206</v>
      </c>
      <c r="C83" s="16" t="s">
        <v>1437</v>
      </c>
    </row>
    <row r="84" spans="2:3">
      <c r="B84" s="12" t="s">
        <v>207</v>
      </c>
      <c r="C84" s="16" t="s">
        <v>1999</v>
      </c>
    </row>
    <row r="85" spans="2:3">
      <c r="B85" s="12" t="s">
        <v>209</v>
      </c>
      <c r="C85" s="16" t="s">
        <v>598</v>
      </c>
    </row>
    <row r="86" spans="2:3">
      <c r="B86" s="12" t="s">
        <v>210</v>
      </c>
      <c r="C86" s="16" t="s">
        <v>597</v>
      </c>
    </row>
    <row r="87" spans="2:3">
      <c r="B87" s="11" t="s">
        <v>211</v>
      </c>
      <c r="C87" s="15" t="s">
        <v>1999</v>
      </c>
    </row>
    <row r="88" spans="2:3">
      <c r="B88" s="12" t="s">
        <v>212</v>
      </c>
      <c r="C88" s="16" t="s">
        <v>453</v>
      </c>
    </row>
    <row r="89" spans="2:3">
      <c r="B89" s="12" t="s">
        <v>215</v>
      </c>
      <c r="C89" s="16" t="s">
        <v>595</v>
      </c>
    </row>
    <row r="90" spans="2:3">
      <c r="B90" s="11" t="s">
        <v>219</v>
      </c>
      <c r="C90" s="15" t="s">
        <v>642</v>
      </c>
    </row>
    <row r="91" spans="2:3">
      <c r="B91" s="12" t="s">
        <v>220</v>
      </c>
      <c r="C91" s="16" t="s">
        <v>612</v>
      </c>
    </row>
    <row r="92" spans="2:3" ht="27.6">
      <c r="B92" s="12" t="s">
        <v>221</v>
      </c>
      <c r="C92" s="16" t="s">
        <v>833</v>
      </c>
    </row>
    <row r="93" spans="2:3" ht="27.6">
      <c r="B93" s="12" t="s">
        <v>222</v>
      </c>
      <c r="C93" s="16" t="s">
        <v>490</v>
      </c>
    </row>
    <row r="94" spans="2:3">
      <c r="B94" s="12" t="s">
        <v>224</v>
      </c>
      <c r="C94" s="16" t="s">
        <v>596</v>
      </c>
    </row>
    <row r="95" spans="2:3">
      <c r="B95" s="12" t="s">
        <v>225</v>
      </c>
      <c r="C95" s="16" t="s">
        <v>453</v>
      </c>
    </row>
    <row r="96" spans="2:3">
      <c r="B96" s="12" t="s">
        <v>226</v>
      </c>
      <c r="C96" s="16" t="s">
        <v>590</v>
      </c>
    </row>
    <row r="97" spans="2:3">
      <c r="B97" s="11" t="s">
        <v>234</v>
      </c>
      <c r="C97" s="15" t="s">
        <v>3970</v>
      </c>
    </row>
    <row r="98" spans="2:3">
      <c r="B98" s="12" t="s">
        <v>235</v>
      </c>
      <c r="C98" s="16" t="s">
        <v>449</v>
      </c>
    </row>
    <row r="99" spans="2:3">
      <c r="B99" s="12" t="s">
        <v>236</v>
      </c>
      <c r="C99" s="16" t="s">
        <v>586</v>
      </c>
    </row>
    <row r="100" spans="2:3">
      <c r="B100" s="12" t="s">
        <v>238</v>
      </c>
      <c r="C100" s="16" t="s">
        <v>647</v>
      </c>
    </row>
    <row r="101" spans="2:3">
      <c r="B101" s="11" t="s">
        <v>242</v>
      </c>
      <c r="C101" s="15" t="s">
        <v>597</v>
      </c>
    </row>
    <row r="102" spans="2:3">
      <c r="B102" s="12" t="s">
        <v>244</v>
      </c>
      <c r="C102" s="16" t="s">
        <v>597</v>
      </c>
    </row>
    <row r="103" spans="2:3">
      <c r="B103" s="11" t="s">
        <v>248</v>
      </c>
      <c r="C103" s="15" t="s">
        <v>3971</v>
      </c>
    </row>
    <row r="104" spans="2:3">
      <c r="B104" s="12" t="s">
        <v>250</v>
      </c>
      <c r="C104" s="16" t="s">
        <v>1187</v>
      </c>
    </row>
    <row r="105" spans="2:3">
      <c r="B105" s="12" t="s">
        <v>253</v>
      </c>
      <c r="C105" s="16" t="s">
        <v>559</v>
      </c>
    </row>
    <row r="106" spans="2:3">
      <c r="B106" s="12" t="s">
        <v>255</v>
      </c>
      <c r="C106" s="16" t="s">
        <v>3972</v>
      </c>
    </row>
    <row r="107" spans="2:3">
      <c r="B107" s="10" t="s">
        <v>273</v>
      </c>
      <c r="C107" s="14" t="s">
        <v>3937</v>
      </c>
    </row>
    <row r="108" spans="2:3">
      <c r="B108" s="11" t="s">
        <v>274</v>
      </c>
      <c r="C108" s="15" t="s">
        <v>3938</v>
      </c>
    </row>
    <row r="109" spans="2:3">
      <c r="B109" s="12" t="s">
        <v>275</v>
      </c>
      <c r="C109" s="16" t="s">
        <v>1455</v>
      </c>
    </row>
    <row r="110" spans="2:3">
      <c r="B110" s="12" t="s">
        <v>278</v>
      </c>
      <c r="C110" s="16" t="s">
        <v>2023</v>
      </c>
    </row>
    <row r="111" spans="2:3">
      <c r="B111" s="12" t="s">
        <v>279</v>
      </c>
      <c r="C111" s="16" t="s">
        <v>467</v>
      </c>
    </row>
    <row r="112" spans="2:3">
      <c r="B112" s="11" t="s">
        <v>300</v>
      </c>
      <c r="C112" s="15" t="s">
        <v>899</v>
      </c>
    </row>
    <row r="113" spans="2:3">
      <c r="B113" s="12" t="s">
        <v>301</v>
      </c>
      <c r="C113" s="16" t="s">
        <v>449</v>
      </c>
    </row>
    <row r="114" spans="2:3">
      <c r="B114" s="12" t="s">
        <v>302</v>
      </c>
      <c r="C114" s="16" t="s">
        <v>598</v>
      </c>
    </row>
    <row r="115" spans="2:3">
      <c r="B115" s="10" t="s">
        <v>303</v>
      </c>
      <c r="C115" s="14" t="s">
        <v>3939</v>
      </c>
    </row>
    <row r="116" spans="2:3">
      <c r="B116" s="11" t="s">
        <v>304</v>
      </c>
      <c r="C116" s="15" t="s">
        <v>3939</v>
      </c>
    </row>
    <row r="117" spans="2:3">
      <c r="B117" s="12" t="s">
        <v>3857</v>
      </c>
      <c r="C117" s="16" t="s">
        <v>3939</v>
      </c>
    </row>
    <row r="118" spans="2:3">
      <c r="B118" s="9" t="s">
        <v>49</v>
      </c>
      <c r="C118" s="13" t="s">
        <v>3854</v>
      </c>
    </row>
    <row r="119" spans="2:3">
      <c r="B119" s="12" t="s">
        <v>529</v>
      </c>
      <c r="C119" s="16" t="s">
        <v>529</v>
      </c>
    </row>
    <row r="120" spans="2:3">
      <c r="B120" s="12" t="s">
        <v>529</v>
      </c>
      <c r="C120" s="16" t="s">
        <v>529</v>
      </c>
    </row>
    <row r="121" spans="2:3">
      <c r="B121" s="12" t="s">
        <v>529</v>
      </c>
      <c r="C121" s="16" t="s">
        <v>529</v>
      </c>
    </row>
    <row r="122" spans="2:3">
      <c r="B122" s="9" t="s">
        <v>3852</v>
      </c>
      <c r="C122" s="13" t="s">
        <v>50</v>
      </c>
    </row>
    <row r="123" spans="2:3">
      <c r="B123" s="10" t="s">
        <v>100</v>
      </c>
      <c r="C123" s="14" t="s">
        <v>3973</v>
      </c>
    </row>
    <row r="124" spans="2:3">
      <c r="B124" s="11" t="s">
        <v>101</v>
      </c>
      <c r="C124" s="15" t="s">
        <v>3974</v>
      </c>
    </row>
    <row r="125" spans="2:3">
      <c r="B125" s="12" t="s">
        <v>102</v>
      </c>
      <c r="C125" s="16" t="s">
        <v>3974</v>
      </c>
    </row>
    <row r="126" spans="2:3">
      <c r="B126" s="11" t="s">
        <v>106</v>
      </c>
      <c r="C126" s="15" t="s">
        <v>3975</v>
      </c>
    </row>
    <row r="127" spans="2:3">
      <c r="B127" s="12" t="s">
        <v>108</v>
      </c>
      <c r="C127" s="16" t="s">
        <v>3976</v>
      </c>
    </row>
    <row r="128" spans="2:3">
      <c r="B128" s="12" t="s">
        <v>109</v>
      </c>
      <c r="C128" s="16" t="s">
        <v>3862</v>
      </c>
    </row>
    <row r="129" spans="2:3">
      <c r="B129" s="12" t="s">
        <v>110</v>
      </c>
      <c r="C129" s="16" t="s">
        <v>3863</v>
      </c>
    </row>
    <row r="130" spans="2:3">
      <c r="B130" s="11" t="s">
        <v>111</v>
      </c>
      <c r="C130" s="15" t="s">
        <v>3977</v>
      </c>
    </row>
    <row r="131" spans="2:3">
      <c r="B131" s="12" t="s">
        <v>112</v>
      </c>
      <c r="C131" s="16" t="s">
        <v>3978</v>
      </c>
    </row>
    <row r="132" spans="2:3">
      <c r="B132" s="12" t="s">
        <v>113</v>
      </c>
      <c r="C132" s="16" t="s">
        <v>3979</v>
      </c>
    </row>
    <row r="133" spans="2:3">
      <c r="B133" s="12" t="s">
        <v>114</v>
      </c>
      <c r="C133" s="16" t="s">
        <v>3980</v>
      </c>
    </row>
    <row r="134" spans="2:3">
      <c r="B134" s="12" t="s">
        <v>115</v>
      </c>
      <c r="C134" s="16" t="s">
        <v>3981</v>
      </c>
    </row>
    <row r="135" spans="2:3">
      <c r="B135" s="11" t="s">
        <v>116</v>
      </c>
      <c r="C135" s="15" t="s">
        <v>3982</v>
      </c>
    </row>
    <row r="136" spans="2:3">
      <c r="B136" s="12" t="s">
        <v>118</v>
      </c>
      <c r="C136" s="16" t="s">
        <v>3983</v>
      </c>
    </row>
    <row r="137" spans="2:3">
      <c r="B137" s="12" t="s">
        <v>119</v>
      </c>
      <c r="C137" s="16" t="s">
        <v>3871</v>
      </c>
    </row>
    <row r="138" spans="2:3">
      <c r="B138" s="12" t="s">
        <v>120</v>
      </c>
      <c r="C138" s="16" t="s">
        <v>3984</v>
      </c>
    </row>
    <row r="139" spans="2:3">
      <c r="B139" s="11" t="s">
        <v>123</v>
      </c>
      <c r="C139" s="15" t="s">
        <v>3985</v>
      </c>
    </row>
    <row r="140" spans="2:3">
      <c r="B140" s="12" t="s">
        <v>124</v>
      </c>
      <c r="C140" s="16" t="s">
        <v>3985</v>
      </c>
    </row>
    <row r="141" spans="2:3">
      <c r="B141" s="10" t="s">
        <v>127</v>
      </c>
      <c r="C141" s="14" t="s">
        <v>3986</v>
      </c>
    </row>
    <row r="142" spans="2:3">
      <c r="B142" s="11" t="s">
        <v>128</v>
      </c>
      <c r="C142" s="15" t="s">
        <v>3987</v>
      </c>
    </row>
    <row r="143" spans="2:3">
      <c r="B143" s="12" t="s">
        <v>129</v>
      </c>
      <c r="C143" s="16" t="s">
        <v>3988</v>
      </c>
    </row>
    <row r="144" spans="2:3">
      <c r="B144" s="12" t="s">
        <v>132</v>
      </c>
      <c r="C144" s="16" t="s">
        <v>3989</v>
      </c>
    </row>
    <row r="145" spans="2:3">
      <c r="B145" s="12" t="s">
        <v>133</v>
      </c>
      <c r="C145" s="16" t="s">
        <v>3990</v>
      </c>
    </row>
    <row r="146" spans="2:3">
      <c r="B146" s="12" t="s">
        <v>134</v>
      </c>
      <c r="C146" s="16" t="s">
        <v>3991</v>
      </c>
    </row>
    <row r="147" spans="2:3">
      <c r="B147" s="11" t="s">
        <v>137</v>
      </c>
      <c r="C147" s="15" t="s">
        <v>3992</v>
      </c>
    </row>
    <row r="148" spans="2:3">
      <c r="B148" s="12" t="s">
        <v>138</v>
      </c>
      <c r="C148" s="16" t="s">
        <v>3993</v>
      </c>
    </row>
    <row r="149" spans="2:3">
      <c r="B149" s="12" t="s">
        <v>140</v>
      </c>
      <c r="C149" s="16" t="s">
        <v>3994</v>
      </c>
    </row>
    <row r="150" spans="2:3">
      <c r="B150" s="11" t="s">
        <v>148</v>
      </c>
      <c r="C150" s="15" t="s">
        <v>3883</v>
      </c>
    </row>
    <row r="151" spans="2:3">
      <c r="B151" s="12" t="s">
        <v>154</v>
      </c>
      <c r="C151" s="16" t="s">
        <v>3884</v>
      </c>
    </row>
    <row r="152" spans="2:3">
      <c r="B152" s="12" t="s">
        <v>156</v>
      </c>
      <c r="C152" s="16" t="s">
        <v>3885</v>
      </c>
    </row>
    <row r="153" spans="2:3">
      <c r="B153" s="12" t="s">
        <v>157</v>
      </c>
      <c r="C153" s="16" t="s">
        <v>3886</v>
      </c>
    </row>
    <row r="154" spans="2:3">
      <c r="B154" s="11" t="s">
        <v>158</v>
      </c>
      <c r="C154" s="15" t="s">
        <v>3887</v>
      </c>
    </row>
    <row r="155" spans="2:3">
      <c r="B155" s="12" t="s">
        <v>159</v>
      </c>
      <c r="C155" s="16" t="s">
        <v>3887</v>
      </c>
    </row>
    <row r="156" spans="2:3">
      <c r="B156" s="11" t="s">
        <v>166</v>
      </c>
      <c r="C156" s="15" t="s">
        <v>3995</v>
      </c>
    </row>
    <row r="157" spans="2:3">
      <c r="B157" s="12" t="s">
        <v>167</v>
      </c>
      <c r="C157" s="16" t="s">
        <v>3995</v>
      </c>
    </row>
    <row r="158" spans="2:3">
      <c r="B158" s="11" t="s">
        <v>168</v>
      </c>
      <c r="C158" s="15" t="s">
        <v>3889</v>
      </c>
    </row>
    <row r="159" spans="2:3">
      <c r="B159" s="12" t="s">
        <v>169</v>
      </c>
      <c r="C159" s="16" t="s">
        <v>3890</v>
      </c>
    </row>
    <row r="160" spans="2:3">
      <c r="B160" s="12" t="s">
        <v>170</v>
      </c>
      <c r="C160" s="16" t="s">
        <v>3891</v>
      </c>
    </row>
    <row r="161" spans="2:3">
      <c r="B161" s="11" t="s">
        <v>174</v>
      </c>
      <c r="C161" s="15" t="s">
        <v>3996</v>
      </c>
    </row>
    <row r="162" spans="2:3">
      <c r="B162" s="12" t="s">
        <v>175</v>
      </c>
      <c r="C162" s="16" t="s">
        <v>3893</v>
      </c>
    </row>
    <row r="163" spans="2:3">
      <c r="B163" s="12" t="s">
        <v>176</v>
      </c>
      <c r="C163" s="16" t="s">
        <v>3894</v>
      </c>
    </row>
    <row r="164" spans="2:3" ht="27.6">
      <c r="B164" s="12" t="s">
        <v>177</v>
      </c>
      <c r="C164" s="16" t="s">
        <v>3895</v>
      </c>
    </row>
    <row r="165" spans="2:3" ht="27.6">
      <c r="B165" s="12" t="s">
        <v>178</v>
      </c>
      <c r="C165" s="16" t="s">
        <v>3997</v>
      </c>
    </row>
    <row r="166" spans="2:3">
      <c r="B166" s="12" t="s">
        <v>180</v>
      </c>
      <c r="C166" s="16" t="s">
        <v>3998</v>
      </c>
    </row>
    <row r="167" spans="2:3">
      <c r="B167" s="10" t="s">
        <v>183</v>
      </c>
      <c r="C167" s="14" t="s">
        <v>3999</v>
      </c>
    </row>
    <row r="168" spans="2:3">
      <c r="B168" s="11" t="s">
        <v>184</v>
      </c>
      <c r="C168" s="15" t="s">
        <v>4000</v>
      </c>
    </row>
    <row r="169" spans="2:3">
      <c r="B169" s="12" t="s">
        <v>185</v>
      </c>
      <c r="C169" s="16" t="s">
        <v>4001</v>
      </c>
    </row>
    <row r="170" spans="2:3">
      <c r="B170" s="12" t="s">
        <v>187</v>
      </c>
      <c r="C170" s="16" t="s">
        <v>4002</v>
      </c>
    </row>
    <row r="171" spans="2:3">
      <c r="B171" s="12" t="s">
        <v>188</v>
      </c>
      <c r="C171" s="16" t="s">
        <v>4003</v>
      </c>
    </row>
    <row r="172" spans="2:3">
      <c r="B172" s="12" t="s">
        <v>189</v>
      </c>
      <c r="C172" s="16" t="s">
        <v>3903</v>
      </c>
    </row>
    <row r="173" spans="2:3">
      <c r="B173" s="12" t="s">
        <v>190</v>
      </c>
      <c r="C173" s="16" t="s">
        <v>3904</v>
      </c>
    </row>
    <row r="174" spans="2:3">
      <c r="B174" s="12" t="s">
        <v>191</v>
      </c>
      <c r="C174" s="16" t="s">
        <v>4004</v>
      </c>
    </row>
    <row r="175" spans="2:3">
      <c r="B175" s="12" t="s">
        <v>192</v>
      </c>
      <c r="C175" s="16" t="s">
        <v>3906</v>
      </c>
    </row>
    <row r="176" spans="2:3">
      <c r="B176" s="11" t="s">
        <v>193</v>
      </c>
      <c r="C176" s="15" t="s">
        <v>4005</v>
      </c>
    </row>
    <row r="177" spans="2:3">
      <c r="B177" s="12" t="s">
        <v>194</v>
      </c>
      <c r="C177" s="16" t="s">
        <v>4006</v>
      </c>
    </row>
    <row r="178" spans="2:3">
      <c r="B178" s="12" t="s">
        <v>195</v>
      </c>
      <c r="C178" s="16" t="s">
        <v>3909</v>
      </c>
    </row>
    <row r="179" spans="2:3">
      <c r="B179" s="12" t="s">
        <v>197</v>
      </c>
      <c r="C179" s="16" t="s">
        <v>4007</v>
      </c>
    </row>
    <row r="180" spans="2:3">
      <c r="B180" s="12" t="s">
        <v>199</v>
      </c>
      <c r="C180" s="16" t="s">
        <v>3911</v>
      </c>
    </row>
    <row r="181" spans="2:3">
      <c r="B181" s="11" t="s">
        <v>201</v>
      </c>
      <c r="C181" s="15" t="s">
        <v>4008</v>
      </c>
    </row>
    <row r="182" spans="2:3">
      <c r="B182" s="12" t="s">
        <v>202</v>
      </c>
      <c r="C182" s="16" t="s">
        <v>4009</v>
      </c>
    </row>
    <row r="183" spans="2:3" ht="27.6">
      <c r="B183" s="12" t="s">
        <v>204</v>
      </c>
      <c r="C183" s="16" t="s">
        <v>4010</v>
      </c>
    </row>
    <row r="184" spans="2:3">
      <c r="B184" s="12" t="s">
        <v>209</v>
      </c>
      <c r="C184" s="16" t="s">
        <v>4011</v>
      </c>
    </row>
    <row r="185" spans="2:3">
      <c r="B185" s="12" t="s">
        <v>210</v>
      </c>
      <c r="C185" s="16" t="s">
        <v>4012</v>
      </c>
    </row>
    <row r="186" spans="2:3">
      <c r="B186" s="11" t="s">
        <v>211</v>
      </c>
      <c r="C186" s="15" t="s">
        <v>4013</v>
      </c>
    </row>
    <row r="187" spans="2:3">
      <c r="B187" s="12" t="s">
        <v>212</v>
      </c>
      <c r="C187" s="16" t="s">
        <v>4014</v>
      </c>
    </row>
    <row r="188" spans="2:3">
      <c r="B188" s="12" t="s">
        <v>215</v>
      </c>
      <c r="C188" s="16" t="s">
        <v>3989</v>
      </c>
    </row>
    <row r="189" spans="2:3">
      <c r="B189" s="12" t="s">
        <v>217</v>
      </c>
      <c r="C189" s="16" t="s">
        <v>837</v>
      </c>
    </row>
    <row r="190" spans="2:3">
      <c r="B190" s="12" t="s">
        <v>218</v>
      </c>
      <c r="C190" s="16" t="s">
        <v>3920</v>
      </c>
    </row>
    <row r="191" spans="2:3">
      <c r="B191" s="11" t="s">
        <v>219</v>
      </c>
      <c r="C191" s="15" t="s">
        <v>4015</v>
      </c>
    </row>
    <row r="192" spans="2:3" ht="27.6">
      <c r="B192" s="12" t="s">
        <v>222</v>
      </c>
      <c r="C192" s="16" t="s">
        <v>4016</v>
      </c>
    </row>
    <row r="193" spans="2:3">
      <c r="B193" s="12" t="s">
        <v>224</v>
      </c>
      <c r="C193" s="16" t="s">
        <v>4017</v>
      </c>
    </row>
    <row r="194" spans="2:3">
      <c r="B194" s="12" t="s">
        <v>225</v>
      </c>
      <c r="C194" s="16" t="s">
        <v>4018</v>
      </c>
    </row>
    <row r="195" spans="2:3">
      <c r="B195" s="12" t="s">
        <v>226</v>
      </c>
      <c r="C195" s="16" t="s">
        <v>4019</v>
      </c>
    </row>
    <row r="196" spans="2:3">
      <c r="B196" s="12" t="s">
        <v>227</v>
      </c>
      <c r="C196" s="16" t="s">
        <v>3926</v>
      </c>
    </row>
    <row r="197" spans="2:3">
      <c r="B197" s="11" t="s">
        <v>228</v>
      </c>
      <c r="C197" s="15" t="s">
        <v>3927</v>
      </c>
    </row>
    <row r="198" spans="2:3" ht="27.6">
      <c r="B198" s="12" t="s">
        <v>230</v>
      </c>
      <c r="C198" s="16" t="s">
        <v>3928</v>
      </c>
    </row>
    <row r="199" spans="2:3">
      <c r="B199" s="12" t="s">
        <v>233</v>
      </c>
      <c r="C199" s="16" t="s">
        <v>3929</v>
      </c>
    </row>
    <row r="200" spans="2:3">
      <c r="B200" s="11" t="s">
        <v>234</v>
      </c>
      <c r="C200" s="15" t="s">
        <v>4020</v>
      </c>
    </row>
    <row r="201" spans="2:3">
      <c r="B201" s="12" t="s">
        <v>235</v>
      </c>
      <c r="C201" s="16" t="s">
        <v>4021</v>
      </c>
    </row>
    <row r="202" spans="2:3">
      <c r="B202" s="12" t="s">
        <v>236</v>
      </c>
      <c r="C202" s="16" t="s">
        <v>3891</v>
      </c>
    </row>
    <row r="203" spans="2:3">
      <c r="B203" s="12" t="s">
        <v>238</v>
      </c>
      <c r="C203" s="16" t="s">
        <v>4022</v>
      </c>
    </row>
    <row r="204" spans="2:3">
      <c r="B204" s="11" t="s">
        <v>248</v>
      </c>
      <c r="C204" s="15" t="s">
        <v>4023</v>
      </c>
    </row>
    <row r="205" spans="2:3">
      <c r="B205" s="12" t="s">
        <v>250</v>
      </c>
      <c r="C205" s="16" t="s">
        <v>4024</v>
      </c>
    </row>
    <row r="206" spans="2:3">
      <c r="B206" s="12" t="s">
        <v>255</v>
      </c>
      <c r="C206" s="16" t="s">
        <v>4025</v>
      </c>
    </row>
    <row r="207" spans="2:3">
      <c r="B207" s="9" t="s">
        <v>49</v>
      </c>
      <c r="C207" s="13" t="s">
        <v>3855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69"/>
  <sheetViews>
    <sheetView showGridLines="0" topLeftCell="A2" zoomScaleNormal="100" zoomScaleSheetLayoutView="90" workbookViewId="0"/>
  </sheetViews>
  <sheetFormatPr baseColWidth="10" defaultColWidth="11.44140625" defaultRowHeight="15"/>
  <cols>
    <col min="1" max="1" width="23.88671875" style="250" customWidth="1"/>
    <col min="2" max="2" width="61.6640625" style="250" bestFit="1" customWidth="1"/>
    <col min="3" max="3" width="17.88671875" style="250" customWidth="1"/>
    <col min="4" max="4" width="24.6640625" style="250" customWidth="1"/>
    <col min="5" max="5" width="23.33203125" style="250" customWidth="1"/>
    <col min="6" max="6" width="11.44140625" style="250"/>
    <col min="7" max="7" width="15.88671875" style="250" bestFit="1" customWidth="1"/>
    <col min="8" max="180" width="11.44140625" style="250"/>
    <col min="181" max="16384" width="11.44140625" style="526"/>
  </cols>
  <sheetData>
    <row r="1" spans="1:6">
      <c r="A1" s="373"/>
      <c r="B1" s="373"/>
      <c r="C1" s="373"/>
      <c r="D1" s="373"/>
      <c r="E1" s="373"/>
    </row>
    <row r="2" spans="1:6" ht="15.6">
      <c r="A2" s="1353" t="s">
        <v>4095</v>
      </c>
      <c r="B2" s="1353"/>
      <c r="C2" s="1353"/>
      <c r="D2" s="1353"/>
      <c r="E2" s="1353"/>
    </row>
    <row r="3" spans="1:6" ht="15.6">
      <c r="A3" s="1354" t="s">
        <v>8</v>
      </c>
      <c r="B3" s="1354"/>
      <c r="C3" s="1354"/>
      <c r="D3" s="1354"/>
      <c r="E3" s="1354"/>
    </row>
    <row r="4" spans="1:6" ht="15.6">
      <c r="A4" s="1354" t="s">
        <v>4903</v>
      </c>
      <c r="B4" s="1354"/>
      <c r="C4" s="1354"/>
      <c r="D4" s="1354"/>
      <c r="E4" s="1354"/>
    </row>
    <row r="5" spans="1:6" ht="15.6">
      <c r="A5" s="1354" t="s">
        <v>4156</v>
      </c>
      <c r="B5" s="1354"/>
      <c r="C5" s="1354"/>
      <c r="D5" s="1354"/>
      <c r="E5" s="1354"/>
    </row>
    <row r="6" spans="1:6" ht="15.6">
      <c r="A6" s="1355" t="s">
        <v>4157</v>
      </c>
      <c r="B6" s="1355"/>
      <c r="C6" s="1355"/>
      <c r="D6" s="1355"/>
      <c r="E6" s="1355"/>
    </row>
    <row r="7" spans="1:6">
      <c r="A7" s="526"/>
      <c r="B7" s="526"/>
      <c r="C7" s="526"/>
      <c r="D7" s="526"/>
      <c r="E7" s="526"/>
    </row>
    <row r="8" spans="1:6" s="49" customFormat="1" ht="15" customHeight="1">
      <c r="A8" s="1251" t="s">
        <v>4158</v>
      </c>
      <c r="B8" s="1251" t="s">
        <v>4159</v>
      </c>
      <c r="C8" s="1251" t="s">
        <v>4160</v>
      </c>
      <c r="D8" s="1252" t="s">
        <v>4161</v>
      </c>
      <c r="E8" s="1252" t="s">
        <v>4161</v>
      </c>
    </row>
    <row r="9" spans="1:6" s="49" customFormat="1" ht="15" customHeight="1">
      <c r="A9" s="1251" t="s">
        <v>4158</v>
      </c>
      <c r="B9" s="1251" t="s">
        <v>4159</v>
      </c>
      <c r="C9" s="1251" t="s">
        <v>4160</v>
      </c>
      <c r="D9" s="50" t="s">
        <v>4162</v>
      </c>
      <c r="E9" s="50" t="s">
        <v>4163</v>
      </c>
    </row>
    <row r="10" spans="1:6" s="49" customFormat="1" ht="15" customHeight="1">
      <c r="A10" s="686" t="s">
        <v>529</v>
      </c>
      <c r="B10" s="686" t="s">
        <v>529</v>
      </c>
      <c r="C10" s="687" t="s">
        <v>529</v>
      </c>
      <c r="D10" s="688" t="s">
        <v>529</v>
      </c>
      <c r="E10" s="688" t="s">
        <v>529</v>
      </c>
    </row>
    <row r="11" spans="1:6" s="49" customFormat="1" ht="15" customHeight="1">
      <c r="A11" s="1257" t="s">
        <v>4102</v>
      </c>
      <c r="B11" s="1257" t="s">
        <v>4102</v>
      </c>
      <c r="C11" s="689" t="s">
        <v>529</v>
      </c>
      <c r="D11" s="690" t="s">
        <v>529</v>
      </c>
      <c r="E11" s="690" t="s">
        <v>529</v>
      </c>
    </row>
    <row r="12" spans="1:6" s="381" customFormat="1" ht="13.8">
      <c r="A12" s="174" t="s">
        <v>6496</v>
      </c>
      <c r="B12" s="154" t="s">
        <v>4165</v>
      </c>
      <c r="C12" s="127">
        <v>1</v>
      </c>
      <c r="D12" s="258">
        <v>48892.04</v>
      </c>
      <c r="E12" s="258">
        <v>48892.04</v>
      </c>
      <c r="F12" s="691"/>
    </row>
    <row r="13" spans="1:6" s="381" customFormat="1" ht="13.8">
      <c r="A13" s="174" t="s">
        <v>6497</v>
      </c>
      <c r="B13" s="154" t="s">
        <v>6498</v>
      </c>
      <c r="C13" s="127">
        <v>1</v>
      </c>
      <c r="D13" s="258">
        <v>43721.440000000002</v>
      </c>
      <c r="E13" s="258">
        <v>43721.440000000002</v>
      </c>
      <c r="F13" s="691"/>
    </row>
    <row r="14" spans="1:6" s="381" customFormat="1" ht="13.8">
      <c r="A14" s="174" t="s">
        <v>6499</v>
      </c>
      <c r="B14" s="154" t="s">
        <v>4167</v>
      </c>
      <c r="C14" s="127">
        <v>1</v>
      </c>
      <c r="D14" s="258">
        <v>33853.01</v>
      </c>
      <c r="E14" s="258">
        <v>33853.01</v>
      </c>
      <c r="F14" s="691"/>
    </row>
    <row r="15" spans="1:6" s="381" customFormat="1" ht="13.8">
      <c r="A15" s="174" t="s">
        <v>6500</v>
      </c>
      <c r="B15" s="154" t="s">
        <v>6501</v>
      </c>
      <c r="C15" s="127">
        <v>1</v>
      </c>
      <c r="D15" s="258">
        <v>25056.81</v>
      </c>
      <c r="E15" s="258">
        <v>25056.81</v>
      </c>
      <c r="F15" s="691"/>
    </row>
    <row r="16" spans="1:6" s="381" customFormat="1" ht="13.8">
      <c r="A16" s="174" t="s">
        <v>6502</v>
      </c>
      <c r="B16" s="154" t="s">
        <v>6503</v>
      </c>
      <c r="C16" s="127">
        <v>1</v>
      </c>
      <c r="D16" s="258">
        <v>25056.81</v>
      </c>
      <c r="E16" s="258">
        <v>25056.81</v>
      </c>
      <c r="F16" s="691"/>
    </row>
    <row r="17" spans="1:180" s="381" customFormat="1" ht="13.8">
      <c r="A17" s="174" t="s">
        <v>6504</v>
      </c>
      <c r="B17" s="154" t="s">
        <v>6505</v>
      </c>
      <c r="C17" s="127">
        <v>1</v>
      </c>
      <c r="D17" s="258">
        <v>25056.81</v>
      </c>
      <c r="E17" s="258">
        <v>25056.81</v>
      </c>
      <c r="F17" s="691"/>
    </row>
    <row r="18" spans="1:180" s="381" customFormat="1" ht="13.8">
      <c r="A18" s="174" t="s">
        <v>6506</v>
      </c>
      <c r="B18" s="154" t="s">
        <v>6507</v>
      </c>
      <c r="C18" s="127">
        <v>1</v>
      </c>
      <c r="D18" s="258">
        <v>24467.65</v>
      </c>
      <c r="E18" s="258">
        <v>24467.65</v>
      </c>
      <c r="F18" s="691"/>
    </row>
    <row r="19" spans="1:180" s="381" customFormat="1" ht="13.8">
      <c r="A19" s="174" t="s">
        <v>6508</v>
      </c>
      <c r="B19" s="154" t="s">
        <v>4175</v>
      </c>
      <c r="C19" s="127">
        <v>1</v>
      </c>
      <c r="D19" s="258">
        <v>18947.25</v>
      </c>
      <c r="E19" s="258">
        <v>18947.25</v>
      </c>
      <c r="F19" s="691"/>
    </row>
    <row r="20" spans="1:180" s="381" customFormat="1" ht="13.8">
      <c r="A20" s="174" t="s">
        <v>6509</v>
      </c>
      <c r="B20" s="154" t="s">
        <v>6510</v>
      </c>
      <c r="C20" s="127">
        <v>1</v>
      </c>
      <c r="D20" s="258">
        <v>18947.25</v>
      </c>
      <c r="E20" s="258">
        <v>18947.25</v>
      </c>
      <c r="F20" s="691"/>
    </row>
    <row r="21" spans="1:180" s="381" customFormat="1" ht="13.8">
      <c r="A21" s="174" t="s">
        <v>6511</v>
      </c>
      <c r="B21" s="154" t="s">
        <v>6512</v>
      </c>
      <c r="C21" s="127">
        <v>1</v>
      </c>
      <c r="D21" s="258">
        <v>18947.25</v>
      </c>
      <c r="E21" s="258">
        <v>18947.25</v>
      </c>
      <c r="F21" s="691"/>
    </row>
    <row r="22" spans="1:180" s="382" customFormat="1" ht="13.8">
      <c r="A22" s="174" t="s">
        <v>6513</v>
      </c>
      <c r="B22" s="154" t="s">
        <v>6514</v>
      </c>
      <c r="C22" s="127">
        <v>1</v>
      </c>
      <c r="D22" s="258">
        <v>18947.25</v>
      </c>
      <c r="E22" s="258">
        <v>18947.25</v>
      </c>
      <c r="F22" s="69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B22" s="381"/>
      <c r="AC22" s="381"/>
      <c r="AD22" s="381"/>
      <c r="AE22" s="381"/>
      <c r="AF22" s="381"/>
      <c r="AG22" s="381"/>
      <c r="AH22" s="381"/>
      <c r="AI22" s="381"/>
      <c r="AJ22" s="381"/>
      <c r="AK22" s="381"/>
      <c r="AL22" s="381"/>
      <c r="AM22" s="381"/>
      <c r="AN22" s="381"/>
      <c r="AO22" s="381"/>
      <c r="AP22" s="381"/>
      <c r="AQ22" s="381"/>
      <c r="AR22" s="381"/>
      <c r="AS22" s="381"/>
      <c r="AT22" s="381"/>
      <c r="AU22" s="381"/>
      <c r="AV22" s="381"/>
      <c r="AW22" s="381"/>
      <c r="AX22" s="381"/>
      <c r="AY22" s="381"/>
      <c r="AZ22" s="381"/>
      <c r="BA22" s="381"/>
      <c r="BB22" s="381"/>
      <c r="BC22" s="381"/>
      <c r="BD22" s="381"/>
      <c r="BE22" s="381"/>
      <c r="BF22" s="381"/>
      <c r="BG22" s="381"/>
      <c r="BH22" s="381"/>
      <c r="BI22" s="381"/>
      <c r="BJ22" s="381"/>
      <c r="BK22" s="381"/>
      <c r="BL22" s="381"/>
      <c r="BM22" s="381"/>
      <c r="BN22" s="381"/>
      <c r="BO22" s="381"/>
      <c r="BP22" s="381"/>
      <c r="BQ22" s="381"/>
      <c r="BR22" s="381"/>
      <c r="BS22" s="381"/>
      <c r="BT22" s="381"/>
      <c r="BU22" s="381"/>
      <c r="BV22" s="381"/>
      <c r="BW22" s="381"/>
      <c r="BX22" s="381"/>
      <c r="BY22" s="381"/>
      <c r="BZ22" s="381"/>
      <c r="CA22" s="381"/>
      <c r="CB22" s="381"/>
      <c r="CC22" s="381"/>
      <c r="CD22" s="381"/>
      <c r="CE22" s="381"/>
      <c r="CF22" s="381"/>
      <c r="CG22" s="381"/>
      <c r="CH22" s="381"/>
      <c r="CI22" s="381"/>
      <c r="CJ22" s="381"/>
      <c r="CK22" s="381"/>
      <c r="CL22" s="381"/>
      <c r="CM22" s="381"/>
      <c r="CN22" s="381"/>
      <c r="CO22" s="381"/>
      <c r="CP22" s="381"/>
      <c r="CQ22" s="381"/>
      <c r="CR22" s="381"/>
      <c r="CS22" s="381"/>
      <c r="CT22" s="381"/>
      <c r="CU22" s="381"/>
      <c r="CV22" s="381"/>
      <c r="CW22" s="381"/>
      <c r="CX22" s="381"/>
      <c r="CY22" s="381"/>
      <c r="CZ22" s="381"/>
      <c r="DA22" s="381"/>
      <c r="DB22" s="381"/>
      <c r="DC22" s="381"/>
      <c r="DD22" s="381"/>
      <c r="DE22" s="381"/>
      <c r="DF22" s="381"/>
      <c r="DG22" s="381"/>
      <c r="DH22" s="381"/>
      <c r="DI22" s="381"/>
      <c r="DJ22" s="381"/>
      <c r="DK22" s="381"/>
      <c r="DL22" s="381"/>
      <c r="DM22" s="381"/>
      <c r="DN22" s="381"/>
      <c r="DO22" s="381"/>
      <c r="DP22" s="381"/>
      <c r="DQ22" s="381"/>
      <c r="DR22" s="381"/>
      <c r="DS22" s="381"/>
      <c r="DT22" s="381"/>
      <c r="DU22" s="381"/>
      <c r="DV22" s="381"/>
      <c r="DW22" s="381"/>
      <c r="DX22" s="381"/>
      <c r="DY22" s="381"/>
      <c r="DZ22" s="381"/>
      <c r="EA22" s="381"/>
      <c r="EB22" s="381"/>
      <c r="EC22" s="381"/>
      <c r="ED22" s="381"/>
      <c r="EE22" s="381"/>
      <c r="EF22" s="381"/>
      <c r="EG22" s="381"/>
      <c r="EH22" s="381"/>
      <c r="EI22" s="381"/>
      <c r="EJ22" s="381"/>
      <c r="EK22" s="381"/>
      <c r="EL22" s="381"/>
      <c r="EM22" s="381"/>
      <c r="EN22" s="381"/>
      <c r="EO22" s="381"/>
      <c r="EP22" s="381"/>
      <c r="EQ22" s="381"/>
      <c r="ER22" s="381"/>
      <c r="ES22" s="381"/>
      <c r="ET22" s="381"/>
      <c r="EU22" s="381"/>
      <c r="EV22" s="381"/>
      <c r="EW22" s="381"/>
      <c r="EX22" s="381"/>
      <c r="EY22" s="381"/>
      <c r="EZ22" s="381"/>
      <c r="FA22" s="381"/>
      <c r="FB22" s="381"/>
      <c r="FC22" s="381"/>
      <c r="FD22" s="381"/>
      <c r="FE22" s="381"/>
      <c r="FF22" s="381"/>
      <c r="FG22" s="381"/>
      <c r="FH22" s="381"/>
      <c r="FI22" s="381"/>
      <c r="FJ22" s="381"/>
      <c r="FK22" s="381"/>
      <c r="FL22" s="381"/>
      <c r="FM22" s="381"/>
      <c r="FN22" s="381"/>
      <c r="FO22" s="381"/>
      <c r="FP22" s="381"/>
      <c r="FQ22" s="381"/>
      <c r="FR22" s="381"/>
      <c r="FS22" s="381"/>
      <c r="FT22" s="381"/>
      <c r="FU22" s="381"/>
      <c r="FV22" s="381"/>
      <c r="FW22" s="381"/>
      <c r="FX22" s="381"/>
    </row>
    <row r="23" spans="1:180" s="382" customFormat="1" ht="13.8">
      <c r="A23" s="174" t="s">
        <v>6515</v>
      </c>
      <c r="B23" s="154" t="s">
        <v>6516</v>
      </c>
      <c r="C23" s="127">
        <v>1</v>
      </c>
      <c r="D23" s="258">
        <v>17827.95</v>
      </c>
      <c r="E23" s="258">
        <v>17827.95</v>
      </c>
      <c r="F23" s="69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  <c r="AD23" s="381"/>
      <c r="AE23" s="381"/>
      <c r="AF23" s="381"/>
      <c r="AG23" s="381"/>
      <c r="AH23" s="381"/>
      <c r="AI23" s="381"/>
      <c r="AJ23" s="381"/>
      <c r="AK23" s="381"/>
      <c r="AL23" s="381"/>
      <c r="AM23" s="381"/>
      <c r="AN23" s="381"/>
      <c r="AO23" s="381"/>
      <c r="AP23" s="381"/>
      <c r="AQ23" s="381"/>
      <c r="AR23" s="381"/>
      <c r="AS23" s="381"/>
      <c r="AT23" s="381"/>
      <c r="AU23" s="381"/>
      <c r="AV23" s="381"/>
      <c r="AW23" s="381"/>
      <c r="AX23" s="381"/>
      <c r="AY23" s="381"/>
      <c r="AZ23" s="381"/>
      <c r="BA23" s="381"/>
      <c r="BB23" s="381"/>
      <c r="BC23" s="381"/>
      <c r="BD23" s="381"/>
      <c r="BE23" s="381"/>
      <c r="BF23" s="381"/>
      <c r="BG23" s="381"/>
      <c r="BH23" s="381"/>
      <c r="BI23" s="381"/>
      <c r="BJ23" s="381"/>
      <c r="BK23" s="381"/>
      <c r="BL23" s="381"/>
      <c r="BM23" s="381"/>
      <c r="BN23" s="381"/>
      <c r="BO23" s="381"/>
      <c r="BP23" s="381"/>
      <c r="BQ23" s="381"/>
      <c r="BR23" s="381"/>
      <c r="BS23" s="381"/>
      <c r="BT23" s="381"/>
      <c r="BU23" s="381"/>
      <c r="BV23" s="381"/>
      <c r="BW23" s="381"/>
      <c r="BX23" s="381"/>
      <c r="BY23" s="381"/>
      <c r="BZ23" s="381"/>
      <c r="CA23" s="381"/>
      <c r="CB23" s="381"/>
      <c r="CC23" s="381"/>
      <c r="CD23" s="381"/>
      <c r="CE23" s="381"/>
      <c r="CF23" s="381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1"/>
      <c r="CZ23" s="381"/>
      <c r="DA23" s="381"/>
      <c r="DB23" s="381"/>
      <c r="DC23" s="381"/>
      <c r="DD23" s="381"/>
      <c r="DE23" s="381"/>
      <c r="DF23" s="381"/>
      <c r="DG23" s="381"/>
      <c r="DH23" s="381"/>
      <c r="DI23" s="381"/>
      <c r="DJ23" s="381"/>
      <c r="DK23" s="381"/>
      <c r="DL23" s="381"/>
      <c r="DM23" s="381"/>
      <c r="DN23" s="381"/>
      <c r="DO23" s="381"/>
      <c r="DP23" s="381"/>
      <c r="DQ23" s="381"/>
      <c r="DR23" s="381"/>
      <c r="DS23" s="381"/>
      <c r="DT23" s="381"/>
      <c r="DU23" s="381"/>
      <c r="DV23" s="381"/>
      <c r="DW23" s="381"/>
      <c r="DX23" s="381"/>
      <c r="DY23" s="381"/>
      <c r="DZ23" s="381"/>
      <c r="EA23" s="381"/>
      <c r="EB23" s="381"/>
      <c r="EC23" s="381"/>
      <c r="ED23" s="381"/>
      <c r="EE23" s="381"/>
      <c r="EF23" s="381"/>
      <c r="EG23" s="381"/>
      <c r="EH23" s="381"/>
      <c r="EI23" s="381"/>
      <c r="EJ23" s="381"/>
      <c r="EK23" s="381"/>
      <c r="EL23" s="381"/>
      <c r="EM23" s="381"/>
      <c r="EN23" s="381"/>
      <c r="EO23" s="381"/>
      <c r="EP23" s="381"/>
      <c r="EQ23" s="381"/>
      <c r="ER23" s="381"/>
      <c r="ES23" s="381"/>
      <c r="ET23" s="381"/>
      <c r="EU23" s="381"/>
      <c r="EV23" s="381"/>
      <c r="EW23" s="381"/>
      <c r="EX23" s="381"/>
      <c r="EY23" s="381"/>
      <c r="EZ23" s="381"/>
      <c r="FA23" s="381"/>
      <c r="FB23" s="381"/>
      <c r="FC23" s="381"/>
      <c r="FD23" s="381"/>
      <c r="FE23" s="381"/>
      <c r="FF23" s="381"/>
      <c r="FG23" s="381"/>
      <c r="FH23" s="381"/>
      <c r="FI23" s="381"/>
      <c r="FJ23" s="381"/>
      <c r="FK23" s="381"/>
      <c r="FL23" s="381"/>
      <c r="FM23" s="381"/>
      <c r="FN23" s="381"/>
      <c r="FO23" s="381"/>
      <c r="FP23" s="381"/>
      <c r="FQ23" s="381"/>
      <c r="FR23" s="381"/>
      <c r="FS23" s="381"/>
      <c r="FT23" s="381"/>
      <c r="FU23" s="381"/>
      <c r="FV23" s="381"/>
      <c r="FW23" s="381"/>
      <c r="FX23" s="381"/>
    </row>
    <row r="24" spans="1:180" s="382" customFormat="1" ht="13.8">
      <c r="A24" s="174" t="s">
        <v>6517</v>
      </c>
      <c r="B24" s="154" t="s">
        <v>6518</v>
      </c>
      <c r="C24" s="127">
        <v>1</v>
      </c>
      <c r="D24" s="258">
        <v>17827.95</v>
      </c>
      <c r="E24" s="258">
        <v>17827.95</v>
      </c>
      <c r="F24" s="69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  <c r="AZ24" s="381"/>
      <c r="BA24" s="381"/>
      <c r="BB24" s="381"/>
      <c r="BC24" s="381"/>
      <c r="BD24" s="381"/>
      <c r="BE24" s="381"/>
      <c r="BF24" s="381"/>
      <c r="BG24" s="381"/>
      <c r="BH24" s="381"/>
      <c r="BI24" s="381"/>
      <c r="BJ24" s="381"/>
      <c r="BK24" s="381"/>
      <c r="BL24" s="381"/>
      <c r="BM24" s="381"/>
      <c r="BN24" s="381"/>
      <c r="BO24" s="381"/>
      <c r="BP24" s="381"/>
      <c r="BQ24" s="381"/>
      <c r="BR24" s="381"/>
      <c r="BS24" s="381"/>
      <c r="BT24" s="381"/>
      <c r="BU24" s="381"/>
      <c r="BV24" s="381"/>
      <c r="BW24" s="381"/>
      <c r="BX24" s="381"/>
      <c r="BY24" s="381"/>
      <c r="BZ24" s="381"/>
      <c r="CA24" s="381"/>
      <c r="CB24" s="381"/>
      <c r="CC24" s="381"/>
      <c r="CD24" s="381"/>
      <c r="CE24" s="381"/>
      <c r="CF24" s="381"/>
      <c r="CG24" s="381"/>
      <c r="CH24" s="381"/>
      <c r="CI24" s="381"/>
      <c r="CJ24" s="381"/>
      <c r="CK24" s="381"/>
      <c r="CL24" s="381"/>
      <c r="CM24" s="381"/>
      <c r="CN24" s="381"/>
      <c r="CO24" s="381"/>
      <c r="CP24" s="381"/>
      <c r="CQ24" s="381"/>
      <c r="CR24" s="381"/>
      <c r="CS24" s="381"/>
      <c r="CT24" s="381"/>
      <c r="CU24" s="381"/>
      <c r="CV24" s="381"/>
      <c r="CW24" s="381"/>
      <c r="CX24" s="381"/>
      <c r="CY24" s="381"/>
      <c r="CZ24" s="381"/>
      <c r="DA24" s="381"/>
      <c r="DB24" s="381"/>
      <c r="DC24" s="381"/>
      <c r="DD24" s="381"/>
      <c r="DE24" s="381"/>
      <c r="DF24" s="381"/>
      <c r="DG24" s="381"/>
      <c r="DH24" s="381"/>
      <c r="DI24" s="381"/>
      <c r="DJ24" s="381"/>
      <c r="DK24" s="381"/>
      <c r="DL24" s="381"/>
      <c r="DM24" s="381"/>
      <c r="DN24" s="381"/>
      <c r="DO24" s="381"/>
      <c r="DP24" s="381"/>
      <c r="DQ24" s="381"/>
      <c r="DR24" s="381"/>
      <c r="DS24" s="381"/>
      <c r="DT24" s="381"/>
      <c r="DU24" s="381"/>
      <c r="DV24" s="381"/>
      <c r="DW24" s="381"/>
      <c r="DX24" s="381"/>
      <c r="DY24" s="381"/>
      <c r="DZ24" s="381"/>
      <c r="EA24" s="381"/>
      <c r="EB24" s="381"/>
      <c r="EC24" s="381"/>
      <c r="ED24" s="381"/>
      <c r="EE24" s="381"/>
      <c r="EF24" s="381"/>
      <c r="EG24" s="381"/>
      <c r="EH24" s="381"/>
      <c r="EI24" s="381"/>
      <c r="EJ24" s="381"/>
      <c r="EK24" s="381"/>
      <c r="EL24" s="381"/>
      <c r="EM24" s="381"/>
      <c r="EN24" s="381"/>
      <c r="EO24" s="381"/>
      <c r="EP24" s="381"/>
      <c r="EQ24" s="381"/>
      <c r="ER24" s="381"/>
      <c r="ES24" s="381"/>
      <c r="ET24" s="381"/>
      <c r="EU24" s="381"/>
      <c r="EV24" s="381"/>
      <c r="EW24" s="381"/>
      <c r="EX24" s="381"/>
      <c r="EY24" s="381"/>
      <c r="EZ24" s="381"/>
      <c r="FA24" s="381"/>
      <c r="FB24" s="381"/>
      <c r="FC24" s="381"/>
      <c r="FD24" s="381"/>
      <c r="FE24" s="381"/>
      <c r="FF24" s="381"/>
      <c r="FG24" s="381"/>
      <c r="FH24" s="381"/>
      <c r="FI24" s="381"/>
      <c r="FJ24" s="381"/>
      <c r="FK24" s="381"/>
      <c r="FL24" s="381"/>
      <c r="FM24" s="381"/>
      <c r="FN24" s="381"/>
      <c r="FO24" s="381"/>
      <c r="FP24" s="381"/>
      <c r="FQ24" s="381"/>
      <c r="FR24" s="381"/>
      <c r="FS24" s="381"/>
      <c r="FT24" s="381"/>
      <c r="FU24" s="381"/>
      <c r="FV24" s="381"/>
      <c r="FW24" s="381"/>
      <c r="FX24" s="381"/>
    </row>
    <row r="25" spans="1:180" s="382" customFormat="1" ht="13.8">
      <c r="A25" s="174" t="s">
        <v>6519</v>
      </c>
      <c r="B25" s="154" t="s">
        <v>5124</v>
      </c>
      <c r="C25" s="127">
        <v>1</v>
      </c>
      <c r="D25" s="258">
        <v>14262.15</v>
      </c>
      <c r="E25" s="258">
        <v>14262.15</v>
      </c>
      <c r="F25" s="69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1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1"/>
    </row>
    <row r="26" spans="1:180" s="382" customFormat="1" ht="13.8">
      <c r="A26" s="174" t="s">
        <v>6520</v>
      </c>
      <c r="B26" s="154" t="s">
        <v>4362</v>
      </c>
      <c r="C26" s="127">
        <v>1</v>
      </c>
      <c r="D26" s="258">
        <v>9912</v>
      </c>
      <c r="E26" s="258">
        <v>9912</v>
      </c>
      <c r="F26" s="69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381"/>
      <c r="AV26" s="381"/>
      <c r="AW26" s="381"/>
      <c r="AX26" s="381"/>
      <c r="AY26" s="381"/>
      <c r="AZ26" s="381"/>
      <c r="BA26" s="381"/>
      <c r="BB26" s="381"/>
      <c r="BC26" s="381"/>
      <c r="BD26" s="381"/>
      <c r="BE26" s="381"/>
      <c r="BF26" s="381"/>
      <c r="BG26" s="381"/>
      <c r="BH26" s="381"/>
      <c r="BI26" s="381"/>
      <c r="BJ26" s="381"/>
      <c r="BK26" s="381"/>
      <c r="BL26" s="381"/>
      <c r="BM26" s="381"/>
      <c r="BN26" s="381"/>
      <c r="BO26" s="381"/>
      <c r="BP26" s="381"/>
      <c r="BQ26" s="381"/>
      <c r="BR26" s="381"/>
      <c r="BS26" s="381"/>
      <c r="BT26" s="381"/>
      <c r="BU26" s="381"/>
      <c r="BV26" s="381"/>
      <c r="BW26" s="381"/>
      <c r="BX26" s="381"/>
      <c r="BY26" s="381"/>
      <c r="BZ26" s="381"/>
      <c r="CA26" s="381"/>
      <c r="CB26" s="381"/>
      <c r="CC26" s="381"/>
      <c r="CD26" s="381"/>
      <c r="CE26" s="381"/>
      <c r="CF26" s="381"/>
      <c r="CG26" s="381"/>
      <c r="CH26" s="381"/>
      <c r="CI26" s="381"/>
      <c r="CJ26" s="381"/>
      <c r="CK26" s="381"/>
      <c r="CL26" s="381"/>
      <c r="CM26" s="381"/>
      <c r="CN26" s="381"/>
      <c r="CO26" s="381"/>
      <c r="CP26" s="381"/>
      <c r="CQ26" s="381"/>
      <c r="CR26" s="381"/>
      <c r="CS26" s="381"/>
      <c r="CT26" s="381"/>
      <c r="CU26" s="381"/>
      <c r="CV26" s="381"/>
      <c r="CW26" s="381"/>
      <c r="CX26" s="381"/>
      <c r="CY26" s="381"/>
      <c r="CZ26" s="381"/>
      <c r="DA26" s="381"/>
      <c r="DB26" s="381"/>
      <c r="DC26" s="381"/>
      <c r="DD26" s="381"/>
      <c r="DE26" s="381"/>
      <c r="DF26" s="381"/>
      <c r="DG26" s="381"/>
      <c r="DH26" s="381"/>
      <c r="DI26" s="381"/>
      <c r="DJ26" s="381"/>
      <c r="DK26" s="381"/>
      <c r="DL26" s="381"/>
      <c r="DM26" s="381"/>
      <c r="DN26" s="381"/>
      <c r="DO26" s="381"/>
      <c r="DP26" s="381"/>
      <c r="DQ26" s="381"/>
      <c r="DR26" s="381"/>
      <c r="DS26" s="381"/>
      <c r="DT26" s="381"/>
      <c r="DU26" s="381"/>
      <c r="DV26" s="381"/>
      <c r="DW26" s="381"/>
      <c r="DX26" s="381"/>
      <c r="DY26" s="381"/>
      <c r="DZ26" s="381"/>
      <c r="EA26" s="381"/>
      <c r="EB26" s="381"/>
      <c r="EC26" s="381"/>
      <c r="ED26" s="381"/>
      <c r="EE26" s="381"/>
      <c r="EF26" s="381"/>
      <c r="EG26" s="381"/>
      <c r="EH26" s="381"/>
      <c r="EI26" s="381"/>
      <c r="EJ26" s="381"/>
      <c r="EK26" s="381"/>
      <c r="EL26" s="381"/>
      <c r="EM26" s="381"/>
      <c r="EN26" s="381"/>
      <c r="EO26" s="381"/>
      <c r="EP26" s="381"/>
      <c r="EQ26" s="381"/>
      <c r="ER26" s="381"/>
      <c r="ES26" s="381"/>
      <c r="ET26" s="381"/>
      <c r="EU26" s="381"/>
      <c r="EV26" s="381"/>
      <c r="EW26" s="381"/>
      <c r="EX26" s="381"/>
      <c r="EY26" s="381"/>
      <c r="EZ26" s="381"/>
      <c r="FA26" s="381"/>
      <c r="FB26" s="381"/>
      <c r="FC26" s="381"/>
      <c r="FD26" s="381"/>
      <c r="FE26" s="381"/>
      <c r="FF26" s="381"/>
      <c r="FG26" s="381"/>
      <c r="FH26" s="381"/>
      <c r="FI26" s="381"/>
      <c r="FJ26" s="381"/>
      <c r="FK26" s="381"/>
      <c r="FL26" s="381"/>
      <c r="FM26" s="381"/>
      <c r="FN26" s="381"/>
      <c r="FO26" s="381"/>
      <c r="FP26" s="381"/>
      <c r="FQ26" s="381"/>
      <c r="FR26" s="381"/>
      <c r="FS26" s="381"/>
      <c r="FT26" s="381"/>
      <c r="FU26" s="381"/>
      <c r="FV26" s="381"/>
      <c r="FW26" s="381"/>
      <c r="FX26" s="381"/>
    </row>
    <row r="27" spans="1:180" s="382" customFormat="1" ht="13.8">
      <c r="A27" s="174" t="s">
        <v>6521</v>
      </c>
      <c r="B27" s="154" t="s">
        <v>5440</v>
      </c>
      <c r="C27" s="127">
        <v>1</v>
      </c>
      <c r="D27" s="258">
        <v>9912</v>
      </c>
      <c r="E27" s="258">
        <v>9912</v>
      </c>
      <c r="F27" s="691"/>
      <c r="G27" s="381"/>
      <c r="H27" s="381"/>
      <c r="I27" s="381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1"/>
      <c r="AB27" s="381"/>
      <c r="AC27" s="381"/>
      <c r="AD27" s="381"/>
      <c r="AE27" s="381"/>
      <c r="AF27" s="381"/>
      <c r="AG27" s="381"/>
      <c r="AH27" s="381"/>
      <c r="AI27" s="381"/>
      <c r="AJ27" s="381"/>
      <c r="AK27" s="381"/>
      <c r="AL27" s="381"/>
      <c r="AM27" s="381"/>
      <c r="AN27" s="381"/>
      <c r="AO27" s="381"/>
      <c r="AP27" s="381"/>
      <c r="AQ27" s="381"/>
      <c r="AR27" s="381"/>
      <c r="AS27" s="381"/>
      <c r="AT27" s="381"/>
      <c r="AU27" s="381"/>
      <c r="AV27" s="381"/>
      <c r="AW27" s="381"/>
      <c r="AX27" s="381"/>
      <c r="AY27" s="381"/>
      <c r="AZ27" s="381"/>
      <c r="BA27" s="381"/>
      <c r="BB27" s="381"/>
      <c r="BC27" s="381"/>
      <c r="BD27" s="381"/>
      <c r="BE27" s="381"/>
      <c r="BF27" s="381"/>
      <c r="BG27" s="381"/>
      <c r="BH27" s="381"/>
      <c r="BI27" s="381"/>
      <c r="BJ27" s="381"/>
      <c r="BK27" s="381"/>
      <c r="BL27" s="381"/>
      <c r="BM27" s="381"/>
      <c r="BN27" s="381"/>
      <c r="BO27" s="381"/>
      <c r="BP27" s="381"/>
      <c r="BQ27" s="381"/>
      <c r="BR27" s="381"/>
      <c r="BS27" s="381"/>
      <c r="BT27" s="381"/>
      <c r="BU27" s="381"/>
      <c r="BV27" s="381"/>
      <c r="BW27" s="381"/>
      <c r="BX27" s="381"/>
      <c r="BY27" s="381"/>
      <c r="BZ27" s="381"/>
      <c r="CA27" s="381"/>
      <c r="CB27" s="381"/>
      <c r="CC27" s="381"/>
      <c r="CD27" s="381"/>
      <c r="CE27" s="381"/>
      <c r="CF27" s="381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1"/>
      <c r="CZ27" s="381"/>
      <c r="DA27" s="381"/>
      <c r="DB27" s="381"/>
      <c r="DC27" s="381"/>
      <c r="DD27" s="381"/>
      <c r="DE27" s="381"/>
      <c r="DF27" s="381"/>
      <c r="DG27" s="381"/>
      <c r="DH27" s="381"/>
      <c r="DI27" s="381"/>
      <c r="DJ27" s="381"/>
      <c r="DK27" s="381"/>
      <c r="DL27" s="381"/>
      <c r="DM27" s="381"/>
      <c r="DN27" s="381"/>
      <c r="DO27" s="381"/>
      <c r="DP27" s="381"/>
      <c r="DQ27" s="381"/>
      <c r="DR27" s="381"/>
      <c r="DS27" s="381"/>
      <c r="DT27" s="381"/>
      <c r="DU27" s="381"/>
      <c r="DV27" s="381"/>
      <c r="DW27" s="381"/>
      <c r="DX27" s="381"/>
      <c r="DY27" s="381"/>
      <c r="DZ27" s="381"/>
      <c r="EA27" s="381"/>
      <c r="EB27" s="381"/>
      <c r="EC27" s="381"/>
      <c r="ED27" s="381"/>
      <c r="EE27" s="381"/>
      <c r="EF27" s="381"/>
      <c r="EG27" s="381"/>
      <c r="EH27" s="381"/>
      <c r="EI27" s="381"/>
      <c r="EJ27" s="381"/>
      <c r="EK27" s="381"/>
      <c r="EL27" s="381"/>
      <c r="EM27" s="381"/>
      <c r="EN27" s="381"/>
      <c r="EO27" s="381"/>
      <c r="EP27" s="381"/>
      <c r="EQ27" s="381"/>
      <c r="ER27" s="381"/>
      <c r="ES27" s="381"/>
      <c r="ET27" s="381"/>
      <c r="EU27" s="381"/>
      <c r="EV27" s="381"/>
      <c r="EW27" s="381"/>
      <c r="EX27" s="381"/>
      <c r="EY27" s="381"/>
      <c r="EZ27" s="381"/>
      <c r="FA27" s="381"/>
      <c r="FB27" s="381"/>
      <c r="FC27" s="381"/>
      <c r="FD27" s="381"/>
      <c r="FE27" s="381"/>
      <c r="FF27" s="381"/>
      <c r="FG27" s="381"/>
      <c r="FH27" s="381"/>
      <c r="FI27" s="381"/>
      <c r="FJ27" s="381"/>
      <c r="FK27" s="381"/>
      <c r="FL27" s="381"/>
      <c r="FM27" s="381"/>
      <c r="FN27" s="381"/>
      <c r="FO27" s="381"/>
      <c r="FP27" s="381"/>
      <c r="FQ27" s="381"/>
      <c r="FR27" s="381"/>
      <c r="FS27" s="381"/>
      <c r="FT27" s="381"/>
      <c r="FU27" s="381"/>
      <c r="FV27" s="381"/>
      <c r="FW27" s="381"/>
      <c r="FX27" s="381"/>
    </row>
    <row r="28" spans="1:180" s="382" customFormat="1" ht="13.8">
      <c r="A28" s="174" t="s">
        <v>6522</v>
      </c>
      <c r="B28" s="154" t="s">
        <v>6523</v>
      </c>
      <c r="C28" s="127">
        <v>1</v>
      </c>
      <c r="D28" s="258">
        <v>9912</v>
      </c>
      <c r="E28" s="258">
        <v>9912</v>
      </c>
      <c r="F28" s="69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1"/>
      <c r="AK28" s="381"/>
      <c r="AL28" s="381"/>
      <c r="AM28" s="381"/>
      <c r="AN28" s="381"/>
      <c r="AO28" s="381"/>
      <c r="AP28" s="381"/>
      <c r="AQ28" s="381"/>
      <c r="AR28" s="381"/>
      <c r="AS28" s="381"/>
      <c r="AT28" s="381"/>
      <c r="AU28" s="381"/>
      <c r="AV28" s="381"/>
      <c r="AW28" s="381"/>
      <c r="AX28" s="381"/>
      <c r="AY28" s="381"/>
      <c r="AZ28" s="381"/>
      <c r="BA28" s="381"/>
      <c r="BB28" s="381"/>
      <c r="BC28" s="381"/>
      <c r="BD28" s="381"/>
      <c r="BE28" s="381"/>
      <c r="BF28" s="381"/>
      <c r="BG28" s="381"/>
      <c r="BH28" s="381"/>
      <c r="BI28" s="381"/>
      <c r="BJ28" s="381"/>
      <c r="BK28" s="381"/>
      <c r="BL28" s="381"/>
      <c r="BM28" s="381"/>
      <c r="BN28" s="381"/>
      <c r="BO28" s="381"/>
      <c r="BP28" s="381"/>
      <c r="BQ28" s="381"/>
      <c r="BR28" s="381"/>
      <c r="BS28" s="381"/>
      <c r="BT28" s="381"/>
      <c r="BU28" s="381"/>
      <c r="BV28" s="381"/>
      <c r="BW28" s="381"/>
      <c r="BX28" s="381"/>
      <c r="BY28" s="381"/>
      <c r="BZ28" s="381"/>
      <c r="CA28" s="381"/>
      <c r="CB28" s="381"/>
      <c r="CC28" s="381"/>
      <c r="CD28" s="381"/>
      <c r="CE28" s="381"/>
      <c r="CF28" s="381"/>
      <c r="CG28" s="381"/>
      <c r="CH28" s="381"/>
      <c r="CI28" s="381"/>
      <c r="CJ28" s="381"/>
      <c r="CK28" s="381"/>
      <c r="CL28" s="381"/>
      <c r="CM28" s="381"/>
      <c r="CN28" s="381"/>
      <c r="CO28" s="381"/>
      <c r="CP28" s="381"/>
      <c r="CQ28" s="381"/>
      <c r="CR28" s="381"/>
      <c r="CS28" s="381"/>
      <c r="CT28" s="381"/>
      <c r="CU28" s="381"/>
      <c r="CV28" s="381"/>
      <c r="CW28" s="381"/>
      <c r="CX28" s="381"/>
      <c r="CY28" s="381"/>
      <c r="CZ28" s="381"/>
      <c r="DA28" s="381"/>
      <c r="DB28" s="381"/>
      <c r="DC28" s="381"/>
      <c r="DD28" s="381"/>
      <c r="DE28" s="381"/>
      <c r="DF28" s="381"/>
      <c r="DG28" s="381"/>
      <c r="DH28" s="381"/>
      <c r="DI28" s="381"/>
      <c r="DJ28" s="381"/>
      <c r="DK28" s="381"/>
      <c r="DL28" s="381"/>
      <c r="DM28" s="381"/>
      <c r="DN28" s="381"/>
      <c r="DO28" s="381"/>
      <c r="DP28" s="381"/>
      <c r="DQ28" s="381"/>
      <c r="DR28" s="381"/>
      <c r="DS28" s="381"/>
      <c r="DT28" s="381"/>
      <c r="DU28" s="381"/>
      <c r="DV28" s="381"/>
      <c r="DW28" s="381"/>
      <c r="DX28" s="381"/>
      <c r="DY28" s="381"/>
      <c r="DZ28" s="381"/>
      <c r="EA28" s="381"/>
      <c r="EB28" s="381"/>
      <c r="EC28" s="381"/>
      <c r="ED28" s="381"/>
      <c r="EE28" s="381"/>
      <c r="EF28" s="381"/>
      <c r="EG28" s="381"/>
      <c r="EH28" s="381"/>
      <c r="EI28" s="381"/>
      <c r="EJ28" s="381"/>
      <c r="EK28" s="381"/>
      <c r="EL28" s="381"/>
      <c r="EM28" s="381"/>
      <c r="EN28" s="381"/>
      <c r="EO28" s="381"/>
      <c r="EP28" s="381"/>
      <c r="EQ28" s="381"/>
      <c r="ER28" s="381"/>
      <c r="ES28" s="381"/>
      <c r="ET28" s="381"/>
      <c r="EU28" s="381"/>
      <c r="EV28" s="381"/>
      <c r="EW28" s="381"/>
      <c r="EX28" s="381"/>
      <c r="EY28" s="381"/>
      <c r="EZ28" s="381"/>
      <c r="FA28" s="381"/>
      <c r="FB28" s="381"/>
      <c r="FC28" s="381"/>
      <c r="FD28" s="381"/>
      <c r="FE28" s="381"/>
      <c r="FF28" s="381"/>
      <c r="FG28" s="381"/>
      <c r="FH28" s="381"/>
      <c r="FI28" s="381"/>
      <c r="FJ28" s="381"/>
      <c r="FK28" s="381"/>
      <c r="FL28" s="381"/>
      <c r="FM28" s="381"/>
      <c r="FN28" s="381"/>
      <c r="FO28" s="381"/>
      <c r="FP28" s="381"/>
      <c r="FQ28" s="381"/>
      <c r="FR28" s="381"/>
      <c r="FS28" s="381"/>
      <c r="FT28" s="381"/>
      <c r="FU28" s="381"/>
      <c r="FV28" s="381"/>
      <c r="FW28" s="381"/>
      <c r="FX28" s="381"/>
    </row>
    <row r="29" spans="1:180" s="382" customFormat="1" ht="13.8">
      <c r="A29" s="174" t="s">
        <v>6524</v>
      </c>
      <c r="B29" s="154" t="s">
        <v>5358</v>
      </c>
      <c r="C29" s="127">
        <v>2</v>
      </c>
      <c r="D29" s="258">
        <v>9670.5</v>
      </c>
      <c r="E29" s="258">
        <v>9670.5</v>
      </c>
      <c r="F29" s="691"/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  <c r="AI29" s="381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381"/>
      <c r="BK29" s="381"/>
      <c r="BL29" s="381"/>
      <c r="BM29" s="381"/>
      <c r="BN29" s="381"/>
      <c r="BO29" s="381"/>
      <c r="BP29" s="381"/>
      <c r="BQ29" s="381"/>
      <c r="BR29" s="381"/>
      <c r="BS29" s="381"/>
      <c r="BT29" s="381"/>
      <c r="BU29" s="381"/>
      <c r="BV29" s="381"/>
      <c r="BW29" s="381"/>
      <c r="BX29" s="381"/>
      <c r="BY29" s="381"/>
      <c r="BZ29" s="381"/>
      <c r="CA29" s="381"/>
      <c r="CB29" s="381"/>
      <c r="CC29" s="381"/>
      <c r="CD29" s="381"/>
      <c r="CE29" s="381"/>
      <c r="CF29" s="38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1"/>
      <c r="CZ29" s="381"/>
      <c r="DA29" s="381"/>
      <c r="DB29" s="381"/>
      <c r="DC29" s="381"/>
      <c r="DD29" s="381"/>
      <c r="DE29" s="381"/>
      <c r="DF29" s="381"/>
      <c r="DG29" s="381"/>
      <c r="DH29" s="381"/>
      <c r="DI29" s="381"/>
      <c r="DJ29" s="381"/>
      <c r="DK29" s="381"/>
      <c r="DL29" s="381"/>
      <c r="DM29" s="381"/>
      <c r="DN29" s="381"/>
      <c r="DO29" s="381"/>
      <c r="DP29" s="381"/>
      <c r="DQ29" s="381"/>
      <c r="DR29" s="381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1"/>
      <c r="EJ29" s="381"/>
      <c r="EK29" s="381"/>
      <c r="EL29" s="381"/>
      <c r="EM29" s="381"/>
      <c r="EN29" s="381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1"/>
      <c r="FL29" s="381"/>
      <c r="FM29" s="381"/>
      <c r="FN29" s="381"/>
      <c r="FO29" s="381"/>
      <c r="FP29" s="381"/>
      <c r="FQ29" s="381"/>
      <c r="FR29" s="381"/>
      <c r="FS29" s="381"/>
      <c r="FT29" s="381"/>
      <c r="FU29" s="381"/>
      <c r="FV29" s="381"/>
      <c r="FW29" s="381"/>
      <c r="FX29" s="381"/>
    </row>
    <row r="30" spans="1:180" s="382" customFormat="1" ht="13.8">
      <c r="A30" s="174" t="s">
        <v>6525</v>
      </c>
      <c r="B30" s="154" t="s">
        <v>6526</v>
      </c>
      <c r="C30" s="127">
        <v>1</v>
      </c>
      <c r="D30" s="258">
        <v>6630.75</v>
      </c>
      <c r="E30" s="258">
        <v>6630.75</v>
      </c>
      <c r="F30" s="69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1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  <c r="FU30" s="381"/>
      <c r="FV30" s="381"/>
      <c r="FW30" s="381"/>
      <c r="FX30" s="381"/>
    </row>
    <row r="31" spans="1:180" ht="15.6">
      <c r="A31" s="526"/>
      <c r="B31" s="533" t="s">
        <v>4209</v>
      </c>
      <c r="C31" s="534">
        <f>SUM(C12:C30)</f>
        <v>20</v>
      </c>
      <c r="D31" s="692"/>
      <c r="E31" s="692"/>
      <c r="F31" s="693"/>
      <c r="G31" s="422"/>
    </row>
    <row r="32" spans="1:180" s="95" customFormat="1" ht="15.6">
      <c r="B32" s="61"/>
      <c r="C32" s="147"/>
      <c r="D32" s="692"/>
      <c r="E32" s="692"/>
      <c r="F32" s="693"/>
      <c r="G32" s="422"/>
    </row>
    <row r="33" spans="1:180">
      <c r="A33" s="228"/>
      <c r="B33" s="229"/>
      <c r="C33" s="402"/>
      <c r="D33" s="406"/>
      <c r="E33" s="406"/>
      <c r="F33" s="693"/>
      <c r="G33" s="422"/>
    </row>
    <row r="34" spans="1:180">
      <c r="A34" s="1256" t="s">
        <v>4103</v>
      </c>
      <c r="B34" s="1256" t="s">
        <v>4103</v>
      </c>
      <c r="C34" s="402"/>
      <c r="D34" s="406"/>
      <c r="E34" s="406"/>
      <c r="F34" s="693"/>
      <c r="G34" s="422"/>
    </row>
    <row r="35" spans="1:180" s="382" customFormat="1" ht="13.8">
      <c r="A35" s="174" t="s">
        <v>6527</v>
      </c>
      <c r="B35" s="126" t="s">
        <v>6528</v>
      </c>
      <c r="C35" s="127">
        <v>1</v>
      </c>
      <c r="D35" s="258">
        <v>24467.65</v>
      </c>
      <c r="E35" s="258">
        <v>24467.65</v>
      </c>
      <c r="F35" s="69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1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  <c r="FX35" s="381"/>
    </row>
    <row r="36" spans="1:180" s="382" customFormat="1" ht="13.8">
      <c r="A36" s="174" t="s">
        <v>6529</v>
      </c>
      <c r="B36" s="126" t="s">
        <v>6530</v>
      </c>
      <c r="C36" s="127">
        <v>1</v>
      </c>
      <c r="D36" s="258">
        <v>22755.79</v>
      </c>
      <c r="E36" s="258">
        <v>22755.79</v>
      </c>
      <c r="F36" s="69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81"/>
      <c r="EF36" s="381"/>
      <c r="EG36" s="381"/>
      <c r="EH36" s="381"/>
      <c r="EI36" s="381"/>
      <c r="EJ36" s="381"/>
      <c r="EK36" s="381"/>
      <c r="EL36" s="381"/>
      <c r="EM36" s="381"/>
      <c r="EN36" s="381"/>
      <c r="EO36" s="381"/>
      <c r="EP36" s="381"/>
      <c r="EQ36" s="381"/>
      <c r="ER36" s="381"/>
      <c r="ES36" s="381"/>
      <c r="ET36" s="381"/>
      <c r="EU36" s="381"/>
      <c r="EV36" s="381"/>
      <c r="EW36" s="381"/>
      <c r="EX36" s="381"/>
      <c r="EY36" s="381"/>
      <c r="EZ36" s="381"/>
      <c r="FA36" s="381"/>
      <c r="FB36" s="381"/>
      <c r="FC36" s="381"/>
      <c r="FD36" s="381"/>
      <c r="FE36" s="381"/>
      <c r="FF36" s="381"/>
      <c r="FG36" s="381"/>
      <c r="FH36" s="381"/>
      <c r="FI36" s="381"/>
      <c r="FJ36" s="381"/>
      <c r="FK36" s="381"/>
      <c r="FL36" s="381"/>
      <c r="FM36" s="381"/>
      <c r="FN36" s="381"/>
      <c r="FO36" s="381"/>
      <c r="FP36" s="381"/>
      <c r="FQ36" s="381"/>
      <c r="FR36" s="381"/>
      <c r="FS36" s="381"/>
      <c r="FT36" s="381"/>
      <c r="FU36" s="381"/>
      <c r="FV36" s="381"/>
      <c r="FW36" s="381"/>
      <c r="FX36" s="381"/>
    </row>
    <row r="37" spans="1:180" s="382" customFormat="1" ht="13.8">
      <c r="A37" s="174" t="s">
        <v>6531</v>
      </c>
      <c r="B37" s="126" t="s">
        <v>6532</v>
      </c>
      <c r="C37" s="127">
        <v>15</v>
      </c>
      <c r="D37" s="258">
        <v>19369.349999999999</v>
      </c>
      <c r="E37" s="258">
        <v>19369.349999999999</v>
      </c>
      <c r="F37" s="691"/>
      <c r="G37" s="381"/>
      <c r="H37" s="381"/>
      <c r="I37" s="381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  <c r="BM37" s="381"/>
      <c r="BN37" s="381"/>
      <c r="BO37" s="381"/>
      <c r="BP37" s="381"/>
      <c r="BQ37" s="381"/>
      <c r="BR37" s="381"/>
      <c r="BS37" s="381"/>
      <c r="BT37" s="381"/>
      <c r="BU37" s="381"/>
      <c r="BV37" s="381"/>
      <c r="BW37" s="381"/>
      <c r="BX37" s="381"/>
      <c r="BY37" s="381"/>
      <c r="BZ37" s="381"/>
      <c r="CA37" s="381"/>
      <c r="CB37" s="381"/>
      <c r="CC37" s="381"/>
      <c r="CD37" s="381"/>
      <c r="CE37" s="381"/>
      <c r="CF37" s="38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1"/>
      <c r="ER37" s="381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1"/>
      <c r="FL37" s="381"/>
      <c r="FM37" s="381"/>
      <c r="FN37" s="381"/>
      <c r="FO37" s="381"/>
      <c r="FP37" s="381"/>
      <c r="FQ37" s="381"/>
      <c r="FR37" s="381"/>
      <c r="FS37" s="381"/>
      <c r="FT37" s="381"/>
      <c r="FU37" s="381"/>
      <c r="FV37" s="381"/>
      <c r="FW37" s="381"/>
      <c r="FX37" s="381"/>
    </row>
    <row r="38" spans="1:180" s="382" customFormat="1" ht="13.8">
      <c r="A38" s="174" t="s">
        <v>6533</v>
      </c>
      <c r="B38" s="126" t="s">
        <v>6534</v>
      </c>
      <c r="C38" s="127">
        <v>10</v>
      </c>
      <c r="D38" s="258">
        <v>18744.599999999999</v>
      </c>
      <c r="E38" s="258">
        <v>18744.599999999999</v>
      </c>
      <c r="F38" s="691"/>
      <c r="G38" s="381"/>
      <c r="H38" s="381"/>
      <c r="I38" s="381"/>
      <c r="J38" s="381"/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1"/>
      <c r="AE38" s="381"/>
      <c r="AF38" s="381"/>
      <c r="AG38" s="381"/>
      <c r="AH38" s="381"/>
      <c r="AI38" s="381"/>
      <c r="AJ38" s="381"/>
      <c r="AK38" s="381"/>
      <c r="AL38" s="381"/>
      <c r="AM38" s="381"/>
      <c r="AN38" s="381"/>
      <c r="AO38" s="381"/>
      <c r="AP38" s="381"/>
      <c r="AQ38" s="381"/>
      <c r="AR38" s="381"/>
      <c r="AS38" s="381"/>
      <c r="AT38" s="381"/>
      <c r="AU38" s="381"/>
      <c r="AV38" s="381"/>
      <c r="AW38" s="381"/>
      <c r="AX38" s="381"/>
      <c r="AY38" s="381"/>
      <c r="AZ38" s="381"/>
      <c r="BA38" s="381"/>
      <c r="BB38" s="381"/>
      <c r="BC38" s="381"/>
      <c r="BD38" s="381"/>
      <c r="BE38" s="381"/>
      <c r="BF38" s="381"/>
      <c r="BG38" s="381"/>
      <c r="BH38" s="381"/>
      <c r="BI38" s="381"/>
      <c r="BJ38" s="381"/>
      <c r="BK38" s="381"/>
      <c r="BL38" s="381"/>
      <c r="BM38" s="381"/>
      <c r="BN38" s="381"/>
      <c r="BO38" s="381"/>
      <c r="BP38" s="381"/>
      <c r="BQ38" s="381"/>
      <c r="BR38" s="381"/>
      <c r="BS38" s="381"/>
      <c r="BT38" s="381"/>
      <c r="BU38" s="381"/>
      <c r="BV38" s="381"/>
      <c r="BW38" s="381"/>
      <c r="BX38" s="381"/>
      <c r="BY38" s="381"/>
      <c r="BZ38" s="381"/>
      <c r="CA38" s="381"/>
      <c r="CB38" s="381"/>
      <c r="CC38" s="381"/>
      <c r="CD38" s="381"/>
      <c r="CE38" s="381"/>
      <c r="CF38" s="381"/>
      <c r="CG38" s="381"/>
      <c r="CH38" s="381"/>
      <c r="CI38" s="381"/>
      <c r="CJ38" s="381"/>
      <c r="CK38" s="381"/>
      <c r="CL38" s="381"/>
      <c r="CM38" s="381"/>
      <c r="CN38" s="381"/>
      <c r="CO38" s="381"/>
      <c r="CP38" s="381"/>
      <c r="CQ38" s="381"/>
      <c r="CR38" s="381"/>
      <c r="CS38" s="381"/>
      <c r="CT38" s="381"/>
      <c r="CU38" s="381"/>
      <c r="CV38" s="381"/>
      <c r="CW38" s="381"/>
      <c r="CX38" s="381"/>
      <c r="CY38" s="381"/>
      <c r="CZ38" s="381"/>
      <c r="DA38" s="381"/>
      <c r="DB38" s="381"/>
      <c r="DC38" s="381"/>
      <c r="DD38" s="381"/>
      <c r="DE38" s="381"/>
      <c r="DF38" s="381"/>
      <c r="DG38" s="381"/>
      <c r="DH38" s="381"/>
      <c r="DI38" s="381"/>
      <c r="DJ38" s="381"/>
      <c r="DK38" s="381"/>
      <c r="DL38" s="381"/>
      <c r="DM38" s="381"/>
      <c r="DN38" s="381"/>
      <c r="DO38" s="381"/>
      <c r="DP38" s="381"/>
      <c r="DQ38" s="381"/>
      <c r="DR38" s="381"/>
      <c r="DS38" s="381"/>
      <c r="DT38" s="381"/>
      <c r="DU38" s="381"/>
      <c r="DV38" s="381"/>
      <c r="DW38" s="381"/>
      <c r="DX38" s="381"/>
      <c r="DY38" s="381"/>
      <c r="DZ38" s="381"/>
      <c r="EA38" s="381"/>
      <c r="EB38" s="381"/>
      <c r="EC38" s="381"/>
      <c r="ED38" s="381"/>
      <c r="EE38" s="381"/>
      <c r="EF38" s="381"/>
      <c r="EG38" s="381"/>
      <c r="EH38" s="381"/>
      <c r="EI38" s="381"/>
      <c r="EJ38" s="381"/>
      <c r="EK38" s="381"/>
      <c r="EL38" s="381"/>
      <c r="EM38" s="381"/>
      <c r="EN38" s="381"/>
      <c r="EO38" s="381"/>
      <c r="EP38" s="381"/>
      <c r="EQ38" s="381"/>
      <c r="ER38" s="381"/>
      <c r="ES38" s="381"/>
      <c r="ET38" s="381"/>
      <c r="EU38" s="381"/>
      <c r="EV38" s="381"/>
      <c r="EW38" s="381"/>
      <c r="EX38" s="381"/>
      <c r="EY38" s="381"/>
      <c r="EZ38" s="381"/>
      <c r="FA38" s="381"/>
      <c r="FB38" s="381"/>
      <c r="FC38" s="381"/>
      <c r="FD38" s="381"/>
      <c r="FE38" s="381"/>
      <c r="FF38" s="381"/>
      <c r="FG38" s="381"/>
      <c r="FH38" s="381"/>
      <c r="FI38" s="381"/>
      <c r="FJ38" s="381"/>
      <c r="FK38" s="381"/>
      <c r="FL38" s="381"/>
      <c r="FM38" s="381"/>
      <c r="FN38" s="381"/>
      <c r="FO38" s="381"/>
      <c r="FP38" s="381"/>
      <c r="FQ38" s="381"/>
      <c r="FR38" s="381"/>
      <c r="FS38" s="381"/>
      <c r="FT38" s="381"/>
      <c r="FU38" s="381"/>
      <c r="FV38" s="381"/>
      <c r="FW38" s="381"/>
      <c r="FX38" s="381"/>
    </row>
    <row r="39" spans="1:180" s="382" customFormat="1" ht="13.8">
      <c r="A39" s="174" t="s">
        <v>6535</v>
      </c>
      <c r="B39" s="126" t="s">
        <v>6536</v>
      </c>
      <c r="C39" s="127">
        <v>34</v>
      </c>
      <c r="D39" s="258">
        <v>18367.650000000001</v>
      </c>
      <c r="E39" s="258">
        <v>18367.650000000001</v>
      </c>
      <c r="F39" s="691"/>
      <c r="G39" s="381"/>
      <c r="H39" s="381"/>
      <c r="I39" s="381"/>
      <c r="J39" s="381"/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1"/>
      <c r="W39" s="381"/>
      <c r="X39" s="381"/>
      <c r="Y39" s="381"/>
      <c r="Z39" s="381"/>
      <c r="AA39" s="381"/>
      <c r="AB39" s="381"/>
      <c r="AC39" s="381"/>
      <c r="AD39" s="381"/>
      <c r="AE39" s="381"/>
      <c r="AF39" s="381"/>
      <c r="AG39" s="381"/>
      <c r="AH39" s="381"/>
      <c r="AI39" s="381"/>
      <c r="AJ39" s="381"/>
      <c r="AK39" s="381"/>
      <c r="AL39" s="381"/>
      <c r="AM39" s="381"/>
      <c r="AN39" s="381"/>
      <c r="AO39" s="381"/>
      <c r="AP39" s="381"/>
      <c r="AQ39" s="381"/>
      <c r="AR39" s="381"/>
      <c r="AS39" s="381"/>
      <c r="AT39" s="381"/>
      <c r="AU39" s="381"/>
      <c r="AV39" s="381"/>
      <c r="AW39" s="381"/>
      <c r="AX39" s="381"/>
      <c r="AY39" s="381"/>
      <c r="AZ39" s="381"/>
      <c r="BA39" s="381"/>
      <c r="BB39" s="381"/>
      <c r="BC39" s="381"/>
      <c r="BD39" s="381"/>
      <c r="BE39" s="381"/>
      <c r="BF39" s="381"/>
      <c r="BG39" s="381"/>
      <c r="BH39" s="381"/>
      <c r="BI39" s="381"/>
      <c r="BJ39" s="381"/>
      <c r="BK39" s="381"/>
      <c r="BL39" s="381"/>
      <c r="BM39" s="381"/>
      <c r="BN39" s="381"/>
      <c r="BO39" s="381"/>
      <c r="BP39" s="381"/>
      <c r="BQ39" s="381"/>
      <c r="BR39" s="381"/>
      <c r="BS39" s="381"/>
      <c r="BT39" s="381"/>
      <c r="BU39" s="381"/>
      <c r="BV39" s="381"/>
      <c r="BW39" s="381"/>
      <c r="BX39" s="381"/>
      <c r="BY39" s="381"/>
      <c r="BZ39" s="381"/>
      <c r="CA39" s="381"/>
      <c r="CB39" s="381"/>
      <c r="CC39" s="381"/>
      <c r="CD39" s="381"/>
      <c r="CE39" s="381"/>
      <c r="CF39" s="381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1"/>
      <c r="CZ39" s="381"/>
      <c r="DA39" s="381"/>
      <c r="DB39" s="381"/>
      <c r="DC39" s="381"/>
      <c r="DD39" s="381"/>
      <c r="DE39" s="381"/>
      <c r="DF39" s="381"/>
      <c r="DG39" s="381"/>
      <c r="DH39" s="381"/>
      <c r="DI39" s="381"/>
      <c r="DJ39" s="381"/>
      <c r="DK39" s="381"/>
      <c r="DL39" s="381"/>
      <c r="DM39" s="381"/>
      <c r="DN39" s="381"/>
      <c r="DO39" s="381"/>
      <c r="DP39" s="381"/>
      <c r="DQ39" s="381"/>
      <c r="DR39" s="381"/>
      <c r="DS39" s="381"/>
      <c r="DT39" s="381"/>
      <c r="DU39" s="381"/>
      <c r="DV39" s="381"/>
      <c r="DW39" s="381"/>
      <c r="DX39" s="381"/>
      <c r="DY39" s="381"/>
      <c r="DZ39" s="381"/>
      <c r="EA39" s="381"/>
      <c r="EB39" s="381"/>
      <c r="EC39" s="381"/>
      <c r="ED39" s="381"/>
      <c r="EE39" s="381"/>
      <c r="EF39" s="381"/>
      <c r="EG39" s="381"/>
      <c r="EH39" s="381"/>
      <c r="EI39" s="381"/>
      <c r="EJ39" s="381"/>
      <c r="EK39" s="381"/>
      <c r="EL39" s="381"/>
      <c r="EM39" s="381"/>
      <c r="EN39" s="381"/>
      <c r="EO39" s="381"/>
      <c r="EP39" s="381"/>
      <c r="EQ39" s="381"/>
      <c r="ER39" s="381"/>
      <c r="ES39" s="381"/>
      <c r="ET39" s="381"/>
      <c r="EU39" s="381"/>
      <c r="EV39" s="381"/>
      <c r="EW39" s="381"/>
      <c r="EX39" s="381"/>
      <c r="EY39" s="381"/>
      <c r="EZ39" s="381"/>
      <c r="FA39" s="381"/>
      <c r="FB39" s="381"/>
      <c r="FC39" s="381"/>
      <c r="FD39" s="381"/>
      <c r="FE39" s="381"/>
      <c r="FF39" s="381"/>
      <c r="FG39" s="381"/>
      <c r="FH39" s="381"/>
      <c r="FI39" s="381"/>
      <c r="FJ39" s="381"/>
      <c r="FK39" s="381"/>
      <c r="FL39" s="381"/>
      <c r="FM39" s="381"/>
      <c r="FN39" s="381"/>
      <c r="FO39" s="381"/>
      <c r="FP39" s="381"/>
      <c r="FQ39" s="381"/>
      <c r="FR39" s="381"/>
      <c r="FS39" s="381"/>
      <c r="FT39" s="381"/>
      <c r="FU39" s="381"/>
      <c r="FV39" s="381"/>
      <c r="FW39" s="381"/>
      <c r="FX39" s="381"/>
    </row>
    <row r="40" spans="1:180" s="382" customFormat="1" ht="13.8">
      <c r="A40" s="174" t="s">
        <v>6537</v>
      </c>
      <c r="B40" s="126" t="s">
        <v>6538</v>
      </c>
      <c r="C40" s="127">
        <v>2</v>
      </c>
      <c r="D40" s="258">
        <v>13086.15</v>
      </c>
      <c r="E40" s="258">
        <v>13086.15</v>
      </c>
      <c r="F40" s="69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1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1"/>
    </row>
    <row r="41" spans="1:180" s="382" customFormat="1" ht="13.8">
      <c r="A41" s="174" t="s">
        <v>6539</v>
      </c>
      <c r="B41" s="126" t="s">
        <v>6432</v>
      </c>
      <c r="C41" s="127">
        <v>1</v>
      </c>
      <c r="D41" s="258">
        <v>10749.9</v>
      </c>
      <c r="E41" s="258">
        <v>10749.9</v>
      </c>
      <c r="F41" s="69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1"/>
      <c r="Z41" s="381"/>
      <c r="AA41" s="381"/>
      <c r="AB41" s="381"/>
      <c r="AC41" s="381"/>
      <c r="AD41" s="381"/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  <c r="AZ41" s="381"/>
      <c r="BA41" s="381"/>
      <c r="BB41" s="381"/>
      <c r="BC41" s="381"/>
      <c r="BD41" s="381"/>
      <c r="BE41" s="381"/>
      <c r="BF41" s="381"/>
      <c r="BG41" s="381"/>
      <c r="BH41" s="381"/>
      <c r="BI41" s="381"/>
      <c r="BJ41" s="381"/>
      <c r="BK41" s="381"/>
      <c r="BL41" s="381"/>
      <c r="BM41" s="381"/>
      <c r="BN41" s="381"/>
      <c r="BO41" s="381"/>
      <c r="BP41" s="381"/>
      <c r="BQ41" s="381"/>
      <c r="BR41" s="381"/>
      <c r="BS41" s="381"/>
      <c r="BT41" s="381"/>
      <c r="BU41" s="381"/>
      <c r="BV41" s="381"/>
      <c r="BW41" s="381"/>
      <c r="BX41" s="381"/>
      <c r="BY41" s="381"/>
      <c r="BZ41" s="381"/>
      <c r="CA41" s="381"/>
      <c r="CB41" s="381"/>
      <c r="CC41" s="381"/>
      <c r="CD41" s="381"/>
      <c r="CE41" s="381"/>
      <c r="CF41" s="381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1"/>
      <c r="CZ41" s="381"/>
      <c r="DA41" s="381"/>
      <c r="DB41" s="381"/>
      <c r="DC41" s="381"/>
      <c r="DD41" s="381"/>
      <c r="DE41" s="381"/>
      <c r="DF41" s="381"/>
      <c r="DG41" s="381"/>
      <c r="DH41" s="381"/>
      <c r="DI41" s="381"/>
      <c r="DJ41" s="381"/>
      <c r="DK41" s="381"/>
      <c r="DL41" s="381"/>
      <c r="DM41" s="381"/>
      <c r="DN41" s="381"/>
      <c r="DO41" s="381"/>
      <c r="DP41" s="381"/>
      <c r="DQ41" s="381"/>
      <c r="DR41" s="381"/>
      <c r="DS41" s="381"/>
      <c r="DT41" s="381"/>
      <c r="DU41" s="381"/>
      <c r="DV41" s="381"/>
      <c r="DW41" s="381"/>
      <c r="DX41" s="381"/>
      <c r="DY41" s="381"/>
      <c r="DZ41" s="381"/>
      <c r="EA41" s="381"/>
      <c r="EB41" s="381"/>
      <c r="EC41" s="381"/>
      <c r="ED41" s="381"/>
      <c r="EE41" s="381"/>
      <c r="EF41" s="381"/>
      <c r="EG41" s="381"/>
      <c r="EH41" s="381"/>
      <c r="EI41" s="381"/>
      <c r="EJ41" s="381"/>
      <c r="EK41" s="381"/>
      <c r="EL41" s="381"/>
      <c r="EM41" s="381"/>
      <c r="EN41" s="381"/>
      <c r="EO41" s="381"/>
      <c r="EP41" s="381"/>
      <c r="EQ41" s="381"/>
      <c r="ER41" s="381"/>
      <c r="ES41" s="381"/>
      <c r="ET41" s="381"/>
      <c r="EU41" s="381"/>
      <c r="EV41" s="381"/>
      <c r="EW41" s="381"/>
      <c r="EX41" s="381"/>
      <c r="EY41" s="381"/>
      <c r="EZ41" s="381"/>
      <c r="FA41" s="381"/>
      <c r="FB41" s="381"/>
      <c r="FC41" s="381"/>
      <c r="FD41" s="381"/>
      <c r="FE41" s="381"/>
      <c r="FF41" s="381"/>
      <c r="FG41" s="381"/>
      <c r="FH41" s="381"/>
      <c r="FI41" s="381"/>
      <c r="FJ41" s="381"/>
      <c r="FK41" s="381"/>
      <c r="FL41" s="381"/>
      <c r="FM41" s="381"/>
      <c r="FN41" s="381"/>
      <c r="FO41" s="381"/>
      <c r="FP41" s="381"/>
      <c r="FQ41" s="381"/>
      <c r="FR41" s="381"/>
      <c r="FS41" s="381"/>
      <c r="FT41" s="381"/>
      <c r="FU41" s="381"/>
      <c r="FV41" s="381"/>
      <c r="FW41" s="381"/>
      <c r="FX41" s="381"/>
    </row>
    <row r="42" spans="1:180" s="382" customFormat="1" ht="13.8">
      <c r="A42" s="174" t="s">
        <v>6540</v>
      </c>
      <c r="B42" s="126" t="s">
        <v>6541</v>
      </c>
      <c r="C42" s="127">
        <v>1</v>
      </c>
      <c r="D42" s="258">
        <v>9943.5</v>
      </c>
      <c r="E42" s="258">
        <v>9943.5</v>
      </c>
      <c r="F42" s="69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1"/>
      <c r="AE42" s="381"/>
      <c r="AF42" s="381"/>
      <c r="AG42" s="381"/>
      <c r="AH42" s="381"/>
      <c r="AI42" s="381"/>
      <c r="AJ42" s="381"/>
      <c r="AK42" s="381"/>
      <c r="AL42" s="381"/>
      <c r="AM42" s="381"/>
      <c r="AN42" s="381"/>
      <c r="AO42" s="381"/>
      <c r="AP42" s="381"/>
      <c r="AQ42" s="381"/>
      <c r="AR42" s="381"/>
      <c r="AS42" s="381"/>
      <c r="AT42" s="381"/>
      <c r="AU42" s="381"/>
      <c r="AV42" s="381"/>
      <c r="AW42" s="381"/>
      <c r="AX42" s="381"/>
      <c r="AY42" s="381"/>
      <c r="AZ42" s="381"/>
      <c r="BA42" s="381"/>
      <c r="BB42" s="381"/>
      <c r="BC42" s="381"/>
      <c r="BD42" s="381"/>
      <c r="BE42" s="381"/>
      <c r="BF42" s="381"/>
      <c r="BG42" s="381"/>
      <c r="BH42" s="381"/>
      <c r="BI42" s="381"/>
      <c r="BJ42" s="381"/>
      <c r="BK42" s="381"/>
      <c r="BL42" s="381"/>
      <c r="BM42" s="381"/>
      <c r="BN42" s="381"/>
      <c r="BO42" s="381"/>
      <c r="BP42" s="381"/>
      <c r="BQ42" s="381"/>
      <c r="BR42" s="381"/>
      <c r="BS42" s="381"/>
      <c r="BT42" s="381"/>
      <c r="BU42" s="381"/>
      <c r="BV42" s="381"/>
      <c r="BW42" s="381"/>
      <c r="BX42" s="381"/>
      <c r="BY42" s="381"/>
      <c r="BZ42" s="381"/>
      <c r="CA42" s="381"/>
      <c r="CB42" s="381"/>
      <c r="CC42" s="381"/>
      <c r="CD42" s="381"/>
      <c r="CE42" s="381"/>
      <c r="CF42" s="381"/>
      <c r="CG42" s="381"/>
      <c r="CH42" s="381"/>
      <c r="CI42" s="381"/>
      <c r="CJ42" s="381"/>
      <c r="CK42" s="381"/>
      <c r="CL42" s="381"/>
      <c r="CM42" s="381"/>
      <c r="CN42" s="381"/>
      <c r="CO42" s="381"/>
      <c r="CP42" s="381"/>
      <c r="CQ42" s="381"/>
      <c r="CR42" s="381"/>
      <c r="CS42" s="381"/>
      <c r="CT42" s="381"/>
      <c r="CU42" s="381"/>
      <c r="CV42" s="381"/>
      <c r="CW42" s="381"/>
      <c r="CX42" s="381"/>
      <c r="CY42" s="381"/>
      <c r="CZ42" s="381"/>
      <c r="DA42" s="381"/>
      <c r="DB42" s="381"/>
      <c r="DC42" s="381"/>
      <c r="DD42" s="381"/>
      <c r="DE42" s="381"/>
      <c r="DF42" s="381"/>
      <c r="DG42" s="381"/>
      <c r="DH42" s="381"/>
      <c r="DI42" s="381"/>
      <c r="DJ42" s="381"/>
      <c r="DK42" s="381"/>
      <c r="DL42" s="381"/>
      <c r="DM42" s="381"/>
      <c r="DN42" s="381"/>
      <c r="DO42" s="381"/>
      <c r="DP42" s="381"/>
      <c r="DQ42" s="381"/>
      <c r="DR42" s="381"/>
      <c r="DS42" s="381"/>
      <c r="DT42" s="381"/>
      <c r="DU42" s="381"/>
      <c r="DV42" s="381"/>
      <c r="DW42" s="381"/>
      <c r="DX42" s="381"/>
      <c r="DY42" s="381"/>
      <c r="DZ42" s="381"/>
      <c r="EA42" s="381"/>
      <c r="EB42" s="381"/>
      <c r="EC42" s="381"/>
      <c r="ED42" s="381"/>
      <c r="EE42" s="381"/>
      <c r="EF42" s="381"/>
      <c r="EG42" s="381"/>
      <c r="EH42" s="381"/>
      <c r="EI42" s="381"/>
      <c r="EJ42" s="381"/>
      <c r="EK42" s="381"/>
      <c r="EL42" s="381"/>
      <c r="EM42" s="381"/>
      <c r="EN42" s="381"/>
      <c r="EO42" s="381"/>
      <c r="EP42" s="381"/>
      <c r="EQ42" s="381"/>
      <c r="ER42" s="381"/>
      <c r="ES42" s="381"/>
      <c r="ET42" s="381"/>
      <c r="EU42" s="381"/>
      <c r="EV42" s="381"/>
      <c r="EW42" s="381"/>
      <c r="EX42" s="381"/>
      <c r="EY42" s="381"/>
      <c r="EZ42" s="381"/>
      <c r="FA42" s="381"/>
      <c r="FB42" s="381"/>
      <c r="FC42" s="381"/>
      <c r="FD42" s="381"/>
      <c r="FE42" s="381"/>
      <c r="FF42" s="381"/>
      <c r="FG42" s="381"/>
      <c r="FH42" s="381"/>
      <c r="FI42" s="381"/>
      <c r="FJ42" s="381"/>
      <c r="FK42" s="381"/>
      <c r="FL42" s="381"/>
      <c r="FM42" s="381"/>
      <c r="FN42" s="381"/>
      <c r="FO42" s="381"/>
      <c r="FP42" s="381"/>
      <c r="FQ42" s="381"/>
      <c r="FR42" s="381"/>
      <c r="FS42" s="381"/>
      <c r="FT42" s="381"/>
      <c r="FU42" s="381"/>
      <c r="FV42" s="381"/>
      <c r="FW42" s="381"/>
      <c r="FX42" s="381"/>
    </row>
    <row r="43" spans="1:180" s="382" customFormat="1" ht="13.8">
      <c r="A43" s="174" t="s">
        <v>6542</v>
      </c>
      <c r="B43" s="126" t="s">
        <v>4360</v>
      </c>
      <c r="C43" s="127">
        <v>1</v>
      </c>
      <c r="D43" s="258">
        <v>9912</v>
      </c>
      <c r="E43" s="258">
        <v>9912</v>
      </c>
      <c r="F43" s="691"/>
      <c r="G43" s="381"/>
      <c r="H43" s="381"/>
      <c r="I43" s="381"/>
      <c r="J43" s="381"/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1"/>
      <c r="AW43" s="381"/>
      <c r="AX43" s="381"/>
      <c r="AY43" s="381"/>
      <c r="AZ43" s="381"/>
      <c r="BA43" s="381"/>
      <c r="BB43" s="381"/>
      <c r="BC43" s="381"/>
      <c r="BD43" s="381"/>
      <c r="BE43" s="381"/>
      <c r="BF43" s="381"/>
      <c r="BG43" s="381"/>
      <c r="BH43" s="381"/>
      <c r="BI43" s="381"/>
      <c r="BJ43" s="381"/>
      <c r="BK43" s="381"/>
      <c r="BL43" s="381"/>
      <c r="BM43" s="381"/>
      <c r="BN43" s="381"/>
      <c r="BO43" s="381"/>
      <c r="BP43" s="381"/>
      <c r="BQ43" s="381"/>
      <c r="BR43" s="381"/>
      <c r="BS43" s="381"/>
      <c r="BT43" s="381"/>
      <c r="BU43" s="381"/>
      <c r="BV43" s="381"/>
      <c r="BW43" s="381"/>
      <c r="BX43" s="381"/>
      <c r="BY43" s="381"/>
      <c r="BZ43" s="381"/>
      <c r="CA43" s="381"/>
      <c r="CB43" s="381"/>
      <c r="CC43" s="381"/>
      <c r="CD43" s="381"/>
      <c r="CE43" s="381"/>
      <c r="CF43" s="381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1"/>
      <c r="CZ43" s="381"/>
      <c r="DA43" s="381"/>
      <c r="DB43" s="381"/>
      <c r="DC43" s="381"/>
      <c r="DD43" s="381"/>
      <c r="DE43" s="381"/>
      <c r="DF43" s="381"/>
      <c r="DG43" s="381"/>
      <c r="DH43" s="381"/>
      <c r="DI43" s="381"/>
      <c r="DJ43" s="381"/>
      <c r="DK43" s="381"/>
      <c r="DL43" s="381"/>
      <c r="DM43" s="381"/>
      <c r="DN43" s="381"/>
      <c r="DO43" s="381"/>
      <c r="DP43" s="381"/>
      <c r="DQ43" s="381"/>
      <c r="DR43" s="381"/>
      <c r="DS43" s="381"/>
      <c r="DT43" s="381"/>
      <c r="DU43" s="381"/>
      <c r="DV43" s="381"/>
      <c r="DW43" s="381"/>
      <c r="DX43" s="381"/>
      <c r="DY43" s="381"/>
      <c r="DZ43" s="381"/>
      <c r="EA43" s="381"/>
      <c r="EB43" s="381"/>
      <c r="EC43" s="381"/>
      <c r="ED43" s="381"/>
      <c r="EE43" s="381"/>
      <c r="EF43" s="381"/>
      <c r="EG43" s="381"/>
      <c r="EH43" s="381"/>
      <c r="EI43" s="381"/>
      <c r="EJ43" s="381"/>
      <c r="EK43" s="381"/>
      <c r="EL43" s="381"/>
      <c r="EM43" s="381"/>
      <c r="EN43" s="381"/>
      <c r="EO43" s="381"/>
      <c r="EP43" s="381"/>
      <c r="EQ43" s="381"/>
      <c r="ER43" s="381"/>
      <c r="ES43" s="381"/>
      <c r="ET43" s="381"/>
      <c r="EU43" s="381"/>
      <c r="EV43" s="381"/>
      <c r="EW43" s="381"/>
      <c r="EX43" s="381"/>
      <c r="EY43" s="381"/>
      <c r="EZ43" s="381"/>
      <c r="FA43" s="381"/>
      <c r="FB43" s="381"/>
      <c r="FC43" s="381"/>
      <c r="FD43" s="381"/>
      <c r="FE43" s="381"/>
      <c r="FF43" s="381"/>
      <c r="FG43" s="381"/>
      <c r="FH43" s="381"/>
      <c r="FI43" s="381"/>
      <c r="FJ43" s="381"/>
      <c r="FK43" s="381"/>
      <c r="FL43" s="381"/>
      <c r="FM43" s="381"/>
      <c r="FN43" s="381"/>
      <c r="FO43" s="381"/>
      <c r="FP43" s="381"/>
      <c r="FQ43" s="381"/>
      <c r="FR43" s="381"/>
      <c r="FS43" s="381"/>
      <c r="FT43" s="381"/>
      <c r="FU43" s="381"/>
      <c r="FV43" s="381"/>
      <c r="FW43" s="381"/>
      <c r="FX43" s="381"/>
    </row>
    <row r="44" spans="1:180" s="382" customFormat="1" ht="13.8">
      <c r="A44" s="174" t="s">
        <v>6543</v>
      </c>
      <c r="B44" s="126" t="s">
        <v>6544</v>
      </c>
      <c r="C44" s="127">
        <v>1</v>
      </c>
      <c r="D44" s="258">
        <v>9912</v>
      </c>
      <c r="E44" s="258">
        <v>9912</v>
      </c>
      <c r="F44" s="691"/>
      <c r="G44" s="381"/>
      <c r="H44" s="381"/>
      <c r="I44" s="381"/>
      <c r="J44" s="381"/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  <c r="AA44" s="381"/>
      <c r="AB44" s="381"/>
      <c r="AC44" s="381"/>
      <c r="AD44" s="381"/>
      <c r="AE44" s="381"/>
      <c r="AF44" s="381"/>
      <c r="AG44" s="381"/>
      <c r="AH44" s="381"/>
      <c r="AI44" s="381"/>
      <c r="AJ44" s="381"/>
      <c r="AK44" s="381"/>
      <c r="AL44" s="381"/>
      <c r="AM44" s="381"/>
      <c r="AN44" s="381"/>
      <c r="AO44" s="381"/>
      <c r="AP44" s="381"/>
      <c r="AQ44" s="381"/>
      <c r="AR44" s="381"/>
      <c r="AS44" s="381"/>
      <c r="AT44" s="381"/>
      <c r="AU44" s="381"/>
      <c r="AV44" s="381"/>
      <c r="AW44" s="381"/>
      <c r="AX44" s="381"/>
      <c r="AY44" s="381"/>
      <c r="AZ44" s="381"/>
      <c r="BA44" s="381"/>
      <c r="BB44" s="381"/>
      <c r="BC44" s="381"/>
      <c r="BD44" s="381"/>
      <c r="BE44" s="381"/>
      <c r="BF44" s="381"/>
      <c r="BG44" s="381"/>
      <c r="BH44" s="381"/>
      <c r="BI44" s="381"/>
      <c r="BJ44" s="381"/>
      <c r="BK44" s="381"/>
      <c r="BL44" s="381"/>
      <c r="BM44" s="381"/>
      <c r="BN44" s="381"/>
      <c r="BO44" s="381"/>
      <c r="BP44" s="381"/>
      <c r="BQ44" s="381"/>
      <c r="BR44" s="381"/>
      <c r="BS44" s="381"/>
      <c r="BT44" s="381"/>
      <c r="BU44" s="381"/>
      <c r="BV44" s="381"/>
      <c r="BW44" s="381"/>
      <c r="BX44" s="381"/>
      <c r="BY44" s="381"/>
      <c r="BZ44" s="381"/>
      <c r="CA44" s="381"/>
      <c r="CB44" s="381"/>
      <c r="CC44" s="381"/>
      <c r="CD44" s="381"/>
      <c r="CE44" s="381"/>
      <c r="CF44" s="381"/>
      <c r="CG44" s="381"/>
      <c r="CH44" s="381"/>
      <c r="CI44" s="381"/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/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81"/>
      <c r="EF44" s="381"/>
      <c r="EG44" s="381"/>
      <c r="EH44" s="381"/>
      <c r="EI44" s="381"/>
      <c r="EJ44" s="381"/>
      <c r="EK44" s="381"/>
      <c r="EL44" s="381"/>
      <c r="EM44" s="381"/>
      <c r="EN44" s="381"/>
      <c r="EO44" s="381"/>
      <c r="EP44" s="381"/>
      <c r="EQ44" s="381"/>
      <c r="ER44" s="381"/>
      <c r="ES44" s="381"/>
      <c r="ET44" s="381"/>
      <c r="EU44" s="381"/>
      <c r="EV44" s="381"/>
      <c r="EW44" s="381"/>
      <c r="EX44" s="381"/>
      <c r="EY44" s="381"/>
      <c r="EZ44" s="381"/>
      <c r="FA44" s="381"/>
      <c r="FB44" s="381"/>
      <c r="FC44" s="381"/>
      <c r="FD44" s="381"/>
      <c r="FE44" s="381"/>
      <c r="FF44" s="381"/>
      <c r="FG44" s="381"/>
      <c r="FH44" s="381"/>
      <c r="FI44" s="381"/>
      <c r="FJ44" s="381"/>
      <c r="FK44" s="381"/>
      <c r="FL44" s="381"/>
      <c r="FM44" s="381"/>
      <c r="FN44" s="381"/>
      <c r="FO44" s="381"/>
      <c r="FP44" s="381"/>
      <c r="FQ44" s="381"/>
      <c r="FR44" s="381"/>
      <c r="FS44" s="381"/>
      <c r="FT44" s="381"/>
      <c r="FU44" s="381"/>
      <c r="FV44" s="381"/>
      <c r="FW44" s="381"/>
      <c r="FX44" s="381"/>
    </row>
    <row r="45" spans="1:180" s="382" customFormat="1" ht="13.8">
      <c r="A45" s="174" t="s">
        <v>6545</v>
      </c>
      <c r="B45" s="126" t="s">
        <v>6546</v>
      </c>
      <c r="C45" s="127">
        <v>1</v>
      </c>
      <c r="D45" s="258">
        <v>9912</v>
      </c>
      <c r="E45" s="258">
        <v>9912</v>
      </c>
      <c r="F45" s="69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81"/>
      <c r="EF45" s="381"/>
      <c r="EG45" s="381"/>
      <c r="EH45" s="381"/>
      <c r="EI45" s="381"/>
      <c r="EJ45" s="381"/>
      <c r="EK45" s="381"/>
      <c r="EL45" s="381"/>
      <c r="EM45" s="381"/>
      <c r="EN45" s="381"/>
      <c r="EO45" s="381"/>
      <c r="EP45" s="381"/>
      <c r="EQ45" s="381"/>
      <c r="ER45" s="381"/>
      <c r="ES45" s="381"/>
      <c r="ET45" s="381"/>
      <c r="EU45" s="381"/>
      <c r="EV45" s="381"/>
      <c r="EW45" s="381"/>
      <c r="EX45" s="381"/>
      <c r="EY45" s="381"/>
      <c r="EZ45" s="381"/>
      <c r="FA45" s="381"/>
      <c r="FB45" s="381"/>
      <c r="FC45" s="381"/>
      <c r="FD45" s="381"/>
      <c r="FE45" s="381"/>
      <c r="FF45" s="381"/>
      <c r="FG45" s="381"/>
      <c r="FH45" s="381"/>
      <c r="FI45" s="381"/>
      <c r="FJ45" s="381"/>
      <c r="FK45" s="381"/>
      <c r="FL45" s="381"/>
      <c r="FM45" s="381"/>
      <c r="FN45" s="381"/>
      <c r="FO45" s="381"/>
      <c r="FP45" s="381"/>
      <c r="FQ45" s="381"/>
      <c r="FR45" s="381"/>
      <c r="FS45" s="381"/>
      <c r="FT45" s="381"/>
      <c r="FU45" s="381"/>
      <c r="FV45" s="381"/>
      <c r="FW45" s="381"/>
      <c r="FX45" s="381"/>
    </row>
    <row r="46" spans="1:180" s="382" customFormat="1" ht="13.8">
      <c r="A46" s="174" t="s">
        <v>6547</v>
      </c>
      <c r="B46" s="126" t="s">
        <v>6548</v>
      </c>
      <c r="C46" s="127">
        <v>3</v>
      </c>
      <c r="D46" s="258">
        <v>9912</v>
      </c>
      <c r="E46" s="258">
        <v>9912</v>
      </c>
      <c r="F46" s="69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1"/>
      <c r="DS46" s="381"/>
      <c r="DT46" s="381"/>
      <c r="DU46" s="381"/>
      <c r="DV46" s="381"/>
      <c r="DW46" s="381"/>
      <c r="DX46" s="381"/>
      <c r="DY46" s="381"/>
      <c r="DZ46" s="381"/>
      <c r="EA46" s="381"/>
      <c r="EB46" s="381"/>
      <c r="EC46" s="381"/>
      <c r="ED46" s="381"/>
      <c r="EE46" s="381"/>
      <c r="EF46" s="381"/>
      <c r="EG46" s="381"/>
      <c r="EH46" s="381"/>
      <c r="EI46" s="381"/>
      <c r="EJ46" s="381"/>
      <c r="EK46" s="381"/>
      <c r="EL46" s="381"/>
      <c r="EM46" s="381"/>
      <c r="EN46" s="381"/>
      <c r="EO46" s="381"/>
      <c r="EP46" s="381"/>
      <c r="EQ46" s="381"/>
      <c r="ER46" s="381"/>
      <c r="ES46" s="381"/>
      <c r="ET46" s="381"/>
      <c r="EU46" s="381"/>
      <c r="EV46" s="381"/>
      <c r="EW46" s="381"/>
      <c r="EX46" s="381"/>
      <c r="EY46" s="381"/>
      <c r="EZ46" s="381"/>
      <c r="FA46" s="381"/>
      <c r="FB46" s="381"/>
      <c r="FC46" s="381"/>
      <c r="FD46" s="381"/>
      <c r="FE46" s="381"/>
      <c r="FF46" s="381"/>
      <c r="FG46" s="381"/>
      <c r="FH46" s="381"/>
      <c r="FI46" s="381"/>
      <c r="FJ46" s="381"/>
      <c r="FK46" s="381"/>
      <c r="FL46" s="381"/>
      <c r="FM46" s="381"/>
      <c r="FN46" s="381"/>
      <c r="FO46" s="381"/>
      <c r="FP46" s="381"/>
      <c r="FQ46" s="381"/>
      <c r="FR46" s="381"/>
      <c r="FS46" s="381"/>
      <c r="FT46" s="381"/>
      <c r="FU46" s="381"/>
      <c r="FV46" s="381"/>
      <c r="FW46" s="381"/>
      <c r="FX46" s="381"/>
    </row>
    <row r="47" spans="1:180" s="382" customFormat="1" ht="13.8">
      <c r="A47" s="174" t="s">
        <v>6549</v>
      </c>
      <c r="B47" s="126" t="s">
        <v>6550</v>
      </c>
      <c r="C47" s="127">
        <v>0</v>
      </c>
      <c r="D47" s="258">
        <v>9429</v>
      </c>
      <c r="E47" s="258">
        <v>9429</v>
      </c>
      <c r="F47" s="691"/>
      <c r="G47" s="381"/>
      <c r="H47" s="381"/>
      <c r="I47" s="381"/>
      <c r="J47" s="381"/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1"/>
      <c r="Z47" s="381"/>
      <c r="AA47" s="381"/>
      <c r="AB47" s="381"/>
      <c r="AC47" s="381"/>
      <c r="AD47" s="381"/>
      <c r="AE47" s="381"/>
      <c r="AF47" s="381"/>
      <c r="AG47" s="381"/>
      <c r="AH47" s="381"/>
      <c r="AI47" s="381"/>
      <c r="AJ47" s="381"/>
      <c r="AK47" s="381"/>
      <c r="AL47" s="381"/>
      <c r="AM47" s="381"/>
      <c r="AN47" s="381"/>
      <c r="AO47" s="381"/>
      <c r="AP47" s="381"/>
      <c r="AQ47" s="381"/>
      <c r="AR47" s="381"/>
      <c r="AS47" s="381"/>
      <c r="AT47" s="381"/>
      <c r="AU47" s="381"/>
      <c r="AV47" s="381"/>
      <c r="AW47" s="381"/>
      <c r="AX47" s="381"/>
      <c r="AY47" s="381"/>
      <c r="AZ47" s="381"/>
      <c r="BA47" s="381"/>
      <c r="BB47" s="381"/>
      <c r="BC47" s="381"/>
      <c r="BD47" s="381"/>
      <c r="BE47" s="381"/>
      <c r="BF47" s="381"/>
      <c r="BG47" s="381"/>
      <c r="BH47" s="381"/>
      <c r="BI47" s="381"/>
      <c r="BJ47" s="381"/>
      <c r="BK47" s="381"/>
      <c r="BL47" s="381"/>
      <c r="BM47" s="381"/>
      <c r="BN47" s="381"/>
      <c r="BO47" s="381"/>
      <c r="BP47" s="381"/>
      <c r="BQ47" s="381"/>
      <c r="BR47" s="381"/>
      <c r="BS47" s="381"/>
      <c r="BT47" s="381"/>
      <c r="BU47" s="381"/>
      <c r="BV47" s="381"/>
      <c r="BW47" s="381"/>
      <c r="BX47" s="381"/>
      <c r="BY47" s="381"/>
      <c r="BZ47" s="381"/>
      <c r="CA47" s="381"/>
      <c r="CB47" s="381"/>
      <c r="CC47" s="381"/>
      <c r="CD47" s="381"/>
      <c r="CE47" s="381"/>
      <c r="CF47" s="381"/>
      <c r="CG47" s="381"/>
      <c r="CH47" s="381"/>
      <c r="CI47" s="381"/>
      <c r="CJ47" s="381"/>
      <c r="CK47" s="381"/>
      <c r="CL47" s="381"/>
      <c r="CM47" s="381"/>
      <c r="CN47" s="381"/>
      <c r="CO47" s="381"/>
      <c r="CP47" s="381"/>
      <c r="CQ47" s="381"/>
      <c r="CR47" s="381"/>
      <c r="CS47" s="381"/>
      <c r="CT47" s="381"/>
      <c r="CU47" s="381"/>
      <c r="CV47" s="381"/>
      <c r="CW47" s="381"/>
      <c r="CX47" s="381"/>
      <c r="CY47" s="381"/>
      <c r="CZ47" s="381"/>
      <c r="DA47" s="381"/>
      <c r="DB47" s="381"/>
      <c r="DC47" s="381"/>
      <c r="DD47" s="381"/>
      <c r="DE47" s="381"/>
      <c r="DF47" s="381"/>
      <c r="DG47" s="381"/>
      <c r="DH47" s="381"/>
      <c r="DI47" s="381"/>
      <c r="DJ47" s="381"/>
      <c r="DK47" s="381"/>
      <c r="DL47" s="381"/>
      <c r="DM47" s="381"/>
      <c r="DN47" s="381"/>
      <c r="DO47" s="381"/>
      <c r="DP47" s="381"/>
      <c r="DQ47" s="381"/>
      <c r="DR47" s="381"/>
      <c r="DS47" s="381"/>
      <c r="DT47" s="381"/>
      <c r="DU47" s="381"/>
      <c r="DV47" s="381"/>
      <c r="DW47" s="381"/>
      <c r="DX47" s="381"/>
      <c r="DY47" s="381"/>
      <c r="DZ47" s="381"/>
      <c r="EA47" s="381"/>
      <c r="EB47" s="381"/>
      <c r="EC47" s="381"/>
      <c r="ED47" s="381"/>
      <c r="EE47" s="381"/>
      <c r="EF47" s="381"/>
      <c r="EG47" s="381"/>
      <c r="EH47" s="381"/>
      <c r="EI47" s="381"/>
      <c r="EJ47" s="381"/>
      <c r="EK47" s="381"/>
      <c r="EL47" s="381"/>
      <c r="EM47" s="381"/>
      <c r="EN47" s="381"/>
      <c r="EO47" s="381"/>
      <c r="EP47" s="381"/>
      <c r="EQ47" s="381"/>
      <c r="ER47" s="381"/>
      <c r="ES47" s="381"/>
      <c r="ET47" s="381"/>
      <c r="EU47" s="381"/>
      <c r="EV47" s="381"/>
      <c r="EW47" s="381"/>
      <c r="EX47" s="381"/>
      <c r="EY47" s="381"/>
      <c r="EZ47" s="381"/>
      <c r="FA47" s="381"/>
      <c r="FB47" s="381"/>
      <c r="FC47" s="381"/>
      <c r="FD47" s="381"/>
      <c r="FE47" s="381"/>
      <c r="FF47" s="381"/>
      <c r="FG47" s="381"/>
      <c r="FH47" s="381"/>
      <c r="FI47" s="381"/>
      <c r="FJ47" s="381"/>
      <c r="FK47" s="381"/>
      <c r="FL47" s="381"/>
      <c r="FM47" s="381"/>
      <c r="FN47" s="381"/>
      <c r="FO47" s="381"/>
      <c r="FP47" s="381"/>
      <c r="FQ47" s="381"/>
      <c r="FR47" s="381"/>
      <c r="FS47" s="381"/>
      <c r="FT47" s="381"/>
      <c r="FU47" s="381"/>
      <c r="FV47" s="381"/>
      <c r="FW47" s="381"/>
      <c r="FX47" s="381"/>
    </row>
    <row r="48" spans="1:180" s="382" customFormat="1" ht="13.8">
      <c r="A48" s="174" t="s">
        <v>6551</v>
      </c>
      <c r="B48" s="126" t="s">
        <v>4189</v>
      </c>
      <c r="C48" s="127">
        <v>1</v>
      </c>
      <c r="D48" s="258">
        <v>9064.65</v>
      </c>
      <c r="E48" s="258">
        <v>9064.65</v>
      </c>
      <c r="F48" s="69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381"/>
      <c r="AH48" s="381"/>
      <c r="AI48" s="381"/>
      <c r="AJ48" s="381"/>
      <c r="AK48" s="381"/>
      <c r="AL48" s="381"/>
      <c r="AM48" s="381"/>
      <c r="AN48" s="381"/>
      <c r="AO48" s="381"/>
      <c r="AP48" s="381"/>
      <c r="AQ48" s="381"/>
      <c r="AR48" s="381"/>
      <c r="AS48" s="381"/>
      <c r="AT48" s="381"/>
      <c r="AU48" s="381"/>
      <c r="AV48" s="381"/>
      <c r="AW48" s="381"/>
      <c r="AX48" s="381"/>
      <c r="AY48" s="381"/>
      <c r="AZ48" s="381"/>
      <c r="BA48" s="381"/>
      <c r="BB48" s="381"/>
      <c r="BC48" s="381"/>
      <c r="BD48" s="381"/>
      <c r="BE48" s="381"/>
      <c r="BF48" s="381"/>
      <c r="BG48" s="381"/>
      <c r="BH48" s="381"/>
      <c r="BI48" s="381"/>
      <c r="BJ48" s="381"/>
      <c r="BK48" s="381"/>
      <c r="BL48" s="381"/>
      <c r="BM48" s="381"/>
      <c r="BN48" s="381"/>
      <c r="BO48" s="381"/>
      <c r="BP48" s="381"/>
      <c r="BQ48" s="381"/>
      <c r="BR48" s="381"/>
      <c r="BS48" s="381"/>
      <c r="BT48" s="381"/>
      <c r="BU48" s="381"/>
      <c r="BV48" s="381"/>
      <c r="BW48" s="381"/>
      <c r="BX48" s="381"/>
      <c r="BY48" s="381"/>
      <c r="BZ48" s="381"/>
      <c r="CA48" s="381"/>
      <c r="CB48" s="381"/>
      <c r="CC48" s="381"/>
      <c r="CD48" s="381"/>
      <c r="CE48" s="381"/>
      <c r="CF48" s="381"/>
      <c r="CG48" s="381"/>
      <c r="CH48" s="381"/>
      <c r="CI48" s="381"/>
      <c r="CJ48" s="381"/>
      <c r="CK48" s="381"/>
      <c r="CL48" s="381"/>
      <c r="CM48" s="381"/>
      <c r="CN48" s="381"/>
      <c r="CO48" s="381"/>
      <c r="CP48" s="381"/>
      <c r="CQ48" s="381"/>
      <c r="CR48" s="381"/>
      <c r="CS48" s="381"/>
      <c r="CT48" s="381"/>
      <c r="CU48" s="381"/>
      <c r="CV48" s="381"/>
      <c r="CW48" s="381"/>
      <c r="CX48" s="381"/>
      <c r="CY48" s="381"/>
      <c r="CZ48" s="381"/>
      <c r="DA48" s="381"/>
      <c r="DB48" s="381"/>
      <c r="DC48" s="381"/>
      <c r="DD48" s="381"/>
      <c r="DE48" s="381"/>
      <c r="DF48" s="381"/>
      <c r="DG48" s="381"/>
      <c r="DH48" s="381"/>
      <c r="DI48" s="381"/>
      <c r="DJ48" s="381"/>
      <c r="DK48" s="381"/>
      <c r="DL48" s="381"/>
      <c r="DM48" s="381"/>
      <c r="DN48" s="381"/>
      <c r="DO48" s="381"/>
      <c r="DP48" s="381"/>
      <c r="DQ48" s="381"/>
      <c r="DR48" s="381"/>
      <c r="DS48" s="381"/>
      <c r="DT48" s="381"/>
      <c r="DU48" s="381"/>
      <c r="DV48" s="381"/>
      <c r="DW48" s="381"/>
      <c r="DX48" s="381"/>
      <c r="DY48" s="381"/>
      <c r="DZ48" s="381"/>
      <c r="EA48" s="381"/>
      <c r="EB48" s="381"/>
      <c r="EC48" s="381"/>
      <c r="ED48" s="381"/>
      <c r="EE48" s="381"/>
      <c r="EF48" s="381"/>
      <c r="EG48" s="381"/>
      <c r="EH48" s="381"/>
      <c r="EI48" s="381"/>
      <c r="EJ48" s="381"/>
      <c r="EK48" s="381"/>
      <c r="EL48" s="381"/>
      <c r="EM48" s="381"/>
      <c r="EN48" s="381"/>
      <c r="EO48" s="381"/>
      <c r="EP48" s="381"/>
      <c r="EQ48" s="381"/>
      <c r="ER48" s="381"/>
      <c r="ES48" s="381"/>
      <c r="ET48" s="381"/>
      <c r="EU48" s="381"/>
      <c r="EV48" s="381"/>
      <c r="EW48" s="381"/>
      <c r="EX48" s="381"/>
      <c r="EY48" s="381"/>
      <c r="EZ48" s="381"/>
      <c r="FA48" s="381"/>
      <c r="FB48" s="381"/>
      <c r="FC48" s="381"/>
      <c r="FD48" s="381"/>
      <c r="FE48" s="381"/>
      <c r="FF48" s="381"/>
      <c r="FG48" s="381"/>
      <c r="FH48" s="381"/>
      <c r="FI48" s="381"/>
      <c r="FJ48" s="381"/>
      <c r="FK48" s="381"/>
      <c r="FL48" s="381"/>
      <c r="FM48" s="381"/>
      <c r="FN48" s="381"/>
      <c r="FO48" s="381"/>
      <c r="FP48" s="381"/>
      <c r="FQ48" s="381"/>
      <c r="FR48" s="381"/>
      <c r="FS48" s="381"/>
      <c r="FT48" s="381"/>
      <c r="FU48" s="381"/>
      <c r="FV48" s="381"/>
      <c r="FW48" s="381"/>
      <c r="FX48" s="381"/>
    </row>
    <row r="49" spans="1:180" s="382" customFormat="1" ht="13.8">
      <c r="A49" s="174" t="s">
        <v>6552</v>
      </c>
      <c r="B49" s="126" t="s">
        <v>4923</v>
      </c>
      <c r="C49" s="127">
        <v>0</v>
      </c>
      <c r="D49" s="258">
        <v>7075.95</v>
      </c>
      <c r="E49" s="258">
        <v>7075.95</v>
      </c>
      <c r="F49" s="691"/>
      <c r="G49" s="381"/>
      <c r="H49" s="381"/>
      <c r="I49" s="381"/>
      <c r="J49" s="381"/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1"/>
      <c r="W49" s="381"/>
      <c r="X49" s="381"/>
      <c r="Y49" s="381"/>
      <c r="Z49" s="381"/>
      <c r="AA49" s="381"/>
      <c r="AB49" s="381"/>
      <c r="AC49" s="381"/>
      <c r="AD49" s="381"/>
      <c r="AE49" s="381"/>
      <c r="AF49" s="381"/>
      <c r="AG49" s="381"/>
      <c r="AH49" s="381"/>
      <c r="AI49" s="381"/>
      <c r="AJ49" s="381"/>
      <c r="AK49" s="381"/>
      <c r="AL49" s="381"/>
      <c r="AM49" s="381"/>
      <c r="AN49" s="381"/>
      <c r="AO49" s="381"/>
      <c r="AP49" s="381"/>
      <c r="AQ49" s="381"/>
      <c r="AR49" s="381"/>
      <c r="AS49" s="381"/>
      <c r="AT49" s="381"/>
      <c r="AU49" s="381"/>
      <c r="AV49" s="381"/>
      <c r="AW49" s="381"/>
      <c r="AX49" s="381"/>
      <c r="AY49" s="381"/>
      <c r="AZ49" s="381"/>
      <c r="BA49" s="381"/>
      <c r="BB49" s="381"/>
      <c r="BC49" s="381"/>
      <c r="BD49" s="381"/>
      <c r="BE49" s="381"/>
      <c r="BF49" s="381"/>
      <c r="BG49" s="381"/>
      <c r="BH49" s="381"/>
      <c r="BI49" s="381"/>
      <c r="BJ49" s="381"/>
      <c r="BK49" s="381"/>
      <c r="BL49" s="381"/>
      <c r="BM49" s="381"/>
      <c r="BN49" s="381"/>
      <c r="BO49" s="381"/>
      <c r="BP49" s="381"/>
      <c r="BQ49" s="381"/>
      <c r="BR49" s="381"/>
      <c r="BS49" s="381"/>
      <c r="BT49" s="381"/>
      <c r="BU49" s="381"/>
      <c r="BV49" s="381"/>
      <c r="BW49" s="381"/>
      <c r="BX49" s="381"/>
      <c r="BY49" s="381"/>
      <c r="BZ49" s="381"/>
      <c r="CA49" s="381"/>
      <c r="CB49" s="381"/>
      <c r="CC49" s="381"/>
      <c r="CD49" s="381"/>
      <c r="CE49" s="381"/>
      <c r="CF49" s="381"/>
      <c r="CG49" s="381"/>
      <c r="CH49" s="381"/>
      <c r="CI49" s="381"/>
      <c r="CJ49" s="381"/>
      <c r="CK49" s="381"/>
      <c r="CL49" s="381"/>
      <c r="CM49" s="381"/>
      <c r="CN49" s="381"/>
      <c r="CO49" s="381"/>
      <c r="CP49" s="381"/>
      <c r="CQ49" s="381"/>
      <c r="CR49" s="381"/>
      <c r="CS49" s="381"/>
      <c r="CT49" s="381"/>
      <c r="CU49" s="381"/>
      <c r="CV49" s="381"/>
      <c r="CW49" s="381"/>
      <c r="CX49" s="381"/>
      <c r="CY49" s="381"/>
      <c r="CZ49" s="381"/>
      <c r="DA49" s="381"/>
      <c r="DB49" s="381"/>
      <c r="DC49" s="381"/>
      <c r="DD49" s="381"/>
      <c r="DE49" s="381"/>
      <c r="DF49" s="381"/>
      <c r="DG49" s="381"/>
      <c r="DH49" s="381"/>
      <c r="DI49" s="381"/>
      <c r="DJ49" s="381"/>
      <c r="DK49" s="381"/>
      <c r="DL49" s="381"/>
      <c r="DM49" s="381"/>
      <c r="DN49" s="381"/>
      <c r="DO49" s="381"/>
      <c r="DP49" s="381"/>
      <c r="DQ49" s="381"/>
      <c r="DR49" s="381"/>
      <c r="DS49" s="381"/>
      <c r="DT49" s="381"/>
      <c r="DU49" s="381"/>
      <c r="DV49" s="381"/>
      <c r="DW49" s="381"/>
      <c r="DX49" s="381"/>
      <c r="DY49" s="381"/>
      <c r="DZ49" s="381"/>
      <c r="EA49" s="381"/>
      <c r="EB49" s="381"/>
      <c r="EC49" s="381"/>
      <c r="ED49" s="381"/>
      <c r="EE49" s="381"/>
      <c r="EF49" s="381"/>
      <c r="EG49" s="381"/>
      <c r="EH49" s="381"/>
      <c r="EI49" s="381"/>
      <c r="EJ49" s="381"/>
      <c r="EK49" s="381"/>
      <c r="EL49" s="381"/>
      <c r="EM49" s="381"/>
      <c r="EN49" s="381"/>
      <c r="EO49" s="381"/>
      <c r="EP49" s="381"/>
      <c r="EQ49" s="381"/>
      <c r="ER49" s="381"/>
      <c r="ES49" s="381"/>
      <c r="ET49" s="381"/>
      <c r="EU49" s="381"/>
      <c r="EV49" s="381"/>
      <c r="EW49" s="381"/>
      <c r="EX49" s="381"/>
      <c r="EY49" s="381"/>
      <c r="EZ49" s="381"/>
      <c r="FA49" s="381"/>
      <c r="FB49" s="381"/>
      <c r="FC49" s="381"/>
      <c r="FD49" s="381"/>
      <c r="FE49" s="381"/>
      <c r="FF49" s="381"/>
      <c r="FG49" s="381"/>
      <c r="FH49" s="381"/>
      <c r="FI49" s="381"/>
      <c r="FJ49" s="381"/>
      <c r="FK49" s="381"/>
      <c r="FL49" s="381"/>
      <c r="FM49" s="381"/>
      <c r="FN49" s="381"/>
      <c r="FO49" s="381"/>
      <c r="FP49" s="381"/>
      <c r="FQ49" s="381"/>
      <c r="FR49" s="381"/>
      <c r="FS49" s="381"/>
      <c r="FT49" s="381"/>
      <c r="FU49" s="381"/>
      <c r="FV49" s="381"/>
      <c r="FW49" s="381"/>
      <c r="FX49" s="381"/>
    </row>
    <row r="50" spans="1:180" ht="15.6">
      <c r="A50" s="526"/>
      <c r="B50" s="533" t="s">
        <v>4244</v>
      </c>
      <c r="C50" s="534">
        <f>SUM(C35:C49)</f>
        <v>72</v>
      </c>
      <c r="D50" s="692"/>
      <c r="E50" s="692"/>
      <c r="F50" s="693"/>
      <c r="G50" s="422"/>
    </row>
    <row r="51" spans="1:180" s="95" customFormat="1" ht="15.6">
      <c r="B51" s="61"/>
      <c r="C51" s="147"/>
      <c r="D51" s="692"/>
      <c r="E51" s="692"/>
    </row>
    <row r="52" spans="1:180" ht="15.6">
      <c r="A52" s="385"/>
      <c r="B52" s="386"/>
      <c r="C52" s="385"/>
      <c r="D52" s="387"/>
      <c r="E52" s="387"/>
    </row>
    <row r="53" spans="1:180">
      <c r="A53" s="1256" t="s">
        <v>4104</v>
      </c>
      <c r="B53" s="1256" t="s">
        <v>4103</v>
      </c>
      <c r="C53" s="398"/>
      <c r="D53" s="406"/>
      <c r="E53" s="406"/>
    </row>
    <row r="54" spans="1:180" s="531" customFormat="1" ht="13.8">
      <c r="A54" s="154" t="s">
        <v>4246</v>
      </c>
      <c r="B54" s="154" t="s">
        <v>4246</v>
      </c>
      <c r="C54" s="202">
        <v>0</v>
      </c>
      <c r="D54" s="146">
        <v>0</v>
      </c>
      <c r="E54" s="146">
        <v>0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</row>
    <row r="55" spans="1:180" ht="15.6">
      <c r="A55" s="526"/>
      <c r="B55" s="533" t="s">
        <v>4247</v>
      </c>
      <c r="C55" s="534">
        <f>SUM(C54)</f>
        <v>0</v>
      </c>
      <c r="D55" s="692"/>
      <c r="E55" s="692"/>
    </row>
    <row r="56" spans="1:180" s="95" customFormat="1" ht="15.6">
      <c r="B56" s="61"/>
      <c r="C56" s="147"/>
      <c r="D56" s="692"/>
      <c r="E56" s="692"/>
    </row>
    <row r="57" spans="1:180" s="95" customFormat="1" ht="15.6">
      <c r="B57" s="84" t="s">
        <v>4105</v>
      </c>
      <c r="C57" s="85">
        <f>SUM(C50,C31,C55)</f>
        <v>92</v>
      </c>
      <c r="D57" s="692"/>
      <c r="E57" s="692"/>
    </row>
    <row r="58" spans="1:180" s="95" customFormat="1" ht="15.6">
      <c r="B58" s="61"/>
      <c r="C58" s="147"/>
      <c r="D58" s="692"/>
      <c r="E58" s="692"/>
    </row>
    <row r="59" spans="1:180">
      <c r="A59" s="228"/>
      <c r="B59" s="229"/>
      <c r="C59" s="402"/>
      <c r="D59" s="406"/>
      <c r="E59" s="406"/>
    </row>
    <row r="60" spans="1:180">
      <c r="A60" s="1259" t="s">
        <v>4101</v>
      </c>
      <c r="B60" s="1259"/>
      <c r="C60" s="402"/>
      <c r="D60" s="406"/>
      <c r="E60" s="406"/>
    </row>
    <row r="61" spans="1:180">
      <c r="A61" s="1256" t="s">
        <v>4248</v>
      </c>
      <c r="B61" s="1256"/>
      <c r="C61" s="402"/>
      <c r="D61" s="406"/>
      <c r="E61" s="406"/>
    </row>
    <row r="62" spans="1:180" s="531" customFormat="1" ht="13.8">
      <c r="A62" s="154" t="s">
        <v>4246</v>
      </c>
      <c r="B62" s="390" t="s">
        <v>4246</v>
      </c>
      <c r="C62" s="202">
        <v>0</v>
      </c>
      <c r="D62" s="146">
        <v>0</v>
      </c>
      <c r="E62" s="146">
        <v>0</v>
      </c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</row>
    <row r="63" spans="1:180" ht="15.6">
      <c r="A63" s="526"/>
      <c r="B63" s="533" t="s">
        <v>6360</v>
      </c>
      <c r="C63" s="534">
        <f>SUM(C62)</f>
        <v>0</v>
      </c>
      <c r="D63" s="692"/>
      <c r="E63" s="406"/>
    </row>
    <row r="64" spans="1:180">
      <c r="A64" s="228"/>
      <c r="B64" s="229"/>
      <c r="C64" s="402"/>
      <c r="D64" s="406"/>
      <c r="E64" s="406"/>
    </row>
    <row r="65" spans="1:180" ht="15" customHeight="1">
      <c r="A65" s="1264" t="s">
        <v>4107</v>
      </c>
      <c r="B65" s="1265"/>
      <c r="C65" s="402"/>
      <c r="D65" s="406"/>
      <c r="E65" s="406"/>
    </row>
    <row r="66" spans="1:180" s="531" customFormat="1" ht="13.8">
      <c r="A66" s="694" t="s">
        <v>6553</v>
      </c>
      <c r="B66" s="196" t="s">
        <v>6554</v>
      </c>
      <c r="C66" s="695">
        <v>6</v>
      </c>
      <c r="D66" s="696">
        <v>35000</v>
      </c>
      <c r="E66" s="696">
        <v>42000</v>
      </c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  <c r="EQ66" s="157"/>
      <c r="ER66" s="157"/>
      <c r="ES66" s="157"/>
      <c r="ET66" s="157"/>
      <c r="EU66" s="157"/>
      <c r="EV66" s="157"/>
      <c r="EW66" s="157"/>
      <c r="EX66" s="157"/>
      <c r="EY66" s="157"/>
      <c r="EZ66" s="157"/>
      <c r="FA66" s="157"/>
      <c r="FB66" s="157"/>
      <c r="FC66" s="157"/>
      <c r="FD66" s="157"/>
      <c r="FE66" s="157"/>
      <c r="FF66" s="157"/>
      <c r="FG66" s="157"/>
      <c r="FH66" s="157"/>
      <c r="FI66" s="157"/>
      <c r="FJ66" s="157"/>
      <c r="FK66" s="157"/>
      <c r="FL66" s="157"/>
      <c r="FM66" s="157"/>
      <c r="FN66" s="157"/>
      <c r="FO66" s="157"/>
      <c r="FP66" s="157"/>
      <c r="FQ66" s="157"/>
      <c r="FR66" s="157"/>
      <c r="FS66" s="157"/>
      <c r="FT66" s="157"/>
      <c r="FU66" s="157"/>
      <c r="FV66" s="157"/>
      <c r="FW66" s="157"/>
      <c r="FX66" s="157"/>
    </row>
    <row r="67" spans="1:180" s="531" customFormat="1" ht="13.8">
      <c r="A67" s="694" t="s">
        <v>6555</v>
      </c>
      <c r="B67" s="196" t="s">
        <v>6556</v>
      </c>
      <c r="C67" s="695">
        <v>15</v>
      </c>
      <c r="D67" s="696">
        <v>35000</v>
      </c>
      <c r="E67" s="696">
        <v>42000</v>
      </c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</row>
    <row r="68" spans="1:180" s="531" customFormat="1" ht="13.8">
      <c r="A68" s="694" t="s">
        <v>6557</v>
      </c>
      <c r="B68" s="196" t="s">
        <v>6558</v>
      </c>
      <c r="C68" s="695">
        <v>134</v>
      </c>
      <c r="D68" s="696">
        <v>4000</v>
      </c>
      <c r="E68" s="696">
        <v>6000</v>
      </c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  <c r="EV68" s="157"/>
      <c r="EW68" s="157"/>
      <c r="EX68" s="157"/>
      <c r="EY68" s="157"/>
      <c r="EZ68" s="157"/>
      <c r="FA68" s="157"/>
      <c r="FB68" s="157"/>
      <c r="FC68" s="157"/>
      <c r="FD68" s="157"/>
      <c r="FE68" s="157"/>
      <c r="FF68" s="157"/>
      <c r="FG68" s="157"/>
      <c r="FH68" s="157"/>
      <c r="FI68" s="157"/>
      <c r="FJ68" s="157"/>
      <c r="FK68" s="157"/>
      <c r="FL68" s="157"/>
      <c r="FM68" s="157"/>
      <c r="FN68" s="157"/>
      <c r="FO68" s="157"/>
      <c r="FP68" s="157"/>
      <c r="FQ68" s="157"/>
      <c r="FR68" s="157"/>
      <c r="FS68" s="157"/>
      <c r="FT68" s="157"/>
      <c r="FU68" s="157"/>
      <c r="FV68" s="157"/>
      <c r="FW68" s="157"/>
      <c r="FX68" s="157"/>
    </row>
    <row r="69" spans="1:180" ht="15.6">
      <c r="A69" s="526"/>
      <c r="B69" s="155" t="s">
        <v>4280</v>
      </c>
      <c r="C69" s="156">
        <f>SUM(C66:C68)</f>
        <v>155</v>
      </c>
      <c r="D69" s="692"/>
      <c r="E69" s="526"/>
    </row>
  </sheetData>
  <mergeCells count="15">
    <mergeCell ref="A65:B65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34:B34"/>
    <mergeCell ref="A53:B53"/>
    <mergeCell ref="A60:B60"/>
    <mergeCell ref="A61:B61"/>
  </mergeCells>
  <printOptions horizontalCentered="1"/>
  <pageMargins left="0.59055118110236227" right="0.59055118110236227" top="1.1811023622047245" bottom="0.78740157480314965" header="0.39370078740157483" footer="0.39370078740157483"/>
  <pageSetup scale="82" fitToHeight="0" orientation="landscape" r:id="rId1"/>
  <rowBreaks count="1" manualBreakCount="1">
    <brk id="40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9"/>
  <sheetViews>
    <sheetView showGridLines="0" topLeftCell="A2" zoomScaleNormal="100" zoomScaleSheetLayoutView="115" workbookViewId="0"/>
  </sheetViews>
  <sheetFormatPr baseColWidth="10" defaultColWidth="11.44140625" defaultRowHeight="15"/>
  <cols>
    <col min="1" max="1" width="11" style="207" customWidth="1"/>
    <col min="2" max="2" width="52.44140625" style="207" customWidth="1"/>
    <col min="3" max="3" width="14.88671875" style="207" customWidth="1"/>
    <col min="4" max="4" width="11.44140625" style="207" customWidth="1"/>
    <col min="5" max="5" width="15.109375" style="207" customWidth="1"/>
    <col min="6" max="6" width="11.44140625" style="207"/>
    <col min="7" max="7" width="15.44140625" style="207" customWidth="1"/>
    <col min="8" max="8" width="13.44140625" style="207" customWidth="1"/>
    <col min="9" max="9" width="11.5546875" style="207" bestFit="1" customWidth="1"/>
    <col min="10" max="10" width="9.6640625" style="207" customWidth="1"/>
    <col min="11" max="11" width="13.44140625" style="207" bestFit="1" customWidth="1"/>
    <col min="12" max="12" width="11.44140625" style="395"/>
    <col min="13" max="16384" width="11.44140625" style="207"/>
  </cols>
  <sheetData>
    <row r="1" spans="1:11" ht="15.6">
      <c r="A1" s="697"/>
      <c r="B1" s="697"/>
      <c r="C1" s="697"/>
      <c r="D1" s="697"/>
      <c r="E1" s="697"/>
      <c r="F1" s="697"/>
      <c r="G1" s="697"/>
      <c r="H1" s="697"/>
      <c r="I1" s="697"/>
      <c r="J1" s="697"/>
      <c r="K1" s="697"/>
    </row>
    <row r="2" spans="1:11" s="395" customFormat="1" ht="15.6">
      <c r="A2" s="1359" t="s">
        <v>4095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</row>
    <row r="3" spans="1:11" s="395" customFormat="1" ht="15.6">
      <c r="A3" s="1357" t="s">
        <v>8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</row>
    <row r="4" spans="1:11" s="395" customFormat="1" ht="15.6">
      <c r="A4" s="1357" t="s">
        <v>4096</v>
      </c>
      <c r="B4" s="1357"/>
      <c r="C4" s="1357"/>
      <c r="D4" s="1357"/>
      <c r="E4" s="1357"/>
      <c r="F4" s="1357"/>
      <c r="G4" s="1357"/>
      <c r="H4" s="1357"/>
      <c r="I4" s="1357"/>
      <c r="J4" s="1357"/>
      <c r="K4" s="1357"/>
    </row>
    <row r="5" spans="1:11" s="395" customFormat="1" ht="15.6">
      <c r="A5" s="1357" t="s">
        <v>4365</v>
      </c>
      <c r="B5" s="1357"/>
      <c r="C5" s="1357"/>
      <c r="D5" s="1357"/>
      <c r="E5" s="1357"/>
      <c r="F5" s="1357"/>
      <c r="G5" s="1357"/>
      <c r="H5" s="1357"/>
      <c r="I5" s="1357"/>
      <c r="J5" s="1357"/>
      <c r="K5" s="1357"/>
    </row>
    <row r="6" spans="1:11" s="395" customFormat="1" ht="15.6">
      <c r="A6" s="1358" t="s">
        <v>4157</v>
      </c>
      <c r="B6" s="1358"/>
      <c r="C6" s="1358"/>
      <c r="D6" s="1358"/>
      <c r="E6" s="1358"/>
      <c r="F6" s="1358"/>
      <c r="G6" s="1358"/>
      <c r="H6" s="1358"/>
      <c r="I6" s="1358"/>
      <c r="J6" s="1358"/>
      <c r="K6" s="1358"/>
    </row>
    <row r="7" spans="1:11" s="395" customFormat="1">
      <c r="A7" s="207"/>
      <c r="B7" s="207"/>
      <c r="C7" s="394"/>
      <c r="D7" s="394"/>
      <c r="E7" s="394"/>
      <c r="F7" s="394"/>
      <c r="G7" s="394"/>
      <c r="H7" s="394"/>
      <c r="I7" s="394"/>
      <c r="J7" s="394"/>
      <c r="K7" s="394"/>
    </row>
    <row r="8" spans="1:11" s="698" customFormat="1" ht="19.5" customHeight="1">
      <c r="A8" s="1332" t="s">
        <v>6361</v>
      </c>
      <c r="B8" s="1332"/>
      <c r="C8" s="1332"/>
      <c r="D8" s="581" t="s">
        <v>529</v>
      </c>
      <c r="E8" s="581" t="s">
        <v>529</v>
      </c>
      <c r="F8" s="581" t="s">
        <v>529</v>
      </c>
      <c r="G8" s="581" t="s">
        <v>529</v>
      </c>
      <c r="H8" s="581" t="s">
        <v>529</v>
      </c>
      <c r="I8" s="581" t="s">
        <v>529</v>
      </c>
      <c r="J8" s="581" t="s">
        <v>529</v>
      </c>
      <c r="K8" s="581" t="s">
        <v>529</v>
      </c>
    </row>
    <row r="9" spans="1:11" s="698" customFormat="1" ht="15" customHeight="1">
      <c r="A9" s="1251" t="s">
        <v>4283</v>
      </c>
      <c r="B9" s="1251" t="s">
        <v>4159</v>
      </c>
      <c r="C9" s="1251" t="s">
        <v>4285</v>
      </c>
      <c r="D9" s="1251" t="s">
        <v>4285</v>
      </c>
      <c r="E9" s="1251" t="s">
        <v>4285</v>
      </c>
      <c r="F9" s="1251" t="s">
        <v>4285</v>
      </c>
      <c r="G9" s="1251" t="s">
        <v>4286</v>
      </c>
      <c r="H9" s="1251" t="s">
        <v>4286</v>
      </c>
      <c r="I9" s="1251" t="s">
        <v>4286</v>
      </c>
      <c r="J9" s="1251" t="s">
        <v>4286</v>
      </c>
      <c r="K9" s="1251" t="s">
        <v>4286</v>
      </c>
    </row>
    <row r="10" spans="1:11" s="698" customFormat="1" ht="27.75" customHeight="1">
      <c r="A10" s="1251" t="s">
        <v>4283</v>
      </c>
      <c r="B10" s="1251" t="s">
        <v>6362</v>
      </c>
      <c r="C10" s="110" t="s">
        <v>4287</v>
      </c>
      <c r="D10" s="110" t="s">
        <v>4288</v>
      </c>
      <c r="E10" s="110" t="s">
        <v>4289</v>
      </c>
      <c r="F10" s="110" t="s">
        <v>4290</v>
      </c>
      <c r="G10" s="110" t="s">
        <v>4291</v>
      </c>
      <c r="H10" s="110" t="s">
        <v>4292</v>
      </c>
      <c r="I10" s="110" t="s">
        <v>4293</v>
      </c>
      <c r="J10" s="110" t="s">
        <v>4294</v>
      </c>
      <c r="K10" s="110" t="s">
        <v>4290</v>
      </c>
    </row>
    <row r="11" spans="1:11" s="702" customFormat="1" ht="13.8">
      <c r="A11" s="677" t="s">
        <v>6496</v>
      </c>
      <c r="B11" s="677" t="s">
        <v>4165</v>
      </c>
      <c r="C11" s="292">
        <v>48892.04</v>
      </c>
      <c r="D11" s="699">
        <v>0</v>
      </c>
      <c r="E11" s="699">
        <v>0</v>
      </c>
      <c r="F11" s="700">
        <f>+C11+D11+E11</f>
        <v>48892.04</v>
      </c>
      <c r="G11" s="679">
        <f t="shared" ref="G11:G23" si="0">+(C11/30)*10</f>
        <v>16297.346666666668</v>
      </c>
      <c r="H11" s="679">
        <f t="shared" ref="H11:H23" si="1">+(C11/30)*5</f>
        <v>8148.6733333333341</v>
      </c>
      <c r="I11" s="679">
        <f t="shared" ref="I11:I23" si="2">+(C11/30)*40</f>
        <v>65189.386666666673</v>
      </c>
      <c r="J11" s="701">
        <v>0</v>
      </c>
      <c r="K11" s="700">
        <f>+G11+H11+I11+J11</f>
        <v>89635.406666666677</v>
      </c>
    </row>
    <row r="12" spans="1:11" s="702" customFormat="1" ht="13.8">
      <c r="A12" s="677" t="s">
        <v>6497</v>
      </c>
      <c r="B12" s="677" t="s">
        <v>6498</v>
      </c>
      <c r="C12" s="292">
        <v>43721.440000000002</v>
      </c>
      <c r="D12" s="699">
        <v>0</v>
      </c>
      <c r="E12" s="699">
        <v>0</v>
      </c>
      <c r="F12" s="700">
        <f t="shared" ref="F12:F23" si="3">+C12+D12+E12</f>
        <v>43721.440000000002</v>
      </c>
      <c r="G12" s="679">
        <f t="shared" si="0"/>
        <v>14573.813333333335</v>
      </c>
      <c r="H12" s="679">
        <f t="shared" si="1"/>
        <v>7286.9066666666677</v>
      </c>
      <c r="I12" s="679">
        <f t="shared" si="2"/>
        <v>58295.253333333341</v>
      </c>
      <c r="J12" s="701">
        <v>0</v>
      </c>
      <c r="K12" s="700">
        <f>+G12+H12+I12+J12</f>
        <v>80155.973333333342</v>
      </c>
    </row>
    <row r="13" spans="1:11" s="702" customFormat="1" ht="13.8">
      <c r="A13" s="677" t="s">
        <v>6499</v>
      </c>
      <c r="B13" s="677" t="s">
        <v>4167</v>
      </c>
      <c r="C13" s="292">
        <v>33853.01</v>
      </c>
      <c r="D13" s="699">
        <v>0</v>
      </c>
      <c r="E13" s="699">
        <v>0</v>
      </c>
      <c r="F13" s="700">
        <f t="shared" si="3"/>
        <v>33853.01</v>
      </c>
      <c r="G13" s="679">
        <f t="shared" si="0"/>
        <v>11284.336666666668</v>
      </c>
      <c r="H13" s="679">
        <f t="shared" si="1"/>
        <v>5642.168333333334</v>
      </c>
      <c r="I13" s="679">
        <f t="shared" si="2"/>
        <v>45137.346666666672</v>
      </c>
      <c r="J13" s="701">
        <v>0</v>
      </c>
      <c r="K13" s="700">
        <f t="shared" ref="K13:K23" si="4">+G13+H13+I13+J13</f>
        <v>62063.851666666669</v>
      </c>
    </row>
    <row r="14" spans="1:11" s="702" customFormat="1" ht="13.8">
      <c r="A14" s="677" t="s">
        <v>6500</v>
      </c>
      <c r="B14" s="677" t="s">
        <v>6501</v>
      </c>
      <c r="C14" s="292">
        <v>25056.81</v>
      </c>
      <c r="D14" s="699">
        <v>0</v>
      </c>
      <c r="E14" s="699">
        <v>0</v>
      </c>
      <c r="F14" s="700">
        <f t="shared" si="3"/>
        <v>25056.81</v>
      </c>
      <c r="G14" s="679">
        <f t="shared" si="0"/>
        <v>8352.27</v>
      </c>
      <c r="H14" s="679">
        <f t="shared" si="1"/>
        <v>4176.1350000000002</v>
      </c>
      <c r="I14" s="679">
        <f t="shared" si="2"/>
        <v>33409.08</v>
      </c>
      <c r="J14" s="701">
        <v>0</v>
      </c>
      <c r="K14" s="700">
        <f t="shared" si="4"/>
        <v>45937.485000000001</v>
      </c>
    </row>
    <row r="15" spans="1:11" s="702" customFormat="1" ht="13.8">
      <c r="A15" s="677" t="s">
        <v>6502</v>
      </c>
      <c r="B15" s="677" t="s">
        <v>6503</v>
      </c>
      <c r="C15" s="292">
        <v>25056.81</v>
      </c>
      <c r="D15" s="699">
        <v>0</v>
      </c>
      <c r="E15" s="699">
        <v>0</v>
      </c>
      <c r="F15" s="700">
        <f t="shared" si="3"/>
        <v>25056.81</v>
      </c>
      <c r="G15" s="679">
        <f t="shared" si="0"/>
        <v>8352.27</v>
      </c>
      <c r="H15" s="679">
        <f t="shared" si="1"/>
        <v>4176.1350000000002</v>
      </c>
      <c r="I15" s="679">
        <f t="shared" si="2"/>
        <v>33409.08</v>
      </c>
      <c r="J15" s="701">
        <v>0</v>
      </c>
      <c r="K15" s="700">
        <f t="shared" si="4"/>
        <v>45937.485000000001</v>
      </c>
    </row>
    <row r="16" spans="1:11" s="702" customFormat="1" ht="13.8">
      <c r="A16" s="677" t="s">
        <v>6504</v>
      </c>
      <c r="B16" s="677" t="s">
        <v>6505</v>
      </c>
      <c r="C16" s="292">
        <v>25056.81</v>
      </c>
      <c r="D16" s="699">
        <v>0</v>
      </c>
      <c r="E16" s="699">
        <v>0</v>
      </c>
      <c r="F16" s="700">
        <f t="shared" si="3"/>
        <v>25056.81</v>
      </c>
      <c r="G16" s="679">
        <f t="shared" si="0"/>
        <v>8352.27</v>
      </c>
      <c r="H16" s="679">
        <f t="shared" si="1"/>
        <v>4176.1350000000002</v>
      </c>
      <c r="I16" s="679">
        <f t="shared" si="2"/>
        <v>33409.08</v>
      </c>
      <c r="J16" s="701">
        <v>0</v>
      </c>
      <c r="K16" s="700">
        <f t="shared" si="4"/>
        <v>45937.485000000001</v>
      </c>
    </row>
    <row r="17" spans="1:11" s="702" customFormat="1" ht="13.8">
      <c r="A17" s="677" t="s">
        <v>6506</v>
      </c>
      <c r="B17" s="677" t="s">
        <v>6507</v>
      </c>
      <c r="C17" s="292">
        <v>24467.65</v>
      </c>
      <c r="D17" s="699">
        <v>0</v>
      </c>
      <c r="E17" s="699">
        <v>0</v>
      </c>
      <c r="F17" s="700">
        <f t="shared" si="3"/>
        <v>24467.65</v>
      </c>
      <c r="G17" s="679">
        <f t="shared" si="0"/>
        <v>8155.8833333333332</v>
      </c>
      <c r="H17" s="679">
        <f t="shared" si="1"/>
        <v>4077.9416666666666</v>
      </c>
      <c r="I17" s="679">
        <f t="shared" si="2"/>
        <v>32623.533333333333</v>
      </c>
      <c r="J17" s="701">
        <v>0</v>
      </c>
      <c r="K17" s="700">
        <f t="shared" si="4"/>
        <v>44857.358333333337</v>
      </c>
    </row>
    <row r="18" spans="1:11" s="702" customFormat="1" ht="13.8">
      <c r="A18" s="677" t="s">
        <v>6508</v>
      </c>
      <c r="B18" s="677" t="s">
        <v>4175</v>
      </c>
      <c r="C18" s="292">
        <v>18947.25</v>
      </c>
      <c r="D18" s="699">
        <v>0</v>
      </c>
      <c r="E18" s="699">
        <v>0</v>
      </c>
      <c r="F18" s="700">
        <f t="shared" si="3"/>
        <v>18947.25</v>
      </c>
      <c r="G18" s="679">
        <f t="shared" si="0"/>
        <v>6315.75</v>
      </c>
      <c r="H18" s="679">
        <f t="shared" si="1"/>
        <v>3157.875</v>
      </c>
      <c r="I18" s="679">
        <f t="shared" si="2"/>
        <v>25263</v>
      </c>
      <c r="J18" s="701">
        <v>0</v>
      </c>
      <c r="K18" s="700">
        <f t="shared" si="4"/>
        <v>34736.625</v>
      </c>
    </row>
    <row r="19" spans="1:11" s="702" customFormat="1" ht="13.8">
      <c r="A19" s="677" t="s">
        <v>6509</v>
      </c>
      <c r="B19" s="677" t="s">
        <v>6510</v>
      </c>
      <c r="C19" s="292">
        <v>18947.25</v>
      </c>
      <c r="D19" s="699">
        <v>0</v>
      </c>
      <c r="E19" s="699">
        <v>0</v>
      </c>
      <c r="F19" s="700">
        <f t="shared" si="3"/>
        <v>18947.25</v>
      </c>
      <c r="G19" s="679">
        <f t="shared" si="0"/>
        <v>6315.75</v>
      </c>
      <c r="H19" s="679">
        <f t="shared" si="1"/>
        <v>3157.875</v>
      </c>
      <c r="I19" s="679">
        <f t="shared" si="2"/>
        <v>25263</v>
      </c>
      <c r="J19" s="701">
        <v>0</v>
      </c>
      <c r="K19" s="700">
        <f t="shared" si="4"/>
        <v>34736.625</v>
      </c>
    </row>
    <row r="20" spans="1:11" s="702" customFormat="1" ht="13.8">
      <c r="A20" s="677" t="s">
        <v>6511</v>
      </c>
      <c r="B20" s="677" t="s">
        <v>6512</v>
      </c>
      <c r="C20" s="292">
        <v>18947.25</v>
      </c>
      <c r="D20" s="699">
        <v>0</v>
      </c>
      <c r="E20" s="699">
        <v>0</v>
      </c>
      <c r="F20" s="700">
        <f t="shared" si="3"/>
        <v>18947.25</v>
      </c>
      <c r="G20" s="679">
        <f t="shared" si="0"/>
        <v>6315.75</v>
      </c>
      <c r="H20" s="679">
        <f t="shared" si="1"/>
        <v>3157.875</v>
      </c>
      <c r="I20" s="679">
        <f t="shared" si="2"/>
        <v>25263</v>
      </c>
      <c r="J20" s="701">
        <v>0</v>
      </c>
      <c r="K20" s="700">
        <f t="shared" si="4"/>
        <v>34736.625</v>
      </c>
    </row>
    <row r="21" spans="1:11" s="702" customFormat="1" ht="13.8">
      <c r="A21" s="677" t="s">
        <v>6513</v>
      </c>
      <c r="B21" s="677" t="s">
        <v>6514</v>
      </c>
      <c r="C21" s="292">
        <v>18947.25</v>
      </c>
      <c r="D21" s="699">
        <v>0</v>
      </c>
      <c r="E21" s="699">
        <v>0</v>
      </c>
      <c r="F21" s="700">
        <f t="shared" si="3"/>
        <v>18947.25</v>
      </c>
      <c r="G21" s="679">
        <f t="shared" si="0"/>
        <v>6315.75</v>
      </c>
      <c r="H21" s="679">
        <f t="shared" si="1"/>
        <v>3157.875</v>
      </c>
      <c r="I21" s="679">
        <f t="shared" si="2"/>
        <v>25263</v>
      </c>
      <c r="J21" s="701">
        <v>0</v>
      </c>
      <c r="K21" s="700">
        <f t="shared" si="4"/>
        <v>34736.625</v>
      </c>
    </row>
    <row r="22" spans="1:11" s="702" customFormat="1" ht="13.8">
      <c r="A22" s="677" t="s">
        <v>6515</v>
      </c>
      <c r="B22" s="677" t="s">
        <v>6516</v>
      </c>
      <c r="C22" s="292">
        <v>17827.95</v>
      </c>
      <c r="D22" s="699">
        <v>0</v>
      </c>
      <c r="E22" s="699">
        <v>0</v>
      </c>
      <c r="F22" s="700">
        <f t="shared" si="3"/>
        <v>17827.95</v>
      </c>
      <c r="G22" s="679">
        <f t="shared" si="0"/>
        <v>5942.65</v>
      </c>
      <c r="H22" s="679">
        <f t="shared" si="1"/>
        <v>2971.3249999999998</v>
      </c>
      <c r="I22" s="679">
        <f t="shared" si="2"/>
        <v>23770.6</v>
      </c>
      <c r="J22" s="701">
        <v>0</v>
      </c>
      <c r="K22" s="700">
        <f t="shared" si="4"/>
        <v>32684.574999999997</v>
      </c>
    </row>
    <row r="23" spans="1:11" s="702" customFormat="1" ht="13.8">
      <c r="A23" s="677" t="s">
        <v>6517</v>
      </c>
      <c r="B23" s="677" t="s">
        <v>6518</v>
      </c>
      <c r="C23" s="292">
        <v>17827.95</v>
      </c>
      <c r="D23" s="699">
        <v>0</v>
      </c>
      <c r="E23" s="699">
        <v>0</v>
      </c>
      <c r="F23" s="700">
        <f t="shared" si="3"/>
        <v>17827.95</v>
      </c>
      <c r="G23" s="679">
        <f t="shared" si="0"/>
        <v>5942.65</v>
      </c>
      <c r="H23" s="679">
        <f t="shared" si="1"/>
        <v>2971.3249999999998</v>
      </c>
      <c r="I23" s="679">
        <f t="shared" si="2"/>
        <v>23770.6</v>
      </c>
      <c r="J23" s="701">
        <v>0</v>
      </c>
      <c r="K23" s="700">
        <f t="shared" si="4"/>
        <v>32684.574999999997</v>
      </c>
    </row>
    <row r="24" spans="1:11" s="702" customFormat="1" ht="13.2">
      <c r="A24" s="682"/>
      <c r="B24" s="682"/>
      <c r="C24" s="683"/>
      <c r="D24" s="683"/>
      <c r="E24" s="683"/>
      <c r="F24" s="683"/>
      <c r="G24" s="683"/>
      <c r="H24" s="683"/>
      <c r="I24" s="683"/>
      <c r="J24" s="683"/>
      <c r="K24" s="684"/>
    </row>
    <row r="25" spans="1:11" s="702" customFormat="1" ht="15.6">
      <c r="A25" s="1332" t="s">
        <v>6363</v>
      </c>
      <c r="B25" s="1332"/>
      <c r="C25" s="1332"/>
      <c r="D25" s="585" t="s">
        <v>529</v>
      </c>
      <c r="E25" s="585" t="s">
        <v>529</v>
      </c>
      <c r="F25" s="585" t="s">
        <v>529</v>
      </c>
      <c r="G25" s="585" t="s">
        <v>529</v>
      </c>
      <c r="H25" s="585" t="s">
        <v>529</v>
      </c>
      <c r="I25" s="585" t="s">
        <v>529</v>
      </c>
      <c r="J25" s="585" t="s">
        <v>529</v>
      </c>
      <c r="K25" s="585" t="s">
        <v>529</v>
      </c>
    </row>
    <row r="26" spans="1:11" s="702" customFormat="1" ht="13.2">
      <c r="A26" s="1251" t="s">
        <v>4283</v>
      </c>
      <c r="B26" s="1251" t="s">
        <v>4159</v>
      </c>
      <c r="C26" s="1331" t="s">
        <v>4285</v>
      </c>
      <c r="D26" s="1331" t="s">
        <v>4285</v>
      </c>
      <c r="E26" s="1331" t="s">
        <v>4285</v>
      </c>
      <c r="F26" s="1331" t="s">
        <v>4285</v>
      </c>
      <c r="G26" s="1331" t="s">
        <v>4286</v>
      </c>
      <c r="H26" s="1331" t="s">
        <v>4286</v>
      </c>
      <c r="I26" s="1331" t="s">
        <v>4286</v>
      </c>
      <c r="J26" s="1331" t="s">
        <v>4286</v>
      </c>
      <c r="K26" s="1331" t="s">
        <v>4286</v>
      </c>
    </row>
    <row r="27" spans="1:11" s="702" customFormat="1" ht="27.6">
      <c r="A27" s="1251" t="s">
        <v>4283</v>
      </c>
      <c r="B27" s="1251" t="s">
        <v>6362</v>
      </c>
      <c r="C27" s="586" t="s">
        <v>4287</v>
      </c>
      <c r="D27" s="586" t="s">
        <v>4288</v>
      </c>
      <c r="E27" s="586" t="s">
        <v>4289</v>
      </c>
      <c r="F27" s="586" t="s">
        <v>4290</v>
      </c>
      <c r="G27" s="586" t="s">
        <v>4291</v>
      </c>
      <c r="H27" s="586" t="s">
        <v>4292</v>
      </c>
      <c r="I27" s="586" t="s">
        <v>4293</v>
      </c>
      <c r="J27" s="586" t="s">
        <v>4294</v>
      </c>
      <c r="K27" s="586" t="s">
        <v>4290</v>
      </c>
    </row>
    <row r="28" spans="1:11" s="702" customFormat="1" ht="13.8">
      <c r="A28" s="677" t="s">
        <v>6527</v>
      </c>
      <c r="B28" s="677" t="s">
        <v>6528</v>
      </c>
      <c r="C28" s="292">
        <v>24467.65</v>
      </c>
      <c r="D28" s="699">
        <v>0</v>
      </c>
      <c r="E28" s="699">
        <v>0</v>
      </c>
      <c r="F28" s="700">
        <f t="shared" ref="F28:F48" si="5">+C28+E28+D28</f>
        <v>24467.65</v>
      </c>
      <c r="G28" s="679">
        <f t="shared" ref="G28:G48" si="6">+(C28/30)*10</f>
        <v>8155.8833333333332</v>
      </c>
      <c r="H28" s="679">
        <f t="shared" ref="H28:H48" si="7">+(C28/30)*5</f>
        <v>4077.9416666666666</v>
      </c>
      <c r="I28" s="679">
        <f t="shared" ref="I28:I48" si="8">+(C28/30)*40</f>
        <v>32623.533333333333</v>
      </c>
      <c r="J28" s="701">
        <v>0</v>
      </c>
      <c r="K28" s="700">
        <f t="shared" ref="K28:K48" si="9">+G28+H28+I28+J28</f>
        <v>44857.358333333337</v>
      </c>
    </row>
    <row r="29" spans="1:11" s="702" customFormat="1" ht="13.8">
      <c r="A29" s="677" t="s">
        <v>6529</v>
      </c>
      <c r="B29" s="677" t="s">
        <v>6530</v>
      </c>
      <c r="C29" s="292">
        <v>22755.79</v>
      </c>
      <c r="D29" s="699">
        <v>0</v>
      </c>
      <c r="E29" s="699">
        <v>0</v>
      </c>
      <c r="F29" s="700">
        <f t="shared" si="5"/>
        <v>22755.79</v>
      </c>
      <c r="G29" s="679">
        <f t="shared" si="6"/>
        <v>7585.2633333333333</v>
      </c>
      <c r="H29" s="679">
        <f t="shared" si="7"/>
        <v>3792.6316666666667</v>
      </c>
      <c r="I29" s="679">
        <f t="shared" si="8"/>
        <v>30341.053333333333</v>
      </c>
      <c r="J29" s="701">
        <v>0</v>
      </c>
      <c r="K29" s="700">
        <f t="shared" si="9"/>
        <v>41718.948333333334</v>
      </c>
    </row>
    <row r="30" spans="1:11" s="702" customFormat="1" ht="13.8">
      <c r="A30" s="677" t="s">
        <v>6531</v>
      </c>
      <c r="B30" s="677" t="s">
        <v>6532</v>
      </c>
      <c r="C30" s="292">
        <v>19369.349999999999</v>
      </c>
      <c r="D30" s="699">
        <v>0</v>
      </c>
      <c r="E30" s="699">
        <v>0</v>
      </c>
      <c r="F30" s="700">
        <f t="shared" si="5"/>
        <v>19369.349999999999</v>
      </c>
      <c r="G30" s="679">
        <f t="shared" si="6"/>
        <v>6456.45</v>
      </c>
      <c r="H30" s="679">
        <f t="shared" si="7"/>
        <v>3228.2249999999999</v>
      </c>
      <c r="I30" s="679">
        <f t="shared" si="8"/>
        <v>25825.8</v>
      </c>
      <c r="J30" s="701">
        <v>0</v>
      </c>
      <c r="K30" s="700">
        <f t="shared" si="9"/>
        <v>35510.474999999999</v>
      </c>
    </row>
    <row r="31" spans="1:11" s="702" customFormat="1" ht="13.8">
      <c r="A31" s="677" t="s">
        <v>6533</v>
      </c>
      <c r="B31" s="677" t="s">
        <v>6534</v>
      </c>
      <c r="C31" s="292">
        <v>18744.599999999999</v>
      </c>
      <c r="D31" s="699">
        <v>0</v>
      </c>
      <c r="E31" s="699">
        <v>0</v>
      </c>
      <c r="F31" s="700">
        <f t="shared" si="5"/>
        <v>18744.599999999999</v>
      </c>
      <c r="G31" s="679">
        <f t="shared" si="6"/>
        <v>6248.1999999999989</v>
      </c>
      <c r="H31" s="679">
        <f t="shared" si="7"/>
        <v>3124.0999999999995</v>
      </c>
      <c r="I31" s="679">
        <f t="shared" si="8"/>
        <v>24992.799999999996</v>
      </c>
      <c r="J31" s="701">
        <v>0</v>
      </c>
      <c r="K31" s="700">
        <f t="shared" si="9"/>
        <v>34365.099999999991</v>
      </c>
    </row>
    <row r="32" spans="1:11" s="702" customFormat="1" ht="13.8">
      <c r="A32" s="677" t="s">
        <v>6535</v>
      </c>
      <c r="B32" s="677" t="s">
        <v>6536</v>
      </c>
      <c r="C32" s="292">
        <v>18367.650000000001</v>
      </c>
      <c r="D32" s="699">
        <v>0</v>
      </c>
      <c r="E32" s="699">
        <v>0</v>
      </c>
      <c r="F32" s="700">
        <f t="shared" si="5"/>
        <v>18367.650000000001</v>
      </c>
      <c r="G32" s="679">
        <f t="shared" si="6"/>
        <v>6122.55</v>
      </c>
      <c r="H32" s="679">
        <f t="shared" si="7"/>
        <v>3061.2750000000001</v>
      </c>
      <c r="I32" s="679">
        <f t="shared" si="8"/>
        <v>24490.2</v>
      </c>
      <c r="J32" s="701">
        <v>0</v>
      </c>
      <c r="K32" s="700">
        <f t="shared" si="9"/>
        <v>33674.025000000001</v>
      </c>
    </row>
    <row r="33" spans="1:13" s="702" customFormat="1" ht="13.8">
      <c r="A33" s="677" t="s">
        <v>6519</v>
      </c>
      <c r="B33" s="677" t="s">
        <v>5124</v>
      </c>
      <c r="C33" s="292">
        <v>14262.15</v>
      </c>
      <c r="D33" s="699">
        <v>0</v>
      </c>
      <c r="E33" s="699">
        <v>0</v>
      </c>
      <c r="F33" s="700">
        <f t="shared" si="5"/>
        <v>14262.15</v>
      </c>
      <c r="G33" s="679">
        <f t="shared" si="6"/>
        <v>4754.0499999999993</v>
      </c>
      <c r="H33" s="679">
        <f t="shared" si="7"/>
        <v>2377.0249999999996</v>
      </c>
      <c r="I33" s="679">
        <f t="shared" si="8"/>
        <v>19016.199999999997</v>
      </c>
      <c r="J33" s="701">
        <v>0</v>
      </c>
      <c r="K33" s="700">
        <f t="shared" si="9"/>
        <v>26147.274999999994</v>
      </c>
    </row>
    <row r="34" spans="1:13" s="702" customFormat="1" ht="13.8">
      <c r="A34" s="677" t="s">
        <v>6537</v>
      </c>
      <c r="B34" s="677" t="s">
        <v>6538</v>
      </c>
      <c r="C34" s="292">
        <v>13086.15</v>
      </c>
      <c r="D34" s="699">
        <v>0</v>
      </c>
      <c r="E34" s="699">
        <v>0</v>
      </c>
      <c r="F34" s="700">
        <f t="shared" si="5"/>
        <v>13086.15</v>
      </c>
      <c r="G34" s="679">
        <f t="shared" si="6"/>
        <v>4362.05</v>
      </c>
      <c r="H34" s="679">
        <f t="shared" si="7"/>
        <v>2181.0250000000001</v>
      </c>
      <c r="I34" s="679">
        <f t="shared" si="8"/>
        <v>17448.2</v>
      </c>
      <c r="J34" s="701">
        <v>0</v>
      </c>
      <c r="K34" s="700">
        <f t="shared" si="9"/>
        <v>23991.275000000001</v>
      </c>
    </row>
    <row r="35" spans="1:13" s="702" customFormat="1" ht="13.8">
      <c r="A35" s="677" t="s">
        <v>6539</v>
      </c>
      <c r="B35" s="677" t="s">
        <v>6432</v>
      </c>
      <c r="C35" s="292">
        <v>10749.9</v>
      </c>
      <c r="D35" s="699">
        <v>0</v>
      </c>
      <c r="E35" s="699">
        <v>0</v>
      </c>
      <c r="F35" s="700">
        <f t="shared" si="5"/>
        <v>10749.9</v>
      </c>
      <c r="G35" s="679">
        <f t="shared" si="6"/>
        <v>3583.2999999999997</v>
      </c>
      <c r="H35" s="679">
        <f t="shared" si="7"/>
        <v>1791.6499999999999</v>
      </c>
      <c r="I35" s="679">
        <f t="shared" si="8"/>
        <v>14333.199999999999</v>
      </c>
      <c r="J35" s="701">
        <v>0</v>
      </c>
      <c r="K35" s="700">
        <f t="shared" si="9"/>
        <v>19708.149999999998</v>
      </c>
    </row>
    <row r="36" spans="1:13" s="702" customFormat="1" ht="13.8">
      <c r="A36" s="677" t="s">
        <v>6540</v>
      </c>
      <c r="B36" s="677" t="s">
        <v>6541</v>
      </c>
      <c r="C36" s="292">
        <v>9943.5</v>
      </c>
      <c r="D36" s="699">
        <v>0</v>
      </c>
      <c r="E36" s="699">
        <v>0</v>
      </c>
      <c r="F36" s="700">
        <f t="shared" si="5"/>
        <v>9943.5</v>
      </c>
      <c r="G36" s="679">
        <f t="shared" si="6"/>
        <v>3314.5</v>
      </c>
      <c r="H36" s="679">
        <f t="shared" si="7"/>
        <v>1657.25</v>
      </c>
      <c r="I36" s="679">
        <f t="shared" si="8"/>
        <v>13258</v>
      </c>
      <c r="J36" s="701">
        <v>0</v>
      </c>
      <c r="K36" s="700">
        <f t="shared" si="9"/>
        <v>18229.75</v>
      </c>
      <c r="L36" s="680"/>
      <c r="M36" s="680"/>
    </row>
    <row r="37" spans="1:13" s="702" customFormat="1" ht="13.8">
      <c r="A37" s="677" t="s">
        <v>6520</v>
      </c>
      <c r="B37" s="677" t="s">
        <v>4362</v>
      </c>
      <c r="C37" s="292">
        <v>9912</v>
      </c>
      <c r="D37" s="699">
        <v>0</v>
      </c>
      <c r="E37" s="699">
        <v>1950</v>
      </c>
      <c r="F37" s="700">
        <f t="shared" si="5"/>
        <v>11862</v>
      </c>
      <c r="G37" s="679">
        <f t="shared" si="6"/>
        <v>3304</v>
      </c>
      <c r="H37" s="679">
        <f t="shared" si="7"/>
        <v>1652</v>
      </c>
      <c r="I37" s="679">
        <f t="shared" si="8"/>
        <v>13216</v>
      </c>
      <c r="J37" s="701">
        <v>0</v>
      </c>
      <c r="K37" s="700">
        <f t="shared" si="9"/>
        <v>18172</v>
      </c>
    </row>
    <row r="38" spans="1:13" s="702" customFormat="1" ht="13.8">
      <c r="A38" s="677" t="s">
        <v>6521</v>
      </c>
      <c r="B38" s="677" t="s">
        <v>5440</v>
      </c>
      <c r="C38" s="292">
        <v>9912</v>
      </c>
      <c r="D38" s="699">
        <v>0</v>
      </c>
      <c r="E38" s="699">
        <v>0</v>
      </c>
      <c r="F38" s="700">
        <f t="shared" si="5"/>
        <v>9912</v>
      </c>
      <c r="G38" s="679">
        <f t="shared" si="6"/>
        <v>3304</v>
      </c>
      <c r="H38" s="679">
        <f t="shared" si="7"/>
        <v>1652</v>
      </c>
      <c r="I38" s="679">
        <f t="shared" si="8"/>
        <v>13216</v>
      </c>
      <c r="J38" s="701">
        <v>0</v>
      </c>
      <c r="K38" s="700">
        <f t="shared" si="9"/>
        <v>18172</v>
      </c>
    </row>
    <row r="39" spans="1:13" s="702" customFormat="1" ht="13.8">
      <c r="A39" s="677" t="s">
        <v>6542</v>
      </c>
      <c r="B39" s="677" t="s">
        <v>4360</v>
      </c>
      <c r="C39" s="292">
        <v>9912</v>
      </c>
      <c r="D39" s="699">
        <v>0</v>
      </c>
      <c r="E39" s="699">
        <v>0</v>
      </c>
      <c r="F39" s="700">
        <f t="shared" si="5"/>
        <v>9912</v>
      </c>
      <c r="G39" s="679">
        <f t="shared" si="6"/>
        <v>3304</v>
      </c>
      <c r="H39" s="679">
        <f t="shared" si="7"/>
        <v>1652</v>
      </c>
      <c r="I39" s="679">
        <f t="shared" si="8"/>
        <v>13216</v>
      </c>
      <c r="J39" s="701">
        <v>0</v>
      </c>
      <c r="K39" s="700">
        <f t="shared" si="9"/>
        <v>18172</v>
      </c>
    </row>
    <row r="40" spans="1:13" s="702" customFormat="1" ht="13.8">
      <c r="A40" s="677" t="s">
        <v>6543</v>
      </c>
      <c r="B40" s="677" t="s">
        <v>6544</v>
      </c>
      <c r="C40" s="292">
        <v>9912</v>
      </c>
      <c r="D40" s="699">
        <v>0</v>
      </c>
      <c r="E40" s="699">
        <v>0</v>
      </c>
      <c r="F40" s="700">
        <f t="shared" si="5"/>
        <v>9912</v>
      </c>
      <c r="G40" s="679">
        <f t="shared" si="6"/>
        <v>3304</v>
      </c>
      <c r="H40" s="679">
        <f t="shared" si="7"/>
        <v>1652</v>
      </c>
      <c r="I40" s="679">
        <f t="shared" si="8"/>
        <v>13216</v>
      </c>
      <c r="J40" s="701">
        <v>0</v>
      </c>
      <c r="K40" s="700">
        <f t="shared" si="9"/>
        <v>18172</v>
      </c>
    </row>
    <row r="41" spans="1:13" s="702" customFormat="1" ht="13.8">
      <c r="A41" s="677" t="s">
        <v>6545</v>
      </c>
      <c r="B41" s="677" t="s">
        <v>6546</v>
      </c>
      <c r="C41" s="292">
        <v>9912</v>
      </c>
      <c r="D41" s="699">
        <v>0</v>
      </c>
      <c r="E41" s="699">
        <v>0</v>
      </c>
      <c r="F41" s="700">
        <f t="shared" si="5"/>
        <v>9912</v>
      </c>
      <c r="G41" s="679">
        <f t="shared" si="6"/>
        <v>3304</v>
      </c>
      <c r="H41" s="679">
        <f t="shared" si="7"/>
        <v>1652</v>
      </c>
      <c r="I41" s="679">
        <f t="shared" si="8"/>
        <v>13216</v>
      </c>
      <c r="J41" s="701">
        <v>0</v>
      </c>
      <c r="K41" s="700">
        <f t="shared" si="9"/>
        <v>18172</v>
      </c>
    </row>
    <row r="42" spans="1:13" s="702" customFormat="1" ht="13.8">
      <c r="A42" s="677" t="s">
        <v>6522</v>
      </c>
      <c r="B42" s="677" t="s">
        <v>6523</v>
      </c>
      <c r="C42" s="292">
        <v>9912</v>
      </c>
      <c r="D42" s="699">
        <v>0</v>
      </c>
      <c r="E42" s="699">
        <v>0</v>
      </c>
      <c r="F42" s="700">
        <f t="shared" si="5"/>
        <v>9912</v>
      </c>
      <c r="G42" s="679">
        <f t="shared" si="6"/>
        <v>3304</v>
      </c>
      <c r="H42" s="679">
        <f t="shared" si="7"/>
        <v>1652</v>
      </c>
      <c r="I42" s="679">
        <f t="shared" si="8"/>
        <v>13216</v>
      </c>
      <c r="J42" s="701">
        <v>0</v>
      </c>
      <c r="K42" s="700">
        <f t="shared" si="9"/>
        <v>18172</v>
      </c>
    </row>
    <row r="43" spans="1:13" s="702" customFormat="1" ht="13.8">
      <c r="A43" s="677" t="s">
        <v>6547</v>
      </c>
      <c r="B43" s="677" t="s">
        <v>6548</v>
      </c>
      <c r="C43" s="292">
        <v>9912</v>
      </c>
      <c r="D43" s="699">
        <v>0</v>
      </c>
      <c r="E43" s="699">
        <v>0</v>
      </c>
      <c r="F43" s="700">
        <f t="shared" si="5"/>
        <v>9912</v>
      </c>
      <c r="G43" s="679">
        <f t="shared" si="6"/>
        <v>3304</v>
      </c>
      <c r="H43" s="679">
        <f t="shared" si="7"/>
        <v>1652</v>
      </c>
      <c r="I43" s="679">
        <f t="shared" si="8"/>
        <v>13216</v>
      </c>
      <c r="J43" s="701">
        <v>0</v>
      </c>
      <c r="K43" s="700">
        <f t="shared" si="9"/>
        <v>18172</v>
      </c>
    </row>
    <row r="44" spans="1:13" s="702" customFormat="1" ht="13.8">
      <c r="A44" s="677" t="s">
        <v>6524</v>
      </c>
      <c r="B44" s="677" t="s">
        <v>5358</v>
      </c>
      <c r="C44" s="292">
        <v>9670.5</v>
      </c>
      <c r="D44" s="699">
        <v>0</v>
      </c>
      <c r="E44" s="699">
        <v>0</v>
      </c>
      <c r="F44" s="700">
        <f t="shared" si="5"/>
        <v>9670.5</v>
      </c>
      <c r="G44" s="679">
        <f t="shared" si="6"/>
        <v>3223.5</v>
      </c>
      <c r="H44" s="679">
        <f t="shared" si="7"/>
        <v>1611.75</v>
      </c>
      <c r="I44" s="679">
        <f t="shared" si="8"/>
        <v>12894</v>
      </c>
      <c r="J44" s="701">
        <v>0</v>
      </c>
      <c r="K44" s="700">
        <f t="shared" si="9"/>
        <v>17729.25</v>
      </c>
    </row>
    <row r="45" spans="1:13" s="702" customFormat="1" ht="13.8">
      <c r="A45" s="677" t="s">
        <v>6549</v>
      </c>
      <c r="B45" s="677" t="s">
        <v>6550</v>
      </c>
      <c r="C45" s="292">
        <v>9429</v>
      </c>
      <c r="D45" s="699">
        <v>0</v>
      </c>
      <c r="E45" s="699">
        <v>0</v>
      </c>
      <c r="F45" s="700">
        <f t="shared" si="5"/>
        <v>9429</v>
      </c>
      <c r="G45" s="679">
        <f t="shared" si="6"/>
        <v>3143</v>
      </c>
      <c r="H45" s="679">
        <f t="shared" si="7"/>
        <v>1571.5</v>
      </c>
      <c r="I45" s="679">
        <f t="shared" si="8"/>
        <v>12572</v>
      </c>
      <c r="J45" s="701">
        <v>0</v>
      </c>
      <c r="K45" s="700">
        <f t="shared" si="9"/>
        <v>17286.5</v>
      </c>
    </row>
    <row r="46" spans="1:13" s="702" customFormat="1" ht="13.8">
      <c r="A46" s="677" t="s">
        <v>6551</v>
      </c>
      <c r="B46" s="677" t="s">
        <v>4189</v>
      </c>
      <c r="C46" s="292">
        <v>9064.65</v>
      </c>
      <c r="D46" s="699">
        <v>0</v>
      </c>
      <c r="E46" s="699">
        <v>900</v>
      </c>
      <c r="F46" s="700">
        <f t="shared" si="5"/>
        <v>9964.65</v>
      </c>
      <c r="G46" s="679">
        <f t="shared" si="6"/>
        <v>3021.5499999999997</v>
      </c>
      <c r="H46" s="679">
        <f t="shared" si="7"/>
        <v>1510.7749999999999</v>
      </c>
      <c r="I46" s="679">
        <f t="shared" si="8"/>
        <v>12086.199999999999</v>
      </c>
      <c r="J46" s="701">
        <v>0</v>
      </c>
      <c r="K46" s="700">
        <f t="shared" si="9"/>
        <v>16618.524999999998</v>
      </c>
    </row>
    <row r="47" spans="1:13" s="702" customFormat="1" ht="13.8">
      <c r="A47" s="677" t="s">
        <v>6552</v>
      </c>
      <c r="B47" s="677" t="s">
        <v>4923</v>
      </c>
      <c r="C47" s="292">
        <v>7075.95</v>
      </c>
      <c r="D47" s="699">
        <v>0</v>
      </c>
      <c r="E47" s="699">
        <v>0</v>
      </c>
      <c r="F47" s="700">
        <f t="shared" si="5"/>
        <v>7075.95</v>
      </c>
      <c r="G47" s="679">
        <f t="shared" si="6"/>
        <v>2358.6499999999996</v>
      </c>
      <c r="H47" s="679">
        <f t="shared" si="7"/>
        <v>1179.3249999999998</v>
      </c>
      <c r="I47" s="679">
        <f t="shared" si="8"/>
        <v>9434.5999999999985</v>
      </c>
      <c r="J47" s="701">
        <v>0</v>
      </c>
      <c r="K47" s="700">
        <f t="shared" si="9"/>
        <v>12972.574999999997</v>
      </c>
    </row>
    <row r="48" spans="1:13" s="702" customFormat="1" ht="13.8">
      <c r="A48" s="677" t="s">
        <v>6525</v>
      </c>
      <c r="B48" s="677" t="s">
        <v>6526</v>
      </c>
      <c r="C48" s="292">
        <v>6630.75</v>
      </c>
      <c r="D48" s="699">
        <v>0</v>
      </c>
      <c r="E48" s="699">
        <v>1900</v>
      </c>
      <c r="F48" s="700">
        <f t="shared" si="5"/>
        <v>8530.75</v>
      </c>
      <c r="G48" s="679">
        <f t="shared" si="6"/>
        <v>2210.25</v>
      </c>
      <c r="H48" s="679">
        <f t="shared" si="7"/>
        <v>1105.125</v>
      </c>
      <c r="I48" s="679">
        <f t="shared" si="8"/>
        <v>8841</v>
      </c>
      <c r="J48" s="701">
        <v>0</v>
      </c>
      <c r="K48" s="700">
        <f t="shared" si="9"/>
        <v>12156.375</v>
      </c>
    </row>
    <row r="49" spans="1:13" s="676" customFormat="1" ht="13.2">
      <c r="A49" s="341"/>
      <c r="B49" s="685"/>
      <c r="C49" s="685"/>
      <c r="D49" s="685"/>
      <c r="E49" s="685"/>
    </row>
    <row r="50" spans="1:13" s="676" customFormat="1" ht="13.2">
      <c r="A50" s="685"/>
      <c r="B50" s="685"/>
      <c r="C50" s="685"/>
      <c r="D50" s="685"/>
      <c r="E50" s="685"/>
    </row>
    <row r="51" spans="1:13" s="341" customFormat="1" ht="13.2"/>
    <row r="52" spans="1:13" s="341" customFormat="1" ht="13.2"/>
    <row r="53" spans="1:13" s="341" customFormat="1" ht="13.2"/>
    <row r="54" spans="1:13" s="341" customFormat="1" ht="13.2"/>
    <row r="55" spans="1:13" s="341" customFormat="1" ht="13.2"/>
    <row r="56" spans="1:13" s="341" customFormat="1" ht="13.2"/>
    <row r="57" spans="1:13" s="341" customFormat="1" ht="13.2"/>
    <row r="58" spans="1:13">
      <c r="L58" s="371"/>
      <c r="M58" s="371"/>
    </row>
    <row r="59" spans="1:13">
      <c r="L59" s="36"/>
      <c r="M59" s="36"/>
    </row>
  </sheetData>
  <mergeCells count="15">
    <mergeCell ref="A26:A27"/>
    <mergeCell ref="B26:B27"/>
    <mergeCell ref="C26:F26"/>
    <mergeCell ref="G26:K26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5:C25"/>
  </mergeCells>
  <printOptions horizontalCentered="1"/>
  <pageMargins left="0.59055118110236227" right="0.59055118110236227" top="1.1811023622047245" bottom="0.78740157480314965" header="0.39370078740157483" footer="0.59055118110236227"/>
  <pageSetup scale="69" fitToHeight="0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46"/>
  <sheetViews>
    <sheetView showGridLines="0" topLeftCell="B3" zoomScaleNormal="100" zoomScaleSheetLayoutView="100" workbookViewId="0"/>
  </sheetViews>
  <sheetFormatPr baseColWidth="10" defaultColWidth="11.44140625" defaultRowHeight="15"/>
  <cols>
    <col min="1" max="1" width="20" style="207" customWidth="1"/>
    <col min="2" max="2" width="43.88671875" style="207" customWidth="1"/>
    <col min="3" max="3" width="13.88671875" style="207" customWidth="1"/>
    <col min="4" max="4" width="22.88671875" style="207" customWidth="1"/>
    <col min="5" max="5" width="18.109375" style="207" customWidth="1"/>
    <col min="6" max="6" width="19.109375" style="207" customWidth="1"/>
    <col min="7" max="180" width="11.44140625" style="207"/>
    <col min="181" max="16384" width="11.44140625" style="374"/>
  </cols>
  <sheetData>
    <row r="1" spans="1:180">
      <c r="A1" s="373"/>
      <c r="B1" s="373"/>
      <c r="C1" s="373"/>
      <c r="D1" s="373"/>
      <c r="E1" s="373"/>
    </row>
    <row r="2" spans="1:180" ht="15.6">
      <c r="A2" s="1353" t="s">
        <v>4095</v>
      </c>
      <c r="B2" s="1353"/>
      <c r="C2" s="1353"/>
      <c r="D2" s="1353"/>
      <c r="E2" s="1353"/>
    </row>
    <row r="3" spans="1:180" ht="15.6">
      <c r="A3" s="1354" t="s">
        <v>12</v>
      </c>
      <c r="B3" s="1354"/>
      <c r="C3" s="1354"/>
      <c r="D3" s="1354"/>
      <c r="E3" s="1354"/>
    </row>
    <row r="4" spans="1:180" ht="15.6">
      <c r="A4" s="1354" t="s">
        <v>4903</v>
      </c>
      <c r="B4" s="1354"/>
      <c r="C4" s="1354"/>
      <c r="D4" s="1354"/>
      <c r="E4" s="1354"/>
    </row>
    <row r="5" spans="1:180" ht="15.6">
      <c r="A5" s="1354" t="s">
        <v>4156</v>
      </c>
      <c r="B5" s="1354"/>
      <c r="C5" s="1354"/>
      <c r="D5" s="1354"/>
      <c r="E5" s="1354"/>
    </row>
    <row r="6" spans="1:180" ht="15.6">
      <c r="A6" s="1355" t="s">
        <v>4157</v>
      </c>
      <c r="B6" s="1355"/>
      <c r="C6" s="1355"/>
      <c r="D6" s="1355"/>
      <c r="E6" s="1355"/>
    </row>
    <row r="7" spans="1:180">
      <c r="A7" s="374"/>
      <c r="B7" s="374"/>
      <c r="C7" s="374"/>
      <c r="D7" s="374"/>
      <c r="E7" s="374"/>
    </row>
    <row r="8" spans="1:180" s="389" customFormat="1" ht="13.8">
      <c r="A8" s="1263" t="s">
        <v>4158</v>
      </c>
      <c r="B8" s="1263" t="s">
        <v>4159</v>
      </c>
      <c r="C8" s="1263" t="s">
        <v>4160</v>
      </c>
      <c r="D8" s="1263" t="s">
        <v>4161</v>
      </c>
      <c r="E8" s="1263" t="s">
        <v>4161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  <c r="DJ8" s="206"/>
      <c r="DK8" s="206"/>
      <c r="DL8" s="206"/>
      <c r="DM8" s="206"/>
      <c r="DN8" s="206"/>
      <c r="DO8" s="206"/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  <c r="FD8" s="206"/>
      <c r="FE8" s="206"/>
      <c r="FF8" s="206"/>
      <c r="FG8" s="206"/>
      <c r="FH8" s="206"/>
      <c r="FI8" s="206"/>
      <c r="FJ8" s="206"/>
      <c r="FK8" s="206"/>
      <c r="FL8" s="206"/>
      <c r="FM8" s="206"/>
      <c r="FN8" s="206"/>
      <c r="FO8" s="206"/>
      <c r="FP8" s="206"/>
      <c r="FQ8" s="206"/>
      <c r="FR8" s="206"/>
      <c r="FS8" s="206"/>
      <c r="FT8" s="206"/>
      <c r="FU8" s="206"/>
      <c r="FV8" s="206"/>
      <c r="FW8" s="206"/>
      <c r="FX8" s="206"/>
    </row>
    <row r="9" spans="1:180" s="389" customFormat="1" ht="13.8">
      <c r="A9" s="1263" t="s">
        <v>4158</v>
      </c>
      <c r="B9" s="1263" t="s">
        <v>4159</v>
      </c>
      <c r="C9" s="1263" t="s">
        <v>4160</v>
      </c>
      <c r="D9" s="102" t="s">
        <v>4162</v>
      </c>
      <c r="E9" s="102" t="s">
        <v>4163</v>
      </c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</row>
    <row r="10" spans="1:180" s="389" customFormat="1" ht="13.8">
      <c r="A10" s="703"/>
      <c r="B10" s="703"/>
      <c r="C10" s="703"/>
      <c r="D10" s="703"/>
      <c r="E10" s="703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  <c r="CT10" s="206"/>
      <c r="CU10" s="206"/>
      <c r="CV10" s="206"/>
      <c r="CW10" s="206"/>
      <c r="CX10" s="206"/>
      <c r="CY10" s="206"/>
      <c r="CZ10" s="206"/>
      <c r="DA10" s="206"/>
      <c r="DB10" s="206"/>
      <c r="DC10" s="206"/>
      <c r="DD10" s="206"/>
      <c r="DE10" s="206"/>
      <c r="DF10" s="206"/>
      <c r="DG10" s="206"/>
      <c r="DH10" s="206"/>
      <c r="DI10" s="206"/>
      <c r="DJ10" s="206"/>
      <c r="DK10" s="206"/>
      <c r="DL10" s="206"/>
      <c r="DM10" s="206"/>
      <c r="DN10" s="206"/>
      <c r="DO10" s="206"/>
      <c r="DP10" s="206"/>
      <c r="DQ10" s="206"/>
      <c r="DR10" s="206"/>
      <c r="DS10" s="206"/>
      <c r="DT10" s="206"/>
      <c r="DU10" s="206"/>
      <c r="DV10" s="206"/>
      <c r="DW10" s="206"/>
      <c r="DX10" s="206"/>
      <c r="DY10" s="206"/>
      <c r="DZ10" s="206"/>
      <c r="EA10" s="206"/>
      <c r="EB10" s="206"/>
      <c r="EC10" s="206"/>
      <c r="ED10" s="206"/>
      <c r="EE10" s="206"/>
      <c r="EF10" s="206"/>
      <c r="EG10" s="206"/>
      <c r="EH10" s="206"/>
      <c r="EI10" s="206"/>
      <c r="EJ10" s="206"/>
      <c r="EK10" s="206"/>
      <c r="EL10" s="206"/>
      <c r="EM10" s="206"/>
      <c r="EN10" s="206"/>
      <c r="EO10" s="206"/>
      <c r="EP10" s="206"/>
      <c r="EQ10" s="206"/>
      <c r="ER10" s="206"/>
      <c r="ES10" s="206"/>
      <c r="ET10" s="206"/>
      <c r="EU10" s="206"/>
      <c r="EV10" s="206"/>
      <c r="EW10" s="206"/>
      <c r="EX10" s="206"/>
      <c r="EY10" s="206"/>
      <c r="EZ10" s="206"/>
      <c r="FA10" s="206"/>
      <c r="FB10" s="206"/>
      <c r="FC10" s="206"/>
      <c r="FD10" s="206"/>
      <c r="FE10" s="206"/>
      <c r="FF10" s="206"/>
      <c r="FG10" s="206"/>
      <c r="FH10" s="206"/>
      <c r="FI10" s="206"/>
      <c r="FJ10" s="206"/>
      <c r="FK10" s="206"/>
      <c r="FL10" s="206"/>
      <c r="FM10" s="206"/>
      <c r="FN10" s="206"/>
      <c r="FO10" s="206"/>
      <c r="FP10" s="206"/>
      <c r="FQ10" s="206"/>
      <c r="FR10" s="206"/>
      <c r="FS10" s="206"/>
      <c r="FT10" s="206"/>
      <c r="FU10" s="206"/>
      <c r="FV10" s="206"/>
      <c r="FW10" s="206"/>
      <c r="FX10" s="206"/>
    </row>
    <row r="11" spans="1:180" s="389" customFormat="1" ht="13.8">
      <c r="A11" s="1277" t="s">
        <v>4102</v>
      </c>
      <c r="B11" s="1277" t="s">
        <v>4102</v>
      </c>
      <c r="C11" s="591"/>
      <c r="D11" s="644"/>
      <c r="E11" s="644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  <c r="CT11" s="206"/>
      <c r="CU11" s="206"/>
      <c r="CV11" s="206"/>
      <c r="CW11" s="206"/>
      <c r="CX11" s="206"/>
      <c r="CY11" s="206"/>
      <c r="CZ11" s="206"/>
      <c r="DA11" s="206"/>
      <c r="DB11" s="206"/>
      <c r="DC11" s="206"/>
      <c r="DD11" s="206"/>
      <c r="DE11" s="206"/>
      <c r="DF11" s="206"/>
      <c r="DG11" s="206"/>
      <c r="DH11" s="206"/>
      <c r="DI11" s="206"/>
      <c r="DJ11" s="206"/>
      <c r="DK11" s="206"/>
      <c r="DL11" s="206"/>
      <c r="DM11" s="206"/>
      <c r="DN11" s="206"/>
      <c r="DO11" s="206"/>
      <c r="DP11" s="206"/>
      <c r="DQ11" s="206"/>
      <c r="DR11" s="206"/>
      <c r="DS11" s="206"/>
      <c r="DT11" s="206"/>
      <c r="DU11" s="206"/>
      <c r="DV11" s="206"/>
      <c r="DW11" s="206"/>
      <c r="DX11" s="206"/>
      <c r="DY11" s="206"/>
      <c r="DZ11" s="206"/>
      <c r="EA11" s="206"/>
      <c r="EB11" s="206"/>
      <c r="EC11" s="206"/>
      <c r="ED11" s="206"/>
      <c r="EE11" s="206"/>
      <c r="EF11" s="206"/>
      <c r="EG11" s="206"/>
      <c r="EH11" s="206"/>
      <c r="EI11" s="206"/>
      <c r="EJ11" s="206"/>
      <c r="EK11" s="206"/>
      <c r="EL11" s="206"/>
      <c r="EM11" s="206"/>
      <c r="EN11" s="206"/>
      <c r="EO11" s="206"/>
      <c r="EP11" s="206"/>
      <c r="EQ11" s="206"/>
      <c r="ER11" s="206"/>
      <c r="ES11" s="206"/>
      <c r="ET11" s="206"/>
      <c r="EU11" s="206"/>
      <c r="EV11" s="206"/>
      <c r="EW11" s="206"/>
      <c r="EX11" s="206"/>
      <c r="EY11" s="206"/>
      <c r="EZ11" s="206"/>
      <c r="FA11" s="206"/>
      <c r="FB11" s="206"/>
      <c r="FC11" s="206"/>
      <c r="FD11" s="206"/>
      <c r="FE11" s="206"/>
      <c r="FF11" s="206"/>
      <c r="FG11" s="206"/>
      <c r="FH11" s="206"/>
      <c r="FI11" s="206"/>
      <c r="FJ11" s="206"/>
      <c r="FK11" s="206"/>
      <c r="FL11" s="206"/>
      <c r="FM11" s="206"/>
      <c r="FN11" s="206"/>
      <c r="FO11" s="206"/>
      <c r="FP11" s="206"/>
      <c r="FQ11" s="206"/>
      <c r="FR11" s="206"/>
      <c r="FS11" s="206"/>
      <c r="FT11" s="206"/>
      <c r="FU11" s="206"/>
      <c r="FV11" s="206"/>
      <c r="FW11" s="206"/>
      <c r="FX11" s="206"/>
    </row>
    <row r="12" spans="1:180" s="382" customFormat="1" ht="13.8">
      <c r="A12" s="412" t="s">
        <v>6559</v>
      </c>
      <c r="B12" s="412" t="s">
        <v>4165</v>
      </c>
      <c r="C12" s="174">
        <v>1</v>
      </c>
      <c r="D12" s="258">
        <v>68124.3</v>
      </c>
      <c r="E12" s="258">
        <v>68124.3</v>
      </c>
      <c r="F12" s="704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  <c r="FX12" s="381"/>
    </row>
    <row r="13" spans="1:180" s="382" customFormat="1" ht="13.8">
      <c r="A13" s="412" t="s">
        <v>6560</v>
      </c>
      <c r="B13" s="412" t="s">
        <v>6561</v>
      </c>
      <c r="C13" s="174">
        <v>3</v>
      </c>
      <c r="D13" s="258">
        <v>25057.8</v>
      </c>
      <c r="E13" s="258">
        <v>25057.8</v>
      </c>
      <c r="F13" s="704"/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  <c r="AA13" s="381"/>
      <c r="AB13" s="381"/>
      <c r="AC13" s="381"/>
      <c r="AD13" s="381"/>
      <c r="AE13" s="381"/>
      <c r="AF13" s="381"/>
      <c r="AG13" s="381"/>
      <c r="AH13" s="381"/>
      <c r="AI13" s="381"/>
      <c r="AJ13" s="381"/>
      <c r="AK13" s="381"/>
      <c r="AL13" s="381"/>
      <c r="AM13" s="381"/>
      <c r="AN13" s="381"/>
      <c r="AO13" s="381"/>
      <c r="AP13" s="381"/>
      <c r="AQ13" s="381"/>
      <c r="AR13" s="381"/>
      <c r="AS13" s="381"/>
      <c r="AT13" s="381"/>
      <c r="AU13" s="381"/>
      <c r="AV13" s="381"/>
      <c r="AW13" s="381"/>
      <c r="AX13" s="381"/>
      <c r="AY13" s="381"/>
      <c r="AZ13" s="381"/>
      <c r="BA13" s="381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  <c r="FX13" s="381"/>
    </row>
    <row r="14" spans="1:180" s="382" customFormat="1" ht="13.8">
      <c r="A14" s="412" t="s">
        <v>6562</v>
      </c>
      <c r="B14" s="412" t="s">
        <v>6563</v>
      </c>
      <c r="C14" s="174">
        <v>2</v>
      </c>
      <c r="D14" s="258">
        <v>19425</v>
      </c>
      <c r="E14" s="258">
        <v>19425</v>
      </c>
      <c r="F14" s="704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1"/>
      <c r="AK14" s="381"/>
      <c r="AL14" s="381"/>
      <c r="AM14" s="381"/>
      <c r="AN14" s="381"/>
      <c r="AO14" s="381"/>
      <c r="AP14" s="381"/>
      <c r="AQ14" s="381"/>
      <c r="AR14" s="381"/>
      <c r="AS14" s="381"/>
      <c r="AT14" s="381"/>
      <c r="AU14" s="381"/>
      <c r="AV14" s="381"/>
      <c r="AW14" s="381"/>
      <c r="AX14" s="381"/>
      <c r="AY14" s="381"/>
      <c r="AZ14" s="381"/>
      <c r="BA14" s="381"/>
      <c r="BB14" s="381"/>
      <c r="BC14" s="381"/>
      <c r="BD14" s="381"/>
      <c r="BE14" s="381"/>
      <c r="BF14" s="381"/>
      <c r="BG14" s="381"/>
      <c r="BH14" s="381"/>
      <c r="BI14" s="381"/>
      <c r="BJ14" s="381"/>
      <c r="BK14" s="381"/>
      <c r="BL14" s="381"/>
      <c r="BM14" s="381"/>
      <c r="BN14" s="381"/>
      <c r="BO14" s="381"/>
      <c r="BP14" s="381"/>
      <c r="BQ14" s="381"/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1"/>
      <c r="DE14" s="381"/>
      <c r="DF14" s="381"/>
      <c r="DG14" s="381"/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  <c r="FL14" s="381"/>
      <c r="FM14" s="381"/>
      <c r="FN14" s="381"/>
      <c r="FO14" s="381"/>
      <c r="FP14" s="381"/>
      <c r="FQ14" s="381"/>
      <c r="FR14" s="381"/>
      <c r="FS14" s="381"/>
      <c r="FT14" s="381"/>
      <c r="FU14" s="381"/>
      <c r="FV14" s="381"/>
      <c r="FW14" s="381"/>
      <c r="FX14" s="381"/>
    </row>
    <row r="15" spans="1:180" s="389" customFormat="1" ht="13.8">
      <c r="B15" s="204" t="s">
        <v>4209</v>
      </c>
      <c r="C15" s="200">
        <f>SUM(C12:C14)</f>
        <v>6</v>
      </c>
      <c r="D15" s="540"/>
      <c r="E15" s="540"/>
      <c r="F15" s="704"/>
      <c r="G15" s="381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</row>
    <row r="16" spans="1:180" s="325" customFormat="1" ht="13.8">
      <c r="A16" s="532"/>
      <c r="B16" s="539"/>
      <c r="C16" s="532"/>
      <c r="D16" s="540"/>
      <c r="E16" s="540"/>
      <c r="F16" s="705"/>
      <c r="G16" s="381"/>
    </row>
    <row r="17" spans="1:180" s="389" customFormat="1" ht="13.8">
      <c r="A17" s="137"/>
      <c r="B17" s="137"/>
      <c r="C17" s="594"/>
      <c r="D17" s="593"/>
      <c r="E17" s="593"/>
      <c r="F17" s="704"/>
      <c r="G17" s="381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/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  <c r="FL17" s="206"/>
      <c r="FM17" s="206"/>
      <c r="FN17" s="206"/>
      <c r="FO17" s="206"/>
      <c r="FP17" s="206"/>
      <c r="FQ17" s="206"/>
      <c r="FR17" s="206"/>
      <c r="FS17" s="206"/>
      <c r="FT17" s="206"/>
      <c r="FU17" s="206"/>
      <c r="FV17" s="206"/>
      <c r="FW17" s="206"/>
      <c r="FX17" s="206"/>
    </row>
    <row r="18" spans="1:180" s="389" customFormat="1" ht="13.8">
      <c r="A18" s="1277" t="s">
        <v>4103</v>
      </c>
      <c r="B18" s="1277" t="s">
        <v>4103</v>
      </c>
      <c r="C18" s="594"/>
      <c r="D18" s="621"/>
      <c r="E18" s="621"/>
      <c r="F18" s="704"/>
      <c r="G18" s="381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06"/>
      <c r="BN18" s="206"/>
      <c r="BO18" s="206"/>
      <c r="BP18" s="206"/>
      <c r="BQ18" s="206"/>
      <c r="BR18" s="206"/>
      <c r="BS18" s="206"/>
      <c r="BT18" s="206"/>
      <c r="BU18" s="206"/>
      <c r="BV18" s="206"/>
      <c r="BW18" s="206"/>
      <c r="BX18" s="206"/>
      <c r="BY18" s="206"/>
      <c r="BZ18" s="206"/>
      <c r="CA18" s="206"/>
      <c r="CB18" s="206"/>
      <c r="CC18" s="206"/>
      <c r="CD18" s="206"/>
      <c r="CE18" s="206"/>
      <c r="CF18" s="206"/>
      <c r="CG18" s="206"/>
      <c r="CH18" s="206"/>
      <c r="CI18" s="206"/>
      <c r="CJ18" s="206"/>
      <c r="CK18" s="206"/>
      <c r="CL18" s="206"/>
      <c r="CM18" s="206"/>
      <c r="CN18" s="206"/>
      <c r="CO18" s="206"/>
      <c r="CP18" s="206"/>
      <c r="CQ18" s="206"/>
      <c r="CR18" s="206"/>
      <c r="CS18" s="206"/>
      <c r="CT18" s="206"/>
      <c r="CU18" s="206"/>
      <c r="CV18" s="206"/>
      <c r="CW18" s="206"/>
      <c r="CX18" s="206"/>
      <c r="CY18" s="206"/>
      <c r="CZ18" s="206"/>
      <c r="DA18" s="206"/>
      <c r="DB18" s="206"/>
      <c r="DC18" s="206"/>
      <c r="DD18" s="206"/>
      <c r="DE18" s="206"/>
      <c r="DF18" s="206"/>
      <c r="DG18" s="206"/>
      <c r="DH18" s="206"/>
      <c r="DI18" s="206"/>
      <c r="DJ18" s="206"/>
      <c r="DK18" s="206"/>
      <c r="DL18" s="206"/>
      <c r="DM18" s="206"/>
      <c r="DN18" s="206"/>
      <c r="DO18" s="206"/>
      <c r="DP18" s="206"/>
      <c r="DQ18" s="206"/>
      <c r="DR18" s="206"/>
      <c r="DS18" s="206"/>
      <c r="DT18" s="206"/>
      <c r="DU18" s="206"/>
      <c r="DV18" s="206"/>
      <c r="DW18" s="206"/>
      <c r="DX18" s="206"/>
      <c r="DY18" s="206"/>
      <c r="DZ18" s="206"/>
      <c r="EA18" s="206"/>
      <c r="EB18" s="206"/>
      <c r="EC18" s="206"/>
      <c r="ED18" s="206"/>
      <c r="EE18" s="206"/>
      <c r="EF18" s="206"/>
      <c r="EG18" s="206"/>
      <c r="EH18" s="206"/>
      <c r="EI18" s="206"/>
      <c r="EJ18" s="206"/>
      <c r="EK18" s="206"/>
      <c r="EL18" s="206"/>
      <c r="EM18" s="206"/>
      <c r="EN18" s="206"/>
      <c r="EO18" s="206"/>
      <c r="EP18" s="206"/>
      <c r="EQ18" s="206"/>
      <c r="ER18" s="206"/>
      <c r="ES18" s="206"/>
      <c r="ET18" s="206"/>
      <c r="EU18" s="206"/>
      <c r="EV18" s="206"/>
      <c r="EW18" s="206"/>
      <c r="EX18" s="206"/>
      <c r="EY18" s="206"/>
      <c r="EZ18" s="206"/>
      <c r="FA18" s="206"/>
      <c r="FB18" s="206"/>
      <c r="FC18" s="206"/>
      <c r="FD18" s="206"/>
      <c r="FE18" s="206"/>
      <c r="FF18" s="206"/>
      <c r="FG18" s="206"/>
      <c r="FH18" s="206"/>
      <c r="FI18" s="206"/>
      <c r="FJ18" s="206"/>
      <c r="FK18" s="206"/>
      <c r="FL18" s="206"/>
      <c r="FM18" s="206"/>
      <c r="FN18" s="206"/>
      <c r="FO18" s="206"/>
      <c r="FP18" s="206"/>
      <c r="FQ18" s="206"/>
      <c r="FR18" s="206"/>
      <c r="FS18" s="206"/>
      <c r="FT18" s="206"/>
      <c r="FU18" s="206"/>
      <c r="FV18" s="206"/>
      <c r="FW18" s="206"/>
      <c r="FX18" s="206"/>
    </row>
    <row r="19" spans="1:180" s="382" customFormat="1" ht="13.8">
      <c r="A19" s="412" t="s">
        <v>6564</v>
      </c>
      <c r="B19" s="412" t="s">
        <v>6565</v>
      </c>
      <c r="C19" s="174">
        <v>2</v>
      </c>
      <c r="D19" s="706">
        <v>15965.1</v>
      </c>
      <c r="E19" s="706">
        <v>15965.1</v>
      </c>
      <c r="F19" s="704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381"/>
      <c r="AD19" s="381"/>
      <c r="AE19" s="381"/>
      <c r="AF19" s="381"/>
      <c r="AG19" s="381"/>
      <c r="AH19" s="381"/>
      <c r="AI19" s="381"/>
      <c r="AJ19" s="381"/>
      <c r="AK19" s="381"/>
      <c r="AL19" s="381"/>
      <c r="AM19" s="381"/>
      <c r="AN19" s="381"/>
      <c r="AO19" s="381"/>
      <c r="AP19" s="381"/>
      <c r="AQ19" s="381"/>
      <c r="AR19" s="381"/>
      <c r="AS19" s="381"/>
      <c r="AT19" s="381"/>
      <c r="AU19" s="381"/>
      <c r="AV19" s="381"/>
      <c r="AW19" s="381"/>
      <c r="AX19" s="381"/>
      <c r="AY19" s="381"/>
      <c r="AZ19" s="381"/>
      <c r="BA19" s="381"/>
      <c r="BB19" s="381"/>
      <c r="BC19" s="381"/>
      <c r="BD19" s="381"/>
      <c r="BE19" s="381"/>
      <c r="BF19" s="381"/>
      <c r="BG19" s="381"/>
      <c r="BH19" s="381"/>
      <c r="BI19" s="381"/>
      <c r="BJ19" s="381"/>
      <c r="BK19" s="381"/>
      <c r="BL19" s="381"/>
      <c r="BM19" s="381"/>
      <c r="BN19" s="381"/>
      <c r="BO19" s="381"/>
      <c r="BP19" s="381"/>
      <c r="BQ19" s="381"/>
      <c r="BR19" s="381"/>
      <c r="BS19" s="381"/>
      <c r="BT19" s="381"/>
      <c r="BU19" s="381"/>
      <c r="BV19" s="381"/>
      <c r="BW19" s="381"/>
      <c r="BX19" s="381"/>
      <c r="BY19" s="381"/>
      <c r="BZ19" s="381"/>
      <c r="CA19" s="381"/>
      <c r="CB19" s="381"/>
      <c r="CC19" s="381"/>
      <c r="CD19" s="381"/>
      <c r="CE19" s="381"/>
      <c r="CF19" s="381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1"/>
      <c r="CZ19" s="381"/>
      <c r="DA19" s="381"/>
      <c r="DB19" s="381"/>
      <c r="DC19" s="381"/>
      <c r="DD19" s="381"/>
      <c r="DE19" s="381"/>
      <c r="DF19" s="381"/>
      <c r="DG19" s="381"/>
      <c r="DH19" s="381"/>
      <c r="DI19" s="381"/>
      <c r="DJ19" s="381"/>
      <c r="DK19" s="381"/>
      <c r="DL19" s="381"/>
      <c r="DM19" s="381"/>
      <c r="DN19" s="381"/>
      <c r="DO19" s="381"/>
      <c r="DP19" s="381"/>
      <c r="DQ19" s="381"/>
      <c r="DR19" s="381"/>
      <c r="DS19" s="381"/>
      <c r="DT19" s="381"/>
      <c r="DU19" s="381"/>
      <c r="DV19" s="381"/>
      <c r="DW19" s="381"/>
      <c r="DX19" s="381"/>
      <c r="DY19" s="381"/>
      <c r="DZ19" s="381"/>
      <c r="EA19" s="381"/>
      <c r="EB19" s="381"/>
      <c r="EC19" s="381"/>
      <c r="ED19" s="381"/>
      <c r="EE19" s="381"/>
      <c r="EF19" s="381"/>
      <c r="EG19" s="381"/>
      <c r="EH19" s="381"/>
      <c r="EI19" s="381"/>
      <c r="EJ19" s="381"/>
      <c r="EK19" s="381"/>
      <c r="EL19" s="381"/>
      <c r="EM19" s="381"/>
      <c r="EN19" s="381"/>
      <c r="EO19" s="381"/>
      <c r="EP19" s="381"/>
      <c r="EQ19" s="381"/>
      <c r="ER19" s="381"/>
      <c r="ES19" s="381"/>
      <c r="ET19" s="381"/>
      <c r="EU19" s="381"/>
      <c r="EV19" s="381"/>
      <c r="EW19" s="381"/>
      <c r="EX19" s="381"/>
      <c r="EY19" s="381"/>
      <c r="EZ19" s="381"/>
      <c r="FA19" s="381"/>
      <c r="FB19" s="381"/>
      <c r="FC19" s="381"/>
      <c r="FD19" s="381"/>
      <c r="FE19" s="381"/>
      <c r="FF19" s="381"/>
      <c r="FG19" s="381"/>
      <c r="FH19" s="381"/>
      <c r="FI19" s="381"/>
      <c r="FJ19" s="381"/>
      <c r="FK19" s="381"/>
      <c r="FL19" s="381"/>
      <c r="FM19" s="381"/>
      <c r="FN19" s="381"/>
      <c r="FO19" s="381"/>
      <c r="FP19" s="381"/>
      <c r="FQ19" s="381"/>
      <c r="FR19" s="381"/>
      <c r="FS19" s="381"/>
      <c r="FT19" s="381"/>
      <c r="FU19" s="381"/>
      <c r="FV19" s="381"/>
      <c r="FW19" s="381"/>
      <c r="FX19" s="381"/>
    </row>
    <row r="20" spans="1:180" s="382" customFormat="1" ht="13.8">
      <c r="A20" s="412" t="s">
        <v>6566</v>
      </c>
      <c r="B20" s="412" t="s">
        <v>4414</v>
      </c>
      <c r="C20" s="174">
        <v>1</v>
      </c>
      <c r="D20" s="706">
        <v>13000</v>
      </c>
      <c r="E20" s="706">
        <v>13000</v>
      </c>
      <c r="F20" s="704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1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  <c r="FX20" s="381"/>
    </row>
    <row r="21" spans="1:180" s="382" customFormat="1" ht="13.8">
      <c r="A21" s="412" t="s">
        <v>6567</v>
      </c>
      <c r="B21" s="412" t="s">
        <v>5364</v>
      </c>
      <c r="C21" s="174">
        <v>4</v>
      </c>
      <c r="D21" s="706">
        <v>12057.3</v>
      </c>
      <c r="E21" s="706">
        <v>12057.3</v>
      </c>
      <c r="F21" s="704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381"/>
      <c r="AD21" s="381"/>
      <c r="AE21" s="381"/>
      <c r="AF21" s="381"/>
      <c r="AG21" s="381"/>
      <c r="AH21" s="381"/>
      <c r="AI21" s="381"/>
      <c r="AJ21" s="381"/>
      <c r="AK21" s="381"/>
      <c r="AL21" s="381"/>
      <c r="AM21" s="381"/>
      <c r="AN21" s="381"/>
      <c r="AO21" s="381"/>
      <c r="AP21" s="381"/>
      <c r="AQ21" s="381"/>
      <c r="AR21" s="381"/>
      <c r="AS21" s="381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1"/>
      <c r="CZ21" s="381"/>
      <c r="DA21" s="381"/>
      <c r="DB21" s="381"/>
      <c r="DC21" s="381"/>
      <c r="DD21" s="381"/>
      <c r="DE21" s="381"/>
      <c r="DF21" s="381"/>
      <c r="DG21" s="381"/>
      <c r="DH21" s="381"/>
      <c r="DI21" s="381"/>
      <c r="DJ21" s="381"/>
      <c r="DK21" s="381"/>
      <c r="DL21" s="381"/>
      <c r="DM21" s="381"/>
      <c r="DN21" s="381"/>
      <c r="DO21" s="381"/>
      <c r="DP21" s="381"/>
      <c r="DQ21" s="381"/>
      <c r="DR21" s="381"/>
      <c r="DS21" s="381"/>
      <c r="DT21" s="381"/>
      <c r="DU21" s="381"/>
      <c r="DV21" s="381"/>
      <c r="DW21" s="381"/>
      <c r="DX21" s="381"/>
      <c r="DY21" s="381"/>
      <c r="DZ21" s="381"/>
      <c r="EA21" s="381"/>
      <c r="EB21" s="381"/>
      <c r="EC21" s="381"/>
      <c r="ED21" s="381"/>
      <c r="EE21" s="381"/>
      <c r="EF21" s="381"/>
      <c r="EG21" s="381"/>
      <c r="EH21" s="381"/>
      <c r="EI21" s="381"/>
      <c r="EJ21" s="381"/>
      <c r="EK21" s="381"/>
      <c r="EL21" s="381"/>
      <c r="EM21" s="381"/>
      <c r="EN21" s="381"/>
      <c r="EO21" s="381"/>
      <c r="EP21" s="381"/>
      <c r="EQ21" s="381"/>
      <c r="ER21" s="381"/>
      <c r="ES21" s="381"/>
      <c r="ET21" s="381"/>
      <c r="EU21" s="381"/>
      <c r="EV21" s="381"/>
      <c r="EW21" s="381"/>
      <c r="EX21" s="381"/>
      <c r="EY21" s="381"/>
      <c r="EZ21" s="381"/>
      <c r="FA21" s="381"/>
      <c r="FB21" s="381"/>
      <c r="FC21" s="381"/>
      <c r="FD21" s="381"/>
      <c r="FE21" s="381"/>
      <c r="FF21" s="381"/>
      <c r="FG21" s="381"/>
      <c r="FH21" s="381"/>
      <c r="FI21" s="381"/>
      <c r="FJ21" s="381"/>
      <c r="FK21" s="381"/>
      <c r="FL21" s="381"/>
      <c r="FM21" s="381"/>
      <c r="FN21" s="381"/>
      <c r="FO21" s="381"/>
      <c r="FP21" s="381"/>
      <c r="FQ21" s="381"/>
      <c r="FR21" s="381"/>
      <c r="FS21" s="381"/>
      <c r="FT21" s="381"/>
      <c r="FU21" s="381"/>
      <c r="FV21" s="381"/>
      <c r="FW21" s="381"/>
      <c r="FX21" s="381"/>
    </row>
    <row r="22" spans="1:180" s="382" customFormat="1" ht="13.8">
      <c r="A22" s="412" t="s">
        <v>6568</v>
      </c>
      <c r="B22" s="412" t="s">
        <v>4362</v>
      </c>
      <c r="C22" s="174">
        <v>1</v>
      </c>
      <c r="D22" s="706">
        <v>11592.3</v>
      </c>
      <c r="E22" s="706">
        <v>11592.3</v>
      </c>
      <c r="F22" s="704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B22" s="381"/>
      <c r="AC22" s="381"/>
      <c r="AD22" s="381"/>
      <c r="AE22" s="381"/>
      <c r="AF22" s="381"/>
      <c r="AG22" s="381"/>
      <c r="AH22" s="381"/>
      <c r="AI22" s="381"/>
      <c r="AJ22" s="381"/>
      <c r="AK22" s="381"/>
      <c r="AL22" s="381"/>
      <c r="AM22" s="381"/>
      <c r="AN22" s="381"/>
      <c r="AO22" s="381"/>
      <c r="AP22" s="381"/>
      <c r="AQ22" s="381"/>
      <c r="AR22" s="381"/>
      <c r="AS22" s="381"/>
      <c r="AT22" s="381"/>
      <c r="AU22" s="381"/>
      <c r="AV22" s="381"/>
      <c r="AW22" s="381"/>
      <c r="AX22" s="381"/>
      <c r="AY22" s="381"/>
      <c r="AZ22" s="381"/>
      <c r="BA22" s="381"/>
      <c r="BB22" s="381"/>
      <c r="BC22" s="381"/>
      <c r="BD22" s="381"/>
      <c r="BE22" s="381"/>
      <c r="BF22" s="381"/>
      <c r="BG22" s="381"/>
      <c r="BH22" s="381"/>
      <c r="BI22" s="381"/>
      <c r="BJ22" s="381"/>
      <c r="BK22" s="381"/>
      <c r="BL22" s="381"/>
      <c r="BM22" s="381"/>
      <c r="BN22" s="381"/>
      <c r="BO22" s="381"/>
      <c r="BP22" s="381"/>
      <c r="BQ22" s="381"/>
      <c r="BR22" s="381"/>
      <c r="BS22" s="381"/>
      <c r="BT22" s="381"/>
      <c r="BU22" s="381"/>
      <c r="BV22" s="381"/>
      <c r="BW22" s="381"/>
      <c r="BX22" s="381"/>
      <c r="BY22" s="381"/>
      <c r="BZ22" s="381"/>
      <c r="CA22" s="381"/>
      <c r="CB22" s="381"/>
      <c r="CC22" s="381"/>
      <c r="CD22" s="381"/>
      <c r="CE22" s="381"/>
      <c r="CF22" s="381"/>
      <c r="CG22" s="381"/>
      <c r="CH22" s="381"/>
      <c r="CI22" s="381"/>
      <c r="CJ22" s="381"/>
      <c r="CK22" s="381"/>
      <c r="CL22" s="381"/>
      <c r="CM22" s="381"/>
      <c r="CN22" s="381"/>
      <c r="CO22" s="381"/>
      <c r="CP22" s="381"/>
      <c r="CQ22" s="381"/>
      <c r="CR22" s="381"/>
      <c r="CS22" s="381"/>
      <c r="CT22" s="381"/>
      <c r="CU22" s="381"/>
      <c r="CV22" s="381"/>
      <c r="CW22" s="381"/>
      <c r="CX22" s="381"/>
      <c r="CY22" s="381"/>
      <c r="CZ22" s="381"/>
      <c r="DA22" s="381"/>
      <c r="DB22" s="381"/>
      <c r="DC22" s="381"/>
      <c r="DD22" s="381"/>
      <c r="DE22" s="381"/>
      <c r="DF22" s="381"/>
      <c r="DG22" s="381"/>
      <c r="DH22" s="381"/>
      <c r="DI22" s="381"/>
      <c r="DJ22" s="381"/>
      <c r="DK22" s="381"/>
      <c r="DL22" s="381"/>
      <c r="DM22" s="381"/>
      <c r="DN22" s="381"/>
      <c r="DO22" s="381"/>
      <c r="DP22" s="381"/>
      <c r="DQ22" s="381"/>
      <c r="DR22" s="381"/>
      <c r="DS22" s="381"/>
      <c r="DT22" s="381"/>
      <c r="DU22" s="381"/>
      <c r="DV22" s="381"/>
      <c r="DW22" s="381"/>
      <c r="DX22" s="381"/>
      <c r="DY22" s="381"/>
      <c r="DZ22" s="381"/>
      <c r="EA22" s="381"/>
      <c r="EB22" s="381"/>
      <c r="EC22" s="381"/>
      <c r="ED22" s="381"/>
      <c r="EE22" s="381"/>
      <c r="EF22" s="381"/>
      <c r="EG22" s="381"/>
      <c r="EH22" s="381"/>
      <c r="EI22" s="381"/>
      <c r="EJ22" s="381"/>
      <c r="EK22" s="381"/>
      <c r="EL22" s="381"/>
      <c r="EM22" s="381"/>
      <c r="EN22" s="381"/>
      <c r="EO22" s="381"/>
      <c r="EP22" s="381"/>
      <c r="EQ22" s="381"/>
      <c r="ER22" s="381"/>
      <c r="ES22" s="381"/>
      <c r="ET22" s="381"/>
      <c r="EU22" s="381"/>
      <c r="EV22" s="381"/>
      <c r="EW22" s="381"/>
      <c r="EX22" s="381"/>
      <c r="EY22" s="381"/>
      <c r="EZ22" s="381"/>
      <c r="FA22" s="381"/>
      <c r="FB22" s="381"/>
      <c r="FC22" s="381"/>
      <c r="FD22" s="381"/>
      <c r="FE22" s="381"/>
      <c r="FF22" s="381"/>
      <c r="FG22" s="381"/>
      <c r="FH22" s="381"/>
      <c r="FI22" s="381"/>
      <c r="FJ22" s="381"/>
      <c r="FK22" s="381"/>
      <c r="FL22" s="381"/>
      <c r="FM22" s="381"/>
      <c r="FN22" s="381"/>
      <c r="FO22" s="381"/>
      <c r="FP22" s="381"/>
      <c r="FQ22" s="381"/>
      <c r="FR22" s="381"/>
      <c r="FS22" s="381"/>
      <c r="FT22" s="381"/>
      <c r="FU22" s="381"/>
      <c r="FV22" s="381"/>
      <c r="FW22" s="381"/>
      <c r="FX22" s="381"/>
    </row>
    <row r="23" spans="1:180" s="382" customFormat="1" ht="13.8">
      <c r="A23" s="412" t="s">
        <v>6569</v>
      </c>
      <c r="B23" s="412" t="s">
        <v>5240</v>
      </c>
      <c r="C23" s="174">
        <v>1</v>
      </c>
      <c r="D23" s="707">
        <v>11485.1</v>
      </c>
      <c r="E23" s="707">
        <v>11485.1</v>
      </c>
      <c r="F23" s="704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  <c r="AA23" s="381"/>
      <c r="AB23" s="381"/>
      <c r="AC23" s="381"/>
      <c r="AD23" s="381"/>
      <c r="AE23" s="381"/>
      <c r="AF23" s="381"/>
      <c r="AG23" s="381"/>
      <c r="AH23" s="381"/>
      <c r="AI23" s="381"/>
      <c r="AJ23" s="381"/>
      <c r="AK23" s="381"/>
      <c r="AL23" s="381"/>
      <c r="AM23" s="381"/>
      <c r="AN23" s="381"/>
      <c r="AO23" s="381"/>
      <c r="AP23" s="381"/>
      <c r="AQ23" s="381"/>
      <c r="AR23" s="381"/>
      <c r="AS23" s="381"/>
      <c r="AT23" s="381"/>
      <c r="AU23" s="381"/>
      <c r="AV23" s="381"/>
      <c r="AW23" s="381"/>
      <c r="AX23" s="381"/>
      <c r="AY23" s="381"/>
      <c r="AZ23" s="381"/>
      <c r="BA23" s="381"/>
      <c r="BB23" s="381"/>
      <c r="BC23" s="381"/>
      <c r="BD23" s="381"/>
      <c r="BE23" s="381"/>
      <c r="BF23" s="381"/>
      <c r="BG23" s="381"/>
      <c r="BH23" s="381"/>
      <c r="BI23" s="381"/>
      <c r="BJ23" s="381"/>
      <c r="BK23" s="381"/>
      <c r="BL23" s="381"/>
      <c r="BM23" s="381"/>
      <c r="BN23" s="381"/>
      <c r="BO23" s="381"/>
      <c r="BP23" s="381"/>
      <c r="BQ23" s="381"/>
      <c r="BR23" s="381"/>
      <c r="BS23" s="381"/>
      <c r="BT23" s="381"/>
      <c r="BU23" s="381"/>
      <c r="BV23" s="381"/>
      <c r="BW23" s="381"/>
      <c r="BX23" s="381"/>
      <c r="BY23" s="381"/>
      <c r="BZ23" s="381"/>
      <c r="CA23" s="381"/>
      <c r="CB23" s="381"/>
      <c r="CC23" s="381"/>
      <c r="CD23" s="381"/>
      <c r="CE23" s="381"/>
      <c r="CF23" s="381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1"/>
      <c r="CZ23" s="381"/>
      <c r="DA23" s="381"/>
      <c r="DB23" s="381"/>
      <c r="DC23" s="381"/>
      <c r="DD23" s="381"/>
      <c r="DE23" s="381"/>
      <c r="DF23" s="381"/>
      <c r="DG23" s="381"/>
      <c r="DH23" s="381"/>
      <c r="DI23" s="381"/>
      <c r="DJ23" s="381"/>
      <c r="DK23" s="381"/>
      <c r="DL23" s="381"/>
      <c r="DM23" s="381"/>
      <c r="DN23" s="381"/>
      <c r="DO23" s="381"/>
      <c r="DP23" s="381"/>
      <c r="DQ23" s="381"/>
      <c r="DR23" s="381"/>
      <c r="DS23" s="381"/>
      <c r="DT23" s="381"/>
      <c r="DU23" s="381"/>
      <c r="DV23" s="381"/>
      <c r="DW23" s="381"/>
      <c r="DX23" s="381"/>
      <c r="DY23" s="381"/>
      <c r="DZ23" s="381"/>
      <c r="EA23" s="381"/>
      <c r="EB23" s="381"/>
      <c r="EC23" s="381"/>
      <c r="ED23" s="381"/>
      <c r="EE23" s="381"/>
      <c r="EF23" s="381"/>
      <c r="EG23" s="381"/>
      <c r="EH23" s="381"/>
      <c r="EI23" s="381"/>
      <c r="EJ23" s="381"/>
      <c r="EK23" s="381"/>
      <c r="EL23" s="381"/>
      <c r="EM23" s="381"/>
      <c r="EN23" s="381"/>
      <c r="EO23" s="381"/>
      <c r="EP23" s="381"/>
      <c r="EQ23" s="381"/>
      <c r="ER23" s="381"/>
      <c r="ES23" s="381"/>
      <c r="ET23" s="381"/>
      <c r="EU23" s="381"/>
      <c r="EV23" s="381"/>
      <c r="EW23" s="381"/>
      <c r="EX23" s="381"/>
      <c r="EY23" s="381"/>
      <c r="EZ23" s="381"/>
      <c r="FA23" s="381"/>
      <c r="FB23" s="381"/>
      <c r="FC23" s="381"/>
      <c r="FD23" s="381"/>
      <c r="FE23" s="381"/>
      <c r="FF23" s="381"/>
      <c r="FG23" s="381"/>
      <c r="FH23" s="381"/>
      <c r="FI23" s="381"/>
      <c r="FJ23" s="381"/>
      <c r="FK23" s="381"/>
      <c r="FL23" s="381"/>
      <c r="FM23" s="381"/>
      <c r="FN23" s="381"/>
      <c r="FO23" s="381"/>
      <c r="FP23" s="381"/>
      <c r="FQ23" s="381"/>
      <c r="FR23" s="381"/>
      <c r="FS23" s="381"/>
      <c r="FT23" s="381"/>
      <c r="FU23" s="381"/>
      <c r="FV23" s="381"/>
      <c r="FW23" s="381"/>
      <c r="FX23" s="381"/>
    </row>
    <row r="24" spans="1:180" s="382" customFormat="1" ht="13.8">
      <c r="A24" s="412" t="s">
        <v>6570</v>
      </c>
      <c r="B24" s="412" t="s">
        <v>4393</v>
      </c>
      <c r="C24" s="174">
        <v>3</v>
      </c>
      <c r="D24" s="706">
        <v>6720.3</v>
      </c>
      <c r="E24" s="706">
        <v>6720.3</v>
      </c>
      <c r="F24" s="704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  <c r="AZ24" s="381"/>
      <c r="BA24" s="381"/>
      <c r="BB24" s="381"/>
      <c r="BC24" s="381"/>
      <c r="BD24" s="381"/>
      <c r="BE24" s="381"/>
      <c r="BF24" s="381"/>
      <c r="BG24" s="381"/>
      <c r="BH24" s="381"/>
      <c r="BI24" s="381"/>
      <c r="BJ24" s="381"/>
      <c r="BK24" s="381"/>
      <c r="BL24" s="381"/>
      <c r="BM24" s="381"/>
      <c r="BN24" s="381"/>
      <c r="BO24" s="381"/>
      <c r="BP24" s="381"/>
      <c r="BQ24" s="381"/>
      <c r="BR24" s="381"/>
      <c r="BS24" s="381"/>
      <c r="BT24" s="381"/>
      <c r="BU24" s="381"/>
      <c r="BV24" s="381"/>
      <c r="BW24" s="381"/>
      <c r="BX24" s="381"/>
      <c r="BY24" s="381"/>
      <c r="BZ24" s="381"/>
      <c r="CA24" s="381"/>
      <c r="CB24" s="381"/>
      <c r="CC24" s="381"/>
      <c r="CD24" s="381"/>
      <c r="CE24" s="381"/>
      <c r="CF24" s="381"/>
      <c r="CG24" s="381"/>
      <c r="CH24" s="381"/>
      <c r="CI24" s="381"/>
      <c r="CJ24" s="381"/>
      <c r="CK24" s="381"/>
      <c r="CL24" s="381"/>
      <c r="CM24" s="381"/>
      <c r="CN24" s="381"/>
      <c r="CO24" s="381"/>
      <c r="CP24" s="381"/>
      <c r="CQ24" s="381"/>
      <c r="CR24" s="381"/>
      <c r="CS24" s="381"/>
      <c r="CT24" s="381"/>
      <c r="CU24" s="381"/>
      <c r="CV24" s="381"/>
      <c r="CW24" s="381"/>
      <c r="CX24" s="381"/>
      <c r="CY24" s="381"/>
      <c r="CZ24" s="381"/>
      <c r="DA24" s="381"/>
      <c r="DB24" s="381"/>
      <c r="DC24" s="381"/>
      <c r="DD24" s="381"/>
      <c r="DE24" s="381"/>
      <c r="DF24" s="381"/>
      <c r="DG24" s="381"/>
      <c r="DH24" s="381"/>
      <c r="DI24" s="381"/>
      <c r="DJ24" s="381"/>
      <c r="DK24" s="381"/>
      <c r="DL24" s="381"/>
      <c r="DM24" s="381"/>
      <c r="DN24" s="381"/>
      <c r="DO24" s="381"/>
      <c r="DP24" s="381"/>
      <c r="DQ24" s="381"/>
      <c r="DR24" s="381"/>
      <c r="DS24" s="381"/>
      <c r="DT24" s="381"/>
      <c r="DU24" s="381"/>
      <c r="DV24" s="381"/>
      <c r="DW24" s="381"/>
      <c r="DX24" s="381"/>
      <c r="DY24" s="381"/>
      <c r="DZ24" s="381"/>
      <c r="EA24" s="381"/>
      <c r="EB24" s="381"/>
      <c r="EC24" s="381"/>
      <c r="ED24" s="381"/>
      <c r="EE24" s="381"/>
      <c r="EF24" s="381"/>
      <c r="EG24" s="381"/>
      <c r="EH24" s="381"/>
      <c r="EI24" s="381"/>
      <c r="EJ24" s="381"/>
      <c r="EK24" s="381"/>
      <c r="EL24" s="381"/>
      <c r="EM24" s="381"/>
      <c r="EN24" s="381"/>
      <c r="EO24" s="381"/>
      <c r="EP24" s="381"/>
      <c r="EQ24" s="381"/>
      <c r="ER24" s="381"/>
      <c r="ES24" s="381"/>
      <c r="ET24" s="381"/>
      <c r="EU24" s="381"/>
      <c r="EV24" s="381"/>
      <c r="EW24" s="381"/>
      <c r="EX24" s="381"/>
      <c r="EY24" s="381"/>
      <c r="EZ24" s="381"/>
      <c r="FA24" s="381"/>
      <c r="FB24" s="381"/>
      <c r="FC24" s="381"/>
      <c r="FD24" s="381"/>
      <c r="FE24" s="381"/>
      <c r="FF24" s="381"/>
      <c r="FG24" s="381"/>
      <c r="FH24" s="381"/>
      <c r="FI24" s="381"/>
      <c r="FJ24" s="381"/>
      <c r="FK24" s="381"/>
      <c r="FL24" s="381"/>
      <c r="FM24" s="381"/>
      <c r="FN24" s="381"/>
      <c r="FO24" s="381"/>
      <c r="FP24" s="381"/>
      <c r="FQ24" s="381"/>
      <c r="FR24" s="381"/>
      <c r="FS24" s="381"/>
      <c r="FT24" s="381"/>
      <c r="FU24" s="381"/>
      <c r="FV24" s="381"/>
      <c r="FW24" s="381"/>
      <c r="FX24" s="381"/>
    </row>
    <row r="25" spans="1:180" s="389" customFormat="1" ht="13.8">
      <c r="B25" s="659" t="s">
        <v>4244</v>
      </c>
      <c r="C25" s="596">
        <f>SUM(C19:C24)</f>
        <v>12</v>
      </c>
      <c r="D25" s="540"/>
      <c r="E25" s="540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  <c r="CD25" s="206"/>
      <c r="CE25" s="206"/>
      <c r="CF25" s="206"/>
      <c r="CG25" s="206"/>
      <c r="CH25" s="206"/>
      <c r="CI25" s="206"/>
      <c r="CJ25" s="206"/>
      <c r="CK25" s="206"/>
      <c r="CL25" s="206"/>
      <c r="CM25" s="206"/>
      <c r="CN25" s="206"/>
      <c r="CO25" s="206"/>
      <c r="CP25" s="206"/>
      <c r="CQ25" s="206"/>
      <c r="CR25" s="206"/>
      <c r="CS25" s="206"/>
      <c r="CT25" s="206"/>
      <c r="CU25" s="206"/>
      <c r="CV25" s="206"/>
      <c r="CW25" s="206"/>
      <c r="CX25" s="206"/>
      <c r="CY25" s="206"/>
      <c r="CZ25" s="206"/>
      <c r="DA25" s="206"/>
      <c r="DB25" s="206"/>
      <c r="DC25" s="206"/>
      <c r="DD25" s="206"/>
      <c r="DE25" s="206"/>
      <c r="DF25" s="206"/>
      <c r="DG25" s="206"/>
      <c r="DH25" s="206"/>
      <c r="DI25" s="206"/>
      <c r="DJ25" s="206"/>
      <c r="DK25" s="206"/>
      <c r="DL25" s="206"/>
      <c r="DM25" s="206"/>
      <c r="DN25" s="206"/>
      <c r="DO25" s="206"/>
      <c r="DP25" s="206"/>
      <c r="DQ25" s="206"/>
      <c r="DR25" s="206"/>
      <c r="DS25" s="206"/>
      <c r="DT25" s="206"/>
      <c r="DU25" s="206"/>
      <c r="DV25" s="206"/>
      <c r="DW25" s="206"/>
      <c r="DX25" s="206"/>
      <c r="DY25" s="206"/>
      <c r="DZ25" s="206"/>
      <c r="EA25" s="206"/>
      <c r="EB25" s="206"/>
      <c r="EC25" s="206"/>
      <c r="ED25" s="206"/>
      <c r="EE25" s="206"/>
      <c r="EF25" s="206"/>
      <c r="EG25" s="206"/>
      <c r="EH25" s="206"/>
      <c r="EI25" s="206"/>
      <c r="EJ25" s="206"/>
      <c r="EK25" s="206"/>
      <c r="EL25" s="206"/>
      <c r="EM25" s="206"/>
      <c r="EN25" s="206"/>
      <c r="EO25" s="206"/>
      <c r="EP25" s="206"/>
      <c r="EQ25" s="206"/>
      <c r="ER25" s="206"/>
      <c r="ES25" s="206"/>
      <c r="ET25" s="206"/>
      <c r="EU25" s="206"/>
      <c r="EV25" s="206"/>
      <c r="EW25" s="206"/>
      <c r="EX25" s="206"/>
      <c r="EY25" s="206"/>
      <c r="EZ25" s="206"/>
      <c r="FA25" s="206"/>
      <c r="FB25" s="206"/>
      <c r="FC25" s="206"/>
      <c r="FD25" s="206"/>
      <c r="FE25" s="206"/>
      <c r="FF25" s="206"/>
      <c r="FG25" s="206"/>
      <c r="FH25" s="206"/>
      <c r="FI25" s="206"/>
      <c r="FJ25" s="206"/>
      <c r="FK25" s="206"/>
      <c r="FL25" s="206"/>
      <c r="FM25" s="206"/>
      <c r="FN25" s="206"/>
      <c r="FO25" s="206"/>
      <c r="FP25" s="206"/>
      <c r="FQ25" s="206"/>
      <c r="FR25" s="206"/>
      <c r="FS25" s="206"/>
      <c r="FT25" s="206"/>
      <c r="FU25" s="206"/>
      <c r="FV25" s="206"/>
      <c r="FW25" s="206"/>
      <c r="FX25" s="206"/>
    </row>
    <row r="26" spans="1:180" s="325" customFormat="1" ht="13.8">
      <c r="B26" s="180"/>
      <c r="C26" s="359"/>
      <c r="D26" s="540"/>
      <c r="E26" s="540"/>
    </row>
    <row r="27" spans="1:180" s="389" customFormat="1" ht="13.8">
      <c r="A27" s="542"/>
      <c r="B27" s="543"/>
      <c r="C27" s="542"/>
      <c r="D27" s="538"/>
      <c r="E27" s="538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  <c r="DJ27" s="206"/>
      <c r="DK27" s="206"/>
      <c r="DL27" s="206"/>
      <c r="DM27" s="206"/>
      <c r="DN27" s="206"/>
      <c r="DO27" s="206"/>
      <c r="DP27" s="206"/>
      <c r="DQ27" s="206"/>
      <c r="DR27" s="206"/>
      <c r="DS27" s="206"/>
      <c r="DT27" s="206"/>
      <c r="DU27" s="206"/>
      <c r="DV27" s="206"/>
      <c r="DW27" s="206"/>
      <c r="DX27" s="206"/>
      <c r="DY27" s="206"/>
      <c r="DZ27" s="206"/>
      <c r="EA27" s="206"/>
      <c r="EB27" s="206"/>
      <c r="EC27" s="206"/>
      <c r="ED27" s="206"/>
      <c r="EE27" s="206"/>
      <c r="EF27" s="206"/>
      <c r="EG27" s="206"/>
      <c r="EH27" s="206"/>
      <c r="EI27" s="206"/>
      <c r="EJ27" s="206"/>
      <c r="EK27" s="206"/>
      <c r="EL27" s="206"/>
      <c r="EM27" s="206"/>
      <c r="EN27" s="206"/>
      <c r="EO27" s="206"/>
      <c r="EP27" s="206"/>
      <c r="EQ27" s="206"/>
      <c r="ER27" s="206"/>
      <c r="ES27" s="206"/>
      <c r="ET27" s="206"/>
      <c r="EU27" s="206"/>
      <c r="EV27" s="206"/>
      <c r="EW27" s="206"/>
      <c r="EX27" s="206"/>
      <c r="EY27" s="206"/>
      <c r="EZ27" s="206"/>
      <c r="FA27" s="206"/>
      <c r="FB27" s="206"/>
      <c r="FC27" s="206"/>
      <c r="FD27" s="206"/>
      <c r="FE27" s="206"/>
      <c r="FF27" s="206"/>
      <c r="FG27" s="206"/>
      <c r="FH27" s="206"/>
      <c r="FI27" s="206"/>
      <c r="FJ27" s="206"/>
      <c r="FK27" s="206"/>
      <c r="FL27" s="206"/>
      <c r="FM27" s="206"/>
      <c r="FN27" s="206"/>
      <c r="FO27" s="206"/>
      <c r="FP27" s="206"/>
      <c r="FQ27" s="206"/>
      <c r="FR27" s="206"/>
      <c r="FS27" s="206"/>
      <c r="FT27" s="206"/>
      <c r="FU27" s="206"/>
      <c r="FV27" s="206"/>
      <c r="FW27" s="206"/>
      <c r="FX27" s="206"/>
    </row>
    <row r="28" spans="1:180" s="389" customFormat="1" ht="13.8">
      <c r="A28" s="1277" t="s">
        <v>4104</v>
      </c>
      <c r="B28" s="1277" t="s">
        <v>4103</v>
      </c>
      <c r="C28" s="597"/>
      <c r="D28" s="593"/>
      <c r="E28" s="593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/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/>
      <c r="DW28" s="206"/>
      <c r="DX28" s="206"/>
      <c r="DY28" s="206"/>
      <c r="DZ28" s="206"/>
      <c r="EA28" s="206"/>
      <c r="EB28" s="206"/>
      <c r="EC28" s="206"/>
      <c r="ED28" s="206"/>
      <c r="EE28" s="206"/>
      <c r="EF28" s="206"/>
      <c r="EG28" s="206"/>
      <c r="EH28" s="206"/>
      <c r="EI28" s="206"/>
      <c r="EJ28" s="206"/>
      <c r="EK28" s="206"/>
      <c r="EL28" s="206"/>
      <c r="EM28" s="206"/>
      <c r="EN28" s="206"/>
      <c r="EO28" s="206"/>
      <c r="EP28" s="206"/>
      <c r="EQ28" s="206"/>
      <c r="ER28" s="206"/>
      <c r="ES28" s="206"/>
      <c r="ET28" s="206"/>
      <c r="EU28" s="206"/>
      <c r="EV28" s="206"/>
      <c r="EW28" s="206"/>
      <c r="EX28" s="206"/>
      <c r="EY28" s="206"/>
      <c r="EZ28" s="206"/>
      <c r="FA28" s="206"/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  <c r="FL28" s="206"/>
      <c r="FM28" s="206"/>
      <c r="FN28" s="206"/>
      <c r="FO28" s="206"/>
      <c r="FP28" s="206"/>
      <c r="FQ28" s="206"/>
      <c r="FR28" s="206"/>
      <c r="FS28" s="206"/>
      <c r="FT28" s="206"/>
      <c r="FU28" s="206"/>
      <c r="FV28" s="206"/>
      <c r="FW28" s="206"/>
      <c r="FX28" s="206"/>
    </row>
    <row r="29" spans="1:180" s="389" customFormat="1" ht="13.8">
      <c r="A29" s="154" t="s">
        <v>4246</v>
      </c>
      <c r="B29" s="154" t="s">
        <v>4246</v>
      </c>
      <c r="C29" s="202">
        <v>0</v>
      </c>
      <c r="D29" s="146">
        <v>0</v>
      </c>
      <c r="E29" s="146">
        <v>0</v>
      </c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  <c r="DJ29" s="206"/>
      <c r="DK29" s="206"/>
      <c r="DL29" s="206"/>
      <c r="DM29" s="206"/>
      <c r="DN29" s="206"/>
      <c r="DO29" s="206"/>
      <c r="DP29" s="206"/>
      <c r="DQ29" s="206"/>
      <c r="DR29" s="206"/>
      <c r="DS29" s="206"/>
      <c r="DT29" s="206"/>
      <c r="DU29" s="206"/>
      <c r="DV29" s="206"/>
      <c r="DW29" s="206"/>
      <c r="DX29" s="206"/>
      <c r="DY29" s="206"/>
      <c r="DZ29" s="206"/>
      <c r="EA29" s="206"/>
      <c r="EB29" s="206"/>
      <c r="EC29" s="206"/>
      <c r="ED29" s="206"/>
      <c r="EE29" s="206"/>
      <c r="EF29" s="206"/>
      <c r="EG29" s="206"/>
      <c r="EH29" s="206"/>
      <c r="EI29" s="206"/>
      <c r="EJ29" s="206"/>
      <c r="EK29" s="206"/>
      <c r="EL29" s="206"/>
      <c r="EM29" s="206"/>
      <c r="EN29" s="206"/>
      <c r="EO29" s="206"/>
      <c r="EP29" s="206"/>
      <c r="EQ29" s="206"/>
      <c r="ER29" s="206"/>
      <c r="ES29" s="206"/>
      <c r="ET29" s="206"/>
      <c r="EU29" s="206"/>
      <c r="EV29" s="206"/>
      <c r="EW29" s="206"/>
      <c r="EX29" s="206"/>
      <c r="EY29" s="206"/>
      <c r="EZ29" s="206"/>
      <c r="FA29" s="206"/>
      <c r="FB29" s="206"/>
      <c r="FC29" s="206"/>
      <c r="FD29" s="206"/>
      <c r="FE29" s="206"/>
      <c r="FF29" s="206"/>
      <c r="FG29" s="206"/>
      <c r="FH29" s="206"/>
      <c r="FI29" s="206"/>
      <c r="FJ29" s="206"/>
      <c r="FK29" s="206"/>
      <c r="FL29" s="206"/>
      <c r="FM29" s="206"/>
      <c r="FN29" s="206"/>
      <c r="FO29" s="206"/>
      <c r="FP29" s="206"/>
      <c r="FQ29" s="206"/>
      <c r="FR29" s="206"/>
      <c r="FS29" s="206"/>
      <c r="FT29" s="206"/>
      <c r="FU29" s="206"/>
      <c r="FV29" s="206"/>
      <c r="FW29" s="206"/>
      <c r="FX29" s="206"/>
    </row>
    <row r="30" spans="1:180" s="389" customFormat="1" ht="13.8">
      <c r="B30" s="598" t="s">
        <v>4247</v>
      </c>
      <c r="C30" s="599">
        <f>SUM(B25:B29)</f>
        <v>0</v>
      </c>
      <c r="D30" s="540"/>
      <c r="E30" s="540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  <c r="DJ30" s="206"/>
      <c r="DK30" s="206"/>
      <c r="DL30" s="206"/>
      <c r="DM30" s="206"/>
      <c r="DN30" s="206"/>
      <c r="DO30" s="206"/>
      <c r="DP30" s="206"/>
      <c r="DQ30" s="206"/>
      <c r="DR30" s="206"/>
      <c r="DS30" s="206"/>
      <c r="DT30" s="206"/>
      <c r="DU30" s="206"/>
      <c r="DV30" s="206"/>
      <c r="DW30" s="206"/>
      <c r="DX30" s="206"/>
      <c r="DY30" s="206"/>
      <c r="DZ30" s="206"/>
      <c r="EA30" s="206"/>
      <c r="EB30" s="206"/>
      <c r="EC30" s="206"/>
      <c r="ED30" s="206"/>
      <c r="EE30" s="206"/>
      <c r="EF30" s="206"/>
      <c r="EG30" s="206"/>
      <c r="EH30" s="206"/>
      <c r="EI30" s="206"/>
      <c r="EJ30" s="206"/>
      <c r="EK30" s="206"/>
      <c r="EL30" s="206"/>
      <c r="EM30" s="206"/>
      <c r="EN30" s="206"/>
      <c r="EO30" s="206"/>
      <c r="EP30" s="206"/>
      <c r="EQ30" s="206"/>
      <c r="ER30" s="206"/>
      <c r="ES30" s="206"/>
      <c r="ET30" s="206"/>
      <c r="EU30" s="206"/>
      <c r="EV30" s="206"/>
      <c r="EW30" s="206"/>
      <c r="EX30" s="206"/>
      <c r="EY30" s="206"/>
      <c r="EZ30" s="206"/>
      <c r="FA30" s="206"/>
      <c r="FB30" s="206"/>
      <c r="FC30" s="206"/>
      <c r="FD30" s="206"/>
      <c r="FE30" s="206"/>
      <c r="FF30" s="206"/>
      <c r="FG30" s="206"/>
      <c r="FH30" s="206"/>
      <c r="FI30" s="206"/>
      <c r="FJ30" s="206"/>
      <c r="FK30" s="206"/>
      <c r="FL30" s="206"/>
      <c r="FM30" s="206"/>
      <c r="FN30" s="206"/>
      <c r="FO30" s="206"/>
      <c r="FP30" s="206"/>
      <c r="FQ30" s="206"/>
      <c r="FR30" s="206"/>
      <c r="FS30" s="206"/>
      <c r="FT30" s="206"/>
      <c r="FU30" s="206"/>
      <c r="FV30" s="206"/>
      <c r="FW30" s="206"/>
      <c r="FX30" s="206"/>
    </row>
    <row r="31" spans="1:180" s="325" customFormat="1" ht="13.8">
      <c r="B31" s="180"/>
      <c r="C31" s="359"/>
      <c r="D31" s="540"/>
      <c r="E31" s="540"/>
    </row>
    <row r="32" spans="1:180" s="325" customFormat="1" ht="13.8">
      <c r="B32" s="194" t="s">
        <v>4105</v>
      </c>
      <c r="C32" s="195">
        <f>SUM(C25,C15,C30)</f>
        <v>18</v>
      </c>
      <c r="D32" s="540"/>
      <c r="E32" s="540"/>
    </row>
    <row r="33" spans="1:180" s="325" customFormat="1" ht="13.8">
      <c r="B33" s="180"/>
      <c r="C33" s="359"/>
      <c r="D33" s="540"/>
      <c r="E33" s="540"/>
    </row>
    <row r="34" spans="1:180" s="325" customFormat="1" ht="13.8">
      <c r="A34" s="192"/>
      <c r="B34" s="192"/>
      <c r="C34" s="184"/>
      <c r="D34" s="183"/>
      <c r="E34" s="183"/>
    </row>
    <row r="35" spans="1:180" s="389" customFormat="1" ht="13.8">
      <c r="A35" s="1279" t="s">
        <v>4101</v>
      </c>
      <c r="B35" s="1279"/>
      <c r="C35" s="594"/>
      <c r="D35" s="593"/>
      <c r="E35" s="593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  <c r="CT35" s="206"/>
      <c r="CU35" s="206"/>
      <c r="CV35" s="206"/>
      <c r="CW35" s="206"/>
      <c r="CX35" s="206"/>
      <c r="CY35" s="206"/>
      <c r="CZ35" s="206"/>
      <c r="DA35" s="206"/>
      <c r="DB35" s="206"/>
      <c r="DC35" s="206"/>
      <c r="DD35" s="206"/>
      <c r="DE35" s="206"/>
      <c r="DF35" s="206"/>
      <c r="DG35" s="206"/>
      <c r="DH35" s="206"/>
      <c r="DI35" s="206"/>
      <c r="DJ35" s="206"/>
      <c r="DK35" s="206"/>
      <c r="DL35" s="206"/>
      <c r="DM35" s="206"/>
      <c r="DN35" s="206"/>
      <c r="DO35" s="206"/>
      <c r="DP35" s="206"/>
      <c r="DQ35" s="206"/>
      <c r="DR35" s="206"/>
      <c r="DS35" s="206"/>
      <c r="DT35" s="206"/>
      <c r="DU35" s="206"/>
      <c r="DV35" s="206"/>
      <c r="DW35" s="206"/>
      <c r="DX35" s="206"/>
      <c r="DY35" s="206"/>
      <c r="DZ35" s="206"/>
      <c r="EA35" s="206"/>
      <c r="EB35" s="206"/>
      <c r="EC35" s="206"/>
      <c r="ED35" s="206"/>
      <c r="EE35" s="206"/>
      <c r="EF35" s="206"/>
      <c r="EG35" s="206"/>
      <c r="EH35" s="206"/>
      <c r="EI35" s="206"/>
      <c r="EJ35" s="206"/>
      <c r="EK35" s="206"/>
      <c r="EL35" s="206"/>
      <c r="EM35" s="206"/>
      <c r="EN35" s="206"/>
      <c r="EO35" s="206"/>
      <c r="EP35" s="206"/>
      <c r="EQ35" s="206"/>
      <c r="ER35" s="206"/>
      <c r="ES35" s="206"/>
      <c r="ET35" s="206"/>
      <c r="EU35" s="206"/>
      <c r="EV35" s="206"/>
      <c r="EW35" s="206"/>
      <c r="EX35" s="206"/>
      <c r="EY35" s="206"/>
      <c r="EZ35" s="206"/>
      <c r="FA35" s="206"/>
      <c r="FB35" s="206"/>
      <c r="FC35" s="206"/>
      <c r="FD35" s="206"/>
      <c r="FE35" s="206"/>
      <c r="FF35" s="206"/>
      <c r="FG35" s="206"/>
      <c r="FH35" s="206"/>
      <c r="FI35" s="206"/>
      <c r="FJ35" s="206"/>
      <c r="FK35" s="206"/>
      <c r="FL35" s="206"/>
      <c r="FM35" s="206"/>
      <c r="FN35" s="206"/>
      <c r="FO35" s="206"/>
      <c r="FP35" s="206"/>
      <c r="FQ35" s="206"/>
      <c r="FR35" s="206"/>
      <c r="FS35" s="206"/>
      <c r="FT35" s="206"/>
      <c r="FU35" s="206"/>
      <c r="FV35" s="206"/>
      <c r="FW35" s="206"/>
      <c r="FX35" s="206"/>
    </row>
    <row r="36" spans="1:180" s="389" customFormat="1" ht="13.8">
      <c r="A36" s="1277" t="s">
        <v>4248</v>
      </c>
      <c r="B36" s="1277"/>
      <c r="C36" s="594"/>
      <c r="D36" s="593"/>
      <c r="E36" s="593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  <c r="CT36" s="206"/>
      <c r="CU36" s="206"/>
      <c r="CV36" s="206"/>
      <c r="CW36" s="206"/>
      <c r="CX36" s="206"/>
      <c r="CY36" s="206"/>
      <c r="CZ36" s="206"/>
      <c r="DA36" s="206"/>
      <c r="DB36" s="206"/>
      <c r="DC36" s="206"/>
      <c r="DD36" s="206"/>
      <c r="DE36" s="206"/>
      <c r="DF36" s="206"/>
      <c r="DG36" s="206"/>
      <c r="DH36" s="206"/>
      <c r="DI36" s="206"/>
      <c r="DJ36" s="206"/>
      <c r="DK36" s="206"/>
      <c r="DL36" s="206"/>
      <c r="DM36" s="206"/>
      <c r="DN36" s="206"/>
      <c r="DO36" s="206"/>
      <c r="DP36" s="206"/>
      <c r="DQ36" s="206"/>
      <c r="DR36" s="206"/>
      <c r="DS36" s="206"/>
      <c r="DT36" s="206"/>
      <c r="DU36" s="206"/>
      <c r="DV36" s="206"/>
      <c r="DW36" s="206"/>
      <c r="DX36" s="206"/>
      <c r="DY36" s="206"/>
      <c r="DZ36" s="206"/>
      <c r="EA36" s="206"/>
      <c r="EB36" s="206"/>
      <c r="EC36" s="206"/>
      <c r="ED36" s="206"/>
      <c r="EE36" s="206"/>
      <c r="EF36" s="206"/>
      <c r="EG36" s="206"/>
      <c r="EH36" s="206"/>
      <c r="EI36" s="206"/>
      <c r="EJ36" s="206"/>
      <c r="EK36" s="206"/>
      <c r="EL36" s="206"/>
      <c r="EM36" s="206"/>
      <c r="EN36" s="206"/>
      <c r="EO36" s="206"/>
      <c r="EP36" s="206"/>
      <c r="EQ36" s="206"/>
      <c r="ER36" s="206"/>
      <c r="ES36" s="206"/>
      <c r="ET36" s="206"/>
      <c r="EU36" s="206"/>
      <c r="EV36" s="206"/>
      <c r="EW36" s="206"/>
      <c r="EX36" s="206"/>
      <c r="EY36" s="206"/>
      <c r="EZ36" s="206"/>
      <c r="FA36" s="206"/>
      <c r="FB36" s="206"/>
      <c r="FC36" s="206"/>
      <c r="FD36" s="206"/>
      <c r="FE36" s="206"/>
      <c r="FF36" s="206"/>
      <c r="FG36" s="206"/>
      <c r="FH36" s="206"/>
      <c r="FI36" s="206"/>
      <c r="FJ36" s="206"/>
      <c r="FK36" s="206"/>
      <c r="FL36" s="206"/>
      <c r="FM36" s="206"/>
      <c r="FN36" s="206"/>
      <c r="FO36" s="206"/>
      <c r="FP36" s="206"/>
      <c r="FQ36" s="206"/>
      <c r="FR36" s="206"/>
      <c r="FS36" s="206"/>
      <c r="FT36" s="206"/>
      <c r="FU36" s="206"/>
      <c r="FV36" s="206"/>
      <c r="FW36" s="206"/>
      <c r="FX36" s="206"/>
    </row>
    <row r="37" spans="1:180" s="389" customFormat="1" ht="13.8">
      <c r="A37" s="154" t="s">
        <v>4246</v>
      </c>
      <c r="B37" s="708" t="s">
        <v>6571</v>
      </c>
      <c r="C37" s="497">
        <v>8</v>
      </c>
      <c r="D37" s="146">
        <v>8000</v>
      </c>
      <c r="E37" s="146">
        <v>11592</v>
      </c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6"/>
      <c r="DA37" s="206"/>
      <c r="DB37" s="206"/>
      <c r="DC37" s="206"/>
      <c r="DD37" s="206"/>
      <c r="DE37" s="206"/>
      <c r="DF37" s="206"/>
      <c r="DG37" s="206"/>
      <c r="DH37" s="206"/>
      <c r="DI37" s="206"/>
      <c r="DJ37" s="206"/>
      <c r="DK37" s="206"/>
      <c r="DL37" s="206"/>
      <c r="DM37" s="206"/>
      <c r="DN37" s="206"/>
      <c r="DO37" s="206"/>
      <c r="DP37" s="206"/>
      <c r="DQ37" s="206"/>
      <c r="DR37" s="206"/>
      <c r="DS37" s="206"/>
      <c r="DT37" s="206"/>
      <c r="DU37" s="206"/>
      <c r="DV37" s="206"/>
      <c r="DW37" s="206"/>
      <c r="DX37" s="206"/>
      <c r="DY37" s="206"/>
      <c r="DZ37" s="206"/>
      <c r="EA37" s="206"/>
      <c r="EB37" s="206"/>
      <c r="EC37" s="206"/>
      <c r="ED37" s="206"/>
      <c r="EE37" s="206"/>
      <c r="EF37" s="206"/>
      <c r="EG37" s="206"/>
      <c r="EH37" s="206"/>
      <c r="EI37" s="206"/>
      <c r="EJ37" s="206"/>
      <c r="EK37" s="206"/>
      <c r="EL37" s="206"/>
      <c r="EM37" s="206"/>
      <c r="EN37" s="206"/>
      <c r="EO37" s="206"/>
      <c r="EP37" s="206"/>
      <c r="EQ37" s="206"/>
      <c r="ER37" s="206"/>
      <c r="ES37" s="206"/>
      <c r="ET37" s="206"/>
      <c r="EU37" s="206"/>
      <c r="EV37" s="206"/>
      <c r="EW37" s="206"/>
      <c r="EX37" s="206"/>
      <c r="EY37" s="206"/>
      <c r="EZ37" s="206"/>
      <c r="FA37" s="206"/>
      <c r="FB37" s="206"/>
      <c r="FC37" s="206"/>
      <c r="FD37" s="206"/>
      <c r="FE37" s="206"/>
      <c r="FF37" s="206"/>
      <c r="FG37" s="206"/>
      <c r="FH37" s="206"/>
      <c r="FI37" s="206"/>
      <c r="FJ37" s="206"/>
      <c r="FK37" s="206"/>
      <c r="FL37" s="206"/>
      <c r="FM37" s="206"/>
      <c r="FN37" s="206"/>
      <c r="FO37" s="206"/>
      <c r="FP37" s="206"/>
      <c r="FQ37" s="206"/>
      <c r="FR37" s="206"/>
      <c r="FS37" s="206"/>
      <c r="FT37" s="206"/>
      <c r="FU37" s="206"/>
      <c r="FV37" s="206"/>
      <c r="FW37" s="206"/>
      <c r="FX37" s="206"/>
    </row>
    <row r="38" spans="1:180" s="389" customFormat="1" ht="13.8">
      <c r="B38" s="598" t="s">
        <v>6360</v>
      </c>
      <c r="C38" s="599">
        <f>SUM(C37)</f>
        <v>8</v>
      </c>
      <c r="D38" s="540"/>
      <c r="E38" s="540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T38" s="206"/>
      <c r="CU38" s="206"/>
      <c r="CV38" s="206"/>
      <c r="CW38" s="206"/>
      <c r="CX38" s="206"/>
      <c r="CY38" s="206"/>
      <c r="CZ38" s="206"/>
      <c r="DA38" s="206"/>
      <c r="DB38" s="206"/>
      <c r="DC38" s="206"/>
      <c r="DD38" s="206"/>
      <c r="DE38" s="206"/>
      <c r="DF38" s="206"/>
      <c r="DG38" s="206"/>
      <c r="DH38" s="206"/>
      <c r="DI38" s="206"/>
      <c r="DJ38" s="206"/>
      <c r="DK38" s="206"/>
      <c r="DL38" s="206"/>
      <c r="DM38" s="206"/>
      <c r="DN38" s="206"/>
      <c r="DO38" s="206"/>
      <c r="DP38" s="206"/>
      <c r="DQ38" s="206"/>
      <c r="DR38" s="206"/>
      <c r="DS38" s="206"/>
      <c r="DT38" s="206"/>
      <c r="DU38" s="206"/>
      <c r="DV38" s="206"/>
      <c r="DW38" s="206"/>
      <c r="DX38" s="206"/>
      <c r="DY38" s="206"/>
      <c r="DZ38" s="206"/>
      <c r="EA38" s="206"/>
      <c r="EB38" s="206"/>
      <c r="EC38" s="206"/>
      <c r="ED38" s="206"/>
      <c r="EE38" s="206"/>
      <c r="EF38" s="206"/>
      <c r="EG38" s="206"/>
      <c r="EH38" s="206"/>
      <c r="EI38" s="206"/>
      <c r="EJ38" s="206"/>
      <c r="EK38" s="206"/>
      <c r="EL38" s="206"/>
      <c r="EM38" s="206"/>
      <c r="EN38" s="206"/>
      <c r="EO38" s="206"/>
      <c r="EP38" s="206"/>
      <c r="EQ38" s="206"/>
      <c r="ER38" s="206"/>
      <c r="ES38" s="206"/>
      <c r="ET38" s="206"/>
      <c r="EU38" s="206"/>
      <c r="EV38" s="206"/>
      <c r="EW38" s="206"/>
      <c r="EX38" s="206"/>
      <c r="EY38" s="206"/>
      <c r="EZ38" s="206"/>
      <c r="FA38" s="206"/>
      <c r="FB38" s="206"/>
      <c r="FC38" s="206"/>
      <c r="FD38" s="206"/>
      <c r="FE38" s="206"/>
      <c r="FF38" s="206"/>
      <c r="FG38" s="206"/>
      <c r="FH38" s="206"/>
      <c r="FI38" s="206"/>
      <c r="FJ38" s="206"/>
      <c r="FK38" s="206"/>
      <c r="FL38" s="206"/>
      <c r="FM38" s="206"/>
      <c r="FN38" s="206"/>
      <c r="FO38" s="206"/>
      <c r="FP38" s="206"/>
      <c r="FQ38" s="206"/>
      <c r="FR38" s="206"/>
      <c r="FS38" s="206"/>
      <c r="FT38" s="206"/>
      <c r="FU38" s="206"/>
      <c r="FV38" s="206"/>
      <c r="FW38" s="206"/>
      <c r="FX38" s="206"/>
    </row>
    <row r="39" spans="1:180" s="389" customFormat="1" ht="13.8">
      <c r="A39" s="137"/>
      <c r="B39" s="137"/>
      <c r="C39" s="594"/>
      <c r="D39" s="540"/>
      <c r="E39" s="540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T39" s="206"/>
      <c r="CU39" s="206"/>
      <c r="CV39" s="206"/>
      <c r="CW39" s="206"/>
      <c r="CX39" s="206"/>
      <c r="CY39" s="206"/>
      <c r="CZ39" s="206"/>
      <c r="DA39" s="206"/>
      <c r="DB39" s="206"/>
      <c r="DC39" s="206"/>
      <c r="DD39" s="206"/>
      <c r="DE39" s="206"/>
      <c r="DF39" s="206"/>
      <c r="DG39" s="206"/>
      <c r="DH39" s="206"/>
      <c r="DI39" s="206"/>
      <c r="DJ39" s="206"/>
      <c r="DK39" s="206"/>
      <c r="DL39" s="206"/>
      <c r="DM39" s="206"/>
      <c r="DN39" s="206"/>
      <c r="DO39" s="206"/>
      <c r="DP39" s="206"/>
      <c r="DQ39" s="206"/>
      <c r="DR39" s="206"/>
      <c r="DS39" s="206"/>
      <c r="DT39" s="206"/>
      <c r="DU39" s="206"/>
      <c r="DV39" s="206"/>
      <c r="DW39" s="206"/>
      <c r="DX39" s="206"/>
      <c r="DY39" s="206"/>
      <c r="DZ39" s="206"/>
      <c r="EA39" s="206"/>
      <c r="EB39" s="206"/>
      <c r="EC39" s="206"/>
      <c r="ED39" s="206"/>
      <c r="EE39" s="206"/>
      <c r="EF39" s="206"/>
      <c r="EG39" s="206"/>
      <c r="EH39" s="206"/>
      <c r="EI39" s="206"/>
      <c r="EJ39" s="206"/>
      <c r="EK39" s="206"/>
      <c r="EL39" s="206"/>
      <c r="EM39" s="206"/>
      <c r="EN39" s="206"/>
      <c r="EO39" s="206"/>
      <c r="EP39" s="206"/>
      <c r="EQ39" s="206"/>
      <c r="ER39" s="206"/>
      <c r="ES39" s="206"/>
      <c r="ET39" s="206"/>
      <c r="EU39" s="206"/>
      <c r="EV39" s="206"/>
      <c r="EW39" s="206"/>
      <c r="EX39" s="206"/>
      <c r="EY39" s="206"/>
      <c r="EZ39" s="206"/>
      <c r="FA39" s="206"/>
      <c r="FB39" s="206"/>
      <c r="FC39" s="206"/>
      <c r="FD39" s="206"/>
      <c r="FE39" s="206"/>
      <c r="FF39" s="206"/>
      <c r="FG39" s="206"/>
      <c r="FH39" s="206"/>
      <c r="FI39" s="206"/>
      <c r="FJ39" s="206"/>
      <c r="FK39" s="206"/>
      <c r="FL39" s="206"/>
      <c r="FM39" s="206"/>
      <c r="FN39" s="206"/>
      <c r="FO39" s="206"/>
      <c r="FP39" s="206"/>
      <c r="FQ39" s="206"/>
      <c r="FR39" s="206"/>
      <c r="FS39" s="206"/>
      <c r="FT39" s="206"/>
      <c r="FU39" s="206"/>
      <c r="FV39" s="206"/>
      <c r="FW39" s="206"/>
      <c r="FX39" s="206"/>
    </row>
    <row r="40" spans="1:180" s="389" customFormat="1" ht="13.8">
      <c r="A40" s="1333" t="s">
        <v>4107</v>
      </c>
      <c r="B40" s="1272"/>
      <c r="C40" s="594"/>
      <c r="D40" s="593"/>
      <c r="E40" s="593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</row>
    <row r="41" spans="1:180" s="389" customFormat="1" ht="13.8">
      <c r="A41" s="709" t="s">
        <v>4246</v>
      </c>
      <c r="B41" s="201" t="s">
        <v>4246</v>
      </c>
      <c r="C41" s="202">
        <v>0</v>
      </c>
      <c r="D41" s="146">
        <v>0</v>
      </c>
      <c r="E41" s="146">
        <v>0</v>
      </c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T41" s="206"/>
      <c r="CU41" s="206"/>
      <c r="CV41" s="206"/>
      <c r="CW41" s="206"/>
      <c r="CX41" s="206"/>
      <c r="CY41" s="206"/>
      <c r="CZ41" s="206"/>
      <c r="DA41" s="206"/>
      <c r="DB41" s="206"/>
      <c r="DC41" s="206"/>
      <c r="DD41" s="206"/>
      <c r="DE41" s="206"/>
      <c r="DF41" s="206"/>
      <c r="DG41" s="206"/>
      <c r="DH41" s="206"/>
      <c r="DI41" s="206"/>
      <c r="DJ41" s="206"/>
      <c r="DK41" s="206"/>
      <c r="DL41" s="206"/>
      <c r="DM41" s="206"/>
      <c r="DN41" s="206"/>
      <c r="DO41" s="206"/>
      <c r="DP41" s="206"/>
      <c r="DQ41" s="206"/>
      <c r="DR41" s="206"/>
      <c r="DS41" s="206"/>
      <c r="DT41" s="206"/>
      <c r="DU41" s="206"/>
      <c r="DV41" s="206"/>
      <c r="DW41" s="206"/>
      <c r="DX41" s="206"/>
      <c r="DY41" s="206"/>
      <c r="DZ41" s="206"/>
      <c r="EA41" s="206"/>
      <c r="EB41" s="206"/>
      <c r="EC41" s="206"/>
      <c r="ED41" s="206"/>
      <c r="EE41" s="206"/>
      <c r="EF41" s="206"/>
      <c r="EG41" s="206"/>
      <c r="EH41" s="206"/>
      <c r="EI41" s="206"/>
      <c r="EJ41" s="206"/>
      <c r="EK41" s="206"/>
      <c r="EL41" s="206"/>
      <c r="EM41" s="206"/>
      <c r="EN41" s="206"/>
      <c r="EO41" s="206"/>
      <c r="EP41" s="206"/>
      <c r="EQ41" s="206"/>
      <c r="ER41" s="206"/>
      <c r="ES41" s="206"/>
      <c r="ET41" s="206"/>
      <c r="EU41" s="206"/>
      <c r="EV41" s="206"/>
      <c r="EW41" s="206"/>
      <c r="EX41" s="206"/>
      <c r="EY41" s="206"/>
      <c r="EZ41" s="206"/>
      <c r="FA41" s="206"/>
      <c r="FB41" s="206"/>
      <c r="FC41" s="206"/>
      <c r="FD41" s="206"/>
      <c r="FE41" s="206"/>
      <c r="FF41" s="206"/>
      <c r="FG41" s="206"/>
      <c r="FH41" s="206"/>
      <c r="FI41" s="206"/>
      <c r="FJ41" s="206"/>
      <c r="FK41" s="206"/>
      <c r="FL41" s="206"/>
      <c r="FM41" s="206"/>
      <c r="FN41" s="206"/>
      <c r="FO41" s="206"/>
      <c r="FP41" s="206"/>
      <c r="FQ41" s="206"/>
      <c r="FR41" s="206"/>
      <c r="FS41" s="206"/>
      <c r="FT41" s="206"/>
      <c r="FU41" s="206"/>
      <c r="FV41" s="206"/>
      <c r="FW41" s="206"/>
      <c r="FX41" s="206"/>
    </row>
    <row r="42" spans="1:180" s="389" customFormat="1" ht="13.8">
      <c r="B42" s="204" t="s">
        <v>4280</v>
      </c>
      <c r="C42" s="205">
        <f>SUM(C41)</f>
        <v>0</v>
      </c>
      <c r="D42" s="540"/>
      <c r="E42" s="540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T42" s="206"/>
      <c r="CU42" s="206"/>
      <c r="CV42" s="206"/>
      <c r="CW42" s="206"/>
      <c r="CX42" s="206"/>
      <c r="CY42" s="206"/>
      <c r="CZ42" s="206"/>
      <c r="DA42" s="206"/>
      <c r="DB42" s="206"/>
      <c r="DC42" s="206"/>
      <c r="DD42" s="206"/>
      <c r="DE42" s="206"/>
      <c r="DF42" s="206"/>
      <c r="DG42" s="206"/>
      <c r="DH42" s="206"/>
      <c r="DI42" s="206"/>
      <c r="DJ42" s="206"/>
      <c r="DK42" s="206"/>
      <c r="DL42" s="206"/>
      <c r="DM42" s="206"/>
      <c r="DN42" s="206"/>
      <c r="DO42" s="206"/>
      <c r="DP42" s="206"/>
      <c r="DQ42" s="206"/>
      <c r="DR42" s="206"/>
      <c r="DS42" s="206"/>
      <c r="DT42" s="206"/>
      <c r="DU42" s="206"/>
      <c r="DV42" s="206"/>
      <c r="DW42" s="206"/>
      <c r="DX42" s="206"/>
      <c r="DY42" s="206"/>
      <c r="DZ42" s="206"/>
      <c r="EA42" s="206"/>
      <c r="EB42" s="206"/>
      <c r="EC42" s="206"/>
      <c r="ED42" s="206"/>
      <c r="EE42" s="206"/>
      <c r="EF42" s="206"/>
      <c r="EG42" s="206"/>
      <c r="EH42" s="206"/>
      <c r="EI42" s="206"/>
      <c r="EJ42" s="206"/>
      <c r="EK42" s="206"/>
      <c r="EL42" s="206"/>
      <c r="EM42" s="206"/>
      <c r="EN42" s="206"/>
      <c r="EO42" s="206"/>
      <c r="EP42" s="206"/>
      <c r="EQ42" s="206"/>
      <c r="ER42" s="206"/>
      <c r="ES42" s="206"/>
      <c r="ET42" s="206"/>
      <c r="EU42" s="206"/>
      <c r="EV42" s="206"/>
      <c r="EW42" s="206"/>
      <c r="EX42" s="206"/>
      <c r="EY42" s="206"/>
      <c r="EZ42" s="206"/>
      <c r="FA42" s="206"/>
      <c r="FB42" s="206"/>
      <c r="FC42" s="206"/>
      <c r="FD42" s="206"/>
      <c r="FE42" s="206"/>
      <c r="FF42" s="206"/>
      <c r="FG42" s="206"/>
      <c r="FH42" s="206"/>
      <c r="FI42" s="206"/>
      <c r="FJ42" s="206"/>
      <c r="FK42" s="206"/>
      <c r="FL42" s="206"/>
      <c r="FM42" s="206"/>
      <c r="FN42" s="206"/>
      <c r="FO42" s="206"/>
      <c r="FP42" s="206"/>
      <c r="FQ42" s="206"/>
      <c r="FR42" s="206"/>
      <c r="FS42" s="206"/>
      <c r="FT42" s="206"/>
      <c r="FU42" s="206"/>
      <c r="FV42" s="206"/>
      <c r="FW42" s="206"/>
      <c r="FX42" s="206"/>
    </row>
    <row r="43" spans="1:180" s="389" customFormat="1" ht="13.8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T43" s="206"/>
      <c r="CU43" s="206"/>
      <c r="CV43" s="206"/>
      <c r="CW43" s="206"/>
      <c r="CX43" s="206"/>
      <c r="CY43" s="206"/>
      <c r="CZ43" s="206"/>
      <c r="DA43" s="206"/>
      <c r="DB43" s="206"/>
      <c r="DC43" s="206"/>
      <c r="DD43" s="206"/>
      <c r="DE43" s="206"/>
      <c r="DF43" s="206"/>
      <c r="DG43" s="206"/>
      <c r="DH43" s="206"/>
      <c r="DI43" s="206"/>
      <c r="DJ43" s="206"/>
      <c r="DK43" s="206"/>
      <c r="DL43" s="206"/>
      <c r="DM43" s="206"/>
      <c r="DN43" s="206"/>
      <c r="DO43" s="206"/>
      <c r="DP43" s="206"/>
      <c r="DQ43" s="206"/>
      <c r="DR43" s="206"/>
      <c r="DS43" s="206"/>
      <c r="DT43" s="206"/>
      <c r="DU43" s="206"/>
      <c r="DV43" s="206"/>
      <c r="DW43" s="206"/>
      <c r="DX43" s="206"/>
      <c r="DY43" s="206"/>
      <c r="DZ43" s="206"/>
      <c r="EA43" s="206"/>
      <c r="EB43" s="206"/>
      <c r="EC43" s="206"/>
      <c r="ED43" s="206"/>
      <c r="EE43" s="206"/>
      <c r="EF43" s="206"/>
      <c r="EG43" s="206"/>
      <c r="EH43" s="206"/>
      <c r="EI43" s="206"/>
      <c r="EJ43" s="206"/>
      <c r="EK43" s="206"/>
      <c r="EL43" s="206"/>
      <c r="EM43" s="206"/>
      <c r="EN43" s="206"/>
      <c r="EO43" s="206"/>
      <c r="EP43" s="206"/>
      <c r="EQ43" s="206"/>
      <c r="ER43" s="206"/>
      <c r="ES43" s="206"/>
      <c r="ET43" s="206"/>
      <c r="EU43" s="206"/>
      <c r="EV43" s="206"/>
      <c r="EW43" s="206"/>
      <c r="EX43" s="206"/>
      <c r="EY43" s="206"/>
      <c r="EZ43" s="206"/>
      <c r="FA43" s="206"/>
      <c r="FB43" s="206"/>
      <c r="FC43" s="206"/>
      <c r="FD43" s="206"/>
      <c r="FE43" s="206"/>
      <c r="FF43" s="206"/>
      <c r="FG43" s="206"/>
      <c r="FH43" s="206"/>
      <c r="FI43" s="206"/>
      <c r="FJ43" s="206"/>
      <c r="FK43" s="206"/>
      <c r="FL43" s="206"/>
      <c r="FM43" s="206"/>
      <c r="FN43" s="206"/>
      <c r="FO43" s="206"/>
      <c r="FP43" s="206"/>
      <c r="FQ43" s="206"/>
      <c r="FR43" s="206"/>
      <c r="FS43" s="206"/>
      <c r="FT43" s="206"/>
      <c r="FU43" s="206"/>
      <c r="FV43" s="206"/>
      <c r="FW43" s="206"/>
      <c r="FX43" s="206"/>
    </row>
    <row r="44" spans="1:180" s="389" customFormat="1" ht="13.8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T44" s="206"/>
      <c r="CU44" s="206"/>
      <c r="CV44" s="206"/>
      <c r="CW44" s="206"/>
      <c r="CX44" s="206"/>
      <c r="CY44" s="206"/>
      <c r="CZ44" s="206"/>
      <c r="DA44" s="206"/>
      <c r="DB44" s="206"/>
      <c r="DC44" s="206"/>
      <c r="DD44" s="206"/>
      <c r="DE44" s="206"/>
      <c r="DF44" s="206"/>
      <c r="DG44" s="206"/>
      <c r="DH44" s="206"/>
      <c r="DI44" s="206"/>
      <c r="DJ44" s="206"/>
      <c r="DK44" s="206"/>
      <c r="DL44" s="206"/>
      <c r="DM44" s="206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6"/>
      <c r="EE44" s="206"/>
      <c r="EF44" s="206"/>
      <c r="EG44" s="206"/>
      <c r="EH44" s="206"/>
      <c r="EI44" s="206"/>
      <c r="EJ44" s="206"/>
      <c r="EK44" s="206"/>
      <c r="EL44" s="206"/>
      <c r="EM44" s="206"/>
      <c r="EN44" s="206"/>
      <c r="EO44" s="206"/>
      <c r="EP44" s="206"/>
      <c r="EQ44" s="206"/>
      <c r="ER44" s="206"/>
      <c r="ES44" s="206"/>
      <c r="ET44" s="206"/>
      <c r="EU44" s="206"/>
      <c r="EV44" s="206"/>
      <c r="EW44" s="206"/>
      <c r="EX44" s="206"/>
      <c r="EY44" s="206"/>
      <c r="EZ44" s="206"/>
      <c r="FA44" s="206"/>
      <c r="FB44" s="206"/>
      <c r="FC44" s="206"/>
      <c r="FD44" s="206"/>
      <c r="FE44" s="206"/>
      <c r="FF44" s="206"/>
      <c r="FG44" s="206"/>
      <c r="FH44" s="206"/>
      <c r="FI44" s="206"/>
      <c r="FJ44" s="206"/>
      <c r="FK44" s="206"/>
      <c r="FL44" s="206"/>
      <c r="FM44" s="206"/>
      <c r="FN44" s="206"/>
      <c r="FO44" s="206"/>
      <c r="FP44" s="206"/>
      <c r="FQ44" s="206"/>
      <c r="FR44" s="206"/>
      <c r="FS44" s="206"/>
      <c r="FT44" s="206"/>
      <c r="FU44" s="206"/>
      <c r="FV44" s="206"/>
      <c r="FW44" s="206"/>
      <c r="FX44" s="206"/>
    </row>
    <row r="45" spans="1:180" s="389" customFormat="1" ht="13.8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6"/>
      <c r="CG45" s="206"/>
      <c r="CH45" s="206"/>
      <c r="CI45" s="206"/>
      <c r="CJ45" s="206"/>
      <c r="CK45" s="206"/>
      <c r="CL45" s="206"/>
      <c r="CM45" s="206"/>
      <c r="CN45" s="206"/>
      <c r="CO45" s="206"/>
      <c r="CP45" s="206"/>
      <c r="CQ45" s="206"/>
      <c r="CR45" s="206"/>
      <c r="CS45" s="206"/>
      <c r="CT45" s="206"/>
      <c r="CU45" s="206"/>
      <c r="CV45" s="206"/>
      <c r="CW45" s="206"/>
      <c r="CX45" s="206"/>
      <c r="CY45" s="206"/>
      <c r="CZ45" s="206"/>
      <c r="DA45" s="206"/>
      <c r="DB45" s="206"/>
      <c r="DC45" s="206"/>
      <c r="DD45" s="206"/>
      <c r="DE45" s="206"/>
      <c r="DF45" s="206"/>
      <c r="DG45" s="206"/>
      <c r="DH45" s="206"/>
      <c r="DI45" s="206"/>
      <c r="DJ45" s="206"/>
      <c r="DK45" s="206"/>
      <c r="DL45" s="206"/>
      <c r="DM45" s="206"/>
      <c r="DN45" s="206"/>
      <c r="DO45" s="206"/>
      <c r="DP45" s="206"/>
      <c r="DQ45" s="206"/>
      <c r="DR45" s="206"/>
      <c r="DS45" s="206"/>
      <c r="DT45" s="206"/>
      <c r="DU45" s="206"/>
      <c r="DV45" s="206"/>
      <c r="DW45" s="206"/>
      <c r="DX45" s="206"/>
      <c r="DY45" s="206"/>
      <c r="DZ45" s="206"/>
      <c r="EA45" s="206"/>
      <c r="EB45" s="206"/>
      <c r="EC45" s="206"/>
      <c r="ED45" s="206"/>
      <c r="EE45" s="206"/>
      <c r="EF45" s="206"/>
      <c r="EG45" s="206"/>
      <c r="EH45" s="206"/>
      <c r="EI45" s="206"/>
      <c r="EJ45" s="206"/>
      <c r="EK45" s="206"/>
      <c r="EL45" s="206"/>
      <c r="EM45" s="206"/>
      <c r="EN45" s="206"/>
      <c r="EO45" s="206"/>
      <c r="EP45" s="206"/>
      <c r="EQ45" s="206"/>
      <c r="ER45" s="206"/>
      <c r="ES45" s="206"/>
      <c r="ET45" s="206"/>
      <c r="EU45" s="206"/>
      <c r="EV45" s="206"/>
      <c r="EW45" s="206"/>
      <c r="EX45" s="206"/>
      <c r="EY45" s="206"/>
      <c r="EZ45" s="206"/>
      <c r="FA45" s="206"/>
      <c r="FB45" s="206"/>
      <c r="FC45" s="206"/>
      <c r="FD45" s="206"/>
      <c r="FE45" s="206"/>
      <c r="FF45" s="206"/>
      <c r="FG45" s="206"/>
      <c r="FH45" s="206"/>
      <c r="FI45" s="206"/>
      <c r="FJ45" s="206"/>
      <c r="FK45" s="206"/>
      <c r="FL45" s="206"/>
      <c r="FM45" s="206"/>
      <c r="FN45" s="206"/>
      <c r="FO45" s="206"/>
      <c r="FP45" s="206"/>
      <c r="FQ45" s="206"/>
      <c r="FR45" s="206"/>
      <c r="FS45" s="206"/>
      <c r="FT45" s="206"/>
      <c r="FU45" s="206"/>
      <c r="FV45" s="206"/>
      <c r="FW45" s="206"/>
      <c r="FX45" s="206"/>
    </row>
    <row r="46" spans="1:180" s="389" customFormat="1" ht="13.8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D46" s="206"/>
      <c r="CE46" s="206"/>
      <c r="CF46" s="206"/>
      <c r="CG46" s="206"/>
      <c r="CH46" s="206"/>
      <c r="CI46" s="206"/>
      <c r="CJ46" s="206"/>
      <c r="CK46" s="206"/>
      <c r="CL46" s="206"/>
      <c r="CM46" s="206"/>
      <c r="CN46" s="206"/>
      <c r="CO46" s="206"/>
      <c r="CP46" s="206"/>
      <c r="CQ46" s="206"/>
      <c r="CR46" s="206"/>
      <c r="CS46" s="206"/>
      <c r="CT46" s="206"/>
      <c r="CU46" s="206"/>
      <c r="CV46" s="206"/>
      <c r="CW46" s="206"/>
      <c r="CX46" s="206"/>
      <c r="CY46" s="206"/>
      <c r="CZ46" s="206"/>
      <c r="DA46" s="206"/>
      <c r="DB46" s="206"/>
      <c r="DC46" s="206"/>
      <c r="DD46" s="206"/>
      <c r="DE46" s="206"/>
      <c r="DF46" s="206"/>
      <c r="DG46" s="206"/>
      <c r="DH46" s="206"/>
      <c r="DI46" s="206"/>
      <c r="DJ46" s="206"/>
      <c r="DK46" s="206"/>
      <c r="DL46" s="206"/>
      <c r="DM46" s="206"/>
      <c r="DN46" s="206"/>
      <c r="DO46" s="206"/>
      <c r="DP46" s="206"/>
      <c r="DQ46" s="206"/>
      <c r="DR46" s="206"/>
      <c r="DS46" s="206"/>
      <c r="DT46" s="206"/>
      <c r="DU46" s="206"/>
      <c r="DV46" s="206"/>
      <c r="DW46" s="206"/>
      <c r="DX46" s="206"/>
      <c r="DY46" s="206"/>
      <c r="DZ46" s="206"/>
      <c r="EA46" s="206"/>
      <c r="EB46" s="206"/>
      <c r="EC46" s="206"/>
      <c r="ED46" s="206"/>
      <c r="EE46" s="206"/>
      <c r="EF46" s="206"/>
      <c r="EG46" s="206"/>
      <c r="EH46" s="206"/>
      <c r="EI46" s="206"/>
      <c r="EJ46" s="206"/>
      <c r="EK46" s="206"/>
      <c r="EL46" s="206"/>
      <c r="EM46" s="206"/>
      <c r="EN46" s="206"/>
      <c r="EO46" s="206"/>
      <c r="EP46" s="206"/>
      <c r="EQ46" s="206"/>
      <c r="ER46" s="206"/>
      <c r="ES46" s="206"/>
      <c r="ET46" s="206"/>
      <c r="EU46" s="206"/>
      <c r="EV46" s="206"/>
      <c r="EW46" s="206"/>
      <c r="EX46" s="206"/>
      <c r="EY46" s="206"/>
      <c r="EZ46" s="206"/>
      <c r="FA46" s="206"/>
      <c r="FB46" s="206"/>
      <c r="FC46" s="206"/>
      <c r="FD46" s="206"/>
      <c r="FE46" s="206"/>
      <c r="FF46" s="206"/>
      <c r="FG46" s="206"/>
      <c r="FH46" s="206"/>
      <c r="FI46" s="206"/>
      <c r="FJ46" s="206"/>
      <c r="FK46" s="206"/>
      <c r="FL46" s="206"/>
      <c r="FM46" s="206"/>
      <c r="FN46" s="206"/>
      <c r="FO46" s="206"/>
      <c r="FP46" s="206"/>
      <c r="FQ46" s="206"/>
      <c r="FR46" s="206"/>
      <c r="FS46" s="206"/>
      <c r="FT46" s="206"/>
      <c r="FU46" s="206"/>
      <c r="FV46" s="206"/>
      <c r="FW46" s="206"/>
      <c r="FX46" s="206"/>
    </row>
  </sheetData>
  <mergeCells count="15">
    <mergeCell ref="A40:B40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18:B18"/>
    <mergeCell ref="A28:B28"/>
    <mergeCell ref="A35:B35"/>
    <mergeCell ref="A36:B36"/>
  </mergeCells>
  <printOptions horizontalCentered="1"/>
  <pageMargins left="0.59055118110236227" right="0.59055118110236227" top="1.1811023622047245" bottom="0.78740157480314965" header="0.39370078740157483" footer="0.39370078740157483"/>
  <pageSetup fitToHeight="0" orientation="landscape" r:id="rId1"/>
  <rowBreaks count="1" manualBreakCount="1">
    <brk id="33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1"/>
  <sheetViews>
    <sheetView showGridLines="0" topLeftCell="A2" zoomScaleNormal="100" zoomScaleSheetLayoutView="115" workbookViewId="0"/>
  </sheetViews>
  <sheetFormatPr baseColWidth="10" defaultColWidth="11.44140625" defaultRowHeight="15"/>
  <cols>
    <col min="1" max="1" width="14.88671875" style="207" customWidth="1"/>
    <col min="2" max="2" width="26.6640625" style="207" customWidth="1"/>
    <col min="3" max="3" width="14.44140625" style="207" customWidth="1"/>
    <col min="4" max="4" width="16.109375" style="207" customWidth="1"/>
    <col min="5" max="5" width="14.109375" style="207" customWidth="1"/>
    <col min="6" max="6" width="11.44140625" style="207"/>
    <col min="7" max="8" width="14.6640625" style="207" customWidth="1"/>
    <col min="9" max="9" width="11.44140625" style="207"/>
    <col min="10" max="10" width="10.44140625" style="207" customWidth="1"/>
    <col min="11" max="11" width="9.88671875" style="207" customWidth="1"/>
    <col min="12" max="12" width="11.44140625" style="395"/>
    <col min="13" max="16384" width="11.44140625" style="207"/>
  </cols>
  <sheetData>
    <row r="2" spans="1:13" s="395" customFormat="1" ht="15.6">
      <c r="A2" s="1359" t="s">
        <v>6572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</row>
    <row r="3" spans="1:13" s="395" customFormat="1" ht="15.6">
      <c r="A3" s="1357" t="s">
        <v>12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</row>
    <row r="4" spans="1:13" s="395" customFormat="1" ht="15.6">
      <c r="A4" s="1357" t="s">
        <v>4096</v>
      </c>
      <c r="B4" s="1357"/>
      <c r="C4" s="1357"/>
      <c r="D4" s="1357"/>
      <c r="E4" s="1357"/>
      <c r="F4" s="1357"/>
      <c r="G4" s="1357"/>
      <c r="H4" s="1357"/>
      <c r="I4" s="1357"/>
      <c r="J4" s="1357"/>
      <c r="K4" s="1357"/>
    </row>
    <row r="5" spans="1:13" s="395" customFormat="1" ht="15.6">
      <c r="A5" s="1357" t="s">
        <v>4365</v>
      </c>
      <c r="B5" s="1357"/>
      <c r="C5" s="1357"/>
      <c r="D5" s="1357"/>
      <c r="E5" s="1357"/>
      <c r="F5" s="1357"/>
      <c r="G5" s="1357"/>
      <c r="H5" s="1357"/>
      <c r="I5" s="1357"/>
      <c r="J5" s="1357"/>
      <c r="K5" s="1357"/>
    </row>
    <row r="6" spans="1:13" s="395" customFormat="1" ht="15.6">
      <c r="A6" s="1358" t="s">
        <v>4157</v>
      </c>
      <c r="B6" s="1358"/>
      <c r="C6" s="1358"/>
      <c r="D6" s="1358"/>
      <c r="E6" s="1358"/>
      <c r="F6" s="1358"/>
      <c r="G6" s="1358"/>
      <c r="H6" s="1358"/>
      <c r="I6" s="1358"/>
      <c r="J6" s="1358"/>
      <c r="K6" s="1358"/>
    </row>
    <row r="7" spans="1:13" s="395" customFormat="1" ht="18.75" customHeight="1"/>
    <row r="8" spans="1:13" s="266" customFormat="1" ht="15.6">
      <c r="A8" s="1360" t="s">
        <v>6361</v>
      </c>
      <c r="B8" s="1360"/>
      <c r="C8" s="1360"/>
      <c r="D8" s="600" t="s">
        <v>529</v>
      </c>
      <c r="E8" s="600" t="s">
        <v>529</v>
      </c>
      <c r="F8" s="600" t="s">
        <v>529</v>
      </c>
      <c r="G8" s="600" t="s">
        <v>529</v>
      </c>
      <c r="H8" s="600" t="s">
        <v>529</v>
      </c>
      <c r="I8" s="600" t="s">
        <v>529</v>
      </c>
      <c r="J8" s="600" t="s">
        <v>529</v>
      </c>
      <c r="K8" s="600" t="s">
        <v>529</v>
      </c>
    </row>
    <row r="9" spans="1:13" s="266" customFormat="1" ht="13.8">
      <c r="A9" s="102" t="s">
        <v>4283</v>
      </c>
      <c r="B9" s="1263" t="s">
        <v>4159</v>
      </c>
      <c r="C9" s="1263" t="s">
        <v>4285</v>
      </c>
      <c r="D9" s="1263" t="s">
        <v>4285</v>
      </c>
      <c r="E9" s="1263" t="s">
        <v>4285</v>
      </c>
      <c r="F9" s="1263" t="s">
        <v>4285</v>
      </c>
      <c r="G9" s="1263" t="s">
        <v>4286</v>
      </c>
      <c r="H9" s="1263" t="s">
        <v>4286</v>
      </c>
      <c r="I9" s="1263" t="s">
        <v>4286</v>
      </c>
      <c r="J9" s="1263" t="s">
        <v>4286</v>
      </c>
      <c r="K9" s="1263" t="s">
        <v>4286</v>
      </c>
    </row>
    <row r="10" spans="1:13" s="266" customFormat="1" ht="27.6">
      <c r="A10" s="102" t="s">
        <v>4283</v>
      </c>
      <c r="B10" s="1263" t="s">
        <v>6362</v>
      </c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4294</v>
      </c>
      <c r="K10" s="102" t="s">
        <v>4290</v>
      </c>
    </row>
    <row r="11" spans="1:13" s="266" customFormat="1" ht="13.8">
      <c r="A11" s="412" t="s">
        <v>6559</v>
      </c>
      <c r="B11" s="412" t="s">
        <v>4165</v>
      </c>
      <c r="C11" s="258">
        <v>68124.3</v>
      </c>
      <c r="D11" s="413">
        <v>0</v>
      </c>
      <c r="E11" s="413">
        <v>0</v>
      </c>
      <c r="F11" s="414">
        <f>+C11+E11+D11</f>
        <v>68124.3</v>
      </c>
      <c r="G11" s="414">
        <f>+(C11/30)*10</f>
        <v>22708.1</v>
      </c>
      <c r="H11" s="414">
        <f>+(C11/30)*5</f>
        <v>11354.05</v>
      </c>
      <c r="I11" s="414">
        <f>+(C11/30)*40</f>
        <v>90832.4</v>
      </c>
      <c r="J11" s="414">
        <v>0</v>
      </c>
      <c r="K11" s="414">
        <f>+G11+H11+I11+J11</f>
        <v>124894.54999999999</v>
      </c>
    </row>
    <row r="12" spans="1:13" s="266" customFormat="1" ht="13.8">
      <c r="A12" s="412" t="s">
        <v>6560</v>
      </c>
      <c r="B12" s="412" t="s">
        <v>6561</v>
      </c>
      <c r="C12" s="258">
        <v>25057.8</v>
      </c>
      <c r="D12" s="413">
        <v>0</v>
      </c>
      <c r="E12" s="413">
        <v>0</v>
      </c>
      <c r="F12" s="414">
        <f>+C12+E12+D12</f>
        <v>25057.8</v>
      </c>
      <c r="G12" s="414">
        <f>+(C12/30)*10</f>
        <v>8352.6</v>
      </c>
      <c r="H12" s="414">
        <f>+(C12/30)*5</f>
        <v>4176.3</v>
      </c>
      <c r="I12" s="414">
        <f>+(C12/30)*40</f>
        <v>33410.400000000001</v>
      </c>
      <c r="J12" s="414">
        <v>1</v>
      </c>
      <c r="K12" s="414">
        <f>+G12+H12+I12+J12</f>
        <v>45940.3</v>
      </c>
      <c r="L12" s="710"/>
      <c r="M12" s="583"/>
    </row>
    <row r="13" spans="1:13" s="266" customFormat="1" ht="13.8">
      <c r="A13" s="412" t="s">
        <v>6562</v>
      </c>
      <c r="B13" s="412" t="s">
        <v>6563</v>
      </c>
      <c r="C13" s="258">
        <v>19425</v>
      </c>
      <c r="D13" s="413">
        <v>1040</v>
      </c>
      <c r="E13" s="413">
        <v>0</v>
      </c>
      <c r="F13" s="414">
        <f>+C13+E13+D13</f>
        <v>20465</v>
      </c>
      <c r="G13" s="414">
        <f>+(C13/30)*10</f>
        <v>6475</v>
      </c>
      <c r="H13" s="414">
        <f>+(C13/30)*5</f>
        <v>3237.5</v>
      </c>
      <c r="I13" s="414">
        <f>+(C13/30)*40</f>
        <v>25900</v>
      </c>
      <c r="J13" s="414">
        <v>0</v>
      </c>
      <c r="K13" s="414">
        <f>+G13+H13+I13+J13</f>
        <v>35612.5</v>
      </c>
    </row>
    <row r="14" spans="1:13" s="266" customFormat="1" ht="13.8">
      <c r="A14" s="548"/>
      <c r="B14" s="548"/>
      <c r="C14" s="551"/>
      <c r="F14" s="551"/>
      <c r="G14" s="551"/>
      <c r="H14" s="551"/>
      <c r="I14" s="551"/>
      <c r="J14" s="551"/>
      <c r="K14" s="549"/>
    </row>
    <row r="15" spans="1:13" s="266" customFormat="1" ht="13.8">
      <c r="A15" s="509"/>
      <c r="B15" s="206"/>
      <c r="C15" s="509"/>
      <c r="D15" s="509"/>
      <c r="E15" s="509"/>
      <c r="F15" s="509"/>
      <c r="G15" s="509"/>
      <c r="H15" s="509"/>
      <c r="I15" s="509"/>
      <c r="J15" s="509"/>
      <c r="K15" s="509"/>
    </row>
    <row r="16" spans="1:13" s="266" customFormat="1" ht="15.6">
      <c r="A16" s="1360" t="s">
        <v>6363</v>
      </c>
      <c r="B16" s="1360"/>
      <c r="C16" s="1360"/>
      <c r="D16" s="190" t="s">
        <v>529</v>
      </c>
      <c r="E16" s="190" t="s">
        <v>529</v>
      </c>
      <c r="F16" s="190" t="s">
        <v>529</v>
      </c>
      <c r="G16" s="190" t="s">
        <v>529</v>
      </c>
      <c r="H16" s="190" t="s">
        <v>529</v>
      </c>
      <c r="I16" s="190" t="s">
        <v>529</v>
      </c>
      <c r="J16" s="190" t="s">
        <v>529</v>
      </c>
      <c r="K16" s="190" t="s">
        <v>529</v>
      </c>
      <c r="L16" s="551"/>
      <c r="M16" s="551"/>
    </row>
    <row r="17" spans="1:14" s="266" customFormat="1" ht="16.5" customHeight="1">
      <c r="A17" s="1263" t="s">
        <v>4283</v>
      </c>
      <c r="B17" s="1263" t="s">
        <v>4159</v>
      </c>
      <c r="C17" s="1335" t="s">
        <v>4285</v>
      </c>
      <c r="D17" s="1335" t="s">
        <v>4285</v>
      </c>
      <c r="E17" s="1335" t="s">
        <v>4285</v>
      </c>
      <c r="F17" s="1335" t="s">
        <v>4285</v>
      </c>
      <c r="G17" s="1335" t="s">
        <v>4286</v>
      </c>
      <c r="H17" s="1335" t="s">
        <v>4286</v>
      </c>
      <c r="I17" s="1335" t="s">
        <v>4286</v>
      </c>
      <c r="J17" s="1335" t="s">
        <v>4286</v>
      </c>
      <c r="K17" s="1335" t="s">
        <v>4286</v>
      </c>
    </row>
    <row r="18" spans="1:14" s="266" customFormat="1" ht="27.6">
      <c r="A18" s="1263" t="s">
        <v>4283</v>
      </c>
      <c r="B18" s="1263" t="s">
        <v>6362</v>
      </c>
      <c r="C18" s="602" t="s">
        <v>4287</v>
      </c>
      <c r="D18" s="602" t="s">
        <v>4288</v>
      </c>
      <c r="E18" s="602" t="s">
        <v>4289</v>
      </c>
      <c r="F18" s="602" t="s">
        <v>4290</v>
      </c>
      <c r="G18" s="602" t="s">
        <v>4291</v>
      </c>
      <c r="H18" s="602" t="s">
        <v>4292</v>
      </c>
      <c r="I18" s="602" t="s">
        <v>4293</v>
      </c>
      <c r="J18" s="602" t="s">
        <v>4294</v>
      </c>
      <c r="K18" s="602" t="s">
        <v>4290</v>
      </c>
    </row>
    <row r="19" spans="1:14" s="266" customFormat="1" ht="13.8">
      <c r="A19" s="412" t="s">
        <v>6564</v>
      </c>
      <c r="B19" s="412" t="s">
        <v>6565</v>
      </c>
      <c r="C19" s="258">
        <v>15965.1</v>
      </c>
      <c r="D19" s="413">
        <v>1040</v>
      </c>
      <c r="E19" s="413">
        <v>0</v>
      </c>
      <c r="F19" s="414">
        <f t="shared" ref="F19:F24" si="0">+C19+E19+D19</f>
        <v>17005.099999999999</v>
      </c>
      <c r="G19" s="414">
        <f t="shared" ref="G19:G24" si="1">+(C19/30)*10</f>
        <v>5321.7</v>
      </c>
      <c r="H19" s="414">
        <f t="shared" ref="H19:H24" si="2">+(C19/30)*5</f>
        <v>2660.85</v>
      </c>
      <c r="I19" s="414">
        <f t="shared" ref="I19:I24" si="3">+(C19/30)*40</f>
        <v>21286.799999999999</v>
      </c>
      <c r="J19" s="414">
        <v>0</v>
      </c>
      <c r="K19" s="414">
        <f>+G19+H19+I19+J19</f>
        <v>29269.35</v>
      </c>
      <c r="M19" s="711"/>
      <c r="N19" s="583"/>
    </row>
    <row r="20" spans="1:14" s="266" customFormat="1" ht="13.8">
      <c r="A20" s="412" t="s">
        <v>6566</v>
      </c>
      <c r="B20" s="412" t="s">
        <v>4414</v>
      </c>
      <c r="C20" s="258">
        <v>13000</v>
      </c>
      <c r="D20" s="413">
        <v>1040</v>
      </c>
      <c r="E20" s="413">
        <v>0</v>
      </c>
      <c r="F20" s="414">
        <f t="shared" si="0"/>
        <v>14040</v>
      </c>
      <c r="G20" s="414">
        <f t="shared" si="1"/>
        <v>4333.333333333333</v>
      </c>
      <c r="H20" s="414">
        <f t="shared" si="2"/>
        <v>2166.6666666666665</v>
      </c>
      <c r="I20" s="414">
        <f t="shared" si="3"/>
        <v>17333.333333333332</v>
      </c>
      <c r="J20" s="414">
        <v>0</v>
      </c>
      <c r="K20" s="414">
        <f>+G20+H20+I20+J20</f>
        <v>23833.333333333332</v>
      </c>
    </row>
    <row r="21" spans="1:14" s="266" customFormat="1" ht="13.8">
      <c r="A21" s="412" t="s">
        <v>6567</v>
      </c>
      <c r="B21" s="412" t="s">
        <v>5364</v>
      </c>
      <c r="C21" s="258">
        <v>12057.3</v>
      </c>
      <c r="D21" s="413">
        <v>1040</v>
      </c>
      <c r="E21" s="413">
        <v>0</v>
      </c>
      <c r="F21" s="414">
        <f t="shared" si="0"/>
        <v>13097.3</v>
      </c>
      <c r="G21" s="414">
        <f t="shared" si="1"/>
        <v>4019.0999999999995</v>
      </c>
      <c r="H21" s="414">
        <f t="shared" si="2"/>
        <v>2009.5499999999997</v>
      </c>
      <c r="I21" s="414">
        <f t="shared" si="3"/>
        <v>16076.399999999998</v>
      </c>
      <c r="J21" s="414">
        <v>0</v>
      </c>
      <c r="K21" s="414">
        <f t="shared" ref="K21:K24" si="4">+G21+H21+I21+J21</f>
        <v>22105.049999999996</v>
      </c>
    </row>
    <row r="22" spans="1:14" s="266" customFormat="1" ht="13.8">
      <c r="A22" s="412" t="s">
        <v>6568</v>
      </c>
      <c r="B22" s="412" t="s">
        <v>4362</v>
      </c>
      <c r="C22" s="258">
        <v>11592.3</v>
      </c>
      <c r="D22" s="413">
        <v>1040</v>
      </c>
      <c r="E22" s="413">
        <v>0</v>
      </c>
      <c r="F22" s="414">
        <f t="shared" si="0"/>
        <v>12632.3</v>
      </c>
      <c r="G22" s="414">
        <f t="shared" si="1"/>
        <v>3864.0999999999995</v>
      </c>
      <c r="H22" s="414">
        <f t="shared" si="2"/>
        <v>1932.0499999999997</v>
      </c>
      <c r="I22" s="414">
        <f t="shared" si="3"/>
        <v>15456.399999999998</v>
      </c>
      <c r="J22" s="414">
        <v>0</v>
      </c>
      <c r="K22" s="414">
        <f t="shared" si="4"/>
        <v>21252.549999999996</v>
      </c>
    </row>
    <row r="23" spans="1:14" s="266" customFormat="1" ht="13.8">
      <c r="A23" s="412" t="s">
        <v>6569</v>
      </c>
      <c r="B23" s="412" t="s">
        <v>5240</v>
      </c>
      <c r="C23" s="258">
        <v>11485.1</v>
      </c>
      <c r="D23" s="413">
        <v>1040</v>
      </c>
      <c r="E23" s="413">
        <v>0</v>
      </c>
      <c r="F23" s="414">
        <f t="shared" si="0"/>
        <v>12525.1</v>
      </c>
      <c r="G23" s="414">
        <f t="shared" si="1"/>
        <v>3828.3666666666668</v>
      </c>
      <c r="H23" s="414">
        <f t="shared" si="2"/>
        <v>1914.1833333333334</v>
      </c>
      <c r="I23" s="414">
        <f t="shared" si="3"/>
        <v>15313.466666666667</v>
      </c>
      <c r="J23" s="414">
        <v>0</v>
      </c>
      <c r="K23" s="414">
        <f>+G23+H23+I23+J23</f>
        <v>21056.016666666666</v>
      </c>
    </row>
    <row r="24" spans="1:14" s="266" customFormat="1" ht="13.8">
      <c r="A24" s="412" t="s">
        <v>6570</v>
      </c>
      <c r="B24" s="412" t="s">
        <v>4393</v>
      </c>
      <c r="C24" s="258">
        <v>6720.3</v>
      </c>
      <c r="D24" s="413">
        <v>1040</v>
      </c>
      <c r="E24" s="413">
        <v>0</v>
      </c>
      <c r="F24" s="414">
        <f t="shared" si="0"/>
        <v>7760.3</v>
      </c>
      <c r="G24" s="414">
        <f t="shared" si="1"/>
        <v>2240.1000000000004</v>
      </c>
      <c r="H24" s="414">
        <f t="shared" si="2"/>
        <v>1120.0500000000002</v>
      </c>
      <c r="I24" s="414">
        <f t="shared" si="3"/>
        <v>8960.4000000000015</v>
      </c>
      <c r="J24" s="414">
        <v>0</v>
      </c>
      <c r="K24" s="414">
        <f t="shared" si="4"/>
        <v>12320.550000000003</v>
      </c>
    </row>
    <row r="25" spans="1:14" s="395" customFormat="1">
      <c r="A25" s="207"/>
      <c r="B25" s="207"/>
      <c r="C25" s="394"/>
      <c r="D25" s="394"/>
      <c r="E25" s="394"/>
      <c r="F25" s="394"/>
      <c r="G25" s="394"/>
      <c r="H25" s="394"/>
      <c r="I25" s="394"/>
      <c r="J25" s="394"/>
      <c r="K25" s="394"/>
    </row>
    <row r="26" spans="1:14" s="395" customFormat="1">
      <c r="A26" s="394"/>
      <c r="B26" s="394"/>
      <c r="C26" s="394"/>
      <c r="D26" s="394"/>
      <c r="E26" s="394"/>
    </row>
    <row r="27" spans="1:14" s="36" customFormat="1">
      <c r="A27" s="394"/>
      <c r="B27" s="394"/>
      <c r="C27" s="394"/>
      <c r="D27" s="394"/>
      <c r="E27" s="394"/>
    </row>
    <row r="28" spans="1:14" s="36" customFormat="1">
      <c r="A28" s="394"/>
      <c r="B28" s="394"/>
      <c r="C28" s="394"/>
      <c r="D28" s="394"/>
      <c r="E28" s="394"/>
    </row>
    <row r="29" spans="1:14" s="36" customFormat="1">
      <c r="A29" s="394"/>
      <c r="B29" s="394"/>
      <c r="C29" s="394"/>
      <c r="D29" s="394"/>
      <c r="E29" s="394"/>
    </row>
    <row r="30" spans="1:14">
      <c r="F30" s="395"/>
      <c r="L30" s="207"/>
    </row>
    <row r="31" spans="1:14">
      <c r="F31" s="395"/>
      <c r="L31" s="207"/>
    </row>
  </sheetData>
  <mergeCells count="14">
    <mergeCell ref="B9:B10"/>
    <mergeCell ref="C9:F9"/>
    <mergeCell ref="G9:K9"/>
    <mergeCell ref="A16:C16"/>
    <mergeCell ref="A17:A18"/>
    <mergeCell ref="B17:B18"/>
    <mergeCell ref="C17:F17"/>
    <mergeCell ref="G17:K17"/>
    <mergeCell ref="A8:C8"/>
    <mergeCell ref="A2:K2"/>
    <mergeCell ref="A3:K3"/>
    <mergeCell ref="A4:K4"/>
    <mergeCell ref="A5:K5"/>
    <mergeCell ref="A6:K6"/>
  </mergeCells>
  <printOptions horizontalCentered="1"/>
  <pageMargins left="0.59055118110236227" right="0.59055118110236227" top="1.1811023622047245" bottom="0.78740157480314965" header="0.39370078740157483" footer="0.39370078740157483"/>
  <pageSetup scale="78" fitToHeight="0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Z53"/>
  <sheetViews>
    <sheetView showGridLines="0" topLeftCell="A2" zoomScaleNormal="100" zoomScaleSheetLayoutView="120" workbookViewId="0"/>
  </sheetViews>
  <sheetFormatPr baseColWidth="10" defaultColWidth="25.88671875" defaultRowHeight="13.2"/>
  <cols>
    <col min="1" max="182" width="25.88671875" style="713"/>
    <col min="183" max="16384" width="25.88671875" style="714"/>
  </cols>
  <sheetData>
    <row r="1" spans="1:182" ht="14.4">
      <c r="A1" s="712"/>
      <c r="B1" s="712"/>
      <c r="C1" s="712"/>
      <c r="D1" s="712"/>
      <c r="E1" s="712"/>
    </row>
    <row r="2" spans="1:182" ht="15.6">
      <c r="A2" s="1353" t="s">
        <v>4095</v>
      </c>
      <c r="B2" s="1353"/>
      <c r="C2" s="1353"/>
      <c r="D2" s="1353"/>
      <c r="E2" s="1353"/>
    </row>
    <row r="3" spans="1:182" ht="15.6">
      <c r="A3" s="1289" t="s">
        <v>4149</v>
      </c>
      <c r="B3" s="1289"/>
      <c r="C3" s="1289"/>
      <c r="D3" s="1289"/>
      <c r="E3" s="1289"/>
    </row>
    <row r="4" spans="1:182" ht="15.6">
      <c r="A4" s="1354" t="s">
        <v>4903</v>
      </c>
      <c r="B4" s="1354"/>
      <c r="C4" s="1354"/>
      <c r="D4" s="1354"/>
      <c r="E4" s="1354"/>
    </row>
    <row r="5" spans="1:182" ht="15.6">
      <c r="A5" s="1354" t="s">
        <v>4156</v>
      </c>
      <c r="B5" s="1354"/>
      <c r="C5" s="1354"/>
      <c r="D5" s="1354"/>
      <c r="E5" s="1354"/>
    </row>
    <row r="6" spans="1:182" ht="15.6">
      <c r="A6" s="1361" t="s">
        <v>4157</v>
      </c>
      <c r="B6" s="1361"/>
      <c r="C6" s="1361"/>
      <c r="D6" s="1361"/>
      <c r="E6" s="1361"/>
    </row>
    <row r="7" spans="1:182" ht="15.6">
      <c r="A7" s="589"/>
      <c r="B7" s="589"/>
      <c r="C7" s="589"/>
      <c r="D7" s="589"/>
      <c r="E7" s="589"/>
    </row>
    <row r="8" spans="1:182">
      <c r="A8" s="1263" t="s">
        <v>4158</v>
      </c>
      <c r="B8" s="1263" t="s">
        <v>4159</v>
      </c>
      <c r="C8" s="1263" t="s">
        <v>4160</v>
      </c>
      <c r="D8" s="1263" t="s">
        <v>4161</v>
      </c>
      <c r="E8" s="1263" t="s">
        <v>4161</v>
      </c>
    </row>
    <row r="9" spans="1:182" ht="13.8">
      <c r="A9" s="1263" t="s">
        <v>4158</v>
      </c>
      <c r="B9" s="1263" t="s">
        <v>4159</v>
      </c>
      <c r="C9" s="1263" t="s">
        <v>4160</v>
      </c>
      <c r="D9" s="102" t="s">
        <v>4162</v>
      </c>
      <c r="E9" s="102" t="s">
        <v>4163</v>
      </c>
    </row>
    <row r="10" spans="1:182" s="164" customFormat="1" ht="15.75" customHeight="1">
      <c r="A10" s="122"/>
      <c r="B10" s="122"/>
      <c r="C10" s="123"/>
      <c r="D10" s="123"/>
      <c r="E10" s="123"/>
    </row>
    <row r="11" spans="1:182" s="374" customFormat="1" ht="15">
      <c r="A11" s="1362" t="s">
        <v>4102</v>
      </c>
      <c r="B11" s="1362" t="s">
        <v>4102</v>
      </c>
      <c r="C11" s="715"/>
      <c r="D11" s="592"/>
      <c r="E11" s="592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07"/>
      <c r="BN11" s="207"/>
      <c r="BO11" s="207"/>
      <c r="BP11" s="207"/>
      <c r="BQ11" s="207"/>
      <c r="BR11" s="207"/>
      <c r="BS11" s="207"/>
      <c r="BT11" s="207"/>
      <c r="BU11" s="207"/>
      <c r="BV11" s="207"/>
      <c r="BW11" s="207"/>
      <c r="BX11" s="207"/>
      <c r="BY11" s="207"/>
      <c r="BZ11" s="207"/>
      <c r="CA11" s="207"/>
      <c r="CB11" s="207"/>
      <c r="CC11" s="207"/>
      <c r="CD11" s="207"/>
      <c r="CE11" s="207"/>
      <c r="CF11" s="207"/>
      <c r="CG11" s="207"/>
      <c r="CH11" s="207"/>
      <c r="CI11" s="207"/>
      <c r="CJ11" s="207"/>
      <c r="CK11" s="207"/>
      <c r="CL11" s="207"/>
      <c r="CM11" s="207"/>
      <c r="CN11" s="207"/>
      <c r="CO11" s="207"/>
      <c r="CP11" s="207"/>
      <c r="CQ11" s="207"/>
      <c r="CR11" s="207"/>
      <c r="CS11" s="207"/>
      <c r="CT11" s="207"/>
      <c r="CU11" s="207"/>
      <c r="CV11" s="207"/>
      <c r="CW11" s="207"/>
      <c r="CX11" s="207"/>
      <c r="CY11" s="207"/>
      <c r="CZ11" s="207"/>
      <c r="DA11" s="207"/>
      <c r="DB11" s="207"/>
      <c r="DC11" s="207"/>
      <c r="DD11" s="207"/>
      <c r="DE11" s="207"/>
      <c r="DF11" s="207"/>
      <c r="DG11" s="207"/>
      <c r="DH11" s="207"/>
      <c r="DI11" s="207"/>
      <c r="DJ11" s="207"/>
      <c r="DK11" s="207"/>
      <c r="DL11" s="207"/>
      <c r="DM11" s="207"/>
      <c r="DN11" s="207"/>
      <c r="DO11" s="207"/>
      <c r="DP11" s="207"/>
      <c r="DQ11" s="207"/>
      <c r="DR11" s="207"/>
      <c r="DS11" s="207"/>
      <c r="DT11" s="207"/>
      <c r="DU11" s="207"/>
      <c r="DV11" s="207"/>
      <c r="DW11" s="207"/>
      <c r="DX11" s="207"/>
      <c r="DY11" s="207"/>
      <c r="DZ11" s="207"/>
      <c r="EA11" s="207"/>
      <c r="EB11" s="207"/>
      <c r="EC11" s="207"/>
      <c r="ED11" s="207"/>
      <c r="EE11" s="207"/>
      <c r="EF11" s="207"/>
      <c r="EG11" s="207"/>
      <c r="EH11" s="207"/>
      <c r="EI11" s="207"/>
      <c r="EJ11" s="207"/>
      <c r="EK11" s="207"/>
      <c r="EL11" s="207"/>
      <c r="EM11" s="207"/>
      <c r="EN11" s="207"/>
      <c r="EO11" s="207"/>
      <c r="EP11" s="207"/>
      <c r="EQ11" s="207"/>
      <c r="ER11" s="207"/>
      <c r="ES11" s="207"/>
      <c r="ET11" s="207"/>
      <c r="EU11" s="207"/>
      <c r="EV11" s="207"/>
      <c r="EW11" s="207"/>
      <c r="EX11" s="207"/>
      <c r="EY11" s="207"/>
      <c r="EZ11" s="207"/>
      <c r="FA11" s="207"/>
      <c r="FB11" s="207"/>
      <c r="FC11" s="207"/>
      <c r="FD11" s="207"/>
      <c r="FE11" s="207"/>
      <c r="FF11" s="207"/>
      <c r="FG11" s="207"/>
      <c r="FH11" s="207"/>
      <c r="FI11" s="207"/>
      <c r="FJ11" s="207"/>
      <c r="FK11" s="207"/>
      <c r="FL11" s="207"/>
      <c r="FM11" s="207"/>
      <c r="FN11" s="207"/>
      <c r="FO11" s="207"/>
      <c r="FP11" s="207"/>
      <c r="FQ11" s="207"/>
      <c r="FR11" s="207"/>
      <c r="FS11" s="207"/>
      <c r="FT11" s="207"/>
      <c r="FU11" s="207"/>
      <c r="FV11" s="207"/>
      <c r="FW11" s="207"/>
      <c r="FX11" s="207"/>
      <c r="FY11" s="207"/>
      <c r="FZ11" s="207"/>
    </row>
    <row r="12" spans="1:182" s="423" customFormat="1" ht="15">
      <c r="A12" s="126" t="s">
        <v>6573</v>
      </c>
      <c r="B12" s="126" t="s">
        <v>6574</v>
      </c>
      <c r="C12" s="127">
        <v>1</v>
      </c>
      <c r="D12" s="258">
        <v>101967.94</v>
      </c>
      <c r="E12" s="258">
        <v>101967.94</v>
      </c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  <c r="AA12" s="422"/>
      <c r="AB12" s="422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  <c r="AM12" s="422"/>
      <c r="AN12" s="422"/>
      <c r="AO12" s="422"/>
      <c r="AP12" s="422"/>
      <c r="AQ12" s="422"/>
      <c r="AR12" s="422"/>
      <c r="AS12" s="422"/>
      <c r="AT12" s="422"/>
      <c r="AU12" s="422"/>
      <c r="AV12" s="422"/>
      <c r="AW12" s="422"/>
      <c r="AX12" s="422"/>
      <c r="AY12" s="422"/>
      <c r="AZ12" s="422"/>
      <c r="BA12" s="422"/>
      <c r="BB12" s="422"/>
      <c r="BC12" s="422"/>
      <c r="BD12" s="422"/>
      <c r="BE12" s="422"/>
      <c r="BF12" s="422"/>
      <c r="BG12" s="422"/>
      <c r="BH12" s="422"/>
      <c r="BI12" s="422"/>
      <c r="BJ12" s="422"/>
      <c r="BK12" s="422"/>
      <c r="BL12" s="422"/>
      <c r="BM12" s="422"/>
      <c r="BN12" s="422"/>
      <c r="BO12" s="422"/>
      <c r="BP12" s="422"/>
      <c r="BQ12" s="422"/>
      <c r="BR12" s="422"/>
      <c r="BS12" s="422"/>
      <c r="BT12" s="422"/>
      <c r="BU12" s="422"/>
      <c r="BV12" s="422"/>
      <c r="BW12" s="422"/>
      <c r="BX12" s="422"/>
      <c r="BY12" s="422"/>
      <c r="BZ12" s="422"/>
      <c r="CA12" s="422"/>
      <c r="CB12" s="422"/>
      <c r="CC12" s="422"/>
      <c r="CD12" s="422"/>
      <c r="CE12" s="422"/>
      <c r="CF12" s="422"/>
      <c r="CG12" s="422"/>
      <c r="CH12" s="422"/>
      <c r="CI12" s="422"/>
      <c r="CJ12" s="422"/>
      <c r="CK12" s="422"/>
      <c r="CL12" s="422"/>
      <c r="CM12" s="422"/>
      <c r="CN12" s="422"/>
      <c r="CO12" s="422"/>
      <c r="CP12" s="422"/>
      <c r="CQ12" s="422"/>
      <c r="CR12" s="422"/>
      <c r="CS12" s="422"/>
      <c r="CT12" s="422"/>
      <c r="CU12" s="422"/>
      <c r="CV12" s="422"/>
      <c r="CW12" s="422"/>
      <c r="CX12" s="422"/>
      <c r="CY12" s="422"/>
      <c r="CZ12" s="422"/>
      <c r="DA12" s="422"/>
      <c r="DB12" s="422"/>
      <c r="DC12" s="422"/>
      <c r="DD12" s="422"/>
      <c r="DE12" s="422"/>
      <c r="DF12" s="422"/>
      <c r="DG12" s="422"/>
      <c r="DH12" s="422"/>
      <c r="DI12" s="422"/>
      <c r="DJ12" s="422"/>
      <c r="DK12" s="422"/>
      <c r="DL12" s="422"/>
      <c r="DM12" s="422"/>
      <c r="DN12" s="422"/>
      <c r="DO12" s="422"/>
      <c r="DP12" s="422"/>
      <c r="DQ12" s="422"/>
      <c r="DR12" s="422"/>
      <c r="DS12" s="422"/>
      <c r="DT12" s="422"/>
      <c r="DU12" s="422"/>
      <c r="DV12" s="422"/>
      <c r="DW12" s="422"/>
      <c r="DX12" s="422"/>
      <c r="DY12" s="422"/>
      <c r="DZ12" s="422"/>
      <c r="EA12" s="422"/>
      <c r="EB12" s="422"/>
      <c r="EC12" s="422"/>
      <c r="ED12" s="422"/>
      <c r="EE12" s="422"/>
      <c r="EF12" s="422"/>
      <c r="EG12" s="422"/>
      <c r="EH12" s="422"/>
      <c r="EI12" s="422"/>
      <c r="EJ12" s="422"/>
      <c r="EK12" s="422"/>
      <c r="EL12" s="422"/>
      <c r="EM12" s="422"/>
      <c r="EN12" s="422"/>
      <c r="EO12" s="422"/>
      <c r="EP12" s="422"/>
      <c r="EQ12" s="422"/>
      <c r="ER12" s="422"/>
      <c r="ES12" s="422"/>
      <c r="ET12" s="422"/>
      <c r="EU12" s="422"/>
      <c r="EV12" s="422"/>
      <c r="EW12" s="422"/>
      <c r="EX12" s="422"/>
      <c r="EY12" s="422"/>
      <c r="EZ12" s="422"/>
      <c r="FA12" s="422"/>
      <c r="FB12" s="422"/>
      <c r="FC12" s="422"/>
      <c r="FD12" s="422"/>
      <c r="FE12" s="422"/>
      <c r="FF12" s="422"/>
      <c r="FG12" s="422"/>
      <c r="FH12" s="422"/>
      <c r="FI12" s="422"/>
      <c r="FJ12" s="422"/>
      <c r="FK12" s="422"/>
      <c r="FL12" s="422"/>
      <c r="FM12" s="422"/>
      <c r="FN12" s="422"/>
      <c r="FO12" s="422"/>
      <c r="FP12" s="422"/>
      <c r="FQ12" s="422"/>
      <c r="FR12" s="422"/>
      <c r="FS12" s="422"/>
      <c r="FT12" s="422"/>
      <c r="FU12" s="422"/>
      <c r="FV12" s="422"/>
      <c r="FW12" s="422"/>
      <c r="FX12" s="422"/>
      <c r="FY12" s="422"/>
      <c r="FZ12" s="422"/>
    </row>
    <row r="13" spans="1:182" s="423" customFormat="1" ht="15">
      <c r="A13" s="126" t="s">
        <v>6575</v>
      </c>
      <c r="B13" s="126" t="s">
        <v>6576</v>
      </c>
      <c r="C13" s="127">
        <v>1</v>
      </c>
      <c r="D13" s="258">
        <v>49870.29</v>
      </c>
      <c r="E13" s="258">
        <v>49870.29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  <c r="AC13" s="422"/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  <c r="AP13" s="422"/>
      <c r="AQ13" s="422"/>
      <c r="AR13" s="422"/>
      <c r="AS13" s="422"/>
      <c r="AT13" s="422"/>
      <c r="AU13" s="422"/>
      <c r="AV13" s="422"/>
      <c r="AW13" s="422"/>
      <c r="AX13" s="422"/>
      <c r="AY13" s="422"/>
      <c r="AZ13" s="422"/>
      <c r="BA13" s="422"/>
      <c r="BB13" s="422"/>
      <c r="BC13" s="422"/>
      <c r="BD13" s="422"/>
      <c r="BE13" s="422"/>
      <c r="BF13" s="422"/>
      <c r="BG13" s="422"/>
      <c r="BH13" s="422"/>
      <c r="BI13" s="422"/>
      <c r="BJ13" s="422"/>
      <c r="BK13" s="422"/>
      <c r="BL13" s="422"/>
      <c r="BM13" s="422"/>
      <c r="BN13" s="422"/>
      <c r="BO13" s="422"/>
      <c r="BP13" s="422"/>
      <c r="BQ13" s="422"/>
      <c r="BR13" s="422"/>
      <c r="BS13" s="422"/>
      <c r="BT13" s="422"/>
      <c r="BU13" s="422"/>
      <c r="BV13" s="422"/>
      <c r="BW13" s="422"/>
      <c r="BX13" s="422"/>
      <c r="BY13" s="422"/>
      <c r="BZ13" s="422"/>
      <c r="CA13" s="422"/>
      <c r="CB13" s="422"/>
      <c r="CC13" s="422"/>
      <c r="CD13" s="422"/>
      <c r="CE13" s="422"/>
      <c r="CF13" s="422"/>
      <c r="CG13" s="422"/>
      <c r="CH13" s="422"/>
      <c r="CI13" s="422"/>
      <c r="CJ13" s="422"/>
      <c r="CK13" s="422"/>
      <c r="CL13" s="422"/>
      <c r="CM13" s="422"/>
      <c r="CN13" s="422"/>
      <c r="CO13" s="422"/>
      <c r="CP13" s="422"/>
      <c r="CQ13" s="422"/>
      <c r="CR13" s="422"/>
      <c r="CS13" s="422"/>
      <c r="CT13" s="422"/>
      <c r="CU13" s="422"/>
      <c r="CV13" s="422"/>
      <c r="CW13" s="422"/>
      <c r="CX13" s="422"/>
      <c r="CY13" s="422"/>
      <c r="CZ13" s="422"/>
      <c r="DA13" s="422"/>
      <c r="DB13" s="422"/>
      <c r="DC13" s="422"/>
      <c r="DD13" s="422"/>
      <c r="DE13" s="422"/>
      <c r="DF13" s="422"/>
      <c r="DG13" s="422"/>
      <c r="DH13" s="422"/>
      <c r="DI13" s="422"/>
      <c r="DJ13" s="422"/>
      <c r="DK13" s="422"/>
      <c r="DL13" s="422"/>
      <c r="DM13" s="422"/>
      <c r="DN13" s="422"/>
      <c r="DO13" s="422"/>
      <c r="DP13" s="422"/>
      <c r="DQ13" s="422"/>
      <c r="DR13" s="422"/>
      <c r="DS13" s="422"/>
      <c r="DT13" s="422"/>
      <c r="DU13" s="422"/>
      <c r="DV13" s="422"/>
      <c r="DW13" s="422"/>
      <c r="DX13" s="422"/>
      <c r="DY13" s="422"/>
      <c r="DZ13" s="422"/>
      <c r="EA13" s="422"/>
      <c r="EB13" s="422"/>
      <c r="EC13" s="422"/>
      <c r="ED13" s="422"/>
      <c r="EE13" s="422"/>
      <c r="EF13" s="422"/>
      <c r="EG13" s="422"/>
      <c r="EH13" s="422"/>
      <c r="EI13" s="422"/>
      <c r="EJ13" s="422"/>
      <c r="EK13" s="422"/>
      <c r="EL13" s="422"/>
      <c r="EM13" s="422"/>
      <c r="EN13" s="422"/>
      <c r="EO13" s="422"/>
      <c r="EP13" s="422"/>
      <c r="EQ13" s="422"/>
      <c r="ER13" s="422"/>
      <c r="ES13" s="422"/>
      <c r="ET13" s="422"/>
      <c r="EU13" s="422"/>
      <c r="EV13" s="422"/>
      <c r="EW13" s="422"/>
      <c r="EX13" s="422"/>
      <c r="EY13" s="422"/>
      <c r="EZ13" s="422"/>
      <c r="FA13" s="422"/>
      <c r="FB13" s="422"/>
      <c r="FC13" s="422"/>
      <c r="FD13" s="422"/>
      <c r="FE13" s="422"/>
      <c r="FF13" s="422"/>
      <c r="FG13" s="422"/>
      <c r="FH13" s="422"/>
      <c r="FI13" s="422"/>
      <c r="FJ13" s="422"/>
      <c r="FK13" s="422"/>
      <c r="FL13" s="422"/>
      <c r="FM13" s="422"/>
      <c r="FN13" s="422"/>
      <c r="FO13" s="422"/>
      <c r="FP13" s="422"/>
      <c r="FQ13" s="422"/>
      <c r="FR13" s="422"/>
      <c r="FS13" s="422"/>
      <c r="FT13" s="422"/>
      <c r="FU13" s="422"/>
      <c r="FV13" s="422"/>
      <c r="FW13" s="422"/>
      <c r="FX13" s="422"/>
      <c r="FY13" s="422"/>
      <c r="FZ13" s="422"/>
    </row>
    <row r="14" spans="1:182" s="423" customFormat="1" ht="15">
      <c r="A14" s="126" t="s">
        <v>6577</v>
      </c>
      <c r="B14" s="126" t="s">
        <v>6578</v>
      </c>
      <c r="C14" s="127">
        <v>3</v>
      </c>
      <c r="D14" s="258">
        <v>49870.29</v>
      </c>
      <c r="E14" s="258">
        <v>49870.29</v>
      </c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  <c r="AA14" s="422"/>
      <c r="AB14" s="422"/>
      <c r="AC14" s="422"/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  <c r="AP14" s="422"/>
      <c r="AQ14" s="422"/>
      <c r="AR14" s="422"/>
      <c r="AS14" s="422"/>
      <c r="AT14" s="422"/>
      <c r="AU14" s="422"/>
      <c r="AV14" s="422"/>
      <c r="AW14" s="422"/>
      <c r="AX14" s="422"/>
      <c r="AY14" s="422"/>
      <c r="AZ14" s="422"/>
      <c r="BA14" s="422"/>
      <c r="BB14" s="422"/>
      <c r="BC14" s="422"/>
      <c r="BD14" s="422"/>
      <c r="BE14" s="422"/>
      <c r="BF14" s="422"/>
      <c r="BG14" s="422"/>
      <c r="BH14" s="422"/>
      <c r="BI14" s="422"/>
      <c r="BJ14" s="422"/>
      <c r="BK14" s="422"/>
      <c r="BL14" s="422"/>
      <c r="BM14" s="422"/>
      <c r="BN14" s="422"/>
      <c r="BO14" s="422"/>
      <c r="BP14" s="422"/>
      <c r="BQ14" s="422"/>
      <c r="BR14" s="422"/>
      <c r="BS14" s="422"/>
      <c r="BT14" s="422"/>
      <c r="BU14" s="422"/>
      <c r="BV14" s="422"/>
      <c r="BW14" s="422"/>
      <c r="BX14" s="422"/>
      <c r="BY14" s="422"/>
      <c r="BZ14" s="422"/>
      <c r="CA14" s="422"/>
      <c r="CB14" s="422"/>
      <c r="CC14" s="422"/>
      <c r="CD14" s="422"/>
      <c r="CE14" s="422"/>
      <c r="CF14" s="422"/>
      <c r="CG14" s="422"/>
      <c r="CH14" s="422"/>
      <c r="CI14" s="422"/>
      <c r="CJ14" s="422"/>
      <c r="CK14" s="422"/>
      <c r="CL14" s="422"/>
      <c r="CM14" s="422"/>
      <c r="CN14" s="422"/>
      <c r="CO14" s="422"/>
      <c r="CP14" s="422"/>
      <c r="CQ14" s="422"/>
      <c r="CR14" s="422"/>
      <c r="CS14" s="422"/>
      <c r="CT14" s="422"/>
      <c r="CU14" s="422"/>
      <c r="CV14" s="422"/>
      <c r="CW14" s="422"/>
      <c r="CX14" s="422"/>
      <c r="CY14" s="422"/>
      <c r="CZ14" s="422"/>
      <c r="DA14" s="422"/>
      <c r="DB14" s="422"/>
      <c r="DC14" s="422"/>
      <c r="DD14" s="422"/>
      <c r="DE14" s="422"/>
      <c r="DF14" s="422"/>
      <c r="DG14" s="422"/>
      <c r="DH14" s="422"/>
      <c r="DI14" s="422"/>
      <c r="DJ14" s="422"/>
      <c r="DK14" s="422"/>
      <c r="DL14" s="422"/>
      <c r="DM14" s="422"/>
      <c r="DN14" s="422"/>
      <c r="DO14" s="422"/>
      <c r="DP14" s="422"/>
      <c r="DQ14" s="422"/>
      <c r="DR14" s="422"/>
      <c r="DS14" s="422"/>
      <c r="DT14" s="422"/>
      <c r="DU14" s="422"/>
      <c r="DV14" s="422"/>
      <c r="DW14" s="422"/>
      <c r="DX14" s="422"/>
      <c r="DY14" s="422"/>
      <c r="DZ14" s="422"/>
      <c r="EA14" s="422"/>
      <c r="EB14" s="422"/>
      <c r="EC14" s="422"/>
      <c r="ED14" s="422"/>
      <c r="EE14" s="422"/>
      <c r="EF14" s="422"/>
      <c r="EG14" s="422"/>
      <c r="EH14" s="422"/>
      <c r="EI14" s="422"/>
      <c r="EJ14" s="422"/>
      <c r="EK14" s="422"/>
      <c r="EL14" s="422"/>
      <c r="EM14" s="422"/>
      <c r="EN14" s="422"/>
      <c r="EO14" s="422"/>
      <c r="EP14" s="422"/>
      <c r="EQ14" s="422"/>
      <c r="ER14" s="422"/>
      <c r="ES14" s="422"/>
      <c r="ET14" s="422"/>
      <c r="EU14" s="422"/>
      <c r="EV14" s="422"/>
      <c r="EW14" s="422"/>
      <c r="EX14" s="422"/>
      <c r="EY14" s="422"/>
      <c r="EZ14" s="422"/>
      <c r="FA14" s="422"/>
      <c r="FB14" s="422"/>
      <c r="FC14" s="422"/>
      <c r="FD14" s="422"/>
      <c r="FE14" s="422"/>
      <c r="FF14" s="422"/>
      <c r="FG14" s="422"/>
      <c r="FH14" s="422"/>
      <c r="FI14" s="422"/>
      <c r="FJ14" s="422"/>
      <c r="FK14" s="422"/>
      <c r="FL14" s="422"/>
      <c r="FM14" s="422"/>
      <c r="FN14" s="422"/>
      <c r="FO14" s="422"/>
      <c r="FP14" s="422"/>
      <c r="FQ14" s="422"/>
      <c r="FR14" s="422"/>
      <c r="FS14" s="422"/>
      <c r="FT14" s="422"/>
      <c r="FU14" s="422"/>
      <c r="FV14" s="422"/>
      <c r="FW14" s="422"/>
      <c r="FX14" s="422"/>
      <c r="FY14" s="422"/>
      <c r="FZ14" s="422"/>
    </row>
    <row r="15" spans="1:182" s="423" customFormat="1" ht="15">
      <c r="A15" s="126" t="s">
        <v>6579</v>
      </c>
      <c r="B15" s="126" t="s">
        <v>6580</v>
      </c>
      <c r="C15" s="127">
        <v>2</v>
      </c>
      <c r="D15" s="258">
        <v>33190.559999999998</v>
      </c>
      <c r="E15" s="258">
        <v>33190.559999999998</v>
      </c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  <c r="AA15" s="422"/>
      <c r="AB15" s="422"/>
      <c r="AC15" s="422"/>
      <c r="AD15" s="422"/>
      <c r="AE15" s="422"/>
      <c r="AF15" s="422"/>
      <c r="AG15" s="422"/>
      <c r="AH15" s="422"/>
      <c r="AI15" s="422"/>
      <c r="AJ15" s="422"/>
      <c r="AK15" s="422"/>
      <c r="AL15" s="422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  <c r="AY15" s="422"/>
      <c r="AZ15" s="422"/>
      <c r="BA15" s="422"/>
      <c r="BB15" s="422"/>
      <c r="BC15" s="422"/>
      <c r="BD15" s="422"/>
      <c r="BE15" s="422"/>
      <c r="BF15" s="422"/>
      <c r="BG15" s="422"/>
      <c r="BH15" s="422"/>
      <c r="BI15" s="422"/>
      <c r="BJ15" s="422"/>
      <c r="BK15" s="422"/>
      <c r="BL15" s="422"/>
      <c r="BM15" s="422"/>
      <c r="BN15" s="422"/>
      <c r="BO15" s="422"/>
      <c r="BP15" s="422"/>
      <c r="BQ15" s="422"/>
      <c r="BR15" s="422"/>
      <c r="BS15" s="422"/>
      <c r="BT15" s="422"/>
      <c r="BU15" s="422"/>
      <c r="BV15" s="422"/>
      <c r="BW15" s="422"/>
      <c r="BX15" s="422"/>
      <c r="BY15" s="422"/>
      <c r="BZ15" s="422"/>
      <c r="CA15" s="422"/>
      <c r="CB15" s="422"/>
      <c r="CC15" s="422"/>
      <c r="CD15" s="422"/>
      <c r="CE15" s="422"/>
      <c r="CF15" s="422"/>
      <c r="CG15" s="422"/>
      <c r="CH15" s="422"/>
      <c r="CI15" s="422"/>
      <c r="CJ15" s="422"/>
      <c r="CK15" s="422"/>
      <c r="CL15" s="422"/>
      <c r="CM15" s="422"/>
      <c r="CN15" s="422"/>
      <c r="CO15" s="422"/>
      <c r="CP15" s="422"/>
      <c r="CQ15" s="422"/>
      <c r="CR15" s="422"/>
      <c r="CS15" s="422"/>
      <c r="CT15" s="422"/>
      <c r="CU15" s="422"/>
      <c r="CV15" s="422"/>
      <c r="CW15" s="422"/>
      <c r="CX15" s="422"/>
      <c r="CY15" s="422"/>
      <c r="CZ15" s="422"/>
      <c r="DA15" s="422"/>
      <c r="DB15" s="422"/>
      <c r="DC15" s="422"/>
      <c r="DD15" s="422"/>
      <c r="DE15" s="422"/>
      <c r="DF15" s="422"/>
      <c r="DG15" s="422"/>
      <c r="DH15" s="422"/>
      <c r="DI15" s="422"/>
      <c r="DJ15" s="422"/>
      <c r="DK15" s="422"/>
      <c r="DL15" s="422"/>
      <c r="DM15" s="422"/>
      <c r="DN15" s="422"/>
      <c r="DO15" s="422"/>
      <c r="DP15" s="422"/>
      <c r="DQ15" s="422"/>
      <c r="DR15" s="422"/>
      <c r="DS15" s="422"/>
      <c r="DT15" s="422"/>
      <c r="DU15" s="422"/>
      <c r="DV15" s="422"/>
      <c r="DW15" s="422"/>
      <c r="DX15" s="422"/>
      <c r="DY15" s="422"/>
      <c r="DZ15" s="422"/>
      <c r="EA15" s="422"/>
      <c r="EB15" s="422"/>
      <c r="EC15" s="422"/>
      <c r="ED15" s="422"/>
      <c r="EE15" s="422"/>
      <c r="EF15" s="422"/>
      <c r="EG15" s="422"/>
      <c r="EH15" s="422"/>
      <c r="EI15" s="422"/>
      <c r="EJ15" s="422"/>
      <c r="EK15" s="422"/>
      <c r="EL15" s="422"/>
      <c r="EM15" s="422"/>
      <c r="EN15" s="422"/>
      <c r="EO15" s="422"/>
      <c r="EP15" s="422"/>
      <c r="EQ15" s="422"/>
      <c r="ER15" s="422"/>
      <c r="ES15" s="422"/>
      <c r="ET15" s="422"/>
      <c r="EU15" s="422"/>
      <c r="EV15" s="422"/>
      <c r="EW15" s="422"/>
      <c r="EX15" s="422"/>
      <c r="EY15" s="422"/>
      <c r="EZ15" s="422"/>
      <c r="FA15" s="422"/>
      <c r="FB15" s="422"/>
      <c r="FC15" s="422"/>
      <c r="FD15" s="422"/>
      <c r="FE15" s="422"/>
      <c r="FF15" s="422"/>
      <c r="FG15" s="422"/>
      <c r="FH15" s="422"/>
      <c r="FI15" s="422"/>
      <c r="FJ15" s="422"/>
      <c r="FK15" s="422"/>
      <c r="FL15" s="422"/>
      <c r="FM15" s="422"/>
      <c r="FN15" s="422"/>
      <c r="FO15" s="422"/>
      <c r="FP15" s="422"/>
      <c r="FQ15" s="422"/>
      <c r="FR15" s="422"/>
      <c r="FS15" s="422"/>
      <c r="FT15" s="422"/>
      <c r="FU15" s="422"/>
      <c r="FV15" s="422"/>
      <c r="FW15" s="422"/>
      <c r="FX15" s="422"/>
      <c r="FY15" s="422"/>
      <c r="FZ15" s="422"/>
    </row>
    <row r="16" spans="1:182" s="423" customFormat="1" ht="15">
      <c r="A16" s="126" t="s">
        <v>6581</v>
      </c>
      <c r="B16" s="126" t="s">
        <v>6373</v>
      </c>
      <c r="C16" s="127">
        <v>4</v>
      </c>
      <c r="D16" s="258">
        <v>33190.559999999998</v>
      </c>
      <c r="E16" s="258">
        <v>33190.559999999998</v>
      </c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  <c r="Y16" s="422"/>
      <c r="Z16" s="422"/>
      <c r="AA16" s="422"/>
      <c r="AB16" s="422"/>
      <c r="AC16" s="422"/>
      <c r="AD16" s="422"/>
      <c r="AE16" s="422"/>
      <c r="AF16" s="422"/>
      <c r="AG16" s="422"/>
      <c r="AH16" s="422"/>
      <c r="AI16" s="422"/>
      <c r="AJ16" s="422"/>
      <c r="AK16" s="422"/>
      <c r="AL16" s="422"/>
      <c r="AM16" s="422"/>
      <c r="AN16" s="422"/>
      <c r="AO16" s="422"/>
      <c r="AP16" s="422"/>
      <c r="AQ16" s="422"/>
      <c r="AR16" s="422"/>
      <c r="AS16" s="422"/>
      <c r="AT16" s="422"/>
      <c r="AU16" s="422"/>
      <c r="AV16" s="422"/>
      <c r="AW16" s="422"/>
      <c r="AX16" s="422"/>
      <c r="AY16" s="422"/>
      <c r="AZ16" s="422"/>
      <c r="BA16" s="422"/>
      <c r="BB16" s="422"/>
      <c r="BC16" s="422"/>
      <c r="BD16" s="422"/>
      <c r="BE16" s="422"/>
      <c r="BF16" s="422"/>
      <c r="BG16" s="422"/>
      <c r="BH16" s="422"/>
      <c r="BI16" s="422"/>
      <c r="BJ16" s="422"/>
      <c r="BK16" s="422"/>
      <c r="BL16" s="422"/>
      <c r="BM16" s="422"/>
      <c r="BN16" s="422"/>
      <c r="BO16" s="422"/>
      <c r="BP16" s="422"/>
      <c r="BQ16" s="422"/>
      <c r="BR16" s="422"/>
      <c r="BS16" s="422"/>
      <c r="BT16" s="422"/>
      <c r="BU16" s="422"/>
      <c r="BV16" s="422"/>
      <c r="BW16" s="422"/>
      <c r="BX16" s="422"/>
      <c r="BY16" s="422"/>
      <c r="BZ16" s="422"/>
      <c r="CA16" s="422"/>
      <c r="CB16" s="422"/>
      <c r="CC16" s="422"/>
      <c r="CD16" s="422"/>
      <c r="CE16" s="422"/>
      <c r="CF16" s="422"/>
      <c r="CG16" s="422"/>
      <c r="CH16" s="422"/>
      <c r="CI16" s="422"/>
      <c r="CJ16" s="422"/>
      <c r="CK16" s="422"/>
      <c r="CL16" s="422"/>
      <c r="CM16" s="422"/>
      <c r="CN16" s="422"/>
      <c r="CO16" s="422"/>
      <c r="CP16" s="422"/>
      <c r="CQ16" s="422"/>
      <c r="CR16" s="422"/>
      <c r="CS16" s="422"/>
      <c r="CT16" s="422"/>
      <c r="CU16" s="422"/>
      <c r="CV16" s="422"/>
      <c r="CW16" s="422"/>
      <c r="CX16" s="422"/>
      <c r="CY16" s="422"/>
      <c r="CZ16" s="422"/>
      <c r="DA16" s="422"/>
      <c r="DB16" s="422"/>
      <c r="DC16" s="422"/>
      <c r="DD16" s="422"/>
      <c r="DE16" s="422"/>
      <c r="DF16" s="422"/>
      <c r="DG16" s="422"/>
      <c r="DH16" s="422"/>
      <c r="DI16" s="422"/>
      <c r="DJ16" s="422"/>
      <c r="DK16" s="422"/>
      <c r="DL16" s="422"/>
      <c r="DM16" s="422"/>
      <c r="DN16" s="422"/>
      <c r="DO16" s="422"/>
      <c r="DP16" s="422"/>
      <c r="DQ16" s="422"/>
      <c r="DR16" s="422"/>
      <c r="DS16" s="422"/>
      <c r="DT16" s="422"/>
      <c r="DU16" s="422"/>
      <c r="DV16" s="422"/>
      <c r="DW16" s="422"/>
      <c r="DX16" s="422"/>
      <c r="DY16" s="422"/>
      <c r="DZ16" s="422"/>
      <c r="EA16" s="422"/>
      <c r="EB16" s="422"/>
      <c r="EC16" s="422"/>
      <c r="ED16" s="422"/>
      <c r="EE16" s="422"/>
      <c r="EF16" s="422"/>
      <c r="EG16" s="422"/>
      <c r="EH16" s="422"/>
      <c r="EI16" s="422"/>
      <c r="EJ16" s="422"/>
      <c r="EK16" s="422"/>
      <c r="EL16" s="422"/>
      <c r="EM16" s="422"/>
      <c r="EN16" s="422"/>
      <c r="EO16" s="422"/>
      <c r="EP16" s="422"/>
      <c r="EQ16" s="422"/>
      <c r="ER16" s="422"/>
      <c r="ES16" s="422"/>
      <c r="ET16" s="422"/>
      <c r="EU16" s="422"/>
      <c r="EV16" s="422"/>
      <c r="EW16" s="422"/>
      <c r="EX16" s="422"/>
      <c r="EY16" s="422"/>
      <c r="EZ16" s="422"/>
      <c r="FA16" s="422"/>
      <c r="FB16" s="422"/>
      <c r="FC16" s="422"/>
      <c r="FD16" s="422"/>
      <c r="FE16" s="422"/>
      <c r="FF16" s="422"/>
      <c r="FG16" s="422"/>
      <c r="FH16" s="422"/>
      <c r="FI16" s="422"/>
      <c r="FJ16" s="422"/>
      <c r="FK16" s="422"/>
      <c r="FL16" s="422"/>
      <c r="FM16" s="422"/>
      <c r="FN16" s="422"/>
      <c r="FO16" s="422"/>
      <c r="FP16" s="422"/>
      <c r="FQ16" s="422"/>
      <c r="FR16" s="422"/>
      <c r="FS16" s="422"/>
      <c r="FT16" s="422"/>
      <c r="FU16" s="422"/>
      <c r="FV16" s="422"/>
      <c r="FW16" s="422"/>
      <c r="FX16" s="422"/>
      <c r="FY16" s="422"/>
      <c r="FZ16" s="422"/>
    </row>
    <row r="17" spans="1:182" s="423" customFormat="1" ht="15">
      <c r="A17" s="126" t="s">
        <v>6582</v>
      </c>
      <c r="B17" s="126" t="s">
        <v>6373</v>
      </c>
      <c r="C17" s="127">
        <v>1</v>
      </c>
      <c r="D17" s="716">
        <v>26899.48</v>
      </c>
      <c r="E17" s="716">
        <v>26899.48</v>
      </c>
      <c r="F17" s="422"/>
      <c r="G17" s="422"/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2"/>
      <c r="AD17" s="422"/>
      <c r="AE17" s="422"/>
      <c r="AF17" s="422"/>
      <c r="AG17" s="422"/>
      <c r="AH17" s="422"/>
      <c r="AI17" s="422"/>
      <c r="AJ17" s="422"/>
      <c r="AK17" s="422"/>
      <c r="AL17" s="422"/>
      <c r="AM17" s="422"/>
      <c r="AN17" s="422"/>
      <c r="AO17" s="422"/>
      <c r="AP17" s="422"/>
      <c r="AQ17" s="422"/>
      <c r="AR17" s="422"/>
      <c r="AS17" s="422"/>
      <c r="AT17" s="422"/>
      <c r="AU17" s="422"/>
      <c r="AV17" s="422"/>
      <c r="AW17" s="422"/>
      <c r="AX17" s="422"/>
      <c r="AY17" s="422"/>
      <c r="AZ17" s="422"/>
      <c r="BA17" s="422"/>
      <c r="BB17" s="422"/>
      <c r="BC17" s="422"/>
      <c r="BD17" s="422"/>
      <c r="BE17" s="422"/>
      <c r="BF17" s="422"/>
      <c r="BG17" s="422"/>
      <c r="BH17" s="422"/>
      <c r="BI17" s="422"/>
      <c r="BJ17" s="422"/>
      <c r="BK17" s="422"/>
      <c r="BL17" s="422"/>
      <c r="BM17" s="422"/>
      <c r="BN17" s="422"/>
      <c r="BO17" s="422"/>
      <c r="BP17" s="422"/>
      <c r="BQ17" s="422"/>
      <c r="BR17" s="422"/>
      <c r="BS17" s="422"/>
      <c r="BT17" s="422"/>
      <c r="BU17" s="422"/>
      <c r="BV17" s="422"/>
      <c r="BW17" s="422"/>
      <c r="BX17" s="422"/>
      <c r="BY17" s="422"/>
      <c r="BZ17" s="422"/>
      <c r="CA17" s="422"/>
      <c r="CB17" s="422"/>
      <c r="CC17" s="422"/>
      <c r="CD17" s="422"/>
      <c r="CE17" s="422"/>
      <c r="CF17" s="422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2"/>
      <c r="CR17" s="422"/>
      <c r="CS17" s="422"/>
      <c r="CT17" s="422"/>
      <c r="CU17" s="422"/>
      <c r="CV17" s="422"/>
      <c r="CW17" s="422"/>
      <c r="CX17" s="422"/>
      <c r="CY17" s="422"/>
      <c r="CZ17" s="422"/>
      <c r="DA17" s="422"/>
      <c r="DB17" s="422"/>
      <c r="DC17" s="422"/>
      <c r="DD17" s="422"/>
      <c r="DE17" s="422"/>
      <c r="DF17" s="422"/>
      <c r="DG17" s="422"/>
      <c r="DH17" s="422"/>
      <c r="DI17" s="422"/>
      <c r="DJ17" s="422"/>
      <c r="DK17" s="422"/>
      <c r="DL17" s="422"/>
      <c r="DM17" s="422"/>
      <c r="DN17" s="422"/>
      <c r="DO17" s="422"/>
      <c r="DP17" s="422"/>
      <c r="DQ17" s="422"/>
      <c r="DR17" s="422"/>
      <c r="DS17" s="422"/>
      <c r="DT17" s="422"/>
      <c r="DU17" s="422"/>
      <c r="DV17" s="422"/>
      <c r="DW17" s="422"/>
      <c r="DX17" s="422"/>
      <c r="DY17" s="422"/>
      <c r="DZ17" s="422"/>
      <c r="EA17" s="422"/>
      <c r="EB17" s="422"/>
      <c r="EC17" s="422"/>
      <c r="ED17" s="422"/>
      <c r="EE17" s="422"/>
      <c r="EF17" s="422"/>
      <c r="EG17" s="422"/>
      <c r="EH17" s="422"/>
      <c r="EI17" s="422"/>
      <c r="EJ17" s="422"/>
      <c r="EK17" s="422"/>
      <c r="EL17" s="422"/>
      <c r="EM17" s="422"/>
      <c r="EN17" s="422"/>
      <c r="EO17" s="422"/>
      <c r="EP17" s="422"/>
      <c r="EQ17" s="422"/>
      <c r="ER17" s="422"/>
      <c r="ES17" s="422"/>
      <c r="ET17" s="422"/>
      <c r="EU17" s="422"/>
      <c r="EV17" s="422"/>
      <c r="EW17" s="422"/>
      <c r="EX17" s="422"/>
      <c r="EY17" s="422"/>
      <c r="EZ17" s="422"/>
      <c r="FA17" s="422"/>
      <c r="FB17" s="422"/>
      <c r="FC17" s="422"/>
      <c r="FD17" s="422"/>
      <c r="FE17" s="422"/>
      <c r="FF17" s="422"/>
      <c r="FG17" s="422"/>
      <c r="FH17" s="422"/>
      <c r="FI17" s="422"/>
      <c r="FJ17" s="422"/>
      <c r="FK17" s="422"/>
      <c r="FL17" s="422"/>
      <c r="FM17" s="422"/>
      <c r="FN17" s="422"/>
      <c r="FO17" s="422"/>
      <c r="FP17" s="422"/>
      <c r="FQ17" s="422"/>
      <c r="FR17" s="422"/>
      <c r="FS17" s="422"/>
      <c r="FT17" s="422"/>
      <c r="FU17" s="422"/>
      <c r="FV17" s="422"/>
      <c r="FW17" s="422"/>
      <c r="FX17" s="422"/>
      <c r="FY17" s="422"/>
      <c r="FZ17" s="422"/>
    </row>
    <row r="18" spans="1:182" s="423" customFormat="1" ht="15">
      <c r="A18" s="126" t="s">
        <v>6583</v>
      </c>
      <c r="B18" s="126" t="s">
        <v>6373</v>
      </c>
      <c r="C18" s="127">
        <v>2</v>
      </c>
      <c r="D18" s="716">
        <v>24565.13</v>
      </c>
      <c r="E18" s="716">
        <v>24565.13</v>
      </c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  <c r="AA18" s="422"/>
      <c r="AB18" s="422"/>
      <c r="AC18" s="422"/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422"/>
      <c r="BI18" s="422"/>
      <c r="BJ18" s="422"/>
      <c r="BK18" s="422"/>
      <c r="BL18" s="422"/>
      <c r="BM18" s="422"/>
      <c r="BN18" s="422"/>
      <c r="BO18" s="422"/>
      <c r="BP18" s="422"/>
      <c r="BQ18" s="422"/>
      <c r="BR18" s="422"/>
      <c r="BS18" s="422"/>
      <c r="BT18" s="422"/>
      <c r="BU18" s="422"/>
      <c r="BV18" s="422"/>
      <c r="BW18" s="422"/>
      <c r="BX18" s="422"/>
      <c r="BY18" s="422"/>
      <c r="BZ18" s="422"/>
      <c r="CA18" s="422"/>
      <c r="CB18" s="422"/>
      <c r="CC18" s="422"/>
      <c r="CD18" s="422"/>
      <c r="CE18" s="422"/>
      <c r="CF18" s="422"/>
      <c r="CG18" s="422"/>
      <c r="CH18" s="422"/>
      <c r="CI18" s="422"/>
      <c r="CJ18" s="422"/>
      <c r="CK18" s="422"/>
      <c r="CL18" s="422"/>
      <c r="CM18" s="422"/>
      <c r="CN18" s="422"/>
      <c r="CO18" s="422"/>
      <c r="CP18" s="422"/>
      <c r="CQ18" s="422"/>
      <c r="CR18" s="422"/>
      <c r="CS18" s="422"/>
      <c r="CT18" s="422"/>
      <c r="CU18" s="422"/>
      <c r="CV18" s="422"/>
      <c r="CW18" s="422"/>
      <c r="CX18" s="422"/>
      <c r="CY18" s="422"/>
      <c r="CZ18" s="422"/>
      <c r="DA18" s="422"/>
      <c r="DB18" s="422"/>
      <c r="DC18" s="422"/>
      <c r="DD18" s="422"/>
      <c r="DE18" s="422"/>
      <c r="DF18" s="422"/>
      <c r="DG18" s="422"/>
      <c r="DH18" s="422"/>
      <c r="DI18" s="422"/>
      <c r="DJ18" s="422"/>
      <c r="DK18" s="422"/>
      <c r="DL18" s="422"/>
      <c r="DM18" s="422"/>
      <c r="DN18" s="422"/>
      <c r="DO18" s="422"/>
      <c r="DP18" s="422"/>
      <c r="DQ18" s="422"/>
      <c r="DR18" s="422"/>
      <c r="DS18" s="422"/>
      <c r="DT18" s="422"/>
      <c r="DU18" s="422"/>
      <c r="DV18" s="422"/>
      <c r="DW18" s="422"/>
      <c r="DX18" s="422"/>
      <c r="DY18" s="422"/>
      <c r="DZ18" s="422"/>
      <c r="EA18" s="422"/>
      <c r="EB18" s="422"/>
      <c r="EC18" s="422"/>
      <c r="ED18" s="422"/>
      <c r="EE18" s="422"/>
      <c r="EF18" s="422"/>
      <c r="EG18" s="422"/>
      <c r="EH18" s="422"/>
      <c r="EI18" s="422"/>
      <c r="EJ18" s="422"/>
      <c r="EK18" s="422"/>
      <c r="EL18" s="422"/>
      <c r="EM18" s="422"/>
      <c r="EN18" s="422"/>
      <c r="EO18" s="422"/>
      <c r="EP18" s="422"/>
      <c r="EQ18" s="422"/>
      <c r="ER18" s="422"/>
      <c r="ES18" s="422"/>
      <c r="ET18" s="422"/>
      <c r="EU18" s="422"/>
      <c r="EV18" s="422"/>
      <c r="EW18" s="422"/>
      <c r="EX18" s="422"/>
      <c r="EY18" s="422"/>
      <c r="EZ18" s="422"/>
      <c r="FA18" s="422"/>
      <c r="FB18" s="422"/>
      <c r="FC18" s="422"/>
      <c r="FD18" s="422"/>
      <c r="FE18" s="422"/>
      <c r="FF18" s="422"/>
      <c r="FG18" s="422"/>
      <c r="FH18" s="422"/>
      <c r="FI18" s="422"/>
      <c r="FJ18" s="422"/>
      <c r="FK18" s="422"/>
      <c r="FL18" s="422"/>
      <c r="FM18" s="422"/>
      <c r="FN18" s="422"/>
      <c r="FO18" s="422"/>
      <c r="FP18" s="422"/>
      <c r="FQ18" s="422"/>
      <c r="FR18" s="422"/>
      <c r="FS18" s="422"/>
      <c r="FT18" s="422"/>
      <c r="FU18" s="422"/>
      <c r="FV18" s="422"/>
      <c r="FW18" s="422"/>
      <c r="FX18" s="422"/>
      <c r="FY18" s="422"/>
      <c r="FZ18" s="422"/>
    </row>
    <row r="19" spans="1:182" s="423" customFormat="1" ht="16.5" customHeight="1">
      <c r="A19" s="126" t="s">
        <v>6584</v>
      </c>
      <c r="B19" s="126" t="s">
        <v>5127</v>
      </c>
      <c r="C19" s="127">
        <v>3</v>
      </c>
      <c r="D19" s="716">
        <v>21893.41</v>
      </c>
      <c r="E19" s="716">
        <v>21893.41</v>
      </c>
      <c r="F19" s="422"/>
      <c r="G19" s="422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2"/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422"/>
      <c r="BI19" s="422"/>
      <c r="BJ19" s="422"/>
      <c r="BK19" s="422"/>
      <c r="BL19" s="422"/>
      <c r="BM19" s="422"/>
      <c r="BN19" s="422"/>
      <c r="BO19" s="422"/>
      <c r="BP19" s="422"/>
      <c r="BQ19" s="422"/>
      <c r="BR19" s="422"/>
      <c r="BS19" s="422"/>
      <c r="BT19" s="422"/>
      <c r="BU19" s="422"/>
      <c r="BV19" s="422"/>
      <c r="BW19" s="422"/>
      <c r="BX19" s="422"/>
      <c r="BY19" s="422"/>
      <c r="BZ19" s="422"/>
      <c r="CA19" s="422"/>
      <c r="CB19" s="422"/>
      <c r="CC19" s="422"/>
      <c r="CD19" s="422"/>
      <c r="CE19" s="422"/>
      <c r="CF19" s="422"/>
      <c r="CG19" s="422"/>
      <c r="CH19" s="422"/>
      <c r="CI19" s="422"/>
      <c r="CJ19" s="422"/>
      <c r="CK19" s="422"/>
      <c r="CL19" s="422"/>
      <c r="CM19" s="422"/>
      <c r="CN19" s="422"/>
      <c r="CO19" s="422"/>
      <c r="CP19" s="422"/>
      <c r="CQ19" s="422"/>
      <c r="CR19" s="422"/>
      <c r="CS19" s="422"/>
      <c r="CT19" s="422"/>
      <c r="CU19" s="422"/>
      <c r="CV19" s="422"/>
      <c r="CW19" s="422"/>
      <c r="CX19" s="422"/>
      <c r="CY19" s="422"/>
      <c r="CZ19" s="422"/>
      <c r="DA19" s="422"/>
      <c r="DB19" s="422"/>
      <c r="DC19" s="422"/>
      <c r="DD19" s="422"/>
      <c r="DE19" s="422"/>
      <c r="DF19" s="422"/>
      <c r="DG19" s="422"/>
      <c r="DH19" s="422"/>
      <c r="DI19" s="422"/>
      <c r="DJ19" s="422"/>
      <c r="DK19" s="422"/>
      <c r="DL19" s="422"/>
      <c r="DM19" s="422"/>
      <c r="DN19" s="422"/>
      <c r="DO19" s="422"/>
      <c r="DP19" s="422"/>
      <c r="DQ19" s="422"/>
      <c r="DR19" s="422"/>
      <c r="DS19" s="422"/>
      <c r="DT19" s="422"/>
      <c r="DU19" s="422"/>
      <c r="DV19" s="422"/>
      <c r="DW19" s="422"/>
      <c r="DX19" s="422"/>
      <c r="DY19" s="422"/>
      <c r="DZ19" s="422"/>
      <c r="EA19" s="422"/>
      <c r="EB19" s="422"/>
      <c r="EC19" s="422"/>
      <c r="ED19" s="422"/>
      <c r="EE19" s="422"/>
      <c r="EF19" s="422"/>
      <c r="EG19" s="422"/>
      <c r="EH19" s="422"/>
      <c r="EI19" s="422"/>
      <c r="EJ19" s="422"/>
      <c r="EK19" s="422"/>
      <c r="EL19" s="422"/>
      <c r="EM19" s="422"/>
      <c r="EN19" s="422"/>
      <c r="EO19" s="422"/>
      <c r="EP19" s="422"/>
      <c r="EQ19" s="422"/>
      <c r="ER19" s="422"/>
      <c r="ES19" s="422"/>
      <c r="ET19" s="422"/>
      <c r="EU19" s="422"/>
      <c r="EV19" s="422"/>
      <c r="EW19" s="422"/>
      <c r="EX19" s="422"/>
      <c r="EY19" s="422"/>
      <c r="EZ19" s="422"/>
      <c r="FA19" s="422"/>
      <c r="FB19" s="422"/>
      <c r="FC19" s="422"/>
      <c r="FD19" s="422"/>
      <c r="FE19" s="422"/>
      <c r="FF19" s="422"/>
      <c r="FG19" s="422"/>
      <c r="FH19" s="422"/>
      <c r="FI19" s="422"/>
      <c r="FJ19" s="422"/>
      <c r="FK19" s="422"/>
      <c r="FL19" s="422"/>
      <c r="FM19" s="422"/>
      <c r="FN19" s="422"/>
      <c r="FO19" s="422"/>
      <c r="FP19" s="422"/>
      <c r="FQ19" s="422"/>
      <c r="FR19" s="422"/>
      <c r="FS19" s="422"/>
      <c r="FT19" s="422"/>
      <c r="FU19" s="422"/>
      <c r="FV19" s="422"/>
      <c r="FW19" s="422"/>
      <c r="FX19" s="422"/>
      <c r="FY19" s="422"/>
      <c r="FZ19" s="422"/>
    </row>
    <row r="20" spans="1:182" s="423" customFormat="1" ht="15">
      <c r="A20" s="126" t="s">
        <v>6585</v>
      </c>
      <c r="B20" s="126" t="s">
        <v>4420</v>
      </c>
      <c r="C20" s="127">
        <v>14</v>
      </c>
      <c r="D20" s="716">
        <v>18576.060000000001</v>
      </c>
      <c r="E20" s="716">
        <v>18576.060000000001</v>
      </c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422"/>
      <c r="BI20" s="422"/>
      <c r="BJ20" s="422"/>
      <c r="BK20" s="422"/>
      <c r="BL20" s="422"/>
      <c r="BM20" s="422"/>
      <c r="BN20" s="422"/>
      <c r="BO20" s="422"/>
      <c r="BP20" s="422"/>
      <c r="BQ20" s="422"/>
      <c r="BR20" s="422"/>
      <c r="BS20" s="422"/>
      <c r="BT20" s="422"/>
      <c r="BU20" s="422"/>
      <c r="BV20" s="422"/>
      <c r="BW20" s="422"/>
      <c r="BX20" s="422"/>
      <c r="BY20" s="422"/>
      <c r="BZ20" s="422"/>
      <c r="CA20" s="422"/>
      <c r="CB20" s="422"/>
      <c r="CC20" s="422"/>
      <c r="CD20" s="422"/>
      <c r="CE20" s="422"/>
      <c r="CF20" s="422"/>
      <c r="CG20" s="422"/>
      <c r="CH20" s="422"/>
      <c r="CI20" s="422"/>
      <c r="CJ20" s="422"/>
      <c r="CK20" s="422"/>
      <c r="CL20" s="422"/>
      <c r="CM20" s="422"/>
      <c r="CN20" s="422"/>
      <c r="CO20" s="422"/>
      <c r="CP20" s="422"/>
      <c r="CQ20" s="422"/>
      <c r="CR20" s="422"/>
      <c r="CS20" s="422"/>
      <c r="CT20" s="422"/>
      <c r="CU20" s="422"/>
      <c r="CV20" s="422"/>
      <c r="CW20" s="422"/>
      <c r="CX20" s="422"/>
      <c r="CY20" s="422"/>
      <c r="CZ20" s="422"/>
      <c r="DA20" s="422"/>
      <c r="DB20" s="422"/>
      <c r="DC20" s="422"/>
      <c r="DD20" s="422"/>
      <c r="DE20" s="422"/>
      <c r="DF20" s="422"/>
      <c r="DG20" s="422"/>
      <c r="DH20" s="422"/>
      <c r="DI20" s="422"/>
      <c r="DJ20" s="422"/>
      <c r="DK20" s="422"/>
      <c r="DL20" s="422"/>
      <c r="DM20" s="422"/>
      <c r="DN20" s="422"/>
      <c r="DO20" s="422"/>
      <c r="DP20" s="422"/>
      <c r="DQ20" s="422"/>
      <c r="DR20" s="422"/>
      <c r="DS20" s="422"/>
      <c r="DT20" s="422"/>
      <c r="DU20" s="422"/>
      <c r="DV20" s="422"/>
      <c r="DW20" s="422"/>
      <c r="DX20" s="422"/>
      <c r="DY20" s="422"/>
      <c r="DZ20" s="422"/>
      <c r="EA20" s="422"/>
      <c r="EB20" s="422"/>
      <c r="EC20" s="422"/>
      <c r="ED20" s="422"/>
      <c r="EE20" s="422"/>
      <c r="EF20" s="422"/>
      <c r="EG20" s="422"/>
      <c r="EH20" s="422"/>
      <c r="EI20" s="422"/>
      <c r="EJ20" s="422"/>
      <c r="EK20" s="422"/>
      <c r="EL20" s="422"/>
      <c r="EM20" s="422"/>
      <c r="EN20" s="422"/>
      <c r="EO20" s="422"/>
      <c r="EP20" s="422"/>
      <c r="EQ20" s="422"/>
      <c r="ER20" s="422"/>
      <c r="ES20" s="422"/>
      <c r="ET20" s="422"/>
      <c r="EU20" s="422"/>
      <c r="EV20" s="422"/>
      <c r="EW20" s="422"/>
      <c r="EX20" s="422"/>
      <c r="EY20" s="422"/>
      <c r="EZ20" s="422"/>
      <c r="FA20" s="422"/>
      <c r="FB20" s="422"/>
      <c r="FC20" s="422"/>
      <c r="FD20" s="422"/>
      <c r="FE20" s="422"/>
      <c r="FF20" s="422"/>
      <c r="FG20" s="422"/>
      <c r="FH20" s="422"/>
      <c r="FI20" s="422"/>
      <c r="FJ20" s="422"/>
      <c r="FK20" s="422"/>
      <c r="FL20" s="422"/>
      <c r="FM20" s="422"/>
      <c r="FN20" s="422"/>
      <c r="FO20" s="422"/>
      <c r="FP20" s="422"/>
      <c r="FQ20" s="422"/>
      <c r="FR20" s="422"/>
      <c r="FS20" s="422"/>
      <c r="FT20" s="422"/>
      <c r="FU20" s="422"/>
      <c r="FV20" s="422"/>
      <c r="FW20" s="422"/>
      <c r="FX20" s="422"/>
      <c r="FY20" s="422"/>
      <c r="FZ20" s="422"/>
    </row>
    <row r="21" spans="1:182" s="423" customFormat="1" ht="15">
      <c r="A21" s="126" t="s">
        <v>6586</v>
      </c>
      <c r="B21" s="126" t="s">
        <v>4418</v>
      </c>
      <c r="C21" s="127">
        <v>1</v>
      </c>
      <c r="D21" s="716">
        <v>17541.02</v>
      </c>
      <c r="E21" s="716">
        <v>17541.02</v>
      </c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  <c r="AA21" s="422"/>
      <c r="AB21" s="422"/>
      <c r="AC21" s="422"/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  <c r="AP21" s="422"/>
      <c r="AQ21" s="422"/>
      <c r="AR21" s="422"/>
      <c r="AS21" s="422"/>
      <c r="AT21" s="422"/>
      <c r="AU21" s="422"/>
      <c r="AV21" s="422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2"/>
      <c r="BV21" s="422"/>
      <c r="BW21" s="422"/>
      <c r="BX21" s="422"/>
      <c r="BY21" s="422"/>
      <c r="BZ21" s="422"/>
      <c r="CA21" s="422"/>
      <c r="CB21" s="422"/>
      <c r="CC21" s="422"/>
      <c r="CD21" s="422"/>
      <c r="CE21" s="422"/>
      <c r="CF21" s="422"/>
      <c r="CG21" s="422"/>
      <c r="CH21" s="422"/>
      <c r="CI21" s="422"/>
      <c r="CJ21" s="422"/>
      <c r="CK21" s="422"/>
      <c r="CL21" s="422"/>
      <c r="CM21" s="422"/>
      <c r="CN21" s="422"/>
      <c r="CO21" s="422"/>
      <c r="CP21" s="422"/>
      <c r="CQ21" s="422"/>
      <c r="CR21" s="422"/>
      <c r="CS21" s="422"/>
      <c r="CT21" s="422"/>
      <c r="CU21" s="422"/>
      <c r="CV21" s="422"/>
      <c r="CW21" s="422"/>
      <c r="CX21" s="422"/>
      <c r="CY21" s="422"/>
      <c r="CZ21" s="422"/>
      <c r="DA21" s="422"/>
      <c r="DB21" s="422"/>
      <c r="DC21" s="422"/>
      <c r="DD21" s="422"/>
      <c r="DE21" s="422"/>
      <c r="DF21" s="422"/>
      <c r="DG21" s="422"/>
      <c r="DH21" s="422"/>
      <c r="DI21" s="422"/>
      <c r="DJ21" s="422"/>
      <c r="DK21" s="422"/>
      <c r="DL21" s="422"/>
      <c r="DM21" s="422"/>
      <c r="DN21" s="422"/>
      <c r="DO21" s="422"/>
      <c r="DP21" s="422"/>
      <c r="DQ21" s="422"/>
      <c r="DR21" s="422"/>
      <c r="DS21" s="422"/>
      <c r="DT21" s="422"/>
      <c r="DU21" s="422"/>
      <c r="DV21" s="422"/>
      <c r="DW21" s="422"/>
      <c r="DX21" s="422"/>
      <c r="DY21" s="422"/>
      <c r="DZ21" s="422"/>
      <c r="EA21" s="422"/>
      <c r="EB21" s="422"/>
      <c r="EC21" s="422"/>
      <c r="ED21" s="422"/>
      <c r="EE21" s="422"/>
      <c r="EF21" s="422"/>
      <c r="EG21" s="422"/>
      <c r="EH21" s="422"/>
      <c r="EI21" s="422"/>
      <c r="EJ21" s="422"/>
      <c r="EK21" s="422"/>
      <c r="EL21" s="422"/>
      <c r="EM21" s="422"/>
      <c r="EN21" s="422"/>
      <c r="EO21" s="422"/>
      <c r="EP21" s="422"/>
      <c r="EQ21" s="422"/>
      <c r="ER21" s="422"/>
      <c r="ES21" s="422"/>
      <c r="ET21" s="422"/>
      <c r="EU21" s="422"/>
      <c r="EV21" s="422"/>
      <c r="EW21" s="422"/>
      <c r="EX21" s="422"/>
      <c r="EY21" s="422"/>
      <c r="EZ21" s="422"/>
      <c r="FA21" s="422"/>
      <c r="FB21" s="422"/>
      <c r="FC21" s="422"/>
      <c r="FD21" s="422"/>
      <c r="FE21" s="422"/>
      <c r="FF21" s="422"/>
      <c r="FG21" s="422"/>
      <c r="FH21" s="422"/>
      <c r="FI21" s="422"/>
      <c r="FJ21" s="422"/>
      <c r="FK21" s="422"/>
      <c r="FL21" s="422"/>
      <c r="FM21" s="422"/>
      <c r="FN21" s="422"/>
      <c r="FO21" s="422"/>
      <c r="FP21" s="422"/>
      <c r="FQ21" s="422"/>
      <c r="FR21" s="422"/>
      <c r="FS21" s="422"/>
      <c r="FT21" s="422"/>
      <c r="FU21" s="422"/>
      <c r="FV21" s="422"/>
      <c r="FW21" s="422"/>
      <c r="FX21" s="422"/>
      <c r="FY21" s="422"/>
      <c r="FZ21" s="422"/>
    </row>
    <row r="22" spans="1:182" s="423" customFormat="1" ht="15">
      <c r="A22" s="126" t="s">
        <v>6587</v>
      </c>
      <c r="B22" s="126" t="s">
        <v>4416</v>
      </c>
      <c r="C22" s="127">
        <v>5</v>
      </c>
      <c r="D22" s="716">
        <v>16095.75</v>
      </c>
      <c r="E22" s="716">
        <v>16095.75</v>
      </c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  <c r="AY22" s="422"/>
      <c r="AZ22" s="422"/>
      <c r="BA22" s="422"/>
      <c r="BB22" s="422"/>
      <c r="BC22" s="422"/>
      <c r="BD22" s="422"/>
      <c r="BE22" s="422"/>
      <c r="BF22" s="422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2"/>
      <c r="BV22" s="422"/>
      <c r="BW22" s="422"/>
      <c r="BX22" s="422"/>
      <c r="BY22" s="422"/>
      <c r="BZ22" s="422"/>
      <c r="CA22" s="422"/>
      <c r="CB22" s="422"/>
      <c r="CC22" s="422"/>
      <c r="CD22" s="422"/>
      <c r="CE22" s="422"/>
      <c r="CF22" s="422"/>
      <c r="CG22" s="422"/>
      <c r="CH22" s="422"/>
      <c r="CI22" s="422"/>
      <c r="CJ22" s="422"/>
      <c r="CK22" s="422"/>
      <c r="CL22" s="422"/>
      <c r="CM22" s="422"/>
      <c r="CN22" s="422"/>
      <c r="CO22" s="422"/>
      <c r="CP22" s="422"/>
      <c r="CQ22" s="422"/>
      <c r="CR22" s="422"/>
      <c r="CS22" s="422"/>
      <c r="CT22" s="422"/>
      <c r="CU22" s="422"/>
      <c r="CV22" s="422"/>
      <c r="CW22" s="422"/>
      <c r="CX22" s="422"/>
      <c r="CY22" s="422"/>
      <c r="CZ22" s="422"/>
      <c r="DA22" s="422"/>
      <c r="DB22" s="422"/>
      <c r="DC22" s="422"/>
      <c r="DD22" s="422"/>
      <c r="DE22" s="422"/>
      <c r="DF22" s="422"/>
      <c r="DG22" s="422"/>
      <c r="DH22" s="422"/>
      <c r="DI22" s="422"/>
      <c r="DJ22" s="422"/>
      <c r="DK22" s="422"/>
      <c r="DL22" s="422"/>
      <c r="DM22" s="422"/>
      <c r="DN22" s="422"/>
      <c r="DO22" s="422"/>
      <c r="DP22" s="422"/>
      <c r="DQ22" s="422"/>
      <c r="DR22" s="422"/>
      <c r="DS22" s="422"/>
      <c r="DT22" s="422"/>
      <c r="DU22" s="422"/>
      <c r="DV22" s="422"/>
      <c r="DW22" s="422"/>
      <c r="DX22" s="422"/>
      <c r="DY22" s="422"/>
      <c r="DZ22" s="422"/>
      <c r="EA22" s="422"/>
      <c r="EB22" s="422"/>
      <c r="EC22" s="422"/>
      <c r="ED22" s="422"/>
      <c r="EE22" s="422"/>
      <c r="EF22" s="422"/>
      <c r="EG22" s="422"/>
      <c r="EH22" s="422"/>
      <c r="EI22" s="422"/>
      <c r="EJ22" s="422"/>
      <c r="EK22" s="422"/>
      <c r="EL22" s="422"/>
      <c r="EM22" s="422"/>
      <c r="EN22" s="422"/>
      <c r="EO22" s="422"/>
      <c r="EP22" s="422"/>
      <c r="EQ22" s="422"/>
      <c r="ER22" s="422"/>
      <c r="ES22" s="422"/>
      <c r="ET22" s="422"/>
      <c r="EU22" s="422"/>
      <c r="EV22" s="422"/>
      <c r="EW22" s="422"/>
      <c r="EX22" s="422"/>
      <c r="EY22" s="422"/>
      <c r="EZ22" s="422"/>
      <c r="FA22" s="422"/>
      <c r="FB22" s="422"/>
      <c r="FC22" s="422"/>
      <c r="FD22" s="422"/>
      <c r="FE22" s="422"/>
      <c r="FF22" s="422"/>
      <c r="FG22" s="422"/>
      <c r="FH22" s="422"/>
      <c r="FI22" s="422"/>
      <c r="FJ22" s="422"/>
      <c r="FK22" s="422"/>
      <c r="FL22" s="422"/>
      <c r="FM22" s="422"/>
      <c r="FN22" s="422"/>
      <c r="FO22" s="422"/>
      <c r="FP22" s="422"/>
      <c r="FQ22" s="422"/>
      <c r="FR22" s="422"/>
      <c r="FS22" s="422"/>
      <c r="FT22" s="422"/>
      <c r="FU22" s="422"/>
      <c r="FV22" s="422"/>
      <c r="FW22" s="422"/>
      <c r="FX22" s="422"/>
      <c r="FY22" s="422"/>
      <c r="FZ22" s="422"/>
    </row>
    <row r="23" spans="1:182" s="423" customFormat="1" ht="15">
      <c r="A23" s="126" t="s">
        <v>6588</v>
      </c>
      <c r="B23" s="126" t="s">
        <v>4414</v>
      </c>
      <c r="C23" s="127">
        <v>1</v>
      </c>
      <c r="D23" s="716">
        <v>15886.36</v>
      </c>
      <c r="E23" s="716">
        <v>15886.36</v>
      </c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2"/>
      <c r="AD23" s="422"/>
      <c r="AE23" s="422"/>
      <c r="AF23" s="422"/>
      <c r="AG23" s="422"/>
      <c r="AH23" s="422"/>
      <c r="AI23" s="422"/>
      <c r="AJ23" s="422"/>
      <c r="AK23" s="422"/>
      <c r="AL23" s="422"/>
      <c r="AM23" s="422"/>
      <c r="AN23" s="422"/>
      <c r="AO23" s="422"/>
      <c r="AP23" s="422"/>
      <c r="AQ23" s="422"/>
      <c r="AR23" s="422"/>
      <c r="AS23" s="422"/>
      <c r="AT23" s="422"/>
      <c r="AU23" s="422"/>
      <c r="AV23" s="422"/>
      <c r="AW23" s="422"/>
      <c r="AX23" s="422"/>
      <c r="AY23" s="422"/>
      <c r="AZ23" s="422"/>
      <c r="BA23" s="422"/>
      <c r="BB23" s="422"/>
      <c r="BC23" s="422"/>
      <c r="BD23" s="422"/>
      <c r="BE23" s="422"/>
      <c r="BF23" s="422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2"/>
      <c r="BV23" s="422"/>
      <c r="BW23" s="422"/>
      <c r="BX23" s="422"/>
      <c r="BY23" s="422"/>
      <c r="BZ23" s="422"/>
      <c r="CA23" s="422"/>
      <c r="CB23" s="422"/>
      <c r="CC23" s="422"/>
      <c r="CD23" s="422"/>
      <c r="CE23" s="422"/>
      <c r="CF23" s="422"/>
      <c r="CG23" s="422"/>
      <c r="CH23" s="422"/>
      <c r="CI23" s="422"/>
      <c r="CJ23" s="422"/>
      <c r="CK23" s="422"/>
      <c r="CL23" s="422"/>
      <c r="CM23" s="422"/>
      <c r="CN23" s="422"/>
      <c r="CO23" s="422"/>
      <c r="CP23" s="422"/>
      <c r="CQ23" s="422"/>
      <c r="CR23" s="422"/>
      <c r="CS23" s="422"/>
      <c r="CT23" s="422"/>
      <c r="CU23" s="422"/>
      <c r="CV23" s="422"/>
      <c r="CW23" s="422"/>
      <c r="CX23" s="422"/>
      <c r="CY23" s="422"/>
      <c r="CZ23" s="422"/>
      <c r="DA23" s="422"/>
      <c r="DB23" s="422"/>
      <c r="DC23" s="422"/>
      <c r="DD23" s="422"/>
      <c r="DE23" s="422"/>
      <c r="DF23" s="422"/>
      <c r="DG23" s="422"/>
      <c r="DH23" s="422"/>
      <c r="DI23" s="422"/>
      <c r="DJ23" s="422"/>
      <c r="DK23" s="422"/>
      <c r="DL23" s="422"/>
      <c r="DM23" s="422"/>
      <c r="DN23" s="422"/>
      <c r="DO23" s="422"/>
      <c r="DP23" s="422"/>
      <c r="DQ23" s="422"/>
      <c r="DR23" s="422"/>
      <c r="DS23" s="422"/>
      <c r="DT23" s="422"/>
      <c r="DU23" s="422"/>
      <c r="DV23" s="422"/>
      <c r="DW23" s="422"/>
      <c r="DX23" s="422"/>
      <c r="DY23" s="422"/>
      <c r="DZ23" s="422"/>
      <c r="EA23" s="422"/>
      <c r="EB23" s="422"/>
      <c r="EC23" s="422"/>
      <c r="ED23" s="422"/>
      <c r="EE23" s="422"/>
      <c r="EF23" s="422"/>
      <c r="EG23" s="422"/>
      <c r="EH23" s="422"/>
      <c r="EI23" s="422"/>
      <c r="EJ23" s="422"/>
      <c r="EK23" s="422"/>
      <c r="EL23" s="422"/>
      <c r="EM23" s="422"/>
      <c r="EN23" s="422"/>
      <c r="EO23" s="422"/>
      <c r="EP23" s="422"/>
      <c r="EQ23" s="422"/>
      <c r="ER23" s="422"/>
      <c r="ES23" s="422"/>
      <c r="ET23" s="422"/>
      <c r="EU23" s="422"/>
      <c r="EV23" s="422"/>
      <c r="EW23" s="422"/>
      <c r="EX23" s="422"/>
      <c r="EY23" s="422"/>
      <c r="EZ23" s="422"/>
      <c r="FA23" s="422"/>
      <c r="FB23" s="422"/>
      <c r="FC23" s="422"/>
      <c r="FD23" s="422"/>
      <c r="FE23" s="422"/>
      <c r="FF23" s="422"/>
      <c r="FG23" s="422"/>
      <c r="FH23" s="422"/>
      <c r="FI23" s="422"/>
      <c r="FJ23" s="422"/>
      <c r="FK23" s="422"/>
      <c r="FL23" s="422"/>
      <c r="FM23" s="422"/>
      <c r="FN23" s="422"/>
      <c r="FO23" s="422"/>
      <c r="FP23" s="422"/>
      <c r="FQ23" s="422"/>
      <c r="FR23" s="422"/>
      <c r="FS23" s="422"/>
      <c r="FT23" s="422"/>
      <c r="FU23" s="422"/>
      <c r="FV23" s="422"/>
      <c r="FW23" s="422"/>
      <c r="FX23" s="422"/>
      <c r="FY23" s="422"/>
      <c r="FZ23" s="422"/>
    </row>
    <row r="24" spans="1:182" s="423" customFormat="1" ht="15">
      <c r="A24" s="126" t="s">
        <v>6589</v>
      </c>
      <c r="B24" s="126" t="s">
        <v>4412</v>
      </c>
      <c r="C24" s="127">
        <v>1</v>
      </c>
      <c r="D24" s="716">
        <v>13952.49</v>
      </c>
      <c r="E24" s="716">
        <v>13952.49</v>
      </c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  <c r="AP24" s="422"/>
      <c r="AQ24" s="422"/>
      <c r="AR24" s="422"/>
      <c r="AS24" s="422"/>
      <c r="AT24" s="422"/>
      <c r="AU24" s="422"/>
      <c r="AV24" s="422"/>
      <c r="AW24" s="422"/>
      <c r="AX24" s="422"/>
      <c r="AY24" s="422"/>
      <c r="AZ24" s="422"/>
      <c r="BA24" s="422"/>
      <c r="BB24" s="422"/>
      <c r="BC24" s="422"/>
      <c r="BD24" s="422"/>
      <c r="BE24" s="422"/>
      <c r="BF24" s="422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2"/>
      <c r="BV24" s="422"/>
      <c r="BW24" s="422"/>
      <c r="BX24" s="422"/>
      <c r="BY24" s="422"/>
      <c r="BZ24" s="422"/>
      <c r="CA24" s="422"/>
      <c r="CB24" s="422"/>
      <c r="CC24" s="422"/>
      <c r="CD24" s="422"/>
      <c r="CE24" s="422"/>
      <c r="CF24" s="422"/>
      <c r="CG24" s="422"/>
      <c r="CH24" s="422"/>
      <c r="CI24" s="422"/>
      <c r="CJ24" s="422"/>
      <c r="CK24" s="422"/>
      <c r="CL24" s="422"/>
      <c r="CM24" s="422"/>
      <c r="CN24" s="422"/>
      <c r="CO24" s="422"/>
      <c r="CP24" s="422"/>
      <c r="CQ24" s="422"/>
      <c r="CR24" s="422"/>
      <c r="CS24" s="422"/>
      <c r="CT24" s="422"/>
      <c r="CU24" s="422"/>
      <c r="CV24" s="422"/>
      <c r="CW24" s="422"/>
      <c r="CX24" s="422"/>
      <c r="CY24" s="422"/>
      <c r="CZ24" s="422"/>
      <c r="DA24" s="422"/>
      <c r="DB24" s="422"/>
      <c r="DC24" s="422"/>
      <c r="DD24" s="422"/>
      <c r="DE24" s="422"/>
      <c r="DF24" s="422"/>
      <c r="DG24" s="422"/>
      <c r="DH24" s="422"/>
      <c r="DI24" s="422"/>
      <c r="DJ24" s="422"/>
      <c r="DK24" s="422"/>
      <c r="DL24" s="422"/>
      <c r="DM24" s="422"/>
      <c r="DN24" s="422"/>
      <c r="DO24" s="422"/>
      <c r="DP24" s="422"/>
      <c r="DQ24" s="422"/>
      <c r="DR24" s="422"/>
      <c r="DS24" s="422"/>
      <c r="DT24" s="422"/>
      <c r="DU24" s="422"/>
      <c r="DV24" s="422"/>
      <c r="DW24" s="422"/>
      <c r="DX24" s="422"/>
      <c r="DY24" s="422"/>
      <c r="DZ24" s="422"/>
      <c r="EA24" s="422"/>
      <c r="EB24" s="422"/>
      <c r="EC24" s="422"/>
      <c r="ED24" s="422"/>
      <c r="EE24" s="422"/>
      <c r="EF24" s="422"/>
      <c r="EG24" s="422"/>
      <c r="EH24" s="422"/>
      <c r="EI24" s="422"/>
      <c r="EJ24" s="422"/>
      <c r="EK24" s="422"/>
      <c r="EL24" s="422"/>
      <c r="EM24" s="422"/>
      <c r="EN24" s="422"/>
      <c r="EO24" s="422"/>
      <c r="EP24" s="422"/>
      <c r="EQ24" s="422"/>
      <c r="ER24" s="422"/>
      <c r="ES24" s="422"/>
      <c r="ET24" s="422"/>
      <c r="EU24" s="422"/>
      <c r="EV24" s="422"/>
      <c r="EW24" s="422"/>
      <c r="EX24" s="422"/>
      <c r="EY24" s="422"/>
      <c r="EZ24" s="422"/>
      <c r="FA24" s="422"/>
      <c r="FB24" s="422"/>
      <c r="FC24" s="422"/>
      <c r="FD24" s="422"/>
      <c r="FE24" s="422"/>
      <c r="FF24" s="422"/>
      <c r="FG24" s="422"/>
      <c r="FH24" s="422"/>
      <c r="FI24" s="422"/>
      <c r="FJ24" s="422"/>
      <c r="FK24" s="422"/>
      <c r="FL24" s="422"/>
      <c r="FM24" s="422"/>
      <c r="FN24" s="422"/>
      <c r="FO24" s="422"/>
      <c r="FP24" s="422"/>
      <c r="FQ24" s="422"/>
      <c r="FR24" s="422"/>
      <c r="FS24" s="422"/>
      <c r="FT24" s="422"/>
      <c r="FU24" s="422"/>
      <c r="FV24" s="422"/>
      <c r="FW24" s="422"/>
      <c r="FX24" s="422"/>
      <c r="FY24" s="422"/>
      <c r="FZ24" s="422"/>
    </row>
    <row r="25" spans="1:182" s="423" customFormat="1" ht="15">
      <c r="A25" s="126" t="s">
        <v>6590</v>
      </c>
      <c r="B25" s="126" t="s">
        <v>4725</v>
      </c>
      <c r="C25" s="127">
        <v>1</v>
      </c>
      <c r="D25" s="716">
        <v>9864.69</v>
      </c>
      <c r="E25" s="716">
        <v>9864.69</v>
      </c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2"/>
      <c r="AD25" s="422"/>
      <c r="AE25" s="422"/>
      <c r="AF25" s="422"/>
      <c r="AG25" s="422"/>
      <c r="AH25" s="422"/>
      <c r="AI25" s="422"/>
      <c r="AJ25" s="422"/>
      <c r="AK25" s="422"/>
      <c r="AL25" s="422"/>
      <c r="AM25" s="422"/>
      <c r="AN25" s="422"/>
      <c r="AO25" s="422"/>
      <c r="AP25" s="422"/>
      <c r="AQ25" s="422"/>
      <c r="AR25" s="422"/>
      <c r="AS25" s="422"/>
      <c r="AT25" s="422"/>
      <c r="AU25" s="422"/>
      <c r="AV25" s="422"/>
      <c r="AW25" s="422"/>
      <c r="AX25" s="422"/>
      <c r="AY25" s="422"/>
      <c r="AZ25" s="422"/>
      <c r="BA25" s="422"/>
      <c r="BB25" s="422"/>
      <c r="BC25" s="422"/>
      <c r="BD25" s="422"/>
      <c r="BE25" s="422"/>
      <c r="BF25" s="422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2"/>
      <c r="BV25" s="422"/>
      <c r="BW25" s="422"/>
      <c r="BX25" s="422"/>
      <c r="BY25" s="422"/>
      <c r="BZ25" s="422"/>
      <c r="CA25" s="422"/>
      <c r="CB25" s="422"/>
      <c r="CC25" s="422"/>
      <c r="CD25" s="422"/>
      <c r="CE25" s="422"/>
      <c r="CF25" s="422"/>
      <c r="CG25" s="422"/>
      <c r="CH25" s="422"/>
      <c r="CI25" s="422"/>
      <c r="CJ25" s="422"/>
      <c r="CK25" s="422"/>
      <c r="CL25" s="422"/>
      <c r="CM25" s="422"/>
      <c r="CN25" s="422"/>
      <c r="CO25" s="422"/>
      <c r="CP25" s="422"/>
      <c r="CQ25" s="422"/>
      <c r="CR25" s="422"/>
      <c r="CS25" s="422"/>
      <c r="CT25" s="422"/>
      <c r="CU25" s="422"/>
      <c r="CV25" s="422"/>
      <c r="CW25" s="422"/>
      <c r="CX25" s="422"/>
      <c r="CY25" s="422"/>
      <c r="CZ25" s="422"/>
      <c r="DA25" s="422"/>
      <c r="DB25" s="422"/>
      <c r="DC25" s="422"/>
      <c r="DD25" s="422"/>
      <c r="DE25" s="422"/>
      <c r="DF25" s="422"/>
      <c r="DG25" s="422"/>
      <c r="DH25" s="422"/>
      <c r="DI25" s="422"/>
      <c r="DJ25" s="422"/>
      <c r="DK25" s="422"/>
      <c r="DL25" s="422"/>
      <c r="DM25" s="422"/>
      <c r="DN25" s="422"/>
      <c r="DO25" s="422"/>
      <c r="DP25" s="422"/>
      <c r="DQ25" s="422"/>
      <c r="DR25" s="422"/>
      <c r="DS25" s="422"/>
      <c r="DT25" s="422"/>
      <c r="DU25" s="422"/>
      <c r="DV25" s="422"/>
      <c r="DW25" s="422"/>
      <c r="DX25" s="422"/>
      <c r="DY25" s="422"/>
      <c r="DZ25" s="422"/>
      <c r="EA25" s="422"/>
      <c r="EB25" s="422"/>
      <c r="EC25" s="422"/>
      <c r="ED25" s="422"/>
      <c r="EE25" s="422"/>
      <c r="EF25" s="422"/>
      <c r="EG25" s="422"/>
      <c r="EH25" s="422"/>
      <c r="EI25" s="422"/>
      <c r="EJ25" s="422"/>
      <c r="EK25" s="422"/>
      <c r="EL25" s="422"/>
      <c r="EM25" s="422"/>
      <c r="EN25" s="422"/>
      <c r="EO25" s="422"/>
      <c r="EP25" s="422"/>
      <c r="EQ25" s="422"/>
      <c r="ER25" s="422"/>
      <c r="ES25" s="422"/>
      <c r="ET25" s="422"/>
      <c r="EU25" s="422"/>
      <c r="EV25" s="422"/>
      <c r="EW25" s="422"/>
      <c r="EX25" s="422"/>
      <c r="EY25" s="422"/>
      <c r="EZ25" s="422"/>
      <c r="FA25" s="422"/>
      <c r="FB25" s="422"/>
      <c r="FC25" s="422"/>
      <c r="FD25" s="422"/>
      <c r="FE25" s="422"/>
      <c r="FF25" s="422"/>
      <c r="FG25" s="422"/>
      <c r="FH25" s="422"/>
      <c r="FI25" s="422"/>
      <c r="FJ25" s="422"/>
      <c r="FK25" s="422"/>
      <c r="FL25" s="422"/>
      <c r="FM25" s="422"/>
      <c r="FN25" s="422"/>
      <c r="FO25" s="422"/>
      <c r="FP25" s="422"/>
      <c r="FQ25" s="422"/>
      <c r="FR25" s="422"/>
      <c r="FS25" s="422"/>
      <c r="FT25" s="422"/>
      <c r="FU25" s="422"/>
      <c r="FV25" s="422"/>
      <c r="FW25" s="422"/>
      <c r="FX25" s="422"/>
      <c r="FY25" s="422"/>
      <c r="FZ25" s="422"/>
    </row>
    <row r="26" spans="1:182" s="374" customFormat="1" ht="15">
      <c r="A26" s="389"/>
      <c r="B26" s="598" t="s">
        <v>4209</v>
      </c>
      <c r="C26" s="599">
        <f>SUM(C12:C25)</f>
        <v>40</v>
      </c>
      <c r="D26" s="593"/>
      <c r="E26" s="593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07"/>
      <c r="BN26" s="207"/>
      <c r="BO26" s="207"/>
      <c r="BP26" s="207"/>
      <c r="BQ26" s="207"/>
      <c r="BR26" s="207"/>
      <c r="BS26" s="207"/>
      <c r="BT26" s="207"/>
      <c r="BU26" s="207"/>
      <c r="BV26" s="207"/>
      <c r="BW26" s="207"/>
      <c r="BX26" s="207"/>
      <c r="BY26" s="207"/>
      <c r="BZ26" s="207"/>
      <c r="CA26" s="207"/>
      <c r="CB26" s="207"/>
      <c r="CC26" s="207"/>
      <c r="CD26" s="207"/>
      <c r="CE26" s="207"/>
      <c r="CF26" s="207"/>
      <c r="CG26" s="207"/>
      <c r="CH26" s="207"/>
      <c r="CI26" s="207"/>
      <c r="CJ26" s="207"/>
      <c r="CK26" s="207"/>
      <c r="CL26" s="207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207"/>
      <c r="CX26" s="207"/>
      <c r="CY26" s="207"/>
      <c r="CZ26" s="207"/>
      <c r="DA26" s="207"/>
      <c r="DB26" s="207"/>
      <c r="DC26" s="207"/>
      <c r="DD26" s="207"/>
      <c r="DE26" s="207"/>
      <c r="DF26" s="207"/>
      <c r="DG26" s="207"/>
      <c r="DH26" s="207"/>
      <c r="DI26" s="207"/>
      <c r="DJ26" s="207"/>
      <c r="DK26" s="207"/>
      <c r="DL26" s="207"/>
      <c r="DM26" s="207"/>
      <c r="DN26" s="207"/>
      <c r="DO26" s="207"/>
      <c r="DP26" s="207"/>
      <c r="DQ26" s="207"/>
      <c r="DR26" s="207"/>
      <c r="DS26" s="207"/>
      <c r="DT26" s="207"/>
      <c r="DU26" s="207"/>
      <c r="DV26" s="207"/>
      <c r="DW26" s="207"/>
      <c r="DX26" s="207"/>
      <c r="DY26" s="207"/>
      <c r="DZ26" s="207"/>
      <c r="EA26" s="207"/>
      <c r="EB26" s="207"/>
      <c r="EC26" s="207"/>
      <c r="ED26" s="207"/>
      <c r="EE26" s="207"/>
      <c r="EF26" s="207"/>
      <c r="EG26" s="207"/>
      <c r="EH26" s="207"/>
      <c r="EI26" s="207"/>
      <c r="EJ26" s="207"/>
      <c r="EK26" s="207"/>
      <c r="EL26" s="207"/>
      <c r="EM26" s="207"/>
      <c r="EN26" s="207"/>
      <c r="EO26" s="207"/>
      <c r="EP26" s="207"/>
      <c r="EQ26" s="207"/>
      <c r="ER26" s="207"/>
      <c r="ES26" s="207"/>
      <c r="ET26" s="207"/>
      <c r="EU26" s="207"/>
      <c r="EV26" s="207"/>
      <c r="EW26" s="207"/>
      <c r="EX26" s="207"/>
      <c r="EY26" s="207"/>
      <c r="EZ26" s="207"/>
      <c r="FA26" s="207"/>
      <c r="FB26" s="207"/>
      <c r="FC26" s="207"/>
      <c r="FD26" s="207"/>
      <c r="FE26" s="207"/>
      <c r="FF26" s="207"/>
      <c r="FG26" s="207"/>
      <c r="FH26" s="207"/>
      <c r="FI26" s="207"/>
      <c r="FJ26" s="207"/>
      <c r="FK26" s="207"/>
      <c r="FL26" s="207"/>
      <c r="FM26" s="207"/>
      <c r="FN26" s="207"/>
      <c r="FO26" s="207"/>
      <c r="FP26" s="207"/>
      <c r="FQ26" s="207"/>
      <c r="FR26" s="207"/>
      <c r="FS26" s="207"/>
      <c r="FT26" s="207"/>
      <c r="FU26" s="207"/>
      <c r="FV26" s="207"/>
      <c r="FW26" s="207"/>
      <c r="FX26" s="207"/>
      <c r="FY26" s="207"/>
      <c r="FZ26" s="207"/>
    </row>
    <row r="27" spans="1:182" s="159" customFormat="1" ht="15">
      <c r="A27" s="325"/>
      <c r="B27" s="180"/>
      <c r="C27" s="359"/>
      <c r="D27" s="183"/>
      <c r="E27" s="183"/>
    </row>
    <row r="28" spans="1:182" s="374" customFormat="1" ht="15">
      <c r="A28" s="137"/>
      <c r="B28" s="137"/>
      <c r="C28" s="594"/>
      <c r="D28" s="593"/>
      <c r="E28" s="593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7"/>
      <c r="CI28" s="207"/>
      <c r="CJ28" s="207"/>
      <c r="CK28" s="207"/>
      <c r="CL28" s="207"/>
      <c r="CM28" s="207"/>
      <c r="CN28" s="207"/>
      <c r="CO28" s="207"/>
      <c r="CP28" s="207"/>
      <c r="CQ28" s="207"/>
      <c r="CR28" s="207"/>
      <c r="CS28" s="207"/>
      <c r="CT28" s="207"/>
      <c r="CU28" s="207"/>
      <c r="CV28" s="207"/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207"/>
      <c r="DT28" s="207"/>
      <c r="DU28" s="207"/>
      <c r="DV28" s="207"/>
      <c r="DW28" s="207"/>
      <c r="DX28" s="207"/>
      <c r="DY28" s="207"/>
      <c r="DZ28" s="207"/>
      <c r="EA28" s="207"/>
      <c r="EB28" s="207"/>
      <c r="EC28" s="207"/>
      <c r="ED28" s="207"/>
      <c r="EE28" s="207"/>
      <c r="EF28" s="207"/>
      <c r="EG28" s="207"/>
      <c r="EH28" s="207"/>
      <c r="EI28" s="207"/>
      <c r="EJ28" s="207"/>
      <c r="EK28" s="207"/>
      <c r="EL28" s="207"/>
      <c r="EM28" s="207"/>
      <c r="EN28" s="207"/>
      <c r="EO28" s="207"/>
      <c r="EP28" s="207"/>
      <c r="EQ28" s="207"/>
      <c r="ER28" s="207"/>
      <c r="ES28" s="207"/>
      <c r="ET28" s="207"/>
      <c r="EU28" s="207"/>
      <c r="EV28" s="207"/>
      <c r="EW28" s="207"/>
      <c r="EX28" s="207"/>
      <c r="EY28" s="207"/>
      <c r="EZ28" s="207"/>
      <c r="FA28" s="207"/>
      <c r="FB28" s="207"/>
      <c r="FC28" s="207"/>
      <c r="FD28" s="207"/>
      <c r="FE28" s="207"/>
      <c r="FF28" s="207"/>
      <c r="FG28" s="207"/>
      <c r="FH28" s="207"/>
      <c r="FI28" s="207"/>
      <c r="FJ28" s="207"/>
      <c r="FK28" s="207"/>
      <c r="FL28" s="207"/>
      <c r="FM28" s="207"/>
      <c r="FN28" s="207"/>
      <c r="FO28" s="207"/>
      <c r="FP28" s="207"/>
      <c r="FQ28" s="207"/>
      <c r="FR28" s="207"/>
      <c r="FS28" s="207"/>
      <c r="FT28" s="207"/>
      <c r="FU28" s="207"/>
      <c r="FV28" s="207"/>
      <c r="FW28" s="207"/>
      <c r="FX28" s="207"/>
      <c r="FY28" s="207"/>
      <c r="FZ28" s="207"/>
    </row>
    <row r="29" spans="1:182" s="374" customFormat="1" ht="15">
      <c r="A29" s="1277" t="s">
        <v>4103</v>
      </c>
      <c r="B29" s="1277" t="s">
        <v>4103</v>
      </c>
      <c r="C29" s="594"/>
      <c r="D29" s="593"/>
      <c r="E29" s="593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07"/>
      <c r="BN29" s="207"/>
      <c r="BO29" s="207"/>
      <c r="BP29" s="207"/>
      <c r="BQ29" s="207"/>
      <c r="BR29" s="207"/>
      <c r="BS29" s="207"/>
      <c r="BT29" s="207"/>
      <c r="BU29" s="207"/>
      <c r="BV29" s="207"/>
      <c r="BW29" s="207"/>
      <c r="BX29" s="207"/>
      <c r="BY29" s="207"/>
      <c r="BZ29" s="207"/>
      <c r="CA29" s="207"/>
      <c r="CB29" s="207"/>
      <c r="CC29" s="207"/>
      <c r="CD29" s="207"/>
      <c r="CE29" s="207"/>
      <c r="CF29" s="207"/>
      <c r="CG29" s="207"/>
      <c r="CH29" s="207"/>
      <c r="CI29" s="207"/>
      <c r="CJ29" s="207"/>
      <c r="CK29" s="207"/>
      <c r="CL29" s="207"/>
      <c r="CM29" s="207"/>
      <c r="CN29" s="207"/>
      <c r="CO29" s="207"/>
      <c r="CP29" s="207"/>
      <c r="CQ29" s="207"/>
      <c r="CR29" s="207"/>
      <c r="CS29" s="207"/>
      <c r="CT29" s="207"/>
      <c r="CU29" s="207"/>
      <c r="CV29" s="207"/>
      <c r="CW29" s="207"/>
      <c r="CX29" s="207"/>
      <c r="CY29" s="207"/>
      <c r="CZ29" s="207"/>
      <c r="DA29" s="207"/>
      <c r="DB29" s="207"/>
      <c r="DC29" s="207"/>
      <c r="DD29" s="207"/>
      <c r="DE29" s="207"/>
      <c r="DF29" s="207"/>
      <c r="DG29" s="207"/>
      <c r="DH29" s="207"/>
      <c r="DI29" s="207"/>
      <c r="DJ29" s="207"/>
      <c r="DK29" s="207"/>
      <c r="DL29" s="207"/>
      <c r="DM29" s="207"/>
      <c r="DN29" s="207"/>
      <c r="DO29" s="207"/>
      <c r="DP29" s="207"/>
      <c r="DQ29" s="207"/>
      <c r="DR29" s="207"/>
      <c r="DS29" s="207"/>
      <c r="DT29" s="207"/>
      <c r="DU29" s="207"/>
      <c r="DV29" s="207"/>
      <c r="DW29" s="207"/>
      <c r="DX29" s="207"/>
      <c r="DY29" s="207"/>
      <c r="DZ29" s="207"/>
      <c r="EA29" s="207"/>
      <c r="EB29" s="207"/>
      <c r="EC29" s="207"/>
      <c r="ED29" s="207"/>
      <c r="EE29" s="207"/>
      <c r="EF29" s="207"/>
      <c r="EG29" s="207"/>
      <c r="EH29" s="207"/>
      <c r="EI29" s="207"/>
      <c r="EJ29" s="207"/>
      <c r="EK29" s="207"/>
      <c r="EL29" s="207"/>
      <c r="EM29" s="207"/>
      <c r="EN29" s="207"/>
      <c r="EO29" s="207"/>
      <c r="EP29" s="207"/>
      <c r="EQ29" s="207"/>
      <c r="ER29" s="207"/>
      <c r="ES29" s="207"/>
      <c r="ET29" s="207"/>
      <c r="EU29" s="207"/>
      <c r="EV29" s="207"/>
      <c r="EW29" s="207"/>
      <c r="EX29" s="207"/>
      <c r="EY29" s="207"/>
      <c r="EZ29" s="207"/>
      <c r="FA29" s="207"/>
      <c r="FB29" s="207"/>
      <c r="FC29" s="207"/>
      <c r="FD29" s="207"/>
      <c r="FE29" s="207"/>
      <c r="FF29" s="207"/>
      <c r="FG29" s="207"/>
      <c r="FH29" s="207"/>
      <c r="FI29" s="207"/>
      <c r="FJ29" s="207"/>
      <c r="FK29" s="207"/>
      <c r="FL29" s="207"/>
      <c r="FM29" s="207"/>
      <c r="FN29" s="207"/>
      <c r="FO29" s="207"/>
      <c r="FP29" s="207"/>
      <c r="FQ29" s="207"/>
      <c r="FR29" s="207"/>
      <c r="FS29" s="207"/>
      <c r="FT29" s="207"/>
      <c r="FU29" s="207"/>
      <c r="FV29" s="207"/>
      <c r="FW29" s="207"/>
      <c r="FX29" s="207"/>
      <c r="FY29" s="207"/>
      <c r="FZ29" s="207"/>
    </row>
    <row r="30" spans="1:182" s="423" customFormat="1" ht="15">
      <c r="A30" s="126" t="s">
        <v>4246</v>
      </c>
      <c r="B30" s="126" t="s">
        <v>4246</v>
      </c>
      <c r="C30" s="127">
        <v>0</v>
      </c>
      <c r="D30" s="258">
        <v>0</v>
      </c>
      <c r="E30" s="258">
        <v>0</v>
      </c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2"/>
      <c r="CJ30" s="422"/>
      <c r="CK30" s="422"/>
      <c r="CL30" s="422"/>
      <c r="CM30" s="422"/>
      <c r="CN30" s="422"/>
      <c r="CO30" s="422"/>
      <c r="CP30" s="422"/>
      <c r="CQ30" s="422"/>
      <c r="CR30" s="422"/>
      <c r="CS30" s="422"/>
      <c r="CT30" s="422"/>
      <c r="CU30" s="422"/>
      <c r="CV30" s="422"/>
      <c r="CW30" s="422"/>
      <c r="CX30" s="422"/>
      <c r="CY30" s="422"/>
      <c r="CZ30" s="422"/>
      <c r="DA30" s="422"/>
      <c r="DB30" s="422"/>
      <c r="DC30" s="422"/>
      <c r="DD30" s="422"/>
      <c r="DE30" s="422"/>
      <c r="DF30" s="422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22"/>
      <c r="DW30" s="422"/>
      <c r="DX30" s="422"/>
      <c r="DY30" s="422"/>
      <c r="DZ30" s="422"/>
      <c r="EA30" s="422"/>
      <c r="EB30" s="422"/>
      <c r="EC30" s="422"/>
      <c r="ED30" s="422"/>
      <c r="EE30" s="422"/>
      <c r="EF30" s="422"/>
      <c r="EG30" s="422"/>
      <c r="EH30" s="422"/>
      <c r="EI30" s="422"/>
      <c r="EJ30" s="422"/>
      <c r="EK30" s="422"/>
      <c r="EL30" s="422"/>
      <c r="EM30" s="422"/>
      <c r="EN30" s="422"/>
      <c r="EO30" s="422"/>
      <c r="EP30" s="422"/>
      <c r="EQ30" s="422"/>
      <c r="ER30" s="422"/>
      <c r="ES30" s="422"/>
      <c r="ET30" s="422"/>
      <c r="EU30" s="422"/>
      <c r="EV30" s="422"/>
      <c r="EW30" s="422"/>
      <c r="EX30" s="422"/>
      <c r="EY30" s="422"/>
      <c r="EZ30" s="422"/>
      <c r="FA30" s="422"/>
      <c r="FB30" s="422"/>
      <c r="FC30" s="422"/>
      <c r="FD30" s="422"/>
      <c r="FE30" s="422"/>
      <c r="FF30" s="422"/>
      <c r="FG30" s="422"/>
      <c r="FH30" s="422"/>
      <c r="FI30" s="422"/>
      <c r="FJ30" s="422"/>
      <c r="FK30" s="422"/>
      <c r="FL30" s="422"/>
      <c r="FM30" s="422"/>
      <c r="FN30" s="422"/>
      <c r="FO30" s="422"/>
      <c r="FP30" s="422"/>
      <c r="FQ30" s="422"/>
      <c r="FR30" s="422"/>
      <c r="FS30" s="422"/>
      <c r="FT30" s="422"/>
      <c r="FU30" s="422"/>
      <c r="FV30" s="422"/>
      <c r="FW30" s="422"/>
      <c r="FX30" s="422"/>
      <c r="FY30" s="422"/>
      <c r="FZ30" s="422"/>
    </row>
    <row r="31" spans="1:182" s="374" customFormat="1" ht="15">
      <c r="A31" s="389"/>
      <c r="B31" s="598" t="s">
        <v>4244</v>
      </c>
      <c r="C31" s="599">
        <f>SUM(C30)</f>
        <v>0</v>
      </c>
      <c r="D31" s="593"/>
      <c r="E31" s="593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207"/>
      <c r="BN31" s="207"/>
      <c r="BO31" s="207"/>
      <c r="BP31" s="207"/>
      <c r="BQ31" s="207"/>
      <c r="BR31" s="207"/>
      <c r="BS31" s="207"/>
      <c r="BT31" s="207"/>
      <c r="BU31" s="207"/>
      <c r="BV31" s="207"/>
      <c r="BW31" s="207"/>
      <c r="BX31" s="207"/>
      <c r="BY31" s="207"/>
      <c r="BZ31" s="207"/>
      <c r="CA31" s="207"/>
      <c r="CB31" s="207"/>
      <c r="CC31" s="207"/>
      <c r="CD31" s="207"/>
      <c r="CE31" s="207"/>
      <c r="CF31" s="207"/>
      <c r="CG31" s="207"/>
      <c r="CH31" s="207"/>
      <c r="CI31" s="207"/>
      <c r="CJ31" s="207"/>
      <c r="CK31" s="207"/>
      <c r="CL31" s="207"/>
      <c r="CM31" s="207"/>
      <c r="CN31" s="207"/>
      <c r="CO31" s="207"/>
      <c r="CP31" s="207"/>
      <c r="CQ31" s="207"/>
      <c r="CR31" s="207"/>
      <c r="CS31" s="207"/>
      <c r="CT31" s="207"/>
      <c r="CU31" s="207"/>
      <c r="CV31" s="207"/>
      <c r="CW31" s="207"/>
      <c r="CX31" s="207"/>
      <c r="CY31" s="207"/>
      <c r="CZ31" s="207"/>
      <c r="DA31" s="207"/>
      <c r="DB31" s="207"/>
      <c r="DC31" s="207"/>
      <c r="DD31" s="207"/>
      <c r="DE31" s="207"/>
      <c r="DF31" s="207"/>
      <c r="DG31" s="207"/>
      <c r="DH31" s="207"/>
      <c r="DI31" s="207"/>
      <c r="DJ31" s="207"/>
      <c r="DK31" s="207"/>
      <c r="DL31" s="207"/>
      <c r="DM31" s="207"/>
      <c r="DN31" s="207"/>
      <c r="DO31" s="207"/>
      <c r="DP31" s="207"/>
      <c r="DQ31" s="207"/>
      <c r="DR31" s="207"/>
      <c r="DS31" s="207"/>
      <c r="DT31" s="207"/>
      <c r="DU31" s="207"/>
      <c r="DV31" s="207"/>
      <c r="DW31" s="207"/>
      <c r="DX31" s="207"/>
      <c r="DY31" s="207"/>
      <c r="DZ31" s="207"/>
      <c r="EA31" s="207"/>
      <c r="EB31" s="207"/>
      <c r="EC31" s="207"/>
      <c r="ED31" s="207"/>
      <c r="EE31" s="207"/>
      <c r="EF31" s="207"/>
      <c r="EG31" s="207"/>
      <c r="EH31" s="207"/>
      <c r="EI31" s="207"/>
      <c r="EJ31" s="207"/>
      <c r="EK31" s="207"/>
      <c r="EL31" s="207"/>
      <c r="EM31" s="207"/>
      <c r="EN31" s="207"/>
      <c r="EO31" s="207"/>
      <c r="EP31" s="207"/>
      <c r="EQ31" s="207"/>
      <c r="ER31" s="207"/>
      <c r="ES31" s="207"/>
      <c r="ET31" s="207"/>
      <c r="EU31" s="207"/>
      <c r="EV31" s="207"/>
      <c r="EW31" s="207"/>
      <c r="EX31" s="207"/>
      <c r="EY31" s="207"/>
      <c r="EZ31" s="207"/>
      <c r="FA31" s="207"/>
      <c r="FB31" s="207"/>
      <c r="FC31" s="207"/>
      <c r="FD31" s="207"/>
      <c r="FE31" s="207"/>
      <c r="FF31" s="207"/>
      <c r="FG31" s="207"/>
      <c r="FH31" s="207"/>
      <c r="FI31" s="207"/>
      <c r="FJ31" s="207"/>
      <c r="FK31" s="207"/>
      <c r="FL31" s="207"/>
      <c r="FM31" s="207"/>
      <c r="FN31" s="207"/>
      <c r="FO31" s="207"/>
      <c r="FP31" s="207"/>
      <c r="FQ31" s="207"/>
      <c r="FR31" s="207"/>
      <c r="FS31" s="207"/>
      <c r="FT31" s="207"/>
      <c r="FU31" s="207"/>
      <c r="FV31" s="207"/>
      <c r="FW31" s="207"/>
      <c r="FX31" s="207"/>
      <c r="FY31" s="207"/>
      <c r="FZ31" s="207"/>
    </row>
    <row r="32" spans="1:182" s="159" customFormat="1" ht="15">
      <c r="A32" s="325"/>
      <c r="B32" s="180"/>
      <c r="C32" s="359"/>
      <c r="D32" s="183"/>
      <c r="E32" s="183"/>
    </row>
    <row r="33" spans="1:182" s="374" customFormat="1" ht="15">
      <c r="A33" s="542"/>
      <c r="B33" s="543"/>
      <c r="C33" s="542"/>
      <c r="D33" s="538"/>
      <c r="E33" s="538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207"/>
      <c r="BN33" s="207"/>
      <c r="BO33" s="207"/>
      <c r="BP33" s="207"/>
      <c r="BQ33" s="207"/>
      <c r="BR33" s="207"/>
      <c r="BS33" s="207"/>
      <c r="BT33" s="207"/>
      <c r="BU33" s="207"/>
      <c r="BV33" s="207"/>
      <c r="BW33" s="207"/>
      <c r="BX33" s="207"/>
      <c r="BY33" s="207"/>
      <c r="BZ33" s="207"/>
      <c r="CA33" s="207"/>
      <c r="CB33" s="207"/>
      <c r="CC33" s="207"/>
      <c r="CD33" s="207"/>
      <c r="CE33" s="207"/>
      <c r="CF33" s="207"/>
      <c r="CG33" s="207"/>
      <c r="CH33" s="207"/>
      <c r="CI33" s="207"/>
      <c r="CJ33" s="207"/>
      <c r="CK33" s="207"/>
      <c r="CL33" s="207"/>
      <c r="CM33" s="207"/>
      <c r="CN33" s="207"/>
      <c r="CO33" s="207"/>
      <c r="CP33" s="207"/>
      <c r="CQ33" s="207"/>
      <c r="CR33" s="207"/>
      <c r="CS33" s="207"/>
      <c r="CT33" s="207"/>
      <c r="CU33" s="207"/>
      <c r="CV33" s="207"/>
      <c r="CW33" s="207"/>
      <c r="CX33" s="207"/>
      <c r="CY33" s="207"/>
      <c r="CZ33" s="207"/>
      <c r="DA33" s="207"/>
      <c r="DB33" s="207"/>
      <c r="DC33" s="207"/>
      <c r="DD33" s="207"/>
      <c r="DE33" s="207"/>
      <c r="DF33" s="207"/>
      <c r="DG33" s="207"/>
      <c r="DH33" s="207"/>
      <c r="DI33" s="207"/>
      <c r="DJ33" s="207"/>
      <c r="DK33" s="207"/>
      <c r="DL33" s="207"/>
      <c r="DM33" s="207"/>
      <c r="DN33" s="207"/>
      <c r="DO33" s="207"/>
      <c r="DP33" s="207"/>
      <c r="DQ33" s="207"/>
      <c r="DR33" s="207"/>
      <c r="DS33" s="207"/>
      <c r="DT33" s="207"/>
      <c r="DU33" s="207"/>
      <c r="DV33" s="207"/>
      <c r="DW33" s="207"/>
      <c r="DX33" s="207"/>
      <c r="DY33" s="207"/>
      <c r="DZ33" s="207"/>
      <c r="EA33" s="207"/>
      <c r="EB33" s="207"/>
      <c r="EC33" s="207"/>
      <c r="ED33" s="207"/>
      <c r="EE33" s="207"/>
      <c r="EF33" s="207"/>
      <c r="EG33" s="207"/>
      <c r="EH33" s="207"/>
      <c r="EI33" s="207"/>
      <c r="EJ33" s="207"/>
      <c r="EK33" s="207"/>
      <c r="EL33" s="207"/>
      <c r="EM33" s="207"/>
      <c r="EN33" s="207"/>
      <c r="EO33" s="207"/>
      <c r="EP33" s="207"/>
      <c r="EQ33" s="207"/>
      <c r="ER33" s="207"/>
      <c r="ES33" s="207"/>
      <c r="ET33" s="207"/>
      <c r="EU33" s="207"/>
      <c r="EV33" s="207"/>
      <c r="EW33" s="207"/>
      <c r="EX33" s="207"/>
      <c r="EY33" s="207"/>
      <c r="EZ33" s="207"/>
      <c r="FA33" s="207"/>
      <c r="FB33" s="207"/>
      <c r="FC33" s="207"/>
      <c r="FD33" s="207"/>
      <c r="FE33" s="207"/>
      <c r="FF33" s="207"/>
      <c r="FG33" s="207"/>
      <c r="FH33" s="207"/>
      <c r="FI33" s="207"/>
      <c r="FJ33" s="207"/>
      <c r="FK33" s="207"/>
      <c r="FL33" s="207"/>
      <c r="FM33" s="207"/>
      <c r="FN33" s="207"/>
      <c r="FO33" s="207"/>
      <c r="FP33" s="207"/>
      <c r="FQ33" s="207"/>
      <c r="FR33" s="207"/>
      <c r="FS33" s="207"/>
      <c r="FT33" s="207"/>
      <c r="FU33" s="207"/>
      <c r="FV33" s="207"/>
      <c r="FW33" s="207"/>
      <c r="FX33" s="207"/>
      <c r="FY33" s="207"/>
      <c r="FZ33" s="207"/>
    </row>
    <row r="34" spans="1:182" s="374" customFormat="1" ht="15">
      <c r="A34" s="1277" t="s">
        <v>4104</v>
      </c>
      <c r="B34" s="1277" t="s">
        <v>4103</v>
      </c>
      <c r="C34" s="597"/>
      <c r="D34" s="593"/>
      <c r="E34" s="593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07"/>
      <c r="BP34" s="207"/>
      <c r="BQ34" s="207"/>
      <c r="BR34" s="207"/>
      <c r="BS34" s="207"/>
      <c r="BT34" s="207"/>
      <c r="BU34" s="207"/>
      <c r="BV34" s="207"/>
      <c r="BW34" s="207"/>
      <c r="BX34" s="207"/>
      <c r="BY34" s="207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7"/>
      <c r="CL34" s="207"/>
      <c r="CM34" s="207"/>
      <c r="CN34" s="207"/>
      <c r="CO34" s="207"/>
      <c r="CP34" s="207"/>
      <c r="CQ34" s="207"/>
      <c r="CR34" s="207"/>
      <c r="CS34" s="207"/>
      <c r="CT34" s="207"/>
      <c r="CU34" s="207"/>
      <c r="CV34" s="207"/>
      <c r="CW34" s="207"/>
      <c r="CX34" s="207"/>
      <c r="CY34" s="207"/>
      <c r="CZ34" s="207"/>
      <c r="DA34" s="207"/>
      <c r="DB34" s="207"/>
      <c r="DC34" s="207"/>
      <c r="DD34" s="207"/>
      <c r="DE34" s="207"/>
      <c r="DF34" s="207"/>
      <c r="DG34" s="207"/>
      <c r="DH34" s="207"/>
      <c r="DI34" s="207"/>
      <c r="DJ34" s="207"/>
      <c r="DK34" s="207"/>
      <c r="DL34" s="207"/>
      <c r="DM34" s="207"/>
      <c r="DN34" s="207"/>
      <c r="DO34" s="207"/>
      <c r="DP34" s="207"/>
      <c r="DQ34" s="207"/>
      <c r="DR34" s="207"/>
      <c r="DS34" s="207"/>
      <c r="DT34" s="207"/>
      <c r="DU34" s="207"/>
      <c r="DV34" s="207"/>
      <c r="DW34" s="207"/>
      <c r="DX34" s="207"/>
      <c r="DY34" s="207"/>
      <c r="DZ34" s="207"/>
      <c r="EA34" s="207"/>
      <c r="EB34" s="207"/>
      <c r="EC34" s="207"/>
      <c r="ED34" s="207"/>
      <c r="EE34" s="207"/>
      <c r="EF34" s="207"/>
      <c r="EG34" s="207"/>
      <c r="EH34" s="207"/>
      <c r="EI34" s="207"/>
      <c r="EJ34" s="207"/>
      <c r="EK34" s="207"/>
      <c r="EL34" s="207"/>
      <c r="EM34" s="207"/>
      <c r="EN34" s="207"/>
      <c r="EO34" s="207"/>
      <c r="EP34" s="207"/>
      <c r="EQ34" s="207"/>
      <c r="ER34" s="207"/>
      <c r="ES34" s="207"/>
      <c r="ET34" s="207"/>
      <c r="EU34" s="207"/>
      <c r="EV34" s="207"/>
      <c r="EW34" s="207"/>
      <c r="EX34" s="207"/>
      <c r="EY34" s="207"/>
      <c r="EZ34" s="207"/>
      <c r="FA34" s="207"/>
      <c r="FB34" s="207"/>
      <c r="FC34" s="207"/>
      <c r="FD34" s="207"/>
      <c r="FE34" s="207"/>
      <c r="FF34" s="207"/>
      <c r="FG34" s="207"/>
      <c r="FH34" s="207"/>
      <c r="FI34" s="207"/>
      <c r="FJ34" s="207"/>
      <c r="FK34" s="207"/>
      <c r="FL34" s="207"/>
      <c r="FM34" s="207"/>
      <c r="FN34" s="207"/>
      <c r="FO34" s="207"/>
      <c r="FP34" s="207"/>
      <c r="FQ34" s="207"/>
      <c r="FR34" s="207"/>
      <c r="FS34" s="207"/>
      <c r="FT34" s="207"/>
      <c r="FU34" s="207"/>
      <c r="FV34" s="207"/>
      <c r="FW34" s="207"/>
      <c r="FX34" s="207"/>
      <c r="FY34" s="207"/>
      <c r="FZ34" s="207"/>
    </row>
    <row r="35" spans="1:182" s="374" customFormat="1" ht="15">
      <c r="A35" s="154" t="s">
        <v>4246</v>
      </c>
      <c r="B35" s="154" t="s">
        <v>4246</v>
      </c>
      <c r="C35" s="202">
        <v>0</v>
      </c>
      <c r="D35" s="146">
        <v>0</v>
      </c>
      <c r="E35" s="146">
        <v>0</v>
      </c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  <c r="CR35" s="207"/>
      <c r="CS35" s="207"/>
      <c r="CT35" s="207"/>
      <c r="CU35" s="207"/>
      <c r="CV35" s="207"/>
      <c r="CW35" s="207"/>
      <c r="CX35" s="207"/>
      <c r="CY35" s="207"/>
      <c r="CZ35" s="207"/>
      <c r="DA35" s="207"/>
      <c r="DB35" s="207"/>
      <c r="DC35" s="207"/>
      <c r="DD35" s="207"/>
      <c r="DE35" s="207"/>
      <c r="DF35" s="207"/>
      <c r="DG35" s="207"/>
      <c r="DH35" s="207"/>
      <c r="DI35" s="207"/>
      <c r="DJ35" s="207"/>
      <c r="DK35" s="207"/>
      <c r="DL35" s="207"/>
      <c r="DM35" s="207"/>
      <c r="DN35" s="207"/>
      <c r="DO35" s="207"/>
      <c r="DP35" s="207"/>
      <c r="DQ35" s="207"/>
      <c r="DR35" s="207"/>
      <c r="DS35" s="207"/>
      <c r="DT35" s="207"/>
      <c r="DU35" s="207"/>
      <c r="DV35" s="207"/>
      <c r="DW35" s="207"/>
      <c r="DX35" s="207"/>
      <c r="DY35" s="207"/>
      <c r="DZ35" s="207"/>
      <c r="EA35" s="207"/>
      <c r="EB35" s="207"/>
      <c r="EC35" s="207"/>
      <c r="ED35" s="207"/>
      <c r="EE35" s="207"/>
      <c r="EF35" s="207"/>
      <c r="EG35" s="207"/>
      <c r="EH35" s="207"/>
      <c r="EI35" s="207"/>
      <c r="EJ35" s="207"/>
      <c r="EK35" s="207"/>
      <c r="EL35" s="207"/>
      <c r="EM35" s="207"/>
      <c r="EN35" s="207"/>
      <c r="EO35" s="207"/>
      <c r="EP35" s="207"/>
      <c r="EQ35" s="207"/>
      <c r="ER35" s="207"/>
      <c r="ES35" s="207"/>
      <c r="ET35" s="207"/>
      <c r="EU35" s="207"/>
      <c r="EV35" s="207"/>
      <c r="EW35" s="207"/>
      <c r="EX35" s="207"/>
      <c r="EY35" s="207"/>
      <c r="EZ35" s="207"/>
      <c r="FA35" s="207"/>
      <c r="FB35" s="207"/>
      <c r="FC35" s="207"/>
      <c r="FD35" s="207"/>
      <c r="FE35" s="207"/>
      <c r="FF35" s="207"/>
      <c r="FG35" s="207"/>
      <c r="FH35" s="207"/>
      <c r="FI35" s="207"/>
      <c r="FJ35" s="207"/>
      <c r="FK35" s="207"/>
      <c r="FL35" s="207"/>
      <c r="FM35" s="207"/>
      <c r="FN35" s="207"/>
      <c r="FO35" s="207"/>
      <c r="FP35" s="207"/>
      <c r="FQ35" s="207"/>
      <c r="FR35" s="207"/>
      <c r="FS35" s="207"/>
      <c r="FT35" s="207"/>
      <c r="FU35" s="207"/>
      <c r="FV35" s="207"/>
      <c r="FW35" s="207"/>
      <c r="FX35" s="207"/>
      <c r="FY35" s="207"/>
      <c r="FZ35" s="207"/>
    </row>
    <row r="36" spans="1:182" s="374" customFormat="1" ht="15">
      <c r="A36" s="389"/>
      <c r="B36" s="598" t="s">
        <v>4247</v>
      </c>
      <c r="C36" s="599">
        <f>SUM(C35)</f>
        <v>0</v>
      </c>
      <c r="D36" s="593"/>
      <c r="E36" s="593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  <c r="ER36" s="207"/>
      <c r="ES36" s="207"/>
      <c r="ET36" s="207"/>
      <c r="EU36" s="207"/>
      <c r="EV36" s="207"/>
      <c r="EW36" s="207"/>
      <c r="EX36" s="207"/>
      <c r="EY36" s="207"/>
      <c r="EZ36" s="207"/>
      <c r="FA36" s="207"/>
      <c r="FB36" s="207"/>
      <c r="FC36" s="207"/>
      <c r="FD36" s="207"/>
      <c r="FE36" s="207"/>
      <c r="FF36" s="207"/>
      <c r="FG36" s="207"/>
      <c r="FH36" s="207"/>
      <c r="FI36" s="207"/>
      <c r="FJ36" s="207"/>
      <c r="FK36" s="207"/>
      <c r="FL36" s="207"/>
      <c r="FM36" s="207"/>
      <c r="FN36" s="207"/>
      <c r="FO36" s="207"/>
      <c r="FP36" s="207"/>
      <c r="FQ36" s="207"/>
      <c r="FR36" s="207"/>
      <c r="FS36" s="207"/>
      <c r="FT36" s="207"/>
      <c r="FU36" s="207"/>
      <c r="FV36" s="207"/>
      <c r="FW36" s="207"/>
      <c r="FX36" s="207"/>
      <c r="FY36" s="207"/>
      <c r="FZ36" s="207"/>
    </row>
    <row r="37" spans="1:182" s="159" customFormat="1" ht="15">
      <c r="A37" s="325"/>
      <c r="B37" s="180"/>
      <c r="C37" s="359"/>
      <c r="D37" s="183"/>
      <c r="E37" s="183"/>
    </row>
    <row r="38" spans="1:182" s="159" customFormat="1" ht="15">
      <c r="A38" s="325"/>
      <c r="B38" s="194" t="s">
        <v>4105</v>
      </c>
      <c r="C38" s="195">
        <f>SUM(C31,C26,C36)</f>
        <v>40</v>
      </c>
      <c r="D38" s="183"/>
      <c r="E38" s="183"/>
    </row>
    <row r="39" spans="1:182" s="159" customFormat="1" ht="15">
      <c r="A39" s="325"/>
      <c r="B39" s="180"/>
      <c r="C39" s="359"/>
      <c r="D39" s="183"/>
      <c r="E39" s="183"/>
    </row>
    <row r="40" spans="1:182" s="374" customFormat="1" ht="15">
      <c r="A40" s="137"/>
      <c r="B40" s="137"/>
      <c r="C40" s="594"/>
      <c r="D40" s="593"/>
      <c r="E40" s="593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207"/>
      <c r="BN40" s="207"/>
      <c r="BO40" s="207"/>
      <c r="BP40" s="207"/>
      <c r="BQ40" s="207"/>
      <c r="BR40" s="207"/>
      <c r="BS40" s="207"/>
      <c r="BT40" s="207"/>
      <c r="BU40" s="207"/>
      <c r="BV40" s="207"/>
      <c r="BW40" s="207"/>
      <c r="BX40" s="207"/>
      <c r="BY40" s="207"/>
      <c r="BZ40" s="207"/>
      <c r="CA40" s="207"/>
      <c r="CB40" s="207"/>
      <c r="CC40" s="207"/>
      <c r="CD40" s="207"/>
      <c r="CE40" s="207"/>
      <c r="CF40" s="207"/>
      <c r="CG40" s="207"/>
      <c r="CH40" s="207"/>
      <c r="CI40" s="207"/>
      <c r="CJ40" s="207"/>
      <c r="CK40" s="207"/>
      <c r="CL40" s="207"/>
      <c r="CM40" s="207"/>
      <c r="CN40" s="207"/>
      <c r="CO40" s="207"/>
      <c r="CP40" s="207"/>
      <c r="CQ40" s="207"/>
      <c r="CR40" s="207"/>
      <c r="CS40" s="207"/>
      <c r="CT40" s="207"/>
      <c r="CU40" s="207"/>
      <c r="CV40" s="207"/>
      <c r="CW40" s="207"/>
      <c r="CX40" s="207"/>
      <c r="CY40" s="207"/>
      <c r="CZ40" s="207"/>
      <c r="DA40" s="207"/>
      <c r="DB40" s="207"/>
      <c r="DC40" s="207"/>
      <c r="DD40" s="207"/>
      <c r="DE40" s="207"/>
      <c r="DF40" s="207"/>
      <c r="DG40" s="207"/>
      <c r="DH40" s="207"/>
      <c r="DI40" s="207"/>
      <c r="DJ40" s="207"/>
      <c r="DK40" s="207"/>
      <c r="DL40" s="207"/>
      <c r="DM40" s="207"/>
      <c r="DN40" s="207"/>
      <c r="DO40" s="207"/>
      <c r="DP40" s="207"/>
      <c r="DQ40" s="207"/>
      <c r="DR40" s="207"/>
      <c r="DS40" s="207"/>
      <c r="DT40" s="207"/>
      <c r="DU40" s="207"/>
      <c r="DV40" s="207"/>
      <c r="DW40" s="207"/>
      <c r="DX40" s="207"/>
      <c r="DY40" s="207"/>
      <c r="DZ40" s="207"/>
      <c r="EA40" s="207"/>
      <c r="EB40" s="207"/>
      <c r="EC40" s="207"/>
      <c r="ED40" s="207"/>
      <c r="EE40" s="207"/>
      <c r="EF40" s="207"/>
      <c r="EG40" s="207"/>
      <c r="EH40" s="207"/>
      <c r="EI40" s="207"/>
      <c r="EJ40" s="207"/>
      <c r="EK40" s="207"/>
      <c r="EL40" s="207"/>
      <c r="EM40" s="207"/>
      <c r="EN40" s="207"/>
      <c r="EO40" s="207"/>
      <c r="EP40" s="207"/>
      <c r="EQ40" s="207"/>
      <c r="ER40" s="207"/>
      <c r="ES40" s="207"/>
      <c r="ET40" s="207"/>
      <c r="EU40" s="207"/>
      <c r="EV40" s="207"/>
      <c r="EW40" s="207"/>
      <c r="EX40" s="207"/>
      <c r="EY40" s="207"/>
      <c r="EZ40" s="207"/>
      <c r="FA40" s="207"/>
      <c r="FB40" s="207"/>
      <c r="FC40" s="207"/>
      <c r="FD40" s="207"/>
      <c r="FE40" s="207"/>
      <c r="FF40" s="207"/>
      <c r="FG40" s="207"/>
      <c r="FH40" s="207"/>
      <c r="FI40" s="207"/>
      <c r="FJ40" s="207"/>
      <c r="FK40" s="207"/>
      <c r="FL40" s="207"/>
      <c r="FM40" s="207"/>
      <c r="FN40" s="207"/>
      <c r="FO40" s="207"/>
      <c r="FP40" s="207"/>
      <c r="FQ40" s="207"/>
      <c r="FR40" s="207"/>
      <c r="FS40" s="207"/>
      <c r="FT40" s="207"/>
      <c r="FU40" s="207"/>
      <c r="FV40" s="207"/>
      <c r="FW40" s="207"/>
      <c r="FX40" s="207"/>
      <c r="FY40" s="207"/>
      <c r="FZ40" s="207"/>
    </row>
    <row r="41" spans="1:182" s="374" customFormat="1" ht="15">
      <c r="A41" s="1279" t="s">
        <v>4101</v>
      </c>
      <c r="B41" s="1279"/>
      <c r="C41" s="594"/>
      <c r="D41" s="593"/>
      <c r="E41" s="593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207"/>
      <c r="BN41" s="207"/>
      <c r="BO41" s="207"/>
      <c r="BP41" s="207"/>
      <c r="BQ41" s="207"/>
      <c r="BR41" s="207"/>
      <c r="BS41" s="207"/>
      <c r="BT41" s="207"/>
      <c r="BU41" s="207"/>
      <c r="BV41" s="207"/>
      <c r="BW41" s="207"/>
      <c r="BX41" s="207"/>
      <c r="BY41" s="207"/>
      <c r="BZ41" s="207"/>
      <c r="CA41" s="207"/>
      <c r="CB41" s="207"/>
      <c r="CC41" s="207"/>
      <c r="CD41" s="207"/>
      <c r="CE41" s="207"/>
      <c r="CF41" s="207"/>
      <c r="CG41" s="207"/>
      <c r="CH41" s="207"/>
      <c r="CI41" s="207"/>
      <c r="CJ41" s="207"/>
      <c r="CK41" s="207"/>
      <c r="CL41" s="207"/>
      <c r="CM41" s="207"/>
      <c r="CN41" s="207"/>
      <c r="CO41" s="207"/>
      <c r="CP41" s="207"/>
      <c r="CQ41" s="207"/>
      <c r="CR41" s="207"/>
      <c r="CS41" s="207"/>
      <c r="CT41" s="207"/>
      <c r="CU41" s="207"/>
      <c r="CV41" s="207"/>
      <c r="CW41" s="207"/>
      <c r="CX41" s="207"/>
      <c r="CY41" s="207"/>
      <c r="CZ41" s="207"/>
      <c r="DA41" s="207"/>
      <c r="DB41" s="207"/>
      <c r="DC41" s="207"/>
      <c r="DD41" s="207"/>
      <c r="DE41" s="207"/>
      <c r="DF41" s="207"/>
      <c r="DG41" s="207"/>
      <c r="DH41" s="207"/>
      <c r="DI41" s="207"/>
      <c r="DJ41" s="207"/>
      <c r="DK41" s="207"/>
      <c r="DL41" s="207"/>
      <c r="DM41" s="207"/>
      <c r="DN41" s="207"/>
      <c r="DO41" s="207"/>
      <c r="DP41" s="207"/>
      <c r="DQ41" s="207"/>
      <c r="DR41" s="207"/>
      <c r="DS41" s="207"/>
      <c r="DT41" s="207"/>
      <c r="DU41" s="207"/>
      <c r="DV41" s="207"/>
      <c r="DW41" s="207"/>
      <c r="DX41" s="207"/>
      <c r="DY41" s="207"/>
      <c r="DZ41" s="207"/>
      <c r="EA41" s="207"/>
      <c r="EB41" s="207"/>
      <c r="EC41" s="207"/>
      <c r="ED41" s="207"/>
      <c r="EE41" s="207"/>
      <c r="EF41" s="207"/>
      <c r="EG41" s="207"/>
      <c r="EH41" s="207"/>
      <c r="EI41" s="207"/>
      <c r="EJ41" s="207"/>
      <c r="EK41" s="207"/>
      <c r="EL41" s="207"/>
      <c r="EM41" s="207"/>
      <c r="EN41" s="207"/>
      <c r="EO41" s="207"/>
      <c r="EP41" s="207"/>
      <c r="EQ41" s="207"/>
      <c r="ER41" s="207"/>
      <c r="ES41" s="207"/>
      <c r="ET41" s="207"/>
      <c r="EU41" s="207"/>
      <c r="EV41" s="207"/>
      <c r="EW41" s="207"/>
      <c r="EX41" s="207"/>
      <c r="EY41" s="207"/>
      <c r="EZ41" s="207"/>
      <c r="FA41" s="207"/>
      <c r="FB41" s="207"/>
      <c r="FC41" s="207"/>
      <c r="FD41" s="207"/>
      <c r="FE41" s="207"/>
      <c r="FF41" s="207"/>
      <c r="FG41" s="207"/>
      <c r="FH41" s="207"/>
      <c r="FI41" s="207"/>
      <c r="FJ41" s="207"/>
      <c r="FK41" s="207"/>
      <c r="FL41" s="207"/>
      <c r="FM41" s="207"/>
      <c r="FN41" s="207"/>
      <c r="FO41" s="207"/>
      <c r="FP41" s="207"/>
      <c r="FQ41" s="207"/>
      <c r="FR41" s="207"/>
      <c r="FS41" s="207"/>
      <c r="FT41" s="207"/>
      <c r="FU41" s="207"/>
      <c r="FV41" s="207"/>
      <c r="FW41" s="207"/>
      <c r="FX41" s="207"/>
      <c r="FY41" s="207"/>
      <c r="FZ41" s="207"/>
    </row>
    <row r="42" spans="1:182" s="374" customFormat="1" ht="15">
      <c r="A42" s="1277" t="s">
        <v>4248</v>
      </c>
      <c r="B42" s="1277"/>
      <c r="C42" s="594"/>
      <c r="D42" s="593"/>
      <c r="E42" s="593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7"/>
      <c r="BN42" s="207"/>
      <c r="BO42" s="207"/>
      <c r="BP42" s="207"/>
      <c r="BQ42" s="207"/>
      <c r="BR42" s="207"/>
      <c r="BS42" s="207"/>
      <c r="BT42" s="207"/>
      <c r="BU42" s="207"/>
      <c r="BV42" s="207"/>
      <c r="BW42" s="207"/>
      <c r="BX42" s="207"/>
      <c r="BY42" s="207"/>
      <c r="BZ42" s="207"/>
      <c r="CA42" s="207"/>
      <c r="CB42" s="207"/>
      <c r="CC42" s="207"/>
      <c r="CD42" s="207"/>
      <c r="CE42" s="207"/>
      <c r="CF42" s="207"/>
      <c r="CG42" s="207"/>
      <c r="CH42" s="207"/>
      <c r="CI42" s="207"/>
      <c r="CJ42" s="207"/>
      <c r="CK42" s="207"/>
      <c r="CL42" s="207"/>
      <c r="CM42" s="207"/>
      <c r="CN42" s="207"/>
      <c r="CO42" s="207"/>
      <c r="CP42" s="207"/>
      <c r="CQ42" s="207"/>
      <c r="CR42" s="207"/>
      <c r="CS42" s="207"/>
      <c r="CT42" s="207"/>
      <c r="CU42" s="207"/>
      <c r="CV42" s="207"/>
      <c r="CW42" s="207"/>
      <c r="CX42" s="207"/>
      <c r="CY42" s="207"/>
      <c r="CZ42" s="207"/>
      <c r="DA42" s="207"/>
      <c r="DB42" s="207"/>
      <c r="DC42" s="207"/>
      <c r="DD42" s="207"/>
      <c r="DE42" s="207"/>
      <c r="DF42" s="207"/>
      <c r="DG42" s="207"/>
      <c r="DH42" s="207"/>
      <c r="DI42" s="207"/>
      <c r="DJ42" s="207"/>
      <c r="DK42" s="207"/>
      <c r="DL42" s="207"/>
      <c r="DM42" s="207"/>
      <c r="DN42" s="207"/>
      <c r="DO42" s="207"/>
      <c r="DP42" s="207"/>
      <c r="DQ42" s="207"/>
      <c r="DR42" s="207"/>
      <c r="DS42" s="207"/>
      <c r="DT42" s="207"/>
      <c r="DU42" s="207"/>
      <c r="DV42" s="207"/>
      <c r="DW42" s="207"/>
      <c r="DX42" s="207"/>
      <c r="DY42" s="207"/>
      <c r="DZ42" s="207"/>
      <c r="EA42" s="207"/>
      <c r="EB42" s="207"/>
      <c r="EC42" s="207"/>
      <c r="ED42" s="207"/>
      <c r="EE42" s="207"/>
      <c r="EF42" s="207"/>
      <c r="EG42" s="207"/>
      <c r="EH42" s="207"/>
      <c r="EI42" s="207"/>
      <c r="EJ42" s="207"/>
      <c r="EK42" s="207"/>
      <c r="EL42" s="207"/>
      <c r="EM42" s="207"/>
      <c r="EN42" s="207"/>
      <c r="EO42" s="207"/>
      <c r="EP42" s="207"/>
      <c r="EQ42" s="207"/>
      <c r="ER42" s="207"/>
      <c r="ES42" s="207"/>
      <c r="ET42" s="207"/>
      <c r="EU42" s="207"/>
      <c r="EV42" s="207"/>
      <c r="EW42" s="207"/>
      <c r="EX42" s="207"/>
      <c r="EY42" s="207"/>
      <c r="EZ42" s="207"/>
      <c r="FA42" s="207"/>
      <c r="FB42" s="207"/>
      <c r="FC42" s="207"/>
      <c r="FD42" s="207"/>
      <c r="FE42" s="207"/>
      <c r="FF42" s="207"/>
      <c r="FG42" s="207"/>
      <c r="FH42" s="207"/>
      <c r="FI42" s="207"/>
      <c r="FJ42" s="207"/>
      <c r="FK42" s="207"/>
      <c r="FL42" s="207"/>
      <c r="FM42" s="207"/>
      <c r="FN42" s="207"/>
      <c r="FO42" s="207"/>
      <c r="FP42" s="207"/>
      <c r="FQ42" s="207"/>
      <c r="FR42" s="207"/>
      <c r="FS42" s="207"/>
      <c r="FT42" s="207"/>
      <c r="FU42" s="207"/>
      <c r="FV42" s="207"/>
      <c r="FW42" s="207"/>
      <c r="FX42" s="207"/>
      <c r="FY42" s="207"/>
      <c r="FZ42" s="207"/>
    </row>
    <row r="43" spans="1:182" s="374" customFormat="1" ht="15">
      <c r="A43" s="154" t="s">
        <v>6591</v>
      </c>
      <c r="B43" s="390" t="s">
        <v>4179</v>
      </c>
      <c r="C43" s="202">
        <v>1</v>
      </c>
      <c r="D43" s="146">
        <v>15000</v>
      </c>
      <c r="E43" s="146">
        <v>15000</v>
      </c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7"/>
      <c r="BN43" s="207"/>
      <c r="BO43" s="207"/>
      <c r="BP43" s="207"/>
      <c r="BQ43" s="207"/>
      <c r="BR43" s="207"/>
      <c r="BS43" s="207"/>
      <c r="BT43" s="207"/>
      <c r="BU43" s="207"/>
      <c r="BV43" s="207"/>
      <c r="BW43" s="207"/>
      <c r="BX43" s="207"/>
      <c r="BY43" s="207"/>
      <c r="BZ43" s="207"/>
      <c r="CA43" s="207"/>
      <c r="CB43" s="207"/>
      <c r="CC43" s="207"/>
      <c r="CD43" s="207"/>
      <c r="CE43" s="207"/>
      <c r="CF43" s="207"/>
      <c r="CG43" s="207"/>
      <c r="CH43" s="207"/>
      <c r="CI43" s="207"/>
      <c r="CJ43" s="207"/>
      <c r="CK43" s="207"/>
      <c r="CL43" s="207"/>
      <c r="CM43" s="207"/>
      <c r="CN43" s="207"/>
      <c r="CO43" s="207"/>
      <c r="CP43" s="207"/>
      <c r="CQ43" s="207"/>
      <c r="CR43" s="207"/>
      <c r="CS43" s="207"/>
      <c r="CT43" s="207"/>
      <c r="CU43" s="207"/>
      <c r="CV43" s="207"/>
      <c r="CW43" s="207"/>
      <c r="CX43" s="207"/>
      <c r="CY43" s="207"/>
      <c r="CZ43" s="207"/>
      <c r="DA43" s="207"/>
      <c r="DB43" s="207"/>
      <c r="DC43" s="207"/>
      <c r="DD43" s="207"/>
      <c r="DE43" s="207"/>
      <c r="DF43" s="207"/>
      <c r="DG43" s="207"/>
      <c r="DH43" s="207"/>
      <c r="DI43" s="207"/>
      <c r="DJ43" s="207"/>
      <c r="DK43" s="207"/>
      <c r="DL43" s="207"/>
      <c r="DM43" s="207"/>
      <c r="DN43" s="207"/>
      <c r="DO43" s="207"/>
      <c r="DP43" s="207"/>
      <c r="DQ43" s="207"/>
      <c r="DR43" s="207"/>
      <c r="DS43" s="207"/>
      <c r="DT43" s="207"/>
      <c r="DU43" s="207"/>
      <c r="DV43" s="207"/>
      <c r="DW43" s="207"/>
      <c r="DX43" s="207"/>
      <c r="DY43" s="207"/>
      <c r="DZ43" s="207"/>
      <c r="EA43" s="207"/>
      <c r="EB43" s="207"/>
      <c r="EC43" s="207"/>
      <c r="ED43" s="207"/>
      <c r="EE43" s="207"/>
      <c r="EF43" s="207"/>
      <c r="EG43" s="207"/>
      <c r="EH43" s="207"/>
      <c r="EI43" s="207"/>
      <c r="EJ43" s="207"/>
      <c r="EK43" s="207"/>
      <c r="EL43" s="207"/>
      <c r="EM43" s="207"/>
      <c r="EN43" s="207"/>
      <c r="EO43" s="207"/>
      <c r="EP43" s="207"/>
      <c r="EQ43" s="207"/>
      <c r="ER43" s="207"/>
      <c r="ES43" s="207"/>
      <c r="ET43" s="207"/>
      <c r="EU43" s="207"/>
      <c r="EV43" s="207"/>
      <c r="EW43" s="207"/>
      <c r="EX43" s="207"/>
      <c r="EY43" s="207"/>
      <c r="EZ43" s="207"/>
      <c r="FA43" s="207"/>
      <c r="FB43" s="207"/>
      <c r="FC43" s="207"/>
      <c r="FD43" s="207"/>
      <c r="FE43" s="207"/>
      <c r="FF43" s="207"/>
      <c r="FG43" s="207"/>
      <c r="FH43" s="207"/>
      <c r="FI43" s="207"/>
      <c r="FJ43" s="207"/>
      <c r="FK43" s="207"/>
      <c r="FL43" s="207"/>
      <c r="FM43" s="207"/>
      <c r="FN43" s="207"/>
      <c r="FO43" s="207"/>
      <c r="FP43" s="207"/>
      <c r="FQ43" s="207"/>
      <c r="FR43" s="207"/>
      <c r="FS43" s="207"/>
      <c r="FT43" s="207"/>
      <c r="FU43" s="207"/>
      <c r="FV43" s="207"/>
      <c r="FW43" s="207"/>
      <c r="FX43" s="207"/>
      <c r="FY43" s="207"/>
      <c r="FZ43" s="207"/>
    </row>
    <row r="44" spans="1:182" s="374" customFormat="1" ht="15">
      <c r="A44" s="389"/>
      <c r="B44" s="598" t="s">
        <v>6360</v>
      </c>
      <c r="C44" s="599">
        <f>SUM(C43)</f>
        <v>1</v>
      </c>
      <c r="D44" s="593"/>
      <c r="E44" s="593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7"/>
      <c r="BN44" s="207"/>
      <c r="BO44" s="207"/>
      <c r="BP44" s="207"/>
      <c r="BQ44" s="207"/>
      <c r="BR44" s="207"/>
      <c r="BS44" s="207"/>
      <c r="BT44" s="207"/>
      <c r="BU44" s="207"/>
      <c r="BV44" s="207"/>
      <c r="BW44" s="207"/>
      <c r="BX44" s="207"/>
      <c r="BY44" s="207"/>
      <c r="BZ44" s="207"/>
      <c r="CA44" s="207"/>
      <c r="CB44" s="207"/>
      <c r="CC44" s="207"/>
      <c r="CD44" s="207"/>
      <c r="CE44" s="207"/>
      <c r="CF44" s="207"/>
      <c r="CG44" s="207"/>
      <c r="CH44" s="207"/>
      <c r="CI44" s="207"/>
      <c r="CJ44" s="207"/>
      <c r="CK44" s="207"/>
      <c r="CL44" s="207"/>
      <c r="CM44" s="207"/>
      <c r="CN44" s="207"/>
      <c r="CO44" s="207"/>
      <c r="CP44" s="207"/>
      <c r="CQ44" s="207"/>
      <c r="CR44" s="207"/>
      <c r="CS44" s="207"/>
      <c r="CT44" s="207"/>
      <c r="CU44" s="207"/>
      <c r="CV44" s="207"/>
      <c r="CW44" s="207"/>
      <c r="CX44" s="207"/>
      <c r="CY44" s="207"/>
      <c r="CZ44" s="207"/>
      <c r="DA44" s="207"/>
      <c r="DB44" s="207"/>
      <c r="DC44" s="207"/>
      <c r="DD44" s="207"/>
      <c r="DE44" s="207"/>
      <c r="DF44" s="207"/>
      <c r="DG44" s="207"/>
      <c r="DH44" s="207"/>
      <c r="DI44" s="207"/>
      <c r="DJ44" s="207"/>
      <c r="DK44" s="207"/>
      <c r="DL44" s="207"/>
      <c r="DM44" s="207"/>
      <c r="DN44" s="207"/>
      <c r="DO44" s="207"/>
      <c r="DP44" s="207"/>
      <c r="DQ44" s="207"/>
      <c r="DR44" s="207"/>
      <c r="DS44" s="207"/>
      <c r="DT44" s="207"/>
      <c r="DU44" s="207"/>
      <c r="DV44" s="207"/>
      <c r="DW44" s="207"/>
      <c r="DX44" s="207"/>
      <c r="DY44" s="207"/>
      <c r="DZ44" s="207"/>
      <c r="EA44" s="207"/>
      <c r="EB44" s="207"/>
      <c r="EC44" s="207"/>
      <c r="ED44" s="207"/>
      <c r="EE44" s="207"/>
      <c r="EF44" s="207"/>
      <c r="EG44" s="207"/>
      <c r="EH44" s="207"/>
      <c r="EI44" s="207"/>
      <c r="EJ44" s="207"/>
      <c r="EK44" s="207"/>
      <c r="EL44" s="207"/>
      <c r="EM44" s="207"/>
      <c r="EN44" s="207"/>
      <c r="EO44" s="207"/>
      <c r="EP44" s="207"/>
      <c r="EQ44" s="207"/>
      <c r="ER44" s="207"/>
      <c r="ES44" s="207"/>
      <c r="ET44" s="207"/>
      <c r="EU44" s="207"/>
      <c r="EV44" s="207"/>
      <c r="EW44" s="207"/>
      <c r="EX44" s="207"/>
      <c r="EY44" s="207"/>
      <c r="EZ44" s="207"/>
      <c r="FA44" s="207"/>
      <c r="FB44" s="207"/>
      <c r="FC44" s="207"/>
      <c r="FD44" s="207"/>
      <c r="FE44" s="207"/>
      <c r="FF44" s="207"/>
      <c r="FG44" s="207"/>
      <c r="FH44" s="207"/>
      <c r="FI44" s="207"/>
      <c r="FJ44" s="207"/>
      <c r="FK44" s="207"/>
      <c r="FL44" s="207"/>
      <c r="FM44" s="207"/>
      <c r="FN44" s="207"/>
      <c r="FO44" s="207"/>
      <c r="FP44" s="207"/>
      <c r="FQ44" s="207"/>
      <c r="FR44" s="207"/>
      <c r="FS44" s="207"/>
      <c r="FT44" s="207"/>
      <c r="FU44" s="207"/>
      <c r="FV44" s="207"/>
      <c r="FW44" s="207"/>
      <c r="FX44" s="207"/>
      <c r="FY44" s="207"/>
      <c r="FZ44" s="207"/>
    </row>
    <row r="45" spans="1:182" s="374" customFormat="1" ht="15">
      <c r="A45" s="137"/>
      <c r="B45" s="137"/>
      <c r="C45" s="594"/>
      <c r="D45" s="593"/>
      <c r="E45" s="593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7"/>
      <c r="BN45" s="207"/>
      <c r="BO45" s="207"/>
      <c r="BP45" s="207"/>
      <c r="BQ45" s="207"/>
      <c r="BR45" s="207"/>
      <c r="BS45" s="207"/>
      <c r="BT45" s="207"/>
      <c r="BU45" s="207"/>
      <c r="BV45" s="207"/>
      <c r="BW45" s="207"/>
      <c r="BX45" s="207"/>
      <c r="BY45" s="207"/>
      <c r="BZ45" s="207"/>
      <c r="CA45" s="207"/>
      <c r="CB45" s="207"/>
      <c r="CC45" s="207"/>
      <c r="CD45" s="207"/>
      <c r="CE45" s="207"/>
      <c r="CF45" s="207"/>
      <c r="CG45" s="207"/>
      <c r="CH45" s="207"/>
      <c r="CI45" s="207"/>
      <c r="CJ45" s="207"/>
      <c r="CK45" s="207"/>
      <c r="CL45" s="207"/>
      <c r="CM45" s="207"/>
      <c r="CN45" s="207"/>
      <c r="CO45" s="207"/>
      <c r="CP45" s="207"/>
      <c r="CQ45" s="207"/>
      <c r="CR45" s="207"/>
      <c r="CS45" s="207"/>
      <c r="CT45" s="207"/>
      <c r="CU45" s="207"/>
      <c r="CV45" s="207"/>
      <c r="CW45" s="207"/>
      <c r="CX45" s="207"/>
      <c r="CY45" s="207"/>
      <c r="CZ45" s="207"/>
      <c r="DA45" s="207"/>
      <c r="DB45" s="207"/>
      <c r="DC45" s="207"/>
      <c r="DD45" s="207"/>
      <c r="DE45" s="207"/>
      <c r="DF45" s="207"/>
      <c r="DG45" s="207"/>
      <c r="DH45" s="207"/>
      <c r="DI45" s="207"/>
      <c r="DJ45" s="207"/>
      <c r="DK45" s="207"/>
      <c r="DL45" s="207"/>
      <c r="DM45" s="207"/>
      <c r="DN45" s="207"/>
      <c r="DO45" s="207"/>
      <c r="DP45" s="207"/>
      <c r="DQ45" s="207"/>
      <c r="DR45" s="207"/>
      <c r="DS45" s="207"/>
      <c r="DT45" s="207"/>
      <c r="DU45" s="207"/>
      <c r="DV45" s="207"/>
      <c r="DW45" s="207"/>
      <c r="DX45" s="207"/>
      <c r="DY45" s="207"/>
      <c r="DZ45" s="207"/>
      <c r="EA45" s="207"/>
      <c r="EB45" s="207"/>
      <c r="EC45" s="207"/>
      <c r="ED45" s="207"/>
      <c r="EE45" s="207"/>
      <c r="EF45" s="207"/>
      <c r="EG45" s="207"/>
      <c r="EH45" s="207"/>
      <c r="EI45" s="207"/>
      <c r="EJ45" s="207"/>
      <c r="EK45" s="207"/>
      <c r="EL45" s="207"/>
      <c r="EM45" s="207"/>
      <c r="EN45" s="207"/>
      <c r="EO45" s="207"/>
      <c r="EP45" s="207"/>
      <c r="EQ45" s="207"/>
      <c r="ER45" s="207"/>
      <c r="ES45" s="207"/>
      <c r="ET45" s="207"/>
      <c r="EU45" s="207"/>
      <c r="EV45" s="207"/>
      <c r="EW45" s="207"/>
      <c r="EX45" s="207"/>
      <c r="EY45" s="207"/>
      <c r="EZ45" s="207"/>
      <c r="FA45" s="207"/>
      <c r="FB45" s="207"/>
      <c r="FC45" s="207"/>
      <c r="FD45" s="207"/>
      <c r="FE45" s="207"/>
      <c r="FF45" s="207"/>
      <c r="FG45" s="207"/>
      <c r="FH45" s="207"/>
      <c r="FI45" s="207"/>
      <c r="FJ45" s="207"/>
      <c r="FK45" s="207"/>
      <c r="FL45" s="207"/>
      <c r="FM45" s="207"/>
      <c r="FN45" s="207"/>
      <c r="FO45" s="207"/>
      <c r="FP45" s="207"/>
      <c r="FQ45" s="207"/>
      <c r="FR45" s="207"/>
      <c r="FS45" s="207"/>
      <c r="FT45" s="207"/>
      <c r="FU45" s="207"/>
      <c r="FV45" s="207"/>
      <c r="FW45" s="207"/>
      <c r="FX45" s="207"/>
      <c r="FY45" s="207"/>
      <c r="FZ45" s="207"/>
    </row>
    <row r="46" spans="1:182" s="374" customFormat="1" ht="15">
      <c r="A46" s="1333" t="s">
        <v>4107</v>
      </c>
      <c r="B46" s="1272"/>
      <c r="C46" s="594"/>
      <c r="D46" s="593"/>
      <c r="E46" s="593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7"/>
      <c r="BN46" s="207"/>
      <c r="BO46" s="207"/>
      <c r="BP46" s="207"/>
      <c r="BQ46" s="207"/>
      <c r="BR46" s="207"/>
      <c r="BS46" s="207"/>
      <c r="BT46" s="207"/>
      <c r="BU46" s="207"/>
      <c r="BV46" s="207"/>
      <c r="BW46" s="207"/>
      <c r="BX46" s="207"/>
      <c r="BY46" s="207"/>
      <c r="BZ46" s="207"/>
      <c r="CA46" s="207"/>
      <c r="CB46" s="207"/>
      <c r="CC46" s="207"/>
      <c r="CD46" s="207"/>
      <c r="CE46" s="207"/>
      <c r="CF46" s="207"/>
      <c r="CG46" s="207"/>
      <c r="CH46" s="207"/>
      <c r="CI46" s="207"/>
      <c r="CJ46" s="207"/>
      <c r="CK46" s="207"/>
      <c r="CL46" s="207"/>
      <c r="CM46" s="207"/>
      <c r="CN46" s="207"/>
      <c r="CO46" s="207"/>
      <c r="CP46" s="207"/>
      <c r="CQ46" s="207"/>
      <c r="CR46" s="207"/>
      <c r="CS46" s="207"/>
      <c r="CT46" s="207"/>
      <c r="CU46" s="207"/>
      <c r="CV46" s="207"/>
      <c r="CW46" s="207"/>
      <c r="CX46" s="207"/>
      <c r="CY46" s="207"/>
      <c r="CZ46" s="207"/>
      <c r="DA46" s="207"/>
      <c r="DB46" s="207"/>
      <c r="DC46" s="207"/>
      <c r="DD46" s="207"/>
      <c r="DE46" s="207"/>
      <c r="DF46" s="207"/>
      <c r="DG46" s="207"/>
      <c r="DH46" s="207"/>
      <c r="DI46" s="207"/>
      <c r="DJ46" s="207"/>
      <c r="DK46" s="207"/>
      <c r="DL46" s="207"/>
      <c r="DM46" s="207"/>
      <c r="DN46" s="207"/>
      <c r="DO46" s="207"/>
      <c r="DP46" s="207"/>
      <c r="DQ46" s="207"/>
      <c r="DR46" s="207"/>
      <c r="DS46" s="207"/>
      <c r="DT46" s="207"/>
      <c r="DU46" s="207"/>
      <c r="DV46" s="207"/>
      <c r="DW46" s="207"/>
      <c r="DX46" s="207"/>
      <c r="DY46" s="207"/>
      <c r="DZ46" s="207"/>
      <c r="EA46" s="207"/>
      <c r="EB46" s="207"/>
      <c r="EC46" s="207"/>
      <c r="ED46" s="207"/>
      <c r="EE46" s="207"/>
      <c r="EF46" s="207"/>
      <c r="EG46" s="207"/>
      <c r="EH46" s="207"/>
      <c r="EI46" s="207"/>
      <c r="EJ46" s="207"/>
      <c r="EK46" s="207"/>
      <c r="EL46" s="207"/>
      <c r="EM46" s="207"/>
      <c r="EN46" s="207"/>
      <c r="EO46" s="207"/>
      <c r="EP46" s="207"/>
      <c r="EQ46" s="207"/>
      <c r="ER46" s="207"/>
      <c r="ES46" s="207"/>
      <c r="ET46" s="207"/>
      <c r="EU46" s="207"/>
      <c r="EV46" s="207"/>
      <c r="EW46" s="207"/>
      <c r="EX46" s="207"/>
      <c r="EY46" s="207"/>
      <c r="EZ46" s="207"/>
      <c r="FA46" s="207"/>
      <c r="FB46" s="207"/>
      <c r="FC46" s="207"/>
      <c r="FD46" s="207"/>
      <c r="FE46" s="207"/>
      <c r="FF46" s="207"/>
      <c r="FG46" s="207"/>
      <c r="FH46" s="207"/>
      <c r="FI46" s="207"/>
      <c r="FJ46" s="207"/>
      <c r="FK46" s="207"/>
      <c r="FL46" s="207"/>
      <c r="FM46" s="207"/>
      <c r="FN46" s="207"/>
      <c r="FO46" s="207"/>
      <c r="FP46" s="207"/>
      <c r="FQ46" s="207"/>
      <c r="FR46" s="207"/>
      <c r="FS46" s="207"/>
      <c r="FT46" s="207"/>
      <c r="FU46" s="207"/>
      <c r="FV46" s="207"/>
      <c r="FW46" s="207"/>
      <c r="FX46" s="207"/>
      <c r="FY46" s="207"/>
      <c r="FZ46" s="207"/>
    </row>
    <row r="47" spans="1:182" s="374" customFormat="1" ht="15">
      <c r="A47" s="154" t="s">
        <v>6592</v>
      </c>
      <c r="B47" s="390" t="s">
        <v>4179</v>
      </c>
      <c r="C47" s="202">
        <v>2</v>
      </c>
      <c r="D47" s="146">
        <v>29000</v>
      </c>
      <c r="E47" s="146">
        <v>29000</v>
      </c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/>
      <c r="CD47" s="207"/>
      <c r="CE47" s="207"/>
      <c r="CF47" s="207"/>
      <c r="CG47" s="207"/>
      <c r="CH47" s="207"/>
      <c r="CI47" s="207"/>
      <c r="CJ47" s="207"/>
      <c r="CK47" s="207"/>
      <c r="CL47" s="207"/>
      <c r="CM47" s="207"/>
      <c r="CN47" s="207"/>
      <c r="CO47" s="207"/>
      <c r="CP47" s="207"/>
      <c r="CQ47" s="207"/>
      <c r="CR47" s="207"/>
      <c r="CS47" s="207"/>
      <c r="CT47" s="207"/>
      <c r="CU47" s="207"/>
      <c r="CV47" s="207"/>
      <c r="CW47" s="207"/>
      <c r="CX47" s="207"/>
      <c r="CY47" s="207"/>
      <c r="CZ47" s="207"/>
      <c r="DA47" s="207"/>
      <c r="DB47" s="207"/>
      <c r="DC47" s="207"/>
      <c r="DD47" s="207"/>
      <c r="DE47" s="207"/>
      <c r="DF47" s="207"/>
      <c r="DG47" s="207"/>
      <c r="DH47" s="207"/>
      <c r="DI47" s="207"/>
      <c r="DJ47" s="207"/>
      <c r="DK47" s="207"/>
      <c r="DL47" s="207"/>
      <c r="DM47" s="207"/>
      <c r="DN47" s="207"/>
      <c r="DO47" s="207"/>
      <c r="DP47" s="207"/>
      <c r="DQ47" s="207"/>
      <c r="DR47" s="207"/>
      <c r="DS47" s="207"/>
      <c r="DT47" s="207"/>
      <c r="DU47" s="207"/>
      <c r="DV47" s="207"/>
      <c r="DW47" s="207"/>
      <c r="DX47" s="207"/>
      <c r="DY47" s="207"/>
      <c r="DZ47" s="207"/>
      <c r="EA47" s="207"/>
      <c r="EB47" s="207"/>
      <c r="EC47" s="207"/>
      <c r="ED47" s="207"/>
      <c r="EE47" s="207"/>
      <c r="EF47" s="207"/>
      <c r="EG47" s="207"/>
      <c r="EH47" s="207"/>
      <c r="EI47" s="207"/>
      <c r="EJ47" s="207"/>
      <c r="EK47" s="207"/>
      <c r="EL47" s="207"/>
      <c r="EM47" s="207"/>
      <c r="EN47" s="207"/>
      <c r="EO47" s="207"/>
      <c r="EP47" s="207"/>
      <c r="EQ47" s="207"/>
      <c r="ER47" s="207"/>
      <c r="ES47" s="207"/>
      <c r="ET47" s="207"/>
      <c r="EU47" s="207"/>
      <c r="EV47" s="207"/>
      <c r="EW47" s="207"/>
      <c r="EX47" s="207"/>
      <c r="EY47" s="207"/>
      <c r="EZ47" s="207"/>
      <c r="FA47" s="207"/>
      <c r="FB47" s="207"/>
      <c r="FC47" s="207"/>
      <c r="FD47" s="207"/>
      <c r="FE47" s="207"/>
      <c r="FF47" s="207"/>
      <c r="FG47" s="207"/>
      <c r="FH47" s="207"/>
      <c r="FI47" s="207"/>
      <c r="FJ47" s="207"/>
      <c r="FK47" s="207"/>
      <c r="FL47" s="207"/>
      <c r="FM47" s="207"/>
      <c r="FN47" s="207"/>
      <c r="FO47" s="207"/>
      <c r="FP47" s="207"/>
      <c r="FQ47" s="207"/>
      <c r="FR47" s="207"/>
      <c r="FS47" s="207"/>
      <c r="FT47" s="207"/>
      <c r="FU47" s="207"/>
      <c r="FV47" s="207"/>
      <c r="FW47" s="207"/>
      <c r="FX47" s="207"/>
      <c r="FY47" s="207"/>
      <c r="FZ47" s="207"/>
    </row>
    <row r="48" spans="1:182" s="374" customFormat="1" ht="15">
      <c r="A48" s="154" t="s">
        <v>6593</v>
      </c>
      <c r="B48" s="390" t="s">
        <v>4179</v>
      </c>
      <c r="C48" s="202">
        <v>2</v>
      </c>
      <c r="D48" s="146">
        <v>23000</v>
      </c>
      <c r="E48" s="146">
        <v>23000</v>
      </c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07"/>
      <c r="BN48" s="207"/>
      <c r="BO48" s="207"/>
      <c r="BP48" s="207"/>
      <c r="BQ48" s="207"/>
      <c r="BR48" s="207"/>
      <c r="BS48" s="207"/>
      <c r="BT48" s="207"/>
      <c r="BU48" s="207"/>
      <c r="BV48" s="207"/>
      <c r="BW48" s="207"/>
      <c r="BX48" s="207"/>
      <c r="BY48" s="207"/>
      <c r="BZ48" s="207"/>
      <c r="CA48" s="207"/>
      <c r="CB48" s="207"/>
      <c r="CC48" s="207"/>
      <c r="CD48" s="207"/>
      <c r="CE48" s="207"/>
      <c r="CF48" s="207"/>
      <c r="CG48" s="207"/>
      <c r="CH48" s="207"/>
      <c r="CI48" s="207"/>
      <c r="CJ48" s="207"/>
      <c r="CK48" s="207"/>
      <c r="CL48" s="207"/>
      <c r="CM48" s="207"/>
      <c r="CN48" s="207"/>
      <c r="CO48" s="207"/>
      <c r="CP48" s="207"/>
      <c r="CQ48" s="207"/>
      <c r="CR48" s="207"/>
      <c r="CS48" s="207"/>
      <c r="CT48" s="207"/>
      <c r="CU48" s="207"/>
      <c r="CV48" s="207"/>
      <c r="CW48" s="207"/>
      <c r="CX48" s="207"/>
      <c r="CY48" s="207"/>
      <c r="CZ48" s="207"/>
      <c r="DA48" s="207"/>
      <c r="DB48" s="207"/>
      <c r="DC48" s="207"/>
      <c r="DD48" s="207"/>
      <c r="DE48" s="207"/>
      <c r="DF48" s="207"/>
      <c r="DG48" s="207"/>
      <c r="DH48" s="207"/>
      <c r="DI48" s="207"/>
      <c r="DJ48" s="207"/>
      <c r="DK48" s="207"/>
      <c r="DL48" s="207"/>
      <c r="DM48" s="207"/>
      <c r="DN48" s="207"/>
      <c r="DO48" s="207"/>
      <c r="DP48" s="207"/>
      <c r="DQ48" s="207"/>
      <c r="DR48" s="207"/>
      <c r="DS48" s="207"/>
      <c r="DT48" s="207"/>
      <c r="DU48" s="207"/>
      <c r="DV48" s="207"/>
      <c r="DW48" s="207"/>
      <c r="DX48" s="207"/>
      <c r="DY48" s="207"/>
      <c r="DZ48" s="207"/>
      <c r="EA48" s="207"/>
      <c r="EB48" s="207"/>
      <c r="EC48" s="207"/>
      <c r="ED48" s="207"/>
      <c r="EE48" s="207"/>
      <c r="EF48" s="207"/>
      <c r="EG48" s="207"/>
      <c r="EH48" s="207"/>
      <c r="EI48" s="207"/>
      <c r="EJ48" s="207"/>
      <c r="EK48" s="207"/>
      <c r="EL48" s="207"/>
      <c r="EM48" s="207"/>
      <c r="EN48" s="207"/>
      <c r="EO48" s="207"/>
      <c r="EP48" s="207"/>
      <c r="EQ48" s="207"/>
      <c r="ER48" s="207"/>
      <c r="ES48" s="207"/>
      <c r="ET48" s="207"/>
      <c r="EU48" s="207"/>
      <c r="EV48" s="207"/>
      <c r="EW48" s="207"/>
      <c r="EX48" s="207"/>
      <c r="EY48" s="207"/>
      <c r="EZ48" s="207"/>
      <c r="FA48" s="207"/>
      <c r="FB48" s="207"/>
      <c r="FC48" s="207"/>
      <c r="FD48" s="207"/>
      <c r="FE48" s="207"/>
      <c r="FF48" s="207"/>
      <c r="FG48" s="207"/>
      <c r="FH48" s="207"/>
      <c r="FI48" s="207"/>
      <c r="FJ48" s="207"/>
      <c r="FK48" s="207"/>
      <c r="FL48" s="207"/>
      <c r="FM48" s="207"/>
      <c r="FN48" s="207"/>
      <c r="FO48" s="207"/>
      <c r="FP48" s="207"/>
      <c r="FQ48" s="207"/>
      <c r="FR48" s="207"/>
      <c r="FS48" s="207"/>
      <c r="FT48" s="207"/>
      <c r="FU48" s="207"/>
      <c r="FV48" s="207"/>
      <c r="FW48" s="207"/>
      <c r="FX48" s="207"/>
      <c r="FY48" s="207"/>
      <c r="FZ48" s="207"/>
    </row>
    <row r="49" spans="1:182" s="374" customFormat="1" ht="15">
      <c r="A49" s="154" t="s">
        <v>6594</v>
      </c>
      <c r="B49" s="390" t="s">
        <v>4179</v>
      </c>
      <c r="C49" s="202">
        <v>7</v>
      </c>
      <c r="D49" s="146">
        <v>13000</v>
      </c>
      <c r="E49" s="146">
        <v>13000</v>
      </c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  <c r="CY49" s="207"/>
      <c r="CZ49" s="207"/>
      <c r="DA49" s="207"/>
      <c r="DB49" s="207"/>
      <c r="DC49" s="207"/>
      <c r="DD49" s="207"/>
      <c r="DE49" s="207"/>
      <c r="DF49" s="207"/>
      <c r="DG49" s="207"/>
      <c r="DH49" s="207"/>
      <c r="DI49" s="207"/>
      <c r="DJ49" s="207"/>
      <c r="DK49" s="207"/>
      <c r="DL49" s="207"/>
      <c r="DM49" s="207"/>
      <c r="DN49" s="207"/>
      <c r="DO49" s="207"/>
      <c r="DP49" s="207"/>
      <c r="DQ49" s="207"/>
      <c r="DR49" s="207"/>
      <c r="DS49" s="207"/>
      <c r="DT49" s="207"/>
      <c r="DU49" s="207"/>
      <c r="DV49" s="207"/>
      <c r="DW49" s="207"/>
      <c r="DX49" s="207"/>
      <c r="DY49" s="207"/>
      <c r="DZ49" s="207"/>
      <c r="EA49" s="207"/>
      <c r="EB49" s="207"/>
      <c r="EC49" s="207"/>
      <c r="ED49" s="207"/>
      <c r="EE49" s="207"/>
      <c r="EF49" s="207"/>
      <c r="EG49" s="207"/>
      <c r="EH49" s="207"/>
      <c r="EI49" s="207"/>
      <c r="EJ49" s="207"/>
      <c r="EK49" s="207"/>
      <c r="EL49" s="207"/>
      <c r="EM49" s="207"/>
      <c r="EN49" s="207"/>
      <c r="EO49" s="207"/>
      <c r="EP49" s="207"/>
      <c r="EQ49" s="207"/>
      <c r="ER49" s="207"/>
      <c r="ES49" s="207"/>
      <c r="ET49" s="207"/>
      <c r="EU49" s="207"/>
      <c r="EV49" s="207"/>
      <c r="EW49" s="207"/>
      <c r="EX49" s="207"/>
      <c r="EY49" s="207"/>
      <c r="EZ49" s="207"/>
      <c r="FA49" s="207"/>
      <c r="FB49" s="207"/>
      <c r="FC49" s="207"/>
      <c r="FD49" s="207"/>
      <c r="FE49" s="207"/>
      <c r="FF49" s="207"/>
      <c r="FG49" s="207"/>
      <c r="FH49" s="207"/>
      <c r="FI49" s="207"/>
      <c r="FJ49" s="207"/>
      <c r="FK49" s="207"/>
      <c r="FL49" s="207"/>
      <c r="FM49" s="207"/>
      <c r="FN49" s="207"/>
      <c r="FO49" s="207"/>
      <c r="FP49" s="207"/>
      <c r="FQ49" s="207"/>
      <c r="FR49" s="207"/>
      <c r="FS49" s="207"/>
      <c r="FT49" s="207"/>
      <c r="FU49" s="207"/>
      <c r="FV49" s="207"/>
      <c r="FW49" s="207"/>
      <c r="FX49" s="207"/>
      <c r="FY49" s="207"/>
      <c r="FZ49" s="207"/>
    </row>
    <row r="50" spans="1:182" s="374" customFormat="1" ht="15">
      <c r="A50" s="154" t="s">
        <v>6595</v>
      </c>
      <c r="B50" s="390" t="s">
        <v>4179</v>
      </c>
      <c r="C50" s="202">
        <v>5</v>
      </c>
      <c r="D50" s="146">
        <v>10000</v>
      </c>
      <c r="E50" s="146">
        <v>10000</v>
      </c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07"/>
      <c r="BZ50" s="207"/>
      <c r="CA50" s="207"/>
      <c r="CB50" s="207"/>
      <c r="CC50" s="207"/>
      <c r="CD50" s="207"/>
      <c r="CE50" s="207"/>
      <c r="CF50" s="207"/>
      <c r="CG50" s="207"/>
      <c r="CH50" s="207"/>
      <c r="CI50" s="207"/>
      <c r="CJ50" s="207"/>
      <c r="CK50" s="207"/>
      <c r="CL50" s="207"/>
      <c r="CM50" s="207"/>
      <c r="CN50" s="207"/>
      <c r="CO50" s="207"/>
      <c r="CP50" s="207"/>
      <c r="CQ50" s="207"/>
      <c r="CR50" s="207"/>
      <c r="CS50" s="207"/>
      <c r="CT50" s="207"/>
      <c r="CU50" s="207"/>
      <c r="CV50" s="207"/>
      <c r="CW50" s="207"/>
      <c r="CX50" s="207"/>
      <c r="CY50" s="207"/>
      <c r="CZ50" s="207"/>
      <c r="DA50" s="207"/>
      <c r="DB50" s="207"/>
      <c r="DC50" s="207"/>
      <c r="DD50" s="207"/>
      <c r="DE50" s="207"/>
      <c r="DF50" s="207"/>
      <c r="DG50" s="207"/>
      <c r="DH50" s="207"/>
      <c r="DI50" s="207"/>
      <c r="DJ50" s="207"/>
      <c r="DK50" s="207"/>
      <c r="DL50" s="207"/>
      <c r="DM50" s="207"/>
      <c r="DN50" s="207"/>
      <c r="DO50" s="207"/>
      <c r="DP50" s="207"/>
      <c r="DQ50" s="207"/>
      <c r="DR50" s="207"/>
      <c r="DS50" s="207"/>
      <c r="DT50" s="207"/>
      <c r="DU50" s="207"/>
      <c r="DV50" s="207"/>
      <c r="DW50" s="207"/>
      <c r="DX50" s="207"/>
      <c r="DY50" s="207"/>
      <c r="DZ50" s="207"/>
      <c r="EA50" s="207"/>
      <c r="EB50" s="207"/>
      <c r="EC50" s="207"/>
      <c r="ED50" s="207"/>
      <c r="EE50" s="207"/>
      <c r="EF50" s="207"/>
      <c r="EG50" s="207"/>
      <c r="EH50" s="207"/>
      <c r="EI50" s="207"/>
      <c r="EJ50" s="207"/>
      <c r="EK50" s="207"/>
      <c r="EL50" s="207"/>
      <c r="EM50" s="207"/>
      <c r="EN50" s="207"/>
      <c r="EO50" s="207"/>
      <c r="EP50" s="207"/>
      <c r="EQ50" s="207"/>
      <c r="ER50" s="207"/>
      <c r="ES50" s="207"/>
      <c r="ET50" s="207"/>
      <c r="EU50" s="207"/>
      <c r="EV50" s="207"/>
      <c r="EW50" s="207"/>
      <c r="EX50" s="207"/>
      <c r="EY50" s="207"/>
      <c r="EZ50" s="207"/>
      <c r="FA50" s="207"/>
      <c r="FB50" s="207"/>
      <c r="FC50" s="207"/>
      <c r="FD50" s="207"/>
      <c r="FE50" s="207"/>
      <c r="FF50" s="207"/>
      <c r="FG50" s="207"/>
      <c r="FH50" s="207"/>
      <c r="FI50" s="207"/>
      <c r="FJ50" s="207"/>
      <c r="FK50" s="207"/>
      <c r="FL50" s="207"/>
      <c r="FM50" s="207"/>
      <c r="FN50" s="207"/>
      <c r="FO50" s="207"/>
      <c r="FP50" s="207"/>
      <c r="FQ50" s="207"/>
      <c r="FR50" s="207"/>
      <c r="FS50" s="207"/>
      <c r="FT50" s="207"/>
      <c r="FU50" s="207"/>
      <c r="FV50" s="207"/>
      <c r="FW50" s="207"/>
      <c r="FX50" s="207"/>
      <c r="FY50" s="207"/>
      <c r="FZ50" s="207"/>
    </row>
    <row r="51" spans="1:182" s="374" customFormat="1" ht="15">
      <c r="A51" s="154" t="s">
        <v>6596</v>
      </c>
      <c r="B51" s="390" t="s">
        <v>4179</v>
      </c>
      <c r="C51" s="202">
        <v>2</v>
      </c>
      <c r="D51" s="146">
        <v>6000</v>
      </c>
      <c r="E51" s="146">
        <v>6000</v>
      </c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  <c r="CR51" s="207"/>
      <c r="CS51" s="207"/>
      <c r="CT51" s="207"/>
      <c r="CU51" s="207"/>
      <c r="CV51" s="207"/>
      <c r="CW51" s="207"/>
      <c r="CX51" s="207"/>
      <c r="CY51" s="207"/>
      <c r="CZ51" s="207"/>
      <c r="DA51" s="207"/>
      <c r="DB51" s="207"/>
      <c r="DC51" s="207"/>
      <c r="DD51" s="207"/>
      <c r="DE51" s="207"/>
      <c r="DF51" s="207"/>
      <c r="DG51" s="207"/>
      <c r="DH51" s="207"/>
      <c r="DI51" s="207"/>
      <c r="DJ51" s="207"/>
      <c r="DK51" s="207"/>
      <c r="DL51" s="207"/>
      <c r="DM51" s="207"/>
      <c r="DN51" s="207"/>
      <c r="DO51" s="207"/>
      <c r="DP51" s="207"/>
      <c r="DQ51" s="207"/>
      <c r="DR51" s="207"/>
      <c r="DS51" s="207"/>
      <c r="DT51" s="207"/>
      <c r="DU51" s="207"/>
      <c r="DV51" s="207"/>
      <c r="DW51" s="207"/>
      <c r="DX51" s="207"/>
      <c r="DY51" s="207"/>
      <c r="DZ51" s="207"/>
      <c r="EA51" s="207"/>
      <c r="EB51" s="207"/>
      <c r="EC51" s="207"/>
      <c r="ED51" s="207"/>
      <c r="EE51" s="207"/>
      <c r="EF51" s="207"/>
      <c r="EG51" s="207"/>
      <c r="EH51" s="207"/>
      <c r="EI51" s="207"/>
      <c r="EJ51" s="207"/>
      <c r="EK51" s="207"/>
      <c r="EL51" s="207"/>
      <c r="EM51" s="207"/>
      <c r="EN51" s="207"/>
      <c r="EO51" s="207"/>
      <c r="EP51" s="207"/>
      <c r="EQ51" s="207"/>
      <c r="ER51" s="207"/>
      <c r="ES51" s="207"/>
      <c r="ET51" s="207"/>
      <c r="EU51" s="207"/>
      <c r="EV51" s="207"/>
      <c r="EW51" s="207"/>
      <c r="EX51" s="207"/>
      <c r="EY51" s="207"/>
      <c r="EZ51" s="207"/>
      <c r="FA51" s="207"/>
      <c r="FB51" s="207"/>
      <c r="FC51" s="207"/>
      <c r="FD51" s="207"/>
      <c r="FE51" s="207"/>
      <c r="FF51" s="207"/>
      <c r="FG51" s="207"/>
      <c r="FH51" s="207"/>
      <c r="FI51" s="207"/>
      <c r="FJ51" s="207"/>
      <c r="FK51" s="207"/>
      <c r="FL51" s="207"/>
      <c r="FM51" s="207"/>
      <c r="FN51" s="207"/>
      <c r="FO51" s="207"/>
      <c r="FP51" s="207"/>
      <c r="FQ51" s="207"/>
      <c r="FR51" s="207"/>
      <c r="FS51" s="207"/>
      <c r="FT51" s="207"/>
      <c r="FU51" s="207"/>
      <c r="FV51" s="207"/>
      <c r="FW51" s="207"/>
      <c r="FX51" s="207"/>
      <c r="FY51" s="207"/>
      <c r="FZ51" s="207"/>
    </row>
    <row r="52" spans="1:182" s="374" customFormat="1" ht="27.6">
      <c r="A52" s="389"/>
      <c r="B52" s="204" t="s">
        <v>4280</v>
      </c>
      <c r="C52" s="205">
        <f>SUM(C47:C51)</f>
        <v>18</v>
      </c>
      <c r="D52" s="593"/>
      <c r="E52" s="593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7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7"/>
      <c r="DJ52" s="207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7"/>
      <c r="DV52" s="207"/>
      <c r="DW52" s="207"/>
      <c r="DX52" s="207"/>
      <c r="DY52" s="207"/>
      <c r="DZ52" s="207"/>
      <c r="EA52" s="207"/>
      <c r="EB52" s="207"/>
      <c r="EC52" s="207"/>
      <c r="ED52" s="207"/>
      <c r="EE52" s="207"/>
      <c r="EF52" s="207"/>
      <c r="EG52" s="207"/>
      <c r="EH52" s="207"/>
      <c r="EI52" s="207"/>
      <c r="EJ52" s="207"/>
      <c r="EK52" s="207"/>
      <c r="EL52" s="207"/>
      <c r="EM52" s="207"/>
      <c r="EN52" s="207"/>
      <c r="EO52" s="207"/>
      <c r="EP52" s="207"/>
      <c r="EQ52" s="207"/>
      <c r="ER52" s="207"/>
      <c r="ES52" s="207"/>
      <c r="ET52" s="207"/>
      <c r="EU52" s="207"/>
      <c r="EV52" s="207"/>
      <c r="EW52" s="207"/>
      <c r="EX52" s="207"/>
      <c r="EY52" s="207"/>
      <c r="EZ52" s="207"/>
      <c r="FA52" s="207"/>
      <c r="FB52" s="207"/>
      <c r="FC52" s="207"/>
      <c r="FD52" s="207"/>
      <c r="FE52" s="207"/>
      <c r="FF52" s="207"/>
      <c r="FG52" s="207"/>
      <c r="FH52" s="207"/>
      <c r="FI52" s="207"/>
      <c r="FJ52" s="207"/>
      <c r="FK52" s="207"/>
      <c r="FL52" s="207"/>
      <c r="FM52" s="207"/>
      <c r="FN52" s="207"/>
      <c r="FO52" s="207"/>
      <c r="FP52" s="207"/>
      <c r="FQ52" s="207"/>
      <c r="FR52" s="207"/>
      <c r="FS52" s="207"/>
      <c r="FT52" s="207"/>
      <c r="FU52" s="207"/>
      <c r="FV52" s="207"/>
      <c r="FW52" s="207"/>
      <c r="FX52" s="207"/>
      <c r="FY52" s="207"/>
      <c r="FZ52" s="207"/>
    </row>
    <row r="53" spans="1:182" s="374" customFormat="1" ht="15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  <c r="BI53" s="207"/>
      <c r="BJ53" s="207"/>
      <c r="BK53" s="207"/>
      <c r="BL53" s="207"/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7"/>
      <c r="BX53" s="207"/>
      <c r="BY53" s="207"/>
      <c r="BZ53" s="207"/>
      <c r="CA53" s="207"/>
      <c r="CB53" s="207"/>
      <c r="CC53" s="207"/>
      <c r="CD53" s="207"/>
      <c r="CE53" s="207"/>
      <c r="CF53" s="207"/>
      <c r="CG53" s="207"/>
      <c r="CH53" s="207"/>
      <c r="CI53" s="207"/>
      <c r="CJ53" s="207"/>
      <c r="CK53" s="207"/>
      <c r="CL53" s="207"/>
      <c r="CM53" s="207"/>
      <c r="CN53" s="207"/>
      <c r="CO53" s="207"/>
      <c r="CP53" s="207"/>
      <c r="CQ53" s="207"/>
      <c r="CR53" s="207"/>
      <c r="CS53" s="207"/>
      <c r="CT53" s="207"/>
      <c r="CU53" s="207"/>
      <c r="CV53" s="207"/>
      <c r="CW53" s="207"/>
      <c r="CX53" s="207"/>
      <c r="CY53" s="207"/>
      <c r="CZ53" s="207"/>
      <c r="DA53" s="207"/>
      <c r="DB53" s="207"/>
      <c r="DC53" s="207"/>
      <c r="DD53" s="207"/>
      <c r="DE53" s="207"/>
      <c r="DF53" s="207"/>
      <c r="DG53" s="207"/>
      <c r="DH53" s="207"/>
      <c r="DI53" s="207"/>
      <c r="DJ53" s="207"/>
      <c r="DK53" s="207"/>
      <c r="DL53" s="207"/>
      <c r="DM53" s="207"/>
      <c r="DN53" s="207"/>
      <c r="DO53" s="207"/>
      <c r="DP53" s="207"/>
      <c r="DQ53" s="207"/>
      <c r="DR53" s="207"/>
      <c r="DS53" s="207"/>
      <c r="DT53" s="207"/>
      <c r="DU53" s="207"/>
      <c r="DV53" s="207"/>
      <c r="DW53" s="207"/>
      <c r="DX53" s="207"/>
      <c r="DY53" s="207"/>
      <c r="DZ53" s="207"/>
      <c r="EA53" s="207"/>
      <c r="EB53" s="207"/>
      <c r="EC53" s="207"/>
      <c r="ED53" s="207"/>
      <c r="EE53" s="207"/>
      <c r="EF53" s="207"/>
      <c r="EG53" s="207"/>
      <c r="EH53" s="207"/>
      <c r="EI53" s="207"/>
      <c r="EJ53" s="207"/>
      <c r="EK53" s="207"/>
      <c r="EL53" s="207"/>
      <c r="EM53" s="207"/>
      <c r="EN53" s="207"/>
      <c r="EO53" s="207"/>
      <c r="EP53" s="207"/>
      <c r="EQ53" s="207"/>
      <c r="ER53" s="207"/>
      <c r="ES53" s="207"/>
      <c r="ET53" s="207"/>
      <c r="EU53" s="207"/>
      <c r="EV53" s="207"/>
      <c r="EW53" s="207"/>
      <c r="EX53" s="207"/>
      <c r="EY53" s="207"/>
      <c r="EZ53" s="207"/>
      <c r="FA53" s="207"/>
      <c r="FB53" s="207"/>
      <c r="FC53" s="207"/>
      <c r="FD53" s="207"/>
      <c r="FE53" s="207"/>
      <c r="FF53" s="207"/>
      <c r="FG53" s="207"/>
      <c r="FH53" s="207"/>
      <c r="FI53" s="207"/>
      <c r="FJ53" s="207"/>
      <c r="FK53" s="207"/>
      <c r="FL53" s="207"/>
      <c r="FM53" s="207"/>
      <c r="FN53" s="207"/>
      <c r="FO53" s="207"/>
      <c r="FP53" s="207"/>
      <c r="FQ53" s="207"/>
      <c r="FR53" s="207"/>
      <c r="FS53" s="207"/>
      <c r="FT53" s="207"/>
      <c r="FU53" s="207"/>
      <c r="FV53" s="207"/>
      <c r="FW53" s="207"/>
      <c r="FX53" s="207"/>
      <c r="FY53" s="207"/>
      <c r="FZ53" s="207"/>
    </row>
  </sheetData>
  <mergeCells count="15">
    <mergeCell ref="A46:B46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9:B29"/>
    <mergeCell ref="A34:B34"/>
    <mergeCell ref="A41:B41"/>
    <mergeCell ref="A42:B42"/>
  </mergeCells>
  <printOptions horizontalCentered="1"/>
  <pageMargins left="0.59055118110236227" right="0.59055118110236227" top="1.1811023622047245" bottom="0.59055118110236227" header="0.39370078740157483" footer="0.39370078740157483"/>
  <pageSetup scale="96" fitToHeight="0" orientation="landscape" r:id="rId1"/>
  <rowBreaks count="1" manualBreakCount="1">
    <brk id="27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6"/>
  <sheetViews>
    <sheetView showGridLines="0" topLeftCell="A2" zoomScaleNormal="100" zoomScaleSheetLayoutView="90" workbookViewId="0"/>
  </sheetViews>
  <sheetFormatPr baseColWidth="10" defaultColWidth="11.44140625" defaultRowHeight="13.2"/>
  <cols>
    <col min="1" max="1" width="14.88671875" style="713" customWidth="1"/>
    <col min="2" max="2" width="26.109375" style="713" customWidth="1"/>
    <col min="3" max="3" width="12" style="713" bestFit="1" customWidth="1"/>
    <col min="4" max="4" width="11.6640625" style="713" customWidth="1"/>
    <col min="5" max="5" width="13.44140625" style="713" customWidth="1"/>
    <col min="6" max="11" width="11.44140625" style="713"/>
    <col min="12" max="12" width="11.44140625" style="717"/>
    <col min="13" max="16384" width="11.44140625" style="713"/>
  </cols>
  <sheetData>
    <row r="2" spans="1:12" ht="15.6">
      <c r="A2" s="1353" t="s">
        <v>4095</v>
      </c>
      <c r="B2" s="1353"/>
      <c r="C2" s="1353"/>
      <c r="D2" s="1353"/>
      <c r="E2" s="1353"/>
      <c r="F2" s="1353"/>
      <c r="G2" s="1353"/>
      <c r="H2" s="1353"/>
      <c r="I2" s="1353"/>
      <c r="J2" s="1353"/>
      <c r="K2" s="1353"/>
    </row>
    <row r="3" spans="1:12" s="717" customFormat="1" ht="15.6">
      <c r="A3" s="1357" t="s">
        <v>4149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</row>
    <row r="4" spans="1:12" s="717" customFormat="1" ht="15.6">
      <c r="A4" s="1357" t="s">
        <v>4096</v>
      </c>
      <c r="B4" s="1357"/>
      <c r="C4" s="1357"/>
      <c r="D4" s="1357"/>
      <c r="E4" s="1357"/>
      <c r="F4" s="1357"/>
      <c r="G4" s="1357"/>
      <c r="H4" s="1357"/>
      <c r="I4" s="1357"/>
      <c r="J4" s="1357"/>
      <c r="K4" s="1357"/>
    </row>
    <row r="5" spans="1:12" s="717" customFormat="1" ht="15.6">
      <c r="A5" s="1357" t="s">
        <v>4365</v>
      </c>
      <c r="B5" s="1357"/>
      <c r="C5" s="1357"/>
      <c r="D5" s="1357"/>
      <c r="E5" s="1357"/>
      <c r="F5" s="1357"/>
      <c r="G5" s="1357"/>
      <c r="H5" s="1357"/>
      <c r="I5" s="1357"/>
      <c r="J5" s="1357"/>
      <c r="K5" s="1357"/>
    </row>
    <row r="6" spans="1:12" s="717" customFormat="1" ht="15.6">
      <c r="A6" s="1358" t="s">
        <v>4157</v>
      </c>
      <c r="B6" s="1358"/>
      <c r="C6" s="1358"/>
      <c r="D6" s="1358"/>
      <c r="E6" s="1358"/>
      <c r="F6" s="1358"/>
      <c r="G6" s="1358"/>
      <c r="H6" s="1358"/>
      <c r="I6" s="1358"/>
      <c r="J6" s="1358"/>
      <c r="K6" s="1358"/>
    </row>
    <row r="7" spans="1:12" s="717" customFormat="1"/>
    <row r="8" spans="1:12" s="717" customFormat="1" ht="18.75" customHeight="1">
      <c r="A8" s="1360" t="s">
        <v>6361</v>
      </c>
      <c r="B8" s="1360"/>
      <c r="C8" s="1360"/>
      <c r="D8" s="600" t="s">
        <v>529</v>
      </c>
      <c r="E8" s="600" t="s">
        <v>529</v>
      </c>
      <c r="F8" s="600" t="s">
        <v>529</v>
      </c>
      <c r="G8" s="600" t="s">
        <v>529</v>
      </c>
      <c r="H8" s="600" t="s">
        <v>529</v>
      </c>
      <c r="I8" s="600" t="s">
        <v>529</v>
      </c>
      <c r="J8" s="600" t="s">
        <v>529</v>
      </c>
      <c r="K8" s="600" t="s">
        <v>529</v>
      </c>
      <c r="L8" s="266"/>
    </row>
    <row r="9" spans="1:12" s="717" customFormat="1" ht="18.75" customHeight="1">
      <c r="A9" s="1263" t="s">
        <v>4283</v>
      </c>
      <c r="B9" s="1263" t="s">
        <v>4159</v>
      </c>
      <c r="C9" s="1263" t="s">
        <v>4285</v>
      </c>
      <c r="D9" s="1263" t="s">
        <v>4285</v>
      </c>
      <c r="E9" s="1263" t="s">
        <v>4285</v>
      </c>
      <c r="F9" s="1263" t="s">
        <v>4285</v>
      </c>
      <c r="G9" s="1263" t="s">
        <v>4286</v>
      </c>
      <c r="H9" s="1263" t="s">
        <v>4286</v>
      </c>
      <c r="I9" s="1263" t="s">
        <v>4286</v>
      </c>
      <c r="J9" s="1263" t="s">
        <v>4286</v>
      </c>
      <c r="K9" s="1263" t="s">
        <v>4286</v>
      </c>
      <c r="L9" s="266"/>
    </row>
    <row r="10" spans="1:12" s="717" customFormat="1" ht="27.6">
      <c r="A10" s="1263" t="s">
        <v>4283</v>
      </c>
      <c r="B10" s="1263" t="s">
        <v>6362</v>
      </c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4294</v>
      </c>
      <c r="K10" s="102" t="s">
        <v>4290</v>
      </c>
      <c r="L10" s="266"/>
    </row>
    <row r="11" spans="1:12" s="702" customFormat="1" ht="13.8">
      <c r="A11" s="718" t="s">
        <v>6573</v>
      </c>
      <c r="B11" s="718" t="s">
        <v>6574</v>
      </c>
      <c r="C11" s="292">
        <v>101967.94</v>
      </c>
      <c r="D11" s="290">
        <v>0</v>
      </c>
      <c r="E11" s="290">
        <v>0</v>
      </c>
      <c r="F11" s="292">
        <f t="shared" ref="F11:F17" si="0">+C11+D11+E11</f>
        <v>101967.94</v>
      </c>
      <c r="G11" s="292">
        <f t="shared" ref="G11:G17" si="1">+(C11/30)*10</f>
        <v>33989.313333333332</v>
      </c>
      <c r="H11" s="292">
        <f t="shared" ref="H11:H17" si="2">+(C11/30)*5</f>
        <v>16994.656666666666</v>
      </c>
      <c r="I11" s="292">
        <f t="shared" ref="I11:I17" si="3">+(C11/30)*40</f>
        <v>135957.25333333333</v>
      </c>
      <c r="J11" s="292">
        <v>0</v>
      </c>
      <c r="K11" s="292">
        <f t="shared" ref="K11:K17" si="4">+G11+H11+I11+J11</f>
        <v>186941.22333333333</v>
      </c>
      <c r="L11" s="266"/>
    </row>
    <row r="12" spans="1:12" s="702" customFormat="1" ht="13.8">
      <c r="A12" s="718" t="s">
        <v>6575</v>
      </c>
      <c r="B12" s="718" t="s">
        <v>6576</v>
      </c>
      <c r="C12" s="292">
        <v>49870.29</v>
      </c>
      <c r="D12" s="290">
        <v>0</v>
      </c>
      <c r="E12" s="290">
        <v>0</v>
      </c>
      <c r="F12" s="292">
        <f t="shared" si="0"/>
        <v>49870.29</v>
      </c>
      <c r="G12" s="292">
        <f t="shared" si="1"/>
        <v>16623.43</v>
      </c>
      <c r="H12" s="292">
        <f t="shared" si="2"/>
        <v>8311.7150000000001</v>
      </c>
      <c r="I12" s="292">
        <f t="shared" si="3"/>
        <v>66493.72</v>
      </c>
      <c r="J12" s="292">
        <v>0</v>
      </c>
      <c r="K12" s="292">
        <f t="shared" si="4"/>
        <v>91428.865000000005</v>
      </c>
      <c r="L12" s="266"/>
    </row>
    <row r="13" spans="1:12" s="702" customFormat="1" ht="13.8">
      <c r="A13" s="718" t="s">
        <v>6577</v>
      </c>
      <c r="B13" s="718" t="s">
        <v>4326</v>
      </c>
      <c r="C13" s="292">
        <v>49870.29</v>
      </c>
      <c r="D13" s="290">
        <v>0</v>
      </c>
      <c r="E13" s="290">
        <v>0</v>
      </c>
      <c r="F13" s="292">
        <f t="shared" si="0"/>
        <v>49870.29</v>
      </c>
      <c r="G13" s="292">
        <f t="shared" si="1"/>
        <v>16623.43</v>
      </c>
      <c r="H13" s="292">
        <f t="shared" si="2"/>
        <v>8311.7150000000001</v>
      </c>
      <c r="I13" s="292">
        <f t="shared" si="3"/>
        <v>66493.72</v>
      </c>
      <c r="J13" s="292">
        <v>0</v>
      </c>
      <c r="K13" s="292">
        <f t="shared" si="4"/>
        <v>91428.865000000005</v>
      </c>
      <c r="L13" s="266"/>
    </row>
    <row r="14" spans="1:12" s="702" customFormat="1" ht="13.8">
      <c r="A14" s="718" t="s">
        <v>6579</v>
      </c>
      <c r="B14" s="718" t="s">
        <v>4301</v>
      </c>
      <c r="C14" s="292">
        <v>33190.559999999998</v>
      </c>
      <c r="D14" s="290">
        <v>0</v>
      </c>
      <c r="E14" s="290">
        <v>0</v>
      </c>
      <c r="F14" s="292">
        <f t="shared" si="0"/>
        <v>33190.559999999998</v>
      </c>
      <c r="G14" s="292">
        <f t="shared" si="1"/>
        <v>11063.519999999999</v>
      </c>
      <c r="H14" s="292">
        <f t="shared" si="2"/>
        <v>5531.7599999999993</v>
      </c>
      <c r="I14" s="292">
        <f t="shared" si="3"/>
        <v>44254.079999999994</v>
      </c>
      <c r="J14" s="292">
        <v>0</v>
      </c>
      <c r="K14" s="292">
        <f t="shared" si="4"/>
        <v>60849.359999999993</v>
      </c>
      <c r="L14" s="266"/>
    </row>
    <row r="15" spans="1:12" s="702" customFormat="1" ht="13.8">
      <c r="A15" s="718" t="s">
        <v>6581</v>
      </c>
      <c r="B15" s="718" t="s">
        <v>4372</v>
      </c>
      <c r="C15" s="292">
        <v>33190.559999999998</v>
      </c>
      <c r="D15" s="290">
        <v>0</v>
      </c>
      <c r="E15" s="290">
        <v>0</v>
      </c>
      <c r="F15" s="292">
        <f t="shared" si="0"/>
        <v>33190.559999999998</v>
      </c>
      <c r="G15" s="292">
        <f t="shared" si="1"/>
        <v>11063.519999999999</v>
      </c>
      <c r="H15" s="292">
        <f t="shared" si="2"/>
        <v>5531.7599999999993</v>
      </c>
      <c r="I15" s="292">
        <f t="shared" si="3"/>
        <v>44254.079999999994</v>
      </c>
      <c r="J15" s="292">
        <v>0</v>
      </c>
      <c r="K15" s="292">
        <f t="shared" si="4"/>
        <v>60849.359999999993</v>
      </c>
      <c r="L15" s="266"/>
    </row>
    <row r="16" spans="1:12" s="702" customFormat="1" ht="13.8">
      <c r="A16" s="718" t="s">
        <v>6582</v>
      </c>
      <c r="B16" s="718" t="s">
        <v>4372</v>
      </c>
      <c r="C16" s="292">
        <v>26899.48</v>
      </c>
      <c r="D16" s="290">
        <v>0</v>
      </c>
      <c r="E16" s="290">
        <v>0</v>
      </c>
      <c r="F16" s="292">
        <f t="shared" si="0"/>
        <v>26899.48</v>
      </c>
      <c r="G16" s="292">
        <f t="shared" si="1"/>
        <v>8966.493333333332</v>
      </c>
      <c r="H16" s="292">
        <f t="shared" si="2"/>
        <v>4483.246666666666</v>
      </c>
      <c r="I16" s="292">
        <f t="shared" si="3"/>
        <v>35865.973333333328</v>
      </c>
      <c r="J16" s="292">
        <v>0</v>
      </c>
      <c r="K16" s="292">
        <f t="shared" si="4"/>
        <v>49315.713333333326</v>
      </c>
      <c r="L16" s="266"/>
    </row>
    <row r="17" spans="1:12" s="702" customFormat="1" ht="13.8">
      <c r="A17" s="718" t="s">
        <v>6583</v>
      </c>
      <c r="B17" s="718" t="s">
        <v>4372</v>
      </c>
      <c r="C17" s="292">
        <v>24565.13</v>
      </c>
      <c r="D17" s="290">
        <v>0</v>
      </c>
      <c r="E17" s="290">
        <v>0</v>
      </c>
      <c r="F17" s="292">
        <f t="shared" si="0"/>
        <v>24565.13</v>
      </c>
      <c r="G17" s="292">
        <f t="shared" si="1"/>
        <v>8188.376666666667</v>
      </c>
      <c r="H17" s="292">
        <f t="shared" si="2"/>
        <v>4094.1883333333335</v>
      </c>
      <c r="I17" s="292">
        <f t="shared" si="3"/>
        <v>32753.506666666668</v>
      </c>
      <c r="J17" s="292">
        <v>0</v>
      </c>
      <c r="K17" s="292">
        <f t="shared" si="4"/>
        <v>45036.07166666667</v>
      </c>
      <c r="L17" s="266"/>
    </row>
    <row r="18" spans="1:12" s="702" customFormat="1" ht="13.8">
      <c r="A18" s="719"/>
      <c r="B18" s="719"/>
      <c r="C18" s="720"/>
      <c r="D18" s="720"/>
      <c r="E18" s="720"/>
      <c r="F18" s="720"/>
      <c r="G18" s="720"/>
      <c r="H18" s="720"/>
      <c r="I18" s="720"/>
      <c r="J18" s="720"/>
      <c r="K18" s="720"/>
      <c r="L18" s="266"/>
    </row>
    <row r="19" spans="1:12" s="702" customFormat="1" ht="13.8">
      <c r="A19" s="719"/>
      <c r="B19" s="719"/>
      <c r="C19" s="720"/>
      <c r="D19" s="720"/>
      <c r="E19" s="720"/>
      <c r="F19" s="720"/>
      <c r="G19" s="720"/>
      <c r="H19" s="720"/>
      <c r="I19" s="720"/>
      <c r="J19" s="720"/>
      <c r="K19" s="720"/>
      <c r="L19" s="266"/>
    </row>
    <row r="20" spans="1:12" s="702" customFormat="1" ht="15.6">
      <c r="A20" s="1360" t="s">
        <v>6363</v>
      </c>
      <c r="B20" s="1360"/>
      <c r="C20" s="1360"/>
      <c r="D20" s="190" t="s">
        <v>529</v>
      </c>
      <c r="E20" s="190" t="s">
        <v>529</v>
      </c>
      <c r="F20" s="190" t="s">
        <v>529</v>
      </c>
      <c r="G20" s="190" t="s">
        <v>529</v>
      </c>
      <c r="H20" s="190" t="s">
        <v>529</v>
      </c>
      <c r="I20" s="190" t="s">
        <v>529</v>
      </c>
      <c r="J20" s="190" t="s">
        <v>529</v>
      </c>
      <c r="K20" s="190" t="s">
        <v>529</v>
      </c>
      <c r="L20" s="266"/>
    </row>
    <row r="21" spans="1:12" s="702" customFormat="1" ht="13.8">
      <c r="A21" s="1263" t="s">
        <v>4283</v>
      </c>
      <c r="B21" s="1263" t="s">
        <v>4159</v>
      </c>
      <c r="C21" s="1335" t="s">
        <v>4285</v>
      </c>
      <c r="D21" s="1335" t="s">
        <v>4285</v>
      </c>
      <c r="E21" s="1335" t="s">
        <v>4285</v>
      </c>
      <c r="F21" s="1335" t="s">
        <v>4285</v>
      </c>
      <c r="G21" s="1335" t="s">
        <v>4286</v>
      </c>
      <c r="H21" s="1335" t="s">
        <v>4286</v>
      </c>
      <c r="I21" s="1335" t="s">
        <v>4286</v>
      </c>
      <c r="J21" s="1335" t="s">
        <v>4286</v>
      </c>
      <c r="K21" s="1335" t="s">
        <v>4286</v>
      </c>
      <c r="L21" s="266"/>
    </row>
    <row r="22" spans="1:12" s="702" customFormat="1" ht="27.6">
      <c r="A22" s="1263" t="s">
        <v>4283</v>
      </c>
      <c r="B22" s="1263" t="s">
        <v>6362</v>
      </c>
      <c r="C22" s="602" t="s">
        <v>4287</v>
      </c>
      <c r="D22" s="602" t="s">
        <v>4288</v>
      </c>
      <c r="E22" s="602" t="s">
        <v>4289</v>
      </c>
      <c r="F22" s="602" t="s">
        <v>4290</v>
      </c>
      <c r="G22" s="602" t="s">
        <v>4291</v>
      </c>
      <c r="H22" s="602" t="s">
        <v>4292</v>
      </c>
      <c r="I22" s="602" t="s">
        <v>4293</v>
      </c>
      <c r="J22" s="602" t="s">
        <v>4294</v>
      </c>
      <c r="K22" s="602" t="s">
        <v>4290</v>
      </c>
      <c r="L22" s="266"/>
    </row>
    <row r="23" spans="1:12" s="702" customFormat="1" ht="13.8">
      <c r="A23" s="718" t="s">
        <v>6584</v>
      </c>
      <c r="B23" s="718" t="s">
        <v>5127</v>
      </c>
      <c r="C23" s="292">
        <v>21893.41</v>
      </c>
      <c r="D23" s="290">
        <v>1040</v>
      </c>
      <c r="E23" s="290">
        <v>0</v>
      </c>
      <c r="F23" s="292">
        <f t="shared" ref="F23:F29" si="5">+C23+E23+D23</f>
        <v>22933.41</v>
      </c>
      <c r="G23" s="292">
        <f t="shared" ref="G23:G29" si="6">+(C23/30)*10</f>
        <v>7297.8033333333333</v>
      </c>
      <c r="H23" s="292">
        <f t="shared" ref="H23:H29" si="7">+(C23/30)*5</f>
        <v>3648.9016666666666</v>
      </c>
      <c r="I23" s="292">
        <f t="shared" ref="I23:I29" si="8">+(C23/30)*40</f>
        <v>29191.213333333333</v>
      </c>
      <c r="J23" s="292">
        <v>0</v>
      </c>
      <c r="K23" s="292">
        <f t="shared" ref="K23:K27" si="9">+G23+H23+I23+J23</f>
        <v>40137.918333333335</v>
      </c>
      <c r="L23" s="266"/>
    </row>
    <row r="24" spans="1:12" s="702" customFormat="1" ht="13.8">
      <c r="A24" s="718" t="s">
        <v>6585</v>
      </c>
      <c r="B24" s="718" t="s">
        <v>4420</v>
      </c>
      <c r="C24" s="292">
        <v>18576.060000000001</v>
      </c>
      <c r="D24" s="290">
        <v>1040</v>
      </c>
      <c r="E24" s="290">
        <v>0</v>
      </c>
      <c r="F24" s="292">
        <f t="shared" si="5"/>
        <v>19616.060000000001</v>
      </c>
      <c r="G24" s="292">
        <f t="shared" si="6"/>
        <v>6192.02</v>
      </c>
      <c r="H24" s="292">
        <f t="shared" si="7"/>
        <v>3096.01</v>
      </c>
      <c r="I24" s="292">
        <f t="shared" si="8"/>
        <v>24768.080000000002</v>
      </c>
      <c r="J24" s="292">
        <v>0</v>
      </c>
      <c r="K24" s="292">
        <f t="shared" si="9"/>
        <v>34056.11</v>
      </c>
      <c r="L24" s="266"/>
    </row>
    <row r="25" spans="1:12" s="702" customFormat="1" ht="13.8">
      <c r="A25" s="718" t="s">
        <v>6586</v>
      </c>
      <c r="B25" s="718" t="s">
        <v>4418</v>
      </c>
      <c r="C25" s="292">
        <v>17541.02</v>
      </c>
      <c r="D25" s="290">
        <v>1040</v>
      </c>
      <c r="E25" s="290">
        <v>0</v>
      </c>
      <c r="F25" s="292">
        <f t="shared" si="5"/>
        <v>18581.02</v>
      </c>
      <c r="G25" s="292">
        <f t="shared" si="6"/>
        <v>5847.0066666666671</v>
      </c>
      <c r="H25" s="292">
        <f t="shared" si="7"/>
        <v>2923.5033333333336</v>
      </c>
      <c r="I25" s="292">
        <f t="shared" si="8"/>
        <v>23388.026666666668</v>
      </c>
      <c r="J25" s="292">
        <v>0</v>
      </c>
      <c r="K25" s="292">
        <f t="shared" si="9"/>
        <v>32158.536666666667</v>
      </c>
      <c r="L25" s="266"/>
    </row>
    <row r="26" spans="1:12" s="702" customFormat="1" ht="13.8">
      <c r="A26" s="718" t="s">
        <v>6587</v>
      </c>
      <c r="B26" s="718" t="s">
        <v>4416</v>
      </c>
      <c r="C26" s="292">
        <v>16095.75</v>
      </c>
      <c r="D26" s="290">
        <v>1040</v>
      </c>
      <c r="E26" s="290">
        <v>0</v>
      </c>
      <c r="F26" s="292">
        <f t="shared" si="5"/>
        <v>17135.75</v>
      </c>
      <c r="G26" s="292">
        <f t="shared" si="6"/>
        <v>5365.25</v>
      </c>
      <c r="H26" s="292">
        <f t="shared" si="7"/>
        <v>2682.625</v>
      </c>
      <c r="I26" s="292">
        <f t="shared" si="8"/>
        <v>21461</v>
      </c>
      <c r="J26" s="292">
        <v>0</v>
      </c>
      <c r="K26" s="292">
        <f t="shared" si="9"/>
        <v>29508.875</v>
      </c>
      <c r="L26" s="266"/>
    </row>
    <row r="27" spans="1:12" s="702" customFormat="1" ht="13.8">
      <c r="A27" s="718" t="s">
        <v>6588</v>
      </c>
      <c r="B27" s="718" t="s">
        <v>4414</v>
      </c>
      <c r="C27" s="292">
        <v>15886.358985000001</v>
      </c>
      <c r="D27" s="290">
        <v>1040</v>
      </c>
      <c r="E27" s="290">
        <v>0</v>
      </c>
      <c r="F27" s="292">
        <f t="shared" si="5"/>
        <v>16926.358984999999</v>
      </c>
      <c r="G27" s="292">
        <f t="shared" si="6"/>
        <v>5295.4529950000006</v>
      </c>
      <c r="H27" s="292">
        <f t="shared" si="7"/>
        <v>2647.7264975000003</v>
      </c>
      <c r="I27" s="292">
        <f t="shared" si="8"/>
        <v>21181.811980000002</v>
      </c>
      <c r="J27" s="292">
        <v>0</v>
      </c>
      <c r="K27" s="292">
        <f t="shared" si="9"/>
        <v>29124.991472500005</v>
      </c>
      <c r="L27" s="266"/>
    </row>
    <row r="28" spans="1:12" s="702" customFormat="1" ht="13.8">
      <c r="A28" s="718" t="s">
        <v>6589</v>
      </c>
      <c r="B28" s="718" t="s">
        <v>4412</v>
      </c>
      <c r="C28" s="292">
        <v>13952.49</v>
      </c>
      <c r="D28" s="290">
        <v>1040</v>
      </c>
      <c r="E28" s="290">
        <v>0</v>
      </c>
      <c r="F28" s="292">
        <f t="shared" si="5"/>
        <v>14992.49</v>
      </c>
      <c r="G28" s="292">
        <f t="shared" si="6"/>
        <v>4650.83</v>
      </c>
      <c r="H28" s="292">
        <f t="shared" si="7"/>
        <v>2325.415</v>
      </c>
      <c r="I28" s="292">
        <f t="shared" si="8"/>
        <v>18603.32</v>
      </c>
      <c r="J28" s="292">
        <v>0</v>
      </c>
      <c r="K28" s="292">
        <f>+G28+H28+I28+J28</f>
        <v>25579.564999999999</v>
      </c>
      <c r="L28" s="266"/>
    </row>
    <row r="29" spans="1:12" s="702" customFormat="1" ht="13.8">
      <c r="A29" s="718" t="s">
        <v>6590</v>
      </c>
      <c r="B29" s="718" t="s">
        <v>4725</v>
      </c>
      <c r="C29" s="292">
        <v>9864.6859499999991</v>
      </c>
      <c r="D29" s="290">
        <v>1040</v>
      </c>
      <c r="E29" s="290">
        <v>0</v>
      </c>
      <c r="F29" s="292">
        <f t="shared" si="5"/>
        <v>10904.685949999999</v>
      </c>
      <c r="G29" s="292">
        <f t="shared" si="6"/>
        <v>3288.22865</v>
      </c>
      <c r="H29" s="292">
        <f t="shared" si="7"/>
        <v>1644.114325</v>
      </c>
      <c r="I29" s="292">
        <f t="shared" si="8"/>
        <v>13152.9146</v>
      </c>
      <c r="J29" s="292">
        <v>0</v>
      </c>
      <c r="K29" s="292">
        <f>+G29+H29+I29+J29</f>
        <v>18085.257575</v>
      </c>
      <c r="L29" s="266"/>
    </row>
    <row r="30" spans="1:12" s="702" customFormat="1">
      <c r="A30" s="341"/>
      <c r="B30" s="341"/>
      <c r="C30" s="721"/>
      <c r="D30" s="721"/>
      <c r="E30" s="721"/>
      <c r="F30" s="721"/>
      <c r="G30" s="721"/>
      <c r="H30" s="721"/>
      <c r="I30" s="721"/>
      <c r="J30" s="721"/>
      <c r="K30" s="721"/>
    </row>
    <row r="32" spans="1:12">
      <c r="H32" s="717"/>
      <c r="L32" s="713"/>
    </row>
    <row r="33" spans="8:12">
      <c r="H33" s="717"/>
      <c r="L33" s="713"/>
    </row>
    <row r="34" spans="8:12" ht="15.75" customHeight="1">
      <c r="H34" s="717"/>
      <c r="L34" s="713"/>
    </row>
    <row r="35" spans="8:12">
      <c r="H35" s="717"/>
      <c r="L35" s="713"/>
    </row>
    <row r="36" spans="8:12">
      <c r="H36" s="717"/>
      <c r="L36" s="713"/>
    </row>
  </sheetData>
  <mergeCells count="15">
    <mergeCell ref="A21:A22"/>
    <mergeCell ref="B21:B22"/>
    <mergeCell ref="C21:F21"/>
    <mergeCell ref="G21:K21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20:C20"/>
  </mergeCells>
  <printOptions horizontalCentered="1"/>
  <pageMargins left="0.59055118110236227" right="0.59055118110236227" top="1.1811023622047245" bottom="0.78740157480314965" header="0.39370078740157483" footer="0.39370078740157483"/>
  <pageSetup scale="85" fitToHeight="0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73"/>
  <sheetViews>
    <sheetView showGridLines="0" topLeftCell="B3" zoomScaleNormal="100" workbookViewId="0"/>
  </sheetViews>
  <sheetFormatPr baseColWidth="10" defaultColWidth="11.44140625" defaultRowHeight="15"/>
  <cols>
    <col min="1" max="1" width="22.5546875" style="207" customWidth="1"/>
    <col min="2" max="2" width="46.5546875" style="207" customWidth="1"/>
    <col min="3" max="3" width="16.44140625" style="207" customWidth="1"/>
    <col min="4" max="4" width="24.6640625" style="207" customWidth="1"/>
    <col min="5" max="5" width="23.33203125" style="207" customWidth="1"/>
    <col min="6" max="6" width="21.109375" style="164" customWidth="1"/>
    <col min="7" max="181" width="11.44140625" style="164"/>
    <col min="182" max="16384" width="11.44140625" style="165"/>
  </cols>
  <sheetData>
    <row r="1" spans="1:181">
      <c r="A1" s="163"/>
      <c r="B1" s="163"/>
      <c r="C1" s="163"/>
      <c r="D1" s="163"/>
      <c r="E1" s="163"/>
    </row>
    <row r="2" spans="1:181" ht="15.6">
      <c r="A2" s="1353" t="s">
        <v>6597</v>
      </c>
      <c r="B2" s="1353"/>
      <c r="C2" s="1353"/>
      <c r="D2" s="1353"/>
      <c r="E2" s="1353"/>
    </row>
    <row r="3" spans="1:181" ht="15.6">
      <c r="A3" s="1363" t="s">
        <v>6598</v>
      </c>
      <c r="B3" s="1363"/>
      <c r="C3" s="1363"/>
      <c r="D3" s="1363"/>
      <c r="E3" s="1363"/>
    </row>
    <row r="4" spans="1:181" ht="15.6">
      <c r="A4" s="1289" t="s">
        <v>4903</v>
      </c>
      <c r="B4" s="1289"/>
      <c r="C4" s="1289"/>
      <c r="D4" s="1289"/>
      <c r="E4" s="1289"/>
    </row>
    <row r="5" spans="1:181" ht="15.6">
      <c r="A5" s="1289" t="s">
        <v>4156</v>
      </c>
      <c r="B5" s="1289"/>
      <c r="C5" s="1289"/>
      <c r="D5" s="1289"/>
      <c r="E5" s="1289"/>
    </row>
    <row r="6" spans="1:181" ht="15.6">
      <c r="A6" s="1364" t="s">
        <v>4157</v>
      </c>
      <c r="B6" s="1289"/>
      <c r="C6" s="1289"/>
      <c r="D6" s="1289"/>
      <c r="E6" s="1289"/>
    </row>
    <row r="7" spans="1:181">
      <c r="A7" s="165"/>
      <c r="B7" s="165"/>
      <c r="C7" s="165"/>
      <c r="D7" s="165"/>
      <c r="E7" s="165"/>
    </row>
    <row r="8" spans="1:181" s="167" customFormat="1" ht="13.8">
      <c r="A8" s="1365" t="s">
        <v>4158</v>
      </c>
      <c r="B8" s="1365" t="s">
        <v>4159</v>
      </c>
      <c r="C8" s="1263" t="s">
        <v>4160</v>
      </c>
      <c r="D8" s="1263" t="s">
        <v>4161</v>
      </c>
      <c r="E8" s="1263" t="s">
        <v>4161</v>
      </c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6"/>
      <c r="CM8" s="166"/>
      <c r="CN8" s="166"/>
      <c r="CO8" s="166"/>
      <c r="CP8" s="166"/>
      <c r="CQ8" s="166"/>
      <c r="CR8" s="166"/>
      <c r="CS8" s="166"/>
      <c r="CT8" s="166"/>
      <c r="CU8" s="166"/>
      <c r="CV8" s="166"/>
      <c r="CW8" s="166"/>
      <c r="CX8" s="166"/>
      <c r="CY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L8" s="166"/>
      <c r="DM8" s="166"/>
      <c r="DN8" s="166"/>
      <c r="DO8" s="166"/>
      <c r="DP8" s="166"/>
      <c r="DQ8" s="166"/>
      <c r="DR8" s="166"/>
      <c r="DS8" s="166"/>
      <c r="DT8" s="166"/>
      <c r="DU8" s="166"/>
      <c r="DV8" s="166"/>
      <c r="DW8" s="166"/>
      <c r="DX8" s="166"/>
      <c r="DY8" s="166"/>
      <c r="DZ8" s="166"/>
      <c r="EA8" s="166"/>
      <c r="EB8" s="166"/>
      <c r="EC8" s="166"/>
      <c r="ED8" s="166"/>
      <c r="EE8" s="166"/>
      <c r="EF8" s="166"/>
      <c r="EG8" s="166"/>
      <c r="EH8" s="166"/>
      <c r="EI8" s="166"/>
      <c r="EJ8" s="166"/>
      <c r="EK8" s="166"/>
      <c r="EL8" s="166"/>
      <c r="EM8" s="166"/>
      <c r="EN8" s="166"/>
      <c r="EO8" s="166"/>
      <c r="EP8" s="166"/>
      <c r="EQ8" s="166"/>
      <c r="ER8" s="166"/>
      <c r="ES8" s="166"/>
      <c r="ET8" s="166"/>
      <c r="EU8" s="166"/>
      <c r="EV8" s="166"/>
      <c r="EW8" s="166"/>
      <c r="EX8" s="166"/>
      <c r="EY8" s="166"/>
      <c r="EZ8" s="166"/>
      <c r="FA8" s="166"/>
      <c r="FB8" s="166"/>
      <c r="FC8" s="166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166"/>
      <c r="FR8" s="166"/>
      <c r="FS8" s="166"/>
      <c r="FT8" s="166"/>
      <c r="FU8" s="166"/>
      <c r="FV8" s="166"/>
      <c r="FW8" s="166"/>
      <c r="FX8" s="166"/>
      <c r="FY8" s="166"/>
    </row>
    <row r="9" spans="1:181" s="167" customFormat="1" ht="13.8">
      <c r="A9" s="1365" t="s">
        <v>4158</v>
      </c>
      <c r="B9" s="1365" t="s">
        <v>4159</v>
      </c>
      <c r="C9" s="1263" t="s">
        <v>4160</v>
      </c>
      <c r="D9" s="102" t="s">
        <v>4162</v>
      </c>
      <c r="E9" s="102" t="s">
        <v>4163</v>
      </c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6"/>
      <c r="CM9" s="166"/>
      <c r="CN9" s="166"/>
      <c r="CO9" s="166"/>
      <c r="CP9" s="166"/>
      <c r="CQ9" s="166"/>
      <c r="CR9" s="166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L9" s="166"/>
      <c r="DM9" s="166"/>
      <c r="DN9" s="166"/>
      <c r="DO9" s="166"/>
      <c r="DP9" s="166"/>
      <c r="DQ9" s="166"/>
      <c r="DR9" s="166"/>
      <c r="DS9" s="166"/>
      <c r="DT9" s="166"/>
      <c r="DU9" s="166"/>
      <c r="DV9" s="166"/>
      <c r="DW9" s="166"/>
      <c r="DX9" s="166"/>
      <c r="DY9" s="166"/>
      <c r="DZ9" s="166"/>
      <c r="EA9" s="166"/>
      <c r="EB9" s="166"/>
      <c r="EC9" s="166"/>
      <c r="ED9" s="166"/>
      <c r="EE9" s="166"/>
      <c r="EF9" s="166"/>
      <c r="EG9" s="166"/>
      <c r="EH9" s="166"/>
      <c r="EI9" s="166"/>
      <c r="EJ9" s="166"/>
      <c r="EK9" s="166"/>
      <c r="EL9" s="166"/>
      <c r="EM9" s="166"/>
      <c r="EN9" s="166"/>
      <c r="EO9" s="166"/>
      <c r="EP9" s="166"/>
      <c r="EQ9" s="166"/>
      <c r="ER9" s="166"/>
      <c r="ES9" s="166"/>
      <c r="ET9" s="166"/>
      <c r="EU9" s="166"/>
      <c r="EV9" s="166"/>
      <c r="EW9" s="166"/>
      <c r="EX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</row>
    <row r="10" spans="1:181" s="166" customFormat="1" ht="15.75" customHeight="1">
      <c r="A10" s="122"/>
      <c r="B10" s="122"/>
      <c r="C10" s="123"/>
      <c r="D10" s="123"/>
      <c r="E10" s="123"/>
    </row>
    <row r="11" spans="1:181" s="167" customFormat="1" ht="13.8">
      <c r="A11" s="1366" t="s">
        <v>4102</v>
      </c>
      <c r="B11" s="1367" t="s">
        <v>4102</v>
      </c>
      <c r="C11" s="591"/>
      <c r="D11" s="592"/>
      <c r="E11" s="592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  <c r="EU11" s="166"/>
      <c r="EV11" s="166"/>
      <c r="EW11" s="166"/>
      <c r="EX11" s="166"/>
      <c r="EY11" s="166"/>
      <c r="EZ11" s="166"/>
      <c r="FA11" s="166"/>
      <c r="FB11" s="166"/>
      <c r="FC11" s="166"/>
      <c r="FD11" s="166"/>
      <c r="FE11" s="166"/>
      <c r="FF11" s="166"/>
      <c r="FG11" s="166"/>
      <c r="FH11" s="166"/>
      <c r="FI11" s="166"/>
      <c r="FJ11" s="166"/>
      <c r="FK11" s="166"/>
      <c r="FL11" s="166"/>
      <c r="FM11" s="166"/>
      <c r="FN11" s="166"/>
      <c r="FO11" s="166"/>
      <c r="FP11" s="166"/>
      <c r="FQ11" s="166"/>
      <c r="FR11" s="166"/>
      <c r="FS11" s="166"/>
      <c r="FT11" s="166"/>
      <c r="FU11" s="166"/>
      <c r="FV11" s="166"/>
      <c r="FW11" s="166"/>
      <c r="FX11" s="166"/>
      <c r="FY11" s="166"/>
    </row>
    <row r="12" spans="1:181" s="131" customFormat="1" ht="13.8">
      <c r="A12" s="103" t="s">
        <v>6599</v>
      </c>
      <c r="B12" s="103" t="s">
        <v>6600</v>
      </c>
      <c r="C12" s="174">
        <v>1</v>
      </c>
      <c r="D12" s="104">
        <v>25177</v>
      </c>
      <c r="E12" s="104">
        <v>25177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</row>
    <row r="13" spans="1:181" s="724" customFormat="1" ht="13.8">
      <c r="A13" s="462" t="s">
        <v>6601</v>
      </c>
      <c r="B13" s="456" t="s">
        <v>4372</v>
      </c>
      <c r="C13" s="449">
        <v>21</v>
      </c>
      <c r="D13" s="722">
        <v>25177</v>
      </c>
      <c r="E13" s="722">
        <v>37034</v>
      </c>
      <c r="F13" s="129"/>
      <c r="G13" s="129"/>
      <c r="H13" s="723"/>
      <c r="I13" s="723"/>
      <c r="J13" s="723"/>
      <c r="K13" s="723"/>
      <c r="L13" s="723"/>
      <c r="M13" s="723"/>
      <c r="N13" s="723"/>
      <c r="O13" s="723"/>
      <c r="P13" s="723"/>
      <c r="Q13" s="723"/>
      <c r="R13" s="723"/>
      <c r="S13" s="723"/>
      <c r="T13" s="723"/>
      <c r="U13" s="723"/>
      <c r="V13" s="723"/>
      <c r="W13" s="723"/>
      <c r="X13" s="723"/>
      <c r="Y13" s="723"/>
      <c r="Z13" s="723"/>
      <c r="AA13" s="723"/>
      <c r="AB13" s="723"/>
      <c r="AC13" s="723"/>
      <c r="AD13" s="723"/>
      <c r="AE13" s="723"/>
      <c r="AF13" s="723"/>
      <c r="AG13" s="723"/>
      <c r="AH13" s="723"/>
      <c r="AI13" s="723"/>
      <c r="AJ13" s="723"/>
      <c r="AK13" s="723"/>
      <c r="AL13" s="723"/>
      <c r="AM13" s="723"/>
      <c r="AN13" s="723"/>
      <c r="AO13" s="723"/>
      <c r="AP13" s="723"/>
      <c r="AQ13" s="723"/>
      <c r="AR13" s="723"/>
      <c r="AS13" s="723"/>
      <c r="AT13" s="723"/>
      <c r="AU13" s="723"/>
      <c r="AV13" s="723"/>
      <c r="AW13" s="723"/>
      <c r="AX13" s="723"/>
      <c r="AY13" s="723"/>
      <c r="AZ13" s="723"/>
      <c r="BA13" s="723"/>
      <c r="BB13" s="723"/>
      <c r="BC13" s="723"/>
      <c r="BD13" s="723"/>
      <c r="BE13" s="723"/>
      <c r="BF13" s="723"/>
      <c r="BG13" s="723"/>
      <c r="BH13" s="723"/>
      <c r="BI13" s="723"/>
      <c r="BJ13" s="723"/>
      <c r="BK13" s="723"/>
      <c r="BL13" s="723"/>
      <c r="BM13" s="723"/>
      <c r="BN13" s="723"/>
      <c r="BO13" s="723"/>
      <c r="BP13" s="723"/>
      <c r="BQ13" s="723"/>
      <c r="BR13" s="723"/>
      <c r="BS13" s="723"/>
      <c r="BT13" s="723"/>
      <c r="BU13" s="723"/>
      <c r="BV13" s="723"/>
      <c r="BW13" s="723"/>
      <c r="BX13" s="723"/>
      <c r="BY13" s="723"/>
      <c r="BZ13" s="723"/>
      <c r="CA13" s="723"/>
      <c r="CB13" s="723"/>
      <c r="CC13" s="723"/>
      <c r="CD13" s="723"/>
      <c r="CE13" s="723"/>
      <c r="CF13" s="723"/>
      <c r="CG13" s="723"/>
      <c r="CH13" s="723"/>
      <c r="CI13" s="723"/>
      <c r="CJ13" s="723"/>
      <c r="CK13" s="723"/>
      <c r="CL13" s="723"/>
      <c r="CM13" s="723"/>
      <c r="CN13" s="723"/>
      <c r="CO13" s="723"/>
      <c r="CP13" s="723"/>
      <c r="CQ13" s="723"/>
      <c r="CR13" s="723"/>
      <c r="CS13" s="723"/>
      <c r="CT13" s="723"/>
      <c r="CU13" s="723"/>
      <c r="CV13" s="723"/>
      <c r="CW13" s="723"/>
      <c r="CX13" s="723"/>
      <c r="CY13" s="723"/>
      <c r="CZ13" s="723"/>
      <c r="DA13" s="723"/>
      <c r="DB13" s="723"/>
      <c r="DC13" s="723"/>
      <c r="DD13" s="723"/>
      <c r="DE13" s="723"/>
      <c r="DF13" s="723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723"/>
      <c r="DW13" s="723"/>
      <c r="DX13" s="723"/>
      <c r="DY13" s="723"/>
      <c r="DZ13" s="723"/>
      <c r="EA13" s="723"/>
      <c r="EB13" s="723"/>
      <c r="EC13" s="723"/>
      <c r="ED13" s="723"/>
      <c r="EE13" s="723"/>
      <c r="EF13" s="723"/>
      <c r="EG13" s="723"/>
      <c r="EH13" s="723"/>
      <c r="EI13" s="723"/>
      <c r="EJ13" s="723"/>
      <c r="EK13" s="723"/>
      <c r="EL13" s="723"/>
      <c r="EM13" s="723"/>
      <c r="EN13" s="723"/>
      <c r="EO13" s="723"/>
      <c r="EP13" s="723"/>
      <c r="EQ13" s="723"/>
      <c r="ER13" s="723"/>
      <c r="ES13" s="723"/>
      <c r="ET13" s="723"/>
      <c r="EU13" s="723"/>
      <c r="EV13" s="723"/>
      <c r="EW13" s="723"/>
      <c r="EX13" s="723"/>
      <c r="EY13" s="723"/>
      <c r="EZ13" s="723"/>
      <c r="FA13" s="723"/>
      <c r="FB13" s="723"/>
      <c r="FC13" s="723"/>
      <c r="FD13" s="723"/>
      <c r="FE13" s="723"/>
      <c r="FF13" s="723"/>
      <c r="FG13" s="723"/>
      <c r="FH13" s="723"/>
      <c r="FI13" s="723"/>
      <c r="FJ13" s="723"/>
      <c r="FK13" s="723"/>
      <c r="FL13" s="723"/>
      <c r="FM13" s="723"/>
      <c r="FN13" s="723"/>
      <c r="FO13" s="723"/>
      <c r="FP13" s="723"/>
      <c r="FQ13" s="723"/>
      <c r="FR13" s="723"/>
      <c r="FS13" s="723"/>
      <c r="FT13" s="723"/>
      <c r="FU13" s="723"/>
      <c r="FV13" s="723"/>
      <c r="FW13" s="723"/>
      <c r="FX13" s="723"/>
      <c r="FY13" s="723"/>
    </row>
    <row r="14" spans="1:181" s="131" customFormat="1" ht="13.8">
      <c r="A14" s="390" t="s">
        <v>6602</v>
      </c>
      <c r="B14" s="154" t="s">
        <v>6603</v>
      </c>
      <c r="C14" s="174">
        <v>2</v>
      </c>
      <c r="D14" s="104">
        <v>25890</v>
      </c>
      <c r="E14" s="104">
        <v>25890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</row>
    <row r="15" spans="1:181" s="131" customFormat="1" ht="13.8">
      <c r="A15" s="390" t="s">
        <v>6604</v>
      </c>
      <c r="B15" s="154" t="s">
        <v>6605</v>
      </c>
      <c r="C15" s="174">
        <v>2</v>
      </c>
      <c r="D15" s="104">
        <v>30885</v>
      </c>
      <c r="E15" s="104">
        <v>30885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</row>
    <row r="16" spans="1:181" s="131" customFormat="1" ht="13.8">
      <c r="A16" s="390" t="s">
        <v>6606</v>
      </c>
      <c r="B16" s="154" t="s">
        <v>6607</v>
      </c>
      <c r="C16" s="174">
        <v>3</v>
      </c>
      <c r="D16" s="104">
        <v>22350</v>
      </c>
      <c r="E16" s="104">
        <v>22350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</row>
    <row r="17" spans="1:181" s="131" customFormat="1" ht="14.25" customHeight="1">
      <c r="A17" s="390" t="s">
        <v>6608</v>
      </c>
      <c r="B17" s="154" t="s">
        <v>6609</v>
      </c>
      <c r="C17" s="174">
        <v>1</v>
      </c>
      <c r="D17" s="104">
        <v>14436</v>
      </c>
      <c r="E17" s="104">
        <v>14436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</row>
    <row r="18" spans="1:181" s="131" customFormat="1" ht="13.8">
      <c r="A18" s="390" t="s">
        <v>6610</v>
      </c>
      <c r="B18" s="154" t="s">
        <v>6611</v>
      </c>
      <c r="C18" s="174">
        <v>1</v>
      </c>
      <c r="D18" s="104">
        <v>50868</v>
      </c>
      <c r="E18" s="104">
        <v>50868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</row>
    <row r="19" spans="1:181" s="131" customFormat="1" ht="13.8">
      <c r="A19" s="390" t="s">
        <v>6612</v>
      </c>
      <c r="B19" s="154" t="s">
        <v>4301</v>
      </c>
      <c r="C19" s="174">
        <v>3</v>
      </c>
      <c r="D19" s="104">
        <v>55471</v>
      </c>
      <c r="E19" s="104">
        <v>55471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</row>
    <row r="20" spans="1:181" s="131" customFormat="1" ht="13.8">
      <c r="A20" s="390" t="s">
        <v>6613</v>
      </c>
      <c r="B20" s="154" t="s">
        <v>6614</v>
      </c>
      <c r="C20" s="174">
        <v>3</v>
      </c>
      <c r="D20" s="104">
        <v>55471</v>
      </c>
      <c r="E20" s="104">
        <v>55471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</row>
    <row r="21" spans="1:181" s="131" customFormat="1" ht="13.8">
      <c r="A21" s="390" t="s">
        <v>6615</v>
      </c>
      <c r="B21" s="154" t="s">
        <v>4165</v>
      </c>
      <c r="C21" s="174">
        <v>1</v>
      </c>
      <c r="D21" s="104">
        <v>88580</v>
      </c>
      <c r="E21" s="104">
        <v>88580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</row>
    <row r="22" spans="1:181" s="167" customFormat="1" ht="13.8">
      <c r="B22" s="725" t="s">
        <v>4209</v>
      </c>
      <c r="C22" s="726">
        <f>SUM(C12:C21)</f>
        <v>38</v>
      </c>
      <c r="D22" s="540"/>
      <c r="E22" s="540"/>
      <c r="F22" s="129"/>
      <c r="G22" s="129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  <c r="EU22" s="166"/>
      <c r="EV22" s="166"/>
      <c r="EW22" s="166"/>
      <c r="EX22" s="166"/>
      <c r="EY22" s="166"/>
      <c r="EZ22" s="166"/>
      <c r="FA22" s="166"/>
      <c r="FB22" s="166"/>
      <c r="FC22" s="166"/>
      <c r="FD22" s="166"/>
      <c r="FE22" s="166"/>
      <c r="FF22" s="166"/>
      <c r="FG22" s="166"/>
      <c r="FH22" s="166"/>
      <c r="FI22" s="166"/>
      <c r="FJ22" s="166"/>
      <c r="FK22" s="166"/>
      <c r="FL22" s="166"/>
      <c r="FM22" s="166"/>
      <c r="FN22" s="166"/>
      <c r="FO22" s="166"/>
      <c r="FP22" s="166"/>
      <c r="FQ22" s="166"/>
      <c r="FR22" s="166"/>
      <c r="FS22" s="166"/>
      <c r="FT22" s="166"/>
      <c r="FU22" s="166"/>
      <c r="FV22" s="166"/>
      <c r="FW22" s="166"/>
      <c r="FX22" s="166"/>
      <c r="FY22" s="166"/>
    </row>
    <row r="23" spans="1:181" s="166" customFormat="1" ht="13.8">
      <c r="A23" s="532"/>
      <c r="B23" s="539"/>
      <c r="C23" s="532"/>
      <c r="D23" s="540"/>
      <c r="E23" s="540"/>
      <c r="F23" s="129"/>
      <c r="G23" s="129"/>
    </row>
    <row r="24" spans="1:181" s="167" customFormat="1" ht="13.8">
      <c r="A24" s="137"/>
      <c r="B24" s="137"/>
      <c r="C24" s="184"/>
      <c r="D24" s="183"/>
      <c r="E24" s="183"/>
      <c r="F24" s="129"/>
      <c r="G24" s="129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6"/>
      <c r="FB24" s="166"/>
      <c r="FC24" s="166"/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6"/>
      <c r="FO24" s="166"/>
      <c r="FP24" s="166"/>
      <c r="FQ24" s="166"/>
      <c r="FR24" s="166"/>
      <c r="FS24" s="166"/>
      <c r="FT24" s="166"/>
      <c r="FU24" s="166"/>
      <c r="FV24" s="166"/>
      <c r="FW24" s="166"/>
      <c r="FX24" s="166"/>
      <c r="FY24" s="166"/>
    </row>
    <row r="25" spans="1:181" s="167" customFormat="1" ht="13.8">
      <c r="A25" s="1368" t="s">
        <v>4103</v>
      </c>
      <c r="B25" s="1368" t="s">
        <v>4103</v>
      </c>
      <c r="C25" s="184"/>
      <c r="D25" s="183"/>
      <c r="E25" s="183"/>
      <c r="F25" s="129"/>
      <c r="G25" s="129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</row>
    <row r="26" spans="1:181" s="131" customFormat="1" ht="13.8">
      <c r="A26" s="154" t="s">
        <v>6616</v>
      </c>
      <c r="B26" s="154" t="s">
        <v>6617</v>
      </c>
      <c r="C26" s="174">
        <v>8</v>
      </c>
      <c r="D26" s="104">
        <v>11315</v>
      </c>
      <c r="E26" s="104">
        <v>15806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</row>
    <row r="27" spans="1:181" s="131" customFormat="1" ht="13.8">
      <c r="A27" s="154" t="s">
        <v>6618</v>
      </c>
      <c r="B27" s="154" t="s">
        <v>6619</v>
      </c>
      <c r="C27" s="174">
        <v>38</v>
      </c>
      <c r="D27" s="104">
        <v>7737</v>
      </c>
      <c r="E27" s="104">
        <v>8193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</row>
    <row r="28" spans="1:181" s="131" customFormat="1" ht="13.8">
      <c r="A28" s="154" t="s">
        <v>6620</v>
      </c>
      <c r="B28" s="154" t="s">
        <v>5028</v>
      </c>
      <c r="C28" s="174">
        <v>99</v>
      </c>
      <c r="D28" s="104">
        <v>7625</v>
      </c>
      <c r="E28" s="104">
        <v>11661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</row>
    <row r="29" spans="1:181" s="131" customFormat="1" ht="13.8">
      <c r="A29" s="154" t="s">
        <v>6621</v>
      </c>
      <c r="B29" s="154" t="s">
        <v>6622</v>
      </c>
      <c r="C29" s="174">
        <v>62</v>
      </c>
      <c r="D29" s="104">
        <v>7625</v>
      </c>
      <c r="E29" s="104">
        <v>8767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</row>
    <row r="30" spans="1:181" s="131" customFormat="1" ht="13.8">
      <c r="A30" s="154" t="s">
        <v>6623</v>
      </c>
      <c r="B30" s="154" t="s">
        <v>6624</v>
      </c>
      <c r="C30" s="174">
        <v>2</v>
      </c>
      <c r="D30" s="104">
        <v>14686</v>
      </c>
      <c r="E30" s="104">
        <v>14686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</row>
    <row r="31" spans="1:181" s="131" customFormat="1" ht="13.8">
      <c r="A31" s="154" t="s">
        <v>6625</v>
      </c>
      <c r="B31" s="154" t="s">
        <v>6626</v>
      </c>
      <c r="C31" s="174">
        <v>1</v>
      </c>
      <c r="D31" s="104">
        <v>11236</v>
      </c>
      <c r="E31" s="104">
        <v>11236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</row>
    <row r="32" spans="1:181" s="131" customFormat="1" ht="13.8">
      <c r="A32" s="154" t="s">
        <v>6627</v>
      </c>
      <c r="B32" s="154" t="s">
        <v>6628</v>
      </c>
      <c r="C32" s="174">
        <v>76</v>
      </c>
      <c r="D32" s="104">
        <v>14175</v>
      </c>
      <c r="E32" s="104">
        <v>22233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</row>
    <row r="33" spans="1:181" s="131" customFormat="1" ht="13.8">
      <c r="A33" s="154" t="s">
        <v>6629</v>
      </c>
      <c r="B33" s="154" t="s">
        <v>6630</v>
      </c>
      <c r="C33" s="174">
        <v>3</v>
      </c>
      <c r="D33" s="104">
        <v>15542</v>
      </c>
      <c r="E33" s="104">
        <v>15542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</row>
    <row r="34" spans="1:181" s="131" customFormat="1" ht="13.8">
      <c r="A34" s="154" t="s">
        <v>6631</v>
      </c>
      <c r="B34" s="154" t="s">
        <v>6632</v>
      </c>
      <c r="C34" s="174">
        <v>3</v>
      </c>
      <c r="D34" s="104">
        <v>8435</v>
      </c>
      <c r="E34" s="104">
        <v>8435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</row>
    <row r="35" spans="1:181" s="131" customFormat="1" ht="13.8">
      <c r="A35" s="154" t="s">
        <v>6633</v>
      </c>
      <c r="B35" s="154" t="s">
        <v>6634</v>
      </c>
      <c r="C35" s="174">
        <v>22</v>
      </c>
      <c r="D35" s="104">
        <v>9262</v>
      </c>
      <c r="E35" s="104">
        <v>9262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</row>
    <row r="36" spans="1:181" s="131" customFormat="1" ht="13.8">
      <c r="A36" s="154" t="s">
        <v>6635</v>
      </c>
      <c r="B36" s="154" t="s">
        <v>6636</v>
      </c>
      <c r="C36" s="174">
        <v>3</v>
      </c>
      <c r="D36" s="104">
        <v>8435</v>
      </c>
      <c r="E36" s="104">
        <v>8435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</row>
    <row r="37" spans="1:181" s="131" customFormat="1" ht="13.8">
      <c r="A37" s="154" t="s">
        <v>6637</v>
      </c>
      <c r="B37" s="154" t="s">
        <v>6638</v>
      </c>
      <c r="C37" s="174">
        <v>4</v>
      </c>
      <c r="D37" s="104">
        <v>8435</v>
      </c>
      <c r="E37" s="104">
        <v>8435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</row>
    <row r="38" spans="1:181" s="131" customFormat="1" ht="13.8">
      <c r="A38" s="154" t="s">
        <v>6639</v>
      </c>
      <c r="B38" s="154" t="s">
        <v>6640</v>
      </c>
      <c r="C38" s="174">
        <v>6</v>
      </c>
      <c r="D38" s="104">
        <v>3560</v>
      </c>
      <c r="E38" s="104">
        <v>12469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</row>
    <row r="39" spans="1:181" s="131" customFormat="1" ht="13.8">
      <c r="A39" s="154" t="s">
        <v>6641</v>
      </c>
      <c r="B39" s="154" t="s">
        <v>6642</v>
      </c>
      <c r="C39" s="174">
        <v>7</v>
      </c>
      <c r="D39" s="104">
        <v>8885</v>
      </c>
      <c r="E39" s="104">
        <v>16970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</row>
    <row r="40" spans="1:181" s="131" customFormat="1" ht="13.8">
      <c r="A40" s="154" t="s">
        <v>6643</v>
      </c>
      <c r="B40" s="154" t="s">
        <v>4361</v>
      </c>
      <c r="C40" s="174">
        <v>1</v>
      </c>
      <c r="D40" s="104">
        <v>9036</v>
      </c>
      <c r="E40" s="104">
        <v>9036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</row>
    <row r="41" spans="1:181" s="131" customFormat="1" ht="13.8">
      <c r="A41" s="154" t="s">
        <v>6644</v>
      </c>
      <c r="B41" s="154" t="s">
        <v>4919</v>
      </c>
      <c r="C41" s="174">
        <v>24</v>
      </c>
      <c r="D41" s="104">
        <v>9948</v>
      </c>
      <c r="E41" s="104">
        <v>13927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</row>
    <row r="42" spans="1:181" s="131" customFormat="1" ht="13.8">
      <c r="A42" s="154" t="s">
        <v>6645</v>
      </c>
      <c r="B42" s="154" t="s">
        <v>6646</v>
      </c>
      <c r="C42" s="174">
        <v>8</v>
      </c>
      <c r="D42" s="104">
        <v>8464</v>
      </c>
      <c r="E42" s="104">
        <v>11335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</row>
    <row r="43" spans="1:181" s="131" customFormat="1" ht="13.8">
      <c r="A43" s="154" t="s">
        <v>6647</v>
      </c>
      <c r="B43" s="154" t="s">
        <v>6648</v>
      </c>
      <c r="C43" s="174">
        <v>10</v>
      </c>
      <c r="D43" s="104">
        <v>7650</v>
      </c>
      <c r="E43" s="104">
        <v>7650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</row>
    <row r="44" spans="1:181" s="167" customFormat="1" ht="13.8">
      <c r="B44" s="725" t="s">
        <v>4244</v>
      </c>
      <c r="C44" s="726">
        <f>SUM(C26:C43)</f>
        <v>377</v>
      </c>
      <c r="D44" s="540"/>
      <c r="E44" s="540"/>
      <c r="F44" s="129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</row>
    <row r="45" spans="1:181" s="167" customFormat="1">
      <c r="B45" s="727"/>
      <c r="C45" s="359"/>
      <c r="D45" s="540"/>
      <c r="E45" s="540"/>
      <c r="F45" s="166"/>
      <c r="G45" s="164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</row>
    <row r="46" spans="1:181" s="167" customFormat="1">
      <c r="A46" s="140"/>
      <c r="B46" s="141"/>
      <c r="C46" s="140"/>
      <c r="D46" s="142"/>
      <c r="E46" s="142"/>
      <c r="F46" s="166"/>
      <c r="G46" s="164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</row>
    <row r="47" spans="1:181" s="167" customFormat="1">
      <c r="A47" s="1368" t="s">
        <v>4104</v>
      </c>
      <c r="B47" s="1368" t="s">
        <v>4103</v>
      </c>
      <c r="C47" s="192"/>
      <c r="D47" s="183"/>
      <c r="E47" s="183"/>
      <c r="F47" s="728"/>
      <c r="G47" s="164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  <c r="EU47" s="166"/>
      <c r="EV47" s="166"/>
      <c r="EW47" s="166"/>
      <c r="EX47" s="166"/>
      <c r="EY47" s="166"/>
      <c r="EZ47" s="166"/>
      <c r="FA47" s="166"/>
      <c r="FB47" s="166"/>
      <c r="FC47" s="166"/>
      <c r="FD47" s="166"/>
      <c r="FE47" s="166"/>
      <c r="FF47" s="166"/>
      <c r="FG47" s="166"/>
      <c r="FH47" s="166"/>
      <c r="FI47" s="166"/>
      <c r="FJ47" s="166"/>
      <c r="FK47" s="166"/>
      <c r="FL47" s="166"/>
      <c r="FM47" s="166"/>
      <c r="FN47" s="166"/>
      <c r="FO47" s="166"/>
      <c r="FP47" s="166"/>
      <c r="FQ47" s="166"/>
      <c r="FR47" s="166"/>
      <c r="FS47" s="166"/>
      <c r="FT47" s="166"/>
      <c r="FU47" s="166"/>
      <c r="FV47" s="166"/>
      <c r="FW47" s="166"/>
      <c r="FX47" s="166"/>
      <c r="FY47" s="166"/>
    </row>
    <row r="48" spans="1:181" s="167" customFormat="1">
      <c r="A48" s="154" t="s">
        <v>6618</v>
      </c>
      <c r="B48" s="154" t="s">
        <v>5434</v>
      </c>
      <c r="C48" s="202">
        <v>1</v>
      </c>
      <c r="D48" s="146">
        <v>7737</v>
      </c>
      <c r="E48" s="146">
        <v>8193</v>
      </c>
      <c r="F48" s="728"/>
      <c r="G48" s="164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  <c r="CY48" s="166"/>
      <c r="CZ48" s="166"/>
      <c r="DA48" s="166"/>
      <c r="DB48" s="166"/>
      <c r="DC48" s="166"/>
      <c r="DD48" s="166"/>
      <c r="DE48" s="166"/>
      <c r="DF48" s="166"/>
      <c r="DG48" s="166"/>
      <c r="DH48" s="166"/>
      <c r="DI48" s="166"/>
      <c r="DJ48" s="166"/>
      <c r="DK48" s="166"/>
      <c r="DL48" s="166"/>
      <c r="DM48" s="166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  <c r="EU48" s="166"/>
      <c r="EV48" s="166"/>
      <c r="EW48" s="166"/>
      <c r="EX48" s="166"/>
      <c r="EY48" s="166"/>
      <c r="EZ48" s="166"/>
      <c r="FA48" s="166"/>
      <c r="FB48" s="166"/>
      <c r="FC48" s="166"/>
      <c r="FD48" s="166"/>
      <c r="FE48" s="166"/>
      <c r="FF48" s="166"/>
      <c r="FG48" s="166"/>
      <c r="FH48" s="166"/>
      <c r="FI48" s="166"/>
      <c r="FJ48" s="166"/>
      <c r="FK48" s="166"/>
      <c r="FL48" s="166"/>
      <c r="FM48" s="166"/>
      <c r="FN48" s="166"/>
      <c r="FO48" s="166"/>
      <c r="FP48" s="166"/>
      <c r="FQ48" s="166"/>
      <c r="FR48" s="166"/>
      <c r="FS48" s="166"/>
      <c r="FT48" s="166"/>
      <c r="FU48" s="166"/>
      <c r="FV48" s="166"/>
      <c r="FW48" s="166"/>
      <c r="FX48" s="166"/>
      <c r="FY48" s="166"/>
    </row>
    <row r="49" spans="1:181" s="167" customFormat="1">
      <c r="A49" s="154" t="s">
        <v>6639</v>
      </c>
      <c r="B49" s="154" t="s">
        <v>6649</v>
      </c>
      <c r="C49" s="202">
        <v>1</v>
      </c>
      <c r="D49" s="146">
        <v>3560</v>
      </c>
      <c r="E49" s="146">
        <v>12469</v>
      </c>
      <c r="F49" s="166"/>
      <c r="G49" s="164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/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166"/>
      <c r="CU49" s="166"/>
      <c r="CV49" s="166"/>
      <c r="CW49" s="166"/>
      <c r="CX49" s="166"/>
      <c r="CY49" s="166"/>
      <c r="CZ49" s="166"/>
      <c r="DA49" s="166"/>
      <c r="DB49" s="166"/>
      <c r="DC49" s="166"/>
      <c r="DD49" s="166"/>
      <c r="DE49" s="166"/>
      <c r="DF49" s="166"/>
      <c r="DG49" s="166"/>
      <c r="DH49" s="166"/>
      <c r="DI49" s="166"/>
      <c r="DJ49" s="166"/>
      <c r="DK49" s="166"/>
      <c r="DL49" s="166"/>
      <c r="DM49" s="166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  <c r="EU49" s="166"/>
      <c r="EV49" s="166"/>
      <c r="EW49" s="166"/>
      <c r="EX49" s="166"/>
      <c r="EY49" s="166"/>
      <c r="EZ49" s="166"/>
      <c r="FA49" s="166"/>
      <c r="FB49" s="166"/>
      <c r="FC49" s="166"/>
      <c r="FD49" s="166"/>
      <c r="FE49" s="166"/>
      <c r="FF49" s="166"/>
      <c r="FG49" s="166"/>
      <c r="FH49" s="166"/>
      <c r="FI49" s="166"/>
      <c r="FJ49" s="166"/>
      <c r="FK49" s="166"/>
      <c r="FL49" s="166"/>
      <c r="FM49" s="166"/>
      <c r="FN49" s="166"/>
      <c r="FO49" s="166"/>
      <c r="FP49" s="166"/>
      <c r="FQ49" s="166"/>
      <c r="FR49" s="166"/>
      <c r="FS49" s="166"/>
      <c r="FT49" s="166"/>
      <c r="FU49" s="166"/>
      <c r="FV49" s="166"/>
      <c r="FW49" s="166"/>
      <c r="FX49" s="166"/>
      <c r="FY49" s="166"/>
    </row>
    <row r="50" spans="1:181" s="167" customFormat="1">
      <c r="A50" s="154" t="s">
        <v>6633</v>
      </c>
      <c r="B50" s="154" t="s">
        <v>6634</v>
      </c>
      <c r="C50" s="202">
        <v>1</v>
      </c>
      <c r="D50" s="146">
        <v>9262</v>
      </c>
      <c r="E50" s="146">
        <v>9262</v>
      </c>
      <c r="F50" s="166"/>
      <c r="G50" s="164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L50" s="166"/>
      <c r="BM50" s="166"/>
      <c r="BN50" s="166"/>
      <c r="BO50" s="166"/>
      <c r="BP50" s="166"/>
      <c r="BQ50" s="166"/>
      <c r="BR50" s="166"/>
      <c r="BS50" s="166"/>
      <c r="BT50" s="166"/>
      <c r="BU50" s="166"/>
      <c r="BV50" s="166"/>
      <c r="BW50" s="166"/>
      <c r="BX50" s="166"/>
      <c r="BY50" s="166"/>
      <c r="BZ50" s="166"/>
      <c r="CA50" s="166"/>
      <c r="CB50" s="166"/>
      <c r="CC50" s="166"/>
      <c r="CD50" s="166"/>
      <c r="CE50" s="166"/>
      <c r="CF50" s="166"/>
      <c r="CG50" s="166"/>
      <c r="CH50" s="166"/>
      <c r="CI50" s="166"/>
      <c r="CJ50" s="166"/>
      <c r="CK50" s="166"/>
      <c r="CL50" s="166"/>
      <c r="CM50" s="166"/>
      <c r="CN50" s="166"/>
      <c r="CO50" s="166"/>
      <c r="CP50" s="166"/>
      <c r="CQ50" s="166"/>
      <c r="CR50" s="166"/>
      <c r="CS50" s="166"/>
      <c r="CT50" s="166"/>
      <c r="CU50" s="166"/>
      <c r="CV50" s="166"/>
      <c r="CW50" s="166"/>
      <c r="CX50" s="166"/>
      <c r="CY50" s="166"/>
      <c r="CZ50" s="166"/>
      <c r="DA50" s="166"/>
      <c r="DB50" s="166"/>
      <c r="DC50" s="166"/>
      <c r="DD50" s="166"/>
      <c r="DE50" s="166"/>
      <c r="DF50" s="166"/>
      <c r="DG50" s="166"/>
      <c r="DH50" s="166"/>
      <c r="DI50" s="166"/>
      <c r="DJ50" s="166"/>
      <c r="DK50" s="166"/>
      <c r="DL50" s="166"/>
      <c r="DM50" s="166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  <c r="EU50" s="166"/>
      <c r="EV50" s="166"/>
      <c r="EW50" s="166"/>
      <c r="EX50" s="166"/>
      <c r="EY50" s="166"/>
      <c r="EZ50" s="166"/>
      <c r="FA50" s="166"/>
      <c r="FB50" s="166"/>
      <c r="FC50" s="166"/>
      <c r="FD50" s="166"/>
      <c r="FE50" s="166"/>
      <c r="FF50" s="166"/>
      <c r="FG50" s="166"/>
      <c r="FH50" s="166"/>
      <c r="FI50" s="166"/>
      <c r="FJ50" s="166"/>
      <c r="FK50" s="166"/>
      <c r="FL50" s="166"/>
      <c r="FM50" s="166"/>
      <c r="FN50" s="166"/>
      <c r="FO50" s="166"/>
      <c r="FP50" s="166"/>
      <c r="FQ50" s="166"/>
      <c r="FR50" s="166"/>
      <c r="FS50" s="166"/>
      <c r="FT50" s="166"/>
      <c r="FU50" s="166"/>
      <c r="FV50" s="166"/>
      <c r="FW50" s="166"/>
      <c r="FX50" s="166"/>
      <c r="FY50" s="166"/>
    </row>
    <row r="51" spans="1:181" s="167" customFormat="1">
      <c r="A51" s="154" t="s">
        <v>6627</v>
      </c>
      <c r="B51" s="154" t="s">
        <v>4179</v>
      </c>
      <c r="C51" s="202">
        <v>1</v>
      </c>
      <c r="D51" s="104">
        <v>14175</v>
      </c>
      <c r="E51" s="104">
        <v>22233</v>
      </c>
      <c r="F51" s="166"/>
      <c r="G51" s="164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  <c r="BT51" s="166"/>
      <c r="BU51" s="166"/>
      <c r="BV51" s="166"/>
      <c r="BW51" s="166"/>
      <c r="BX51" s="166"/>
      <c r="BY51" s="166"/>
      <c r="BZ51" s="166"/>
      <c r="CA51" s="166"/>
      <c r="CB51" s="166"/>
      <c r="CC51" s="166"/>
      <c r="CD51" s="166"/>
      <c r="CE51" s="166"/>
      <c r="CF51" s="166"/>
      <c r="CG51" s="166"/>
      <c r="CH51" s="166"/>
      <c r="CI51" s="166"/>
      <c r="CJ51" s="166"/>
      <c r="CK51" s="166"/>
      <c r="CL51" s="166"/>
      <c r="CM51" s="166"/>
      <c r="CN51" s="166"/>
      <c r="CO51" s="166"/>
      <c r="CP51" s="166"/>
      <c r="CQ51" s="166"/>
      <c r="CR51" s="166"/>
      <c r="CS51" s="166"/>
      <c r="CT51" s="166"/>
      <c r="CU51" s="166"/>
      <c r="CV51" s="166"/>
      <c r="CW51" s="166"/>
      <c r="CX51" s="166"/>
      <c r="CY51" s="166"/>
      <c r="CZ51" s="166"/>
      <c r="DA51" s="166"/>
      <c r="DB51" s="166"/>
      <c r="DC51" s="166"/>
      <c r="DD51" s="166"/>
      <c r="DE51" s="166"/>
      <c r="DF51" s="166"/>
      <c r="DG51" s="166"/>
      <c r="DH51" s="166"/>
      <c r="DI51" s="166"/>
      <c r="DJ51" s="166"/>
      <c r="DK51" s="166"/>
      <c r="DL51" s="166"/>
      <c r="DM51" s="166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  <c r="EU51" s="166"/>
      <c r="EV51" s="166"/>
      <c r="EW51" s="166"/>
      <c r="EX51" s="166"/>
      <c r="EY51" s="166"/>
      <c r="EZ51" s="166"/>
      <c r="FA51" s="166"/>
      <c r="FB51" s="166"/>
      <c r="FC51" s="166"/>
      <c r="FD51" s="166"/>
      <c r="FE51" s="166"/>
      <c r="FF51" s="166"/>
      <c r="FG51" s="166"/>
      <c r="FH51" s="166"/>
      <c r="FI51" s="166"/>
      <c r="FJ51" s="166"/>
      <c r="FK51" s="166"/>
      <c r="FL51" s="166"/>
      <c r="FM51" s="166"/>
      <c r="FN51" s="166"/>
      <c r="FO51" s="166"/>
      <c r="FP51" s="166"/>
      <c r="FQ51" s="166"/>
      <c r="FR51" s="166"/>
      <c r="FS51" s="166"/>
      <c r="FT51" s="166"/>
      <c r="FU51" s="166"/>
      <c r="FV51" s="166"/>
      <c r="FW51" s="166"/>
      <c r="FX51" s="166"/>
      <c r="FY51" s="166"/>
    </row>
    <row r="52" spans="1:181" s="167" customFormat="1">
      <c r="A52" s="154" t="s">
        <v>6644</v>
      </c>
      <c r="B52" s="154" t="s">
        <v>4440</v>
      </c>
      <c r="C52" s="202">
        <v>1</v>
      </c>
      <c r="D52" s="104">
        <v>9948</v>
      </c>
      <c r="E52" s="104">
        <v>13927</v>
      </c>
      <c r="F52" s="166"/>
      <c r="G52" s="16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66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6"/>
      <c r="CY52" s="166"/>
      <c r="CZ52" s="166"/>
      <c r="DA52" s="166"/>
      <c r="DB52" s="166"/>
      <c r="DC52" s="166"/>
      <c r="DD52" s="166"/>
      <c r="DE52" s="166"/>
      <c r="DF52" s="166"/>
      <c r="DG52" s="166"/>
      <c r="DH52" s="166"/>
      <c r="DI52" s="166"/>
      <c r="DJ52" s="166"/>
      <c r="DK52" s="166"/>
      <c r="DL52" s="166"/>
      <c r="DM52" s="166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  <c r="EU52" s="166"/>
      <c r="EV52" s="166"/>
      <c r="EW52" s="166"/>
      <c r="EX52" s="166"/>
      <c r="EY52" s="166"/>
      <c r="EZ52" s="166"/>
      <c r="FA52" s="166"/>
      <c r="FB52" s="166"/>
      <c r="FC52" s="166"/>
      <c r="FD52" s="166"/>
      <c r="FE52" s="166"/>
      <c r="FF52" s="166"/>
      <c r="FG52" s="166"/>
      <c r="FH52" s="166"/>
      <c r="FI52" s="166"/>
      <c r="FJ52" s="166"/>
      <c r="FK52" s="166"/>
      <c r="FL52" s="166"/>
      <c r="FM52" s="166"/>
      <c r="FN52" s="166"/>
      <c r="FO52" s="166"/>
      <c r="FP52" s="166"/>
      <c r="FQ52" s="166"/>
      <c r="FR52" s="166"/>
      <c r="FS52" s="166"/>
      <c r="FT52" s="166"/>
      <c r="FU52" s="166"/>
      <c r="FV52" s="166"/>
      <c r="FW52" s="166"/>
      <c r="FX52" s="166"/>
      <c r="FY52" s="166"/>
    </row>
    <row r="53" spans="1:181" s="167" customFormat="1">
      <c r="A53" s="154" t="s">
        <v>6620</v>
      </c>
      <c r="B53" s="154" t="s">
        <v>4362</v>
      </c>
      <c r="C53" s="202">
        <v>8</v>
      </c>
      <c r="D53" s="104">
        <v>7625</v>
      </c>
      <c r="E53" s="104">
        <v>11661</v>
      </c>
      <c r="F53" s="166"/>
      <c r="G53" s="16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66"/>
      <c r="CH53" s="166"/>
      <c r="CI53" s="166"/>
      <c r="CJ53" s="166"/>
      <c r="CK53" s="166"/>
      <c r="CL53" s="166"/>
      <c r="CM53" s="166"/>
      <c r="CN53" s="166"/>
      <c r="CO53" s="166"/>
      <c r="CP53" s="166"/>
      <c r="CQ53" s="166"/>
      <c r="CR53" s="166"/>
      <c r="CS53" s="166"/>
      <c r="CT53" s="166"/>
      <c r="CU53" s="166"/>
      <c r="CV53" s="166"/>
      <c r="CW53" s="166"/>
      <c r="CX53" s="166"/>
      <c r="CY53" s="166"/>
      <c r="CZ53" s="166"/>
      <c r="DA53" s="166"/>
      <c r="DB53" s="166"/>
      <c r="DC53" s="166"/>
      <c r="DD53" s="166"/>
      <c r="DE53" s="166"/>
      <c r="DF53" s="166"/>
      <c r="DG53" s="166"/>
      <c r="DH53" s="166"/>
      <c r="DI53" s="166"/>
      <c r="DJ53" s="166"/>
      <c r="DK53" s="166"/>
      <c r="DL53" s="166"/>
      <c r="DM53" s="166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  <c r="EU53" s="166"/>
      <c r="EV53" s="166"/>
      <c r="EW53" s="166"/>
      <c r="EX53" s="166"/>
      <c r="EY53" s="166"/>
      <c r="EZ53" s="166"/>
      <c r="FA53" s="166"/>
      <c r="FB53" s="166"/>
      <c r="FC53" s="166"/>
      <c r="FD53" s="166"/>
      <c r="FE53" s="166"/>
      <c r="FF53" s="166"/>
      <c r="FG53" s="166"/>
      <c r="FH53" s="166"/>
      <c r="FI53" s="166"/>
      <c r="FJ53" s="166"/>
      <c r="FK53" s="166"/>
      <c r="FL53" s="166"/>
      <c r="FM53" s="166"/>
      <c r="FN53" s="166"/>
      <c r="FO53" s="166"/>
      <c r="FP53" s="166"/>
      <c r="FQ53" s="166"/>
      <c r="FR53" s="166"/>
      <c r="FS53" s="166"/>
      <c r="FT53" s="166"/>
      <c r="FU53" s="166"/>
      <c r="FV53" s="166"/>
      <c r="FW53" s="166"/>
      <c r="FX53" s="166"/>
      <c r="FY53" s="166"/>
    </row>
    <row r="54" spans="1:181" s="167" customFormat="1">
      <c r="A54" s="154" t="s">
        <v>6621</v>
      </c>
      <c r="B54" s="154" t="s">
        <v>6650</v>
      </c>
      <c r="C54" s="202">
        <v>17</v>
      </c>
      <c r="D54" s="104">
        <v>7625</v>
      </c>
      <c r="E54" s="104">
        <v>8767</v>
      </c>
      <c r="F54" s="166"/>
      <c r="G54" s="16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  <c r="CI54" s="166"/>
      <c r="CJ54" s="166"/>
      <c r="CK54" s="166"/>
      <c r="CL54" s="166"/>
      <c r="CM54" s="166"/>
      <c r="CN54" s="166"/>
      <c r="CO54" s="166"/>
      <c r="CP54" s="166"/>
      <c r="CQ54" s="166"/>
      <c r="CR54" s="166"/>
      <c r="CS54" s="166"/>
      <c r="CT54" s="166"/>
      <c r="CU54" s="166"/>
      <c r="CV54" s="166"/>
      <c r="CW54" s="166"/>
      <c r="CX54" s="166"/>
      <c r="CY54" s="166"/>
      <c r="CZ54" s="166"/>
      <c r="DA54" s="166"/>
      <c r="DB54" s="166"/>
      <c r="DC54" s="166"/>
      <c r="DD54" s="166"/>
      <c r="DE54" s="166"/>
      <c r="DF54" s="166"/>
      <c r="DG54" s="166"/>
      <c r="DH54" s="166"/>
      <c r="DI54" s="166"/>
      <c r="DJ54" s="166"/>
      <c r="DK54" s="166"/>
      <c r="DL54" s="166"/>
      <c r="DM54" s="166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  <c r="EU54" s="166"/>
      <c r="EV54" s="166"/>
      <c r="EW54" s="166"/>
      <c r="EX54" s="166"/>
      <c r="EY54" s="166"/>
      <c r="EZ54" s="166"/>
      <c r="FA54" s="166"/>
      <c r="FB54" s="166"/>
      <c r="FC54" s="166"/>
      <c r="FD54" s="166"/>
      <c r="FE54" s="166"/>
      <c r="FF54" s="166"/>
      <c r="FG54" s="166"/>
      <c r="FH54" s="166"/>
      <c r="FI54" s="166"/>
      <c r="FJ54" s="166"/>
      <c r="FK54" s="166"/>
      <c r="FL54" s="166"/>
      <c r="FM54" s="166"/>
      <c r="FN54" s="166"/>
      <c r="FO54" s="166"/>
      <c r="FP54" s="166"/>
      <c r="FQ54" s="166"/>
      <c r="FR54" s="166"/>
      <c r="FS54" s="166"/>
      <c r="FT54" s="166"/>
      <c r="FU54" s="166"/>
      <c r="FV54" s="166"/>
      <c r="FW54" s="166"/>
      <c r="FX54" s="166"/>
      <c r="FY54" s="166"/>
    </row>
    <row r="55" spans="1:181" s="167" customFormat="1">
      <c r="A55" s="154" t="s">
        <v>6616</v>
      </c>
      <c r="B55" s="154" t="s">
        <v>4364</v>
      </c>
      <c r="C55" s="202">
        <v>1</v>
      </c>
      <c r="D55" s="104">
        <v>11315</v>
      </c>
      <c r="E55" s="104">
        <v>15806</v>
      </c>
      <c r="F55" s="166"/>
      <c r="G55" s="16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66"/>
      <c r="CH55" s="166"/>
      <c r="CI55" s="166"/>
      <c r="CJ55" s="166"/>
      <c r="CK55" s="166"/>
      <c r="CL55" s="166"/>
      <c r="CM55" s="166"/>
      <c r="CN55" s="166"/>
      <c r="CO55" s="166"/>
      <c r="CP55" s="166"/>
      <c r="CQ55" s="166"/>
      <c r="CR55" s="166"/>
      <c r="CS55" s="166"/>
      <c r="CT55" s="166"/>
      <c r="CU55" s="166"/>
      <c r="CV55" s="166"/>
      <c r="CW55" s="166"/>
      <c r="CX55" s="166"/>
      <c r="CY55" s="166"/>
      <c r="CZ55" s="166"/>
      <c r="DA55" s="166"/>
      <c r="DB55" s="166"/>
      <c r="DC55" s="166"/>
      <c r="DD55" s="166"/>
      <c r="DE55" s="166"/>
      <c r="DF55" s="166"/>
      <c r="DG55" s="166"/>
      <c r="DH55" s="166"/>
      <c r="DI55" s="166"/>
      <c r="DJ55" s="166"/>
      <c r="DK55" s="166"/>
      <c r="DL55" s="166"/>
      <c r="DM55" s="166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  <c r="EU55" s="166"/>
      <c r="EV55" s="166"/>
      <c r="EW55" s="166"/>
      <c r="EX55" s="166"/>
      <c r="EY55" s="166"/>
      <c r="EZ55" s="166"/>
      <c r="FA55" s="166"/>
      <c r="FB55" s="166"/>
      <c r="FC55" s="166"/>
      <c r="FD55" s="166"/>
      <c r="FE55" s="166"/>
      <c r="FF55" s="166"/>
      <c r="FG55" s="166"/>
      <c r="FH55" s="166"/>
      <c r="FI55" s="166"/>
      <c r="FJ55" s="166"/>
      <c r="FK55" s="166"/>
      <c r="FL55" s="166"/>
      <c r="FM55" s="166"/>
      <c r="FN55" s="166"/>
      <c r="FO55" s="166"/>
      <c r="FP55" s="166"/>
      <c r="FQ55" s="166"/>
      <c r="FR55" s="166"/>
      <c r="FS55" s="166"/>
      <c r="FT55" s="166"/>
      <c r="FU55" s="166"/>
      <c r="FV55" s="166"/>
      <c r="FW55" s="166"/>
      <c r="FX55" s="166"/>
      <c r="FY55" s="166"/>
    </row>
    <row r="56" spans="1:181" s="167" customFormat="1">
      <c r="A56" s="154" t="s">
        <v>6651</v>
      </c>
      <c r="B56" s="154" t="s">
        <v>6652</v>
      </c>
      <c r="C56" s="202">
        <v>2</v>
      </c>
      <c r="D56" s="146">
        <v>9477</v>
      </c>
      <c r="E56" s="146">
        <v>11335</v>
      </c>
      <c r="F56" s="166"/>
      <c r="G56" s="16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  <c r="CI56" s="166"/>
      <c r="CJ56" s="166"/>
      <c r="CK56" s="166"/>
      <c r="CL56" s="166"/>
      <c r="CM56" s="166"/>
      <c r="CN56" s="166"/>
      <c r="CO56" s="166"/>
      <c r="CP56" s="166"/>
      <c r="CQ56" s="166"/>
      <c r="CR56" s="166"/>
      <c r="CS56" s="166"/>
      <c r="CT56" s="166"/>
      <c r="CU56" s="166"/>
      <c r="CV56" s="166"/>
      <c r="CW56" s="166"/>
      <c r="CX56" s="166"/>
      <c r="CY56" s="166"/>
      <c r="CZ56" s="166"/>
      <c r="DA56" s="166"/>
      <c r="DB56" s="166"/>
      <c r="DC56" s="166"/>
      <c r="DD56" s="166"/>
      <c r="DE56" s="166"/>
      <c r="DF56" s="166"/>
      <c r="DG56" s="166"/>
      <c r="DH56" s="166"/>
      <c r="DI56" s="166"/>
      <c r="DJ56" s="166"/>
      <c r="DK56" s="166"/>
      <c r="DL56" s="166"/>
      <c r="DM56" s="166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  <c r="EU56" s="166"/>
      <c r="EV56" s="166"/>
      <c r="EW56" s="166"/>
      <c r="EX56" s="166"/>
      <c r="EY56" s="166"/>
      <c r="EZ56" s="166"/>
      <c r="FA56" s="166"/>
      <c r="FB56" s="166"/>
      <c r="FC56" s="166"/>
      <c r="FD56" s="166"/>
      <c r="FE56" s="166"/>
      <c r="FF56" s="166"/>
      <c r="FG56" s="166"/>
      <c r="FH56" s="166"/>
      <c r="FI56" s="166"/>
      <c r="FJ56" s="166"/>
      <c r="FK56" s="166"/>
      <c r="FL56" s="166"/>
      <c r="FM56" s="166"/>
      <c r="FN56" s="166"/>
      <c r="FO56" s="166"/>
      <c r="FP56" s="166"/>
      <c r="FQ56" s="166"/>
      <c r="FR56" s="166"/>
      <c r="FS56" s="166"/>
      <c r="FT56" s="166"/>
      <c r="FU56" s="166"/>
      <c r="FV56" s="166"/>
      <c r="FW56" s="166"/>
      <c r="FX56" s="166"/>
      <c r="FY56" s="166"/>
    </row>
    <row r="57" spans="1:181" s="167" customFormat="1">
      <c r="A57" s="154" t="s">
        <v>6647</v>
      </c>
      <c r="B57" s="154" t="s">
        <v>6648</v>
      </c>
      <c r="C57" s="202">
        <v>1</v>
      </c>
      <c r="D57" s="104">
        <v>7650</v>
      </c>
      <c r="E57" s="104">
        <v>7650</v>
      </c>
      <c r="F57" s="166"/>
      <c r="G57" s="16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  <c r="CI57" s="166"/>
      <c r="CJ57" s="166"/>
      <c r="CK57" s="166"/>
      <c r="CL57" s="166"/>
      <c r="CM57" s="166"/>
      <c r="CN57" s="166"/>
      <c r="CO57" s="166"/>
      <c r="CP57" s="166"/>
      <c r="CQ57" s="166"/>
      <c r="CR57" s="166"/>
      <c r="CS57" s="166"/>
      <c r="CT57" s="166"/>
      <c r="CU57" s="166"/>
      <c r="CV57" s="166"/>
      <c r="CW57" s="166"/>
      <c r="CX57" s="166"/>
      <c r="CY57" s="166"/>
      <c r="CZ57" s="166"/>
      <c r="DA57" s="166"/>
      <c r="DB57" s="166"/>
      <c r="DC57" s="166"/>
      <c r="DD57" s="166"/>
      <c r="DE57" s="166"/>
      <c r="DF57" s="166"/>
      <c r="DG57" s="166"/>
      <c r="DH57" s="166"/>
      <c r="DI57" s="166"/>
      <c r="DJ57" s="166"/>
      <c r="DK57" s="166"/>
      <c r="DL57" s="166"/>
      <c r="DM57" s="166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  <c r="EU57" s="166"/>
      <c r="EV57" s="166"/>
      <c r="EW57" s="166"/>
      <c r="EX57" s="166"/>
      <c r="EY57" s="166"/>
      <c r="EZ57" s="166"/>
      <c r="FA57" s="166"/>
      <c r="FB57" s="166"/>
      <c r="FC57" s="166"/>
      <c r="FD57" s="166"/>
      <c r="FE57" s="166"/>
      <c r="FF57" s="166"/>
      <c r="FG57" s="166"/>
      <c r="FH57" s="166"/>
      <c r="FI57" s="166"/>
      <c r="FJ57" s="166"/>
      <c r="FK57" s="166"/>
      <c r="FL57" s="166"/>
      <c r="FM57" s="166"/>
      <c r="FN57" s="166"/>
      <c r="FO57" s="166"/>
      <c r="FP57" s="166"/>
      <c r="FQ57" s="166"/>
      <c r="FR57" s="166"/>
      <c r="FS57" s="166"/>
      <c r="FT57" s="166"/>
      <c r="FU57" s="166"/>
      <c r="FV57" s="166"/>
      <c r="FW57" s="166"/>
      <c r="FX57" s="166"/>
      <c r="FY57" s="166"/>
    </row>
    <row r="58" spans="1:181" s="167" customFormat="1">
      <c r="B58" s="659" t="s">
        <v>4247</v>
      </c>
      <c r="C58" s="726">
        <f>SUM(C48:C57)</f>
        <v>34</v>
      </c>
      <c r="D58" s="540"/>
      <c r="E58" s="540"/>
      <c r="F58" s="166"/>
      <c r="G58" s="16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  <c r="CI58" s="166"/>
      <c r="CJ58" s="166"/>
      <c r="CK58" s="166"/>
      <c r="CL58" s="166"/>
      <c r="CM58" s="166"/>
      <c r="CN58" s="166"/>
      <c r="CO58" s="166"/>
      <c r="CP58" s="166"/>
      <c r="CQ58" s="166"/>
      <c r="CR58" s="166"/>
      <c r="CS58" s="166"/>
      <c r="CT58" s="166"/>
      <c r="CU58" s="166"/>
      <c r="CV58" s="166"/>
      <c r="CW58" s="166"/>
      <c r="CX58" s="166"/>
      <c r="CY58" s="166"/>
      <c r="CZ58" s="166"/>
      <c r="DA58" s="166"/>
      <c r="DB58" s="166"/>
      <c r="DC58" s="166"/>
      <c r="DD58" s="166"/>
      <c r="DE58" s="166"/>
      <c r="DF58" s="166"/>
      <c r="DG58" s="166"/>
      <c r="DH58" s="166"/>
      <c r="DI58" s="166"/>
      <c r="DJ58" s="166"/>
      <c r="DK58" s="166"/>
      <c r="DL58" s="166"/>
      <c r="DM58" s="166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  <c r="EU58" s="166"/>
      <c r="EV58" s="166"/>
      <c r="EW58" s="166"/>
      <c r="EX58" s="166"/>
      <c r="EY58" s="166"/>
      <c r="EZ58" s="166"/>
      <c r="FA58" s="166"/>
      <c r="FB58" s="166"/>
      <c r="FC58" s="166"/>
      <c r="FD58" s="166"/>
      <c r="FE58" s="166"/>
      <c r="FF58" s="166"/>
      <c r="FG58" s="166"/>
      <c r="FH58" s="166"/>
      <c r="FI58" s="166"/>
      <c r="FJ58" s="166"/>
      <c r="FK58" s="166"/>
      <c r="FL58" s="166"/>
      <c r="FM58" s="166"/>
      <c r="FN58" s="166"/>
      <c r="FO58" s="166"/>
      <c r="FP58" s="166"/>
      <c r="FQ58" s="166"/>
      <c r="FR58" s="166"/>
      <c r="FS58" s="166"/>
      <c r="FT58" s="166"/>
      <c r="FU58" s="166"/>
      <c r="FV58" s="166"/>
      <c r="FW58" s="166"/>
      <c r="FX58" s="166"/>
      <c r="FY58" s="166"/>
    </row>
    <row r="59" spans="1:181" s="166" customFormat="1">
      <c r="A59" s="532"/>
      <c r="B59" s="539"/>
      <c r="C59" s="532"/>
      <c r="D59" s="540"/>
      <c r="E59" s="540"/>
      <c r="G59" s="164"/>
    </row>
    <row r="60" spans="1:181" s="166" customFormat="1">
      <c r="A60" s="532"/>
      <c r="B60" s="435" t="s">
        <v>4105</v>
      </c>
      <c r="C60" s="436">
        <f>SUM(C44,C22,C58)</f>
        <v>449</v>
      </c>
      <c r="D60" s="540"/>
      <c r="E60" s="540"/>
      <c r="G60" s="164"/>
    </row>
    <row r="61" spans="1:181" s="166" customFormat="1">
      <c r="A61" s="532"/>
      <c r="B61" s="539"/>
      <c r="C61" s="532"/>
      <c r="D61" s="540"/>
      <c r="E61" s="540"/>
      <c r="G61" s="164"/>
    </row>
    <row r="62" spans="1:181" s="167" customFormat="1">
      <c r="A62" s="1279" t="s">
        <v>4101</v>
      </c>
      <c r="B62" s="1279"/>
      <c r="C62" s="184"/>
      <c r="D62" s="183"/>
      <c r="E62" s="183"/>
      <c r="F62" s="166"/>
      <c r="G62" s="16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166"/>
      <c r="DH62" s="166"/>
      <c r="DI62" s="166"/>
      <c r="DJ62" s="166"/>
      <c r="DK62" s="166"/>
      <c r="DL62" s="166"/>
      <c r="DM62" s="166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  <c r="EU62" s="166"/>
      <c r="EV62" s="166"/>
      <c r="EW62" s="166"/>
      <c r="EX62" s="166"/>
      <c r="EY62" s="166"/>
      <c r="EZ62" s="166"/>
      <c r="FA62" s="166"/>
      <c r="FB62" s="166"/>
      <c r="FC62" s="166"/>
      <c r="FD62" s="166"/>
      <c r="FE62" s="166"/>
      <c r="FF62" s="166"/>
      <c r="FG62" s="166"/>
      <c r="FH62" s="166"/>
      <c r="FI62" s="166"/>
      <c r="FJ62" s="166"/>
      <c r="FK62" s="166"/>
      <c r="FL62" s="166"/>
      <c r="FM62" s="166"/>
      <c r="FN62" s="166"/>
      <c r="FO62" s="166"/>
      <c r="FP62" s="166"/>
      <c r="FQ62" s="166"/>
      <c r="FR62" s="166"/>
      <c r="FS62" s="166"/>
      <c r="FT62" s="166"/>
      <c r="FU62" s="166"/>
      <c r="FV62" s="166"/>
      <c r="FW62" s="166"/>
      <c r="FX62" s="166"/>
      <c r="FY62" s="166"/>
    </row>
    <row r="63" spans="1:181" s="167" customFormat="1">
      <c r="A63" s="1277" t="s">
        <v>4248</v>
      </c>
      <c r="B63" s="1277"/>
      <c r="C63" s="184"/>
      <c r="D63" s="183"/>
      <c r="E63" s="183"/>
      <c r="F63" s="166"/>
      <c r="G63" s="16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166"/>
      <c r="DH63" s="166"/>
      <c r="DI63" s="166"/>
      <c r="DJ63" s="166"/>
      <c r="DK63" s="166"/>
      <c r="DL63" s="166"/>
      <c r="DM63" s="166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  <c r="EU63" s="166"/>
      <c r="EV63" s="166"/>
      <c r="EW63" s="166"/>
      <c r="EX63" s="166"/>
      <c r="EY63" s="166"/>
      <c r="EZ63" s="166"/>
      <c r="FA63" s="166"/>
      <c r="FB63" s="166"/>
      <c r="FC63" s="166"/>
      <c r="FD63" s="166"/>
      <c r="FE63" s="166"/>
      <c r="FF63" s="166"/>
      <c r="FG63" s="166"/>
      <c r="FH63" s="166"/>
      <c r="FI63" s="166"/>
      <c r="FJ63" s="166"/>
      <c r="FK63" s="166"/>
      <c r="FL63" s="166"/>
      <c r="FM63" s="166"/>
      <c r="FN63" s="166"/>
      <c r="FO63" s="166"/>
      <c r="FP63" s="166"/>
      <c r="FQ63" s="166"/>
      <c r="FR63" s="166"/>
      <c r="FS63" s="166"/>
      <c r="FT63" s="166"/>
      <c r="FU63" s="166"/>
      <c r="FV63" s="166"/>
      <c r="FW63" s="166"/>
      <c r="FX63" s="166"/>
      <c r="FY63" s="166"/>
    </row>
    <row r="64" spans="1:181" s="167" customFormat="1">
      <c r="A64" s="150" t="s">
        <v>4246</v>
      </c>
      <c r="B64" s="151" t="s">
        <v>4246</v>
      </c>
      <c r="C64" s="152">
        <v>0</v>
      </c>
      <c r="D64" s="153">
        <v>0</v>
      </c>
      <c r="E64" s="153">
        <v>0</v>
      </c>
      <c r="F64" s="166"/>
      <c r="G64" s="164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166"/>
      <c r="DH64" s="166"/>
      <c r="DI64" s="166"/>
      <c r="DJ64" s="166"/>
      <c r="DK64" s="166"/>
      <c r="DL64" s="166"/>
      <c r="DM64" s="166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  <c r="EU64" s="166"/>
      <c r="EV64" s="166"/>
      <c r="EW64" s="166"/>
      <c r="EX64" s="166"/>
      <c r="EY64" s="166"/>
      <c r="EZ64" s="166"/>
      <c r="FA64" s="166"/>
      <c r="FB64" s="166"/>
      <c r="FC64" s="166"/>
      <c r="FD64" s="166"/>
      <c r="FE64" s="166"/>
      <c r="FF64" s="166"/>
      <c r="FG64" s="166"/>
      <c r="FH64" s="166"/>
      <c r="FI64" s="166"/>
      <c r="FJ64" s="166"/>
      <c r="FK64" s="166"/>
      <c r="FL64" s="166"/>
      <c r="FM64" s="166"/>
      <c r="FN64" s="166"/>
      <c r="FO64" s="166"/>
      <c r="FP64" s="166"/>
      <c r="FQ64" s="166"/>
      <c r="FR64" s="166"/>
      <c r="FS64" s="166"/>
      <c r="FT64" s="166"/>
      <c r="FU64" s="166"/>
      <c r="FV64" s="166"/>
      <c r="FW64" s="166"/>
      <c r="FX64" s="166"/>
      <c r="FY64" s="166"/>
    </row>
    <row r="65" spans="1:181" s="167" customFormat="1">
      <c r="B65" s="729" t="s">
        <v>6360</v>
      </c>
      <c r="C65" s="200">
        <f>SUM(C64)</f>
        <v>0</v>
      </c>
      <c r="D65" s="540"/>
      <c r="E65" s="540"/>
      <c r="F65" s="166"/>
      <c r="G65" s="164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166"/>
      <c r="DH65" s="166"/>
      <c r="DI65" s="166"/>
      <c r="DJ65" s="166"/>
      <c r="DK65" s="166"/>
      <c r="DL65" s="166"/>
      <c r="DM65" s="166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  <c r="EU65" s="166"/>
      <c r="EV65" s="166"/>
      <c r="EW65" s="166"/>
      <c r="EX65" s="166"/>
      <c r="EY65" s="166"/>
      <c r="EZ65" s="166"/>
      <c r="FA65" s="166"/>
      <c r="FB65" s="166"/>
      <c r="FC65" s="166"/>
      <c r="FD65" s="166"/>
      <c r="FE65" s="166"/>
      <c r="FF65" s="166"/>
      <c r="FG65" s="166"/>
      <c r="FH65" s="166"/>
      <c r="FI65" s="166"/>
      <c r="FJ65" s="166"/>
      <c r="FK65" s="166"/>
      <c r="FL65" s="166"/>
      <c r="FM65" s="166"/>
      <c r="FN65" s="166"/>
      <c r="FO65" s="166"/>
      <c r="FP65" s="166"/>
      <c r="FQ65" s="166"/>
      <c r="FR65" s="166"/>
      <c r="FS65" s="166"/>
      <c r="FT65" s="166"/>
      <c r="FU65" s="166"/>
      <c r="FV65" s="166"/>
      <c r="FW65" s="166"/>
      <c r="FX65" s="166"/>
      <c r="FY65" s="166"/>
    </row>
    <row r="66" spans="1:181" s="167" customFormat="1">
      <c r="A66" s="137"/>
      <c r="B66" s="137"/>
      <c r="C66" s="184"/>
      <c r="D66" s="183"/>
      <c r="E66" s="183"/>
      <c r="F66" s="166"/>
      <c r="G66" s="164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  <c r="EU66" s="166"/>
      <c r="EV66" s="166"/>
      <c r="EW66" s="166"/>
      <c r="EX66" s="166"/>
      <c r="EY66" s="166"/>
      <c r="EZ66" s="166"/>
      <c r="FA66" s="166"/>
      <c r="FB66" s="166"/>
      <c r="FC66" s="166"/>
      <c r="FD66" s="166"/>
      <c r="FE66" s="166"/>
      <c r="FF66" s="166"/>
      <c r="FG66" s="166"/>
      <c r="FH66" s="166"/>
      <c r="FI66" s="166"/>
      <c r="FJ66" s="166"/>
      <c r="FK66" s="166"/>
      <c r="FL66" s="166"/>
      <c r="FM66" s="166"/>
      <c r="FN66" s="166"/>
      <c r="FO66" s="166"/>
      <c r="FP66" s="166"/>
      <c r="FQ66" s="166"/>
      <c r="FR66" s="166"/>
      <c r="FS66" s="166"/>
      <c r="FT66" s="166"/>
      <c r="FU66" s="166"/>
      <c r="FV66" s="166"/>
      <c r="FW66" s="166"/>
      <c r="FX66" s="166"/>
      <c r="FY66" s="166"/>
    </row>
    <row r="67" spans="1:181" s="167" customFormat="1">
      <c r="A67" s="1333" t="s">
        <v>4107</v>
      </c>
      <c r="B67" s="1272"/>
      <c r="C67" s="184"/>
      <c r="D67" s="183"/>
      <c r="E67" s="183"/>
      <c r="F67" s="166"/>
      <c r="G67" s="164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  <c r="EU67" s="166"/>
      <c r="EV67" s="166"/>
      <c r="EW67" s="166"/>
      <c r="EX67" s="166"/>
      <c r="EY67" s="166"/>
      <c r="EZ67" s="166"/>
      <c r="FA67" s="166"/>
      <c r="FB67" s="166"/>
      <c r="FC67" s="166"/>
      <c r="FD67" s="166"/>
      <c r="FE67" s="166"/>
      <c r="FF67" s="166"/>
      <c r="FG67" s="166"/>
      <c r="FH67" s="166"/>
      <c r="FI67" s="166"/>
      <c r="FJ67" s="166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</row>
    <row r="68" spans="1:181" s="167" customFormat="1">
      <c r="A68" s="154" t="s">
        <v>4246</v>
      </c>
      <c r="B68" s="154" t="s">
        <v>4246</v>
      </c>
      <c r="C68" s="202">
        <v>0</v>
      </c>
      <c r="D68" s="146">
        <v>0</v>
      </c>
      <c r="E68" s="146">
        <v>0</v>
      </c>
      <c r="F68" s="166"/>
      <c r="G68" s="164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  <c r="EU68" s="166"/>
      <c r="EV68" s="166"/>
      <c r="EW68" s="166"/>
      <c r="EX68" s="166"/>
      <c r="EY68" s="166"/>
      <c r="EZ68" s="166"/>
      <c r="FA68" s="166"/>
      <c r="FB68" s="166"/>
      <c r="FC68" s="166"/>
      <c r="FD68" s="166"/>
      <c r="FE68" s="166"/>
      <c r="FF68" s="166"/>
      <c r="FG68" s="166"/>
      <c r="FH68" s="166"/>
      <c r="FI68" s="166"/>
      <c r="FJ68" s="166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</row>
    <row r="69" spans="1:181" s="167" customFormat="1">
      <c r="B69" s="204" t="s">
        <v>4280</v>
      </c>
      <c r="C69" s="205">
        <f>SUM(C68)</f>
        <v>0</v>
      </c>
      <c r="D69" s="540"/>
      <c r="E69" s="540"/>
      <c r="F69" s="166"/>
      <c r="G69" s="164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  <c r="EU69" s="166"/>
      <c r="EV69" s="166"/>
      <c r="EW69" s="166"/>
      <c r="EX69" s="166"/>
      <c r="EY69" s="166"/>
      <c r="EZ69" s="166"/>
      <c r="FA69" s="166"/>
      <c r="FB69" s="166"/>
      <c r="FC69" s="166"/>
      <c r="FD69" s="166"/>
      <c r="FE69" s="166"/>
      <c r="FF69" s="166"/>
      <c r="FG69" s="166"/>
      <c r="FH69" s="166"/>
      <c r="FI69" s="166"/>
      <c r="FJ69" s="166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</row>
    <row r="70" spans="1:181" s="167" customFormat="1">
      <c r="A70" s="206"/>
      <c r="B70" s="206"/>
      <c r="C70" s="206"/>
      <c r="D70" s="206"/>
      <c r="E70" s="206"/>
      <c r="F70" s="166"/>
      <c r="G70" s="164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  <c r="EU70" s="166"/>
      <c r="EV70" s="166"/>
      <c r="EW70" s="166"/>
      <c r="EX70" s="166"/>
      <c r="EY70" s="166"/>
      <c r="EZ70" s="166"/>
      <c r="FA70" s="166"/>
      <c r="FB70" s="166"/>
      <c r="FC70" s="166"/>
      <c r="FD70" s="166"/>
      <c r="FE70" s="166"/>
      <c r="FF70" s="166"/>
      <c r="FG70" s="166"/>
      <c r="FH70" s="166"/>
      <c r="FI70" s="166"/>
      <c r="FJ70" s="166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</row>
    <row r="71" spans="1:181" s="167" customFormat="1">
      <c r="A71" s="206"/>
      <c r="B71" s="206"/>
      <c r="C71" s="206"/>
      <c r="D71" s="206"/>
      <c r="E71" s="206"/>
      <c r="F71" s="166"/>
      <c r="G71" s="164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  <c r="EU71" s="166"/>
      <c r="EV71" s="166"/>
      <c r="EW71" s="166"/>
      <c r="EX71" s="166"/>
      <c r="EY71" s="166"/>
      <c r="EZ71" s="166"/>
      <c r="FA71" s="166"/>
      <c r="FB71" s="166"/>
      <c r="FC71" s="166"/>
      <c r="FD71" s="166"/>
      <c r="FE71" s="166"/>
      <c r="FF71" s="166"/>
      <c r="FG71" s="166"/>
      <c r="FH71" s="166"/>
      <c r="FI71" s="166"/>
      <c r="FJ71" s="166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</row>
    <row r="72" spans="1:181" s="167" customFormat="1">
      <c r="A72" s="206"/>
      <c r="B72" s="206"/>
      <c r="C72" s="206"/>
      <c r="D72" s="206"/>
      <c r="E72" s="206"/>
      <c r="F72" s="166"/>
      <c r="G72" s="164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  <c r="EU72" s="166"/>
      <c r="EV72" s="166"/>
      <c r="EW72" s="166"/>
      <c r="EX72" s="166"/>
      <c r="EY72" s="166"/>
      <c r="EZ72" s="166"/>
      <c r="FA72" s="166"/>
      <c r="FB72" s="166"/>
      <c r="FC72" s="166"/>
      <c r="FD72" s="166"/>
      <c r="FE72" s="166"/>
      <c r="FF72" s="166"/>
      <c r="FG72" s="166"/>
      <c r="FH72" s="166"/>
      <c r="FI72" s="166"/>
      <c r="FJ72" s="166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</row>
    <row r="73" spans="1:181" s="167" customFormat="1">
      <c r="A73" s="206"/>
      <c r="B73" s="206"/>
      <c r="C73" s="206"/>
      <c r="D73" s="206"/>
      <c r="E73" s="206"/>
      <c r="F73" s="166"/>
      <c r="G73" s="164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  <c r="EU73" s="166"/>
      <c r="EV73" s="166"/>
      <c r="EW73" s="166"/>
      <c r="EX73" s="166"/>
      <c r="EY73" s="166"/>
      <c r="EZ73" s="166"/>
      <c r="FA73" s="166"/>
      <c r="FB73" s="166"/>
      <c r="FC73" s="166"/>
      <c r="FD73" s="166"/>
      <c r="FE73" s="166"/>
      <c r="FF73" s="166"/>
      <c r="FG73" s="166"/>
      <c r="FH73" s="166"/>
      <c r="FI73" s="166"/>
      <c r="FJ73" s="166"/>
      <c r="FK73" s="166"/>
      <c r="FL73" s="166"/>
      <c r="FM73" s="166"/>
      <c r="FN73" s="166"/>
      <c r="FO73" s="166"/>
      <c r="FP73" s="166"/>
      <c r="FQ73" s="166"/>
      <c r="FR73" s="166"/>
      <c r="FS73" s="166"/>
      <c r="FT73" s="166"/>
      <c r="FU73" s="166"/>
      <c r="FV73" s="166"/>
      <c r="FW73" s="166"/>
      <c r="FX73" s="166"/>
      <c r="FY73" s="166"/>
    </row>
  </sheetData>
  <mergeCells count="15">
    <mergeCell ref="A67:B67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5:B25"/>
    <mergeCell ref="A47:B47"/>
    <mergeCell ref="A62:B62"/>
    <mergeCell ref="A63:B63"/>
  </mergeCells>
  <printOptions horizontalCentered="1"/>
  <pageMargins left="0.59055118110236227" right="0.59055118110236227" top="1.1811023622047245" bottom="0.78740157480314965" header="0.39370078740157483" footer="0.39370078740157483"/>
  <pageSetup scale="93" fitToHeight="0" orientation="landscape" r:id="rId1"/>
  <rowBreaks count="1" manualBreakCount="1">
    <brk id="36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80"/>
  <sheetViews>
    <sheetView showGridLines="0" topLeftCell="B3" zoomScaleNormal="100" zoomScaleSheetLayoutView="80" workbookViewId="0"/>
  </sheetViews>
  <sheetFormatPr baseColWidth="10" defaultColWidth="11.44140625" defaultRowHeight="15"/>
  <cols>
    <col min="1" max="1" width="14.88671875" style="159" customWidth="1"/>
    <col min="2" max="2" width="46.44140625" style="159" customWidth="1"/>
    <col min="3" max="3" width="17.6640625" style="159" customWidth="1"/>
    <col min="4" max="4" width="13.6640625" style="159" customWidth="1"/>
    <col min="5" max="5" width="15.44140625" style="159" customWidth="1"/>
    <col min="6" max="9" width="11.44140625" style="159"/>
    <col min="10" max="10" width="11.5546875" style="159" customWidth="1"/>
    <col min="11" max="11" width="11.44140625" style="159"/>
    <col min="12" max="12" width="11.44140625" style="158"/>
    <col min="13" max="16384" width="11.44140625" style="159"/>
  </cols>
  <sheetData>
    <row r="2" spans="1:14" s="158" customFormat="1" ht="15.6">
      <c r="A2" s="1369" t="s">
        <v>4095</v>
      </c>
      <c r="B2" s="1369"/>
      <c r="C2" s="1369"/>
      <c r="D2" s="1369"/>
      <c r="E2" s="1369"/>
      <c r="F2" s="1369"/>
      <c r="G2" s="1369"/>
      <c r="H2" s="1369"/>
      <c r="I2" s="1369"/>
      <c r="J2" s="1369"/>
      <c r="K2" s="1369"/>
    </row>
    <row r="3" spans="1:14" s="158" customFormat="1" ht="15.6">
      <c r="A3" s="1363" t="s">
        <v>6598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</row>
    <row r="4" spans="1:14" s="158" customFormat="1" ht="15.6">
      <c r="A4" s="1370" t="s">
        <v>4096</v>
      </c>
      <c r="B4" s="1370"/>
      <c r="C4" s="1370"/>
      <c r="D4" s="1370"/>
      <c r="E4" s="1370"/>
      <c r="F4" s="1370"/>
      <c r="G4" s="1370"/>
      <c r="H4" s="1370"/>
      <c r="I4" s="1370"/>
      <c r="J4" s="1370"/>
      <c r="K4" s="1370"/>
    </row>
    <row r="5" spans="1:14" s="158" customFormat="1" ht="15.6">
      <c r="A5" s="1370" t="s">
        <v>4365</v>
      </c>
      <c r="B5" s="1370"/>
      <c r="C5" s="1370"/>
      <c r="D5" s="1370"/>
      <c r="E5" s="1370"/>
      <c r="F5" s="1370"/>
      <c r="G5" s="1370"/>
      <c r="H5" s="1370"/>
      <c r="I5" s="1370"/>
      <c r="J5" s="1370"/>
      <c r="K5" s="1370"/>
    </row>
    <row r="6" spans="1:14" s="158" customFormat="1" ht="15.6">
      <c r="A6" s="1371" t="s">
        <v>4157</v>
      </c>
      <c r="B6" s="1371"/>
      <c r="C6" s="1371"/>
      <c r="D6" s="1371"/>
      <c r="E6" s="1371"/>
      <c r="F6" s="1371"/>
      <c r="G6" s="1371"/>
      <c r="H6" s="1371"/>
      <c r="I6" s="1371"/>
      <c r="J6" s="1371"/>
      <c r="K6" s="1371"/>
    </row>
    <row r="7" spans="1:14" s="158" customFormat="1" ht="15.6">
      <c r="A7" s="1332" t="s">
        <v>6361</v>
      </c>
      <c r="B7" s="1332"/>
      <c r="C7" s="1332"/>
      <c r="D7" s="581" t="s">
        <v>529</v>
      </c>
      <c r="E7" s="581" t="s">
        <v>529</v>
      </c>
      <c r="F7" s="581" t="s">
        <v>529</v>
      </c>
      <c r="G7" s="581" t="s">
        <v>529</v>
      </c>
      <c r="H7" s="581" t="s">
        <v>529</v>
      </c>
      <c r="I7" s="581" t="s">
        <v>529</v>
      </c>
      <c r="J7" s="581" t="s">
        <v>529</v>
      </c>
      <c r="K7" s="581" t="s">
        <v>529</v>
      </c>
    </row>
    <row r="8" spans="1:14" s="160" customFormat="1" ht="13.8">
      <c r="A8" s="1263" t="s">
        <v>4283</v>
      </c>
      <c r="B8" s="1263" t="s">
        <v>4159</v>
      </c>
      <c r="C8" s="1263" t="s">
        <v>4285</v>
      </c>
      <c r="D8" s="1263" t="s">
        <v>4285</v>
      </c>
      <c r="E8" s="1263" t="s">
        <v>4285</v>
      </c>
      <c r="F8" s="1263" t="s">
        <v>4285</v>
      </c>
      <c r="G8" s="1263" t="s">
        <v>4286</v>
      </c>
      <c r="H8" s="1263" t="s">
        <v>4286</v>
      </c>
      <c r="I8" s="1263" t="s">
        <v>4286</v>
      </c>
      <c r="J8" s="1263" t="s">
        <v>4286</v>
      </c>
      <c r="K8" s="1263" t="s">
        <v>4286</v>
      </c>
    </row>
    <row r="9" spans="1:14" s="160" customFormat="1" ht="27.6">
      <c r="A9" s="1263" t="s">
        <v>4283</v>
      </c>
      <c r="B9" s="1263" t="s">
        <v>6362</v>
      </c>
      <c r="C9" s="102" t="s">
        <v>4287</v>
      </c>
      <c r="D9" s="102" t="s">
        <v>4288</v>
      </c>
      <c r="E9" s="102" t="s">
        <v>4289</v>
      </c>
      <c r="F9" s="102" t="s">
        <v>4290</v>
      </c>
      <c r="G9" s="102" t="s">
        <v>4291</v>
      </c>
      <c r="H9" s="102" t="s">
        <v>4292</v>
      </c>
      <c r="I9" s="102" t="s">
        <v>4293</v>
      </c>
      <c r="J9" s="102" t="s">
        <v>4294</v>
      </c>
      <c r="K9" s="102" t="s">
        <v>4290</v>
      </c>
    </row>
    <row r="10" spans="1:14" s="160" customFormat="1" ht="13.8">
      <c r="A10" s="103" t="s">
        <v>6604</v>
      </c>
      <c r="B10" s="103" t="s">
        <v>6605</v>
      </c>
      <c r="C10" s="104">
        <v>30885</v>
      </c>
      <c r="D10" s="111">
        <v>0</v>
      </c>
      <c r="E10" s="111">
        <v>0</v>
      </c>
      <c r="F10" s="105">
        <f t="shared" ref="F10:F22" si="0">+C10+E10+D10</f>
        <v>30885</v>
      </c>
      <c r="G10" s="105">
        <f t="shared" ref="G10:G22" si="1">+(C10/30)*10</f>
        <v>10295</v>
      </c>
      <c r="H10" s="105">
        <f t="shared" ref="H10:H22" si="2">+(C10/30)*5</f>
        <v>5147.5</v>
      </c>
      <c r="I10" s="105">
        <f t="shared" ref="I10:I22" si="3">+(C10/30)*40</f>
        <v>41180</v>
      </c>
      <c r="J10" s="105">
        <v>0</v>
      </c>
      <c r="K10" s="105">
        <f t="shared" ref="K10:K11" si="4">+G10+H10+I10+J10</f>
        <v>56622.5</v>
      </c>
      <c r="M10" s="583"/>
      <c r="N10" s="583"/>
    </row>
    <row r="11" spans="1:14" s="160" customFormat="1" ht="13.8">
      <c r="A11" s="103" t="s">
        <v>6608</v>
      </c>
      <c r="B11" s="112" t="s">
        <v>6653</v>
      </c>
      <c r="C11" s="104">
        <v>14436</v>
      </c>
      <c r="D11" s="111">
        <v>0</v>
      </c>
      <c r="E11" s="111">
        <v>0</v>
      </c>
      <c r="F11" s="105">
        <f t="shared" si="0"/>
        <v>14436</v>
      </c>
      <c r="G11" s="105">
        <f t="shared" si="1"/>
        <v>4812</v>
      </c>
      <c r="H11" s="105">
        <f t="shared" si="2"/>
        <v>2406</v>
      </c>
      <c r="I11" s="105">
        <f t="shared" si="3"/>
        <v>19248</v>
      </c>
      <c r="J11" s="105">
        <v>0</v>
      </c>
      <c r="K11" s="105">
        <f t="shared" si="4"/>
        <v>26466</v>
      </c>
    </row>
    <row r="12" spans="1:14" s="160" customFormat="1" ht="13.8">
      <c r="A12" s="103" t="s">
        <v>6606</v>
      </c>
      <c r="B12" s="103" t="s">
        <v>6607</v>
      </c>
      <c r="C12" s="104">
        <v>22350</v>
      </c>
      <c r="D12" s="111">
        <v>0</v>
      </c>
      <c r="E12" s="111">
        <v>0</v>
      </c>
      <c r="F12" s="105">
        <f t="shared" si="0"/>
        <v>22350</v>
      </c>
      <c r="G12" s="105">
        <f t="shared" si="1"/>
        <v>7450</v>
      </c>
      <c r="H12" s="105">
        <f t="shared" si="2"/>
        <v>3725</v>
      </c>
      <c r="I12" s="105">
        <f t="shared" si="3"/>
        <v>29800</v>
      </c>
      <c r="J12" s="105">
        <v>0</v>
      </c>
      <c r="K12" s="105">
        <f>+G12+H12+I12+J12</f>
        <v>40975</v>
      </c>
    </row>
    <row r="13" spans="1:14" s="160" customFormat="1" ht="13.8">
      <c r="A13" s="103" t="s">
        <v>6615</v>
      </c>
      <c r="B13" s="103" t="s">
        <v>4165</v>
      </c>
      <c r="C13" s="104">
        <v>88580</v>
      </c>
      <c r="D13" s="111">
        <v>0</v>
      </c>
      <c r="E13" s="111">
        <v>0</v>
      </c>
      <c r="F13" s="105">
        <f t="shared" si="0"/>
        <v>88580</v>
      </c>
      <c r="G13" s="105">
        <f t="shared" si="1"/>
        <v>29526.666666666664</v>
      </c>
      <c r="H13" s="105">
        <f t="shared" si="2"/>
        <v>14763.333333333332</v>
      </c>
      <c r="I13" s="105">
        <f t="shared" si="3"/>
        <v>118106.66666666666</v>
      </c>
      <c r="J13" s="105">
        <v>0</v>
      </c>
      <c r="K13" s="105">
        <f t="shared" ref="K13:K22" si="5">+G13+H13+I13+J13</f>
        <v>162396.66666666666</v>
      </c>
    </row>
    <row r="14" spans="1:14" s="160" customFormat="1" ht="13.8">
      <c r="A14" s="103" t="s">
        <v>6599</v>
      </c>
      <c r="B14" s="103" t="s">
        <v>6600</v>
      </c>
      <c r="C14" s="104">
        <v>25177</v>
      </c>
      <c r="D14" s="111">
        <v>0</v>
      </c>
      <c r="E14" s="111">
        <v>0</v>
      </c>
      <c r="F14" s="105">
        <f t="shared" si="0"/>
        <v>25177</v>
      </c>
      <c r="G14" s="105">
        <f t="shared" si="1"/>
        <v>8392.3333333333339</v>
      </c>
      <c r="H14" s="105">
        <f t="shared" si="2"/>
        <v>4196.166666666667</v>
      </c>
      <c r="I14" s="105">
        <f t="shared" si="3"/>
        <v>33569.333333333336</v>
      </c>
      <c r="J14" s="105">
        <v>0</v>
      </c>
      <c r="K14" s="105">
        <f t="shared" si="5"/>
        <v>46157.833333333336</v>
      </c>
    </row>
    <row r="15" spans="1:14" s="160" customFormat="1" ht="13.8">
      <c r="A15" s="103" t="s">
        <v>6602</v>
      </c>
      <c r="B15" s="103" t="s">
        <v>6654</v>
      </c>
      <c r="C15" s="104">
        <v>25890</v>
      </c>
      <c r="D15" s="111">
        <v>0</v>
      </c>
      <c r="E15" s="111">
        <v>0</v>
      </c>
      <c r="F15" s="105">
        <f t="shared" si="0"/>
        <v>25890</v>
      </c>
      <c r="G15" s="105">
        <f t="shared" si="1"/>
        <v>8630</v>
      </c>
      <c r="H15" s="105">
        <f t="shared" si="2"/>
        <v>4315</v>
      </c>
      <c r="I15" s="105">
        <f t="shared" si="3"/>
        <v>34520</v>
      </c>
      <c r="J15" s="105">
        <v>0</v>
      </c>
      <c r="K15" s="105">
        <f t="shared" si="5"/>
        <v>47465</v>
      </c>
    </row>
    <row r="16" spans="1:14" s="160" customFormat="1" ht="13.8">
      <c r="A16" s="103" t="s">
        <v>6610</v>
      </c>
      <c r="B16" s="103" t="s">
        <v>6611</v>
      </c>
      <c r="C16" s="104">
        <v>50868</v>
      </c>
      <c r="D16" s="111">
        <v>0</v>
      </c>
      <c r="E16" s="111">
        <v>0</v>
      </c>
      <c r="F16" s="105">
        <f t="shared" si="0"/>
        <v>50868</v>
      </c>
      <c r="G16" s="105">
        <f t="shared" si="1"/>
        <v>16956</v>
      </c>
      <c r="H16" s="105">
        <f t="shared" si="2"/>
        <v>8478</v>
      </c>
      <c r="I16" s="105">
        <f t="shared" si="3"/>
        <v>67824</v>
      </c>
      <c r="J16" s="105">
        <v>0</v>
      </c>
      <c r="K16" s="105">
        <f t="shared" si="5"/>
        <v>93258</v>
      </c>
    </row>
    <row r="17" spans="1:15" s="160" customFormat="1" ht="13.8">
      <c r="A17" s="103" t="s">
        <v>6601</v>
      </c>
      <c r="B17" s="103" t="s">
        <v>6655</v>
      </c>
      <c r="C17" s="104">
        <v>37034</v>
      </c>
      <c r="D17" s="111">
        <v>0</v>
      </c>
      <c r="E17" s="111">
        <v>0</v>
      </c>
      <c r="F17" s="105">
        <f t="shared" si="0"/>
        <v>37034</v>
      </c>
      <c r="G17" s="105">
        <f t="shared" si="1"/>
        <v>12344.666666666668</v>
      </c>
      <c r="H17" s="105">
        <f t="shared" si="2"/>
        <v>6172.3333333333339</v>
      </c>
      <c r="I17" s="105">
        <f t="shared" si="3"/>
        <v>49378.666666666672</v>
      </c>
      <c r="J17" s="105">
        <v>0</v>
      </c>
      <c r="K17" s="105">
        <f t="shared" si="5"/>
        <v>67895.666666666672</v>
      </c>
    </row>
    <row r="18" spans="1:15" s="160" customFormat="1" ht="13.8">
      <c r="A18" s="103" t="s">
        <v>6601</v>
      </c>
      <c r="B18" s="103" t="s">
        <v>6656</v>
      </c>
      <c r="C18" s="104">
        <v>31503</v>
      </c>
      <c r="D18" s="111">
        <v>0</v>
      </c>
      <c r="E18" s="111">
        <v>0</v>
      </c>
      <c r="F18" s="105">
        <f t="shared" si="0"/>
        <v>31503</v>
      </c>
      <c r="G18" s="105">
        <f t="shared" si="1"/>
        <v>10501</v>
      </c>
      <c r="H18" s="105">
        <f t="shared" si="2"/>
        <v>5250.5</v>
      </c>
      <c r="I18" s="105">
        <f t="shared" si="3"/>
        <v>42004</v>
      </c>
      <c r="J18" s="105">
        <v>0</v>
      </c>
      <c r="K18" s="105">
        <f t="shared" si="5"/>
        <v>57755.5</v>
      </c>
    </row>
    <row r="19" spans="1:15" s="160" customFormat="1" ht="13.8">
      <c r="A19" s="103" t="s">
        <v>6601</v>
      </c>
      <c r="B19" s="103" t="s">
        <v>6657</v>
      </c>
      <c r="C19" s="104">
        <v>28352</v>
      </c>
      <c r="D19" s="111">
        <v>0</v>
      </c>
      <c r="E19" s="111">
        <v>0</v>
      </c>
      <c r="F19" s="105">
        <f t="shared" si="0"/>
        <v>28352</v>
      </c>
      <c r="G19" s="105">
        <f t="shared" si="1"/>
        <v>9450.6666666666679</v>
      </c>
      <c r="H19" s="105">
        <f t="shared" si="2"/>
        <v>4725.3333333333339</v>
      </c>
      <c r="I19" s="105">
        <f t="shared" si="3"/>
        <v>37802.666666666672</v>
      </c>
      <c r="J19" s="105">
        <v>0</v>
      </c>
      <c r="K19" s="105">
        <f t="shared" si="5"/>
        <v>51978.666666666672</v>
      </c>
    </row>
    <row r="20" spans="1:15" s="160" customFormat="1" ht="13.8">
      <c r="A20" s="103" t="s">
        <v>6601</v>
      </c>
      <c r="B20" s="103" t="s">
        <v>6658</v>
      </c>
      <c r="C20" s="104">
        <v>25177</v>
      </c>
      <c r="D20" s="111">
        <v>0</v>
      </c>
      <c r="E20" s="111">
        <v>0</v>
      </c>
      <c r="F20" s="105">
        <f t="shared" si="0"/>
        <v>25177</v>
      </c>
      <c r="G20" s="105">
        <f t="shared" si="1"/>
        <v>8392.3333333333339</v>
      </c>
      <c r="H20" s="105">
        <f t="shared" si="2"/>
        <v>4196.166666666667</v>
      </c>
      <c r="I20" s="105">
        <f t="shared" si="3"/>
        <v>33569.333333333336</v>
      </c>
      <c r="J20" s="105">
        <v>0</v>
      </c>
      <c r="K20" s="105">
        <f t="shared" si="5"/>
        <v>46157.833333333336</v>
      </c>
    </row>
    <row r="21" spans="1:15" s="160" customFormat="1" ht="13.8">
      <c r="A21" s="103" t="s">
        <v>6612</v>
      </c>
      <c r="B21" s="103" t="s">
        <v>4301</v>
      </c>
      <c r="C21" s="104">
        <v>55471</v>
      </c>
      <c r="D21" s="111">
        <v>0</v>
      </c>
      <c r="E21" s="111">
        <v>0</v>
      </c>
      <c r="F21" s="105">
        <f t="shared" si="0"/>
        <v>55471</v>
      </c>
      <c r="G21" s="105">
        <f t="shared" si="1"/>
        <v>18490.333333333332</v>
      </c>
      <c r="H21" s="105">
        <f t="shared" si="2"/>
        <v>9245.1666666666661</v>
      </c>
      <c r="I21" s="105">
        <f t="shared" si="3"/>
        <v>73961.333333333328</v>
      </c>
      <c r="J21" s="105">
        <v>0</v>
      </c>
      <c r="K21" s="105">
        <f t="shared" si="5"/>
        <v>101696.83333333333</v>
      </c>
    </row>
    <row r="22" spans="1:15" s="160" customFormat="1" ht="13.8">
      <c r="A22" s="103" t="s">
        <v>6613</v>
      </c>
      <c r="B22" s="103" t="s">
        <v>6614</v>
      </c>
      <c r="C22" s="104">
        <v>55471</v>
      </c>
      <c r="D22" s="111">
        <v>0</v>
      </c>
      <c r="E22" s="111">
        <v>0</v>
      </c>
      <c r="F22" s="105">
        <f t="shared" si="0"/>
        <v>55471</v>
      </c>
      <c r="G22" s="105">
        <f t="shared" si="1"/>
        <v>18490.333333333332</v>
      </c>
      <c r="H22" s="105">
        <f t="shared" si="2"/>
        <v>9245.1666666666661</v>
      </c>
      <c r="I22" s="105">
        <f t="shared" si="3"/>
        <v>73961.333333333328</v>
      </c>
      <c r="J22" s="105">
        <v>0</v>
      </c>
      <c r="K22" s="105">
        <f t="shared" si="5"/>
        <v>101696.83333333333</v>
      </c>
    </row>
    <row r="23" spans="1:15" s="158" customFormat="1">
      <c r="A23" s="106"/>
      <c r="B23" s="106"/>
      <c r="C23" s="107"/>
      <c r="F23" s="107"/>
      <c r="G23" s="107"/>
      <c r="H23" s="107"/>
      <c r="I23" s="107"/>
      <c r="J23" s="107"/>
      <c r="K23" s="108"/>
    </row>
    <row r="24" spans="1:15" s="158" customFormat="1">
      <c r="A24" s="106"/>
      <c r="B24" s="106"/>
      <c r="C24" s="107"/>
      <c r="F24" s="107"/>
      <c r="G24" s="107"/>
      <c r="H24" s="107"/>
      <c r="I24" s="107"/>
      <c r="J24" s="107"/>
      <c r="K24" s="108"/>
      <c r="M24" s="107"/>
      <c r="N24" s="107"/>
    </row>
    <row r="25" spans="1:15" s="158" customFormat="1" ht="15.6">
      <c r="A25" s="1332" t="s">
        <v>6363</v>
      </c>
      <c r="B25" s="1332"/>
      <c r="C25" s="1332"/>
      <c r="D25" s="585" t="s">
        <v>529</v>
      </c>
      <c r="E25" s="585" t="s">
        <v>529</v>
      </c>
      <c r="F25" s="585" t="s">
        <v>529</v>
      </c>
      <c r="G25" s="585" t="s">
        <v>529</v>
      </c>
      <c r="H25" s="585" t="s">
        <v>529</v>
      </c>
      <c r="I25" s="585" t="s">
        <v>529</v>
      </c>
      <c r="J25" s="585" t="s">
        <v>529</v>
      </c>
      <c r="K25" s="585" t="s">
        <v>529</v>
      </c>
      <c r="M25" s="107"/>
      <c r="N25" s="107"/>
    </row>
    <row r="26" spans="1:15" s="160" customFormat="1" ht="13.8">
      <c r="A26" s="1263" t="s">
        <v>4283</v>
      </c>
      <c r="B26" s="1263" t="s">
        <v>4159</v>
      </c>
      <c r="C26" s="1335" t="s">
        <v>4285</v>
      </c>
      <c r="D26" s="1335" t="s">
        <v>4285</v>
      </c>
      <c r="E26" s="1335" t="s">
        <v>4285</v>
      </c>
      <c r="F26" s="1335" t="s">
        <v>4285</v>
      </c>
      <c r="G26" s="1335" t="s">
        <v>4286</v>
      </c>
      <c r="H26" s="1335" t="s">
        <v>4286</v>
      </c>
      <c r="I26" s="1335" t="s">
        <v>4286</v>
      </c>
      <c r="J26" s="1335" t="s">
        <v>4286</v>
      </c>
      <c r="K26" s="1335" t="s">
        <v>4286</v>
      </c>
      <c r="M26" s="617"/>
      <c r="N26" s="617"/>
    </row>
    <row r="27" spans="1:15" s="160" customFormat="1" ht="27.6">
      <c r="A27" s="1263" t="s">
        <v>4283</v>
      </c>
      <c r="B27" s="1263" t="s">
        <v>6362</v>
      </c>
      <c r="C27" s="602" t="s">
        <v>4287</v>
      </c>
      <c r="D27" s="602" t="s">
        <v>4288</v>
      </c>
      <c r="E27" s="602" t="s">
        <v>4289</v>
      </c>
      <c r="F27" s="602" t="s">
        <v>4290</v>
      </c>
      <c r="G27" s="602" t="s">
        <v>4291</v>
      </c>
      <c r="H27" s="602" t="s">
        <v>4292</v>
      </c>
      <c r="I27" s="602" t="s">
        <v>4293</v>
      </c>
      <c r="J27" s="602" t="s">
        <v>4294</v>
      </c>
      <c r="K27" s="602" t="s">
        <v>4290</v>
      </c>
      <c r="M27" s="617"/>
      <c r="N27" s="617"/>
    </row>
    <row r="28" spans="1:15" s="160" customFormat="1" ht="13.8">
      <c r="A28" s="103" t="s">
        <v>6616</v>
      </c>
      <c r="B28" s="103" t="s">
        <v>6617</v>
      </c>
      <c r="C28" s="104">
        <v>15806</v>
      </c>
      <c r="D28" s="111">
        <v>1040</v>
      </c>
      <c r="E28" s="111">
        <v>0</v>
      </c>
      <c r="F28" s="105">
        <f t="shared" ref="F28:F73" si="6">+C28+E28+D28</f>
        <v>16846</v>
      </c>
      <c r="G28" s="105">
        <f t="shared" ref="G28:G73" si="7">+(C28/30)*10</f>
        <v>5268.666666666667</v>
      </c>
      <c r="H28" s="105">
        <f t="shared" ref="H28:H73" si="8">+(C28/30)*5</f>
        <v>2634.3333333333335</v>
      </c>
      <c r="I28" s="105">
        <f t="shared" ref="I28:I73" si="9">+(C28/30)*40</f>
        <v>21074.666666666668</v>
      </c>
      <c r="J28" s="105">
        <v>0</v>
      </c>
      <c r="K28" s="105">
        <f>+G28+H28+I28+J28</f>
        <v>28977.666666666668</v>
      </c>
    </row>
    <row r="29" spans="1:15" s="160" customFormat="1" ht="13.8">
      <c r="A29" s="103" t="s">
        <v>6616</v>
      </c>
      <c r="B29" s="103" t="s">
        <v>6659</v>
      </c>
      <c r="C29" s="104">
        <v>14686</v>
      </c>
      <c r="D29" s="111">
        <v>1040</v>
      </c>
      <c r="E29" s="111">
        <v>0</v>
      </c>
      <c r="F29" s="105">
        <f t="shared" si="6"/>
        <v>15726</v>
      </c>
      <c r="G29" s="105">
        <f t="shared" si="7"/>
        <v>4895.3333333333339</v>
      </c>
      <c r="H29" s="105">
        <f t="shared" si="8"/>
        <v>2447.666666666667</v>
      </c>
      <c r="I29" s="105">
        <f t="shared" si="9"/>
        <v>19581.333333333336</v>
      </c>
      <c r="J29" s="105">
        <v>0</v>
      </c>
      <c r="K29" s="105">
        <f t="shared" ref="K29:K73" si="10">+G29+H29+I29+J29</f>
        <v>26924.333333333336</v>
      </c>
    </row>
    <row r="30" spans="1:15" s="160" customFormat="1" ht="13.8">
      <c r="A30" s="103" t="s">
        <v>6616</v>
      </c>
      <c r="B30" s="103" t="s">
        <v>6660</v>
      </c>
      <c r="C30" s="104">
        <v>12809</v>
      </c>
      <c r="D30" s="111">
        <v>1040</v>
      </c>
      <c r="E30" s="111">
        <v>0</v>
      </c>
      <c r="F30" s="105">
        <f t="shared" si="6"/>
        <v>13849</v>
      </c>
      <c r="G30" s="105">
        <f t="shared" si="7"/>
        <v>4269.6666666666661</v>
      </c>
      <c r="H30" s="105">
        <f t="shared" si="8"/>
        <v>2134.833333333333</v>
      </c>
      <c r="I30" s="105">
        <f t="shared" si="9"/>
        <v>17078.666666666664</v>
      </c>
      <c r="J30" s="105">
        <v>0</v>
      </c>
      <c r="K30" s="105">
        <f t="shared" si="10"/>
        <v>23483.166666666664</v>
      </c>
      <c r="N30" s="583"/>
      <c r="O30" s="583"/>
    </row>
    <row r="31" spans="1:15" s="160" customFormat="1" ht="13.8">
      <c r="A31" s="103" t="s">
        <v>6616</v>
      </c>
      <c r="B31" s="103" t="s">
        <v>6661</v>
      </c>
      <c r="C31" s="104">
        <v>11315</v>
      </c>
      <c r="D31" s="111">
        <v>1040</v>
      </c>
      <c r="E31" s="111">
        <v>0</v>
      </c>
      <c r="F31" s="105">
        <f t="shared" si="6"/>
        <v>12355</v>
      </c>
      <c r="G31" s="105">
        <f t="shared" si="7"/>
        <v>3771.666666666667</v>
      </c>
      <c r="H31" s="105">
        <f t="shared" si="8"/>
        <v>1885.8333333333335</v>
      </c>
      <c r="I31" s="105">
        <f t="shared" si="9"/>
        <v>15086.666666666668</v>
      </c>
      <c r="J31" s="105">
        <v>0</v>
      </c>
      <c r="K31" s="105">
        <f t="shared" si="10"/>
        <v>20744.166666666668</v>
      </c>
    </row>
    <row r="32" spans="1:15" s="160" customFormat="1" ht="13.8">
      <c r="A32" s="103" t="s">
        <v>6618</v>
      </c>
      <c r="B32" s="103" t="s">
        <v>6619</v>
      </c>
      <c r="C32" s="104">
        <v>8193</v>
      </c>
      <c r="D32" s="111">
        <v>1040</v>
      </c>
      <c r="E32" s="111">
        <v>0</v>
      </c>
      <c r="F32" s="105">
        <f t="shared" si="6"/>
        <v>9233</v>
      </c>
      <c r="G32" s="105">
        <f t="shared" si="7"/>
        <v>2731</v>
      </c>
      <c r="H32" s="105">
        <f t="shared" si="8"/>
        <v>1365.5</v>
      </c>
      <c r="I32" s="105">
        <f t="shared" si="9"/>
        <v>10924</v>
      </c>
      <c r="J32" s="105">
        <v>0</v>
      </c>
      <c r="K32" s="105">
        <f t="shared" si="10"/>
        <v>15020.5</v>
      </c>
    </row>
    <row r="33" spans="1:11" s="160" customFormat="1" ht="13.8">
      <c r="A33" s="103" t="s">
        <v>6618</v>
      </c>
      <c r="B33" s="103" t="s">
        <v>6662</v>
      </c>
      <c r="C33" s="104">
        <v>7737</v>
      </c>
      <c r="D33" s="111">
        <v>1040</v>
      </c>
      <c r="E33" s="111">
        <v>0</v>
      </c>
      <c r="F33" s="105">
        <f t="shared" si="6"/>
        <v>8777</v>
      </c>
      <c r="G33" s="105">
        <f t="shared" si="7"/>
        <v>2579</v>
      </c>
      <c r="H33" s="105">
        <f t="shared" si="8"/>
        <v>1289.5</v>
      </c>
      <c r="I33" s="105">
        <f t="shared" si="9"/>
        <v>10316</v>
      </c>
      <c r="J33" s="105">
        <v>0</v>
      </c>
      <c r="K33" s="105">
        <f t="shared" si="10"/>
        <v>14184.5</v>
      </c>
    </row>
    <row r="34" spans="1:11" s="160" customFormat="1" ht="13.8">
      <c r="A34" s="103" t="s">
        <v>6620</v>
      </c>
      <c r="B34" s="103" t="s">
        <v>5028</v>
      </c>
      <c r="C34" s="104">
        <v>11661</v>
      </c>
      <c r="D34" s="111">
        <v>1040</v>
      </c>
      <c r="E34" s="111">
        <v>0</v>
      </c>
      <c r="F34" s="105">
        <f t="shared" si="6"/>
        <v>12701</v>
      </c>
      <c r="G34" s="105">
        <f t="shared" si="7"/>
        <v>3887</v>
      </c>
      <c r="H34" s="105">
        <f t="shared" si="8"/>
        <v>1943.5</v>
      </c>
      <c r="I34" s="105">
        <f t="shared" si="9"/>
        <v>15548</v>
      </c>
      <c r="J34" s="105">
        <v>0</v>
      </c>
      <c r="K34" s="105">
        <f t="shared" si="10"/>
        <v>21378.5</v>
      </c>
    </row>
    <row r="35" spans="1:11" s="160" customFormat="1" ht="13.8">
      <c r="A35" s="103" t="s">
        <v>6620</v>
      </c>
      <c r="B35" s="103" t="s">
        <v>6663</v>
      </c>
      <c r="C35" s="104">
        <v>10420</v>
      </c>
      <c r="D35" s="111">
        <v>1040</v>
      </c>
      <c r="E35" s="111">
        <v>0</v>
      </c>
      <c r="F35" s="105">
        <f t="shared" si="6"/>
        <v>11460</v>
      </c>
      <c r="G35" s="105">
        <f t="shared" si="7"/>
        <v>3473.333333333333</v>
      </c>
      <c r="H35" s="105">
        <f t="shared" si="8"/>
        <v>1736.6666666666665</v>
      </c>
      <c r="I35" s="105">
        <f t="shared" si="9"/>
        <v>13893.333333333332</v>
      </c>
      <c r="J35" s="105">
        <v>0</v>
      </c>
      <c r="K35" s="105">
        <f t="shared" si="10"/>
        <v>19103.333333333332</v>
      </c>
    </row>
    <row r="36" spans="1:11" s="160" customFormat="1" ht="13.8">
      <c r="A36" s="103" t="s">
        <v>6620</v>
      </c>
      <c r="B36" s="103" t="s">
        <v>6664</v>
      </c>
      <c r="C36" s="104">
        <v>9282</v>
      </c>
      <c r="D36" s="111">
        <v>1040</v>
      </c>
      <c r="E36" s="111">
        <v>0</v>
      </c>
      <c r="F36" s="105">
        <f t="shared" si="6"/>
        <v>10322</v>
      </c>
      <c r="G36" s="105">
        <f t="shared" si="7"/>
        <v>3094</v>
      </c>
      <c r="H36" s="105">
        <f t="shared" si="8"/>
        <v>1547</v>
      </c>
      <c r="I36" s="105">
        <f t="shared" si="9"/>
        <v>12376</v>
      </c>
      <c r="J36" s="105">
        <v>0</v>
      </c>
      <c r="K36" s="105">
        <f t="shared" si="10"/>
        <v>17017</v>
      </c>
    </row>
    <row r="37" spans="1:11" s="160" customFormat="1" ht="13.8">
      <c r="A37" s="103" t="s">
        <v>6620</v>
      </c>
      <c r="B37" s="103" t="s">
        <v>6665</v>
      </c>
      <c r="C37" s="104">
        <v>8101</v>
      </c>
      <c r="D37" s="111">
        <v>1040</v>
      </c>
      <c r="E37" s="111">
        <v>0</v>
      </c>
      <c r="F37" s="105">
        <f t="shared" si="6"/>
        <v>9141</v>
      </c>
      <c r="G37" s="105">
        <f t="shared" si="7"/>
        <v>2700.3333333333335</v>
      </c>
      <c r="H37" s="105">
        <f t="shared" si="8"/>
        <v>1350.1666666666667</v>
      </c>
      <c r="I37" s="105">
        <f t="shared" si="9"/>
        <v>10801.333333333334</v>
      </c>
      <c r="J37" s="105">
        <v>0</v>
      </c>
      <c r="K37" s="105">
        <f t="shared" si="10"/>
        <v>14851.833333333334</v>
      </c>
    </row>
    <row r="38" spans="1:11" s="160" customFormat="1" ht="13.8">
      <c r="A38" s="103" t="s">
        <v>6620</v>
      </c>
      <c r="B38" s="103" t="s">
        <v>6666</v>
      </c>
      <c r="C38" s="104">
        <v>7625</v>
      </c>
      <c r="D38" s="111">
        <v>1040</v>
      </c>
      <c r="E38" s="111">
        <v>0</v>
      </c>
      <c r="F38" s="105">
        <f t="shared" si="6"/>
        <v>8665</v>
      </c>
      <c r="G38" s="105">
        <f t="shared" si="7"/>
        <v>2541.6666666666665</v>
      </c>
      <c r="H38" s="105">
        <f t="shared" si="8"/>
        <v>1270.8333333333333</v>
      </c>
      <c r="I38" s="105">
        <f t="shared" si="9"/>
        <v>10166.666666666666</v>
      </c>
      <c r="J38" s="105">
        <v>0</v>
      </c>
      <c r="K38" s="105">
        <f t="shared" si="10"/>
        <v>13979.166666666666</v>
      </c>
    </row>
    <row r="39" spans="1:11" s="160" customFormat="1" ht="13.8">
      <c r="A39" s="103" t="s">
        <v>6621</v>
      </c>
      <c r="B39" s="103" t="s">
        <v>6622</v>
      </c>
      <c r="C39" s="104">
        <v>8767</v>
      </c>
      <c r="D39" s="111">
        <v>1040</v>
      </c>
      <c r="E39" s="111">
        <v>0</v>
      </c>
      <c r="F39" s="105">
        <f t="shared" si="6"/>
        <v>9807</v>
      </c>
      <c r="G39" s="105">
        <f t="shared" si="7"/>
        <v>2922.3333333333335</v>
      </c>
      <c r="H39" s="105">
        <f t="shared" si="8"/>
        <v>1461.1666666666667</v>
      </c>
      <c r="I39" s="105">
        <f t="shared" si="9"/>
        <v>11689.333333333334</v>
      </c>
      <c r="J39" s="105">
        <v>0</v>
      </c>
      <c r="K39" s="105">
        <f t="shared" si="10"/>
        <v>16072.833333333334</v>
      </c>
    </row>
    <row r="40" spans="1:11" s="160" customFormat="1" ht="13.8">
      <c r="A40" s="103" t="s">
        <v>6621</v>
      </c>
      <c r="B40" s="103" t="s">
        <v>6667</v>
      </c>
      <c r="C40" s="104">
        <v>8281</v>
      </c>
      <c r="D40" s="111">
        <v>1040</v>
      </c>
      <c r="E40" s="111">
        <v>0</v>
      </c>
      <c r="F40" s="105">
        <f t="shared" si="6"/>
        <v>9321</v>
      </c>
      <c r="G40" s="105">
        <f t="shared" si="7"/>
        <v>2760.3333333333335</v>
      </c>
      <c r="H40" s="105">
        <f t="shared" si="8"/>
        <v>1380.1666666666667</v>
      </c>
      <c r="I40" s="105">
        <f t="shared" si="9"/>
        <v>11041.333333333334</v>
      </c>
      <c r="J40" s="105">
        <v>0</v>
      </c>
      <c r="K40" s="105">
        <f t="shared" si="10"/>
        <v>15181.833333333334</v>
      </c>
    </row>
    <row r="41" spans="1:11" s="160" customFormat="1" ht="13.8">
      <c r="A41" s="103" t="s">
        <v>6621</v>
      </c>
      <c r="B41" s="103" t="s">
        <v>6668</v>
      </c>
      <c r="C41" s="104">
        <v>7646</v>
      </c>
      <c r="D41" s="111">
        <v>1040</v>
      </c>
      <c r="E41" s="111">
        <v>0</v>
      </c>
      <c r="F41" s="105">
        <f t="shared" si="6"/>
        <v>8686</v>
      </c>
      <c r="G41" s="105">
        <f t="shared" si="7"/>
        <v>2548.666666666667</v>
      </c>
      <c r="H41" s="105">
        <f t="shared" si="8"/>
        <v>1274.3333333333335</v>
      </c>
      <c r="I41" s="105">
        <f t="shared" si="9"/>
        <v>10194.666666666668</v>
      </c>
      <c r="J41" s="105">
        <v>0</v>
      </c>
      <c r="K41" s="105">
        <f t="shared" si="10"/>
        <v>14017.666666666668</v>
      </c>
    </row>
    <row r="42" spans="1:11" s="160" customFormat="1" ht="13.8">
      <c r="A42" s="103" t="s">
        <v>6621</v>
      </c>
      <c r="B42" s="103" t="s">
        <v>6669</v>
      </c>
      <c r="C42" s="104">
        <v>7625</v>
      </c>
      <c r="D42" s="111">
        <v>1040</v>
      </c>
      <c r="E42" s="111">
        <v>0</v>
      </c>
      <c r="F42" s="105">
        <f t="shared" si="6"/>
        <v>8665</v>
      </c>
      <c r="G42" s="105">
        <f t="shared" si="7"/>
        <v>2541.6666666666665</v>
      </c>
      <c r="H42" s="105">
        <f t="shared" si="8"/>
        <v>1270.8333333333333</v>
      </c>
      <c r="I42" s="105">
        <f t="shared" si="9"/>
        <v>10166.666666666666</v>
      </c>
      <c r="J42" s="105">
        <v>0</v>
      </c>
      <c r="K42" s="105">
        <f t="shared" si="10"/>
        <v>13979.166666666666</v>
      </c>
    </row>
    <row r="43" spans="1:11" s="160" customFormat="1" ht="13.8">
      <c r="A43" s="103" t="s">
        <v>6623</v>
      </c>
      <c r="B43" s="103" t="s">
        <v>6624</v>
      </c>
      <c r="C43" s="104">
        <v>14686</v>
      </c>
      <c r="D43" s="111">
        <v>1040</v>
      </c>
      <c r="E43" s="111">
        <v>0</v>
      </c>
      <c r="F43" s="105">
        <f t="shared" si="6"/>
        <v>15726</v>
      </c>
      <c r="G43" s="105">
        <f t="shared" si="7"/>
        <v>4895.3333333333339</v>
      </c>
      <c r="H43" s="105">
        <f t="shared" si="8"/>
        <v>2447.666666666667</v>
      </c>
      <c r="I43" s="105">
        <f t="shared" si="9"/>
        <v>19581.333333333336</v>
      </c>
      <c r="J43" s="105">
        <v>0</v>
      </c>
      <c r="K43" s="105">
        <f t="shared" si="10"/>
        <v>26924.333333333336</v>
      </c>
    </row>
    <row r="44" spans="1:11" s="160" customFormat="1" ht="13.8">
      <c r="A44" s="103" t="s">
        <v>6625</v>
      </c>
      <c r="B44" s="103" t="s">
        <v>6626</v>
      </c>
      <c r="C44" s="104">
        <v>11236</v>
      </c>
      <c r="D44" s="111">
        <v>1040</v>
      </c>
      <c r="E44" s="111">
        <v>0</v>
      </c>
      <c r="F44" s="105">
        <f t="shared" si="6"/>
        <v>12276</v>
      </c>
      <c r="G44" s="105">
        <f t="shared" si="7"/>
        <v>3745.3333333333335</v>
      </c>
      <c r="H44" s="105">
        <f t="shared" si="8"/>
        <v>1872.6666666666667</v>
      </c>
      <c r="I44" s="105">
        <f t="shared" si="9"/>
        <v>14981.333333333334</v>
      </c>
      <c r="J44" s="105">
        <v>0</v>
      </c>
      <c r="K44" s="105">
        <f t="shared" si="10"/>
        <v>20599.333333333336</v>
      </c>
    </row>
    <row r="45" spans="1:11" s="160" customFormat="1" ht="13.8">
      <c r="A45" s="103" t="s">
        <v>6627</v>
      </c>
      <c r="B45" s="103" t="s">
        <v>6628</v>
      </c>
      <c r="C45" s="104">
        <v>22233</v>
      </c>
      <c r="D45" s="111">
        <v>1040</v>
      </c>
      <c r="E45" s="111">
        <v>0</v>
      </c>
      <c r="F45" s="105">
        <f t="shared" si="6"/>
        <v>23273</v>
      </c>
      <c r="G45" s="105">
        <f t="shared" si="7"/>
        <v>7411</v>
      </c>
      <c r="H45" s="105">
        <f t="shared" si="8"/>
        <v>3705.5</v>
      </c>
      <c r="I45" s="105">
        <f t="shared" si="9"/>
        <v>29644</v>
      </c>
      <c r="J45" s="105">
        <v>0</v>
      </c>
      <c r="K45" s="105">
        <f t="shared" si="10"/>
        <v>40760.5</v>
      </c>
    </row>
    <row r="46" spans="1:11" s="160" customFormat="1" ht="13.8">
      <c r="A46" s="103" t="s">
        <v>6627</v>
      </c>
      <c r="B46" s="103" t="s">
        <v>6670</v>
      </c>
      <c r="C46" s="104">
        <v>20000</v>
      </c>
      <c r="D46" s="111">
        <v>1040</v>
      </c>
      <c r="E46" s="111">
        <v>0</v>
      </c>
      <c r="F46" s="105">
        <f t="shared" si="6"/>
        <v>21040</v>
      </c>
      <c r="G46" s="105">
        <f t="shared" si="7"/>
        <v>6666.6666666666661</v>
      </c>
      <c r="H46" s="105">
        <f t="shared" si="8"/>
        <v>3333.333333333333</v>
      </c>
      <c r="I46" s="105">
        <f t="shared" si="9"/>
        <v>26666.666666666664</v>
      </c>
      <c r="J46" s="105">
        <v>0</v>
      </c>
      <c r="K46" s="105">
        <f t="shared" si="10"/>
        <v>36666.666666666664</v>
      </c>
    </row>
    <row r="47" spans="1:11" s="160" customFormat="1" ht="13.8">
      <c r="A47" s="103" t="s">
        <v>6627</v>
      </c>
      <c r="B47" s="103" t="s">
        <v>6671</v>
      </c>
      <c r="C47" s="104">
        <v>18697</v>
      </c>
      <c r="D47" s="111">
        <v>1040</v>
      </c>
      <c r="E47" s="111">
        <v>0</v>
      </c>
      <c r="F47" s="105">
        <f t="shared" si="6"/>
        <v>19737</v>
      </c>
      <c r="G47" s="105">
        <f t="shared" si="7"/>
        <v>6232.3333333333339</v>
      </c>
      <c r="H47" s="105">
        <f t="shared" si="8"/>
        <v>3116.166666666667</v>
      </c>
      <c r="I47" s="105">
        <f t="shared" si="9"/>
        <v>24929.333333333336</v>
      </c>
      <c r="J47" s="105">
        <v>0</v>
      </c>
      <c r="K47" s="105">
        <f t="shared" si="10"/>
        <v>34277.833333333336</v>
      </c>
    </row>
    <row r="48" spans="1:11" s="160" customFormat="1" ht="13.8">
      <c r="A48" s="103" t="s">
        <v>6627</v>
      </c>
      <c r="B48" s="103" t="s">
        <v>6672</v>
      </c>
      <c r="C48" s="104">
        <v>16104</v>
      </c>
      <c r="D48" s="111">
        <v>1040</v>
      </c>
      <c r="E48" s="111">
        <v>0</v>
      </c>
      <c r="F48" s="105">
        <f t="shared" si="6"/>
        <v>17144</v>
      </c>
      <c r="G48" s="105">
        <f t="shared" si="7"/>
        <v>5368</v>
      </c>
      <c r="H48" s="105">
        <f t="shared" si="8"/>
        <v>2684</v>
      </c>
      <c r="I48" s="105">
        <f t="shared" si="9"/>
        <v>21472</v>
      </c>
      <c r="J48" s="105">
        <v>0</v>
      </c>
      <c r="K48" s="105">
        <f t="shared" si="10"/>
        <v>29524</v>
      </c>
    </row>
    <row r="49" spans="1:11" s="160" customFormat="1" ht="13.8">
      <c r="A49" s="103" t="s">
        <v>6627</v>
      </c>
      <c r="B49" s="103" t="s">
        <v>6673</v>
      </c>
      <c r="C49" s="104">
        <v>14175</v>
      </c>
      <c r="D49" s="111">
        <v>1040</v>
      </c>
      <c r="E49" s="111">
        <v>0</v>
      </c>
      <c r="F49" s="105">
        <f t="shared" si="6"/>
        <v>15215</v>
      </c>
      <c r="G49" s="105">
        <f t="shared" si="7"/>
        <v>4725</v>
      </c>
      <c r="H49" s="105">
        <f t="shared" si="8"/>
        <v>2362.5</v>
      </c>
      <c r="I49" s="105">
        <f t="shared" si="9"/>
        <v>18900</v>
      </c>
      <c r="J49" s="105">
        <v>0</v>
      </c>
      <c r="K49" s="105">
        <f t="shared" si="10"/>
        <v>25987.5</v>
      </c>
    </row>
    <row r="50" spans="1:11" s="160" customFormat="1" ht="13.8">
      <c r="A50" s="103" t="s">
        <v>6608</v>
      </c>
      <c r="B50" s="112" t="s">
        <v>6653</v>
      </c>
      <c r="C50" s="104">
        <v>14436</v>
      </c>
      <c r="D50" s="111">
        <v>1040</v>
      </c>
      <c r="E50" s="111">
        <v>0</v>
      </c>
      <c r="F50" s="105">
        <f t="shared" si="6"/>
        <v>15476</v>
      </c>
      <c r="G50" s="105">
        <f t="shared" si="7"/>
        <v>4812</v>
      </c>
      <c r="H50" s="105">
        <f t="shared" si="8"/>
        <v>2406</v>
      </c>
      <c r="I50" s="105">
        <f t="shared" si="9"/>
        <v>19248</v>
      </c>
      <c r="J50" s="105">
        <v>0</v>
      </c>
      <c r="K50" s="105">
        <f t="shared" si="10"/>
        <v>26466</v>
      </c>
    </row>
    <row r="51" spans="1:11" s="160" customFormat="1" ht="13.8">
      <c r="A51" s="103" t="s">
        <v>6629</v>
      </c>
      <c r="B51" s="103" t="s">
        <v>6630</v>
      </c>
      <c r="C51" s="104">
        <v>15542</v>
      </c>
      <c r="D51" s="111">
        <v>1040</v>
      </c>
      <c r="E51" s="111">
        <v>0</v>
      </c>
      <c r="F51" s="105">
        <f t="shared" si="6"/>
        <v>16582</v>
      </c>
      <c r="G51" s="105">
        <f t="shared" si="7"/>
        <v>5180.666666666667</v>
      </c>
      <c r="H51" s="105">
        <f t="shared" si="8"/>
        <v>2590.3333333333335</v>
      </c>
      <c r="I51" s="105">
        <f t="shared" si="9"/>
        <v>20722.666666666668</v>
      </c>
      <c r="J51" s="105">
        <v>0</v>
      </c>
      <c r="K51" s="105">
        <f t="shared" si="10"/>
        <v>28493.666666666668</v>
      </c>
    </row>
    <row r="52" spans="1:11" s="160" customFormat="1" ht="13.8">
      <c r="A52" s="103" t="s">
        <v>6631</v>
      </c>
      <c r="B52" s="103" t="s">
        <v>6632</v>
      </c>
      <c r="C52" s="104">
        <v>8435</v>
      </c>
      <c r="D52" s="111">
        <v>1040</v>
      </c>
      <c r="E52" s="111">
        <v>0</v>
      </c>
      <c r="F52" s="105">
        <f t="shared" si="6"/>
        <v>9475</v>
      </c>
      <c r="G52" s="105">
        <f t="shared" si="7"/>
        <v>2811.666666666667</v>
      </c>
      <c r="H52" s="105">
        <f t="shared" si="8"/>
        <v>1405.8333333333335</v>
      </c>
      <c r="I52" s="105">
        <f t="shared" si="9"/>
        <v>11246.666666666668</v>
      </c>
      <c r="J52" s="105">
        <v>0</v>
      </c>
      <c r="K52" s="105">
        <f t="shared" si="10"/>
        <v>15464.166666666668</v>
      </c>
    </row>
    <row r="53" spans="1:11" s="160" customFormat="1" ht="13.8">
      <c r="A53" s="103" t="s">
        <v>6633</v>
      </c>
      <c r="B53" s="103" t="s">
        <v>6634</v>
      </c>
      <c r="C53" s="104">
        <v>9262</v>
      </c>
      <c r="D53" s="111">
        <v>1040</v>
      </c>
      <c r="E53" s="111">
        <v>0</v>
      </c>
      <c r="F53" s="105">
        <f t="shared" si="6"/>
        <v>10302</v>
      </c>
      <c r="G53" s="105">
        <f t="shared" si="7"/>
        <v>3087.3333333333335</v>
      </c>
      <c r="H53" s="105">
        <f t="shared" si="8"/>
        <v>1543.6666666666667</v>
      </c>
      <c r="I53" s="105">
        <f t="shared" si="9"/>
        <v>12349.333333333334</v>
      </c>
      <c r="J53" s="105">
        <v>0</v>
      </c>
      <c r="K53" s="105">
        <f t="shared" si="10"/>
        <v>16980.333333333336</v>
      </c>
    </row>
    <row r="54" spans="1:11" s="160" customFormat="1" ht="13.8">
      <c r="A54" s="103" t="s">
        <v>6635</v>
      </c>
      <c r="B54" s="103" t="s">
        <v>6636</v>
      </c>
      <c r="C54" s="104">
        <v>8435</v>
      </c>
      <c r="D54" s="111">
        <v>1040</v>
      </c>
      <c r="E54" s="111">
        <v>0</v>
      </c>
      <c r="F54" s="105">
        <f t="shared" si="6"/>
        <v>9475</v>
      </c>
      <c r="G54" s="105">
        <f t="shared" si="7"/>
        <v>2811.666666666667</v>
      </c>
      <c r="H54" s="105">
        <f t="shared" si="8"/>
        <v>1405.8333333333335</v>
      </c>
      <c r="I54" s="105">
        <f t="shared" si="9"/>
        <v>11246.666666666668</v>
      </c>
      <c r="J54" s="105">
        <v>0</v>
      </c>
      <c r="K54" s="105">
        <f t="shared" si="10"/>
        <v>15464.166666666668</v>
      </c>
    </row>
    <row r="55" spans="1:11" s="160" customFormat="1" ht="13.8">
      <c r="A55" s="103" t="s">
        <v>6637</v>
      </c>
      <c r="B55" s="103" t="s">
        <v>6638</v>
      </c>
      <c r="C55" s="104">
        <v>8435</v>
      </c>
      <c r="D55" s="111">
        <v>1040</v>
      </c>
      <c r="E55" s="111">
        <v>0</v>
      </c>
      <c r="F55" s="105">
        <f t="shared" si="6"/>
        <v>9475</v>
      </c>
      <c r="G55" s="105">
        <f t="shared" si="7"/>
        <v>2811.666666666667</v>
      </c>
      <c r="H55" s="105">
        <f t="shared" si="8"/>
        <v>1405.8333333333335</v>
      </c>
      <c r="I55" s="105">
        <f t="shared" si="9"/>
        <v>11246.666666666668</v>
      </c>
      <c r="J55" s="105">
        <v>0</v>
      </c>
      <c r="K55" s="105">
        <f t="shared" si="10"/>
        <v>15464.166666666668</v>
      </c>
    </row>
    <row r="56" spans="1:11" s="160" customFormat="1" ht="13.8">
      <c r="A56" s="103" t="s">
        <v>6651</v>
      </c>
      <c r="B56" s="103" t="s">
        <v>6674</v>
      </c>
      <c r="C56" s="104">
        <v>11335</v>
      </c>
      <c r="D56" s="111">
        <v>1040</v>
      </c>
      <c r="E56" s="111">
        <v>0</v>
      </c>
      <c r="F56" s="105">
        <f t="shared" si="6"/>
        <v>12375</v>
      </c>
      <c r="G56" s="105">
        <f t="shared" si="7"/>
        <v>3778.333333333333</v>
      </c>
      <c r="H56" s="105">
        <f t="shared" si="8"/>
        <v>1889.1666666666665</v>
      </c>
      <c r="I56" s="105">
        <f t="shared" si="9"/>
        <v>15113.333333333332</v>
      </c>
      <c r="J56" s="105">
        <v>0</v>
      </c>
      <c r="K56" s="105">
        <f t="shared" si="10"/>
        <v>20780.833333333332</v>
      </c>
    </row>
    <row r="57" spans="1:11" s="160" customFormat="1" ht="13.8">
      <c r="A57" s="103" t="s">
        <v>6651</v>
      </c>
      <c r="B57" s="103" t="s">
        <v>6675</v>
      </c>
      <c r="C57" s="104">
        <v>9477</v>
      </c>
      <c r="D57" s="111">
        <v>1040</v>
      </c>
      <c r="E57" s="111">
        <v>0</v>
      </c>
      <c r="F57" s="105">
        <f t="shared" si="6"/>
        <v>10517</v>
      </c>
      <c r="G57" s="105">
        <f t="shared" si="7"/>
        <v>3159</v>
      </c>
      <c r="H57" s="105">
        <f t="shared" si="8"/>
        <v>1579.5</v>
      </c>
      <c r="I57" s="105">
        <f t="shared" si="9"/>
        <v>12636</v>
      </c>
      <c r="J57" s="105">
        <v>0</v>
      </c>
      <c r="K57" s="105">
        <f t="shared" si="10"/>
        <v>17374.5</v>
      </c>
    </row>
    <row r="58" spans="1:11" s="160" customFormat="1" ht="13.8">
      <c r="A58" s="103" t="s">
        <v>6676</v>
      </c>
      <c r="B58" s="103" t="s">
        <v>6677</v>
      </c>
      <c r="C58" s="104">
        <v>76</v>
      </c>
      <c r="D58" s="111">
        <v>1040</v>
      </c>
      <c r="E58" s="111">
        <v>0</v>
      </c>
      <c r="F58" s="105">
        <f t="shared" si="6"/>
        <v>1116</v>
      </c>
      <c r="G58" s="105">
        <f t="shared" si="7"/>
        <v>25.333333333333332</v>
      </c>
      <c r="H58" s="105">
        <f t="shared" si="8"/>
        <v>12.666666666666666</v>
      </c>
      <c r="I58" s="105">
        <f t="shared" si="9"/>
        <v>101.33333333333333</v>
      </c>
      <c r="J58" s="105">
        <v>0</v>
      </c>
      <c r="K58" s="105">
        <f t="shared" si="10"/>
        <v>139.33333333333331</v>
      </c>
    </row>
    <row r="59" spans="1:11" s="160" customFormat="1" ht="13.8">
      <c r="A59" s="103" t="s">
        <v>6639</v>
      </c>
      <c r="B59" s="103" t="s">
        <v>6678</v>
      </c>
      <c r="C59" s="104">
        <v>12469</v>
      </c>
      <c r="D59" s="111">
        <v>1040</v>
      </c>
      <c r="E59" s="111">
        <v>0</v>
      </c>
      <c r="F59" s="105">
        <f t="shared" si="6"/>
        <v>13509</v>
      </c>
      <c r="G59" s="105">
        <f t="shared" si="7"/>
        <v>4156.333333333333</v>
      </c>
      <c r="H59" s="105">
        <f t="shared" si="8"/>
        <v>2078.1666666666665</v>
      </c>
      <c r="I59" s="105">
        <f t="shared" si="9"/>
        <v>16625.333333333332</v>
      </c>
      <c r="J59" s="105">
        <v>0</v>
      </c>
      <c r="K59" s="105">
        <f t="shared" si="10"/>
        <v>22859.833333333332</v>
      </c>
    </row>
    <row r="60" spans="1:11" s="160" customFormat="1" ht="13.8">
      <c r="A60" s="103" t="s">
        <v>6639</v>
      </c>
      <c r="B60" s="103" t="s">
        <v>6679</v>
      </c>
      <c r="C60" s="104">
        <v>89</v>
      </c>
      <c r="D60" s="111">
        <v>1040</v>
      </c>
      <c r="E60" s="111">
        <v>0</v>
      </c>
      <c r="F60" s="105">
        <f t="shared" si="6"/>
        <v>1129</v>
      </c>
      <c r="G60" s="105">
        <f t="shared" si="7"/>
        <v>29.666666666666668</v>
      </c>
      <c r="H60" s="105">
        <f t="shared" si="8"/>
        <v>14.833333333333334</v>
      </c>
      <c r="I60" s="105">
        <f t="shared" si="9"/>
        <v>118.66666666666667</v>
      </c>
      <c r="J60" s="105">
        <v>0</v>
      </c>
      <c r="K60" s="105">
        <f t="shared" si="10"/>
        <v>163.16666666666669</v>
      </c>
    </row>
    <row r="61" spans="1:11" s="160" customFormat="1" ht="13.8">
      <c r="A61" s="103" t="s">
        <v>6641</v>
      </c>
      <c r="B61" s="103" t="s">
        <v>6680</v>
      </c>
      <c r="C61" s="104">
        <v>16970</v>
      </c>
      <c r="D61" s="111">
        <v>1040</v>
      </c>
      <c r="E61" s="111">
        <v>0</v>
      </c>
      <c r="F61" s="105">
        <f t="shared" si="6"/>
        <v>18010</v>
      </c>
      <c r="G61" s="105">
        <f t="shared" si="7"/>
        <v>5656.6666666666661</v>
      </c>
      <c r="H61" s="105">
        <f t="shared" si="8"/>
        <v>2828.333333333333</v>
      </c>
      <c r="I61" s="105">
        <f t="shared" si="9"/>
        <v>22626.666666666664</v>
      </c>
      <c r="J61" s="105">
        <v>0</v>
      </c>
      <c r="K61" s="105">
        <f t="shared" si="10"/>
        <v>31111.666666666664</v>
      </c>
    </row>
    <row r="62" spans="1:11" s="160" customFormat="1" ht="13.8">
      <c r="A62" s="103" t="s">
        <v>6641</v>
      </c>
      <c r="B62" s="103" t="s">
        <v>6681</v>
      </c>
      <c r="C62" s="104">
        <v>15451</v>
      </c>
      <c r="D62" s="111">
        <v>1040</v>
      </c>
      <c r="E62" s="111">
        <v>0</v>
      </c>
      <c r="F62" s="105">
        <f t="shared" si="6"/>
        <v>16491</v>
      </c>
      <c r="G62" s="105">
        <f t="shared" si="7"/>
        <v>5150.333333333333</v>
      </c>
      <c r="H62" s="105">
        <f t="shared" si="8"/>
        <v>2575.1666666666665</v>
      </c>
      <c r="I62" s="105">
        <f t="shared" si="9"/>
        <v>20601.333333333332</v>
      </c>
      <c r="J62" s="105">
        <v>0</v>
      </c>
      <c r="K62" s="105">
        <f t="shared" si="10"/>
        <v>28326.833333333332</v>
      </c>
    </row>
    <row r="63" spans="1:11" s="160" customFormat="1" ht="13.8">
      <c r="A63" s="103" t="s">
        <v>6641</v>
      </c>
      <c r="B63" s="103" t="s">
        <v>6682</v>
      </c>
      <c r="C63" s="104">
        <v>12972</v>
      </c>
      <c r="D63" s="111">
        <v>1040</v>
      </c>
      <c r="E63" s="111">
        <v>0</v>
      </c>
      <c r="F63" s="105">
        <f t="shared" si="6"/>
        <v>14012</v>
      </c>
      <c r="G63" s="105">
        <f t="shared" si="7"/>
        <v>4324</v>
      </c>
      <c r="H63" s="105">
        <f t="shared" si="8"/>
        <v>2162</v>
      </c>
      <c r="I63" s="105">
        <f t="shared" si="9"/>
        <v>17296</v>
      </c>
      <c r="J63" s="105">
        <v>0</v>
      </c>
      <c r="K63" s="105">
        <f t="shared" si="10"/>
        <v>23782</v>
      </c>
    </row>
    <row r="64" spans="1:11" s="160" customFormat="1" ht="13.8">
      <c r="A64" s="103" t="s">
        <v>6641</v>
      </c>
      <c r="B64" s="103" t="s">
        <v>6683</v>
      </c>
      <c r="C64" s="104">
        <v>11057</v>
      </c>
      <c r="D64" s="111">
        <v>1040</v>
      </c>
      <c r="E64" s="111">
        <v>0</v>
      </c>
      <c r="F64" s="105">
        <f t="shared" si="6"/>
        <v>12097</v>
      </c>
      <c r="G64" s="105">
        <f t="shared" si="7"/>
        <v>3685.6666666666665</v>
      </c>
      <c r="H64" s="105">
        <f t="shared" si="8"/>
        <v>1842.8333333333333</v>
      </c>
      <c r="I64" s="105">
        <f t="shared" si="9"/>
        <v>14742.666666666666</v>
      </c>
      <c r="J64" s="105">
        <v>0</v>
      </c>
      <c r="K64" s="105">
        <f t="shared" si="10"/>
        <v>20271.166666666664</v>
      </c>
    </row>
    <row r="65" spans="1:12" s="160" customFormat="1" ht="13.8">
      <c r="A65" s="103" t="s">
        <v>6641</v>
      </c>
      <c r="B65" s="103" t="s">
        <v>6684</v>
      </c>
      <c r="C65" s="104">
        <v>8885</v>
      </c>
      <c r="D65" s="111">
        <v>1040</v>
      </c>
      <c r="E65" s="111">
        <v>0</v>
      </c>
      <c r="F65" s="105">
        <f t="shared" si="6"/>
        <v>9925</v>
      </c>
      <c r="G65" s="105">
        <f t="shared" si="7"/>
        <v>2961.666666666667</v>
      </c>
      <c r="H65" s="105">
        <f t="shared" si="8"/>
        <v>1480.8333333333335</v>
      </c>
      <c r="I65" s="105">
        <f t="shared" si="9"/>
        <v>11846.666666666668</v>
      </c>
      <c r="J65" s="105">
        <v>0</v>
      </c>
      <c r="K65" s="105">
        <f t="shared" si="10"/>
        <v>16289.166666666668</v>
      </c>
    </row>
    <row r="66" spans="1:12" s="160" customFormat="1" ht="13.8">
      <c r="A66" s="103" t="s">
        <v>6643</v>
      </c>
      <c r="B66" s="103" t="s">
        <v>4361</v>
      </c>
      <c r="C66" s="104">
        <v>9036</v>
      </c>
      <c r="D66" s="111">
        <v>1040</v>
      </c>
      <c r="E66" s="111">
        <v>0</v>
      </c>
      <c r="F66" s="105">
        <f t="shared" si="6"/>
        <v>10076</v>
      </c>
      <c r="G66" s="105">
        <f t="shared" si="7"/>
        <v>3012</v>
      </c>
      <c r="H66" s="105">
        <f t="shared" si="8"/>
        <v>1506</v>
      </c>
      <c r="I66" s="105">
        <f t="shared" si="9"/>
        <v>12048</v>
      </c>
      <c r="J66" s="105">
        <v>0</v>
      </c>
      <c r="K66" s="105">
        <f t="shared" si="10"/>
        <v>16566</v>
      </c>
    </row>
    <row r="67" spans="1:12" s="160" customFormat="1" ht="13.8">
      <c r="A67" s="103" t="s">
        <v>6644</v>
      </c>
      <c r="B67" s="103" t="s">
        <v>6685</v>
      </c>
      <c r="C67" s="104">
        <v>13927</v>
      </c>
      <c r="D67" s="111">
        <v>1040</v>
      </c>
      <c r="E67" s="111">
        <v>0</v>
      </c>
      <c r="F67" s="105">
        <f t="shared" si="6"/>
        <v>14967</v>
      </c>
      <c r="G67" s="105">
        <f t="shared" si="7"/>
        <v>4642.3333333333339</v>
      </c>
      <c r="H67" s="105">
        <f t="shared" si="8"/>
        <v>2321.166666666667</v>
      </c>
      <c r="I67" s="105">
        <f t="shared" si="9"/>
        <v>18569.333333333336</v>
      </c>
      <c r="J67" s="105">
        <v>0</v>
      </c>
      <c r="K67" s="105">
        <f t="shared" si="10"/>
        <v>25532.833333333336</v>
      </c>
    </row>
    <row r="68" spans="1:12" s="160" customFormat="1" ht="13.8">
      <c r="A68" s="103" t="s">
        <v>6644</v>
      </c>
      <c r="B68" s="103" t="s">
        <v>6686</v>
      </c>
      <c r="C68" s="104">
        <v>12581</v>
      </c>
      <c r="D68" s="111">
        <v>1040</v>
      </c>
      <c r="E68" s="111">
        <v>0</v>
      </c>
      <c r="F68" s="105">
        <f t="shared" si="6"/>
        <v>13621</v>
      </c>
      <c r="G68" s="105">
        <f t="shared" si="7"/>
        <v>4193.666666666667</v>
      </c>
      <c r="H68" s="105">
        <f t="shared" si="8"/>
        <v>2096.8333333333335</v>
      </c>
      <c r="I68" s="105">
        <f t="shared" si="9"/>
        <v>16774.666666666668</v>
      </c>
      <c r="J68" s="105">
        <v>0</v>
      </c>
      <c r="K68" s="105">
        <f t="shared" si="10"/>
        <v>23065.166666666668</v>
      </c>
    </row>
    <row r="69" spans="1:12" s="160" customFormat="1" ht="13.8">
      <c r="A69" s="103" t="s">
        <v>6644</v>
      </c>
      <c r="B69" s="103" t="s">
        <v>6687</v>
      </c>
      <c r="C69" s="104">
        <v>11117</v>
      </c>
      <c r="D69" s="111">
        <v>1040</v>
      </c>
      <c r="E69" s="111">
        <v>0</v>
      </c>
      <c r="F69" s="105">
        <f t="shared" si="6"/>
        <v>12157</v>
      </c>
      <c r="G69" s="105">
        <f t="shared" si="7"/>
        <v>3705.6666666666665</v>
      </c>
      <c r="H69" s="105">
        <f t="shared" si="8"/>
        <v>1852.8333333333333</v>
      </c>
      <c r="I69" s="105">
        <f t="shared" si="9"/>
        <v>14822.666666666666</v>
      </c>
      <c r="J69" s="105">
        <v>0</v>
      </c>
      <c r="K69" s="105">
        <f t="shared" si="10"/>
        <v>20381.166666666664</v>
      </c>
    </row>
    <row r="70" spans="1:12" s="160" customFormat="1" ht="13.8">
      <c r="A70" s="103" t="s">
        <v>6644</v>
      </c>
      <c r="B70" s="103" t="s">
        <v>6688</v>
      </c>
      <c r="C70" s="104">
        <v>9948</v>
      </c>
      <c r="D70" s="111">
        <v>1040</v>
      </c>
      <c r="E70" s="111">
        <v>0</v>
      </c>
      <c r="F70" s="105">
        <f t="shared" si="6"/>
        <v>10988</v>
      </c>
      <c r="G70" s="105">
        <f t="shared" si="7"/>
        <v>3316</v>
      </c>
      <c r="H70" s="105">
        <f t="shared" si="8"/>
        <v>1658</v>
      </c>
      <c r="I70" s="105">
        <f t="shared" si="9"/>
        <v>13264</v>
      </c>
      <c r="J70" s="105">
        <v>0</v>
      </c>
      <c r="K70" s="105">
        <f t="shared" si="10"/>
        <v>18238</v>
      </c>
    </row>
    <row r="71" spans="1:12" s="160" customFormat="1" ht="13.8">
      <c r="A71" s="103" t="s">
        <v>6645</v>
      </c>
      <c r="B71" s="103" t="s">
        <v>6689</v>
      </c>
      <c r="C71" s="104">
        <v>11335</v>
      </c>
      <c r="D71" s="111">
        <v>1040</v>
      </c>
      <c r="E71" s="111">
        <v>0</v>
      </c>
      <c r="F71" s="105">
        <f t="shared" si="6"/>
        <v>12375</v>
      </c>
      <c r="G71" s="105">
        <f t="shared" si="7"/>
        <v>3778.333333333333</v>
      </c>
      <c r="H71" s="105">
        <f t="shared" si="8"/>
        <v>1889.1666666666665</v>
      </c>
      <c r="I71" s="105">
        <f t="shared" si="9"/>
        <v>15113.333333333332</v>
      </c>
      <c r="J71" s="105">
        <v>0</v>
      </c>
      <c r="K71" s="105">
        <f t="shared" si="10"/>
        <v>20780.833333333332</v>
      </c>
    </row>
    <row r="72" spans="1:12" s="325" customFormat="1" ht="13.8">
      <c r="A72" s="103" t="s">
        <v>6645</v>
      </c>
      <c r="B72" s="103" t="s">
        <v>6690</v>
      </c>
      <c r="C72" s="104">
        <v>8464</v>
      </c>
      <c r="D72" s="111">
        <v>1040</v>
      </c>
      <c r="E72" s="111">
        <v>0</v>
      </c>
      <c r="F72" s="105">
        <f t="shared" si="6"/>
        <v>9504</v>
      </c>
      <c r="G72" s="105">
        <f t="shared" si="7"/>
        <v>2821.333333333333</v>
      </c>
      <c r="H72" s="105">
        <f t="shared" si="8"/>
        <v>1410.6666666666665</v>
      </c>
      <c r="I72" s="105">
        <f t="shared" si="9"/>
        <v>11285.333333333332</v>
      </c>
      <c r="J72" s="105">
        <v>0</v>
      </c>
      <c r="K72" s="105">
        <f t="shared" si="10"/>
        <v>15517.333333333332</v>
      </c>
      <c r="L72" s="160"/>
    </row>
    <row r="73" spans="1:12" s="325" customFormat="1" ht="13.8">
      <c r="A73" s="103" t="s">
        <v>6647</v>
      </c>
      <c r="B73" s="103" t="s">
        <v>6648</v>
      </c>
      <c r="C73" s="104">
        <v>7650</v>
      </c>
      <c r="D73" s="111">
        <v>1040</v>
      </c>
      <c r="E73" s="111">
        <v>0</v>
      </c>
      <c r="F73" s="105">
        <f t="shared" si="6"/>
        <v>8690</v>
      </c>
      <c r="G73" s="105">
        <f t="shared" si="7"/>
        <v>2550</v>
      </c>
      <c r="H73" s="105">
        <f t="shared" si="8"/>
        <v>1275</v>
      </c>
      <c r="I73" s="105">
        <f t="shared" si="9"/>
        <v>10200</v>
      </c>
      <c r="J73" s="105">
        <v>0</v>
      </c>
      <c r="K73" s="105">
        <f t="shared" si="10"/>
        <v>14025</v>
      </c>
      <c r="L73" s="160"/>
    </row>
    <row r="74" spans="1:12">
      <c r="C74" s="109"/>
      <c r="D74" s="109"/>
      <c r="E74" s="109"/>
      <c r="F74" s="109"/>
      <c r="G74" s="109"/>
      <c r="H74" s="109"/>
      <c r="I74" s="109"/>
      <c r="J74" s="109"/>
      <c r="K74" s="109"/>
    </row>
    <row r="75" spans="1:12">
      <c r="C75" s="109"/>
      <c r="D75" s="109"/>
      <c r="E75" s="109"/>
      <c r="F75" s="109"/>
      <c r="G75" s="109"/>
      <c r="H75" s="109"/>
      <c r="I75" s="109"/>
      <c r="J75" s="109"/>
      <c r="K75" s="109"/>
    </row>
    <row r="77" spans="1:12">
      <c r="G77" s="158"/>
      <c r="L77" s="159"/>
    </row>
    <row r="78" spans="1:12">
      <c r="G78" s="158"/>
      <c r="L78" s="159"/>
    </row>
    <row r="79" spans="1:12">
      <c r="G79" s="158"/>
      <c r="L79" s="159"/>
    </row>
    <row r="80" spans="1:12">
      <c r="G80" s="158"/>
      <c r="L80" s="159"/>
    </row>
  </sheetData>
  <mergeCells count="15">
    <mergeCell ref="A26:A27"/>
    <mergeCell ref="B26:B27"/>
    <mergeCell ref="C26:F26"/>
    <mergeCell ref="G26:K26"/>
    <mergeCell ref="A2:K2"/>
    <mergeCell ref="A3:K3"/>
    <mergeCell ref="A4:K4"/>
    <mergeCell ref="A5:K5"/>
    <mergeCell ref="A6:K6"/>
    <mergeCell ref="A7:C7"/>
    <mergeCell ref="A8:A9"/>
    <mergeCell ref="B8:B9"/>
    <mergeCell ref="C8:F8"/>
    <mergeCell ref="G8:K8"/>
    <mergeCell ref="A25:C25"/>
  </mergeCells>
  <printOptions horizontalCentered="1"/>
  <pageMargins left="0.59055118110236227" right="0.59055118110236227" top="1.1811023622047245" bottom="0.78740157480314965" header="0.39370078740157483" footer="0.39370078740157483"/>
  <pageSetup scale="70" fitToHeight="0" orientation="landscape" r:id="rId1"/>
  <rowBreaks count="1" manualBreakCount="1">
    <brk id="46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2"/>
  <sheetViews>
    <sheetView showGridLines="0" topLeftCell="A3" zoomScaleNormal="100" zoomScaleSheetLayoutView="100" workbookViewId="0"/>
  </sheetViews>
  <sheetFormatPr baseColWidth="10" defaultColWidth="11.44140625" defaultRowHeight="15"/>
  <cols>
    <col min="1" max="1" width="25" style="250" customWidth="1"/>
    <col min="2" max="2" width="46.109375" style="250" customWidth="1"/>
    <col min="3" max="3" width="16.5546875" style="250" customWidth="1"/>
    <col min="4" max="4" width="21" style="250" customWidth="1"/>
    <col min="5" max="5" width="18.88671875" style="250" customWidth="1"/>
    <col min="6" max="8" width="11.44140625" style="399"/>
    <col min="9" max="9" width="15.88671875" style="399" bestFit="1" customWidth="1"/>
    <col min="10" max="16384" width="11.44140625" style="399"/>
  </cols>
  <sheetData>
    <row r="1" spans="1:5">
      <c r="A1" s="398"/>
      <c r="B1" s="398"/>
      <c r="C1" s="398"/>
      <c r="D1" s="398"/>
      <c r="E1" s="398"/>
    </row>
    <row r="2" spans="1:5" ht="15.6">
      <c r="A2" s="1353" t="s">
        <v>4095</v>
      </c>
      <c r="B2" s="1353"/>
      <c r="C2" s="1353"/>
      <c r="D2" s="1353"/>
      <c r="E2" s="1353"/>
    </row>
    <row r="3" spans="1:5" ht="15.6">
      <c r="A3" s="1373" t="s">
        <v>6691</v>
      </c>
      <c r="B3" s="1354"/>
      <c r="C3" s="1354"/>
      <c r="D3" s="1354"/>
      <c r="E3" s="1354"/>
    </row>
    <row r="4" spans="1:5" ht="15.6">
      <c r="A4" s="1354" t="s">
        <v>4903</v>
      </c>
      <c r="B4" s="1354"/>
      <c r="C4" s="1354"/>
      <c r="D4" s="1354"/>
      <c r="E4" s="1354"/>
    </row>
    <row r="5" spans="1:5" ht="15.6">
      <c r="A5" s="1354" t="s">
        <v>4156</v>
      </c>
      <c r="B5" s="1354"/>
      <c r="C5" s="1354"/>
      <c r="D5" s="1354"/>
      <c r="E5" s="1354"/>
    </row>
    <row r="6" spans="1:5" ht="15.6">
      <c r="A6" s="1355" t="s">
        <v>4157</v>
      </c>
      <c r="B6" s="1355"/>
      <c r="C6" s="1355"/>
      <c r="D6" s="1355"/>
      <c r="E6" s="1355"/>
    </row>
    <row r="7" spans="1:5">
      <c r="A7" s="399"/>
      <c r="B7" s="399"/>
      <c r="C7" s="399"/>
      <c r="D7" s="399"/>
      <c r="E7" s="399"/>
    </row>
    <row r="8" spans="1:5" s="247" customFormat="1" ht="13.8">
      <c r="A8" s="1263" t="s">
        <v>4158</v>
      </c>
      <c r="B8" s="1263" t="s">
        <v>4159</v>
      </c>
      <c r="C8" s="1263" t="s">
        <v>4160</v>
      </c>
      <c r="D8" s="1293" t="s">
        <v>4161</v>
      </c>
      <c r="E8" s="1293" t="s">
        <v>4161</v>
      </c>
    </row>
    <row r="9" spans="1:5" s="247" customFormat="1" ht="13.8">
      <c r="A9" s="1263" t="s">
        <v>4158</v>
      </c>
      <c r="B9" s="1263" t="s">
        <v>4159</v>
      </c>
      <c r="C9" s="1263" t="s">
        <v>4160</v>
      </c>
      <c r="D9" s="288" t="s">
        <v>4162</v>
      </c>
      <c r="E9" s="288" t="s">
        <v>4163</v>
      </c>
    </row>
    <row r="10" spans="1:5" s="730" customFormat="1" ht="15.75" customHeight="1">
      <c r="A10" s="122"/>
      <c r="B10" s="122"/>
      <c r="C10" s="123"/>
      <c r="D10" s="123"/>
      <c r="E10" s="123"/>
    </row>
    <row r="11" spans="1:5" s="247" customFormat="1" ht="13.8">
      <c r="A11" s="1351" t="s">
        <v>4102</v>
      </c>
      <c r="B11" s="1351" t="s">
        <v>4102</v>
      </c>
      <c r="C11" s="731"/>
      <c r="D11" s="125"/>
      <c r="E11" s="125"/>
    </row>
    <row r="12" spans="1:5" s="247" customFormat="1" ht="13.8">
      <c r="A12" s="103" t="s">
        <v>4534</v>
      </c>
      <c r="B12" s="412" t="s">
        <v>4165</v>
      </c>
      <c r="C12" s="174">
        <v>1</v>
      </c>
      <c r="D12" s="258">
        <v>68124.303</v>
      </c>
      <c r="E12" s="258">
        <v>68124.303</v>
      </c>
    </row>
    <row r="13" spans="1:5" s="247" customFormat="1" ht="13.8">
      <c r="A13" s="103" t="s">
        <v>4536</v>
      </c>
      <c r="B13" s="412" t="s">
        <v>4372</v>
      </c>
      <c r="C13" s="174">
        <v>2</v>
      </c>
      <c r="D13" s="258">
        <v>25057.736999999997</v>
      </c>
      <c r="E13" s="258">
        <v>25057.736999999997</v>
      </c>
    </row>
    <row r="14" spans="1:5" s="247" customFormat="1" ht="13.8">
      <c r="A14" s="103" t="s">
        <v>4926</v>
      </c>
      <c r="B14" s="412" t="s">
        <v>4179</v>
      </c>
      <c r="C14" s="174">
        <v>1</v>
      </c>
      <c r="D14" s="258">
        <v>14022.855000000001</v>
      </c>
      <c r="E14" s="258">
        <v>14022.855000000001</v>
      </c>
    </row>
    <row r="15" spans="1:5" s="247" customFormat="1" ht="13.8">
      <c r="A15" s="103" t="s">
        <v>6692</v>
      </c>
      <c r="B15" s="412" t="s">
        <v>4179</v>
      </c>
      <c r="C15" s="174">
        <v>1</v>
      </c>
      <c r="D15" s="258">
        <v>17626.14</v>
      </c>
      <c r="E15" s="258">
        <v>17626.14</v>
      </c>
    </row>
    <row r="16" spans="1:5" s="247" customFormat="1" ht="13.8">
      <c r="A16" s="103" t="s">
        <v>5395</v>
      </c>
      <c r="B16" s="412" t="s">
        <v>4179</v>
      </c>
      <c r="C16" s="174">
        <v>1</v>
      </c>
      <c r="D16" s="258">
        <v>18665.64</v>
      </c>
      <c r="E16" s="258">
        <v>18665.64</v>
      </c>
    </row>
    <row r="17" spans="1:5" s="247" customFormat="1" ht="13.8">
      <c r="B17" s="732" t="s">
        <v>4209</v>
      </c>
      <c r="C17" s="733">
        <f>SUM(C12:C16)</f>
        <v>6</v>
      </c>
      <c r="D17" s="540"/>
      <c r="E17" s="540"/>
    </row>
    <row r="18" spans="1:5" s="734" customFormat="1" ht="13.8">
      <c r="B18" s="225"/>
      <c r="C18" s="241"/>
      <c r="D18" s="540"/>
      <c r="E18" s="540"/>
    </row>
    <row r="19" spans="1:5" s="247" customFormat="1" ht="13.8">
      <c r="A19" s="137"/>
      <c r="B19" s="138"/>
      <c r="C19" s="536"/>
      <c r="D19" s="535"/>
      <c r="E19" s="535"/>
    </row>
    <row r="20" spans="1:5" s="247" customFormat="1" ht="13.8">
      <c r="A20" s="1285" t="s">
        <v>4103</v>
      </c>
      <c r="B20" s="1285" t="s">
        <v>4103</v>
      </c>
      <c r="C20" s="536"/>
      <c r="D20" s="535"/>
      <c r="E20" s="535"/>
    </row>
    <row r="21" spans="1:5" s="247" customFormat="1" ht="13.8">
      <c r="A21" s="126" t="s">
        <v>4246</v>
      </c>
      <c r="B21" s="126" t="s">
        <v>4246</v>
      </c>
      <c r="C21" s="127">
        <v>0</v>
      </c>
      <c r="D21" s="146">
        <v>0</v>
      </c>
      <c r="E21" s="146">
        <v>0</v>
      </c>
    </row>
    <row r="22" spans="1:5" s="247" customFormat="1" ht="13.8">
      <c r="B22" s="579" t="s">
        <v>4244</v>
      </c>
      <c r="C22" s="580">
        <f>SUM(C21)</f>
        <v>0</v>
      </c>
      <c r="D22" s="540"/>
      <c r="E22" s="540"/>
    </row>
    <row r="23" spans="1:5" s="734" customFormat="1" ht="13.8">
      <c r="B23" s="225"/>
      <c r="C23" s="241"/>
      <c r="D23" s="540"/>
      <c r="E23" s="540"/>
    </row>
    <row r="24" spans="1:5" s="247" customFormat="1" ht="13.8">
      <c r="A24" s="542"/>
      <c r="D24" s="538"/>
      <c r="E24" s="538"/>
    </row>
    <row r="25" spans="1:5" s="247" customFormat="1" ht="13.8">
      <c r="A25" s="1285" t="s">
        <v>4104</v>
      </c>
      <c r="B25" s="1285" t="s">
        <v>4103</v>
      </c>
      <c r="C25" s="572"/>
      <c r="D25" s="535"/>
      <c r="E25" s="535"/>
    </row>
    <row r="26" spans="1:5" s="247" customFormat="1" ht="13.8">
      <c r="A26" s="154" t="s">
        <v>4246</v>
      </c>
      <c r="B26" s="154" t="s">
        <v>4246</v>
      </c>
      <c r="C26" s="202">
        <v>0</v>
      </c>
      <c r="D26" s="146">
        <v>0</v>
      </c>
      <c r="E26" s="146">
        <v>0</v>
      </c>
    </row>
    <row r="27" spans="1:5" s="247" customFormat="1" ht="13.8">
      <c r="B27" s="579" t="s">
        <v>4247</v>
      </c>
      <c r="C27" s="580">
        <f>SUM(C26)</f>
        <v>0</v>
      </c>
      <c r="D27" s="540"/>
      <c r="E27" s="540"/>
    </row>
    <row r="28" spans="1:5" s="734" customFormat="1" ht="13.8">
      <c r="B28" s="225"/>
      <c r="C28" s="241"/>
      <c r="D28" s="540"/>
      <c r="E28" s="540"/>
    </row>
    <row r="29" spans="1:5" s="734" customFormat="1" ht="13.8">
      <c r="B29" s="243" t="s">
        <v>4105</v>
      </c>
      <c r="C29" s="244">
        <f>SUM(C22,C17,C27)</f>
        <v>6</v>
      </c>
      <c r="D29" s="540"/>
      <c r="E29" s="540"/>
    </row>
    <row r="30" spans="1:5" s="734" customFormat="1" ht="13.8">
      <c r="B30" s="225"/>
      <c r="C30" s="241"/>
      <c r="D30" s="540"/>
      <c r="E30" s="540"/>
    </row>
    <row r="31" spans="1:5" s="247" customFormat="1" ht="13.8">
      <c r="A31" s="137"/>
      <c r="B31" s="138"/>
      <c r="C31" s="536"/>
      <c r="D31" s="535"/>
      <c r="E31" s="535"/>
    </row>
    <row r="32" spans="1:5" s="247" customFormat="1" ht="13.8">
      <c r="A32" s="1279" t="s">
        <v>4101</v>
      </c>
      <c r="B32" s="1279"/>
      <c r="C32" s="536"/>
      <c r="D32" s="535"/>
      <c r="E32" s="535"/>
    </row>
    <row r="33" spans="1:5" s="247" customFormat="1" ht="13.8">
      <c r="A33" s="1285" t="s">
        <v>4248</v>
      </c>
      <c r="B33" s="1285"/>
      <c r="C33" s="536"/>
      <c r="D33" s="535"/>
      <c r="E33" s="535"/>
    </row>
    <row r="34" spans="1:5" s="247" customFormat="1" ht="13.8">
      <c r="A34" s="154" t="s">
        <v>4246</v>
      </c>
      <c r="B34" s="390" t="s">
        <v>4246</v>
      </c>
      <c r="C34" s="202">
        <v>0</v>
      </c>
      <c r="D34" s="146">
        <v>0</v>
      </c>
      <c r="E34" s="146">
        <v>0</v>
      </c>
    </row>
    <row r="35" spans="1:5" s="247" customFormat="1" ht="13.8">
      <c r="B35" s="579" t="s">
        <v>6360</v>
      </c>
      <c r="C35" s="580">
        <f>SUM(C34)</f>
        <v>0</v>
      </c>
      <c r="D35" s="540"/>
      <c r="E35" s="540"/>
    </row>
    <row r="36" spans="1:5" s="247" customFormat="1" ht="13.8">
      <c r="A36" s="137"/>
      <c r="B36" s="138"/>
      <c r="C36" s="536"/>
      <c r="D36" s="535"/>
      <c r="E36" s="535"/>
    </row>
    <row r="37" spans="1:5" s="247" customFormat="1" ht="13.8">
      <c r="A37" s="1372" t="s">
        <v>4107</v>
      </c>
      <c r="B37" s="1283"/>
      <c r="C37" s="536"/>
      <c r="D37" s="535"/>
      <c r="E37" s="535"/>
    </row>
    <row r="38" spans="1:5" s="247" customFormat="1" ht="13.8">
      <c r="A38" s="154" t="s">
        <v>4246</v>
      </c>
      <c r="B38" s="154" t="s">
        <v>4246</v>
      </c>
      <c r="C38" s="202">
        <v>0</v>
      </c>
      <c r="D38" s="146">
        <v>0</v>
      </c>
      <c r="E38" s="146">
        <v>0</v>
      </c>
    </row>
    <row r="39" spans="1:5" s="247" customFormat="1" ht="13.8">
      <c r="B39" s="248" t="s">
        <v>4280</v>
      </c>
      <c r="C39" s="249">
        <f>SUM(C38)</f>
        <v>0</v>
      </c>
      <c r="D39" s="540"/>
      <c r="E39" s="540"/>
    </row>
    <row r="40" spans="1:5" s="247" customFormat="1" ht="13.8">
      <c r="A40" s="157"/>
      <c r="B40" s="157"/>
      <c r="C40" s="157"/>
      <c r="D40" s="157"/>
      <c r="E40" s="157"/>
    </row>
    <row r="41" spans="1:5" s="247" customFormat="1" ht="13.8">
      <c r="A41" s="157"/>
      <c r="B41" s="157"/>
      <c r="C41" s="157"/>
      <c r="D41" s="157"/>
      <c r="E41" s="157"/>
    </row>
    <row r="42" spans="1:5" s="247" customFormat="1" ht="13.8">
      <c r="A42" s="157"/>
      <c r="B42" s="157"/>
      <c r="C42" s="157"/>
      <c r="D42" s="157"/>
      <c r="E42" s="157"/>
    </row>
  </sheetData>
  <mergeCells count="15">
    <mergeCell ref="A37:B37"/>
    <mergeCell ref="A2:E2"/>
    <mergeCell ref="A3:E3"/>
    <mergeCell ref="A4:E4"/>
    <mergeCell ref="A5:E5"/>
    <mergeCell ref="A6:E6"/>
    <mergeCell ref="A8:A9"/>
    <mergeCell ref="B8:B9"/>
    <mergeCell ref="C8:C9"/>
    <mergeCell ref="D8:E8"/>
    <mergeCell ref="A11:B11"/>
    <mergeCell ref="A20:B20"/>
    <mergeCell ref="A25:B25"/>
    <mergeCell ref="A32:B32"/>
    <mergeCell ref="A33:B33"/>
  </mergeCells>
  <printOptions horizontalCentered="1"/>
  <pageMargins left="0.59055118110236227" right="0.59055118110236227" top="1.1811023622047245" bottom="0.78740157480314965" header="7.0866141732283472" footer="0.39370078740157483"/>
  <pageSetup scale="98" fitToHeight="0" orientation="landscape" r:id="rId1"/>
  <rowBreaks count="1" manualBreakCount="1">
    <brk id="30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8"/>
  <sheetViews>
    <sheetView showGridLines="0" topLeftCell="B1" zoomScaleNormal="100" zoomScaleSheetLayoutView="90" workbookViewId="0"/>
  </sheetViews>
  <sheetFormatPr baseColWidth="10" defaultColWidth="18.109375" defaultRowHeight="15"/>
  <cols>
    <col min="1" max="1" width="18.109375" style="207"/>
    <col min="2" max="2" width="22.6640625" style="207" customWidth="1"/>
    <col min="3" max="11" width="18.109375" style="207"/>
    <col min="12" max="12" width="18.109375" style="395"/>
    <col min="13" max="16384" width="18.109375" style="207"/>
  </cols>
  <sheetData>
    <row r="2" spans="1:11" s="395" customFormat="1" ht="15.6">
      <c r="A2" s="1359" t="s">
        <v>4095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</row>
    <row r="3" spans="1:11" s="395" customFormat="1" ht="15.6">
      <c r="A3" s="1380" t="s">
        <v>6691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</row>
    <row r="4" spans="1:11" s="395" customFormat="1" ht="15.6">
      <c r="A4" s="1357" t="s">
        <v>4096</v>
      </c>
      <c r="B4" s="1357"/>
      <c r="C4" s="1357"/>
      <c r="D4" s="1357"/>
      <c r="E4" s="1357"/>
      <c r="F4" s="1357"/>
      <c r="G4" s="1357"/>
      <c r="H4" s="1357"/>
      <c r="I4" s="1357"/>
      <c r="J4" s="1357"/>
      <c r="K4" s="1357"/>
    </row>
    <row r="5" spans="1:11" s="395" customFormat="1" ht="15.6">
      <c r="A5" s="1357" t="s">
        <v>4365</v>
      </c>
      <c r="B5" s="1357"/>
      <c r="C5" s="1357"/>
      <c r="D5" s="1357"/>
      <c r="E5" s="1357"/>
      <c r="F5" s="1357"/>
      <c r="G5" s="1357"/>
      <c r="H5" s="1357"/>
      <c r="I5" s="1357"/>
      <c r="J5" s="1357"/>
      <c r="K5" s="1357"/>
    </row>
    <row r="6" spans="1:11" s="395" customFormat="1" ht="15.6">
      <c r="A6" s="1358" t="s">
        <v>4157</v>
      </c>
      <c r="B6" s="1358"/>
      <c r="C6" s="1358"/>
      <c r="D6" s="1358"/>
      <c r="E6" s="1358"/>
      <c r="F6" s="1358"/>
      <c r="G6" s="1358"/>
      <c r="H6" s="1358"/>
      <c r="I6" s="1358"/>
      <c r="J6" s="1358"/>
      <c r="K6" s="1358"/>
    </row>
    <row r="7" spans="1:11" s="395" customFormat="1" ht="15.6">
      <c r="A7" s="735"/>
      <c r="B7" s="735"/>
      <c r="C7" s="736"/>
      <c r="D7" s="736"/>
      <c r="E7" s="736"/>
      <c r="F7" s="736"/>
      <c r="G7" s="736"/>
      <c r="H7" s="736"/>
      <c r="I7" s="736"/>
      <c r="J7" s="736"/>
      <c r="K7" s="736"/>
    </row>
    <row r="8" spans="1:11" s="393" customFormat="1" ht="15.6">
      <c r="A8" s="1360" t="s">
        <v>6361</v>
      </c>
      <c r="B8" s="1360"/>
      <c r="C8" s="1360"/>
      <c r="D8" s="600" t="s">
        <v>529</v>
      </c>
      <c r="E8" s="600" t="s">
        <v>529</v>
      </c>
      <c r="F8" s="600" t="s">
        <v>529</v>
      </c>
      <c r="G8" s="600" t="s">
        <v>529</v>
      </c>
      <c r="H8" s="600" t="s">
        <v>529</v>
      </c>
      <c r="I8" s="600" t="s">
        <v>529</v>
      </c>
      <c r="J8" s="600" t="s">
        <v>529</v>
      </c>
      <c r="K8" s="600" t="s">
        <v>529</v>
      </c>
    </row>
    <row r="9" spans="1:11" s="266" customFormat="1" ht="13.8">
      <c r="A9" s="1263" t="s">
        <v>4283</v>
      </c>
      <c r="B9" s="1263" t="s">
        <v>4159</v>
      </c>
      <c r="C9" s="1263" t="s">
        <v>4285</v>
      </c>
      <c r="D9" s="1263" t="s">
        <v>4285</v>
      </c>
      <c r="E9" s="1263" t="s">
        <v>4285</v>
      </c>
      <c r="F9" s="1263" t="s">
        <v>4285</v>
      </c>
      <c r="G9" s="1263" t="s">
        <v>4286</v>
      </c>
      <c r="H9" s="1263" t="s">
        <v>4286</v>
      </c>
      <c r="I9" s="1263" t="s">
        <v>4286</v>
      </c>
      <c r="J9" s="1263" t="s">
        <v>4286</v>
      </c>
      <c r="K9" s="1263" t="s">
        <v>4286</v>
      </c>
    </row>
    <row r="10" spans="1:11" s="266" customFormat="1" ht="13.8">
      <c r="A10" s="1263" t="s">
        <v>4283</v>
      </c>
      <c r="B10" s="1263" t="s">
        <v>6362</v>
      </c>
      <c r="C10" s="102" t="s">
        <v>4287</v>
      </c>
      <c r="D10" s="102" t="s">
        <v>4288</v>
      </c>
      <c r="E10" s="102" t="s">
        <v>4289</v>
      </c>
      <c r="F10" s="102" t="s">
        <v>4290</v>
      </c>
      <c r="G10" s="102" t="s">
        <v>4291</v>
      </c>
      <c r="H10" s="102" t="s">
        <v>4292</v>
      </c>
      <c r="I10" s="102" t="s">
        <v>4293</v>
      </c>
      <c r="J10" s="102" t="s">
        <v>4294</v>
      </c>
      <c r="K10" s="102" t="s">
        <v>4290</v>
      </c>
    </row>
    <row r="11" spans="1:11" s="266" customFormat="1" ht="13.8">
      <c r="A11" s="412" t="s">
        <v>4534</v>
      </c>
      <c r="B11" s="412" t="s">
        <v>4165</v>
      </c>
      <c r="C11" s="258">
        <v>68124.303</v>
      </c>
      <c r="D11" s="413">
        <v>0</v>
      </c>
      <c r="E11" s="413">
        <v>0</v>
      </c>
      <c r="F11" s="414">
        <f>+C11+D11+E11</f>
        <v>68124.303</v>
      </c>
      <c r="G11" s="414">
        <f>+(C11/30)*10</f>
        <v>22708.101000000002</v>
      </c>
      <c r="H11" s="414">
        <f>+(C11/30)*5</f>
        <v>11354.050500000001</v>
      </c>
      <c r="I11" s="414">
        <f>+(C11/30)*40</f>
        <v>90832.40400000001</v>
      </c>
      <c r="J11" s="414">
        <v>0</v>
      </c>
      <c r="K11" s="414">
        <f>+G11+H11+I11+J11</f>
        <v>124894.55550000002</v>
      </c>
    </row>
    <row r="12" spans="1:11" s="266" customFormat="1" ht="13.8">
      <c r="A12" s="412" t="s">
        <v>4536</v>
      </c>
      <c r="B12" s="412" t="s">
        <v>4372</v>
      </c>
      <c r="C12" s="258">
        <v>25057.736999999997</v>
      </c>
      <c r="D12" s="413">
        <v>0</v>
      </c>
      <c r="E12" s="413">
        <v>0</v>
      </c>
      <c r="F12" s="414">
        <f t="shared" ref="F12" si="0">+C12+D12+E12</f>
        <v>25057.736999999997</v>
      </c>
      <c r="G12" s="414">
        <f>+(C12/30)*10</f>
        <v>8352.5789999999997</v>
      </c>
      <c r="H12" s="414">
        <f>+(C12/30)*5</f>
        <v>4176.2894999999999</v>
      </c>
      <c r="I12" s="414">
        <f>+(C12/30)*40</f>
        <v>33410.315999999999</v>
      </c>
      <c r="J12" s="414">
        <v>0</v>
      </c>
      <c r="K12" s="414">
        <f t="shared" ref="K12" si="1">+G12+H12+I12+J12</f>
        <v>45939.184500000003</v>
      </c>
    </row>
    <row r="13" spans="1:11" s="393" customFormat="1" ht="15.6">
      <c r="A13" s="737"/>
      <c r="B13" s="737"/>
      <c r="C13" s="738"/>
      <c r="D13" s="738"/>
      <c r="E13" s="738"/>
      <c r="F13" s="738"/>
      <c r="G13" s="738"/>
      <c r="H13" s="738"/>
      <c r="I13" s="738"/>
      <c r="J13" s="738"/>
      <c r="K13" s="739"/>
    </row>
    <row r="14" spans="1:11" s="393" customFormat="1" ht="15.6">
      <c r="A14" s="1360" t="s">
        <v>6363</v>
      </c>
      <c r="B14" s="1360"/>
      <c r="C14" s="1360"/>
      <c r="D14" s="740" t="s">
        <v>529</v>
      </c>
      <c r="E14" s="740" t="s">
        <v>529</v>
      </c>
      <c r="F14" s="740" t="s">
        <v>529</v>
      </c>
      <c r="G14" s="740" t="s">
        <v>529</v>
      </c>
      <c r="H14" s="740" t="s">
        <v>529</v>
      </c>
      <c r="I14" s="740" t="s">
        <v>529</v>
      </c>
      <c r="J14" s="740" t="s">
        <v>529</v>
      </c>
      <c r="K14" s="740" t="s">
        <v>529</v>
      </c>
    </row>
    <row r="15" spans="1:11" s="266" customFormat="1" ht="13.8">
      <c r="A15" s="1374" t="s">
        <v>4283</v>
      </c>
      <c r="B15" s="1376" t="s">
        <v>4159</v>
      </c>
      <c r="C15" s="1378" t="s">
        <v>4285</v>
      </c>
      <c r="D15" s="1378" t="s">
        <v>4285</v>
      </c>
      <c r="E15" s="1378" t="s">
        <v>4285</v>
      </c>
      <c r="F15" s="1378" t="s">
        <v>4285</v>
      </c>
      <c r="G15" s="1378" t="s">
        <v>4286</v>
      </c>
      <c r="H15" s="1378" t="s">
        <v>4286</v>
      </c>
      <c r="I15" s="1378" t="s">
        <v>4286</v>
      </c>
      <c r="J15" s="1378" t="s">
        <v>4286</v>
      </c>
      <c r="K15" s="1379" t="s">
        <v>4286</v>
      </c>
    </row>
    <row r="16" spans="1:11" s="266" customFormat="1" ht="13.8">
      <c r="A16" s="1375" t="s">
        <v>4283</v>
      </c>
      <c r="B16" s="1377" t="s">
        <v>6362</v>
      </c>
      <c r="C16" s="741" t="s">
        <v>4287</v>
      </c>
      <c r="D16" s="741" t="s">
        <v>4288</v>
      </c>
      <c r="E16" s="741" t="s">
        <v>4289</v>
      </c>
      <c r="F16" s="741" t="s">
        <v>4290</v>
      </c>
      <c r="G16" s="741" t="s">
        <v>4291</v>
      </c>
      <c r="H16" s="741" t="s">
        <v>4292</v>
      </c>
      <c r="I16" s="741" t="s">
        <v>4293</v>
      </c>
      <c r="J16" s="741" t="s">
        <v>4294</v>
      </c>
      <c r="K16" s="742" t="s">
        <v>4290</v>
      </c>
    </row>
    <row r="17" spans="1:13" s="266" customFormat="1" ht="13.8">
      <c r="A17" s="412" t="s">
        <v>4926</v>
      </c>
      <c r="B17" s="412" t="s">
        <v>4179</v>
      </c>
      <c r="C17" s="258">
        <v>14023</v>
      </c>
      <c r="D17" s="413">
        <v>1040</v>
      </c>
      <c r="E17" s="413">
        <v>0</v>
      </c>
      <c r="F17" s="414">
        <f>+C17+E17+D17</f>
        <v>15063</v>
      </c>
      <c r="G17" s="414">
        <f>+(C17/30)*10</f>
        <v>4674.333333333333</v>
      </c>
      <c r="H17" s="414">
        <f>+(C17/30)*5</f>
        <v>2337.1666666666665</v>
      </c>
      <c r="I17" s="414">
        <f>+(C17/30)*40</f>
        <v>18697.333333333332</v>
      </c>
      <c r="J17" s="414">
        <v>0</v>
      </c>
      <c r="K17" s="414">
        <f>+G17+H17+I17+J17</f>
        <v>25708.833333333332</v>
      </c>
    </row>
    <row r="18" spans="1:13" s="266" customFormat="1" ht="13.8">
      <c r="A18" s="412" t="s">
        <v>6692</v>
      </c>
      <c r="B18" s="412" t="s">
        <v>4179</v>
      </c>
      <c r="C18" s="258">
        <v>17626</v>
      </c>
      <c r="D18" s="413">
        <v>1040</v>
      </c>
      <c r="E18" s="413">
        <v>0</v>
      </c>
      <c r="F18" s="414">
        <f>+C18+E18+D18</f>
        <v>18666</v>
      </c>
      <c r="G18" s="414">
        <f>+(C18/30)*10</f>
        <v>5875.333333333333</v>
      </c>
      <c r="H18" s="414">
        <f>+(C18/30)*5</f>
        <v>2937.6666666666665</v>
      </c>
      <c r="I18" s="414">
        <f>+(C18/30)*40</f>
        <v>23501.333333333332</v>
      </c>
      <c r="J18" s="414">
        <v>0</v>
      </c>
      <c r="K18" s="414">
        <f>+G18+H18+I18+J18</f>
        <v>32314.333333333332</v>
      </c>
    </row>
    <row r="19" spans="1:13" s="266" customFormat="1" ht="13.8">
      <c r="A19" s="412" t="s">
        <v>5395</v>
      </c>
      <c r="B19" s="412" t="s">
        <v>4179</v>
      </c>
      <c r="C19" s="258">
        <v>18666</v>
      </c>
      <c r="D19" s="413">
        <v>1040</v>
      </c>
      <c r="E19" s="413">
        <v>0</v>
      </c>
      <c r="F19" s="414">
        <f>+C19+E19+D19</f>
        <v>19706</v>
      </c>
      <c r="G19" s="414">
        <f>+(C19/30)*10</f>
        <v>6222</v>
      </c>
      <c r="H19" s="414">
        <f>+(C19/30)*5</f>
        <v>3111</v>
      </c>
      <c r="I19" s="414">
        <f>+(C19/30)*40</f>
        <v>24888</v>
      </c>
      <c r="J19" s="414">
        <v>0</v>
      </c>
      <c r="K19" s="414">
        <f>+G19+H19+I19+J19</f>
        <v>34221</v>
      </c>
      <c r="M19" s="583"/>
    </row>
    <row r="20" spans="1:13" s="266" customFormat="1" ht="13.8">
      <c r="A20" s="206"/>
      <c r="B20" s="206"/>
      <c r="C20" s="509"/>
      <c r="D20" s="206"/>
      <c r="E20" s="509"/>
      <c r="F20" s="509"/>
      <c r="G20" s="509"/>
      <c r="H20" s="509"/>
      <c r="I20" s="509"/>
      <c r="J20" s="509"/>
      <c r="K20" s="509"/>
    </row>
    <row r="21" spans="1:13" s="393" customFormat="1" ht="15.6">
      <c r="A21" s="397"/>
      <c r="B21" s="397"/>
      <c r="C21" s="397"/>
      <c r="D21" s="397"/>
    </row>
    <row r="22" spans="1:13" s="393" customFormat="1" ht="15.6">
      <c r="A22" s="397"/>
      <c r="B22" s="397"/>
      <c r="C22" s="397"/>
      <c r="D22" s="397"/>
    </row>
    <row r="23" spans="1:13" s="393" customFormat="1" ht="15.6">
      <c r="A23" s="397"/>
      <c r="B23" s="397"/>
      <c r="C23" s="397"/>
      <c r="D23" s="397"/>
    </row>
    <row r="24" spans="1:13" s="393" customFormat="1" ht="15.6">
      <c r="A24" s="397"/>
      <c r="B24" s="397"/>
      <c r="C24" s="397"/>
      <c r="D24" s="397"/>
      <c r="F24" s="375"/>
    </row>
    <row r="25" spans="1:13" s="393" customFormat="1" ht="15.6">
      <c r="A25" s="375"/>
      <c r="B25" s="375"/>
      <c r="C25" s="375"/>
      <c r="D25" s="375"/>
      <c r="E25" s="375"/>
      <c r="F25" s="375"/>
      <c r="G25" s="375"/>
      <c r="H25" s="375"/>
      <c r="I25" s="375"/>
      <c r="J25" s="375"/>
      <c r="K25" s="375"/>
      <c r="M25" s="375"/>
    </row>
    <row r="26" spans="1:13" s="393" customFormat="1" ht="15.6">
      <c r="A26" s="375"/>
      <c r="B26" s="375"/>
      <c r="C26" s="375"/>
      <c r="D26" s="375"/>
      <c r="E26" s="375"/>
      <c r="F26" s="375"/>
      <c r="G26" s="375"/>
      <c r="H26" s="375"/>
      <c r="I26" s="375"/>
      <c r="J26" s="375"/>
      <c r="K26" s="375"/>
      <c r="M26" s="375"/>
    </row>
    <row r="27" spans="1:13" s="393" customFormat="1" ht="15.6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M27" s="375"/>
    </row>
    <row r="28" spans="1:13" s="393" customFormat="1" ht="15.6">
      <c r="A28" s="375"/>
      <c r="B28" s="375"/>
      <c r="C28" s="375"/>
      <c r="D28" s="375"/>
      <c r="E28" s="375"/>
      <c r="F28" s="375"/>
      <c r="G28" s="375"/>
      <c r="H28" s="375"/>
      <c r="I28" s="375"/>
      <c r="J28" s="375"/>
      <c r="K28" s="375"/>
      <c r="M28" s="375"/>
    </row>
  </sheetData>
  <mergeCells count="15">
    <mergeCell ref="A15:A16"/>
    <mergeCell ref="B15:B16"/>
    <mergeCell ref="C15:F15"/>
    <mergeCell ref="G15:K15"/>
    <mergeCell ref="A2:K2"/>
    <mergeCell ref="A3:K3"/>
    <mergeCell ref="A4:K4"/>
    <mergeCell ref="A5:K5"/>
    <mergeCell ref="A6:K6"/>
    <mergeCell ref="A8:C8"/>
    <mergeCell ref="A9:A10"/>
    <mergeCell ref="B9:B10"/>
    <mergeCell ref="C9:F9"/>
    <mergeCell ref="G9:K9"/>
    <mergeCell ref="A14:C14"/>
  </mergeCells>
  <printOptions horizontalCentered="1"/>
  <pageMargins left="0.59055118110236227" right="0.59055118110236227" top="1.1811023622047245" bottom="0.78740157480314965" header="0.39370078740157483" footer="0.39370078740157483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136</vt:i4>
      </vt:variant>
      <vt:variant>
        <vt:lpstr>Rangos con nombre</vt:lpstr>
      </vt:variant>
      <vt:variant>
        <vt:i4>2</vt:i4>
      </vt:variant>
    </vt:vector>
  </HeadingPairs>
  <TitlesOfParts>
    <vt:vector size="138" baseType="lpstr">
      <vt:lpstr>EP - Clasificación Admin</vt:lpstr>
      <vt:lpstr>ISS - Clasificación Admin</vt:lpstr>
      <vt:lpstr>EMP - Clasificación Admin</vt:lpstr>
      <vt:lpstr>EP - COG</vt:lpstr>
      <vt:lpstr>EP - COG desglosado</vt:lpstr>
      <vt:lpstr>ISS - COG</vt:lpstr>
      <vt:lpstr>ISS - COG desglosado</vt:lpstr>
      <vt:lpstr>EMP - COG</vt:lpstr>
      <vt:lpstr>EMP - COG desglosado</vt:lpstr>
      <vt:lpstr>EP - Tipo Gasto</vt:lpstr>
      <vt:lpstr>EP - Tipo Gasto desglosado</vt:lpstr>
      <vt:lpstr>ISS - Tipo Gasto</vt:lpstr>
      <vt:lpstr>ISS - Tipo Gasto desglosado</vt:lpstr>
      <vt:lpstr>EMP - Tipo Gasto</vt:lpstr>
      <vt:lpstr>EMP - Tipo Gasto desglosado</vt:lpstr>
      <vt:lpstr>EP - Programable</vt:lpstr>
      <vt:lpstr>EP - Programable desglosado</vt:lpstr>
      <vt:lpstr>ISS - Programable</vt:lpstr>
      <vt:lpstr>ISS - Programable desglosado</vt:lpstr>
      <vt:lpstr>EMP - Programable</vt:lpstr>
      <vt:lpstr>EMP - Programable desglosado</vt:lpstr>
      <vt:lpstr>EP - CFP</vt:lpstr>
      <vt:lpstr>EP - CFP detalle</vt:lpstr>
      <vt:lpstr>ISS - CFP</vt:lpstr>
      <vt:lpstr>ISS - CFP detalle</vt:lpstr>
      <vt:lpstr>EMP - CFP</vt:lpstr>
      <vt:lpstr>EMP - CFP detalle</vt:lpstr>
      <vt:lpstr>EP - Flujos Efectivo</vt:lpstr>
      <vt:lpstr>EP - FE por Entidad</vt:lpstr>
      <vt:lpstr>ISS - Flujos Efectivo</vt:lpstr>
      <vt:lpstr>ISS - FE por Entidad</vt:lpstr>
      <vt:lpstr>EMP - Flujos Efectivo</vt:lpstr>
      <vt:lpstr>EMP - FE por Entidad</vt:lpstr>
      <vt:lpstr>RESUMEN ENTIDADES</vt:lpstr>
      <vt:lpstr>TELEYUC-PLAZAS</vt:lpstr>
      <vt:lpstr>TELEYUC-TAB</vt:lpstr>
      <vt:lpstr>INDEMAYA-PLAZAS</vt:lpstr>
      <vt:lpstr>INDEMAYA-TAB</vt:lpstr>
      <vt:lpstr>CEEAV-PLAZAS</vt:lpstr>
      <vt:lpstr>CEEAV-TAB</vt:lpstr>
      <vt:lpstr>CECOLEY-PLAZAS</vt:lpstr>
      <vt:lpstr>CECOLEY_TAB</vt:lpstr>
      <vt:lpstr>IDEFEEY-PLAZAS</vt:lpstr>
      <vt:lpstr>IDEFEEY-TAB</vt:lpstr>
      <vt:lpstr>INCAY-PLAZAS</vt:lpstr>
      <vt:lpstr>INCAY-TAB</vt:lpstr>
      <vt:lpstr>JAPAY-PLAZAS</vt:lpstr>
      <vt:lpstr>JAPAY-TAB</vt:lpstr>
      <vt:lpstr>INCCOPY-PLAZAS</vt:lpstr>
      <vt:lpstr>INCCOPY-TAB</vt:lpstr>
      <vt:lpstr>IVEY-PLAZAS</vt:lpstr>
      <vt:lpstr>IVEY-TAB</vt:lpstr>
      <vt:lpstr>IDEY-PLAZAS</vt:lpstr>
      <vt:lpstr>IDEY-TAB</vt:lpstr>
      <vt:lpstr>IEAEY-PLAZAS</vt:lpstr>
      <vt:lpstr>IEAEY-TAB</vt:lpstr>
      <vt:lpstr>IYEM-PLAZAS</vt:lpstr>
      <vt:lpstr>IYEM-TAB</vt:lpstr>
      <vt:lpstr>ACIEY-PLAZAS</vt:lpstr>
      <vt:lpstr>ACIEY-TAB</vt:lpstr>
      <vt:lpstr>IPFY-PLAZAS</vt:lpstr>
      <vt:lpstr>IPFY-TAB</vt:lpstr>
      <vt:lpstr>OEMY-PLAZAS</vt:lpstr>
      <vt:lpstr>OEMY-TAB</vt:lpstr>
      <vt:lpstr>CULTUR-PLAZAS</vt:lpstr>
      <vt:lpstr>CULTUR-TAB</vt:lpstr>
      <vt:lpstr>FIDETURE-PLAZAS</vt:lpstr>
      <vt:lpstr>FIDETURE-TAB</vt:lpstr>
      <vt:lpstr>IMDUT-PLAZAS</vt:lpstr>
      <vt:lpstr>IMDUT-TAB</vt:lpstr>
      <vt:lpstr>DIF-PLAZAS</vt:lpstr>
      <vt:lpstr>DIF-TAB</vt:lpstr>
      <vt:lpstr>JAPEY-PLAZAS</vt:lpstr>
      <vt:lpstr>JAPEY-TAB</vt:lpstr>
      <vt:lpstr>IIPEDEY-PLAZAS</vt:lpstr>
      <vt:lpstr>IIPEDEY_TAB</vt:lpstr>
      <vt:lpstr>SSY-PLAZAS</vt:lpstr>
      <vt:lpstr>SSY-TAB</vt:lpstr>
      <vt:lpstr>APBPY-PLAZAS</vt:lpstr>
      <vt:lpstr>APBPY-TAB</vt:lpstr>
      <vt:lpstr>HA-PLAZAS</vt:lpstr>
      <vt:lpstr>HA-TAB</vt:lpstr>
      <vt:lpstr>HCTY-PLAZAS</vt:lpstr>
      <vt:lpstr>HCTY-TAB</vt:lpstr>
      <vt:lpstr>HCPY-PLAZAS</vt:lpstr>
      <vt:lpstr>HCPY-TAB</vt:lpstr>
      <vt:lpstr>CEETRY-PLAZAS</vt:lpstr>
      <vt:lpstr>INSEJUPY-PLAZAS</vt:lpstr>
      <vt:lpstr>INSEJUPY-TAB</vt:lpstr>
      <vt:lpstr>FIGAROSY_PLAZAS</vt:lpstr>
      <vt:lpstr>FIGAROSY-TAB</vt:lpstr>
      <vt:lpstr>FIPAPAM-PLAZAS</vt:lpstr>
      <vt:lpstr>FIPAPAM-TAB</vt:lpstr>
      <vt:lpstr>SEPLAN-PLAZAS</vt:lpstr>
      <vt:lpstr>SEPLAN-TAB</vt:lpstr>
      <vt:lpstr>ISSTEY-PLAZAS</vt:lpstr>
      <vt:lpstr>ISSTEY-TAB</vt:lpstr>
      <vt:lpstr>FIDARTU-PLAZAS</vt:lpstr>
      <vt:lpstr>FIDARTU-TAB</vt:lpstr>
      <vt:lpstr>PCYT-PLAZAS</vt:lpstr>
      <vt:lpstr>PCYT-TAB</vt:lpstr>
      <vt:lpstr>SESEAY-PLAZAS</vt:lpstr>
      <vt:lpstr>SESEAY-TAB</vt:lpstr>
      <vt:lpstr>Resumen Entidades Educación</vt:lpstr>
      <vt:lpstr>ICATEY-PLAZAS</vt:lpstr>
      <vt:lpstr>ICATEY-TAB</vt:lpstr>
      <vt:lpstr>COBAY-PLAZAS</vt:lpstr>
      <vt:lpstr>COBAY-TAB</vt:lpstr>
      <vt:lpstr>CECYTEY-PLAZAS</vt:lpstr>
      <vt:lpstr>CECYTEY-TAB</vt:lpstr>
      <vt:lpstr>CONALEP-PLAZAS</vt:lpstr>
      <vt:lpstr>CONALEP-TAB</vt:lpstr>
      <vt:lpstr>UNAY-PLAZAS</vt:lpstr>
      <vt:lpstr>UNAY-TAB</vt:lpstr>
      <vt:lpstr>UTM-PLAZAS</vt:lpstr>
      <vt:lpstr>UTM-TAB</vt:lpstr>
      <vt:lpstr>UTC-PLAZAS</vt:lpstr>
      <vt:lpstr>UTC-TAB</vt:lpstr>
      <vt:lpstr>UTMAYAB-PLAZAS</vt:lpstr>
      <vt:lpstr>UTMAYAB-TAB</vt:lpstr>
      <vt:lpstr>UTP-PLAZAS</vt:lpstr>
      <vt:lpstr>UTP-TAB</vt:lpstr>
      <vt:lpstr>UNO-PLAZAS</vt:lpstr>
      <vt:lpstr>UNO-TAB</vt:lpstr>
      <vt:lpstr>UTRS-PLAZAS</vt:lpstr>
      <vt:lpstr>UTRS-TAB</vt:lpstr>
      <vt:lpstr>UPY-PLAZAS</vt:lpstr>
      <vt:lpstr>UPY-TAB</vt:lpstr>
      <vt:lpstr>ITSVA-PLAZAS</vt:lpstr>
      <vt:lpstr>ITSVA-TAB</vt:lpstr>
      <vt:lpstr>ITSM-PLAZAS</vt:lpstr>
      <vt:lpstr>ITSM-TAB</vt:lpstr>
      <vt:lpstr>ITSP-PLAZAS</vt:lpstr>
      <vt:lpstr>ITSP-TAB</vt:lpstr>
      <vt:lpstr>ITSSY-PLAZAS</vt:lpstr>
      <vt:lpstr>ITSSY-TAB</vt:lpstr>
      <vt:lpstr>'HCTY-PLAZAS'!Área_de_impresión</vt:lpstr>
      <vt:lpstr>'RESUMEN ENTIDADES'!Títulos_a_imprimir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jairo.hau</dc:creator>
  <cp:lastModifiedBy>Jairo Hau Noh</cp:lastModifiedBy>
  <dcterms:created xsi:type="dcterms:W3CDTF">2023-11-19T18:48:56Z</dcterms:created>
  <dcterms:modified xsi:type="dcterms:W3CDTF">2023-12-04T17:30:30Z</dcterms:modified>
</cp:coreProperties>
</file>